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ARIAN\OneDrive\Desktop\Project self\"/>
    </mc:Choice>
  </mc:AlternateContent>
  <xr:revisionPtr revIDLastSave="0" documentId="13_ncr:1_{95566175-08AD-4F60-A653-58264C5CC100}" xr6:coauthVersionLast="47" xr6:coauthVersionMax="47" xr10:uidLastSave="{00000000-0000-0000-0000-000000000000}"/>
  <bookViews>
    <workbookView xWindow="-108" yWindow="-108" windowWidth="23256" windowHeight="13896" xr2:uid="{08BBA398-F0BB-4783-8412-8FEB0FF446FF}"/>
  </bookViews>
  <sheets>
    <sheet name="Summery sheet" sheetId="10" r:id="rId1"/>
    <sheet name="STEP-2 CLEANED_DATA_ FROM_POWER" sheetId="2" r:id="rId2"/>
    <sheet name="Advance Analysis" sheetId="8" r:id="rId3"/>
    <sheet name="Global_Household_Financial_Dyna" sheetId="1" r:id="rId4"/>
    <sheet name="PIVOT1 Country COMPARISION" sheetId="4" r:id="rId5"/>
    <sheet name="PIVOT-2 family Size Impact" sheetId="6" r:id="rId6"/>
    <sheet name="PIVOT-3 EARNER EFFECT" sheetId="7" r:id="rId7"/>
    <sheet name="Step7 Scenario Model" sheetId="9" r:id="rId8"/>
  </sheets>
  <definedNames>
    <definedName name="_xlnm._FilterDatabase" localSheetId="3" hidden="1">Global_Household_Financial_Dyna!$A$1:$J$5001</definedName>
    <definedName name="ExternalData_1" localSheetId="1" hidden="1">'STEP-2 CLEANED_DATA_ FROM_POWER'!$A$1:$J$4986</definedName>
    <definedName name="Slicer_Country">#N/A</definedName>
    <definedName name="Slicer_Earners">#N/A</definedName>
    <definedName name="Slicer_Risk_Flag">#N/A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8" l="1"/>
  <c r="F2" i="8"/>
  <c r="C3" i="8"/>
  <c r="B2" i="8"/>
  <c r="E47" i="10"/>
  <c r="E46" i="10"/>
  <c r="E45" i="10"/>
  <c r="E44" i="10"/>
  <c r="E43" i="10"/>
  <c r="E42" i="10"/>
  <c r="E41" i="10"/>
  <c r="E40" i="10"/>
  <c r="D47" i="10"/>
  <c r="D46" i="10"/>
  <c r="D45" i="10"/>
  <c r="D43" i="10"/>
  <c r="D44" i="10"/>
  <c r="D42" i="10"/>
  <c r="D41" i="10"/>
  <c r="D40" i="10"/>
  <c r="C47" i="10"/>
  <c r="C46" i="10"/>
  <c r="C45" i="10"/>
  <c r="C44" i="10"/>
  <c r="C43" i="10"/>
  <c r="C42" i="10"/>
  <c r="C41" i="10"/>
  <c r="C40" i="10"/>
  <c r="E34" i="10"/>
  <c r="E33" i="10"/>
  <c r="E32" i="10"/>
  <c r="D34" i="10"/>
  <c r="D33" i="10"/>
  <c r="D32" i="10"/>
  <c r="C34" i="10"/>
  <c r="C33" i="10"/>
  <c r="C32" i="10"/>
  <c r="F26" i="10"/>
  <c r="F25" i="10"/>
  <c r="F24" i="10"/>
  <c r="H16" i="10" l="1"/>
  <c r="G20" i="10"/>
  <c r="G19" i="10"/>
  <c r="G18" i="10"/>
  <c r="G17" i="10"/>
  <c r="G16" i="10"/>
  <c r="F20" i="10"/>
  <c r="F19" i="10"/>
  <c r="F18" i="10"/>
  <c r="F17" i="10"/>
  <c r="F16" i="10"/>
  <c r="E16" i="10"/>
  <c r="E20" i="10"/>
  <c r="E19" i="10"/>
  <c r="E18" i="10"/>
  <c r="E17" i="10"/>
  <c r="D20" i="10"/>
  <c r="D18" i="10"/>
  <c r="D19" i="10"/>
  <c r="D17" i="10"/>
  <c r="D16" i="10"/>
  <c r="C20" i="10"/>
  <c r="C19" i="10"/>
  <c r="C18" i="10"/>
  <c r="C17" i="10"/>
  <c r="C16" i="10"/>
  <c r="B10" i="10"/>
  <c r="F6" i="10"/>
  <c r="F10" i="10"/>
  <c r="D10" i="10"/>
  <c r="B3" i="8"/>
  <c r="H17" i="10" s="1"/>
  <c r="F6" i="8"/>
  <c r="E3" i="8"/>
  <c r="E4" i="8"/>
  <c r="E5" i="8"/>
  <c r="E6" i="8"/>
  <c r="E2" i="8"/>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Q3731" i="2"/>
  <c r="Q3732" i="2"/>
  <c r="Q3733" i="2"/>
  <c r="Q3734" i="2"/>
  <c r="Q3735" i="2"/>
  <c r="Q3736" i="2"/>
  <c r="Q3737" i="2"/>
  <c r="Q3738" i="2"/>
  <c r="Q3739" i="2"/>
  <c r="Q3740" i="2"/>
  <c r="Q3741" i="2"/>
  <c r="Q3742" i="2"/>
  <c r="Q3743" i="2"/>
  <c r="Q3744" i="2"/>
  <c r="Q3745" i="2"/>
  <c r="Q3746" i="2"/>
  <c r="Q3747" i="2"/>
  <c r="Q3748" i="2"/>
  <c r="Q3749" i="2"/>
  <c r="Q3750" i="2"/>
  <c r="Q3751" i="2"/>
  <c r="Q3752" i="2"/>
  <c r="Q3753" i="2"/>
  <c r="Q3754" i="2"/>
  <c r="Q3755" i="2"/>
  <c r="Q3756" i="2"/>
  <c r="Q3757" i="2"/>
  <c r="Q3758" i="2"/>
  <c r="Q3759" i="2"/>
  <c r="Q3760" i="2"/>
  <c r="Q3761" i="2"/>
  <c r="Q3762" i="2"/>
  <c r="Q3763" i="2"/>
  <c r="Q3764" i="2"/>
  <c r="Q3765" i="2"/>
  <c r="Q3766" i="2"/>
  <c r="Q3767" i="2"/>
  <c r="Q3768" i="2"/>
  <c r="Q3769" i="2"/>
  <c r="Q3770" i="2"/>
  <c r="Q3771" i="2"/>
  <c r="Q3772" i="2"/>
  <c r="Q3773" i="2"/>
  <c r="Q3774" i="2"/>
  <c r="Q3775" i="2"/>
  <c r="Q3776" i="2"/>
  <c r="Q3777" i="2"/>
  <c r="Q3778" i="2"/>
  <c r="Q3779" i="2"/>
  <c r="Q3780" i="2"/>
  <c r="Q3781" i="2"/>
  <c r="Q3782" i="2"/>
  <c r="Q3783" i="2"/>
  <c r="Q3784" i="2"/>
  <c r="Q3785" i="2"/>
  <c r="Q3786" i="2"/>
  <c r="Q3787" i="2"/>
  <c r="Q3788" i="2"/>
  <c r="Q3789" i="2"/>
  <c r="Q3790" i="2"/>
  <c r="Q3791" i="2"/>
  <c r="Q3792" i="2"/>
  <c r="Q3793" i="2"/>
  <c r="Q3794" i="2"/>
  <c r="Q3795" i="2"/>
  <c r="Q3796" i="2"/>
  <c r="Q3797" i="2"/>
  <c r="Q3798" i="2"/>
  <c r="Q3799" i="2"/>
  <c r="Q3800" i="2"/>
  <c r="Q3801" i="2"/>
  <c r="Q3802" i="2"/>
  <c r="Q3803" i="2"/>
  <c r="Q3804" i="2"/>
  <c r="Q3805" i="2"/>
  <c r="Q3806" i="2"/>
  <c r="Q3807" i="2"/>
  <c r="Q3808" i="2"/>
  <c r="Q3809" i="2"/>
  <c r="Q3810" i="2"/>
  <c r="Q3811" i="2"/>
  <c r="Q3812" i="2"/>
  <c r="Q3813" i="2"/>
  <c r="Q3814" i="2"/>
  <c r="Q3815" i="2"/>
  <c r="Q3816" i="2"/>
  <c r="Q3817" i="2"/>
  <c r="Q3818" i="2"/>
  <c r="Q3819" i="2"/>
  <c r="Q3820" i="2"/>
  <c r="Q3821" i="2"/>
  <c r="Q3822" i="2"/>
  <c r="Q3823" i="2"/>
  <c r="Q3824" i="2"/>
  <c r="Q3825" i="2"/>
  <c r="Q3826" i="2"/>
  <c r="Q3827" i="2"/>
  <c r="Q3828" i="2"/>
  <c r="Q3829" i="2"/>
  <c r="Q3830" i="2"/>
  <c r="Q3831" i="2"/>
  <c r="Q3832" i="2"/>
  <c r="Q3833" i="2"/>
  <c r="Q3834" i="2"/>
  <c r="Q3835" i="2"/>
  <c r="Q3836" i="2"/>
  <c r="Q3837" i="2"/>
  <c r="Q3838" i="2"/>
  <c r="Q3839" i="2"/>
  <c r="Q3840" i="2"/>
  <c r="Q3841" i="2"/>
  <c r="Q3842" i="2"/>
  <c r="Q3843" i="2"/>
  <c r="Q3844" i="2"/>
  <c r="Q3845" i="2"/>
  <c r="Q3846" i="2"/>
  <c r="Q3847" i="2"/>
  <c r="Q3848" i="2"/>
  <c r="Q3849" i="2"/>
  <c r="Q3850" i="2"/>
  <c r="Q3851" i="2"/>
  <c r="Q3852" i="2"/>
  <c r="Q3853" i="2"/>
  <c r="Q3854" i="2"/>
  <c r="Q3855" i="2"/>
  <c r="Q3856" i="2"/>
  <c r="Q3857" i="2"/>
  <c r="Q3858" i="2"/>
  <c r="Q3859" i="2"/>
  <c r="Q3860" i="2"/>
  <c r="Q3861" i="2"/>
  <c r="Q3862" i="2"/>
  <c r="Q3863" i="2"/>
  <c r="Q3864" i="2"/>
  <c r="Q3865" i="2"/>
  <c r="Q3866" i="2"/>
  <c r="Q3867" i="2"/>
  <c r="Q3868" i="2"/>
  <c r="Q3869" i="2"/>
  <c r="Q3870" i="2"/>
  <c r="Q3871" i="2"/>
  <c r="Q3872" i="2"/>
  <c r="Q3873" i="2"/>
  <c r="Q3874" i="2"/>
  <c r="Q3875" i="2"/>
  <c r="Q3876" i="2"/>
  <c r="Q3877" i="2"/>
  <c r="Q3878" i="2"/>
  <c r="Q3879" i="2"/>
  <c r="Q3880" i="2"/>
  <c r="Q3881" i="2"/>
  <c r="Q3882" i="2"/>
  <c r="Q3883" i="2"/>
  <c r="Q3884" i="2"/>
  <c r="Q3885" i="2"/>
  <c r="Q3886" i="2"/>
  <c r="Q3887" i="2"/>
  <c r="Q3888" i="2"/>
  <c r="Q3889" i="2"/>
  <c r="Q3890" i="2"/>
  <c r="Q3891" i="2"/>
  <c r="Q3892" i="2"/>
  <c r="Q3893" i="2"/>
  <c r="Q3894" i="2"/>
  <c r="Q3895" i="2"/>
  <c r="Q3896" i="2"/>
  <c r="Q3897" i="2"/>
  <c r="Q3898" i="2"/>
  <c r="Q3899" i="2"/>
  <c r="Q3900" i="2"/>
  <c r="Q3901" i="2"/>
  <c r="Q3902" i="2"/>
  <c r="Q3903" i="2"/>
  <c r="Q3904" i="2"/>
  <c r="Q3905" i="2"/>
  <c r="Q3906" i="2"/>
  <c r="Q3907" i="2"/>
  <c r="Q3908" i="2"/>
  <c r="Q3909" i="2"/>
  <c r="Q3910" i="2"/>
  <c r="Q3911" i="2"/>
  <c r="Q3912" i="2"/>
  <c r="Q3913" i="2"/>
  <c r="Q3914" i="2"/>
  <c r="Q3915" i="2"/>
  <c r="Q3916" i="2"/>
  <c r="Q3917" i="2"/>
  <c r="Q3918" i="2"/>
  <c r="Q3919" i="2"/>
  <c r="Q3920" i="2"/>
  <c r="Q3921" i="2"/>
  <c r="Q3922" i="2"/>
  <c r="Q3923" i="2"/>
  <c r="Q3924" i="2"/>
  <c r="Q3925" i="2"/>
  <c r="Q3926" i="2"/>
  <c r="Q3927" i="2"/>
  <c r="Q3928" i="2"/>
  <c r="Q3929" i="2"/>
  <c r="Q3930" i="2"/>
  <c r="Q3931" i="2"/>
  <c r="Q3932" i="2"/>
  <c r="Q3933" i="2"/>
  <c r="Q3934" i="2"/>
  <c r="Q3935" i="2"/>
  <c r="Q3936" i="2"/>
  <c r="Q3937" i="2"/>
  <c r="Q3938" i="2"/>
  <c r="Q3939" i="2"/>
  <c r="Q3940" i="2"/>
  <c r="Q3941" i="2"/>
  <c r="Q3942" i="2"/>
  <c r="Q3943" i="2"/>
  <c r="Q3944" i="2"/>
  <c r="Q3945" i="2"/>
  <c r="Q3946" i="2"/>
  <c r="Q3947" i="2"/>
  <c r="Q3948" i="2"/>
  <c r="Q3949" i="2"/>
  <c r="Q3950" i="2"/>
  <c r="Q3951" i="2"/>
  <c r="Q3952" i="2"/>
  <c r="Q3953" i="2"/>
  <c r="Q3954" i="2"/>
  <c r="Q3955" i="2"/>
  <c r="Q3956" i="2"/>
  <c r="Q3957" i="2"/>
  <c r="Q3958" i="2"/>
  <c r="Q3959" i="2"/>
  <c r="Q3960" i="2"/>
  <c r="Q3961" i="2"/>
  <c r="Q3962" i="2"/>
  <c r="Q3963" i="2"/>
  <c r="Q3964" i="2"/>
  <c r="Q3965" i="2"/>
  <c r="Q3966" i="2"/>
  <c r="Q3967" i="2"/>
  <c r="Q3968" i="2"/>
  <c r="Q3969" i="2"/>
  <c r="Q3970" i="2"/>
  <c r="Q3971" i="2"/>
  <c r="Q3972" i="2"/>
  <c r="Q3973" i="2"/>
  <c r="Q3974" i="2"/>
  <c r="Q3975" i="2"/>
  <c r="Q3976" i="2"/>
  <c r="Q3977" i="2"/>
  <c r="Q3978" i="2"/>
  <c r="Q3979" i="2"/>
  <c r="Q3980" i="2"/>
  <c r="Q3981" i="2"/>
  <c r="Q3982" i="2"/>
  <c r="Q3983" i="2"/>
  <c r="Q3984" i="2"/>
  <c r="Q3985" i="2"/>
  <c r="Q3986" i="2"/>
  <c r="Q3987" i="2"/>
  <c r="Q3988" i="2"/>
  <c r="Q3989" i="2"/>
  <c r="Q3990" i="2"/>
  <c r="Q3991" i="2"/>
  <c r="Q3992" i="2"/>
  <c r="Q3993" i="2"/>
  <c r="Q3994" i="2"/>
  <c r="Q3995" i="2"/>
  <c r="Q3996" i="2"/>
  <c r="Q3997" i="2"/>
  <c r="Q3998" i="2"/>
  <c r="Q3999" i="2"/>
  <c r="Q4000" i="2"/>
  <c r="Q4001" i="2"/>
  <c r="Q4002" i="2"/>
  <c r="Q4003" i="2"/>
  <c r="Q4004" i="2"/>
  <c r="Q4005" i="2"/>
  <c r="Q4006" i="2"/>
  <c r="Q4007" i="2"/>
  <c r="Q4008" i="2"/>
  <c r="Q4009" i="2"/>
  <c r="Q4010" i="2"/>
  <c r="Q4011" i="2"/>
  <c r="Q4012" i="2"/>
  <c r="Q4013" i="2"/>
  <c r="Q4014" i="2"/>
  <c r="Q4015" i="2"/>
  <c r="Q4016" i="2"/>
  <c r="Q4017" i="2"/>
  <c r="Q4018" i="2"/>
  <c r="Q4019" i="2"/>
  <c r="Q4020" i="2"/>
  <c r="Q4021" i="2"/>
  <c r="Q4022" i="2"/>
  <c r="Q4023" i="2"/>
  <c r="Q4024" i="2"/>
  <c r="Q4025" i="2"/>
  <c r="Q4026" i="2"/>
  <c r="Q4027" i="2"/>
  <c r="Q4028" i="2"/>
  <c r="Q4029" i="2"/>
  <c r="Q4030" i="2"/>
  <c r="Q4031" i="2"/>
  <c r="Q4032" i="2"/>
  <c r="Q4033" i="2"/>
  <c r="Q4034" i="2"/>
  <c r="Q4035" i="2"/>
  <c r="Q4036" i="2"/>
  <c r="Q4037" i="2"/>
  <c r="Q4038" i="2"/>
  <c r="Q4039" i="2"/>
  <c r="Q4040" i="2"/>
  <c r="Q4041" i="2"/>
  <c r="Q4042" i="2"/>
  <c r="Q4043" i="2"/>
  <c r="Q4044" i="2"/>
  <c r="Q4045" i="2"/>
  <c r="Q4046" i="2"/>
  <c r="Q4047" i="2"/>
  <c r="Q4048" i="2"/>
  <c r="Q4049" i="2"/>
  <c r="Q4050" i="2"/>
  <c r="Q4051" i="2"/>
  <c r="Q4052" i="2"/>
  <c r="Q4053" i="2"/>
  <c r="Q4054" i="2"/>
  <c r="Q4055" i="2"/>
  <c r="Q4056" i="2"/>
  <c r="Q4057" i="2"/>
  <c r="Q4058" i="2"/>
  <c r="Q4059" i="2"/>
  <c r="Q4060" i="2"/>
  <c r="Q4061" i="2"/>
  <c r="Q4062" i="2"/>
  <c r="Q4063" i="2"/>
  <c r="Q4064" i="2"/>
  <c r="Q4065" i="2"/>
  <c r="Q4066" i="2"/>
  <c r="Q4067" i="2"/>
  <c r="Q4068" i="2"/>
  <c r="Q4069" i="2"/>
  <c r="Q4070" i="2"/>
  <c r="Q4071" i="2"/>
  <c r="Q4072" i="2"/>
  <c r="Q4073" i="2"/>
  <c r="Q4074" i="2"/>
  <c r="Q4075" i="2"/>
  <c r="Q4076" i="2"/>
  <c r="Q4077" i="2"/>
  <c r="Q4078" i="2"/>
  <c r="Q4079" i="2"/>
  <c r="Q4080" i="2"/>
  <c r="Q4081" i="2"/>
  <c r="Q4082" i="2"/>
  <c r="Q4083" i="2"/>
  <c r="Q4084" i="2"/>
  <c r="Q4085" i="2"/>
  <c r="Q4086" i="2"/>
  <c r="Q4087" i="2"/>
  <c r="Q4088" i="2"/>
  <c r="Q4089" i="2"/>
  <c r="Q4090" i="2"/>
  <c r="Q4091" i="2"/>
  <c r="Q4092" i="2"/>
  <c r="Q4093" i="2"/>
  <c r="Q4094" i="2"/>
  <c r="Q4095" i="2"/>
  <c r="Q4096" i="2"/>
  <c r="Q4097" i="2"/>
  <c r="Q4098" i="2"/>
  <c r="Q4099" i="2"/>
  <c r="Q4100" i="2"/>
  <c r="Q4101" i="2"/>
  <c r="Q4102" i="2"/>
  <c r="Q4103" i="2"/>
  <c r="Q4104" i="2"/>
  <c r="Q4105" i="2"/>
  <c r="Q4106" i="2"/>
  <c r="Q4107" i="2"/>
  <c r="Q4108" i="2"/>
  <c r="Q4109" i="2"/>
  <c r="Q4110" i="2"/>
  <c r="Q4111" i="2"/>
  <c r="Q4112" i="2"/>
  <c r="Q4113" i="2"/>
  <c r="Q4114" i="2"/>
  <c r="Q4115" i="2"/>
  <c r="Q4116" i="2"/>
  <c r="Q4117" i="2"/>
  <c r="Q4118" i="2"/>
  <c r="Q4119" i="2"/>
  <c r="Q4120" i="2"/>
  <c r="Q4121" i="2"/>
  <c r="Q4122" i="2"/>
  <c r="Q4123" i="2"/>
  <c r="Q4124" i="2"/>
  <c r="Q4125" i="2"/>
  <c r="Q4126" i="2"/>
  <c r="Q4127" i="2"/>
  <c r="Q4128" i="2"/>
  <c r="Q4129" i="2"/>
  <c r="Q4130" i="2"/>
  <c r="Q4131" i="2"/>
  <c r="Q4132" i="2"/>
  <c r="Q4133" i="2"/>
  <c r="Q4134" i="2"/>
  <c r="Q4135" i="2"/>
  <c r="Q4136" i="2"/>
  <c r="Q4137" i="2"/>
  <c r="Q4138" i="2"/>
  <c r="Q4139" i="2"/>
  <c r="Q4140" i="2"/>
  <c r="Q4141" i="2"/>
  <c r="Q4142" i="2"/>
  <c r="Q4143" i="2"/>
  <c r="Q4144" i="2"/>
  <c r="Q4145" i="2"/>
  <c r="Q4146" i="2"/>
  <c r="Q4147" i="2"/>
  <c r="Q4148" i="2"/>
  <c r="Q4149" i="2"/>
  <c r="Q4150" i="2"/>
  <c r="Q4151" i="2"/>
  <c r="Q4152" i="2"/>
  <c r="Q4153" i="2"/>
  <c r="Q4154" i="2"/>
  <c r="Q4155" i="2"/>
  <c r="Q4156" i="2"/>
  <c r="Q4157" i="2"/>
  <c r="Q4158" i="2"/>
  <c r="Q4159" i="2"/>
  <c r="Q4160" i="2"/>
  <c r="Q4161" i="2"/>
  <c r="Q4162" i="2"/>
  <c r="Q4163" i="2"/>
  <c r="Q4164" i="2"/>
  <c r="Q4165" i="2"/>
  <c r="Q4166" i="2"/>
  <c r="Q4167" i="2"/>
  <c r="Q4168" i="2"/>
  <c r="Q4169" i="2"/>
  <c r="Q4170" i="2"/>
  <c r="Q4171" i="2"/>
  <c r="Q4172" i="2"/>
  <c r="Q4173" i="2"/>
  <c r="Q4174" i="2"/>
  <c r="Q4175" i="2"/>
  <c r="Q4176" i="2"/>
  <c r="Q4177" i="2"/>
  <c r="Q4178" i="2"/>
  <c r="Q4179" i="2"/>
  <c r="Q4180" i="2"/>
  <c r="Q4181" i="2"/>
  <c r="Q4182" i="2"/>
  <c r="Q4183" i="2"/>
  <c r="Q4184" i="2"/>
  <c r="Q4185" i="2"/>
  <c r="Q4186" i="2"/>
  <c r="Q4187" i="2"/>
  <c r="Q4188" i="2"/>
  <c r="Q4189" i="2"/>
  <c r="Q4190" i="2"/>
  <c r="Q4191" i="2"/>
  <c r="Q4192" i="2"/>
  <c r="Q4193" i="2"/>
  <c r="Q4194" i="2"/>
  <c r="Q4195" i="2"/>
  <c r="Q4196" i="2"/>
  <c r="Q4197" i="2"/>
  <c r="Q4198" i="2"/>
  <c r="Q4199" i="2"/>
  <c r="Q4200" i="2"/>
  <c r="Q4201" i="2"/>
  <c r="Q4202" i="2"/>
  <c r="Q4203" i="2"/>
  <c r="Q4204" i="2"/>
  <c r="Q4205" i="2"/>
  <c r="Q4206" i="2"/>
  <c r="Q4207" i="2"/>
  <c r="Q4208" i="2"/>
  <c r="Q4209" i="2"/>
  <c r="Q4210" i="2"/>
  <c r="Q4211" i="2"/>
  <c r="Q4212" i="2"/>
  <c r="Q4213" i="2"/>
  <c r="Q4214" i="2"/>
  <c r="Q4215" i="2"/>
  <c r="Q4216" i="2"/>
  <c r="Q4217" i="2"/>
  <c r="Q4218" i="2"/>
  <c r="Q4219" i="2"/>
  <c r="Q4220" i="2"/>
  <c r="Q4221" i="2"/>
  <c r="Q4222" i="2"/>
  <c r="Q4223" i="2"/>
  <c r="Q4224" i="2"/>
  <c r="Q4225" i="2"/>
  <c r="Q4226" i="2"/>
  <c r="Q4227" i="2"/>
  <c r="Q4228" i="2"/>
  <c r="Q4229" i="2"/>
  <c r="Q4230" i="2"/>
  <c r="Q4231" i="2"/>
  <c r="Q4232" i="2"/>
  <c r="Q4233" i="2"/>
  <c r="Q4234" i="2"/>
  <c r="Q4235" i="2"/>
  <c r="Q4236" i="2"/>
  <c r="Q4237" i="2"/>
  <c r="Q4238" i="2"/>
  <c r="Q4239" i="2"/>
  <c r="Q4240" i="2"/>
  <c r="Q4241" i="2"/>
  <c r="Q4242" i="2"/>
  <c r="Q4243" i="2"/>
  <c r="Q4244" i="2"/>
  <c r="Q4245" i="2"/>
  <c r="Q4246" i="2"/>
  <c r="Q4247" i="2"/>
  <c r="Q4248" i="2"/>
  <c r="Q4249" i="2"/>
  <c r="Q4250" i="2"/>
  <c r="Q4251" i="2"/>
  <c r="Q4252" i="2"/>
  <c r="Q4253" i="2"/>
  <c r="Q4254" i="2"/>
  <c r="Q4255" i="2"/>
  <c r="Q4256" i="2"/>
  <c r="Q4257" i="2"/>
  <c r="Q4258" i="2"/>
  <c r="Q4259" i="2"/>
  <c r="Q4260" i="2"/>
  <c r="Q4261" i="2"/>
  <c r="Q4262" i="2"/>
  <c r="Q4263" i="2"/>
  <c r="Q4264" i="2"/>
  <c r="Q4265" i="2"/>
  <c r="Q4266" i="2"/>
  <c r="Q4267" i="2"/>
  <c r="Q4268" i="2"/>
  <c r="Q4269" i="2"/>
  <c r="Q4270" i="2"/>
  <c r="Q4271" i="2"/>
  <c r="Q4272" i="2"/>
  <c r="Q4273" i="2"/>
  <c r="Q4274" i="2"/>
  <c r="Q4275" i="2"/>
  <c r="Q4276" i="2"/>
  <c r="Q4277" i="2"/>
  <c r="Q4278" i="2"/>
  <c r="Q4279" i="2"/>
  <c r="Q4280" i="2"/>
  <c r="Q4281" i="2"/>
  <c r="Q4282" i="2"/>
  <c r="Q4283" i="2"/>
  <c r="Q4284" i="2"/>
  <c r="Q4285" i="2"/>
  <c r="Q4286" i="2"/>
  <c r="Q4287" i="2"/>
  <c r="Q4288" i="2"/>
  <c r="Q4289" i="2"/>
  <c r="Q4290" i="2"/>
  <c r="Q4291" i="2"/>
  <c r="Q4292" i="2"/>
  <c r="Q4293" i="2"/>
  <c r="Q4294" i="2"/>
  <c r="Q4295" i="2"/>
  <c r="Q4296" i="2"/>
  <c r="Q4297" i="2"/>
  <c r="Q4298" i="2"/>
  <c r="Q4299" i="2"/>
  <c r="Q4300" i="2"/>
  <c r="Q4301" i="2"/>
  <c r="Q4302" i="2"/>
  <c r="Q4303" i="2"/>
  <c r="Q4304" i="2"/>
  <c r="Q4305" i="2"/>
  <c r="Q4306" i="2"/>
  <c r="Q4307" i="2"/>
  <c r="Q4308" i="2"/>
  <c r="Q4309" i="2"/>
  <c r="Q4310" i="2"/>
  <c r="Q4311" i="2"/>
  <c r="Q4312" i="2"/>
  <c r="Q4313" i="2"/>
  <c r="Q4314" i="2"/>
  <c r="Q4315" i="2"/>
  <c r="Q4316" i="2"/>
  <c r="Q4317" i="2"/>
  <c r="Q4318" i="2"/>
  <c r="Q4319" i="2"/>
  <c r="Q4320" i="2"/>
  <c r="Q4321" i="2"/>
  <c r="Q4322" i="2"/>
  <c r="Q4323" i="2"/>
  <c r="Q4324" i="2"/>
  <c r="Q4325" i="2"/>
  <c r="Q4326" i="2"/>
  <c r="Q4327" i="2"/>
  <c r="Q4328" i="2"/>
  <c r="Q4329" i="2"/>
  <c r="Q4330" i="2"/>
  <c r="Q4331" i="2"/>
  <c r="Q4332" i="2"/>
  <c r="Q4333" i="2"/>
  <c r="Q4334" i="2"/>
  <c r="Q4335" i="2"/>
  <c r="Q4336" i="2"/>
  <c r="Q4337" i="2"/>
  <c r="Q4338" i="2"/>
  <c r="Q4339" i="2"/>
  <c r="Q4340" i="2"/>
  <c r="Q4341" i="2"/>
  <c r="Q4342" i="2"/>
  <c r="Q4343" i="2"/>
  <c r="Q4344" i="2"/>
  <c r="Q4345" i="2"/>
  <c r="Q4346" i="2"/>
  <c r="Q4347" i="2"/>
  <c r="Q4348" i="2"/>
  <c r="Q4349" i="2"/>
  <c r="Q4350" i="2"/>
  <c r="Q4351" i="2"/>
  <c r="Q4352" i="2"/>
  <c r="Q4353" i="2"/>
  <c r="Q4354" i="2"/>
  <c r="Q4355" i="2"/>
  <c r="Q4356" i="2"/>
  <c r="Q4357" i="2"/>
  <c r="Q4358" i="2"/>
  <c r="Q4359" i="2"/>
  <c r="Q4360" i="2"/>
  <c r="Q4361" i="2"/>
  <c r="Q4362" i="2"/>
  <c r="Q4363" i="2"/>
  <c r="Q4364" i="2"/>
  <c r="Q4365" i="2"/>
  <c r="Q4366" i="2"/>
  <c r="Q4367" i="2"/>
  <c r="Q4368" i="2"/>
  <c r="Q4369" i="2"/>
  <c r="Q4370" i="2"/>
  <c r="Q4371" i="2"/>
  <c r="Q4372" i="2"/>
  <c r="Q4373" i="2"/>
  <c r="Q4374" i="2"/>
  <c r="Q4375" i="2"/>
  <c r="Q4376" i="2"/>
  <c r="Q4377" i="2"/>
  <c r="Q4378" i="2"/>
  <c r="Q4379" i="2"/>
  <c r="Q4380" i="2"/>
  <c r="Q4381" i="2"/>
  <c r="Q4382" i="2"/>
  <c r="Q4383" i="2"/>
  <c r="Q4384" i="2"/>
  <c r="Q4385" i="2"/>
  <c r="Q4386" i="2"/>
  <c r="Q4387" i="2"/>
  <c r="Q4388" i="2"/>
  <c r="Q4389" i="2"/>
  <c r="Q4390" i="2"/>
  <c r="Q4391" i="2"/>
  <c r="Q4392" i="2"/>
  <c r="Q4393" i="2"/>
  <c r="Q4394" i="2"/>
  <c r="Q4395" i="2"/>
  <c r="Q4396" i="2"/>
  <c r="Q4397" i="2"/>
  <c r="Q4398" i="2"/>
  <c r="Q4399" i="2"/>
  <c r="Q4400" i="2"/>
  <c r="Q4401" i="2"/>
  <c r="Q4402" i="2"/>
  <c r="Q4403" i="2"/>
  <c r="Q4404" i="2"/>
  <c r="Q4405" i="2"/>
  <c r="Q4406" i="2"/>
  <c r="Q4407" i="2"/>
  <c r="Q4408" i="2"/>
  <c r="Q4409" i="2"/>
  <c r="Q4410" i="2"/>
  <c r="Q4411" i="2"/>
  <c r="Q4412" i="2"/>
  <c r="Q4413" i="2"/>
  <c r="Q4414" i="2"/>
  <c r="Q4415" i="2"/>
  <c r="Q4416" i="2"/>
  <c r="Q4417" i="2"/>
  <c r="Q4418" i="2"/>
  <c r="Q4419" i="2"/>
  <c r="Q4420" i="2"/>
  <c r="Q4421" i="2"/>
  <c r="Q4422" i="2"/>
  <c r="Q4423" i="2"/>
  <c r="Q4424" i="2"/>
  <c r="Q4425" i="2"/>
  <c r="Q4426" i="2"/>
  <c r="Q4427" i="2"/>
  <c r="Q4428" i="2"/>
  <c r="Q4429" i="2"/>
  <c r="Q4430" i="2"/>
  <c r="Q4431" i="2"/>
  <c r="Q4432" i="2"/>
  <c r="Q4433" i="2"/>
  <c r="Q4434" i="2"/>
  <c r="Q4435" i="2"/>
  <c r="Q4436" i="2"/>
  <c r="Q4437" i="2"/>
  <c r="Q4438" i="2"/>
  <c r="Q4439" i="2"/>
  <c r="Q4440" i="2"/>
  <c r="Q4441" i="2"/>
  <c r="Q4442" i="2"/>
  <c r="Q4443" i="2"/>
  <c r="Q4444" i="2"/>
  <c r="Q4445" i="2"/>
  <c r="Q4446" i="2"/>
  <c r="Q4447" i="2"/>
  <c r="Q4448" i="2"/>
  <c r="Q4449" i="2"/>
  <c r="Q4450" i="2"/>
  <c r="Q4451" i="2"/>
  <c r="Q4452" i="2"/>
  <c r="Q4453" i="2"/>
  <c r="Q4454" i="2"/>
  <c r="Q4455" i="2"/>
  <c r="Q4456" i="2"/>
  <c r="Q4457" i="2"/>
  <c r="Q4458" i="2"/>
  <c r="Q4459" i="2"/>
  <c r="Q4460" i="2"/>
  <c r="Q4461" i="2"/>
  <c r="Q4462" i="2"/>
  <c r="Q4463" i="2"/>
  <c r="Q4464" i="2"/>
  <c r="Q4465" i="2"/>
  <c r="Q4466" i="2"/>
  <c r="Q4467" i="2"/>
  <c r="Q4468" i="2"/>
  <c r="Q4469" i="2"/>
  <c r="Q4470" i="2"/>
  <c r="Q4471" i="2"/>
  <c r="Q4472" i="2"/>
  <c r="Q4473" i="2"/>
  <c r="Q4474" i="2"/>
  <c r="Q4475" i="2"/>
  <c r="Q4476" i="2"/>
  <c r="Q4477" i="2"/>
  <c r="Q4478" i="2"/>
  <c r="Q4479" i="2"/>
  <c r="Q4480" i="2"/>
  <c r="Q4481" i="2"/>
  <c r="Q4482" i="2"/>
  <c r="Q4483" i="2"/>
  <c r="Q4484" i="2"/>
  <c r="Q4485" i="2"/>
  <c r="Q4486" i="2"/>
  <c r="Q4487" i="2"/>
  <c r="Q4488" i="2"/>
  <c r="Q4489" i="2"/>
  <c r="Q4490" i="2"/>
  <c r="Q4491" i="2"/>
  <c r="Q4492" i="2"/>
  <c r="Q4493" i="2"/>
  <c r="Q4494" i="2"/>
  <c r="Q4495" i="2"/>
  <c r="Q4496" i="2"/>
  <c r="Q4497" i="2"/>
  <c r="Q4498" i="2"/>
  <c r="Q4499" i="2"/>
  <c r="Q4500" i="2"/>
  <c r="Q4501" i="2"/>
  <c r="Q4502" i="2"/>
  <c r="Q4503" i="2"/>
  <c r="Q4504" i="2"/>
  <c r="Q4505" i="2"/>
  <c r="Q4506" i="2"/>
  <c r="Q4507" i="2"/>
  <c r="Q4508" i="2"/>
  <c r="Q4509" i="2"/>
  <c r="Q4510" i="2"/>
  <c r="Q4511" i="2"/>
  <c r="Q4512" i="2"/>
  <c r="Q4513" i="2"/>
  <c r="Q4514" i="2"/>
  <c r="Q4515" i="2"/>
  <c r="Q4516" i="2"/>
  <c r="Q4517" i="2"/>
  <c r="Q4518" i="2"/>
  <c r="Q4519" i="2"/>
  <c r="Q4520" i="2"/>
  <c r="Q4521" i="2"/>
  <c r="Q4522" i="2"/>
  <c r="Q4523" i="2"/>
  <c r="Q4524" i="2"/>
  <c r="Q4525" i="2"/>
  <c r="Q4526" i="2"/>
  <c r="Q4527" i="2"/>
  <c r="Q4528" i="2"/>
  <c r="Q4529" i="2"/>
  <c r="Q4530" i="2"/>
  <c r="Q4531" i="2"/>
  <c r="Q4532" i="2"/>
  <c r="Q4533" i="2"/>
  <c r="Q4534" i="2"/>
  <c r="Q4535" i="2"/>
  <c r="Q4536" i="2"/>
  <c r="Q4537" i="2"/>
  <c r="Q4538" i="2"/>
  <c r="Q4539" i="2"/>
  <c r="Q4540" i="2"/>
  <c r="Q4541" i="2"/>
  <c r="Q4542" i="2"/>
  <c r="Q4543" i="2"/>
  <c r="Q4544" i="2"/>
  <c r="Q4545" i="2"/>
  <c r="Q4546" i="2"/>
  <c r="Q4547" i="2"/>
  <c r="Q4548" i="2"/>
  <c r="Q4549" i="2"/>
  <c r="Q4550" i="2"/>
  <c r="Q4551" i="2"/>
  <c r="Q4552" i="2"/>
  <c r="Q4553" i="2"/>
  <c r="Q4554" i="2"/>
  <c r="Q4555" i="2"/>
  <c r="Q4556" i="2"/>
  <c r="Q4557" i="2"/>
  <c r="Q4558" i="2"/>
  <c r="Q4559" i="2"/>
  <c r="Q4560" i="2"/>
  <c r="Q4561" i="2"/>
  <c r="Q4562" i="2"/>
  <c r="Q4563" i="2"/>
  <c r="Q4564" i="2"/>
  <c r="Q4565" i="2"/>
  <c r="Q4566" i="2"/>
  <c r="Q4567" i="2"/>
  <c r="Q4568" i="2"/>
  <c r="Q4569" i="2"/>
  <c r="Q4570" i="2"/>
  <c r="Q4571" i="2"/>
  <c r="Q4572" i="2"/>
  <c r="Q4573" i="2"/>
  <c r="Q4574" i="2"/>
  <c r="Q4575" i="2"/>
  <c r="Q4576" i="2"/>
  <c r="Q4577" i="2"/>
  <c r="Q4578" i="2"/>
  <c r="Q4579" i="2"/>
  <c r="Q4580" i="2"/>
  <c r="Q4581" i="2"/>
  <c r="Q4582" i="2"/>
  <c r="Q4583" i="2"/>
  <c r="Q4584" i="2"/>
  <c r="Q4585" i="2"/>
  <c r="Q4586" i="2"/>
  <c r="Q4587" i="2"/>
  <c r="Q4588" i="2"/>
  <c r="Q4589" i="2"/>
  <c r="Q4590" i="2"/>
  <c r="Q4591" i="2"/>
  <c r="Q4592" i="2"/>
  <c r="Q4593" i="2"/>
  <c r="Q4594" i="2"/>
  <c r="Q4595" i="2"/>
  <c r="Q4596" i="2"/>
  <c r="Q4597" i="2"/>
  <c r="Q4598" i="2"/>
  <c r="Q4599" i="2"/>
  <c r="Q4600" i="2"/>
  <c r="Q4601" i="2"/>
  <c r="Q4602" i="2"/>
  <c r="Q4603" i="2"/>
  <c r="Q4604" i="2"/>
  <c r="Q4605" i="2"/>
  <c r="Q4606" i="2"/>
  <c r="Q4607" i="2"/>
  <c r="Q4608" i="2"/>
  <c r="Q4609" i="2"/>
  <c r="Q4610" i="2"/>
  <c r="Q4611" i="2"/>
  <c r="Q4612" i="2"/>
  <c r="Q4613" i="2"/>
  <c r="Q4614" i="2"/>
  <c r="Q4615" i="2"/>
  <c r="Q4616" i="2"/>
  <c r="Q4617" i="2"/>
  <c r="Q4618" i="2"/>
  <c r="Q4619" i="2"/>
  <c r="Q4620" i="2"/>
  <c r="Q4621" i="2"/>
  <c r="Q4622" i="2"/>
  <c r="Q4623" i="2"/>
  <c r="Q4624" i="2"/>
  <c r="Q4625" i="2"/>
  <c r="Q4626" i="2"/>
  <c r="Q4627" i="2"/>
  <c r="Q4628" i="2"/>
  <c r="Q4629" i="2"/>
  <c r="Q4630" i="2"/>
  <c r="Q4631" i="2"/>
  <c r="Q4632" i="2"/>
  <c r="Q4633" i="2"/>
  <c r="Q4634" i="2"/>
  <c r="Q4635" i="2"/>
  <c r="Q4636" i="2"/>
  <c r="Q4637" i="2"/>
  <c r="Q4638" i="2"/>
  <c r="Q4639" i="2"/>
  <c r="Q4640" i="2"/>
  <c r="Q4641" i="2"/>
  <c r="Q4642" i="2"/>
  <c r="Q4643" i="2"/>
  <c r="Q4644" i="2"/>
  <c r="Q4645" i="2"/>
  <c r="Q4646" i="2"/>
  <c r="Q4647" i="2"/>
  <c r="Q4648" i="2"/>
  <c r="Q4649" i="2"/>
  <c r="Q4650" i="2"/>
  <c r="Q4651" i="2"/>
  <c r="Q4652" i="2"/>
  <c r="Q4653" i="2"/>
  <c r="Q4654" i="2"/>
  <c r="Q4655" i="2"/>
  <c r="Q4656" i="2"/>
  <c r="Q4657" i="2"/>
  <c r="Q4658" i="2"/>
  <c r="Q4659" i="2"/>
  <c r="Q4660" i="2"/>
  <c r="Q4661" i="2"/>
  <c r="Q4662" i="2"/>
  <c r="Q4663" i="2"/>
  <c r="Q4664" i="2"/>
  <c r="Q4665" i="2"/>
  <c r="Q4666" i="2"/>
  <c r="Q4667" i="2"/>
  <c r="Q4668" i="2"/>
  <c r="Q4669" i="2"/>
  <c r="Q4670" i="2"/>
  <c r="Q4671" i="2"/>
  <c r="Q4672" i="2"/>
  <c r="Q4673" i="2"/>
  <c r="Q4674" i="2"/>
  <c r="Q4675" i="2"/>
  <c r="Q4676" i="2"/>
  <c r="Q4677" i="2"/>
  <c r="Q4678" i="2"/>
  <c r="Q4679" i="2"/>
  <c r="Q4680" i="2"/>
  <c r="Q4681" i="2"/>
  <c r="Q4682" i="2"/>
  <c r="Q4683" i="2"/>
  <c r="Q4684" i="2"/>
  <c r="Q4685" i="2"/>
  <c r="Q4686" i="2"/>
  <c r="Q4687" i="2"/>
  <c r="Q4688" i="2"/>
  <c r="Q4689" i="2"/>
  <c r="Q4690" i="2"/>
  <c r="Q4691" i="2"/>
  <c r="Q4692" i="2"/>
  <c r="Q4693" i="2"/>
  <c r="Q4694" i="2"/>
  <c r="Q4695" i="2"/>
  <c r="Q4696" i="2"/>
  <c r="Q4697" i="2"/>
  <c r="Q4698" i="2"/>
  <c r="Q4699" i="2"/>
  <c r="Q4700" i="2"/>
  <c r="Q4701" i="2"/>
  <c r="Q4702" i="2"/>
  <c r="Q4703" i="2"/>
  <c r="Q4704" i="2"/>
  <c r="Q4705" i="2"/>
  <c r="Q4706" i="2"/>
  <c r="Q4707" i="2"/>
  <c r="Q4708" i="2"/>
  <c r="Q4709" i="2"/>
  <c r="Q4710" i="2"/>
  <c r="Q4711" i="2"/>
  <c r="Q4712" i="2"/>
  <c r="Q4713" i="2"/>
  <c r="Q4714" i="2"/>
  <c r="Q4715" i="2"/>
  <c r="Q4716" i="2"/>
  <c r="Q4717" i="2"/>
  <c r="Q4718" i="2"/>
  <c r="Q4719" i="2"/>
  <c r="Q4720" i="2"/>
  <c r="Q4721" i="2"/>
  <c r="Q4722" i="2"/>
  <c r="Q4723" i="2"/>
  <c r="Q4724" i="2"/>
  <c r="Q4725" i="2"/>
  <c r="Q4726" i="2"/>
  <c r="Q4727" i="2"/>
  <c r="Q4728" i="2"/>
  <c r="Q4729" i="2"/>
  <c r="Q4730" i="2"/>
  <c r="Q4731" i="2"/>
  <c r="Q4732" i="2"/>
  <c r="Q4733" i="2"/>
  <c r="Q4734" i="2"/>
  <c r="Q4735" i="2"/>
  <c r="Q4736" i="2"/>
  <c r="Q4737" i="2"/>
  <c r="Q4738" i="2"/>
  <c r="Q4739" i="2"/>
  <c r="Q4740" i="2"/>
  <c r="Q4741" i="2"/>
  <c r="Q4742" i="2"/>
  <c r="Q4743" i="2"/>
  <c r="Q4744" i="2"/>
  <c r="Q4745" i="2"/>
  <c r="Q4746" i="2"/>
  <c r="Q4747" i="2"/>
  <c r="Q4748" i="2"/>
  <c r="Q4749" i="2"/>
  <c r="Q4750" i="2"/>
  <c r="Q4751" i="2"/>
  <c r="Q4752" i="2"/>
  <c r="Q4753" i="2"/>
  <c r="Q4754" i="2"/>
  <c r="Q4755" i="2"/>
  <c r="Q4756" i="2"/>
  <c r="Q4757" i="2"/>
  <c r="Q4758" i="2"/>
  <c r="Q4759" i="2"/>
  <c r="Q4760" i="2"/>
  <c r="Q4761" i="2"/>
  <c r="Q4762" i="2"/>
  <c r="Q4763" i="2"/>
  <c r="Q4764" i="2"/>
  <c r="Q4765" i="2"/>
  <c r="Q4766" i="2"/>
  <c r="Q4767" i="2"/>
  <c r="Q4768" i="2"/>
  <c r="Q4769" i="2"/>
  <c r="Q4770" i="2"/>
  <c r="Q4771" i="2"/>
  <c r="Q4772" i="2"/>
  <c r="Q4773" i="2"/>
  <c r="Q4774" i="2"/>
  <c r="Q4775" i="2"/>
  <c r="Q4776" i="2"/>
  <c r="Q4777" i="2"/>
  <c r="Q4778" i="2"/>
  <c r="Q4779" i="2"/>
  <c r="Q4780" i="2"/>
  <c r="Q4781" i="2"/>
  <c r="Q4782" i="2"/>
  <c r="Q4783" i="2"/>
  <c r="Q4784" i="2"/>
  <c r="Q4785" i="2"/>
  <c r="Q4786" i="2"/>
  <c r="Q4787" i="2"/>
  <c r="Q4788" i="2"/>
  <c r="Q4789" i="2"/>
  <c r="Q4790" i="2"/>
  <c r="Q4791" i="2"/>
  <c r="Q4792" i="2"/>
  <c r="Q4793" i="2"/>
  <c r="Q4794" i="2"/>
  <c r="Q4795" i="2"/>
  <c r="Q4796" i="2"/>
  <c r="Q4797" i="2"/>
  <c r="Q4798" i="2"/>
  <c r="Q4799" i="2"/>
  <c r="Q4800" i="2"/>
  <c r="Q4801" i="2"/>
  <c r="Q4802" i="2"/>
  <c r="Q4803" i="2"/>
  <c r="Q4804" i="2"/>
  <c r="Q4805" i="2"/>
  <c r="Q4806" i="2"/>
  <c r="Q4807" i="2"/>
  <c r="Q4808" i="2"/>
  <c r="Q4809" i="2"/>
  <c r="Q4810" i="2"/>
  <c r="Q4811" i="2"/>
  <c r="Q4812" i="2"/>
  <c r="Q4813" i="2"/>
  <c r="Q4814" i="2"/>
  <c r="Q4815" i="2"/>
  <c r="Q4816" i="2"/>
  <c r="Q4817" i="2"/>
  <c r="Q4818" i="2"/>
  <c r="Q4819" i="2"/>
  <c r="Q4820" i="2"/>
  <c r="Q4821" i="2"/>
  <c r="Q4822" i="2"/>
  <c r="Q4823" i="2"/>
  <c r="Q4824" i="2"/>
  <c r="Q4825" i="2"/>
  <c r="Q4826" i="2"/>
  <c r="Q4827" i="2"/>
  <c r="Q4828" i="2"/>
  <c r="Q4829" i="2"/>
  <c r="Q4830" i="2"/>
  <c r="Q4831" i="2"/>
  <c r="Q4832" i="2"/>
  <c r="Q4833" i="2"/>
  <c r="Q4834" i="2"/>
  <c r="Q4835" i="2"/>
  <c r="Q4836" i="2"/>
  <c r="Q4837" i="2"/>
  <c r="Q4838" i="2"/>
  <c r="Q4839" i="2"/>
  <c r="Q4840" i="2"/>
  <c r="Q4841" i="2"/>
  <c r="Q4842" i="2"/>
  <c r="Q4843" i="2"/>
  <c r="Q4844" i="2"/>
  <c r="Q4845" i="2"/>
  <c r="Q4846" i="2"/>
  <c r="Q4847" i="2"/>
  <c r="Q4848" i="2"/>
  <c r="Q4849" i="2"/>
  <c r="Q4850" i="2"/>
  <c r="Q4851" i="2"/>
  <c r="Q4852" i="2"/>
  <c r="Q4853" i="2"/>
  <c r="Q4854" i="2"/>
  <c r="Q4855" i="2"/>
  <c r="Q4856" i="2"/>
  <c r="Q4857" i="2"/>
  <c r="Q4858" i="2"/>
  <c r="Q4859" i="2"/>
  <c r="Q4860" i="2"/>
  <c r="Q4861" i="2"/>
  <c r="Q4862" i="2"/>
  <c r="Q4863" i="2"/>
  <c r="Q4864" i="2"/>
  <c r="Q4865" i="2"/>
  <c r="Q4866" i="2"/>
  <c r="Q4867" i="2"/>
  <c r="Q4868" i="2"/>
  <c r="Q4869" i="2"/>
  <c r="Q4870" i="2"/>
  <c r="Q4871" i="2"/>
  <c r="Q4872" i="2"/>
  <c r="Q4873" i="2"/>
  <c r="Q4874" i="2"/>
  <c r="Q4875" i="2"/>
  <c r="Q4876" i="2"/>
  <c r="Q4877" i="2"/>
  <c r="Q4878" i="2"/>
  <c r="Q4879" i="2"/>
  <c r="Q4880" i="2"/>
  <c r="Q4881" i="2"/>
  <c r="Q4882" i="2"/>
  <c r="Q4883" i="2"/>
  <c r="Q4884" i="2"/>
  <c r="Q4885" i="2"/>
  <c r="Q4886" i="2"/>
  <c r="Q4887" i="2"/>
  <c r="Q4888" i="2"/>
  <c r="Q4889" i="2"/>
  <c r="Q4890" i="2"/>
  <c r="Q4891" i="2"/>
  <c r="Q4892" i="2"/>
  <c r="Q4893" i="2"/>
  <c r="Q4894" i="2"/>
  <c r="Q4895" i="2"/>
  <c r="Q4896" i="2"/>
  <c r="Q4897" i="2"/>
  <c r="Q4898" i="2"/>
  <c r="Q4899" i="2"/>
  <c r="Q4900" i="2"/>
  <c r="Q4901" i="2"/>
  <c r="Q4902" i="2"/>
  <c r="Q4903" i="2"/>
  <c r="Q4904" i="2"/>
  <c r="Q4905" i="2"/>
  <c r="Q4906" i="2"/>
  <c r="Q4907" i="2"/>
  <c r="Q4908" i="2"/>
  <c r="Q4909" i="2"/>
  <c r="Q4910" i="2"/>
  <c r="Q4911" i="2"/>
  <c r="Q4912" i="2"/>
  <c r="Q4913" i="2"/>
  <c r="Q4914" i="2"/>
  <c r="Q4915" i="2"/>
  <c r="Q4916" i="2"/>
  <c r="Q4917" i="2"/>
  <c r="Q4918" i="2"/>
  <c r="Q4919" i="2"/>
  <c r="Q4920" i="2"/>
  <c r="Q4921" i="2"/>
  <c r="Q4922" i="2"/>
  <c r="Q4923" i="2"/>
  <c r="Q4924" i="2"/>
  <c r="Q4925" i="2"/>
  <c r="Q4926" i="2"/>
  <c r="Q4927" i="2"/>
  <c r="Q4928" i="2"/>
  <c r="Q4929" i="2"/>
  <c r="Q4930" i="2"/>
  <c r="Q4931" i="2"/>
  <c r="Q4932" i="2"/>
  <c r="Q4933" i="2"/>
  <c r="Q4934" i="2"/>
  <c r="Q4935" i="2"/>
  <c r="Q4936" i="2"/>
  <c r="Q4937" i="2"/>
  <c r="Q4938" i="2"/>
  <c r="Q4939" i="2"/>
  <c r="Q4940" i="2"/>
  <c r="Q4941" i="2"/>
  <c r="Q4942" i="2"/>
  <c r="Q4943" i="2"/>
  <c r="Q4944" i="2"/>
  <c r="Q4945" i="2"/>
  <c r="Q4946" i="2"/>
  <c r="Q4947" i="2"/>
  <c r="Q4948" i="2"/>
  <c r="Q4949" i="2"/>
  <c r="Q4950" i="2"/>
  <c r="Q4951" i="2"/>
  <c r="Q4952" i="2"/>
  <c r="Q4953" i="2"/>
  <c r="Q4954" i="2"/>
  <c r="Q4955" i="2"/>
  <c r="Q4956" i="2"/>
  <c r="Q4957" i="2"/>
  <c r="Q4958" i="2"/>
  <c r="Q4959" i="2"/>
  <c r="Q4960" i="2"/>
  <c r="Q4961" i="2"/>
  <c r="Q4962" i="2"/>
  <c r="Q4963" i="2"/>
  <c r="Q4964" i="2"/>
  <c r="Q4965" i="2"/>
  <c r="Q4966" i="2"/>
  <c r="Q4967" i="2"/>
  <c r="Q4968" i="2"/>
  <c r="Q4969" i="2"/>
  <c r="Q4970" i="2"/>
  <c r="Q4971" i="2"/>
  <c r="Q4972" i="2"/>
  <c r="Q4973" i="2"/>
  <c r="Q4974" i="2"/>
  <c r="Q4975" i="2"/>
  <c r="Q4976" i="2"/>
  <c r="Q4977" i="2"/>
  <c r="Q4978" i="2"/>
  <c r="Q4979" i="2"/>
  <c r="Q4980" i="2"/>
  <c r="Q4981" i="2"/>
  <c r="Q4982" i="2"/>
  <c r="Q4983" i="2"/>
  <c r="Q4984" i="2"/>
  <c r="Q4985" i="2"/>
  <c r="Q4986"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B6" i="8"/>
  <c r="H20" i="10" s="1"/>
  <c r="B5" i="8"/>
  <c r="H19" i="10" s="1"/>
  <c r="B4" i="8"/>
  <c r="H18" i="10" s="1"/>
  <c r="B5" i="9"/>
  <c r="B4" i="9"/>
  <c r="B3" i="9"/>
  <c r="B2" i="9"/>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U2" i="2"/>
  <c r="T302" i="2"/>
  <c r="T3698" i="2"/>
  <c r="T3904" i="2"/>
  <c r="T3905" i="2"/>
  <c r="T4241" i="2"/>
  <c r="T4314" i="2"/>
  <c r="S3698" i="2"/>
  <c r="S3905" i="2"/>
  <c r="S4137" i="2"/>
  <c r="S4241" i="2"/>
  <c r="S4314" i="2"/>
  <c r="S4619" i="2"/>
  <c r="O2" i="2"/>
  <c r="N9" i="2"/>
  <c r="N12" i="2"/>
  <c r="N18" i="2"/>
  <c r="N19" i="2"/>
  <c r="N22" i="2"/>
  <c r="N30" i="2"/>
  <c r="N34" i="2"/>
  <c r="N36" i="2"/>
  <c r="N47" i="2"/>
  <c r="N54" i="2"/>
  <c r="N61" i="2"/>
  <c r="N73" i="2"/>
  <c r="N84" i="2"/>
  <c r="N92" i="2"/>
  <c r="N104" i="2"/>
  <c r="N109" i="2"/>
  <c r="N120" i="2"/>
  <c r="N125" i="2"/>
  <c r="N132" i="2"/>
  <c r="N135" i="2"/>
  <c r="N138" i="2"/>
  <c r="N139" i="2"/>
  <c r="N147" i="2"/>
  <c r="N148" i="2"/>
  <c r="N154" i="2"/>
  <c r="N156" i="2"/>
  <c r="N163" i="2"/>
  <c r="N164" i="2"/>
  <c r="N174" i="2"/>
  <c r="N191" i="2"/>
  <c r="N204" i="2"/>
  <c r="N207" i="2"/>
  <c r="N208" i="2"/>
  <c r="N209" i="2"/>
  <c r="N210" i="2"/>
  <c r="N214" i="2"/>
  <c r="N215" i="2"/>
  <c r="N216" i="2"/>
  <c r="N228" i="2"/>
  <c r="N230" i="2"/>
  <c r="N239" i="2"/>
  <c r="N243" i="2"/>
  <c r="N246" i="2"/>
  <c r="N252" i="2"/>
  <c r="N256" i="2"/>
  <c r="N259" i="2"/>
  <c r="N260" i="2"/>
  <c r="N261" i="2"/>
  <c r="N262" i="2"/>
  <c r="N263" i="2"/>
  <c r="N265" i="2"/>
  <c r="N271" i="2"/>
  <c r="N276" i="2"/>
  <c r="N278" i="2"/>
  <c r="N282" i="2"/>
  <c r="N300" i="2"/>
  <c r="N302" i="2"/>
  <c r="N303" i="2"/>
  <c r="N306" i="2"/>
  <c r="N309" i="2"/>
  <c r="N311" i="2"/>
  <c r="N313" i="2"/>
  <c r="N321" i="2"/>
  <c r="N350" i="2"/>
  <c r="N352" i="2"/>
  <c r="N355" i="2"/>
  <c r="N359" i="2"/>
  <c r="N360" i="2"/>
  <c r="N363" i="2"/>
  <c r="N364" i="2"/>
  <c r="N371" i="2"/>
  <c r="N374" i="2"/>
  <c r="N375" i="2"/>
  <c r="N378" i="2"/>
  <c r="N382" i="2"/>
  <c r="N383" i="2"/>
  <c r="N393" i="2"/>
  <c r="N395" i="2"/>
  <c r="N402" i="2"/>
  <c r="N403" i="2"/>
  <c r="N404" i="2"/>
  <c r="N413" i="2"/>
  <c r="N415" i="2"/>
  <c r="N418" i="2"/>
  <c r="N438" i="2"/>
  <c r="N460" i="2"/>
  <c r="N463" i="2"/>
  <c r="N466" i="2"/>
  <c r="N467" i="2"/>
  <c r="N475" i="2"/>
  <c r="N477" i="2"/>
  <c r="N479" i="2"/>
  <c r="N482" i="2"/>
  <c r="N485" i="2"/>
  <c r="N488" i="2"/>
  <c r="N489" i="2"/>
  <c r="N510" i="2"/>
  <c r="N517" i="2"/>
  <c r="N520" i="2"/>
  <c r="N522" i="2"/>
  <c r="N523" i="2"/>
  <c r="N547" i="2"/>
  <c r="N549" i="2"/>
  <c r="N550" i="2"/>
  <c r="N554" i="2"/>
  <c r="N561" i="2"/>
  <c r="N565" i="2"/>
  <c r="N567" i="2"/>
  <c r="N572" i="2"/>
  <c r="N577" i="2"/>
  <c r="N583" i="2"/>
  <c r="N587" i="2"/>
  <c r="N591" i="2"/>
  <c r="N598" i="2"/>
  <c r="N599" i="2"/>
  <c r="N600" i="2"/>
  <c r="N603" i="2"/>
  <c r="N613" i="2"/>
  <c r="N617" i="2"/>
  <c r="N622" i="2"/>
  <c r="N631" i="2"/>
  <c r="N632" i="2"/>
  <c r="N636" i="2"/>
  <c r="N637" i="2"/>
  <c r="N647" i="2"/>
  <c r="N648" i="2"/>
  <c r="N652" i="2"/>
  <c r="N660" i="2"/>
  <c r="N667" i="2"/>
  <c r="N671" i="2"/>
  <c r="N674" i="2"/>
  <c r="N675" i="2"/>
  <c r="N677" i="2"/>
  <c r="N683" i="2"/>
  <c r="N685" i="2"/>
  <c r="N694" i="2"/>
  <c r="N702" i="2"/>
  <c r="N711" i="2"/>
  <c r="N713" i="2"/>
  <c r="N719" i="2"/>
  <c r="N722" i="2"/>
  <c r="N724" i="2"/>
  <c r="N738" i="2"/>
  <c r="N745" i="2"/>
  <c r="N748" i="2"/>
  <c r="N749" i="2"/>
  <c r="N751" i="2"/>
  <c r="N763" i="2"/>
  <c r="N767" i="2"/>
  <c r="N772" i="2"/>
  <c r="N780" i="2"/>
  <c r="N782" i="2"/>
  <c r="N788" i="2"/>
  <c r="N799" i="2"/>
  <c r="N807" i="2"/>
  <c r="N814" i="2"/>
  <c r="N817" i="2"/>
  <c r="N818" i="2"/>
  <c r="N821" i="2"/>
  <c r="N843" i="2"/>
  <c r="N850" i="2"/>
  <c r="N855" i="2"/>
  <c r="N859" i="2"/>
  <c r="N861" i="2"/>
  <c r="N862" i="2"/>
  <c r="N866" i="2"/>
  <c r="N867" i="2"/>
  <c r="N872" i="2"/>
  <c r="N873" i="2"/>
  <c r="N894" i="2"/>
  <c r="N895" i="2"/>
  <c r="N898" i="2"/>
  <c r="N904" i="2"/>
  <c r="N910" i="2"/>
  <c r="N916" i="2"/>
  <c r="N920" i="2"/>
  <c r="N921" i="2"/>
  <c r="N931" i="2"/>
  <c r="N934" i="2"/>
  <c r="N935" i="2"/>
  <c r="N943" i="2"/>
  <c r="N945" i="2"/>
  <c r="N948" i="2"/>
  <c r="N953" i="2"/>
  <c r="N962" i="2"/>
  <c r="N963" i="2"/>
  <c r="N965" i="2"/>
  <c r="N971" i="2"/>
  <c r="N984" i="2"/>
  <c r="N988" i="2"/>
  <c r="N992" i="2"/>
  <c r="N994" i="2"/>
  <c r="N995" i="2"/>
  <c r="N999" i="2"/>
  <c r="N1006" i="2"/>
  <c r="N1007" i="2"/>
  <c r="N1009" i="2"/>
  <c r="N1013" i="2"/>
  <c r="N1014" i="2"/>
  <c r="N1025" i="2"/>
  <c r="N1034" i="2"/>
  <c r="N1036" i="2"/>
  <c r="N1039" i="2"/>
  <c r="N1041" i="2"/>
  <c r="N1044" i="2"/>
  <c r="N1047" i="2"/>
  <c r="N1053" i="2"/>
  <c r="N1059" i="2"/>
  <c r="N1069" i="2"/>
  <c r="N1080" i="2"/>
  <c r="N1092" i="2"/>
  <c r="N1093" i="2"/>
  <c r="N1100" i="2"/>
  <c r="N1107" i="2"/>
  <c r="N1112" i="2"/>
  <c r="N1117" i="2"/>
  <c r="N1125" i="2"/>
  <c r="N1130" i="2"/>
  <c r="N1131" i="2"/>
  <c r="N1134" i="2"/>
  <c r="N1146" i="2"/>
  <c r="N1147" i="2"/>
  <c r="N1149" i="2"/>
  <c r="N1153" i="2"/>
  <c r="N1155" i="2"/>
  <c r="N1175" i="2"/>
  <c r="N1191" i="2"/>
  <c r="N1196" i="2"/>
  <c r="N1197" i="2"/>
  <c r="N1198" i="2"/>
  <c r="N1202" i="2"/>
  <c r="N1205" i="2"/>
  <c r="N1214" i="2"/>
  <c r="N1218" i="2"/>
  <c r="N1221" i="2"/>
  <c r="N1237" i="2"/>
  <c r="N1245" i="2"/>
  <c r="N1249" i="2"/>
  <c r="N1251" i="2"/>
  <c r="N1254" i="2"/>
  <c r="N1259" i="2"/>
  <c r="N1264" i="2"/>
  <c r="N1273" i="2"/>
  <c r="N1277" i="2"/>
  <c r="N1294" i="2"/>
  <c r="N1298" i="2"/>
  <c r="N1302" i="2"/>
  <c r="N1304" i="2"/>
  <c r="N1306" i="2"/>
  <c r="N1307" i="2"/>
  <c r="N1309" i="2"/>
  <c r="N1311" i="2"/>
  <c r="N1312" i="2"/>
  <c r="N1315" i="2"/>
  <c r="N1323" i="2"/>
  <c r="N1328" i="2"/>
  <c r="N1330" i="2"/>
  <c r="N1344" i="2"/>
  <c r="N1362" i="2"/>
  <c r="N1367" i="2"/>
  <c r="N1395" i="2"/>
  <c r="N1396" i="2"/>
  <c r="N1397" i="2"/>
  <c r="N1404" i="2"/>
  <c r="N1406" i="2"/>
  <c r="N1416" i="2"/>
  <c r="N1420" i="2"/>
  <c r="N1425" i="2"/>
  <c r="N1430" i="2"/>
  <c r="N1436" i="2"/>
  <c r="N1437" i="2"/>
  <c r="N1441" i="2"/>
  <c r="N1455" i="2"/>
  <c r="N1457" i="2"/>
  <c r="N1462" i="2"/>
  <c r="N1466" i="2"/>
  <c r="N1467" i="2"/>
  <c r="N1480" i="2"/>
  <c r="N1490" i="2"/>
  <c r="N1493" i="2"/>
  <c r="N1494" i="2"/>
  <c r="N1495" i="2"/>
  <c r="N1501" i="2"/>
  <c r="N1509" i="2"/>
  <c r="N1514" i="2"/>
  <c r="N1521" i="2"/>
  <c r="N1527" i="2"/>
  <c r="N1529" i="2"/>
  <c r="N1530" i="2"/>
  <c r="N1537" i="2"/>
  <c r="N1539" i="2"/>
  <c r="N1542" i="2"/>
  <c r="N1547" i="2"/>
  <c r="N1557" i="2"/>
  <c r="N1561" i="2"/>
  <c r="N1564" i="2"/>
  <c r="N1565" i="2"/>
  <c r="N1566" i="2"/>
  <c r="N1567" i="2"/>
  <c r="N1571" i="2"/>
  <c r="N1574" i="2"/>
  <c r="N1580" i="2"/>
  <c r="N1584" i="2"/>
  <c r="N1585" i="2"/>
  <c r="N1588" i="2"/>
  <c r="N1590" i="2"/>
  <c r="N1592" i="2"/>
  <c r="N1595" i="2"/>
  <c r="N1610" i="2"/>
  <c r="N1615" i="2"/>
  <c r="N1617" i="2"/>
  <c r="N1618" i="2"/>
  <c r="N1622" i="2"/>
  <c r="N1628" i="2"/>
  <c r="N1630" i="2"/>
  <c r="N1640" i="2"/>
  <c r="N1641" i="2"/>
  <c r="N1643" i="2"/>
  <c r="N1650" i="2"/>
  <c r="N1659" i="2"/>
  <c r="N1665" i="2"/>
  <c r="N1666" i="2"/>
  <c r="N1667" i="2"/>
  <c r="N1679" i="2"/>
  <c r="N1680" i="2"/>
  <c r="N1682" i="2"/>
  <c r="N1683" i="2"/>
  <c r="N1684" i="2"/>
  <c r="N1688" i="2"/>
  <c r="N1693" i="2"/>
  <c r="N1700" i="2"/>
  <c r="N1703" i="2"/>
  <c r="N1707" i="2"/>
  <c r="N1708" i="2"/>
  <c r="N1709" i="2"/>
  <c r="N1710" i="2"/>
  <c r="N1723" i="2"/>
  <c r="N1726" i="2"/>
  <c r="N1736" i="2"/>
  <c r="N1742" i="2"/>
  <c r="N1750" i="2"/>
  <c r="N1759" i="2"/>
  <c r="N1784" i="2"/>
  <c r="N1788" i="2"/>
  <c r="N1790" i="2"/>
  <c r="N1791" i="2"/>
  <c r="N1792" i="2"/>
  <c r="N1794" i="2"/>
  <c r="N1797" i="2"/>
  <c r="N1807" i="2"/>
  <c r="N1808" i="2"/>
  <c r="N1812" i="2"/>
  <c r="N1817" i="2"/>
  <c r="N1819" i="2"/>
  <c r="N1820" i="2"/>
  <c r="N1836" i="2"/>
  <c r="N1845" i="2"/>
  <c r="N1847" i="2"/>
  <c r="N1854" i="2"/>
  <c r="N1856" i="2"/>
  <c r="N1860" i="2"/>
  <c r="N1873" i="2"/>
  <c r="N1877" i="2"/>
  <c r="N1878" i="2"/>
  <c r="N1879" i="2"/>
  <c r="N1880" i="2"/>
  <c r="N1899" i="2"/>
  <c r="N1901" i="2"/>
  <c r="N1912" i="2"/>
  <c r="N1915" i="2"/>
  <c r="N1918" i="2"/>
  <c r="N1919" i="2"/>
  <c r="N1925" i="2"/>
  <c r="N1926" i="2"/>
  <c r="N1928" i="2"/>
  <c r="N1930" i="2"/>
  <c r="N1947" i="2"/>
  <c r="N1950" i="2"/>
  <c r="N1954" i="2"/>
  <c r="N1973" i="2"/>
  <c r="N1989" i="2"/>
  <c r="N1991" i="2"/>
  <c r="N1992" i="2"/>
  <c r="N1995" i="2"/>
  <c r="N2000" i="2"/>
  <c r="N2002" i="2"/>
  <c r="N2009" i="2"/>
  <c r="N2018" i="2"/>
  <c r="N2021" i="2"/>
  <c r="N2028" i="2"/>
  <c r="N2032" i="2"/>
  <c r="N2037" i="2"/>
  <c r="N2039" i="2"/>
  <c r="N2040" i="2"/>
  <c r="N2042" i="2"/>
  <c r="N2043" i="2"/>
  <c r="N2048" i="2"/>
  <c r="N2059" i="2"/>
  <c r="N2067" i="2"/>
  <c r="N2068" i="2"/>
  <c r="N2069" i="2"/>
  <c r="N2072" i="2"/>
  <c r="N2074" i="2"/>
  <c r="N2085" i="2"/>
  <c r="N2087" i="2"/>
  <c r="N2090" i="2"/>
  <c r="N2103" i="2"/>
  <c r="N2106" i="2"/>
  <c r="N2126" i="2"/>
  <c r="N2129" i="2"/>
  <c r="N2134" i="2"/>
  <c r="N2141" i="2"/>
  <c r="N2152" i="2"/>
  <c r="N2156" i="2"/>
  <c r="N2159" i="2"/>
  <c r="N2162" i="2"/>
  <c r="N2164" i="2"/>
  <c r="N2165" i="2"/>
  <c r="N2171" i="2"/>
  <c r="N2172" i="2"/>
  <c r="N2175" i="2"/>
  <c r="N2178" i="2"/>
  <c r="N2181" i="2"/>
  <c r="N2187" i="2"/>
  <c r="N2194" i="2"/>
  <c r="N2202" i="2"/>
  <c r="N2209" i="2"/>
  <c r="N2221" i="2"/>
  <c r="N2222" i="2"/>
  <c r="N2233" i="2"/>
  <c r="N2246" i="2"/>
  <c r="N2248" i="2"/>
  <c r="N2249" i="2"/>
  <c r="N2250" i="2"/>
  <c r="N2253" i="2"/>
  <c r="N2256" i="2"/>
  <c r="N2260" i="2"/>
  <c r="N2261" i="2"/>
  <c r="N2262" i="2"/>
  <c r="N2263" i="2"/>
  <c r="N2265" i="2"/>
  <c r="N2267" i="2"/>
  <c r="N2269" i="2"/>
  <c r="N2276" i="2"/>
  <c r="N2280" i="2"/>
  <c r="N2281" i="2"/>
  <c r="N2284" i="2"/>
  <c r="N2290" i="2"/>
  <c r="N2297" i="2"/>
  <c r="N2304" i="2"/>
  <c r="N2317" i="2"/>
  <c r="N2321" i="2"/>
  <c r="N2323" i="2"/>
  <c r="N2324" i="2"/>
  <c r="N2329" i="2"/>
  <c r="N2342" i="2"/>
  <c r="N2344" i="2"/>
  <c r="N2348" i="2"/>
  <c r="N2369" i="2"/>
  <c r="N2370" i="2"/>
  <c r="N2381" i="2"/>
  <c r="N2386" i="2"/>
  <c r="N2393" i="2"/>
  <c r="N2395" i="2"/>
  <c r="N2403" i="2"/>
  <c r="N2407" i="2"/>
  <c r="N2408" i="2"/>
  <c r="N2421" i="2"/>
  <c r="N2422" i="2"/>
  <c r="N2423" i="2"/>
  <c r="N2424" i="2"/>
  <c r="N2426" i="2"/>
  <c r="N2428" i="2"/>
  <c r="N2445" i="2"/>
  <c r="N2449" i="2"/>
  <c r="N2452" i="2"/>
  <c r="N2456" i="2"/>
  <c r="N2468" i="2"/>
  <c r="N2469" i="2"/>
  <c r="N2479" i="2"/>
  <c r="N2507" i="2"/>
  <c r="N2510" i="2"/>
  <c r="N2512" i="2"/>
  <c r="N2518" i="2"/>
  <c r="N2520" i="2"/>
  <c r="N2521" i="2"/>
  <c r="N2525" i="2"/>
  <c r="N2537" i="2"/>
  <c r="N2547" i="2"/>
  <c r="N2551" i="2"/>
  <c r="N2553" i="2"/>
  <c r="N2554" i="2"/>
  <c r="N2556" i="2"/>
  <c r="N2561" i="2"/>
  <c r="N2562" i="2"/>
  <c r="N2575" i="2"/>
  <c r="N2579" i="2"/>
  <c r="N2591" i="2"/>
  <c r="N2599" i="2"/>
  <c r="N2617" i="2"/>
  <c r="N2619" i="2"/>
  <c r="N2627" i="2"/>
  <c r="N2629" i="2"/>
  <c r="N2637" i="2"/>
  <c r="N2638" i="2"/>
  <c r="N2639" i="2"/>
  <c r="N2641" i="2"/>
  <c r="N2653" i="2"/>
  <c r="N2664" i="2"/>
  <c r="N2670" i="2"/>
  <c r="N2672" i="2"/>
  <c r="N2673" i="2"/>
  <c r="N2680" i="2"/>
  <c r="N2684" i="2"/>
  <c r="N2685" i="2"/>
  <c r="N2695" i="2"/>
  <c r="N2705" i="2"/>
  <c r="N2709" i="2"/>
  <c r="N2714" i="2"/>
  <c r="N2720" i="2"/>
  <c r="N2722" i="2"/>
  <c r="N2726" i="2"/>
  <c r="N2731" i="2"/>
  <c r="N2732" i="2"/>
  <c r="N2740" i="2"/>
  <c r="N2750" i="2"/>
  <c r="N2751" i="2"/>
  <c r="N2753" i="2"/>
  <c r="N2754" i="2"/>
  <c r="N2763" i="2"/>
  <c r="N2768" i="2"/>
  <c r="N2788" i="2"/>
  <c r="N2793" i="2"/>
  <c r="N2794" i="2"/>
  <c r="N2805" i="2"/>
  <c r="N2810" i="2"/>
  <c r="N2820" i="2"/>
  <c r="N2824" i="2"/>
  <c r="N2825" i="2"/>
  <c r="N2832" i="2"/>
  <c r="N2833" i="2"/>
  <c r="N2836" i="2"/>
  <c r="N2840" i="2"/>
  <c r="N2842" i="2"/>
  <c r="N2843" i="2"/>
  <c r="N2844" i="2"/>
  <c r="N2849" i="2"/>
  <c r="N2857" i="2"/>
  <c r="N2859" i="2"/>
  <c r="N2860" i="2"/>
  <c r="N2866" i="2"/>
  <c r="N2868" i="2"/>
  <c r="N2881" i="2"/>
  <c r="N2887" i="2"/>
  <c r="N2889" i="2"/>
  <c r="N2899" i="2"/>
  <c r="N2901" i="2"/>
  <c r="N2903" i="2"/>
  <c r="N2915" i="2"/>
  <c r="N2926" i="2"/>
  <c r="N2939" i="2"/>
  <c r="N2940" i="2"/>
  <c r="N2941" i="2"/>
  <c r="N2944" i="2"/>
  <c r="N2948" i="2"/>
  <c r="N2953" i="2"/>
  <c r="N2968" i="2"/>
  <c r="N2970" i="2"/>
  <c r="N2971" i="2"/>
  <c r="N2973" i="2"/>
  <c r="N2975" i="2"/>
  <c r="N2978" i="2"/>
  <c r="N2986" i="2"/>
  <c r="N2992" i="2"/>
  <c r="N2994" i="2"/>
  <c r="N3000" i="2"/>
  <c r="N3004" i="2"/>
  <c r="N3012" i="2"/>
  <c r="N3013" i="2"/>
  <c r="N3017" i="2"/>
  <c r="N3021" i="2"/>
  <c r="N3029" i="2"/>
  <c r="N3045" i="2"/>
  <c r="N3050" i="2"/>
  <c r="N3057" i="2"/>
  <c r="N3058" i="2"/>
  <c r="N3062" i="2"/>
  <c r="N3067" i="2"/>
  <c r="N3075" i="2"/>
  <c r="N3076" i="2"/>
  <c r="N3085" i="2"/>
  <c r="N3090" i="2"/>
  <c r="N3111" i="2"/>
  <c r="N3120" i="2"/>
  <c r="N3122" i="2"/>
  <c r="N3126" i="2"/>
  <c r="N3128" i="2"/>
  <c r="N3131" i="2"/>
  <c r="N3140" i="2"/>
  <c r="N3145" i="2"/>
  <c r="N3151" i="2"/>
  <c r="N3152" i="2"/>
  <c r="N3155" i="2"/>
  <c r="N3156" i="2"/>
  <c r="N3161" i="2"/>
  <c r="N3163" i="2"/>
  <c r="N3184" i="2"/>
  <c r="N3193" i="2"/>
  <c r="N3213" i="2"/>
  <c r="N3218" i="2"/>
  <c r="N3219" i="2"/>
  <c r="N3226" i="2"/>
  <c r="N3234" i="2"/>
  <c r="N3241" i="2"/>
  <c r="N3243" i="2"/>
  <c r="N3245" i="2"/>
  <c r="N3259" i="2"/>
  <c r="N3260" i="2"/>
  <c r="N3264" i="2"/>
  <c r="N3266" i="2"/>
  <c r="N3275" i="2"/>
  <c r="N3281" i="2"/>
  <c r="N3284" i="2"/>
  <c r="N3289" i="2"/>
  <c r="N3299" i="2"/>
  <c r="N3304" i="2"/>
  <c r="N3305" i="2"/>
  <c r="N3307" i="2"/>
  <c r="N3319" i="2"/>
  <c r="N3323" i="2"/>
  <c r="N3330" i="2"/>
  <c r="N3333" i="2"/>
  <c r="N3342" i="2"/>
  <c r="N3345" i="2"/>
  <c r="N3346" i="2"/>
  <c r="N3350" i="2"/>
  <c r="N3352" i="2"/>
  <c r="N3358" i="2"/>
  <c r="N3362" i="2"/>
  <c r="N3364" i="2"/>
  <c r="N3369" i="2"/>
  <c r="N3370" i="2"/>
  <c r="N3380" i="2"/>
  <c r="N3381" i="2"/>
  <c r="N3383" i="2"/>
  <c r="N3387" i="2"/>
  <c r="N3389" i="2"/>
  <c r="N3406" i="2"/>
  <c r="N3410" i="2"/>
  <c r="N3414" i="2"/>
  <c r="N3423" i="2"/>
  <c r="N3429" i="2"/>
  <c r="N3433" i="2"/>
  <c r="N3434" i="2"/>
  <c r="N3441" i="2"/>
  <c r="N3443" i="2"/>
  <c r="N3448" i="2"/>
  <c r="N3449" i="2"/>
  <c r="N3451" i="2"/>
  <c r="N3455" i="2"/>
  <c r="N3456" i="2"/>
  <c r="N3457" i="2"/>
  <c r="N3463" i="2"/>
  <c r="N3468" i="2"/>
  <c r="N3470" i="2"/>
  <c r="N3471" i="2"/>
  <c r="N3475" i="2"/>
  <c r="N3477" i="2"/>
  <c r="N3487" i="2"/>
  <c r="N3489" i="2"/>
  <c r="N3492" i="2"/>
  <c r="N3498" i="2"/>
  <c r="N3512" i="2"/>
  <c r="N3523" i="2"/>
  <c r="N3535" i="2"/>
  <c r="N3540" i="2"/>
  <c r="N3548" i="2"/>
  <c r="N3553" i="2"/>
  <c r="N3561" i="2"/>
  <c r="N3564" i="2"/>
  <c r="N3577" i="2"/>
  <c r="N3581" i="2"/>
  <c r="N3584" i="2"/>
  <c r="N3592" i="2"/>
  <c r="N3593" i="2"/>
  <c r="N3595" i="2"/>
  <c r="N3597" i="2"/>
  <c r="N3613" i="2"/>
  <c r="N3622" i="2"/>
  <c r="N3632" i="2"/>
  <c r="N3634" i="2"/>
  <c r="N3635" i="2"/>
  <c r="N3640" i="2"/>
  <c r="N3643" i="2"/>
  <c r="N3644" i="2"/>
  <c r="N3650" i="2"/>
  <c r="N3657" i="2"/>
  <c r="N3665" i="2"/>
  <c r="N3689" i="2"/>
  <c r="N3691" i="2"/>
  <c r="N3697" i="2"/>
  <c r="S3697" i="2" s="1"/>
  <c r="N3698" i="2"/>
  <c r="N3700" i="2"/>
  <c r="N3704" i="2"/>
  <c r="N3706" i="2"/>
  <c r="N3710" i="2"/>
  <c r="N3718" i="2"/>
  <c r="N3720" i="2"/>
  <c r="N3726" i="2"/>
  <c r="N3727" i="2"/>
  <c r="N3732" i="2"/>
  <c r="N3735" i="2"/>
  <c r="N3744" i="2"/>
  <c r="N3745" i="2"/>
  <c r="N3753" i="2"/>
  <c r="N3757" i="2"/>
  <c r="N3766" i="2"/>
  <c r="N3768" i="2"/>
  <c r="N3775" i="2"/>
  <c r="N3777" i="2"/>
  <c r="N3787" i="2"/>
  <c r="N3790" i="2"/>
  <c r="N3804" i="2"/>
  <c r="N3812" i="2"/>
  <c r="N3836" i="2"/>
  <c r="N3837" i="2"/>
  <c r="N3843" i="2"/>
  <c r="N3845" i="2"/>
  <c r="N3848" i="2"/>
  <c r="N3856" i="2"/>
  <c r="N3857" i="2"/>
  <c r="N3866" i="2"/>
  <c r="N3868" i="2"/>
  <c r="N3869" i="2"/>
  <c r="N3872" i="2"/>
  <c r="N3877" i="2"/>
  <c r="N3878" i="2"/>
  <c r="N3881" i="2"/>
  <c r="N3883" i="2"/>
  <c r="N3887" i="2"/>
  <c r="N3893" i="2"/>
  <c r="N3898" i="2"/>
  <c r="N3904" i="2"/>
  <c r="S3904" i="2" s="1"/>
  <c r="N3905" i="2"/>
  <c r="N3909" i="2"/>
  <c r="N3912" i="2"/>
  <c r="N3917" i="2"/>
  <c r="N3925" i="2"/>
  <c r="N3929" i="2"/>
  <c r="N3940" i="2"/>
  <c r="N3944" i="2"/>
  <c r="N3951" i="2"/>
  <c r="N3959" i="2"/>
  <c r="N3968" i="2"/>
  <c r="N3970" i="2"/>
  <c r="N3974" i="2"/>
  <c r="N3984" i="2"/>
  <c r="N3991" i="2"/>
  <c r="N3994" i="2"/>
  <c r="N4010" i="2"/>
  <c r="N4014" i="2"/>
  <c r="N4016" i="2"/>
  <c r="N4024" i="2"/>
  <c r="N4034" i="2"/>
  <c r="N4042" i="2"/>
  <c r="N4044" i="2"/>
  <c r="N4048" i="2"/>
  <c r="N4049" i="2"/>
  <c r="N4050" i="2"/>
  <c r="N4052" i="2"/>
  <c r="N4063" i="2"/>
  <c r="N4066" i="2"/>
  <c r="N4077" i="2"/>
  <c r="N4078" i="2"/>
  <c r="N4080" i="2"/>
  <c r="N4083" i="2"/>
  <c r="N4094" i="2"/>
  <c r="N4095" i="2"/>
  <c r="N4097" i="2"/>
  <c r="N4102" i="2"/>
  <c r="N4103" i="2"/>
  <c r="N4107" i="2"/>
  <c r="N4110" i="2"/>
  <c r="N4113" i="2"/>
  <c r="N4117" i="2"/>
  <c r="N4118" i="2"/>
  <c r="N4123" i="2"/>
  <c r="N4127" i="2"/>
  <c r="N4131" i="2"/>
  <c r="N4136" i="2"/>
  <c r="N4137" i="2"/>
  <c r="U4137" i="2" s="1"/>
  <c r="N4146" i="2"/>
  <c r="N4169" i="2"/>
  <c r="N4170" i="2"/>
  <c r="N4178" i="2"/>
  <c r="N4181" i="2"/>
  <c r="N4183" i="2"/>
  <c r="N4187" i="2"/>
  <c r="N4192" i="2"/>
  <c r="N4193" i="2"/>
  <c r="N4205" i="2"/>
  <c r="N4207" i="2"/>
  <c r="N4212" i="2"/>
  <c r="N4215" i="2"/>
  <c r="N4221" i="2"/>
  <c r="N4236" i="2"/>
  <c r="N4238" i="2"/>
  <c r="N4241" i="2"/>
  <c r="N4242" i="2"/>
  <c r="N4244" i="2"/>
  <c r="N4245" i="2"/>
  <c r="N4246" i="2"/>
  <c r="N4249" i="2"/>
  <c r="N4258" i="2"/>
  <c r="N4261" i="2"/>
  <c r="N4264" i="2"/>
  <c r="N4272" i="2"/>
  <c r="N4277" i="2"/>
  <c r="N4282" i="2"/>
  <c r="N4283" i="2"/>
  <c r="N4284" i="2"/>
  <c r="N4285" i="2"/>
  <c r="N4289" i="2"/>
  <c r="N4291" i="2"/>
  <c r="N4297" i="2"/>
  <c r="N4309" i="2"/>
  <c r="N4314" i="2"/>
  <c r="U4314" i="2" s="1"/>
  <c r="N4321" i="2"/>
  <c r="N4329" i="2"/>
  <c r="N4330" i="2"/>
  <c r="N4331" i="2"/>
  <c r="N4338" i="2"/>
  <c r="N4342" i="2"/>
  <c r="N4343" i="2"/>
  <c r="N4349" i="2"/>
  <c r="N4350" i="2"/>
  <c r="N4353" i="2"/>
  <c r="N4367" i="2"/>
  <c r="N4374" i="2"/>
  <c r="N4376" i="2"/>
  <c r="N4393" i="2"/>
  <c r="N4415" i="2"/>
  <c r="N4421" i="2"/>
  <c r="N4430" i="2"/>
  <c r="N4433" i="2"/>
  <c r="N4434" i="2"/>
  <c r="N4451" i="2"/>
  <c r="N4457" i="2"/>
  <c r="N4458" i="2"/>
  <c r="N4480" i="2"/>
  <c r="N4488" i="2"/>
  <c r="N4489" i="2"/>
  <c r="N4497" i="2"/>
  <c r="N4499" i="2"/>
  <c r="N4501" i="2"/>
  <c r="N4506" i="2"/>
  <c r="N4512" i="2"/>
  <c r="N4514" i="2"/>
  <c r="N4516" i="2"/>
  <c r="N4517" i="2"/>
  <c r="N4524" i="2"/>
  <c r="N4526" i="2"/>
  <c r="N4528" i="2"/>
  <c r="N4530" i="2"/>
  <c r="N4538" i="2"/>
  <c r="N4544" i="2"/>
  <c r="N4550" i="2"/>
  <c r="N4553" i="2"/>
  <c r="N4558" i="2"/>
  <c r="N4563" i="2"/>
  <c r="N4564" i="2"/>
  <c r="N4571" i="2"/>
  <c r="N4572" i="2"/>
  <c r="N4573" i="2"/>
  <c r="N4575" i="2"/>
  <c r="N4577" i="2"/>
  <c r="N4578" i="2"/>
  <c r="N4579" i="2"/>
  <c r="N4587" i="2"/>
  <c r="N4588" i="2"/>
  <c r="N4590" i="2"/>
  <c r="N4593" i="2"/>
  <c r="N4596" i="2"/>
  <c r="N4600" i="2"/>
  <c r="N4601" i="2"/>
  <c r="N4606" i="2"/>
  <c r="N4607" i="2"/>
  <c r="N4616" i="2"/>
  <c r="N4620" i="2"/>
  <c r="N4627" i="2"/>
  <c r="N4633" i="2"/>
  <c r="N4636" i="2"/>
  <c r="N4637" i="2"/>
  <c r="N4639" i="2"/>
  <c r="N4644" i="2"/>
  <c r="N4648" i="2"/>
  <c r="N4651" i="2"/>
  <c r="N4652" i="2"/>
  <c r="N4666" i="2"/>
  <c r="N4676" i="2"/>
  <c r="N4684" i="2"/>
  <c r="N4686" i="2"/>
  <c r="N4688" i="2"/>
  <c r="N4693" i="2"/>
  <c r="N4694" i="2"/>
  <c r="N4703" i="2"/>
  <c r="N4706" i="2"/>
  <c r="N4713" i="2"/>
  <c r="N4718" i="2"/>
  <c r="N4719" i="2"/>
  <c r="N4723" i="2"/>
  <c r="N4726" i="2"/>
  <c r="N4737" i="2"/>
  <c r="N4744" i="2"/>
  <c r="N4752" i="2"/>
  <c r="N4753" i="2"/>
  <c r="N4759" i="2"/>
  <c r="N4761" i="2"/>
  <c r="N4763" i="2"/>
  <c r="N4766" i="2"/>
  <c r="N4783" i="2"/>
  <c r="N4800" i="2"/>
  <c r="N4805" i="2"/>
  <c r="N4810" i="2"/>
  <c r="N4817" i="2"/>
  <c r="N4824" i="2"/>
  <c r="N4834" i="2"/>
  <c r="N4841" i="2"/>
  <c r="N4847" i="2"/>
  <c r="N4851" i="2"/>
  <c r="N4857" i="2"/>
  <c r="N4858" i="2"/>
  <c r="N4861" i="2"/>
  <c r="N4864" i="2"/>
  <c r="N4865" i="2"/>
  <c r="N4867" i="2"/>
  <c r="N4869" i="2"/>
  <c r="N4872" i="2"/>
  <c r="N4876" i="2"/>
  <c r="N4881" i="2"/>
  <c r="N4885" i="2"/>
  <c r="N4894" i="2"/>
  <c r="N4896" i="2"/>
  <c r="N4898" i="2"/>
  <c r="N4900" i="2"/>
  <c r="N4906" i="2"/>
  <c r="N4907" i="2"/>
  <c r="N4908" i="2"/>
  <c r="N4910" i="2"/>
  <c r="N4912" i="2"/>
  <c r="N4914" i="2"/>
  <c r="N4917" i="2"/>
  <c r="N4928" i="2"/>
  <c r="N4941" i="2"/>
  <c r="N4942" i="2"/>
  <c r="N4945" i="2"/>
  <c r="N4947" i="2"/>
  <c r="N4951" i="2"/>
  <c r="N4952" i="2"/>
  <c r="N4953" i="2"/>
  <c r="N4964" i="2"/>
  <c r="N4966" i="2"/>
  <c r="N4968" i="2"/>
  <c r="N4974" i="2"/>
  <c r="N4978" i="2"/>
  <c r="N4981"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L162" i="2" s="1"/>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L262" i="2" s="1"/>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M302" i="2" s="1"/>
  <c r="K303" i="2"/>
  <c r="K304" i="2"/>
  <c r="K305" i="2"/>
  <c r="K306" i="2"/>
  <c r="K307" i="2"/>
  <c r="K308" i="2"/>
  <c r="K309" i="2"/>
  <c r="K310" i="2"/>
  <c r="K311" i="2"/>
  <c r="K312" i="2"/>
  <c r="K313" i="2"/>
  <c r="K314" i="2"/>
  <c r="K315" i="2"/>
  <c r="K316" i="2"/>
  <c r="K317" i="2"/>
  <c r="L317" i="2" s="1"/>
  <c r="K318" i="2"/>
  <c r="K319" i="2"/>
  <c r="K320" i="2"/>
  <c r="K321" i="2"/>
  <c r="K322" i="2"/>
  <c r="K323" i="2"/>
  <c r="K324" i="2"/>
  <c r="K325" i="2"/>
  <c r="K326" i="2"/>
  <c r="K327" i="2"/>
  <c r="K328" i="2"/>
  <c r="K329" i="2"/>
  <c r="K330" i="2"/>
  <c r="K331" i="2"/>
  <c r="K332" i="2"/>
  <c r="K333" i="2"/>
  <c r="K334" i="2"/>
  <c r="K335" i="2"/>
  <c r="M335" i="2" s="1"/>
  <c r="K336" i="2"/>
  <c r="K337" i="2"/>
  <c r="K338" i="2"/>
  <c r="K339" i="2"/>
  <c r="K340" i="2"/>
  <c r="K341" i="2"/>
  <c r="K342" i="2"/>
  <c r="K343" i="2"/>
  <c r="K344" i="2"/>
  <c r="K345" i="2"/>
  <c r="K346" i="2"/>
  <c r="K347" i="2"/>
  <c r="K348" i="2"/>
  <c r="K349" i="2"/>
  <c r="K350" i="2"/>
  <c r="K351" i="2"/>
  <c r="K352" i="2"/>
  <c r="K353" i="2"/>
  <c r="K354" i="2"/>
  <c r="K355" i="2"/>
  <c r="K356" i="2"/>
  <c r="K357" i="2"/>
  <c r="L357" i="2" s="1"/>
  <c r="K358" i="2"/>
  <c r="K359" i="2"/>
  <c r="K360" i="2"/>
  <c r="K361" i="2"/>
  <c r="K362" i="2"/>
  <c r="K363" i="2"/>
  <c r="K364" i="2"/>
  <c r="K365" i="2"/>
  <c r="K366" i="2"/>
  <c r="K367" i="2"/>
  <c r="K368" i="2"/>
  <c r="K369" i="2"/>
  <c r="M369" i="2" s="1"/>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M405" i="2" s="1"/>
  <c r="K406" i="2"/>
  <c r="L406" i="2" s="1"/>
  <c r="K407" i="2"/>
  <c r="K408" i="2"/>
  <c r="K409" i="2"/>
  <c r="K410" i="2"/>
  <c r="K411" i="2"/>
  <c r="K412" i="2"/>
  <c r="K413" i="2"/>
  <c r="K414" i="2"/>
  <c r="K415" i="2"/>
  <c r="L415" i="2" s="1"/>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L491" i="2" s="1"/>
  <c r="K492" i="2"/>
  <c r="L492" i="2" s="1"/>
  <c r="K493" i="2"/>
  <c r="K494" i="2"/>
  <c r="K495" i="2"/>
  <c r="K496" i="2"/>
  <c r="K497" i="2"/>
  <c r="K498" i="2"/>
  <c r="K499" i="2"/>
  <c r="K500" i="2"/>
  <c r="K501" i="2"/>
  <c r="L501" i="2" s="1"/>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L534" i="2" s="1"/>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M574" i="2" s="1"/>
  <c r="K575" i="2"/>
  <c r="K576" i="2"/>
  <c r="K577" i="2"/>
  <c r="K578" i="2"/>
  <c r="K579" i="2"/>
  <c r="K580" i="2"/>
  <c r="K581" i="2"/>
  <c r="K582" i="2"/>
  <c r="K583" i="2"/>
  <c r="K584" i="2"/>
  <c r="M584" i="2" s="1"/>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L628" i="2" s="1"/>
  <c r="K629" i="2"/>
  <c r="L629" i="2" s="1"/>
  <c r="K630" i="2"/>
  <c r="K631" i="2"/>
  <c r="K632" i="2"/>
  <c r="K633" i="2"/>
  <c r="K634" i="2"/>
  <c r="K635" i="2"/>
  <c r="K636" i="2"/>
  <c r="K637" i="2"/>
  <c r="M637" i="2" s="1"/>
  <c r="K638" i="2"/>
  <c r="L638" i="2" s="1"/>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L745" i="2" s="1"/>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L779" i="2" s="1"/>
  <c r="K780" i="2"/>
  <c r="K781" i="2"/>
  <c r="K782" i="2"/>
  <c r="K783" i="2"/>
  <c r="K784" i="2"/>
  <c r="K785" i="2"/>
  <c r="K786" i="2"/>
  <c r="K787" i="2"/>
  <c r="K788" i="2"/>
  <c r="K789" i="2"/>
  <c r="M789" i="2" s="1"/>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L820" i="2" s="1"/>
  <c r="K821" i="2"/>
  <c r="K822" i="2"/>
  <c r="K823" i="2"/>
  <c r="K824" i="2"/>
  <c r="K825" i="2"/>
  <c r="K826" i="2"/>
  <c r="K827" i="2"/>
  <c r="K828" i="2"/>
  <c r="K829" i="2"/>
  <c r="K830" i="2"/>
  <c r="K831" i="2"/>
  <c r="K832" i="2"/>
  <c r="K833" i="2"/>
  <c r="M833" i="2" s="1"/>
  <c r="K834" i="2"/>
  <c r="K835" i="2"/>
  <c r="K836" i="2"/>
  <c r="K837" i="2"/>
  <c r="K838" i="2"/>
  <c r="K839" i="2"/>
  <c r="K840" i="2"/>
  <c r="K841" i="2"/>
  <c r="K842" i="2"/>
  <c r="K843" i="2"/>
  <c r="K844" i="2"/>
  <c r="K845" i="2"/>
  <c r="K846" i="2"/>
  <c r="M846" i="2" s="1"/>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L883" i="2" s="1"/>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L926" i="2" s="1"/>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L969" i="2" s="1"/>
  <c r="K970" i="2"/>
  <c r="K971" i="2"/>
  <c r="K972" i="2"/>
  <c r="K973" i="2"/>
  <c r="K974" i="2"/>
  <c r="K975" i="2"/>
  <c r="K976" i="2"/>
  <c r="K977" i="2"/>
  <c r="K978" i="2"/>
  <c r="K979" i="2"/>
  <c r="K980" i="2"/>
  <c r="K981" i="2"/>
  <c r="K982" i="2"/>
  <c r="L982" i="2" s="1"/>
  <c r="K983" i="2"/>
  <c r="K984" i="2"/>
  <c r="K985" i="2"/>
  <c r="K986" i="2"/>
  <c r="K987" i="2"/>
  <c r="K988" i="2"/>
  <c r="K989" i="2"/>
  <c r="K990" i="2"/>
  <c r="L990" i="2" s="1"/>
  <c r="K991" i="2"/>
  <c r="K992" i="2"/>
  <c r="M992" i="2" s="1"/>
  <c r="K993" i="2"/>
  <c r="K994" i="2"/>
  <c r="K995" i="2"/>
  <c r="K996" i="2"/>
  <c r="K997" i="2"/>
  <c r="K998" i="2"/>
  <c r="K999" i="2"/>
  <c r="K1000" i="2"/>
  <c r="K1001" i="2"/>
  <c r="M1001" i="2" s="1"/>
  <c r="K1002" i="2"/>
  <c r="K1003" i="2"/>
  <c r="K1004" i="2"/>
  <c r="K1005" i="2"/>
  <c r="K1006" i="2"/>
  <c r="K1007" i="2"/>
  <c r="K1008" i="2"/>
  <c r="K1009" i="2"/>
  <c r="K1010" i="2"/>
  <c r="K1011" i="2"/>
  <c r="K1012" i="2"/>
  <c r="K1013" i="2"/>
  <c r="K1014" i="2"/>
  <c r="K1015" i="2"/>
  <c r="K1016" i="2"/>
  <c r="K1017" i="2"/>
  <c r="K1018" i="2"/>
  <c r="K1019" i="2"/>
  <c r="K1020" i="2"/>
  <c r="K1021" i="2"/>
  <c r="K1022" i="2"/>
  <c r="L1022" i="2" s="1"/>
  <c r="K1023" i="2"/>
  <c r="K1024" i="2"/>
  <c r="K1025" i="2"/>
  <c r="K1026" i="2"/>
  <c r="K1027" i="2"/>
  <c r="K1028" i="2"/>
  <c r="K1029" i="2"/>
  <c r="M1029" i="2" s="1"/>
  <c r="K1030" i="2"/>
  <c r="K1031" i="2"/>
  <c r="K1032" i="2"/>
  <c r="L1032" i="2" s="1"/>
  <c r="K1033" i="2"/>
  <c r="K1034" i="2"/>
  <c r="K1035" i="2"/>
  <c r="K1036" i="2"/>
  <c r="K1037" i="2"/>
  <c r="M1037" i="2" s="1"/>
  <c r="K1038" i="2"/>
  <c r="K1039" i="2"/>
  <c r="K1040" i="2"/>
  <c r="K1041" i="2"/>
  <c r="K1042" i="2"/>
  <c r="K1043" i="2"/>
  <c r="K1044" i="2"/>
  <c r="K1045" i="2"/>
  <c r="L1045" i="2" s="1"/>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L1085" i="2" s="1"/>
  <c r="K1086" i="2"/>
  <c r="L1086" i="2" s="1"/>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L1133" i="2" s="1"/>
  <c r="K1134" i="2"/>
  <c r="L1134" i="2" s="1"/>
  <c r="K1135" i="2"/>
  <c r="K1136" i="2"/>
  <c r="K1137" i="2"/>
  <c r="K1138" i="2"/>
  <c r="K1139" i="2"/>
  <c r="K1140" i="2"/>
  <c r="K1141" i="2"/>
  <c r="K1142" i="2"/>
  <c r="L1142" i="2" s="1"/>
  <c r="K1143" i="2"/>
  <c r="K1144" i="2"/>
  <c r="K1145" i="2"/>
  <c r="K1146" i="2"/>
  <c r="K1147" i="2"/>
  <c r="K1148" i="2"/>
  <c r="K1149" i="2"/>
  <c r="K1150" i="2"/>
  <c r="K1151" i="2"/>
  <c r="K1152" i="2"/>
  <c r="K1153" i="2"/>
  <c r="K1154" i="2"/>
  <c r="K1155" i="2"/>
  <c r="K1156" i="2"/>
  <c r="K1157" i="2"/>
  <c r="K1158" i="2"/>
  <c r="L1158" i="2" s="1"/>
  <c r="K1159" i="2"/>
  <c r="K1160" i="2"/>
  <c r="K1161" i="2"/>
  <c r="M1161" i="2" s="1"/>
  <c r="K1162" i="2"/>
  <c r="K1163" i="2"/>
  <c r="K1164" i="2"/>
  <c r="K1165" i="2"/>
  <c r="K1166" i="2"/>
  <c r="L1166" i="2" s="1"/>
  <c r="K1167" i="2"/>
  <c r="K1168" i="2"/>
  <c r="K1169" i="2"/>
  <c r="K1170" i="2"/>
  <c r="K1171" i="2"/>
  <c r="K1172" i="2"/>
  <c r="K1173" i="2"/>
  <c r="K1174" i="2"/>
  <c r="K1175" i="2"/>
  <c r="K1176" i="2"/>
  <c r="K1177" i="2"/>
  <c r="K1178" i="2"/>
  <c r="K1179" i="2"/>
  <c r="K1180" i="2"/>
  <c r="L1180" i="2" s="1"/>
  <c r="K1181" i="2"/>
  <c r="K1182" i="2"/>
  <c r="K1183" i="2"/>
  <c r="K1184" i="2"/>
  <c r="K1185" i="2"/>
  <c r="K1186" i="2"/>
  <c r="K1187" i="2"/>
  <c r="K1188" i="2"/>
  <c r="K1189" i="2"/>
  <c r="K1190" i="2"/>
  <c r="K1191" i="2"/>
  <c r="K1192" i="2"/>
  <c r="K1193" i="2"/>
  <c r="K1194" i="2"/>
  <c r="K1195" i="2"/>
  <c r="K1196" i="2"/>
  <c r="L1196" i="2" s="1"/>
  <c r="K1197" i="2"/>
  <c r="L1197" i="2" s="1"/>
  <c r="K1198" i="2"/>
  <c r="L1198" i="2" s="1"/>
  <c r="K1199" i="2"/>
  <c r="K1200" i="2"/>
  <c r="K1201" i="2"/>
  <c r="K1202" i="2"/>
  <c r="K1203" i="2"/>
  <c r="K1204" i="2"/>
  <c r="K1205" i="2"/>
  <c r="L1205" i="2" s="1"/>
  <c r="K1206" i="2"/>
  <c r="L1206" i="2" s="1"/>
  <c r="K1207" i="2"/>
  <c r="K1208" i="2"/>
  <c r="K1209" i="2"/>
  <c r="K1210" i="2"/>
  <c r="K1211" i="2"/>
  <c r="K1212" i="2"/>
  <c r="K1213" i="2"/>
  <c r="K1214" i="2"/>
  <c r="K1215" i="2"/>
  <c r="K1216" i="2"/>
  <c r="K1217" i="2"/>
  <c r="K1218" i="2"/>
  <c r="K1219" i="2"/>
  <c r="K1220" i="2"/>
  <c r="K1221" i="2"/>
  <c r="K1222" i="2"/>
  <c r="K1223" i="2"/>
  <c r="L1223" i="2" s="1"/>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L1260" i="2" s="1"/>
  <c r="K1261" i="2"/>
  <c r="L1261" i="2" s="1"/>
  <c r="K1262" i="2"/>
  <c r="L1262" i="2" s="1"/>
  <c r="K1263" i="2"/>
  <c r="K1264" i="2"/>
  <c r="K1265" i="2"/>
  <c r="K1266" i="2"/>
  <c r="K1267" i="2"/>
  <c r="K1268" i="2"/>
  <c r="K1269" i="2"/>
  <c r="L1269" i="2" s="1"/>
  <c r="K1270" i="2"/>
  <c r="K1271" i="2"/>
  <c r="K1272" i="2"/>
  <c r="K1273" i="2"/>
  <c r="K1274" i="2"/>
  <c r="K1275" i="2"/>
  <c r="K1276" i="2"/>
  <c r="K1277" i="2"/>
  <c r="K1278" i="2"/>
  <c r="M1278" i="2" s="1"/>
  <c r="K1279" i="2"/>
  <c r="K1280" i="2"/>
  <c r="K1281" i="2"/>
  <c r="K1282" i="2"/>
  <c r="K1283" i="2"/>
  <c r="K1284" i="2"/>
  <c r="K1285" i="2"/>
  <c r="K1286" i="2"/>
  <c r="K1287" i="2"/>
  <c r="K1288" i="2"/>
  <c r="K1289" i="2"/>
  <c r="K1290" i="2"/>
  <c r="K1291" i="2"/>
  <c r="K1292" i="2"/>
  <c r="K1293" i="2"/>
  <c r="K1294" i="2"/>
  <c r="K1295" i="2"/>
  <c r="K1296" i="2"/>
  <c r="K1297" i="2"/>
  <c r="K1298" i="2"/>
  <c r="K1299" i="2"/>
  <c r="K1300" i="2"/>
  <c r="L1300" i="2" s="1"/>
  <c r="K1301" i="2"/>
  <c r="L1301" i="2" s="1"/>
  <c r="K1302" i="2"/>
  <c r="K1303" i="2"/>
  <c r="K1304" i="2"/>
  <c r="K1305" i="2"/>
  <c r="K1306" i="2"/>
  <c r="K1307" i="2"/>
  <c r="K1308" i="2"/>
  <c r="L1308" i="2" s="1"/>
  <c r="K1309" i="2"/>
  <c r="K1310" i="2"/>
  <c r="K1311" i="2"/>
  <c r="K1312" i="2"/>
  <c r="K1313" i="2"/>
  <c r="K1314" i="2"/>
  <c r="K1315" i="2"/>
  <c r="K1316" i="2"/>
  <c r="K1317" i="2"/>
  <c r="K1318" i="2"/>
  <c r="K1319" i="2"/>
  <c r="K1320" i="2"/>
  <c r="K1321" i="2"/>
  <c r="K1322" i="2"/>
  <c r="K1323" i="2"/>
  <c r="K1324" i="2"/>
  <c r="L1324" i="2" s="1"/>
  <c r="K1325" i="2"/>
  <c r="K1326" i="2"/>
  <c r="L1326" i="2" s="1"/>
  <c r="K1327" i="2"/>
  <c r="K1328" i="2"/>
  <c r="K1329" i="2"/>
  <c r="K1330" i="2"/>
  <c r="K1331" i="2"/>
  <c r="K1332" i="2"/>
  <c r="K1333" i="2"/>
  <c r="K1334" i="2"/>
  <c r="K1335" i="2"/>
  <c r="K1336" i="2"/>
  <c r="K1337" i="2"/>
  <c r="K1338" i="2"/>
  <c r="K1339" i="2"/>
  <c r="L1339" i="2" s="1"/>
  <c r="K1340" i="2"/>
  <c r="K1341" i="2"/>
  <c r="K1342" i="2"/>
  <c r="K1343" i="2"/>
  <c r="K1344" i="2"/>
  <c r="K1345" i="2"/>
  <c r="K1346" i="2"/>
  <c r="K1347" i="2"/>
  <c r="K1348" i="2"/>
  <c r="K1349" i="2"/>
  <c r="K1350" i="2"/>
  <c r="K1351" i="2"/>
  <c r="K1352" i="2"/>
  <c r="K1353" i="2"/>
  <c r="K1354" i="2"/>
  <c r="K1355" i="2"/>
  <c r="K1356" i="2"/>
  <c r="K1357" i="2"/>
  <c r="K1358" i="2"/>
  <c r="M1358" i="2" s="1"/>
  <c r="K1359" i="2"/>
  <c r="K1360" i="2"/>
  <c r="K1361" i="2"/>
  <c r="K1362" i="2"/>
  <c r="K1363" i="2"/>
  <c r="K1364" i="2"/>
  <c r="L1364" i="2" s="1"/>
  <c r="K1365" i="2"/>
  <c r="L1365" i="2" s="1"/>
  <c r="K1366" i="2"/>
  <c r="K1367" i="2"/>
  <c r="K1368" i="2"/>
  <c r="K1369" i="2"/>
  <c r="K1370" i="2"/>
  <c r="K1371" i="2"/>
  <c r="K1372" i="2"/>
  <c r="L1372" i="2" s="1"/>
  <c r="K1373" i="2"/>
  <c r="K1374" i="2"/>
  <c r="K1375" i="2"/>
  <c r="K1376" i="2"/>
  <c r="K1377" i="2"/>
  <c r="K1378" i="2"/>
  <c r="K1379" i="2"/>
  <c r="K1380" i="2"/>
  <c r="K1381" i="2"/>
  <c r="K1382" i="2"/>
  <c r="K1383" i="2"/>
  <c r="K1384" i="2"/>
  <c r="K1385" i="2"/>
  <c r="K1386" i="2"/>
  <c r="K1387" i="2"/>
  <c r="K1388" i="2"/>
  <c r="L1388" i="2" s="1"/>
  <c r="K1389" i="2"/>
  <c r="M1389" i="2" s="1"/>
  <c r="K1390" i="2"/>
  <c r="K1391" i="2"/>
  <c r="K1392" i="2"/>
  <c r="K1393" i="2"/>
  <c r="K1394" i="2"/>
  <c r="K1395" i="2"/>
  <c r="K1396" i="2"/>
  <c r="K1397" i="2"/>
  <c r="K1398" i="2"/>
  <c r="K1399" i="2"/>
  <c r="L1399" i="2" s="1"/>
  <c r="K1400" i="2"/>
  <c r="K1401" i="2"/>
  <c r="K1402" i="2"/>
  <c r="K1403" i="2"/>
  <c r="L1403" i="2" s="1"/>
  <c r="K1404" i="2"/>
  <c r="L1404" i="2" s="1"/>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L1428" i="2" s="1"/>
  <c r="K1429" i="2"/>
  <c r="L1429" i="2" s="1"/>
  <c r="K1430" i="2"/>
  <c r="K1431" i="2"/>
  <c r="M1431" i="2" s="1"/>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M1461" i="2" s="1"/>
  <c r="K1462" i="2"/>
  <c r="L1462" i="2" s="1"/>
  <c r="K1463" i="2"/>
  <c r="K1464" i="2"/>
  <c r="K1465" i="2"/>
  <c r="K1466" i="2"/>
  <c r="K1467" i="2"/>
  <c r="K1468" i="2"/>
  <c r="L1468" i="2" s="1"/>
  <c r="K1469" i="2"/>
  <c r="K1470" i="2"/>
  <c r="K1471" i="2"/>
  <c r="K1472" i="2"/>
  <c r="M1472" i="2" s="1"/>
  <c r="K1473" i="2"/>
  <c r="K1474" i="2"/>
  <c r="K1475" i="2"/>
  <c r="K1476" i="2"/>
  <c r="K1477" i="2"/>
  <c r="K1478" i="2"/>
  <c r="K1479" i="2"/>
  <c r="K1480" i="2"/>
  <c r="K1481" i="2"/>
  <c r="K1482" i="2"/>
  <c r="K1483" i="2"/>
  <c r="K1484" i="2"/>
  <c r="K1485" i="2"/>
  <c r="K1486" i="2"/>
  <c r="K1487" i="2"/>
  <c r="L1487" i="2" s="1"/>
  <c r="K1488" i="2"/>
  <c r="K1489" i="2"/>
  <c r="K1490" i="2"/>
  <c r="K1491" i="2"/>
  <c r="K1492" i="2"/>
  <c r="L1492" i="2" s="1"/>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L1525" i="2" s="1"/>
  <c r="K1526" i="2"/>
  <c r="L1526" i="2" s="1"/>
  <c r="K1527" i="2"/>
  <c r="K1528" i="2"/>
  <c r="K1529" i="2"/>
  <c r="K1530" i="2"/>
  <c r="K1531" i="2"/>
  <c r="L1531" i="2" s="1"/>
  <c r="K1532" i="2"/>
  <c r="K1533" i="2"/>
  <c r="K1534" i="2"/>
  <c r="K1535" i="2"/>
  <c r="K1536" i="2"/>
  <c r="K1537" i="2"/>
  <c r="K1538" i="2"/>
  <c r="K1539" i="2"/>
  <c r="K1540" i="2"/>
  <c r="K1541" i="2"/>
  <c r="K1542" i="2"/>
  <c r="K1543" i="2"/>
  <c r="K1544" i="2"/>
  <c r="K1545" i="2"/>
  <c r="K1546" i="2"/>
  <c r="K1547" i="2"/>
  <c r="K1548" i="2"/>
  <c r="K1549" i="2"/>
  <c r="K1550" i="2"/>
  <c r="K1551" i="2"/>
  <c r="L1551" i="2" s="1"/>
  <c r="K1552" i="2"/>
  <c r="K1553" i="2"/>
  <c r="K1554" i="2"/>
  <c r="K1555" i="2"/>
  <c r="K1556" i="2"/>
  <c r="K1557" i="2"/>
  <c r="K1558" i="2"/>
  <c r="K1559" i="2"/>
  <c r="K1560" i="2"/>
  <c r="K1561" i="2"/>
  <c r="M1561" i="2" s="1"/>
  <c r="K1562" i="2"/>
  <c r="K1563" i="2"/>
  <c r="K1564" i="2"/>
  <c r="K1565" i="2"/>
  <c r="K1566" i="2"/>
  <c r="L1566" i="2" s="1"/>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L1589" i="2" s="1"/>
  <c r="K1590" i="2"/>
  <c r="L1590" i="2" s="1"/>
  <c r="K1591" i="2"/>
  <c r="M1591" i="2" s="1"/>
  <c r="K1592" i="2"/>
  <c r="K1593" i="2"/>
  <c r="K1594" i="2"/>
  <c r="K1595" i="2"/>
  <c r="L1595" i="2" s="1"/>
  <c r="K1596" i="2"/>
  <c r="K1597" i="2"/>
  <c r="K1598" i="2"/>
  <c r="K1599" i="2"/>
  <c r="M1599" i="2" s="1"/>
  <c r="K1600" i="2"/>
  <c r="K1601" i="2"/>
  <c r="K1602" i="2"/>
  <c r="K1603" i="2"/>
  <c r="K1604" i="2"/>
  <c r="K1605" i="2"/>
  <c r="L1605" i="2" s="1"/>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L1631" i="2" s="1"/>
  <c r="K1632" i="2"/>
  <c r="K1633" i="2"/>
  <c r="M1633" i="2" s="1"/>
  <c r="K1634" i="2"/>
  <c r="K1635" i="2"/>
  <c r="K1636" i="2"/>
  <c r="K1637" i="2"/>
  <c r="K1638" i="2"/>
  <c r="K1639" i="2"/>
  <c r="K1640" i="2"/>
  <c r="K1641" i="2"/>
  <c r="K1642" i="2"/>
  <c r="K1643" i="2"/>
  <c r="K1644" i="2"/>
  <c r="K1645" i="2"/>
  <c r="K1646" i="2"/>
  <c r="K1647" i="2"/>
  <c r="K1648" i="2"/>
  <c r="K1649" i="2"/>
  <c r="K1650" i="2"/>
  <c r="K1651" i="2"/>
  <c r="K1652" i="2"/>
  <c r="K1653" i="2"/>
  <c r="K1654" i="2"/>
  <c r="L1654" i="2" s="1"/>
  <c r="K1655" i="2"/>
  <c r="K1656" i="2"/>
  <c r="K1657" i="2"/>
  <c r="K1658" i="2"/>
  <c r="K1659" i="2"/>
  <c r="K1660" i="2"/>
  <c r="K1661" i="2"/>
  <c r="K1662" i="2"/>
  <c r="K1663" i="2"/>
  <c r="K1664" i="2"/>
  <c r="K1665" i="2"/>
  <c r="K1666" i="2"/>
  <c r="K1667" i="2"/>
  <c r="K1668" i="2"/>
  <c r="L1668" i="2" s="1"/>
  <c r="K1669" i="2"/>
  <c r="K1670" i="2"/>
  <c r="K1671" i="2"/>
  <c r="K1672" i="2"/>
  <c r="K1673" i="2"/>
  <c r="K1674" i="2"/>
  <c r="K1675" i="2"/>
  <c r="K1676" i="2"/>
  <c r="K1677" i="2"/>
  <c r="K1678" i="2"/>
  <c r="K1679" i="2"/>
  <c r="K1680" i="2"/>
  <c r="K1681" i="2"/>
  <c r="K1682" i="2"/>
  <c r="K1683" i="2"/>
  <c r="K1684" i="2"/>
  <c r="K1685" i="2"/>
  <c r="M1685" i="2" s="1"/>
  <c r="K1686" i="2"/>
  <c r="K1687" i="2"/>
  <c r="K1688" i="2"/>
  <c r="K1689" i="2"/>
  <c r="K1690" i="2"/>
  <c r="K1691" i="2"/>
  <c r="K1692" i="2"/>
  <c r="K1693" i="2"/>
  <c r="L1693" i="2" s="1"/>
  <c r="K1694" i="2"/>
  <c r="K1695" i="2"/>
  <c r="K1696" i="2"/>
  <c r="K1697" i="2"/>
  <c r="K1698" i="2"/>
  <c r="K1699" i="2"/>
  <c r="K1700" i="2"/>
  <c r="K1701" i="2"/>
  <c r="K1702" i="2"/>
  <c r="K1703" i="2"/>
  <c r="K1704" i="2"/>
  <c r="K1705" i="2"/>
  <c r="K1706" i="2"/>
  <c r="K1707" i="2"/>
  <c r="K1708" i="2"/>
  <c r="K1709" i="2"/>
  <c r="K1710" i="2"/>
  <c r="K1711" i="2"/>
  <c r="M1711" i="2" s="1"/>
  <c r="K1712" i="2"/>
  <c r="K1713" i="2"/>
  <c r="K1714" i="2"/>
  <c r="K1715" i="2"/>
  <c r="K1716" i="2"/>
  <c r="K1717" i="2"/>
  <c r="L1717" i="2" s="1"/>
  <c r="K1718" i="2"/>
  <c r="L1718" i="2" s="1"/>
  <c r="K1719" i="2"/>
  <c r="M1719" i="2" s="1"/>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M1743" i="2" s="1"/>
  <c r="K1744" i="2"/>
  <c r="K1745" i="2"/>
  <c r="K1746" i="2"/>
  <c r="K1747" i="2"/>
  <c r="K1748" i="2"/>
  <c r="K1749" i="2"/>
  <c r="L1749" i="2" s="1"/>
  <c r="K1750" i="2"/>
  <c r="K1751" i="2"/>
  <c r="K1752" i="2"/>
  <c r="K1753" i="2"/>
  <c r="M1753" i="2" s="1"/>
  <c r="K1754" i="2"/>
  <c r="K1755" i="2"/>
  <c r="K1756" i="2"/>
  <c r="L1756" i="2" s="1"/>
  <c r="K1757" i="2"/>
  <c r="L1757" i="2" s="1"/>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L1796" i="2" s="1"/>
  <c r="K1797" i="2"/>
  <c r="L1797" i="2" s="1"/>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M1821" i="2" s="1"/>
  <c r="K1822" i="2"/>
  <c r="K1823" i="2"/>
  <c r="K1824" i="2"/>
  <c r="K1825" i="2"/>
  <c r="K1826" i="2"/>
  <c r="K1827" i="2"/>
  <c r="K1828" i="2"/>
  <c r="K1829" i="2"/>
  <c r="K1830" i="2"/>
  <c r="K1831" i="2"/>
  <c r="K1832" i="2"/>
  <c r="K1833" i="2"/>
  <c r="K1834" i="2"/>
  <c r="K1835" i="2"/>
  <c r="K1836" i="2"/>
  <c r="K1837" i="2"/>
  <c r="M1837" i="2" s="1"/>
  <c r="K1838" i="2"/>
  <c r="K1839" i="2"/>
  <c r="K1840" i="2"/>
  <c r="K1841" i="2"/>
  <c r="K1842" i="2"/>
  <c r="K1843" i="2"/>
  <c r="M1843" i="2" s="1"/>
  <c r="K1844" i="2"/>
  <c r="K1845" i="2"/>
  <c r="K1846" i="2"/>
  <c r="K1847" i="2"/>
  <c r="K1848" i="2"/>
  <c r="K1849" i="2"/>
  <c r="K1850" i="2"/>
  <c r="K1851" i="2"/>
  <c r="K1852" i="2"/>
  <c r="L1852" i="2" s="1"/>
  <c r="K1853" i="2"/>
  <c r="K1854" i="2"/>
  <c r="K1855" i="2"/>
  <c r="K1856" i="2"/>
  <c r="K1857" i="2"/>
  <c r="K1858" i="2"/>
  <c r="K1859" i="2"/>
  <c r="L1859" i="2" s="1"/>
  <c r="K1860" i="2"/>
  <c r="L1860" i="2" s="1"/>
  <c r="K1861" i="2"/>
  <c r="L1861" i="2" s="1"/>
  <c r="K1862" i="2"/>
  <c r="K1863" i="2"/>
  <c r="K1864" i="2"/>
  <c r="K1865" i="2"/>
  <c r="K1866" i="2"/>
  <c r="K1867" i="2"/>
  <c r="K1868" i="2"/>
  <c r="K1869" i="2"/>
  <c r="M1869" i="2" s="1"/>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L1899" i="2" s="1"/>
  <c r="K1900" i="2"/>
  <c r="K1901" i="2"/>
  <c r="K1902" i="2"/>
  <c r="K1903" i="2"/>
  <c r="K1904" i="2"/>
  <c r="K1905" i="2"/>
  <c r="K1906" i="2"/>
  <c r="K1907" i="2"/>
  <c r="K1908" i="2"/>
  <c r="K1909" i="2"/>
  <c r="K1910" i="2"/>
  <c r="K1911" i="2"/>
  <c r="K1912" i="2"/>
  <c r="K1913" i="2"/>
  <c r="K1914" i="2"/>
  <c r="K1915" i="2"/>
  <c r="L1915" i="2" s="1"/>
  <c r="K1916" i="2"/>
  <c r="L1916" i="2" s="1"/>
  <c r="K1917" i="2"/>
  <c r="K1918" i="2"/>
  <c r="K1919" i="2"/>
  <c r="K1920" i="2"/>
  <c r="K1921" i="2"/>
  <c r="K1922" i="2"/>
  <c r="K1923" i="2"/>
  <c r="L1923" i="2" s="1"/>
  <c r="K1924" i="2"/>
  <c r="L1924" i="2" s="1"/>
  <c r="K1925" i="2"/>
  <c r="K1926" i="2"/>
  <c r="K1927" i="2"/>
  <c r="K1928" i="2"/>
  <c r="K1929" i="2"/>
  <c r="M1929" i="2" s="1"/>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L1959" i="2" s="1"/>
  <c r="K1960" i="2"/>
  <c r="K1961" i="2"/>
  <c r="K1962" i="2"/>
  <c r="K1963" i="2"/>
  <c r="K1964" i="2"/>
  <c r="K1965" i="2"/>
  <c r="K1966" i="2"/>
  <c r="K1967" i="2"/>
  <c r="K1968" i="2"/>
  <c r="K1969" i="2"/>
  <c r="K1970" i="2"/>
  <c r="K1971" i="2"/>
  <c r="K1972" i="2"/>
  <c r="K1973" i="2"/>
  <c r="L1973" i="2" s="1"/>
  <c r="K1974" i="2"/>
  <c r="L1974" i="2" s="1"/>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L2004" i="2" s="1"/>
  <c r="K2005" i="2"/>
  <c r="L2005" i="2" s="1"/>
  <c r="K2006" i="2"/>
  <c r="K2007" i="2"/>
  <c r="K2008" i="2"/>
  <c r="K2009" i="2"/>
  <c r="K2010" i="2"/>
  <c r="K2011" i="2"/>
  <c r="K2012" i="2"/>
  <c r="L2012" i="2" s="1"/>
  <c r="K2013" i="2"/>
  <c r="L2013" i="2" s="1"/>
  <c r="K2014" i="2"/>
  <c r="K2015" i="2"/>
  <c r="K2016" i="2"/>
  <c r="K2017" i="2"/>
  <c r="K2018" i="2"/>
  <c r="K2019" i="2"/>
  <c r="K2020" i="2"/>
  <c r="K2021" i="2"/>
  <c r="K2022" i="2"/>
  <c r="K2023" i="2"/>
  <c r="K2024" i="2"/>
  <c r="K2025" i="2"/>
  <c r="K2026" i="2"/>
  <c r="K2027" i="2"/>
  <c r="K2028" i="2"/>
  <c r="K2029" i="2"/>
  <c r="M2029" i="2" s="1"/>
  <c r="K2030" i="2"/>
  <c r="K2031" i="2"/>
  <c r="K2032" i="2"/>
  <c r="K2033" i="2"/>
  <c r="K2034" i="2"/>
  <c r="K2035" i="2"/>
  <c r="K2036" i="2"/>
  <c r="K2037" i="2"/>
  <c r="K2038" i="2"/>
  <c r="L2038" i="2" s="1"/>
  <c r="K2039" i="2"/>
  <c r="K2040" i="2"/>
  <c r="M2040" i="2" s="1"/>
  <c r="K2041" i="2"/>
  <c r="K2042" i="2"/>
  <c r="K2043" i="2"/>
  <c r="K2044" i="2"/>
  <c r="L2044" i="2" s="1"/>
  <c r="K2045" i="2"/>
  <c r="K2046" i="2"/>
  <c r="K2047" i="2"/>
  <c r="K2048" i="2"/>
  <c r="K2049" i="2"/>
  <c r="K2050" i="2"/>
  <c r="K2051" i="2"/>
  <c r="K2052" i="2"/>
  <c r="K2053" i="2"/>
  <c r="K2054" i="2"/>
  <c r="K2055" i="2"/>
  <c r="K2056" i="2"/>
  <c r="K2057" i="2"/>
  <c r="K2058" i="2"/>
  <c r="K2059" i="2"/>
  <c r="L2059" i="2" s="1"/>
  <c r="K2060" i="2"/>
  <c r="L2060" i="2" s="1"/>
  <c r="K2061" i="2"/>
  <c r="K2062" i="2"/>
  <c r="K2063" i="2"/>
  <c r="K2064" i="2"/>
  <c r="K2065" i="2"/>
  <c r="K2066" i="2"/>
  <c r="K2067" i="2"/>
  <c r="K2068" i="2"/>
  <c r="K2069" i="2"/>
  <c r="K2070" i="2"/>
  <c r="K2071" i="2"/>
  <c r="K2072" i="2"/>
  <c r="K2073" i="2"/>
  <c r="K2074" i="2"/>
  <c r="K2075" i="2"/>
  <c r="K2076" i="2"/>
  <c r="K2077" i="2"/>
  <c r="K2078" i="2"/>
  <c r="K2079" i="2"/>
  <c r="K2080" i="2"/>
  <c r="M2080" i="2" s="1"/>
  <c r="K2081" i="2"/>
  <c r="K2082" i="2"/>
  <c r="M2082" i="2" s="1"/>
  <c r="K2083" i="2"/>
  <c r="K2084" i="2"/>
  <c r="L2084" i="2" s="1"/>
  <c r="K2085" i="2"/>
  <c r="L2085" i="2" s="1"/>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L2110" i="2" s="1"/>
  <c r="K2111" i="2"/>
  <c r="K2112" i="2"/>
  <c r="K2113" i="2"/>
  <c r="K2114" i="2"/>
  <c r="K2115" i="2"/>
  <c r="K2116" i="2"/>
  <c r="K2117" i="2"/>
  <c r="K2118" i="2"/>
  <c r="K2119" i="2"/>
  <c r="K2120" i="2"/>
  <c r="K2121" i="2"/>
  <c r="K2122" i="2"/>
  <c r="K2123" i="2"/>
  <c r="L2123" i="2" s="1"/>
  <c r="K2124" i="2"/>
  <c r="L2124" i="2" s="1"/>
  <c r="K2125" i="2"/>
  <c r="L2125" i="2" s="1"/>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L2148" i="2" s="1"/>
  <c r="K2149" i="2"/>
  <c r="L2149" i="2" s="1"/>
  <c r="K2150" i="2"/>
  <c r="K2151" i="2"/>
  <c r="M2151" i="2" s="1"/>
  <c r="K2152" i="2"/>
  <c r="K2153" i="2"/>
  <c r="K2154" i="2"/>
  <c r="K2155" i="2"/>
  <c r="K2156" i="2"/>
  <c r="K2157" i="2"/>
  <c r="K2158" i="2"/>
  <c r="L2158" i="2" s="1"/>
  <c r="K2159" i="2"/>
  <c r="K2160" i="2"/>
  <c r="K2161" i="2"/>
  <c r="K2162" i="2"/>
  <c r="L2162" i="2" s="1"/>
  <c r="K2163" i="2"/>
  <c r="K2164" i="2"/>
  <c r="K2165" i="2"/>
  <c r="K2166" i="2"/>
  <c r="K2167" i="2"/>
  <c r="K2168" i="2"/>
  <c r="K2169" i="2"/>
  <c r="K2170" i="2"/>
  <c r="K2171" i="2"/>
  <c r="K2172" i="2"/>
  <c r="K2173" i="2"/>
  <c r="K2174" i="2"/>
  <c r="K2175" i="2"/>
  <c r="K2176" i="2"/>
  <c r="M2176" i="2" s="1"/>
  <c r="K2177" i="2"/>
  <c r="M2177" i="2" s="1"/>
  <c r="K2178" i="2"/>
  <c r="K2179" i="2"/>
  <c r="L2179" i="2" s="1"/>
  <c r="K2180" i="2"/>
  <c r="K2181" i="2"/>
  <c r="K2182" i="2"/>
  <c r="K2183" i="2"/>
  <c r="K2184" i="2"/>
  <c r="K2185" i="2"/>
  <c r="K2186" i="2"/>
  <c r="K2187" i="2"/>
  <c r="K2188" i="2"/>
  <c r="K2189" i="2"/>
  <c r="K2190" i="2"/>
  <c r="K2191" i="2"/>
  <c r="K2192" i="2"/>
  <c r="K2193" i="2"/>
  <c r="K2194" i="2"/>
  <c r="K2195" i="2"/>
  <c r="K2196" i="2"/>
  <c r="K2197" i="2"/>
  <c r="K2198" i="2"/>
  <c r="L2198" i="2" s="1"/>
  <c r="K2199" i="2"/>
  <c r="K2200" i="2"/>
  <c r="K2201" i="2"/>
  <c r="K2202" i="2"/>
  <c r="K2203" i="2"/>
  <c r="K2204" i="2"/>
  <c r="K2205" i="2"/>
  <c r="K2206" i="2"/>
  <c r="K2207" i="2"/>
  <c r="K2208" i="2"/>
  <c r="K2209" i="2"/>
  <c r="K2210" i="2"/>
  <c r="K2211" i="2"/>
  <c r="L2211" i="2" s="1"/>
  <c r="K2212" i="2"/>
  <c r="L2212" i="2" s="1"/>
  <c r="K2213" i="2"/>
  <c r="L2213" i="2" s="1"/>
  <c r="K2214" i="2"/>
  <c r="K2215" i="2"/>
  <c r="K2216" i="2"/>
  <c r="K2217" i="2"/>
  <c r="K2218" i="2"/>
  <c r="K2219" i="2"/>
  <c r="K2220" i="2"/>
  <c r="K2221" i="2"/>
  <c r="K2222" i="2"/>
  <c r="K2223" i="2"/>
  <c r="K2224" i="2"/>
  <c r="K2225" i="2"/>
  <c r="K2226" i="2"/>
  <c r="K2227" i="2"/>
  <c r="K2228" i="2"/>
  <c r="L2228" i="2" s="1"/>
  <c r="K2229" i="2"/>
  <c r="L2229" i="2" s="1"/>
  <c r="K2230" i="2"/>
  <c r="L2230" i="2" s="1"/>
  <c r="K2231" i="2"/>
  <c r="M2231" i="2" s="1"/>
  <c r="K2232" i="2"/>
  <c r="K2233" i="2"/>
  <c r="K2234" i="2"/>
  <c r="K2235" i="2"/>
  <c r="K2236" i="2"/>
  <c r="L2236" i="2" s="1"/>
  <c r="K2237" i="2"/>
  <c r="K2238" i="2"/>
  <c r="M2238" i="2" s="1"/>
  <c r="K2239" i="2"/>
  <c r="M2239" i="2" s="1"/>
  <c r="K2240" i="2"/>
  <c r="K2241" i="2"/>
  <c r="K2242" i="2"/>
  <c r="K2243" i="2"/>
  <c r="K2244" i="2"/>
  <c r="K2245" i="2"/>
  <c r="K2246" i="2"/>
  <c r="K2247" i="2"/>
  <c r="K2248" i="2"/>
  <c r="K2249" i="2"/>
  <c r="K2250" i="2"/>
  <c r="K2251" i="2"/>
  <c r="K2252" i="2"/>
  <c r="L2252" i="2" s="1"/>
  <c r="K2253" i="2"/>
  <c r="K2254" i="2"/>
  <c r="K2255" i="2"/>
  <c r="K2256" i="2"/>
  <c r="K2257" i="2"/>
  <c r="K2258" i="2"/>
  <c r="K2259" i="2"/>
  <c r="K2260" i="2"/>
  <c r="K2261" i="2"/>
  <c r="L2261" i="2" s="1"/>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L2286" i="2" s="1"/>
  <c r="K2287" i="2"/>
  <c r="K2288" i="2"/>
  <c r="K2289" i="2"/>
  <c r="K2290" i="2"/>
  <c r="K2291" i="2"/>
  <c r="K2292" i="2"/>
  <c r="K2293" i="2"/>
  <c r="L2293" i="2" s="1"/>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L2316" i="2" s="1"/>
  <c r="K2317" i="2"/>
  <c r="K2318" i="2"/>
  <c r="M2318" i="2" s="1"/>
  <c r="K2319" i="2"/>
  <c r="M2319" i="2" s="1"/>
  <c r="K2320" i="2"/>
  <c r="K2321" i="2"/>
  <c r="K2322" i="2"/>
  <c r="K2323" i="2"/>
  <c r="K2324" i="2"/>
  <c r="K2325" i="2"/>
  <c r="K2326" i="2"/>
  <c r="K2327" i="2"/>
  <c r="K2328" i="2"/>
  <c r="K2329" i="2"/>
  <c r="K2330" i="2"/>
  <c r="K2331" i="2"/>
  <c r="K2332" i="2"/>
  <c r="K2333" i="2"/>
  <c r="L2333" i="2" s="1"/>
  <c r="K2334" i="2"/>
  <c r="K2335" i="2"/>
  <c r="K2336" i="2"/>
  <c r="K2337" i="2"/>
  <c r="K2338" i="2"/>
  <c r="K2339" i="2"/>
  <c r="L2339" i="2" s="1"/>
  <c r="K2340" i="2"/>
  <c r="K2341" i="2"/>
  <c r="K2342" i="2"/>
  <c r="K2343" i="2"/>
  <c r="K2344" i="2"/>
  <c r="K2345" i="2"/>
  <c r="K2346" i="2"/>
  <c r="L2346" i="2" s="1"/>
  <c r="K2347" i="2"/>
  <c r="L2347" i="2" s="1"/>
  <c r="K2348" i="2"/>
  <c r="K2349" i="2"/>
  <c r="K2350" i="2"/>
  <c r="K2351" i="2"/>
  <c r="K2352" i="2"/>
  <c r="K2353" i="2"/>
  <c r="K2354" i="2"/>
  <c r="K2355" i="2"/>
  <c r="K2356" i="2"/>
  <c r="K2357" i="2"/>
  <c r="K2358" i="2"/>
  <c r="K2359" i="2"/>
  <c r="K2360" i="2"/>
  <c r="K2361" i="2"/>
  <c r="K2362" i="2"/>
  <c r="K2363" i="2"/>
  <c r="K2364" i="2"/>
  <c r="K2365" i="2"/>
  <c r="L2365" i="2" s="1"/>
  <c r="K2366" i="2"/>
  <c r="L2366" i="2" s="1"/>
  <c r="K2367" i="2"/>
  <c r="K2368" i="2"/>
  <c r="K2369" i="2"/>
  <c r="K2370" i="2"/>
  <c r="K2371" i="2"/>
  <c r="K2372" i="2"/>
  <c r="K2373" i="2"/>
  <c r="K2374" i="2"/>
  <c r="K2375" i="2"/>
  <c r="K2376" i="2"/>
  <c r="K2377" i="2"/>
  <c r="K2378" i="2"/>
  <c r="K2379" i="2"/>
  <c r="K2380" i="2"/>
  <c r="L2380" i="2" s="1"/>
  <c r="K2381" i="2"/>
  <c r="K2382" i="2"/>
  <c r="K2383" i="2"/>
  <c r="M2383" i="2" s="1"/>
  <c r="K2384" i="2"/>
  <c r="K2385" i="2"/>
  <c r="K2386" i="2"/>
  <c r="K2387" i="2"/>
  <c r="K2388" i="2"/>
  <c r="K2389" i="2"/>
  <c r="L2389" i="2" s="1"/>
  <c r="K2390" i="2"/>
  <c r="K2391" i="2"/>
  <c r="K2392" i="2"/>
  <c r="K2393" i="2"/>
  <c r="M2393" i="2" s="1"/>
  <c r="K2394" i="2"/>
  <c r="K2395" i="2"/>
  <c r="K2396" i="2"/>
  <c r="L2396" i="2" s="1"/>
  <c r="K2397" i="2"/>
  <c r="L2397" i="2" s="1"/>
  <c r="K2398" i="2"/>
  <c r="K2399" i="2"/>
  <c r="K2400" i="2"/>
  <c r="K2401" i="2"/>
  <c r="K2402" i="2"/>
  <c r="K2403" i="2"/>
  <c r="K2404" i="2"/>
  <c r="K2405" i="2"/>
  <c r="K2406" i="2"/>
  <c r="K2407" i="2"/>
  <c r="K2408" i="2"/>
  <c r="K2409" i="2"/>
  <c r="K2410" i="2"/>
  <c r="K2411" i="2"/>
  <c r="K2412" i="2"/>
  <c r="K2413" i="2"/>
  <c r="K2414" i="2"/>
  <c r="K2415" i="2"/>
  <c r="K2416" i="2"/>
  <c r="K2417" i="2"/>
  <c r="M2417" i="2" s="1"/>
  <c r="K2418" i="2"/>
  <c r="K2419" i="2"/>
  <c r="K2420" i="2"/>
  <c r="L2420" i="2" s="1"/>
  <c r="K2421" i="2"/>
  <c r="L2421" i="2" s="1"/>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L2453" i="2" s="1"/>
  <c r="K2454" i="2"/>
  <c r="L2454" i="2" s="1"/>
  <c r="K2455" i="2"/>
  <c r="K2456" i="2"/>
  <c r="K2457" i="2"/>
  <c r="K2458" i="2"/>
  <c r="L2458" i="2" s="1"/>
  <c r="K2459" i="2"/>
  <c r="K2460" i="2"/>
  <c r="K2461" i="2"/>
  <c r="K2462" i="2"/>
  <c r="K2463" i="2"/>
  <c r="K2464" i="2"/>
  <c r="M2464" i="2" s="1"/>
  <c r="K2465" i="2"/>
  <c r="K2466" i="2"/>
  <c r="K2467" i="2"/>
  <c r="K2468" i="2"/>
  <c r="K2469" i="2"/>
  <c r="L2469" i="2" s="1"/>
  <c r="K2470" i="2"/>
  <c r="K2471" i="2"/>
  <c r="K2472" i="2"/>
  <c r="K2473" i="2"/>
  <c r="K2474" i="2"/>
  <c r="K2475" i="2"/>
  <c r="K2476" i="2"/>
  <c r="K2477" i="2"/>
  <c r="M2477" i="2" s="1"/>
  <c r="K2478" i="2"/>
  <c r="K2479" i="2"/>
  <c r="K2480" i="2"/>
  <c r="K2481" i="2"/>
  <c r="K2482" i="2"/>
  <c r="K2483" i="2"/>
  <c r="K2484" i="2"/>
  <c r="K2485" i="2"/>
  <c r="K2486" i="2"/>
  <c r="K2487" i="2"/>
  <c r="K2488" i="2"/>
  <c r="K2489" i="2"/>
  <c r="K2490" i="2"/>
  <c r="M2490" i="2" s="1"/>
  <c r="K2491" i="2"/>
  <c r="K2492" i="2"/>
  <c r="K2493" i="2"/>
  <c r="K2494" i="2"/>
  <c r="K2495" i="2"/>
  <c r="K2496" i="2"/>
  <c r="K2497" i="2"/>
  <c r="K2498" i="2"/>
  <c r="K2499" i="2"/>
  <c r="L2499" i="2" s="1"/>
  <c r="K2500" i="2"/>
  <c r="L2500" i="2" s="1"/>
  <c r="K2501" i="2"/>
  <c r="K2502" i="2"/>
  <c r="K2503" i="2"/>
  <c r="K2504" i="2"/>
  <c r="K2505" i="2"/>
  <c r="K2506" i="2"/>
  <c r="K2507" i="2"/>
  <c r="K2508" i="2"/>
  <c r="L2508" i="2" s="1"/>
  <c r="K2509" i="2"/>
  <c r="M2509" i="2" s="1"/>
  <c r="K2510" i="2"/>
  <c r="M2510" i="2" s="1"/>
  <c r="K2511" i="2"/>
  <c r="K2512" i="2"/>
  <c r="K2513" i="2"/>
  <c r="K2514" i="2"/>
  <c r="K2515" i="2"/>
  <c r="K2516" i="2"/>
  <c r="K2517" i="2"/>
  <c r="K2518" i="2"/>
  <c r="K2519" i="2"/>
  <c r="K2520" i="2"/>
  <c r="K2521" i="2"/>
  <c r="K2522" i="2"/>
  <c r="K2523" i="2"/>
  <c r="K2524" i="2"/>
  <c r="K2525" i="2"/>
  <c r="K2526" i="2"/>
  <c r="K2527" i="2"/>
  <c r="K2528" i="2"/>
  <c r="K2529" i="2"/>
  <c r="M2529" i="2" s="1"/>
  <c r="K2530" i="2"/>
  <c r="K2531" i="2"/>
  <c r="K2532" i="2"/>
  <c r="K2533" i="2"/>
  <c r="K2534" i="2"/>
  <c r="K2535" i="2"/>
  <c r="K2536" i="2"/>
  <c r="K2537" i="2"/>
  <c r="K2538" i="2"/>
  <c r="K2539" i="2"/>
  <c r="K2540" i="2"/>
  <c r="K2541" i="2"/>
  <c r="L2541" i="2" s="1"/>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L2566" i="2" s="1"/>
  <c r="K2567" i="2"/>
  <c r="L2567" i="2" s="1"/>
  <c r="K2568" i="2"/>
  <c r="K2569" i="2"/>
  <c r="K2570" i="2"/>
  <c r="K2571" i="2"/>
  <c r="L2571" i="2" s="1"/>
  <c r="K2572" i="2"/>
  <c r="K2573" i="2"/>
  <c r="K2574" i="2"/>
  <c r="K2575" i="2"/>
  <c r="K2576" i="2"/>
  <c r="K2577" i="2"/>
  <c r="K2578" i="2"/>
  <c r="K2579" i="2"/>
  <c r="K2580" i="2"/>
  <c r="L2580" i="2" s="1"/>
  <c r="K2581" i="2"/>
  <c r="L2581" i="2" s="1"/>
  <c r="K2582" i="2"/>
  <c r="K2583" i="2"/>
  <c r="K2584" i="2"/>
  <c r="M2584" i="2" s="1"/>
  <c r="K2585" i="2"/>
  <c r="K2586" i="2"/>
  <c r="K2587" i="2"/>
  <c r="K2588" i="2"/>
  <c r="L2588" i="2" s="1"/>
  <c r="K2589" i="2"/>
  <c r="L2589" i="2" s="1"/>
  <c r="K2590" i="2"/>
  <c r="K2591" i="2"/>
  <c r="K2592" i="2"/>
  <c r="K2593" i="2"/>
  <c r="K2594" i="2"/>
  <c r="K2595" i="2"/>
  <c r="K2596" i="2"/>
  <c r="K2597" i="2"/>
  <c r="K2598" i="2"/>
  <c r="K2599" i="2"/>
  <c r="L2599" i="2" s="1"/>
  <c r="K2600" i="2"/>
  <c r="K2601" i="2"/>
  <c r="K2602" i="2"/>
  <c r="K2603" i="2"/>
  <c r="L2603" i="2" s="1"/>
  <c r="K2604" i="2"/>
  <c r="K2605" i="2"/>
  <c r="K2606" i="2"/>
  <c r="K2607" i="2"/>
  <c r="K2608" i="2"/>
  <c r="K2609" i="2"/>
  <c r="M2609" i="2" s="1"/>
  <c r="K2610" i="2"/>
  <c r="K2611" i="2"/>
  <c r="K2612" i="2"/>
  <c r="K2613" i="2"/>
  <c r="L2613" i="2" s="1"/>
  <c r="K2614" i="2"/>
  <c r="K2615" i="2"/>
  <c r="K2616" i="2"/>
  <c r="K2617" i="2"/>
  <c r="K2618" i="2"/>
  <c r="K2619" i="2"/>
  <c r="K2620" i="2"/>
  <c r="K2621" i="2"/>
  <c r="K2622" i="2"/>
  <c r="L2622" i="2" s="1"/>
  <c r="K2623" i="2"/>
  <c r="K2624" i="2"/>
  <c r="K2625" i="2"/>
  <c r="K2626" i="2"/>
  <c r="M2626" i="2" s="1"/>
  <c r="K2627" i="2"/>
  <c r="K2628" i="2"/>
  <c r="K2629" i="2"/>
  <c r="K2630" i="2"/>
  <c r="K2631" i="2"/>
  <c r="K2632" i="2"/>
  <c r="K2633" i="2"/>
  <c r="K2634" i="2"/>
  <c r="K2635" i="2"/>
  <c r="L2635" i="2" s="1"/>
  <c r="K2636" i="2"/>
  <c r="K2637" i="2"/>
  <c r="K2638" i="2"/>
  <c r="K2639" i="2"/>
  <c r="K2640" i="2"/>
  <c r="K2641" i="2"/>
  <c r="K2642" i="2"/>
  <c r="K2643" i="2"/>
  <c r="K2644" i="2"/>
  <c r="K2645" i="2"/>
  <c r="K2646" i="2"/>
  <c r="K2647" i="2"/>
  <c r="K2648" i="2"/>
  <c r="K2649" i="2"/>
  <c r="M2649" i="2" s="1"/>
  <c r="K2650" i="2"/>
  <c r="K2651" i="2"/>
  <c r="K2652" i="2"/>
  <c r="L2652" i="2" s="1"/>
  <c r="K2653" i="2"/>
  <c r="L2653" i="2" s="1"/>
  <c r="K2654" i="2"/>
  <c r="K2655" i="2"/>
  <c r="K2656" i="2"/>
  <c r="K2657" i="2"/>
  <c r="K2658" i="2"/>
  <c r="K2659" i="2"/>
  <c r="K2660" i="2"/>
  <c r="K2661" i="2"/>
  <c r="K2662" i="2"/>
  <c r="K2663" i="2"/>
  <c r="K2664" i="2"/>
  <c r="K2665" i="2"/>
  <c r="M2665" i="2" s="1"/>
  <c r="K2666" i="2"/>
  <c r="K2667" i="2"/>
  <c r="K2668" i="2"/>
  <c r="K2669" i="2"/>
  <c r="K2670" i="2"/>
  <c r="K2671" i="2"/>
  <c r="K2672" i="2"/>
  <c r="L2672" i="2" s="1"/>
  <c r="K2673" i="2"/>
  <c r="M2673" i="2" s="1"/>
  <c r="K2674" i="2"/>
  <c r="K2675" i="2"/>
  <c r="K2676" i="2"/>
  <c r="K2677" i="2"/>
  <c r="K2678" i="2"/>
  <c r="K2679" i="2"/>
  <c r="K2680" i="2"/>
  <c r="K2681" i="2"/>
  <c r="K2682" i="2"/>
  <c r="K2683" i="2"/>
  <c r="K2684" i="2"/>
  <c r="K2685" i="2"/>
  <c r="L2685" i="2" s="1"/>
  <c r="K2686" i="2"/>
  <c r="K2687" i="2"/>
  <c r="K2688" i="2"/>
  <c r="K2689" i="2"/>
  <c r="K2690" i="2"/>
  <c r="K2691" i="2"/>
  <c r="K2692" i="2"/>
  <c r="K2693" i="2"/>
  <c r="L2693" i="2" s="1"/>
  <c r="K2694" i="2"/>
  <c r="K2695" i="2"/>
  <c r="K2696" i="2"/>
  <c r="K2697" i="2"/>
  <c r="K2698" i="2"/>
  <c r="K2699" i="2"/>
  <c r="K2700" i="2"/>
  <c r="K2701" i="2"/>
  <c r="K2702" i="2"/>
  <c r="K2703" i="2"/>
  <c r="L2703" i="2" s="1"/>
  <c r="K2704" i="2"/>
  <c r="L2704" i="2" s="1"/>
  <c r="K2705" i="2"/>
  <c r="K2706" i="2"/>
  <c r="K2707" i="2"/>
  <c r="K2708" i="2"/>
  <c r="L2708" i="2" s="1"/>
  <c r="K2709" i="2"/>
  <c r="K2710" i="2"/>
  <c r="K2711" i="2"/>
  <c r="K2712" i="2"/>
  <c r="M2712" i="2" s="1"/>
  <c r="K2713" i="2"/>
  <c r="K2714" i="2"/>
  <c r="K2715" i="2"/>
  <c r="K2716" i="2"/>
  <c r="K2717" i="2"/>
  <c r="L2717" i="2" s="1"/>
  <c r="K2718" i="2"/>
  <c r="K2719" i="2"/>
  <c r="K2720" i="2"/>
  <c r="K2721" i="2"/>
  <c r="K2722" i="2"/>
  <c r="K2723" i="2"/>
  <c r="K2724" i="2"/>
  <c r="K2725" i="2"/>
  <c r="L2725" i="2" s="1"/>
  <c r="K2726" i="2"/>
  <c r="L2726" i="2" s="1"/>
  <c r="K2727" i="2"/>
  <c r="K2728" i="2"/>
  <c r="K2729" i="2"/>
  <c r="K2730" i="2"/>
  <c r="K2731" i="2"/>
  <c r="K2732" i="2"/>
  <c r="K2733" i="2"/>
  <c r="K2734" i="2"/>
  <c r="K2735" i="2"/>
  <c r="L2735" i="2" s="1"/>
  <c r="K2736" i="2"/>
  <c r="L2736" i="2" s="1"/>
  <c r="K2737" i="2"/>
  <c r="K2738" i="2"/>
  <c r="K2739" i="2"/>
  <c r="L2739" i="2" s="1"/>
  <c r="K2740" i="2"/>
  <c r="L2740" i="2" s="1"/>
  <c r="K2741" i="2"/>
  <c r="L2741" i="2" s="1"/>
  <c r="K2742" i="2"/>
  <c r="K2743" i="2"/>
  <c r="K2744" i="2"/>
  <c r="K2745" i="2"/>
  <c r="K2746" i="2"/>
  <c r="K2747" i="2"/>
  <c r="K2748" i="2"/>
  <c r="K2749" i="2"/>
  <c r="K2750" i="2"/>
  <c r="K2751" i="2"/>
  <c r="K2752" i="2"/>
  <c r="K2753" i="2"/>
  <c r="K2754" i="2"/>
  <c r="K2755" i="2"/>
  <c r="K2756" i="2"/>
  <c r="K2757" i="2"/>
  <c r="L2757" i="2" s="1"/>
  <c r="K2758" i="2"/>
  <c r="L2758" i="2" s="1"/>
  <c r="K2759" i="2"/>
  <c r="L2759" i="2" s="1"/>
  <c r="K2760" i="2"/>
  <c r="K2761" i="2"/>
  <c r="K2762" i="2"/>
  <c r="K2763" i="2"/>
  <c r="K2764" i="2"/>
  <c r="K2765" i="2"/>
  <c r="K2766" i="2"/>
  <c r="K2767" i="2"/>
  <c r="K2768" i="2"/>
  <c r="K2769" i="2"/>
  <c r="K2770" i="2"/>
  <c r="K2771" i="2"/>
  <c r="L2771" i="2" s="1"/>
  <c r="K2772" i="2"/>
  <c r="L2772" i="2" s="1"/>
  <c r="K2773" i="2"/>
  <c r="L2773" i="2" s="1"/>
  <c r="K2774" i="2"/>
  <c r="K2775" i="2"/>
  <c r="K2776" i="2"/>
  <c r="K2777" i="2"/>
  <c r="K2778" i="2"/>
  <c r="K2779" i="2"/>
  <c r="L2779" i="2" s="1"/>
  <c r="K2780" i="2"/>
  <c r="K2781" i="2"/>
  <c r="K2782" i="2"/>
  <c r="K2783" i="2"/>
  <c r="L2783" i="2" s="1"/>
  <c r="K2784" i="2"/>
  <c r="K2785" i="2"/>
  <c r="K2786" i="2"/>
  <c r="K2787" i="2"/>
  <c r="K2788" i="2"/>
  <c r="K2789" i="2"/>
  <c r="L2789" i="2" s="1"/>
  <c r="K2790" i="2"/>
  <c r="L2790" i="2" s="1"/>
  <c r="K2791" i="2"/>
  <c r="K2792" i="2"/>
  <c r="K2793" i="2"/>
  <c r="K2794" i="2"/>
  <c r="K2795" i="2"/>
  <c r="K2796" i="2"/>
  <c r="K2797" i="2"/>
  <c r="K2798" i="2"/>
  <c r="K2799" i="2"/>
  <c r="K2800" i="2"/>
  <c r="K2801" i="2"/>
  <c r="K2802" i="2"/>
  <c r="K2803" i="2"/>
  <c r="L2803" i="2" s="1"/>
  <c r="K2804" i="2"/>
  <c r="L2804" i="2" s="1"/>
  <c r="K2805" i="2"/>
  <c r="L2805" i="2" s="1"/>
  <c r="K2806" i="2"/>
  <c r="K2807" i="2"/>
  <c r="K2808" i="2"/>
  <c r="M2808" i="2" s="1"/>
  <c r="K2809" i="2"/>
  <c r="K2810" i="2"/>
  <c r="K2811" i="2"/>
  <c r="K2812" i="2"/>
  <c r="L2812" i="2" s="1"/>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L2837" i="2" s="1"/>
  <c r="K2838" i="2"/>
  <c r="K2839" i="2"/>
  <c r="K2840" i="2"/>
  <c r="K2841" i="2"/>
  <c r="K2842" i="2"/>
  <c r="K2843" i="2"/>
  <c r="K2844" i="2"/>
  <c r="K2845" i="2"/>
  <c r="L2845" i="2" s="1"/>
  <c r="K2846" i="2"/>
  <c r="K2847" i="2"/>
  <c r="K2848" i="2"/>
  <c r="K2849" i="2"/>
  <c r="K2850" i="2"/>
  <c r="K2851" i="2"/>
  <c r="K2852" i="2"/>
  <c r="K2853" i="2"/>
  <c r="K2854" i="2"/>
  <c r="K2855" i="2"/>
  <c r="K2856" i="2"/>
  <c r="K2857" i="2"/>
  <c r="K2858" i="2"/>
  <c r="M2858" i="2" s="1"/>
  <c r="K2859" i="2"/>
  <c r="K2860" i="2"/>
  <c r="K2861" i="2"/>
  <c r="K2862" i="2"/>
  <c r="K2863" i="2"/>
  <c r="L2863" i="2" s="1"/>
  <c r="K2864" i="2"/>
  <c r="K2865" i="2"/>
  <c r="K2866" i="2"/>
  <c r="K2867" i="2"/>
  <c r="K2868" i="2"/>
  <c r="K2869" i="2"/>
  <c r="L2869" i="2" s="1"/>
  <c r="K2870" i="2"/>
  <c r="K2871" i="2"/>
  <c r="K2872" i="2"/>
  <c r="K2873" i="2"/>
  <c r="K2874" i="2"/>
  <c r="K2875" i="2"/>
  <c r="K2876" i="2"/>
  <c r="L2876" i="2" s="1"/>
  <c r="K2877" i="2"/>
  <c r="L2877" i="2" s="1"/>
  <c r="K2878" i="2"/>
  <c r="K2879" i="2"/>
  <c r="K2880" i="2"/>
  <c r="K2881" i="2"/>
  <c r="K2882" i="2"/>
  <c r="K2883" i="2"/>
  <c r="K2884" i="2"/>
  <c r="K2885" i="2"/>
  <c r="K2886" i="2"/>
  <c r="K2887" i="2"/>
  <c r="K2888" i="2"/>
  <c r="K2889" i="2"/>
  <c r="K2890" i="2"/>
  <c r="K2891" i="2"/>
  <c r="K2892" i="2"/>
  <c r="K2893" i="2"/>
  <c r="K2894" i="2"/>
  <c r="K2895" i="2"/>
  <c r="L2895" i="2" s="1"/>
  <c r="K2896" i="2"/>
  <c r="L2896" i="2" s="1"/>
  <c r="K2897" i="2"/>
  <c r="M2897" i="2" s="1"/>
  <c r="K2898" i="2"/>
  <c r="K2899" i="2"/>
  <c r="K2900" i="2"/>
  <c r="K2901" i="2"/>
  <c r="K2902" i="2"/>
  <c r="K2903" i="2"/>
  <c r="K2904" i="2"/>
  <c r="K2905" i="2"/>
  <c r="K2906" i="2"/>
  <c r="K2907" i="2"/>
  <c r="L2907" i="2" s="1"/>
  <c r="K2908" i="2"/>
  <c r="L2908" i="2" s="1"/>
  <c r="K2909" i="2"/>
  <c r="L2909" i="2" s="1"/>
  <c r="K2910" i="2"/>
  <c r="K2911" i="2"/>
  <c r="K2912" i="2"/>
  <c r="K2913" i="2"/>
  <c r="K2914" i="2"/>
  <c r="K2915" i="2"/>
  <c r="K2916" i="2"/>
  <c r="K2917" i="2"/>
  <c r="K2918" i="2"/>
  <c r="K2919" i="2"/>
  <c r="K2920" i="2"/>
  <c r="L2920" i="2" s="1"/>
  <c r="K2921" i="2"/>
  <c r="K2922" i="2"/>
  <c r="K2923" i="2"/>
  <c r="K2924" i="2"/>
  <c r="K2925" i="2"/>
  <c r="K2926" i="2"/>
  <c r="K2927" i="2"/>
  <c r="L2927" i="2" s="1"/>
  <c r="K2928" i="2"/>
  <c r="K2929" i="2"/>
  <c r="K2930" i="2"/>
  <c r="K2931" i="2"/>
  <c r="L2931" i="2" s="1"/>
  <c r="K2932" i="2"/>
  <c r="K2933" i="2"/>
  <c r="K2934" i="2"/>
  <c r="K2935" i="2"/>
  <c r="K2936" i="2"/>
  <c r="M2936" i="2" s="1"/>
  <c r="K2937" i="2"/>
  <c r="K2938" i="2"/>
  <c r="K2939" i="2"/>
  <c r="K2940" i="2"/>
  <c r="L2940" i="2" s="1"/>
  <c r="K2941" i="2"/>
  <c r="L2941" i="2" s="1"/>
  <c r="K2942" i="2"/>
  <c r="K2943" i="2"/>
  <c r="L2943" i="2" s="1"/>
  <c r="K2944" i="2"/>
  <c r="M2944" i="2" s="1"/>
  <c r="K2945" i="2"/>
  <c r="K2946" i="2"/>
  <c r="K2947" i="2"/>
  <c r="K2948" i="2"/>
  <c r="K2949" i="2"/>
  <c r="L2949" i="2" s="1"/>
  <c r="K2950" i="2"/>
  <c r="K2951" i="2"/>
  <c r="K2952" i="2"/>
  <c r="K2953" i="2"/>
  <c r="K2954" i="2"/>
  <c r="K2955" i="2"/>
  <c r="K2956" i="2"/>
  <c r="K2957" i="2"/>
  <c r="K2958" i="2"/>
  <c r="K2959" i="2"/>
  <c r="K2960" i="2"/>
  <c r="K2961" i="2"/>
  <c r="M2961" i="2" s="1"/>
  <c r="K2962" i="2"/>
  <c r="K2963" i="2"/>
  <c r="L2963" i="2" s="1"/>
  <c r="N2963" i="2" s="1"/>
  <c r="T2963" i="2" s="1"/>
  <c r="K2964" i="2"/>
  <c r="L2964" i="2" s="1"/>
  <c r="K2965" i="2"/>
  <c r="K2966" i="2"/>
  <c r="K2967" i="2"/>
  <c r="K2968" i="2"/>
  <c r="K2969" i="2"/>
  <c r="K2970" i="2"/>
  <c r="K2971" i="2"/>
  <c r="K2972" i="2"/>
  <c r="K2973" i="2"/>
  <c r="L2973" i="2" s="1"/>
  <c r="K2974" i="2"/>
  <c r="K2975" i="2"/>
  <c r="K2976" i="2"/>
  <c r="K2977" i="2"/>
  <c r="K2978" i="2"/>
  <c r="K2979" i="2"/>
  <c r="K2980" i="2"/>
  <c r="K2981" i="2"/>
  <c r="L2981" i="2" s="1"/>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L3006" i="2" s="1"/>
  <c r="K3007" i="2"/>
  <c r="L3007" i="2" s="1"/>
  <c r="K3008" i="2"/>
  <c r="K3009" i="2"/>
  <c r="K3010" i="2"/>
  <c r="K3011" i="2"/>
  <c r="K3012" i="2"/>
  <c r="K3013" i="2"/>
  <c r="L3013" i="2" s="1"/>
  <c r="K3014" i="2"/>
  <c r="K3015" i="2"/>
  <c r="K3016" i="2"/>
  <c r="K3017" i="2"/>
  <c r="K3018" i="2"/>
  <c r="K3019" i="2"/>
  <c r="K3020" i="2"/>
  <c r="K3021" i="2"/>
  <c r="K3022" i="2"/>
  <c r="K3023" i="2"/>
  <c r="K3024" i="2"/>
  <c r="M3024" i="2" s="1"/>
  <c r="K3025" i="2"/>
  <c r="K3026" i="2"/>
  <c r="K3027" i="2"/>
  <c r="K3028" i="2"/>
  <c r="L3028" i="2" s="1"/>
  <c r="K3029" i="2"/>
  <c r="L3029" i="2" s="1"/>
  <c r="K3030" i="2"/>
  <c r="K3031" i="2"/>
  <c r="K3032" i="2"/>
  <c r="K3033" i="2"/>
  <c r="M3033" i="2" s="1"/>
  <c r="K3034" i="2"/>
  <c r="K3035" i="2"/>
  <c r="L3035" i="2" s="1"/>
  <c r="K3036" i="2"/>
  <c r="K3037" i="2"/>
  <c r="K3038" i="2"/>
  <c r="K3039" i="2"/>
  <c r="K3040" i="2"/>
  <c r="K3041" i="2"/>
  <c r="K3042" i="2"/>
  <c r="K3043" i="2"/>
  <c r="K3044" i="2"/>
  <c r="K3045" i="2"/>
  <c r="L3045" i="2" s="1"/>
  <c r="K3046" i="2"/>
  <c r="K3047" i="2"/>
  <c r="K3048" i="2"/>
  <c r="K3049" i="2"/>
  <c r="K3050" i="2"/>
  <c r="K3051" i="2"/>
  <c r="K3052" i="2"/>
  <c r="K3053" i="2"/>
  <c r="K3054" i="2"/>
  <c r="K3055" i="2"/>
  <c r="K3056" i="2"/>
  <c r="K3057" i="2"/>
  <c r="K3058" i="2"/>
  <c r="K3059" i="2"/>
  <c r="K3060" i="2"/>
  <c r="L3060" i="2" s="1"/>
  <c r="K3061" i="2"/>
  <c r="K3062" i="2"/>
  <c r="K3063" i="2"/>
  <c r="K3064" i="2"/>
  <c r="K3065" i="2"/>
  <c r="K3066" i="2"/>
  <c r="K3067" i="2"/>
  <c r="K3068" i="2"/>
  <c r="L3068" i="2" s="1"/>
  <c r="K3069" i="2"/>
  <c r="K3070" i="2"/>
  <c r="K3071" i="2"/>
  <c r="K3072" i="2"/>
  <c r="K3073" i="2"/>
  <c r="K3074" i="2"/>
  <c r="K3075" i="2"/>
  <c r="K3076" i="2"/>
  <c r="K3077" i="2"/>
  <c r="L3077" i="2" s="1"/>
  <c r="K3078" i="2"/>
  <c r="K3079" i="2"/>
  <c r="K3080" i="2"/>
  <c r="L3080" i="2" s="1"/>
  <c r="K3081" i="2"/>
  <c r="K3082" i="2"/>
  <c r="K3083" i="2"/>
  <c r="K3084" i="2"/>
  <c r="K3085" i="2"/>
  <c r="K3086" i="2"/>
  <c r="K3087" i="2"/>
  <c r="K3088" i="2"/>
  <c r="M3088" i="2" s="1"/>
  <c r="K3089" i="2"/>
  <c r="K3090" i="2"/>
  <c r="K3091" i="2"/>
  <c r="K3092" i="2"/>
  <c r="K3093" i="2"/>
  <c r="L3093" i="2" s="1"/>
  <c r="K3094" i="2"/>
  <c r="K3095" i="2"/>
  <c r="K3096" i="2"/>
  <c r="K3097" i="2"/>
  <c r="K3098" i="2"/>
  <c r="K3099" i="2"/>
  <c r="L3099" i="2" s="1"/>
  <c r="K3100" i="2"/>
  <c r="L3100" i="2" s="1"/>
  <c r="K3101" i="2"/>
  <c r="L3101" i="2" s="1"/>
  <c r="K3102" i="2"/>
  <c r="K3103" i="2"/>
  <c r="K3104" i="2"/>
  <c r="K3105" i="2"/>
  <c r="K3106" i="2"/>
  <c r="K3107" i="2"/>
  <c r="K3108" i="2"/>
  <c r="K3109" i="2"/>
  <c r="K3110" i="2"/>
  <c r="K3111" i="2"/>
  <c r="L3111" i="2" s="1"/>
  <c r="K3112" i="2"/>
  <c r="L3112" i="2" s="1"/>
  <c r="K3113" i="2"/>
  <c r="M3113" i="2" s="1"/>
  <c r="K3114" i="2"/>
  <c r="M3114" i="2" s="1"/>
  <c r="K3115" i="2"/>
  <c r="K3116" i="2"/>
  <c r="K3117" i="2"/>
  <c r="K3118" i="2"/>
  <c r="K3119" i="2"/>
  <c r="K3120" i="2"/>
  <c r="K3121" i="2"/>
  <c r="M3121" i="2" s="1"/>
  <c r="K3122" i="2"/>
  <c r="K3123" i="2"/>
  <c r="K3124" i="2"/>
  <c r="K3125" i="2"/>
  <c r="L3125" i="2" s="1"/>
  <c r="K3126" i="2"/>
  <c r="K3127" i="2"/>
  <c r="K3128" i="2"/>
  <c r="K3129" i="2"/>
  <c r="K3130" i="2"/>
  <c r="K3131" i="2"/>
  <c r="L3131" i="2" s="1"/>
  <c r="K3132" i="2"/>
  <c r="L3132" i="2" s="1"/>
  <c r="K3133" i="2"/>
  <c r="L3133" i="2" s="1"/>
  <c r="K3134" i="2"/>
  <c r="L3134" i="2" s="1"/>
  <c r="K3135" i="2"/>
  <c r="K3136" i="2"/>
  <c r="K3137" i="2"/>
  <c r="K3138" i="2"/>
  <c r="K3139" i="2"/>
  <c r="K3140" i="2"/>
  <c r="K3141" i="2"/>
  <c r="K3142" i="2"/>
  <c r="K3143" i="2"/>
  <c r="L3143" i="2" s="1"/>
  <c r="K3144" i="2"/>
  <c r="L3144" i="2" s="1"/>
  <c r="K3145" i="2"/>
  <c r="K3146" i="2"/>
  <c r="K3147" i="2"/>
  <c r="L3147" i="2" s="1"/>
  <c r="K3148" i="2"/>
  <c r="K3149" i="2"/>
  <c r="K3150" i="2"/>
  <c r="K3151" i="2"/>
  <c r="K3152" i="2"/>
  <c r="K3153" i="2"/>
  <c r="M3153" i="2" s="1"/>
  <c r="K3154" i="2"/>
  <c r="K3155" i="2"/>
  <c r="K3156" i="2"/>
  <c r="K3157" i="2"/>
  <c r="K3158" i="2"/>
  <c r="K3159" i="2"/>
  <c r="K3160" i="2"/>
  <c r="M3160" i="2" s="1"/>
  <c r="K3161" i="2"/>
  <c r="K3162" i="2"/>
  <c r="K3163" i="2"/>
  <c r="K3164" i="2"/>
  <c r="L3164" i="2" s="1"/>
  <c r="K3165" i="2"/>
  <c r="L3165" i="2" s="1"/>
  <c r="K3166" i="2"/>
  <c r="L3166" i="2" s="1"/>
  <c r="K3167" i="2"/>
  <c r="L3167" i="2" s="1"/>
  <c r="K3168" i="2"/>
  <c r="K3169" i="2"/>
  <c r="K3170" i="2"/>
  <c r="K3171" i="2"/>
  <c r="K3172" i="2"/>
  <c r="K3173" i="2"/>
  <c r="K3174" i="2"/>
  <c r="K3175" i="2"/>
  <c r="K3176" i="2"/>
  <c r="K3177" i="2"/>
  <c r="K3178" i="2"/>
  <c r="K3179" i="2"/>
  <c r="L3179" i="2" s="1"/>
  <c r="K3180" i="2"/>
  <c r="K3181" i="2"/>
  <c r="K3182" i="2"/>
  <c r="K3183" i="2"/>
  <c r="K3184" i="2"/>
  <c r="K3185" i="2"/>
  <c r="K3186" i="2"/>
  <c r="K3187" i="2"/>
  <c r="L3187" i="2" s="1"/>
  <c r="K3188" i="2"/>
  <c r="K3189" i="2"/>
  <c r="K3190" i="2"/>
  <c r="K3191" i="2"/>
  <c r="K3192" i="2"/>
  <c r="K3193" i="2"/>
  <c r="K3194" i="2"/>
  <c r="K3195" i="2"/>
  <c r="K3196" i="2"/>
  <c r="K3197" i="2"/>
  <c r="K3198" i="2"/>
  <c r="K3199" i="2"/>
  <c r="K3200" i="2"/>
  <c r="K3201" i="2"/>
  <c r="K3202" i="2"/>
  <c r="K3203" i="2"/>
  <c r="K3204" i="2"/>
  <c r="K3205" i="2"/>
  <c r="L3205" i="2" s="1"/>
  <c r="K3206" i="2"/>
  <c r="K3207" i="2"/>
  <c r="K3208" i="2"/>
  <c r="K3209" i="2"/>
  <c r="K3210" i="2"/>
  <c r="K3211" i="2"/>
  <c r="K3212" i="2"/>
  <c r="K3213" i="2"/>
  <c r="K3214" i="2"/>
  <c r="K3215" i="2"/>
  <c r="K3216" i="2"/>
  <c r="M3216" i="2" s="1"/>
  <c r="K3217" i="2"/>
  <c r="K3218" i="2"/>
  <c r="K3219" i="2"/>
  <c r="K3220" i="2"/>
  <c r="L3220" i="2" s="1"/>
  <c r="K3221" i="2"/>
  <c r="K3222" i="2"/>
  <c r="K3223" i="2"/>
  <c r="K3224" i="2"/>
  <c r="K3225" i="2"/>
  <c r="K3226" i="2"/>
  <c r="K3227" i="2"/>
  <c r="K3228" i="2"/>
  <c r="K3229" i="2"/>
  <c r="K3230" i="2"/>
  <c r="K3231" i="2"/>
  <c r="K3232" i="2"/>
  <c r="K3233" i="2"/>
  <c r="K3234" i="2"/>
  <c r="K3235" i="2"/>
  <c r="K3236" i="2"/>
  <c r="K3237" i="2"/>
  <c r="L3237" i="2" s="1"/>
  <c r="K3238" i="2"/>
  <c r="K3239" i="2"/>
  <c r="K3240" i="2"/>
  <c r="M3240" i="2" s="1"/>
  <c r="K3241" i="2"/>
  <c r="K3242" i="2"/>
  <c r="K3243" i="2"/>
  <c r="K3244" i="2"/>
  <c r="K3245" i="2"/>
  <c r="K3246" i="2"/>
  <c r="K3247" i="2"/>
  <c r="K3248" i="2"/>
  <c r="L3248" i="2" s="1"/>
  <c r="K3249" i="2"/>
  <c r="M3249" i="2" s="1"/>
  <c r="K3250" i="2"/>
  <c r="K3251" i="2"/>
  <c r="K3252" i="2"/>
  <c r="K3253" i="2"/>
  <c r="L3253" i="2" s="1"/>
  <c r="K3254" i="2"/>
  <c r="K3255" i="2"/>
  <c r="K3256" i="2"/>
  <c r="K3257" i="2"/>
  <c r="K3258" i="2"/>
  <c r="K3259" i="2"/>
  <c r="K3260" i="2"/>
  <c r="K3261" i="2"/>
  <c r="K3262" i="2"/>
  <c r="K3263" i="2"/>
  <c r="K3264" i="2"/>
  <c r="K3265" i="2"/>
  <c r="K3266" i="2"/>
  <c r="K3267" i="2"/>
  <c r="K3268" i="2"/>
  <c r="K3269" i="2"/>
  <c r="L3269" i="2" s="1"/>
  <c r="K3270" i="2"/>
  <c r="K3271" i="2"/>
  <c r="L3271" i="2" s="1"/>
  <c r="K3272" i="2"/>
  <c r="K3273" i="2"/>
  <c r="K3274" i="2"/>
  <c r="K3275" i="2"/>
  <c r="K3276" i="2"/>
  <c r="K3277" i="2"/>
  <c r="K3278" i="2"/>
  <c r="K3279" i="2"/>
  <c r="K3280" i="2"/>
  <c r="L3280" i="2" s="1"/>
  <c r="K3281" i="2"/>
  <c r="K3282" i="2"/>
  <c r="K3283" i="2"/>
  <c r="K3284" i="2"/>
  <c r="L3284" i="2" s="1"/>
  <c r="K3285" i="2"/>
  <c r="L3285" i="2" s="1"/>
  <c r="K3286" i="2"/>
  <c r="K3287" i="2"/>
  <c r="K3288" i="2"/>
  <c r="K3289" i="2"/>
  <c r="K3290" i="2"/>
  <c r="K3291" i="2"/>
  <c r="L3291" i="2" s="1"/>
  <c r="K3292" i="2"/>
  <c r="K3293" i="2"/>
  <c r="K3294" i="2"/>
  <c r="K3295" i="2"/>
  <c r="K3296" i="2"/>
  <c r="K3297" i="2"/>
  <c r="K3298" i="2"/>
  <c r="K3299" i="2"/>
  <c r="K3300" i="2"/>
  <c r="K3301" i="2"/>
  <c r="L3301" i="2" s="1"/>
  <c r="K3302" i="2"/>
  <c r="L3302" i="2" s="1"/>
  <c r="K3303" i="2"/>
  <c r="L3303" i="2" s="1"/>
  <c r="K3304" i="2"/>
  <c r="K3305" i="2"/>
  <c r="K3306" i="2"/>
  <c r="K3307" i="2"/>
  <c r="K3308" i="2"/>
  <c r="K3309" i="2"/>
  <c r="K3310" i="2"/>
  <c r="K3311" i="2"/>
  <c r="K3312" i="2"/>
  <c r="K3313" i="2"/>
  <c r="K3314" i="2"/>
  <c r="K3315" i="2"/>
  <c r="L3315" i="2" s="1"/>
  <c r="K3316" i="2"/>
  <c r="L3316" i="2" s="1"/>
  <c r="K3317" i="2"/>
  <c r="L3317" i="2" s="1"/>
  <c r="K3318" i="2"/>
  <c r="K3319" i="2"/>
  <c r="K3320" i="2"/>
  <c r="K3321" i="2"/>
  <c r="K3322" i="2"/>
  <c r="K3323" i="2"/>
  <c r="K3324" i="2"/>
  <c r="L3324" i="2" s="1"/>
  <c r="K3325" i="2"/>
  <c r="K3326" i="2"/>
  <c r="K3327" i="2"/>
  <c r="K3328" i="2"/>
  <c r="K3329" i="2"/>
  <c r="K3330" i="2"/>
  <c r="K3331" i="2"/>
  <c r="K3332" i="2"/>
  <c r="K3333" i="2"/>
  <c r="L3333" i="2" s="1"/>
  <c r="K3334" i="2"/>
  <c r="K3335" i="2"/>
  <c r="L3335" i="2" s="1"/>
  <c r="K3336" i="2"/>
  <c r="K3337" i="2"/>
  <c r="K3338" i="2"/>
  <c r="K3339" i="2"/>
  <c r="L3339" i="2" s="1"/>
  <c r="K3340" i="2"/>
  <c r="K3341" i="2"/>
  <c r="K3342" i="2"/>
  <c r="K3343" i="2"/>
  <c r="K3344" i="2"/>
  <c r="K3345" i="2"/>
  <c r="M3345" i="2" s="1"/>
  <c r="K3346" i="2"/>
  <c r="K3347" i="2"/>
  <c r="K3348" i="2"/>
  <c r="L3348" i="2" s="1"/>
  <c r="K3349" i="2"/>
  <c r="L3349" i="2" s="1"/>
  <c r="K3350" i="2"/>
  <c r="K3351" i="2"/>
  <c r="K3352" i="2"/>
  <c r="K3353" i="2"/>
  <c r="M3353" i="2" s="1"/>
  <c r="K3354" i="2"/>
  <c r="K3355" i="2"/>
  <c r="K3356" i="2"/>
  <c r="L3356" i="2" s="1"/>
  <c r="K3357" i="2"/>
  <c r="K3358" i="2"/>
  <c r="K3359" i="2"/>
  <c r="K3360" i="2"/>
  <c r="K3361" i="2"/>
  <c r="K3362" i="2"/>
  <c r="K3363" i="2"/>
  <c r="K3364" i="2"/>
  <c r="K3365" i="2"/>
  <c r="K3366" i="2"/>
  <c r="L3366" i="2" s="1"/>
  <c r="K3367" i="2"/>
  <c r="K3368" i="2"/>
  <c r="K3369" i="2"/>
  <c r="K3370" i="2"/>
  <c r="K3371" i="2"/>
  <c r="L3371" i="2" s="1"/>
  <c r="K3372" i="2"/>
  <c r="K3373" i="2"/>
  <c r="K3374" i="2"/>
  <c r="K3375" i="2"/>
  <c r="K3376" i="2"/>
  <c r="K3377" i="2"/>
  <c r="K3378" i="2"/>
  <c r="K3379" i="2"/>
  <c r="K3380" i="2"/>
  <c r="K3381" i="2"/>
  <c r="L3381" i="2" s="1"/>
  <c r="K3382" i="2"/>
  <c r="K3383" i="2"/>
  <c r="K3384" i="2"/>
  <c r="M3384" i="2" s="1"/>
  <c r="K3385" i="2"/>
  <c r="K3386" i="2"/>
  <c r="K3387" i="2"/>
  <c r="K3388" i="2"/>
  <c r="K3389" i="2"/>
  <c r="L3389" i="2" s="1"/>
  <c r="K3390" i="2"/>
  <c r="K3391" i="2"/>
  <c r="K3392" i="2"/>
  <c r="M3392" i="2" s="1"/>
  <c r="K3393" i="2"/>
  <c r="K3394" i="2"/>
  <c r="M3394" i="2" s="1"/>
  <c r="K3395" i="2"/>
  <c r="K3396" i="2"/>
  <c r="K3397" i="2"/>
  <c r="K3398" i="2"/>
  <c r="K3399" i="2"/>
  <c r="K3400" i="2"/>
  <c r="K3401" i="2"/>
  <c r="K3402" i="2"/>
  <c r="K3403" i="2"/>
  <c r="K3404" i="2"/>
  <c r="K3405" i="2"/>
  <c r="K3406" i="2"/>
  <c r="K3407" i="2"/>
  <c r="K3408" i="2"/>
  <c r="L3408" i="2" s="1"/>
  <c r="K3409" i="2"/>
  <c r="K3410" i="2"/>
  <c r="K3411" i="2"/>
  <c r="K3412" i="2"/>
  <c r="K3413" i="2"/>
  <c r="K3414" i="2"/>
  <c r="K3415" i="2"/>
  <c r="K3416" i="2"/>
  <c r="K3417" i="2"/>
  <c r="K3418" i="2"/>
  <c r="K3419" i="2"/>
  <c r="K3420" i="2"/>
  <c r="L3420" i="2" s="1"/>
  <c r="K3421" i="2"/>
  <c r="L3421" i="2" s="1"/>
  <c r="K3422" i="2"/>
  <c r="K3423" i="2"/>
  <c r="K3424" i="2"/>
  <c r="K3425" i="2"/>
  <c r="K3426" i="2"/>
  <c r="K3427" i="2"/>
  <c r="K3428" i="2"/>
  <c r="K3429" i="2"/>
  <c r="K3430" i="2"/>
  <c r="K3431" i="2"/>
  <c r="K3432" i="2"/>
  <c r="K3433" i="2"/>
  <c r="K3434" i="2"/>
  <c r="K3435" i="2"/>
  <c r="L3435" i="2" s="1"/>
  <c r="K3436" i="2"/>
  <c r="K3437" i="2"/>
  <c r="K3438" i="2"/>
  <c r="K3439" i="2"/>
  <c r="L3439" i="2" s="1"/>
  <c r="K3440" i="2"/>
  <c r="L3440" i="2" s="1"/>
  <c r="K3441" i="2"/>
  <c r="M3441" i="2" s="1"/>
  <c r="K3442" i="2"/>
  <c r="K3443" i="2"/>
  <c r="K3444" i="2"/>
  <c r="K3445" i="2"/>
  <c r="K3446" i="2"/>
  <c r="K3447" i="2"/>
  <c r="K3448" i="2"/>
  <c r="K3449" i="2"/>
  <c r="K3450" i="2"/>
  <c r="K3451" i="2"/>
  <c r="K3452" i="2"/>
  <c r="L3452" i="2" s="1"/>
  <c r="K3453" i="2"/>
  <c r="L3453" i="2" s="1"/>
  <c r="K3454" i="2"/>
  <c r="K3455" i="2"/>
  <c r="K3456" i="2"/>
  <c r="K3457" i="2"/>
  <c r="K3458" i="2"/>
  <c r="K3459" i="2"/>
  <c r="K3460" i="2"/>
  <c r="K3461" i="2"/>
  <c r="L3461" i="2" s="1"/>
  <c r="K3462" i="2"/>
  <c r="K3463" i="2"/>
  <c r="K3464" i="2"/>
  <c r="K3465" i="2"/>
  <c r="K3466" i="2"/>
  <c r="K3467" i="2"/>
  <c r="K3468" i="2"/>
  <c r="K3469" i="2"/>
  <c r="K3470" i="2"/>
  <c r="K3471" i="2"/>
  <c r="L3471" i="2" s="1"/>
  <c r="K3472" i="2"/>
  <c r="L3472" i="2" s="1"/>
  <c r="K3473" i="2"/>
  <c r="M3473" i="2" s="1"/>
  <c r="K3474" i="2"/>
  <c r="K3475" i="2"/>
  <c r="K3476" i="2"/>
  <c r="L3476" i="2" s="1"/>
  <c r="K3477" i="2"/>
  <c r="K3478" i="2"/>
  <c r="K3479" i="2"/>
  <c r="K3480" i="2"/>
  <c r="K3481" i="2"/>
  <c r="K3482" i="2"/>
  <c r="K3483" i="2"/>
  <c r="K3484" i="2"/>
  <c r="K3485" i="2"/>
  <c r="L3485" i="2" s="1"/>
  <c r="K3486" i="2"/>
  <c r="K3487" i="2"/>
  <c r="K3488" i="2"/>
  <c r="K3489" i="2"/>
  <c r="K3490" i="2"/>
  <c r="K3491" i="2"/>
  <c r="K3492" i="2"/>
  <c r="K3493" i="2"/>
  <c r="K3494" i="2"/>
  <c r="L3494" i="2" s="1"/>
  <c r="K3495" i="2"/>
  <c r="K3496" i="2"/>
  <c r="K3497" i="2"/>
  <c r="K3498" i="2"/>
  <c r="K3499" i="2"/>
  <c r="K3500" i="2"/>
  <c r="K3501" i="2"/>
  <c r="K3502" i="2"/>
  <c r="K3503" i="2"/>
  <c r="L3503" i="2" s="1"/>
  <c r="K3504" i="2"/>
  <c r="K3505" i="2"/>
  <c r="K3506" i="2"/>
  <c r="K3507" i="2"/>
  <c r="L3507" i="2" s="1"/>
  <c r="K3508" i="2"/>
  <c r="L3508" i="2" s="1"/>
  <c r="K3509" i="2"/>
  <c r="L3509" i="2" s="1"/>
  <c r="K3510" i="2"/>
  <c r="K3511" i="2"/>
  <c r="K3512" i="2"/>
  <c r="K3513" i="2"/>
  <c r="K3514" i="2"/>
  <c r="K3515" i="2"/>
  <c r="K3516" i="2"/>
  <c r="K3517" i="2"/>
  <c r="K3518" i="2"/>
  <c r="K3519" i="2"/>
  <c r="L3519" i="2" s="1"/>
  <c r="K3520" i="2"/>
  <c r="M3520" i="2" s="1"/>
  <c r="K3521" i="2"/>
  <c r="K3522" i="2"/>
  <c r="K3523" i="2"/>
  <c r="K3524" i="2"/>
  <c r="K3525" i="2"/>
  <c r="L3525" i="2" s="1"/>
  <c r="K3526" i="2"/>
  <c r="L3526" i="2" s="1"/>
  <c r="K3527" i="2"/>
  <c r="K3528" i="2"/>
  <c r="K3529" i="2"/>
  <c r="K3530" i="2"/>
  <c r="K3531" i="2"/>
  <c r="K3532" i="2"/>
  <c r="K3533" i="2"/>
  <c r="K3534" i="2"/>
  <c r="K3535" i="2"/>
  <c r="K3536" i="2"/>
  <c r="M3536" i="2" s="1"/>
  <c r="K3537" i="2"/>
  <c r="M3537" i="2" s="1"/>
  <c r="K3538" i="2"/>
  <c r="K3539" i="2"/>
  <c r="L3539" i="2" s="1"/>
  <c r="K3540" i="2"/>
  <c r="L3540" i="2" s="1"/>
  <c r="K3541" i="2"/>
  <c r="L3541" i="2" s="1"/>
  <c r="K3542" i="2"/>
  <c r="K3543" i="2"/>
  <c r="K3544" i="2"/>
  <c r="K3545" i="2"/>
  <c r="K3546" i="2"/>
  <c r="K3547" i="2"/>
  <c r="K3548" i="2"/>
  <c r="K3549" i="2"/>
  <c r="K3550" i="2"/>
  <c r="K3551" i="2"/>
  <c r="L3551" i="2" s="1"/>
  <c r="K3552" i="2"/>
  <c r="K3553" i="2"/>
  <c r="K3554" i="2"/>
  <c r="K3555" i="2"/>
  <c r="K3556" i="2"/>
  <c r="K3557" i="2"/>
  <c r="L3557" i="2" s="1"/>
  <c r="K3558" i="2"/>
  <c r="K3559" i="2"/>
  <c r="K3560" i="2"/>
  <c r="K3561" i="2"/>
  <c r="M3561" i="2" s="1"/>
  <c r="K3562" i="2"/>
  <c r="K3563" i="2"/>
  <c r="K3564" i="2"/>
  <c r="K3565" i="2"/>
  <c r="K3566" i="2"/>
  <c r="K3567" i="2"/>
  <c r="K3568" i="2"/>
  <c r="K3569" i="2"/>
  <c r="K3570" i="2"/>
  <c r="K3571" i="2"/>
  <c r="K3572" i="2"/>
  <c r="L3572" i="2" s="1"/>
  <c r="K3573" i="2"/>
  <c r="K3574" i="2"/>
  <c r="K3575" i="2"/>
  <c r="K3576" i="2"/>
  <c r="K3577" i="2"/>
  <c r="K3578" i="2"/>
  <c r="K3579" i="2"/>
  <c r="K3580" i="2"/>
  <c r="K3581" i="2"/>
  <c r="K3582" i="2"/>
  <c r="K3583" i="2"/>
  <c r="K3584" i="2"/>
  <c r="K3585" i="2"/>
  <c r="K3586" i="2"/>
  <c r="K3587" i="2"/>
  <c r="K3588" i="2"/>
  <c r="K3589" i="2"/>
  <c r="L3589" i="2" s="1"/>
  <c r="K3590" i="2"/>
  <c r="K3591" i="2"/>
  <c r="K3592" i="2"/>
  <c r="K3593" i="2"/>
  <c r="K3594" i="2"/>
  <c r="K3595" i="2"/>
  <c r="K3596" i="2"/>
  <c r="K3597" i="2"/>
  <c r="K3598" i="2"/>
  <c r="K3599" i="2"/>
  <c r="K3600" i="2"/>
  <c r="K3601" i="2"/>
  <c r="K3602" i="2"/>
  <c r="K3603" i="2"/>
  <c r="K3604" i="2"/>
  <c r="K3605" i="2"/>
  <c r="K3606" i="2"/>
  <c r="K3607" i="2"/>
  <c r="K3608" i="2"/>
  <c r="K3609" i="2"/>
  <c r="K3610" i="2"/>
  <c r="K3611" i="2"/>
  <c r="L3611" i="2" s="1"/>
  <c r="K3612" i="2"/>
  <c r="L3612" i="2" s="1"/>
  <c r="K3613" i="2"/>
  <c r="L3613" i="2" s="1"/>
  <c r="K3614" i="2"/>
  <c r="K3615" i="2"/>
  <c r="K3616" i="2"/>
  <c r="K3617" i="2"/>
  <c r="K3618" i="2"/>
  <c r="K3619" i="2"/>
  <c r="K3620" i="2"/>
  <c r="K3621" i="2"/>
  <c r="K3622" i="2"/>
  <c r="K3623" i="2"/>
  <c r="K3624" i="2"/>
  <c r="M3624" i="2" s="1"/>
  <c r="K3625" i="2"/>
  <c r="M3625" i="2" s="1"/>
  <c r="K3626" i="2"/>
  <c r="M3626" i="2" s="1"/>
  <c r="K3627" i="2"/>
  <c r="K3628" i="2"/>
  <c r="K3629" i="2"/>
  <c r="K3630" i="2"/>
  <c r="K3631" i="2"/>
  <c r="L3631" i="2" s="1"/>
  <c r="K3632" i="2"/>
  <c r="K3633" i="2"/>
  <c r="K3634" i="2"/>
  <c r="K3635" i="2"/>
  <c r="K3636" i="2"/>
  <c r="K3637" i="2"/>
  <c r="K3638" i="2"/>
  <c r="K3639" i="2"/>
  <c r="K3640" i="2"/>
  <c r="K3641" i="2"/>
  <c r="K3642" i="2"/>
  <c r="K3643" i="2"/>
  <c r="L3643" i="2" s="1"/>
  <c r="K3644" i="2"/>
  <c r="L3644" i="2" s="1"/>
  <c r="K3645" i="2"/>
  <c r="L3645" i="2" s="1"/>
  <c r="K3646" i="2"/>
  <c r="K3647" i="2"/>
  <c r="K3648" i="2"/>
  <c r="K3649" i="2"/>
  <c r="K3650" i="2"/>
  <c r="K3651" i="2"/>
  <c r="K3652" i="2"/>
  <c r="K3653" i="2"/>
  <c r="K3654" i="2"/>
  <c r="K3655" i="2"/>
  <c r="K3656" i="2"/>
  <c r="L3656" i="2" s="1"/>
  <c r="K3657" i="2"/>
  <c r="K3658" i="2"/>
  <c r="K3659" i="2"/>
  <c r="K3660" i="2"/>
  <c r="K3661" i="2"/>
  <c r="K3662" i="2"/>
  <c r="K3663" i="2"/>
  <c r="L3663" i="2" s="1"/>
  <c r="K3664" i="2"/>
  <c r="K3665" i="2"/>
  <c r="M3665" i="2" s="1"/>
  <c r="K3666" i="2"/>
  <c r="K3667" i="2"/>
  <c r="K3668" i="2"/>
  <c r="K3669" i="2"/>
  <c r="K3670" i="2"/>
  <c r="K3671" i="2"/>
  <c r="K3672" i="2"/>
  <c r="M3672" i="2" s="1"/>
  <c r="K3673" i="2"/>
  <c r="M3673" i="2" s="1"/>
  <c r="K3674" i="2"/>
  <c r="K3675" i="2"/>
  <c r="L3675" i="2" s="1"/>
  <c r="K3676" i="2"/>
  <c r="L3676" i="2" s="1"/>
  <c r="K3677" i="2"/>
  <c r="L3677" i="2" s="1"/>
  <c r="K3678" i="2"/>
  <c r="K3679" i="2"/>
  <c r="L3679" i="2" s="1"/>
  <c r="K3680" i="2"/>
  <c r="K3681" i="2"/>
  <c r="K3682" i="2"/>
  <c r="K3683" i="2"/>
  <c r="K3684" i="2"/>
  <c r="K3685" i="2"/>
  <c r="K3686" i="2"/>
  <c r="K3687" i="2"/>
  <c r="K3688" i="2"/>
  <c r="L3688" i="2" s="1"/>
  <c r="K3689" i="2"/>
  <c r="K3690" i="2"/>
  <c r="K3691" i="2"/>
  <c r="K3692" i="2"/>
  <c r="K3693" i="2"/>
  <c r="K3694" i="2"/>
  <c r="K3695" i="2"/>
  <c r="K3696" i="2"/>
  <c r="K3697" i="2"/>
  <c r="M3697" i="2" s="1"/>
  <c r="K3698" i="2"/>
  <c r="M3698" i="2" s="1"/>
  <c r="K3699" i="2"/>
  <c r="L3699" i="2" s="1"/>
  <c r="K3700" i="2"/>
  <c r="K3701" i="2"/>
  <c r="K3702" i="2"/>
  <c r="K3703" i="2"/>
  <c r="K3704" i="2"/>
  <c r="K3705" i="2"/>
  <c r="K3706" i="2"/>
  <c r="K3707" i="2"/>
  <c r="K3708" i="2"/>
  <c r="L3708" i="2" s="1"/>
  <c r="K3709" i="2"/>
  <c r="L3709" i="2" s="1"/>
  <c r="K3710" i="2"/>
  <c r="L3710" i="2" s="1"/>
  <c r="K3711" i="2"/>
  <c r="L3711" i="2" s="1"/>
  <c r="K3712" i="2"/>
  <c r="K3713" i="2"/>
  <c r="K3714" i="2"/>
  <c r="K3715" i="2"/>
  <c r="K3716" i="2"/>
  <c r="K3717" i="2"/>
  <c r="L3717" i="2" s="1"/>
  <c r="K3718" i="2"/>
  <c r="K3719" i="2"/>
  <c r="K3720" i="2"/>
  <c r="K3721" i="2"/>
  <c r="K3722" i="2"/>
  <c r="K3723" i="2"/>
  <c r="L3723" i="2" s="1"/>
  <c r="K3724" i="2"/>
  <c r="K3725" i="2"/>
  <c r="K3726" i="2"/>
  <c r="K3727" i="2"/>
  <c r="K3728" i="2"/>
  <c r="K3729" i="2"/>
  <c r="K3730" i="2"/>
  <c r="K3731" i="2"/>
  <c r="K3732" i="2"/>
  <c r="K3733" i="2"/>
  <c r="K3734" i="2"/>
  <c r="K3735" i="2"/>
  <c r="K3736" i="2"/>
  <c r="M3736" i="2" s="1"/>
  <c r="K3737" i="2"/>
  <c r="K3738" i="2"/>
  <c r="K3739" i="2"/>
  <c r="K3740" i="2"/>
  <c r="K3741" i="2"/>
  <c r="L3741" i="2" s="1"/>
  <c r="K3742" i="2"/>
  <c r="L3742" i="2" s="1"/>
  <c r="K3743" i="2"/>
  <c r="L3743" i="2" s="1"/>
  <c r="K3744" i="2"/>
  <c r="K3745" i="2"/>
  <c r="K3746" i="2"/>
  <c r="K3747" i="2"/>
  <c r="K3748" i="2"/>
  <c r="K3749" i="2"/>
  <c r="L3749" i="2" s="1"/>
  <c r="K3750" i="2"/>
  <c r="K3751" i="2"/>
  <c r="K3752" i="2"/>
  <c r="M3752" i="2" s="1"/>
  <c r="K3753" i="2"/>
  <c r="K3754" i="2"/>
  <c r="K3755" i="2"/>
  <c r="K3756" i="2"/>
  <c r="K3757" i="2"/>
  <c r="K3758" i="2"/>
  <c r="K3759" i="2"/>
  <c r="K3760" i="2"/>
  <c r="K3761" i="2"/>
  <c r="M3761" i="2" s="1"/>
  <c r="K3762" i="2"/>
  <c r="K3763" i="2"/>
  <c r="K3764" i="2"/>
  <c r="K3765" i="2"/>
  <c r="K3766" i="2"/>
  <c r="K3767" i="2"/>
  <c r="K3768" i="2"/>
  <c r="K3769" i="2"/>
  <c r="K3770" i="2"/>
  <c r="K3771" i="2"/>
  <c r="K3772" i="2"/>
  <c r="K3773" i="2"/>
  <c r="K3774" i="2"/>
  <c r="L3774" i="2" s="1"/>
  <c r="K3775" i="2"/>
  <c r="K3776" i="2"/>
  <c r="K3777" i="2"/>
  <c r="K3778" i="2"/>
  <c r="K3779" i="2"/>
  <c r="K3780" i="2"/>
  <c r="K3781" i="2"/>
  <c r="L3781" i="2" s="1"/>
  <c r="K3782" i="2"/>
  <c r="K3783" i="2"/>
  <c r="K3784" i="2"/>
  <c r="K3785" i="2"/>
  <c r="K3786" i="2"/>
  <c r="K3787" i="2"/>
  <c r="K3788" i="2"/>
  <c r="K3789" i="2"/>
  <c r="K3790" i="2"/>
  <c r="K3791" i="2"/>
  <c r="K3792" i="2"/>
  <c r="K3793" i="2"/>
  <c r="K3794" i="2"/>
  <c r="K3795" i="2"/>
  <c r="K3796" i="2"/>
  <c r="L3796" i="2" s="1"/>
  <c r="K3797" i="2"/>
  <c r="L3797" i="2" s="1"/>
  <c r="K3798" i="2"/>
  <c r="K3799" i="2"/>
  <c r="K3800" i="2"/>
  <c r="K3801" i="2"/>
  <c r="K3802" i="2"/>
  <c r="K3803" i="2"/>
  <c r="L3803" i="2" s="1"/>
  <c r="K3804" i="2"/>
  <c r="K3805" i="2"/>
  <c r="K3806" i="2"/>
  <c r="K3807" i="2"/>
  <c r="K3808" i="2"/>
  <c r="K3809" i="2"/>
  <c r="K3810" i="2"/>
  <c r="K3811" i="2"/>
  <c r="K3812" i="2"/>
  <c r="K3813" i="2"/>
  <c r="L3813" i="2" s="1"/>
  <c r="K3814" i="2"/>
  <c r="K3815" i="2"/>
  <c r="K3816" i="2"/>
  <c r="M3816" i="2" s="1"/>
  <c r="K3817" i="2"/>
  <c r="K3818" i="2"/>
  <c r="K3819" i="2"/>
  <c r="K3820" i="2"/>
  <c r="K3821" i="2"/>
  <c r="K3822" i="2"/>
  <c r="K3823" i="2"/>
  <c r="K3824" i="2"/>
  <c r="K3825" i="2"/>
  <c r="K3826" i="2"/>
  <c r="K3827" i="2"/>
  <c r="K3828" i="2"/>
  <c r="L3828" i="2" s="1"/>
  <c r="K3829" i="2"/>
  <c r="L3829" i="2" s="1"/>
  <c r="K3830" i="2"/>
  <c r="K3831" i="2"/>
  <c r="K3832" i="2"/>
  <c r="K3833" i="2"/>
  <c r="K3834" i="2"/>
  <c r="K3835" i="2"/>
  <c r="L3835" i="2" s="1"/>
  <c r="K3836" i="2"/>
  <c r="L3836" i="2" s="1"/>
  <c r="K3837" i="2"/>
  <c r="K3838" i="2"/>
  <c r="K3839" i="2"/>
  <c r="K3840" i="2"/>
  <c r="M3840" i="2" s="1"/>
  <c r="K3841" i="2"/>
  <c r="M3841" i="2" s="1"/>
  <c r="K3842" i="2"/>
  <c r="K3843" i="2"/>
  <c r="K3844" i="2"/>
  <c r="K3845" i="2"/>
  <c r="L3845" i="2" s="1"/>
  <c r="K3846" i="2"/>
  <c r="K3847" i="2"/>
  <c r="L3847" i="2" s="1"/>
  <c r="K3848" i="2"/>
  <c r="L3848" i="2" s="1"/>
  <c r="K3849" i="2"/>
  <c r="K3850" i="2"/>
  <c r="K3851" i="2"/>
  <c r="K3852" i="2"/>
  <c r="K3853" i="2"/>
  <c r="K3854" i="2"/>
  <c r="K3855" i="2"/>
  <c r="K3856" i="2"/>
  <c r="K3857" i="2"/>
  <c r="K3858" i="2"/>
  <c r="K3859" i="2"/>
  <c r="K3860" i="2"/>
  <c r="L3860" i="2" s="1"/>
  <c r="K3861" i="2"/>
  <c r="L3861" i="2" s="1"/>
  <c r="K3862" i="2"/>
  <c r="K3863" i="2"/>
  <c r="K3864" i="2"/>
  <c r="K3865" i="2"/>
  <c r="K3866" i="2"/>
  <c r="K3867" i="2"/>
  <c r="L3867" i="2" s="1"/>
  <c r="K3868" i="2"/>
  <c r="L3868" i="2" s="1"/>
  <c r="K3869" i="2"/>
  <c r="L3869" i="2" s="1"/>
  <c r="K3870" i="2"/>
  <c r="K3871" i="2"/>
  <c r="K3872" i="2"/>
  <c r="K3873" i="2"/>
  <c r="K3874" i="2"/>
  <c r="K3875" i="2"/>
  <c r="K3876" i="2"/>
  <c r="K3877" i="2"/>
  <c r="K3878" i="2"/>
  <c r="L3878" i="2" s="1"/>
  <c r="K3879" i="2"/>
  <c r="L3879" i="2" s="1"/>
  <c r="K3880" i="2"/>
  <c r="L3880" i="2" s="1"/>
  <c r="K3881" i="2"/>
  <c r="K3882" i="2"/>
  <c r="K3883" i="2"/>
  <c r="K3884" i="2"/>
  <c r="K3885" i="2"/>
  <c r="K3886" i="2"/>
  <c r="K3887" i="2"/>
  <c r="K3888" i="2"/>
  <c r="K3889" i="2"/>
  <c r="K3890" i="2"/>
  <c r="K3891" i="2"/>
  <c r="K3892" i="2"/>
  <c r="K3893" i="2"/>
  <c r="L3893" i="2" s="1"/>
  <c r="K3894" i="2"/>
  <c r="K3895" i="2"/>
  <c r="K3896" i="2"/>
  <c r="M3896" i="2" s="1"/>
  <c r="K3897" i="2"/>
  <c r="K3898" i="2"/>
  <c r="K3899" i="2"/>
  <c r="K3900" i="2"/>
  <c r="K3901" i="2"/>
  <c r="K3902" i="2"/>
  <c r="L3902" i="2" s="1"/>
  <c r="K3903" i="2"/>
  <c r="K3904" i="2"/>
  <c r="M3904" i="2" s="1"/>
  <c r="K3905" i="2"/>
  <c r="M3905" i="2" s="1"/>
  <c r="K3906" i="2"/>
  <c r="K3907" i="2"/>
  <c r="K3908" i="2"/>
  <c r="K3909" i="2"/>
  <c r="K3910" i="2"/>
  <c r="K3911" i="2"/>
  <c r="L3911" i="2" s="1"/>
  <c r="K3912" i="2"/>
  <c r="K3913" i="2"/>
  <c r="K3914" i="2"/>
  <c r="K3915" i="2"/>
  <c r="L3915" i="2" s="1"/>
  <c r="K3916" i="2"/>
  <c r="K3917" i="2"/>
  <c r="K3918" i="2"/>
  <c r="K3919" i="2"/>
  <c r="K3920" i="2"/>
  <c r="K3921" i="2"/>
  <c r="K3922" i="2"/>
  <c r="K3923" i="2"/>
  <c r="K3924" i="2"/>
  <c r="K3925" i="2"/>
  <c r="K3926" i="2"/>
  <c r="K3927" i="2"/>
  <c r="K3928" i="2"/>
  <c r="K3929" i="2"/>
  <c r="K3930" i="2"/>
  <c r="K3931" i="2"/>
  <c r="K3932" i="2"/>
  <c r="L3932" i="2" s="1"/>
  <c r="K3933" i="2"/>
  <c r="L3933" i="2" s="1"/>
  <c r="K3934" i="2"/>
  <c r="L3934" i="2" s="1"/>
  <c r="K3935" i="2"/>
  <c r="K3936" i="2"/>
  <c r="K3937" i="2"/>
  <c r="K3938" i="2"/>
  <c r="K3939" i="2"/>
  <c r="K3940" i="2"/>
  <c r="K3941" i="2"/>
  <c r="K3942" i="2"/>
  <c r="K3943" i="2"/>
  <c r="K3944" i="2"/>
  <c r="K3945" i="2"/>
  <c r="K3946" i="2"/>
  <c r="K3947" i="2"/>
  <c r="L3947" i="2" s="1"/>
  <c r="K3948" i="2"/>
  <c r="K3949" i="2"/>
  <c r="K3950" i="2"/>
  <c r="K3951" i="2"/>
  <c r="K3952" i="2"/>
  <c r="K3953" i="2"/>
  <c r="K3954" i="2"/>
  <c r="K3955" i="2"/>
  <c r="L3955" i="2" s="1"/>
  <c r="K3956" i="2"/>
  <c r="K3957" i="2"/>
  <c r="K3958" i="2"/>
  <c r="K3959" i="2"/>
  <c r="K3960" i="2"/>
  <c r="K3961" i="2"/>
  <c r="K3962" i="2"/>
  <c r="K3963" i="2"/>
  <c r="K3964" i="2"/>
  <c r="K3965" i="2"/>
  <c r="K3966" i="2"/>
  <c r="K3967" i="2"/>
  <c r="K3968" i="2"/>
  <c r="M3968" i="2" s="1"/>
  <c r="K3969" i="2"/>
  <c r="K3970" i="2"/>
  <c r="K3971" i="2"/>
  <c r="K3972" i="2"/>
  <c r="K3973" i="2"/>
  <c r="L3973" i="2" s="1"/>
  <c r="K3974" i="2"/>
  <c r="K3975" i="2"/>
  <c r="K3976" i="2"/>
  <c r="K3977" i="2"/>
  <c r="K3978" i="2"/>
  <c r="K3979" i="2"/>
  <c r="K3980" i="2"/>
  <c r="K3981" i="2"/>
  <c r="K3982" i="2"/>
  <c r="K3983" i="2"/>
  <c r="K3984" i="2"/>
  <c r="L3984" i="2" s="1"/>
  <c r="K3985" i="2"/>
  <c r="M3985" i="2" s="1"/>
  <c r="K3986" i="2"/>
  <c r="K3987" i="2"/>
  <c r="K3988" i="2"/>
  <c r="L3988" i="2" s="1"/>
  <c r="K3989" i="2"/>
  <c r="K3990" i="2"/>
  <c r="K3991" i="2"/>
  <c r="K3992" i="2"/>
  <c r="K3993" i="2"/>
  <c r="K3994" i="2"/>
  <c r="K3995" i="2"/>
  <c r="K3996" i="2"/>
  <c r="K3997" i="2"/>
  <c r="L3997" i="2" s="1"/>
  <c r="K3998" i="2"/>
  <c r="K3999" i="2"/>
  <c r="K4000" i="2"/>
  <c r="K4001" i="2"/>
  <c r="K4002" i="2"/>
  <c r="K4003" i="2"/>
  <c r="K4004" i="2"/>
  <c r="K4005" i="2"/>
  <c r="L4005" i="2" s="1"/>
  <c r="K4006" i="2"/>
  <c r="K4007" i="2"/>
  <c r="K4008" i="2"/>
  <c r="K4009" i="2"/>
  <c r="M4009" i="2" s="1"/>
  <c r="K4010" i="2"/>
  <c r="K4011" i="2"/>
  <c r="K4012" i="2"/>
  <c r="K4013" i="2"/>
  <c r="K4014" i="2"/>
  <c r="K4015" i="2"/>
  <c r="L4015" i="2" s="1"/>
  <c r="K4016" i="2"/>
  <c r="L4016" i="2" s="1"/>
  <c r="K4017" i="2"/>
  <c r="K4018" i="2"/>
  <c r="K4019" i="2"/>
  <c r="K4020" i="2"/>
  <c r="L4020" i="2" s="1"/>
  <c r="K4021" i="2"/>
  <c r="L4021" i="2" s="1"/>
  <c r="K4022" i="2"/>
  <c r="K4023" i="2"/>
  <c r="K4024" i="2"/>
  <c r="K4025" i="2"/>
  <c r="K4026" i="2"/>
  <c r="K4027" i="2"/>
  <c r="K4028" i="2"/>
  <c r="K4029" i="2"/>
  <c r="K4030" i="2"/>
  <c r="K4031" i="2"/>
  <c r="K4032" i="2"/>
  <c r="M4032" i="2" s="1"/>
  <c r="K4033" i="2"/>
  <c r="K4034" i="2"/>
  <c r="K4035" i="2"/>
  <c r="K4036" i="2"/>
  <c r="K4037" i="2"/>
  <c r="L4037" i="2" s="1"/>
  <c r="K4038" i="2"/>
  <c r="L4038" i="2" s="1"/>
  <c r="K4039" i="2"/>
  <c r="L4039" i="2" s="1"/>
  <c r="K4040" i="2"/>
  <c r="K4041" i="2"/>
  <c r="K4042" i="2"/>
  <c r="K4043" i="2"/>
  <c r="K4044" i="2"/>
  <c r="K4045" i="2"/>
  <c r="K4046" i="2"/>
  <c r="K4047" i="2"/>
  <c r="K4048" i="2"/>
  <c r="L4048" i="2" s="1"/>
  <c r="K4049" i="2"/>
  <c r="K4050" i="2"/>
  <c r="K4051" i="2"/>
  <c r="L4051" i="2" s="1"/>
  <c r="K4052" i="2"/>
  <c r="L4052" i="2" s="1"/>
  <c r="K4053" i="2"/>
  <c r="L4053" i="2" s="1"/>
  <c r="K4054" i="2"/>
  <c r="K4055" i="2"/>
  <c r="K4056" i="2"/>
  <c r="K4057" i="2"/>
  <c r="M4057" i="2" s="1"/>
  <c r="K4058" i="2"/>
  <c r="K4059" i="2"/>
  <c r="K4060" i="2"/>
  <c r="K4061" i="2"/>
  <c r="K4062" i="2"/>
  <c r="K4063" i="2"/>
  <c r="K4064" i="2"/>
  <c r="K4065" i="2"/>
  <c r="K4066" i="2"/>
  <c r="K4067" i="2"/>
  <c r="K4068" i="2"/>
  <c r="K4069" i="2"/>
  <c r="L4069" i="2" s="1"/>
  <c r="K4070" i="2"/>
  <c r="L4070" i="2" s="1"/>
  <c r="K4071" i="2"/>
  <c r="L4071" i="2" s="1"/>
  <c r="K4072" i="2"/>
  <c r="K4073" i="2"/>
  <c r="K4074" i="2"/>
  <c r="K4075" i="2"/>
  <c r="K4076" i="2"/>
  <c r="K4077" i="2"/>
  <c r="K4078" i="2"/>
  <c r="K4079" i="2"/>
  <c r="K4080" i="2"/>
  <c r="K4081" i="2"/>
  <c r="K4082" i="2"/>
  <c r="K4083" i="2"/>
  <c r="L4083" i="2" s="1"/>
  <c r="K4084" i="2"/>
  <c r="L4084" i="2" s="1"/>
  <c r="K4085" i="2"/>
  <c r="K4086" i="2"/>
  <c r="K4087" i="2"/>
  <c r="K4088" i="2"/>
  <c r="K4089" i="2"/>
  <c r="K4090" i="2"/>
  <c r="K4091" i="2"/>
  <c r="K4092" i="2"/>
  <c r="L4092" i="2" s="1"/>
  <c r="K4093" i="2"/>
  <c r="K4094" i="2"/>
  <c r="K4095" i="2"/>
  <c r="K4096" i="2"/>
  <c r="K4097" i="2"/>
  <c r="K4098" i="2"/>
  <c r="K4099" i="2"/>
  <c r="K4100" i="2"/>
  <c r="K4101" i="2"/>
  <c r="L4101" i="2" s="1"/>
  <c r="K4102" i="2"/>
  <c r="L4102" i="2" s="1"/>
  <c r="K4103" i="2"/>
  <c r="K4104" i="2"/>
  <c r="K4105" i="2"/>
  <c r="K4106" i="2"/>
  <c r="K4107" i="2"/>
  <c r="L4107" i="2" s="1"/>
  <c r="K4108" i="2"/>
  <c r="K4109" i="2"/>
  <c r="K4110" i="2"/>
  <c r="K4111" i="2"/>
  <c r="K4112" i="2"/>
  <c r="K4113" i="2"/>
  <c r="K4114" i="2"/>
  <c r="K4115" i="2"/>
  <c r="K4116" i="2"/>
  <c r="L4116" i="2" s="1"/>
  <c r="K4117" i="2"/>
  <c r="K4118" i="2"/>
  <c r="K4119" i="2"/>
  <c r="K4120" i="2"/>
  <c r="M4120" i="2" s="1"/>
  <c r="K4121" i="2"/>
  <c r="K4122" i="2"/>
  <c r="K4123" i="2"/>
  <c r="K4124" i="2"/>
  <c r="K4125" i="2"/>
  <c r="K4126" i="2"/>
  <c r="K4127" i="2"/>
  <c r="K4128" i="2"/>
  <c r="K4129" i="2"/>
  <c r="K4130" i="2"/>
  <c r="K4131" i="2"/>
  <c r="K4132" i="2"/>
  <c r="K4133" i="2"/>
  <c r="K4134" i="2"/>
  <c r="K4135" i="2"/>
  <c r="K4136" i="2"/>
  <c r="K4137" i="2"/>
  <c r="M4137" i="2" s="1"/>
  <c r="K4138" i="2"/>
  <c r="K4139" i="2"/>
  <c r="K4140" i="2"/>
  <c r="K4141" i="2"/>
  <c r="K4142" i="2"/>
  <c r="K4143" i="2"/>
  <c r="K4144" i="2"/>
  <c r="K4145" i="2"/>
  <c r="K4146" i="2"/>
  <c r="K4147" i="2"/>
  <c r="K4148" i="2"/>
  <c r="K4149" i="2"/>
  <c r="L4149" i="2" s="1"/>
  <c r="K4150" i="2"/>
  <c r="K4151" i="2"/>
  <c r="K4152" i="2"/>
  <c r="K4153" i="2"/>
  <c r="K4154" i="2"/>
  <c r="K4155" i="2"/>
  <c r="L4155" i="2" s="1"/>
  <c r="K4156" i="2"/>
  <c r="L4156" i="2" s="1"/>
  <c r="K4157" i="2"/>
  <c r="K4158" i="2"/>
  <c r="K4159" i="2"/>
  <c r="K4160" i="2"/>
  <c r="K4161" i="2"/>
  <c r="K4162" i="2"/>
  <c r="K4163" i="2"/>
  <c r="K4164" i="2"/>
  <c r="K4165" i="2"/>
  <c r="K4166" i="2"/>
  <c r="K4167" i="2"/>
  <c r="K4168" i="2"/>
  <c r="K4169" i="2"/>
  <c r="K4170" i="2"/>
  <c r="K4171" i="2"/>
  <c r="K4172" i="2"/>
  <c r="K4173" i="2"/>
  <c r="K4174" i="2"/>
  <c r="K4175" i="2"/>
  <c r="L4175" i="2" s="1"/>
  <c r="K4176" i="2"/>
  <c r="M4176" i="2" s="1"/>
  <c r="K4177" i="2"/>
  <c r="K4178" i="2"/>
  <c r="K4179" i="2"/>
  <c r="K4180" i="2"/>
  <c r="K4181" i="2"/>
  <c r="K4182" i="2"/>
  <c r="K4183" i="2"/>
  <c r="K4184" i="2"/>
  <c r="K4185" i="2"/>
  <c r="K4186" i="2"/>
  <c r="K4187" i="2"/>
  <c r="K4188" i="2"/>
  <c r="L4188" i="2" s="1"/>
  <c r="K4189" i="2"/>
  <c r="K4190" i="2"/>
  <c r="K4191" i="2"/>
  <c r="K4192" i="2"/>
  <c r="K4193" i="2"/>
  <c r="K4194" i="2"/>
  <c r="K4195" i="2"/>
  <c r="K4196" i="2"/>
  <c r="K4197" i="2"/>
  <c r="K4198" i="2"/>
  <c r="K4199" i="2"/>
  <c r="K4200" i="2"/>
  <c r="M4200" i="2" s="1"/>
  <c r="K4201" i="2"/>
  <c r="M4201" i="2" s="1"/>
  <c r="K4202" i="2"/>
  <c r="K4203" i="2"/>
  <c r="K4204" i="2"/>
  <c r="K4205" i="2"/>
  <c r="K4206" i="2"/>
  <c r="K4207" i="2"/>
  <c r="L4207" i="2" s="1"/>
  <c r="K4208" i="2"/>
  <c r="L4208" i="2" s="1"/>
  <c r="K4209" i="2"/>
  <c r="M4209" i="2" s="1"/>
  <c r="K4210" i="2"/>
  <c r="M4210" i="2" s="1"/>
  <c r="K4211" i="2"/>
  <c r="L4211" i="2" s="1"/>
  <c r="K4212" i="2"/>
  <c r="K4213" i="2"/>
  <c r="K4214" i="2"/>
  <c r="K4215" i="2"/>
  <c r="K4216" i="2"/>
  <c r="K4217" i="2"/>
  <c r="K4218" i="2"/>
  <c r="K4219" i="2"/>
  <c r="K4220" i="2"/>
  <c r="L4220" i="2" s="1"/>
  <c r="K4221" i="2"/>
  <c r="K4222" i="2"/>
  <c r="K4223" i="2"/>
  <c r="K4224" i="2"/>
  <c r="K4225" i="2"/>
  <c r="K4226" i="2"/>
  <c r="K4227" i="2"/>
  <c r="K4228" i="2"/>
  <c r="K4229" i="2"/>
  <c r="L4229" i="2" s="1"/>
  <c r="K4230" i="2"/>
  <c r="K4231" i="2"/>
  <c r="K4232" i="2"/>
  <c r="K4233" i="2"/>
  <c r="K4234" i="2"/>
  <c r="K4235" i="2"/>
  <c r="K4236" i="2"/>
  <c r="K4237" i="2"/>
  <c r="K4238" i="2"/>
  <c r="K4239" i="2"/>
  <c r="L4239" i="2" s="1"/>
  <c r="K4240" i="2"/>
  <c r="K4241" i="2"/>
  <c r="M4241" i="2" s="1"/>
  <c r="K4242" i="2"/>
  <c r="K4243" i="2"/>
  <c r="L4243" i="2" s="1"/>
  <c r="K4244" i="2"/>
  <c r="L4244" i="2" s="1"/>
  <c r="K4245" i="2"/>
  <c r="K4246" i="2"/>
  <c r="K4247" i="2"/>
  <c r="K4248" i="2"/>
  <c r="M4248" i="2" s="1"/>
  <c r="K4249" i="2"/>
  <c r="K4250" i="2"/>
  <c r="K4251" i="2"/>
  <c r="K4252" i="2"/>
  <c r="K4253" i="2"/>
  <c r="K4254" i="2"/>
  <c r="K4255" i="2"/>
  <c r="L4255" i="2" s="1"/>
  <c r="K4256" i="2"/>
  <c r="K4257" i="2"/>
  <c r="K4258" i="2"/>
  <c r="K4259" i="2"/>
  <c r="K4260" i="2"/>
  <c r="K4261" i="2"/>
  <c r="K4262" i="2"/>
  <c r="K4263" i="2"/>
  <c r="K4264" i="2"/>
  <c r="K4265" i="2"/>
  <c r="K4266" i="2"/>
  <c r="K4267" i="2"/>
  <c r="K4268" i="2"/>
  <c r="K4269" i="2"/>
  <c r="K4270" i="2"/>
  <c r="K4271" i="2"/>
  <c r="K4272" i="2"/>
  <c r="K4273" i="2"/>
  <c r="K4274" i="2"/>
  <c r="M4274" i="2" s="1"/>
  <c r="K4275" i="2"/>
  <c r="M4275" i="2" s="1"/>
  <c r="K4276" i="2"/>
  <c r="L4276" i="2" s="1"/>
  <c r="K4277" i="2"/>
  <c r="K4278" i="2"/>
  <c r="K4279" i="2"/>
  <c r="K4280" i="2"/>
  <c r="K4281" i="2"/>
  <c r="K4282" i="2"/>
  <c r="K4283" i="2"/>
  <c r="K4284" i="2"/>
  <c r="K4285" i="2"/>
  <c r="K4286" i="2"/>
  <c r="L4286" i="2" s="1"/>
  <c r="K4287" i="2"/>
  <c r="L4287" i="2" s="1"/>
  <c r="K4288" i="2"/>
  <c r="K4289" i="2"/>
  <c r="K4290" i="2"/>
  <c r="K4291" i="2"/>
  <c r="K4292" i="2"/>
  <c r="K4293" i="2"/>
  <c r="L4293" i="2" s="1"/>
  <c r="K4294" i="2"/>
  <c r="M4294" i="2" s="1"/>
  <c r="K4295" i="2"/>
  <c r="K4296" i="2"/>
  <c r="K4297" i="2"/>
  <c r="K4298" i="2"/>
  <c r="K4299" i="2"/>
  <c r="K4300" i="2"/>
  <c r="K4301" i="2"/>
  <c r="K4302" i="2"/>
  <c r="K4303" i="2"/>
  <c r="K4304" i="2"/>
  <c r="K4305" i="2"/>
  <c r="K4306" i="2"/>
  <c r="K4307" i="2"/>
  <c r="K4308" i="2"/>
  <c r="L4308" i="2" s="1"/>
  <c r="K4309" i="2"/>
  <c r="L4309" i="2" s="1"/>
  <c r="K4310" i="2"/>
  <c r="K4311" i="2"/>
  <c r="K4312" i="2"/>
  <c r="K4313" i="2"/>
  <c r="K4314" i="2"/>
  <c r="M4314" i="2" s="1"/>
  <c r="K4315" i="2"/>
  <c r="K4316" i="2"/>
  <c r="K4317" i="2"/>
  <c r="K4318" i="2"/>
  <c r="K4319" i="2"/>
  <c r="L4319" i="2" s="1"/>
  <c r="K4320" i="2"/>
  <c r="K4321" i="2"/>
  <c r="K4322" i="2"/>
  <c r="K4323" i="2"/>
  <c r="K4324" i="2"/>
  <c r="K4325" i="2"/>
  <c r="K4326" i="2"/>
  <c r="K4327" i="2"/>
  <c r="K4328" i="2"/>
  <c r="K4329" i="2"/>
  <c r="K4330" i="2"/>
  <c r="K4331" i="2"/>
  <c r="K4332" i="2"/>
  <c r="K4333" i="2"/>
  <c r="K4334" i="2"/>
  <c r="K4335" i="2"/>
  <c r="K4336" i="2"/>
  <c r="K4337" i="2"/>
  <c r="K4338" i="2"/>
  <c r="K4339" i="2"/>
  <c r="L4339" i="2" s="1"/>
  <c r="K4340" i="2"/>
  <c r="K4341" i="2"/>
  <c r="L4341" i="2" s="1"/>
  <c r="N4341" i="2" s="1"/>
  <c r="K4342" i="2"/>
  <c r="K4343" i="2"/>
  <c r="K4344" i="2"/>
  <c r="K4345" i="2"/>
  <c r="K4346" i="2"/>
  <c r="K4347" i="2"/>
  <c r="K4348" i="2"/>
  <c r="L4348" i="2" s="1"/>
  <c r="K4349" i="2"/>
  <c r="K4350" i="2"/>
  <c r="M4350" i="2" s="1"/>
  <c r="K4351" i="2"/>
  <c r="K4352" i="2"/>
  <c r="K4353" i="2"/>
  <c r="K4354" i="2"/>
  <c r="K4355" i="2"/>
  <c r="K4356" i="2"/>
  <c r="K4357" i="2"/>
  <c r="K4358" i="2"/>
  <c r="K4359" i="2"/>
  <c r="M4359" i="2" s="1"/>
  <c r="K4360" i="2"/>
  <c r="K4361" i="2"/>
  <c r="K4362" i="2"/>
  <c r="K4363" i="2"/>
  <c r="K4364" i="2"/>
  <c r="K4365" i="2"/>
  <c r="M4365" i="2" s="1"/>
  <c r="K4366" i="2"/>
  <c r="K4367" i="2"/>
  <c r="K4368" i="2"/>
  <c r="K4369" i="2"/>
  <c r="K4370" i="2"/>
  <c r="K4371" i="2"/>
  <c r="K4372" i="2"/>
  <c r="L4372" i="2" s="1"/>
  <c r="K4373" i="2"/>
  <c r="L4373" i="2" s="1"/>
  <c r="K4374" i="2"/>
  <c r="K4375" i="2"/>
  <c r="K4376" i="2"/>
  <c r="K4377" i="2"/>
  <c r="K4378" i="2"/>
  <c r="K4379" i="2"/>
  <c r="L4379" i="2" s="1"/>
  <c r="K4380" i="2"/>
  <c r="L4380" i="2" s="1"/>
  <c r="K4381" i="2"/>
  <c r="K4382" i="2"/>
  <c r="K4383" i="2"/>
  <c r="K4384" i="2"/>
  <c r="K4385" i="2"/>
  <c r="K4386" i="2"/>
  <c r="K4387" i="2"/>
  <c r="K4388" i="2"/>
  <c r="K4389" i="2"/>
  <c r="K4390" i="2"/>
  <c r="K4391" i="2"/>
  <c r="K4392" i="2"/>
  <c r="L4392" i="2" s="1"/>
  <c r="K4393" i="2"/>
  <c r="K4394" i="2"/>
  <c r="K4395" i="2"/>
  <c r="K4396" i="2"/>
  <c r="K4397" i="2"/>
  <c r="K4398" i="2"/>
  <c r="K4399" i="2"/>
  <c r="L4399" i="2" s="1"/>
  <c r="K4400" i="2"/>
  <c r="K4401" i="2"/>
  <c r="K4402" i="2"/>
  <c r="K4403" i="2"/>
  <c r="K4404" i="2"/>
  <c r="K4405" i="2"/>
  <c r="K4406" i="2"/>
  <c r="K4407" i="2"/>
  <c r="K4408" i="2"/>
  <c r="K4409" i="2"/>
  <c r="K4410" i="2"/>
  <c r="K4411" i="2"/>
  <c r="L4411" i="2" s="1"/>
  <c r="K4412" i="2"/>
  <c r="L4412" i="2" s="1"/>
  <c r="K4413" i="2"/>
  <c r="K4414" i="2"/>
  <c r="M4414" i="2" s="1"/>
  <c r="K4415" i="2"/>
  <c r="M4415" i="2" s="1"/>
  <c r="K4416" i="2"/>
  <c r="K4417" i="2"/>
  <c r="K4418" i="2"/>
  <c r="K4419" i="2"/>
  <c r="K4420" i="2"/>
  <c r="K4421" i="2"/>
  <c r="K4422" i="2"/>
  <c r="K4423" i="2"/>
  <c r="L4423" i="2" s="1"/>
  <c r="K4424" i="2"/>
  <c r="L4424" i="2" s="1"/>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L4451" i="2" s="1"/>
  <c r="K4452" i="2"/>
  <c r="K4453" i="2"/>
  <c r="K4454" i="2"/>
  <c r="K4455" i="2"/>
  <c r="M4455" i="2" s="1"/>
  <c r="K4456" i="2"/>
  <c r="K4457" i="2"/>
  <c r="K4458" i="2"/>
  <c r="K4459" i="2"/>
  <c r="K4460" i="2"/>
  <c r="K4461" i="2"/>
  <c r="M4461" i="2" s="1"/>
  <c r="K4462" i="2"/>
  <c r="K4463" i="2"/>
  <c r="K4464" i="2"/>
  <c r="K4465" i="2"/>
  <c r="K4466" i="2"/>
  <c r="L4466" i="2" s="1"/>
  <c r="K4467" i="2"/>
  <c r="L4467" i="2" s="1"/>
  <c r="K4468" i="2"/>
  <c r="K4469" i="2"/>
  <c r="K4470" i="2"/>
  <c r="K4471" i="2"/>
  <c r="K4472" i="2"/>
  <c r="K4473" i="2"/>
  <c r="K4474" i="2"/>
  <c r="K4475" i="2"/>
  <c r="L4475" i="2" s="1"/>
  <c r="K4476" i="2"/>
  <c r="K4477" i="2"/>
  <c r="M4477" i="2" s="1"/>
  <c r="K4478" i="2"/>
  <c r="K4479" i="2"/>
  <c r="K4480" i="2"/>
  <c r="K4481" i="2"/>
  <c r="K4482" i="2"/>
  <c r="K4483" i="2"/>
  <c r="K4484" i="2"/>
  <c r="K4485" i="2"/>
  <c r="K4486" i="2"/>
  <c r="K4487" i="2"/>
  <c r="K4488" i="2"/>
  <c r="K4489" i="2"/>
  <c r="K4490" i="2"/>
  <c r="K4491" i="2"/>
  <c r="L4491" i="2" s="1"/>
  <c r="K4492" i="2"/>
  <c r="K4493" i="2"/>
  <c r="K4494" i="2"/>
  <c r="K4495" i="2"/>
  <c r="K4496" i="2"/>
  <c r="K4497" i="2"/>
  <c r="K4498" i="2"/>
  <c r="K4499" i="2"/>
  <c r="K4500" i="2"/>
  <c r="K4501" i="2"/>
  <c r="K4502" i="2"/>
  <c r="K4503" i="2"/>
  <c r="K4504" i="2"/>
  <c r="K4505" i="2"/>
  <c r="K4506" i="2"/>
  <c r="K4507" i="2"/>
  <c r="K4508" i="2"/>
  <c r="K4509" i="2"/>
  <c r="K4510" i="2"/>
  <c r="M4510" i="2" s="1"/>
  <c r="K4511" i="2"/>
  <c r="M4511" i="2" s="1"/>
  <c r="K4512" i="2"/>
  <c r="K4513" i="2"/>
  <c r="K4514" i="2"/>
  <c r="L4514" i="2" s="1"/>
  <c r="K4515" i="2"/>
  <c r="L4515" i="2" s="1"/>
  <c r="K4516" i="2"/>
  <c r="K4517" i="2"/>
  <c r="K4518" i="2"/>
  <c r="K4519" i="2"/>
  <c r="M4519" i="2" s="1"/>
  <c r="K4520" i="2"/>
  <c r="K4521" i="2"/>
  <c r="K4522" i="2"/>
  <c r="K4523" i="2"/>
  <c r="K4524" i="2"/>
  <c r="K4525" i="2"/>
  <c r="K4526" i="2"/>
  <c r="K4527" i="2"/>
  <c r="K4528" i="2"/>
  <c r="L4528" i="2" s="1"/>
  <c r="K4529" i="2"/>
  <c r="K4530" i="2"/>
  <c r="K4531" i="2"/>
  <c r="L4531" i="2" s="1"/>
  <c r="K4532" i="2"/>
  <c r="K4533" i="2"/>
  <c r="K4534" i="2"/>
  <c r="K4535" i="2"/>
  <c r="K4536" i="2"/>
  <c r="K4537" i="2"/>
  <c r="K4538" i="2"/>
  <c r="K4539" i="2"/>
  <c r="L4539" i="2" s="1"/>
  <c r="K4540" i="2"/>
  <c r="K4541" i="2"/>
  <c r="K4542" i="2"/>
  <c r="K4543" i="2"/>
  <c r="K4544" i="2"/>
  <c r="K4545" i="2"/>
  <c r="K4546" i="2"/>
  <c r="K4547" i="2"/>
  <c r="K4548" i="2"/>
  <c r="K4549" i="2"/>
  <c r="K4550" i="2"/>
  <c r="K4551" i="2"/>
  <c r="K4552" i="2"/>
  <c r="K4553" i="2"/>
  <c r="K4554" i="2"/>
  <c r="L4554" i="2" s="1"/>
  <c r="K4555" i="2"/>
  <c r="L4555" i="2" s="1"/>
  <c r="K4556" i="2"/>
  <c r="K4557" i="2"/>
  <c r="M4557" i="2" s="1"/>
  <c r="K4558" i="2"/>
  <c r="K4559" i="2"/>
  <c r="K4560" i="2"/>
  <c r="K4561" i="2"/>
  <c r="K4562" i="2"/>
  <c r="K4563" i="2"/>
  <c r="K4564" i="2"/>
  <c r="K4565" i="2"/>
  <c r="K4566" i="2"/>
  <c r="K4567" i="2"/>
  <c r="K4568" i="2"/>
  <c r="L4568" i="2" s="1"/>
  <c r="K4569" i="2"/>
  <c r="L4569" i="2" s="1"/>
  <c r="K4570" i="2"/>
  <c r="K4571" i="2"/>
  <c r="L4571" i="2" s="1"/>
  <c r="K4572" i="2"/>
  <c r="K4573" i="2"/>
  <c r="M4573" i="2" s="1"/>
  <c r="K4574" i="2"/>
  <c r="M4574" i="2" s="1"/>
  <c r="K4575" i="2"/>
  <c r="K4576" i="2"/>
  <c r="K4577" i="2"/>
  <c r="K4578" i="2"/>
  <c r="K4579" i="2"/>
  <c r="L4579" i="2" s="1"/>
  <c r="K4580" i="2"/>
  <c r="K4581" i="2"/>
  <c r="K4582" i="2"/>
  <c r="K4583" i="2"/>
  <c r="K4584" i="2"/>
  <c r="K4585" i="2"/>
  <c r="K4586" i="2"/>
  <c r="K4587" i="2"/>
  <c r="K4588" i="2"/>
  <c r="K4589" i="2"/>
  <c r="K4590" i="2"/>
  <c r="K4591" i="2"/>
  <c r="K4592" i="2"/>
  <c r="L4592" i="2" s="1"/>
  <c r="K4593" i="2"/>
  <c r="K4594" i="2"/>
  <c r="L4594" i="2" s="1"/>
  <c r="K4595" i="2"/>
  <c r="L4595" i="2" s="1"/>
  <c r="K4596" i="2"/>
  <c r="K4597" i="2"/>
  <c r="K4598" i="2"/>
  <c r="K4599" i="2"/>
  <c r="K4600" i="2"/>
  <c r="K4601" i="2"/>
  <c r="K4602" i="2"/>
  <c r="K4603" i="2"/>
  <c r="K4604" i="2"/>
  <c r="K4605" i="2"/>
  <c r="K4606" i="2"/>
  <c r="K4607" i="2"/>
  <c r="M4607" i="2" s="1"/>
  <c r="K4608" i="2"/>
  <c r="L4608" i="2" s="1"/>
  <c r="K4609" i="2"/>
  <c r="K4610" i="2"/>
  <c r="K4611" i="2"/>
  <c r="K4612" i="2"/>
  <c r="K4613" i="2"/>
  <c r="K4614" i="2"/>
  <c r="K4615" i="2"/>
  <c r="M4615" i="2" s="1"/>
  <c r="K4616" i="2"/>
  <c r="K4617" i="2"/>
  <c r="L4617" i="2" s="1"/>
  <c r="K4618" i="2"/>
  <c r="L4618" i="2" s="1"/>
  <c r="K4619" i="2"/>
  <c r="L4619" i="2" s="1"/>
  <c r="N4619" i="2" s="1"/>
  <c r="U4619" i="2" s="1"/>
  <c r="K4620" i="2"/>
  <c r="K4621" i="2"/>
  <c r="M4621" i="2" s="1"/>
  <c r="K4622" i="2"/>
  <c r="K4623" i="2"/>
  <c r="K4624" i="2"/>
  <c r="K4625" i="2"/>
  <c r="K4626" i="2"/>
  <c r="K4627" i="2"/>
  <c r="K4628" i="2"/>
  <c r="K4629" i="2"/>
  <c r="K4630" i="2"/>
  <c r="K4631" i="2"/>
  <c r="L4631" i="2" s="1"/>
  <c r="K4632" i="2"/>
  <c r="L4632" i="2" s="1"/>
  <c r="K4633" i="2"/>
  <c r="K4634" i="2"/>
  <c r="L4634" i="2" s="1"/>
  <c r="K4635" i="2"/>
  <c r="L4635" i="2" s="1"/>
  <c r="K4636" i="2"/>
  <c r="K4637" i="2"/>
  <c r="K4638" i="2"/>
  <c r="K4639" i="2"/>
  <c r="K4640" i="2"/>
  <c r="K4641" i="2"/>
  <c r="K4642" i="2"/>
  <c r="K4643" i="2"/>
  <c r="K4644" i="2"/>
  <c r="K4645" i="2"/>
  <c r="K4646" i="2"/>
  <c r="K4647" i="2"/>
  <c r="K4648" i="2"/>
  <c r="L4648" i="2" s="1"/>
  <c r="K4649" i="2"/>
  <c r="L4649" i="2" s="1"/>
  <c r="K4650" i="2"/>
  <c r="K4651" i="2"/>
  <c r="K4652" i="2"/>
  <c r="K4653" i="2"/>
  <c r="K4654" i="2"/>
  <c r="K4655" i="2"/>
  <c r="K4656" i="2"/>
  <c r="L4656" i="2" s="1"/>
  <c r="K4657" i="2"/>
  <c r="L4657" i="2" s="1"/>
  <c r="K4658" i="2"/>
  <c r="L4658" i="2" s="1"/>
  <c r="K4659" i="2"/>
  <c r="L4659" i="2" s="1"/>
  <c r="K4660" i="2"/>
  <c r="K4661" i="2"/>
  <c r="K4662" i="2"/>
  <c r="M4662" i="2" s="1"/>
  <c r="K4663" i="2"/>
  <c r="M4663" i="2" s="1"/>
  <c r="K4664" i="2"/>
  <c r="K4665" i="2"/>
  <c r="K4666" i="2"/>
  <c r="K4667" i="2"/>
  <c r="L4667" i="2" s="1"/>
  <c r="K4668" i="2"/>
  <c r="K4669" i="2"/>
  <c r="M4669" i="2" s="1"/>
  <c r="K4670" i="2"/>
  <c r="K4671" i="2"/>
  <c r="L4671" i="2" s="1"/>
  <c r="K4672" i="2"/>
  <c r="L4672" i="2" s="1"/>
  <c r="K4673" i="2"/>
  <c r="K4674" i="2"/>
  <c r="L4674" i="2" s="1"/>
  <c r="K4675" i="2"/>
  <c r="K4676" i="2"/>
  <c r="K4677" i="2"/>
  <c r="K4678" i="2"/>
  <c r="K4679" i="2"/>
  <c r="K4680" i="2"/>
  <c r="K4681" i="2"/>
  <c r="L4681" i="2" s="1"/>
  <c r="K4682" i="2"/>
  <c r="K4683" i="2"/>
  <c r="K4684" i="2"/>
  <c r="K4685" i="2"/>
  <c r="K4686" i="2"/>
  <c r="K4687" i="2"/>
  <c r="K4688" i="2"/>
  <c r="L4688" i="2" s="1"/>
  <c r="K4689" i="2"/>
  <c r="K4690" i="2"/>
  <c r="K4691" i="2"/>
  <c r="K4692" i="2"/>
  <c r="K4693" i="2"/>
  <c r="K4694" i="2"/>
  <c r="M4694" i="2" s="1"/>
  <c r="K4695" i="2"/>
  <c r="L4695" i="2" s="1"/>
  <c r="K4696" i="2"/>
  <c r="L4696" i="2" s="1"/>
  <c r="K4697" i="2"/>
  <c r="L4697" i="2" s="1"/>
  <c r="K4698" i="2"/>
  <c r="L4698" i="2" s="1"/>
  <c r="K4699" i="2"/>
  <c r="L4699" i="2" s="1"/>
  <c r="K4700" i="2"/>
  <c r="K4701" i="2"/>
  <c r="K4702" i="2"/>
  <c r="K4703" i="2"/>
  <c r="K4704" i="2"/>
  <c r="K4705" i="2"/>
  <c r="K4706" i="2"/>
  <c r="K4707" i="2"/>
  <c r="K4708" i="2"/>
  <c r="K4709" i="2"/>
  <c r="K4710" i="2"/>
  <c r="K4711" i="2"/>
  <c r="M4711" i="2" s="1"/>
  <c r="K4712" i="2"/>
  <c r="L4712" i="2" s="1"/>
  <c r="K4713" i="2"/>
  <c r="K4714" i="2"/>
  <c r="K4715" i="2"/>
  <c r="K4716" i="2"/>
  <c r="K4717" i="2"/>
  <c r="K4718" i="2"/>
  <c r="K4719" i="2"/>
  <c r="K4720" i="2"/>
  <c r="K4721" i="2"/>
  <c r="L4721" i="2" s="1"/>
  <c r="K4722" i="2"/>
  <c r="K4723" i="2"/>
  <c r="K4724" i="2"/>
  <c r="K4725" i="2"/>
  <c r="K4726" i="2"/>
  <c r="K4727" i="2"/>
  <c r="K4728" i="2"/>
  <c r="K4729" i="2"/>
  <c r="K4730" i="2"/>
  <c r="K4731" i="2"/>
  <c r="K4732" i="2"/>
  <c r="K4733" i="2"/>
  <c r="K4734" i="2"/>
  <c r="K4735" i="2"/>
  <c r="L4735" i="2" s="1"/>
  <c r="K4736" i="2"/>
  <c r="L4736" i="2" s="1"/>
  <c r="K4737" i="2"/>
  <c r="L4737" i="2" s="1"/>
  <c r="K4738" i="2"/>
  <c r="L4738" i="2" s="1"/>
  <c r="K4739" i="2"/>
  <c r="K4740" i="2"/>
  <c r="K4741" i="2"/>
  <c r="M4741" i="2" s="1"/>
  <c r="K4742" i="2"/>
  <c r="M4742" i="2" s="1"/>
  <c r="K4743" i="2"/>
  <c r="M4743" i="2" s="1"/>
  <c r="K4744" i="2"/>
  <c r="K4745" i="2"/>
  <c r="K4746" i="2"/>
  <c r="K4747" i="2"/>
  <c r="K4748" i="2"/>
  <c r="K4749" i="2"/>
  <c r="K4750" i="2"/>
  <c r="K4751" i="2"/>
  <c r="L4751" i="2" s="1"/>
  <c r="K4752" i="2"/>
  <c r="K4753" i="2"/>
  <c r="K4754" i="2"/>
  <c r="K4755" i="2"/>
  <c r="K4756" i="2"/>
  <c r="K4757" i="2"/>
  <c r="K4758" i="2"/>
  <c r="K4759" i="2"/>
  <c r="K4760" i="2"/>
  <c r="K4761" i="2"/>
  <c r="L4761" i="2" s="1"/>
  <c r="K4762" i="2"/>
  <c r="L4762" i="2" s="1"/>
  <c r="K4763" i="2"/>
  <c r="L4763" i="2" s="1"/>
  <c r="K4764" i="2"/>
  <c r="K4765" i="2"/>
  <c r="K4766" i="2"/>
  <c r="K4767" i="2"/>
  <c r="M4767" i="2" s="1"/>
  <c r="K4768" i="2"/>
  <c r="K4769" i="2"/>
  <c r="K4770" i="2"/>
  <c r="K4771" i="2"/>
  <c r="K4772" i="2"/>
  <c r="K4773" i="2"/>
  <c r="K4774" i="2"/>
  <c r="K4775" i="2"/>
  <c r="L4775" i="2" s="1"/>
  <c r="N4775" i="2" s="1"/>
  <c r="K4776" i="2"/>
  <c r="L4776" i="2" s="1"/>
  <c r="K4777" i="2"/>
  <c r="L4777" i="2" s="1"/>
  <c r="K4778" i="2"/>
  <c r="K4779" i="2"/>
  <c r="K4780" i="2"/>
  <c r="K4781" i="2"/>
  <c r="K4782" i="2"/>
  <c r="K4783" i="2"/>
  <c r="M4783" i="2" s="1"/>
  <c r="K4784" i="2"/>
  <c r="K4785" i="2"/>
  <c r="K4786" i="2"/>
  <c r="K4787" i="2"/>
  <c r="K4788" i="2"/>
  <c r="K4789" i="2"/>
  <c r="M4789" i="2" s="1"/>
  <c r="K4790" i="2"/>
  <c r="K4791" i="2"/>
  <c r="L4791" i="2" s="1"/>
  <c r="N4791" i="2" s="1"/>
  <c r="K4792" i="2"/>
  <c r="K4793" i="2"/>
  <c r="K4794" i="2"/>
  <c r="K4795" i="2"/>
  <c r="K4796" i="2"/>
  <c r="K4797" i="2"/>
  <c r="K4798" i="2"/>
  <c r="K4799" i="2"/>
  <c r="L4799" i="2" s="1"/>
  <c r="K4800" i="2"/>
  <c r="K4801" i="2"/>
  <c r="L4801" i="2" s="1"/>
  <c r="K4802" i="2"/>
  <c r="K4803" i="2"/>
  <c r="K4804" i="2"/>
  <c r="K4805" i="2"/>
  <c r="K4806" i="2"/>
  <c r="K4807" i="2"/>
  <c r="K4808" i="2"/>
  <c r="K4809" i="2"/>
  <c r="K4810" i="2"/>
  <c r="K4811" i="2"/>
  <c r="L4811" i="2" s="1"/>
  <c r="K4812" i="2"/>
  <c r="K4813" i="2"/>
  <c r="K4814" i="2"/>
  <c r="M4814" i="2" s="1"/>
  <c r="K4815" i="2"/>
  <c r="L4815" i="2" s="1"/>
  <c r="K4816" i="2"/>
  <c r="L4816" i="2" s="1"/>
  <c r="K4817" i="2"/>
  <c r="K4818" i="2"/>
  <c r="K4819" i="2"/>
  <c r="K4820" i="2"/>
  <c r="K4821" i="2"/>
  <c r="M4821" i="2" s="1"/>
  <c r="K4822" i="2"/>
  <c r="K4823" i="2"/>
  <c r="K4824" i="2"/>
  <c r="K4825" i="2"/>
  <c r="K4826" i="2"/>
  <c r="K4827" i="2"/>
  <c r="K4828" i="2"/>
  <c r="K4829" i="2"/>
  <c r="K4830" i="2"/>
  <c r="K4831" i="2"/>
  <c r="K4832" i="2"/>
  <c r="K4833" i="2"/>
  <c r="K4834" i="2"/>
  <c r="L4834" i="2" s="1"/>
  <c r="K4835" i="2"/>
  <c r="K4836" i="2"/>
  <c r="K4837" i="2"/>
  <c r="K4838" i="2"/>
  <c r="K4839" i="2"/>
  <c r="L4839" i="2" s="1"/>
  <c r="N4839" i="2" s="1"/>
  <c r="K4840" i="2"/>
  <c r="K4841" i="2"/>
  <c r="L4841" i="2" s="1"/>
  <c r="K4842" i="2"/>
  <c r="K4843" i="2"/>
  <c r="K4844" i="2"/>
  <c r="K4845" i="2"/>
  <c r="K4846" i="2"/>
  <c r="K4847" i="2"/>
  <c r="K4848" i="2"/>
  <c r="K4849" i="2"/>
  <c r="K4850" i="2"/>
  <c r="K4851" i="2"/>
  <c r="K4852" i="2"/>
  <c r="K4853" i="2"/>
  <c r="K4854" i="2"/>
  <c r="K4855" i="2"/>
  <c r="M4855" i="2" s="1"/>
  <c r="K4856" i="2"/>
  <c r="K4857" i="2"/>
  <c r="K4858" i="2"/>
  <c r="K4859" i="2"/>
  <c r="K4860" i="2"/>
  <c r="K4861" i="2"/>
  <c r="K4862" i="2"/>
  <c r="K4863" i="2"/>
  <c r="M4863" i="2" s="1"/>
  <c r="K4864" i="2"/>
  <c r="K4865" i="2"/>
  <c r="K4866" i="2"/>
  <c r="K4867" i="2"/>
  <c r="K4868" i="2"/>
  <c r="K4869" i="2"/>
  <c r="K4870" i="2"/>
  <c r="K4871" i="2"/>
  <c r="K4872" i="2"/>
  <c r="K4873" i="2"/>
  <c r="K4874" i="2"/>
  <c r="K4875" i="2"/>
  <c r="L4875" i="2" s="1"/>
  <c r="K4876" i="2"/>
  <c r="K4877" i="2"/>
  <c r="K4878" i="2"/>
  <c r="K4879" i="2"/>
  <c r="L4879" i="2" s="1"/>
  <c r="K4880" i="2"/>
  <c r="K4881" i="2"/>
  <c r="K4882" i="2"/>
  <c r="K4883" i="2"/>
  <c r="K4884" i="2"/>
  <c r="K4885" i="2"/>
  <c r="K4886" i="2"/>
  <c r="K4887" i="2"/>
  <c r="M4887" i="2" s="1"/>
  <c r="K4888" i="2"/>
  <c r="K4889" i="2"/>
  <c r="L4889" i="2" s="1"/>
  <c r="K4890" i="2"/>
  <c r="K4891" i="2"/>
  <c r="K4892" i="2"/>
  <c r="K4893" i="2"/>
  <c r="M4893" i="2" s="1"/>
  <c r="K4894" i="2"/>
  <c r="K4895" i="2"/>
  <c r="K4896" i="2"/>
  <c r="K4897" i="2"/>
  <c r="K4898" i="2"/>
  <c r="K4899" i="2"/>
  <c r="K4900" i="2"/>
  <c r="K4901" i="2"/>
  <c r="K4902" i="2"/>
  <c r="K4903" i="2"/>
  <c r="K4904" i="2"/>
  <c r="K4905" i="2"/>
  <c r="K4906" i="2"/>
  <c r="K4907" i="2"/>
  <c r="K4908" i="2"/>
  <c r="K4909" i="2"/>
  <c r="M4909" i="2" s="1"/>
  <c r="K4910" i="2"/>
  <c r="K4911" i="2"/>
  <c r="K4912" i="2"/>
  <c r="K4913" i="2"/>
  <c r="K4914" i="2"/>
  <c r="K4915" i="2"/>
  <c r="K4916" i="2"/>
  <c r="K4917" i="2"/>
  <c r="K4918" i="2"/>
  <c r="K4919" i="2"/>
  <c r="L4919" i="2" s="1"/>
  <c r="K4920" i="2"/>
  <c r="K4921" i="2"/>
  <c r="K4922" i="2"/>
  <c r="K4923" i="2"/>
  <c r="L4923" i="2" s="1"/>
  <c r="K4924" i="2"/>
  <c r="K4925" i="2"/>
  <c r="K4926" i="2"/>
  <c r="K4927" i="2"/>
  <c r="K4928" i="2"/>
  <c r="K4929" i="2"/>
  <c r="K4930" i="2"/>
  <c r="K4931" i="2"/>
  <c r="K4932" i="2"/>
  <c r="K4933" i="2"/>
  <c r="K4934" i="2"/>
  <c r="M4934" i="2" s="1"/>
  <c r="K4935" i="2"/>
  <c r="M4935" i="2" s="1"/>
  <c r="K4936" i="2"/>
  <c r="K4937" i="2"/>
  <c r="K4938" i="2"/>
  <c r="K4939" i="2"/>
  <c r="L4939" i="2" s="1"/>
  <c r="K4940" i="2"/>
  <c r="K4941" i="2"/>
  <c r="K4942" i="2"/>
  <c r="K4943" i="2"/>
  <c r="K4944" i="2"/>
  <c r="K4945" i="2"/>
  <c r="K4946" i="2"/>
  <c r="K4947" i="2"/>
  <c r="K4948" i="2"/>
  <c r="K4949" i="2"/>
  <c r="K4950" i="2"/>
  <c r="K4951" i="2"/>
  <c r="K4952" i="2"/>
  <c r="K4953" i="2"/>
  <c r="L4953" i="2" s="1"/>
  <c r="K4954" i="2"/>
  <c r="K4955" i="2"/>
  <c r="K4956" i="2"/>
  <c r="K4957" i="2"/>
  <c r="K4958" i="2"/>
  <c r="K4959" i="2"/>
  <c r="K4960" i="2"/>
  <c r="K4961" i="2"/>
  <c r="K4962" i="2"/>
  <c r="K4963" i="2"/>
  <c r="L4963" i="2" s="1"/>
  <c r="K4964" i="2"/>
  <c r="K4965" i="2"/>
  <c r="K4966" i="2"/>
  <c r="K4967" i="2"/>
  <c r="M4967" i="2" s="1"/>
  <c r="K4968" i="2"/>
  <c r="K4969" i="2"/>
  <c r="K4970" i="2"/>
  <c r="K4971" i="2"/>
  <c r="K4972" i="2"/>
  <c r="K4973" i="2"/>
  <c r="K4974" i="2"/>
  <c r="K4975" i="2"/>
  <c r="K4976" i="2"/>
  <c r="K4977" i="2"/>
  <c r="K4978" i="2"/>
  <c r="K4979" i="2"/>
  <c r="K4980" i="2"/>
  <c r="K4981" i="2"/>
  <c r="M4981" i="2" s="1"/>
  <c r="K4982" i="2"/>
  <c r="M4982" i="2" s="1"/>
  <c r="K4983" i="2"/>
  <c r="K4984" i="2"/>
  <c r="K4985" i="2"/>
  <c r="K4986" i="2"/>
  <c r="T4817" i="2" l="1"/>
  <c r="S3929" i="2"/>
  <c r="S1615" i="2"/>
  <c r="S1047" i="2"/>
  <c r="S2860" i="2"/>
  <c r="S4538" i="2"/>
  <c r="T1912" i="2"/>
  <c r="T4587" i="2"/>
  <c r="S4331" i="2"/>
  <c r="S4249" i="2"/>
  <c r="S4077" i="2"/>
  <c r="T2948" i="2"/>
  <c r="T4102" i="2"/>
  <c r="T2629" i="2"/>
  <c r="S780" i="2"/>
  <c r="S4869" i="2"/>
  <c r="S4080" i="2"/>
  <c r="S2262" i="2"/>
  <c r="S1149" i="2"/>
  <c r="S4578" i="2"/>
  <c r="S1797" i="2"/>
  <c r="S2639" i="2"/>
  <c r="S1495" i="2"/>
  <c r="S631" i="2"/>
  <c r="T4894" i="2"/>
  <c r="S4588" i="2"/>
  <c r="T2868" i="2"/>
  <c r="S4864" i="2"/>
  <c r="S4824" i="2"/>
  <c r="S4719" i="2"/>
  <c r="T3768" i="2"/>
  <c r="S3727" i="2"/>
  <c r="S3029" i="2"/>
  <c r="T2860" i="2"/>
  <c r="U2028" i="2"/>
  <c r="S1991" i="2"/>
  <c r="T1480" i="2"/>
  <c r="U4759" i="2"/>
  <c r="T4759" i="2"/>
  <c r="U4353" i="2"/>
  <c r="T4284" i="2"/>
  <c r="S3984" i="2"/>
  <c r="U3352" i="2"/>
  <c r="T3352" i="2"/>
  <c r="U3234" i="2"/>
  <c r="S3234" i="2"/>
  <c r="S2986" i="2"/>
  <c r="U2859" i="2"/>
  <c r="T2859" i="2"/>
  <c r="T2664" i="2"/>
  <c r="U2381" i="2"/>
  <c r="U2087" i="2"/>
  <c r="U1146" i="2"/>
  <c r="T1146" i="2"/>
  <c r="S1146" i="2"/>
  <c r="S904" i="2"/>
  <c r="T523" i="2"/>
  <c r="S523" i="2"/>
  <c r="U393" i="2"/>
  <c r="T393" i="2"/>
  <c r="T138" i="2"/>
  <c r="S138" i="2"/>
  <c r="T3075" i="2"/>
  <c r="T4942" i="2"/>
  <c r="S4942" i="2"/>
  <c r="U4907" i="2"/>
  <c r="T4907" i="2"/>
  <c r="U4805" i="2"/>
  <c r="T4805" i="2"/>
  <c r="U4752" i="2"/>
  <c r="T4596" i="2"/>
  <c r="T4488" i="2"/>
  <c r="U4349" i="2"/>
  <c r="T4349" i="2"/>
  <c r="U4282" i="2"/>
  <c r="T4282" i="2"/>
  <c r="U4123" i="2"/>
  <c r="U3804" i="2"/>
  <c r="T3804" i="2"/>
  <c r="U3753" i="2"/>
  <c r="U3718" i="2"/>
  <c r="U3535" i="2"/>
  <c r="U3475" i="2"/>
  <c r="S3305" i="2"/>
  <c r="U3264" i="2"/>
  <c r="T3264" i="2"/>
  <c r="S3122" i="2"/>
  <c r="U3062" i="2"/>
  <c r="T3062" i="2"/>
  <c r="S2975" i="2"/>
  <c r="U2825" i="2"/>
  <c r="T2825" i="2"/>
  <c r="S2449" i="2"/>
  <c r="U2408" i="2"/>
  <c r="U2269" i="2"/>
  <c r="T2269" i="2"/>
  <c r="T2171" i="2"/>
  <c r="U2134" i="2"/>
  <c r="S1954" i="2"/>
  <c r="U1918" i="2"/>
  <c r="T1918" i="2"/>
  <c r="U1877" i="2"/>
  <c r="U1792" i="2"/>
  <c r="T1792" i="2"/>
  <c r="U1736" i="2"/>
  <c r="T1736" i="2"/>
  <c r="S1567" i="2"/>
  <c r="U1539" i="2"/>
  <c r="T1539" i="2"/>
  <c r="T1462" i="2"/>
  <c r="U1092" i="2"/>
  <c r="T1092" i="2"/>
  <c r="S859" i="2"/>
  <c r="U807" i="2"/>
  <c r="T807" i="2"/>
  <c r="U751" i="2"/>
  <c r="U520" i="2"/>
  <c r="T520" i="2"/>
  <c r="S415" i="2"/>
  <c r="U382" i="2"/>
  <c r="T382" i="2"/>
  <c r="U163" i="2"/>
  <c r="T163" i="2"/>
  <c r="S163" i="2"/>
  <c r="U18" i="2"/>
  <c r="T18" i="2"/>
  <c r="S4706" i="2"/>
  <c r="S2868" i="2"/>
  <c r="S2599" i="2"/>
  <c r="S4861" i="2"/>
  <c r="T4775" i="2"/>
  <c r="S4775" i="2"/>
  <c r="U4600" i="2"/>
  <c r="S4600" i="2"/>
  <c r="T3540" i="2"/>
  <c r="S3540" i="2"/>
  <c r="U2944" i="2"/>
  <c r="T2944" i="2"/>
  <c r="U2141" i="2"/>
  <c r="T2141" i="2"/>
  <c r="U1973" i="2"/>
  <c r="T1973" i="2"/>
  <c r="U1093" i="2"/>
  <c r="T1093" i="2"/>
  <c r="T861" i="2"/>
  <c r="U763" i="2"/>
  <c r="T763" i="2"/>
  <c r="S763" i="2"/>
  <c r="U637" i="2"/>
  <c r="T637" i="2"/>
  <c r="S637" i="2"/>
  <c r="S522" i="2"/>
  <c r="U360" i="2"/>
  <c r="T360" i="2"/>
  <c r="S1845" i="2"/>
  <c r="S861" i="2"/>
  <c r="S4966" i="2"/>
  <c r="U4941" i="2"/>
  <c r="U4703" i="2"/>
  <c r="T4703" i="2"/>
  <c r="S4703" i="2"/>
  <c r="U4593" i="2"/>
  <c r="T4593" i="2"/>
  <c r="U4573" i="2"/>
  <c r="T4573" i="2"/>
  <c r="U4480" i="2"/>
  <c r="S4480" i="2"/>
  <c r="U4415" i="2"/>
  <c r="T4415" i="2"/>
  <c r="S4415" i="2"/>
  <c r="U4052" i="2"/>
  <c r="T4052" i="2"/>
  <c r="U3968" i="2"/>
  <c r="S3968" i="2"/>
  <c r="S3912" i="2"/>
  <c r="U3745" i="2"/>
  <c r="T3745" i="2"/>
  <c r="U3710" i="2"/>
  <c r="U3665" i="2"/>
  <c r="S3665" i="2"/>
  <c r="T3665" i="2"/>
  <c r="T3632" i="2"/>
  <c r="U3471" i="2"/>
  <c r="S3370" i="2"/>
  <c r="U3345" i="2"/>
  <c r="T3345" i="2"/>
  <c r="S3345" i="2"/>
  <c r="U3058" i="2"/>
  <c r="T3058" i="2"/>
  <c r="T2940" i="2"/>
  <c r="U2844" i="2"/>
  <c r="T2824" i="2"/>
  <c r="S2824" i="2"/>
  <c r="U2763" i="2"/>
  <c r="T2763" i="2"/>
  <c r="U2639" i="2"/>
  <c r="T2639" i="2"/>
  <c r="U2510" i="2"/>
  <c r="T2510" i="2"/>
  <c r="U2445" i="2"/>
  <c r="T2445" i="2"/>
  <c r="U2304" i="2"/>
  <c r="T2304" i="2"/>
  <c r="U2267" i="2"/>
  <c r="T2267" i="2"/>
  <c r="U2202" i="2"/>
  <c r="T2202" i="2"/>
  <c r="S2202" i="2"/>
  <c r="U2165" i="2"/>
  <c r="T2072" i="2"/>
  <c r="U2040" i="2"/>
  <c r="T2040" i="2"/>
  <c r="S2040" i="2"/>
  <c r="U1915" i="2"/>
  <c r="T1915" i="2"/>
  <c r="U1819" i="2"/>
  <c r="T1819" i="2"/>
  <c r="S1819" i="2"/>
  <c r="T1693" i="2"/>
  <c r="U1666" i="2"/>
  <c r="T1666" i="2"/>
  <c r="S1666" i="2"/>
  <c r="U1566" i="2"/>
  <c r="T1566" i="2"/>
  <c r="U1537" i="2"/>
  <c r="T1457" i="2"/>
  <c r="S1457" i="2"/>
  <c r="T1307" i="2"/>
  <c r="S1307" i="2"/>
  <c r="U1264" i="2"/>
  <c r="U963" i="2"/>
  <c r="S931" i="2"/>
  <c r="U711" i="2"/>
  <c r="S671" i="2"/>
  <c r="U632" i="2"/>
  <c r="T561" i="2"/>
  <c r="S561" i="2"/>
  <c r="U378" i="2"/>
  <c r="T378" i="2"/>
  <c r="S378" i="2"/>
  <c r="T303" i="2"/>
  <c r="S303" i="2"/>
  <c r="U263" i="2"/>
  <c r="T263" i="2"/>
  <c r="U156" i="2"/>
  <c r="S4652" i="2"/>
  <c r="S4627" i="2"/>
  <c r="S4524" i="2"/>
  <c r="S3333" i="2"/>
  <c r="S2944" i="2"/>
  <c r="S2844" i="2"/>
  <c r="T3968" i="2"/>
  <c r="U4775" i="2"/>
  <c r="U3644" i="2"/>
  <c r="U4861" i="2"/>
  <c r="U4718" i="2"/>
  <c r="U4578" i="2"/>
  <c r="T4578" i="2"/>
  <c r="U4329" i="2"/>
  <c r="T4042" i="2"/>
  <c r="U3893" i="2"/>
  <c r="T3640" i="2"/>
  <c r="S3640" i="2"/>
  <c r="U3487" i="2"/>
  <c r="T3487" i="2"/>
  <c r="T3275" i="2"/>
  <c r="S3275" i="2"/>
  <c r="U3161" i="2"/>
  <c r="T2793" i="2"/>
  <c r="U2456" i="2"/>
  <c r="T2456" i="2"/>
  <c r="U2323" i="2"/>
  <c r="T2323" i="2"/>
  <c r="U1925" i="2"/>
  <c r="T1610" i="2"/>
  <c r="T1395" i="2"/>
  <c r="S1395" i="2"/>
  <c r="U1245" i="2"/>
  <c r="T943" i="2"/>
  <c r="S943" i="2"/>
  <c r="S572" i="2"/>
  <c r="T438" i="2"/>
  <c r="U311" i="2"/>
  <c r="U4791" i="2"/>
  <c r="T4791" i="2"/>
  <c r="S4791" i="2"/>
  <c r="U4713" i="2"/>
  <c r="T4517" i="2"/>
  <c r="U4350" i="2"/>
  <c r="T4350" i="2"/>
  <c r="S4350" i="2"/>
  <c r="S4102" i="2"/>
  <c r="U4066" i="2"/>
  <c r="T4066" i="2"/>
  <c r="U3925" i="2"/>
  <c r="S3226" i="2"/>
  <c r="U2695" i="2"/>
  <c r="T2695" i="2"/>
  <c r="S2276" i="2"/>
  <c r="S2018" i="2"/>
  <c r="U1794" i="2"/>
  <c r="U1571" i="2"/>
  <c r="U1466" i="2"/>
  <c r="S1311" i="2"/>
  <c r="U1196" i="2"/>
  <c r="T1196" i="2"/>
  <c r="U1041" i="2"/>
  <c r="S1007" i="2"/>
  <c r="U898" i="2"/>
  <c r="T898" i="2"/>
  <c r="S898" i="2"/>
  <c r="T567" i="2"/>
  <c r="U418" i="2"/>
  <c r="T418" i="2"/>
  <c r="S418" i="2"/>
  <c r="U4341" i="2"/>
  <c r="T4341" i="2"/>
  <c r="L2844" i="2"/>
  <c r="M2844" i="2"/>
  <c r="U4783" i="2"/>
  <c r="T4783" i="2"/>
  <c r="S4783" i="2"/>
  <c r="U4694" i="2"/>
  <c r="T4694" i="2"/>
  <c r="S4694" i="2"/>
  <c r="T4620" i="2"/>
  <c r="U4590" i="2"/>
  <c r="U4538" i="2"/>
  <c r="T4538" i="2"/>
  <c r="U4512" i="2"/>
  <c r="S4512" i="2"/>
  <c r="U4297" i="2"/>
  <c r="T4297" i="2"/>
  <c r="U4205" i="2"/>
  <c r="U4050" i="2"/>
  <c r="T4050" i="2"/>
  <c r="U4014" i="2"/>
  <c r="S3959" i="2"/>
  <c r="U3787" i="2"/>
  <c r="T3787" i="2"/>
  <c r="U3744" i="2"/>
  <c r="T3744" i="2"/>
  <c r="T3512" i="2"/>
  <c r="S3512" i="2"/>
  <c r="U3470" i="2"/>
  <c r="T3470" i="2"/>
  <c r="S3410" i="2"/>
  <c r="U3259" i="2"/>
  <c r="T3259" i="2"/>
  <c r="S3259" i="2"/>
  <c r="U3213" i="2"/>
  <c r="T3111" i="2"/>
  <c r="S2881" i="2"/>
  <c r="U2843" i="2"/>
  <c r="T2843" i="2"/>
  <c r="S2843" i="2"/>
  <c r="U2820" i="2"/>
  <c r="S2722" i="2"/>
  <c r="U2680" i="2"/>
  <c r="T2680" i="2"/>
  <c r="U2547" i="2"/>
  <c r="T2547" i="2"/>
  <c r="U2428" i="2"/>
  <c r="S2428" i="2"/>
  <c r="U2403" i="2"/>
  <c r="S2403" i="2"/>
  <c r="U2249" i="2"/>
  <c r="S2194" i="2"/>
  <c r="U2164" i="2"/>
  <c r="T2164" i="2"/>
  <c r="U2126" i="2"/>
  <c r="T2000" i="2"/>
  <c r="S1912" i="2"/>
  <c r="U1817" i="2"/>
  <c r="U1588" i="2"/>
  <c r="T1588" i="2"/>
  <c r="S1530" i="2"/>
  <c r="T1406" i="2"/>
  <c r="T1259" i="2"/>
  <c r="S1259" i="2"/>
  <c r="U1214" i="2"/>
  <c r="T1214" i="2"/>
  <c r="U962" i="2"/>
  <c r="T962" i="2"/>
  <c r="U873" i="2"/>
  <c r="T873" i="2"/>
  <c r="S873" i="2"/>
  <c r="T850" i="2"/>
  <c r="T631" i="2"/>
  <c r="U554" i="2"/>
  <c r="T554" i="2"/>
  <c r="T467" i="2"/>
  <c r="S467" i="2"/>
  <c r="T352" i="2"/>
  <c r="S352" i="2"/>
  <c r="U302" i="2"/>
  <c r="S302" i="2"/>
  <c r="T239" i="2"/>
  <c r="S239" i="2"/>
  <c r="U47" i="2"/>
  <c r="T47" i="2"/>
  <c r="S4587" i="2"/>
  <c r="S4573" i="2"/>
  <c r="S3869" i="2"/>
  <c r="S3691" i="2"/>
  <c r="S3535" i="2"/>
  <c r="S2551" i="2"/>
  <c r="S2348" i="2"/>
  <c r="S1836" i="2"/>
  <c r="S1693" i="2"/>
  <c r="S1590" i="2"/>
  <c r="S895" i="2"/>
  <c r="S360" i="2"/>
  <c r="S54" i="2"/>
  <c r="T4619" i="2"/>
  <c r="T3535" i="2"/>
  <c r="T3122" i="2"/>
  <c r="T751" i="2"/>
  <c r="U4817" i="2"/>
  <c r="T4684" i="2"/>
  <c r="U4558" i="2"/>
  <c r="T4183" i="2"/>
  <c r="U3726" i="2"/>
  <c r="S3726" i="2"/>
  <c r="T3726" i="2"/>
  <c r="U3697" i="2"/>
  <c r="T3697" i="2"/>
  <c r="U3433" i="2"/>
  <c r="T3433" i="2"/>
  <c r="S3433" i="2"/>
  <c r="U3319" i="2"/>
  <c r="T3319" i="2"/>
  <c r="S2833" i="2"/>
  <c r="U2422" i="2"/>
  <c r="T2422" i="2"/>
  <c r="U2152" i="2"/>
  <c r="T1750" i="2"/>
  <c r="S1750" i="2"/>
  <c r="U1641" i="2"/>
  <c r="T1641" i="2"/>
  <c r="U1467" i="2"/>
  <c r="T1467" i="2"/>
  <c r="S1467" i="2"/>
  <c r="U1312" i="2"/>
  <c r="T1197" i="2"/>
  <c r="S1197" i="2"/>
  <c r="U1044" i="2"/>
  <c r="T722" i="2"/>
  <c r="U722" i="2"/>
  <c r="S722" i="2"/>
  <c r="S2664" i="2"/>
  <c r="S2381" i="2"/>
  <c r="T4839" i="2"/>
  <c r="S4839" i="2"/>
  <c r="U4810" i="2"/>
  <c r="U4676" i="2"/>
  <c r="T4676" i="2"/>
  <c r="U4283" i="2"/>
  <c r="T4283" i="2"/>
  <c r="U3974" i="2"/>
  <c r="U3887" i="2"/>
  <c r="T3887" i="2"/>
  <c r="T3757" i="2"/>
  <c r="S3307" i="2"/>
  <c r="S3017" i="2"/>
  <c r="U2518" i="2"/>
  <c r="S2370" i="2"/>
  <c r="U2256" i="2"/>
  <c r="T2256" i="2"/>
  <c r="S2043" i="2"/>
  <c r="T1878" i="2"/>
  <c r="S1878" i="2"/>
  <c r="U1542" i="2"/>
  <c r="U1425" i="2"/>
  <c r="T1134" i="2"/>
  <c r="S1134" i="2"/>
  <c r="S814" i="2"/>
  <c r="T309" i="2"/>
  <c r="T164" i="2"/>
  <c r="U19" i="2"/>
  <c r="T19" i="2"/>
  <c r="U4839" i="2"/>
  <c r="U2963" i="2"/>
  <c r="S2963" i="2"/>
  <c r="T2187" i="2"/>
  <c r="S4981" i="2"/>
  <c r="S4906" i="2"/>
  <c r="S4817" i="2"/>
  <c r="S4341" i="2"/>
  <c r="S3893" i="2"/>
  <c r="S3062" i="2"/>
  <c r="S2510" i="2"/>
  <c r="S2141" i="2"/>
  <c r="S2021" i="2"/>
  <c r="S1918" i="2"/>
  <c r="S1792" i="2"/>
  <c r="T4966" i="2"/>
  <c r="T4550" i="2"/>
  <c r="T4353" i="2"/>
  <c r="T4123" i="2"/>
  <c r="T2844" i="2"/>
  <c r="T2261" i="2"/>
  <c r="U4898" i="2"/>
  <c r="T4898" i="2"/>
  <c r="U4867" i="2"/>
  <c r="U4588" i="2"/>
  <c r="T4588" i="2"/>
  <c r="T4376" i="2"/>
  <c r="U4338" i="2"/>
  <c r="U4291" i="2"/>
  <c r="U4241" i="2"/>
  <c r="U4113" i="2"/>
  <c r="U4083" i="2"/>
  <c r="U3905" i="2"/>
  <c r="U3877" i="2"/>
  <c r="T3877" i="2"/>
  <c r="U3845" i="2"/>
  <c r="T3845" i="2"/>
  <c r="S3650" i="2"/>
  <c r="U3613" i="2"/>
  <c r="T3613" i="2"/>
  <c r="S3498" i="2"/>
  <c r="U3468" i="2"/>
  <c r="U3443" i="2"/>
  <c r="T3443" i="2"/>
  <c r="U3333" i="2"/>
  <c r="T3333" i="2"/>
  <c r="U3289" i="2"/>
  <c r="U3193" i="2"/>
  <c r="T3193" i="2"/>
  <c r="T3090" i="2"/>
  <c r="U3050" i="2"/>
  <c r="T3050" i="2"/>
  <c r="S3050" i="2"/>
  <c r="S2970" i="2"/>
  <c r="U2926" i="2"/>
  <c r="U2868" i="2"/>
  <c r="T2810" i="2"/>
  <c r="S2810" i="2"/>
  <c r="U2753" i="2"/>
  <c r="T2753" i="2"/>
  <c r="U2673" i="2"/>
  <c r="T2673" i="2"/>
  <c r="S2673" i="2"/>
  <c r="U2637" i="2"/>
  <c r="T2637" i="2"/>
  <c r="T2479" i="2"/>
  <c r="S2395" i="2"/>
  <c r="U2342" i="2"/>
  <c r="T2342" i="2"/>
  <c r="U2290" i="2"/>
  <c r="T2248" i="2"/>
  <c r="U2187" i="2"/>
  <c r="S2187" i="2"/>
  <c r="U2162" i="2"/>
  <c r="S2106" i="2"/>
  <c r="S1930" i="2"/>
  <c r="T1812" i="2"/>
  <c r="U1529" i="2"/>
  <c r="S1529" i="2"/>
  <c r="T1404" i="2"/>
  <c r="T1254" i="2"/>
  <c r="U1059" i="2"/>
  <c r="T1059" i="2"/>
  <c r="S1059" i="2"/>
  <c r="U1025" i="2"/>
  <c r="S994" i="2"/>
  <c r="S843" i="2"/>
  <c r="T782" i="2"/>
  <c r="U745" i="2"/>
  <c r="U660" i="2"/>
  <c r="U489" i="2"/>
  <c r="T489" i="2"/>
  <c r="S489" i="2"/>
  <c r="T403" i="2"/>
  <c r="S403" i="2"/>
  <c r="U230" i="2"/>
  <c r="T230" i="2"/>
  <c r="U109" i="2"/>
  <c r="S4136" i="2"/>
  <c r="S3768" i="2"/>
  <c r="S3704" i="2"/>
  <c r="T4506" i="2"/>
  <c r="T4137" i="2"/>
  <c r="U4952" i="2"/>
  <c r="T4952" i="2"/>
  <c r="T4834" i="2"/>
  <c r="U4763" i="2"/>
  <c r="U4607" i="2"/>
  <c r="T4607" i="2"/>
  <c r="U4587" i="2"/>
  <c r="U4374" i="2"/>
  <c r="T4261" i="2"/>
  <c r="U3904" i="2"/>
  <c r="U3872" i="2"/>
  <c r="U3843" i="2"/>
  <c r="U3775" i="2"/>
  <c r="T3700" i="2"/>
  <c r="T3644" i="2"/>
  <c r="U3561" i="2"/>
  <c r="S3561" i="2"/>
  <c r="U3463" i="2"/>
  <c r="U3441" i="2"/>
  <c r="T3441" i="2"/>
  <c r="S3441" i="2"/>
  <c r="S3330" i="2"/>
  <c r="U3140" i="2"/>
  <c r="U3085" i="2"/>
  <c r="T3085" i="2"/>
  <c r="T2751" i="2"/>
  <c r="U2714" i="2"/>
  <c r="T2714" i="2"/>
  <c r="S2714" i="2"/>
  <c r="S2562" i="2"/>
  <c r="U2469" i="2"/>
  <c r="U2393" i="2"/>
  <c r="T2393" i="2"/>
  <c r="S2393" i="2"/>
  <c r="T2067" i="2"/>
  <c r="S2067" i="2"/>
  <c r="S1899" i="2"/>
  <c r="U1854" i="2"/>
  <c r="T1854" i="2"/>
  <c r="T1709" i="2"/>
  <c r="U1683" i="2"/>
  <c r="T1683" i="2"/>
  <c r="S1683" i="2"/>
  <c r="T1584" i="2"/>
  <c r="U1561" i="2"/>
  <c r="S1561" i="2"/>
  <c r="T1561" i="2"/>
  <c r="T1527" i="2"/>
  <c r="U1323" i="2"/>
  <c r="T1323" i="2"/>
  <c r="S1323" i="2"/>
  <c r="U1149" i="2"/>
  <c r="T1149" i="2"/>
  <c r="U1014" i="2"/>
  <c r="T1014" i="2"/>
  <c r="U992" i="2"/>
  <c r="T992" i="2"/>
  <c r="U685" i="2"/>
  <c r="U652" i="2"/>
  <c r="U402" i="2"/>
  <c r="T402" i="2"/>
  <c r="S402" i="2"/>
  <c r="U282" i="2"/>
  <c r="T282" i="2"/>
  <c r="S282" i="2"/>
  <c r="U260" i="2"/>
  <c r="U147" i="2"/>
  <c r="T147" i="2"/>
  <c r="S147" i="2"/>
  <c r="S4607" i="2"/>
  <c r="S3951" i="2"/>
  <c r="S3775" i="2"/>
  <c r="S2709" i="2"/>
  <c r="S1788" i="2"/>
  <c r="S992" i="2"/>
  <c r="T4688" i="2"/>
  <c r="T4113" i="2"/>
  <c r="T4010" i="2"/>
  <c r="T3561" i="2"/>
  <c r="U4981" i="2"/>
  <c r="T4981" i="2"/>
  <c r="U4951" i="2"/>
  <c r="T4951" i="2"/>
  <c r="T4824" i="2"/>
  <c r="U4761" i="2"/>
  <c r="U4719" i="2"/>
  <c r="T4719" i="2"/>
  <c r="U4367" i="2"/>
  <c r="T4367" i="2"/>
  <c r="T4258" i="2"/>
  <c r="U4187" i="2"/>
  <c r="U4044" i="2"/>
  <c r="T4044" i="2"/>
  <c r="U3991" i="2"/>
  <c r="T3991" i="2"/>
  <c r="U3869" i="2"/>
  <c r="T3869" i="2"/>
  <c r="U3837" i="2"/>
  <c r="T3837" i="2"/>
  <c r="U3698" i="2"/>
  <c r="T3643" i="2"/>
  <c r="S3643" i="2"/>
  <c r="U3595" i="2"/>
  <c r="U3387" i="2"/>
  <c r="T3387" i="2"/>
  <c r="S3387" i="2"/>
  <c r="T3358" i="2"/>
  <c r="U3241" i="2"/>
  <c r="S3163" i="2"/>
  <c r="T2627" i="2"/>
  <c r="S2627" i="2"/>
  <c r="U2561" i="2"/>
  <c r="U2423" i="2"/>
  <c r="U2281" i="2"/>
  <c r="S2281" i="2"/>
  <c r="U2261" i="2"/>
  <c r="U2156" i="2"/>
  <c r="T2156" i="2"/>
  <c r="T2028" i="2"/>
  <c r="U1991" i="2"/>
  <c r="T1991" i="2"/>
  <c r="U1847" i="2"/>
  <c r="U1807" i="2"/>
  <c r="T1807" i="2"/>
  <c r="T1580" i="2"/>
  <c r="T1436" i="2"/>
  <c r="U1315" i="2"/>
  <c r="T1249" i="2"/>
  <c r="T988" i="2"/>
  <c r="U818" i="2"/>
  <c r="T818" i="2"/>
  <c r="S818" i="2"/>
  <c r="U648" i="2"/>
  <c r="U395" i="2"/>
  <c r="T395" i="2"/>
  <c r="S395" i="2"/>
  <c r="T191" i="2"/>
  <c r="U139" i="2"/>
  <c r="T139" i="2"/>
  <c r="S4894" i="2"/>
  <c r="S4374" i="2"/>
  <c r="S4110" i="2"/>
  <c r="S1926" i="2"/>
  <c r="S1709" i="2"/>
  <c r="T3140" i="2"/>
  <c r="T2262" i="2"/>
  <c r="L1173" i="2"/>
  <c r="M1173" i="2"/>
  <c r="L3475" i="2"/>
  <c r="L3883" i="2"/>
  <c r="L4759" i="2"/>
  <c r="L3067" i="2"/>
  <c r="L4553" i="2"/>
  <c r="M3753" i="2"/>
  <c r="M1641" i="2"/>
  <c r="S1641" i="2" s="1"/>
  <c r="L4752" i="2"/>
  <c r="M2664" i="2"/>
  <c r="U2664" i="2" s="1"/>
  <c r="L4578" i="2"/>
  <c r="L2178" i="2"/>
  <c r="M4024" i="2"/>
  <c r="L2975" i="2"/>
  <c r="M2175" i="2"/>
  <c r="L2859" i="2"/>
  <c r="L418" i="2"/>
  <c r="N4736" i="2"/>
  <c r="N4712" i="2"/>
  <c r="N4608" i="2"/>
  <c r="N4816" i="2"/>
  <c r="N4672" i="2"/>
  <c r="N3688" i="2"/>
  <c r="N2896" i="2"/>
  <c r="N4776" i="2"/>
  <c r="N4208" i="2"/>
  <c r="N3880" i="2"/>
  <c r="N3408" i="2"/>
  <c r="N3280" i="2"/>
  <c r="N4255" i="2"/>
  <c r="N4879" i="2"/>
  <c r="N4815" i="2"/>
  <c r="N4319" i="2"/>
  <c r="N3134" i="2"/>
  <c r="N4070" i="2"/>
  <c r="M1109" i="2"/>
  <c r="L1109" i="2"/>
  <c r="N1109" i="2" s="1"/>
  <c r="N3348" i="2"/>
  <c r="N4697" i="2"/>
  <c r="N4569" i="2"/>
  <c r="N4738" i="2"/>
  <c r="N4618" i="2"/>
  <c r="N4696" i="2"/>
  <c r="N3911" i="2"/>
  <c r="N3879" i="2"/>
  <c r="N4889" i="2"/>
  <c r="N4801" i="2"/>
  <c r="N4617" i="2"/>
  <c r="N4632" i="2"/>
  <c r="N4424" i="2"/>
  <c r="N3656" i="2"/>
  <c r="N3144" i="2"/>
  <c r="N4423" i="2"/>
  <c r="N4071" i="2"/>
  <c r="N4039" i="2"/>
  <c r="N3317" i="2"/>
  <c r="N4681" i="2"/>
  <c r="N3797" i="2"/>
  <c r="N3541" i="2"/>
  <c r="N4777" i="2"/>
  <c r="N4656" i="2"/>
  <c r="N4592" i="2"/>
  <c r="N3080" i="2"/>
  <c r="M4953" i="2"/>
  <c r="S4953" i="2" s="1"/>
  <c r="N4671" i="2"/>
  <c r="N4399" i="2"/>
  <c r="N4963" i="2"/>
  <c r="N4939" i="2"/>
  <c r="N4875" i="2"/>
  <c r="N4811" i="2"/>
  <c r="N4635" i="2"/>
  <c r="N4515" i="2"/>
  <c r="N4379" i="2"/>
  <c r="N3723" i="2"/>
  <c r="N3675" i="2"/>
  <c r="N3339" i="2"/>
  <c r="N3291" i="2"/>
  <c r="N3179" i="2"/>
  <c r="N2931" i="2"/>
  <c r="N2771" i="2"/>
  <c r="N2499" i="2"/>
  <c r="N1923" i="2"/>
  <c r="N883" i="2"/>
  <c r="N1223" i="2"/>
  <c r="N2454" i="2"/>
  <c r="N2613" i="2"/>
  <c r="N2589" i="2"/>
  <c r="N2541" i="2"/>
  <c r="N2333" i="2"/>
  <c r="N2005" i="2"/>
  <c r="N4380" i="2"/>
  <c r="N4308" i="2"/>
  <c r="N4156" i="2"/>
  <c r="N4084" i="2"/>
  <c r="N3828" i="2"/>
  <c r="N3796" i="2"/>
  <c r="N3676" i="2"/>
  <c r="N3572" i="2"/>
  <c r="N3508" i="2"/>
  <c r="N3316" i="2"/>
  <c r="N3164" i="2"/>
  <c r="N3060" i="2"/>
  <c r="N2772" i="2"/>
  <c r="N2420" i="2"/>
  <c r="N2316" i="2"/>
  <c r="N2228" i="2"/>
  <c r="N2148" i="2"/>
  <c r="N1924" i="2"/>
  <c r="N1796" i="2"/>
  <c r="N4373" i="2"/>
  <c r="N4293" i="2"/>
  <c r="N4229" i="2"/>
  <c r="N4149" i="2"/>
  <c r="N4101" i="2"/>
  <c r="N4069" i="2"/>
  <c r="N4053" i="2"/>
  <c r="N4037" i="2"/>
  <c r="N4021" i="2"/>
  <c r="N4005" i="2"/>
  <c r="N3997" i="2"/>
  <c r="N3973" i="2"/>
  <c r="N3933" i="2"/>
  <c r="N3861" i="2"/>
  <c r="N3829" i="2"/>
  <c r="N3813" i="2"/>
  <c r="N3781" i="2"/>
  <c r="N3749" i="2"/>
  <c r="N3741" i="2"/>
  <c r="N3717" i="2"/>
  <c r="N3709" i="2"/>
  <c r="N3677" i="2"/>
  <c r="N3645" i="2"/>
  <c r="L3605" i="2"/>
  <c r="M3605" i="2"/>
  <c r="N3589" i="2"/>
  <c r="N3557" i="2"/>
  <c r="N3285" i="2"/>
  <c r="N3253" i="2"/>
  <c r="N3125" i="2"/>
  <c r="N3101" i="2"/>
  <c r="N2981" i="2"/>
  <c r="N2949" i="2"/>
  <c r="N2909" i="2"/>
  <c r="N2789" i="2"/>
  <c r="N2773" i="2"/>
  <c r="N2757" i="2"/>
  <c r="N2741" i="2"/>
  <c r="N2725" i="2"/>
  <c r="N2717" i="2"/>
  <c r="M2869" i="2"/>
  <c r="N3525" i="2"/>
  <c r="N3509" i="2"/>
  <c r="N3485" i="2"/>
  <c r="N3461" i="2"/>
  <c r="N3453" i="2"/>
  <c r="N3421" i="2"/>
  <c r="N3349" i="2"/>
  <c r="N3301" i="2"/>
  <c r="N3269" i="2"/>
  <c r="N3237" i="2"/>
  <c r="L3229" i="2"/>
  <c r="M3229" i="2"/>
  <c r="N3205" i="2"/>
  <c r="N3165" i="2"/>
  <c r="N3133" i="2"/>
  <c r="N3093" i="2"/>
  <c r="N3077" i="2"/>
  <c r="N2877" i="2"/>
  <c r="N2869" i="2"/>
  <c r="N2845" i="2"/>
  <c r="N2837" i="2"/>
  <c r="N2693" i="2"/>
  <c r="N4286" i="2"/>
  <c r="L4262" i="2"/>
  <c r="M4262" i="2"/>
  <c r="N4038" i="2"/>
  <c r="N3934" i="2"/>
  <c r="N3902" i="2"/>
  <c r="N3774" i="2"/>
  <c r="N3742" i="2"/>
  <c r="N3526" i="2"/>
  <c r="N3494" i="2"/>
  <c r="N3366" i="2"/>
  <c r="N3302" i="2"/>
  <c r="N3166" i="2"/>
  <c r="N3006" i="2"/>
  <c r="N2790" i="2"/>
  <c r="N2758" i="2"/>
  <c r="N2622" i="2"/>
  <c r="N2566" i="2"/>
  <c r="N2366" i="2"/>
  <c r="N2286" i="2"/>
  <c r="N2230" i="2"/>
  <c r="N2198" i="2"/>
  <c r="N2158" i="2"/>
  <c r="N2110" i="2"/>
  <c r="N2038" i="2"/>
  <c r="N1974" i="2"/>
  <c r="N1718" i="2"/>
  <c r="N1654" i="2"/>
  <c r="N1526" i="2"/>
  <c r="N1326" i="2"/>
  <c r="N1262" i="2"/>
  <c r="N1206" i="2"/>
  <c r="N1166" i="2"/>
  <c r="N1158" i="2"/>
  <c r="N1142" i="2"/>
  <c r="N1086" i="2"/>
  <c r="N1022" i="2"/>
  <c r="N990" i="2"/>
  <c r="N982" i="2"/>
  <c r="N926" i="2"/>
  <c r="N638" i="2"/>
  <c r="N534" i="2"/>
  <c r="N406" i="2"/>
  <c r="N2453" i="2"/>
  <c r="N2389" i="2"/>
  <c r="N2293" i="2"/>
  <c r="N2213" i="2"/>
  <c r="N2149" i="2"/>
  <c r="N2125" i="2"/>
  <c r="N1861" i="2"/>
  <c r="N1749" i="2"/>
  <c r="N1605" i="2"/>
  <c r="N1085" i="2"/>
  <c r="L605" i="2"/>
  <c r="M605" i="2"/>
  <c r="N357" i="2"/>
  <c r="N3708" i="2"/>
  <c r="N2580" i="2"/>
  <c r="N2212" i="2"/>
  <c r="N2124" i="2"/>
  <c r="N2044" i="2"/>
  <c r="N2012" i="2"/>
  <c r="N1668" i="2"/>
  <c r="N628" i="2"/>
  <c r="N4923" i="2"/>
  <c r="N4699" i="2"/>
  <c r="N4659" i="2"/>
  <c r="N4595" i="2"/>
  <c r="N4531" i="2"/>
  <c r="N4475" i="2"/>
  <c r="N4339" i="2"/>
  <c r="N4243" i="2"/>
  <c r="N4155" i="2"/>
  <c r="N3947" i="2"/>
  <c r="N3867" i="2"/>
  <c r="N3803" i="2"/>
  <c r="N3539" i="2"/>
  <c r="N3507" i="2"/>
  <c r="N3435" i="2"/>
  <c r="N3147" i="2"/>
  <c r="N2803" i="2"/>
  <c r="N2779" i="2"/>
  <c r="N2739" i="2"/>
  <c r="N2347" i="2"/>
  <c r="N2211" i="2"/>
  <c r="N1859" i="2"/>
  <c r="N1339" i="2"/>
  <c r="M2148" i="2"/>
  <c r="N4762" i="2"/>
  <c r="N4698" i="2"/>
  <c r="N4594" i="2"/>
  <c r="N4554" i="2"/>
  <c r="N4466" i="2"/>
  <c r="N2458" i="2"/>
  <c r="N162" i="2"/>
  <c r="M4092" i="2"/>
  <c r="M2857" i="2"/>
  <c r="U2857" i="2" s="1"/>
  <c r="L2857" i="2"/>
  <c r="M3572" i="2"/>
  <c r="N2397" i="2"/>
  <c r="N2365" i="2"/>
  <c r="N2229" i="2"/>
  <c r="N1589" i="2"/>
  <c r="N4188" i="2"/>
  <c r="N4092" i="2"/>
  <c r="N3932" i="2"/>
  <c r="N3860" i="2"/>
  <c r="L3732" i="2"/>
  <c r="M3732" i="2"/>
  <c r="U3732" i="2" s="1"/>
  <c r="N3476" i="2"/>
  <c r="N3452" i="2"/>
  <c r="N3420" i="2"/>
  <c r="N3356" i="2"/>
  <c r="N3132" i="2"/>
  <c r="N3028" i="2"/>
  <c r="N2964" i="2"/>
  <c r="N2652" i="2"/>
  <c r="N2588" i="2"/>
  <c r="L2524" i="2"/>
  <c r="M2524" i="2"/>
  <c r="N2500" i="2"/>
  <c r="N2396" i="2"/>
  <c r="N2252" i="2"/>
  <c r="N2236" i="2"/>
  <c r="N2084" i="2"/>
  <c r="N2060" i="2"/>
  <c r="N2004" i="2"/>
  <c r="N1916" i="2"/>
  <c r="N1852" i="2"/>
  <c r="N1756" i="2"/>
  <c r="N1492" i="2"/>
  <c r="N1468" i="2"/>
  <c r="N1428" i="2"/>
  <c r="N1388" i="2"/>
  <c r="N1364" i="2"/>
  <c r="N1300" i="2"/>
  <c r="N1260" i="2"/>
  <c r="N1180" i="2"/>
  <c r="N820" i="2"/>
  <c r="N4667" i="2"/>
  <c r="N4555" i="2"/>
  <c r="N4539" i="2"/>
  <c r="N4491" i="2"/>
  <c r="N4467" i="2"/>
  <c r="N4411" i="2"/>
  <c r="N3955" i="2"/>
  <c r="N3915" i="2"/>
  <c r="N3835" i="2"/>
  <c r="N3699" i="2"/>
  <c r="N3611" i="2"/>
  <c r="N3371" i="2"/>
  <c r="N3315" i="2"/>
  <c r="N3035" i="2"/>
  <c r="N2907" i="2"/>
  <c r="N2635" i="2"/>
  <c r="N2339" i="2"/>
  <c r="N2179" i="2"/>
  <c r="N2123" i="2"/>
  <c r="N1531" i="2"/>
  <c r="N1403" i="2"/>
  <c r="N779" i="2"/>
  <c r="N491" i="2"/>
  <c r="M4156" i="2"/>
  <c r="N4211" i="2"/>
  <c r="N2571" i="2"/>
  <c r="N4658" i="2"/>
  <c r="N4634" i="2"/>
  <c r="N2346" i="2"/>
  <c r="M2044" i="2"/>
  <c r="N4674" i="2"/>
  <c r="N4721" i="2"/>
  <c r="N4657" i="2"/>
  <c r="N4649" i="2"/>
  <c r="N969" i="2"/>
  <c r="L3673" i="2"/>
  <c r="M1428" i="2"/>
  <c r="N4568" i="2"/>
  <c r="N4392" i="2"/>
  <c r="N3472" i="2"/>
  <c r="N3440" i="2"/>
  <c r="M3304" i="2"/>
  <c r="S3304" i="2" s="1"/>
  <c r="L3304" i="2"/>
  <c r="N3248" i="2"/>
  <c r="N3112" i="2"/>
  <c r="N2920" i="2"/>
  <c r="N2736" i="2"/>
  <c r="N2704" i="2"/>
  <c r="N1032" i="2"/>
  <c r="L3665" i="2"/>
  <c r="M3324" i="2"/>
  <c r="M1372" i="2"/>
  <c r="N4051" i="2"/>
  <c r="N3187" i="2"/>
  <c r="N3099" i="2"/>
  <c r="N2603" i="2"/>
  <c r="N2581" i="2"/>
  <c r="L2565" i="2"/>
  <c r="M2565" i="2"/>
  <c r="N2013" i="2"/>
  <c r="N1757" i="2"/>
  <c r="N1717" i="2"/>
  <c r="N1525" i="2"/>
  <c r="N1429" i="2"/>
  <c r="N1365" i="2"/>
  <c r="N1301" i="2"/>
  <c r="N1269" i="2"/>
  <c r="N1261" i="2"/>
  <c r="N1173" i="2"/>
  <c r="N1133" i="2"/>
  <c r="N1045" i="2"/>
  <c r="N629" i="2"/>
  <c r="N501" i="2"/>
  <c r="N317" i="2"/>
  <c r="N4412" i="2"/>
  <c r="N4372" i="2"/>
  <c r="N4348" i="2"/>
  <c r="N4276" i="2"/>
  <c r="N4220" i="2"/>
  <c r="N4116" i="2"/>
  <c r="N4020" i="2"/>
  <c r="N3988" i="2"/>
  <c r="N3612" i="2"/>
  <c r="N3324" i="2"/>
  <c r="N3220" i="2"/>
  <c r="N3100" i="2"/>
  <c r="N3068" i="2"/>
  <c r="N2908" i="2"/>
  <c r="N2876" i="2"/>
  <c r="N2812" i="2"/>
  <c r="N2804" i="2"/>
  <c r="N2708" i="2"/>
  <c r="N2508" i="2"/>
  <c r="N2380" i="2"/>
  <c r="N1372" i="2"/>
  <c r="N1324" i="2"/>
  <c r="N1308" i="2"/>
  <c r="N492" i="2"/>
  <c r="M2588" i="2"/>
  <c r="N4919" i="2"/>
  <c r="N4799" i="2"/>
  <c r="N4751" i="2"/>
  <c r="N4735" i="2"/>
  <c r="N4695" i="2"/>
  <c r="N4631" i="2"/>
  <c r="N4287" i="2"/>
  <c r="N4239" i="2"/>
  <c r="N4175" i="2"/>
  <c r="N4015" i="2"/>
  <c r="N3847" i="2"/>
  <c r="N3743" i="2"/>
  <c r="N3711" i="2"/>
  <c r="N3679" i="2"/>
  <c r="N3663" i="2"/>
  <c r="N3631" i="2"/>
  <c r="N3551" i="2"/>
  <c r="N3519" i="2"/>
  <c r="N3503" i="2"/>
  <c r="N3439" i="2"/>
  <c r="N3335" i="2"/>
  <c r="N3303" i="2"/>
  <c r="N3271" i="2"/>
  <c r="N3167" i="2"/>
  <c r="N3143" i="2"/>
  <c r="N3007" i="2"/>
  <c r="N2943" i="2"/>
  <c r="N2927" i="2"/>
  <c r="N2895" i="2"/>
  <c r="N2863" i="2"/>
  <c r="N2783" i="2"/>
  <c r="N2759" i="2"/>
  <c r="N2735" i="2"/>
  <c r="N2703" i="2"/>
  <c r="N2567" i="2"/>
  <c r="N1959" i="2"/>
  <c r="N1631" i="2"/>
  <c r="N1551" i="2"/>
  <c r="N1487" i="2"/>
  <c r="N1399" i="2"/>
  <c r="L2649" i="2"/>
  <c r="M1300" i="2"/>
  <c r="L2974" i="2"/>
  <c r="M2974" i="2"/>
  <c r="L1502" i="2"/>
  <c r="M1502" i="2"/>
  <c r="L942" i="2"/>
  <c r="M942" i="2"/>
  <c r="D6" i="8"/>
  <c r="L1118" i="2"/>
  <c r="M1118" i="2"/>
  <c r="L3334" i="2"/>
  <c r="M3334" i="2"/>
  <c r="L2598" i="2"/>
  <c r="M2598" i="2"/>
  <c r="M1390" i="2"/>
  <c r="L1390" i="2"/>
  <c r="L1046" i="2"/>
  <c r="M1046" i="2"/>
  <c r="L614" i="2"/>
  <c r="M614" i="2"/>
  <c r="M334" i="2"/>
  <c r="L334" i="2"/>
  <c r="D5" i="8"/>
  <c r="M406" i="2"/>
  <c r="L3198" i="2"/>
  <c r="M3198" i="2"/>
  <c r="L1286" i="2"/>
  <c r="M1286" i="2"/>
  <c r="L1222" i="2"/>
  <c r="M1222" i="2"/>
  <c r="D2" i="8"/>
  <c r="M1246" i="2"/>
  <c r="L1246" i="2"/>
  <c r="L254" i="2"/>
  <c r="M254" i="2"/>
  <c r="M182" i="2"/>
  <c r="L182" i="2"/>
  <c r="L158" i="2"/>
  <c r="M158" i="2"/>
  <c r="M1166" i="2"/>
  <c r="L846" i="2"/>
  <c r="M3525" i="2"/>
  <c r="M2453" i="2"/>
  <c r="M3932" i="2"/>
  <c r="M2757" i="2"/>
  <c r="M1269" i="2"/>
  <c r="D4" i="8"/>
  <c r="M4762" i="2"/>
  <c r="M3797" i="2"/>
  <c r="M3389" i="2"/>
  <c r="S3389" i="2" s="1"/>
  <c r="M3029" i="2"/>
  <c r="M2653" i="2"/>
  <c r="S2653" i="2" s="1"/>
  <c r="M2333" i="2"/>
  <c r="L405" i="2"/>
  <c r="M1133" i="2"/>
  <c r="L3604" i="2"/>
  <c r="M3604" i="2"/>
  <c r="L3252" i="2"/>
  <c r="M3252" i="2"/>
  <c r="M3165" i="2"/>
  <c r="M1796" i="2"/>
  <c r="M3164" i="2"/>
  <c r="M1749" i="2"/>
  <c r="L4365" i="2"/>
  <c r="L1389" i="2"/>
  <c r="M4372" i="2"/>
  <c r="M3796" i="2"/>
  <c r="M3028" i="2"/>
  <c r="M2652" i="2"/>
  <c r="M2316" i="2"/>
  <c r="M1492" i="2"/>
  <c r="M1196" i="2"/>
  <c r="S1196" i="2" s="1"/>
  <c r="M628" i="2"/>
  <c r="L2317" i="2"/>
  <c r="M2317" i="2"/>
  <c r="D3" i="8"/>
  <c r="M2837" i="2"/>
  <c r="M1797" i="2"/>
  <c r="U1797" i="2" s="1"/>
  <c r="L3964" i="2"/>
  <c r="M3964" i="2"/>
  <c r="L1532" i="2"/>
  <c r="M1532" i="2"/>
  <c r="L1276" i="2"/>
  <c r="M1276" i="2"/>
  <c r="M3933" i="2"/>
  <c r="M2812" i="2"/>
  <c r="M3420" i="2"/>
  <c r="M2420" i="2"/>
  <c r="M1045" i="2"/>
  <c r="M2528" i="2"/>
  <c r="L2528" i="2"/>
  <c r="L3840" i="2"/>
  <c r="M4308" i="2"/>
  <c r="M3741" i="2"/>
  <c r="M3333" i="2"/>
  <c r="M2981" i="2"/>
  <c r="M2589" i="2"/>
  <c r="M2149" i="2"/>
  <c r="M1429" i="2"/>
  <c r="M1180" i="2"/>
  <c r="L4979" i="2"/>
  <c r="M4979" i="2"/>
  <c r="L4955" i="2"/>
  <c r="M4955" i="2"/>
  <c r="L4915" i="2"/>
  <c r="M4915" i="2"/>
  <c r="L4899" i="2"/>
  <c r="M4899" i="2"/>
  <c r="L4891" i="2"/>
  <c r="M4891" i="2"/>
  <c r="L4859" i="2"/>
  <c r="M4859" i="2"/>
  <c r="L4851" i="2"/>
  <c r="M4851" i="2"/>
  <c r="S4851" i="2" s="1"/>
  <c r="L4835" i="2"/>
  <c r="M4835" i="2"/>
  <c r="L4827" i="2"/>
  <c r="M4827" i="2"/>
  <c r="L4795" i="2"/>
  <c r="M4795" i="2"/>
  <c r="L4787" i="2"/>
  <c r="M4787" i="2"/>
  <c r="L4771" i="2"/>
  <c r="M4771" i="2"/>
  <c r="L4747" i="2"/>
  <c r="M4747" i="2"/>
  <c r="L4731" i="2"/>
  <c r="M4731" i="2"/>
  <c r="L4723" i="2"/>
  <c r="M4723" i="2"/>
  <c r="L4707" i="2"/>
  <c r="M4707" i="2"/>
  <c r="L4683" i="2"/>
  <c r="M4683" i="2"/>
  <c r="L4643" i="2"/>
  <c r="M4643" i="2"/>
  <c r="L4603" i="2"/>
  <c r="M4603" i="2"/>
  <c r="L4507" i="2"/>
  <c r="M4507" i="2"/>
  <c r="L4443" i="2"/>
  <c r="M4443" i="2"/>
  <c r="L4427" i="2"/>
  <c r="M4427" i="2"/>
  <c r="L4395" i="2"/>
  <c r="M4395" i="2"/>
  <c r="L4363" i="2"/>
  <c r="M4363" i="2"/>
  <c r="L4347" i="2"/>
  <c r="M4347" i="2"/>
  <c r="L4315" i="2"/>
  <c r="M4315" i="2"/>
  <c r="L4307" i="2"/>
  <c r="M4307" i="2"/>
  <c r="L4235" i="2"/>
  <c r="M4235" i="2"/>
  <c r="L4203" i="2"/>
  <c r="M4203" i="2"/>
  <c r="L4187" i="2"/>
  <c r="M4187" i="2"/>
  <c r="S4187" i="2" s="1"/>
  <c r="L4171" i="2"/>
  <c r="M4171" i="2"/>
  <c r="L4139" i="2"/>
  <c r="M4139" i="2"/>
  <c r="L4123" i="2"/>
  <c r="M4123" i="2"/>
  <c r="S4123" i="2" s="1"/>
  <c r="L4091" i="2"/>
  <c r="M4091" i="2"/>
  <c r="L4059" i="2"/>
  <c r="M4059" i="2"/>
  <c r="L4019" i="2"/>
  <c r="M4019" i="2"/>
  <c r="L3987" i="2"/>
  <c r="M3987" i="2"/>
  <c r="L3979" i="2"/>
  <c r="M3979" i="2"/>
  <c r="L3931" i="2"/>
  <c r="M3931" i="2"/>
  <c r="L3899" i="2"/>
  <c r="M3899" i="2"/>
  <c r="L3851" i="2"/>
  <c r="M3851" i="2"/>
  <c r="L3827" i="2"/>
  <c r="M3827" i="2"/>
  <c r="L3795" i="2"/>
  <c r="M3795" i="2"/>
  <c r="L3763" i="2"/>
  <c r="M3763" i="2"/>
  <c r="L3731" i="2"/>
  <c r="M3731" i="2"/>
  <c r="L3691" i="2"/>
  <c r="M3691" i="2"/>
  <c r="T3691" i="2" s="1"/>
  <c r="L3659" i="2"/>
  <c r="M3659" i="2"/>
  <c r="L3627" i="2"/>
  <c r="M3627" i="2"/>
  <c r="L3595" i="2"/>
  <c r="M3595" i="2"/>
  <c r="T3595" i="2" s="1"/>
  <c r="L3579" i="2"/>
  <c r="M3579" i="2"/>
  <c r="L3571" i="2"/>
  <c r="M3571" i="2"/>
  <c r="L3547" i="2"/>
  <c r="M3547" i="2"/>
  <c r="M3467" i="2"/>
  <c r="L3467" i="2"/>
  <c r="L3443" i="2"/>
  <c r="M3443" i="2"/>
  <c r="S3443" i="2" s="1"/>
  <c r="L3419" i="2"/>
  <c r="M3419" i="2"/>
  <c r="L3403" i="2"/>
  <c r="M3403" i="2"/>
  <c r="L3387" i="2"/>
  <c r="M3387" i="2"/>
  <c r="L3355" i="2"/>
  <c r="M3355" i="2"/>
  <c r="L3323" i="2"/>
  <c r="M3323" i="2"/>
  <c r="L3283" i="2"/>
  <c r="M3283" i="2"/>
  <c r="L3251" i="2"/>
  <c r="M3251" i="2"/>
  <c r="L3219" i="2"/>
  <c r="M3219" i="2"/>
  <c r="T3219" i="2" s="1"/>
  <c r="M3211" i="2"/>
  <c r="L3211" i="2"/>
  <c r="L3163" i="2"/>
  <c r="M3163" i="2"/>
  <c r="L3115" i="2"/>
  <c r="M3115" i="2"/>
  <c r="L3083" i="2"/>
  <c r="M3083" i="2"/>
  <c r="L3059" i="2"/>
  <c r="M3059" i="2"/>
  <c r="L3027" i="2"/>
  <c r="M3027" i="2"/>
  <c r="L2995" i="2"/>
  <c r="M2995" i="2"/>
  <c r="L2955" i="2"/>
  <c r="M2955" i="2"/>
  <c r="L2923" i="2"/>
  <c r="M2923" i="2"/>
  <c r="L2891" i="2"/>
  <c r="M2891" i="2"/>
  <c r="L2875" i="2"/>
  <c r="M2875" i="2"/>
  <c r="L2843" i="2"/>
  <c r="M2843" i="2"/>
  <c r="L2827" i="2"/>
  <c r="M2827" i="2"/>
  <c r="L2811" i="2"/>
  <c r="M2811" i="2"/>
  <c r="L2707" i="2"/>
  <c r="M2707" i="2"/>
  <c r="M2699" i="2"/>
  <c r="L2699" i="2"/>
  <c r="L2675" i="2"/>
  <c r="M2675" i="2"/>
  <c r="L2667" i="2"/>
  <c r="M2667" i="2"/>
  <c r="L2651" i="2"/>
  <c r="M2651" i="2"/>
  <c r="L2619" i="2"/>
  <c r="M2619" i="2"/>
  <c r="U2619" i="2" s="1"/>
  <c r="L2587" i="2"/>
  <c r="M2587" i="2"/>
  <c r="L2523" i="2"/>
  <c r="M2523" i="2"/>
  <c r="L2419" i="2"/>
  <c r="M2419" i="2"/>
  <c r="L2403" i="2"/>
  <c r="M2403" i="2"/>
  <c r="T2403" i="2" s="1"/>
  <c r="L2371" i="2"/>
  <c r="M2371" i="2"/>
  <c r="L2315" i="2"/>
  <c r="M2315" i="2"/>
  <c r="L2283" i="2"/>
  <c r="M2283" i="2"/>
  <c r="L2267" i="2"/>
  <c r="M2267" i="2"/>
  <c r="S2267" i="2" s="1"/>
  <c r="L2243" i="2"/>
  <c r="M2243" i="2"/>
  <c r="L2147" i="2"/>
  <c r="M2147" i="2"/>
  <c r="L1771" i="2"/>
  <c r="M1771" i="2"/>
  <c r="L1555" i="2"/>
  <c r="M1555" i="2"/>
  <c r="L1491" i="2"/>
  <c r="M1491" i="2"/>
  <c r="L1299" i="2"/>
  <c r="M1299" i="2"/>
  <c r="L859" i="2"/>
  <c r="M859" i="2"/>
  <c r="U859" i="2" s="1"/>
  <c r="L731" i="2"/>
  <c r="M731" i="2"/>
  <c r="M4339" i="2"/>
  <c r="L4978" i="2"/>
  <c r="M4978" i="2"/>
  <c r="S4978" i="2" s="1"/>
  <c r="L4962" i="2"/>
  <c r="M4962" i="2"/>
  <c r="L4954" i="2"/>
  <c r="M4954" i="2"/>
  <c r="L4938" i="2"/>
  <c r="M4938" i="2"/>
  <c r="L4930" i="2"/>
  <c r="M4930" i="2"/>
  <c r="L4914" i="2"/>
  <c r="M4914" i="2"/>
  <c r="S4914" i="2" s="1"/>
  <c r="L4898" i="2"/>
  <c r="M4898" i="2"/>
  <c r="S4898" i="2" s="1"/>
  <c r="L4890" i="2"/>
  <c r="M4890" i="2"/>
  <c r="L4874" i="2"/>
  <c r="M4874" i="2"/>
  <c r="L4866" i="2"/>
  <c r="M4866" i="2"/>
  <c r="L4850" i="2"/>
  <c r="M4850" i="2"/>
  <c r="L4826" i="2"/>
  <c r="M4826" i="2"/>
  <c r="L4810" i="2"/>
  <c r="M4810" i="2"/>
  <c r="S4810" i="2" s="1"/>
  <c r="L4802" i="2"/>
  <c r="M4802" i="2"/>
  <c r="L4786" i="2"/>
  <c r="M4786" i="2"/>
  <c r="L4770" i="2"/>
  <c r="M4770" i="2"/>
  <c r="L4746" i="2"/>
  <c r="M4746" i="2"/>
  <c r="L4722" i="2"/>
  <c r="M4722" i="2"/>
  <c r="L4706" i="2"/>
  <c r="M4706" i="2"/>
  <c r="U4706" i="2" s="1"/>
  <c r="L4682" i="2"/>
  <c r="M4682" i="2"/>
  <c r="L4642" i="2"/>
  <c r="M4642" i="2"/>
  <c r="L4610" i="2"/>
  <c r="M4610" i="2"/>
  <c r="L4570" i="2"/>
  <c r="M4570" i="2"/>
  <c r="L4546" i="2"/>
  <c r="M4546" i="2"/>
  <c r="L4530" i="2"/>
  <c r="M4530" i="2"/>
  <c r="L4506" i="2"/>
  <c r="M4506" i="2"/>
  <c r="S4506" i="2" s="1"/>
  <c r="L4490" i="2"/>
  <c r="M4490" i="2"/>
  <c r="L4482" i="2"/>
  <c r="M4482" i="2"/>
  <c r="L4450" i="2"/>
  <c r="M4450" i="2"/>
  <c r="L4442" i="2"/>
  <c r="M4442" i="2"/>
  <c r="M4162" i="2"/>
  <c r="L4162" i="2"/>
  <c r="M3930" i="2"/>
  <c r="L3930" i="2"/>
  <c r="M3882" i="2"/>
  <c r="L3882" i="2"/>
  <c r="M3650" i="2"/>
  <c r="T3650" i="2" s="1"/>
  <c r="L3650" i="2"/>
  <c r="M3442" i="2"/>
  <c r="L3442" i="2"/>
  <c r="M3418" i="2"/>
  <c r="L3418" i="2"/>
  <c r="M3162" i="2"/>
  <c r="L3162" i="2"/>
  <c r="M2930" i="2"/>
  <c r="L2930" i="2"/>
  <c r="M2882" i="2"/>
  <c r="L2882" i="2"/>
  <c r="M2650" i="2"/>
  <c r="L2650" i="2"/>
  <c r="L2522" i="2"/>
  <c r="M2522" i="2"/>
  <c r="L2514" i="2"/>
  <c r="M2514" i="2"/>
  <c r="L2498" i="2"/>
  <c r="M2498" i="2"/>
  <c r="L2482" i="2"/>
  <c r="M2482" i="2"/>
  <c r="L2450" i="2"/>
  <c r="M2450" i="2"/>
  <c r="L2434" i="2"/>
  <c r="M2434" i="2"/>
  <c r="L2370" i="2"/>
  <c r="M2370" i="2"/>
  <c r="U2370" i="2" s="1"/>
  <c r="L2314" i="2"/>
  <c r="M2314" i="2"/>
  <c r="L2282" i="2"/>
  <c r="M2282" i="2"/>
  <c r="L2266" i="2"/>
  <c r="M2266" i="2"/>
  <c r="L2202" i="2"/>
  <c r="M2202" i="2"/>
  <c r="L2186" i="2"/>
  <c r="M2186" i="2"/>
  <c r="L2090" i="2"/>
  <c r="M2090" i="2"/>
  <c r="L2058" i="2"/>
  <c r="M2058" i="2"/>
  <c r="L1954" i="2"/>
  <c r="M1954" i="2"/>
  <c r="U1954" i="2" s="1"/>
  <c r="L874" i="2"/>
  <c r="M874" i="2"/>
  <c r="L850" i="2"/>
  <c r="M850" i="2"/>
  <c r="S850" i="2" s="1"/>
  <c r="L402" i="2"/>
  <c r="M402" i="2"/>
  <c r="L250" i="2"/>
  <c r="M250" i="2"/>
  <c r="M4667" i="2"/>
  <c r="M2779" i="2"/>
  <c r="M2179" i="2"/>
  <c r="L4977" i="2"/>
  <c r="M4977" i="2"/>
  <c r="L4969" i="2"/>
  <c r="M4969" i="2"/>
  <c r="L4937" i="2"/>
  <c r="M4937" i="2"/>
  <c r="L4929" i="2"/>
  <c r="M4929" i="2"/>
  <c r="L4913" i="2"/>
  <c r="M4913" i="2"/>
  <c r="L4905" i="2"/>
  <c r="M4905" i="2"/>
  <c r="L4873" i="2"/>
  <c r="M4873" i="2"/>
  <c r="L4865" i="2"/>
  <c r="M4865" i="2"/>
  <c r="S4865" i="2" s="1"/>
  <c r="L4849" i="2"/>
  <c r="M4849" i="2"/>
  <c r="L4825" i="2"/>
  <c r="M4825" i="2"/>
  <c r="L4809" i="2"/>
  <c r="M4809" i="2"/>
  <c r="L4785" i="2"/>
  <c r="M4785" i="2"/>
  <c r="L4745" i="2"/>
  <c r="M4745" i="2"/>
  <c r="L4713" i="2"/>
  <c r="M4713" i="2"/>
  <c r="L4673" i="2"/>
  <c r="M4673" i="2"/>
  <c r="L4633" i="2"/>
  <c r="M4633" i="2"/>
  <c r="L4609" i="2"/>
  <c r="M4609" i="2"/>
  <c r="L4593" i="2"/>
  <c r="M4593" i="2"/>
  <c r="S4593" i="2" s="1"/>
  <c r="L4585" i="2"/>
  <c r="M4585" i="2"/>
  <c r="L4545" i="2"/>
  <c r="M4545" i="2"/>
  <c r="L4529" i="2"/>
  <c r="M4529" i="2"/>
  <c r="L4521" i="2"/>
  <c r="M4521" i="2"/>
  <c r="L4505" i="2"/>
  <c r="M4505" i="2"/>
  <c r="L4489" i="2"/>
  <c r="M4489" i="2"/>
  <c r="S4489" i="2" s="1"/>
  <c r="L4481" i="2"/>
  <c r="M4481" i="2"/>
  <c r="L4465" i="2"/>
  <c r="M4465" i="2"/>
  <c r="L4457" i="2"/>
  <c r="M4457" i="2"/>
  <c r="L4441" i="2"/>
  <c r="M4441" i="2"/>
  <c r="M4345" i="2"/>
  <c r="L4345" i="2"/>
  <c r="M4337" i="2"/>
  <c r="L4337" i="2"/>
  <c r="M4313" i="2"/>
  <c r="L4313" i="2"/>
  <c r="M4305" i="2"/>
  <c r="L4305" i="2"/>
  <c r="M4281" i="2"/>
  <c r="L4281" i="2"/>
  <c r="M4249" i="2"/>
  <c r="T4249" i="2" s="1"/>
  <c r="L4249" i="2"/>
  <c r="M4177" i="2"/>
  <c r="L4177" i="2"/>
  <c r="M4161" i="2"/>
  <c r="L4161" i="2"/>
  <c r="M4121" i="2"/>
  <c r="L4121" i="2"/>
  <c r="M4113" i="2"/>
  <c r="S4113" i="2" s="1"/>
  <c r="L4113" i="2"/>
  <c r="M4081" i="2"/>
  <c r="L4081" i="2"/>
  <c r="M4073" i="2"/>
  <c r="L4073" i="2"/>
  <c r="M4033" i="2"/>
  <c r="L4033" i="2"/>
  <c r="M4017" i="2"/>
  <c r="L4017" i="2"/>
  <c r="M3969" i="2"/>
  <c r="L3969" i="2"/>
  <c r="M3945" i="2"/>
  <c r="L3945" i="2"/>
  <c r="M3929" i="2"/>
  <c r="L3929" i="2"/>
  <c r="M3889" i="2"/>
  <c r="L3889" i="2"/>
  <c r="M3857" i="2"/>
  <c r="T3857" i="2" s="1"/>
  <c r="L3857" i="2"/>
  <c r="M3801" i="2"/>
  <c r="L3801" i="2"/>
  <c r="M3793" i="2"/>
  <c r="L3793" i="2"/>
  <c r="M3737" i="2"/>
  <c r="L3737" i="2"/>
  <c r="M3713" i="2"/>
  <c r="L3713" i="2"/>
  <c r="M3633" i="2"/>
  <c r="L3633" i="2"/>
  <c r="M3609" i="2"/>
  <c r="L3609" i="2"/>
  <c r="M3585" i="2"/>
  <c r="L3585" i="2"/>
  <c r="M3569" i="2"/>
  <c r="L3569" i="2"/>
  <c r="M3521" i="2"/>
  <c r="L3521" i="2"/>
  <c r="M3481" i="2"/>
  <c r="L3481" i="2"/>
  <c r="M3433" i="2"/>
  <c r="L3433" i="2"/>
  <c r="M3393" i="2"/>
  <c r="L3393" i="2"/>
  <c r="M3313" i="2"/>
  <c r="L3313" i="2"/>
  <c r="M3305" i="2"/>
  <c r="L3305" i="2"/>
  <c r="M3289" i="2"/>
  <c r="T3289" i="2" s="1"/>
  <c r="L3289" i="2"/>
  <c r="M3241" i="2"/>
  <c r="T3241" i="2" s="1"/>
  <c r="L3241" i="2"/>
  <c r="M3201" i="2"/>
  <c r="L3201" i="2"/>
  <c r="M3161" i="2"/>
  <c r="S3161" i="2" s="1"/>
  <c r="L3161" i="2"/>
  <c r="M3089" i="2"/>
  <c r="L3089" i="2"/>
  <c r="M3073" i="2"/>
  <c r="L3073" i="2"/>
  <c r="M3025" i="2"/>
  <c r="L3025" i="2"/>
  <c r="M3009" i="2"/>
  <c r="L3009" i="2"/>
  <c r="M2985" i="2"/>
  <c r="L2985" i="2"/>
  <c r="M2969" i="2"/>
  <c r="L2969" i="2"/>
  <c r="M2929" i="2"/>
  <c r="L2929" i="2"/>
  <c r="M2921" i="2"/>
  <c r="L2921" i="2"/>
  <c r="M2881" i="2"/>
  <c r="U2881" i="2" s="1"/>
  <c r="L2881" i="2"/>
  <c r="M2841" i="2"/>
  <c r="L2841" i="2"/>
  <c r="M2801" i="2"/>
  <c r="L2801" i="2"/>
  <c r="M2793" i="2"/>
  <c r="S2793" i="2" s="1"/>
  <c r="L2793" i="2"/>
  <c r="M2753" i="2"/>
  <c r="S2753" i="2" s="1"/>
  <c r="L2753" i="2"/>
  <c r="M2737" i="2"/>
  <c r="L2737" i="2"/>
  <c r="M2705" i="2"/>
  <c r="L2705" i="2"/>
  <c r="M2689" i="2"/>
  <c r="L2689" i="2"/>
  <c r="M2625" i="2"/>
  <c r="L2625" i="2"/>
  <c r="M2585" i="2"/>
  <c r="L2585" i="2"/>
  <c r="M2577" i="2"/>
  <c r="L2577" i="2"/>
  <c r="M2561" i="2"/>
  <c r="S2561" i="2" s="1"/>
  <c r="L2561" i="2"/>
  <c r="M2497" i="2"/>
  <c r="L2497" i="2"/>
  <c r="M2457" i="2"/>
  <c r="L2457" i="2"/>
  <c r="M2441" i="2"/>
  <c r="L2441" i="2"/>
  <c r="M2433" i="2"/>
  <c r="L2433" i="2"/>
  <c r="M2377" i="2"/>
  <c r="L2377" i="2"/>
  <c r="M2313" i="2"/>
  <c r="L2313" i="2"/>
  <c r="M2217" i="2"/>
  <c r="L2217" i="2"/>
  <c r="M2137" i="2"/>
  <c r="L2137" i="2"/>
  <c r="M2081" i="2"/>
  <c r="L2081" i="2"/>
  <c r="M1977" i="2"/>
  <c r="L1977" i="2"/>
  <c r="M1945" i="2"/>
  <c r="L1945" i="2"/>
  <c r="M1921" i="2"/>
  <c r="L1921" i="2"/>
  <c r="M1817" i="2"/>
  <c r="S1817" i="2" s="1"/>
  <c r="L1817" i="2"/>
  <c r="M1569" i="2"/>
  <c r="L1569" i="2"/>
  <c r="M1473" i="2"/>
  <c r="L1473" i="2"/>
  <c r="M1385" i="2"/>
  <c r="L1385" i="2"/>
  <c r="M1313" i="2"/>
  <c r="L1313" i="2"/>
  <c r="M1289" i="2"/>
  <c r="L1289" i="2"/>
  <c r="M1273" i="2"/>
  <c r="U1273" i="2" s="1"/>
  <c r="L1273" i="2"/>
  <c r="L1105" i="2"/>
  <c r="M1105" i="2"/>
  <c r="M1089" i="2"/>
  <c r="L1089" i="2"/>
  <c r="M993" i="2"/>
  <c r="L993" i="2"/>
  <c r="M905" i="2"/>
  <c r="L905" i="2"/>
  <c r="M881" i="2"/>
  <c r="L881" i="2"/>
  <c r="L873" i="2"/>
  <c r="M873" i="2"/>
  <c r="M633" i="2"/>
  <c r="L633" i="2"/>
  <c r="M545" i="2"/>
  <c r="L545" i="2"/>
  <c r="M153" i="2"/>
  <c r="L153" i="2"/>
  <c r="L3441" i="2"/>
  <c r="L2626" i="2"/>
  <c r="M4939" i="2"/>
  <c r="M4649" i="2"/>
  <c r="M2499" i="2"/>
  <c r="M2178" i="2"/>
  <c r="L4241" i="2"/>
  <c r="L3353" i="2"/>
  <c r="L1161" i="2"/>
  <c r="M4889" i="2"/>
  <c r="M4569" i="2"/>
  <c r="M3435" i="2"/>
  <c r="M2458" i="2"/>
  <c r="L4210" i="2"/>
  <c r="L2417" i="2"/>
  <c r="M4875" i="2"/>
  <c r="M4553" i="2"/>
  <c r="S4553" i="2" s="1"/>
  <c r="M4155" i="2"/>
  <c r="M3187" i="2"/>
  <c r="M1531" i="2"/>
  <c r="L4009" i="2"/>
  <c r="L3153" i="2"/>
  <c r="L2393" i="2"/>
  <c r="M4834" i="2"/>
  <c r="S4834" i="2" s="1"/>
  <c r="M4467" i="2"/>
  <c r="M2859" i="2"/>
  <c r="S2859" i="2" s="1"/>
  <c r="L3985" i="2"/>
  <c r="L1843" i="2"/>
  <c r="L3113" i="2"/>
  <c r="M4811" i="2"/>
  <c r="M4466" i="2"/>
  <c r="M3611" i="2"/>
  <c r="M1915" i="2"/>
  <c r="S1915" i="2" s="1"/>
  <c r="L2858" i="2"/>
  <c r="L1561" i="2"/>
  <c r="M4763" i="2"/>
  <c r="M3955" i="2"/>
  <c r="M3035" i="2"/>
  <c r="M1899" i="2"/>
  <c r="T1899" i="2" s="1"/>
  <c r="M969" i="2"/>
  <c r="M4413" i="2"/>
  <c r="L4413" i="2"/>
  <c r="L4261" i="2"/>
  <c r="M4261" i="2"/>
  <c r="S4261" i="2" s="1"/>
  <c r="L4125" i="2"/>
  <c r="M4125" i="2"/>
  <c r="L3965" i="2"/>
  <c r="M3965" i="2"/>
  <c r="L3901" i="2"/>
  <c r="M3901" i="2"/>
  <c r="L3765" i="2"/>
  <c r="M3765" i="2"/>
  <c r="L3637" i="2"/>
  <c r="M3637" i="2"/>
  <c r="L3573" i="2"/>
  <c r="M3573" i="2"/>
  <c r="L3493" i="2"/>
  <c r="M3493" i="2"/>
  <c r="L3357" i="2"/>
  <c r="M3357" i="2"/>
  <c r="L3197" i="2"/>
  <c r="M3197" i="2"/>
  <c r="L3061" i="2"/>
  <c r="M3061" i="2"/>
  <c r="L2997" i="2"/>
  <c r="M2997" i="2"/>
  <c r="L2821" i="2"/>
  <c r="M2821" i="2"/>
  <c r="L2621" i="2"/>
  <c r="M2621" i="2"/>
  <c r="L2525" i="2"/>
  <c r="M2525" i="2"/>
  <c r="S2525" i="2" s="1"/>
  <c r="L2493" i="2"/>
  <c r="M2493" i="2"/>
  <c r="L1877" i="2"/>
  <c r="M1877" i="2"/>
  <c r="T1877" i="2" s="1"/>
  <c r="L1813" i="2"/>
  <c r="M1813" i="2"/>
  <c r="L1653" i="2"/>
  <c r="M1653" i="2"/>
  <c r="M1573" i="2"/>
  <c r="L1573" i="2"/>
  <c r="L1565" i="2"/>
  <c r="M1565" i="2"/>
  <c r="S1565" i="2" s="1"/>
  <c r="L1325" i="2"/>
  <c r="M1325" i="2"/>
  <c r="L1237" i="2"/>
  <c r="M1237" i="2"/>
  <c r="S1237" i="2" s="1"/>
  <c r="L1141" i="2"/>
  <c r="M1141" i="2"/>
  <c r="M981" i="2"/>
  <c r="L981" i="2"/>
  <c r="L261" i="2"/>
  <c r="M261" i="2"/>
  <c r="S261" i="2" s="1"/>
  <c r="L2477" i="2"/>
  <c r="L637" i="2"/>
  <c r="M3828" i="2"/>
  <c r="M3717" i="2"/>
  <c r="M3557" i="2"/>
  <c r="M3356" i="2"/>
  <c r="M3220" i="2"/>
  <c r="M3060" i="2"/>
  <c r="M1973" i="2"/>
  <c r="S1973" i="2" s="1"/>
  <c r="M1717" i="2"/>
  <c r="M4861" i="2"/>
  <c r="T4861" i="2" s="1"/>
  <c r="L4861" i="2"/>
  <c r="L4340" i="2"/>
  <c r="M4340" i="2"/>
  <c r="L4124" i="2"/>
  <c r="M4124" i="2"/>
  <c r="L3900" i="2"/>
  <c r="M3900" i="2"/>
  <c r="L3764" i="2"/>
  <c r="M3764" i="2"/>
  <c r="L3580" i="2"/>
  <c r="M3580" i="2"/>
  <c r="L3388" i="2"/>
  <c r="M3388" i="2"/>
  <c r="L3196" i="2"/>
  <c r="M3196" i="2"/>
  <c r="L3092" i="2"/>
  <c r="M3092" i="2"/>
  <c r="L2996" i="2"/>
  <c r="M2996" i="2"/>
  <c r="L2836" i="2"/>
  <c r="M2836" i="2"/>
  <c r="L2684" i="2"/>
  <c r="M2684" i="2"/>
  <c r="L2620" i="2"/>
  <c r="M2620" i="2"/>
  <c r="L2564" i="2"/>
  <c r="M2564" i="2"/>
  <c r="L2540" i="2"/>
  <c r="M2540" i="2"/>
  <c r="L2404" i="2"/>
  <c r="M2404" i="2"/>
  <c r="L2180" i="2"/>
  <c r="M2180" i="2"/>
  <c r="L2100" i="2"/>
  <c r="M2100" i="2"/>
  <c r="L1820" i="2"/>
  <c r="M1820" i="2"/>
  <c r="L1452" i="2"/>
  <c r="M1452" i="2"/>
  <c r="L1340" i="2"/>
  <c r="M1340" i="2"/>
  <c r="L1244" i="2"/>
  <c r="M1244" i="2"/>
  <c r="L1236" i="2"/>
  <c r="M1236" i="2"/>
  <c r="L788" i="2"/>
  <c r="M788" i="2"/>
  <c r="L732" i="2"/>
  <c r="M732" i="2"/>
  <c r="L1869" i="2"/>
  <c r="M4373" i="2"/>
  <c r="M3988" i="2"/>
  <c r="M2949" i="2"/>
  <c r="M2789" i="2"/>
  <c r="M2236" i="2"/>
  <c r="M1388" i="2"/>
  <c r="M1197" i="2"/>
  <c r="U1197" i="2" s="1"/>
  <c r="M629" i="2"/>
  <c r="L4294" i="2"/>
  <c r="L584" i="2"/>
  <c r="M1032" i="2"/>
  <c r="L992" i="2"/>
  <c r="L574" i="2"/>
  <c r="M1590" i="2"/>
  <c r="U1590" i="2" s="1"/>
  <c r="M1462" i="2"/>
  <c r="S1462" i="2" s="1"/>
  <c r="M1326" i="2"/>
  <c r="M1022" i="2"/>
  <c r="L3024" i="2"/>
  <c r="L1278" i="2"/>
  <c r="M3280" i="2"/>
  <c r="M1134" i="2"/>
  <c r="U1134" i="2" s="1"/>
  <c r="M982" i="2"/>
  <c r="M4975" i="2"/>
  <c r="L4975" i="2"/>
  <c r="M4951" i="2"/>
  <c r="S4951" i="2" s="1"/>
  <c r="L4951" i="2"/>
  <c r="M4895" i="2"/>
  <c r="L4895" i="2"/>
  <c r="M4807" i="2"/>
  <c r="L4807" i="2"/>
  <c r="L4727" i="2"/>
  <c r="M4727" i="2"/>
  <c r="M4679" i="2"/>
  <c r="L4679" i="2"/>
  <c r="L4655" i="2"/>
  <c r="M4655" i="2"/>
  <c r="L4623" i="2"/>
  <c r="M4623" i="2"/>
  <c r="L4599" i="2"/>
  <c r="M4599" i="2"/>
  <c r="M4575" i="2"/>
  <c r="U4575" i="2" s="1"/>
  <c r="L4575" i="2"/>
  <c r="M4551" i="2"/>
  <c r="L4551" i="2"/>
  <c r="L4495" i="2"/>
  <c r="M4495" i="2"/>
  <c r="M4407" i="2"/>
  <c r="L4407" i="2"/>
  <c r="M4375" i="2"/>
  <c r="L4375" i="2"/>
  <c r="L4351" i="2"/>
  <c r="M4351" i="2"/>
  <c r="L4231" i="2"/>
  <c r="M4231" i="2"/>
  <c r="L4151" i="2"/>
  <c r="M4151" i="2"/>
  <c r="L4127" i="2"/>
  <c r="M4127" i="2"/>
  <c r="L4103" i="2"/>
  <c r="M4103" i="2"/>
  <c r="L4023" i="2"/>
  <c r="M4023" i="2"/>
  <c r="L3991" i="2"/>
  <c r="M3991" i="2"/>
  <c r="S3991" i="2" s="1"/>
  <c r="L3967" i="2"/>
  <c r="M3967" i="2"/>
  <c r="L3951" i="2"/>
  <c r="M3951" i="2"/>
  <c r="L3935" i="2"/>
  <c r="M3935" i="2"/>
  <c r="L3919" i="2"/>
  <c r="M3919" i="2"/>
  <c r="L3895" i="2"/>
  <c r="M3895" i="2"/>
  <c r="L3871" i="2"/>
  <c r="M3871" i="2"/>
  <c r="L3855" i="2"/>
  <c r="M3855" i="2"/>
  <c r="L3831" i="2"/>
  <c r="M3831" i="2"/>
  <c r="L3799" i="2"/>
  <c r="M3799" i="2"/>
  <c r="L3783" i="2"/>
  <c r="M3783" i="2"/>
  <c r="L3751" i="2"/>
  <c r="M3751" i="2"/>
  <c r="L3727" i="2"/>
  <c r="M3727" i="2"/>
  <c r="U3727" i="2" s="1"/>
  <c r="L3703" i="2"/>
  <c r="M3703" i="2"/>
  <c r="L3655" i="2"/>
  <c r="M3655" i="2"/>
  <c r="L3639" i="2"/>
  <c r="M3639" i="2"/>
  <c r="L3615" i="2"/>
  <c r="M3615" i="2"/>
  <c r="L3591" i="2"/>
  <c r="M3591" i="2"/>
  <c r="L3567" i="2"/>
  <c r="M3567" i="2"/>
  <c r="L3543" i="2"/>
  <c r="M3543" i="2"/>
  <c r="L3495" i="2"/>
  <c r="M3495" i="2"/>
  <c r="L3479" i="2"/>
  <c r="M3479" i="2"/>
  <c r="L3423" i="2"/>
  <c r="M3423" i="2"/>
  <c r="L3399" i="2"/>
  <c r="M3399" i="2"/>
  <c r="L3375" i="2"/>
  <c r="M3375" i="2"/>
  <c r="L3351" i="2"/>
  <c r="M3351" i="2"/>
  <c r="L3327" i="2"/>
  <c r="M3327" i="2"/>
  <c r="L3311" i="2"/>
  <c r="M3311" i="2"/>
  <c r="L3287" i="2"/>
  <c r="M3287" i="2"/>
  <c r="L3263" i="2"/>
  <c r="M3263" i="2"/>
  <c r="L3247" i="2"/>
  <c r="M3247" i="2"/>
  <c r="L3223" i="2"/>
  <c r="M3223" i="2"/>
  <c r="L3191" i="2"/>
  <c r="M3191" i="2"/>
  <c r="L3183" i="2"/>
  <c r="M3183" i="2"/>
  <c r="L3159" i="2"/>
  <c r="M3159" i="2"/>
  <c r="L3135" i="2"/>
  <c r="M3135" i="2"/>
  <c r="L3119" i="2"/>
  <c r="M3119" i="2"/>
  <c r="L3095" i="2"/>
  <c r="M3095" i="2"/>
  <c r="L3071" i="2"/>
  <c r="M3071" i="2"/>
  <c r="L3039" i="2"/>
  <c r="M3039" i="2"/>
  <c r="L2983" i="2"/>
  <c r="M2983" i="2"/>
  <c r="L2959" i="2"/>
  <c r="M2959" i="2"/>
  <c r="L2951" i="2"/>
  <c r="M2951" i="2"/>
  <c r="L2935" i="2"/>
  <c r="M2935" i="2"/>
  <c r="L2911" i="2"/>
  <c r="M2911" i="2"/>
  <c r="L2887" i="2"/>
  <c r="M2887" i="2"/>
  <c r="L2839" i="2"/>
  <c r="M2839" i="2"/>
  <c r="L2815" i="2"/>
  <c r="M2815" i="2"/>
  <c r="L2799" i="2"/>
  <c r="M2799" i="2"/>
  <c r="L2711" i="2"/>
  <c r="M2711" i="2"/>
  <c r="L2695" i="2"/>
  <c r="M2695" i="2"/>
  <c r="S2695" i="2" s="1"/>
  <c r="L2671" i="2"/>
  <c r="M2671" i="2"/>
  <c r="L2647" i="2"/>
  <c r="M2647" i="2"/>
  <c r="L2623" i="2"/>
  <c r="M2623" i="2"/>
  <c r="L2607" i="2"/>
  <c r="M2607" i="2"/>
  <c r="L2583" i="2"/>
  <c r="M2583" i="2"/>
  <c r="L2559" i="2"/>
  <c r="M2559" i="2"/>
  <c r="L2535" i="2"/>
  <c r="M2535" i="2"/>
  <c r="L2511" i="2"/>
  <c r="M2511" i="2"/>
  <c r="L2487" i="2"/>
  <c r="M2487" i="2"/>
  <c r="M2455" i="2"/>
  <c r="L2455" i="2"/>
  <c r="L2431" i="2"/>
  <c r="M2431" i="2"/>
  <c r="L2407" i="2"/>
  <c r="M2407" i="2"/>
  <c r="L2391" i="2"/>
  <c r="M2391" i="2"/>
  <c r="L2367" i="2"/>
  <c r="M2367" i="2"/>
  <c r="M2343" i="2"/>
  <c r="L2343" i="2"/>
  <c r="M2303" i="2"/>
  <c r="L2303" i="2"/>
  <c r="M2279" i="2"/>
  <c r="L2279" i="2"/>
  <c r="M2255" i="2"/>
  <c r="L2255" i="2"/>
  <c r="M2215" i="2"/>
  <c r="L2215" i="2"/>
  <c r="M2191" i="2"/>
  <c r="L2191" i="2"/>
  <c r="M2167" i="2"/>
  <c r="L2167" i="2"/>
  <c r="L2143" i="2"/>
  <c r="M2143" i="2"/>
  <c r="L2119" i="2"/>
  <c r="M2119" i="2"/>
  <c r="L2095" i="2"/>
  <c r="M2095" i="2"/>
  <c r="L2071" i="2"/>
  <c r="M2071" i="2"/>
  <c r="L2047" i="2"/>
  <c r="M2047" i="2"/>
  <c r="L2039" i="2"/>
  <c r="M2039" i="2"/>
  <c r="S2039" i="2" s="1"/>
  <c r="L2015" i="2"/>
  <c r="M2015" i="2"/>
  <c r="L1991" i="2"/>
  <c r="M1991" i="2"/>
  <c r="L1975" i="2"/>
  <c r="M1975" i="2"/>
  <c r="L1951" i="2"/>
  <c r="M1951" i="2"/>
  <c r="L1927" i="2"/>
  <c r="M1927" i="2"/>
  <c r="L1903" i="2"/>
  <c r="M1903" i="2"/>
  <c r="L1871" i="2"/>
  <c r="M1871" i="2"/>
  <c r="L1855" i="2"/>
  <c r="M1855" i="2"/>
  <c r="L1831" i="2"/>
  <c r="M1831" i="2"/>
  <c r="L1799" i="2"/>
  <c r="M1799" i="2"/>
  <c r="L1783" i="2"/>
  <c r="M1783" i="2"/>
  <c r="L1759" i="2"/>
  <c r="M1759" i="2"/>
  <c r="L1735" i="2"/>
  <c r="M1735" i="2"/>
  <c r="M1687" i="2"/>
  <c r="L1687" i="2"/>
  <c r="M1663" i="2"/>
  <c r="L1663" i="2"/>
  <c r="L1647" i="2"/>
  <c r="M1647" i="2"/>
  <c r="L1639" i="2"/>
  <c r="M1639" i="2"/>
  <c r="L1615" i="2"/>
  <c r="M1615" i="2"/>
  <c r="U1615" i="2" s="1"/>
  <c r="L1607" i="2"/>
  <c r="M1607" i="2"/>
  <c r="L1583" i="2"/>
  <c r="M1583" i="2"/>
  <c r="L1567" i="2"/>
  <c r="M1567" i="2"/>
  <c r="L1543" i="2"/>
  <c r="M1543" i="2"/>
  <c r="L1527" i="2"/>
  <c r="M1527" i="2"/>
  <c r="S1527" i="2" s="1"/>
  <c r="M1519" i="2"/>
  <c r="L1519" i="2"/>
  <c r="L1503" i="2"/>
  <c r="M1503" i="2"/>
  <c r="L1471" i="2"/>
  <c r="M1471" i="2"/>
  <c r="L1463" i="2"/>
  <c r="M1463" i="2"/>
  <c r="M1455" i="2"/>
  <c r="U1455" i="2" s="1"/>
  <c r="L1455" i="2"/>
  <c r="L1447" i="2"/>
  <c r="M1447" i="2"/>
  <c r="L1439" i="2"/>
  <c r="M1439" i="2"/>
  <c r="L1423" i="2"/>
  <c r="M1423" i="2"/>
  <c r="L1415" i="2"/>
  <c r="M1415" i="2"/>
  <c r="L1407" i="2"/>
  <c r="M1407" i="2"/>
  <c r="L1391" i="2"/>
  <c r="M1391" i="2"/>
  <c r="L1383" i="2"/>
  <c r="M1383" i="2"/>
  <c r="L1375" i="2"/>
  <c r="M1375" i="2"/>
  <c r="L1367" i="2"/>
  <c r="M1367" i="2"/>
  <c r="M1359" i="2"/>
  <c r="L1359" i="2"/>
  <c r="M1343" i="2"/>
  <c r="L1343" i="2"/>
  <c r="L1327" i="2"/>
  <c r="M1327" i="2"/>
  <c r="L1311" i="2"/>
  <c r="M1311" i="2"/>
  <c r="L1295" i="2"/>
  <c r="M1295" i="2"/>
  <c r="M1271" i="2"/>
  <c r="L1271" i="2"/>
  <c r="L1255" i="2"/>
  <c r="M1255" i="2"/>
  <c r="L1239" i="2"/>
  <c r="M1239" i="2"/>
  <c r="M1231" i="2"/>
  <c r="L1231" i="2"/>
  <c r="L1215" i="2"/>
  <c r="M1215" i="2"/>
  <c r="M1199" i="2"/>
  <c r="L1199" i="2"/>
  <c r="L1191" i="2"/>
  <c r="M1191" i="2"/>
  <c r="M1175" i="2"/>
  <c r="L1175" i="2"/>
  <c r="L1151" i="2"/>
  <c r="M1151" i="2"/>
  <c r="M1135" i="2"/>
  <c r="L1135" i="2"/>
  <c r="L1127" i="2"/>
  <c r="M1127" i="2"/>
  <c r="L1111" i="2"/>
  <c r="M1111" i="2"/>
  <c r="L1095" i="2"/>
  <c r="M1095" i="2"/>
  <c r="L1079" i="2"/>
  <c r="M1079" i="2"/>
  <c r="L1063" i="2"/>
  <c r="M1063" i="2"/>
  <c r="M1047" i="2"/>
  <c r="U1047" i="2" s="1"/>
  <c r="L1047" i="2"/>
  <c r="L1031" i="2"/>
  <c r="M1031" i="2"/>
  <c r="L1007" i="2"/>
  <c r="M1007" i="2"/>
  <c r="L991" i="2"/>
  <c r="M991" i="2"/>
  <c r="L983" i="2"/>
  <c r="M983" i="2"/>
  <c r="L967" i="2"/>
  <c r="M967" i="2"/>
  <c r="L951" i="2"/>
  <c r="M951" i="2"/>
  <c r="L935" i="2"/>
  <c r="M935" i="2"/>
  <c r="M919" i="2"/>
  <c r="L919" i="2"/>
  <c r="L903" i="2"/>
  <c r="M903" i="2"/>
  <c r="L887" i="2"/>
  <c r="M887" i="2"/>
  <c r="L879" i="2"/>
  <c r="M879" i="2"/>
  <c r="L863" i="2"/>
  <c r="M863" i="2"/>
  <c r="L847" i="2"/>
  <c r="M847" i="2"/>
  <c r="L831" i="2"/>
  <c r="M831" i="2"/>
  <c r="L815" i="2"/>
  <c r="M815" i="2"/>
  <c r="L799" i="2"/>
  <c r="M799" i="2"/>
  <c r="U799" i="2" s="1"/>
  <c r="L783" i="2"/>
  <c r="M783" i="2"/>
  <c r="L775" i="2"/>
  <c r="M775" i="2"/>
  <c r="L759" i="2"/>
  <c r="M759" i="2"/>
  <c r="L743" i="2"/>
  <c r="M743" i="2"/>
  <c r="L727" i="2"/>
  <c r="M727" i="2"/>
  <c r="M711" i="2"/>
  <c r="T711" i="2" s="1"/>
  <c r="L711" i="2"/>
  <c r="L695" i="2"/>
  <c r="M695" i="2"/>
  <c r="L671" i="2"/>
  <c r="M671" i="2"/>
  <c r="U671" i="2" s="1"/>
  <c r="L655" i="2"/>
  <c r="M655" i="2"/>
  <c r="L647" i="2"/>
  <c r="M647" i="2"/>
  <c r="L631" i="2"/>
  <c r="M631" i="2"/>
  <c r="U631" i="2" s="1"/>
  <c r="L615" i="2"/>
  <c r="M615" i="2"/>
  <c r="L599" i="2"/>
  <c r="M599" i="2"/>
  <c r="S599" i="2" s="1"/>
  <c r="L583" i="2"/>
  <c r="M583" i="2"/>
  <c r="S583" i="2" s="1"/>
  <c r="L567" i="2"/>
  <c r="M567" i="2"/>
  <c r="L551" i="2"/>
  <c r="M551" i="2"/>
  <c r="L535" i="2"/>
  <c r="M535" i="2"/>
  <c r="L519" i="2"/>
  <c r="M519" i="2"/>
  <c r="L503" i="2"/>
  <c r="M503" i="2"/>
  <c r="L487" i="2"/>
  <c r="M487" i="2"/>
  <c r="L471" i="2"/>
  <c r="M471" i="2"/>
  <c r="M455" i="2"/>
  <c r="L455" i="2"/>
  <c r="L439" i="2"/>
  <c r="M439" i="2"/>
  <c r="L407" i="2"/>
  <c r="M407" i="2"/>
  <c r="M391" i="2"/>
  <c r="L391" i="2"/>
  <c r="L375" i="2"/>
  <c r="M375" i="2"/>
  <c r="L359" i="2"/>
  <c r="M359" i="2"/>
  <c r="L319" i="2"/>
  <c r="M319" i="2"/>
  <c r="L311" i="2"/>
  <c r="M311" i="2"/>
  <c r="S311" i="2" s="1"/>
  <c r="L295" i="2"/>
  <c r="M295" i="2"/>
  <c r="L279" i="2"/>
  <c r="M279" i="2"/>
  <c r="L263" i="2"/>
  <c r="M263" i="2"/>
  <c r="S263" i="2" s="1"/>
  <c r="L247" i="2"/>
  <c r="M247" i="2"/>
  <c r="L231" i="2"/>
  <c r="M231" i="2"/>
  <c r="L215" i="2"/>
  <c r="M215" i="2"/>
  <c r="L199" i="2"/>
  <c r="M199" i="2"/>
  <c r="L183" i="2"/>
  <c r="M183" i="2"/>
  <c r="L167" i="2"/>
  <c r="M167" i="2"/>
  <c r="M151" i="2"/>
  <c r="L151" i="2"/>
  <c r="L135" i="2"/>
  <c r="M135" i="2"/>
  <c r="U135" i="2" s="1"/>
  <c r="L119" i="2"/>
  <c r="M119" i="2"/>
  <c r="L103" i="2"/>
  <c r="M103" i="2"/>
  <c r="M87" i="2"/>
  <c r="L87" i="2"/>
  <c r="L71" i="2"/>
  <c r="M71" i="2"/>
  <c r="L55" i="2"/>
  <c r="M55" i="2"/>
  <c r="L39" i="2"/>
  <c r="M39" i="2"/>
  <c r="L23" i="2"/>
  <c r="M23" i="2"/>
  <c r="L7" i="2"/>
  <c r="M7" i="2"/>
  <c r="L4767" i="2"/>
  <c r="L4519" i="2"/>
  <c r="M4816" i="2"/>
  <c r="M4736" i="2"/>
  <c r="M4592" i="2"/>
  <c r="M4319" i="2"/>
  <c r="M4016" i="2"/>
  <c r="M2895" i="2"/>
  <c r="L4966" i="2"/>
  <c r="M4966" i="2"/>
  <c r="U4966" i="2" s="1"/>
  <c r="M4950" i="2"/>
  <c r="L4950" i="2"/>
  <c r="M4918" i="2"/>
  <c r="L4918" i="2"/>
  <c r="L4902" i="2"/>
  <c r="M4902" i="2"/>
  <c r="M4878" i="2"/>
  <c r="L4878" i="2"/>
  <c r="L4862" i="2"/>
  <c r="M4862" i="2"/>
  <c r="M4846" i="2"/>
  <c r="L4846" i="2"/>
  <c r="M4830" i="2"/>
  <c r="L4830" i="2"/>
  <c r="L4798" i="2"/>
  <c r="M4798" i="2"/>
  <c r="M4782" i="2"/>
  <c r="L4782" i="2"/>
  <c r="M4766" i="2"/>
  <c r="U4766" i="2" s="1"/>
  <c r="L4766" i="2"/>
  <c r="M4726" i="2"/>
  <c r="U4726" i="2" s="1"/>
  <c r="L4726" i="2"/>
  <c r="L4710" i="2"/>
  <c r="M4710" i="2"/>
  <c r="M4678" i="2"/>
  <c r="L4678" i="2"/>
  <c r="L4670" i="2"/>
  <c r="M4670" i="2"/>
  <c r="M4654" i="2"/>
  <c r="L4654" i="2"/>
  <c r="M4638" i="2"/>
  <c r="L4638" i="2"/>
  <c r="M4622" i="2"/>
  <c r="L4622" i="2"/>
  <c r="M4606" i="2"/>
  <c r="L4606" i="2"/>
  <c r="M4590" i="2"/>
  <c r="L4590" i="2"/>
  <c r="L4582" i="2"/>
  <c r="M4582" i="2"/>
  <c r="L4566" i="2"/>
  <c r="M4566" i="2"/>
  <c r="L4550" i="2"/>
  <c r="M4550" i="2"/>
  <c r="L4534" i="2"/>
  <c r="M4534" i="2"/>
  <c r="M4494" i="2"/>
  <c r="L4494" i="2"/>
  <c r="L4486" i="2"/>
  <c r="M4486" i="2"/>
  <c r="L4470" i="2"/>
  <c r="M4470" i="2"/>
  <c r="L4454" i="2"/>
  <c r="M4454" i="2"/>
  <c r="L4438" i="2"/>
  <c r="M4438" i="2"/>
  <c r="M4398" i="2"/>
  <c r="L4398" i="2"/>
  <c r="M4382" i="2"/>
  <c r="L4382" i="2"/>
  <c r="M4366" i="2"/>
  <c r="L4366" i="2"/>
  <c r="L4334" i="2"/>
  <c r="M4334" i="2"/>
  <c r="L4310" i="2"/>
  <c r="M4310" i="2"/>
  <c r="L4278" i="2"/>
  <c r="M4278" i="2"/>
  <c r="L4270" i="2"/>
  <c r="M4270" i="2"/>
  <c r="L4254" i="2"/>
  <c r="M4254" i="2"/>
  <c r="L4238" i="2"/>
  <c r="M4238" i="2"/>
  <c r="U4238" i="2" s="1"/>
  <c r="L4222" i="2"/>
  <c r="M4222" i="2"/>
  <c r="L4206" i="2"/>
  <c r="M4206" i="2"/>
  <c r="L4190" i="2"/>
  <c r="M4190" i="2"/>
  <c r="L4182" i="2"/>
  <c r="M4182" i="2"/>
  <c r="L4166" i="2"/>
  <c r="M4166" i="2"/>
  <c r="L4150" i="2"/>
  <c r="M4150" i="2"/>
  <c r="L4134" i="2"/>
  <c r="M4134" i="2"/>
  <c r="L4118" i="2"/>
  <c r="M4118" i="2"/>
  <c r="L4110" i="2"/>
  <c r="M4110" i="2"/>
  <c r="T4110" i="2" s="1"/>
  <c r="L4086" i="2"/>
  <c r="M4086" i="2"/>
  <c r="L4054" i="2"/>
  <c r="M4054" i="2"/>
  <c r="L4046" i="2"/>
  <c r="M4046" i="2"/>
  <c r="L4030" i="2"/>
  <c r="M4030" i="2"/>
  <c r="L4022" i="2"/>
  <c r="M4022" i="2"/>
  <c r="L4006" i="2"/>
  <c r="M4006" i="2"/>
  <c r="L3990" i="2"/>
  <c r="M3990" i="2"/>
  <c r="L3974" i="2"/>
  <c r="M3974" i="2"/>
  <c r="T3974" i="2" s="1"/>
  <c r="L3958" i="2"/>
  <c r="M3958" i="2"/>
  <c r="L3942" i="2"/>
  <c r="M3942" i="2"/>
  <c r="L3926" i="2"/>
  <c r="M3926" i="2"/>
  <c r="L3862" i="2"/>
  <c r="M3862" i="2"/>
  <c r="L3846" i="2"/>
  <c r="M3846" i="2"/>
  <c r="L3830" i="2"/>
  <c r="M3830" i="2"/>
  <c r="L3814" i="2"/>
  <c r="M3814" i="2"/>
  <c r="L3798" i="2"/>
  <c r="M3798" i="2"/>
  <c r="L3758" i="2"/>
  <c r="M3758" i="2"/>
  <c r="L3726" i="2"/>
  <c r="M3726" i="2"/>
  <c r="L3686" i="2"/>
  <c r="M3686" i="2"/>
  <c r="L3566" i="2"/>
  <c r="M3566" i="2"/>
  <c r="L3542" i="2"/>
  <c r="M3542" i="2"/>
  <c r="L3358" i="2"/>
  <c r="M3358" i="2"/>
  <c r="S3358" i="2" s="1"/>
  <c r="L3318" i="2"/>
  <c r="M3318" i="2"/>
  <c r="L3310" i="2"/>
  <c r="M3310" i="2"/>
  <c r="L3294" i="2"/>
  <c r="M3294" i="2"/>
  <c r="L3278" i="2"/>
  <c r="M3278" i="2"/>
  <c r="L3270" i="2"/>
  <c r="M3270" i="2"/>
  <c r="L3254" i="2"/>
  <c r="M3254" i="2"/>
  <c r="L3238" i="2"/>
  <c r="M3238" i="2"/>
  <c r="L3222" i="2"/>
  <c r="M3222" i="2"/>
  <c r="L3190" i="2"/>
  <c r="M3190" i="2"/>
  <c r="L3158" i="2"/>
  <c r="M3158" i="2"/>
  <c r="L3118" i="2"/>
  <c r="M3118" i="2"/>
  <c r="L3102" i="2"/>
  <c r="M3102" i="2"/>
  <c r="L3086" i="2"/>
  <c r="M3086" i="2"/>
  <c r="L3078" i="2"/>
  <c r="M3078" i="2"/>
  <c r="L3062" i="2"/>
  <c r="M3062" i="2"/>
  <c r="L3046" i="2"/>
  <c r="M3046" i="2"/>
  <c r="L3030" i="2"/>
  <c r="M3030" i="2"/>
  <c r="L2990" i="2"/>
  <c r="M2990" i="2"/>
  <c r="L2982" i="2"/>
  <c r="M2982" i="2"/>
  <c r="L2966" i="2"/>
  <c r="M2966" i="2"/>
  <c r="L2950" i="2"/>
  <c r="M2950" i="2"/>
  <c r="L2934" i="2"/>
  <c r="M2934" i="2"/>
  <c r="L2918" i="2"/>
  <c r="M2918" i="2"/>
  <c r="L2902" i="2"/>
  <c r="M2902" i="2"/>
  <c r="L2894" i="2"/>
  <c r="M2894" i="2"/>
  <c r="L2878" i="2"/>
  <c r="M2878" i="2"/>
  <c r="L2862" i="2"/>
  <c r="M2862" i="2"/>
  <c r="L2846" i="2"/>
  <c r="M2846" i="2"/>
  <c r="L2838" i="2"/>
  <c r="M2838" i="2"/>
  <c r="L2830" i="2"/>
  <c r="M2830" i="2"/>
  <c r="L2814" i="2"/>
  <c r="M2814" i="2"/>
  <c r="L2806" i="2"/>
  <c r="M2806" i="2"/>
  <c r="L2798" i="2"/>
  <c r="M2798" i="2"/>
  <c r="L2782" i="2"/>
  <c r="M2782" i="2"/>
  <c r="L2774" i="2"/>
  <c r="M2774" i="2"/>
  <c r="L2766" i="2"/>
  <c r="M2766" i="2"/>
  <c r="L2750" i="2"/>
  <c r="M2750" i="2"/>
  <c r="L2742" i="2"/>
  <c r="M2742" i="2"/>
  <c r="L2734" i="2"/>
  <c r="M2734" i="2"/>
  <c r="L2686" i="2"/>
  <c r="M2686" i="2"/>
  <c r="L2670" i="2"/>
  <c r="M2670" i="2"/>
  <c r="L2654" i="2"/>
  <c r="M2654" i="2"/>
  <c r="L2638" i="2"/>
  <c r="M2638" i="2"/>
  <c r="S2638" i="2" s="1"/>
  <c r="L2582" i="2"/>
  <c r="M2582" i="2"/>
  <c r="L2550" i="2"/>
  <c r="M2550" i="2"/>
  <c r="L2534" i="2"/>
  <c r="M2534" i="2"/>
  <c r="L2518" i="2"/>
  <c r="M2518" i="2"/>
  <c r="T2518" i="2" s="1"/>
  <c r="L2502" i="2"/>
  <c r="M2502" i="2"/>
  <c r="L2494" i="2"/>
  <c r="M2494" i="2"/>
  <c r="L2470" i="2"/>
  <c r="M2470" i="2"/>
  <c r="L2438" i="2"/>
  <c r="M2438" i="2"/>
  <c r="M2422" i="2"/>
  <c r="S2422" i="2" s="1"/>
  <c r="L2422" i="2"/>
  <c r="L2406" i="2"/>
  <c r="M2406" i="2"/>
  <c r="L2390" i="2"/>
  <c r="M2390" i="2"/>
  <c r="M2382" i="2"/>
  <c r="L2382" i="2"/>
  <c r="M2342" i="2"/>
  <c r="S2342" i="2" s="1"/>
  <c r="L2342" i="2"/>
  <c r="L2326" i="2"/>
  <c r="M2326" i="2"/>
  <c r="L2310" i="2"/>
  <c r="M2310" i="2"/>
  <c r="L2270" i="2"/>
  <c r="M2270" i="2"/>
  <c r="M2254" i="2"/>
  <c r="L2254" i="2"/>
  <c r="L2222" i="2"/>
  <c r="M2222" i="2"/>
  <c r="L2206" i="2"/>
  <c r="M2206" i="2"/>
  <c r="L2190" i="2"/>
  <c r="M2190" i="2"/>
  <c r="L2174" i="2"/>
  <c r="M2174" i="2"/>
  <c r="L2142" i="2"/>
  <c r="M2142" i="2"/>
  <c r="L2126" i="2"/>
  <c r="M2126" i="2"/>
  <c r="L2094" i="2"/>
  <c r="M2094" i="2"/>
  <c r="L2078" i="2"/>
  <c r="M2078" i="2"/>
  <c r="L2062" i="2"/>
  <c r="M2062" i="2"/>
  <c r="L2022" i="2"/>
  <c r="M2022" i="2"/>
  <c r="L2006" i="2"/>
  <c r="M2006" i="2"/>
  <c r="L1990" i="2"/>
  <c r="M1990" i="2"/>
  <c r="L1958" i="2"/>
  <c r="M1958" i="2"/>
  <c r="L1950" i="2"/>
  <c r="M1950" i="2"/>
  <c r="T1950" i="2" s="1"/>
  <c r="L1934" i="2"/>
  <c r="M1934" i="2"/>
  <c r="L1910" i="2"/>
  <c r="M1910" i="2"/>
  <c r="L1902" i="2"/>
  <c r="M1902" i="2"/>
  <c r="L1886" i="2"/>
  <c r="M1886" i="2"/>
  <c r="L1870" i="2"/>
  <c r="M1870" i="2"/>
  <c r="L1854" i="2"/>
  <c r="M1854" i="2"/>
  <c r="S1854" i="2" s="1"/>
  <c r="L1838" i="2"/>
  <c r="M1838" i="2"/>
  <c r="L1814" i="2"/>
  <c r="M1814" i="2"/>
  <c r="L1806" i="2"/>
  <c r="M1806" i="2"/>
  <c r="L1782" i="2"/>
  <c r="M1782" i="2"/>
  <c r="L1766" i="2"/>
  <c r="M1766" i="2"/>
  <c r="L1750" i="2"/>
  <c r="M1750" i="2"/>
  <c r="U1750" i="2" s="1"/>
  <c r="L1734" i="2"/>
  <c r="M1734" i="2"/>
  <c r="L1726" i="2"/>
  <c r="M1726" i="2"/>
  <c r="S1726" i="2" s="1"/>
  <c r="L1710" i="2"/>
  <c r="M1710" i="2"/>
  <c r="T1710" i="2" s="1"/>
  <c r="L1694" i="2"/>
  <c r="M1694" i="2"/>
  <c r="L1678" i="2"/>
  <c r="M1678" i="2"/>
  <c r="L1638" i="2"/>
  <c r="M1638" i="2"/>
  <c r="L1622" i="2"/>
  <c r="M1622" i="2"/>
  <c r="U1622" i="2" s="1"/>
  <c r="L1606" i="2"/>
  <c r="M1606" i="2"/>
  <c r="L4743" i="2"/>
  <c r="L4511" i="2"/>
  <c r="L3816" i="2"/>
  <c r="L3536" i="2"/>
  <c r="M4815" i="2"/>
  <c r="M4671" i="2"/>
  <c r="M4070" i="2"/>
  <c r="M3934" i="2"/>
  <c r="M3631" i="2"/>
  <c r="M3519" i="2"/>
  <c r="M3271" i="2"/>
  <c r="M3144" i="2"/>
  <c r="M3080" i="2"/>
  <c r="M3007" i="2"/>
  <c r="M2704" i="2"/>
  <c r="M1718" i="2"/>
  <c r="M1551" i="2"/>
  <c r="L4965" i="2"/>
  <c r="M4965" i="2"/>
  <c r="L4941" i="2"/>
  <c r="M4941" i="2"/>
  <c r="S4941" i="2" s="1"/>
  <c r="M4925" i="2"/>
  <c r="L4925" i="2"/>
  <c r="M4917" i="2"/>
  <c r="T4917" i="2" s="1"/>
  <c r="L4917" i="2"/>
  <c r="L4877" i="2"/>
  <c r="M4877" i="2"/>
  <c r="M4869" i="2"/>
  <c r="U4869" i="2" s="1"/>
  <c r="L4869" i="2"/>
  <c r="M4853" i="2"/>
  <c r="L4853" i="2"/>
  <c r="M4845" i="2"/>
  <c r="L4845" i="2"/>
  <c r="M4829" i="2"/>
  <c r="L4829" i="2"/>
  <c r="L4813" i="2"/>
  <c r="M4813" i="2"/>
  <c r="M4781" i="2"/>
  <c r="L4781" i="2"/>
  <c r="M4765" i="2"/>
  <c r="L4765" i="2"/>
  <c r="L4749" i="2"/>
  <c r="M4749" i="2"/>
  <c r="M4733" i="2"/>
  <c r="L4733" i="2"/>
  <c r="M4717" i="2"/>
  <c r="L4717" i="2"/>
  <c r="M4701" i="2"/>
  <c r="L4701" i="2"/>
  <c r="L4685" i="2"/>
  <c r="M4685" i="2"/>
  <c r="M4677" i="2"/>
  <c r="L4677" i="2"/>
  <c r="M4661" i="2"/>
  <c r="L4661" i="2"/>
  <c r="M4637" i="2"/>
  <c r="S4637" i="2" s="1"/>
  <c r="L4637" i="2"/>
  <c r="L4597" i="2"/>
  <c r="M4597" i="2"/>
  <c r="M4911" i="2"/>
  <c r="L4911" i="2"/>
  <c r="L4871" i="2"/>
  <c r="M4871" i="2"/>
  <c r="L4847" i="2"/>
  <c r="M4847" i="2"/>
  <c r="S4847" i="2" s="1"/>
  <c r="L4823" i="2"/>
  <c r="M4823" i="2"/>
  <c r="M4719" i="2"/>
  <c r="L4719" i="2"/>
  <c r="M4639" i="2"/>
  <c r="L4639" i="2"/>
  <c r="L4583" i="2"/>
  <c r="M4583" i="2"/>
  <c r="L4567" i="2"/>
  <c r="M4567" i="2"/>
  <c r="M4543" i="2"/>
  <c r="L4543" i="2"/>
  <c r="M4487" i="2"/>
  <c r="L4487" i="2"/>
  <c r="L4471" i="2"/>
  <c r="M4471" i="2"/>
  <c r="M4447" i="2"/>
  <c r="L4447" i="2"/>
  <c r="L4391" i="2"/>
  <c r="M4391" i="2"/>
  <c r="L4335" i="2"/>
  <c r="M4335" i="2"/>
  <c r="L4311" i="2"/>
  <c r="M4311" i="2"/>
  <c r="L4295" i="2"/>
  <c r="M4295" i="2"/>
  <c r="L4271" i="2"/>
  <c r="M4271" i="2"/>
  <c r="L4215" i="2"/>
  <c r="M4215" i="2"/>
  <c r="S4215" i="2" s="1"/>
  <c r="L4191" i="2"/>
  <c r="M4191" i="2"/>
  <c r="L4167" i="2"/>
  <c r="M4167" i="2"/>
  <c r="L4143" i="2"/>
  <c r="M4143" i="2"/>
  <c r="L4119" i="2"/>
  <c r="M4119" i="2"/>
  <c r="L4095" i="2"/>
  <c r="M4095" i="2"/>
  <c r="L4079" i="2"/>
  <c r="M4079" i="2"/>
  <c r="L4055" i="2"/>
  <c r="M4055" i="2"/>
  <c r="L4031" i="2"/>
  <c r="M4031" i="2"/>
  <c r="L4007" i="2"/>
  <c r="M4007" i="2"/>
  <c r="L3975" i="2"/>
  <c r="M3975" i="2"/>
  <c r="L3943" i="2"/>
  <c r="M3943" i="2"/>
  <c r="L3823" i="2"/>
  <c r="M3823" i="2"/>
  <c r="L3807" i="2"/>
  <c r="M3807" i="2"/>
  <c r="L3767" i="2"/>
  <c r="M3767" i="2"/>
  <c r="L3719" i="2"/>
  <c r="M3719" i="2"/>
  <c r="L3695" i="2"/>
  <c r="M3695" i="2"/>
  <c r="L3647" i="2"/>
  <c r="M3647" i="2"/>
  <c r="L3623" i="2"/>
  <c r="M3623" i="2"/>
  <c r="L3599" i="2"/>
  <c r="M3599" i="2"/>
  <c r="L3575" i="2"/>
  <c r="M3575" i="2"/>
  <c r="L3559" i="2"/>
  <c r="M3559" i="2"/>
  <c r="L3535" i="2"/>
  <c r="M3535" i="2"/>
  <c r="L3511" i="2"/>
  <c r="M3511" i="2"/>
  <c r="L3447" i="2"/>
  <c r="M3447" i="2"/>
  <c r="L3415" i="2"/>
  <c r="M3415" i="2"/>
  <c r="L3391" i="2"/>
  <c r="M3391" i="2"/>
  <c r="L3367" i="2"/>
  <c r="M3367" i="2"/>
  <c r="L3279" i="2"/>
  <c r="M3279" i="2"/>
  <c r="L3255" i="2"/>
  <c r="M3255" i="2"/>
  <c r="L3239" i="2"/>
  <c r="M3239" i="2"/>
  <c r="L3207" i="2"/>
  <c r="M3207" i="2"/>
  <c r="L3151" i="2"/>
  <c r="M3151" i="2"/>
  <c r="L3127" i="2"/>
  <c r="M3127" i="2"/>
  <c r="L3103" i="2"/>
  <c r="M3103" i="2"/>
  <c r="L3079" i="2"/>
  <c r="M3079" i="2"/>
  <c r="L3055" i="2"/>
  <c r="M3055" i="2"/>
  <c r="L3031" i="2"/>
  <c r="M3031" i="2"/>
  <c r="L3015" i="2"/>
  <c r="M3015" i="2"/>
  <c r="L2991" i="2"/>
  <c r="M2991" i="2"/>
  <c r="L2967" i="2"/>
  <c r="M2967" i="2"/>
  <c r="L2879" i="2"/>
  <c r="M2879" i="2"/>
  <c r="L2855" i="2"/>
  <c r="M2855" i="2"/>
  <c r="L2831" i="2"/>
  <c r="M2831" i="2"/>
  <c r="L2807" i="2"/>
  <c r="M2807" i="2"/>
  <c r="L2791" i="2"/>
  <c r="M2791" i="2"/>
  <c r="L2775" i="2"/>
  <c r="M2775" i="2"/>
  <c r="L2751" i="2"/>
  <c r="M2751" i="2"/>
  <c r="S2751" i="2" s="1"/>
  <c r="L2727" i="2"/>
  <c r="M2727" i="2"/>
  <c r="L2719" i="2"/>
  <c r="M2719" i="2"/>
  <c r="L2687" i="2"/>
  <c r="M2687" i="2"/>
  <c r="L2663" i="2"/>
  <c r="M2663" i="2"/>
  <c r="L2631" i="2"/>
  <c r="M2631" i="2"/>
  <c r="L2575" i="2"/>
  <c r="M2575" i="2"/>
  <c r="L2551" i="2"/>
  <c r="M2551" i="2"/>
  <c r="U2551" i="2" s="1"/>
  <c r="L2527" i="2"/>
  <c r="M2527" i="2"/>
  <c r="L2503" i="2"/>
  <c r="M2503" i="2"/>
  <c r="L2479" i="2"/>
  <c r="M2479" i="2"/>
  <c r="S2479" i="2" s="1"/>
  <c r="L2463" i="2"/>
  <c r="M2463" i="2"/>
  <c r="L2447" i="2"/>
  <c r="M2447" i="2"/>
  <c r="L2415" i="2"/>
  <c r="M2415" i="2"/>
  <c r="M2359" i="2"/>
  <c r="L2359" i="2"/>
  <c r="L2335" i="2"/>
  <c r="M2335" i="2"/>
  <c r="M2295" i="2"/>
  <c r="L2295" i="2"/>
  <c r="L2271" i="2"/>
  <c r="M2271" i="2"/>
  <c r="L2207" i="2"/>
  <c r="M2207" i="2"/>
  <c r="M2127" i="2"/>
  <c r="L2127" i="2"/>
  <c r="M2111" i="2"/>
  <c r="L2111" i="2"/>
  <c r="L2079" i="2"/>
  <c r="M2079" i="2"/>
  <c r="L2055" i="2"/>
  <c r="M2055" i="2"/>
  <c r="L2023" i="2"/>
  <c r="M2023" i="2"/>
  <c r="L1999" i="2"/>
  <c r="M1999" i="2"/>
  <c r="L1935" i="2"/>
  <c r="M1935" i="2"/>
  <c r="L1911" i="2"/>
  <c r="M1911" i="2"/>
  <c r="L1887" i="2"/>
  <c r="M1887" i="2"/>
  <c r="L1863" i="2"/>
  <c r="M1863" i="2"/>
  <c r="L1839" i="2"/>
  <c r="M1839" i="2"/>
  <c r="L1823" i="2"/>
  <c r="M1823" i="2"/>
  <c r="L1807" i="2"/>
  <c r="M1807" i="2"/>
  <c r="S1807" i="2" s="1"/>
  <c r="L1775" i="2"/>
  <c r="M1775" i="2"/>
  <c r="L1695" i="2"/>
  <c r="M1695" i="2"/>
  <c r="L1679" i="2"/>
  <c r="M1679" i="2"/>
  <c r="L1575" i="2"/>
  <c r="M1575" i="2"/>
  <c r="L1559" i="2"/>
  <c r="M1559" i="2"/>
  <c r="L1535" i="2"/>
  <c r="M1535" i="2"/>
  <c r="L1511" i="2"/>
  <c r="M1511" i="2"/>
  <c r="L1495" i="2"/>
  <c r="M1495" i="2"/>
  <c r="U1495" i="2" s="1"/>
  <c r="L1479" i="2"/>
  <c r="M1479" i="2"/>
  <c r="L1351" i="2"/>
  <c r="M1351" i="2"/>
  <c r="L1335" i="2"/>
  <c r="M1335" i="2"/>
  <c r="L1319" i="2"/>
  <c r="M1319" i="2"/>
  <c r="L1303" i="2"/>
  <c r="M1303" i="2"/>
  <c r="L1279" i="2"/>
  <c r="M1279" i="2"/>
  <c r="L1263" i="2"/>
  <c r="M1263" i="2"/>
  <c r="M1247" i="2"/>
  <c r="L1247" i="2"/>
  <c r="M1207" i="2"/>
  <c r="L1207" i="2"/>
  <c r="L1183" i="2"/>
  <c r="M1183" i="2"/>
  <c r="L1167" i="2"/>
  <c r="M1167" i="2"/>
  <c r="L1159" i="2"/>
  <c r="M1159" i="2"/>
  <c r="M1143" i="2"/>
  <c r="L1143" i="2"/>
  <c r="M1119" i="2"/>
  <c r="L1119" i="2"/>
  <c r="L1103" i="2"/>
  <c r="M1103" i="2"/>
  <c r="L1087" i="2"/>
  <c r="M1087" i="2"/>
  <c r="M1071" i="2"/>
  <c r="L1071" i="2"/>
  <c r="L1055" i="2"/>
  <c r="M1055" i="2"/>
  <c r="L1039" i="2"/>
  <c r="M1039" i="2"/>
  <c r="T1039" i="2" s="1"/>
  <c r="M1023" i="2"/>
  <c r="L1023" i="2"/>
  <c r="L1015" i="2"/>
  <c r="M1015" i="2"/>
  <c r="L999" i="2"/>
  <c r="M999" i="2"/>
  <c r="S999" i="2" s="1"/>
  <c r="M975" i="2"/>
  <c r="L975" i="2"/>
  <c r="M959" i="2"/>
  <c r="L959" i="2"/>
  <c r="L943" i="2"/>
  <c r="M943" i="2"/>
  <c r="U943" i="2" s="1"/>
  <c r="L927" i="2"/>
  <c r="M927" i="2"/>
  <c r="L911" i="2"/>
  <c r="M911" i="2"/>
  <c r="L895" i="2"/>
  <c r="M895" i="2"/>
  <c r="U895" i="2" s="1"/>
  <c r="M871" i="2"/>
  <c r="L871" i="2"/>
  <c r="M855" i="2"/>
  <c r="T855" i="2" s="1"/>
  <c r="L855" i="2"/>
  <c r="L839" i="2"/>
  <c r="M839" i="2"/>
  <c r="M823" i="2"/>
  <c r="L823" i="2"/>
  <c r="L807" i="2"/>
  <c r="M807" i="2"/>
  <c r="S807" i="2" s="1"/>
  <c r="L791" i="2"/>
  <c r="M791" i="2"/>
  <c r="M767" i="2"/>
  <c r="S767" i="2" s="1"/>
  <c r="L767" i="2"/>
  <c r="L751" i="2"/>
  <c r="M751" i="2"/>
  <c r="S751" i="2" s="1"/>
  <c r="L735" i="2"/>
  <c r="M735" i="2"/>
  <c r="L719" i="2"/>
  <c r="M719" i="2"/>
  <c r="S719" i="2" s="1"/>
  <c r="M703" i="2"/>
  <c r="L703" i="2"/>
  <c r="L687" i="2"/>
  <c r="M687" i="2"/>
  <c r="L679" i="2"/>
  <c r="M679" i="2"/>
  <c r="L663" i="2"/>
  <c r="M663" i="2"/>
  <c r="L639" i="2"/>
  <c r="M639" i="2"/>
  <c r="L623" i="2"/>
  <c r="M623" i="2"/>
  <c r="L607" i="2"/>
  <c r="M607" i="2"/>
  <c r="L591" i="2"/>
  <c r="M591" i="2"/>
  <c r="T591" i="2" s="1"/>
  <c r="L575" i="2"/>
  <c r="M575" i="2"/>
  <c r="L559" i="2"/>
  <c r="M559" i="2"/>
  <c r="L543" i="2"/>
  <c r="M543" i="2"/>
  <c r="L527" i="2"/>
  <c r="M527" i="2"/>
  <c r="L511" i="2"/>
  <c r="M511" i="2"/>
  <c r="L495" i="2"/>
  <c r="M495" i="2"/>
  <c r="L479" i="2"/>
  <c r="M479" i="2"/>
  <c r="U479" i="2" s="1"/>
  <c r="L463" i="2"/>
  <c r="M463" i="2"/>
  <c r="M447" i="2"/>
  <c r="L447" i="2"/>
  <c r="M431" i="2"/>
  <c r="L431" i="2"/>
  <c r="L423" i="2"/>
  <c r="M423" i="2"/>
  <c r="L399" i="2"/>
  <c r="M399" i="2"/>
  <c r="L383" i="2"/>
  <c r="M383" i="2"/>
  <c r="S383" i="2" s="1"/>
  <c r="L367" i="2"/>
  <c r="M367" i="2"/>
  <c r="L351" i="2"/>
  <c r="M351" i="2"/>
  <c r="L343" i="2"/>
  <c r="M343" i="2"/>
  <c r="L327" i="2"/>
  <c r="M327" i="2"/>
  <c r="M303" i="2"/>
  <c r="U303" i="2" s="1"/>
  <c r="L303" i="2"/>
  <c r="L287" i="2"/>
  <c r="M287" i="2"/>
  <c r="L271" i="2"/>
  <c r="M271" i="2"/>
  <c r="L255" i="2"/>
  <c r="M255" i="2"/>
  <c r="L239" i="2"/>
  <c r="M239" i="2"/>
  <c r="U239" i="2" s="1"/>
  <c r="L223" i="2"/>
  <c r="M223" i="2"/>
  <c r="L207" i="2"/>
  <c r="M207" i="2"/>
  <c r="L191" i="2"/>
  <c r="M191" i="2"/>
  <c r="L175" i="2"/>
  <c r="M175" i="2"/>
  <c r="L159" i="2"/>
  <c r="M159" i="2"/>
  <c r="L143" i="2"/>
  <c r="M143" i="2"/>
  <c r="L127" i="2"/>
  <c r="M127" i="2"/>
  <c r="L111" i="2"/>
  <c r="M111" i="2"/>
  <c r="L95" i="2"/>
  <c r="M95" i="2"/>
  <c r="L79" i="2"/>
  <c r="M79" i="2"/>
  <c r="M63" i="2"/>
  <c r="L63" i="2"/>
  <c r="L47" i="2"/>
  <c r="M47" i="2"/>
  <c r="S47" i="2" s="1"/>
  <c r="L31" i="2"/>
  <c r="M31" i="2"/>
  <c r="L15" i="2"/>
  <c r="M15" i="2"/>
  <c r="L4967" i="2"/>
  <c r="L4663" i="2"/>
  <c r="L4176" i="2"/>
  <c r="M4791" i="2"/>
  <c r="M4672" i="2"/>
  <c r="M4392" i="2"/>
  <c r="M4071" i="2"/>
  <c r="M3711" i="2"/>
  <c r="M2783" i="2"/>
  <c r="M4974" i="2"/>
  <c r="U4974" i="2" s="1"/>
  <c r="L4974" i="2"/>
  <c r="M4958" i="2"/>
  <c r="L4958" i="2"/>
  <c r="M4942" i="2"/>
  <c r="U4942" i="2" s="1"/>
  <c r="L4942" i="2"/>
  <c r="L4926" i="2"/>
  <c r="M4926" i="2"/>
  <c r="M4910" i="2"/>
  <c r="L4910" i="2"/>
  <c r="M4894" i="2"/>
  <c r="U4894" i="2" s="1"/>
  <c r="L4894" i="2"/>
  <c r="M4886" i="2"/>
  <c r="L4886" i="2"/>
  <c r="M4870" i="2"/>
  <c r="L4870" i="2"/>
  <c r="M4854" i="2"/>
  <c r="L4854" i="2"/>
  <c r="L4838" i="2"/>
  <c r="M4838" i="2"/>
  <c r="M4822" i="2"/>
  <c r="L4822" i="2"/>
  <c r="M4806" i="2"/>
  <c r="L4806" i="2"/>
  <c r="M4790" i="2"/>
  <c r="L4790" i="2"/>
  <c r="L4774" i="2"/>
  <c r="M4774" i="2"/>
  <c r="M4758" i="2"/>
  <c r="L4758" i="2"/>
  <c r="M4750" i="2"/>
  <c r="L4750" i="2"/>
  <c r="L4734" i="2"/>
  <c r="M4734" i="2"/>
  <c r="M4718" i="2"/>
  <c r="T4718" i="2" s="1"/>
  <c r="L4718" i="2"/>
  <c r="M4702" i="2"/>
  <c r="L4702" i="2"/>
  <c r="M4686" i="2"/>
  <c r="L4686" i="2"/>
  <c r="L4646" i="2"/>
  <c r="M4646" i="2"/>
  <c r="L4630" i="2"/>
  <c r="M4630" i="2"/>
  <c r="L4614" i="2"/>
  <c r="M4614" i="2"/>
  <c r="L4598" i="2"/>
  <c r="M4598" i="2"/>
  <c r="M4558" i="2"/>
  <c r="L4558" i="2"/>
  <c r="M4542" i="2"/>
  <c r="L4542" i="2"/>
  <c r="M4526" i="2"/>
  <c r="U4526" i="2" s="1"/>
  <c r="L4526" i="2"/>
  <c r="L4518" i="2"/>
  <c r="M4518" i="2"/>
  <c r="L4502" i="2"/>
  <c r="M4502" i="2"/>
  <c r="M4478" i="2"/>
  <c r="L4478" i="2"/>
  <c r="M4462" i="2"/>
  <c r="L4462" i="2"/>
  <c r="M4446" i="2"/>
  <c r="L4446" i="2"/>
  <c r="M4430" i="2"/>
  <c r="L4430" i="2"/>
  <c r="L4422" i="2"/>
  <c r="M4422" i="2"/>
  <c r="L4406" i="2"/>
  <c r="M4406" i="2"/>
  <c r="L4390" i="2"/>
  <c r="M4390" i="2"/>
  <c r="L4374" i="2"/>
  <c r="M4374" i="2"/>
  <c r="T4374" i="2" s="1"/>
  <c r="L4358" i="2"/>
  <c r="M4358" i="2"/>
  <c r="L4342" i="2"/>
  <c r="M4342" i="2"/>
  <c r="U4342" i="2" s="1"/>
  <c r="M4326" i="2"/>
  <c r="L4326" i="2"/>
  <c r="L4318" i="2"/>
  <c r="M4318" i="2"/>
  <c r="L4302" i="2"/>
  <c r="M4302" i="2"/>
  <c r="L4246" i="2"/>
  <c r="M4246" i="2"/>
  <c r="L4230" i="2"/>
  <c r="M4230" i="2"/>
  <c r="L4214" i="2"/>
  <c r="M4214" i="2"/>
  <c r="L4198" i="2"/>
  <c r="M4198" i="2"/>
  <c r="L4174" i="2"/>
  <c r="M4174" i="2"/>
  <c r="L4158" i="2"/>
  <c r="M4158" i="2"/>
  <c r="L4142" i="2"/>
  <c r="M4142" i="2"/>
  <c r="L4126" i="2"/>
  <c r="M4126" i="2"/>
  <c r="L4094" i="2"/>
  <c r="M4094" i="2"/>
  <c r="L4078" i="2"/>
  <c r="M4078" i="2"/>
  <c r="L4062" i="2"/>
  <c r="M4062" i="2"/>
  <c r="L4014" i="2"/>
  <c r="M4014" i="2"/>
  <c r="T4014" i="2" s="1"/>
  <c r="L3998" i="2"/>
  <c r="M3998" i="2"/>
  <c r="L3982" i="2"/>
  <c r="M3982" i="2"/>
  <c r="L3966" i="2"/>
  <c r="M3966" i="2"/>
  <c r="L3950" i="2"/>
  <c r="M3950" i="2"/>
  <c r="L3918" i="2"/>
  <c r="M3918" i="2"/>
  <c r="L3910" i="2"/>
  <c r="M3910" i="2"/>
  <c r="L3894" i="2"/>
  <c r="M3894" i="2"/>
  <c r="L3886" i="2"/>
  <c r="M3886" i="2"/>
  <c r="L3870" i="2"/>
  <c r="M3870" i="2"/>
  <c r="L3854" i="2"/>
  <c r="M3854" i="2"/>
  <c r="L3838" i="2"/>
  <c r="M3838" i="2"/>
  <c r="L3822" i="2"/>
  <c r="M3822" i="2"/>
  <c r="L3806" i="2"/>
  <c r="M3806" i="2"/>
  <c r="L3790" i="2"/>
  <c r="M3790" i="2"/>
  <c r="L3782" i="2"/>
  <c r="M3782" i="2"/>
  <c r="L3766" i="2"/>
  <c r="M3766" i="2"/>
  <c r="U3766" i="2" s="1"/>
  <c r="L3750" i="2"/>
  <c r="M3750" i="2"/>
  <c r="L3734" i="2"/>
  <c r="M3734" i="2"/>
  <c r="L3718" i="2"/>
  <c r="M3718" i="2"/>
  <c r="T3718" i="2" s="1"/>
  <c r="L3702" i="2"/>
  <c r="M3702" i="2"/>
  <c r="L3694" i="2"/>
  <c r="M3694" i="2"/>
  <c r="L3678" i="2"/>
  <c r="M3678" i="2"/>
  <c r="L3670" i="2"/>
  <c r="M3670" i="2"/>
  <c r="L3662" i="2"/>
  <c r="M3662" i="2"/>
  <c r="L3654" i="2"/>
  <c r="M3654" i="2"/>
  <c r="L3646" i="2"/>
  <c r="M3646" i="2"/>
  <c r="L3638" i="2"/>
  <c r="M3638" i="2"/>
  <c r="L3630" i="2"/>
  <c r="M3630" i="2"/>
  <c r="L3622" i="2"/>
  <c r="M3622" i="2"/>
  <c r="S3622" i="2" s="1"/>
  <c r="L3614" i="2"/>
  <c r="M3614" i="2"/>
  <c r="L3606" i="2"/>
  <c r="M3606" i="2"/>
  <c r="L3598" i="2"/>
  <c r="M3598" i="2"/>
  <c r="L3590" i="2"/>
  <c r="M3590" i="2"/>
  <c r="L3582" i="2"/>
  <c r="M3582" i="2"/>
  <c r="L3574" i="2"/>
  <c r="M3574" i="2"/>
  <c r="L3558" i="2"/>
  <c r="M3558" i="2"/>
  <c r="L3550" i="2"/>
  <c r="M3550" i="2"/>
  <c r="L3534" i="2"/>
  <c r="M3534" i="2"/>
  <c r="L3518" i="2"/>
  <c r="M3518" i="2"/>
  <c r="L3510" i="2"/>
  <c r="M3510" i="2"/>
  <c r="L3502" i="2"/>
  <c r="M3502" i="2"/>
  <c r="L3486" i="2"/>
  <c r="M3486" i="2"/>
  <c r="L3478" i="2"/>
  <c r="M3478" i="2"/>
  <c r="L3470" i="2"/>
  <c r="M3470" i="2"/>
  <c r="S3470" i="2" s="1"/>
  <c r="L3462" i="2"/>
  <c r="M3462" i="2"/>
  <c r="L3454" i="2"/>
  <c r="M3454" i="2"/>
  <c r="L3446" i="2"/>
  <c r="M3446" i="2"/>
  <c r="L3438" i="2"/>
  <c r="M3438" i="2"/>
  <c r="L3430" i="2"/>
  <c r="M3430" i="2"/>
  <c r="L3422" i="2"/>
  <c r="M3422" i="2"/>
  <c r="L3414" i="2"/>
  <c r="M3414" i="2"/>
  <c r="U3414" i="2" s="1"/>
  <c r="L3406" i="2"/>
  <c r="M3406" i="2"/>
  <c r="S3406" i="2" s="1"/>
  <c r="L3398" i="2"/>
  <c r="M3398" i="2"/>
  <c r="L3390" i="2"/>
  <c r="M3390" i="2"/>
  <c r="L3382" i="2"/>
  <c r="M3382" i="2"/>
  <c r="L3374" i="2"/>
  <c r="M3374" i="2"/>
  <c r="L3350" i="2"/>
  <c r="M3350" i="2"/>
  <c r="L3342" i="2"/>
  <c r="M3342" i="2"/>
  <c r="L3326" i="2"/>
  <c r="M3326" i="2"/>
  <c r="L3286" i="2"/>
  <c r="M3286" i="2"/>
  <c r="L3262" i="2"/>
  <c r="M3262" i="2"/>
  <c r="L3246" i="2"/>
  <c r="M3246" i="2"/>
  <c r="L3230" i="2"/>
  <c r="M3230" i="2"/>
  <c r="L3214" i="2"/>
  <c r="M3214" i="2"/>
  <c r="L3206" i="2"/>
  <c r="M3206" i="2"/>
  <c r="L3182" i="2"/>
  <c r="M3182" i="2"/>
  <c r="L3174" i="2"/>
  <c r="M3174" i="2"/>
  <c r="L3150" i="2"/>
  <c r="M3150" i="2"/>
  <c r="L3142" i="2"/>
  <c r="M3142" i="2"/>
  <c r="L3126" i="2"/>
  <c r="M3126" i="2"/>
  <c r="L3110" i="2"/>
  <c r="M3110" i="2"/>
  <c r="L3094" i="2"/>
  <c r="M3094" i="2"/>
  <c r="L3070" i="2"/>
  <c r="M3070" i="2"/>
  <c r="L3054" i="2"/>
  <c r="M3054" i="2"/>
  <c r="L3038" i="2"/>
  <c r="M3038" i="2"/>
  <c r="L3022" i="2"/>
  <c r="M3022" i="2"/>
  <c r="L3014" i="2"/>
  <c r="M3014" i="2"/>
  <c r="L2998" i="2"/>
  <c r="M2998" i="2"/>
  <c r="L2958" i="2"/>
  <c r="M2958" i="2"/>
  <c r="L2942" i="2"/>
  <c r="M2942" i="2"/>
  <c r="L2926" i="2"/>
  <c r="M2926" i="2"/>
  <c r="S2926" i="2" s="1"/>
  <c r="L2910" i="2"/>
  <c r="M2910" i="2"/>
  <c r="L2886" i="2"/>
  <c r="M2886" i="2"/>
  <c r="L2870" i="2"/>
  <c r="M2870" i="2"/>
  <c r="L2854" i="2"/>
  <c r="M2854" i="2"/>
  <c r="L2822" i="2"/>
  <c r="M2822" i="2"/>
  <c r="L2718" i="2"/>
  <c r="M2718" i="2"/>
  <c r="L2710" i="2"/>
  <c r="M2710" i="2"/>
  <c r="L2702" i="2"/>
  <c r="M2702" i="2"/>
  <c r="L2694" i="2"/>
  <c r="M2694" i="2"/>
  <c r="L2678" i="2"/>
  <c r="M2678" i="2"/>
  <c r="L2662" i="2"/>
  <c r="M2662" i="2"/>
  <c r="L2646" i="2"/>
  <c r="M2646" i="2"/>
  <c r="L2630" i="2"/>
  <c r="M2630" i="2"/>
  <c r="L2614" i="2"/>
  <c r="M2614" i="2"/>
  <c r="L2606" i="2"/>
  <c r="M2606" i="2"/>
  <c r="L2590" i="2"/>
  <c r="M2590" i="2"/>
  <c r="L2574" i="2"/>
  <c r="M2574" i="2"/>
  <c r="L2558" i="2"/>
  <c r="M2558" i="2"/>
  <c r="M2542" i="2"/>
  <c r="L2542" i="2"/>
  <c r="L2526" i="2"/>
  <c r="M2526" i="2"/>
  <c r="L2486" i="2"/>
  <c r="M2486" i="2"/>
  <c r="L2478" i="2"/>
  <c r="M2478" i="2"/>
  <c r="L2462" i="2"/>
  <c r="M2462" i="2"/>
  <c r="L2446" i="2"/>
  <c r="M2446" i="2"/>
  <c r="L2430" i="2"/>
  <c r="M2430" i="2"/>
  <c r="L2414" i="2"/>
  <c r="M2414" i="2"/>
  <c r="M2398" i="2"/>
  <c r="L2398" i="2"/>
  <c r="L2374" i="2"/>
  <c r="M2374" i="2"/>
  <c r="M2358" i="2"/>
  <c r="L2358" i="2"/>
  <c r="L2350" i="2"/>
  <c r="M2350" i="2"/>
  <c r="L2334" i="2"/>
  <c r="M2334" i="2"/>
  <c r="L2302" i="2"/>
  <c r="M2302" i="2"/>
  <c r="L2294" i="2"/>
  <c r="M2294" i="2"/>
  <c r="M2278" i="2"/>
  <c r="L2278" i="2"/>
  <c r="L2262" i="2"/>
  <c r="M2262" i="2"/>
  <c r="U2262" i="2" s="1"/>
  <c r="L2246" i="2"/>
  <c r="M2246" i="2"/>
  <c r="U2246" i="2" s="1"/>
  <c r="M2214" i="2"/>
  <c r="L2214" i="2"/>
  <c r="L2182" i="2"/>
  <c r="M2182" i="2"/>
  <c r="L2166" i="2"/>
  <c r="M2166" i="2"/>
  <c r="L2150" i="2"/>
  <c r="M2150" i="2"/>
  <c r="L2134" i="2"/>
  <c r="M2134" i="2"/>
  <c r="L2118" i="2"/>
  <c r="M2118" i="2"/>
  <c r="L2102" i="2"/>
  <c r="M2102" i="2"/>
  <c r="L2086" i="2"/>
  <c r="M2086" i="2"/>
  <c r="L2070" i="2"/>
  <c r="M2070" i="2"/>
  <c r="L2054" i="2"/>
  <c r="M2054" i="2"/>
  <c r="L2046" i="2"/>
  <c r="M2046" i="2"/>
  <c r="L2030" i="2"/>
  <c r="M2030" i="2"/>
  <c r="L2014" i="2"/>
  <c r="M2014" i="2"/>
  <c r="L1998" i="2"/>
  <c r="M1998" i="2"/>
  <c r="L1982" i="2"/>
  <c r="M1982" i="2"/>
  <c r="L1966" i="2"/>
  <c r="M1966" i="2"/>
  <c r="L1942" i="2"/>
  <c r="M1942" i="2"/>
  <c r="L1926" i="2"/>
  <c r="M1926" i="2"/>
  <c r="U1926" i="2" s="1"/>
  <c r="L1918" i="2"/>
  <c r="M1918" i="2"/>
  <c r="L1894" i="2"/>
  <c r="M1894" i="2"/>
  <c r="L1878" i="2"/>
  <c r="M1878" i="2"/>
  <c r="U1878" i="2" s="1"/>
  <c r="L1862" i="2"/>
  <c r="M1862" i="2"/>
  <c r="L1846" i="2"/>
  <c r="M1846" i="2"/>
  <c r="L1830" i="2"/>
  <c r="M1830" i="2"/>
  <c r="L1822" i="2"/>
  <c r="M1822" i="2"/>
  <c r="L1798" i="2"/>
  <c r="M1798" i="2"/>
  <c r="L1790" i="2"/>
  <c r="M1790" i="2"/>
  <c r="S1790" i="2" s="1"/>
  <c r="L1774" i="2"/>
  <c r="M1774" i="2"/>
  <c r="M1758" i="2"/>
  <c r="L1758" i="2"/>
  <c r="L1742" i="2"/>
  <c r="M1742" i="2"/>
  <c r="S1742" i="2" s="1"/>
  <c r="L1702" i="2"/>
  <c r="M1702" i="2"/>
  <c r="L1686" i="2"/>
  <c r="M1686" i="2"/>
  <c r="L1670" i="2"/>
  <c r="M1670" i="2"/>
  <c r="L1662" i="2"/>
  <c r="M1662" i="2"/>
  <c r="L1646" i="2"/>
  <c r="M1646" i="2"/>
  <c r="L1630" i="2"/>
  <c r="M1630" i="2"/>
  <c r="T1630" i="2" s="1"/>
  <c r="L1614" i="2"/>
  <c r="M1614" i="2"/>
  <c r="L4855" i="2"/>
  <c r="L4662" i="2"/>
  <c r="L4032" i="2"/>
  <c r="L3672" i="2"/>
  <c r="L3160" i="2"/>
  <c r="L2239" i="2"/>
  <c r="M4735" i="2"/>
  <c r="M4632" i="2"/>
  <c r="M4015" i="2"/>
  <c r="M3710" i="2"/>
  <c r="T3710" i="2" s="1"/>
  <c r="M3440" i="2"/>
  <c r="M415" i="2"/>
  <c r="M4973" i="2"/>
  <c r="L4973" i="2"/>
  <c r="M4957" i="2"/>
  <c r="L4957" i="2"/>
  <c r="M4949" i="2"/>
  <c r="L4949" i="2"/>
  <c r="M4933" i="2"/>
  <c r="L4933" i="2"/>
  <c r="L4901" i="2"/>
  <c r="M4901" i="2"/>
  <c r="M4885" i="2"/>
  <c r="U4885" i="2" s="1"/>
  <c r="L4885" i="2"/>
  <c r="L4837" i="2"/>
  <c r="M4837" i="2"/>
  <c r="M4805" i="2"/>
  <c r="S4805" i="2" s="1"/>
  <c r="L4805" i="2"/>
  <c r="M4797" i="2"/>
  <c r="L4797" i="2"/>
  <c r="L4773" i="2"/>
  <c r="M4773" i="2"/>
  <c r="M4757" i="2"/>
  <c r="L4757" i="2"/>
  <c r="M4725" i="2"/>
  <c r="L4725" i="2"/>
  <c r="L4709" i="2"/>
  <c r="M4709" i="2"/>
  <c r="M4693" i="2"/>
  <c r="L4693" i="2"/>
  <c r="M4653" i="2"/>
  <c r="L4653" i="2"/>
  <c r="L4645" i="2"/>
  <c r="M4645" i="2"/>
  <c r="L4629" i="2"/>
  <c r="M4629" i="2"/>
  <c r="L4613" i="2"/>
  <c r="M4613" i="2"/>
  <c r="M4605" i="2"/>
  <c r="L4605" i="2"/>
  <c r="M4589" i="2"/>
  <c r="L4589" i="2"/>
  <c r="L4581" i="2"/>
  <c r="M4581" i="2"/>
  <c r="L4565" i="2"/>
  <c r="M4565" i="2"/>
  <c r="L4549" i="2"/>
  <c r="M4549" i="2"/>
  <c r="M4541" i="2"/>
  <c r="L4541" i="2"/>
  <c r="L4533" i="2"/>
  <c r="M4533" i="2"/>
  <c r="M4525" i="2"/>
  <c r="L4525" i="2"/>
  <c r="L4517" i="2"/>
  <c r="M4517" i="2"/>
  <c r="S4517" i="2" s="1"/>
  <c r="M4509" i="2"/>
  <c r="L4509" i="2"/>
  <c r="L4501" i="2"/>
  <c r="M4501" i="2"/>
  <c r="M4493" i="2"/>
  <c r="L4493" i="2"/>
  <c r="L4485" i="2"/>
  <c r="M4485" i="2"/>
  <c r="L4469" i="2"/>
  <c r="M4469" i="2"/>
  <c r="L4453" i="2"/>
  <c r="M4453" i="2"/>
  <c r="M4445" i="2"/>
  <c r="L4445" i="2"/>
  <c r="L4437" i="2"/>
  <c r="M4437" i="2"/>
  <c r="M4429" i="2"/>
  <c r="L4429" i="2"/>
  <c r="L4421" i="2"/>
  <c r="M4421" i="2"/>
  <c r="L4405" i="2"/>
  <c r="M4405" i="2"/>
  <c r="M4397" i="2"/>
  <c r="L4397" i="2"/>
  <c r="L4389" i="2"/>
  <c r="M4389" i="2"/>
  <c r="L4381" i="2"/>
  <c r="M4381" i="2"/>
  <c r="L4357" i="2"/>
  <c r="M4357" i="2"/>
  <c r="L4349" i="2"/>
  <c r="M4349" i="2"/>
  <c r="S4349" i="2" s="1"/>
  <c r="L4333" i="2"/>
  <c r="M4333" i="2"/>
  <c r="L4325" i="2"/>
  <c r="M4325" i="2"/>
  <c r="L4317" i="2"/>
  <c r="M4317" i="2"/>
  <c r="L4301" i="2"/>
  <c r="M4301" i="2"/>
  <c r="L4285" i="2"/>
  <c r="M4285" i="2"/>
  <c r="L4277" i="2"/>
  <c r="M4277" i="2"/>
  <c r="T4277" i="2" s="1"/>
  <c r="L4269" i="2"/>
  <c r="M4269" i="2"/>
  <c r="L4253" i="2"/>
  <c r="M4253" i="2"/>
  <c r="L4245" i="2"/>
  <c r="M4245" i="2"/>
  <c r="L4237" i="2"/>
  <c r="M4237" i="2"/>
  <c r="L4221" i="2"/>
  <c r="M4221" i="2"/>
  <c r="L4213" i="2"/>
  <c r="M4213" i="2"/>
  <c r="L4205" i="2"/>
  <c r="M4205" i="2"/>
  <c r="S4205" i="2" s="1"/>
  <c r="L4197" i="2"/>
  <c r="M4197" i="2"/>
  <c r="L4189" i="2"/>
  <c r="M4189" i="2"/>
  <c r="L4181" i="2"/>
  <c r="M4181" i="2"/>
  <c r="S4181" i="2" s="1"/>
  <c r="L4173" i="2"/>
  <c r="M4173" i="2"/>
  <c r="L4165" i="2"/>
  <c r="M4165" i="2"/>
  <c r="L4157" i="2"/>
  <c r="M4157" i="2"/>
  <c r="L4141" i="2"/>
  <c r="M4141" i="2"/>
  <c r="L4133" i="2"/>
  <c r="M4133" i="2"/>
  <c r="L4117" i="2"/>
  <c r="M4117" i="2"/>
  <c r="L4109" i="2"/>
  <c r="M4109" i="2"/>
  <c r="L4093" i="2"/>
  <c r="M4093" i="2"/>
  <c r="L4085" i="2"/>
  <c r="M4085" i="2"/>
  <c r="L4077" i="2"/>
  <c r="M4077" i="2"/>
  <c r="U4077" i="2" s="1"/>
  <c r="L4061" i="2"/>
  <c r="M4061" i="2"/>
  <c r="L4935" i="2"/>
  <c r="L4821" i="2"/>
  <c r="L4742" i="2"/>
  <c r="L4621" i="2"/>
  <c r="L4510" i="2"/>
  <c r="L4359" i="2"/>
  <c r="L4024" i="2"/>
  <c r="L2510" i="2"/>
  <c r="L2238" i="2"/>
  <c r="L2080" i="2"/>
  <c r="L1743" i="2"/>
  <c r="M4839" i="2"/>
  <c r="M4759" i="2"/>
  <c r="S4759" i="2" s="1"/>
  <c r="M4696" i="2"/>
  <c r="M4631" i="2"/>
  <c r="M4528" i="2"/>
  <c r="M4309" i="2"/>
  <c r="S4309" i="2" s="1"/>
  <c r="M4255" i="2"/>
  <c r="M4069" i="2"/>
  <c r="M3880" i="2"/>
  <c r="M3743" i="2"/>
  <c r="M3503" i="2"/>
  <c r="M3439" i="2"/>
  <c r="M3143" i="2"/>
  <c r="M3006" i="2"/>
  <c r="M2759" i="2"/>
  <c r="M2703" i="2"/>
  <c r="M2158" i="2"/>
  <c r="L4934" i="2"/>
  <c r="L4741" i="2"/>
  <c r="L4615" i="2"/>
  <c r="L4477" i="2"/>
  <c r="L4350" i="2"/>
  <c r="L4248" i="2"/>
  <c r="L3904" i="2"/>
  <c r="L3520" i="2"/>
  <c r="L3392" i="2"/>
  <c r="L3240" i="2"/>
  <c r="L2712" i="2"/>
  <c r="L2231" i="2"/>
  <c r="L2040" i="2"/>
  <c r="L1719" i="2"/>
  <c r="L1472" i="2"/>
  <c r="M4752" i="2"/>
  <c r="S4752" i="2" s="1"/>
  <c r="M4695" i="2"/>
  <c r="M4656" i="2"/>
  <c r="M4239" i="2"/>
  <c r="M4175" i="2"/>
  <c r="M3879" i="2"/>
  <c r="M3742" i="2"/>
  <c r="M3688" i="2"/>
  <c r="M3494" i="2"/>
  <c r="M3366" i="2"/>
  <c r="M3134" i="2"/>
  <c r="M2943" i="2"/>
  <c r="M2758" i="2"/>
  <c r="M2622" i="2"/>
  <c r="M2454" i="2"/>
  <c r="M2230" i="2"/>
  <c r="M2038" i="2"/>
  <c r="M1654" i="2"/>
  <c r="M1223" i="2"/>
  <c r="L4909" i="2"/>
  <c r="L4814" i="2"/>
  <c r="L4711" i="2"/>
  <c r="L4607" i="2"/>
  <c r="L4461" i="2"/>
  <c r="L4120" i="2"/>
  <c r="L3896" i="2"/>
  <c r="L3752" i="2"/>
  <c r="L3384" i="2"/>
  <c r="L3216" i="2"/>
  <c r="L2944" i="2"/>
  <c r="L2383" i="2"/>
  <c r="L1711" i="2"/>
  <c r="L1431" i="2"/>
  <c r="L335" i="2"/>
  <c r="M4776" i="2"/>
  <c r="M4751" i="2"/>
  <c r="M4688" i="2"/>
  <c r="M4568" i="2"/>
  <c r="M4424" i="2"/>
  <c r="M4102" i="2"/>
  <c r="U4102" i="2" s="1"/>
  <c r="M4048" i="2"/>
  <c r="M3984" i="2"/>
  <c r="T3984" i="2" s="1"/>
  <c r="M3878" i="2"/>
  <c r="U3878" i="2" s="1"/>
  <c r="M3679" i="2"/>
  <c r="M3248" i="2"/>
  <c r="M3167" i="2"/>
  <c r="M2927" i="2"/>
  <c r="M2863" i="2"/>
  <c r="M2567" i="2"/>
  <c r="M2286" i="2"/>
  <c r="M1974" i="2"/>
  <c r="M1399" i="2"/>
  <c r="L4893" i="2"/>
  <c r="L4574" i="2"/>
  <c r="L4455" i="2"/>
  <c r="L3624" i="2"/>
  <c r="L3088" i="2"/>
  <c r="L2936" i="2"/>
  <c r="L2584" i="2"/>
  <c r="L2464" i="2"/>
  <c r="L2176" i="2"/>
  <c r="L1599" i="2"/>
  <c r="M4919" i="2"/>
  <c r="M4775" i="2"/>
  <c r="M4648" i="2"/>
  <c r="M4608" i="2"/>
  <c r="M4423" i="2"/>
  <c r="M4341" i="2"/>
  <c r="M4293" i="2"/>
  <c r="M4229" i="2"/>
  <c r="M4101" i="2"/>
  <c r="M4039" i="2"/>
  <c r="M3911" i="2"/>
  <c r="M3663" i="2"/>
  <c r="M3551" i="2"/>
  <c r="M3472" i="2"/>
  <c r="M3303" i="2"/>
  <c r="M3166" i="2"/>
  <c r="M3112" i="2"/>
  <c r="M2736" i="2"/>
  <c r="M2566" i="2"/>
  <c r="M2366" i="2"/>
  <c r="M2198" i="2"/>
  <c r="M1631" i="2"/>
  <c r="L4982" i="2"/>
  <c r="L4887" i="2"/>
  <c r="L4789" i="2"/>
  <c r="L4694" i="2"/>
  <c r="L4573" i="2"/>
  <c r="L4415" i="2"/>
  <c r="L4200" i="2"/>
  <c r="L3736" i="2"/>
  <c r="L2808" i="2"/>
  <c r="L2319" i="2"/>
  <c r="L2175" i="2"/>
  <c r="L1591" i="2"/>
  <c r="M4799" i="2"/>
  <c r="M4712" i="2"/>
  <c r="M4399" i="2"/>
  <c r="M4287" i="2"/>
  <c r="M4208" i="2"/>
  <c r="M4038" i="2"/>
  <c r="M3902" i="2"/>
  <c r="M3848" i="2"/>
  <c r="U3848" i="2" s="1"/>
  <c r="M3774" i="2"/>
  <c r="M3471" i="2"/>
  <c r="T3471" i="2" s="1"/>
  <c r="M3408" i="2"/>
  <c r="M3302" i="2"/>
  <c r="M3111" i="2"/>
  <c r="M2920" i="2"/>
  <c r="M2790" i="2"/>
  <c r="M2735" i="2"/>
  <c r="M2672" i="2"/>
  <c r="M2110" i="2"/>
  <c r="M1959" i="2"/>
  <c r="M4983" i="2"/>
  <c r="L4983" i="2"/>
  <c r="M4959" i="2"/>
  <c r="L4959" i="2"/>
  <c r="L4943" i="2"/>
  <c r="M4943" i="2"/>
  <c r="L4927" i="2"/>
  <c r="M4927" i="2"/>
  <c r="L4903" i="2"/>
  <c r="M4903" i="2"/>
  <c r="M4831" i="2"/>
  <c r="L4831" i="2"/>
  <c r="M4703" i="2"/>
  <c r="L4703" i="2"/>
  <c r="M4687" i="2"/>
  <c r="L4687" i="2"/>
  <c r="L4647" i="2"/>
  <c r="M4647" i="2"/>
  <c r="L4591" i="2"/>
  <c r="M4591" i="2"/>
  <c r="L4559" i="2"/>
  <c r="M4559" i="2"/>
  <c r="L4535" i="2"/>
  <c r="M4535" i="2"/>
  <c r="L4527" i="2"/>
  <c r="M4527" i="2"/>
  <c r="L4503" i="2"/>
  <c r="M4503" i="2"/>
  <c r="L4479" i="2"/>
  <c r="M4479" i="2"/>
  <c r="L4463" i="2"/>
  <c r="M4463" i="2"/>
  <c r="L4439" i="2"/>
  <c r="M4439" i="2"/>
  <c r="L4431" i="2"/>
  <c r="M4431" i="2"/>
  <c r="M4383" i="2"/>
  <c r="L4383" i="2"/>
  <c r="M4367" i="2"/>
  <c r="S4367" i="2" s="1"/>
  <c r="L4367" i="2"/>
  <c r="L4343" i="2"/>
  <c r="M4343" i="2"/>
  <c r="L4327" i="2"/>
  <c r="M4327" i="2"/>
  <c r="L4303" i="2"/>
  <c r="M4303" i="2"/>
  <c r="L4279" i="2"/>
  <c r="M4279" i="2"/>
  <c r="L4263" i="2"/>
  <c r="M4263" i="2"/>
  <c r="L4247" i="2"/>
  <c r="M4247" i="2"/>
  <c r="L4223" i="2"/>
  <c r="M4223" i="2"/>
  <c r="L4199" i="2"/>
  <c r="M4199" i="2"/>
  <c r="L4183" i="2"/>
  <c r="M4183" i="2"/>
  <c r="U4183" i="2" s="1"/>
  <c r="L4159" i="2"/>
  <c r="M4159" i="2"/>
  <c r="L4135" i="2"/>
  <c r="M4135" i="2"/>
  <c r="L4111" i="2"/>
  <c r="M4111" i="2"/>
  <c r="L4087" i="2"/>
  <c r="M4087" i="2"/>
  <c r="L4063" i="2"/>
  <c r="M4063" i="2"/>
  <c r="U4063" i="2" s="1"/>
  <c r="L4047" i="2"/>
  <c r="M4047" i="2"/>
  <c r="L3999" i="2"/>
  <c r="M3999" i="2"/>
  <c r="L3983" i="2"/>
  <c r="M3983" i="2"/>
  <c r="L3959" i="2"/>
  <c r="M3959" i="2"/>
  <c r="U3959" i="2" s="1"/>
  <c r="L3927" i="2"/>
  <c r="M3927" i="2"/>
  <c r="L3903" i="2"/>
  <c r="M3903" i="2"/>
  <c r="L3887" i="2"/>
  <c r="M3887" i="2"/>
  <c r="S3887" i="2" s="1"/>
  <c r="L3863" i="2"/>
  <c r="M3863" i="2"/>
  <c r="L3839" i="2"/>
  <c r="M3839" i="2"/>
  <c r="L3815" i="2"/>
  <c r="M3815" i="2"/>
  <c r="L3791" i="2"/>
  <c r="M3791" i="2"/>
  <c r="L3775" i="2"/>
  <c r="M3775" i="2"/>
  <c r="T3775" i="2" s="1"/>
  <c r="L3759" i="2"/>
  <c r="M3759" i="2"/>
  <c r="L3735" i="2"/>
  <c r="M3735" i="2"/>
  <c r="L3687" i="2"/>
  <c r="M3687" i="2"/>
  <c r="L3671" i="2"/>
  <c r="M3671" i="2"/>
  <c r="L3607" i="2"/>
  <c r="M3607" i="2"/>
  <c r="L3583" i="2"/>
  <c r="M3583" i="2"/>
  <c r="L3527" i="2"/>
  <c r="M3527" i="2"/>
  <c r="L3487" i="2"/>
  <c r="M3487" i="2"/>
  <c r="S3487" i="2" s="1"/>
  <c r="L3463" i="2"/>
  <c r="M3463" i="2"/>
  <c r="L3455" i="2"/>
  <c r="M3455" i="2"/>
  <c r="S3455" i="2" s="1"/>
  <c r="L3431" i="2"/>
  <c r="M3431" i="2"/>
  <c r="L3407" i="2"/>
  <c r="M3407" i="2"/>
  <c r="L3383" i="2"/>
  <c r="M3383" i="2"/>
  <c r="L3359" i="2"/>
  <c r="M3359" i="2"/>
  <c r="L3343" i="2"/>
  <c r="M3343" i="2"/>
  <c r="L3319" i="2"/>
  <c r="M3319" i="2"/>
  <c r="S3319" i="2" s="1"/>
  <c r="L3295" i="2"/>
  <c r="M3295" i="2"/>
  <c r="L3231" i="2"/>
  <c r="M3231" i="2"/>
  <c r="L3215" i="2"/>
  <c r="M3215" i="2"/>
  <c r="L3199" i="2"/>
  <c r="M3199" i="2"/>
  <c r="L3175" i="2"/>
  <c r="M3175" i="2"/>
  <c r="L3087" i="2"/>
  <c r="M3087" i="2"/>
  <c r="L3063" i="2"/>
  <c r="M3063" i="2"/>
  <c r="L3047" i="2"/>
  <c r="M3047" i="2"/>
  <c r="L3023" i="2"/>
  <c r="M3023" i="2"/>
  <c r="L2999" i="2"/>
  <c r="M2999" i="2"/>
  <c r="L2919" i="2"/>
  <c r="M2919" i="2"/>
  <c r="L2903" i="2"/>
  <c r="M2903" i="2"/>
  <c r="U2903" i="2" s="1"/>
  <c r="L2871" i="2"/>
  <c r="M2871" i="2"/>
  <c r="L2847" i="2"/>
  <c r="M2847" i="2"/>
  <c r="L2823" i="2"/>
  <c r="M2823" i="2"/>
  <c r="L2767" i="2"/>
  <c r="M2767" i="2"/>
  <c r="L2743" i="2"/>
  <c r="M2743" i="2"/>
  <c r="L2679" i="2"/>
  <c r="M2679" i="2"/>
  <c r="L2655" i="2"/>
  <c r="M2655" i="2"/>
  <c r="L2639" i="2"/>
  <c r="M2639" i="2"/>
  <c r="L2615" i="2"/>
  <c r="M2615" i="2"/>
  <c r="L2591" i="2"/>
  <c r="M2591" i="2"/>
  <c r="M2543" i="2"/>
  <c r="L2543" i="2"/>
  <c r="L2519" i="2"/>
  <c r="M2519" i="2"/>
  <c r="L2495" i="2"/>
  <c r="M2495" i="2"/>
  <c r="L2471" i="2"/>
  <c r="M2471" i="2"/>
  <c r="L2439" i="2"/>
  <c r="M2439" i="2"/>
  <c r="M2423" i="2"/>
  <c r="S2423" i="2" s="1"/>
  <c r="L2423" i="2"/>
  <c r="L2399" i="2"/>
  <c r="M2399" i="2"/>
  <c r="L2375" i="2"/>
  <c r="M2375" i="2"/>
  <c r="L2351" i="2"/>
  <c r="M2351" i="2"/>
  <c r="L2327" i="2"/>
  <c r="M2327" i="2"/>
  <c r="L2311" i="2"/>
  <c r="M2311" i="2"/>
  <c r="L2287" i="2"/>
  <c r="M2287" i="2"/>
  <c r="M2263" i="2"/>
  <c r="L2263" i="2"/>
  <c r="L2247" i="2"/>
  <c r="M2247" i="2"/>
  <c r="L2223" i="2"/>
  <c r="M2223" i="2"/>
  <c r="M2199" i="2"/>
  <c r="L2199" i="2"/>
  <c r="L2183" i="2"/>
  <c r="M2183" i="2"/>
  <c r="L2159" i="2"/>
  <c r="M2159" i="2"/>
  <c r="S2159" i="2" s="1"/>
  <c r="M2135" i="2"/>
  <c r="L2135" i="2"/>
  <c r="L2103" i="2"/>
  <c r="M2103" i="2"/>
  <c r="L2087" i="2"/>
  <c r="M2087" i="2"/>
  <c r="S2087" i="2" s="1"/>
  <c r="L2063" i="2"/>
  <c r="M2063" i="2"/>
  <c r="L2031" i="2"/>
  <c r="M2031" i="2"/>
  <c r="L2007" i="2"/>
  <c r="M2007" i="2"/>
  <c r="L1983" i="2"/>
  <c r="M1983" i="2"/>
  <c r="L1967" i="2"/>
  <c r="M1967" i="2"/>
  <c r="L1943" i="2"/>
  <c r="M1943" i="2"/>
  <c r="L1919" i="2"/>
  <c r="M1919" i="2"/>
  <c r="S1919" i="2" s="1"/>
  <c r="L1895" i="2"/>
  <c r="M1895" i="2"/>
  <c r="L1879" i="2"/>
  <c r="M1879" i="2"/>
  <c r="S1879" i="2" s="1"/>
  <c r="L1847" i="2"/>
  <c r="M1847" i="2"/>
  <c r="L1815" i="2"/>
  <c r="M1815" i="2"/>
  <c r="L1791" i="2"/>
  <c r="M1791" i="2"/>
  <c r="L1767" i="2"/>
  <c r="M1767" i="2"/>
  <c r="L1751" i="2"/>
  <c r="M1751" i="2"/>
  <c r="M1727" i="2"/>
  <c r="L1727" i="2"/>
  <c r="L1703" i="2"/>
  <c r="M1703" i="2"/>
  <c r="L1671" i="2"/>
  <c r="M1671" i="2"/>
  <c r="M1655" i="2"/>
  <c r="L1655" i="2"/>
  <c r="L1623" i="2"/>
  <c r="M1623" i="2"/>
  <c r="L1287" i="2"/>
  <c r="M1287" i="2"/>
  <c r="L4984" i="2"/>
  <c r="M4984" i="2"/>
  <c r="L4976" i="2"/>
  <c r="M4976" i="2"/>
  <c r="L4968" i="2"/>
  <c r="M4968" i="2"/>
  <c r="L4960" i="2"/>
  <c r="M4960" i="2"/>
  <c r="L4952" i="2"/>
  <c r="M4952" i="2"/>
  <c r="S4952" i="2" s="1"/>
  <c r="L4944" i="2"/>
  <c r="M4944" i="2"/>
  <c r="L4936" i="2"/>
  <c r="M4936" i="2"/>
  <c r="L4928" i="2"/>
  <c r="M4928" i="2"/>
  <c r="U4928" i="2" s="1"/>
  <c r="L4920" i="2"/>
  <c r="M4920" i="2"/>
  <c r="L4912" i="2"/>
  <c r="M4912" i="2"/>
  <c r="L4904" i="2"/>
  <c r="M4904" i="2"/>
  <c r="L4896" i="2"/>
  <c r="M4896" i="2"/>
  <c r="L4888" i="2"/>
  <c r="M4888" i="2"/>
  <c r="L4880" i="2"/>
  <c r="M4880" i="2"/>
  <c r="L4872" i="2"/>
  <c r="M4872" i="2"/>
  <c r="S4872" i="2" s="1"/>
  <c r="L4864" i="2"/>
  <c r="M4864" i="2"/>
  <c r="L4856" i="2"/>
  <c r="M4856" i="2"/>
  <c r="L4848" i="2"/>
  <c r="M4848" i="2"/>
  <c r="L4840" i="2"/>
  <c r="M4840" i="2"/>
  <c r="L4832" i="2"/>
  <c r="M4832" i="2"/>
  <c r="L4824" i="2"/>
  <c r="M4824" i="2"/>
  <c r="U4824" i="2" s="1"/>
  <c r="L4808" i="2"/>
  <c r="M4808" i="2"/>
  <c r="L4800" i="2"/>
  <c r="M4800" i="2"/>
  <c r="L4792" i="2"/>
  <c r="M4792" i="2"/>
  <c r="L4784" i="2"/>
  <c r="M4784" i="2"/>
  <c r="L4768" i="2"/>
  <c r="M4768" i="2"/>
  <c r="L4760" i="2"/>
  <c r="M4760" i="2"/>
  <c r="L4744" i="2"/>
  <c r="M4744" i="2"/>
  <c r="L4728" i="2"/>
  <c r="M4728" i="2"/>
  <c r="L4720" i="2"/>
  <c r="M4720" i="2"/>
  <c r="L4704" i="2"/>
  <c r="M4704" i="2"/>
  <c r="L4680" i="2"/>
  <c r="M4680" i="2"/>
  <c r="L4664" i="2"/>
  <c r="M4664" i="2"/>
  <c r="L4640" i="2"/>
  <c r="M4640" i="2"/>
  <c r="L4624" i="2"/>
  <c r="M4624" i="2"/>
  <c r="L4616" i="2"/>
  <c r="M4616" i="2"/>
  <c r="T4616" i="2" s="1"/>
  <c r="L4600" i="2"/>
  <c r="M4600" i="2"/>
  <c r="T4600" i="2" s="1"/>
  <c r="L4584" i="2"/>
  <c r="M4584" i="2"/>
  <c r="L4576" i="2"/>
  <c r="M4576" i="2"/>
  <c r="L4560" i="2"/>
  <c r="M4560" i="2"/>
  <c r="L4552" i="2"/>
  <c r="M4552" i="2"/>
  <c r="L4544" i="2"/>
  <c r="M4544" i="2"/>
  <c r="L4536" i="2"/>
  <c r="M4536" i="2"/>
  <c r="L4520" i="2"/>
  <c r="M4520" i="2"/>
  <c r="L4512" i="2"/>
  <c r="M4512" i="2"/>
  <c r="T4512" i="2" s="1"/>
  <c r="L4504" i="2"/>
  <c r="M4504" i="2"/>
  <c r="L4496" i="2"/>
  <c r="M4496" i="2"/>
  <c r="L4488" i="2"/>
  <c r="M4488" i="2"/>
  <c r="L4480" i="2"/>
  <c r="M4480" i="2"/>
  <c r="T4480" i="2" s="1"/>
  <c r="L4472" i="2"/>
  <c r="M4472" i="2"/>
  <c r="L4464" i="2"/>
  <c r="M4464" i="2"/>
  <c r="L4456" i="2"/>
  <c r="M4456" i="2"/>
  <c r="L4448" i="2"/>
  <c r="M4448" i="2"/>
  <c r="L4440" i="2"/>
  <c r="M4440" i="2"/>
  <c r="L4432" i="2"/>
  <c r="M4432" i="2"/>
  <c r="L4416" i="2"/>
  <c r="M4416" i="2"/>
  <c r="L4408" i="2"/>
  <c r="M4408" i="2"/>
  <c r="L4400" i="2"/>
  <c r="M4400" i="2"/>
  <c r="L4384" i="2"/>
  <c r="M4384" i="2"/>
  <c r="L4376" i="2"/>
  <c r="M4376" i="2"/>
  <c r="S4376" i="2" s="1"/>
  <c r="L4368" i="2"/>
  <c r="M4368" i="2"/>
  <c r="L4360" i="2"/>
  <c r="M4360" i="2"/>
  <c r="L4352" i="2"/>
  <c r="M4352" i="2"/>
  <c r="L4344" i="2"/>
  <c r="M4344" i="2"/>
  <c r="M4336" i="2"/>
  <c r="L4336" i="2"/>
  <c r="L4328" i="2"/>
  <c r="M4328" i="2"/>
  <c r="L4320" i="2"/>
  <c r="M4320" i="2"/>
  <c r="L4312" i="2"/>
  <c r="M4312" i="2"/>
  <c r="L4304" i="2"/>
  <c r="M4304" i="2"/>
  <c r="M4296" i="2"/>
  <c r="L4296" i="2"/>
  <c r="L4288" i="2"/>
  <c r="M4288" i="2"/>
  <c r="L4280" i="2"/>
  <c r="M4280" i="2"/>
  <c r="L4272" i="2"/>
  <c r="M4272" i="2"/>
  <c r="U4272" i="2" s="1"/>
  <c r="M4264" i="2"/>
  <c r="T4264" i="2" s="1"/>
  <c r="L4264" i="2"/>
  <c r="L4256" i="2"/>
  <c r="M4256" i="2"/>
  <c r="M4240" i="2"/>
  <c r="L4240" i="2"/>
  <c r="L4232" i="2"/>
  <c r="M4232" i="2"/>
  <c r="M4224" i="2"/>
  <c r="L4224" i="2"/>
  <c r="M4216" i="2"/>
  <c r="L4216" i="2"/>
  <c r="L4192" i="2"/>
  <c r="M4192" i="2"/>
  <c r="T4192" i="2" s="1"/>
  <c r="M4184" i="2"/>
  <c r="L4184" i="2"/>
  <c r="L4168" i="2"/>
  <c r="M4168" i="2"/>
  <c r="M4160" i="2"/>
  <c r="L4160" i="2"/>
  <c r="M4152" i="2"/>
  <c r="L4152" i="2"/>
  <c r="L4144" i="2"/>
  <c r="M4144" i="2"/>
  <c r="L4136" i="2"/>
  <c r="M4136" i="2"/>
  <c r="L4128" i="2"/>
  <c r="M4128" i="2"/>
  <c r="M4112" i="2"/>
  <c r="L4112" i="2"/>
  <c r="L4104" i="2"/>
  <c r="M4104" i="2"/>
  <c r="M4096" i="2"/>
  <c r="L4096" i="2"/>
  <c r="M4088" i="2"/>
  <c r="L4088" i="2"/>
  <c r="L4080" i="2"/>
  <c r="M4080" i="2"/>
  <c r="M4072" i="2"/>
  <c r="L4072" i="2"/>
  <c r="L4064" i="2"/>
  <c r="M4064" i="2"/>
  <c r="M4056" i="2"/>
  <c r="L4056" i="2"/>
  <c r="L4040" i="2"/>
  <c r="M4040" i="2"/>
  <c r="M4008" i="2"/>
  <c r="L4008" i="2"/>
  <c r="L4000" i="2"/>
  <c r="M4000" i="2"/>
  <c r="M3992" i="2"/>
  <c r="L3992" i="2"/>
  <c r="L3976" i="2"/>
  <c r="M3976" i="2"/>
  <c r="M3960" i="2"/>
  <c r="L3960" i="2"/>
  <c r="L3952" i="2"/>
  <c r="M3952" i="2"/>
  <c r="L3944" i="2"/>
  <c r="M3944" i="2"/>
  <c r="S3944" i="2" s="1"/>
  <c r="L3936" i="2"/>
  <c r="M3936" i="2"/>
  <c r="M3928" i="2"/>
  <c r="L3928" i="2"/>
  <c r="L3920" i="2"/>
  <c r="M3920" i="2"/>
  <c r="L3912" i="2"/>
  <c r="M3912" i="2"/>
  <c r="T3912" i="2" s="1"/>
  <c r="L3888" i="2"/>
  <c r="M3888" i="2"/>
  <c r="L3872" i="2"/>
  <c r="M3872" i="2"/>
  <c r="T3872" i="2" s="1"/>
  <c r="M3864" i="2"/>
  <c r="L3864" i="2"/>
  <c r="M3856" i="2"/>
  <c r="T3856" i="2" s="1"/>
  <c r="L3856" i="2"/>
  <c r="M3832" i="2"/>
  <c r="L3832" i="2"/>
  <c r="L3824" i="2"/>
  <c r="M3824" i="2"/>
  <c r="L3808" i="2"/>
  <c r="M3808" i="2"/>
  <c r="M3800" i="2"/>
  <c r="L3800" i="2"/>
  <c r="L3792" i="2"/>
  <c r="M3792" i="2"/>
  <c r="L3784" i="2"/>
  <c r="M3784" i="2"/>
  <c r="M3776" i="2"/>
  <c r="L3776" i="2"/>
  <c r="M3768" i="2"/>
  <c r="U3768" i="2" s="1"/>
  <c r="L3768" i="2"/>
  <c r="L3760" i="2"/>
  <c r="M3760" i="2"/>
  <c r="L3744" i="2"/>
  <c r="M3744" i="2"/>
  <c r="S3744" i="2" s="1"/>
  <c r="L3728" i="2"/>
  <c r="M3728" i="2"/>
  <c r="L3720" i="2"/>
  <c r="M3720" i="2"/>
  <c r="M3712" i="2"/>
  <c r="L3712" i="2"/>
  <c r="M3704" i="2"/>
  <c r="L3704" i="2"/>
  <c r="L3696" i="2"/>
  <c r="M3696" i="2"/>
  <c r="L3680" i="2"/>
  <c r="M3680" i="2"/>
  <c r="M3664" i="2"/>
  <c r="L3664" i="2"/>
  <c r="M3648" i="2"/>
  <c r="L3648" i="2"/>
  <c r="M3640" i="2"/>
  <c r="U3640" i="2" s="1"/>
  <c r="L3640" i="2"/>
  <c r="L3632" i="2"/>
  <c r="M3632" i="2"/>
  <c r="S3632" i="2" s="1"/>
  <c r="L3616" i="2"/>
  <c r="M3616" i="2"/>
  <c r="M3608" i="2"/>
  <c r="L3608" i="2"/>
  <c r="L3600" i="2"/>
  <c r="M3600" i="2"/>
  <c r="L3592" i="2"/>
  <c r="M3592" i="2"/>
  <c r="S3592" i="2" s="1"/>
  <c r="M3584" i="2"/>
  <c r="L3584" i="2"/>
  <c r="M3576" i="2"/>
  <c r="L3576" i="2"/>
  <c r="L3568" i="2"/>
  <c r="M3568" i="2"/>
  <c r="L3560" i="2"/>
  <c r="M3560" i="2"/>
  <c r="L3552" i="2"/>
  <c r="M3552" i="2"/>
  <c r="M3544" i="2"/>
  <c r="L3544" i="2"/>
  <c r="L3528" i="2"/>
  <c r="M3528" i="2"/>
  <c r="M3512" i="2"/>
  <c r="U3512" i="2" s="1"/>
  <c r="L3512" i="2"/>
  <c r="L3504" i="2"/>
  <c r="M3504" i="2"/>
  <c r="L3496" i="2"/>
  <c r="M3496" i="2"/>
  <c r="L3488" i="2"/>
  <c r="M3488" i="2"/>
  <c r="M3480" i="2"/>
  <c r="L3480" i="2"/>
  <c r="L3464" i="2"/>
  <c r="M3464" i="2"/>
  <c r="M3456" i="2"/>
  <c r="L3456" i="2"/>
  <c r="M3448" i="2"/>
  <c r="U3448" i="2" s="1"/>
  <c r="L3448" i="2"/>
  <c r="L3432" i="2"/>
  <c r="M3432" i="2"/>
  <c r="L3424" i="2"/>
  <c r="M3424" i="2"/>
  <c r="M3416" i="2"/>
  <c r="L3416" i="2"/>
  <c r="L3400" i="2"/>
  <c r="M3400" i="2"/>
  <c r="L3376" i="2"/>
  <c r="M3376" i="2"/>
  <c r="M3368" i="2"/>
  <c r="L3368" i="2"/>
  <c r="L3360" i="2"/>
  <c r="M3360" i="2"/>
  <c r="M3352" i="2"/>
  <c r="S3352" i="2" s="1"/>
  <c r="L3352" i="2"/>
  <c r="M3344" i="2"/>
  <c r="L3344" i="2"/>
  <c r="L3336" i="2"/>
  <c r="M3336" i="2"/>
  <c r="M3328" i="2"/>
  <c r="L3328" i="2"/>
  <c r="M3320" i="2"/>
  <c r="L3320" i="2"/>
  <c r="L3312" i="2"/>
  <c r="M3312" i="2"/>
  <c r="L3296" i="2"/>
  <c r="M3296" i="2"/>
  <c r="M3288" i="2"/>
  <c r="L3288" i="2"/>
  <c r="L3272" i="2"/>
  <c r="M3272" i="2"/>
  <c r="M3264" i="2"/>
  <c r="S3264" i="2" s="1"/>
  <c r="L3264" i="2"/>
  <c r="M3256" i="2"/>
  <c r="L3256" i="2"/>
  <c r="L3232" i="2"/>
  <c r="M3232" i="2"/>
  <c r="M3224" i="2"/>
  <c r="L3224" i="2"/>
  <c r="L3208" i="2"/>
  <c r="M3208" i="2"/>
  <c r="M3200" i="2"/>
  <c r="L3200" i="2"/>
  <c r="M3192" i="2"/>
  <c r="L3192" i="2"/>
  <c r="L3184" i="2"/>
  <c r="M3184" i="2"/>
  <c r="M3176" i="2"/>
  <c r="L3176" i="2"/>
  <c r="L3168" i="2"/>
  <c r="M3168" i="2"/>
  <c r="L3152" i="2"/>
  <c r="M3152" i="2"/>
  <c r="S3152" i="2" s="1"/>
  <c r="M3136" i="2"/>
  <c r="L3136" i="2"/>
  <c r="M3128" i="2"/>
  <c r="U3128" i="2" s="1"/>
  <c r="L3128" i="2"/>
  <c r="L3120" i="2"/>
  <c r="M3120" i="2"/>
  <c r="T3120" i="2" s="1"/>
  <c r="L3104" i="2"/>
  <c r="M3104" i="2"/>
  <c r="M3096" i="2"/>
  <c r="L3096" i="2"/>
  <c r="M3072" i="2"/>
  <c r="L3072" i="2"/>
  <c r="M3064" i="2"/>
  <c r="L3064" i="2"/>
  <c r="L3056" i="2"/>
  <c r="M3056" i="2"/>
  <c r="L3048" i="2"/>
  <c r="M3048" i="2"/>
  <c r="L3040" i="2"/>
  <c r="M3040" i="2"/>
  <c r="M3032" i="2"/>
  <c r="L3032" i="2"/>
  <c r="L3016" i="2"/>
  <c r="M3016" i="2"/>
  <c r="M3008" i="2"/>
  <c r="L3008" i="2"/>
  <c r="M3000" i="2"/>
  <c r="U3000" i="2" s="1"/>
  <c r="L3000" i="2"/>
  <c r="L2992" i="2"/>
  <c r="M2992" i="2"/>
  <c r="T2992" i="2" s="1"/>
  <c r="M2984" i="2"/>
  <c r="L2984" i="2"/>
  <c r="L2976" i="2"/>
  <c r="M2976" i="2"/>
  <c r="M2968" i="2"/>
  <c r="S2968" i="2" s="1"/>
  <c r="L2968" i="2"/>
  <c r="L2960" i="2"/>
  <c r="M2960" i="2"/>
  <c r="L2952" i="2"/>
  <c r="M2952" i="2"/>
  <c r="L2928" i="2"/>
  <c r="M2928" i="2"/>
  <c r="L2912" i="2"/>
  <c r="M2912" i="2"/>
  <c r="M2904" i="2"/>
  <c r="L2904" i="2"/>
  <c r="L2888" i="2"/>
  <c r="M2888" i="2"/>
  <c r="M2880" i="2"/>
  <c r="L2880" i="2"/>
  <c r="M2872" i="2"/>
  <c r="L2872" i="2"/>
  <c r="L2864" i="2"/>
  <c r="M2864" i="2"/>
  <c r="M2856" i="2"/>
  <c r="L2856" i="2"/>
  <c r="L2848" i="2"/>
  <c r="M2848" i="2"/>
  <c r="M2840" i="2"/>
  <c r="S2840" i="2" s="1"/>
  <c r="L2840" i="2"/>
  <c r="M2832" i="2"/>
  <c r="L2832" i="2"/>
  <c r="L2824" i="2"/>
  <c r="M2824" i="2"/>
  <c r="U2824" i="2" s="1"/>
  <c r="M2816" i="2"/>
  <c r="L2816" i="2"/>
  <c r="L2800" i="2"/>
  <c r="M2800" i="2"/>
  <c r="L2792" i="2"/>
  <c r="M2792" i="2"/>
  <c r="L2784" i="2"/>
  <c r="M2784" i="2"/>
  <c r="M2776" i="2"/>
  <c r="L2776" i="2"/>
  <c r="M2768" i="2"/>
  <c r="S2768" i="2" s="1"/>
  <c r="L2768" i="2"/>
  <c r="L2760" i="2"/>
  <c r="M2760" i="2"/>
  <c r="M2752" i="2"/>
  <c r="L2752" i="2"/>
  <c r="M2744" i="2"/>
  <c r="L2744" i="2"/>
  <c r="M2728" i="2"/>
  <c r="L2728" i="2"/>
  <c r="L2720" i="2"/>
  <c r="M2720" i="2"/>
  <c r="L2696" i="2"/>
  <c r="M2696" i="2"/>
  <c r="M2688" i="2"/>
  <c r="L2688" i="2"/>
  <c r="M2680" i="2"/>
  <c r="S2680" i="2" s="1"/>
  <c r="L2680" i="2"/>
  <c r="L2656" i="2"/>
  <c r="M2656" i="2"/>
  <c r="M2648" i="2"/>
  <c r="L2648" i="2"/>
  <c r="L2640" i="2"/>
  <c r="M2640" i="2"/>
  <c r="L2632" i="2"/>
  <c r="M2632" i="2"/>
  <c r="M2624" i="2"/>
  <c r="L2624" i="2"/>
  <c r="M2616" i="2"/>
  <c r="L2616" i="2"/>
  <c r="L2608" i="2"/>
  <c r="M2608" i="2"/>
  <c r="L2600" i="2"/>
  <c r="M2600" i="2"/>
  <c r="L2592" i="2"/>
  <c r="M2592" i="2"/>
  <c r="M2576" i="2"/>
  <c r="L2576" i="2"/>
  <c r="L2568" i="2"/>
  <c r="M2568" i="2"/>
  <c r="M2560" i="2"/>
  <c r="L2560" i="2"/>
  <c r="L2552" i="2"/>
  <c r="M2552" i="2"/>
  <c r="M2544" i="2"/>
  <c r="L2544" i="2"/>
  <c r="L2536" i="2"/>
  <c r="M2536" i="2"/>
  <c r="L2520" i="2"/>
  <c r="M2520" i="2"/>
  <c r="S2520" i="2" s="1"/>
  <c r="M2512" i="2"/>
  <c r="L2512" i="2"/>
  <c r="L2504" i="2"/>
  <c r="M2504" i="2"/>
  <c r="M2496" i="2"/>
  <c r="L2496" i="2"/>
  <c r="M2488" i="2"/>
  <c r="L2488" i="2"/>
  <c r="L2480" i="2"/>
  <c r="M2480" i="2"/>
  <c r="L2472" i="2"/>
  <c r="M2472" i="2"/>
  <c r="M2456" i="2"/>
  <c r="S2456" i="2" s="1"/>
  <c r="L2456" i="2"/>
  <c r="L2448" i="2"/>
  <c r="M2448" i="2"/>
  <c r="L2440" i="2"/>
  <c r="M2440" i="2"/>
  <c r="L2432" i="2"/>
  <c r="M2432" i="2"/>
  <c r="L2424" i="2"/>
  <c r="M2424" i="2"/>
  <c r="M2416" i="2"/>
  <c r="L2416" i="2"/>
  <c r="L2408" i="2"/>
  <c r="M2408" i="2"/>
  <c r="T2408" i="2" s="1"/>
  <c r="L2400" i="2"/>
  <c r="M2400" i="2"/>
  <c r="L2392" i="2"/>
  <c r="M2392" i="2"/>
  <c r="L2384" i="2"/>
  <c r="M2384" i="2"/>
  <c r="L2376" i="2"/>
  <c r="M2376" i="2"/>
  <c r="L2368" i="2"/>
  <c r="M2368" i="2"/>
  <c r="L2360" i="2"/>
  <c r="M2360" i="2"/>
  <c r="L2352" i="2"/>
  <c r="M2352" i="2"/>
  <c r="L2344" i="2"/>
  <c r="M2344" i="2"/>
  <c r="L2336" i="2"/>
  <c r="M2336" i="2"/>
  <c r="L2328" i="2"/>
  <c r="M2328" i="2"/>
  <c r="M2320" i="2"/>
  <c r="L2320" i="2"/>
  <c r="L2312" i="2"/>
  <c r="M2312" i="2"/>
  <c r="L2304" i="2"/>
  <c r="M2304" i="2"/>
  <c r="S2304" i="2" s="1"/>
  <c r="L2296" i="2"/>
  <c r="M2296" i="2"/>
  <c r="L2288" i="2"/>
  <c r="M2288" i="2"/>
  <c r="M2280" i="2"/>
  <c r="L2280" i="2"/>
  <c r="L2272" i="2"/>
  <c r="M2272" i="2"/>
  <c r="L2264" i="2"/>
  <c r="M2264" i="2"/>
  <c r="M2256" i="2"/>
  <c r="S2256" i="2" s="1"/>
  <c r="L2256" i="2"/>
  <c r="L2248" i="2"/>
  <c r="M2248" i="2"/>
  <c r="M2240" i="2"/>
  <c r="L2240" i="2"/>
  <c r="L2232" i="2"/>
  <c r="M2232" i="2"/>
  <c r="L2224" i="2"/>
  <c r="M2224" i="2"/>
  <c r="M2216" i="2"/>
  <c r="L2216" i="2"/>
  <c r="L2208" i="2"/>
  <c r="M2208" i="2"/>
  <c r="M2200" i="2"/>
  <c r="L2200" i="2"/>
  <c r="M2192" i="2"/>
  <c r="L2192" i="2"/>
  <c r="L2184" i="2"/>
  <c r="M2184" i="2"/>
  <c r="L2168" i="2"/>
  <c r="M2168" i="2"/>
  <c r="M2160" i="2"/>
  <c r="L2160" i="2"/>
  <c r="M2152" i="2"/>
  <c r="T2152" i="2" s="1"/>
  <c r="L2152" i="2"/>
  <c r="L2144" i="2"/>
  <c r="M2144" i="2"/>
  <c r="M2136" i="2"/>
  <c r="L2136" i="2"/>
  <c r="M2128" i="2"/>
  <c r="L2128" i="2"/>
  <c r="L2120" i="2"/>
  <c r="M2120" i="2"/>
  <c r="M2112" i="2"/>
  <c r="L2112" i="2"/>
  <c r="L2104" i="2"/>
  <c r="M2104" i="2"/>
  <c r="L2096" i="2"/>
  <c r="M2096" i="2"/>
  <c r="L2088" i="2"/>
  <c r="M2088" i="2"/>
  <c r="L2072" i="2"/>
  <c r="M2072" i="2"/>
  <c r="L2064" i="2"/>
  <c r="M2064" i="2"/>
  <c r="L2056" i="2"/>
  <c r="M2056" i="2"/>
  <c r="L2048" i="2"/>
  <c r="M2048" i="2"/>
  <c r="S2048" i="2" s="1"/>
  <c r="L2032" i="2"/>
  <c r="M2032" i="2"/>
  <c r="S2032" i="2" s="1"/>
  <c r="L2024" i="2"/>
  <c r="M2024" i="2"/>
  <c r="L2016" i="2"/>
  <c r="M2016" i="2"/>
  <c r="M2008" i="2"/>
  <c r="L2008" i="2"/>
  <c r="L2000" i="2"/>
  <c r="M2000" i="2"/>
  <c r="S2000" i="2" s="1"/>
  <c r="L1992" i="2"/>
  <c r="M1992" i="2"/>
  <c r="T1992" i="2" s="1"/>
  <c r="L1984" i="2"/>
  <c r="M1984" i="2"/>
  <c r="M1976" i="2"/>
  <c r="L1976" i="2"/>
  <c r="L1968" i="2"/>
  <c r="M1968" i="2"/>
  <c r="L1960" i="2"/>
  <c r="M1960" i="2"/>
  <c r="L1952" i="2"/>
  <c r="M1952" i="2"/>
  <c r="M1944" i="2"/>
  <c r="L1944" i="2"/>
  <c r="L1936" i="2"/>
  <c r="M1936" i="2"/>
  <c r="L1928" i="2"/>
  <c r="M1928" i="2"/>
  <c r="U1928" i="2" s="1"/>
  <c r="L1920" i="2"/>
  <c r="M1920" i="2"/>
  <c r="M1912" i="2"/>
  <c r="U1912" i="2" s="1"/>
  <c r="L1912" i="2"/>
  <c r="L1904" i="2"/>
  <c r="M1904" i="2"/>
  <c r="L1896" i="2"/>
  <c r="M1896" i="2"/>
  <c r="L1888" i="2"/>
  <c r="M1888" i="2"/>
  <c r="L1880" i="2"/>
  <c r="M1880" i="2"/>
  <c r="L1872" i="2"/>
  <c r="M1872" i="2"/>
  <c r="L1864" i="2"/>
  <c r="M1864" i="2"/>
  <c r="L1856" i="2"/>
  <c r="M1856" i="2"/>
  <c r="L1848" i="2"/>
  <c r="M1848" i="2"/>
  <c r="L1840" i="2"/>
  <c r="M1840" i="2"/>
  <c r="L1832" i="2"/>
  <c r="M1832" i="2"/>
  <c r="L1824" i="2"/>
  <c r="M1824" i="2"/>
  <c r="L1816" i="2"/>
  <c r="M1816" i="2"/>
  <c r="L1808" i="2"/>
  <c r="M1808" i="2"/>
  <c r="L1800" i="2"/>
  <c r="M1800" i="2"/>
  <c r="M1792" i="2"/>
  <c r="L1792" i="2"/>
  <c r="M1784" i="2"/>
  <c r="T1784" i="2" s="1"/>
  <c r="L1784" i="2"/>
  <c r="L1776" i="2"/>
  <c r="M1776" i="2"/>
  <c r="L1768" i="2"/>
  <c r="M1768" i="2"/>
  <c r="L1760" i="2"/>
  <c r="M1760" i="2"/>
  <c r="L1752" i="2"/>
  <c r="M1752" i="2"/>
  <c r="L1744" i="2"/>
  <c r="M1744" i="2"/>
  <c r="L1736" i="2"/>
  <c r="M1736" i="2"/>
  <c r="S1736" i="2" s="1"/>
  <c r="M1728" i="2"/>
  <c r="L1728" i="2"/>
  <c r="L1720" i="2"/>
  <c r="M1720" i="2"/>
  <c r="L1712" i="2"/>
  <c r="M1712" i="2"/>
  <c r="M1704" i="2"/>
  <c r="L1704" i="2"/>
  <c r="L1696" i="2"/>
  <c r="M1696" i="2"/>
  <c r="L1688" i="2"/>
  <c r="M1688" i="2"/>
  <c r="U1688" i="2" s="1"/>
  <c r="L1680" i="2"/>
  <c r="M1680" i="2"/>
  <c r="T1680" i="2" s="1"/>
  <c r="L1672" i="2"/>
  <c r="M1672" i="2"/>
  <c r="L1664" i="2"/>
  <c r="M1664" i="2"/>
  <c r="M1656" i="2"/>
  <c r="L1656" i="2"/>
  <c r="L1648" i="2"/>
  <c r="M1648" i="2"/>
  <c r="L1640" i="2"/>
  <c r="M1640" i="2"/>
  <c r="S1640" i="2" s="1"/>
  <c r="M1632" i="2"/>
  <c r="L1632" i="2"/>
  <c r="L1624" i="2"/>
  <c r="M1624" i="2"/>
  <c r="L1616" i="2"/>
  <c r="M1616" i="2"/>
  <c r="L1608" i="2"/>
  <c r="M1608" i="2"/>
  <c r="L1600" i="2"/>
  <c r="M1600" i="2"/>
  <c r="L1592" i="2"/>
  <c r="M1592" i="2"/>
  <c r="L1584" i="2"/>
  <c r="M1584" i="2"/>
  <c r="S1584" i="2" s="1"/>
  <c r="L1576" i="2"/>
  <c r="M1576" i="2"/>
  <c r="L1568" i="2"/>
  <c r="M1568" i="2"/>
  <c r="M1560" i="2"/>
  <c r="L1560" i="2"/>
  <c r="L1552" i="2"/>
  <c r="M1552" i="2"/>
  <c r="M1544" i="2"/>
  <c r="L1544" i="2"/>
  <c r="L1536" i="2"/>
  <c r="M1536" i="2"/>
  <c r="M1528" i="2"/>
  <c r="L1528" i="2"/>
  <c r="L1520" i="2"/>
  <c r="M1520" i="2"/>
  <c r="L1512" i="2"/>
  <c r="M1512" i="2"/>
  <c r="M1504" i="2"/>
  <c r="L1504" i="2"/>
  <c r="L1496" i="2"/>
  <c r="M1496" i="2"/>
  <c r="L1488" i="2"/>
  <c r="M1488" i="2"/>
  <c r="L1480" i="2"/>
  <c r="M1480" i="2"/>
  <c r="U1480" i="2" s="1"/>
  <c r="L1464" i="2"/>
  <c r="M1464" i="2"/>
  <c r="L1456" i="2"/>
  <c r="M1456" i="2"/>
  <c r="L1448" i="2"/>
  <c r="M1448" i="2"/>
  <c r="L1440" i="2"/>
  <c r="M1440" i="2"/>
  <c r="M1432" i="2"/>
  <c r="L1432" i="2"/>
  <c r="L1424" i="2"/>
  <c r="M1424" i="2"/>
  <c r="M1416" i="2"/>
  <c r="S1416" i="2" s="1"/>
  <c r="L1416" i="2"/>
  <c r="L1408" i="2"/>
  <c r="M1408" i="2"/>
  <c r="L1400" i="2"/>
  <c r="M1400" i="2"/>
  <c r="L1392" i="2"/>
  <c r="M1392" i="2"/>
  <c r="L1384" i="2"/>
  <c r="M1384" i="2"/>
  <c r="L1376" i="2"/>
  <c r="M1376" i="2"/>
  <c r="L1368" i="2"/>
  <c r="M1368" i="2"/>
  <c r="L1360" i="2"/>
  <c r="M1360" i="2"/>
  <c r="L1352" i="2"/>
  <c r="M1352" i="2"/>
  <c r="M1344" i="2"/>
  <c r="L1344" i="2"/>
  <c r="L1336" i="2"/>
  <c r="M1336" i="2"/>
  <c r="L1328" i="2"/>
  <c r="M1328" i="2"/>
  <c r="M1320" i="2"/>
  <c r="L1320" i="2"/>
  <c r="L1312" i="2"/>
  <c r="M1312" i="2"/>
  <c r="T1312" i="2" s="1"/>
  <c r="L1304" i="2"/>
  <c r="M1304" i="2"/>
  <c r="L1296" i="2"/>
  <c r="M1296" i="2"/>
  <c r="L1288" i="2"/>
  <c r="M1288" i="2"/>
  <c r="L1280" i="2"/>
  <c r="M1280" i="2"/>
  <c r="M1272" i="2"/>
  <c r="L1272" i="2"/>
  <c r="L1264" i="2"/>
  <c r="M1264" i="2"/>
  <c r="S1264" i="2" s="1"/>
  <c r="L1256" i="2"/>
  <c r="M1256" i="2"/>
  <c r="M1248" i="2"/>
  <c r="L1248" i="2"/>
  <c r="L1240" i="2"/>
  <c r="M1240" i="2"/>
  <c r="L1232" i="2"/>
  <c r="M1232" i="2"/>
  <c r="L1224" i="2"/>
  <c r="M1224" i="2"/>
  <c r="L1216" i="2"/>
  <c r="M1216" i="2"/>
  <c r="L1208" i="2"/>
  <c r="M1208" i="2"/>
  <c r="L1200" i="2"/>
  <c r="M1200" i="2"/>
  <c r="L1192" i="2"/>
  <c r="M1192" i="2"/>
  <c r="L1184" i="2"/>
  <c r="M1184" i="2"/>
  <c r="M1176" i="2"/>
  <c r="L1176" i="2"/>
  <c r="L1168" i="2"/>
  <c r="M1168" i="2"/>
  <c r="M1160" i="2"/>
  <c r="L1160" i="2"/>
  <c r="L1152" i="2"/>
  <c r="M1152" i="2"/>
  <c r="L1144" i="2"/>
  <c r="M1144" i="2"/>
  <c r="L1136" i="2"/>
  <c r="M1136" i="2"/>
  <c r="L1128" i="2"/>
  <c r="M1128" i="2"/>
  <c r="L1120" i="2"/>
  <c r="M1120" i="2"/>
  <c r="L1112" i="2"/>
  <c r="M1112" i="2"/>
  <c r="L1104" i="2"/>
  <c r="M1104" i="2"/>
  <c r="L1096" i="2"/>
  <c r="M1096" i="2"/>
  <c r="M1088" i="2"/>
  <c r="L1088" i="2"/>
  <c r="L1080" i="2"/>
  <c r="M1080" i="2"/>
  <c r="L1072" i="2"/>
  <c r="M1072" i="2"/>
  <c r="M1064" i="2"/>
  <c r="L1064" i="2"/>
  <c r="L1056" i="2"/>
  <c r="M1056" i="2"/>
  <c r="M1048" i="2"/>
  <c r="L1048" i="2"/>
  <c r="L1040" i="2"/>
  <c r="M1040" i="2"/>
  <c r="L1024" i="2"/>
  <c r="M1024" i="2"/>
  <c r="M1016" i="2"/>
  <c r="L1016" i="2"/>
  <c r="L1008" i="2"/>
  <c r="M1008" i="2"/>
  <c r="L1000" i="2"/>
  <c r="M1000" i="2"/>
  <c r="L984" i="2"/>
  <c r="M984" i="2"/>
  <c r="L976" i="2"/>
  <c r="M976" i="2"/>
  <c r="L968" i="2"/>
  <c r="M968" i="2"/>
  <c r="M960" i="2"/>
  <c r="L960" i="2"/>
  <c r="L952" i="2"/>
  <c r="M952" i="2"/>
  <c r="L944" i="2"/>
  <c r="M944" i="2"/>
  <c r="M936" i="2"/>
  <c r="L936" i="2"/>
  <c r="L928" i="2"/>
  <c r="M928" i="2"/>
  <c r="L920" i="2"/>
  <c r="M920" i="2"/>
  <c r="L912" i="2"/>
  <c r="M912" i="2"/>
  <c r="L904" i="2"/>
  <c r="M904" i="2"/>
  <c r="L896" i="2"/>
  <c r="M896" i="2"/>
  <c r="L888" i="2"/>
  <c r="M888" i="2"/>
  <c r="L880" i="2"/>
  <c r="M880" i="2"/>
  <c r="L872" i="2"/>
  <c r="M872" i="2"/>
  <c r="L864" i="2"/>
  <c r="M864" i="2"/>
  <c r="L856" i="2"/>
  <c r="M856" i="2"/>
  <c r="L848" i="2"/>
  <c r="M848" i="2"/>
  <c r="L840" i="2"/>
  <c r="M840" i="2"/>
  <c r="L832" i="2"/>
  <c r="M832" i="2"/>
  <c r="L824" i="2"/>
  <c r="M824" i="2"/>
  <c r="L816" i="2"/>
  <c r="M816" i="2"/>
  <c r="L808" i="2"/>
  <c r="M808" i="2"/>
  <c r="L800" i="2"/>
  <c r="M800" i="2"/>
  <c r="L792" i="2"/>
  <c r="M792" i="2"/>
  <c r="L784" i="2"/>
  <c r="M784" i="2"/>
  <c r="L776" i="2"/>
  <c r="M776" i="2"/>
  <c r="L768" i="2"/>
  <c r="M768" i="2"/>
  <c r="L760" i="2"/>
  <c r="M760" i="2"/>
  <c r="L752" i="2"/>
  <c r="M752" i="2"/>
  <c r="L744" i="2"/>
  <c r="M744" i="2"/>
  <c r="L736" i="2"/>
  <c r="M736" i="2"/>
  <c r="L728" i="2"/>
  <c r="M728" i="2"/>
  <c r="L720" i="2"/>
  <c r="M720" i="2"/>
  <c r="L712" i="2"/>
  <c r="M712" i="2"/>
  <c r="L704" i="2"/>
  <c r="M704" i="2"/>
  <c r="L696" i="2"/>
  <c r="M696" i="2"/>
  <c r="L688" i="2"/>
  <c r="M688" i="2"/>
  <c r="L680" i="2"/>
  <c r="M680" i="2"/>
  <c r="L672" i="2"/>
  <c r="M672" i="2"/>
  <c r="L664" i="2"/>
  <c r="M664" i="2"/>
  <c r="L656" i="2"/>
  <c r="M656" i="2"/>
  <c r="L648" i="2"/>
  <c r="M648" i="2"/>
  <c r="S648" i="2" s="1"/>
  <c r="L640" i="2"/>
  <c r="M640" i="2"/>
  <c r="L632" i="2"/>
  <c r="M632" i="2"/>
  <c r="T632" i="2" s="1"/>
  <c r="L624" i="2"/>
  <c r="M624" i="2"/>
  <c r="L616" i="2"/>
  <c r="M616" i="2"/>
  <c r="L608" i="2"/>
  <c r="M608" i="2"/>
  <c r="L600" i="2"/>
  <c r="M600" i="2"/>
  <c r="U600" i="2" s="1"/>
  <c r="L592" i="2"/>
  <c r="M592" i="2"/>
  <c r="L576" i="2"/>
  <c r="M576" i="2"/>
  <c r="L568" i="2"/>
  <c r="M568" i="2"/>
  <c r="L560" i="2"/>
  <c r="M560" i="2"/>
  <c r="L552" i="2"/>
  <c r="M552" i="2"/>
  <c r="M544" i="2"/>
  <c r="L544" i="2"/>
  <c r="L536" i="2"/>
  <c r="M536" i="2"/>
  <c r="L528" i="2"/>
  <c r="M528" i="2"/>
  <c r="L520" i="2"/>
  <c r="M520" i="2"/>
  <c r="S520" i="2" s="1"/>
  <c r="L512" i="2"/>
  <c r="M512" i="2"/>
  <c r="L504" i="2"/>
  <c r="M504" i="2"/>
  <c r="L496" i="2"/>
  <c r="M496" i="2"/>
  <c r="L488" i="2"/>
  <c r="M488" i="2"/>
  <c r="S488" i="2" s="1"/>
  <c r="M480" i="2"/>
  <c r="L480" i="2"/>
  <c r="L472" i="2"/>
  <c r="M472" i="2"/>
  <c r="L464" i="2"/>
  <c r="M464" i="2"/>
  <c r="L456" i="2"/>
  <c r="M456" i="2"/>
  <c r="L448" i="2"/>
  <c r="M448" i="2"/>
  <c r="L440" i="2"/>
  <c r="M440" i="2"/>
  <c r="L432" i="2"/>
  <c r="M432" i="2"/>
  <c r="L424" i="2"/>
  <c r="M424" i="2"/>
  <c r="L416" i="2"/>
  <c r="M416" i="2"/>
  <c r="L408" i="2"/>
  <c r="M408" i="2"/>
  <c r="L400" i="2"/>
  <c r="M400" i="2"/>
  <c r="M392" i="2"/>
  <c r="L392" i="2"/>
  <c r="L384" i="2"/>
  <c r="M384" i="2"/>
  <c r="L376" i="2"/>
  <c r="M376" i="2"/>
  <c r="L368" i="2"/>
  <c r="M368" i="2"/>
  <c r="L360" i="2"/>
  <c r="M360" i="2"/>
  <c r="L352" i="2"/>
  <c r="M352" i="2"/>
  <c r="U352" i="2" s="1"/>
  <c r="L344" i="2"/>
  <c r="M344" i="2"/>
  <c r="L336" i="2"/>
  <c r="M336" i="2"/>
  <c r="L328" i="2"/>
  <c r="M328" i="2"/>
  <c r="L320" i="2"/>
  <c r="M320" i="2"/>
  <c r="L312" i="2"/>
  <c r="M312" i="2"/>
  <c r="L304" i="2"/>
  <c r="M304" i="2"/>
  <c r="L296" i="2"/>
  <c r="M296" i="2"/>
  <c r="L288" i="2"/>
  <c r="M288" i="2"/>
  <c r="L280" i="2"/>
  <c r="M280" i="2"/>
  <c r="L272" i="2"/>
  <c r="M272" i="2"/>
  <c r="L264" i="2"/>
  <c r="M264" i="2"/>
  <c r="L256" i="2"/>
  <c r="M256" i="2"/>
  <c r="L248" i="2"/>
  <c r="M248" i="2"/>
  <c r="M240" i="2"/>
  <c r="L240" i="2"/>
  <c r="M232" i="2"/>
  <c r="L232" i="2"/>
  <c r="L224" i="2"/>
  <c r="M224" i="2"/>
  <c r="L216" i="2"/>
  <c r="M216" i="2"/>
  <c r="L208" i="2"/>
  <c r="M208" i="2"/>
  <c r="S208" i="2" s="1"/>
  <c r="L200" i="2"/>
  <c r="M200" i="2"/>
  <c r="L192" i="2"/>
  <c r="M192" i="2"/>
  <c r="L184" i="2"/>
  <c r="M184" i="2"/>
  <c r="L176" i="2"/>
  <c r="M176" i="2"/>
  <c r="L168" i="2"/>
  <c r="M168" i="2"/>
  <c r="L160" i="2"/>
  <c r="M160" i="2"/>
  <c r="M152" i="2"/>
  <c r="L152" i="2"/>
  <c r="L144" i="2"/>
  <c r="M144" i="2"/>
  <c r="L136" i="2"/>
  <c r="M136" i="2"/>
  <c r="L128" i="2"/>
  <c r="M128" i="2"/>
  <c r="L120" i="2"/>
  <c r="M120" i="2"/>
  <c r="U120" i="2" s="1"/>
  <c r="L112" i="2"/>
  <c r="M112" i="2"/>
  <c r="L104" i="2"/>
  <c r="M104" i="2"/>
  <c r="S104" i="2" s="1"/>
  <c r="M96" i="2"/>
  <c r="L96" i="2"/>
  <c r="M88" i="2"/>
  <c r="L88" i="2"/>
  <c r="L80" i="2"/>
  <c r="M80" i="2"/>
  <c r="L72" i="2"/>
  <c r="M72" i="2"/>
  <c r="L64" i="2"/>
  <c r="M64" i="2"/>
  <c r="L56" i="2"/>
  <c r="M56" i="2"/>
  <c r="L48" i="2"/>
  <c r="M48" i="2"/>
  <c r="L40" i="2"/>
  <c r="M40" i="2"/>
  <c r="L32" i="2"/>
  <c r="M32" i="2"/>
  <c r="L24" i="2"/>
  <c r="M24" i="2"/>
  <c r="L16" i="2"/>
  <c r="M16" i="2"/>
  <c r="L8" i="2"/>
  <c r="M8" i="2"/>
  <c r="L4981" i="2"/>
  <c r="L4863" i="2"/>
  <c r="L4783" i="2"/>
  <c r="L4669" i="2"/>
  <c r="L4557" i="2"/>
  <c r="L4414" i="2"/>
  <c r="L3968" i="2"/>
  <c r="L2664" i="2"/>
  <c r="L2318" i="2"/>
  <c r="L2151" i="2"/>
  <c r="M4879" i="2"/>
  <c r="M4286" i="2"/>
  <c r="M4207" i="2"/>
  <c r="S4207" i="2" s="1"/>
  <c r="M4149" i="2"/>
  <c r="M3847" i="2"/>
  <c r="M3656" i="2"/>
  <c r="M3526" i="2"/>
  <c r="M3335" i="2"/>
  <c r="M2975" i="2"/>
  <c r="U2975" i="2" s="1"/>
  <c r="M2896" i="2"/>
  <c r="M2726" i="2"/>
  <c r="M2599" i="2"/>
  <c r="U2599" i="2" s="1"/>
  <c r="M1487" i="2"/>
  <c r="L4029" i="2"/>
  <c r="M4029" i="2"/>
  <c r="L4013" i="2"/>
  <c r="M4013" i="2"/>
  <c r="L3981" i="2"/>
  <c r="M3981" i="2"/>
  <c r="L3949" i="2"/>
  <c r="M3949" i="2"/>
  <c r="L3941" i="2"/>
  <c r="M3941" i="2"/>
  <c r="L3925" i="2"/>
  <c r="M3925" i="2"/>
  <c r="T3925" i="2" s="1"/>
  <c r="L3909" i="2"/>
  <c r="M3909" i="2"/>
  <c r="U3909" i="2" s="1"/>
  <c r="L3877" i="2"/>
  <c r="M3877" i="2"/>
  <c r="S3877" i="2" s="1"/>
  <c r="L3837" i="2"/>
  <c r="M3837" i="2"/>
  <c r="S3837" i="2" s="1"/>
  <c r="L3805" i="2"/>
  <c r="M3805" i="2"/>
  <c r="L3773" i="2"/>
  <c r="M3773" i="2"/>
  <c r="L3733" i="2"/>
  <c r="M3733" i="2"/>
  <c r="L3701" i="2"/>
  <c r="M3701" i="2"/>
  <c r="L3661" i="2"/>
  <c r="M3661" i="2"/>
  <c r="L3629" i="2"/>
  <c r="M3629" i="2"/>
  <c r="L3581" i="2"/>
  <c r="M3581" i="2"/>
  <c r="L3533" i="2"/>
  <c r="M3533" i="2"/>
  <c r="L3517" i="2"/>
  <c r="M3517" i="2"/>
  <c r="L3477" i="2"/>
  <c r="M3477" i="2"/>
  <c r="L3445" i="2"/>
  <c r="M3445" i="2"/>
  <c r="L3405" i="2"/>
  <c r="M3405" i="2"/>
  <c r="L3373" i="2"/>
  <c r="M3373" i="2"/>
  <c r="L3365" i="2"/>
  <c r="M3365" i="2"/>
  <c r="L3341" i="2"/>
  <c r="M3341" i="2"/>
  <c r="L3309" i="2"/>
  <c r="M3309" i="2"/>
  <c r="L3293" i="2"/>
  <c r="M3293" i="2"/>
  <c r="L3261" i="2"/>
  <c r="M3261" i="2"/>
  <c r="L3245" i="2"/>
  <c r="M3245" i="2"/>
  <c r="L3213" i="2"/>
  <c r="M3213" i="2"/>
  <c r="S3213" i="2" s="1"/>
  <c r="L3189" i="2"/>
  <c r="M3189" i="2"/>
  <c r="L3149" i="2"/>
  <c r="M3149" i="2"/>
  <c r="L3109" i="2"/>
  <c r="M3109" i="2"/>
  <c r="L3053" i="2"/>
  <c r="M3053" i="2"/>
  <c r="L3021" i="2"/>
  <c r="M3021" i="2"/>
  <c r="S3021" i="2" s="1"/>
  <c r="L2965" i="2"/>
  <c r="M2965" i="2"/>
  <c r="L2933" i="2"/>
  <c r="M2933" i="2"/>
  <c r="L2917" i="2"/>
  <c r="M2917" i="2"/>
  <c r="L2893" i="2"/>
  <c r="M2893" i="2"/>
  <c r="L2861" i="2"/>
  <c r="M2861" i="2"/>
  <c r="L2813" i="2"/>
  <c r="M2813" i="2"/>
  <c r="L2781" i="2"/>
  <c r="M2781" i="2"/>
  <c r="L2749" i="2"/>
  <c r="M2749" i="2"/>
  <c r="L2733" i="2"/>
  <c r="M2733" i="2"/>
  <c r="L2709" i="2"/>
  <c r="M2709" i="2"/>
  <c r="L2701" i="2"/>
  <c r="M2701" i="2"/>
  <c r="L2669" i="2"/>
  <c r="M2669" i="2"/>
  <c r="L2661" i="2"/>
  <c r="M2661" i="2"/>
  <c r="L2645" i="2"/>
  <c r="M2645" i="2"/>
  <c r="L2629" i="2"/>
  <c r="M2629" i="2"/>
  <c r="S2629" i="2" s="1"/>
  <c r="L2597" i="2"/>
  <c r="M2597" i="2"/>
  <c r="L2573" i="2"/>
  <c r="M2573" i="2"/>
  <c r="L2557" i="2"/>
  <c r="M2557" i="2"/>
  <c r="L2533" i="2"/>
  <c r="M2533" i="2"/>
  <c r="L2501" i="2"/>
  <c r="M2501" i="2"/>
  <c r="L2485" i="2"/>
  <c r="M2485" i="2"/>
  <c r="L2461" i="2"/>
  <c r="M2461" i="2"/>
  <c r="L2445" i="2"/>
  <c r="M2445" i="2"/>
  <c r="S2445" i="2" s="1"/>
  <c r="L2429" i="2"/>
  <c r="M2429" i="2"/>
  <c r="L2413" i="2"/>
  <c r="M2413" i="2"/>
  <c r="L2381" i="2"/>
  <c r="M2381" i="2"/>
  <c r="T2381" i="2" s="1"/>
  <c r="L2349" i="2"/>
  <c r="M2349" i="2"/>
  <c r="L2341" i="2"/>
  <c r="M2341" i="2"/>
  <c r="L2285" i="2"/>
  <c r="M2285" i="2"/>
  <c r="L2245" i="2"/>
  <c r="M2245" i="2"/>
  <c r="L2237" i="2"/>
  <c r="M2237" i="2"/>
  <c r="L2205" i="2"/>
  <c r="M2205" i="2"/>
  <c r="L2181" i="2"/>
  <c r="M2181" i="2"/>
  <c r="S2181" i="2" s="1"/>
  <c r="L2165" i="2"/>
  <c r="M2165" i="2"/>
  <c r="L2133" i="2"/>
  <c r="M2133" i="2"/>
  <c r="L2117" i="2"/>
  <c r="M2117" i="2"/>
  <c r="L2101" i="2"/>
  <c r="M2101" i="2"/>
  <c r="L2069" i="2"/>
  <c r="M2069" i="2"/>
  <c r="L2053" i="2"/>
  <c r="M2053" i="2"/>
  <c r="L1997" i="2"/>
  <c r="M1997" i="2"/>
  <c r="L1957" i="2"/>
  <c r="M1957" i="2"/>
  <c r="L1941" i="2"/>
  <c r="M1941" i="2"/>
  <c r="L1933" i="2"/>
  <c r="M1933" i="2"/>
  <c r="L1909" i="2"/>
  <c r="M1909" i="2"/>
  <c r="L1901" i="2"/>
  <c r="M1901" i="2"/>
  <c r="L1885" i="2"/>
  <c r="M1885" i="2"/>
  <c r="L1853" i="2"/>
  <c r="M1853" i="2"/>
  <c r="L1845" i="2"/>
  <c r="M1845" i="2"/>
  <c r="U1845" i="2" s="1"/>
  <c r="L1829" i="2"/>
  <c r="M1829" i="2"/>
  <c r="L1805" i="2"/>
  <c r="M1805" i="2"/>
  <c r="M1789" i="2"/>
  <c r="L1789" i="2"/>
  <c r="L1773" i="2"/>
  <c r="M1773" i="2"/>
  <c r="L1741" i="2"/>
  <c r="M1741" i="2"/>
  <c r="L1725" i="2"/>
  <c r="M1725" i="2"/>
  <c r="L1709" i="2"/>
  <c r="M1709" i="2"/>
  <c r="U1709" i="2" s="1"/>
  <c r="M1677" i="2"/>
  <c r="L1677" i="2"/>
  <c r="L1637" i="2"/>
  <c r="M1637" i="2"/>
  <c r="L1621" i="2"/>
  <c r="M1621" i="2"/>
  <c r="M1613" i="2"/>
  <c r="L1613" i="2"/>
  <c r="L2509" i="2"/>
  <c r="L1837" i="2"/>
  <c r="M3461" i="2"/>
  <c r="M3381" i="2"/>
  <c r="S3381" i="2" s="1"/>
  <c r="M2725" i="2"/>
  <c r="M2365" i="2"/>
  <c r="M2229" i="2"/>
  <c r="L4972" i="2"/>
  <c r="M4972" i="2"/>
  <c r="L4956" i="2"/>
  <c r="M4956" i="2"/>
  <c r="L4948" i="2"/>
  <c r="M4948" i="2"/>
  <c r="L4932" i="2"/>
  <c r="M4932" i="2"/>
  <c r="L4916" i="2"/>
  <c r="M4916" i="2"/>
  <c r="L4900" i="2"/>
  <c r="M4900" i="2"/>
  <c r="S4900" i="2" s="1"/>
  <c r="L4884" i="2"/>
  <c r="M4884" i="2"/>
  <c r="L4868" i="2"/>
  <c r="M4868" i="2"/>
  <c r="L4852" i="2"/>
  <c r="M4852" i="2"/>
  <c r="L4836" i="2"/>
  <c r="M4836" i="2"/>
  <c r="L4820" i="2"/>
  <c r="M4820" i="2"/>
  <c r="L4804" i="2"/>
  <c r="M4804" i="2"/>
  <c r="L4788" i="2"/>
  <c r="M4788" i="2"/>
  <c r="L4772" i="2"/>
  <c r="M4772" i="2"/>
  <c r="L4756" i="2"/>
  <c r="M4756" i="2"/>
  <c r="L4740" i="2"/>
  <c r="M4740" i="2"/>
  <c r="L4724" i="2"/>
  <c r="M4724" i="2"/>
  <c r="L4708" i="2"/>
  <c r="M4708" i="2"/>
  <c r="L4692" i="2"/>
  <c r="M4692" i="2"/>
  <c r="L4676" i="2"/>
  <c r="M4676" i="2"/>
  <c r="S4676" i="2" s="1"/>
  <c r="L4660" i="2"/>
  <c r="M4660" i="2"/>
  <c r="L4644" i="2"/>
  <c r="M4644" i="2"/>
  <c r="L4620" i="2"/>
  <c r="M4620" i="2"/>
  <c r="S4620" i="2" s="1"/>
  <c r="L4612" i="2"/>
  <c r="M4612" i="2"/>
  <c r="L4596" i="2"/>
  <c r="M4596" i="2"/>
  <c r="S4596" i="2" s="1"/>
  <c r="L4580" i="2"/>
  <c r="M4580" i="2"/>
  <c r="L4564" i="2"/>
  <c r="M4564" i="2"/>
  <c r="U4564" i="2" s="1"/>
  <c r="L4548" i="2"/>
  <c r="M4548" i="2"/>
  <c r="L4524" i="2"/>
  <c r="M4524" i="2"/>
  <c r="L4508" i="2"/>
  <c r="M4508" i="2"/>
  <c r="L4492" i="2"/>
  <c r="M4492" i="2"/>
  <c r="L4476" i="2"/>
  <c r="M4476" i="2"/>
  <c r="L4460" i="2"/>
  <c r="M4460" i="2"/>
  <c r="L4444" i="2"/>
  <c r="M4444" i="2"/>
  <c r="L4428" i="2"/>
  <c r="M4428" i="2"/>
  <c r="L4396" i="2"/>
  <c r="M4396" i="2"/>
  <c r="L4364" i="2"/>
  <c r="M4364" i="2"/>
  <c r="L4332" i="2"/>
  <c r="M4332" i="2"/>
  <c r="L4292" i="2"/>
  <c r="M4292" i="2"/>
  <c r="L4260" i="2"/>
  <c r="M4260" i="2"/>
  <c r="L4252" i="2"/>
  <c r="M4252" i="2"/>
  <c r="L4236" i="2"/>
  <c r="M4236" i="2"/>
  <c r="S4236" i="2" s="1"/>
  <c r="L4228" i="2"/>
  <c r="M4228" i="2"/>
  <c r="L4212" i="2"/>
  <c r="M4212" i="2"/>
  <c r="S4212" i="2" s="1"/>
  <c r="L4172" i="2"/>
  <c r="M4172" i="2"/>
  <c r="L4164" i="2"/>
  <c r="M4164" i="2"/>
  <c r="L4148" i="2"/>
  <c r="M4148" i="2"/>
  <c r="L4132" i="2"/>
  <c r="M4132" i="2"/>
  <c r="L4100" i="2"/>
  <c r="M4100" i="2"/>
  <c r="L4068" i="2"/>
  <c r="M4068" i="2"/>
  <c r="L4036" i="2"/>
  <c r="M4036" i="2"/>
  <c r="L4028" i="2"/>
  <c r="M4028" i="2"/>
  <c r="L4012" i="2"/>
  <c r="M4012" i="2"/>
  <c r="L3996" i="2"/>
  <c r="M3996" i="2"/>
  <c r="L3980" i="2"/>
  <c r="M3980" i="2"/>
  <c r="L3948" i="2"/>
  <c r="M3948" i="2"/>
  <c r="L3940" i="2"/>
  <c r="M3940" i="2"/>
  <c r="L3924" i="2"/>
  <c r="M3924" i="2"/>
  <c r="L3908" i="2"/>
  <c r="M3908" i="2"/>
  <c r="L3892" i="2"/>
  <c r="M3892" i="2"/>
  <c r="L3876" i="2"/>
  <c r="M3876" i="2"/>
  <c r="L3844" i="2"/>
  <c r="M3844" i="2"/>
  <c r="L3812" i="2"/>
  <c r="M3812" i="2"/>
  <c r="L3804" i="2"/>
  <c r="M3804" i="2"/>
  <c r="S3804" i="2" s="1"/>
  <c r="L3788" i="2"/>
  <c r="M3788" i="2"/>
  <c r="L3772" i="2"/>
  <c r="M3772" i="2"/>
  <c r="L3756" i="2"/>
  <c r="M3756" i="2"/>
  <c r="L3692" i="2"/>
  <c r="M3692" i="2"/>
  <c r="L3684" i="2"/>
  <c r="M3684" i="2"/>
  <c r="L3668" i="2"/>
  <c r="M3668" i="2"/>
  <c r="L3652" i="2"/>
  <c r="M3652" i="2"/>
  <c r="L3636" i="2"/>
  <c r="M3636" i="2"/>
  <c r="L3620" i="2"/>
  <c r="M3620" i="2"/>
  <c r="L3588" i="2"/>
  <c r="M3588" i="2"/>
  <c r="L3556" i="2"/>
  <c r="M3556" i="2"/>
  <c r="L3548" i="2"/>
  <c r="M3548" i="2"/>
  <c r="S3548" i="2" s="1"/>
  <c r="L3532" i="2"/>
  <c r="M3532" i="2"/>
  <c r="L3516" i="2"/>
  <c r="M3516" i="2"/>
  <c r="L3500" i="2"/>
  <c r="M3500" i="2"/>
  <c r="L3444" i="2"/>
  <c r="M3444" i="2"/>
  <c r="L3404" i="2"/>
  <c r="M3404" i="2"/>
  <c r="L3396" i="2"/>
  <c r="M3396" i="2"/>
  <c r="L3372" i="2"/>
  <c r="M3372" i="2"/>
  <c r="L3340" i="2"/>
  <c r="M3340" i="2"/>
  <c r="L3300" i="2"/>
  <c r="M3300" i="2"/>
  <c r="L3268" i="2"/>
  <c r="M3268" i="2"/>
  <c r="L3260" i="2"/>
  <c r="M3260" i="2"/>
  <c r="U3260" i="2" s="1"/>
  <c r="L3236" i="2"/>
  <c r="M3236" i="2"/>
  <c r="L3188" i="2"/>
  <c r="M3188" i="2"/>
  <c r="L3148" i="2"/>
  <c r="M3148" i="2"/>
  <c r="L3116" i="2"/>
  <c r="M3116" i="2"/>
  <c r="L3084" i="2"/>
  <c r="M3084" i="2"/>
  <c r="L3044" i="2"/>
  <c r="M3044" i="2"/>
  <c r="L3012" i="2"/>
  <c r="M3012" i="2"/>
  <c r="L3004" i="2"/>
  <c r="M3004" i="2"/>
  <c r="L2980" i="2"/>
  <c r="M2980" i="2"/>
  <c r="L2924" i="2"/>
  <c r="M2924" i="2"/>
  <c r="L2916" i="2"/>
  <c r="M2916" i="2"/>
  <c r="L2900" i="2"/>
  <c r="M2900" i="2"/>
  <c r="L2860" i="2"/>
  <c r="M2860" i="2"/>
  <c r="U2860" i="2" s="1"/>
  <c r="L2820" i="2"/>
  <c r="M2820" i="2"/>
  <c r="L2788" i="2"/>
  <c r="M2788" i="2"/>
  <c r="L2780" i="2"/>
  <c r="M2780" i="2"/>
  <c r="L2764" i="2"/>
  <c r="M2764" i="2"/>
  <c r="L2748" i="2"/>
  <c r="M2748" i="2"/>
  <c r="L2732" i="2"/>
  <c r="M2732" i="2"/>
  <c r="L2668" i="2"/>
  <c r="M2668" i="2"/>
  <c r="L2660" i="2"/>
  <c r="M2660" i="2"/>
  <c r="L2644" i="2"/>
  <c r="M2644" i="2"/>
  <c r="L2628" i="2"/>
  <c r="M2628" i="2"/>
  <c r="L2612" i="2"/>
  <c r="M2612" i="2"/>
  <c r="L2596" i="2"/>
  <c r="M2596" i="2"/>
  <c r="L2572" i="2"/>
  <c r="M2572" i="2"/>
  <c r="L2556" i="2"/>
  <c r="M2556" i="2"/>
  <c r="L2548" i="2"/>
  <c r="M2548" i="2"/>
  <c r="L2532" i="2"/>
  <c r="M2532" i="2"/>
  <c r="L2516" i="2"/>
  <c r="M2516" i="2"/>
  <c r="L2484" i="2"/>
  <c r="M2484" i="2"/>
  <c r="L2476" i="2"/>
  <c r="M2476" i="2"/>
  <c r="L2460" i="2"/>
  <c r="M2460" i="2"/>
  <c r="L2444" i="2"/>
  <c r="M2444" i="2"/>
  <c r="L2388" i="2"/>
  <c r="M2388" i="2"/>
  <c r="L2372" i="2"/>
  <c r="M2372" i="2"/>
  <c r="L2356" i="2"/>
  <c r="M2356" i="2"/>
  <c r="L2340" i="2"/>
  <c r="M2340" i="2"/>
  <c r="L2300" i="2"/>
  <c r="M2300" i="2"/>
  <c r="L2284" i="2"/>
  <c r="M2284" i="2"/>
  <c r="L2268" i="2"/>
  <c r="M2268" i="2"/>
  <c r="L2220" i="2"/>
  <c r="M2220" i="2"/>
  <c r="L2204" i="2"/>
  <c r="M2204" i="2"/>
  <c r="L2164" i="2"/>
  <c r="M2164" i="2"/>
  <c r="S2164" i="2" s="1"/>
  <c r="L2132" i="2"/>
  <c r="M2132" i="2"/>
  <c r="L2116" i="2"/>
  <c r="M2116" i="2"/>
  <c r="L2108" i="2"/>
  <c r="M2108" i="2"/>
  <c r="L2052" i="2"/>
  <c r="M2052" i="2"/>
  <c r="L2036" i="2"/>
  <c r="M2036" i="2"/>
  <c r="L2020" i="2"/>
  <c r="M2020" i="2"/>
  <c r="L1980" i="2"/>
  <c r="M1980" i="2"/>
  <c r="L1964" i="2"/>
  <c r="M1964" i="2"/>
  <c r="L1956" i="2"/>
  <c r="M1956" i="2"/>
  <c r="L1940" i="2"/>
  <c r="M1940" i="2"/>
  <c r="L1908" i="2"/>
  <c r="M1908" i="2"/>
  <c r="L1892" i="2"/>
  <c r="M1892" i="2"/>
  <c r="L1876" i="2"/>
  <c r="M1876" i="2"/>
  <c r="L1836" i="2"/>
  <c r="M1836" i="2"/>
  <c r="L1804" i="2"/>
  <c r="M1804" i="2"/>
  <c r="L1788" i="2"/>
  <c r="M1788" i="2"/>
  <c r="U1788" i="2" s="1"/>
  <c r="L1772" i="2"/>
  <c r="M1772" i="2"/>
  <c r="L1740" i="2"/>
  <c r="M1740" i="2"/>
  <c r="L1724" i="2"/>
  <c r="M1724" i="2"/>
  <c r="L1708" i="2"/>
  <c r="M1708" i="2"/>
  <c r="L1692" i="2"/>
  <c r="M1692" i="2"/>
  <c r="L1652" i="2"/>
  <c r="M1652" i="2"/>
  <c r="L1636" i="2"/>
  <c r="M1636" i="2"/>
  <c r="L1620" i="2"/>
  <c r="M1620" i="2"/>
  <c r="L1604" i="2"/>
  <c r="M1604" i="2"/>
  <c r="L1588" i="2"/>
  <c r="M1588" i="2"/>
  <c r="S1588" i="2" s="1"/>
  <c r="L1572" i="2"/>
  <c r="M1572" i="2"/>
  <c r="L1556" i="2"/>
  <c r="M1556" i="2"/>
  <c r="L1516" i="2"/>
  <c r="M1516" i="2"/>
  <c r="M3868" i="2"/>
  <c r="S3868" i="2" s="1"/>
  <c r="M3708" i="2"/>
  <c r="M3540" i="2"/>
  <c r="U3540" i="2" s="1"/>
  <c r="M3132" i="2"/>
  <c r="M2941" i="2"/>
  <c r="U2941" i="2" s="1"/>
  <c r="M2804" i="2"/>
  <c r="M2693" i="2"/>
  <c r="M2012" i="2"/>
  <c r="M1605" i="2"/>
  <c r="L4947" i="2"/>
  <c r="M4947" i="2"/>
  <c r="T4947" i="2" s="1"/>
  <c r="L4931" i="2"/>
  <c r="M4931" i="2"/>
  <c r="L4819" i="2"/>
  <c r="M4819" i="2"/>
  <c r="L4803" i="2"/>
  <c r="M4803" i="2"/>
  <c r="L4755" i="2"/>
  <c r="M4755" i="2"/>
  <c r="L4739" i="2"/>
  <c r="M4739" i="2"/>
  <c r="L4675" i="2"/>
  <c r="M4675" i="2"/>
  <c r="L4627" i="2"/>
  <c r="M4627" i="2"/>
  <c r="U4627" i="2" s="1"/>
  <c r="L4611" i="2"/>
  <c r="M4611" i="2"/>
  <c r="L4563" i="2"/>
  <c r="M4563" i="2"/>
  <c r="T4563" i="2" s="1"/>
  <c r="L4547" i="2"/>
  <c r="M4547" i="2"/>
  <c r="L4523" i="2"/>
  <c r="M4523" i="2"/>
  <c r="L4403" i="2"/>
  <c r="M4403" i="2"/>
  <c r="L4387" i="2"/>
  <c r="M4387" i="2"/>
  <c r="L4331" i="2"/>
  <c r="M4331" i="2"/>
  <c r="L4283" i="2"/>
  <c r="M4283" i="2"/>
  <c r="S4283" i="2" s="1"/>
  <c r="L4267" i="2"/>
  <c r="M4267" i="2"/>
  <c r="L4251" i="2"/>
  <c r="M4251" i="2"/>
  <c r="L4219" i="2"/>
  <c r="M4219" i="2"/>
  <c r="L4179" i="2"/>
  <c r="M4179" i="2"/>
  <c r="L4131" i="2"/>
  <c r="M4131" i="2"/>
  <c r="S4131" i="2" s="1"/>
  <c r="L4115" i="2"/>
  <c r="M4115" i="2"/>
  <c r="L4099" i="2"/>
  <c r="M4099" i="2"/>
  <c r="L4067" i="2"/>
  <c r="M4067" i="2"/>
  <c r="L4035" i="2"/>
  <c r="M4035" i="2"/>
  <c r="L4027" i="2"/>
  <c r="M4027" i="2"/>
  <c r="L4011" i="2"/>
  <c r="M4011" i="2"/>
  <c r="L3995" i="2"/>
  <c r="M3995" i="2"/>
  <c r="L3963" i="2"/>
  <c r="M3963" i="2"/>
  <c r="L3923" i="2"/>
  <c r="M3923" i="2"/>
  <c r="L3891" i="2"/>
  <c r="M3891" i="2"/>
  <c r="L3875" i="2"/>
  <c r="M3875" i="2"/>
  <c r="L3843" i="2"/>
  <c r="M3843" i="2"/>
  <c r="S3843" i="2" s="1"/>
  <c r="L3811" i="2"/>
  <c r="M3811" i="2"/>
  <c r="L3779" i="2"/>
  <c r="M3779" i="2"/>
  <c r="L3771" i="2"/>
  <c r="M3771" i="2"/>
  <c r="L3755" i="2"/>
  <c r="M3755" i="2"/>
  <c r="L3747" i="2"/>
  <c r="M3747" i="2"/>
  <c r="L3707" i="2"/>
  <c r="M3707" i="2"/>
  <c r="L3683" i="2"/>
  <c r="M3683" i="2"/>
  <c r="L3651" i="2"/>
  <c r="M3651" i="2"/>
  <c r="L3635" i="2"/>
  <c r="M3635" i="2"/>
  <c r="T3635" i="2" s="1"/>
  <c r="L3603" i="2"/>
  <c r="M3603" i="2"/>
  <c r="L3587" i="2"/>
  <c r="M3587" i="2"/>
  <c r="L3531" i="2"/>
  <c r="M3531" i="2"/>
  <c r="L3491" i="2"/>
  <c r="M3491" i="2"/>
  <c r="L3459" i="2"/>
  <c r="M3459" i="2"/>
  <c r="L3427" i="2"/>
  <c r="M3427" i="2"/>
  <c r="L3395" i="2"/>
  <c r="M3395" i="2"/>
  <c r="L3363" i="2"/>
  <c r="M3363" i="2"/>
  <c r="L3307" i="2"/>
  <c r="M3307" i="2"/>
  <c r="U3307" i="2" s="1"/>
  <c r="L3275" i="2"/>
  <c r="M3275" i="2"/>
  <c r="U3275" i="2" s="1"/>
  <c r="L3259" i="2"/>
  <c r="M3259" i="2"/>
  <c r="L3243" i="2"/>
  <c r="M3243" i="2"/>
  <c r="U3243" i="2" s="1"/>
  <c r="L3235" i="2"/>
  <c r="M3235" i="2"/>
  <c r="L3227" i="2"/>
  <c r="M3227" i="2"/>
  <c r="L3203" i="2"/>
  <c r="M3203" i="2"/>
  <c r="L3155" i="2"/>
  <c r="M3155" i="2"/>
  <c r="L3107" i="2"/>
  <c r="M3107" i="2"/>
  <c r="L3091" i="2"/>
  <c r="M3091" i="2"/>
  <c r="L3075" i="2"/>
  <c r="M3075" i="2"/>
  <c r="U3075" i="2" s="1"/>
  <c r="L3043" i="2"/>
  <c r="M3043" i="2"/>
  <c r="L3011" i="2"/>
  <c r="M3011" i="2"/>
  <c r="L3003" i="2"/>
  <c r="M3003" i="2"/>
  <c r="L2987" i="2"/>
  <c r="M2987" i="2"/>
  <c r="L2947" i="2"/>
  <c r="M2947" i="2"/>
  <c r="L2915" i="2"/>
  <c r="M2915" i="2"/>
  <c r="T2915" i="2" s="1"/>
  <c r="L2867" i="2"/>
  <c r="M2867" i="2"/>
  <c r="L2851" i="2"/>
  <c r="M2851" i="2"/>
  <c r="L2819" i="2"/>
  <c r="M2819" i="2"/>
  <c r="L2787" i="2"/>
  <c r="M2787" i="2"/>
  <c r="L2723" i="2"/>
  <c r="M2723" i="2"/>
  <c r="L2715" i="2"/>
  <c r="M2715" i="2"/>
  <c r="L2683" i="2"/>
  <c r="M2683" i="2"/>
  <c r="L2659" i="2"/>
  <c r="M2659" i="2"/>
  <c r="L2643" i="2"/>
  <c r="M2643" i="2"/>
  <c r="L2611" i="2"/>
  <c r="M2611" i="2"/>
  <c r="L2555" i="2"/>
  <c r="M2555" i="2"/>
  <c r="L2539" i="2"/>
  <c r="M2539" i="2"/>
  <c r="L2491" i="2"/>
  <c r="M2491" i="2"/>
  <c r="L2467" i="2"/>
  <c r="M2467" i="2"/>
  <c r="L2451" i="2"/>
  <c r="M2451" i="2"/>
  <c r="L2443" i="2"/>
  <c r="M2443" i="2"/>
  <c r="L2411" i="2"/>
  <c r="M2411" i="2"/>
  <c r="L2395" i="2"/>
  <c r="M2395" i="2"/>
  <c r="U2395" i="2" s="1"/>
  <c r="L2379" i="2"/>
  <c r="M2379" i="2"/>
  <c r="L2363" i="2"/>
  <c r="M2363" i="2"/>
  <c r="L2331" i="2"/>
  <c r="M2331" i="2"/>
  <c r="L2299" i="2"/>
  <c r="M2299" i="2"/>
  <c r="L2291" i="2"/>
  <c r="M2291" i="2"/>
  <c r="L2195" i="2"/>
  <c r="M2195" i="2"/>
  <c r="L2163" i="2"/>
  <c r="M2163" i="2"/>
  <c r="L2131" i="2"/>
  <c r="M2131" i="2"/>
  <c r="L2115" i="2"/>
  <c r="M2115" i="2"/>
  <c r="L2099" i="2"/>
  <c r="M2099" i="2"/>
  <c r="L2083" i="2"/>
  <c r="M2083" i="2"/>
  <c r="L2043" i="2"/>
  <c r="M2043" i="2"/>
  <c r="U2043" i="2" s="1"/>
  <c r="L2027" i="2"/>
  <c r="M2027" i="2"/>
  <c r="L2011" i="2"/>
  <c r="M2011" i="2"/>
  <c r="L1995" i="2"/>
  <c r="M1995" i="2"/>
  <c r="U1995" i="2" s="1"/>
  <c r="L1979" i="2"/>
  <c r="M1979" i="2"/>
  <c r="L1963" i="2"/>
  <c r="M1963" i="2"/>
  <c r="L1947" i="2"/>
  <c r="M1947" i="2"/>
  <c r="L1931" i="2"/>
  <c r="M1931" i="2"/>
  <c r="L1883" i="2"/>
  <c r="M1883" i="2"/>
  <c r="L1851" i="2"/>
  <c r="M1851" i="2"/>
  <c r="L1835" i="2"/>
  <c r="M1835" i="2"/>
  <c r="L1819" i="2"/>
  <c r="M1819" i="2"/>
  <c r="L1803" i="2"/>
  <c r="M1803" i="2"/>
  <c r="L1787" i="2"/>
  <c r="M1787" i="2"/>
  <c r="L1779" i="2"/>
  <c r="M1779" i="2"/>
  <c r="L1763" i="2"/>
  <c r="M1763" i="2"/>
  <c r="L1747" i="2"/>
  <c r="M1747" i="2"/>
  <c r="L1731" i="2"/>
  <c r="M1731" i="2"/>
  <c r="L1715" i="2"/>
  <c r="M1715" i="2"/>
  <c r="L1699" i="2"/>
  <c r="M1699" i="2"/>
  <c r="L1683" i="2"/>
  <c r="M1683" i="2"/>
  <c r="L1667" i="2"/>
  <c r="M1667" i="2"/>
  <c r="U1667" i="2" s="1"/>
  <c r="L1643" i="2"/>
  <c r="M1643" i="2"/>
  <c r="S1643" i="2" s="1"/>
  <c r="L1635" i="2"/>
  <c r="M1635" i="2"/>
  <c r="L1619" i="2"/>
  <c r="M1619" i="2"/>
  <c r="L1587" i="2"/>
  <c r="M1587" i="2"/>
  <c r="L1571" i="2"/>
  <c r="M1571" i="2"/>
  <c r="T1571" i="2" s="1"/>
  <c r="L1563" i="2"/>
  <c r="M1563" i="2"/>
  <c r="L1547" i="2"/>
  <c r="M1547" i="2"/>
  <c r="U1547" i="2" s="1"/>
  <c r="L1515" i="2"/>
  <c r="M1515" i="2"/>
  <c r="L1475" i="2"/>
  <c r="M1475" i="2"/>
  <c r="L1451" i="2"/>
  <c r="M1451" i="2"/>
  <c r="L1443" i="2"/>
  <c r="M1443" i="2"/>
  <c r="L1427" i="2"/>
  <c r="M1427" i="2"/>
  <c r="L1387" i="2"/>
  <c r="M1387" i="2"/>
  <c r="L1371" i="2"/>
  <c r="M1371" i="2"/>
  <c r="L1355" i="2"/>
  <c r="M1355" i="2"/>
  <c r="L1347" i="2"/>
  <c r="M1347" i="2"/>
  <c r="L1331" i="2"/>
  <c r="M1331" i="2"/>
  <c r="L1315" i="2"/>
  <c r="M1315" i="2"/>
  <c r="T1315" i="2" s="1"/>
  <c r="L1307" i="2"/>
  <c r="M1307" i="2"/>
  <c r="U1307" i="2" s="1"/>
  <c r="L1291" i="2"/>
  <c r="M1291" i="2"/>
  <c r="L1275" i="2"/>
  <c r="M1275" i="2"/>
  <c r="L1259" i="2"/>
  <c r="M1259" i="2"/>
  <c r="U1259" i="2" s="1"/>
  <c r="L1243" i="2"/>
  <c r="M1243" i="2"/>
  <c r="L1235" i="2"/>
  <c r="M1235" i="2"/>
  <c r="L1219" i="2"/>
  <c r="M1219" i="2"/>
  <c r="L1203" i="2"/>
  <c r="M1203" i="2"/>
  <c r="L1187" i="2"/>
  <c r="M1187" i="2"/>
  <c r="L1171" i="2"/>
  <c r="M1171" i="2"/>
  <c r="L1155" i="2"/>
  <c r="M1155" i="2"/>
  <c r="L1139" i="2"/>
  <c r="M1139" i="2"/>
  <c r="L1123" i="2"/>
  <c r="M1123" i="2"/>
  <c r="L1107" i="2"/>
  <c r="M1107" i="2"/>
  <c r="T1107" i="2" s="1"/>
  <c r="L1091" i="2"/>
  <c r="M1091" i="2"/>
  <c r="L1075" i="2"/>
  <c r="M1075" i="2"/>
  <c r="L1059" i="2"/>
  <c r="M1059" i="2"/>
  <c r="L1043" i="2"/>
  <c r="M1043" i="2"/>
  <c r="L1027" i="2"/>
  <c r="M1027" i="2"/>
  <c r="L1011" i="2"/>
  <c r="M1011" i="2"/>
  <c r="L1003" i="2"/>
  <c r="M1003" i="2"/>
  <c r="L979" i="2"/>
  <c r="M979" i="2"/>
  <c r="L963" i="2"/>
  <c r="M963" i="2"/>
  <c r="L947" i="2"/>
  <c r="M947" i="2"/>
  <c r="L931" i="2"/>
  <c r="M931" i="2"/>
  <c r="U931" i="2" s="1"/>
  <c r="L923" i="2"/>
  <c r="M923" i="2"/>
  <c r="L907" i="2"/>
  <c r="M907" i="2"/>
  <c r="L843" i="2"/>
  <c r="M843" i="2"/>
  <c r="U843" i="2" s="1"/>
  <c r="L827" i="2"/>
  <c r="M827" i="2"/>
  <c r="L811" i="2"/>
  <c r="M811" i="2"/>
  <c r="L795" i="2"/>
  <c r="M795" i="2"/>
  <c r="L763" i="2"/>
  <c r="M763" i="2"/>
  <c r="L747" i="2"/>
  <c r="M747" i="2"/>
  <c r="L739" i="2"/>
  <c r="M739" i="2"/>
  <c r="L723" i="2"/>
  <c r="M723" i="2"/>
  <c r="L707" i="2"/>
  <c r="M707" i="2"/>
  <c r="L699" i="2"/>
  <c r="M699" i="2"/>
  <c r="L683" i="2"/>
  <c r="M683" i="2"/>
  <c r="U683" i="2" s="1"/>
  <c r="L675" i="2"/>
  <c r="M675" i="2"/>
  <c r="L659" i="2"/>
  <c r="M659" i="2"/>
  <c r="L643" i="2"/>
  <c r="M643" i="2"/>
  <c r="L627" i="2"/>
  <c r="M627" i="2"/>
  <c r="L603" i="2"/>
  <c r="M603" i="2"/>
  <c r="L595" i="2"/>
  <c r="M595" i="2"/>
  <c r="L579" i="2"/>
  <c r="M579" i="2"/>
  <c r="L563" i="2"/>
  <c r="M563" i="2"/>
  <c r="L539" i="2"/>
  <c r="M539" i="2"/>
  <c r="L523" i="2"/>
  <c r="M523" i="2"/>
  <c r="U523" i="2" s="1"/>
  <c r="L515" i="2"/>
  <c r="M515" i="2"/>
  <c r="L499" i="2"/>
  <c r="M499" i="2"/>
  <c r="L483" i="2"/>
  <c r="M483" i="2"/>
  <c r="L475" i="2"/>
  <c r="M475" i="2"/>
  <c r="U475" i="2" s="1"/>
  <c r="L451" i="2"/>
  <c r="M451" i="2"/>
  <c r="L435" i="2"/>
  <c r="M435" i="2"/>
  <c r="L419" i="2"/>
  <c r="M419" i="2"/>
  <c r="L411" i="2"/>
  <c r="M411" i="2"/>
  <c r="L395" i="2"/>
  <c r="M395" i="2"/>
  <c r="L379" i="2"/>
  <c r="M379" i="2"/>
  <c r="L363" i="2"/>
  <c r="M363" i="2"/>
  <c r="S363" i="2" s="1"/>
  <c r="L347" i="2"/>
  <c r="M347" i="2"/>
  <c r="L331" i="2"/>
  <c r="M331" i="2"/>
  <c r="L315" i="2"/>
  <c r="M315" i="2"/>
  <c r="L299" i="2"/>
  <c r="M299" i="2"/>
  <c r="L283" i="2"/>
  <c r="M283" i="2"/>
  <c r="L267" i="2"/>
  <c r="M267" i="2"/>
  <c r="L251" i="2"/>
  <c r="M251" i="2"/>
  <c r="L235" i="2"/>
  <c r="M235" i="2"/>
  <c r="L219" i="2"/>
  <c r="M219" i="2"/>
  <c r="L203" i="2"/>
  <c r="M203" i="2"/>
  <c r="L187" i="2"/>
  <c r="M187" i="2"/>
  <c r="L171" i="2"/>
  <c r="M171" i="2"/>
  <c r="L155" i="2"/>
  <c r="M155" i="2"/>
  <c r="L131" i="2"/>
  <c r="M131" i="2"/>
  <c r="L123" i="2"/>
  <c r="M123" i="2"/>
  <c r="L99" i="2"/>
  <c r="M99" i="2"/>
  <c r="L83" i="2"/>
  <c r="M83" i="2"/>
  <c r="L75" i="2"/>
  <c r="M75" i="2"/>
  <c r="L59" i="2"/>
  <c r="M59" i="2"/>
  <c r="L43" i="2"/>
  <c r="M43" i="2"/>
  <c r="L19" i="2"/>
  <c r="M19" i="2"/>
  <c r="S19" i="2" s="1"/>
  <c r="L3" i="2"/>
  <c r="M3" i="2"/>
  <c r="M4619" i="2"/>
  <c r="M4539" i="2"/>
  <c r="M4412" i="2"/>
  <c r="M3973" i="2"/>
  <c r="M3867" i="2"/>
  <c r="M3699" i="2"/>
  <c r="M3539" i="2"/>
  <c r="M3485" i="2"/>
  <c r="M3371" i="2"/>
  <c r="M3317" i="2"/>
  <c r="M3100" i="2"/>
  <c r="M2940" i="2"/>
  <c r="U2940" i="2" s="1"/>
  <c r="M2741" i="2"/>
  <c r="M2635" i="2"/>
  <c r="M2581" i="2"/>
  <c r="M2396" i="2"/>
  <c r="M1859" i="2"/>
  <c r="M1595" i="2"/>
  <c r="U1595" i="2" s="1"/>
  <c r="L4922" i="2"/>
  <c r="M4922" i="2"/>
  <c r="L4906" i="2"/>
  <c r="M4906" i="2"/>
  <c r="U4906" i="2" s="1"/>
  <c r="L4858" i="2"/>
  <c r="M4858" i="2"/>
  <c r="S4858" i="2" s="1"/>
  <c r="L4842" i="2"/>
  <c r="M4842" i="2"/>
  <c r="L4754" i="2"/>
  <c r="M4754" i="2"/>
  <c r="L4730" i="2"/>
  <c r="M4730" i="2"/>
  <c r="L4714" i="2"/>
  <c r="M4714" i="2"/>
  <c r="L4666" i="2"/>
  <c r="M4666" i="2"/>
  <c r="L4650" i="2"/>
  <c r="M4650" i="2"/>
  <c r="L4538" i="2"/>
  <c r="M4538" i="2"/>
  <c r="L4522" i="2"/>
  <c r="M4522" i="2"/>
  <c r="L4474" i="2"/>
  <c r="M4474" i="2"/>
  <c r="L4458" i="2"/>
  <c r="M4458" i="2"/>
  <c r="L4426" i="2"/>
  <c r="M4426" i="2"/>
  <c r="L4410" i="2"/>
  <c r="M4410" i="2"/>
  <c r="L4394" i="2"/>
  <c r="M4394" i="2"/>
  <c r="L4378" i="2"/>
  <c r="M4378" i="2"/>
  <c r="L4362" i="2"/>
  <c r="M4362" i="2"/>
  <c r="L4346" i="2"/>
  <c r="M4346" i="2"/>
  <c r="L4330" i="2"/>
  <c r="M4330" i="2"/>
  <c r="L4298" i="2"/>
  <c r="M4298" i="2"/>
  <c r="L4258" i="2"/>
  <c r="M4258" i="2"/>
  <c r="S4258" i="2" s="1"/>
  <c r="L4242" i="2"/>
  <c r="M4242" i="2"/>
  <c r="T4242" i="2" s="1"/>
  <c r="L4226" i="2"/>
  <c r="M4226" i="2"/>
  <c r="L4218" i="2"/>
  <c r="M4218" i="2"/>
  <c r="L4194" i="2"/>
  <c r="M4194" i="2"/>
  <c r="L4178" i="2"/>
  <c r="M4178" i="2"/>
  <c r="T4178" i="2" s="1"/>
  <c r="L4170" i="2"/>
  <c r="M4170" i="2"/>
  <c r="S4170" i="2" s="1"/>
  <c r="L4154" i="2"/>
  <c r="M4154" i="2"/>
  <c r="M4138" i="2"/>
  <c r="L4138" i="2"/>
  <c r="L4122" i="2"/>
  <c r="M4122" i="2"/>
  <c r="L4098" i="2"/>
  <c r="M4098" i="2"/>
  <c r="L4090" i="2"/>
  <c r="M4090" i="2"/>
  <c r="L4066" i="2"/>
  <c r="M4066" i="2"/>
  <c r="S4066" i="2" s="1"/>
  <c r="L4050" i="2"/>
  <c r="M4050" i="2"/>
  <c r="S4050" i="2" s="1"/>
  <c r="L4034" i="2"/>
  <c r="M4034" i="2"/>
  <c r="L4018" i="2"/>
  <c r="M4018" i="2"/>
  <c r="L4002" i="2"/>
  <c r="M4002" i="2"/>
  <c r="L3986" i="2"/>
  <c r="M3986" i="2"/>
  <c r="L3970" i="2"/>
  <c r="M3970" i="2"/>
  <c r="S3970" i="2" s="1"/>
  <c r="M3954" i="2"/>
  <c r="L3954" i="2"/>
  <c r="L3938" i="2"/>
  <c r="M3938" i="2"/>
  <c r="L3922" i="2"/>
  <c r="M3922" i="2"/>
  <c r="M3906" i="2"/>
  <c r="L3906" i="2"/>
  <c r="L3890" i="2"/>
  <c r="M3890" i="2"/>
  <c r="L3874" i="2"/>
  <c r="M3874" i="2"/>
  <c r="L3858" i="2"/>
  <c r="M3858" i="2"/>
  <c r="L3850" i="2"/>
  <c r="M3850" i="2"/>
  <c r="L3834" i="2"/>
  <c r="M3834" i="2"/>
  <c r="L3818" i="2"/>
  <c r="M3818" i="2"/>
  <c r="L3802" i="2"/>
  <c r="M3802" i="2"/>
  <c r="L3786" i="2"/>
  <c r="M3786" i="2"/>
  <c r="L3770" i="2"/>
  <c r="M3770" i="2"/>
  <c r="L3754" i="2"/>
  <c r="M3754" i="2"/>
  <c r="L3730" i="2"/>
  <c r="M3730" i="2"/>
  <c r="L3714" i="2"/>
  <c r="M3714" i="2"/>
  <c r="L3706" i="2"/>
  <c r="M3706" i="2"/>
  <c r="L3690" i="2"/>
  <c r="M3690" i="2"/>
  <c r="M3674" i="2"/>
  <c r="L3674" i="2"/>
  <c r="L3634" i="2"/>
  <c r="M3634" i="2"/>
  <c r="L3618" i="2"/>
  <c r="M3618" i="2"/>
  <c r="L3602" i="2"/>
  <c r="M3602" i="2"/>
  <c r="L3586" i="2"/>
  <c r="M3586" i="2"/>
  <c r="L3570" i="2"/>
  <c r="M3570" i="2"/>
  <c r="L3554" i="2"/>
  <c r="M3554" i="2"/>
  <c r="L3538" i="2"/>
  <c r="M3538" i="2"/>
  <c r="L3522" i="2"/>
  <c r="M3522" i="2"/>
  <c r="L3506" i="2"/>
  <c r="M3506" i="2"/>
  <c r="L3498" i="2"/>
  <c r="M3498" i="2"/>
  <c r="L3490" i="2"/>
  <c r="M3490" i="2"/>
  <c r="L3482" i="2"/>
  <c r="M3482" i="2"/>
  <c r="L3474" i="2"/>
  <c r="M3474" i="2"/>
  <c r="L3458" i="2"/>
  <c r="M3458" i="2"/>
  <c r="L3450" i="2"/>
  <c r="M3450" i="2"/>
  <c r="L3434" i="2"/>
  <c r="M3434" i="2"/>
  <c r="T3434" i="2" s="1"/>
  <c r="L3426" i="2"/>
  <c r="M3426" i="2"/>
  <c r="L3410" i="2"/>
  <c r="M3410" i="2"/>
  <c r="L3402" i="2"/>
  <c r="M3402" i="2"/>
  <c r="L3386" i="2"/>
  <c r="M3386" i="2"/>
  <c r="L3378" i="2"/>
  <c r="M3378" i="2"/>
  <c r="M3370" i="2"/>
  <c r="U3370" i="2" s="1"/>
  <c r="L3370" i="2"/>
  <c r="L3362" i="2"/>
  <c r="M3362" i="2"/>
  <c r="T3362" i="2" s="1"/>
  <c r="L3354" i="2"/>
  <c r="M3354" i="2"/>
  <c r="L3346" i="2"/>
  <c r="M3346" i="2"/>
  <c r="L3338" i="2"/>
  <c r="M3338" i="2"/>
  <c r="L3330" i="2"/>
  <c r="M3330" i="2"/>
  <c r="T3330" i="2" s="1"/>
  <c r="L3322" i="2"/>
  <c r="M3322" i="2"/>
  <c r="L3314" i="2"/>
  <c r="M3314" i="2"/>
  <c r="L3306" i="2"/>
  <c r="M3306" i="2"/>
  <c r="L3298" i="2"/>
  <c r="M3298" i="2"/>
  <c r="L3290" i="2"/>
  <c r="M3290" i="2"/>
  <c r="L3282" i="2"/>
  <c r="M3282" i="2"/>
  <c r="L3274" i="2"/>
  <c r="M3274" i="2"/>
  <c r="L3266" i="2"/>
  <c r="M3266" i="2"/>
  <c r="U3266" i="2" s="1"/>
  <c r="L3258" i="2"/>
  <c r="M3258" i="2"/>
  <c r="L3250" i="2"/>
  <c r="M3250" i="2"/>
  <c r="L3242" i="2"/>
  <c r="M3242" i="2"/>
  <c r="L3234" i="2"/>
  <c r="M3234" i="2"/>
  <c r="T3234" i="2" s="1"/>
  <c r="L3226" i="2"/>
  <c r="M3226" i="2"/>
  <c r="U3226" i="2" s="1"/>
  <c r="L3218" i="2"/>
  <c r="M3218" i="2"/>
  <c r="L3210" i="2"/>
  <c r="M3210" i="2"/>
  <c r="L3202" i="2"/>
  <c r="M3202" i="2"/>
  <c r="L3194" i="2"/>
  <c r="M3194" i="2"/>
  <c r="M3186" i="2"/>
  <c r="L3186" i="2"/>
  <c r="L3178" i="2"/>
  <c r="M3178" i="2"/>
  <c r="L3170" i="2"/>
  <c r="M3170" i="2"/>
  <c r="L3154" i="2"/>
  <c r="M3154" i="2"/>
  <c r="L3146" i="2"/>
  <c r="M3146" i="2"/>
  <c r="M3138" i="2"/>
  <c r="L3138" i="2"/>
  <c r="L3130" i="2"/>
  <c r="M3130" i="2"/>
  <c r="L3122" i="2"/>
  <c r="M3122" i="2"/>
  <c r="U3122" i="2" s="1"/>
  <c r="L3106" i="2"/>
  <c r="M3106" i="2"/>
  <c r="L3098" i="2"/>
  <c r="M3098" i="2"/>
  <c r="L3090" i="2"/>
  <c r="M3090" i="2"/>
  <c r="U3090" i="2" s="1"/>
  <c r="L3082" i="2"/>
  <c r="M3082" i="2"/>
  <c r="L3074" i="2"/>
  <c r="M3074" i="2"/>
  <c r="L3066" i="2"/>
  <c r="M3066" i="2"/>
  <c r="L3058" i="2"/>
  <c r="M3058" i="2"/>
  <c r="S3058" i="2" s="1"/>
  <c r="L3050" i="2"/>
  <c r="M3050" i="2"/>
  <c r="L3042" i="2"/>
  <c r="M3042" i="2"/>
  <c r="L3034" i="2"/>
  <c r="M3034" i="2"/>
  <c r="L3026" i="2"/>
  <c r="M3026" i="2"/>
  <c r="L3018" i="2"/>
  <c r="M3018" i="2"/>
  <c r="L3010" i="2"/>
  <c r="M3010" i="2"/>
  <c r="L3002" i="2"/>
  <c r="M3002" i="2"/>
  <c r="L2994" i="2"/>
  <c r="M2994" i="2"/>
  <c r="T2994" i="2" s="1"/>
  <c r="L2986" i="2"/>
  <c r="M2986" i="2"/>
  <c r="U2986" i="2" s="1"/>
  <c r="L2978" i="2"/>
  <c r="M2978" i="2"/>
  <c r="L2970" i="2"/>
  <c r="M2970" i="2"/>
  <c r="L2962" i="2"/>
  <c r="M2962" i="2"/>
  <c r="L2954" i="2"/>
  <c r="M2954" i="2"/>
  <c r="L2946" i="2"/>
  <c r="M2946" i="2"/>
  <c r="L2938" i="2"/>
  <c r="M2938" i="2"/>
  <c r="L2922" i="2"/>
  <c r="M2922" i="2"/>
  <c r="L2914" i="2"/>
  <c r="M2914" i="2"/>
  <c r="M2906" i="2"/>
  <c r="L2906" i="2"/>
  <c r="L2898" i="2"/>
  <c r="M2898" i="2"/>
  <c r="L2890" i="2"/>
  <c r="M2890" i="2"/>
  <c r="L2874" i="2"/>
  <c r="M2874" i="2"/>
  <c r="L2866" i="2"/>
  <c r="M2866" i="2"/>
  <c r="T2866" i="2" s="1"/>
  <c r="L2850" i="2"/>
  <c r="M2850" i="2"/>
  <c r="L2842" i="2"/>
  <c r="M2842" i="2"/>
  <c r="U2842" i="2" s="1"/>
  <c r="L2834" i="2"/>
  <c r="M2834" i="2"/>
  <c r="L2826" i="2"/>
  <c r="M2826" i="2"/>
  <c r="L2818" i="2"/>
  <c r="M2818" i="2"/>
  <c r="L2810" i="2"/>
  <c r="M2810" i="2"/>
  <c r="U2810" i="2" s="1"/>
  <c r="L2802" i="2"/>
  <c r="M2802" i="2"/>
  <c r="L2794" i="2"/>
  <c r="M2794" i="2"/>
  <c r="S2794" i="2" s="1"/>
  <c r="L2786" i="2"/>
  <c r="M2786" i="2"/>
  <c r="L2778" i="2"/>
  <c r="M2778" i="2"/>
  <c r="L2770" i="2"/>
  <c r="M2770" i="2"/>
  <c r="L2762" i="2"/>
  <c r="M2762" i="2"/>
  <c r="L2754" i="2"/>
  <c r="M2754" i="2"/>
  <c r="L2746" i="2"/>
  <c r="M2746" i="2"/>
  <c r="L2738" i="2"/>
  <c r="M2738" i="2"/>
  <c r="L2730" i="2"/>
  <c r="M2730" i="2"/>
  <c r="L2722" i="2"/>
  <c r="M2722" i="2"/>
  <c r="T2722" i="2" s="1"/>
  <c r="L2714" i="2"/>
  <c r="M2714" i="2"/>
  <c r="L2706" i="2"/>
  <c r="M2706" i="2"/>
  <c r="L2698" i="2"/>
  <c r="M2698" i="2"/>
  <c r="L2690" i="2"/>
  <c r="M2690" i="2"/>
  <c r="L2682" i="2"/>
  <c r="M2682" i="2"/>
  <c r="M2674" i="2"/>
  <c r="L2674" i="2"/>
  <c r="L2666" i="2"/>
  <c r="M2666" i="2"/>
  <c r="L2658" i="2"/>
  <c r="M2658" i="2"/>
  <c r="L2642" i="2"/>
  <c r="M2642" i="2"/>
  <c r="L2634" i="2"/>
  <c r="M2634" i="2"/>
  <c r="L2618" i="2"/>
  <c r="M2618" i="2"/>
  <c r="L2610" i="2"/>
  <c r="M2610" i="2"/>
  <c r="M2602" i="2"/>
  <c r="L2602" i="2"/>
  <c r="L2594" i="2"/>
  <c r="M2594" i="2"/>
  <c r="L2586" i="2"/>
  <c r="M2586" i="2"/>
  <c r="L2578" i="2"/>
  <c r="M2578" i="2"/>
  <c r="L2570" i="2"/>
  <c r="M2570" i="2"/>
  <c r="L2562" i="2"/>
  <c r="M2562" i="2"/>
  <c r="T2562" i="2" s="1"/>
  <c r="L2554" i="2"/>
  <c r="M2554" i="2"/>
  <c r="U2554" i="2" s="1"/>
  <c r="L2546" i="2"/>
  <c r="M2546" i="2"/>
  <c r="L2538" i="2"/>
  <c r="M2538" i="2"/>
  <c r="L2530" i="2"/>
  <c r="M2530" i="2"/>
  <c r="L2506" i="2"/>
  <c r="M2506" i="2"/>
  <c r="L2474" i="2"/>
  <c r="M2474" i="2"/>
  <c r="L2466" i="2"/>
  <c r="M2466" i="2"/>
  <c r="L2442" i="2"/>
  <c r="M2442" i="2"/>
  <c r="L2426" i="2"/>
  <c r="M2426" i="2"/>
  <c r="U2426" i="2" s="1"/>
  <c r="L2418" i="2"/>
  <c r="M2418" i="2"/>
  <c r="L2410" i="2"/>
  <c r="M2410" i="2"/>
  <c r="L2402" i="2"/>
  <c r="M2402" i="2"/>
  <c r="M2394" i="2"/>
  <c r="L2394" i="2"/>
  <c r="L2386" i="2"/>
  <c r="M2386" i="2"/>
  <c r="L2378" i="2"/>
  <c r="M2378" i="2"/>
  <c r="L2362" i="2"/>
  <c r="M2362" i="2"/>
  <c r="L2354" i="2"/>
  <c r="M2354" i="2"/>
  <c r="L2338" i="2"/>
  <c r="M2338" i="2"/>
  <c r="L2330" i="2"/>
  <c r="M2330" i="2"/>
  <c r="L2322" i="2"/>
  <c r="M2322" i="2"/>
  <c r="L2306" i="2"/>
  <c r="M2306" i="2"/>
  <c r="L2298" i="2"/>
  <c r="M2298" i="2"/>
  <c r="L2290" i="2"/>
  <c r="M2290" i="2"/>
  <c r="T2290" i="2" s="1"/>
  <c r="L2274" i="2"/>
  <c r="M2274" i="2"/>
  <c r="L2258" i="2"/>
  <c r="M2258" i="2"/>
  <c r="L2250" i="2"/>
  <c r="M2250" i="2"/>
  <c r="L2242" i="2"/>
  <c r="M2242" i="2"/>
  <c r="L2234" i="2"/>
  <c r="M2234" i="2"/>
  <c r="L2226" i="2"/>
  <c r="M2226" i="2"/>
  <c r="L2218" i="2"/>
  <c r="M2218" i="2"/>
  <c r="L2210" i="2"/>
  <c r="M2210" i="2"/>
  <c r="L2194" i="2"/>
  <c r="M2194" i="2"/>
  <c r="U2194" i="2" s="1"/>
  <c r="L2170" i="2"/>
  <c r="M2170" i="2"/>
  <c r="L2154" i="2"/>
  <c r="M2154" i="2"/>
  <c r="L2146" i="2"/>
  <c r="M2146" i="2"/>
  <c r="L2138" i="2"/>
  <c r="M2138" i="2"/>
  <c r="L2130" i="2"/>
  <c r="M2130" i="2"/>
  <c r="L2122" i="2"/>
  <c r="M2122" i="2"/>
  <c r="L2114" i="2"/>
  <c r="M2114" i="2"/>
  <c r="L2106" i="2"/>
  <c r="M2106" i="2"/>
  <c r="U2106" i="2" s="1"/>
  <c r="L2098" i="2"/>
  <c r="M2098" i="2"/>
  <c r="L2074" i="2"/>
  <c r="M2074" i="2"/>
  <c r="L2066" i="2"/>
  <c r="M2066" i="2"/>
  <c r="L2050" i="2"/>
  <c r="M2050" i="2"/>
  <c r="L2042" i="2"/>
  <c r="M2042" i="2"/>
  <c r="T2042" i="2" s="1"/>
  <c r="L2034" i="2"/>
  <c r="M2034" i="2"/>
  <c r="L2026" i="2"/>
  <c r="M2026" i="2"/>
  <c r="L2018" i="2"/>
  <c r="M2018" i="2"/>
  <c r="U2018" i="2" s="1"/>
  <c r="L2010" i="2"/>
  <c r="M2010" i="2"/>
  <c r="L2002" i="2"/>
  <c r="M2002" i="2"/>
  <c r="L1994" i="2"/>
  <c r="M1994" i="2"/>
  <c r="L1986" i="2"/>
  <c r="M1986" i="2"/>
  <c r="L1978" i="2"/>
  <c r="M1978" i="2"/>
  <c r="L1970" i="2"/>
  <c r="M1970" i="2"/>
  <c r="L1962" i="2"/>
  <c r="M1962" i="2"/>
  <c r="L1946" i="2"/>
  <c r="M1946" i="2"/>
  <c r="L1938" i="2"/>
  <c r="M1938" i="2"/>
  <c r="L1930" i="2"/>
  <c r="M1930" i="2"/>
  <c r="U1930" i="2" s="1"/>
  <c r="L1922" i="2"/>
  <c r="M1922" i="2"/>
  <c r="L1914" i="2"/>
  <c r="M1914" i="2"/>
  <c r="L1906" i="2"/>
  <c r="M1906" i="2"/>
  <c r="L1898" i="2"/>
  <c r="M1898" i="2"/>
  <c r="M1890" i="2"/>
  <c r="L1890" i="2"/>
  <c r="L1882" i="2"/>
  <c r="M1882" i="2"/>
  <c r="L1874" i="2"/>
  <c r="M1874" i="2"/>
  <c r="L1866" i="2"/>
  <c r="M1866" i="2"/>
  <c r="L1858" i="2"/>
  <c r="M1858" i="2"/>
  <c r="L1850" i="2"/>
  <c r="M1850" i="2"/>
  <c r="L1842" i="2"/>
  <c r="M1842" i="2"/>
  <c r="L1834" i="2"/>
  <c r="M1834" i="2"/>
  <c r="L1826" i="2"/>
  <c r="M1826" i="2"/>
  <c r="L1818" i="2"/>
  <c r="M1818" i="2"/>
  <c r="L1810" i="2"/>
  <c r="M1810" i="2"/>
  <c r="L1802" i="2"/>
  <c r="M1802" i="2"/>
  <c r="L1794" i="2"/>
  <c r="M1794" i="2"/>
  <c r="T1794" i="2" s="1"/>
  <c r="L1786" i="2"/>
  <c r="M1786" i="2"/>
  <c r="L1778" i="2"/>
  <c r="M1778" i="2"/>
  <c r="L1770" i="2"/>
  <c r="M1770" i="2"/>
  <c r="L1762" i="2"/>
  <c r="M1762" i="2"/>
  <c r="L1754" i="2"/>
  <c r="M1754" i="2"/>
  <c r="L1746" i="2"/>
  <c r="M1746" i="2"/>
  <c r="L1738" i="2"/>
  <c r="M1738" i="2"/>
  <c r="L1730" i="2"/>
  <c r="M1730" i="2"/>
  <c r="L1722" i="2"/>
  <c r="M1722" i="2"/>
  <c r="L1714" i="2"/>
  <c r="M1714" i="2"/>
  <c r="L1706" i="2"/>
  <c r="M1706" i="2"/>
  <c r="L1698" i="2"/>
  <c r="M1698" i="2"/>
  <c r="L1690" i="2"/>
  <c r="M1690" i="2"/>
  <c r="L1682" i="2"/>
  <c r="M1682" i="2"/>
  <c r="U1682" i="2" s="1"/>
  <c r="L1674" i="2"/>
  <c r="M1674" i="2"/>
  <c r="L1666" i="2"/>
  <c r="M1666" i="2"/>
  <c r="L1658" i="2"/>
  <c r="M1658" i="2"/>
  <c r="L1650" i="2"/>
  <c r="M1650" i="2"/>
  <c r="L1642" i="2"/>
  <c r="M1642" i="2"/>
  <c r="L1634" i="2"/>
  <c r="M1634" i="2"/>
  <c r="L1626" i="2"/>
  <c r="M1626" i="2"/>
  <c r="L1618" i="2"/>
  <c r="M1618" i="2"/>
  <c r="S1618" i="2" s="1"/>
  <c r="L1610" i="2"/>
  <c r="M1610" i="2"/>
  <c r="S1610" i="2" s="1"/>
  <c r="L1602" i="2"/>
  <c r="M1602" i="2"/>
  <c r="L1594" i="2"/>
  <c r="M1594" i="2"/>
  <c r="L1586" i="2"/>
  <c r="M1586" i="2"/>
  <c r="L1578" i="2"/>
  <c r="M1578" i="2"/>
  <c r="L1570" i="2"/>
  <c r="M1570" i="2"/>
  <c r="L1562" i="2"/>
  <c r="M1562" i="2"/>
  <c r="L1554" i="2"/>
  <c r="M1554" i="2"/>
  <c r="L1546" i="2"/>
  <c r="M1546" i="2"/>
  <c r="L1538" i="2"/>
  <c r="M1538" i="2"/>
  <c r="L1530" i="2"/>
  <c r="M1530" i="2"/>
  <c r="U1530" i="2" s="1"/>
  <c r="L1522" i="2"/>
  <c r="M1522" i="2"/>
  <c r="L1514" i="2"/>
  <c r="M1514" i="2"/>
  <c r="L1506" i="2"/>
  <c r="M1506" i="2"/>
  <c r="L1498" i="2"/>
  <c r="M1498" i="2"/>
  <c r="L1490" i="2"/>
  <c r="M1490" i="2"/>
  <c r="U1490" i="2" s="1"/>
  <c r="L1482" i="2"/>
  <c r="M1482" i="2"/>
  <c r="L1474" i="2"/>
  <c r="M1474" i="2"/>
  <c r="L1466" i="2"/>
  <c r="M1466" i="2"/>
  <c r="T1466" i="2" s="1"/>
  <c r="L1458" i="2"/>
  <c r="M1458" i="2"/>
  <c r="L1450" i="2"/>
  <c r="M1450" i="2"/>
  <c r="L1442" i="2"/>
  <c r="M1442" i="2"/>
  <c r="L1434" i="2"/>
  <c r="M1434" i="2"/>
  <c r="L1426" i="2"/>
  <c r="M1426" i="2"/>
  <c r="L1418" i="2"/>
  <c r="M1418" i="2"/>
  <c r="L1410" i="2"/>
  <c r="M1410" i="2"/>
  <c r="L1402" i="2"/>
  <c r="M1402" i="2"/>
  <c r="L1394" i="2"/>
  <c r="M1394" i="2"/>
  <c r="L1386" i="2"/>
  <c r="M1386" i="2"/>
  <c r="L1378" i="2"/>
  <c r="M1378" i="2"/>
  <c r="L1370" i="2"/>
  <c r="M1370" i="2"/>
  <c r="L1362" i="2"/>
  <c r="M1362" i="2"/>
  <c r="T1362" i="2" s="1"/>
  <c r="L1354" i="2"/>
  <c r="M1354" i="2"/>
  <c r="L1346" i="2"/>
  <c r="M1346" i="2"/>
  <c r="L1338" i="2"/>
  <c r="M1338" i="2"/>
  <c r="L1330" i="2"/>
  <c r="M1330" i="2"/>
  <c r="S1330" i="2" s="1"/>
  <c r="L1322" i="2"/>
  <c r="M1322" i="2"/>
  <c r="L1314" i="2"/>
  <c r="M1314" i="2"/>
  <c r="L1306" i="2"/>
  <c r="M1306" i="2"/>
  <c r="U1306" i="2" s="1"/>
  <c r="L1298" i="2"/>
  <c r="M1298" i="2"/>
  <c r="L1290" i="2"/>
  <c r="M1290" i="2"/>
  <c r="L1282" i="2"/>
  <c r="M1282" i="2"/>
  <c r="L1274" i="2"/>
  <c r="M1274" i="2"/>
  <c r="L1266" i="2"/>
  <c r="M1266" i="2"/>
  <c r="L1258" i="2"/>
  <c r="M1258" i="2"/>
  <c r="L1250" i="2"/>
  <c r="M1250" i="2"/>
  <c r="L1242" i="2"/>
  <c r="M1242" i="2"/>
  <c r="L1234" i="2"/>
  <c r="M1234" i="2"/>
  <c r="L1226" i="2"/>
  <c r="M1226" i="2"/>
  <c r="L1218" i="2"/>
  <c r="M1218" i="2"/>
  <c r="U1218" i="2" s="1"/>
  <c r="L1210" i="2"/>
  <c r="M1210" i="2"/>
  <c r="L1202" i="2"/>
  <c r="M1202" i="2"/>
  <c r="U1202" i="2" s="1"/>
  <c r="L1194" i="2"/>
  <c r="M1194" i="2"/>
  <c r="L1186" i="2"/>
  <c r="M1186" i="2"/>
  <c r="L1178" i="2"/>
  <c r="M1178" i="2"/>
  <c r="L1170" i="2"/>
  <c r="M1170" i="2"/>
  <c r="L1162" i="2"/>
  <c r="M1162" i="2"/>
  <c r="L1154" i="2"/>
  <c r="M1154" i="2"/>
  <c r="L1146" i="2"/>
  <c r="M1146" i="2"/>
  <c r="L1138" i="2"/>
  <c r="M1138" i="2"/>
  <c r="L1130" i="2"/>
  <c r="M1130" i="2"/>
  <c r="U1130" i="2" s="1"/>
  <c r="L1122" i="2"/>
  <c r="M1122" i="2"/>
  <c r="L1114" i="2"/>
  <c r="M1114" i="2"/>
  <c r="L1106" i="2"/>
  <c r="M1106" i="2"/>
  <c r="L1098" i="2"/>
  <c r="M1098" i="2"/>
  <c r="L1090" i="2"/>
  <c r="M1090" i="2"/>
  <c r="L1082" i="2"/>
  <c r="M1082" i="2"/>
  <c r="L1074" i="2"/>
  <c r="M1074" i="2"/>
  <c r="L1066" i="2"/>
  <c r="M1066" i="2"/>
  <c r="L1058" i="2"/>
  <c r="M1058" i="2"/>
  <c r="L1050" i="2"/>
  <c r="M1050" i="2"/>
  <c r="L1042" i="2"/>
  <c r="M1042" i="2"/>
  <c r="L1034" i="2"/>
  <c r="M1034" i="2"/>
  <c r="L1026" i="2"/>
  <c r="M1026" i="2"/>
  <c r="L1018" i="2"/>
  <c r="M1018" i="2"/>
  <c r="L1010" i="2"/>
  <c r="M1010" i="2"/>
  <c r="L1002" i="2"/>
  <c r="M1002" i="2"/>
  <c r="L994" i="2"/>
  <c r="M994" i="2"/>
  <c r="U994" i="2" s="1"/>
  <c r="L986" i="2"/>
  <c r="M986" i="2"/>
  <c r="L978" i="2"/>
  <c r="M978" i="2"/>
  <c r="L970" i="2"/>
  <c r="M970" i="2"/>
  <c r="L962" i="2"/>
  <c r="M962" i="2"/>
  <c r="S962" i="2" s="1"/>
  <c r="L954" i="2"/>
  <c r="M954" i="2"/>
  <c r="L946" i="2"/>
  <c r="M946" i="2"/>
  <c r="L938" i="2"/>
  <c r="M938" i="2"/>
  <c r="L930" i="2"/>
  <c r="M930" i="2"/>
  <c r="L922" i="2"/>
  <c r="M922" i="2"/>
  <c r="L914" i="2"/>
  <c r="M914" i="2"/>
  <c r="L906" i="2"/>
  <c r="M906" i="2"/>
  <c r="L898" i="2"/>
  <c r="M898" i="2"/>
  <c r="L890" i="2"/>
  <c r="M890" i="2"/>
  <c r="L882" i="2"/>
  <c r="M882" i="2"/>
  <c r="L866" i="2"/>
  <c r="M866" i="2"/>
  <c r="L858" i="2"/>
  <c r="M858" i="2"/>
  <c r="L842" i="2"/>
  <c r="M842" i="2"/>
  <c r="L834" i="2"/>
  <c r="M834" i="2"/>
  <c r="L826" i="2"/>
  <c r="M826" i="2"/>
  <c r="L818" i="2"/>
  <c r="M818" i="2"/>
  <c r="L810" i="2"/>
  <c r="M810" i="2"/>
  <c r="L802" i="2"/>
  <c r="M802" i="2"/>
  <c r="L794" i="2"/>
  <c r="M794" i="2"/>
  <c r="L786" i="2"/>
  <c r="M786" i="2"/>
  <c r="L778" i="2"/>
  <c r="M778" i="2"/>
  <c r="L770" i="2"/>
  <c r="M770" i="2"/>
  <c r="L762" i="2"/>
  <c r="M762" i="2"/>
  <c r="L754" i="2"/>
  <c r="M754" i="2"/>
  <c r="L746" i="2"/>
  <c r="M746" i="2"/>
  <c r="L738" i="2"/>
  <c r="M738" i="2"/>
  <c r="U738" i="2" s="1"/>
  <c r="L730" i="2"/>
  <c r="M730" i="2"/>
  <c r="L722" i="2"/>
  <c r="M722" i="2"/>
  <c r="L714" i="2"/>
  <c r="M714" i="2"/>
  <c r="L706" i="2"/>
  <c r="M706" i="2"/>
  <c r="L698" i="2"/>
  <c r="M698" i="2"/>
  <c r="L690" i="2"/>
  <c r="M690" i="2"/>
  <c r="L682" i="2"/>
  <c r="M682" i="2"/>
  <c r="L674" i="2"/>
  <c r="M674" i="2"/>
  <c r="U674" i="2" s="1"/>
  <c r="L666" i="2"/>
  <c r="M666" i="2"/>
  <c r="L658" i="2"/>
  <c r="M658" i="2"/>
  <c r="L650" i="2"/>
  <c r="M650" i="2"/>
  <c r="L642" i="2"/>
  <c r="M642" i="2"/>
  <c r="L634" i="2"/>
  <c r="M634" i="2"/>
  <c r="L626" i="2"/>
  <c r="M626" i="2"/>
  <c r="L618" i="2"/>
  <c r="M618" i="2"/>
  <c r="L610" i="2"/>
  <c r="M610" i="2"/>
  <c r="L602" i="2"/>
  <c r="M602" i="2"/>
  <c r="L594" i="2"/>
  <c r="M594" i="2"/>
  <c r="L586" i="2"/>
  <c r="M586" i="2"/>
  <c r="L578" i="2"/>
  <c r="M578" i="2"/>
  <c r="L570" i="2"/>
  <c r="M570" i="2"/>
  <c r="L562" i="2"/>
  <c r="M562" i="2"/>
  <c r="L554" i="2"/>
  <c r="M554" i="2"/>
  <c r="S554" i="2" s="1"/>
  <c r="L546" i="2"/>
  <c r="M546" i="2"/>
  <c r="L538" i="2"/>
  <c r="M538" i="2"/>
  <c r="L530" i="2"/>
  <c r="M530" i="2"/>
  <c r="L522" i="2"/>
  <c r="M522" i="2"/>
  <c r="U522" i="2" s="1"/>
  <c r="L514" i="2"/>
  <c r="M514" i="2"/>
  <c r="L506" i="2"/>
  <c r="M506" i="2"/>
  <c r="L498" i="2"/>
  <c r="M498" i="2"/>
  <c r="L490" i="2"/>
  <c r="M490" i="2"/>
  <c r="L482" i="2"/>
  <c r="M482" i="2"/>
  <c r="U482" i="2" s="1"/>
  <c r="L474" i="2"/>
  <c r="M474" i="2"/>
  <c r="L466" i="2"/>
  <c r="M466" i="2"/>
  <c r="U466" i="2" s="1"/>
  <c r="L458" i="2"/>
  <c r="M458" i="2"/>
  <c r="L450" i="2"/>
  <c r="M450" i="2"/>
  <c r="L442" i="2"/>
  <c r="M442" i="2"/>
  <c r="L434" i="2"/>
  <c r="M434" i="2"/>
  <c r="L426" i="2"/>
  <c r="M426" i="2"/>
  <c r="L410" i="2"/>
  <c r="M410" i="2"/>
  <c r="L394" i="2"/>
  <c r="M394" i="2"/>
  <c r="L386" i="2"/>
  <c r="M386" i="2"/>
  <c r="L378" i="2"/>
  <c r="M378" i="2"/>
  <c r="L370" i="2"/>
  <c r="M370" i="2"/>
  <c r="L362" i="2"/>
  <c r="M362" i="2"/>
  <c r="L354" i="2"/>
  <c r="M354" i="2"/>
  <c r="L346" i="2"/>
  <c r="M346" i="2"/>
  <c r="L338" i="2"/>
  <c r="M338" i="2"/>
  <c r="L330" i="2"/>
  <c r="M330" i="2"/>
  <c r="L322" i="2"/>
  <c r="M322" i="2"/>
  <c r="L314" i="2"/>
  <c r="M314" i="2"/>
  <c r="L306" i="2"/>
  <c r="M306" i="2"/>
  <c r="L298" i="2"/>
  <c r="M298" i="2"/>
  <c r="L290" i="2"/>
  <c r="M290" i="2"/>
  <c r="L282" i="2"/>
  <c r="M282" i="2"/>
  <c r="L274" i="2"/>
  <c r="M274" i="2"/>
  <c r="L266" i="2"/>
  <c r="M266" i="2"/>
  <c r="L258" i="2"/>
  <c r="M258" i="2"/>
  <c r="L242" i="2"/>
  <c r="M242" i="2"/>
  <c r="L234" i="2"/>
  <c r="M234" i="2"/>
  <c r="L226" i="2"/>
  <c r="M226" i="2"/>
  <c r="L218" i="2"/>
  <c r="M218" i="2"/>
  <c r="L210" i="2"/>
  <c r="M210" i="2"/>
  <c r="U210" i="2" s="1"/>
  <c r="L202" i="2"/>
  <c r="M202" i="2"/>
  <c r="L194" i="2"/>
  <c r="M194" i="2"/>
  <c r="L186" i="2"/>
  <c r="M186" i="2"/>
  <c r="L178" i="2"/>
  <c r="M178" i="2"/>
  <c r="L170" i="2"/>
  <c r="M170" i="2"/>
  <c r="L154" i="2"/>
  <c r="M154" i="2"/>
  <c r="L146" i="2"/>
  <c r="M146" i="2"/>
  <c r="L138" i="2"/>
  <c r="M138" i="2"/>
  <c r="U138" i="2" s="1"/>
  <c r="L130" i="2"/>
  <c r="M130" i="2"/>
  <c r="L122" i="2"/>
  <c r="M122" i="2"/>
  <c r="L114" i="2"/>
  <c r="M114" i="2"/>
  <c r="L106" i="2"/>
  <c r="M106" i="2"/>
  <c r="L98" i="2"/>
  <c r="M98" i="2"/>
  <c r="L90" i="2"/>
  <c r="M90" i="2"/>
  <c r="L82" i="2"/>
  <c r="M82" i="2"/>
  <c r="L74" i="2"/>
  <c r="M74" i="2"/>
  <c r="L66" i="2"/>
  <c r="M66" i="2"/>
  <c r="L58" i="2"/>
  <c r="M58" i="2"/>
  <c r="L50" i="2"/>
  <c r="M50" i="2"/>
  <c r="L42" i="2"/>
  <c r="M42" i="2"/>
  <c r="L34" i="2"/>
  <c r="M34" i="2"/>
  <c r="L26" i="2"/>
  <c r="M26" i="2"/>
  <c r="L18" i="2"/>
  <c r="M18" i="2"/>
  <c r="S18" i="2" s="1"/>
  <c r="L10" i="2"/>
  <c r="M10" i="2"/>
  <c r="L2" i="2"/>
  <c r="M2" i="2"/>
  <c r="L4274" i="2"/>
  <c r="L4209" i="2"/>
  <c r="L4137" i="2"/>
  <c r="L3761" i="2"/>
  <c r="L3698" i="2"/>
  <c r="L3626" i="2"/>
  <c r="L3561" i="2"/>
  <c r="L3473" i="2"/>
  <c r="L3345" i="2"/>
  <c r="L3121" i="2"/>
  <c r="L3033" i="2"/>
  <c r="L2897" i="2"/>
  <c r="L2673" i="2"/>
  <c r="L2490" i="2"/>
  <c r="L1641" i="2"/>
  <c r="M4841" i="2"/>
  <c r="M4801" i="2"/>
  <c r="M4761" i="2"/>
  <c r="M4738" i="2"/>
  <c r="M4721" i="2"/>
  <c r="M4698" i="2"/>
  <c r="M4681" i="2"/>
  <c r="M4658" i="2"/>
  <c r="M4635" i="2"/>
  <c r="M4618" i="2"/>
  <c r="M4595" i="2"/>
  <c r="M4578" i="2"/>
  <c r="M4555" i="2"/>
  <c r="M4515" i="2"/>
  <c r="M4475" i="2"/>
  <c r="M4411" i="2"/>
  <c r="M4380" i="2"/>
  <c r="M4243" i="2"/>
  <c r="M4220" i="2"/>
  <c r="M4083" i="2"/>
  <c r="M4052" i="2"/>
  <c r="S4052" i="2" s="1"/>
  <c r="M4021" i="2"/>
  <c r="M3915" i="2"/>
  <c r="M3861" i="2"/>
  <c r="M3835" i="2"/>
  <c r="M3781" i="2"/>
  <c r="M3675" i="2"/>
  <c r="M3644" i="2"/>
  <c r="S3644" i="2" s="1"/>
  <c r="M3613" i="2"/>
  <c r="S3613" i="2" s="1"/>
  <c r="M3507" i="2"/>
  <c r="M3476" i="2"/>
  <c r="M3453" i="2"/>
  <c r="M3339" i="2"/>
  <c r="M3316" i="2"/>
  <c r="M3285" i="2"/>
  <c r="M3205" i="2"/>
  <c r="M3179" i="2"/>
  <c r="M3125" i="2"/>
  <c r="M3099" i="2"/>
  <c r="M3068" i="2"/>
  <c r="M3045" i="2"/>
  <c r="T3045" i="2" s="1"/>
  <c r="M2931" i="2"/>
  <c r="M2908" i="2"/>
  <c r="M2877" i="2"/>
  <c r="M2771" i="2"/>
  <c r="M2740" i="2"/>
  <c r="M2717" i="2"/>
  <c r="M2603" i="2"/>
  <c r="M2580" i="2"/>
  <c r="M2508" i="2"/>
  <c r="M2389" i="2"/>
  <c r="M2346" i="2"/>
  <c r="M2261" i="2"/>
  <c r="S2261" i="2" s="1"/>
  <c r="M2212" i="2"/>
  <c r="M2124" i="2"/>
  <c r="M2060" i="2"/>
  <c r="M2005" i="2"/>
  <c r="M1923" i="2"/>
  <c r="M1852" i="2"/>
  <c r="M1757" i="2"/>
  <c r="M1668" i="2"/>
  <c r="M1339" i="2"/>
  <c r="M745" i="2"/>
  <c r="T745" i="2" s="1"/>
  <c r="M491" i="2"/>
  <c r="M162" i="2"/>
  <c r="L4045" i="2"/>
  <c r="M4045" i="2"/>
  <c r="L3989" i="2"/>
  <c r="M3989" i="2"/>
  <c r="L3957" i="2"/>
  <c r="M3957" i="2"/>
  <c r="L3917" i="2"/>
  <c r="M3917" i="2"/>
  <c r="L3885" i="2"/>
  <c r="M3885" i="2"/>
  <c r="L3853" i="2"/>
  <c r="M3853" i="2"/>
  <c r="L3821" i="2"/>
  <c r="M3821" i="2"/>
  <c r="L3789" i="2"/>
  <c r="M3789" i="2"/>
  <c r="L3757" i="2"/>
  <c r="M3757" i="2"/>
  <c r="L3725" i="2"/>
  <c r="M3725" i="2"/>
  <c r="L3693" i="2"/>
  <c r="M3693" i="2"/>
  <c r="L3685" i="2"/>
  <c r="M3685" i="2"/>
  <c r="L3669" i="2"/>
  <c r="M3669" i="2"/>
  <c r="L3653" i="2"/>
  <c r="M3653" i="2"/>
  <c r="L3621" i="2"/>
  <c r="M3621" i="2"/>
  <c r="L3597" i="2"/>
  <c r="M3597" i="2"/>
  <c r="S3597" i="2" s="1"/>
  <c r="L3565" i="2"/>
  <c r="M3565" i="2"/>
  <c r="L3549" i="2"/>
  <c r="M3549" i="2"/>
  <c r="L3501" i="2"/>
  <c r="M3501" i="2"/>
  <c r="L3469" i="2"/>
  <c r="M3469" i="2"/>
  <c r="L3437" i="2"/>
  <c r="M3437" i="2"/>
  <c r="L3429" i="2"/>
  <c r="M3429" i="2"/>
  <c r="S3429" i="2" s="1"/>
  <c r="L3413" i="2"/>
  <c r="M3413" i="2"/>
  <c r="L3397" i="2"/>
  <c r="M3397" i="2"/>
  <c r="L3325" i="2"/>
  <c r="M3325" i="2"/>
  <c r="L3277" i="2"/>
  <c r="M3277" i="2"/>
  <c r="L3221" i="2"/>
  <c r="M3221" i="2"/>
  <c r="L3181" i="2"/>
  <c r="M3181" i="2"/>
  <c r="L3173" i="2"/>
  <c r="M3173" i="2"/>
  <c r="L3157" i="2"/>
  <c r="M3157" i="2"/>
  <c r="L3141" i="2"/>
  <c r="M3141" i="2"/>
  <c r="L3117" i="2"/>
  <c r="M3117" i="2"/>
  <c r="L3085" i="2"/>
  <c r="M3085" i="2"/>
  <c r="S3085" i="2" s="1"/>
  <c r="L3069" i="2"/>
  <c r="M3069" i="2"/>
  <c r="L3037" i="2"/>
  <c r="M3037" i="2"/>
  <c r="L3005" i="2"/>
  <c r="M3005" i="2"/>
  <c r="L2989" i="2"/>
  <c r="M2989" i="2"/>
  <c r="L2957" i="2"/>
  <c r="M2957" i="2"/>
  <c r="L2925" i="2"/>
  <c r="M2925" i="2"/>
  <c r="L2901" i="2"/>
  <c r="M2901" i="2"/>
  <c r="L2885" i="2"/>
  <c r="M2885" i="2"/>
  <c r="L2853" i="2"/>
  <c r="M2853" i="2"/>
  <c r="L2829" i="2"/>
  <c r="M2829" i="2"/>
  <c r="L2797" i="2"/>
  <c r="M2797" i="2"/>
  <c r="L2765" i="2"/>
  <c r="M2765" i="2"/>
  <c r="L2677" i="2"/>
  <c r="M2677" i="2"/>
  <c r="L2637" i="2"/>
  <c r="M2637" i="2"/>
  <c r="S2637" i="2" s="1"/>
  <c r="L2605" i="2"/>
  <c r="M2605" i="2"/>
  <c r="L2549" i="2"/>
  <c r="M2549" i="2"/>
  <c r="L2517" i="2"/>
  <c r="M2517" i="2"/>
  <c r="L2437" i="2"/>
  <c r="M2437" i="2"/>
  <c r="L2405" i="2"/>
  <c r="M2405" i="2"/>
  <c r="L2373" i="2"/>
  <c r="M2373" i="2"/>
  <c r="L2357" i="2"/>
  <c r="M2357" i="2"/>
  <c r="L2325" i="2"/>
  <c r="M2325" i="2"/>
  <c r="L2309" i="2"/>
  <c r="M2309" i="2"/>
  <c r="L2301" i="2"/>
  <c r="M2301" i="2"/>
  <c r="L2277" i="2"/>
  <c r="M2277" i="2"/>
  <c r="L2269" i="2"/>
  <c r="M2269" i="2"/>
  <c r="S2269" i="2" s="1"/>
  <c r="L2253" i="2"/>
  <c r="M2253" i="2"/>
  <c r="L2221" i="2"/>
  <c r="M2221" i="2"/>
  <c r="U2221" i="2" s="1"/>
  <c r="L2197" i="2"/>
  <c r="M2197" i="2"/>
  <c r="L2189" i="2"/>
  <c r="M2189" i="2"/>
  <c r="L2173" i="2"/>
  <c r="M2173" i="2"/>
  <c r="L2157" i="2"/>
  <c r="M2157" i="2"/>
  <c r="L2141" i="2"/>
  <c r="M2141" i="2"/>
  <c r="L2109" i="2"/>
  <c r="M2109" i="2"/>
  <c r="L2093" i="2"/>
  <c r="M2093" i="2"/>
  <c r="L2077" i="2"/>
  <c r="M2077" i="2"/>
  <c r="M2061" i="2"/>
  <c r="L2061" i="2"/>
  <c r="L2045" i="2"/>
  <c r="M2045" i="2"/>
  <c r="L2037" i="2"/>
  <c r="M2037" i="2"/>
  <c r="L2021" i="2"/>
  <c r="M2021" i="2"/>
  <c r="T2021" i="2" s="1"/>
  <c r="L1989" i="2"/>
  <c r="M1989" i="2"/>
  <c r="U1989" i="2" s="1"/>
  <c r="M1981" i="2"/>
  <c r="L1981" i="2"/>
  <c r="L1965" i="2"/>
  <c r="M1965" i="2"/>
  <c r="L1949" i="2"/>
  <c r="M1949" i="2"/>
  <c r="L1925" i="2"/>
  <c r="M1925" i="2"/>
  <c r="T1925" i="2" s="1"/>
  <c r="L1917" i="2"/>
  <c r="M1917" i="2"/>
  <c r="L1893" i="2"/>
  <c r="M1893" i="2"/>
  <c r="L1781" i="2"/>
  <c r="M1781" i="2"/>
  <c r="L1765" i="2"/>
  <c r="M1765" i="2"/>
  <c r="L1733" i="2"/>
  <c r="M1733" i="2"/>
  <c r="L1701" i="2"/>
  <c r="M1701" i="2"/>
  <c r="L1669" i="2"/>
  <c r="M1669" i="2"/>
  <c r="L1661" i="2"/>
  <c r="M1661" i="2"/>
  <c r="L1645" i="2"/>
  <c r="M1645" i="2"/>
  <c r="L1629" i="2"/>
  <c r="M1629" i="2"/>
  <c r="L2029" i="2"/>
  <c r="L1685" i="2"/>
  <c r="M4037" i="2"/>
  <c r="M3869" i="2"/>
  <c r="M3709" i="2"/>
  <c r="M3541" i="2"/>
  <c r="M3301" i="2"/>
  <c r="M3133" i="2"/>
  <c r="M2973" i="2"/>
  <c r="M2805" i="2"/>
  <c r="S2805" i="2" s="1"/>
  <c r="M2013" i="2"/>
  <c r="M1861" i="2"/>
  <c r="L4980" i="2"/>
  <c r="M4980" i="2"/>
  <c r="L4964" i="2"/>
  <c r="M4964" i="2"/>
  <c r="L4940" i="2"/>
  <c r="M4940" i="2"/>
  <c r="L4924" i="2"/>
  <c r="M4924" i="2"/>
  <c r="L4908" i="2"/>
  <c r="M4908" i="2"/>
  <c r="S4908" i="2" s="1"/>
  <c r="L4892" i="2"/>
  <c r="M4892" i="2"/>
  <c r="L4876" i="2"/>
  <c r="M4876" i="2"/>
  <c r="L4860" i="2"/>
  <c r="M4860" i="2"/>
  <c r="L4844" i="2"/>
  <c r="M4844" i="2"/>
  <c r="L4828" i="2"/>
  <c r="M4828" i="2"/>
  <c r="L4812" i="2"/>
  <c r="M4812" i="2"/>
  <c r="L4796" i="2"/>
  <c r="M4796" i="2"/>
  <c r="L4780" i="2"/>
  <c r="M4780" i="2"/>
  <c r="L4764" i="2"/>
  <c r="M4764" i="2"/>
  <c r="L4748" i="2"/>
  <c r="M4748" i="2"/>
  <c r="L4732" i="2"/>
  <c r="M4732" i="2"/>
  <c r="L4716" i="2"/>
  <c r="M4716" i="2"/>
  <c r="L4700" i="2"/>
  <c r="M4700" i="2"/>
  <c r="L4684" i="2"/>
  <c r="M4684" i="2"/>
  <c r="S4684" i="2" s="1"/>
  <c r="L4668" i="2"/>
  <c r="M4668" i="2"/>
  <c r="L4652" i="2"/>
  <c r="M4652" i="2"/>
  <c r="U4652" i="2" s="1"/>
  <c r="L4636" i="2"/>
  <c r="M4636" i="2"/>
  <c r="L4628" i="2"/>
  <c r="M4628" i="2"/>
  <c r="L4604" i="2"/>
  <c r="M4604" i="2"/>
  <c r="L4588" i="2"/>
  <c r="M4588" i="2"/>
  <c r="L4572" i="2"/>
  <c r="M4572" i="2"/>
  <c r="L4556" i="2"/>
  <c r="M4556" i="2"/>
  <c r="L4540" i="2"/>
  <c r="M4540" i="2"/>
  <c r="L4532" i="2"/>
  <c r="M4532" i="2"/>
  <c r="L4516" i="2"/>
  <c r="M4516" i="2"/>
  <c r="S4516" i="2" s="1"/>
  <c r="L4500" i="2"/>
  <c r="M4500" i="2"/>
  <c r="L4484" i="2"/>
  <c r="M4484" i="2"/>
  <c r="L4468" i="2"/>
  <c r="M4468" i="2"/>
  <c r="L4452" i="2"/>
  <c r="M4452" i="2"/>
  <c r="L4436" i="2"/>
  <c r="M4436" i="2"/>
  <c r="L4420" i="2"/>
  <c r="M4420" i="2"/>
  <c r="L4404" i="2"/>
  <c r="M4404" i="2"/>
  <c r="L4388" i="2"/>
  <c r="M4388" i="2"/>
  <c r="L4356" i="2"/>
  <c r="M4356" i="2"/>
  <c r="L4324" i="2"/>
  <c r="M4324" i="2"/>
  <c r="L4316" i="2"/>
  <c r="M4316" i="2"/>
  <c r="L4300" i="2"/>
  <c r="M4300" i="2"/>
  <c r="L4284" i="2"/>
  <c r="M4284" i="2"/>
  <c r="S4284" i="2" s="1"/>
  <c r="L4268" i="2"/>
  <c r="M4268" i="2"/>
  <c r="L4204" i="2"/>
  <c r="M4204" i="2"/>
  <c r="L4196" i="2"/>
  <c r="M4196" i="2"/>
  <c r="L4180" i="2"/>
  <c r="M4180" i="2"/>
  <c r="L4140" i="2"/>
  <c r="M4140" i="2"/>
  <c r="L4108" i="2"/>
  <c r="M4108" i="2"/>
  <c r="L4076" i="2"/>
  <c r="M4076" i="2"/>
  <c r="L4060" i="2"/>
  <c r="M4060" i="2"/>
  <c r="L4044" i="2"/>
  <c r="M4044" i="2"/>
  <c r="S4044" i="2" s="1"/>
  <c r="L4004" i="2"/>
  <c r="M4004" i="2"/>
  <c r="L3972" i="2"/>
  <c r="M3972" i="2"/>
  <c r="L3956" i="2"/>
  <c r="M3956" i="2"/>
  <c r="L3916" i="2"/>
  <c r="M3916" i="2"/>
  <c r="L3884" i="2"/>
  <c r="M3884" i="2"/>
  <c r="L3852" i="2"/>
  <c r="M3852" i="2"/>
  <c r="L3820" i="2"/>
  <c r="M3820" i="2"/>
  <c r="L3780" i="2"/>
  <c r="M3780" i="2"/>
  <c r="L3748" i="2"/>
  <c r="M3748" i="2"/>
  <c r="L3740" i="2"/>
  <c r="M3740" i="2"/>
  <c r="L3724" i="2"/>
  <c r="M3724" i="2"/>
  <c r="L3716" i="2"/>
  <c r="M3716" i="2"/>
  <c r="L3700" i="2"/>
  <c r="M3700" i="2"/>
  <c r="S3700" i="2" s="1"/>
  <c r="L3660" i="2"/>
  <c r="M3660" i="2"/>
  <c r="L3628" i="2"/>
  <c r="M3628" i="2"/>
  <c r="L3596" i="2"/>
  <c r="M3596" i="2"/>
  <c r="L3564" i="2"/>
  <c r="M3564" i="2"/>
  <c r="S3564" i="2" s="1"/>
  <c r="L3524" i="2"/>
  <c r="M3524" i="2"/>
  <c r="L3492" i="2"/>
  <c r="M3492" i="2"/>
  <c r="L3484" i="2"/>
  <c r="M3484" i="2"/>
  <c r="L3468" i="2"/>
  <c r="M3468" i="2"/>
  <c r="L3460" i="2"/>
  <c r="M3460" i="2"/>
  <c r="L3436" i="2"/>
  <c r="M3436" i="2"/>
  <c r="L3428" i="2"/>
  <c r="M3428" i="2"/>
  <c r="L3412" i="2"/>
  <c r="M3412" i="2"/>
  <c r="L3380" i="2"/>
  <c r="M3380" i="2"/>
  <c r="S3380" i="2" s="1"/>
  <c r="L3364" i="2"/>
  <c r="M3364" i="2"/>
  <c r="T3364" i="2" s="1"/>
  <c r="L3332" i="2"/>
  <c r="M3332" i="2"/>
  <c r="L3308" i="2"/>
  <c r="M3308" i="2"/>
  <c r="L3292" i="2"/>
  <c r="M3292" i="2"/>
  <c r="L3276" i="2"/>
  <c r="M3276" i="2"/>
  <c r="L3244" i="2"/>
  <c r="M3244" i="2"/>
  <c r="L3228" i="2"/>
  <c r="M3228" i="2"/>
  <c r="L3212" i="2"/>
  <c r="M3212" i="2"/>
  <c r="L3204" i="2"/>
  <c r="M3204" i="2"/>
  <c r="L3180" i="2"/>
  <c r="M3180" i="2"/>
  <c r="L3172" i="2"/>
  <c r="M3172" i="2"/>
  <c r="L3156" i="2"/>
  <c r="M3156" i="2"/>
  <c r="L3140" i="2"/>
  <c r="M3140" i="2"/>
  <c r="S3140" i="2" s="1"/>
  <c r="L3124" i="2"/>
  <c r="M3124" i="2"/>
  <c r="L3108" i="2"/>
  <c r="M3108" i="2"/>
  <c r="L3076" i="2"/>
  <c r="M3076" i="2"/>
  <c r="L3052" i="2"/>
  <c r="M3052" i="2"/>
  <c r="L3036" i="2"/>
  <c r="M3036" i="2"/>
  <c r="L3020" i="2"/>
  <c r="M3020" i="2"/>
  <c r="L2988" i="2"/>
  <c r="M2988" i="2"/>
  <c r="L2972" i="2"/>
  <c r="M2972" i="2"/>
  <c r="L2956" i="2"/>
  <c r="M2956" i="2"/>
  <c r="L2948" i="2"/>
  <c r="M2948" i="2"/>
  <c r="U2948" i="2" s="1"/>
  <c r="L2932" i="2"/>
  <c r="M2932" i="2"/>
  <c r="L2892" i="2"/>
  <c r="M2892" i="2"/>
  <c r="L2884" i="2"/>
  <c r="M2884" i="2"/>
  <c r="L2868" i="2"/>
  <c r="M2868" i="2"/>
  <c r="L2852" i="2"/>
  <c r="M2852" i="2"/>
  <c r="L2828" i="2"/>
  <c r="M2828" i="2"/>
  <c r="L2796" i="2"/>
  <c r="M2796" i="2"/>
  <c r="L2756" i="2"/>
  <c r="M2756" i="2"/>
  <c r="L2724" i="2"/>
  <c r="M2724" i="2"/>
  <c r="L2716" i="2"/>
  <c r="M2716" i="2"/>
  <c r="L2700" i="2"/>
  <c r="M2700" i="2"/>
  <c r="L2692" i="2"/>
  <c r="M2692" i="2"/>
  <c r="L2676" i="2"/>
  <c r="M2676" i="2"/>
  <c r="L2636" i="2"/>
  <c r="M2636" i="2"/>
  <c r="L2604" i="2"/>
  <c r="M2604" i="2"/>
  <c r="L2492" i="2"/>
  <c r="M2492" i="2"/>
  <c r="L2468" i="2"/>
  <c r="M2468" i="2"/>
  <c r="S2468" i="2" s="1"/>
  <c r="L2452" i="2"/>
  <c r="M2452" i="2"/>
  <c r="T2452" i="2" s="1"/>
  <c r="L2436" i="2"/>
  <c r="M2436" i="2"/>
  <c r="L2428" i="2"/>
  <c r="M2428" i="2"/>
  <c r="T2428" i="2" s="1"/>
  <c r="L2412" i="2"/>
  <c r="M2412" i="2"/>
  <c r="L2364" i="2"/>
  <c r="M2364" i="2"/>
  <c r="L2348" i="2"/>
  <c r="M2348" i="2"/>
  <c r="U2348" i="2" s="1"/>
  <c r="L2332" i="2"/>
  <c r="M2332" i="2"/>
  <c r="L2324" i="2"/>
  <c r="M2324" i="2"/>
  <c r="L2308" i="2"/>
  <c r="M2308" i="2"/>
  <c r="L2292" i="2"/>
  <c r="M2292" i="2"/>
  <c r="L2276" i="2"/>
  <c r="M2276" i="2"/>
  <c r="U2276" i="2" s="1"/>
  <c r="L2260" i="2"/>
  <c r="M2260" i="2"/>
  <c r="L2244" i="2"/>
  <c r="M2244" i="2"/>
  <c r="L2196" i="2"/>
  <c r="M2196" i="2"/>
  <c r="L2188" i="2"/>
  <c r="M2188" i="2"/>
  <c r="L2172" i="2"/>
  <c r="M2172" i="2"/>
  <c r="L2156" i="2"/>
  <c r="M2156" i="2"/>
  <c r="S2156" i="2" s="1"/>
  <c r="L2140" i="2"/>
  <c r="M2140" i="2"/>
  <c r="L2092" i="2"/>
  <c r="M2092" i="2"/>
  <c r="L2076" i="2"/>
  <c r="M2076" i="2"/>
  <c r="L2068" i="2"/>
  <c r="M2068" i="2"/>
  <c r="U2068" i="2" s="1"/>
  <c r="L2028" i="2"/>
  <c r="M2028" i="2"/>
  <c r="S2028" i="2" s="1"/>
  <c r="L1996" i="2"/>
  <c r="M1996" i="2"/>
  <c r="L1988" i="2"/>
  <c r="M1988" i="2"/>
  <c r="L1972" i="2"/>
  <c r="M1972" i="2"/>
  <c r="L1948" i="2"/>
  <c r="M1948" i="2"/>
  <c r="L1932" i="2"/>
  <c r="M1932" i="2"/>
  <c r="L1900" i="2"/>
  <c r="M1900" i="2"/>
  <c r="L1884" i="2"/>
  <c r="M1884" i="2"/>
  <c r="L1868" i="2"/>
  <c r="M1868" i="2"/>
  <c r="L1844" i="2"/>
  <c r="M1844" i="2"/>
  <c r="L1828" i="2"/>
  <c r="M1828" i="2"/>
  <c r="L1812" i="2"/>
  <c r="M1812" i="2"/>
  <c r="L1780" i="2"/>
  <c r="M1780" i="2"/>
  <c r="L1764" i="2"/>
  <c r="M1764" i="2"/>
  <c r="L1748" i="2"/>
  <c r="M1748" i="2"/>
  <c r="L1732" i="2"/>
  <c r="M1732" i="2"/>
  <c r="L1716" i="2"/>
  <c r="M1716" i="2"/>
  <c r="L1700" i="2"/>
  <c r="M1700" i="2"/>
  <c r="U1700" i="2" s="1"/>
  <c r="L1684" i="2"/>
  <c r="M1684" i="2"/>
  <c r="L1676" i="2"/>
  <c r="M1676" i="2"/>
  <c r="L1660" i="2"/>
  <c r="M1660" i="2"/>
  <c r="L1644" i="2"/>
  <c r="M1644" i="2"/>
  <c r="L1628" i="2"/>
  <c r="M1628" i="2"/>
  <c r="L1612" i="2"/>
  <c r="M1612" i="2"/>
  <c r="L1596" i="2"/>
  <c r="M1596" i="2"/>
  <c r="L1580" i="2"/>
  <c r="M1580" i="2"/>
  <c r="S1580" i="2" s="1"/>
  <c r="L1564" i="2"/>
  <c r="M1564" i="2"/>
  <c r="S1564" i="2" s="1"/>
  <c r="L1548" i="2"/>
  <c r="M1548" i="2"/>
  <c r="L1540" i="2"/>
  <c r="M1540" i="2"/>
  <c r="L1524" i="2"/>
  <c r="M1524" i="2"/>
  <c r="L1821" i="2"/>
  <c r="M4276" i="2"/>
  <c r="M4116" i="2"/>
  <c r="M4005" i="2"/>
  <c r="M3845" i="2"/>
  <c r="S3845" i="2" s="1"/>
  <c r="M3677" i="2"/>
  <c r="M3509" i="2"/>
  <c r="M3349" i="2"/>
  <c r="M3269" i="2"/>
  <c r="M3101" i="2"/>
  <c r="M2964" i="2"/>
  <c r="M2773" i="2"/>
  <c r="M2613" i="2"/>
  <c r="M2397" i="2"/>
  <c r="M2228" i="2"/>
  <c r="M2085" i="2"/>
  <c r="U2085" i="2" s="1"/>
  <c r="M1860" i="2"/>
  <c r="S1860" i="2" s="1"/>
  <c r="L4971" i="2"/>
  <c r="M4971" i="2"/>
  <c r="L4907" i="2"/>
  <c r="M4907" i="2"/>
  <c r="S4907" i="2" s="1"/>
  <c r="L4883" i="2"/>
  <c r="M4883" i="2"/>
  <c r="L4867" i="2"/>
  <c r="M4867" i="2"/>
  <c r="L4843" i="2"/>
  <c r="M4843" i="2"/>
  <c r="L4779" i="2"/>
  <c r="M4779" i="2"/>
  <c r="L4715" i="2"/>
  <c r="M4715" i="2"/>
  <c r="L4691" i="2"/>
  <c r="M4691" i="2"/>
  <c r="L4651" i="2"/>
  <c r="M4651" i="2"/>
  <c r="T4651" i="2" s="1"/>
  <c r="L4587" i="2"/>
  <c r="M4587" i="2"/>
  <c r="L4499" i="2"/>
  <c r="M4499" i="2"/>
  <c r="U4499" i="2" s="1"/>
  <c r="L4483" i="2"/>
  <c r="M4483" i="2"/>
  <c r="L4459" i="2"/>
  <c r="M4459" i="2"/>
  <c r="L4435" i="2"/>
  <c r="M4435" i="2"/>
  <c r="L4419" i="2"/>
  <c r="M4419" i="2"/>
  <c r="L4371" i="2"/>
  <c r="M4371" i="2"/>
  <c r="L4355" i="2"/>
  <c r="M4355" i="2"/>
  <c r="L4323" i="2"/>
  <c r="M4323" i="2"/>
  <c r="L4299" i="2"/>
  <c r="M4299" i="2"/>
  <c r="L4291" i="2"/>
  <c r="M4291" i="2"/>
  <c r="S4291" i="2" s="1"/>
  <c r="L4259" i="2"/>
  <c r="M4259" i="2"/>
  <c r="L4227" i="2"/>
  <c r="M4227" i="2"/>
  <c r="L4195" i="2"/>
  <c r="M4195" i="2"/>
  <c r="L4163" i="2"/>
  <c r="M4163" i="2"/>
  <c r="L4147" i="2"/>
  <c r="M4147" i="2"/>
  <c r="L4075" i="2"/>
  <c r="M4075" i="2"/>
  <c r="L4043" i="2"/>
  <c r="M4043" i="2"/>
  <c r="L4003" i="2"/>
  <c r="M4003" i="2"/>
  <c r="L3971" i="2"/>
  <c r="M3971" i="2"/>
  <c r="L3939" i="2"/>
  <c r="M3939" i="2"/>
  <c r="L3907" i="2"/>
  <c r="M3907" i="2"/>
  <c r="L3859" i="2"/>
  <c r="M3859" i="2"/>
  <c r="L3819" i="2"/>
  <c r="M3819" i="2"/>
  <c r="L3787" i="2"/>
  <c r="M3787" i="2"/>
  <c r="S3787" i="2" s="1"/>
  <c r="L3739" i="2"/>
  <c r="M3739" i="2"/>
  <c r="L3715" i="2"/>
  <c r="M3715" i="2"/>
  <c r="L3667" i="2"/>
  <c r="M3667" i="2"/>
  <c r="L3619" i="2"/>
  <c r="M3619" i="2"/>
  <c r="L3563" i="2"/>
  <c r="M3563" i="2"/>
  <c r="L3555" i="2"/>
  <c r="M3555" i="2"/>
  <c r="L3523" i="2"/>
  <c r="M3523" i="2"/>
  <c r="L3515" i="2"/>
  <c r="M3515" i="2"/>
  <c r="L3499" i="2"/>
  <c r="M3499" i="2"/>
  <c r="L3483" i="2"/>
  <c r="M3483" i="2"/>
  <c r="L3451" i="2"/>
  <c r="M3451" i="2"/>
  <c r="L3411" i="2"/>
  <c r="M3411" i="2"/>
  <c r="L3379" i="2"/>
  <c r="M3379" i="2"/>
  <c r="L3347" i="2"/>
  <c r="M3347" i="2"/>
  <c r="L3331" i="2"/>
  <c r="M3331" i="2"/>
  <c r="L3299" i="2"/>
  <c r="M3299" i="2"/>
  <c r="T3299" i="2" s="1"/>
  <c r="L3267" i="2"/>
  <c r="M3267" i="2"/>
  <c r="L3195" i="2"/>
  <c r="M3195" i="2"/>
  <c r="L3171" i="2"/>
  <c r="M3171" i="2"/>
  <c r="L3139" i="2"/>
  <c r="M3139" i="2"/>
  <c r="L3123" i="2"/>
  <c r="M3123" i="2"/>
  <c r="L3051" i="2"/>
  <c r="M3051" i="2"/>
  <c r="L3019" i="2"/>
  <c r="M3019" i="2"/>
  <c r="L2979" i="2"/>
  <c r="M2979" i="2"/>
  <c r="L2971" i="2"/>
  <c r="M2971" i="2"/>
  <c r="U2971" i="2" s="1"/>
  <c r="L2939" i="2"/>
  <c r="M2939" i="2"/>
  <c r="S2939" i="2" s="1"/>
  <c r="L2899" i="2"/>
  <c r="M2899" i="2"/>
  <c r="U2899" i="2" s="1"/>
  <c r="L2883" i="2"/>
  <c r="M2883" i="2"/>
  <c r="L2835" i="2"/>
  <c r="M2835" i="2"/>
  <c r="L2795" i="2"/>
  <c r="M2795" i="2"/>
  <c r="L2763" i="2"/>
  <c r="M2763" i="2"/>
  <c r="S2763" i="2" s="1"/>
  <c r="L2755" i="2"/>
  <c r="M2755" i="2"/>
  <c r="L2747" i="2"/>
  <c r="M2747" i="2"/>
  <c r="L2731" i="2"/>
  <c r="M2731" i="2"/>
  <c r="L2691" i="2"/>
  <c r="M2691" i="2"/>
  <c r="L2627" i="2"/>
  <c r="M2627" i="2"/>
  <c r="U2627" i="2" s="1"/>
  <c r="L2595" i="2"/>
  <c r="M2595" i="2"/>
  <c r="L2579" i="2"/>
  <c r="M2579" i="2"/>
  <c r="U2579" i="2" s="1"/>
  <c r="L2563" i="2"/>
  <c r="M2563" i="2"/>
  <c r="L2547" i="2"/>
  <c r="M2547" i="2"/>
  <c r="S2547" i="2" s="1"/>
  <c r="L2531" i="2"/>
  <c r="M2531" i="2"/>
  <c r="L2515" i="2"/>
  <c r="M2515" i="2"/>
  <c r="L2507" i="2"/>
  <c r="M2507" i="2"/>
  <c r="L2483" i="2"/>
  <c r="M2483" i="2"/>
  <c r="L2475" i="2"/>
  <c r="M2475" i="2"/>
  <c r="L2459" i="2"/>
  <c r="M2459" i="2"/>
  <c r="L2435" i="2"/>
  <c r="M2435" i="2"/>
  <c r="L2427" i="2"/>
  <c r="M2427" i="2"/>
  <c r="L2387" i="2"/>
  <c r="M2387" i="2"/>
  <c r="L2355" i="2"/>
  <c r="M2355" i="2"/>
  <c r="L2323" i="2"/>
  <c r="M2323" i="2"/>
  <c r="S2323" i="2" s="1"/>
  <c r="L2307" i="2"/>
  <c r="M2307" i="2"/>
  <c r="L2275" i="2"/>
  <c r="M2275" i="2"/>
  <c r="L2259" i="2"/>
  <c r="M2259" i="2"/>
  <c r="L2251" i="2"/>
  <c r="M2251" i="2"/>
  <c r="L2235" i="2"/>
  <c r="M2235" i="2"/>
  <c r="L2227" i="2"/>
  <c r="M2227" i="2"/>
  <c r="L2219" i="2"/>
  <c r="M2219" i="2"/>
  <c r="L2203" i="2"/>
  <c r="M2203" i="2"/>
  <c r="L2187" i="2"/>
  <c r="M2187" i="2"/>
  <c r="L2171" i="2"/>
  <c r="M2171" i="2"/>
  <c r="U2171" i="2" s="1"/>
  <c r="L2155" i="2"/>
  <c r="M2155" i="2"/>
  <c r="L2139" i="2"/>
  <c r="M2139" i="2"/>
  <c r="L2107" i="2"/>
  <c r="M2107" i="2"/>
  <c r="M2091" i="2"/>
  <c r="L2091" i="2"/>
  <c r="L2075" i="2"/>
  <c r="M2075" i="2"/>
  <c r="L2067" i="2"/>
  <c r="M2067" i="2"/>
  <c r="U2067" i="2" s="1"/>
  <c r="L2051" i="2"/>
  <c r="M2051" i="2"/>
  <c r="L2035" i="2"/>
  <c r="M2035" i="2"/>
  <c r="L2019" i="2"/>
  <c r="M2019" i="2"/>
  <c r="L2003" i="2"/>
  <c r="M2003" i="2"/>
  <c r="L1987" i="2"/>
  <c r="M1987" i="2"/>
  <c r="L1971" i="2"/>
  <c r="M1971" i="2"/>
  <c r="L1955" i="2"/>
  <c r="M1955" i="2"/>
  <c r="L1939" i="2"/>
  <c r="M1939" i="2"/>
  <c r="L1907" i="2"/>
  <c r="M1907" i="2"/>
  <c r="L1891" i="2"/>
  <c r="M1891" i="2"/>
  <c r="L1875" i="2"/>
  <c r="M1875" i="2"/>
  <c r="L1867" i="2"/>
  <c r="M1867" i="2"/>
  <c r="L1827" i="2"/>
  <c r="M1827" i="2"/>
  <c r="L1811" i="2"/>
  <c r="M1811" i="2"/>
  <c r="L1795" i="2"/>
  <c r="M1795" i="2"/>
  <c r="L1755" i="2"/>
  <c r="M1755" i="2"/>
  <c r="L1739" i="2"/>
  <c r="M1739" i="2"/>
  <c r="L1723" i="2"/>
  <c r="M1723" i="2"/>
  <c r="U1723" i="2" s="1"/>
  <c r="L1707" i="2"/>
  <c r="M1707" i="2"/>
  <c r="L1691" i="2"/>
  <c r="M1691" i="2"/>
  <c r="L1675" i="2"/>
  <c r="M1675" i="2"/>
  <c r="L1659" i="2"/>
  <c r="M1659" i="2"/>
  <c r="U1659" i="2" s="1"/>
  <c r="L1651" i="2"/>
  <c r="M1651" i="2"/>
  <c r="L1627" i="2"/>
  <c r="M1627" i="2"/>
  <c r="L1611" i="2"/>
  <c r="M1611" i="2"/>
  <c r="L1603" i="2"/>
  <c r="M1603" i="2"/>
  <c r="L1579" i="2"/>
  <c r="M1579" i="2"/>
  <c r="L1539" i="2"/>
  <c r="M1539" i="2"/>
  <c r="S1539" i="2" s="1"/>
  <c r="L1523" i="2"/>
  <c r="M1523" i="2"/>
  <c r="L1507" i="2"/>
  <c r="M1507" i="2"/>
  <c r="L1499" i="2"/>
  <c r="M1499" i="2"/>
  <c r="L1483" i="2"/>
  <c r="M1483" i="2"/>
  <c r="L1467" i="2"/>
  <c r="M1467" i="2"/>
  <c r="L1459" i="2"/>
  <c r="M1459" i="2"/>
  <c r="L1435" i="2"/>
  <c r="M1435" i="2"/>
  <c r="L1419" i="2"/>
  <c r="M1419" i="2"/>
  <c r="L1411" i="2"/>
  <c r="M1411" i="2"/>
  <c r="L1395" i="2"/>
  <c r="M1395" i="2"/>
  <c r="U1395" i="2" s="1"/>
  <c r="L1379" i="2"/>
  <c r="M1379" i="2"/>
  <c r="L1363" i="2"/>
  <c r="M1363" i="2"/>
  <c r="L1323" i="2"/>
  <c r="M1323" i="2"/>
  <c r="L1283" i="2"/>
  <c r="M1283" i="2"/>
  <c r="L1267" i="2"/>
  <c r="M1267" i="2"/>
  <c r="L1251" i="2"/>
  <c r="M1251" i="2"/>
  <c r="L1227" i="2"/>
  <c r="M1227" i="2"/>
  <c r="L1211" i="2"/>
  <c r="M1211" i="2"/>
  <c r="L1195" i="2"/>
  <c r="M1195" i="2"/>
  <c r="L1179" i="2"/>
  <c r="M1179" i="2"/>
  <c r="L1163" i="2"/>
  <c r="M1163" i="2"/>
  <c r="L1147" i="2"/>
  <c r="M1147" i="2"/>
  <c r="L1131" i="2"/>
  <c r="M1131" i="2"/>
  <c r="L1115" i="2"/>
  <c r="M1115" i="2"/>
  <c r="L1099" i="2"/>
  <c r="M1099" i="2"/>
  <c r="L1083" i="2"/>
  <c r="M1083" i="2"/>
  <c r="L1067" i="2"/>
  <c r="M1067" i="2"/>
  <c r="L1051" i="2"/>
  <c r="M1051" i="2"/>
  <c r="L1035" i="2"/>
  <c r="M1035" i="2"/>
  <c r="L1019" i="2"/>
  <c r="M1019" i="2"/>
  <c r="L995" i="2"/>
  <c r="M995" i="2"/>
  <c r="U995" i="2" s="1"/>
  <c r="L987" i="2"/>
  <c r="M987" i="2"/>
  <c r="L971" i="2"/>
  <c r="M971" i="2"/>
  <c r="U971" i="2" s="1"/>
  <c r="L955" i="2"/>
  <c r="M955" i="2"/>
  <c r="L939" i="2"/>
  <c r="M939" i="2"/>
  <c r="L915" i="2"/>
  <c r="M915" i="2"/>
  <c r="L899" i="2"/>
  <c r="M899" i="2"/>
  <c r="L891" i="2"/>
  <c r="M891" i="2"/>
  <c r="L875" i="2"/>
  <c r="M875" i="2"/>
  <c r="L867" i="2"/>
  <c r="M867" i="2"/>
  <c r="U867" i="2" s="1"/>
  <c r="L851" i="2"/>
  <c r="M851" i="2"/>
  <c r="L835" i="2"/>
  <c r="M835" i="2"/>
  <c r="L819" i="2"/>
  <c r="M819" i="2"/>
  <c r="L803" i="2"/>
  <c r="M803" i="2"/>
  <c r="L787" i="2"/>
  <c r="M787" i="2"/>
  <c r="L771" i="2"/>
  <c r="M771" i="2"/>
  <c r="L755" i="2"/>
  <c r="M755" i="2"/>
  <c r="L715" i="2"/>
  <c r="M715" i="2"/>
  <c r="L691" i="2"/>
  <c r="M691" i="2"/>
  <c r="L667" i="2"/>
  <c r="M667" i="2"/>
  <c r="L651" i="2"/>
  <c r="M651" i="2"/>
  <c r="L635" i="2"/>
  <c r="M635" i="2"/>
  <c r="L619" i="2"/>
  <c r="M619" i="2"/>
  <c r="L611" i="2"/>
  <c r="M611" i="2"/>
  <c r="L587" i="2"/>
  <c r="M587" i="2"/>
  <c r="L571" i="2"/>
  <c r="M571" i="2"/>
  <c r="L555" i="2"/>
  <c r="M555" i="2"/>
  <c r="L547" i="2"/>
  <c r="M547" i="2"/>
  <c r="U547" i="2" s="1"/>
  <c r="L531" i="2"/>
  <c r="M531" i="2"/>
  <c r="L507" i="2"/>
  <c r="M507" i="2"/>
  <c r="L467" i="2"/>
  <c r="M467" i="2"/>
  <c r="U467" i="2" s="1"/>
  <c r="L459" i="2"/>
  <c r="M459" i="2"/>
  <c r="L443" i="2"/>
  <c r="M443" i="2"/>
  <c r="L427" i="2"/>
  <c r="M427" i="2"/>
  <c r="L403" i="2"/>
  <c r="M403" i="2"/>
  <c r="U403" i="2" s="1"/>
  <c r="L387" i="2"/>
  <c r="M387" i="2"/>
  <c r="L371" i="2"/>
  <c r="M371" i="2"/>
  <c r="S371" i="2" s="1"/>
  <c r="L355" i="2"/>
  <c r="M355" i="2"/>
  <c r="L339" i="2"/>
  <c r="M339" i="2"/>
  <c r="L323" i="2"/>
  <c r="M323" i="2"/>
  <c r="L307" i="2"/>
  <c r="M307" i="2"/>
  <c r="L291" i="2"/>
  <c r="M291" i="2"/>
  <c r="L275" i="2"/>
  <c r="M275" i="2"/>
  <c r="L259" i="2"/>
  <c r="M259" i="2"/>
  <c r="S259" i="2" s="1"/>
  <c r="L243" i="2"/>
  <c r="M243" i="2"/>
  <c r="L227" i="2"/>
  <c r="M227" i="2"/>
  <c r="L211" i="2"/>
  <c r="M211" i="2"/>
  <c r="L195" i="2"/>
  <c r="M195" i="2"/>
  <c r="L179" i="2"/>
  <c r="M179" i="2"/>
  <c r="L163" i="2"/>
  <c r="M163" i="2"/>
  <c r="L147" i="2"/>
  <c r="M147" i="2"/>
  <c r="L139" i="2"/>
  <c r="M139" i="2"/>
  <c r="S139" i="2" s="1"/>
  <c r="L115" i="2"/>
  <c r="M115" i="2"/>
  <c r="L107" i="2"/>
  <c r="M107" i="2"/>
  <c r="L91" i="2"/>
  <c r="M91" i="2"/>
  <c r="L67" i="2"/>
  <c r="M67" i="2"/>
  <c r="L51" i="2"/>
  <c r="M51" i="2"/>
  <c r="L35" i="2"/>
  <c r="M35" i="2"/>
  <c r="L27" i="2"/>
  <c r="M27" i="2"/>
  <c r="L11" i="2"/>
  <c r="M11" i="2"/>
  <c r="L4275" i="2"/>
  <c r="M4699" i="2"/>
  <c r="M4659" i="2"/>
  <c r="M4579" i="2"/>
  <c r="S4579" i="2" s="1"/>
  <c r="M4244" i="2"/>
  <c r="M4107" i="2"/>
  <c r="U4107" i="2" s="1"/>
  <c r="M4084" i="2"/>
  <c r="M4053" i="2"/>
  <c r="M3947" i="2"/>
  <c r="M3893" i="2"/>
  <c r="T3893" i="2" s="1"/>
  <c r="M3836" i="2"/>
  <c r="S3836" i="2" s="1"/>
  <c r="M3813" i="2"/>
  <c r="M3676" i="2"/>
  <c r="M3645" i="2"/>
  <c r="M3508" i="2"/>
  <c r="M3348" i="2"/>
  <c r="M3291" i="2"/>
  <c r="M3237" i="2"/>
  <c r="M3131" i="2"/>
  <c r="S3131" i="2" s="1"/>
  <c r="M3077" i="2"/>
  <c r="M2963" i="2"/>
  <c r="M2909" i="2"/>
  <c r="M2803" i="2"/>
  <c r="M2772" i="2"/>
  <c r="M2347" i="2"/>
  <c r="M2213" i="2"/>
  <c r="M2125" i="2"/>
  <c r="M2084" i="2"/>
  <c r="M1924" i="2"/>
  <c r="M1693" i="2"/>
  <c r="U1693" i="2" s="1"/>
  <c r="M779" i="2"/>
  <c r="L4986" i="2"/>
  <c r="M4986" i="2"/>
  <c r="L4970" i="2"/>
  <c r="M4970" i="2"/>
  <c r="L4946" i="2"/>
  <c r="M4946" i="2"/>
  <c r="L4882" i="2"/>
  <c r="M4882" i="2"/>
  <c r="L4818" i="2"/>
  <c r="M4818" i="2"/>
  <c r="L4794" i="2"/>
  <c r="M4794" i="2"/>
  <c r="L4778" i="2"/>
  <c r="M4778" i="2"/>
  <c r="L4690" i="2"/>
  <c r="M4690" i="2"/>
  <c r="L4626" i="2"/>
  <c r="M4626" i="2"/>
  <c r="L4602" i="2"/>
  <c r="M4602" i="2"/>
  <c r="L4586" i="2"/>
  <c r="M4586" i="2"/>
  <c r="L4562" i="2"/>
  <c r="M4562" i="2"/>
  <c r="L4498" i="2"/>
  <c r="M4498" i="2"/>
  <c r="L4434" i="2"/>
  <c r="M4434" i="2"/>
  <c r="U4434" i="2" s="1"/>
  <c r="L4418" i="2"/>
  <c r="M4418" i="2"/>
  <c r="L4402" i="2"/>
  <c r="M4402" i="2"/>
  <c r="L4386" i="2"/>
  <c r="M4386" i="2"/>
  <c r="L4370" i="2"/>
  <c r="M4370" i="2"/>
  <c r="L4354" i="2"/>
  <c r="M4354" i="2"/>
  <c r="L4338" i="2"/>
  <c r="M4338" i="2"/>
  <c r="S4338" i="2" s="1"/>
  <c r="L4322" i="2"/>
  <c r="M4322" i="2"/>
  <c r="L4306" i="2"/>
  <c r="M4306" i="2"/>
  <c r="L4290" i="2"/>
  <c r="M4290" i="2"/>
  <c r="L4282" i="2"/>
  <c r="M4282" i="2"/>
  <c r="S4282" i="2" s="1"/>
  <c r="L4266" i="2"/>
  <c r="M4266" i="2"/>
  <c r="L4250" i="2"/>
  <c r="M4250" i="2"/>
  <c r="L4234" i="2"/>
  <c r="M4234" i="2"/>
  <c r="L4202" i="2"/>
  <c r="M4202" i="2"/>
  <c r="M4186" i="2"/>
  <c r="L4186" i="2"/>
  <c r="L4146" i="2"/>
  <c r="M4146" i="2"/>
  <c r="U4146" i="2" s="1"/>
  <c r="L4130" i="2"/>
  <c r="M4130" i="2"/>
  <c r="L4114" i="2"/>
  <c r="M4114" i="2"/>
  <c r="L4106" i="2"/>
  <c r="M4106" i="2"/>
  <c r="L4082" i="2"/>
  <c r="M4082" i="2"/>
  <c r="L4074" i="2"/>
  <c r="M4074" i="2"/>
  <c r="L4058" i="2"/>
  <c r="M4058" i="2"/>
  <c r="L4042" i="2"/>
  <c r="M4042" i="2"/>
  <c r="L4026" i="2"/>
  <c r="M4026" i="2"/>
  <c r="L4010" i="2"/>
  <c r="M4010" i="2"/>
  <c r="L3994" i="2"/>
  <c r="M3994" i="2"/>
  <c r="S3994" i="2" s="1"/>
  <c r="L3978" i="2"/>
  <c r="M3978" i="2"/>
  <c r="L3962" i="2"/>
  <c r="M3962" i="2"/>
  <c r="L3946" i="2"/>
  <c r="M3946" i="2"/>
  <c r="L3914" i="2"/>
  <c r="M3914" i="2"/>
  <c r="L3898" i="2"/>
  <c r="M3898" i="2"/>
  <c r="L3866" i="2"/>
  <c r="M3866" i="2"/>
  <c r="S3866" i="2" s="1"/>
  <c r="L3842" i="2"/>
  <c r="M3842" i="2"/>
  <c r="L3826" i="2"/>
  <c r="M3826" i="2"/>
  <c r="L3810" i="2"/>
  <c r="M3810" i="2"/>
  <c r="L3794" i="2"/>
  <c r="M3794" i="2"/>
  <c r="L3778" i="2"/>
  <c r="M3778" i="2"/>
  <c r="L3762" i="2"/>
  <c r="M3762" i="2"/>
  <c r="L3746" i="2"/>
  <c r="M3746" i="2"/>
  <c r="L3738" i="2"/>
  <c r="M3738" i="2"/>
  <c r="L3722" i="2"/>
  <c r="M3722" i="2"/>
  <c r="L3682" i="2"/>
  <c r="M3682" i="2"/>
  <c r="L3666" i="2"/>
  <c r="M3666" i="2"/>
  <c r="L3658" i="2"/>
  <c r="M3658" i="2"/>
  <c r="L3642" i="2"/>
  <c r="M3642" i="2"/>
  <c r="L3610" i="2"/>
  <c r="M3610" i="2"/>
  <c r="L3594" i="2"/>
  <c r="M3594" i="2"/>
  <c r="L3578" i="2"/>
  <c r="M3578" i="2"/>
  <c r="L3562" i="2"/>
  <c r="M3562" i="2"/>
  <c r="L3546" i="2"/>
  <c r="M3546" i="2"/>
  <c r="L3530" i="2"/>
  <c r="M3530" i="2"/>
  <c r="L3514" i="2"/>
  <c r="M3514" i="2"/>
  <c r="L3466" i="2"/>
  <c r="M3466" i="2"/>
  <c r="L4985" i="2"/>
  <c r="M4985" i="2"/>
  <c r="L4961" i="2"/>
  <c r="M4961" i="2"/>
  <c r="L4945" i="2"/>
  <c r="M4945" i="2"/>
  <c r="L4921" i="2"/>
  <c r="M4921" i="2"/>
  <c r="L4897" i="2"/>
  <c r="M4897" i="2"/>
  <c r="L4881" i="2"/>
  <c r="M4881" i="2"/>
  <c r="U4881" i="2" s="1"/>
  <c r="L4857" i="2"/>
  <c r="M4857" i="2"/>
  <c r="L4833" i="2"/>
  <c r="M4833" i="2"/>
  <c r="L4817" i="2"/>
  <c r="M4817" i="2"/>
  <c r="L4793" i="2"/>
  <c r="M4793" i="2"/>
  <c r="L4769" i="2"/>
  <c r="M4769" i="2"/>
  <c r="L4753" i="2"/>
  <c r="M4753" i="2"/>
  <c r="S4753" i="2" s="1"/>
  <c r="L4729" i="2"/>
  <c r="M4729" i="2"/>
  <c r="L4705" i="2"/>
  <c r="M4705" i="2"/>
  <c r="L4689" i="2"/>
  <c r="M4689" i="2"/>
  <c r="L4665" i="2"/>
  <c r="M4665" i="2"/>
  <c r="L4641" i="2"/>
  <c r="M4641" i="2"/>
  <c r="L4625" i="2"/>
  <c r="M4625" i="2"/>
  <c r="L4601" i="2"/>
  <c r="M4601" i="2"/>
  <c r="L4577" i="2"/>
  <c r="M4577" i="2"/>
  <c r="L4561" i="2"/>
  <c r="M4561" i="2"/>
  <c r="L4537" i="2"/>
  <c r="M4537" i="2"/>
  <c r="L4513" i="2"/>
  <c r="M4513" i="2"/>
  <c r="L4497" i="2"/>
  <c r="M4497" i="2"/>
  <c r="U4497" i="2" s="1"/>
  <c r="L4473" i="2"/>
  <c r="M4473" i="2"/>
  <c r="L4449" i="2"/>
  <c r="M4449" i="2"/>
  <c r="L4433" i="2"/>
  <c r="M4433" i="2"/>
  <c r="U4433" i="2" s="1"/>
  <c r="L4425" i="2"/>
  <c r="M4425" i="2"/>
  <c r="L4417" i="2"/>
  <c r="M4417" i="2"/>
  <c r="L4409" i="2"/>
  <c r="M4409" i="2"/>
  <c r="L4401" i="2"/>
  <c r="M4401" i="2"/>
  <c r="L4393" i="2"/>
  <c r="M4393" i="2"/>
  <c r="L4385" i="2"/>
  <c r="M4385" i="2"/>
  <c r="L4377" i="2"/>
  <c r="M4377" i="2"/>
  <c r="L4369" i="2"/>
  <c r="M4369" i="2"/>
  <c r="L4361" i="2"/>
  <c r="M4361" i="2"/>
  <c r="L4353" i="2"/>
  <c r="M4353" i="2"/>
  <c r="S4353" i="2" s="1"/>
  <c r="M4329" i="2"/>
  <c r="L4329" i="2"/>
  <c r="L4321" i="2"/>
  <c r="M4321" i="2"/>
  <c r="M4297" i="2"/>
  <c r="S4297" i="2" s="1"/>
  <c r="L4297" i="2"/>
  <c r="L4289" i="2"/>
  <c r="M4289" i="2"/>
  <c r="U4289" i="2" s="1"/>
  <c r="M4273" i="2"/>
  <c r="L4273" i="2"/>
  <c r="M4265" i="2"/>
  <c r="L4265" i="2"/>
  <c r="L4257" i="2"/>
  <c r="M4257" i="2"/>
  <c r="L4233" i="2"/>
  <c r="M4233" i="2"/>
  <c r="M4225" i="2"/>
  <c r="L4225" i="2"/>
  <c r="L4217" i="2"/>
  <c r="M4217" i="2"/>
  <c r="L4193" i="2"/>
  <c r="M4193" i="2"/>
  <c r="M4185" i="2"/>
  <c r="L4185" i="2"/>
  <c r="L4169" i="2"/>
  <c r="M4169" i="2"/>
  <c r="S4169" i="2" s="1"/>
  <c r="L4153" i="2"/>
  <c r="M4153" i="2"/>
  <c r="M4145" i="2"/>
  <c r="L4145" i="2"/>
  <c r="L4129" i="2"/>
  <c r="M4129" i="2"/>
  <c r="L4105" i="2"/>
  <c r="M4105" i="2"/>
  <c r="M4097" i="2"/>
  <c r="S4097" i="2" s="1"/>
  <c r="L4097" i="2"/>
  <c r="L4089" i="2"/>
  <c r="M4089" i="2"/>
  <c r="L4065" i="2"/>
  <c r="M4065" i="2"/>
  <c r="M4049" i="2"/>
  <c r="L4049" i="2"/>
  <c r="L4041" i="2"/>
  <c r="M4041" i="2"/>
  <c r="L4025" i="2"/>
  <c r="M4025" i="2"/>
  <c r="L4001" i="2"/>
  <c r="M4001" i="2"/>
  <c r="M3993" i="2"/>
  <c r="L3993" i="2"/>
  <c r="L3977" i="2"/>
  <c r="M3977" i="2"/>
  <c r="L3961" i="2"/>
  <c r="M3961" i="2"/>
  <c r="M3953" i="2"/>
  <c r="L3953" i="2"/>
  <c r="L3937" i="2"/>
  <c r="M3937" i="2"/>
  <c r="M3921" i="2"/>
  <c r="L3921" i="2"/>
  <c r="L3913" i="2"/>
  <c r="M3913" i="2"/>
  <c r="L3897" i="2"/>
  <c r="M3897" i="2"/>
  <c r="M3881" i="2"/>
  <c r="L3881" i="2"/>
  <c r="L3873" i="2"/>
  <c r="M3873" i="2"/>
  <c r="M3865" i="2"/>
  <c r="L3865" i="2"/>
  <c r="L3849" i="2"/>
  <c r="M3849" i="2"/>
  <c r="L3833" i="2"/>
  <c r="M3833" i="2"/>
  <c r="M3825" i="2"/>
  <c r="L3825" i="2"/>
  <c r="M3817" i="2"/>
  <c r="L3817" i="2"/>
  <c r="L3809" i="2"/>
  <c r="M3809" i="2"/>
  <c r="L3785" i="2"/>
  <c r="M3785" i="2"/>
  <c r="M3777" i="2"/>
  <c r="L3777" i="2"/>
  <c r="L3769" i="2"/>
  <c r="M3769" i="2"/>
  <c r="L3745" i="2"/>
  <c r="M3745" i="2"/>
  <c r="S3745" i="2" s="1"/>
  <c r="M3729" i="2"/>
  <c r="L3729" i="2"/>
  <c r="L3721" i="2"/>
  <c r="M3721" i="2"/>
  <c r="L3705" i="2"/>
  <c r="M3705" i="2"/>
  <c r="M3689" i="2"/>
  <c r="U3689" i="2" s="1"/>
  <c r="L3689" i="2"/>
  <c r="L3681" i="2"/>
  <c r="M3681" i="2"/>
  <c r="L3657" i="2"/>
  <c r="M3657" i="2"/>
  <c r="U3657" i="2" s="1"/>
  <c r="M3649" i="2"/>
  <c r="L3649" i="2"/>
  <c r="L3641" i="2"/>
  <c r="M3641" i="2"/>
  <c r="L3617" i="2"/>
  <c r="M3617" i="2"/>
  <c r="M3601" i="2"/>
  <c r="L3601" i="2"/>
  <c r="L3593" i="2"/>
  <c r="M3593" i="2"/>
  <c r="U3593" i="2" s="1"/>
  <c r="L3577" i="2"/>
  <c r="M3577" i="2"/>
  <c r="U3577" i="2" s="1"/>
  <c r="L3553" i="2"/>
  <c r="M3553" i="2"/>
  <c r="M3545" i="2"/>
  <c r="L3545" i="2"/>
  <c r="L3529" i="2"/>
  <c r="M3529" i="2"/>
  <c r="L3513" i="2"/>
  <c r="M3513" i="2"/>
  <c r="M3505" i="2"/>
  <c r="L3505" i="2"/>
  <c r="M3497" i="2"/>
  <c r="L3497" i="2"/>
  <c r="L3489" i="2"/>
  <c r="M3489" i="2"/>
  <c r="U3489" i="2" s="1"/>
  <c r="L3465" i="2"/>
  <c r="M3465" i="2"/>
  <c r="M3457" i="2"/>
  <c r="L3457" i="2"/>
  <c r="L3449" i="2"/>
  <c r="M3449" i="2"/>
  <c r="S3449" i="2" s="1"/>
  <c r="L3425" i="2"/>
  <c r="M3425" i="2"/>
  <c r="M3417" i="2"/>
  <c r="L3417" i="2"/>
  <c r="M3409" i="2"/>
  <c r="L3409" i="2"/>
  <c r="L3401" i="2"/>
  <c r="M3401" i="2"/>
  <c r="L3385" i="2"/>
  <c r="M3385" i="2"/>
  <c r="M3377" i="2"/>
  <c r="L3377" i="2"/>
  <c r="M3369" i="2"/>
  <c r="U3369" i="2" s="1"/>
  <c r="L3369" i="2"/>
  <c r="L3361" i="2"/>
  <c r="M3361" i="2"/>
  <c r="L3337" i="2"/>
  <c r="M3337" i="2"/>
  <c r="M3329" i="2"/>
  <c r="L3329" i="2"/>
  <c r="L3321" i="2"/>
  <c r="M3321" i="2"/>
  <c r="L3297" i="2"/>
  <c r="M3297" i="2"/>
  <c r="M3281" i="2"/>
  <c r="U3281" i="2" s="1"/>
  <c r="L3281" i="2"/>
  <c r="L3273" i="2"/>
  <c r="M3273" i="2"/>
  <c r="M3265" i="2"/>
  <c r="L3265" i="2"/>
  <c r="L3257" i="2"/>
  <c r="M3257" i="2"/>
  <c r="L3233" i="2"/>
  <c r="M3233" i="2"/>
  <c r="M3225" i="2"/>
  <c r="L3225" i="2"/>
  <c r="M3217" i="2"/>
  <c r="L3217" i="2"/>
  <c r="L3209" i="2"/>
  <c r="M3209" i="2"/>
  <c r="L3193" i="2"/>
  <c r="M3193" i="2"/>
  <c r="S3193" i="2" s="1"/>
  <c r="M3185" i="2"/>
  <c r="L3185" i="2"/>
  <c r="M3177" i="2"/>
  <c r="L3177" i="2"/>
  <c r="L3169" i="2"/>
  <c r="M3169" i="2"/>
  <c r="L3145" i="2"/>
  <c r="M3145" i="2"/>
  <c r="M3137" i="2"/>
  <c r="L3137" i="2"/>
  <c r="L3129" i="2"/>
  <c r="M3129" i="2"/>
  <c r="L3105" i="2"/>
  <c r="M3105" i="2"/>
  <c r="M3097" i="2"/>
  <c r="L3097" i="2"/>
  <c r="L3081" i="2"/>
  <c r="M3081" i="2"/>
  <c r="L3065" i="2"/>
  <c r="M3065" i="2"/>
  <c r="M3057" i="2"/>
  <c r="U3057" i="2" s="1"/>
  <c r="L3057" i="2"/>
  <c r="M3049" i="2"/>
  <c r="L3049" i="2"/>
  <c r="L3041" i="2"/>
  <c r="M3041" i="2"/>
  <c r="L3017" i="2"/>
  <c r="M3017" i="2"/>
  <c r="L3001" i="2"/>
  <c r="M3001" i="2"/>
  <c r="M2993" i="2"/>
  <c r="L2993" i="2"/>
  <c r="L2977" i="2"/>
  <c r="M2977" i="2"/>
  <c r="L2953" i="2"/>
  <c r="M2953" i="2"/>
  <c r="U2953" i="2" s="1"/>
  <c r="M2945" i="2"/>
  <c r="L2945" i="2"/>
  <c r="L2937" i="2"/>
  <c r="M2937" i="2"/>
  <c r="L2913" i="2"/>
  <c r="M2913" i="2"/>
  <c r="M2905" i="2"/>
  <c r="L2905" i="2"/>
  <c r="L2889" i="2"/>
  <c r="M2889" i="2"/>
  <c r="L2873" i="2"/>
  <c r="M2873" i="2"/>
  <c r="M2865" i="2"/>
  <c r="L2865" i="2"/>
  <c r="L2849" i="2"/>
  <c r="M2849" i="2"/>
  <c r="M2833" i="2"/>
  <c r="T2833" i="2" s="1"/>
  <c r="L2833" i="2"/>
  <c r="L2825" i="2"/>
  <c r="M2825" i="2"/>
  <c r="S2825" i="2" s="1"/>
  <c r="M2817" i="2"/>
  <c r="L2817" i="2"/>
  <c r="L2809" i="2"/>
  <c r="M2809" i="2"/>
  <c r="L2785" i="2"/>
  <c r="M2785" i="2"/>
  <c r="M2777" i="2"/>
  <c r="L2777" i="2"/>
  <c r="M2769" i="2"/>
  <c r="L2769" i="2"/>
  <c r="L2761" i="2"/>
  <c r="M2761" i="2"/>
  <c r="L2745" i="2"/>
  <c r="M2745" i="2"/>
  <c r="M2729" i="2"/>
  <c r="L2729" i="2"/>
  <c r="L2721" i="2"/>
  <c r="M2721" i="2"/>
  <c r="M2713" i="2"/>
  <c r="L2713" i="2"/>
  <c r="L2697" i="2"/>
  <c r="M2697" i="2"/>
  <c r="L2681" i="2"/>
  <c r="M2681" i="2"/>
  <c r="L2657" i="2"/>
  <c r="M2657" i="2"/>
  <c r="M2641" i="2"/>
  <c r="L2641" i="2"/>
  <c r="L2633" i="2"/>
  <c r="M2633" i="2"/>
  <c r="L2617" i="2"/>
  <c r="M2617" i="2"/>
  <c r="M2601" i="2"/>
  <c r="L2601" i="2"/>
  <c r="L2593" i="2"/>
  <c r="M2593" i="2"/>
  <c r="L2569" i="2"/>
  <c r="M2569" i="2"/>
  <c r="L2553" i="2"/>
  <c r="M2553" i="2"/>
  <c r="S2553" i="2" s="1"/>
  <c r="L2545" i="2"/>
  <c r="M2545" i="2"/>
  <c r="L2537" i="2"/>
  <c r="M2537" i="2"/>
  <c r="M2521" i="2"/>
  <c r="L2521" i="2"/>
  <c r="L2513" i="2"/>
  <c r="M2513" i="2"/>
  <c r="L2505" i="2"/>
  <c r="M2505" i="2"/>
  <c r="M2489" i="2"/>
  <c r="L2489" i="2"/>
  <c r="L2481" i="2"/>
  <c r="M2481" i="2"/>
  <c r="L2473" i="2"/>
  <c r="M2473" i="2"/>
  <c r="L2465" i="2"/>
  <c r="M2465" i="2"/>
  <c r="L2449" i="2"/>
  <c r="M2449" i="2"/>
  <c r="L2425" i="2"/>
  <c r="M2425" i="2"/>
  <c r="L2409" i="2"/>
  <c r="M2409" i="2"/>
  <c r="L2401" i="2"/>
  <c r="M2401" i="2"/>
  <c r="L2385" i="2"/>
  <c r="M2385" i="2"/>
  <c r="L2369" i="2"/>
  <c r="M2369" i="2"/>
  <c r="L2361" i="2"/>
  <c r="M2361" i="2"/>
  <c r="M2353" i="2"/>
  <c r="L2353" i="2"/>
  <c r="L2345" i="2"/>
  <c r="M2345" i="2"/>
  <c r="L2337" i="2"/>
  <c r="M2337" i="2"/>
  <c r="L2329" i="2"/>
  <c r="M2329" i="2"/>
  <c r="S2329" i="2" s="1"/>
  <c r="L2321" i="2"/>
  <c r="M2321" i="2"/>
  <c r="U2321" i="2" s="1"/>
  <c r="L2305" i="2"/>
  <c r="M2305" i="2"/>
  <c r="L2297" i="2"/>
  <c r="M2297" i="2"/>
  <c r="L2289" i="2"/>
  <c r="M2289" i="2"/>
  <c r="L2281" i="2"/>
  <c r="M2281" i="2"/>
  <c r="T2281" i="2" s="1"/>
  <c r="L2273" i="2"/>
  <c r="M2273" i="2"/>
  <c r="L2265" i="2"/>
  <c r="M2265" i="2"/>
  <c r="U2265" i="2" s="1"/>
  <c r="L2257" i="2"/>
  <c r="M2257" i="2"/>
  <c r="L2249" i="2"/>
  <c r="M2249" i="2"/>
  <c r="T2249" i="2" s="1"/>
  <c r="L2241" i="2"/>
  <c r="M2241" i="2"/>
  <c r="L2233" i="2"/>
  <c r="M2233" i="2"/>
  <c r="U2233" i="2" s="1"/>
  <c r="L2225" i="2"/>
  <c r="M2225" i="2"/>
  <c r="L2209" i="2"/>
  <c r="M2209" i="2"/>
  <c r="U2209" i="2" s="1"/>
  <c r="L2201" i="2"/>
  <c r="M2201" i="2"/>
  <c r="L2193" i="2"/>
  <c r="M2193" i="2"/>
  <c r="L2185" i="2"/>
  <c r="M2185" i="2"/>
  <c r="L2169" i="2"/>
  <c r="M2169" i="2"/>
  <c r="L2161" i="2"/>
  <c r="M2161" i="2"/>
  <c r="M2153" i="2"/>
  <c r="L2153" i="2"/>
  <c r="L2145" i="2"/>
  <c r="M2145" i="2"/>
  <c r="L2129" i="2"/>
  <c r="M2129" i="2"/>
  <c r="U2129" i="2" s="1"/>
  <c r="L2121" i="2"/>
  <c r="M2121" i="2"/>
  <c r="M2113" i="2"/>
  <c r="L2113" i="2"/>
  <c r="L2105" i="2"/>
  <c r="M2105" i="2"/>
  <c r="L2097" i="2"/>
  <c r="M2097" i="2"/>
  <c r="L2089" i="2"/>
  <c r="M2089" i="2"/>
  <c r="L2073" i="2"/>
  <c r="M2073" i="2"/>
  <c r="L2065" i="2"/>
  <c r="M2065" i="2"/>
  <c r="L2057" i="2"/>
  <c r="M2057" i="2"/>
  <c r="M2049" i="2"/>
  <c r="L2049" i="2"/>
  <c r="L2041" i="2"/>
  <c r="M2041" i="2"/>
  <c r="L2033" i="2"/>
  <c r="M2033" i="2"/>
  <c r="L2025" i="2"/>
  <c r="M2025" i="2"/>
  <c r="L2017" i="2"/>
  <c r="M2017" i="2"/>
  <c r="M2009" i="2"/>
  <c r="T2009" i="2" s="1"/>
  <c r="L2009" i="2"/>
  <c r="L2001" i="2"/>
  <c r="M2001" i="2"/>
  <c r="L1993" i="2"/>
  <c r="M1993" i="2"/>
  <c r="L1985" i="2"/>
  <c r="M1985" i="2"/>
  <c r="L1969" i="2"/>
  <c r="M1969" i="2"/>
  <c r="L1961" i="2"/>
  <c r="M1961" i="2"/>
  <c r="L1953" i="2"/>
  <c r="M1953" i="2"/>
  <c r="L1937" i="2"/>
  <c r="M1937" i="2"/>
  <c r="L1913" i="2"/>
  <c r="M1913" i="2"/>
  <c r="L1905" i="2"/>
  <c r="M1905" i="2"/>
  <c r="M1897" i="2"/>
  <c r="L1897" i="2"/>
  <c r="M1889" i="2"/>
  <c r="L1889" i="2"/>
  <c r="L1881" i="2"/>
  <c r="M1881" i="2"/>
  <c r="L1873" i="2"/>
  <c r="M1873" i="2"/>
  <c r="L1865" i="2"/>
  <c r="M1865" i="2"/>
  <c r="L1857" i="2"/>
  <c r="M1857" i="2"/>
  <c r="L1849" i="2"/>
  <c r="M1849" i="2"/>
  <c r="L1841" i="2"/>
  <c r="M1841" i="2"/>
  <c r="L1833" i="2"/>
  <c r="M1833" i="2"/>
  <c r="L1825" i="2"/>
  <c r="M1825" i="2"/>
  <c r="L1809" i="2"/>
  <c r="M1809" i="2"/>
  <c r="L1801" i="2"/>
  <c r="M1801" i="2"/>
  <c r="L1793" i="2"/>
  <c r="M1793" i="2"/>
  <c r="M1785" i="2"/>
  <c r="L1785" i="2"/>
  <c r="L1777" i="2"/>
  <c r="M1777" i="2"/>
  <c r="M1769" i="2"/>
  <c r="L1769" i="2"/>
  <c r="L1761" i="2"/>
  <c r="M1761" i="2"/>
  <c r="L1745" i="2"/>
  <c r="M1745" i="2"/>
  <c r="L1737" i="2"/>
  <c r="M1737" i="2"/>
  <c r="L1729" i="2"/>
  <c r="M1729" i="2"/>
  <c r="L1721" i="2"/>
  <c r="M1721" i="2"/>
  <c r="L1713" i="2"/>
  <c r="M1713" i="2"/>
  <c r="M1705" i="2"/>
  <c r="L1705" i="2"/>
  <c r="L1697" i="2"/>
  <c r="M1697" i="2"/>
  <c r="L1689" i="2"/>
  <c r="M1689" i="2"/>
  <c r="L1681" i="2"/>
  <c r="M1681" i="2"/>
  <c r="L1673" i="2"/>
  <c r="M1673" i="2"/>
  <c r="L1665" i="2"/>
  <c r="M1665" i="2"/>
  <c r="L1657" i="2"/>
  <c r="M1657" i="2"/>
  <c r="L1649" i="2"/>
  <c r="M1649" i="2"/>
  <c r="L1625" i="2"/>
  <c r="M1625" i="2"/>
  <c r="L1617" i="2"/>
  <c r="M1617" i="2"/>
  <c r="U1617" i="2" s="1"/>
  <c r="L1609" i="2"/>
  <c r="M1609" i="2"/>
  <c r="L1601" i="2"/>
  <c r="M1601" i="2"/>
  <c r="L1593" i="2"/>
  <c r="M1593" i="2"/>
  <c r="L1585" i="2"/>
  <c r="M1585" i="2"/>
  <c r="L1577" i="2"/>
  <c r="M1577" i="2"/>
  <c r="L1553" i="2"/>
  <c r="M1553" i="2"/>
  <c r="M1545" i="2"/>
  <c r="L1545" i="2"/>
  <c r="L1537" i="2"/>
  <c r="M1537" i="2"/>
  <c r="S1537" i="2" s="1"/>
  <c r="L1529" i="2"/>
  <c r="M1529" i="2"/>
  <c r="T1529" i="2" s="1"/>
  <c r="L1521" i="2"/>
  <c r="M1521" i="2"/>
  <c r="L1513" i="2"/>
  <c r="M1513" i="2"/>
  <c r="L1505" i="2"/>
  <c r="M1505" i="2"/>
  <c r="M1497" i="2"/>
  <c r="L1497" i="2"/>
  <c r="L1489" i="2"/>
  <c r="M1489" i="2"/>
  <c r="L1481" i="2"/>
  <c r="M1481" i="2"/>
  <c r="L1465" i="2"/>
  <c r="M1465" i="2"/>
  <c r="L1457" i="2"/>
  <c r="M1457" i="2"/>
  <c r="U1457" i="2" s="1"/>
  <c r="L1449" i="2"/>
  <c r="M1449" i="2"/>
  <c r="L1441" i="2"/>
  <c r="M1441" i="2"/>
  <c r="L1433" i="2"/>
  <c r="M1433" i="2"/>
  <c r="L1425" i="2"/>
  <c r="M1425" i="2"/>
  <c r="T1425" i="2" s="1"/>
  <c r="L1417" i="2"/>
  <c r="M1417" i="2"/>
  <c r="L1409" i="2"/>
  <c r="M1409" i="2"/>
  <c r="M1401" i="2"/>
  <c r="L1401" i="2"/>
  <c r="L1393" i="2"/>
  <c r="M1393" i="2"/>
  <c r="L1377" i="2"/>
  <c r="M1377" i="2"/>
  <c r="L1369" i="2"/>
  <c r="M1369" i="2"/>
  <c r="L1361" i="2"/>
  <c r="M1361" i="2"/>
  <c r="L1353" i="2"/>
  <c r="M1353" i="2"/>
  <c r="M1345" i="2"/>
  <c r="L1345" i="2"/>
  <c r="L1337" i="2"/>
  <c r="M1337" i="2"/>
  <c r="L1329" i="2"/>
  <c r="M1329" i="2"/>
  <c r="M1321" i="2"/>
  <c r="L1321" i="2"/>
  <c r="L1305" i="2"/>
  <c r="M1305" i="2"/>
  <c r="L1297" i="2"/>
  <c r="M1297" i="2"/>
  <c r="L1281" i="2"/>
  <c r="M1281" i="2"/>
  <c r="L1265" i="2"/>
  <c r="M1265" i="2"/>
  <c r="L1257" i="2"/>
  <c r="M1257" i="2"/>
  <c r="M1249" i="2"/>
  <c r="S1249" i="2" s="1"/>
  <c r="L1249" i="2"/>
  <c r="L1241" i="2"/>
  <c r="M1241" i="2"/>
  <c r="L1233" i="2"/>
  <c r="M1233" i="2"/>
  <c r="L1225" i="2"/>
  <c r="M1225" i="2"/>
  <c r="L1217" i="2"/>
  <c r="M1217" i="2"/>
  <c r="L1209" i="2"/>
  <c r="M1209" i="2"/>
  <c r="L1201" i="2"/>
  <c r="M1201" i="2"/>
  <c r="L1193" i="2"/>
  <c r="M1193" i="2"/>
  <c r="L1185" i="2"/>
  <c r="M1185" i="2"/>
  <c r="M1177" i="2"/>
  <c r="L1177" i="2"/>
  <c r="L1169" i="2"/>
  <c r="M1169" i="2"/>
  <c r="L1153" i="2"/>
  <c r="M1153" i="2"/>
  <c r="L1145" i="2"/>
  <c r="M1145" i="2"/>
  <c r="L1137" i="2"/>
  <c r="M1137" i="2"/>
  <c r="L1129" i="2"/>
  <c r="M1129" i="2"/>
  <c r="L1121" i="2"/>
  <c r="M1121" i="2"/>
  <c r="L1113" i="2"/>
  <c r="M1113" i="2"/>
  <c r="L1097" i="2"/>
  <c r="M1097" i="2"/>
  <c r="L1081" i="2"/>
  <c r="M1081" i="2"/>
  <c r="L1073" i="2"/>
  <c r="M1073" i="2"/>
  <c r="M1065" i="2"/>
  <c r="L1065" i="2"/>
  <c r="L1057" i="2"/>
  <c r="M1057" i="2"/>
  <c r="L1049" i="2"/>
  <c r="M1049" i="2"/>
  <c r="L1041" i="2"/>
  <c r="M1041" i="2"/>
  <c r="L1033" i="2"/>
  <c r="M1033" i="2"/>
  <c r="L1025" i="2"/>
  <c r="M1025" i="2"/>
  <c r="M1017" i="2"/>
  <c r="L1017" i="2"/>
  <c r="L1009" i="2"/>
  <c r="M1009" i="2"/>
  <c r="L985" i="2"/>
  <c r="M985" i="2"/>
  <c r="L977" i="2"/>
  <c r="M977" i="2"/>
  <c r="L961" i="2"/>
  <c r="M961" i="2"/>
  <c r="L953" i="2"/>
  <c r="M953" i="2"/>
  <c r="U953" i="2" s="1"/>
  <c r="L945" i="2"/>
  <c r="M945" i="2"/>
  <c r="S945" i="2" s="1"/>
  <c r="L937" i="2"/>
  <c r="M937" i="2"/>
  <c r="M929" i="2"/>
  <c r="L929" i="2"/>
  <c r="L921" i="2"/>
  <c r="M921" i="2"/>
  <c r="L913" i="2"/>
  <c r="M913" i="2"/>
  <c r="L897" i="2"/>
  <c r="M897" i="2"/>
  <c r="L889" i="2"/>
  <c r="M889" i="2"/>
  <c r="L865" i="2"/>
  <c r="M865" i="2"/>
  <c r="L857" i="2"/>
  <c r="M857" i="2"/>
  <c r="L849" i="2"/>
  <c r="M849" i="2"/>
  <c r="L841" i="2"/>
  <c r="M841" i="2"/>
  <c r="L825" i="2"/>
  <c r="M825" i="2"/>
  <c r="L817" i="2"/>
  <c r="M817" i="2"/>
  <c r="S817" i="2" s="1"/>
  <c r="L809" i="2"/>
  <c r="M809" i="2"/>
  <c r="L801" i="2"/>
  <c r="M801" i="2"/>
  <c r="L793" i="2"/>
  <c r="M793" i="2"/>
  <c r="L785" i="2"/>
  <c r="M785" i="2"/>
  <c r="L777" i="2"/>
  <c r="M777" i="2"/>
  <c r="L769" i="2"/>
  <c r="M769" i="2"/>
  <c r="L761" i="2"/>
  <c r="M761" i="2"/>
  <c r="L753" i="2"/>
  <c r="M753" i="2"/>
  <c r="L737" i="2"/>
  <c r="M737" i="2"/>
  <c r="L729" i="2"/>
  <c r="M729" i="2"/>
  <c r="L721" i="2"/>
  <c r="M721" i="2"/>
  <c r="L713" i="2"/>
  <c r="M713" i="2"/>
  <c r="L705" i="2"/>
  <c r="M705" i="2"/>
  <c r="L697" i="2"/>
  <c r="M697" i="2"/>
  <c r="L689" i="2"/>
  <c r="M689" i="2"/>
  <c r="L681" i="2"/>
  <c r="M681" i="2"/>
  <c r="L673" i="2"/>
  <c r="M673" i="2"/>
  <c r="L665" i="2"/>
  <c r="M665" i="2"/>
  <c r="L657" i="2"/>
  <c r="M657" i="2"/>
  <c r="L649" i="2"/>
  <c r="M649" i="2"/>
  <c r="L641" i="2"/>
  <c r="M641" i="2"/>
  <c r="L625" i="2"/>
  <c r="M625" i="2"/>
  <c r="L617" i="2"/>
  <c r="M617" i="2"/>
  <c r="L609" i="2"/>
  <c r="M609" i="2"/>
  <c r="L601" i="2"/>
  <c r="M601" i="2"/>
  <c r="L593" i="2"/>
  <c r="M593" i="2"/>
  <c r="L585" i="2"/>
  <c r="M585" i="2"/>
  <c r="L577" i="2"/>
  <c r="M577" i="2"/>
  <c r="L569" i="2"/>
  <c r="M569" i="2"/>
  <c r="L561" i="2"/>
  <c r="M561" i="2"/>
  <c r="U561" i="2" s="1"/>
  <c r="L553" i="2"/>
  <c r="M553" i="2"/>
  <c r="L537" i="2"/>
  <c r="M537" i="2"/>
  <c r="L529" i="2"/>
  <c r="M529" i="2"/>
  <c r="L521" i="2"/>
  <c r="M521" i="2"/>
  <c r="L513" i="2"/>
  <c r="M513" i="2"/>
  <c r="L505" i="2"/>
  <c r="M505" i="2"/>
  <c r="L497" i="2"/>
  <c r="M497" i="2"/>
  <c r="L489" i="2"/>
  <c r="M489" i="2"/>
  <c r="M481" i="2"/>
  <c r="L481" i="2"/>
  <c r="L473" i="2"/>
  <c r="M473" i="2"/>
  <c r="L465" i="2"/>
  <c r="M465" i="2"/>
  <c r="L457" i="2"/>
  <c r="M457" i="2"/>
  <c r="L449" i="2"/>
  <c r="M449" i="2"/>
  <c r="L441" i="2"/>
  <c r="M441" i="2"/>
  <c r="L433" i="2"/>
  <c r="M433" i="2"/>
  <c r="L425" i="2"/>
  <c r="M425" i="2"/>
  <c r="L417" i="2"/>
  <c r="M417" i="2"/>
  <c r="L409" i="2"/>
  <c r="M409" i="2"/>
  <c r="L401" i="2"/>
  <c r="M401" i="2"/>
  <c r="L393" i="2"/>
  <c r="M393" i="2"/>
  <c r="S393" i="2" s="1"/>
  <c r="M385" i="2"/>
  <c r="L385" i="2"/>
  <c r="L377" i="2"/>
  <c r="M377" i="2"/>
  <c r="L361" i="2"/>
  <c r="M361" i="2"/>
  <c r="L353" i="2"/>
  <c r="M353" i="2"/>
  <c r="L345" i="2"/>
  <c r="M345" i="2"/>
  <c r="L337" i="2"/>
  <c r="M337" i="2"/>
  <c r="L329" i="2"/>
  <c r="M329" i="2"/>
  <c r="L321" i="2"/>
  <c r="M321" i="2"/>
  <c r="U321" i="2" s="1"/>
  <c r="L313" i="2"/>
  <c r="M313" i="2"/>
  <c r="L305" i="2"/>
  <c r="M305" i="2"/>
  <c r="L297" i="2"/>
  <c r="M297" i="2"/>
  <c r="L289" i="2"/>
  <c r="M289" i="2"/>
  <c r="L281" i="2"/>
  <c r="M281" i="2"/>
  <c r="L273" i="2"/>
  <c r="M273" i="2"/>
  <c r="L265" i="2"/>
  <c r="M265" i="2"/>
  <c r="U265" i="2" s="1"/>
  <c r="L257" i="2"/>
  <c r="M257" i="2"/>
  <c r="M249" i="2"/>
  <c r="L249" i="2"/>
  <c r="M241" i="2"/>
  <c r="L241" i="2"/>
  <c r="L233" i="2"/>
  <c r="M233" i="2"/>
  <c r="L225" i="2"/>
  <c r="M225" i="2"/>
  <c r="L217" i="2"/>
  <c r="M217" i="2"/>
  <c r="L209" i="2"/>
  <c r="M209" i="2"/>
  <c r="U209" i="2" s="1"/>
  <c r="L201" i="2"/>
  <c r="M201" i="2"/>
  <c r="L193" i="2"/>
  <c r="M193" i="2"/>
  <c r="L185" i="2"/>
  <c r="M185" i="2"/>
  <c r="L177" i="2"/>
  <c r="M177" i="2"/>
  <c r="L169" i="2"/>
  <c r="M169" i="2"/>
  <c r="L161" i="2"/>
  <c r="M161" i="2"/>
  <c r="L145" i="2"/>
  <c r="M145" i="2"/>
  <c r="L137" i="2"/>
  <c r="M137" i="2"/>
  <c r="L129" i="2"/>
  <c r="M129" i="2"/>
  <c r="L121" i="2"/>
  <c r="M121" i="2"/>
  <c r="L113" i="2"/>
  <c r="M113" i="2"/>
  <c r="L105" i="2"/>
  <c r="M105" i="2"/>
  <c r="L97" i="2"/>
  <c r="M97" i="2"/>
  <c r="L89" i="2"/>
  <c r="M89" i="2"/>
  <c r="L81" i="2"/>
  <c r="M81" i="2"/>
  <c r="L73" i="2"/>
  <c r="M73" i="2"/>
  <c r="T73" i="2" s="1"/>
  <c r="L65" i="2"/>
  <c r="M65" i="2"/>
  <c r="L57" i="2"/>
  <c r="M57" i="2"/>
  <c r="L49" i="2"/>
  <c r="M49" i="2"/>
  <c r="L41" i="2"/>
  <c r="M41" i="2"/>
  <c r="L33" i="2"/>
  <c r="M33" i="2"/>
  <c r="L25" i="2"/>
  <c r="M25" i="2"/>
  <c r="L17" i="2"/>
  <c r="M17" i="2"/>
  <c r="L9" i="2"/>
  <c r="M9" i="2"/>
  <c r="L4314" i="2"/>
  <c r="L4201" i="2"/>
  <c r="L4057" i="2"/>
  <c r="L3905" i="2"/>
  <c r="L3841" i="2"/>
  <c r="L3753" i="2"/>
  <c r="L3697" i="2"/>
  <c r="L3625" i="2"/>
  <c r="L3537" i="2"/>
  <c r="L3394" i="2"/>
  <c r="L3249" i="2"/>
  <c r="L3114" i="2"/>
  <c r="L2961" i="2"/>
  <c r="L2665" i="2"/>
  <c r="L2609" i="2"/>
  <c r="L2529" i="2"/>
  <c r="L2177" i="2"/>
  <c r="L2082" i="2"/>
  <c r="L1929" i="2"/>
  <c r="L1753" i="2"/>
  <c r="L1633" i="2"/>
  <c r="L1001" i="2"/>
  <c r="L833" i="2"/>
  <c r="L369" i="2"/>
  <c r="M4963" i="2"/>
  <c r="M4923" i="2"/>
  <c r="M4777" i="2"/>
  <c r="M4737" i="2"/>
  <c r="M4697" i="2"/>
  <c r="M4674" i="2"/>
  <c r="M4657" i="2"/>
  <c r="M4634" i="2"/>
  <c r="M4617" i="2"/>
  <c r="M4594" i="2"/>
  <c r="M4571" i="2"/>
  <c r="M4554" i="2"/>
  <c r="M4531" i="2"/>
  <c r="M4514" i="2"/>
  <c r="M4491" i="2"/>
  <c r="M4451" i="2"/>
  <c r="S4451" i="2" s="1"/>
  <c r="M4379" i="2"/>
  <c r="M4348" i="2"/>
  <c r="M4211" i="2"/>
  <c r="M4188" i="2"/>
  <c r="M4051" i="2"/>
  <c r="M4020" i="2"/>
  <c r="M3997" i="2"/>
  <c r="M3883" i="2"/>
  <c r="S3883" i="2" s="1"/>
  <c r="M3860" i="2"/>
  <c r="M3829" i="2"/>
  <c r="M3803" i="2"/>
  <c r="M3749" i="2"/>
  <c r="M3723" i="2"/>
  <c r="M3643" i="2"/>
  <c r="U3643" i="2" s="1"/>
  <c r="M3612" i="2"/>
  <c r="M3589" i="2"/>
  <c r="M3475" i="2"/>
  <c r="M3452" i="2"/>
  <c r="M3421" i="2"/>
  <c r="M3315" i="2"/>
  <c r="M3284" i="2"/>
  <c r="S3284" i="2" s="1"/>
  <c r="M3253" i="2"/>
  <c r="M3147" i="2"/>
  <c r="M3093" i="2"/>
  <c r="M3067" i="2"/>
  <c r="U3067" i="2" s="1"/>
  <c r="M3013" i="2"/>
  <c r="M2907" i="2"/>
  <c r="M2876" i="2"/>
  <c r="M2845" i="2"/>
  <c r="M2739" i="2"/>
  <c r="M2708" i="2"/>
  <c r="M2685" i="2"/>
  <c r="S2685" i="2" s="1"/>
  <c r="M2571" i="2"/>
  <c r="M2541" i="2"/>
  <c r="M2500" i="2"/>
  <c r="M2469" i="2"/>
  <c r="S2469" i="2" s="1"/>
  <c r="M2421" i="2"/>
  <c r="M2380" i="2"/>
  <c r="M2339" i="2"/>
  <c r="M2293" i="2"/>
  <c r="M2252" i="2"/>
  <c r="M2211" i="2"/>
  <c r="M2162" i="2"/>
  <c r="T2162" i="2" s="1"/>
  <c r="M2123" i="2"/>
  <c r="M2059" i="2"/>
  <c r="M2004" i="2"/>
  <c r="M1916" i="2"/>
  <c r="M1756" i="2"/>
  <c r="M1403" i="2"/>
  <c r="M883" i="2"/>
  <c r="M418" i="2"/>
  <c r="L1598" i="2"/>
  <c r="M1598" i="2"/>
  <c r="L1582" i="2"/>
  <c r="M1582" i="2"/>
  <c r="L1574" i="2"/>
  <c r="M1574" i="2"/>
  <c r="S1574" i="2" s="1"/>
  <c r="L1558" i="2"/>
  <c r="M1558" i="2"/>
  <c r="L1550" i="2"/>
  <c r="M1550" i="2"/>
  <c r="L1542" i="2"/>
  <c r="M1542" i="2"/>
  <c r="T1542" i="2" s="1"/>
  <c r="L1534" i="2"/>
  <c r="M1534" i="2"/>
  <c r="L1518" i="2"/>
  <c r="M1518" i="2"/>
  <c r="L1510" i="2"/>
  <c r="M1510" i="2"/>
  <c r="L1494" i="2"/>
  <c r="M1494" i="2"/>
  <c r="U1494" i="2" s="1"/>
  <c r="L1486" i="2"/>
  <c r="M1486" i="2"/>
  <c r="L1478" i="2"/>
  <c r="M1478" i="2"/>
  <c r="L1470" i="2"/>
  <c r="M1470" i="2"/>
  <c r="L1454" i="2"/>
  <c r="M1454" i="2"/>
  <c r="L1446" i="2"/>
  <c r="M1446" i="2"/>
  <c r="L1438" i="2"/>
  <c r="M1438" i="2"/>
  <c r="L1430" i="2"/>
  <c r="M1430" i="2"/>
  <c r="L1422" i="2"/>
  <c r="M1422" i="2"/>
  <c r="L1414" i="2"/>
  <c r="M1414" i="2"/>
  <c r="L1406" i="2"/>
  <c r="M1406" i="2"/>
  <c r="S1406" i="2" s="1"/>
  <c r="L1398" i="2"/>
  <c r="M1398" i="2"/>
  <c r="L1382" i="2"/>
  <c r="M1382" i="2"/>
  <c r="L1374" i="2"/>
  <c r="M1374" i="2"/>
  <c r="L1366" i="2"/>
  <c r="M1366" i="2"/>
  <c r="L1350" i="2"/>
  <c r="M1350" i="2"/>
  <c r="L1342" i="2"/>
  <c r="M1342" i="2"/>
  <c r="L1334" i="2"/>
  <c r="M1334" i="2"/>
  <c r="L1318" i="2"/>
  <c r="M1318" i="2"/>
  <c r="L1310" i="2"/>
  <c r="M1310" i="2"/>
  <c r="L1302" i="2"/>
  <c r="M1302" i="2"/>
  <c r="S1302" i="2" s="1"/>
  <c r="L1294" i="2"/>
  <c r="M1294" i="2"/>
  <c r="L1270" i="2"/>
  <c r="M1270" i="2"/>
  <c r="L1254" i="2"/>
  <c r="M1254" i="2"/>
  <c r="L1238" i="2"/>
  <c r="M1238" i="2"/>
  <c r="L1230" i="2"/>
  <c r="M1230" i="2"/>
  <c r="L1214" i="2"/>
  <c r="M1214" i="2"/>
  <c r="S1214" i="2" s="1"/>
  <c r="L1190" i="2"/>
  <c r="M1190" i="2"/>
  <c r="L1182" i="2"/>
  <c r="M1182" i="2"/>
  <c r="L1174" i="2"/>
  <c r="M1174" i="2"/>
  <c r="L1150" i="2"/>
  <c r="M1150" i="2"/>
  <c r="L1126" i="2"/>
  <c r="M1126" i="2"/>
  <c r="L1110" i="2"/>
  <c r="M1110" i="2"/>
  <c r="L1102" i="2"/>
  <c r="M1102" i="2"/>
  <c r="L1094" i="2"/>
  <c r="M1094" i="2"/>
  <c r="L1078" i="2"/>
  <c r="M1078" i="2"/>
  <c r="L1070" i="2"/>
  <c r="M1070" i="2"/>
  <c r="L1062" i="2"/>
  <c r="M1062" i="2"/>
  <c r="L1054" i="2"/>
  <c r="M1054" i="2"/>
  <c r="L1038" i="2"/>
  <c r="M1038" i="2"/>
  <c r="L1030" i="2"/>
  <c r="M1030" i="2"/>
  <c r="L1014" i="2"/>
  <c r="M1014" i="2"/>
  <c r="S1014" i="2" s="1"/>
  <c r="L1006" i="2"/>
  <c r="M1006" i="2"/>
  <c r="U1006" i="2" s="1"/>
  <c r="L998" i="2"/>
  <c r="M998" i="2"/>
  <c r="L974" i="2"/>
  <c r="M974" i="2"/>
  <c r="L966" i="2"/>
  <c r="M966" i="2"/>
  <c r="L958" i="2"/>
  <c r="M958" i="2"/>
  <c r="L950" i="2"/>
  <c r="M950" i="2"/>
  <c r="L934" i="2"/>
  <c r="M934" i="2"/>
  <c r="S934" i="2" s="1"/>
  <c r="L918" i="2"/>
  <c r="M918" i="2"/>
  <c r="L910" i="2"/>
  <c r="M910" i="2"/>
  <c r="S910" i="2" s="1"/>
  <c r="L902" i="2"/>
  <c r="M902" i="2"/>
  <c r="L894" i="2"/>
  <c r="M894" i="2"/>
  <c r="U894" i="2" s="1"/>
  <c r="L886" i="2"/>
  <c r="M886" i="2"/>
  <c r="L878" i="2"/>
  <c r="M878" i="2"/>
  <c r="M870" i="2"/>
  <c r="L870" i="2"/>
  <c r="L862" i="2"/>
  <c r="M862" i="2"/>
  <c r="S862" i="2" s="1"/>
  <c r="L854" i="2"/>
  <c r="M854" i="2"/>
  <c r="L838" i="2"/>
  <c r="M838" i="2"/>
  <c r="L830" i="2"/>
  <c r="M830" i="2"/>
  <c r="L822" i="2"/>
  <c r="M822" i="2"/>
  <c r="L814" i="2"/>
  <c r="M814" i="2"/>
  <c r="L806" i="2"/>
  <c r="M806" i="2"/>
  <c r="L798" i="2"/>
  <c r="M798" i="2"/>
  <c r="L790" i="2"/>
  <c r="M790" i="2"/>
  <c r="L782" i="2"/>
  <c r="M782" i="2"/>
  <c r="S782" i="2" s="1"/>
  <c r="L774" i="2"/>
  <c r="M774" i="2"/>
  <c r="L766" i="2"/>
  <c r="M766" i="2"/>
  <c r="L758" i="2"/>
  <c r="M758" i="2"/>
  <c r="L750" i="2"/>
  <c r="M750" i="2"/>
  <c r="L742" i="2"/>
  <c r="M742" i="2"/>
  <c r="L734" i="2"/>
  <c r="M734" i="2"/>
  <c r="L726" i="2"/>
  <c r="M726" i="2"/>
  <c r="L718" i="2"/>
  <c r="M718" i="2"/>
  <c r="L710" i="2"/>
  <c r="M710" i="2"/>
  <c r="L702" i="2"/>
  <c r="M702" i="2"/>
  <c r="S702" i="2" s="1"/>
  <c r="L694" i="2"/>
  <c r="M694" i="2"/>
  <c r="S694" i="2" s="1"/>
  <c r="L686" i="2"/>
  <c r="M686" i="2"/>
  <c r="L678" i="2"/>
  <c r="M678" i="2"/>
  <c r="L670" i="2"/>
  <c r="M670" i="2"/>
  <c r="L662" i="2"/>
  <c r="M662" i="2"/>
  <c r="L654" i="2"/>
  <c r="M654" i="2"/>
  <c r="L646" i="2"/>
  <c r="M646" i="2"/>
  <c r="L630" i="2"/>
  <c r="M630" i="2"/>
  <c r="L622" i="2"/>
  <c r="M622" i="2"/>
  <c r="S622" i="2" s="1"/>
  <c r="L606" i="2"/>
  <c r="M606" i="2"/>
  <c r="L598" i="2"/>
  <c r="M598" i="2"/>
  <c r="U598" i="2" s="1"/>
  <c r="L590" i="2"/>
  <c r="M590" i="2"/>
  <c r="L582" i="2"/>
  <c r="M582" i="2"/>
  <c r="L566" i="2"/>
  <c r="M566" i="2"/>
  <c r="L558" i="2"/>
  <c r="M558" i="2"/>
  <c r="L550" i="2"/>
  <c r="M550" i="2"/>
  <c r="L542" i="2"/>
  <c r="M542" i="2"/>
  <c r="L526" i="2"/>
  <c r="M526" i="2"/>
  <c r="L518" i="2"/>
  <c r="M518" i="2"/>
  <c r="L510" i="2"/>
  <c r="M510" i="2"/>
  <c r="L502" i="2"/>
  <c r="M502" i="2"/>
  <c r="L494" i="2"/>
  <c r="M494" i="2"/>
  <c r="L486" i="2"/>
  <c r="M486" i="2"/>
  <c r="L478" i="2"/>
  <c r="M478" i="2"/>
  <c r="L470" i="2"/>
  <c r="M470" i="2"/>
  <c r="L462" i="2"/>
  <c r="M462" i="2"/>
  <c r="L454" i="2"/>
  <c r="M454" i="2"/>
  <c r="L446" i="2"/>
  <c r="M446" i="2"/>
  <c r="L438" i="2"/>
  <c r="M438" i="2"/>
  <c r="S438" i="2" s="1"/>
  <c r="L430" i="2"/>
  <c r="M430" i="2"/>
  <c r="L422" i="2"/>
  <c r="M422" i="2"/>
  <c r="L414" i="2"/>
  <c r="M414" i="2"/>
  <c r="L398" i="2"/>
  <c r="M398" i="2"/>
  <c r="L390" i="2"/>
  <c r="M390" i="2"/>
  <c r="L382" i="2"/>
  <c r="M382" i="2"/>
  <c r="S382" i="2" s="1"/>
  <c r="L374" i="2"/>
  <c r="M374" i="2"/>
  <c r="S374" i="2" s="1"/>
  <c r="L366" i="2"/>
  <c r="M366" i="2"/>
  <c r="L358" i="2"/>
  <c r="M358" i="2"/>
  <c r="L350" i="2"/>
  <c r="M350" i="2"/>
  <c r="S350" i="2" s="1"/>
  <c r="L342" i="2"/>
  <c r="M342" i="2"/>
  <c r="L326" i="2"/>
  <c r="M326" i="2"/>
  <c r="L318" i="2"/>
  <c r="M318" i="2"/>
  <c r="L310" i="2"/>
  <c r="M310" i="2"/>
  <c r="L294" i="2"/>
  <c r="M294" i="2"/>
  <c r="L286" i="2"/>
  <c r="M286" i="2"/>
  <c r="L278" i="2"/>
  <c r="M278" i="2"/>
  <c r="S278" i="2" s="1"/>
  <c r="L270" i="2"/>
  <c r="M270" i="2"/>
  <c r="L246" i="2"/>
  <c r="M246" i="2"/>
  <c r="L238" i="2"/>
  <c r="M238" i="2"/>
  <c r="L230" i="2"/>
  <c r="M230" i="2"/>
  <c r="S230" i="2" s="1"/>
  <c r="L222" i="2"/>
  <c r="M222" i="2"/>
  <c r="L214" i="2"/>
  <c r="M214" i="2"/>
  <c r="L206" i="2"/>
  <c r="M206" i="2"/>
  <c r="L198" i="2"/>
  <c r="M198" i="2"/>
  <c r="L190" i="2"/>
  <c r="M190" i="2"/>
  <c r="L174" i="2"/>
  <c r="M174" i="2"/>
  <c r="U174" i="2" s="1"/>
  <c r="L166" i="2"/>
  <c r="M166" i="2"/>
  <c r="L150" i="2"/>
  <c r="M150" i="2"/>
  <c r="L142" i="2"/>
  <c r="M142" i="2"/>
  <c r="L134" i="2"/>
  <c r="M134" i="2"/>
  <c r="L126" i="2"/>
  <c r="M126" i="2"/>
  <c r="L118" i="2"/>
  <c r="M118" i="2"/>
  <c r="L110" i="2"/>
  <c r="M110" i="2"/>
  <c r="L102" i="2"/>
  <c r="M102" i="2"/>
  <c r="L94" i="2"/>
  <c r="M94" i="2"/>
  <c r="L86" i="2"/>
  <c r="M86" i="2"/>
  <c r="L78" i="2"/>
  <c r="M78" i="2"/>
  <c r="L70" i="2"/>
  <c r="M70" i="2"/>
  <c r="L62" i="2"/>
  <c r="M62" i="2"/>
  <c r="L54" i="2"/>
  <c r="M54" i="2"/>
  <c r="U54" i="2" s="1"/>
  <c r="L46" i="2"/>
  <c r="M46" i="2"/>
  <c r="L38" i="2"/>
  <c r="M38" i="2"/>
  <c r="L30" i="2"/>
  <c r="M30" i="2"/>
  <c r="L22" i="2"/>
  <c r="M22" i="2"/>
  <c r="U22" i="2" s="1"/>
  <c r="L14" i="2"/>
  <c r="M14" i="2"/>
  <c r="L6" i="2"/>
  <c r="M6" i="2"/>
  <c r="L1461" i="2"/>
  <c r="L1358" i="2"/>
  <c r="M1589" i="2"/>
  <c r="M1468" i="2"/>
  <c r="M1365" i="2"/>
  <c r="M1324" i="2"/>
  <c r="M1262" i="2"/>
  <c r="M1206" i="2"/>
  <c r="M1086" i="2"/>
  <c r="M926" i="2"/>
  <c r="M820" i="2"/>
  <c r="M534" i="2"/>
  <c r="M357" i="2"/>
  <c r="L1597" i="2"/>
  <c r="M1597" i="2"/>
  <c r="L1581" i="2"/>
  <c r="M1581" i="2"/>
  <c r="L1557" i="2"/>
  <c r="M1557" i="2"/>
  <c r="U1557" i="2" s="1"/>
  <c r="L1549" i="2"/>
  <c r="M1549" i="2"/>
  <c r="L1541" i="2"/>
  <c r="M1541" i="2"/>
  <c r="L1533" i="2"/>
  <c r="M1533" i="2"/>
  <c r="L1517" i="2"/>
  <c r="M1517" i="2"/>
  <c r="L1509" i="2"/>
  <c r="M1509" i="2"/>
  <c r="U1509" i="2" s="1"/>
  <c r="L1501" i="2"/>
  <c r="M1501" i="2"/>
  <c r="S1501" i="2" s="1"/>
  <c r="L1493" i="2"/>
  <c r="M1493" i="2"/>
  <c r="S1493" i="2" s="1"/>
  <c r="L1485" i="2"/>
  <c r="M1485" i="2"/>
  <c r="L1477" i="2"/>
  <c r="M1477" i="2"/>
  <c r="L1469" i="2"/>
  <c r="M1469" i="2"/>
  <c r="L1453" i="2"/>
  <c r="M1453" i="2"/>
  <c r="L1445" i="2"/>
  <c r="M1445" i="2"/>
  <c r="L1437" i="2"/>
  <c r="M1437" i="2"/>
  <c r="L1421" i="2"/>
  <c r="M1421" i="2"/>
  <c r="L1413" i="2"/>
  <c r="M1413" i="2"/>
  <c r="L1405" i="2"/>
  <c r="M1405" i="2"/>
  <c r="L1397" i="2"/>
  <c r="M1397" i="2"/>
  <c r="L1381" i="2"/>
  <c r="M1381" i="2"/>
  <c r="L1373" i="2"/>
  <c r="M1373" i="2"/>
  <c r="L1357" i="2"/>
  <c r="M1357" i="2"/>
  <c r="L1349" i="2"/>
  <c r="M1349" i="2"/>
  <c r="L1341" i="2"/>
  <c r="M1341" i="2"/>
  <c r="L1333" i="2"/>
  <c r="M1333" i="2"/>
  <c r="L1317" i="2"/>
  <c r="M1317" i="2"/>
  <c r="L1309" i="2"/>
  <c r="M1309" i="2"/>
  <c r="L1293" i="2"/>
  <c r="M1293" i="2"/>
  <c r="L1285" i="2"/>
  <c r="M1285" i="2"/>
  <c r="L1277" i="2"/>
  <c r="M1277" i="2"/>
  <c r="S1277" i="2" s="1"/>
  <c r="L1253" i="2"/>
  <c r="M1253" i="2"/>
  <c r="L1245" i="2"/>
  <c r="M1245" i="2"/>
  <c r="T1245" i="2" s="1"/>
  <c r="L1229" i="2"/>
  <c r="M1229" i="2"/>
  <c r="L1221" i="2"/>
  <c r="M1221" i="2"/>
  <c r="S1221" i="2" s="1"/>
  <c r="L1213" i="2"/>
  <c r="M1213" i="2"/>
  <c r="L1189" i="2"/>
  <c r="M1189" i="2"/>
  <c r="L1181" i="2"/>
  <c r="M1181" i="2"/>
  <c r="L1165" i="2"/>
  <c r="M1165" i="2"/>
  <c r="L1157" i="2"/>
  <c r="M1157" i="2"/>
  <c r="L1149" i="2"/>
  <c r="M1149" i="2"/>
  <c r="L1125" i="2"/>
  <c r="M1125" i="2"/>
  <c r="U1125" i="2" s="1"/>
  <c r="L1117" i="2"/>
  <c r="M1117" i="2"/>
  <c r="S1117" i="2" s="1"/>
  <c r="L1101" i="2"/>
  <c r="M1101" i="2"/>
  <c r="L1093" i="2"/>
  <c r="M1093" i="2"/>
  <c r="S1093" i="2" s="1"/>
  <c r="L1077" i="2"/>
  <c r="M1077" i="2"/>
  <c r="L1069" i="2"/>
  <c r="M1069" i="2"/>
  <c r="U1069" i="2" s="1"/>
  <c r="M1061" i="2"/>
  <c r="L1061" i="2"/>
  <c r="L1053" i="2"/>
  <c r="M1053" i="2"/>
  <c r="S1053" i="2" s="1"/>
  <c r="L1021" i="2"/>
  <c r="M1021" i="2"/>
  <c r="L1013" i="2"/>
  <c r="M1013" i="2"/>
  <c r="L1005" i="2"/>
  <c r="M1005" i="2"/>
  <c r="L997" i="2"/>
  <c r="M997" i="2"/>
  <c r="L989" i="2"/>
  <c r="M989" i="2"/>
  <c r="L973" i="2"/>
  <c r="M973" i="2"/>
  <c r="L965" i="2"/>
  <c r="M965" i="2"/>
  <c r="T965" i="2" s="1"/>
  <c r="L957" i="2"/>
  <c r="M957" i="2"/>
  <c r="L949" i="2"/>
  <c r="M949" i="2"/>
  <c r="L941" i="2"/>
  <c r="M941" i="2"/>
  <c r="L933" i="2"/>
  <c r="M933" i="2"/>
  <c r="L925" i="2"/>
  <c r="M925" i="2"/>
  <c r="L917" i="2"/>
  <c r="M917" i="2"/>
  <c r="L909" i="2"/>
  <c r="M909" i="2"/>
  <c r="L901" i="2"/>
  <c r="M901" i="2"/>
  <c r="L893" i="2"/>
  <c r="M893" i="2"/>
  <c r="L885" i="2"/>
  <c r="M885" i="2"/>
  <c r="L877" i="2"/>
  <c r="M877" i="2"/>
  <c r="L869" i="2"/>
  <c r="M869" i="2"/>
  <c r="L861" i="2"/>
  <c r="M861" i="2"/>
  <c r="U861" i="2" s="1"/>
  <c r="L853" i="2"/>
  <c r="M853" i="2"/>
  <c r="L845" i="2"/>
  <c r="M845" i="2"/>
  <c r="L837" i="2"/>
  <c r="M837" i="2"/>
  <c r="L829" i="2"/>
  <c r="M829" i="2"/>
  <c r="L821" i="2"/>
  <c r="M821" i="2"/>
  <c r="U821" i="2" s="1"/>
  <c r="L813" i="2"/>
  <c r="M813" i="2"/>
  <c r="L805" i="2"/>
  <c r="M805" i="2"/>
  <c r="L797" i="2"/>
  <c r="M797" i="2"/>
  <c r="L781" i="2"/>
  <c r="M781" i="2"/>
  <c r="L773" i="2"/>
  <c r="M773" i="2"/>
  <c r="L765" i="2"/>
  <c r="M765" i="2"/>
  <c r="L757" i="2"/>
  <c r="M757" i="2"/>
  <c r="L749" i="2"/>
  <c r="M749" i="2"/>
  <c r="U749" i="2" s="1"/>
  <c r="M741" i="2"/>
  <c r="L741" i="2"/>
  <c r="L733" i="2"/>
  <c r="M733" i="2"/>
  <c r="L725" i="2"/>
  <c r="M725" i="2"/>
  <c r="L717" i="2"/>
  <c r="M717" i="2"/>
  <c r="L709" i="2"/>
  <c r="M709" i="2"/>
  <c r="L701" i="2"/>
  <c r="M701" i="2"/>
  <c r="L693" i="2"/>
  <c r="M693" i="2"/>
  <c r="L685" i="2"/>
  <c r="M685" i="2"/>
  <c r="L677" i="2"/>
  <c r="M677" i="2"/>
  <c r="L669" i="2"/>
  <c r="M669" i="2"/>
  <c r="L661" i="2"/>
  <c r="M661" i="2"/>
  <c r="L653" i="2"/>
  <c r="M653" i="2"/>
  <c r="L645" i="2"/>
  <c r="M645" i="2"/>
  <c r="L621" i="2"/>
  <c r="M621" i="2"/>
  <c r="L613" i="2"/>
  <c r="M613" i="2"/>
  <c r="S613" i="2" s="1"/>
  <c r="L597" i="2"/>
  <c r="M597" i="2"/>
  <c r="L589" i="2"/>
  <c r="M589" i="2"/>
  <c r="L581" i="2"/>
  <c r="M581" i="2"/>
  <c r="L573" i="2"/>
  <c r="M573" i="2"/>
  <c r="L565" i="2"/>
  <c r="M565" i="2"/>
  <c r="U565" i="2" s="1"/>
  <c r="L557" i="2"/>
  <c r="M557" i="2"/>
  <c r="L549" i="2"/>
  <c r="M549" i="2"/>
  <c r="S549" i="2" s="1"/>
  <c r="M541" i="2"/>
  <c r="L541" i="2"/>
  <c r="L533" i="2"/>
  <c r="M533" i="2"/>
  <c r="L525" i="2"/>
  <c r="M525" i="2"/>
  <c r="L517" i="2"/>
  <c r="M517" i="2"/>
  <c r="S517" i="2" s="1"/>
  <c r="L509" i="2"/>
  <c r="M509" i="2"/>
  <c r="L493" i="2"/>
  <c r="M493" i="2"/>
  <c r="L485" i="2"/>
  <c r="M485" i="2"/>
  <c r="S485" i="2" s="1"/>
  <c r="L477" i="2"/>
  <c r="M477" i="2"/>
  <c r="L469" i="2"/>
  <c r="M469" i="2"/>
  <c r="L461" i="2"/>
  <c r="M461" i="2"/>
  <c r="L453" i="2"/>
  <c r="M453" i="2"/>
  <c r="L445" i="2"/>
  <c r="M445" i="2"/>
  <c r="L437" i="2"/>
  <c r="M437" i="2"/>
  <c r="L429" i="2"/>
  <c r="M429" i="2"/>
  <c r="L421" i="2"/>
  <c r="M421" i="2"/>
  <c r="L413" i="2"/>
  <c r="M413" i="2"/>
  <c r="L397" i="2"/>
  <c r="M397" i="2"/>
  <c r="L389" i="2"/>
  <c r="M389" i="2"/>
  <c r="L381" i="2"/>
  <c r="M381" i="2"/>
  <c r="L373" i="2"/>
  <c r="M373" i="2"/>
  <c r="L365" i="2"/>
  <c r="M365" i="2"/>
  <c r="L349" i="2"/>
  <c r="M349" i="2"/>
  <c r="L341" i="2"/>
  <c r="M341" i="2"/>
  <c r="L333" i="2"/>
  <c r="M333" i="2"/>
  <c r="L325" i="2"/>
  <c r="M325" i="2"/>
  <c r="L309" i="2"/>
  <c r="M309" i="2"/>
  <c r="S309" i="2" s="1"/>
  <c r="L301" i="2"/>
  <c r="M301" i="2"/>
  <c r="L293" i="2"/>
  <c r="M293" i="2"/>
  <c r="L285" i="2"/>
  <c r="M285" i="2"/>
  <c r="L277" i="2"/>
  <c r="M277" i="2"/>
  <c r="L269" i="2"/>
  <c r="M269" i="2"/>
  <c r="L253" i="2"/>
  <c r="M253" i="2"/>
  <c r="L245" i="2"/>
  <c r="M245" i="2"/>
  <c r="L237" i="2"/>
  <c r="M237" i="2"/>
  <c r="L229" i="2"/>
  <c r="M229" i="2"/>
  <c r="L221" i="2"/>
  <c r="M221" i="2"/>
  <c r="L213" i="2"/>
  <c r="M213" i="2"/>
  <c r="L205" i="2"/>
  <c r="M205" i="2"/>
  <c r="L197" i="2"/>
  <c r="M197" i="2"/>
  <c r="L189" i="2"/>
  <c r="M189" i="2"/>
  <c r="L181" i="2"/>
  <c r="M181" i="2"/>
  <c r="L173" i="2"/>
  <c r="M173" i="2"/>
  <c r="L165" i="2"/>
  <c r="M165" i="2"/>
  <c r="L157" i="2"/>
  <c r="M157" i="2"/>
  <c r="L149" i="2"/>
  <c r="M149" i="2"/>
  <c r="L141" i="2"/>
  <c r="M141" i="2"/>
  <c r="L133" i="2"/>
  <c r="M133" i="2"/>
  <c r="L125" i="2"/>
  <c r="M125" i="2"/>
  <c r="L117" i="2"/>
  <c r="M117" i="2"/>
  <c r="L109" i="2"/>
  <c r="M109" i="2"/>
  <c r="S109" i="2" s="1"/>
  <c r="L101" i="2"/>
  <c r="M101" i="2"/>
  <c r="L93" i="2"/>
  <c r="M93" i="2"/>
  <c r="L85" i="2"/>
  <c r="M85" i="2"/>
  <c r="L77" i="2"/>
  <c r="M77" i="2"/>
  <c r="L69" i="2"/>
  <c r="M69" i="2"/>
  <c r="L61" i="2"/>
  <c r="M61" i="2"/>
  <c r="L53" i="2"/>
  <c r="M53" i="2"/>
  <c r="L45" i="2"/>
  <c r="M45" i="2"/>
  <c r="L37" i="2"/>
  <c r="M37" i="2"/>
  <c r="L29" i="2"/>
  <c r="M29" i="2"/>
  <c r="L21" i="2"/>
  <c r="M21" i="2"/>
  <c r="L13" i="2"/>
  <c r="M13" i="2"/>
  <c r="L5" i="2"/>
  <c r="M5" i="2"/>
  <c r="L1037" i="2"/>
  <c r="L789" i="2"/>
  <c r="L302" i="2"/>
  <c r="M1526" i="2"/>
  <c r="M1364" i="2"/>
  <c r="M1308" i="2"/>
  <c r="M1261" i="2"/>
  <c r="M1205" i="2"/>
  <c r="S1205" i="2" s="1"/>
  <c r="M1158" i="2"/>
  <c r="M1085" i="2"/>
  <c r="M990" i="2"/>
  <c r="M501" i="2"/>
  <c r="M317" i="2"/>
  <c r="L1508" i="2"/>
  <c r="M1508" i="2"/>
  <c r="L1500" i="2"/>
  <c r="M1500" i="2"/>
  <c r="L1484" i="2"/>
  <c r="M1484" i="2"/>
  <c r="L1476" i="2"/>
  <c r="M1476" i="2"/>
  <c r="L1460" i="2"/>
  <c r="M1460" i="2"/>
  <c r="L1444" i="2"/>
  <c r="M1444" i="2"/>
  <c r="L1436" i="2"/>
  <c r="M1436" i="2"/>
  <c r="S1436" i="2" s="1"/>
  <c r="L1420" i="2"/>
  <c r="M1420" i="2"/>
  <c r="S1420" i="2" s="1"/>
  <c r="L1412" i="2"/>
  <c r="M1412" i="2"/>
  <c r="L1396" i="2"/>
  <c r="M1396" i="2"/>
  <c r="S1396" i="2" s="1"/>
  <c r="L1380" i="2"/>
  <c r="M1380" i="2"/>
  <c r="L1356" i="2"/>
  <c r="M1356" i="2"/>
  <c r="L1348" i="2"/>
  <c r="M1348" i="2"/>
  <c r="L1332" i="2"/>
  <c r="M1332" i="2"/>
  <c r="L1316" i="2"/>
  <c r="M1316" i="2"/>
  <c r="L1292" i="2"/>
  <c r="M1292" i="2"/>
  <c r="L1284" i="2"/>
  <c r="M1284" i="2"/>
  <c r="L1268" i="2"/>
  <c r="M1268" i="2"/>
  <c r="L1252" i="2"/>
  <c r="M1252" i="2"/>
  <c r="L1228" i="2"/>
  <c r="M1228" i="2"/>
  <c r="L1220" i="2"/>
  <c r="M1220" i="2"/>
  <c r="L1212" i="2"/>
  <c r="M1212" i="2"/>
  <c r="L1204" i="2"/>
  <c r="M1204" i="2"/>
  <c r="L1188" i="2"/>
  <c r="M1188" i="2"/>
  <c r="L1172" i="2"/>
  <c r="M1172" i="2"/>
  <c r="L1164" i="2"/>
  <c r="M1164" i="2"/>
  <c r="L1156" i="2"/>
  <c r="M1156" i="2"/>
  <c r="L1148" i="2"/>
  <c r="M1148" i="2"/>
  <c r="L1140" i="2"/>
  <c r="M1140" i="2"/>
  <c r="L1132" i="2"/>
  <c r="M1132" i="2"/>
  <c r="L1124" i="2"/>
  <c r="M1124" i="2"/>
  <c r="L1116" i="2"/>
  <c r="M1116" i="2"/>
  <c r="L1108" i="2"/>
  <c r="M1108" i="2"/>
  <c r="L1100" i="2"/>
  <c r="M1100" i="2"/>
  <c r="L1092" i="2"/>
  <c r="M1092" i="2"/>
  <c r="S1092" i="2" s="1"/>
  <c r="L1084" i="2"/>
  <c r="M1084" i="2"/>
  <c r="L1076" i="2"/>
  <c r="M1076" i="2"/>
  <c r="L1068" i="2"/>
  <c r="M1068" i="2"/>
  <c r="L1060" i="2"/>
  <c r="M1060" i="2"/>
  <c r="L1052" i="2"/>
  <c r="M1052" i="2"/>
  <c r="L1044" i="2"/>
  <c r="M1044" i="2"/>
  <c r="T1044" i="2" s="1"/>
  <c r="L1036" i="2"/>
  <c r="M1036" i="2"/>
  <c r="L1028" i="2"/>
  <c r="M1028" i="2"/>
  <c r="L1020" i="2"/>
  <c r="M1020" i="2"/>
  <c r="L1012" i="2"/>
  <c r="M1012" i="2"/>
  <c r="L1004" i="2"/>
  <c r="M1004" i="2"/>
  <c r="L996" i="2"/>
  <c r="M996" i="2"/>
  <c r="L988" i="2"/>
  <c r="M988" i="2"/>
  <c r="L980" i="2"/>
  <c r="M980" i="2"/>
  <c r="L972" i="2"/>
  <c r="M972" i="2"/>
  <c r="L964" i="2"/>
  <c r="M964" i="2"/>
  <c r="L956" i="2"/>
  <c r="M956" i="2"/>
  <c r="L948" i="2"/>
  <c r="M948" i="2"/>
  <c r="L940" i="2"/>
  <c r="M940" i="2"/>
  <c r="L932" i="2"/>
  <c r="M932" i="2"/>
  <c r="L924" i="2"/>
  <c r="M924" i="2"/>
  <c r="L916" i="2"/>
  <c r="M916" i="2"/>
  <c r="L908" i="2"/>
  <c r="M908" i="2"/>
  <c r="L900" i="2"/>
  <c r="M900" i="2"/>
  <c r="L892" i="2"/>
  <c r="M892" i="2"/>
  <c r="L884" i="2"/>
  <c r="M884" i="2"/>
  <c r="L876" i="2"/>
  <c r="M876" i="2"/>
  <c r="L868" i="2"/>
  <c r="M868" i="2"/>
  <c r="L860" i="2"/>
  <c r="M860" i="2"/>
  <c r="L852" i="2"/>
  <c r="M852" i="2"/>
  <c r="L844" i="2"/>
  <c r="M844" i="2"/>
  <c r="L836" i="2"/>
  <c r="M836" i="2"/>
  <c r="L828" i="2"/>
  <c r="M828" i="2"/>
  <c r="L812" i="2"/>
  <c r="M812" i="2"/>
  <c r="L804" i="2"/>
  <c r="M804" i="2"/>
  <c r="L796" i="2"/>
  <c r="M796" i="2"/>
  <c r="L780" i="2"/>
  <c r="M780" i="2"/>
  <c r="L772" i="2"/>
  <c r="M772" i="2"/>
  <c r="L764" i="2"/>
  <c r="M764" i="2"/>
  <c r="L756" i="2"/>
  <c r="M756" i="2"/>
  <c r="L748" i="2"/>
  <c r="M748" i="2"/>
  <c r="U748" i="2" s="1"/>
  <c r="L740" i="2"/>
  <c r="M740" i="2"/>
  <c r="L724" i="2"/>
  <c r="M724" i="2"/>
  <c r="S724" i="2" s="1"/>
  <c r="L716" i="2"/>
  <c r="M716" i="2"/>
  <c r="L708" i="2"/>
  <c r="M708" i="2"/>
  <c r="L700" i="2"/>
  <c r="M700" i="2"/>
  <c r="L692" i="2"/>
  <c r="M692" i="2"/>
  <c r="L684" i="2"/>
  <c r="M684" i="2"/>
  <c r="L676" i="2"/>
  <c r="M676" i="2"/>
  <c r="L668" i="2"/>
  <c r="M668" i="2"/>
  <c r="L660" i="2"/>
  <c r="M660" i="2"/>
  <c r="S660" i="2" s="1"/>
  <c r="L652" i="2"/>
  <c r="M652" i="2"/>
  <c r="S652" i="2" s="1"/>
  <c r="L644" i="2"/>
  <c r="M644" i="2"/>
  <c r="L636" i="2"/>
  <c r="M636" i="2"/>
  <c r="U636" i="2" s="1"/>
  <c r="L620" i="2"/>
  <c r="M620" i="2"/>
  <c r="L612" i="2"/>
  <c r="M612" i="2"/>
  <c r="L604" i="2"/>
  <c r="M604" i="2"/>
  <c r="L596" i="2"/>
  <c r="M596" i="2"/>
  <c r="L588" i="2"/>
  <c r="M588" i="2"/>
  <c r="L580" i="2"/>
  <c r="M580" i="2"/>
  <c r="L572" i="2"/>
  <c r="M572" i="2"/>
  <c r="L564" i="2"/>
  <c r="M564" i="2"/>
  <c r="L556" i="2"/>
  <c r="M556" i="2"/>
  <c r="L548" i="2"/>
  <c r="M548" i="2"/>
  <c r="L540" i="2"/>
  <c r="M540" i="2"/>
  <c r="L532" i="2"/>
  <c r="M532" i="2"/>
  <c r="L524" i="2"/>
  <c r="M524" i="2"/>
  <c r="L516" i="2"/>
  <c r="M516" i="2"/>
  <c r="L508" i="2"/>
  <c r="M508" i="2"/>
  <c r="L500" i="2"/>
  <c r="M500" i="2"/>
  <c r="L484" i="2"/>
  <c r="M484" i="2"/>
  <c r="L476" i="2"/>
  <c r="M476" i="2"/>
  <c r="L468" i="2"/>
  <c r="M468" i="2"/>
  <c r="L460" i="2"/>
  <c r="M460" i="2"/>
  <c r="L452" i="2"/>
  <c r="M452" i="2"/>
  <c r="L444" i="2"/>
  <c r="M444" i="2"/>
  <c r="L436" i="2"/>
  <c r="M436" i="2"/>
  <c r="L428" i="2"/>
  <c r="M428" i="2"/>
  <c r="L420" i="2"/>
  <c r="M420" i="2"/>
  <c r="L412" i="2"/>
  <c r="M412" i="2"/>
  <c r="L404" i="2"/>
  <c r="M404" i="2"/>
  <c r="S404" i="2" s="1"/>
  <c r="L396" i="2"/>
  <c r="M396" i="2"/>
  <c r="L388" i="2"/>
  <c r="M388" i="2"/>
  <c r="L380" i="2"/>
  <c r="M380" i="2"/>
  <c r="L372" i="2"/>
  <c r="M372" i="2"/>
  <c r="L364" i="2"/>
  <c r="M364" i="2"/>
  <c r="T364" i="2" s="1"/>
  <c r="L356" i="2"/>
  <c r="M356" i="2"/>
  <c r="L348" i="2"/>
  <c r="M348" i="2"/>
  <c r="L340" i="2"/>
  <c r="M340" i="2"/>
  <c r="L332" i="2"/>
  <c r="M332" i="2"/>
  <c r="L324" i="2"/>
  <c r="M324" i="2"/>
  <c r="L316" i="2"/>
  <c r="M316" i="2"/>
  <c r="L308" i="2"/>
  <c r="M308" i="2"/>
  <c r="L300" i="2"/>
  <c r="M300" i="2"/>
  <c r="L292" i="2"/>
  <c r="M292" i="2"/>
  <c r="L284" i="2"/>
  <c r="M284" i="2"/>
  <c r="L276" i="2"/>
  <c r="M276" i="2"/>
  <c r="L268" i="2"/>
  <c r="M268" i="2"/>
  <c r="L260" i="2"/>
  <c r="M260" i="2"/>
  <c r="L252" i="2"/>
  <c r="M252" i="2"/>
  <c r="U252" i="2" s="1"/>
  <c r="L244" i="2"/>
  <c r="M244" i="2"/>
  <c r="L236" i="2"/>
  <c r="M236" i="2"/>
  <c r="L228" i="2"/>
  <c r="M228" i="2"/>
  <c r="S228" i="2" s="1"/>
  <c r="L220" i="2"/>
  <c r="M220" i="2"/>
  <c r="L212" i="2"/>
  <c r="M212" i="2"/>
  <c r="L204" i="2"/>
  <c r="M204" i="2"/>
  <c r="L196" i="2"/>
  <c r="M196" i="2"/>
  <c r="L188" i="2"/>
  <c r="M188" i="2"/>
  <c r="L180" i="2"/>
  <c r="M180" i="2"/>
  <c r="L172" i="2"/>
  <c r="M172" i="2"/>
  <c r="L164" i="2"/>
  <c r="M164" i="2"/>
  <c r="U164" i="2" s="1"/>
  <c r="L156" i="2"/>
  <c r="M156" i="2"/>
  <c r="T156" i="2" s="1"/>
  <c r="L148" i="2"/>
  <c r="M148" i="2"/>
  <c r="L140" i="2"/>
  <c r="M140" i="2"/>
  <c r="L132" i="2"/>
  <c r="M132" i="2"/>
  <c r="L124" i="2"/>
  <c r="M124" i="2"/>
  <c r="L116" i="2"/>
  <c r="M116" i="2"/>
  <c r="L108" i="2"/>
  <c r="M108" i="2"/>
  <c r="L100" i="2"/>
  <c r="M100" i="2"/>
  <c r="L92" i="2"/>
  <c r="M92" i="2"/>
  <c r="S92" i="2" s="1"/>
  <c r="L84" i="2"/>
  <c r="M84" i="2"/>
  <c r="U84" i="2" s="1"/>
  <c r="L76" i="2"/>
  <c r="M76" i="2"/>
  <c r="L68" i="2"/>
  <c r="M68" i="2"/>
  <c r="L60" i="2"/>
  <c r="M60" i="2"/>
  <c r="L52" i="2"/>
  <c r="M52" i="2"/>
  <c r="L44" i="2"/>
  <c r="M44" i="2"/>
  <c r="L36" i="2"/>
  <c r="M36" i="2"/>
  <c r="S36" i="2" s="1"/>
  <c r="L28" i="2"/>
  <c r="M28" i="2"/>
  <c r="L20" i="2"/>
  <c r="M20" i="2"/>
  <c r="L12" i="2"/>
  <c r="M12" i="2"/>
  <c r="S12" i="2" s="1"/>
  <c r="L4" i="2"/>
  <c r="M4" i="2"/>
  <c r="L1029" i="2"/>
  <c r="M1566" i="2"/>
  <c r="S1566" i="2" s="1"/>
  <c r="M1525" i="2"/>
  <c r="M1404" i="2"/>
  <c r="S1404" i="2" s="1"/>
  <c r="M1301" i="2"/>
  <c r="M1260" i="2"/>
  <c r="M1198" i="2"/>
  <c r="M1142" i="2"/>
  <c r="M638" i="2"/>
  <c r="M492" i="2"/>
  <c r="M262" i="2"/>
  <c r="U262" i="2" s="1"/>
  <c r="U9" i="2" l="1"/>
  <c r="S9" i="2"/>
  <c r="T9" i="2"/>
  <c r="U577" i="2"/>
  <c r="T577" i="2"/>
  <c r="T2297" i="2"/>
  <c r="U2297" i="2"/>
  <c r="S2297" i="2"/>
  <c r="T2260" i="2"/>
  <c r="U2260" i="2"/>
  <c r="S2260" i="2"/>
  <c r="T3156" i="2"/>
  <c r="S3156" i="2"/>
  <c r="T4636" i="2"/>
  <c r="S4636" i="2"/>
  <c r="S2037" i="2"/>
  <c r="T2037" i="2"/>
  <c r="T4841" i="2"/>
  <c r="S4841" i="2"/>
  <c r="U4841" i="2"/>
  <c r="S34" i="2"/>
  <c r="U34" i="2"/>
  <c r="T34" i="2"/>
  <c r="U306" i="2"/>
  <c r="T306" i="2"/>
  <c r="S306" i="2"/>
  <c r="S3218" i="2"/>
  <c r="T3218" i="2"/>
  <c r="S4034" i="2"/>
  <c r="U4034" i="2"/>
  <c r="T3477" i="2"/>
  <c r="S3477" i="2"/>
  <c r="S2726" i="2"/>
  <c r="U2726" i="2"/>
  <c r="T2726" i="2"/>
  <c r="U4686" i="2"/>
  <c r="S4686" i="2"/>
  <c r="U4751" i="2"/>
  <c r="T4751" i="2"/>
  <c r="S4751" i="2"/>
  <c r="U2920" i="2"/>
  <c r="T2920" i="2"/>
  <c r="S2920" i="2"/>
  <c r="U2500" i="2"/>
  <c r="T2500" i="2"/>
  <c r="S2500" i="2"/>
  <c r="U4155" i="2"/>
  <c r="T4155" i="2"/>
  <c r="S4155" i="2"/>
  <c r="U2038" i="2"/>
  <c r="T2038" i="2"/>
  <c r="S2038" i="2"/>
  <c r="T3133" i="2"/>
  <c r="S3133" i="2"/>
  <c r="U3133" i="2"/>
  <c r="U4156" i="2"/>
  <c r="T4156" i="2"/>
  <c r="S4156" i="2"/>
  <c r="U4423" i="2"/>
  <c r="T4423" i="2"/>
  <c r="S4423" i="2"/>
  <c r="T4024" i="2"/>
  <c r="U4024" i="2"/>
  <c r="S4024" i="2"/>
  <c r="U3866" i="2"/>
  <c r="U2042" i="2"/>
  <c r="S1557" i="2"/>
  <c r="T3777" i="2"/>
  <c r="S3777" i="2"/>
  <c r="U3777" i="2"/>
  <c r="U243" i="2"/>
  <c r="T243" i="2"/>
  <c r="S243" i="2"/>
  <c r="U1131" i="2"/>
  <c r="T1131" i="2"/>
  <c r="S1131" i="2"/>
  <c r="U2788" i="2"/>
  <c r="S2788" i="2"/>
  <c r="T2788" i="2"/>
  <c r="S1880" i="2"/>
  <c r="U1880" i="2"/>
  <c r="T1880" i="2"/>
  <c r="T2591" i="2"/>
  <c r="S2591" i="2"/>
  <c r="U3735" i="2"/>
  <c r="T3735" i="2"/>
  <c r="U4421" i="2"/>
  <c r="T4421" i="2"/>
  <c r="U4094" i="2"/>
  <c r="T4094" i="2"/>
  <c r="U647" i="2"/>
  <c r="T647" i="2"/>
  <c r="S647" i="2"/>
  <c r="T2705" i="2"/>
  <c r="S2705" i="2"/>
  <c r="U4799" i="2"/>
  <c r="T4799" i="2"/>
  <c r="S4799" i="2"/>
  <c r="U4051" i="2"/>
  <c r="T4051" i="2"/>
  <c r="S4051" i="2"/>
  <c r="U1300" i="2"/>
  <c r="T1300" i="2"/>
  <c r="S1300" i="2"/>
  <c r="U4243" i="2"/>
  <c r="T4243" i="2"/>
  <c r="S4243" i="2"/>
  <c r="U926" i="2"/>
  <c r="T926" i="2"/>
  <c r="S926" i="2"/>
  <c r="U2693" i="2"/>
  <c r="T2693" i="2"/>
  <c r="S2693" i="2"/>
  <c r="T3645" i="2"/>
  <c r="S3645" i="2"/>
  <c r="U3645" i="2"/>
  <c r="U1223" i="2"/>
  <c r="T1223" i="2"/>
  <c r="S1223" i="2"/>
  <c r="U4608" i="2"/>
  <c r="T4608" i="2"/>
  <c r="S4608" i="2"/>
  <c r="U1249" i="2"/>
  <c r="U3131" i="2"/>
  <c r="S738" i="2"/>
  <c r="S4277" i="2"/>
  <c r="T1330" i="2"/>
  <c r="T2939" i="2"/>
  <c r="U4170" i="2"/>
  <c r="T1273" i="2"/>
  <c r="U3970" i="2"/>
  <c r="U617" i="2"/>
  <c r="T617" i="2"/>
  <c r="S617" i="2"/>
  <c r="U2849" i="2"/>
  <c r="T2849" i="2"/>
  <c r="U3553" i="2"/>
  <c r="T3553" i="2"/>
  <c r="S3553" i="2"/>
  <c r="U214" i="2"/>
  <c r="T214" i="2"/>
  <c r="S214" i="2"/>
  <c r="S246" i="2"/>
  <c r="U246" i="2"/>
  <c r="T246" i="2"/>
  <c r="S510" i="2"/>
  <c r="U510" i="2"/>
  <c r="T510" i="2"/>
  <c r="S550" i="2"/>
  <c r="U550" i="2"/>
  <c r="S1254" i="2"/>
  <c r="U1254" i="2"/>
  <c r="U1430" i="2"/>
  <c r="T1430" i="2"/>
  <c r="S1430" i="2"/>
  <c r="U2059" i="2"/>
  <c r="T2059" i="2"/>
  <c r="S2421" i="2"/>
  <c r="T2421" i="2"/>
  <c r="U2421" i="2"/>
  <c r="U2641" i="2"/>
  <c r="T2641" i="2"/>
  <c r="S2641" i="2"/>
  <c r="T3457" i="2"/>
  <c r="S3457" i="2"/>
  <c r="T3881" i="2"/>
  <c r="U3881" i="2"/>
  <c r="S3881" i="2"/>
  <c r="S4049" i="2"/>
  <c r="T4049" i="2"/>
  <c r="S4329" i="2"/>
  <c r="T4329" i="2"/>
  <c r="U667" i="2"/>
  <c r="T667" i="2"/>
  <c r="S667" i="2"/>
  <c r="U1147" i="2"/>
  <c r="T1147" i="2"/>
  <c r="U2740" i="2"/>
  <c r="T2740" i="2"/>
  <c r="U1836" i="2"/>
  <c r="T1836" i="2"/>
  <c r="T2820" i="2"/>
  <c r="S2820" i="2"/>
  <c r="S3940" i="2"/>
  <c r="U3940" i="2"/>
  <c r="T3940" i="2"/>
  <c r="U4524" i="2"/>
  <c r="T4524" i="2"/>
  <c r="U256" i="2"/>
  <c r="T256" i="2"/>
  <c r="S256" i="2"/>
  <c r="S872" i="2"/>
  <c r="T872" i="2"/>
  <c r="U872" i="2"/>
  <c r="U904" i="2"/>
  <c r="T904" i="2"/>
  <c r="U1080" i="2"/>
  <c r="S1080" i="2"/>
  <c r="T1080" i="2"/>
  <c r="S1112" i="2"/>
  <c r="U1112" i="2"/>
  <c r="T1112" i="2"/>
  <c r="S1304" i="2"/>
  <c r="U1304" i="2"/>
  <c r="T1304" i="2"/>
  <c r="S1856" i="2"/>
  <c r="U1856" i="2"/>
  <c r="T1856" i="2"/>
  <c r="U2424" i="2"/>
  <c r="T2424" i="2"/>
  <c r="S2424" i="2"/>
  <c r="S3184" i="2"/>
  <c r="U3184" i="2"/>
  <c r="T3184" i="2"/>
  <c r="U4136" i="2"/>
  <c r="T4136" i="2"/>
  <c r="U4544" i="2"/>
  <c r="T4544" i="2"/>
  <c r="S4544" i="2"/>
  <c r="U4912" i="2"/>
  <c r="T4912" i="2"/>
  <c r="S1847" i="2"/>
  <c r="T1847" i="2"/>
  <c r="S3383" i="2"/>
  <c r="U3383" i="2"/>
  <c r="T3383" i="2"/>
  <c r="S3463" i="2"/>
  <c r="T3463" i="2"/>
  <c r="S2672" i="2"/>
  <c r="U2672" i="2"/>
  <c r="T2672" i="2"/>
  <c r="U4648" i="2"/>
  <c r="S4648" i="2"/>
  <c r="T4648" i="2"/>
  <c r="T4048" i="2"/>
  <c r="U4048" i="2"/>
  <c r="S4245" i="2"/>
  <c r="U4245" i="2"/>
  <c r="T4245" i="2"/>
  <c r="S4285" i="2"/>
  <c r="U4285" i="2"/>
  <c r="T4285" i="2"/>
  <c r="U415" i="2"/>
  <c r="T415" i="2"/>
  <c r="T4726" i="2"/>
  <c r="S2068" i="2"/>
  <c r="S4726" i="2"/>
  <c r="T259" i="2"/>
  <c r="S547" i="2"/>
  <c r="S1107" i="2"/>
  <c r="T1643" i="2"/>
  <c r="T2561" i="2"/>
  <c r="S2953" i="2"/>
  <c r="U3457" i="2"/>
  <c r="T4499" i="2"/>
  <c r="T4238" i="2"/>
  <c r="T549" i="2"/>
  <c r="S1490" i="2"/>
  <c r="U1584" i="2"/>
  <c r="U2181" i="2"/>
  <c r="S2866" i="2"/>
  <c r="U4451" i="2"/>
  <c r="U4834" i="2"/>
  <c r="T261" i="2"/>
  <c r="U782" i="2"/>
  <c r="U1404" i="2"/>
  <c r="S1659" i="2"/>
  <c r="T1930" i="2"/>
  <c r="U2479" i="2"/>
  <c r="U4049" i="2"/>
  <c r="U4376" i="2"/>
  <c r="S4433" i="2"/>
  <c r="T383" i="2"/>
  <c r="T2554" i="2"/>
  <c r="T3307" i="2"/>
  <c r="S3974" i="2"/>
  <c r="T4810" i="2"/>
  <c r="U2021" i="2"/>
  <c r="U4684" i="2"/>
  <c r="S2408" i="2"/>
  <c r="T208" i="2"/>
  <c r="T404" i="2"/>
  <c r="T702" i="2"/>
  <c r="T1125" i="2"/>
  <c r="T1622" i="2"/>
  <c r="U2722" i="2"/>
  <c r="S2971" i="2"/>
  <c r="T4342" i="2"/>
  <c r="U4620" i="2"/>
  <c r="U1919" i="2"/>
  <c r="S2857" i="2"/>
  <c r="T3455" i="2"/>
  <c r="S22" i="2"/>
  <c r="T862" i="2"/>
  <c r="U1610" i="2"/>
  <c r="T4291" i="2"/>
  <c r="U517" i="2"/>
  <c r="S749" i="2"/>
  <c r="U999" i="2"/>
  <c r="T1416" i="2"/>
  <c r="T3370" i="2"/>
  <c r="U4277" i="2"/>
  <c r="U4851" i="2"/>
  <c r="T3381" i="2"/>
  <c r="U4489" i="2"/>
  <c r="S265" i="2"/>
  <c r="T565" i="2"/>
  <c r="T934" i="2"/>
  <c r="S1273" i="2"/>
  <c r="U1630" i="2"/>
  <c r="S2171" i="2"/>
  <c r="U2553" i="2"/>
  <c r="S2941" i="2"/>
  <c r="U4097" i="2"/>
  <c r="U4516" i="2"/>
  <c r="T2520" i="2"/>
  <c r="S4048" i="2"/>
  <c r="S4499" i="2"/>
  <c r="T4433" i="2"/>
  <c r="U1441" i="2"/>
  <c r="T1441" i="2"/>
  <c r="U4945" i="2"/>
  <c r="T4945" i="2"/>
  <c r="S4945" i="2"/>
  <c r="U1684" i="2"/>
  <c r="T1684" i="2"/>
  <c r="T2172" i="2"/>
  <c r="S2172" i="2"/>
  <c r="S4964" i="2"/>
  <c r="U4964" i="2"/>
  <c r="T4964" i="2"/>
  <c r="U2901" i="2"/>
  <c r="T2901" i="2"/>
  <c r="S3917" i="2"/>
  <c r="T3917" i="2"/>
  <c r="U1298" i="2"/>
  <c r="T1298" i="2"/>
  <c r="U1650" i="2"/>
  <c r="T1650" i="2"/>
  <c r="S1650" i="2"/>
  <c r="U2978" i="2"/>
  <c r="S2978" i="2"/>
  <c r="T2978" i="2"/>
  <c r="U3346" i="2"/>
  <c r="S3346" i="2"/>
  <c r="T3346" i="2"/>
  <c r="U4666" i="2"/>
  <c r="S4666" i="2"/>
  <c r="T4666" i="2"/>
  <c r="U1901" i="2"/>
  <c r="S1901" i="2"/>
  <c r="S3584" i="2"/>
  <c r="U3584" i="2"/>
  <c r="S207" i="2"/>
  <c r="U207" i="2"/>
  <c r="T207" i="2"/>
  <c r="U2178" i="2"/>
  <c r="T2178" i="2"/>
  <c r="S4723" i="2"/>
  <c r="U4723" i="2"/>
  <c r="T4723" i="2"/>
  <c r="U2567" i="2"/>
  <c r="T2567" i="2"/>
  <c r="S2567" i="2"/>
  <c r="U2380" i="2"/>
  <c r="T2380" i="2"/>
  <c r="S2380" i="2"/>
  <c r="U3187" i="2"/>
  <c r="T3187" i="2"/>
  <c r="S3187" i="2"/>
  <c r="U4411" i="2"/>
  <c r="T4411" i="2"/>
  <c r="S4411" i="2"/>
  <c r="U4092" i="2"/>
  <c r="T4092" i="2"/>
  <c r="S4092" i="2"/>
  <c r="U4923" i="2"/>
  <c r="T4923" i="2"/>
  <c r="S4923" i="2"/>
  <c r="U2622" i="2"/>
  <c r="T2622" i="2"/>
  <c r="S2622" i="2"/>
  <c r="U2717" i="2"/>
  <c r="T2717" i="2"/>
  <c r="S2717" i="2"/>
  <c r="U3164" i="2"/>
  <c r="T3164" i="2"/>
  <c r="S3164" i="2"/>
  <c r="U4656" i="2"/>
  <c r="T4656" i="2"/>
  <c r="S4656" i="2"/>
  <c r="U4816" i="2"/>
  <c r="S4816" i="2"/>
  <c r="T4816" i="2"/>
  <c r="S1069" i="2"/>
  <c r="S772" i="2"/>
  <c r="U772" i="2"/>
  <c r="T772" i="2"/>
  <c r="S948" i="2"/>
  <c r="U948" i="2"/>
  <c r="T948" i="2"/>
  <c r="U30" i="2"/>
  <c r="T30" i="2"/>
  <c r="U587" i="2"/>
  <c r="T587" i="2"/>
  <c r="S587" i="2"/>
  <c r="T4800" i="2"/>
  <c r="U4800" i="2"/>
  <c r="S4800" i="2"/>
  <c r="U4246" i="2"/>
  <c r="T4246" i="2"/>
  <c r="S4246" i="2"/>
  <c r="S4639" i="2"/>
  <c r="U4639" i="2"/>
  <c r="T4639" i="2"/>
  <c r="S2670" i="2"/>
  <c r="U2670" i="2"/>
  <c r="T2670" i="2"/>
  <c r="T1759" i="2"/>
  <c r="S1759" i="2"/>
  <c r="T2887" i="2"/>
  <c r="S2887" i="2"/>
  <c r="U4127" i="2"/>
  <c r="T4127" i="2"/>
  <c r="S4127" i="2"/>
  <c r="U2703" i="2"/>
  <c r="T2703" i="2"/>
  <c r="S2703" i="2"/>
  <c r="U3220" i="2"/>
  <c r="T3220" i="2"/>
  <c r="S3220" i="2"/>
  <c r="U2346" i="2"/>
  <c r="T2346" i="2"/>
  <c r="S2346" i="2"/>
  <c r="U3420" i="2"/>
  <c r="T3420" i="2"/>
  <c r="S3420" i="2"/>
  <c r="U628" i="2"/>
  <c r="T628" i="2"/>
  <c r="S628" i="2"/>
  <c r="U2758" i="2"/>
  <c r="T2758" i="2"/>
  <c r="S2758" i="2"/>
  <c r="U2725" i="2"/>
  <c r="T2725" i="2"/>
  <c r="S2725" i="2"/>
  <c r="U3316" i="2"/>
  <c r="T3316" i="2"/>
  <c r="S3316" i="2"/>
  <c r="U3911" i="2"/>
  <c r="T3911" i="2"/>
  <c r="S3911" i="2"/>
  <c r="U3156" i="2"/>
  <c r="U591" i="2"/>
  <c r="U438" i="2"/>
  <c r="S209" i="2"/>
  <c r="U3632" i="2"/>
  <c r="S4514" i="2"/>
  <c r="U4514" i="2"/>
  <c r="T4514" i="2"/>
  <c r="U1009" i="2"/>
  <c r="T1009" i="2"/>
  <c r="S1009" i="2"/>
  <c r="T1153" i="2"/>
  <c r="S1153" i="2"/>
  <c r="U3017" i="2"/>
  <c r="T3017" i="2"/>
  <c r="T4686" i="2"/>
  <c r="U2468" i="2"/>
  <c r="U309" i="2"/>
  <c r="U2833" i="2"/>
  <c r="T120" i="2"/>
  <c r="U1330" i="2"/>
  <c r="U3455" i="2"/>
  <c r="U276" i="2"/>
  <c r="T276" i="2"/>
  <c r="S276" i="2"/>
  <c r="U572" i="2"/>
  <c r="T572" i="2"/>
  <c r="T4766" i="2"/>
  <c r="T547" i="2"/>
  <c r="T1396" i="2"/>
  <c r="S867" i="2"/>
  <c r="U2866" i="2"/>
  <c r="U4865" i="2"/>
  <c r="T550" i="2"/>
  <c r="T1659" i="2"/>
  <c r="S565" i="2"/>
  <c r="U702" i="2"/>
  <c r="T2971" i="2"/>
  <c r="S4094" i="2"/>
  <c r="T174" i="2"/>
  <c r="U1416" i="2"/>
  <c r="T1574" i="2"/>
  <c r="U677" i="2"/>
  <c r="T677" i="2"/>
  <c r="S677" i="2"/>
  <c r="U3883" i="2"/>
  <c r="T3883" i="2"/>
  <c r="U713" i="2"/>
  <c r="T713" i="2"/>
  <c r="S713" i="2"/>
  <c r="U2889" i="2"/>
  <c r="T2889" i="2"/>
  <c r="S2889" i="2"/>
  <c r="U4601" i="2"/>
  <c r="T4601" i="2"/>
  <c r="U2324" i="2"/>
  <c r="T2324" i="2"/>
  <c r="S4572" i="2"/>
  <c r="U4572" i="2"/>
  <c r="T4572" i="2"/>
  <c r="T2253" i="2"/>
  <c r="S2253" i="2"/>
  <c r="T2426" i="2"/>
  <c r="S2426" i="2"/>
  <c r="S4330" i="2"/>
  <c r="T4330" i="2"/>
  <c r="U4330" i="2"/>
  <c r="T3243" i="2"/>
  <c r="S3243" i="2"/>
  <c r="U4207" i="2"/>
  <c r="T4207" i="2"/>
  <c r="S2512" i="2"/>
  <c r="U2512" i="2"/>
  <c r="T2512" i="2"/>
  <c r="S2263" i="2"/>
  <c r="U2263" i="2"/>
  <c r="T2263" i="2"/>
  <c r="S4693" i="2"/>
  <c r="U4693" i="2"/>
  <c r="S271" i="2"/>
  <c r="T271" i="2"/>
  <c r="U271" i="2"/>
  <c r="U463" i="2"/>
  <c r="T463" i="2"/>
  <c r="S463" i="2"/>
  <c r="U3151" i="2"/>
  <c r="T3151" i="2"/>
  <c r="U1820" i="2"/>
  <c r="S1820" i="2"/>
  <c r="T1820" i="2"/>
  <c r="T2836" i="2"/>
  <c r="S2836" i="2"/>
  <c r="U2836" i="2"/>
  <c r="S4633" i="2"/>
  <c r="T4633" i="2"/>
  <c r="U3503" i="2"/>
  <c r="S3503" i="2"/>
  <c r="T3503" i="2"/>
  <c r="U3100" i="2"/>
  <c r="T3100" i="2"/>
  <c r="S3100" i="2"/>
  <c r="U1717" i="2"/>
  <c r="T1717" i="2"/>
  <c r="S1717" i="2"/>
  <c r="U779" i="2"/>
  <c r="T779" i="2"/>
  <c r="S779" i="2"/>
  <c r="U1260" i="2"/>
  <c r="T1260" i="2"/>
  <c r="S1260" i="2"/>
  <c r="U3356" i="2"/>
  <c r="T3356" i="2"/>
  <c r="S3356" i="2"/>
  <c r="U2803" i="2"/>
  <c r="T2803" i="2"/>
  <c r="S2803" i="2"/>
  <c r="U3708" i="2"/>
  <c r="T3708" i="2"/>
  <c r="S3708" i="2"/>
  <c r="U1166" i="2"/>
  <c r="T1166" i="2"/>
  <c r="S1166" i="2"/>
  <c r="U4286" i="2"/>
  <c r="T4286" i="2"/>
  <c r="S4286" i="2"/>
  <c r="U2981" i="2"/>
  <c r="T2981" i="2"/>
  <c r="S2981" i="2"/>
  <c r="U4037" i="2"/>
  <c r="T4037" i="2"/>
  <c r="S4037" i="2"/>
  <c r="U2454" i="2"/>
  <c r="T2454" i="2"/>
  <c r="S2454" i="2"/>
  <c r="T1109" i="2"/>
  <c r="U1109" i="2"/>
  <c r="S1109" i="2"/>
  <c r="T945" i="2"/>
  <c r="T3131" i="2"/>
  <c r="U73" i="2"/>
  <c r="T1595" i="2"/>
  <c r="U1707" i="2"/>
  <c r="T1707" i="2"/>
  <c r="T4867" i="2"/>
  <c r="S4867" i="2"/>
  <c r="U2556" i="2"/>
  <c r="T2556" i="2"/>
  <c r="S2556" i="2"/>
  <c r="S3012" i="2"/>
  <c r="U3012" i="2"/>
  <c r="T3012" i="2"/>
  <c r="S216" i="2"/>
  <c r="U216" i="2"/>
  <c r="T216" i="2"/>
  <c r="S1328" i="2"/>
  <c r="T1328" i="2"/>
  <c r="S1688" i="2"/>
  <c r="T1688" i="2"/>
  <c r="U3592" i="2"/>
  <c r="T3592" i="2"/>
  <c r="S4117" i="2"/>
  <c r="U4117" i="2"/>
  <c r="T4117" i="2"/>
  <c r="S4501" i="2"/>
  <c r="U4501" i="2"/>
  <c r="T3350" i="2"/>
  <c r="S3350" i="2"/>
  <c r="U4118" i="2"/>
  <c r="T4118" i="2"/>
  <c r="S4118" i="2"/>
  <c r="U1007" i="2"/>
  <c r="T1007" i="2"/>
  <c r="T3519" i="2"/>
  <c r="U3519" i="2"/>
  <c r="S3519" i="2"/>
  <c r="U2508" i="2"/>
  <c r="T2508" i="2"/>
  <c r="S2508" i="2"/>
  <c r="U1757" i="2"/>
  <c r="T1757" i="2"/>
  <c r="S1757" i="2"/>
  <c r="U1403" i="2"/>
  <c r="T1403" i="2"/>
  <c r="S1403" i="2"/>
  <c r="U4467" i="2"/>
  <c r="T4467" i="2"/>
  <c r="S4467" i="2"/>
  <c r="U4188" i="2"/>
  <c r="T4188" i="2"/>
  <c r="S4188" i="2"/>
  <c r="U357" i="2"/>
  <c r="T357" i="2"/>
  <c r="S357" i="2"/>
  <c r="U1206" i="2"/>
  <c r="T1206" i="2"/>
  <c r="S1206" i="2"/>
  <c r="U3165" i="2"/>
  <c r="T3165" i="2"/>
  <c r="S3165" i="2"/>
  <c r="U4053" i="2"/>
  <c r="T4053" i="2"/>
  <c r="S4053" i="2"/>
  <c r="U3144" i="2"/>
  <c r="T3144" i="2"/>
  <c r="S3144" i="2"/>
  <c r="S4238" i="2"/>
  <c r="S683" i="2"/>
  <c r="T2794" i="2"/>
  <c r="T1618" i="2"/>
  <c r="S120" i="2"/>
  <c r="T1069" i="2"/>
  <c r="T1860" i="2"/>
  <c r="U921" i="2"/>
  <c r="S921" i="2"/>
  <c r="U2537" i="2"/>
  <c r="T2537" i="2"/>
  <c r="S3898" i="2"/>
  <c r="U3898" i="2"/>
  <c r="T3898" i="2"/>
  <c r="T683" i="2"/>
  <c r="S1298" i="2"/>
  <c r="S2178" i="2"/>
  <c r="U2794" i="2"/>
  <c r="S3735" i="2"/>
  <c r="T738" i="2"/>
  <c r="T2181" i="2"/>
  <c r="T4451" i="2"/>
  <c r="U1618" i="2"/>
  <c r="S2554" i="2"/>
  <c r="S1622" i="2"/>
  <c r="U1860" i="2"/>
  <c r="U2939" i="2"/>
  <c r="T1919" i="2"/>
  <c r="T209" i="2"/>
  <c r="T517" i="2"/>
  <c r="T999" i="2"/>
  <c r="U3912" i="2"/>
  <c r="T4851" i="2"/>
  <c r="T4489" i="2"/>
  <c r="U1221" i="2"/>
  <c r="T2553" i="2"/>
  <c r="S2849" i="2"/>
  <c r="T3584" i="2"/>
  <c r="T4097" i="2"/>
  <c r="T4516" i="2"/>
  <c r="U4284" i="2"/>
  <c r="S3909" i="2"/>
  <c r="U148" i="2"/>
  <c r="S148" i="2"/>
  <c r="T148" i="2"/>
  <c r="U780" i="2"/>
  <c r="T780" i="2"/>
  <c r="S988" i="2"/>
  <c r="U988" i="2"/>
  <c r="S2246" i="2"/>
  <c r="S4766" i="2"/>
  <c r="U259" i="2"/>
  <c r="U1107" i="2"/>
  <c r="U1643" i="2"/>
  <c r="T2953" i="2"/>
  <c r="S3281" i="2"/>
  <c r="S3489" i="2"/>
  <c r="U4563" i="2"/>
  <c r="U549" i="2"/>
  <c r="T1490" i="2"/>
  <c r="S1617" i="2"/>
  <c r="T2246" i="2"/>
  <c r="T2525" i="2"/>
  <c r="T3284" i="2"/>
  <c r="T4501" i="2"/>
  <c r="U261" i="2"/>
  <c r="S1441" i="2"/>
  <c r="S2537" i="2"/>
  <c r="U383" i="2"/>
  <c r="S84" i="2"/>
  <c r="S855" i="2"/>
  <c r="S4601" i="2"/>
  <c r="U208" i="2"/>
  <c r="U404" i="2"/>
  <c r="S1494" i="2"/>
  <c r="S4342" i="2"/>
  <c r="U4651" i="2"/>
  <c r="T4900" i="2"/>
  <c r="T2857" i="2"/>
  <c r="T22" i="2"/>
  <c r="U862" i="2"/>
  <c r="S1707" i="2"/>
  <c r="T749" i="2"/>
  <c r="S1130" i="2"/>
  <c r="U3218" i="2"/>
  <c r="T3449" i="2"/>
  <c r="T4309" i="2"/>
  <c r="U3381" i="2"/>
  <c r="T265" i="2"/>
  <c r="U934" i="2"/>
  <c r="S1667" i="2"/>
  <c r="U2253" i="2"/>
  <c r="T2599" i="2"/>
  <c r="T2941" i="2"/>
  <c r="U2520" i="2"/>
  <c r="S4563" i="2"/>
  <c r="T4865" i="2"/>
  <c r="S2324" i="2"/>
  <c r="T278" i="2"/>
  <c r="U1396" i="2"/>
  <c r="S1682" i="2"/>
  <c r="T3281" i="2"/>
  <c r="T3489" i="2"/>
  <c r="T4236" i="2"/>
  <c r="T4579" i="2"/>
  <c r="T583" i="2"/>
  <c r="T867" i="2"/>
  <c r="S1202" i="2"/>
  <c r="T1617" i="2"/>
  <c r="U1899" i="2"/>
  <c r="U2525" i="2"/>
  <c r="S2915" i="2"/>
  <c r="U3284" i="2"/>
  <c r="T3597" i="2"/>
  <c r="U4110" i="2"/>
  <c r="S4912" i="2"/>
  <c r="T374" i="2"/>
  <c r="T622" i="2"/>
  <c r="T953" i="2"/>
  <c r="U1153" i="2"/>
  <c r="U1710" i="2"/>
  <c r="U2037" i="2"/>
  <c r="U3650" i="2"/>
  <c r="S748" i="2"/>
  <c r="U2172" i="2"/>
  <c r="T2899" i="2"/>
  <c r="U3477" i="2"/>
  <c r="T4215" i="2"/>
  <c r="T4974" i="2"/>
  <c r="T84" i="2"/>
  <c r="T4077" i="2"/>
  <c r="S2740" i="2"/>
  <c r="T748" i="2"/>
  <c r="T1494" i="2"/>
  <c r="S1723" i="2"/>
  <c r="U2000" i="2"/>
  <c r="S2265" i="2"/>
  <c r="S3057" i="2"/>
  <c r="S3369" i="2"/>
  <c r="T3622" i="2"/>
  <c r="T4169" i="2"/>
  <c r="U4900" i="2"/>
  <c r="S4885" i="2"/>
  <c r="S2221" i="2"/>
  <c r="S3067" i="2"/>
  <c r="U4636" i="2"/>
  <c r="U2793" i="2"/>
  <c r="S1039" i="2"/>
  <c r="T12" i="2"/>
  <c r="U855" i="2"/>
  <c r="T1130" i="2"/>
  <c r="S3260" i="2"/>
  <c r="U3449" i="2"/>
  <c r="U4309" i="2"/>
  <c r="S2452" i="2"/>
  <c r="S674" i="2"/>
  <c r="T1420" i="2"/>
  <c r="T1667" i="2"/>
  <c r="T2685" i="2"/>
  <c r="T3380" i="2"/>
  <c r="U4596" i="2"/>
  <c r="U1574" i="2"/>
  <c r="S4192" i="2"/>
  <c r="T109" i="2"/>
  <c r="S591" i="2"/>
  <c r="U1117" i="2"/>
  <c r="T1117" i="2"/>
  <c r="U817" i="2"/>
  <c r="T817" i="2"/>
  <c r="S4434" i="2"/>
  <c r="T4434" i="2"/>
  <c r="S1628" i="2"/>
  <c r="U1628" i="2"/>
  <c r="T1628" i="2"/>
  <c r="U1362" i="2"/>
  <c r="S1362" i="2"/>
  <c r="T3634" i="2"/>
  <c r="U3634" i="2"/>
  <c r="S3634" i="2"/>
  <c r="S2280" i="2"/>
  <c r="U2280" i="2"/>
  <c r="T2280" i="2"/>
  <c r="S2832" i="2"/>
  <c r="T2832" i="2"/>
  <c r="U3847" i="2"/>
  <c r="T3847" i="2"/>
  <c r="S3847" i="2"/>
  <c r="U4276" i="2"/>
  <c r="T4276" i="2"/>
  <c r="S4276" i="2"/>
  <c r="U4568" i="2"/>
  <c r="T4568" i="2"/>
  <c r="S4568" i="2"/>
  <c r="U3035" i="2"/>
  <c r="T3035" i="2"/>
  <c r="S3035" i="2"/>
  <c r="U2125" i="2"/>
  <c r="T2125" i="2"/>
  <c r="S2125" i="2"/>
  <c r="U3526" i="2"/>
  <c r="T3526" i="2"/>
  <c r="S3526" i="2"/>
  <c r="U3813" i="2"/>
  <c r="T3813" i="2"/>
  <c r="S3813" i="2"/>
  <c r="U4875" i="2"/>
  <c r="T4875" i="2"/>
  <c r="S4875" i="2"/>
  <c r="U3280" i="2"/>
  <c r="T3280" i="2"/>
  <c r="S3280" i="2"/>
  <c r="T1557" i="2"/>
  <c r="U1564" i="2"/>
  <c r="S482" i="2"/>
  <c r="S3657" i="2"/>
  <c r="U2009" i="2"/>
  <c r="S2009" i="2"/>
  <c r="U2731" i="2"/>
  <c r="T2731" i="2"/>
  <c r="S4644" i="2"/>
  <c r="U4644" i="2"/>
  <c r="T4644" i="2"/>
  <c r="U1592" i="2"/>
  <c r="T1592" i="2"/>
  <c r="S1592" i="2"/>
  <c r="U4968" i="2"/>
  <c r="T4968" i="2"/>
  <c r="S4968" i="2"/>
  <c r="U2103" i="2"/>
  <c r="T2103" i="2"/>
  <c r="S3878" i="2"/>
  <c r="T3878" i="2"/>
  <c r="S2750" i="2"/>
  <c r="T2750" i="2"/>
  <c r="S375" i="2"/>
  <c r="U375" i="2"/>
  <c r="T375" i="2"/>
  <c r="U3007" i="2"/>
  <c r="T3007" i="2"/>
  <c r="S3007" i="2"/>
  <c r="U4348" i="2"/>
  <c r="T4348" i="2"/>
  <c r="S4348" i="2"/>
  <c r="U3112" i="2"/>
  <c r="T3112" i="2"/>
  <c r="S3112" i="2"/>
  <c r="U3315" i="2"/>
  <c r="T3315" i="2"/>
  <c r="S3315" i="2"/>
  <c r="U2149" i="2"/>
  <c r="T2149" i="2"/>
  <c r="S2149" i="2"/>
  <c r="U3742" i="2"/>
  <c r="T3742" i="2"/>
  <c r="S3742" i="2"/>
  <c r="U3101" i="2"/>
  <c r="T3101" i="2"/>
  <c r="S3101" i="2"/>
  <c r="U1924" i="2"/>
  <c r="T1924" i="2"/>
  <c r="S1924" i="2"/>
  <c r="U3339" i="2"/>
  <c r="T3339" i="2"/>
  <c r="S3339" i="2"/>
  <c r="U4777" i="2"/>
  <c r="T4777" i="2"/>
  <c r="S4777" i="2"/>
  <c r="T1901" i="2"/>
  <c r="T482" i="2"/>
  <c r="S4421" i="2"/>
  <c r="T4034" i="2"/>
  <c r="S821" i="2"/>
  <c r="T821" i="2"/>
  <c r="U313" i="2"/>
  <c r="T313" i="2"/>
  <c r="S313" i="2"/>
  <c r="T1041" i="2"/>
  <c r="S1041" i="2"/>
  <c r="U2449" i="2"/>
  <c r="T2449" i="2"/>
  <c r="S4042" i="2"/>
  <c r="U4042" i="2"/>
  <c r="U125" i="2"/>
  <c r="T125" i="2"/>
  <c r="S125" i="2"/>
  <c r="S477" i="2"/>
  <c r="U477" i="2"/>
  <c r="T477" i="2"/>
  <c r="S965" i="2"/>
  <c r="U965" i="2"/>
  <c r="T1025" i="2"/>
  <c r="S1025" i="2"/>
  <c r="U1585" i="2"/>
  <c r="T1585" i="2"/>
  <c r="S1585" i="2"/>
  <c r="T3145" i="2"/>
  <c r="S3145" i="2"/>
  <c r="S4193" i="2"/>
  <c r="U4193" i="2"/>
  <c r="T4193" i="2"/>
  <c r="S4393" i="2"/>
  <c r="T4393" i="2"/>
  <c r="U4393" i="2"/>
  <c r="S4577" i="2"/>
  <c r="U4577" i="2"/>
  <c r="T4577" i="2"/>
  <c r="T4753" i="2"/>
  <c r="U4753" i="2"/>
  <c r="S4244" i="2"/>
  <c r="U4244" i="2"/>
  <c r="T4244" i="2"/>
  <c r="S3364" i="2"/>
  <c r="U3364" i="2"/>
  <c r="S4876" i="2"/>
  <c r="U4876" i="2"/>
  <c r="T4876" i="2"/>
  <c r="T2805" i="2"/>
  <c r="U2805" i="2"/>
  <c r="S3757" i="2"/>
  <c r="U3757" i="2"/>
  <c r="S4761" i="2"/>
  <c r="T4761" i="2"/>
  <c r="U154" i="2"/>
  <c r="T154" i="2"/>
  <c r="S154" i="2"/>
  <c r="U866" i="2"/>
  <c r="T866" i="2"/>
  <c r="U1034" i="2"/>
  <c r="T1034" i="2"/>
  <c r="S1034" i="2"/>
  <c r="U1514" i="2"/>
  <c r="T1514" i="2"/>
  <c r="S1514" i="2"/>
  <c r="U2002" i="2"/>
  <c r="T2002" i="2"/>
  <c r="S2002" i="2"/>
  <c r="U2074" i="2"/>
  <c r="T2074" i="2"/>
  <c r="S2074" i="2"/>
  <c r="U2250" i="2"/>
  <c r="T2250" i="2"/>
  <c r="S2250" i="2"/>
  <c r="T2386" i="2"/>
  <c r="U2386" i="2"/>
  <c r="S2386" i="2"/>
  <c r="U2754" i="2"/>
  <c r="T2754" i="2"/>
  <c r="S2754" i="2"/>
  <c r="U2970" i="2"/>
  <c r="T2970" i="2"/>
  <c r="T3410" i="2"/>
  <c r="U3410" i="2"/>
  <c r="U3498" i="2"/>
  <c r="T3498" i="2"/>
  <c r="S3706" i="2"/>
  <c r="U3706" i="2"/>
  <c r="T3706" i="2"/>
  <c r="U4458" i="2"/>
  <c r="T4458" i="2"/>
  <c r="S4458" i="2"/>
  <c r="U603" i="2"/>
  <c r="T603" i="2"/>
  <c r="S603" i="2"/>
  <c r="U675" i="2"/>
  <c r="T675" i="2"/>
  <c r="S675" i="2"/>
  <c r="T963" i="2"/>
  <c r="S963" i="2"/>
  <c r="U1155" i="2"/>
  <c r="T1155" i="2"/>
  <c r="S1155" i="2"/>
  <c r="U1947" i="2"/>
  <c r="T1947" i="2"/>
  <c r="S1947" i="2"/>
  <c r="T4331" i="2"/>
  <c r="U4331" i="2"/>
  <c r="U2069" i="2"/>
  <c r="T2069" i="2"/>
  <c r="S2069" i="2"/>
  <c r="T2165" i="2"/>
  <c r="S2165" i="2"/>
  <c r="U2709" i="2"/>
  <c r="T2709" i="2"/>
  <c r="S3245" i="2"/>
  <c r="U3245" i="2"/>
  <c r="T3245" i="2"/>
  <c r="T3581" i="2"/>
  <c r="S3581" i="2"/>
  <c r="U1344" i="2"/>
  <c r="S1344" i="2"/>
  <c r="T1344" i="2"/>
  <c r="U3456" i="2"/>
  <c r="T3456" i="2"/>
  <c r="S3456" i="2"/>
  <c r="T3704" i="2"/>
  <c r="U3704" i="2"/>
  <c r="T4430" i="2"/>
  <c r="U4430" i="2"/>
  <c r="S4430" i="2"/>
  <c r="S4558" i="2"/>
  <c r="T4558" i="2"/>
  <c r="U4910" i="2"/>
  <c r="T4910" i="2"/>
  <c r="S4910" i="2"/>
  <c r="S191" i="2"/>
  <c r="U191" i="2"/>
  <c r="U1679" i="2"/>
  <c r="S1679" i="2"/>
  <c r="T1679" i="2"/>
  <c r="U2575" i="2"/>
  <c r="T2575" i="2"/>
  <c r="S2575" i="2"/>
  <c r="U4095" i="2"/>
  <c r="T4095" i="2"/>
  <c r="U4847" i="2"/>
  <c r="T4847" i="2"/>
  <c r="T4590" i="2"/>
  <c r="S4590" i="2"/>
  <c r="U4016" i="2"/>
  <c r="T4016" i="2"/>
  <c r="S4016" i="2"/>
  <c r="S1175" i="2"/>
  <c r="U1175" i="2"/>
  <c r="T1175" i="2"/>
  <c r="U788" i="2"/>
  <c r="T788" i="2"/>
  <c r="S788" i="2"/>
  <c r="U2684" i="2"/>
  <c r="S2684" i="2"/>
  <c r="U1237" i="2"/>
  <c r="T1237" i="2"/>
  <c r="U3163" i="2"/>
  <c r="T3163" i="2"/>
  <c r="U2653" i="2"/>
  <c r="T2653" i="2"/>
  <c r="U1631" i="2"/>
  <c r="T1631" i="2"/>
  <c r="S1631" i="2"/>
  <c r="U2895" i="2"/>
  <c r="T2895" i="2"/>
  <c r="S2895" i="2"/>
  <c r="U3335" i="2"/>
  <c r="T3335" i="2"/>
  <c r="S3335" i="2"/>
  <c r="U3711" i="2"/>
  <c r="T3711" i="2"/>
  <c r="S3711" i="2"/>
  <c r="U4695" i="2"/>
  <c r="T4695" i="2"/>
  <c r="S4695" i="2"/>
  <c r="U1324" i="2"/>
  <c r="T1324" i="2"/>
  <c r="S1324" i="2"/>
  <c r="U2908" i="2"/>
  <c r="T2908" i="2"/>
  <c r="S2908" i="2"/>
  <c r="U4116" i="2"/>
  <c r="T4116" i="2"/>
  <c r="S4116" i="2"/>
  <c r="U629" i="2"/>
  <c r="T629" i="2"/>
  <c r="S629" i="2"/>
  <c r="U1429" i="2"/>
  <c r="T1429" i="2"/>
  <c r="S1429" i="2"/>
  <c r="U2603" i="2"/>
  <c r="T2603" i="2"/>
  <c r="S2603" i="2"/>
  <c r="U2704" i="2"/>
  <c r="T2704" i="2"/>
  <c r="S2704" i="2"/>
  <c r="U3472" i="2"/>
  <c r="T3472" i="2"/>
  <c r="S3472" i="2"/>
  <c r="U4721" i="2"/>
  <c r="T4721" i="2"/>
  <c r="S4721" i="2"/>
  <c r="U2635" i="2"/>
  <c r="T2635" i="2"/>
  <c r="S2635" i="2"/>
  <c r="U3915" i="2"/>
  <c r="T3915" i="2"/>
  <c r="S3915" i="2"/>
  <c r="U820" i="2"/>
  <c r="T820" i="2"/>
  <c r="S820" i="2"/>
  <c r="U1492" i="2"/>
  <c r="T1492" i="2"/>
  <c r="S1492" i="2"/>
  <c r="U2252" i="2"/>
  <c r="T2252" i="2"/>
  <c r="S2252" i="2"/>
  <c r="U3028" i="2"/>
  <c r="T3028" i="2"/>
  <c r="S3028" i="2"/>
  <c r="U3860" i="2"/>
  <c r="T3860" i="2"/>
  <c r="S3860" i="2"/>
  <c r="U4594" i="2"/>
  <c r="T4594" i="2"/>
  <c r="S4594" i="2"/>
  <c r="U2739" i="2"/>
  <c r="S2739" i="2"/>
  <c r="T2739" i="2"/>
  <c r="U3867" i="2"/>
  <c r="T3867" i="2"/>
  <c r="S3867" i="2"/>
  <c r="U4659" i="2"/>
  <c r="T4659" i="2"/>
  <c r="S4659" i="2"/>
  <c r="U2212" i="2"/>
  <c r="T2212" i="2"/>
  <c r="S2212" i="2"/>
  <c r="U1749" i="2"/>
  <c r="T1749" i="2"/>
  <c r="S1749" i="2"/>
  <c r="U406" i="2"/>
  <c r="T406" i="2"/>
  <c r="S406" i="2"/>
  <c r="U1142" i="2"/>
  <c r="T1142" i="2"/>
  <c r="S1142" i="2"/>
  <c r="U1718" i="2"/>
  <c r="T1718" i="2"/>
  <c r="S1718" i="2"/>
  <c r="U2366" i="2"/>
  <c r="T2366" i="2"/>
  <c r="S2366" i="2"/>
  <c r="U3366" i="2"/>
  <c r="T3366" i="2"/>
  <c r="S3366" i="2"/>
  <c r="U3077" i="2"/>
  <c r="T3077" i="2"/>
  <c r="S3077" i="2"/>
  <c r="U3269" i="2"/>
  <c r="T3269" i="2"/>
  <c r="S3269" i="2"/>
  <c r="U3525" i="2"/>
  <c r="T3525" i="2"/>
  <c r="S3525" i="2"/>
  <c r="U2909" i="2"/>
  <c r="T2909" i="2"/>
  <c r="S2909" i="2"/>
  <c r="U3589" i="2"/>
  <c r="T3589" i="2"/>
  <c r="S3589" i="2"/>
  <c r="U3749" i="2"/>
  <c r="T3749" i="2"/>
  <c r="S3749" i="2"/>
  <c r="U4005" i="2"/>
  <c r="T4005" i="2"/>
  <c r="S4005" i="2"/>
  <c r="U4293" i="2"/>
  <c r="T4293" i="2"/>
  <c r="S4293" i="2"/>
  <c r="U2772" i="2"/>
  <c r="T2772" i="2"/>
  <c r="S2772" i="2"/>
  <c r="U3828" i="2"/>
  <c r="T3828" i="2"/>
  <c r="S3828" i="2"/>
  <c r="U2589" i="2"/>
  <c r="T2589" i="2"/>
  <c r="S2589" i="2"/>
  <c r="U2931" i="2"/>
  <c r="T2931" i="2"/>
  <c r="S2931" i="2"/>
  <c r="U4635" i="2"/>
  <c r="T4635" i="2"/>
  <c r="S4635" i="2"/>
  <c r="U3080" i="2"/>
  <c r="T3080" i="2"/>
  <c r="S3080" i="2"/>
  <c r="U4039" i="2"/>
  <c r="T4039" i="2"/>
  <c r="S4039" i="2"/>
  <c r="U4801" i="2"/>
  <c r="T4801" i="2"/>
  <c r="S4801" i="2"/>
  <c r="U4697" i="2"/>
  <c r="T4697" i="2"/>
  <c r="S4697" i="2"/>
  <c r="U4879" i="2"/>
  <c r="T4879" i="2"/>
  <c r="S4879" i="2"/>
  <c r="U3688" i="2"/>
  <c r="T3688" i="2"/>
  <c r="S3688" i="2"/>
  <c r="S2175" i="2"/>
  <c r="U2175" i="2"/>
  <c r="T2175" i="2"/>
  <c r="T3753" i="2"/>
  <c r="S3753" i="2"/>
  <c r="T1047" i="2"/>
  <c r="S30" i="2"/>
  <c r="U278" i="2"/>
  <c r="S577" i="2"/>
  <c r="S866" i="2"/>
  <c r="S1147" i="2"/>
  <c r="T1682" i="2"/>
  <c r="S2059" i="2"/>
  <c r="U4236" i="2"/>
  <c r="U4579" i="2"/>
  <c r="T371" i="2"/>
  <c r="U583" i="2"/>
  <c r="T1202" i="2"/>
  <c r="T2032" i="2"/>
  <c r="T2329" i="2"/>
  <c r="U2915" i="2"/>
  <c r="U3597" i="2"/>
  <c r="U4192" i="2"/>
  <c r="T36" i="2"/>
  <c r="U374" i="2"/>
  <c r="U622" i="2"/>
  <c r="S953" i="2"/>
  <c r="T1205" i="2"/>
  <c r="T1788" i="2"/>
  <c r="T2068" i="2"/>
  <c r="U3145" i="2"/>
  <c r="T2684" i="2"/>
  <c r="S894" i="2"/>
  <c r="S3045" i="2"/>
  <c r="S4881" i="2"/>
  <c r="T719" i="2"/>
  <c r="S1542" i="2"/>
  <c r="S2899" i="2"/>
  <c r="S3635" i="2"/>
  <c r="U4215" i="2"/>
  <c r="S4974" i="2"/>
  <c r="T363" i="2"/>
  <c r="S1044" i="2"/>
  <c r="T921" i="2"/>
  <c r="S4651" i="2"/>
  <c r="S995" i="2"/>
  <c r="T1723" i="2"/>
  <c r="T2039" i="2"/>
  <c r="T2265" i="2"/>
  <c r="T2579" i="2"/>
  <c r="T3057" i="2"/>
  <c r="T3369" i="2"/>
  <c r="U3622" i="2"/>
  <c r="T3909" i="2"/>
  <c r="U4169" i="2"/>
  <c r="S4928" i="2"/>
  <c r="S73" i="2"/>
  <c r="S1571" i="2"/>
  <c r="T2221" i="2"/>
  <c r="T3067" i="2"/>
  <c r="S174" i="2"/>
  <c r="T2048" i="2"/>
  <c r="S2901" i="2"/>
  <c r="U12" i="2"/>
  <c r="S632" i="2"/>
  <c r="T894" i="2"/>
  <c r="U2591" i="2"/>
  <c r="U2887" i="2"/>
  <c r="T3260" i="2"/>
  <c r="U2452" i="2"/>
  <c r="T674" i="2"/>
  <c r="U1039" i="2"/>
  <c r="U1420" i="2"/>
  <c r="S2042" i="2"/>
  <c r="U2685" i="2"/>
  <c r="U3380" i="2"/>
  <c r="U4633" i="2"/>
  <c r="T767" i="2"/>
  <c r="T3836" i="2"/>
  <c r="T4885" i="2"/>
  <c r="T4881" i="2"/>
  <c r="S1125" i="2"/>
  <c r="S2103" i="2"/>
  <c r="S1198" i="2"/>
  <c r="U1198" i="2"/>
  <c r="T1198" i="2"/>
  <c r="U485" i="2"/>
  <c r="T485" i="2"/>
  <c r="S1013" i="2"/>
  <c r="U1013" i="2"/>
  <c r="T1013" i="2"/>
  <c r="U1277" i="2"/>
  <c r="T1277" i="2"/>
  <c r="T2233" i="2"/>
  <c r="S2233" i="2"/>
  <c r="U2369" i="2"/>
  <c r="S2369" i="2"/>
  <c r="T2369" i="2"/>
  <c r="U4321" i="2"/>
  <c r="S4321" i="2"/>
  <c r="T4321" i="2"/>
  <c r="U4857" i="2"/>
  <c r="T4857" i="2"/>
  <c r="S4857" i="2"/>
  <c r="T4146" i="2"/>
  <c r="S4146" i="2"/>
  <c r="T3076" i="2"/>
  <c r="S3076" i="2"/>
  <c r="U3076" i="2"/>
  <c r="T3155" i="2"/>
  <c r="U3155" i="2"/>
  <c r="S3155" i="2"/>
  <c r="S4606" i="2"/>
  <c r="U4606" i="2"/>
  <c r="U3323" i="2"/>
  <c r="T3323" i="2"/>
  <c r="S3323" i="2"/>
  <c r="T3389" i="2"/>
  <c r="U3389" i="2"/>
  <c r="U2943" i="2"/>
  <c r="T2943" i="2"/>
  <c r="S2943" i="2"/>
  <c r="U1133" i="2"/>
  <c r="T1133" i="2"/>
  <c r="S1133" i="2"/>
  <c r="U1852" i="2"/>
  <c r="T1852" i="2"/>
  <c r="S1852" i="2"/>
  <c r="U4762" i="2"/>
  <c r="T4762" i="2"/>
  <c r="S4762" i="2"/>
  <c r="U638" i="2"/>
  <c r="T638" i="2"/>
  <c r="S638" i="2"/>
  <c r="U3349" i="2"/>
  <c r="S3349" i="2"/>
  <c r="T3349" i="2"/>
  <c r="U1796" i="2"/>
  <c r="T1796" i="2"/>
  <c r="S1796" i="2"/>
  <c r="U3291" i="2"/>
  <c r="T3291" i="2"/>
  <c r="S3291" i="2"/>
  <c r="T3879" i="2"/>
  <c r="U3879" i="2"/>
  <c r="S3879" i="2"/>
  <c r="S1684" i="2"/>
  <c r="T4170" i="2"/>
  <c r="U2832" i="2"/>
  <c r="T3970" i="2"/>
  <c r="S204" i="2"/>
  <c r="U204" i="2"/>
  <c r="S300" i="2"/>
  <c r="U300" i="2"/>
  <c r="T300" i="2"/>
  <c r="S460" i="2"/>
  <c r="U460" i="2"/>
  <c r="T460" i="2"/>
  <c r="T636" i="2"/>
  <c r="S636" i="2"/>
  <c r="U916" i="2"/>
  <c r="T916" i="2"/>
  <c r="U694" i="2"/>
  <c r="T694" i="2"/>
  <c r="U2521" i="2"/>
  <c r="T2521" i="2"/>
  <c r="S2521" i="2"/>
  <c r="S2732" i="2"/>
  <c r="U2732" i="2"/>
  <c r="T2732" i="2"/>
  <c r="U3720" i="2"/>
  <c r="T3720" i="2"/>
  <c r="S3720" i="2"/>
  <c r="T3944" i="2"/>
  <c r="U3944" i="2"/>
  <c r="U4872" i="2"/>
  <c r="T4872" i="2"/>
  <c r="U2222" i="2"/>
  <c r="T2222" i="2"/>
  <c r="U4015" i="2"/>
  <c r="T4015" i="2"/>
  <c r="S4015" i="2"/>
  <c r="U1173" i="2"/>
  <c r="T1173" i="2"/>
  <c r="S1173" i="2"/>
  <c r="U1916" i="2"/>
  <c r="T1916" i="2"/>
  <c r="S1916" i="2"/>
  <c r="U3147" i="2"/>
  <c r="T3147" i="2"/>
  <c r="S3147" i="2"/>
  <c r="U2110" i="2"/>
  <c r="T2110" i="2"/>
  <c r="S2110" i="2"/>
  <c r="U3421" i="2"/>
  <c r="T3421" i="2"/>
  <c r="S3421" i="2"/>
  <c r="U3829" i="2"/>
  <c r="T3829" i="2"/>
  <c r="S3829" i="2"/>
  <c r="U4308" i="2"/>
  <c r="T4308" i="2"/>
  <c r="S4308" i="2"/>
  <c r="U4939" i="2"/>
  <c r="T4939" i="2"/>
  <c r="S4939" i="2"/>
  <c r="U3408" i="2"/>
  <c r="T3408" i="2"/>
  <c r="S3408" i="2"/>
  <c r="U945" i="2"/>
  <c r="T2468" i="2"/>
  <c r="T204" i="2"/>
  <c r="U1328" i="2"/>
  <c r="U3350" i="2"/>
  <c r="T1221" i="2"/>
  <c r="S2222" i="2"/>
  <c r="S685" i="2"/>
  <c r="T685" i="2"/>
  <c r="U1493" i="2"/>
  <c r="T1493" i="2"/>
  <c r="T1521" i="2"/>
  <c r="S1521" i="2"/>
  <c r="U61" i="2"/>
  <c r="T61" i="2"/>
  <c r="S61" i="2"/>
  <c r="S413" i="2"/>
  <c r="U413" i="2"/>
  <c r="T413" i="2"/>
  <c r="U1309" i="2"/>
  <c r="S1309" i="2"/>
  <c r="T1309" i="2"/>
  <c r="S1397" i="2"/>
  <c r="U1397" i="2"/>
  <c r="T1397" i="2"/>
  <c r="S1437" i="2"/>
  <c r="U1437" i="2"/>
  <c r="T1437" i="2"/>
  <c r="T1509" i="2"/>
  <c r="S1509" i="2"/>
  <c r="S3013" i="2"/>
  <c r="U3013" i="2"/>
  <c r="T3013" i="2"/>
  <c r="U1665" i="2"/>
  <c r="T1665" i="2"/>
  <c r="S1665" i="2"/>
  <c r="U1873" i="2"/>
  <c r="T1873" i="2"/>
  <c r="S1873" i="2"/>
  <c r="U2617" i="2"/>
  <c r="T2617" i="2"/>
  <c r="S3593" i="2"/>
  <c r="T3593" i="2"/>
  <c r="S4497" i="2"/>
  <c r="T4497" i="2"/>
  <c r="S4010" i="2"/>
  <c r="U4010" i="2"/>
  <c r="S1812" i="2"/>
  <c r="U1812" i="2"/>
  <c r="U3492" i="2"/>
  <c r="S3492" i="2"/>
  <c r="T3492" i="2"/>
  <c r="S132" i="2"/>
  <c r="U132" i="2"/>
  <c r="T132" i="2"/>
  <c r="U228" i="2"/>
  <c r="T228" i="2"/>
  <c r="T260" i="2"/>
  <c r="S260" i="2"/>
  <c r="T724" i="2"/>
  <c r="U724" i="2"/>
  <c r="S1036" i="2"/>
  <c r="U1036" i="2"/>
  <c r="T1036" i="2"/>
  <c r="U1100" i="2"/>
  <c r="T1100" i="2"/>
  <c r="S1100" i="2"/>
  <c r="U814" i="2"/>
  <c r="T814" i="2"/>
  <c r="S1294" i="2"/>
  <c r="U1294" i="2"/>
  <c r="T1294" i="2"/>
  <c r="T3475" i="2"/>
  <c r="S3475" i="2"/>
  <c r="U355" i="2"/>
  <c r="T355" i="2"/>
  <c r="S355" i="2"/>
  <c r="U1251" i="2"/>
  <c r="T1251" i="2"/>
  <c r="S1251" i="2"/>
  <c r="U2507" i="2"/>
  <c r="T2507" i="2"/>
  <c r="S2507" i="2"/>
  <c r="T3451" i="2"/>
  <c r="U3451" i="2"/>
  <c r="S3451" i="2"/>
  <c r="U3523" i="2"/>
  <c r="T3523" i="2"/>
  <c r="S3523" i="2"/>
  <c r="S2973" i="2"/>
  <c r="U2973" i="2"/>
  <c r="T2973" i="2"/>
  <c r="S1708" i="2"/>
  <c r="U1708" i="2"/>
  <c r="T1708" i="2"/>
  <c r="T2284" i="2"/>
  <c r="U2284" i="2"/>
  <c r="S2284" i="2"/>
  <c r="U3004" i="2"/>
  <c r="T3004" i="2"/>
  <c r="S3004" i="2"/>
  <c r="S3812" i="2"/>
  <c r="U3812" i="2"/>
  <c r="T3812" i="2"/>
  <c r="T4564" i="2"/>
  <c r="S4564" i="2"/>
  <c r="S600" i="2"/>
  <c r="T600" i="2"/>
  <c r="T920" i="2"/>
  <c r="S920" i="2"/>
  <c r="U920" i="2"/>
  <c r="U984" i="2"/>
  <c r="T984" i="2"/>
  <c r="S984" i="2"/>
  <c r="S1680" i="2"/>
  <c r="U1680" i="2"/>
  <c r="S1808" i="2"/>
  <c r="U1808" i="2"/>
  <c r="T1808" i="2"/>
  <c r="S2072" i="2"/>
  <c r="U2072" i="2"/>
  <c r="S2248" i="2"/>
  <c r="U2248" i="2"/>
  <c r="T2344" i="2"/>
  <c r="U2344" i="2"/>
  <c r="S2344" i="2"/>
  <c r="U2720" i="2"/>
  <c r="T2720" i="2"/>
  <c r="S2720" i="2"/>
  <c r="S2992" i="2"/>
  <c r="U2992" i="2"/>
  <c r="S3120" i="2"/>
  <c r="U3120" i="2"/>
  <c r="U4080" i="2"/>
  <c r="T4080" i="2"/>
  <c r="U4488" i="2"/>
  <c r="S4488" i="2"/>
  <c r="U4616" i="2"/>
  <c r="S4616" i="2"/>
  <c r="T4744" i="2"/>
  <c r="U4744" i="2"/>
  <c r="S4744" i="2"/>
  <c r="T4864" i="2"/>
  <c r="U4864" i="2"/>
  <c r="S4896" i="2"/>
  <c r="U4896" i="2"/>
  <c r="T4896" i="2"/>
  <c r="S1703" i="2"/>
  <c r="U1703" i="2"/>
  <c r="T1703" i="2"/>
  <c r="S1791" i="2"/>
  <c r="T1791" i="2"/>
  <c r="U4343" i="2"/>
  <c r="T4343" i="2"/>
  <c r="S4343" i="2"/>
  <c r="S3111" i="2"/>
  <c r="U3111" i="2"/>
  <c r="U4688" i="2"/>
  <c r="S4688" i="2"/>
  <c r="U4528" i="2"/>
  <c r="T4528" i="2"/>
  <c r="S4528" i="2"/>
  <c r="U4221" i="2"/>
  <c r="S4221" i="2"/>
  <c r="T4221" i="2"/>
  <c r="T2134" i="2"/>
  <c r="S2134" i="2"/>
  <c r="S3126" i="2"/>
  <c r="U3126" i="2"/>
  <c r="T3126" i="2"/>
  <c r="S3342" i="2"/>
  <c r="U3342" i="2"/>
  <c r="T3342" i="2"/>
  <c r="U3790" i="2"/>
  <c r="S3790" i="2"/>
  <c r="T3790" i="2"/>
  <c r="U4078" i="2"/>
  <c r="T4078" i="2"/>
  <c r="U4637" i="2"/>
  <c r="T4637" i="2"/>
  <c r="U4917" i="2"/>
  <c r="S4917" i="2"/>
  <c r="S1950" i="2"/>
  <c r="U1950" i="2"/>
  <c r="T2126" i="2"/>
  <c r="S2126" i="2"/>
  <c r="U4550" i="2"/>
  <c r="S4550" i="2"/>
  <c r="S215" i="2"/>
  <c r="U215" i="2"/>
  <c r="T215" i="2"/>
  <c r="U359" i="2"/>
  <c r="T359" i="2"/>
  <c r="S359" i="2"/>
  <c r="S567" i="2"/>
  <c r="U567" i="2"/>
  <c r="U935" i="2"/>
  <c r="T935" i="2"/>
  <c r="S935" i="2"/>
  <c r="S1191" i="2"/>
  <c r="U1191" i="2"/>
  <c r="T1191" i="2"/>
  <c r="U1311" i="2"/>
  <c r="T1311" i="2"/>
  <c r="S1367" i="2"/>
  <c r="U1367" i="2"/>
  <c r="T1367" i="2"/>
  <c r="U1567" i="2"/>
  <c r="T1567" i="2"/>
  <c r="U2407" i="2"/>
  <c r="S2407" i="2"/>
  <c r="T2407" i="2"/>
  <c r="T3423" i="2"/>
  <c r="U3423" i="2"/>
  <c r="U3951" i="2"/>
  <c r="T3951" i="2"/>
  <c r="U4103" i="2"/>
  <c r="T4103" i="2"/>
  <c r="S4103" i="2"/>
  <c r="U3305" i="2"/>
  <c r="T3305" i="2"/>
  <c r="U3929" i="2"/>
  <c r="T3929" i="2"/>
  <c r="T2090" i="2"/>
  <c r="S2090" i="2"/>
  <c r="S4530" i="2"/>
  <c r="T4530" i="2"/>
  <c r="U4530" i="2"/>
  <c r="U4978" i="2"/>
  <c r="T4978" i="2"/>
  <c r="S2317" i="2"/>
  <c r="U2317" i="2"/>
  <c r="T2317" i="2"/>
  <c r="U3029" i="2"/>
  <c r="T3029" i="2"/>
  <c r="U1959" i="2"/>
  <c r="T1959" i="2"/>
  <c r="S1959" i="2"/>
  <c r="U2927" i="2"/>
  <c r="T2927" i="2"/>
  <c r="S2927" i="2"/>
  <c r="U3439" i="2"/>
  <c r="T3439" i="2"/>
  <c r="S3439" i="2"/>
  <c r="U3743" i="2"/>
  <c r="T3743" i="2"/>
  <c r="S3743" i="2"/>
  <c r="U4735" i="2"/>
  <c r="T4735" i="2"/>
  <c r="S4735" i="2"/>
  <c r="U1372" i="2"/>
  <c r="T1372" i="2"/>
  <c r="S1372" i="2"/>
  <c r="U3068" i="2"/>
  <c r="S3068" i="2"/>
  <c r="T3068" i="2"/>
  <c r="U4220" i="2"/>
  <c r="T4220" i="2"/>
  <c r="S4220" i="2"/>
  <c r="U1045" i="2"/>
  <c r="T1045" i="2"/>
  <c r="S1045" i="2"/>
  <c r="U1525" i="2"/>
  <c r="T1525" i="2"/>
  <c r="S1525" i="2"/>
  <c r="U3099" i="2"/>
  <c r="T3099" i="2"/>
  <c r="S3099" i="2"/>
  <c r="U2736" i="2"/>
  <c r="T2736" i="2"/>
  <c r="S2736" i="2"/>
  <c r="U4392" i="2"/>
  <c r="S4392" i="2"/>
  <c r="T4392" i="2"/>
  <c r="U4674" i="2"/>
  <c r="T4674" i="2"/>
  <c r="S4674" i="2"/>
  <c r="U491" i="2"/>
  <c r="T491" i="2"/>
  <c r="S491" i="2"/>
  <c r="U2907" i="2"/>
  <c r="T2907" i="2"/>
  <c r="S2907" i="2"/>
  <c r="U3955" i="2"/>
  <c r="T3955" i="2"/>
  <c r="S3955" i="2"/>
  <c r="U1180" i="2"/>
  <c r="T1180" i="2"/>
  <c r="S1180" i="2"/>
  <c r="U1756" i="2"/>
  <c r="T1756" i="2"/>
  <c r="S1756" i="2"/>
  <c r="U2396" i="2"/>
  <c r="T2396" i="2"/>
  <c r="S2396" i="2"/>
  <c r="T3132" i="2"/>
  <c r="U3132" i="2"/>
  <c r="S3132" i="2"/>
  <c r="U3932" i="2"/>
  <c r="T3932" i="2"/>
  <c r="S3932" i="2"/>
  <c r="U4698" i="2"/>
  <c r="T4698" i="2"/>
  <c r="S4698" i="2"/>
  <c r="U2779" i="2"/>
  <c r="T2779" i="2"/>
  <c r="S2779" i="2"/>
  <c r="U3947" i="2"/>
  <c r="T3947" i="2"/>
  <c r="S3947" i="2"/>
  <c r="U4699" i="2"/>
  <c r="T4699" i="2"/>
  <c r="S4699" i="2"/>
  <c r="U2580" i="2"/>
  <c r="S2580" i="2"/>
  <c r="T2580" i="2"/>
  <c r="U1861" i="2"/>
  <c r="T1861" i="2"/>
  <c r="S1861" i="2"/>
  <c r="U534" i="2"/>
  <c r="T534" i="2"/>
  <c r="S534" i="2"/>
  <c r="U1158" i="2"/>
  <c r="T1158" i="2"/>
  <c r="S1158" i="2"/>
  <c r="U1974" i="2"/>
  <c r="T1974" i="2"/>
  <c r="S1974" i="2"/>
  <c r="U2566" i="2"/>
  <c r="T2566" i="2"/>
  <c r="S2566" i="2"/>
  <c r="U3494" i="2"/>
  <c r="T3494" i="2"/>
  <c r="S3494" i="2"/>
  <c r="U3093" i="2"/>
  <c r="T3093" i="2"/>
  <c r="S3093" i="2"/>
  <c r="U3301" i="2"/>
  <c r="T3301" i="2"/>
  <c r="S3301" i="2"/>
  <c r="U2949" i="2"/>
  <c r="T2949" i="2"/>
  <c r="S2949" i="2"/>
  <c r="U3781" i="2"/>
  <c r="T3781" i="2"/>
  <c r="S3781" i="2"/>
  <c r="U4021" i="2"/>
  <c r="T4021" i="2"/>
  <c r="S4021" i="2"/>
  <c r="U4373" i="2"/>
  <c r="T4373" i="2"/>
  <c r="S4373" i="2"/>
  <c r="U3060" i="2"/>
  <c r="T3060" i="2"/>
  <c r="S3060" i="2"/>
  <c r="U4084" i="2"/>
  <c r="T4084" i="2"/>
  <c r="S4084" i="2"/>
  <c r="U2613" i="2"/>
  <c r="T2613" i="2"/>
  <c r="S2613" i="2"/>
  <c r="U3179" i="2"/>
  <c r="T3179" i="2"/>
  <c r="S3179" i="2"/>
  <c r="U4811" i="2"/>
  <c r="T4811" i="2"/>
  <c r="S4811" i="2"/>
  <c r="U4592" i="2"/>
  <c r="T4592" i="2"/>
  <c r="S4592" i="2"/>
  <c r="T4071" i="2"/>
  <c r="S4071" i="2"/>
  <c r="U4071" i="2"/>
  <c r="U4889" i="2"/>
  <c r="T4889" i="2"/>
  <c r="S4889" i="2"/>
  <c r="U3348" i="2"/>
  <c r="S3348" i="2"/>
  <c r="T3348" i="2"/>
  <c r="U4255" i="2"/>
  <c r="T4255" i="2"/>
  <c r="S4255" i="2"/>
  <c r="U4672" i="2"/>
  <c r="T4672" i="2"/>
  <c r="S4672" i="2"/>
  <c r="T1302" i="2"/>
  <c r="S916" i="2"/>
  <c r="S4078" i="2"/>
  <c r="U364" i="2"/>
  <c r="T648" i="2"/>
  <c r="U1521" i="2"/>
  <c r="U1759" i="2"/>
  <c r="U2090" i="2"/>
  <c r="T2423" i="2"/>
  <c r="U2750" i="2"/>
  <c r="T4606" i="2"/>
  <c r="S1710" i="2"/>
  <c r="U371" i="2"/>
  <c r="U1302" i="2"/>
  <c r="U2032" i="2"/>
  <c r="U2329" i="2"/>
  <c r="U3045" i="2"/>
  <c r="U36" i="2"/>
  <c r="T660" i="2"/>
  <c r="U1205" i="2"/>
  <c r="T1564" i="2"/>
  <c r="T2926" i="2"/>
  <c r="T4693" i="2"/>
  <c r="S164" i="2"/>
  <c r="U719" i="2"/>
  <c r="U3635" i="2"/>
  <c r="U363" i="2"/>
  <c r="U2705" i="2"/>
  <c r="S4183" i="2"/>
  <c r="S1630" i="2"/>
  <c r="U850" i="2"/>
  <c r="T995" i="2"/>
  <c r="U2039" i="2"/>
  <c r="S2579" i="2"/>
  <c r="T3657" i="2"/>
  <c r="T4205" i="2"/>
  <c r="T4928" i="2"/>
  <c r="U2048" i="2"/>
  <c r="T3161" i="2"/>
  <c r="T54" i="2"/>
  <c r="T1264" i="2"/>
  <c r="T1537" i="2"/>
  <c r="U1791" i="2"/>
  <c r="S2940" i="2"/>
  <c r="U3581" i="2"/>
  <c r="S4095" i="2"/>
  <c r="S1595" i="2"/>
  <c r="S2617" i="2"/>
  <c r="T3866" i="2"/>
  <c r="S2731" i="2"/>
  <c r="S3423" i="2"/>
  <c r="U3917" i="2"/>
  <c r="T4752" i="2"/>
  <c r="U767" i="2"/>
  <c r="T2087" i="2"/>
  <c r="U3836" i="2"/>
  <c r="S364" i="2"/>
  <c r="S3151" i="2"/>
  <c r="T522" i="2"/>
  <c r="S2948" i="2"/>
  <c r="S210" i="2"/>
  <c r="U4178" i="2"/>
  <c r="T2986" i="2"/>
  <c r="S3468" i="2"/>
  <c r="T3468" i="2"/>
  <c r="T4763" i="2"/>
  <c r="S4763" i="2"/>
  <c r="T4457" i="2"/>
  <c r="S4457" i="2"/>
  <c r="U2735" i="2"/>
  <c r="T2735" i="2"/>
  <c r="S2735" i="2"/>
  <c r="U3143" i="2"/>
  <c r="T3143" i="2"/>
  <c r="S3143" i="2"/>
  <c r="U3551" i="2"/>
  <c r="T3551" i="2"/>
  <c r="S3551" i="2"/>
  <c r="U4175" i="2"/>
  <c r="T4175" i="2"/>
  <c r="S4175" i="2"/>
  <c r="U4919" i="2"/>
  <c r="S4919" i="2"/>
  <c r="T4919" i="2"/>
  <c r="U2708" i="2"/>
  <c r="S2708" i="2"/>
  <c r="T2708" i="2"/>
  <c r="U3324" i="2"/>
  <c r="S3324" i="2"/>
  <c r="T3324" i="2"/>
  <c r="U4372" i="2"/>
  <c r="T4372" i="2"/>
  <c r="S4372" i="2"/>
  <c r="U1261" i="2"/>
  <c r="T1261" i="2"/>
  <c r="S1261" i="2"/>
  <c r="U2013" i="2"/>
  <c r="T2013" i="2"/>
  <c r="S2013" i="2"/>
  <c r="U3248" i="2"/>
  <c r="T3248" i="2"/>
  <c r="S3248" i="2"/>
  <c r="U4634" i="2"/>
  <c r="T4634" i="2"/>
  <c r="S4634" i="2"/>
  <c r="U1531" i="2"/>
  <c r="T1531" i="2"/>
  <c r="S1531" i="2"/>
  <c r="U3371" i="2"/>
  <c r="T3371" i="2"/>
  <c r="S3371" i="2"/>
  <c r="U4491" i="2"/>
  <c r="T4491" i="2"/>
  <c r="S4491" i="2"/>
  <c r="T1364" i="2"/>
  <c r="U1364" i="2"/>
  <c r="S1364" i="2"/>
  <c r="U2004" i="2"/>
  <c r="T2004" i="2"/>
  <c r="S2004" i="2"/>
  <c r="U3452" i="2"/>
  <c r="T3452" i="2"/>
  <c r="S3452" i="2"/>
  <c r="U1589" i="2"/>
  <c r="T1589" i="2"/>
  <c r="S1589" i="2"/>
  <c r="U162" i="2"/>
  <c r="T162" i="2"/>
  <c r="S162" i="2"/>
  <c r="U1339" i="2"/>
  <c r="T1339" i="2"/>
  <c r="S1339" i="2"/>
  <c r="U3435" i="2"/>
  <c r="T3435" i="2"/>
  <c r="S3435" i="2"/>
  <c r="U4339" i="2"/>
  <c r="T4339" i="2"/>
  <c r="S4339" i="2"/>
  <c r="U1668" i="2"/>
  <c r="T1668" i="2"/>
  <c r="S1668" i="2"/>
  <c r="U2213" i="2"/>
  <c r="T2213" i="2"/>
  <c r="S2213" i="2"/>
  <c r="U982" i="2"/>
  <c r="T982" i="2"/>
  <c r="S982" i="2"/>
  <c r="U1262" i="2"/>
  <c r="T1262" i="2"/>
  <c r="S1262" i="2"/>
  <c r="U2158" i="2"/>
  <c r="T2158" i="2"/>
  <c r="S2158" i="2"/>
  <c r="U2790" i="2"/>
  <c r="T2790" i="2"/>
  <c r="S2790" i="2"/>
  <c r="U3774" i="2"/>
  <c r="T3774" i="2"/>
  <c r="S3774" i="2"/>
  <c r="U2837" i="2"/>
  <c r="S2837" i="2"/>
  <c r="T2837" i="2"/>
  <c r="U3205" i="2"/>
  <c r="T3205" i="2"/>
  <c r="S3205" i="2"/>
  <c r="U3453" i="2"/>
  <c r="T3453" i="2"/>
  <c r="S3453" i="2"/>
  <c r="U2741" i="2"/>
  <c r="S2741" i="2"/>
  <c r="T2741" i="2"/>
  <c r="U3125" i="2"/>
  <c r="S3125" i="2"/>
  <c r="T3125" i="2"/>
  <c r="U3677" i="2"/>
  <c r="T3677" i="2"/>
  <c r="S3677" i="2"/>
  <c r="U3861" i="2"/>
  <c r="T3861" i="2"/>
  <c r="S3861" i="2"/>
  <c r="U4069" i="2"/>
  <c r="T4069" i="2"/>
  <c r="S4069" i="2"/>
  <c r="U2148" i="2"/>
  <c r="T2148" i="2"/>
  <c r="S2148" i="2"/>
  <c r="U3508" i="2"/>
  <c r="T3508" i="2"/>
  <c r="S3508" i="2"/>
  <c r="U4380" i="2"/>
  <c r="T4380" i="2"/>
  <c r="S4380" i="2"/>
  <c r="U883" i="2"/>
  <c r="T883" i="2"/>
  <c r="S883" i="2"/>
  <c r="U3675" i="2"/>
  <c r="S3675" i="2"/>
  <c r="T3675" i="2"/>
  <c r="U4963" i="2"/>
  <c r="S4963" i="2"/>
  <c r="T4963" i="2"/>
  <c r="U3541" i="2"/>
  <c r="T3541" i="2"/>
  <c r="S3541" i="2"/>
  <c r="U3656" i="2"/>
  <c r="T3656" i="2"/>
  <c r="S3656" i="2"/>
  <c r="U4696" i="2"/>
  <c r="T4696" i="2"/>
  <c r="S4696" i="2"/>
  <c r="S4070" i="2"/>
  <c r="U4070" i="2"/>
  <c r="T4070" i="2"/>
  <c r="U3880" i="2"/>
  <c r="S3880" i="2"/>
  <c r="T3880" i="2"/>
  <c r="U4712" i="2"/>
  <c r="T4712" i="2"/>
  <c r="S4712" i="2"/>
  <c r="T3843" i="2"/>
  <c r="U1436" i="2"/>
  <c r="U1580" i="2"/>
  <c r="S3434" i="2"/>
  <c r="U4258" i="2"/>
  <c r="S321" i="2"/>
  <c r="T1053" i="2"/>
  <c r="U1527" i="2"/>
  <c r="U2562" i="2"/>
  <c r="U2751" i="2"/>
  <c r="T2968" i="2"/>
  <c r="U3330" i="2"/>
  <c r="U3700" i="2"/>
  <c r="U3994" i="2"/>
  <c r="U4261" i="2"/>
  <c r="S1480" i="2"/>
  <c r="S4264" i="2"/>
  <c r="T843" i="2"/>
  <c r="T994" i="2"/>
  <c r="S1995" i="2"/>
  <c r="T2106" i="2"/>
  <c r="T2395" i="2"/>
  <c r="S3090" i="2"/>
  <c r="U4457" i="2"/>
  <c r="S156" i="2"/>
  <c r="S3471" i="2"/>
  <c r="S479" i="2"/>
  <c r="T1640" i="2"/>
  <c r="T2043" i="2"/>
  <c r="T2370" i="2"/>
  <c r="T3429" i="2"/>
  <c r="T4858" i="2"/>
  <c r="S1547" i="2"/>
  <c r="T3868" i="2"/>
  <c r="U1406" i="2"/>
  <c r="T1530" i="2"/>
  <c r="T1790" i="2"/>
  <c r="T2194" i="2"/>
  <c r="S3299" i="2"/>
  <c r="S3848" i="2"/>
  <c r="T3959" i="2"/>
  <c r="U4242" i="2"/>
  <c r="T2018" i="2"/>
  <c r="T2276" i="2"/>
  <c r="T3226" i="2"/>
  <c r="U4517" i="2"/>
  <c r="S2619" i="2"/>
  <c r="T4131" i="2"/>
  <c r="T671" i="2"/>
  <c r="S799" i="2"/>
  <c r="T931" i="2"/>
  <c r="T1590" i="2"/>
  <c r="S2129" i="2"/>
  <c r="T2348" i="2"/>
  <c r="T2551" i="2"/>
  <c r="T3152" i="2"/>
  <c r="T3304" i="2"/>
  <c r="S3414" i="2"/>
  <c r="T4627" i="2"/>
  <c r="S2321" i="2"/>
  <c r="T4181" i="2"/>
  <c r="T210" i="2"/>
  <c r="T599" i="2"/>
  <c r="T859" i="2"/>
  <c r="S1006" i="2"/>
  <c r="U1462" i="2"/>
  <c r="S1700" i="2"/>
  <c r="T1954" i="2"/>
  <c r="S2209" i="2"/>
  <c r="T2975" i="2"/>
  <c r="U3857" i="2"/>
  <c r="T4212" i="2"/>
  <c r="T1845" i="2"/>
  <c r="U3984" i="2"/>
  <c r="U4947" i="2"/>
  <c r="S3732" i="2"/>
  <c r="U1399" i="2"/>
  <c r="T1399" i="2"/>
  <c r="S1399" i="2"/>
  <c r="U2759" i="2"/>
  <c r="T2759" i="2"/>
  <c r="S2759" i="2"/>
  <c r="T3167" i="2"/>
  <c r="U3167" i="2"/>
  <c r="S3167" i="2"/>
  <c r="U3631" i="2"/>
  <c r="T3631" i="2"/>
  <c r="S3631" i="2"/>
  <c r="U4239" i="2"/>
  <c r="T4239" i="2"/>
  <c r="S4239" i="2"/>
  <c r="U2804" i="2"/>
  <c r="T2804" i="2"/>
  <c r="S2804" i="2"/>
  <c r="U3612" i="2"/>
  <c r="T3612" i="2"/>
  <c r="S3612" i="2"/>
  <c r="U4412" i="2"/>
  <c r="T4412" i="2"/>
  <c r="S4412" i="2"/>
  <c r="U1269" i="2"/>
  <c r="T1269" i="2"/>
  <c r="S1269" i="2"/>
  <c r="U969" i="2"/>
  <c r="T969" i="2"/>
  <c r="S969" i="2"/>
  <c r="U4658" i="2"/>
  <c r="T4658" i="2"/>
  <c r="S4658" i="2"/>
  <c r="U2123" i="2"/>
  <c r="T2123" i="2"/>
  <c r="S2123" i="2"/>
  <c r="U3611" i="2"/>
  <c r="S3611" i="2"/>
  <c r="T3611" i="2"/>
  <c r="U4539" i="2"/>
  <c r="T4539" i="2"/>
  <c r="S4539" i="2"/>
  <c r="U1388" i="2"/>
  <c r="T1388" i="2"/>
  <c r="S1388" i="2"/>
  <c r="U2060" i="2"/>
  <c r="T2060" i="2"/>
  <c r="S2060" i="2"/>
  <c r="U2588" i="2"/>
  <c r="T2588" i="2"/>
  <c r="S2588" i="2"/>
  <c r="U3476" i="2"/>
  <c r="T3476" i="2"/>
  <c r="S3476" i="2"/>
  <c r="U2229" i="2"/>
  <c r="T2229" i="2"/>
  <c r="S2229" i="2"/>
  <c r="U2458" i="2"/>
  <c r="T2458" i="2"/>
  <c r="S2458" i="2"/>
  <c r="U1859" i="2"/>
  <c r="T1859" i="2"/>
  <c r="S1859" i="2"/>
  <c r="U3507" i="2"/>
  <c r="T3507" i="2"/>
  <c r="S3507" i="2"/>
  <c r="U4475" i="2"/>
  <c r="T4475" i="2"/>
  <c r="S4475" i="2"/>
  <c r="U2012" i="2"/>
  <c r="T2012" i="2"/>
  <c r="S2012" i="2"/>
  <c r="U2293" i="2"/>
  <c r="T2293" i="2"/>
  <c r="S2293" i="2"/>
  <c r="U990" i="2"/>
  <c r="T990" i="2"/>
  <c r="S990" i="2"/>
  <c r="U1326" i="2"/>
  <c r="T1326" i="2"/>
  <c r="S1326" i="2"/>
  <c r="U2198" i="2"/>
  <c r="S2198" i="2"/>
  <c r="T2198" i="2"/>
  <c r="U3006" i="2"/>
  <c r="T3006" i="2"/>
  <c r="S3006" i="2"/>
  <c r="U3902" i="2"/>
  <c r="T3902" i="2"/>
  <c r="S3902" i="2"/>
  <c r="U2845" i="2"/>
  <c r="T2845" i="2"/>
  <c r="S2845" i="2"/>
  <c r="U3461" i="2"/>
  <c r="T3461" i="2"/>
  <c r="S3461" i="2"/>
  <c r="U2757" i="2"/>
  <c r="S2757" i="2"/>
  <c r="T2757" i="2"/>
  <c r="U3253" i="2"/>
  <c r="T3253" i="2"/>
  <c r="S3253" i="2"/>
  <c r="U3709" i="2"/>
  <c r="T3709" i="2"/>
  <c r="S3709" i="2"/>
  <c r="U3933" i="2"/>
  <c r="T3933" i="2"/>
  <c r="S3933" i="2"/>
  <c r="U4101" i="2"/>
  <c r="T4101" i="2"/>
  <c r="S4101" i="2"/>
  <c r="U2228" i="2"/>
  <c r="T2228" i="2"/>
  <c r="S2228" i="2"/>
  <c r="U3572" i="2"/>
  <c r="T3572" i="2"/>
  <c r="S3572" i="2"/>
  <c r="U2005" i="2"/>
  <c r="T2005" i="2"/>
  <c r="S2005" i="2"/>
  <c r="U1923" i="2"/>
  <c r="T1923" i="2"/>
  <c r="S1923" i="2"/>
  <c r="U3723" i="2"/>
  <c r="T3723" i="2"/>
  <c r="S3723" i="2"/>
  <c r="U4399" i="2"/>
  <c r="T4399" i="2"/>
  <c r="S4399" i="2"/>
  <c r="U3797" i="2"/>
  <c r="T3797" i="2"/>
  <c r="S3797" i="2"/>
  <c r="T4424" i="2"/>
  <c r="U4424" i="2"/>
  <c r="S4424" i="2"/>
  <c r="U4618" i="2"/>
  <c r="T4618" i="2"/>
  <c r="S4618" i="2"/>
  <c r="T3134" i="2"/>
  <c r="U3134" i="2"/>
  <c r="S3134" i="2"/>
  <c r="U4208" i="2"/>
  <c r="T4208" i="2"/>
  <c r="S4208" i="2"/>
  <c r="U4736" i="2"/>
  <c r="S4736" i="2"/>
  <c r="T4736" i="2"/>
  <c r="S1784" i="2"/>
  <c r="S4526" i="2"/>
  <c r="T1615" i="2"/>
  <c r="U3434" i="2"/>
  <c r="T3727" i="2"/>
  <c r="T4526" i="2"/>
  <c r="T321" i="2"/>
  <c r="U1053" i="2"/>
  <c r="U1784" i="2"/>
  <c r="T1928" i="2"/>
  <c r="U2629" i="2"/>
  <c r="U2968" i="2"/>
  <c r="S3362" i="2"/>
  <c r="T3732" i="2"/>
  <c r="S466" i="2"/>
  <c r="T1995" i="2"/>
  <c r="S2842" i="2"/>
  <c r="T3406" i="2"/>
  <c r="U4506" i="2"/>
  <c r="T4953" i="2"/>
  <c r="S252" i="2"/>
  <c r="T479" i="2"/>
  <c r="U1640" i="2"/>
  <c r="U3429" i="2"/>
  <c r="U4858" i="2"/>
  <c r="T1547" i="2"/>
  <c r="T1879" i="2"/>
  <c r="S3128" i="2"/>
  <c r="T3548" i="2"/>
  <c r="U3868" i="2"/>
  <c r="U4249" i="2"/>
  <c r="S4178" i="2"/>
  <c r="S262" i="2"/>
  <c r="S1306" i="2"/>
  <c r="S1455" i="2"/>
  <c r="U1790" i="2"/>
  <c r="T2638" i="2"/>
  <c r="T2881" i="2"/>
  <c r="U3299" i="2"/>
  <c r="S3448" i="2"/>
  <c r="T3577" i="2"/>
  <c r="T3848" i="2"/>
  <c r="S4272" i="2"/>
  <c r="T1797" i="2"/>
  <c r="T2619" i="2"/>
  <c r="T3021" i="2"/>
  <c r="T3766" i="2"/>
  <c r="U4131" i="2"/>
  <c r="S475" i="2"/>
  <c r="S598" i="2"/>
  <c r="T799" i="2"/>
  <c r="S1218" i="2"/>
  <c r="T1495" i="2"/>
  <c r="T1726" i="2"/>
  <c r="T2129" i="2"/>
  <c r="U3152" i="2"/>
  <c r="U3304" i="2"/>
  <c r="T3414" i="2"/>
  <c r="T4906" i="2"/>
  <c r="S135" i="2"/>
  <c r="S971" i="2"/>
  <c r="T2321" i="2"/>
  <c r="S3266" i="2"/>
  <c r="U4181" i="2"/>
  <c r="U599" i="2"/>
  <c r="T1006" i="2"/>
  <c r="T1501" i="2"/>
  <c r="T1700" i="2"/>
  <c r="T2209" i="2"/>
  <c r="T2768" i="2"/>
  <c r="S4063" i="2"/>
  <c r="U4212" i="2"/>
  <c r="S4575" i="2"/>
  <c r="T4706" i="2"/>
  <c r="S3075" i="2"/>
  <c r="S1928" i="2"/>
  <c r="S3872" i="2"/>
  <c r="S2903" i="2"/>
  <c r="S1245" i="2"/>
  <c r="T4737" i="2"/>
  <c r="S4737" i="2"/>
  <c r="T4289" i="2"/>
  <c r="S4289" i="2"/>
  <c r="T4713" i="2"/>
  <c r="S4713" i="2"/>
  <c r="U1487" i="2"/>
  <c r="T1487" i="2"/>
  <c r="S1487" i="2"/>
  <c r="U2783" i="2"/>
  <c r="T2783" i="2"/>
  <c r="S2783" i="2"/>
  <c r="U3271" i="2"/>
  <c r="T3271" i="2"/>
  <c r="S3271" i="2"/>
  <c r="U3663" i="2"/>
  <c r="T3663" i="2"/>
  <c r="S3663" i="2"/>
  <c r="U4287" i="2"/>
  <c r="T4287" i="2"/>
  <c r="S4287" i="2"/>
  <c r="U492" i="2"/>
  <c r="T492" i="2"/>
  <c r="S492" i="2"/>
  <c r="U2812" i="2"/>
  <c r="T2812" i="2"/>
  <c r="S2812" i="2"/>
  <c r="U3988" i="2"/>
  <c r="T3988" i="2"/>
  <c r="S3988" i="2"/>
  <c r="U317" i="2"/>
  <c r="T317" i="2"/>
  <c r="S317" i="2"/>
  <c r="U1301" i="2"/>
  <c r="T1301" i="2"/>
  <c r="S1301" i="2"/>
  <c r="U4649" i="2"/>
  <c r="T4649" i="2"/>
  <c r="S4649" i="2"/>
  <c r="U2571" i="2"/>
  <c r="T2571" i="2"/>
  <c r="S2571" i="2"/>
  <c r="U2179" i="2"/>
  <c r="T2179" i="2"/>
  <c r="S2179" i="2"/>
  <c r="U3699" i="2"/>
  <c r="S3699" i="2"/>
  <c r="T3699" i="2"/>
  <c r="U4555" i="2"/>
  <c r="T4555" i="2"/>
  <c r="S4555" i="2"/>
  <c r="U1428" i="2"/>
  <c r="T1428" i="2"/>
  <c r="S1428" i="2"/>
  <c r="U2084" i="2"/>
  <c r="T2084" i="2"/>
  <c r="S2084" i="2"/>
  <c r="U2652" i="2"/>
  <c r="T2652" i="2"/>
  <c r="S2652" i="2"/>
  <c r="U2365" i="2"/>
  <c r="T2365" i="2"/>
  <c r="S2365" i="2"/>
  <c r="U4466" i="2"/>
  <c r="T4466" i="2"/>
  <c r="S4466" i="2"/>
  <c r="U2211" i="2"/>
  <c r="T2211" i="2"/>
  <c r="S2211" i="2"/>
  <c r="U3539" i="2"/>
  <c r="T3539" i="2"/>
  <c r="S3539" i="2"/>
  <c r="U4531" i="2"/>
  <c r="T4531" i="2"/>
  <c r="S4531" i="2"/>
  <c r="U2044" i="2"/>
  <c r="T2044" i="2"/>
  <c r="S2044" i="2"/>
  <c r="U1085" i="2"/>
  <c r="T1085" i="2"/>
  <c r="S1085" i="2"/>
  <c r="U2389" i="2"/>
  <c r="T2389" i="2"/>
  <c r="S2389" i="2"/>
  <c r="U1022" i="2"/>
  <c r="T1022" i="2"/>
  <c r="S1022" i="2"/>
  <c r="U1526" i="2"/>
  <c r="T1526" i="2"/>
  <c r="S1526" i="2"/>
  <c r="U2230" i="2"/>
  <c r="T2230" i="2"/>
  <c r="S2230" i="2"/>
  <c r="T3166" i="2"/>
  <c r="U3166" i="2"/>
  <c r="S3166" i="2"/>
  <c r="U3934" i="2"/>
  <c r="S3934" i="2"/>
  <c r="T3934" i="2"/>
  <c r="U2869" i="2"/>
  <c r="T2869" i="2"/>
  <c r="S2869" i="2"/>
  <c r="U3485" i="2"/>
  <c r="T3485" i="2"/>
  <c r="S3485" i="2"/>
  <c r="U2773" i="2"/>
  <c r="T2773" i="2"/>
  <c r="S2773" i="2"/>
  <c r="U3285" i="2"/>
  <c r="T3285" i="2"/>
  <c r="S3285" i="2"/>
  <c r="U3717" i="2"/>
  <c r="T3717" i="2"/>
  <c r="S3717" i="2"/>
  <c r="U3973" i="2"/>
  <c r="T3973" i="2"/>
  <c r="S3973" i="2"/>
  <c r="U4149" i="2"/>
  <c r="T4149" i="2"/>
  <c r="S4149" i="2"/>
  <c r="U2316" i="2"/>
  <c r="T2316" i="2"/>
  <c r="S2316" i="2"/>
  <c r="U3676" i="2"/>
  <c r="T3676" i="2"/>
  <c r="S3676" i="2"/>
  <c r="U2333" i="2"/>
  <c r="T2333" i="2"/>
  <c r="S2333" i="2"/>
  <c r="U2499" i="2"/>
  <c r="T2499" i="2"/>
  <c r="S2499" i="2"/>
  <c r="U4379" i="2"/>
  <c r="T4379" i="2"/>
  <c r="S4379" i="2"/>
  <c r="U4671" i="2"/>
  <c r="T4671" i="2"/>
  <c r="S4671" i="2"/>
  <c r="U4681" i="2"/>
  <c r="T4681" i="2"/>
  <c r="S4681" i="2"/>
  <c r="U4632" i="2"/>
  <c r="T4632" i="2"/>
  <c r="S4632" i="2"/>
  <c r="U4738" i="2"/>
  <c r="T4738" i="2"/>
  <c r="S4738" i="2"/>
  <c r="U4319" i="2"/>
  <c r="T4319" i="2"/>
  <c r="S4319" i="2"/>
  <c r="U4776" i="2"/>
  <c r="S4776" i="2"/>
  <c r="T4776" i="2"/>
  <c r="S3000" i="2"/>
  <c r="T92" i="2"/>
  <c r="T613" i="2"/>
  <c r="T910" i="2"/>
  <c r="S1315" i="2"/>
  <c r="T1926" i="2"/>
  <c r="T2903" i="2"/>
  <c r="S3241" i="2"/>
  <c r="T104" i="2"/>
  <c r="T488" i="2"/>
  <c r="T2159" i="2"/>
  <c r="T2840" i="2"/>
  <c r="S2994" i="2"/>
  <c r="U3362" i="2"/>
  <c r="T4914" i="2"/>
  <c r="T350" i="2"/>
  <c r="T466" i="2"/>
  <c r="S745" i="2"/>
  <c r="S2162" i="2"/>
  <c r="S2290" i="2"/>
  <c r="T2842" i="2"/>
  <c r="T3000" i="2"/>
  <c r="S3289" i="2"/>
  <c r="U3406" i="2"/>
  <c r="T3564" i="2"/>
  <c r="U4953" i="2"/>
  <c r="S3857" i="2"/>
  <c r="T252" i="2"/>
  <c r="S1425" i="2"/>
  <c r="T1742" i="2"/>
  <c r="S2518" i="2"/>
  <c r="T4553" i="2"/>
  <c r="T4908" i="2"/>
  <c r="S1312" i="2"/>
  <c r="U1879" i="2"/>
  <c r="T3128" i="2"/>
  <c r="U3548" i="2"/>
  <c r="S2085" i="2"/>
  <c r="S4242" i="2"/>
  <c r="T262" i="2"/>
  <c r="T1306" i="2"/>
  <c r="T1455" i="2"/>
  <c r="T1565" i="2"/>
  <c r="T1817" i="2"/>
  <c r="S2249" i="2"/>
  <c r="U2638" i="2"/>
  <c r="T3448" i="2"/>
  <c r="S3577" i="2"/>
  <c r="S4014" i="2"/>
  <c r="T4272" i="2"/>
  <c r="T4869" i="2"/>
  <c r="S3925" i="2"/>
  <c r="S1466" i="2"/>
  <c r="S1794" i="2"/>
  <c r="T2085" i="2"/>
  <c r="U3691" i="2"/>
  <c r="U3021" i="2"/>
  <c r="S3766" i="2"/>
  <c r="S4718" i="2"/>
  <c r="S4947" i="2"/>
  <c r="T475" i="2"/>
  <c r="T598" i="2"/>
  <c r="S711" i="2"/>
  <c r="T1218" i="2"/>
  <c r="U1726" i="2"/>
  <c r="S3710" i="2"/>
  <c r="S3856" i="2"/>
  <c r="T4652" i="2"/>
  <c r="T135" i="2"/>
  <c r="T971" i="2"/>
  <c r="T3266" i="2"/>
  <c r="T895" i="2"/>
  <c r="U1501" i="2"/>
  <c r="S1877" i="2"/>
  <c r="U2768" i="2"/>
  <c r="S3219" i="2"/>
  <c r="T4063" i="2"/>
  <c r="T4575" i="2"/>
  <c r="T1989" i="2"/>
  <c r="S1992" i="2"/>
  <c r="T4187" i="2"/>
  <c r="S1925" i="2"/>
  <c r="T4571" i="2"/>
  <c r="S4571" i="2"/>
  <c r="T3689" i="2"/>
  <c r="S3689" i="2"/>
  <c r="S4107" i="2"/>
  <c r="T4107" i="2"/>
  <c r="S4083" i="2"/>
  <c r="T4083" i="2"/>
  <c r="U1551" i="2"/>
  <c r="T1551" i="2"/>
  <c r="S1551" i="2"/>
  <c r="U2863" i="2"/>
  <c r="T2863" i="2"/>
  <c r="S2863" i="2"/>
  <c r="U3303" i="2"/>
  <c r="T3303" i="2"/>
  <c r="S3303" i="2"/>
  <c r="U3679" i="2"/>
  <c r="T3679" i="2"/>
  <c r="S3679" i="2"/>
  <c r="U4631" i="2"/>
  <c r="T4631" i="2"/>
  <c r="S4631" i="2"/>
  <c r="U1308" i="2"/>
  <c r="T1308" i="2"/>
  <c r="S1308" i="2"/>
  <c r="U2876" i="2"/>
  <c r="T2876" i="2"/>
  <c r="S2876" i="2"/>
  <c r="U4020" i="2"/>
  <c r="T4020" i="2"/>
  <c r="S4020" i="2"/>
  <c r="U501" i="2"/>
  <c r="T501" i="2"/>
  <c r="S501" i="2"/>
  <c r="T1365" i="2"/>
  <c r="U1365" i="2"/>
  <c r="S1365" i="2"/>
  <c r="U2581" i="2"/>
  <c r="S2581" i="2"/>
  <c r="T2581" i="2"/>
  <c r="U1032" i="2"/>
  <c r="S1032" i="2"/>
  <c r="T1032" i="2"/>
  <c r="U3440" i="2"/>
  <c r="T3440" i="2"/>
  <c r="S3440" i="2"/>
  <c r="U4657" i="2"/>
  <c r="T4657" i="2"/>
  <c r="S4657" i="2"/>
  <c r="U4211" i="2"/>
  <c r="T4211" i="2"/>
  <c r="S4211" i="2"/>
  <c r="U2339" i="2"/>
  <c r="T2339" i="2"/>
  <c r="S2339" i="2"/>
  <c r="U3835" i="2"/>
  <c r="T3835" i="2"/>
  <c r="S3835" i="2"/>
  <c r="U4667" i="2"/>
  <c r="T4667" i="2"/>
  <c r="S4667" i="2"/>
  <c r="U1468" i="2"/>
  <c r="T1468" i="2"/>
  <c r="S1468" i="2"/>
  <c r="U2236" i="2"/>
  <c r="T2236" i="2"/>
  <c r="S2236" i="2"/>
  <c r="U2964" i="2"/>
  <c r="S2964" i="2"/>
  <c r="T2964" i="2"/>
  <c r="U2397" i="2"/>
  <c r="T2397" i="2"/>
  <c r="S2397" i="2"/>
  <c r="U4554" i="2"/>
  <c r="T4554" i="2"/>
  <c r="S4554" i="2"/>
  <c r="U2347" i="2"/>
  <c r="T2347" i="2"/>
  <c r="S2347" i="2"/>
  <c r="U3803" i="2"/>
  <c r="T3803" i="2"/>
  <c r="S3803" i="2"/>
  <c r="U4595" i="2"/>
  <c r="T4595" i="2"/>
  <c r="S4595" i="2"/>
  <c r="U2124" i="2"/>
  <c r="T2124" i="2"/>
  <c r="S2124" i="2"/>
  <c r="U1605" i="2"/>
  <c r="T1605" i="2"/>
  <c r="S1605" i="2"/>
  <c r="S2453" i="2"/>
  <c r="T2453" i="2"/>
  <c r="U2453" i="2"/>
  <c r="U1086" i="2"/>
  <c r="T1086" i="2"/>
  <c r="S1086" i="2"/>
  <c r="U1654" i="2"/>
  <c r="T1654" i="2"/>
  <c r="S1654" i="2"/>
  <c r="T2286" i="2"/>
  <c r="U2286" i="2"/>
  <c r="S2286" i="2"/>
  <c r="U3302" i="2"/>
  <c r="T3302" i="2"/>
  <c r="S3302" i="2"/>
  <c r="U4038" i="2"/>
  <c r="S4038" i="2"/>
  <c r="T4038" i="2"/>
  <c r="U2877" i="2"/>
  <c r="T2877" i="2"/>
  <c r="S2877" i="2"/>
  <c r="U3237" i="2"/>
  <c r="T3237" i="2"/>
  <c r="S3237" i="2"/>
  <c r="U3509" i="2"/>
  <c r="T3509" i="2"/>
  <c r="S3509" i="2"/>
  <c r="U2789" i="2"/>
  <c r="T2789" i="2"/>
  <c r="S2789" i="2"/>
  <c r="U3557" i="2"/>
  <c r="T3557" i="2"/>
  <c r="S3557" i="2"/>
  <c r="U3741" i="2"/>
  <c r="T3741" i="2"/>
  <c r="S3741" i="2"/>
  <c r="U3997" i="2"/>
  <c r="T3997" i="2"/>
  <c r="S3997" i="2"/>
  <c r="U4229" i="2"/>
  <c r="T4229" i="2"/>
  <c r="S4229" i="2"/>
  <c r="U2420" i="2"/>
  <c r="T2420" i="2"/>
  <c r="S2420" i="2"/>
  <c r="U3796" i="2"/>
  <c r="T3796" i="2"/>
  <c r="S3796" i="2"/>
  <c r="U2541" i="2"/>
  <c r="T2541" i="2"/>
  <c r="S2541" i="2"/>
  <c r="U2771" i="2"/>
  <c r="S2771" i="2"/>
  <c r="T2771" i="2"/>
  <c r="U4515" i="2"/>
  <c r="T4515" i="2"/>
  <c r="S4515" i="2"/>
  <c r="U3317" i="2"/>
  <c r="T3317" i="2"/>
  <c r="S3317" i="2"/>
  <c r="U4617" i="2"/>
  <c r="T4617" i="2"/>
  <c r="S4617" i="2"/>
  <c r="U4569" i="2"/>
  <c r="T4569" i="2"/>
  <c r="S4569" i="2"/>
  <c r="U4815" i="2"/>
  <c r="T4815" i="2"/>
  <c r="S4815" i="2"/>
  <c r="U2896" i="2"/>
  <c r="T2896" i="2"/>
  <c r="S2896" i="2"/>
  <c r="T4338" i="2"/>
  <c r="U92" i="2"/>
  <c r="U613" i="2"/>
  <c r="U910" i="2"/>
  <c r="U3358" i="2"/>
  <c r="S3595" i="2"/>
  <c r="U104" i="2"/>
  <c r="U488" i="2"/>
  <c r="T652" i="2"/>
  <c r="U1992" i="2"/>
  <c r="U2159" i="2"/>
  <c r="T2469" i="2"/>
  <c r="U2840" i="2"/>
  <c r="U2994" i="2"/>
  <c r="U4914" i="2"/>
  <c r="U350" i="2"/>
  <c r="U3564" i="2"/>
  <c r="U4264" i="2"/>
  <c r="U4571" i="2"/>
  <c r="U1742" i="2"/>
  <c r="U4553" i="2"/>
  <c r="U4908" i="2"/>
  <c r="S2152" i="2"/>
  <c r="U1565" i="2"/>
  <c r="T3213" i="2"/>
  <c r="U4737" i="2"/>
  <c r="S1989" i="2"/>
  <c r="T311" i="2"/>
  <c r="U3856" i="2"/>
  <c r="T4941" i="2"/>
  <c r="U3219" i="2"/>
  <c r="S3718" i="2"/>
  <c r="T3994" i="2"/>
  <c r="R29" i="2"/>
  <c r="R93" i="2"/>
  <c r="R125" i="2"/>
  <c r="R157" i="2"/>
  <c r="R293" i="2"/>
  <c r="R413" i="2"/>
  <c r="R477" i="2"/>
  <c r="R1037" i="2"/>
  <c r="R9" i="2"/>
  <c r="R253" i="2"/>
  <c r="R549" i="2"/>
  <c r="R805" i="2"/>
  <c r="R1101" i="2"/>
  <c r="R1437" i="2"/>
  <c r="R65" i="2"/>
  <c r="R297" i="2"/>
  <c r="R529" i="2"/>
  <c r="R4" i="2"/>
  <c r="R4801" i="2"/>
  <c r="R2236" i="2"/>
  <c r="R3645" i="2"/>
  <c r="R1605" i="2"/>
  <c r="R3813" i="2"/>
  <c r="R2693" i="2"/>
  <c r="R4671" i="2"/>
  <c r="R4411" i="2"/>
  <c r="R3077" i="2"/>
  <c r="R4791" i="2"/>
  <c r="R4608" i="2"/>
  <c r="R2895" i="2"/>
  <c r="R2589" i="2"/>
  <c r="R2803" i="2"/>
  <c r="R3439" i="2"/>
  <c r="R1631" i="2"/>
  <c r="R3237" i="2"/>
  <c r="R2005" i="2"/>
  <c r="R4619" i="2"/>
  <c r="R2920" i="2"/>
  <c r="R3303" i="2"/>
  <c r="R3643" i="2"/>
  <c r="R1526" i="2"/>
  <c r="R3269" i="2"/>
  <c r="R4069" i="2"/>
  <c r="R3461" i="2"/>
  <c r="R2365" i="2"/>
  <c r="R3611" i="2"/>
  <c r="R4736" i="2"/>
  <c r="R3440" i="2"/>
  <c r="R3324" i="2"/>
  <c r="R4053" i="2"/>
  <c r="R4339" i="2"/>
  <c r="R2704" i="2"/>
  <c r="R3774" i="2"/>
  <c r="R3389" i="2"/>
  <c r="R2212" i="2"/>
  <c r="R4659" i="2"/>
  <c r="R4695" i="2"/>
  <c r="R1166" i="2"/>
  <c r="R2148" i="2"/>
  <c r="R1364" i="2"/>
  <c r="R3280" i="2"/>
  <c r="R4762" i="2"/>
  <c r="R4319" i="2"/>
  <c r="R990" i="2"/>
  <c r="R629" i="2"/>
  <c r="R4569" i="2"/>
  <c r="R982" i="2"/>
  <c r="R4839" i="2"/>
  <c r="R3317" i="2"/>
  <c r="R2084" i="2"/>
  <c r="R4632" i="2"/>
  <c r="R3315" i="2"/>
  <c r="R4016" i="2"/>
  <c r="R3663" i="2"/>
  <c r="R3494" i="2"/>
  <c r="R4631" i="2"/>
  <c r="R1261" i="2"/>
  <c r="R4220" i="2"/>
  <c r="R779" i="2"/>
  <c r="R4514" i="2"/>
  <c r="R3013" i="2"/>
  <c r="R2739" i="2"/>
  <c r="R2149" i="2"/>
  <c r="R3099" i="2"/>
  <c r="R1206" i="2"/>
  <c r="R132" i="2"/>
  <c r="R260" i="2"/>
  <c r="R524" i="2"/>
  <c r="R764" i="2"/>
  <c r="R1004" i="2"/>
  <c r="R1268" i="2"/>
  <c r="R22" i="2"/>
  <c r="R165" i="2"/>
  <c r="R381" i="2"/>
  <c r="R589" i="2"/>
  <c r="R773" i="2"/>
  <c r="R909" i="2"/>
  <c r="R1069" i="2"/>
  <c r="R1165" i="2"/>
  <c r="R1405" i="2"/>
  <c r="R1557" i="2"/>
  <c r="R3697" i="2"/>
  <c r="R177" i="2"/>
  <c r="R441" i="2"/>
  <c r="R649" i="2"/>
  <c r="R913" i="2"/>
  <c r="R108" i="2"/>
  <c r="R300" i="2"/>
  <c r="R460" i="2"/>
  <c r="R636" i="2"/>
  <c r="R852" i="2"/>
  <c r="R1012" i="2"/>
  <c r="R1220" i="2"/>
  <c r="R1460" i="2"/>
  <c r="R62" i="2"/>
  <c r="R238" i="2"/>
  <c r="R438" i="2"/>
  <c r="R622" i="2"/>
  <c r="R790" i="2"/>
  <c r="R974" i="2"/>
  <c r="R1182" i="2"/>
  <c r="R1422" i="2"/>
  <c r="R1582" i="2"/>
  <c r="R3753" i="2"/>
  <c r="R385" i="2"/>
  <c r="R1345" i="2"/>
  <c r="R2489" i="2"/>
  <c r="R2713" i="2"/>
  <c r="R3217" i="2"/>
  <c r="R3369" i="2"/>
  <c r="R3457" i="2"/>
  <c r="R3729" i="2"/>
  <c r="R3993" i="2"/>
  <c r="R4225" i="2"/>
  <c r="R4329" i="2"/>
  <c r="R4275" i="2"/>
  <c r="R115" i="2"/>
  <c r="R243" i="2"/>
  <c r="R371" i="2"/>
  <c r="R995" i="2"/>
  <c r="R581" i="2"/>
  <c r="R869" i="2"/>
  <c r="R1397" i="2"/>
  <c r="R33" i="2"/>
  <c r="R329" i="2"/>
  <c r="R292" i="2"/>
  <c r="R388" i="2"/>
  <c r="R484" i="2"/>
  <c r="R588" i="2"/>
  <c r="R724" i="2"/>
  <c r="R804" i="2"/>
  <c r="R972" i="2"/>
  <c r="R1036" i="2"/>
  <c r="R1212" i="2"/>
  <c r="R1444" i="2"/>
  <c r="R54" i="2"/>
  <c r="R5" i="2"/>
  <c r="R4841" i="2"/>
  <c r="R4380" i="2"/>
  <c r="R3067" i="2"/>
  <c r="R3613" i="2"/>
  <c r="R4243" i="2"/>
  <c r="R3836" i="2"/>
  <c r="R4021" i="2"/>
  <c r="R3878" i="2"/>
  <c r="R4116" i="2"/>
  <c r="R4175" i="2"/>
  <c r="R4467" i="2"/>
  <c r="R4373" i="2"/>
  <c r="R2581" i="2"/>
  <c r="R4102" i="2"/>
  <c r="R1757" i="2"/>
  <c r="R4211" i="2"/>
  <c r="R4101" i="2"/>
  <c r="R4155" i="2"/>
  <c r="R4038" i="2"/>
  <c r="R4696" i="2"/>
  <c r="R2458" i="2"/>
  <c r="R3676" i="2"/>
  <c r="R3883" i="2"/>
  <c r="R2230" i="2"/>
  <c r="R638" i="2"/>
  <c r="R3879" i="2"/>
  <c r="R4309" i="2"/>
  <c r="R3869" i="2"/>
  <c r="R2981" i="2"/>
  <c r="R1173" i="2"/>
  <c r="R317" i="2"/>
  <c r="R3316" i="2"/>
  <c r="R2044" i="2"/>
  <c r="R3131" i="2"/>
  <c r="R1859" i="2"/>
  <c r="R745" i="2"/>
  <c r="R3688" i="2"/>
  <c r="R2346" i="2"/>
  <c r="R1566" i="2"/>
  <c r="R3349" i="2"/>
  <c r="R1492" i="2"/>
  <c r="R3675" i="2"/>
  <c r="R4656" i="2"/>
  <c r="R3335" i="2"/>
  <c r="R4293" i="2"/>
  <c r="R2261" i="2"/>
  <c r="R3845" i="2"/>
  <c r="R2941" i="2"/>
  <c r="R2844" i="2"/>
  <c r="R2316" i="2"/>
  <c r="R1468" i="2"/>
  <c r="R4379" i="2"/>
  <c r="R2339" i="2"/>
  <c r="R2162" i="2"/>
  <c r="R4571" i="2"/>
  <c r="R4071" i="2"/>
  <c r="R2110" i="2"/>
  <c r="R262" i="2"/>
  <c r="R2909" i="2"/>
  <c r="R2685" i="2"/>
  <c r="R1861" i="2"/>
  <c r="R1924" i="2"/>
  <c r="R2931" i="2"/>
  <c r="R1403" i="2"/>
  <c r="R4648" i="2"/>
  <c r="R2927" i="2"/>
  <c r="R2740" i="2"/>
  <c r="R1032" i="2"/>
  <c r="R2038" i="2"/>
  <c r="R4751" i="2"/>
  <c r="R2949" i="2"/>
  <c r="R2653" i="2"/>
  <c r="R3452" i="2"/>
  <c r="R2859" i="2"/>
  <c r="R4811" i="2"/>
  <c r="R2571" i="2"/>
  <c r="R2366" i="2"/>
  <c r="R1180" i="2"/>
  <c r="R2599" i="2"/>
  <c r="R2789" i="2"/>
  <c r="R1915" i="2"/>
  <c r="R969" i="2"/>
  <c r="R3848" i="2"/>
  <c r="R4208" i="2"/>
  <c r="R4015" i="2"/>
  <c r="R357" i="2"/>
  <c r="R415" i="2"/>
  <c r="R4005" i="2"/>
  <c r="R2940" i="2"/>
  <c r="R3366" i="2"/>
  <c r="R1654" i="2"/>
  <c r="R3101" i="2"/>
  <c r="R4579" i="2"/>
  <c r="R2508" i="2"/>
  <c r="R4466" i="2"/>
  <c r="R4879" i="2"/>
  <c r="R2805" i="2"/>
  <c r="R4816" i="2"/>
  <c r="R3420" i="2"/>
  <c r="R3408" i="2"/>
  <c r="R3143" i="2"/>
  <c r="R133" i="2"/>
  <c r="R197" i="2"/>
  <c r="R341" i="2"/>
  <c r="R421" i="2"/>
  <c r="R557" i="2"/>
  <c r="R1029" i="2"/>
  <c r="R28" i="2"/>
  <c r="R60" i="2"/>
  <c r="R92" i="2"/>
  <c r="R124" i="2"/>
  <c r="R156" i="2"/>
  <c r="R188" i="2"/>
  <c r="R220" i="2"/>
  <c r="R252" i="2"/>
  <c r="R284" i="2"/>
  <c r="R316" i="2"/>
  <c r="R348" i="2"/>
  <c r="R380" i="2"/>
  <c r="R412" i="2"/>
  <c r="R444" i="2"/>
  <c r="R476" i="2"/>
  <c r="R516" i="2"/>
  <c r="R548" i="2"/>
  <c r="R580" i="2"/>
  <c r="R612" i="2"/>
  <c r="R652" i="2"/>
  <c r="R684" i="2"/>
  <c r="R716" i="2"/>
  <c r="R756" i="2"/>
  <c r="R796" i="2"/>
  <c r="R836" i="2"/>
  <c r="R868" i="2"/>
  <c r="R900" i="2"/>
  <c r="R932" i="2"/>
  <c r="R964" i="2"/>
  <c r="R996" i="2"/>
  <c r="R1028" i="2"/>
  <c r="R1060" i="2"/>
  <c r="R1092" i="2"/>
  <c r="R1124" i="2"/>
  <c r="R1156" i="2"/>
  <c r="R1204" i="2"/>
  <c r="R1252" i="2"/>
  <c r="R1316" i="2"/>
  <c r="R1380" i="2"/>
  <c r="R1436" i="2"/>
  <c r="R1484" i="2"/>
  <c r="R789" i="2"/>
  <c r="R1061" i="2"/>
  <c r="R14" i="2"/>
  <c r="R46" i="2"/>
  <c r="R78" i="2"/>
  <c r="R110" i="2"/>
  <c r="R142" i="2"/>
  <c r="R190" i="2"/>
  <c r="R222" i="2"/>
  <c r="R270" i="2"/>
  <c r="R310" i="2"/>
  <c r="R350" i="2"/>
  <c r="R382" i="2"/>
  <c r="R61" i="2"/>
  <c r="R189" i="2"/>
  <c r="R445" i="2"/>
  <c r="R765" i="2"/>
  <c r="R1253" i="2"/>
  <c r="R3537" i="2"/>
  <c r="R233" i="2"/>
  <c r="R401" i="2"/>
  <c r="R569" i="2"/>
  <c r="R601" i="2"/>
  <c r="R641" i="2"/>
  <c r="R673" i="2"/>
  <c r="R705" i="2"/>
  <c r="R737" i="2"/>
  <c r="R777" i="2"/>
  <c r="R809" i="2"/>
  <c r="R849" i="2"/>
  <c r="R897" i="2"/>
  <c r="R937" i="2"/>
  <c r="R977" i="2"/>
  <c r="R1025" i="2"/>
  <c r="R1057" i="2"/>
  <c r="R1097" i="2"/>
  <c r="R1137" i="2"/>
  <c r="R1209" i="2"/>
  <c r="R1241" i="2"/>
  <c r="R1281" i="2"/>
  <c r="R1329" i="2"/>
  <c r="R1361" i="2"/>
  <c r="R1433" i="2"/>
  <c r="R1465" i="2"/>
  <c r="R1505" i="2"/>
  <c r="R1537" i="2"/>
  <c r="R1585" i="2"/>
  <c r="R1617" i="2"/>
  <c r="R1665" i="2"/>
  <c r="R1697" i="2"/>
  <c r="R1729" i="2"/>
  <c r="R1801" i="2"/>
  <c r="R1841" i="2"/>
  <c r="R1873" i="2"/>
  <c r="R1905" i="2"/>
  <c r="R1961" i="2"/>
  <c r="R2001" i="2"/>
  <c r="R2033" i="2"/>
  <c r="R2065" i="2"/>
  <c r="R2105" i="2"/>
  <c r="R2145" i="2"/>
  <c r="R2185" i="2"/>
  <c r="R2225" i="2"/>
  <c r="R2257" i="2"/>
  <c r="R2289" i="2"/>
  <c r="R2329" i="2"/>
  <c r="R2361" i="2"/>
  <c r="R2409" i="2"/>
  <c r="R2473" i="2"/>
  <c r="R2513" i="2"/>
  <c r="R2553" i="2"/>
  <c r="R2617" i="2"/>
  <c r="R2681" i="2"/>
  <c r="R2825" i="2"/>
  <c r="R2873" i="2"/>
  <c r="R2937" i="2"/>
  <c r="R3145" i="2"/>
  <c r="R3193" i="2"/>
  <c r="R3233" i="2"/>
  <c r="R3337" i="2"/>
  <c r="R3385" i="2"/>
  <c r="R3425" i="2"/>
  <c r="R3489" i="2"/>
  <c r="R3529" i="2"/>
  <c r="R3593" i="2"/>
  <c r="R3705" i="2"/>
  <c r="R3769" i="2"/>
  <c r="R3913" i="2"/>
  <c r="R3961" i="2"/>
  <c r="R4025" i="2"/>
  <c r="R4089" i="2"/>
  <c r="R4193" i="2"/>
  <c r="R4257" i="2"/>
  <c r="R4361" i="2"/>
  <c r="R4393" i="2"/>
  <c r="R4425" i="2"/>
  <c r="R4497" i="2"/>
  <c r="R4577" i="2"/>
  <c r="R4665" i="2"/>
  <c r="R4753" i="2"/>
  <c r="R4833" i="2"/>
  <c r="R837" i="2"/>
  <c r="R1157" i="2"/>
  <c r="R1477" i="2"/>
  <c r="R169" i="2"/>
  <c r="R433" i="2"/>
  <c r="R68" i="2"/>
  <c r="R228" i="2"/>
  <c r="R356" i="2"/>
  <c r="R620" i="2"/>
  <c r="R876" i="2"/>
  <c r="R1068" i="2"/>
  <c r="R1332" i="2"/>
  <c r="R86" i="2"/>
  <c r="R118" i="2"/>
  <c r="R150" i="2"/>
  <c r="R198" i="2"/>
  <c r="R230" i="2"/>
  <c r="R278" i="2"/>
  <c r="R318" i="2"/>
  <c r="R358" i="2"/>
  <c r="R390" i="2"/>
  <c r="R430" i="2"/>
  <c r="R462" i="2"/>
  <c r="R494" i="2"/>
  <c r="R526" i="2"/>
  <c r="R566" i="2"/>
  <c r="R606" i="2"/>
  <c r="R654" i="2"/>
  <c r="R686" i="2"/>
  <c r="R718" i="2"/>
  <c r="R750" i="2"/>
  <c r="R782" i="2"/>
  <c r="R814" i="2"/>
  <c r="R854" i="2"/>
  <c r="R886" i="2"/>
  <c r="R918" i="2"/>
  <c r="R966" i="2"/>
  <c r="R1014" i="2"/>
  <c r="R1062" i="2"/>
  <c r="R1102" i="2"/>
  <c r="R1174" i="2"/>
  <c r="R1230" i="2"/>
  <c r="R1294" i="2"/>
  <c r="R1334" i="2"/>
  <c r="R1374" i="2"/>
  <c r="R1414" i="2"/>
  <c r="R1446" i="2"/>
  <c r="R1486" i="2"/>
  <c r="R1534" i="2"/>
  <c r="R1574" i="2"/>
  <c r="R369" i="2"/>
  <c r="R2529" i="2"/>
  <c r="R3625" i="2"/>
  <c r="R241" i="2"/>
  <c r="R1065" i="2"/>
  <c r="R1249" i="2"/>
  <c r="R1545" i="2"/>
  <c r="R1705" i="2"/>
  <c r="R2009" i="2"/>
  <c r="R2113" i="2"/>
  <c r="R2153" i="2"/>
  <c r="R2521" i="2"/>
  <c r="R2833" i="2"/>
  <c r="R2945" i="2"/>
  <c r="R3057" i="2"/>
  <c r="R3497" i="2"/>
  <c r="R3545" i="2"/>
  <c r="R373" i="2"/>
  <c r="R669" i="2"/>
  <c r="R933" i="2"/>
  <c r="R1349" i="2"/>
  <c r="R2177" i="2"/>
  <c r="R201" i="2"/>
  <c r="R497" i="2"/>
  <c r="R100" i="2"/>
  <c r="R196" i="2"/>
  <c r="R420" i="2"/>
  <c r="R660" i="2"/>
  <c r="R908" i="2"/>
  <c r="R1132" i="2"/>
  <c r="R1396" i="2"/>
  <c r="R37" i="2"/>
  <c r="R229" i="2"/>
  <c r="R453" i="2"/>
  <c r="R645" i="2"/>
  <c r="R813" i="2"/>
  <c r="R941" i="2"/>
  <c r="R1117" i="2"/>
  <c r="R1317" i="2"/>
  <c r="R1485" i="2"/>
  <c r="R833" i="2"/>
  <c r="R73" i="2"/>
  <c r="R305" i="2"/>
  <c r="R505" i="2"/>
  <c r="R681" i="2"/>
  <c r="R817" i="2"/>
  <c r="R985" i="2"/>
  <c r="R1033" i="2"/>
  <c r="R1113" i="2"/>
  <c r="R1145" i="2"/>
  <c r="R1185" i="2"/>
  <c r="R1217" i="2"/>
  <c r="R1297" i="2"/>
  <c r="R1337" i="2"/>
  <c r="R1369" i="2"/>
  <c r="R1409" i="2"/>
  <c r="R1441" i="2"/>
  <c r="R1481" i="2"/>
  <c r="R1513" i="2"/>
  <c r="R1593" i="2"/>
  <c r="R1625" i="2"/>
  <c r="R1673" i="2"/>
  <c r="R1737" i="2"/>
  <c r="R1777" i="2"/>
  <c r="R1809" i="2"/>
  <c r="R1849" i="2"/>
  <c r="R1881" i="2"/>
  <c r="R1913" i="2"/>
  <c r="R1969" i="2"/>
  <c r="R2041" i="2"/>
  <c r="R2073" i="2"/>
  <c r="R2193" i="2"/>
  <c r="R2233" i="2"/>
  <c r="R2265" i="2"/>
  <c r="R2297" i="2"/>
  <c r="R2337" i="2"/>
  <c r="R2369" i="2"/>
  <c r="R2425" i="2"/>
  <c r="R2481" i="2"/>
  <c r="R2569" i="2"/>
  <c r="R2633" i="2"/>
  <c r="R2697" i="2"/>
  <c r="R2745" i="2"/>
  <c r="R2785" i="2"/>
  <c r="R2889" i="2"/>
  <c r="R3001" i="2"/>
  <c r="R3105" i="2"/>
  <c r="R3169" i="2"/>
  <c r="R3209" i="2"/>
  <c r="R137" i="2"/>
  <c r="R209" i="2"/>
  <c r="R377" i="2"/>
  <c r="R473" i="2"/>
  <c r="R577" i="2"/>
  <c r="R713" i="2"/>
  <c r="R857" i="2"/>
  <c r="R12" i="2"/>
  <c r="R44" i="2"/>
  <c r="R140" i="2"/>
  <c r="R204" i="2"/>
  <c r="R268" i="2"/>
  <c r="R364" i="2"/>
  <c r="R396" i="2"/>
  <c r="R500" i="2"/>
  <c r="R564" i="2"/>
  <c r="R668" i="2"/>
  <c r="R740" i="2"/>
  <c r="R772" i="2"/>
  <c r="R884" i="2"/>
  <c r="R948" i="2"/>
  <c r="R1044" i="2"/>
  <c r="R1108" i="2"/>
  <c r="R1172" i="2"/>
  <c r="R1284" i="2"/>
  <c r="R1508" i="2"/>
  <c r="R30" i="2"/>
  <c r="R126" i="2"/>
  <c r="R206" i="2"/>
  <c r="R326" i="2"/>
  <c r="R398" i="2"/>
  <c r="R502" i="2"/>
  <c r="R582" i="2"/>
  <c r="R694" i="2"/>
  <c r="R758" i="2"/>
  <c r="R862" i="2"/>
  <c r="R934" i="2"/>
  <c r="R1030" i="2"/>
  <c r="R1110" i="2"/>
  <c r="R1238" i="2"/>
  <c r="R1382" i="2"/>
  <c r="R1454" i="2"/>
  <c r="R1542" i="2"/>
  <c r="R2665" i="2"/>
  <c r="R1785" i="2"/>
  <c r="R2049" i="2"/>
  <c r="R3177" i="2"/>
  <c r="R875" i="2"/>
  <c r="R221" i="2"/>
  <c r="R333" i="2"/>
  <c r="R517" i="2"/>
  <c r="R621" i="2"/>
  <c r="R701" i="2"/>
  <c r="R901" i="2"/>
  <c r="R965" i="2"/>
  <c r="R1213" i="2"/>
  <c r="R1309" i="2"/>
  <c r="R1549" i="2"/>
  <c r="R4314" i="2"/>
  <c r="R129" i="2"/>
  <c r="R265" i="2"/>
  <c r="R465" i="2"/>
  <c r="R452" i="2"/>
  <c r="R692" i="2"/>
  <c r="R940" i="2"/>
  <c r="R1164" i="2"/>
  <c r="R741" i="2"/>
  <c r="R101" i="2"/>
  <c r="R301" i="2"/>
  <c r="R485" i="2"/>
  <c r="R677" i="2"/>
  <c r="R877" i="2"/>
  <c r="R1013" i="2"/>
  <c r="R1277" i="2"/>
  <c r="R1445" i="2"/>
  <c r="R1358" i="2"/>
  <c r="R41" i="2"/>
  <c r="R273" i="2"/>
  <c r="R409" i="2"/>
  <c r="R609" i="2"/>
  <c r="R785" i="2"/>
  <c r="R76" i="2"/>
  <c r="R236" i="2"/>
  <c r="R428" i="2"/>
  <c r="R596" i="2"/>
  <c r="R812" i="2"/>
  <c r="R980" i="2"/>
  <c r="R1140" i="2"/>
  <c r="R1412" i="2"/>
  <c r="R94" i="2"/>
  <c r="R286" i="2"/>
  <c r="R470" i="2"/>
  <c r="R662" i="2"/>
  <c r="R822" i="2"/>
  <c r="R1302" i="2"/>
  <c r="R819" i="2"/>
  <c r="R733" i="2"/>
  <c r="R1005" i="2"/>
  <c r="R1509" i="2"/>
  <c r="R97" i="2"/>
  <c r="R361" i="2"/>
  <c r="R36" i="2"/>
  <c r="R164" i="2"/>
  <c r="R324" i="2"/>
  <c r="R556" i="2"/>
  <c r="R844" i="2"/>
  <c r="R1100" i="2"/>
  <c r="R1500" i="2"/>
  <c r="R69" i="2"/>
  <c r="R269" i="2"/>
  <c r="R525" i="2"/>
  <c r="R709" i="2"/>
  <c r="R845" i="2"/>
  <c r="R973" i="2"/>
  <c r="R1221" i="2"/>
  <c r="R1357" i="2"/>
  <c r="R1517" i="2"/>
  <c r="R2609" i="2"/>
  <c r="R105" i="2"/>
  <c r="R337" i="2"/>
  <c r="R537" i="2"/>
  <c r="R753" i="2"/>
  <c r="R945" i="2"/>
  <c r="R172" i="2"/>
  <c r="R332" i="2"/>
  <c r="R532" i="2"/>
  <c r="R700" i="2"/>
  <c r="R916" i="2"/>
  <c r="R1076" i="2"/>
  <c r="R1348" i="2"/>
  <c r="R1461" i="2"/>
  <c r="R166" i="2"/>
  <c r="R366" i="2"/>
  <c r="R542" i="2"/>
  <c r="R726" i="2"/>
  <c r="R894" i="2"/>
  <c r="R1070" i="2"/>
  <c r="R1342" i="2"/>
  <c r="R1494" i="2"/>
  <c r="R1001" i="2"/>
  <c r="R249" i="2"/>
  <c r="R481" i="2"/>
  <c r="R1889" i="2"/>
  <c r="R2641" i="2"/>
  <c r="R2905" i="2"/>
  <c r="R3265" i="2"/>
  <c r="R3409" i="2"/>
  <c r="R3505" i="2"/>
  <c r="R3881" i="2"/>
  <c r="R4049" i="2"/>
  <c r="R4273" i="2"/>
  <c r="R4186" i="2"/>
  <c r="R51" i="2"/>
  <c r="R179" i="2"/>
  <c r="R307" i="2"/>
  <c r="R443" i="2"/>
  <c r="R531" i="2"/>
  <c r="R587" i="2"/>
  <c r="R651" i="2"/>
  <c r="R755" i="2"/>
  <c r="R939" i="2"/>
  <c r="R1067" i="2"/>
  <c r="R1435" i="2"/>
  <c r="R1579" i="2"/>
  <c r="R1875" i="2"/>
  <c r="R1955" i="2"/>
  <c r="R2259" i="2"/>
  <c r="R2459" i="2"/>
  <c r="R2731" i="2"/>
  <c r="R2939" i="2"/>
  <c r="R3483" i="2"/>
  <c r="R3715" i="2"/>
  <c r="R4291" i="2"/>
  <c r="R4691" i="2"/>
  <c r="R3626" i="2"/>
  <c r="R3674" i="2"/>
  <c r="R1636" i="2"/>
  <c r="R1908" i="2"/>
  <c r="R2204" i="2"/>
  <c r="R2556" i="2"/>
  <c r="R2732" i="2"/>
  <c r="R3148" i="2"/>
  <c r="R3396" i="2"/>
  <c r="R3772" i="2"/>
  <c r="R3924" i="2"/>
  <c r="R4236" i="2"/>
  <c r="R4444" i="2"/>
  <c r="R4708" i="2"/>
  <c r="R4836" i="2"/>
  <c r="R1837" i="2"/>
  <c r="R56" i="2"/>
  <c r="R184" i="2"/>
  <c r="R312" i="2"/>
  <c r="R408" i="2"/>
  <c r="R536" i="2"/>
  <c r="R608" i="2"/>
  <c r="R736" i="2"/>
  <c r="R800" i="2"/>
  <c r="R896" i="2"/>
  <c r="R1040" i="2"/>
  <c r="R1168" i="2"/>
  <c r="R1232" i="2"/>
  <c r="R1360" i="2"/>
  <c r="R1496" i="2"/>
  <c r="R1624" i="2"/>
  <c r="R1720" i="2"/>
  <c r="R1880" i="2"/>
  <c r="R2088" i="2"/>
  <c r="R77" i="2"/>
  <c r="R141" i="2"/>
  <c r="R237" i="2"/>
  <c r="R309" i="2"/>
  <c r="R429" i="2"/>
  <c r="R493" i="2"/>
  <c r="R597" i="2"/>
  <c r="R685" i="2"/>
  <c r="R781" i="2"/>
  <c r="R885" i="2"/>
  <c r="R949" i="2"/>
  <c r="R1125" i="2"/>
  <c r="R1229" i="2"/>
  <c r="R1373" i="2"/>
  <c r="R302" i="2"/>
  <c r="R21" i="2"/>
  <c r="R53" i="2"/>
  <c r="R85" i="2"/>
  <c r="R117" i="2"/>
  <c r="R149" i="2"/>
  <c r="R181" i="2"/>
  <c r="R213" i="2"/>
  <c r="R245" i="2"/>
  <c r="R285" i="2"/>
  <c r="R325" i="2"/>
  <c r="R365" i="2"/>
  <c r="R397" i="2"/>
  <c r="R437" i="2"/>
  <c r="R469" i="2"/>
  <c r="R509" i="2"/>
  <c r="R573" i="2"/>
  <c r="R613" i="2"/>
  <c r="R661" i="2"/>
  <c r="R693" i="2"/>
  <c r="R725" i="2"/>
  <c r="R757" i="2"/>
  <c r="R797" i="2"/>
  <c r="R829" i="2"/>
  <c r="R861" i="2"/>
  <c r="R893" i="2"/>
  <c r="R925" i="2"/>
  <c r="R957" i="2"/>
  <c r="R997" i="2"/>
  <c r="R1053" i="2"/>
  <c r="R1093" i="2"/>
  <c r="R1149" i="2"/>
  <c r="R1189" i="2"/>
  <c r="R1245" i="2"/>
  <c r="R1293" i="2"/>
  <c r="R1341" i="2"/>
  <c r="R1381" i="2"/>
  <c r="R1421" i="2"/>
  <c r="R1469" i="2"/>
  <c r="R1501" i="2"/>
  <c r="R1541" i="2"/>
  <c r="R1597" i="2"/>
  <c r="R1929" i="2"/>
  <c r="R3249" i="2"/>
  <c r="R4057" i="2"/>
  <c r="R25" i="2"/>
  <c r="R57" i="2"/>
  <c r="R89" i="2"/>
  <c r="R121" i="2"/>
  <c r="R161" i="2"/>
  <c r="R193" i="2"/>
  <c r="R225" i="2"/>
  <c r="R257" i="2"/>
  <c r="R289" i="2"/>
  <c r="R321" i="2"/>
  <c r="R353" i="2"/>
  <c r="R393" i="2"/>
  <c r="R425" i="2"/>
  <c r="R457" i="2"/>
  <c r="R489" i="2"/>
  <c r="R521" i="2"/>
  <c r="R561" i="2"/>
  <c r="R593" i="2"/>
  <c r="R625" i="2"/>
  <c r="R665" i="2"/>
  <c r="R697" i="2"/>
  <c r="R729" i="2"/>
  <c r="R769" i="2"/>
  <c r="R801" i="2"/>
  <c r="R841" i="2"/>
  <c r="R889" i="2"/>
  <c r="R961" i="2"/>
  <c r="R1049" i="2"/>
  <c r="R1081" i="2"/>
  <c r="R1129" i="2"/>
  <c r="R1169" i="2"/>
  <c r="R1201" i="2"/>
  <c r="R1233" i="2"/>
  <c r="R1265" i="2"/>
  <c r="R1353" i="2"/>
  <c r="R1393" i="2"/>
  <c r="R1425" i="2"/>
  <c r="R1457" i="2"/>
  <c r="R1529" i="2"/>
  <c r="R1577" i="2"/>
  <c r="R1609" i="2"/>
  <c r="R1657" i="2"/>
  <c r="R1689" i="2"/>
  <c r="R1721" i="2"/>
  <c r="R1761" i="2"/>
  <c r="R1793" i="2"/>
  <c r="R1833" i="2"/>
  <c r="R1865" i="2"/>
  <c r="R1953" i="2"/>
  <c r="R1993" i="2"/>
  <c r="R2025" i="2"/>
  <c r="R2057" i="2"/>
  <c r="R2097" i="2"/>
  <c r="R2129" i="2"/>
  <c r="R2169" i="2"/>
  <c r="R2209" i="2"/>
  <c r="R2249" i="2"/>
  <c r="R2281" i="2"/>
  <c r="R2321" i="2"/>
  <c r="R2401" i="2"/>
  <c r="R2465" i="2"/>
  <c r="R2505" i="2"/>
  <c r="R2545" i="2"/>
  <c r="R2657" i="2"/>
  <c r="R422" i="2"/>
  <c r="R454" i="2"/>
  <c r="R486" i="2"/>
  <c r="R518" i="2"/>
  <c r="R558" i="2"/>
  <c r="R598" i="2"/>
  <c r="R646" i="2"/>
  <c r="R678" i="2"/>
  <c r="R710" i="2"/>
  <c r="R742" i="2"/>
  <c r="R774" i="2"/>
  <c r="R806" i="2"/>
  <c r="R838" i="2"/>
  <c r="R878" i="2"/>
  <c r="R910" i="2"/>
  <c r="R958" i="2"/>
  <c r="R1006" i="2"/>
  <c r="R1054" i="2"/>
  <c r="R1094" i="2"/>
  <c r="R1150" i="2"/>
  <c r="R1214" i="2"/>
  <c r="R1270" i="2"/>
  <c r="R1318" i="2"/>
  <c r="R1366" i="2"/>
  <c r="R1406" i="2"/>
  <c r="R1438" i="2"/>
  <c r="R1478" i="2"/>
  <c r="R1518" i="2"/>
  <c r="R1558" i="2"/>
  <c r="R2082" i="2"/>
  <c r="R3394" i="2"/>
  <c r="R4201" i="2"/>
  <c r="R1177" i="2"/>
  <c r="R1401" i="2"/>
  <c r="R1769" i="2"/>
  <c r="R2729" i="2"/>
  <c r="R2777" i="2"/>
  <c r="R2993" i="2"/>
  <c r="R3049" i="2"/>
  <c r="R3097" i="2"/>
  <c r="R3281" i="2"/>
  <c r="R3649" i="2"/>
  <c r="R3817" i="2"/>
  <c r="R3865" i="2"/>
  <c r="R4145" i="2"/>
  <c r="R4297" i="2"/>
  <c r="R27" i="2"/>
  <c r="R91" i="2"/>
  <c r="R147" i="2"/>
  <c r="R211" i="2"/>
  <c r="R275" i="2"/>
  <c r="R339" i="2"/>
  <c r="R403" i="2"/>
  <c r="R467" i="2"/>
  <c r="R555" i="2"/>
  <c r="R619" i="2"/>
  <c r="R691" i="2"/>
  <c r="R787" i="2"/>
  <c r="R851" i="2"/>
  <c r="R899" i="2"/>
  <c r="R971" i="2"/>
  <c r="R1035" i="2"/>
  <c r="R1099" i="2"/>
  <c r="R1163" i="2"/>
  <c r="R1227" i="2"/>
  <c r="R1323" i="2"/>
  <c r="R1411" i="2"/>
  <c r="R1467" i="2"/>
  <c r="R1523" i="2"/>
  <c r="R1611" i="2"/>
  <c r="R1675" i="2"/>
  <c r="R1739" i="2"/>
  <c r="R1827" i="2"/>
  <c r="R1907" i="2"/>
  <c r="R1987" i="2"/>
  <c r="R2051" i="2"/>
  <c r="R2107" i="2"/>
  <c r="R2187" i="2"/>
  <c r="R2235" i="2"/>
  <c r="R2307" i="2"/>
  <c r="R2427" i="2"/>
  <c r="R2483" i="2"/>
  <c r="R2547" i="2"/>
  <c r="R2627" i="2"/>
  <c r="R2755" i="2"/>
  <c r="R2883" i="2"/>
  <c r="R2979" i="2"/>
  <c r="R3139" i="2"/>
  <c r="R3299" i="2"/>
  <c r="R3411" i="2"/>
  <c r="R3515" i="2"/>
  <c r="R3619" i="2"/>
  <c r="R3787" i="2"/>
  <c r="R3939" i="2"/>
  <c r="R4075" i="2"/>
  <c r="R4227" i="2"/>
  <c r="R4323" i="2"/>
  <c r="R4435" i="2"/>
  <c r="R4587" i="2"/>
  <c r="R4779" i="2"/>
  <c r="R4907" i="2"/>
  <c r="R1685" i="2"/>
  <c r="R3121" i="2"/>
  <c r="R4209" i="2"/>
  <c r="R4921" i="2"/>
  <c r="R3466" i="2"/>
  <c r="R3562" i="2"/>
  <c r="R3642" i="2"/>
  <c r="R3722" i="2"/>
  <c r="R3778" i="2"/>
  <c r="R3842" i="2"/>
  <c r="R3946" i="2"/>
  <c r="R4010" i="2"/>
  <c r="R4074" i="2"/>
  <c r="R4130" i="2"/>
  <c r="R4234" i="2"/>
  <c r="R4290" i="2"/>
  <c r="R4354" i="2"/>
  <c r="R4418" i="2"/>
  <c r="R4586" i="2"/>
  <c r="R4778" i="2"/>
  <c r="R4946" i="2"/>
  <c r="R1548" i="2"/>
  <c r="R1612" i="2"/>
  <c r="R1676" i="2"/>
  <c r="R1732" i="2"/>
  <c r="R1812" i="2"/>
  <c r="R1884" i="2"/>
  <c r="R1972" i="2"/>
  <c r="R2068" i="2"/>
  <c r="R2156" i="2"/>
  <c r="R2244" i="2"/>
  <c r="R2308" i="2"/>
  <c r="R2364" i="2"/>
  <c r="R2452" i="2"/>
  <c r="R2636" i="2"/>
  <c r="R2716" i="2"/>
  <c r="R2828" i="2"/>
  <c r="R2892" i="2"/>
  <c r="R2972" i="2"/>
  <c r="R3052" i="2"/>
  <c r="R3140" i="2"/>
  <c r="R3204" i="2"/>
  <c r="R3276" i="2"/>
  <c r="R3364" i="2"/>
  <c r="R3436" i="2"/>
  <c r="R3492" i="2"/>
  <c r="R3628" i="2"/>
  <c r="R3724" i="2"/>
  <c r="R3820" i="2"/>
  <c r="R3956" i="2"/>
  <c r="R4060" i="2"/>
  <c r="R4180" i="2"/>
  <c r="R4284" i="2"/>
  <c r="R4356" i="2"/>
  <c r="R4436" i="2"/>
  <c r="R4500" i="2"/>
  <c r="R4556" i="2"/>
  <c r="R4628" i="2"/>
  <c r="R4684" i="2"/>
  <c r="R4748" i="2"/>
  <c r="R4812" i="2"/>
  <c r="R4876" i="2"/>
  <c r="R4940" i="2"/>
  <c r="R2029" i="2"/>
  <c r="R1669" i="2"/>
  <c r="R1781" i="2"/>
  <c r="R1949" i="2"/>
  <c r="R2021" i="2"/>
  <c r="R2077" i="2"/>
  <c r="R2157" i="2"/>
  <c r="R2221" i="2"/>
  <c r="R2301" i="2"/>
  <c r="R2373" i="2"/>
  <c r="R2549" i="2"/>
  <c r="R2765" i="2"/>
  <c r="R2885" i="2"/>
  <c r="R2989" i="2"/>
  <c r="R3085" i="2"/>
  <c r="R3173" i="2"/>
  <c r="R3325" i="2"/>
  <c r="R3437" i="2"/>
  <c r="R3565" i="2"/>
  <c r="R3669" i="2"/>
  <c r="R3757" i="2"/>
  <c r="R3885" i="2"/>
  <c r="R4045" i="2"/>
  <c r="R3345" i="2"/>
  <c r="R4274" i="2"/>
  <c r="R26" i="2"/>
  <c r="R58" i="2"/>
  <c r="R90" i="2"/>
  <c r="R122" i="2"/>
  <c r="R154" i="2"/>
  <c r="R194" i="2"/>
  <c r="R226" i="2"/>
  <c r="R266" i="2"/>
  <c r="R298" i="2"/>
  <c r="R330" i="2"/>
  <c r="R362" i="2"/>
  <c r="R394" i="2"/>
  <c r="R442" i="2"/>
  <c r="R474" i="2"/>
  <c r="R506" i="2"/>
  <c r="R538" i="2"/>
  <c r="R570" i="2"/>
  <c r="R602" i="2"/>
  <c r="R634" i="2"/>
  <c r="R666" i="2"/>
  <c r="R698" i="2"/>
  <c r="R730" i="2"/>
  <c r="R762" i="2"/>
  <c r="R794" i="2"/>
  <c r="R3601" i="2"/>
  <c r="R3777" i="2"/>
  <c r="R3825" i="2"/>
  <c r="R3921" i="2"/>
  <c r="R4097" i="2"/>
  <c r="R4265" i="2"/>
  <c r="R35" i="2"/>
  <c r="R107" i="2"/>
  <c r="R163" i="2"/>
  <c r="R227" i="2"/>
  <c r="R291" i="2"/>
  <c r="R355" i="2"/>
  <c r="R427" i="2"/>
  <c r="R507" i="2"/>
  <c r="R571" i="2"/>
  <c r="R635" i="2"/>
  <c r="R715" i="2"/>
  <c r="R803" i="2"/>
  <c r="R867" i="2"/>
  <c r="R915" i="2"/>
  <c r="R987" i="2"/>
  <c r="R1051" i="2"/>
  <c r="R1115" i="2"/>
  <c r="R1179" i="2"/>
  <c r="R1251" i="2"/>
  <c r="R1363" i="2"/>
  <c r="R1419" i="2"/>
  <c r="R1483" i="2"/>
  <c r="R1539" i="2"/>
  <c r="R1627" i="2"/>
  <c r="R1691" i="2"/>
  <c r="R1755" i="2"/>
  <c r="R1867" i="2"/>
  <c r="R1939" i="2"/>
  <c r="R2003" i="2"/>
  <c r="R2067" i="2"/>
  <c r="R2139" i="2"/>
  <c r="R2203" i="2"/>
  <c r="R2251" i="2"/>
  <c r="R2323" i="2"/>
  <c r="R2435" i="2"/>
  <c r="R2507" i="2"/>
  <c r="R2563" i="2"/>
  <c r="R2691" i="2"/>
  <c r="R2763" i="2"/>
  <c r="R2899" i="2"/>
  <c r="R3019" i="2"/>
  <c r="R3171" i="2"/>
  <c r="R3331" i="2"/>
  <c r="R3451" i="2"/>
  <c r="R3523" i="2"/>
  <c r="R3667" i="2"/>
  <c r="R3819" i="2"/>
  <c r="R3971" i="2"/>
  <c r="R4147" i="2"/>
  <c r="R4259" i="2"/>
  <c r="R4355" i="2"/>
  <c r="R4459" i="2"/>
  <c r="R4651" i="2"/>
  <c r="R4843" i="2"/>
  <c r="R4971" i="2"/>
  <c r="R3473" i="2"/>
  <c r="R2394" i="2"/>
  <c r="R2906" i="2"/>
  <c r="R3186" i="2"/>
  <c r="R3906" i="2"/>
  <c r="R1556" i="2"/>
  <c r="R1620" i="2"/>
  <c r="R1708" i="2"/>
  <c r="R1788" i="2"/>
  <c r="R1892" i="2"/>
  <c r="R1964" i="2"/>
  <c r="R2052" i="2"/>
  <c r="R2164" i="2"/>
  <c r="R2284" i="2"/>
  <c r="R2372" i="2"/>
  <c r="R2476" i="2"/>
  <c r="R2548" i="2"/>
  <c r="R2612" i="2"/>
  <c r="R2668" i="2"/>
  <c r="R2780" i="2"/>
  <c r="R2900" i="2"/>
  <c r="R3004" i="2"/>
  <c r="R3116" i="2"/>
  <c r="R3260" i="2"/>
  <c r="R3372" i="2"/>
  <c r="R3500" i="2"/>
  <c r="R3556" i="2"/>
  <c r="R3257" i="2"/>
  <c r="R3297" i="2"/>
  <c r="R3361" i="2"/>
  <c r="R3401" i="2"/>
  <c r="R3449" i="2"/>
  <c r="R3657" i="2"/>
  <c r="R3721" i="2"/>
  <c r="R3873" i="2"/>
  <c r="R3977" i="2"/>
  <c r="R4041" i="2"/>
  <c r="R4153" i="2"/>
  <c r="R4217" i="2"/>
  <c r="R4321" i="2"/>
  <c r="R4369" i="2"/>
  <c r="R4401" i="2"/>
  <c r="R4433" i="2"/>
  <c r="R4513" i="2"/>
  <c r="R4601" i="2"/>
  <c r="R4689" i="2"/>
  <c r="R4769" i="2"/>
  <c r="R4857" i="2"/>
  <c r="R4945" i="2"/>
  <c r="R3514" i="2"/>
  <c r="R3578" i="2"/>
  <c r="R3658" i="2"/>
  <c r="R3738" i="2"/>
  <c r="R3794" i="2"/>
  <c r="R3866" i="2"/>
  <c r="R3962" i="2"/>
  <c r="R4026" i="2"/>
  <c r="R4082" i="2"/>
  <c r="R4146" i="2"/>
  <c r="R4250" i="2"/>
  <c r="R4306" i="2"/>
  <c r="R4370" i="2"/>
  <c r="R4434" i="2"/>
  <c r="R4602" i="2"/>
  <c r="R4794" i="2"/>
  <c r="R4970" i="2"/>
  <c r="R1821" i="2"/>
  <c r="R1564" i="2"/>
  <c r="R1628" i="2"/>
  <c r="R1684" i="2"/>
  <c r="R1748" i="2"/>
  <c r="R1828" i="2"/>
  <c r="R1900" i="2"/>
  <c r="R1988" i="2"/>
  <c r="R2076" i="2"/>
  <c r="R2172" i="2"/>
  <c r="R2260" i="2"/>
  <c r="R2324" i="2"/>
  <c r="R2412" i="2"/>
  <c r="R2468" i="2"/>
  <c r="R2676" i="2"/>
  <c r="R2724" i="2"/>
  <c r="R2852" i="2"/>
  <c r="R2932" i="2"/>
  <c r="R2988" i="2"/>
  <c r="R3076" i="2"/>
  <c r="R3156" i="2"/>
  <c r="R3212" i="2"/>
  <c r="R3292" i="2"/>
  <c r="R3380" i="2"/>
  <c r="R3460" i="2"/>
  <c r="R3524" i="2"/>
  <c r="R3660" i="2"/>
  <c r="R3740" i="2"/>
  <c r="R3852" i="2"/>
  <c r="R3972" i="2"/>
  <c r="R4076" i="2"/>
  <c r="R4196" i="2"/>
  <c r="R4300" i="2"/>
  <c r="R4388" i="2"/>
  <c r="R4452" i="2"/>
  <c r="R4516" i="2"/>
  <c r="R4572" i="2"/>
  <c r="R4636" i="2"/>
  <c r="R4700" i="2"/>
  <c r="R4764" i="2"/>
  <c r="R4828" i="2"/>
  <c r="R4892" i="2"/>
  <c r="R4964" i="2"/>
  <c r="R1629" i="2"/>
  <c r="R1701" i="2"/>
  <c r="R1893" i="2"/>
  <c r="R1965" i="2"/>
  <c r="R2037" i="2"/>
  <c r="R2093" i="2"/>
  <c r="R2173" i="2"/>
  <c r="R2253" i="2"/>
  <c r="R2309" i="2"/>
  <c r="R2405" i="2"/>
  <c r="R2605" i="2"/>
  <c r="R2797" i="2"/>
  <c r="R2901" i="2"/>
  <c r="R3005" i="2"/>
  <c r="R3117" i="2"/>
  <c r="R3181" i="2"/>
  <c r="R3397" i="2"/>
  <c r="R3469" i="2"/>
  <c r="R3597" i="2"/>
  <c r="R3685" i="2"/>
  <c r="R3789" i="2"/>
  <c r="R3917" i="2"/>
  <c r="R1641" i="2"/>
  <c r="R3045" i="2"/>
  <c r="R1267" i="2"/>
  <c r="R1707" i="2"/>
  <c r="R2155" i="2"/>
  <c r="R2579" i="2"/>
  <c r="R3347" i="2"/>
  <c r="R4163" i="2"/>
  <c r="R1981" i="2"/>
  <c r="R1804" i="2"/>
  <c r="R2388" i="2"/>
  <c r="R2788" i="2"/>
  <c r="R3516" i="2"/>
  <c r="R3996" i="2"/>
  <c r="R4508" i="2"/>
  <c r="R4900" i="2"/>
  <c r="R24" i="2"/>
  <c r="R280" i="2"/>
  <c r="R472" i="2"/>
  <c r="R672" i="2"/>
  <c r="R864" i="2"/>
  <c r="R1072" i="2"/>
  <c r="R1264" i="2"/>
  <c r="R1392" i="2"/>
  <c r="R1688" i="2"/>
  <c r="R2048" i="2"/>
  <c r="R2120" i="2"/>
  <c r="R2224" i="2"/>
  <c r="R2352" i="2"/>
  <c r="R2384" i="2"/>
  <c r="R2448" i="2"/>
  <c r="R2520" i="2"/>
  <c r="R2600" i="2"/>
  <c r="R2632" i="2"/>
  <c r="R2800" i="2"/>
  <c r="R2912" i="2"/>
  <c r="R3040" i="2"/>
  <c r="R3208" i="2"/>
  <c r="R3312" i="2"/>
  <c r="R3376" i="2"/>
  <c r="R3432" i="2"/>
  <c r="R3560" i="2"/>
  <c r="R3592" i="2"/>
  <c r="R3632" i="2"/>
  <c r="R3680" i="2"/>
  <c r="R3720" i="2"/>
  <c r="R3912" i="2"/>
  <c r="R3944" i="2"/>
  <c r="R4128" i="2"/>
  <c r="R4256" i="2"/>
  <c r="R4288" i="2"/>
  <c r="R4320" i="2"/>
  <c r="R4352" i="2"/>
  <c r="R4384" i="2"/>
  <c r="R4432" i="2"/>
  <c r="R4464" i="2"/>
  <c r="R4496" i="2"/>
  <c r="R4536" i="2"/>
  <c r="R4576" i="2"/>
  <c r="R4624" i="2"/>
  <c r="R4704" i="2"/>
  <c r="R4760" i="2"/>
  <c r="R4800" i="2"/>
  <c r="R4840" i="2"/>
  <c r="R4872" i="2"/>
  <c r="R4904" i="2"/>
  <c r="R4936" i="2"/>
  <c r="R4968" i="2"/>
  <c r="R1623" i="2"/>
  <c r="R1815" i="2"/>
  <c r="R1919" i="2"/>
  <c r="R2007" i="2"/>
  <c r="R2103" i="2"/>
  <c r="R2287" i="2"/>
  <c r="R2375" i="2"/>
  <c r="R2471" i="2"/>
  <c r="R2591" i="2"/>
  <c r="R2679" i="2"/>
  <c r="R2847" i="2"/>
  <c r="R2999" i="2"/>
  <c r="R3087" i="2"/>
  <c r="R3231" i="2"/>
  <c r="R3359" i="2"/>
  <c r="R3455" i="2"/>
  <c r="R3583" i="2"/>
  <c r="R3735" i="2"/>
  <c r="R3815" i="2"/>
  <c r="R3903" i="2"/>
  <c r="R3999" i="2"/>
  <c r="R4111" i="2"/>
  <c r="R4199" i="2"/>
  <c r="R4279" i="2"/>
  <c r="R4463" i="2"/>
  <c r="R4535" i="2"/>
  <c r="R4927" i="2"/>
  <c r="R4415" i="2"/>
  <c r="R2936" i="2"/>
  <c r="R335" i="2"/>
  <c r="R3896" i="2"/>
  <c r="R3392" i="2"/>
  <c r="R4934" i="2"/>
  <c r="R4510" i="2"/>
  <c r="R4077" i="2"/>
  <c r="R4117" i="2"/>
  <c r="R4165" i="2"/>
  <c r="R4197" i="2"/>
  <c r="R4237" i="2"/>
  <c r="R4277" i="2"/>
  <c r="R4325" i="2"/>
  <c r="R4381" i="2"/>
  <c r="R1195" i="2"/>
  <c r="R1651" i="2"/>
  <c r="R2075" i="2"/>
  <c r="R2515" i="2"/>
  <c r="R3195" i="2"/>
  <c r="R4003" i="2"/>
  <c r="R4483" i="2"/>
  <c r="R2674" i="2"/>
  <c r="R1980" i="2"/>
  <c r="R2484" i="2"/>
  <c r="R3012" i="2"/>
  <c r="R3588" i="2"/>
  <c r="R4068" i="2"/>
  <c r="R4580" i="2"/>
  <c r="R4956" i="2"/>
  <c r="R4783" i="2"/>
  <c r="R248" i="2"/>
  <c r="R440" i="2"/>
  <c r="R640" i="2"/>
  <c r="R832" i="2"/>
  <c r="R1104" i="2"/>
  <c r="R1296" i="2"/>
  <c r="R1456" i="2"/>
  <c r="R1752" i="2"/>
  <c r="R45" i="2"/>
  <c r="R173" i="2"/>
  <c r="R349" i="2"/>
  <c r="R533" i="2"/>
  <c r="R717" i="2"/>
  <c r="R853" i="2"/>
  <c r="R1021" i="2"/>
  <c r="R1285" i="2"/>
  <c r="R1453" i="2"/>
  <c r="R1533" i="2"/>
  <c r="R1633" i="2"/>
  <c r="R17" i="2"/>
  <c r="R113" i="2"/>
  <c r="R217" i="2"/>
  <c r="R345" i="2"/>
  <c r="R513" i="2"/>
  <c r="R585" i="2"/>
  <c r="R689" i="2"/>
  <c r="R793" i="2"/>
  <c r="R921" i="2"/>
  <c r="R1041" i="2"/>
  <c r="R1153" i="2"/>
  <c r="R1257" i="2"/>
  <c r="R1417" i="2"/>
  <c r="R1521" i="2"/>
  <c r="R1601" i="2"/>
  <c r="R1713" i="2"/>
  <c r="R1857" i="2"/>
  <c r="R2017" i="2"/>
  <c r="R2161" i="2"/>
  <c r="R2273" i="2"/>
  <c r="R2385" i="2"/>
  <c r="R2593" i="2"/>
  <c r="R2849" i="2"/>
  <c r="R3017" i="2"/>
  <c r="R3129" i="2"/>
  <c r="R3553" i="2"/>
  <c r="R3785" i="2"/>
  <c r="R4105" i="2"/>
  <c r="R4377" i="2"/>
  <c r="R4537" i="2"/>
  <c r="R4793" i="2"/>
  <c r="R3530" i="2"/>
  <c r="R3746" i="2"/>
  <c r="R3978" i="2"/>
  <c r="R4266" i="2"/>
  <c r="R4498" i="2"/>
  <c r="R4818" i="2"/>
  <c r="R1524" i="2"/>
  <c r="R1644" i="2"/>
  <c r="R1700" i="2"/>
  <c r="R1932" i="2"/>
  <c r="R2092" i="2"/>
  <c r="R2332" i="2"/>
  <c r="R2692" i="2"/>
  <c r="R2948" i="2"/>
  <c r="R3172" i="2"/>
  <c r="R3412" i="2"/>
  <c r="R3564" i="2"/>
  <c r="R3884" i="2"/>
  <c r="R4204" i="2"/>
  <c r="R4468" i="2"/>
  <c r="R4652" i="2"/>
  <c r="R4780" i="2"/>
  <c r="R4908" i="2"/>
  <c r="R4980" i="2"/>
  <c r="R1645" i="2"/>
  <c r="R1917" i="2"/>
  <c r="R2045" i="2"/>
  <c r="R2109" i="2"/>
  <c r="R2189" i="2"/>
  <c r="R2269" i="2"/>
  <c r="R2325" i="2"/>
  <c r="R2437" i="2"/>
  <c r="R2637" i="2"/>
  <c r="R2829" i="2"/>
  <c r="R4515" i="2"/>
  <c r="R1131" i="2"/>
  <c r="R1379" i="2"/>
  <c r="R1499" i="2"/>
  <c r="R1795" i="2"/>
  <c r="R2019" i="2"/>
  <c r="R2219" i="2"/>
  <c r="R2355" i="2"/>
  <c r="R2795" i="2"/>
  <c r="R3051" i="2"/>
  <c r="R3555" i="2"/>
  <c r="R3859" i="2"/>
  <c r="R4371" i="2"/>
  <c r="R4867" i="2"/>
  <c r="R2490" i="2"/>
  <c r="R1572" i="2"/>
  <c r="R1724" i="2"/>
  <c r="R2108" i="2"/>
  <c r="R2300" i="2"/>
  <c r="R2628" i="2"/>
  <c r="R2916" i="2"/>
  <c r="R3268" i="2"/>
  <c r="R3668" i="2"/>
  <c r="R3844" i="2"/>
  <c r="R4164" i="2"/>
  <c r="R4332" i="2"/>
  <c r="R4644" i="2"/>
  <c r="R4772" i="2"/>
  <c r="R1677" i="2"/>
  <c r="R120" i="2"/>
  <c r="R216" i="2"/>
  <c r="R344" i="2"/>
  <c r="R376" i="2"/>
  <c r="R504" i="2"/>
  <c r="R568" i="2"/>
  <c r="R704" i="2"/>
  <c r="R768" i="2"/>
  <c r="R928" i="2"/>
  <c r="R1000" i="2"/>
  <c r="R1136" i="2"/>
  <c r="R1200" i="2"/>
  <c r="R1328" i="2"/>
  <c r="R1424" i="2"/>
  <c r="R1592" i="2"/>
  <c r="R1816" i="2"/>
  <c r="R1848" i="2"/>
  <c r="R2288" i="2"/>
  <c r="R13" i="2"/>
  <c r="R109" i="2"/>
  <c r="R205" i="2"/>
  <c r="R277" i="2"/>
  <c r="R389" i="2"/>
  <c r="R461" i="2"/>
  <c r="R565" i="2"/>
  <c r="R653" i="2"/>
  <c r="R749" i="2"/>
  <c r="R821" i="2"/>
  <c r="R917" i="2"/>
  <c r="R989" i="2"/>
  <c r="R1077" i="2"/>
  <c r="R1181" i="2"/>
  <c r="R1333" i="2"/>
  <c r="R1413" i="2"/>
  <c r="R1493" i="2"/>
  <c r="R1581" i="2"/>
  <c r="R870" i="2"/>
  <c r="R2961" i="2"/>
  <c r="R3841" i="2"/>
  <c r="R49" i="2"/>
  <c r="R81" i="2"/>
  <c r="R145" i="2"/>
  <c r="R185" i="2"/>
  <c r="R281" i="2"/>
  <c r="R313" i="2"/>
  <c r="R417" i="2"/>
  <c r="R449" i="2"/>
  <c r="R553" i="2"/>
  <c r="R617" i="2"/>
  <c r="R657" i="2"/>
  <c r="R721" i="2"/>
  <c r="R761" i="2"/>
  <c r="R825" i="2"/>
  <c r="R865" i="2"/>
  <c r="R953" i="2"/>
  <c r="R1009" i="2"/>
  <c r="R1073" i="2"/>
  <c r="R1121" i="2"/>
  <c r="R1193" i="2"/>
  <c r="R1225" i="2"/>
  <c r="R1305" i="2"/>
  <c r="R1377" i="2"/>
  <c r="R1449" i="2"/>
  <c r="R1489" i="2"/>
  <c r="R1553" i="2"/>
  <c r="R1649" i="2"/>
  <c r="R1681" i="2"/>
  <c r="R1745" i="2"/>
  <c r="R1825" i="2"/>
  <c r="R1937" i="2"/>
  <c r="R1985" i="2"/>
  <c r="R2089" i="2"/>
  <c r="R2121" i="2"/>
  <c r="R2201" i="2"/>
  <c r="R2241" i="2"/>
  <c r="R2305" i="2"/>
  <c r="R2345" i="2"/>
  <c r="R2449" i="2"/>
  <c r="R2537" i="2"/>
  <c r="R2761" i="2"/>
  <c r="R2809" i="2"/>
  <c r="R2953" i="2"/>
  <c r="R3065" i="2"/>
  <c r="R3321" i="2"/>
  <c r="R3617" i="2"/>
  <c r="R3681" i="2"/>
  <c r="R3833" i="2"/>
  <c r="R3937" i="2"/>
  <c r="R4169" i="2"/>
  <c r="R4409" i="2"/>
  <c r="R4449" i="2"/>
  <c r="R4625" i="2"/>
  <c r="R4705" i="2"/>
  <c r="R4881" i="2"/>
  <c r="R4961" i="2"/>
  <c r="R3594" i="2"/>
  <c r="R3666" i="2"/>
  <c r="R3810" i="2"/>
  <c r="R3898" i="2"/>
  <c r="R4042" i="2"/>
  <c r="R4106" i="2"/>
  <c r="R4322" i="2"/>
  <c r="R4386" i="2"/>
  <c r="R4626" i="2"/>
  <c r="R4986" i="2"/>
  <c r="R2091" i="2"/>
  <c r="R1580" i="2"/>
  <c r="R1764" i="2"/>
  <c r="R1844" i="2"/>
  <c r="R1996" i="2"/>
  <c r="R2188" i="2"/>
  <c r="R2276" i="2"/>
  <c r="R2428" i="2"/>
  <c r="R2492" i="2"/>
  <c r="R2756" i="2"/>
  <c r="R2868" i="2"/>
  <c r="R3020" i="2"/>
  <c r="R3108" i="2"/>
  <c r="R3228" i="2"/>
  <c r="R3308" i="2"/>
  <c r="R3468" i="2"/>
  <c r="R3700" i="2"/>
  <c r="R3748" i="2"/>
  <c r="R4004" i="2"/>
  <c r="R4108" i="2"/>
  <c r="R4316" i="2"/>
  <c r="R4404" i="2"/>
  <c r="R4532" i="2"/>
  <c r="R4588" i="2"/>
  <c r="R4716" i="2"/>
  <c r="R4844" i="2"/>
  <c r="R1733" i="2"/>
  <c r="R20" i="2"/>
  <c r="R52" i="2"/>
  <c r="R84" i="2"/>
  <c r="R116" i="2"/>
  <c r="R148" i="2"/>
  <c r="R180" i="2"/>
  <c r="R212" i="2"/>
  <c r="R244" i="2"/>
  <c r="R2771" i="2"/>
  <c r="R3138" i="2"/>
  <c r="R3370" i="2"/>
  <c r="R3954" i="2"/>
  <c r="R1516" i="2"/>
  <c r="R1604" i="2"/>
  <c r="R1692" i="2"/>
  <c r="R1772" i="2"/>
  <c r="R1876" i="2"/>
  <c r="R1956" i="2"/>
  <c r="R2036" i="2"/>
  <c r="R2132" i="2"/>
  <c r="R2268" i="2"/>
  <c r="R2356" i="2"/>
  <c r="R2460" i="2"/>
  <c r="R2532" i="2"/>
  <c r="R2596" i="2"/>
  <c r="R2660" i="2"/>
  <c r="R2764" i="2"/>
  <c r="R2860" i="2"/>
  <c r="R2980" i="2"/>
  <c r="R3084" i="2"/>
  <c r="R3236" i="2"/>
  <c r="R3340" i="2"/>
  <c r="R3444" i="2"/>
  <c r="R3548" i="2"/>
  <c r="R3636" i="2"/>
  <c r="R3692" i="2"/>
  <c r="R3804" i="2"/>
  <c r="R3892" i="2"/>
  <c r="R3948" i="2"/>
  <c r="R4028" i="2"/>
  <c r="R4132" i="2"/>
  <c r="R4212" i="2"/>
  <c r="R4260" i="2"/>
  <c r="R4396" i="2"/>
  <c r="R4476" i="2"/>
  <c r="R4548" i="2"/>
  <c r="R4612" i="2"/>
  <c r="R4676" i="2"/>
  <c r="R4740" i="2"/>
  <c r="R4804" i="2"/>
  <c r="R4868" i="2"/>
  <c r="R4932" i="2"/>
  <c r="R3968" i="2"/>
  <c r="R8" i="2"/>
  <c r="R40" i="2"/>
  <c r="R72" i="2"/>
  <c r="R104" i="2"/>
  <c r="R136" i="2"/>
  <c r="R168" i="2"/>
  <c r="R200" i="2"/>
  <c r="R264" i="2"/>
  <c r="R296" i="2"/>
  <c r="R328" i="2"/>
  <c r="R360" i="2"/>
  <c r="R424" i="2"/>
  <c r="R456" i="2"/>
  <c r="R488" i="2"/>
  <c r="R520" i="2"/>
  <c r="R552" i="2"/>
  <c r="R592" i="2"/>
  <c r="R624" i="2"/>
  <c r="R656" i="2"/>
  <c r="R688" i="2"/>
  <c r="R720" i="2"/>
  <c r="R752" i="2"/>
  <c r="R784" i="2"/>
  <c r="R816" i="2"/>
  <c r="R848" i="2"/>
  <c r="R880" i="2"/>
  <c r="R912" i="2"/>
  <c r="R944" i="2"/>
  <c r="R976" i="2"/>
  <c r="R1056" i="2"/>
  <c r="R1120" i="2"/>
  <c r="R1152" i="2"/>
  <c r="R1184" i="2"/>
  <c r="R1216" i="2"/>
  <c r="R1280" i="2"/>
  <c r="R1312" i="2"/>
  <c r="R1376" i="2"/>
  <c r="R1408" i="2"/>
  <c r="R1440" i="2"/>
  <c r="R1480" i="2"/>
  <c r="R1512" i="2"/>
  <c r="R1576" i="2"/>
  <c r="R1608" i="2"/>
  <c r="R1640" i="2"/>
  <c r="R1672" i="2"/>
  <c r="R1736" i="2"/>
  <c r="R1768" i="2"/>
  <c r="R1800" i="2"/>
  <c r="R1832" i="2"/>
  <c r="R1864" i="2"/>
  <c r="R1896" i="2"/>
  <c r="R1928" i="2"/>
  <c r="R1960" i="2"/>
  <c r="R1992" i="2"/>
  <c r="R2024" i="2"/>
  <c r="R2064" i="2"/>
  <c r="R2104" i="2"/>
  <c r="R2168" i="2"/>
  <c r="R2208" i="2"/>
  <c r="R2272" i="2"/>
  <c r="R2304" i="2"/>
  <c r="R2336" i="2"/>
  <c r="R2368" i="2"/>
  <c r="R2400" i="2"/>
  <c r="R2432" i="2"/>
  <c r="R2472" i="2"/>
  <c r="R2504" i="2"/>
  <c r="R2696" i="2"/>
  <c r="R2784" i="2"/>
  <c r="R2824" i="2"/>
  <c r="R2888" i="2"/>
  <c r="R2952" i="2"/>
  <c r="R3016" i="2"/>
  <c r="R3056" i="2"/>
  <c r="R3104" i="2"/>
  <c r="R3152" i="2"/>
  <c r="R3232" i="2"/>
  <c r="R3360" i="2"/>
  <c r="R3496" i="2"/>
  <c r="R3744" i="2"/>
  <c r="R3784" i="2"/>
  <c r="R3824" i="2"/>
  <c r="R3872" i="2"/>
  <c r="R4104" i="2"/>
  <c r="R4144" i="2"/>
  <c r="R4232" i="2"/>
  <c r="R4272" i="2"/>
  <c r="R4304" i="2"/>
  <c r="R4368" i="2"/>
  <c r="R4408" i="2"/>
  <c r="R4448" i="2"/>
  <c r="R4480" i="2"/>
  <c r="R4512" i="2"/>
  <c r="R4552" i="2"/>
  <c r="R4600" i="2"/>
  <c r="R4664" i="2"/>
  <c r="R4728" i="2"/>
  <c r="R4784" i="2"/>
  <c r="R4824" i="2"/>
  <c r="R4856" i="2"/>
  <c r="R4888" i="2"/>
  <c r="R4920" i="2"/>
  <c r="R4952" i="2"/>
  <c r="R826" i="2"/>
  <c r="R866" i="2"/>
  <c r="R906" i="2"/>
  <c r="R938" i="2"/>
  <c r="R970" i="2"/>
  <c r="R1002" i="2"/>
  <c r="R1034" i="2"/>
  <c r="R1066" i="2"/>
  <c r="R1098" i="2"/>
  <c r="R1130" i="2"/>
  <c r="R1162" i="2"/>
  <c r="R1194" i="2"/>
  <c r="R1226" i="2"/>
  <c r="R1258" i="2"/>
  <c r="R1290" i="2"/>
  <c r="R1322" i="2"/>
  <c r="R1354" i="2"/>
  <c r="R1386" i="2"/>
  <c r="R1418" i="2"/>
  <c r="R1450" i="2"/>
  <c r="R1482" i="2"/>
  <c r="R1514" i="2"/>
  <c r="R1546" i="2"/>
  <c r="R1578" i="2"/>
  <c r="R1610" i="2"/>
  <c r="R1642" i="2"/>
  <c r="R1674" i="2"/>
  <c r="R1706" i="2"/>
  <c r="R1738" i="2"/>
  <c r="R1770" i="2"/>
  <c r="R1802" i="2"/>
  <c r="R1834" i="2"/>
  <c r="R1866" i="2"/>
  <c r="R1898" i="2"/>
  <c r="R1930" i="2"/>
  <c r="R1970" i="2"/>
  <c r="R2002" i="2"/>
  <c r="R2034" i="2"/>
  <c r="R2074" i="2"/>
  <c r="R2122" i="2"/>
  <c r="R2154" i="2"/>
  <c r="R2218" i="2"/>
  <c r="R2250" i="2"/>
  <c r="R2298" i="2"/>
  <c r="R2338" i="2"/>
  <c r="R2386" i="2"/>
  <c r="R2418" i="2"/>
  <c r="R2474" i="2"/>
  <c r="R2546" i="2"/>
  <c r="R2578" i="2"/>
  <c r="R2610" i="2"/>
  <c r="R2658" i="2"/>
  <c r="R2690" i="2"/>
  <c r="R2722" i="2"/>
  <c r="R2754" i="2"/>
  <c r="R2786" i="2"/>
  <c r="R2818" i="2"/>
  <c r="R2850" i="2"/>
  <c r="R2898" i="2"/>
  <c r="R2938" i="2"/>
  <c r="R2970" i="2"/>
  <c r="R3002" i="2"/>
  <c r="R3034" i="2"/>
  <c r="R3066" i="2"/>
  <c r="R3098" i="2"/>
  <c r="R3178" i="2"/>
  <c r="R3210" i="2"/>
  <c r="R3242" i="2"/>
  <c r="R3274" i="2"/>
  <c r="R3306" i="2"/>
  <c r="R3338" i="2"/>
  <c r="R3410" i="2"/>
  <c r="R3458" i="2"/>
  <c r="R3498" i="2"/>
  <c r="R3554" i="2"/>
  <c r="R3618" i="2"/>
  <c r="R3706" i="2"/>
  <c r="R3770" i="2"/>
  <c r="R3834" i="2"/>
  <c r="R3890" i="2"/>
  <c r="R4018" i="2"/>
  <c r="R4090" i="2"/>
  <c r="R4154" i="2"/>
  <c r="R4218" i="2"/>
  <c r="R4298" i="2"/>
  <c r="R4378" i="2"/>
  <c r="R4458" i="2"/>
  <c r="R4650" i="2"/>
  <c r="R4754" i="2"/>
  <c r="R4922" i="2"/>
  <c r="R43" i="2"/>
  <c r="R99" i="2"/>
  <c r="R171" i="2"/>
  <c r="R235" i="2"/>
  <c r="R299" i="2"/>
  <c r="R363" i="2"/>
  <c r="R419" i="2"/>
  <c r="R483" i="2"/>
  <c r="R539" i="2"/>
  <c r="R603" i="2"/>
  <c r="R675" i="2"/>
  <c r="R723" i="2"/>
  <c r="R795" i="2"/>
  <c r="R907" i="2"/>
  <c r="R963" i="2"/>
  <c r="R1027" i="2"/>
  <c r="R1091" i="2"/>
  <c r="R1155" i="2"/>
  <c r="R1219" i="2"/>
  <c r="R1275" i="2"/>
  <c r="R1331" i="2"/>
  <c r="R1387" i="2"/>
  <c r="R1475" i="2"/>
  <c r="R1571" i="2"/>
  <c r="R1643" i="2"/>
  <c r="R1715" i="2"/>
  <c r="R1779" i="2"/>
  <c r="R1835" i="2"/>
  <c r="R1947" i="2"/>
  <c r="R2011" i="2"/>
  <c r="R2099" i="2"/>
  <c r="R2195" i="2"/>
  <c r="R2363" i="2"/>
  <c r="R2443" i="2"/>
  <c r="R2539" i="2"/>
  <c r="R2659" i="2"/>
  <c r="R2787" i="2"/>
  <c r="R2915" i="2"/>
  <c r="R3011" i="2"/>
  <c r="R3107" i="2"/>
  <c r="R3235" i="2"/>
  <c r="R3307" i="2"/>
  <c r="R3459" i="2"/>
  <c r="R3603" i="2"/>
  <c r="R3707" i="2"/>
  <c r="R3779" i="2"/>
  <c r="R3891" i="2"/>
  <c r="R4011" i="2"/>
  <c r="R4099" i="2"/>
  <c r="R4219" i="2"/>
  <c r="R4331" i="2"/>
  <c r="R4547" i="2"/>
  <c r="R4675" i="2"/>
  <c r="R4819" i="2"/>
  <c r="R1621" i="2"/>
  <c r="R1725" i="2"/>
  <c r="R1805" i="2"/>
  <c r="R1885" i="2"/>
  <c r="R1941" i="2"/>
  <c r="R2069" i="2"/>
  <c r="R2165" i="2"/>
  <c r="R2245" i="2"/>
  <c r="R2381" i="2"/>
  <c r="R2461" i="2"/>
  <c r="R2557" i="2"/>
  <c r="R2645" i="2"/>
  <c r="R2709" i="2"/>
  <c r="R2813" i="2"/>
  <c r="R2933" i="2"/>
  <c r="R3109" i="2"/>
  <c r="R3245" i="2"/>
  <c r="R3341" i="2"/>
  <c r="R3445" i="2"/>
  <c r="R3581" i="2"/>
  <c r="R3733" i="2"/>
  <c r="R3877" i="2"/>
  <c r="R3949" i="2"/>
  <c r="R4414" i="2"/>
  <c r="R3652" i="2"/>
  <c r="R3756" i="2"/>
  <c r="R3812" i="2"/>
  <c r="R3908" i="2"/>
  <c r="R3980" i="2"/>
  <c r="R4036" i="2"/>
  <c r="R4148" i="2"/>
  <c r="R4228" i="2"/>
  <c r="R4292" i="2"/>
  <c r="R4428" i="2"/>
  <c r="R4492" i="2"/>
  <c r="R4564" i="2"/>
  <c r="R4620" i="2"/>
  <c r="R4692" i="2"/>
  <c r="R4756" i="2"/>
  <c r="R4820" i="2"/>
  <c r="R4884" i="2"/>
  <c r="R4948" i="2"/>
  <c r="R4557" i="2"/>
  <c r="R16" i="2"/>
  <c r="R48" i="2"/>
  <c r="R80" i="2"/>
  <c r="R112" i="2"/>
  <c r="R144" i="2"/>
  <c r="R176" i="2"/>
  <c r="R208" i="2"/>
  <c r="R272" i="2"/>
  <c r="R304" i="2"/>
  <c r="R336" i="2"/>
  <c r="R368" i="2"/>
  <c r="R400" i="2"/>
  <c r="R432" i="2"/>
  <c r="R464" i="2"/>
  <c r="R496" i="2"/>
  <c r="R528" i="2"/>
  <c r="R560" i="2"/>
  <c r="R600" i="2"/>
  <c r="R632" i="2"/>
  <c r="R664" i="2"/>
  <c r="R696" i="2"/>
  <c r="R728" i="2"/>
  <c r="R760" i="2"/>
  <c r="R792" i="2"/>
  <c r="R824" i="2"/>
  <c r="R856" i="2"/>
  <c r="R888" i="2"/>
  <c r="R920" i="2"/>
  <c r="R952" i="2"/>
  <c r="R984" i="2"/>
  <c r="R1024" i="2"/>
  <c r="R1096" i="2"/>
  <c r="R1128" i="2"/>
  <c r="R1192" i="2"/>
  <c r="R1224" i="2"/>
  <c r="R1256" i="2"/>
  <c r="R1288" i="2"/>
  <c r="R1352" i="2"/>
  <c r="R1384" i="2"/>
  <c r="R1448" i="2"/>
  <c r="R1488" i="2"/>
  <c r="R1520" i="2"/>
  <c r="R1552" i="2"/>
  <c r="R1584" i="2"/>
  <c r="R1616" i="2"/>
  <c r="R1648" i="2"/>
  <c r="R1680" i="2"/>
  <c r="R1712" i="2"/>
  <c r="R1744" i="2"/>
  <c r="R1776" i="2"/>
  <c r="R1808" i="2"/>
  <c r="R1840" i="2"/>
  <c r="R1872" i="2"/>
  <c r="R1904" i="2"/>
  <c r="R1936" i="2"/>
  <c r="R1968" i="2"/>
  <c r="R2000" i="2"/>
  <c r="R2032" i="2"/>
  <c r="R2072" i="2"/>
  <c r="R2144" i="2"/>
  <c r="R2184" i="2"/>
  <c r="R2248" i="2"/>
  <c r="R2312" i="2"/>
  <c r="R2344" i="2"/>
  <c r="R2376" i="2"/>
  <c r="R2408" i="2"/>
  <c r="R2440" i="2"/>
  <c r="R2480" i="2"/>
  <c r="R2552" i="2"/>
  <c r="R2592" i="2"/>
  <c r="R2656" i="2"/>
  <c r="R2720" i="2"/>
  <c r="R2760" i="2"/>
  <c r="R2792" i="2"/>
  <c r="R2864" i="2"/>
  <c r="R2960" i="2"/>
  <c r="R2992" i="2"/>
  <c r="R3120" i="2"/>
  <c r="R3168" i="2"/>
  <c r="R3296" i="2"/>
  <c r="R3336" i="2"/>
  <c r="R3424" i="2"/>
  <c r="R3464" i="2"/>
  <c r="R3504" i="2"/>
  <c r="R3552" i="2"/>
  <c r="R3616" i="2"/>
  <c r="R3760" i="2"/>
  <c r="R3792" i="2"/>
  <c r="R3888" i="2"/>
  <c r="R3936" i="2"/>
  <c r="R3976" i="2"/>
  <c r="R4040" i="2"/>
  <c r="R4080" i="2"/>
  <c r="R4192" i="2"/>
  <c r="R4280" i="2"/>
  <c r="R4312" i="2"/>
  <c r="R4344" i="2"/>
  <c r="R4376" i="2"/>
  <c r="R4416" i="2"/>
  <c r="R4456" i="2"/>
  <c r="R4488" i="2"/>
  <c r="R4520" i="2"/>
  <c r="R4560" i="2"/>
  <c r="R4616" i="2"/>
  <c r="R4680" i="2"/>
  <c r="R4744" i="2"/>
  <c r="R4792" i="2"/>
  <c r="R4832" i="2"/>
  <c r="R4864" i="2"/>
  <c r="R4896" i="2"/>
  <c r="R4928" i="2"/>
  <c r="R4960" i="2"/>
  <c r="R1287" i="2"/>
  <c r="R1703" i="2"/>
  <c r="R1791" i="2"/>
  <c r="R1895" i="2"/>
  <c r="R1983" i="2"/>
  <c r="R2087" i="2"/>
  <c r="R2183" i="2"/>
  <c r="R2351" i="2"/>
  <c r="R2439" i="2"/>
  <c r="R2655" i="2"/>
  <c r="R2823" i="2"/>
  <c r="R2919" i="2"/>
  <c r="R3063" i="2"/>
  <c r="R3215" i="2"/>
  <c r="R3343" i="2"/>
  <c r="R3431" i="2"/>
  <c r="R3527" i="2"/>
  <c r="R3687" i="2"/>
  <c r="R3791" i="2"/>
  <c r="R3887" i="2"/>
  <c r="R3983" i="2"/>
  <c r="R4087" i="2"/>
  <c r="R4183" i="2"/>
  <c r="R4263" i="2"/>
  <c r="R4343" i="2"/>
  <c r="R4439" i="2"/>
  <c r="R4527" i="2"/>
  <c r="R4647" i="2"/>
  <c r="R4903" i="2"/>
  <c r="R3736" i="2"/>
  <c r="R2464" i="2"/>
  <c r="R3384" i="2"/>
  <c r="R4909" i="2"/>
  <c r="R2712" i="2"/>
  <c r="R4615" i="2"/>
  <c r="R4024" i="2"/>
  <c r="R4061" i="2"/>
  <c r="R4109" i="2"/>
  <c r="R4157" i="2"/>
  <c r="R4189" i="2"/>
  <c r="R4221" i="2"/>
  <c r="R4269" i="2"/>
  <c r="R4317" i="2"/>
  <c r="R3677" i="2"/>
  <c r="R3561" i="2"/>
  <c r="R2" i="2"/>
  <c r="N2" i="2"/>
  <c r="R4681" i="2"/>
  <c r="R3644" i="2"/>
  <c r="R3572" i="2"/>
  <c r="R4737" i="2"/>
  <c r="R4092" i="2"/>
  <c r="R2757" i="2"/>
  <c r="R3028" i="2"/>
  <c r="R4020" i="2"/>
  <c r="R2772" i="2"/>
  <c r="R3029" i="2"/>
  <c r="R3541" i="2"/>
  <c r="R3988" i="2"/>
  <c r="R4657" i="2"/>
  <c r="R2964" i="2"/>
  <c r="R3220" i="2"/>
  <c r="R4341" i="2"/>
  <c r="R3934" i="2"/>
  <c r="R4229" i="2"/>
  <c r="R2566" i="2"/>
  <c r="R4188" i="2"/>
  <c r="R4475" i="2"/>
  <c r="R3631" i="2"/>
  <c r="R4531" i="2"/>
  <c r="R4156" i="2"/>
  <c r="R2389" i="2"/>
  <c r="R3709" i="2"/>
  <c r="R1487" i="2"/>
  <c r="R3007" i="2"/>
  <c r="R3339" i="2"/>
  <c r="R4698" i="2"/>
  <c r="R3880" i="2"/>
  <c r="R4649" i="2"/>
  <c r="R3471" i="2"/>
  <c r="R1959" i="2"/>
  <c r="R3847" i="2"/>
  <c r="R3006" i="2"/>
  <c r="R2013" i="2"/>
  <c r="R1525" i="2"/>
  <c r="R2396" i="2"/>
  <c r="R1668" i="2"/>
  <c r="R492" i="2"/>
  <c r="R3723" i="2"/>
  <c r="R4776" i="2"/>
  <c r="R4634" i="2"/>
  <c r="R4553" i="2"/>
  <c r="R4667" i="2"/>
  <c r="R3699" i="2"/>
  <c r="R2863" i="2"/>
  <c r="R4815" i="2"/>
  <c r="R2198" i="2"/>
  <c r="R1142" i="2"/>
  <c r="R3711" i="2"/>
  <c r="R3861" i="2"/>
  <c r="R2397" i="2"/>
  <c r="R1429" i="2"/>
  <c r="R2380" i="2"/>
  <c r="R2012" i="2"/>
  <c r="R1308" i="2"/>
  <c r="R4568" i="2"/>
  <c r="R3472" i="2"/>
  <c r="R4618" i="2"/>
  <c r="R4255" i="2"/>
  <c r="R4735" i="2"/>
  <c r="R2158" i="2"/>
  <c r="R406" i="2"/>
  <c r="R2725" i="2"/>
  <c r="R4412" i="2"/>
  <c r="R3164" i="2"/>
  <c r="R2004" i="2"/>
  <c r="R2963" i="2"/>
  <c r="R1531" i="2"/>
  <c r="R4761" i="2"/>
  <c r="R4424" i="2"/>
  <c r="R4672" i="2"/>
  <c r="R3475" i="2"/>
  <c r="R3271" i="2"/>
  <c r="R4423" i="2"/>
  <c r="R1086" i="2"/>
  <c r="R3997" i="2"/>
  <c r="R3797" i="2"/>
  <c r="R2333" i="2"/>
  <c r="R3540" i="2"/>
  <c r="R2252" i="2"/>
  <c r="R1260" i="2"/>
  <c r="R4699" i="2"/>
  <c r="R2211" i="2"/>
  <c r="R418" i="2"/>
  <c r="R1223" i="2"/>
  <c r="R2622" i="2"/>
  <c r="R1262" i="2"/>
  <c r="R1022" i="2"/>
  <c r="R4037" i="2"/>
  <c r="R3749" i="2"/>
  <c r="R3133" i="2"/>
  <c r="R2213" i="2"/>
  <c r="R1269" i="2"/>
  <c r="R4308" i="2"/>
  <c r="R1916" i="2"/>
  <c r="R1404" i="2"/>
  <c r="R4083" i="2"/>
  <c r="R2179" i="2"/>
  <c r="R4697" i="2"/>
  <c r="R4738" i="2"/>
  <c r="R162" i="2"/>
  <c r="R3902" i="2"/>
  <c r="R2613" i="2"/>
  <c r="R3557" i="2"/>
  <c r="R2869" i="2"/>
  <c r="R2085" i="2"/>
  <c r="R3356" i="2"/>
  <c r="R2703" i="2"/>
  <c r="R3526" i="2"/>
  <c r="R3525" i="2"/>
  <c r="R2059" i="2"/>
  <c r="R4939" i="2"/>
  <c r="R4721" i="2"/>
  <c r="R4051" i="2"/>
  <c r="R4207" i="2"/>
  <c r="R2286" i="2"/>
  <c r="R3302" i="2"/>
  <c r="R3710" i="2"/>
  <c r="R3743" i="2"/>
  <c r="R2567" i="2"/>
  <c r="R1974" i="2"/>
  <c r="R4775" i="2"/>
  <c r="R3301" i="2"/>
  <c r="R2541" i="2"/>
  <c r="R628" i="2"/>
  <c r="R3187" i="2"/>
  <c r="R3285" i="2"/>
  <c r="R3291" i="2"/>
  <c r="R3147" i="2"/>
  <c r="R3503" i="2"/>
  <c r="R3453" i="2"/>
  <c r="R2453" i="2"/>
  <c r="R1205" i="2"/>
  <c r="R3179" i="2"/>
  <c r="R2125" i="2"/>
  <c r="R2717" i="2"/>
  <c r="R34" i="2"/>
  <c r="R66" i="2"/>
  <c r="R98" i="2"/>
  <c r="R130" i="2"/>
  <c r="R170" i="2"/>
  <c r="R202" i="2"/>
  <c r="R234" i="2"/>
  <c r="R274" i="2"/>
  <c r="R306" i="2"/>
  <c r="R338" i="2"/>
  <c r="R370" i="2"/>
  <c r="R410" i="2"/>
  <c r="R450" i="2"/>
  <c r="R482" i="2"/>
  <c r="R514" i="2"/>
  <c r="R546" i="2"/>
  <c r="R578" i="2"/>
  <c r="R610" i="2"/>
  <c r="R642" i="2"/>
  <c r="R674" i="2"/>
  <c r="R706" i="2"/>
  <c r="R738" i="2"/>
  <c r="R770" i="2"/>
  <c r="R802" i="2"/>
  <c r="R834" i="2"/>
  <c r="R882" i="2"/>
  <c r="R914" i="2"/>
  <c r="R946" i="2"/>
  <c r="R978" i="2"/>
  <c r="R1010" i="2"/>
  <c r="R1042" i="2"/>
  <c r="R1074" i="2"/>
  <c r="R1106" i="2"/>
  <c r="R1138" i="2"/>
  <c r="R1170" i="2"/>
  <c r="R1202" i="2"/>
  <c r="R1234" i="2"/>
  <c r="R1266" i="2"/>
  <c r="R1298" i="2"/>
  <c r="R1330" i="2"/>
  <c r="R1362" i="2"/>
  <c r="R1394" i="2"/>
  <c r="R1426" i="2"/>
  <c r="R1458" i="2"/>
  <c r="R1490" i="2"/>
  <c r="R1522" i="2"/>
  <c r="R1554" i="2"/>
  <c r="R1586" i="2"/>
  <c r="R1618" i="2"/>
  <c r="R1650" i="2"/>
  <c r="R1682" i="2"/>
  <c r="R1714" i="2"/>
  <c r="R1746" i="2"/>
  <c r="R1778" i="2"/>
  <c r="R1810" i="2"/>
  <c r="R1842" i="2"/>
  <c r="R1874" i="2"/>
  <c r="R1906" i="2"/>
  <c r="R1938" i="2"/>
  <c r="R1978" i="2"/>
  <c r="R2010" i="2"/>
  <c r="R2042" i="2"/>
  <c r="R2098" i="2"/>
  <c r="R2130" i="2"/>
  <c r="R2170" i="2"/>
  <c r="R2226" i="2"/>
  <c r="R2258" i="2"/>
  <c r="R2306" i="2"/>
  <c r="R2354" i="2"/>
  <c r="R2426" i="2"/>
  <c r="R2506" i="2"/>
  <c r="R2554" i="2"/>
  <c r="R2586" i="2"/>
  <c r="R2618" i="2"/>
  <c r="R2666" i="2"/>
  <c r="R2698" i="2"/>
  <c r="R2730" i="2"/>
  <c r="R2762" i="2"/>
  <c r="R2794" i="2"/>
  <c r="R2826" i="2"/>
  <c r="R2866" i="2"/>
  <c r="R2946" i="2"/>
  <c r="R2978" i="2"/>
  <c r="R3010" i="2"/>
  <c r="R3042" i="2"/>
  <c r="R3074" i="2"/>
  <c r="R3106" i="2"/>
  <c r="R3146" i="2"/>
  <c r="R3218" i="2"/>
  <c r="R3250" i="2"/>
  <c r="R3282" i="2"/>
  <c r="R3314" i="2"/>
  <c r="R3346" i="2"/>
  <c r="R3378" i="2"/>
  <c r="R3426" i="2"/>
  <c r="R3474" i="2"/>
  <c r="R3506" i="2"/>
  <c r="R3570" i="2"/>
  <c r="R3634" i="2"/>
  <c r="R3714" i="2"/>
  <c r="R3786" i="2"/>
  <c r="R3850" i="2"/>
  <c r="R3970" i="2"/>
  <c r="R4034" i="2"/>
  <c r="R4098" i="2"/>
  <c r="R4170" i="2"/>
  <c r="R4226" i="2"/>
  <c r="R4330" i="2"/>
  <c r="R4394" i="2"/>
  <c r="R4474" i="2"/>
  <c r="R4666" i="2"/>
  <c r="R4842" i="2"/>
  <c r="R59" i="2"/>
  <c r="R123" i="2"/>
  <c r="R187" i="2"/>
  <c r="R251" i="2"/>
  <c r="R315" i="2"/>
  <c r="R379" i="2"/>
  <c r="R435" i="2"/>
  <c r="R499" i="2"/>
  <c r="R563" i="2"/>
  <c r="R627" i="2"/>
  <c r="R683" i="2"/>
  <c r="R739" i="2"/>
  <c r="R811" i="2"/>
  <c r="R923" i="2"/>
  <c r="R979" i="2"/>
  <c r="R1043" i="2"/>
  <c r="R1107" i="2"/>
  <c r="R1171" i="2"/>
  <c r="R1235" i="2"/>
  <c r="R1291" i="2"/>
  <c r="R1347" i="2"/>
  <c r="R1427" i="2"/>
  <c r="R1515" i="2"/>
  <c r="R1587" i="2"/>
  <c r="R1667" i="2"/>
  <c r="R1731" i="2"/>
  <c r="R1787" i="2"/>
  <c r="R1851" i="2"/>
  <c r="R1963" i="2"/>
  <c r="R2027" i="2"/>
  <c r="R2115" i="2"/>
  <c r="R2291" i="2"/>
  <c r="R2379" i="2"/>
  <c r="R2451" i="2"/>
  <c r="R2555" i="2"/>
  <c r="R2683" i="2"/>
  <c r="R2819" i="2"/>
  <c r="R2947" i="2"/>
  <c r="R3043" i="2"/>
  <c r="R3155" i="2"/>
  <c r="R3243" i="2"/>
  <c r="R3363" i="2"/>
  <c r="R3491" i="2"/>
  <c r="R3635" i="2"/>
  <c r="R3747" i="2"/>
  <c r="R3811" i="2"/>
  <c r="R3923" i="2"/>
  <c r="R4027" i="2"/>
  <c r="R4115" i="2"/>
  <c r="R4251" i="2"/>
  <c r="R4387" i="2"/>
  <c r="R4563" i="2"/>
  <c r="R4739" i="2"/>
  <c r="R4931" i="2"/>
  <c r="R1637" i="2"/>
  <c r="R1741" i="2"/>
  <c r="R1829" i="2"/>
  <c r="R1901" i="2"/>
  <c r="R1957" i="2"/>
  <c r="R2101" i="2"/>
  <c r="R2181" i="2"/>
  <c r="R2285" i="2"/>
  <c r="R2413" i="2"/>
  <c r="R2485" i="2"/>
  <c r="R2573" i="2"/>
  <c r="R2661" i="2"/>
  <c r="R2733" i="2"/>
  <c r="R2861" i="2"/>
  <c r="R2965" i="2"/>
  <c r="R3149" i="2"/>
  <c r="R4421" i="2"/>
  <c r="R4453" i="2"/>
  <c r="R4501" i="2"/>
  <c r="R4533" i="2"/>
  <c r="R4581" i="2"/>
  <c r="R4629" i="2"/>
  <c r="R4709" i="2"/>
  <c r="R4901" i="2"/>
  <c r="R3160" i="2"/>
  <c r="R1630" i="2"/>
  <c r="R1686" i="2"/>
  <c r="R1774" i="2"/>
  <c r="R1830" i="2"/>
  <c r="R1894" i="2"/>
  <c r="R1966" i="2"/>
  <c r="R2030" i="2"/>
  <c r="R2086" i="2"/>
  <c r="R2150" i="2"/>
  <c r="R2246" i="2"/>
  <c r="R2302" i="2"/>
  <c r="R2374" i="2"/>
  <c r="R2446" i="2"/>
  <c r="R2526" i="2"/>
  <c r="R2590" i="2"/>
  <c r="R2646" i="2"/>
  <c r="R2702" i="2"/>
  <c r="R2854" i="2"/>
  <c r="R2926" i="2"/>
  <c r="R3014" i="2"/>
  <c r="R3070" i="2"/>
  <c r="R3142" i="2"/>
  <c r="R3206" i="2"/>
  <c r="R3262" i="2"/>
  <c r="R3350" i="2"/>
  <c r="R3398" i="2"/>
  <c r="R3430" i="2"/>
  <c r="R3462" i="2"/>
  <c r="R3502" i="2"/>
  <c r="R3550" i="2"/>
  <c r="R3590" i="2"/>
  <c r="R3622" i="2"/>
  <c r="R3654" i="2"/>
  <c r="R3694" i="2"/>
  <c r="R3750" i="2"/>
  <c r="R3806" i="2"/>
  <c r="R3870" i="2"/>
  <c r="R3918" i="2"/>
  <c r="R3998" i="2"/>
  <c r="R4094" i="2"/>
  <c r="R4174" i="2"/>
  <c r="R4246" i="2"/>
  <c r="R4342" i="2"/>
  <c r="R4406" i="2"/>
  <c r="R4614" i="2"/>
  <c r="R871" i="2"/>
  <c r="R1071" i="2"/>
  <c r="R1143" i="2"/>
  <c r="R1207" i="2"/>
  <c r="R2111" i="2"/>
  <c r="R2295" i="2"/>
  <c r="R4543" i="2"/>
  <c r="R4719" i="2"/>
  <c r="R4911" i="2"/>
  <c r="R4677" i="2"/>
  <c r="R4733" i="2"/>
  <c r="R4869" i="2"/>
  <c r="R1622" i="2"/>
  <c r="R1710" i="2"/>
  <c r="R1766" i="2"/>
  <c r="R1838" i="2"/>
  <c r="R1902" i="2"/>
  <c r="R1958" i="2"/>
  <c r="R2062" i="2"/>
  <c r="R2142" i="2"/>
  <c r="R2222" i="2"/>
  <c r="R2326" i="2"/>
  <c r="R2406" i="2"/>
  <c r="R2494" i="2"/>
  <c r="R2550" i="2"/>
  <c r="R2670" i="2"/>
  <c r="R2750" i="2"/>
  <c r="R2798" i="2"/>
  <c r="R2838" i="2"/>
  <c r="R2894" i="2"/>
  <c r="R2950" i="2"/>
  <c r="R3030" i="2"/>
  <c r="R3086" i="2"/>
  <c r="R3190" i="2"/>
  <c r="R3270" i="2"/>
  <c r="R3318" i="2"/>
  <c r="R3686" i="2"/>
  <c r="R3814" i="2"/>
  <c r="R3926" i="2"/>
  <c r="R3990" i="2"/>
  <c r="R4046" i="2"/>
  <c r="R4118" i="2"/>
  <c r="R4182" i="2"/>
  <c r="R4238" i="2"/>
  <c r="R4310" i="2"/>
  <c r="R4486" i="2"/>
  <c r="R4566" i="2"/>
  <c r="R4862" i="2"/>
  <c r="R39" i="2"/>
  <c r="R103" i="2"/>
  <c r="R167" i="2"/>
  <c r="R231" i="2"/>
  <c r="R295" i="2"/>
  <c r="R375" i="2"/>
  <c r="R519" i="2"/>
  <c r="R583" i="2"/>
  <c r="R647" i="2"/>
  <c r="R775" i="2"/>
  <c r="R831" i="2"/>
  <c r="R887" i="2"/>
  <c r="R951" i="2"/>
  <c r="R1007" i="2"/>
  <c r="R1079" i="2"/>
  <c r="R1255" i="2"/>
  <c r="R1327" i="2"/>
  <c r="R1375" i="2"/>
  <c r="R1415" i="2"/>
  <c r="R1583" i="2"/>
  <c r="R1647" i="2"/>
  <c r="R1759" i="2"/>
  <c r="R1855" i="2"/>
  <c r="R1951" i="2"/>
  <c r="R2039" i="2"/>
  <c r="R2119" i="2"/>
  <c r="R2431" i="2"/>
  <c r="R2535" i="2"/>
  <c r="R2623" i="2"/>
  <c r="R2711" i="2"/>
  <c r="R2887" i="2"/>
  <c r="R2959" i="2"/>
  <c r="R3095" i="2"/>
  <c r="R3183" i="2"/>
  <c r="R3263" i="2"/>
  <c r="R3351" i="2"/>
  <c r="R3479" i="2"/>
  <c r="R3591" i="2"/>
  <c r="R3703" i="2"/>
  <c r="R3799" i="2"/>
  <c r="R3895" i="2"/>
  <c r="R3967" i="2"/>
  <c r="R4127" i="2"/>
  <c r="R4294" i="2"/>
  <c r="R981" i="2"/>
  <c r="R1843" i="2"/>
  <c r="R633" i="2"/>
  <c r="R993" i="2"/>
  <c r="R1289" i="2"/>
  <c r="R2925" i="2"/>
  <c r="R3037" i="2"/>
  <c r="R3141" i="2"/>
  <c r="R3221" i="2"/>
  <c r="R3413" i="2"/>
  <c r="R3501" i="2"/>
  <c r="R3621" i="2"/>
  <c r="R3693" i="2"/>
  <c r="R3821" i="2"/>
  <c r="R3957" i="2"/>
  <c r="R2673" i="2"/>
  <c r="R3698" i="2"/>
  <c r="R10" i="2"/>
  <c r="R42" i="2"/>
  <c r="R74" i="2"/>
  <c r="R106" i="2"/>
  <c r="R138" i="2"/>
  <c r="R178" i="2"/>
  <c r="R210" i="2"/>
  <c r="R242" i="2"/>
  <c r="R282" i="2"/>
  <c r="R314" i="2"/>
  <c r="R346" i="2"/>
  <c r="R378" i="2"/>
  <c r="R426" i="2"/>
  <c r="R458" i="2"/>
  <c r="R490" i="2"/>
  <c r="R522" i="2"/>
  <c r="R554" i="2"/>
  <c r="R586" i="2"/>
  <c r="R618" i="2"/>
  <c r="R650" i="2"/>
  <c r="R682" i="2"/>
  <c r="R714" i="2"/>
  <c r="R746" i="2"/>
  <c r="R778" i="2"/>
  <c r="R810" i="2"/>
  <c r="R842" i="2"/>
  <c r="R890" i="2"/>
  <c r="R922" i="2"/>
  <c r="R954" i="2"/>
  <c r="R986" i="2"/>
  <c r="R1018" i="2"/>
  <c r="R1050" i="2"/>
  <c r="R1082" i="2"/>
  <c r="R1114" i="2"/>
  <c r="R1146" i="2"/>
  <c r="R1178" i="2"/>
  <c r="R1210" i="2"/>
  <c r="R1242" i="2"/>
  <c r="R1274" i="2"/>
  <c r="R1306" i="2"/>
  <c r="R1338" i="2"/>
  <c r="R1370" i="2"/>
  <c r="R1402" i="2"/>
  <c r="R1434" i="2"/>
  <c r="R1466" i="2"/>
  <c r="R1498" i="2"/>
  <c r="R1530" i="2"/>
  <c r="R1562" i="2"/>
  <c r="R1594" i="2"/>
  <c r="R1626" i="2"/>
  <c r="R1658" i="2"/>
  <c r="R1690" i="2"/>
  <c r="R1722" i="2"/>
  <c r="R1754" i="2"/>
  <c r="R1786" i="2"/>
  <c r="R1818" i="2"/>
  <c r="R1850" i="2"/>
  <c r="R1882" i="2"/>
  <c r="R1914" i="2"/>
  <c r="R1946" i="2"/>
  <c r="R1986" i="2"/>
  <c r="R2018" i="2"/>
  <c r="R2050" i="2"/>
  <c r="R2106" i="2"/>
  <c r="R2138" i="2"/>
  <c r="R2194" i="2"/>
  <c r="R2234" i="2"/>
  <c r="R2274" i="2"/>
  <c r="R2322" i="2"/>
  <c r="R2362" i="2"/>
  <c r="R2402" i="2"/>
  <c r="R2442" i="2"/>
  <c r="R2530" i="2"/>
  <c r="R2562" i="2"/>
  <c r="R2594" i="2"/>
  <c r="R2634" i="2"/>
  <c r="R2706" i="2"/>
  <c r="R2738" i="2"/>
  <c r="R2770" i="2"/>
  <c r="R2802" i="2"/>
  <c r="R2834" i="2"/>
  <c r="R2874" i="2"/>
  <c r="R2914" i="2"/>
  <c r="R2954" i="2"/>
  <c r="R2986" i="2"/>
  <c r="R3018" i="2"/>
  <c r="R3050" i="2"/>
  <c r="R3082" i="2"/>
  <c r="R3122" i="2"/>
  <c r="R3154" i="2"/>
  <c r="R3194" i="2"/>
  <c r="R3226" i="2"/>
  <c r="R3258" i="2"/>
  <c r="R3290" i="2"/>
  <c r="R3322" i="2"/>
  <c r="R3354" i="2"/>
  <c r="R3386" i="2"/>
  <c r="R3434" i="2"/>
  <c r="R3482" i="2"/>
  <c r="R3522" i="2"/>
  <c r="R3586" i="2"/>
  <c r="R3730" i="2"/>
  <c r="R3802" i="2"/>
  <c r="R3858" i="2"/>
  <c r="R3922" i="2"/>
  <c r="R3986" i="2"/>
  <c r="R4050" i="2"/>
  <c r="R4122" i="2"/>
  <c r="R4178" i="2"/>
  <c r="R4242" i="2"/>
  <c r="R4346" i="2"/>
  <c r="R4410" i="2"/>
  <c r="R4522" i="2"/>
  <c r="R4714" i="2"/>
  <c r="R4858" i="2"/>
  <c r="R3" i="2"/>
  <c r="R3868" i="2"/>
  <c r="R4084" i="2"/>
  <c r="R3947" i="2"/>
  <c r="R3742" i="2"/>
  <c r="R1462" i="2"/>
  <c r="R2837" i="2"/>
  <c r="R3333" i="2"/>
  <c r="R3893" i="2"/>
  <c r="R3741" i="2"/>
  <c r="R4595" i="2"/>
  <c r="R3507" i="2"/>
  <c r="R2907" i="2"/>
  <c r="R1158" i="2"/>
  <c r="R2421" i="2"/>
  <c r="R1324" i="2"/>
  <c r="R4953" i="2"/>
  <c r="R4752" i="2"/>
  <c r="R4592" i="2"/>
  <c r="R3508" i="2"/>
  <c r="R3134" i="2"/>
  <c r="R534" i="2"/>
  <c r="R4149" i="2"/>
  <c r="R3485" i="2"/>
  <c r="R2973" i="2"/>
  <c r="R3284" i="2"/>
  <c r="R2347" i="2"/>
  <c r="R3476" i="2"/>
  <c r="R4635" i="2"/>
  <c r="R2783" i="2"/>
  <c r="R1551" i="2"/>
  <c r="R3519" i="2"/>
  <c r="R1973" i="2"/>
  <c r="R3796" i="2"/>
  <c r="R2759" i="2"/>
  <c r="R3125" i="2"/>
  <c r="R2229" i="2"/>
  <c r="R3421" i="2"/>
  <c r="R1301" i="2"/>
  <c r="R1085" i="2"/>
  <c r="R4372" i="2"/>
  <c r="R1428" i="2"/>
  <c r="R3911" i="2"/>
  <c r="R3829" i="2"/>
  <c r="R1045" i="2"/>
  <c r="R1196" i="2"/>
  <c r="R2943" i="2"/>
  <c r="R2454" i="2"/>
  <c r="R3915" i="2"/>
  <c r="R4392" i="2"/>
  <c r="R4107" i="2"/>
  <c r="R2124" i="2"/>
  <c r="R501" i="2"/>
  <c r="R3068" i="2"/>
  <c r="R4923" i="2"/>
  <c r="R1589" i="2"/>
  <c r="R3060" i="2"/>
  <c r="R1852" i="2"/>
  <c r="R4919" i="2"/>
  <c r="R2469" i="2"/>
  <c r="R4276" i="2"/>
  <c r="R4658" i="2"/>
  <c r="R4239" i="2"/>
  <c r="R1198" i="2"/>
  <c r="R4039" i="2"/>
  <c r="R2500" i="2"/>
  <c r="R491" i="2"/>
  <c r="R2228" i="2"/>
  <c r="R1388" i="2"/>
  <c r="R1197" i="2"/>
  <c r="R1372" i="2"/>
  <c r="R75" i="2"/>
  <c r="R131" i="2"/>
  <c r="R203" i="2"/>
  <c r="R267" i="2"/>
  <c r="R331" i="2"/>
  <c r="R395" i="2"/>
  <c r="R451" i="2"/>
  <c r="R515" i="2"/>
  <c r="R579" i="2"/>
  <c r="R643" i="2"/>
  <c r="R699" i="2"/>
  <c r="R747" i="2"/>
  <c r="R827" i="2"/>
  <c r="R931" i="2"/>
  <c r="R1003" i="2"/>
  <c r="R1059" i="2"/>
  <c r="R1123" i="2"/>
  <c r="R1187" i="2"/>
  <c r="R1243" i="2"/>
  <c r="R1307" i="2"/>
  <c r="R1355" i="2"/>
  <c r="R1443" i="2"/>
  <c r="R1547" i="2"/>
  <c r="R1619" i="2"/>
  <c r="R1683" i="2"/>
  <c r="R1747" i="2"/>
  <c r="R1803" i="2"/>
  <c r="R1883" i="2"/>
  <c r="R1979" i="2"/>
  <c r="R2043" i="2"/>
  <c r="R2131" i="2"/>
  <c r="R2299" i="2"/>
  <c r="R2395" i="2"/>
  <c r="R2467" i="2"/>
  <c r="R2611" i="2"/>
  <c r="R2715" i="2"/>
  <c r="R2851" i="2"/>
  <c r="R2987" i="2"/>
  <c r="R3075" i="2"/>
  <c r="R3203" i="2"/>
  <c r="R3259" i="2"/>
  <c r="R3395" i="2"/>
  <c r="R3531" i="2"/>
  <c r="R3651" i="2"/>
  <c r="R3755" i="2"/>
  <c r="R3843" i="2"/>
  <c r="R3963" i="2"/>
  <c r="R4035" i="2"/>
  <c r="R4131" i="2"/>
  <c r="R4267" i="2"/>
  <c r="R4403" i="2"/>
  <c r="R4611" i="2"/>
  <c r="R4755" i="2"/>
  <c r="R4947" i="2"/>
  <c r="R2509" i="2"/>
  <c r="R1773" i="2"/>
  <c r="R1845" i="2"/>
  <c r="R1909" i="2"/>
  <c r="R1997" i="2"/>
  <c r="R2117" i="2"/>
  <c r="R2205" i="2"/>
  <c r="R2341" i="2"/>
  <c r="R2429" i="2"/>
  <c r="R2501" i="2"/>
  <c r="R276" i="2"/>
  <c r="R308" i="2"/>
  <c r="R340" i="2"/>
  <c r="R372" i="2"/>
  <c r="R404" i="2"/>
  <c r="R436" i="2"/>
  <c r="R468" i="2"/>
  <c r="R508" i="2"/>
  <c r="R540" i="2"/>
  <c r="R572" i="2"/>
  <c r="R604" i="2"/>
  <c r="R644" i="2"/>
  <c r="R676" i="2"/>
  <c r="R708" i="2"/>
  <c r="R748" i="2"/>
  <c r="R780" i="2"/>
  <c r="R828" i="2"/>
  <c r="R860" i="2"/>
  <c r="R892" i="2"/>
  <c r="R924" i="2"/>
  <c r="R956" i="2"/>
  <c r="R988" i="2"/>
  <c r="R1020" i="2"/>
  <c r="R1052" i="2"/>
  <c r="R1084" i="2"/>
  <c r="R1116" i="2"/>
  <c r="R1148" i="2"/>
  <c r="R1188" i="2"/>
  <c r="R1228" i="2"/>
  <c r="R1292" i="2"/>
  <c r="R1356" i="2"/>
  <c r="R1420" i="2"/>
  <c r="R1476" i="2"/>
  <c r="R541" i="2"/>
  <c r="R6" i="2"/>
  <c r="R4617" i="2"/>
  <c r="R4777" i="2"/>
  <c r="R4052" i="2"/>
  <c r="R2123" i="2"/>
  <c r="R3612" i="2"/>
  <c r="R2812" i="2"/>
  <c r="R3835" i="2"/>
  <c r="R2603" i="2"/>
  <c r="R4244" i="2"/>
  <c r="R2060" i="2"/>
  <c r="R1923" i="2"/>
  <c r="R2580" i="2"/>
  <c r="R2708" i="2"/>
  <c r="R3708" i="2"/>
  <c r="R3093" i="2"/>
  <c r="R4759" i="2"/>
  <c r="R1860" i="2"/>
  <c r="R2420" i="2"/>
  <c r="R3781" i="2"/>
  <c r="R3144" i="2"/>
  <c r="R4674" i="2"/>
  <c r="R4763" i="2"/>
  <c r="R4287" i="2"/>
  <c r="R1590" i="2"/>
  <c r="R3381" i="2"/>
  <c r="R3509" i="2"/>
  <c r="R3253" i="2"/>
  <c r="R2773" i="2"/>
  <c r="R3860" i="2"/>
  <c r="R2908" i="2"/>
  <c r="R4491" i="2"/>
  <c r="R2499" i="2"/>
  <c r="R4688" i="2"/>
  <c r="R3656" i="2"/>
  <c r="R3112" i="2"/>
  <c r="R3679" i="2"/>
  <c r="R2790" i="2"/>
  <c r="R2293" i="2"/>
  <c r="R2741" i="2"/>
  <c r="R3828" i="2"/>
  <c r="R2876" i="2"/>
  <c r="R4451" i="2"/>
  <c r="R3035" i="2"/>
  <c r="R1595" i="2"/>
  <c r="R4889" i="2"/>
  <c r="R3248" i="2"/>
  <c r="R2178" i="2"/>
  <c r="R2779" i="2"/>
  <c r="R3551" i="2"/>
  <c r="R2758" i="2"/>
  <c r="R1134" i="2"/>
  <c r="R3205" i="2"/>
  <c r="R1365" i="2"/>
  <c r="R1300" i="2"/>
  <c r="R4963" i="2"/>
  <c r="R3080" i="2"/>
  <c r="R4528" i="2"/>
  <c r="R2736" i="2"/>
  <c r="R4594" i="2"/>
  <c r="R3111" i="2"/>
  <c r="R2635" i="2"/>
  <c r="R1399" i="2"/>
  <c r="R4286" i="2"/>
  <c r="R2726" i="2"/>
  <c r="R1326" i="2"/>
  <c r="R3165" i="2"/>
  <c r="R3132" i="2"/>
  <c r="R2804" i="2"/>
  <c r="R3539" i="2"/>
  <c r="R4048" i="2"/>
  <c r="R4578" i="2"/>
  <c r="R4555" i="2"/>
  <c r="R3435" i="2"/>
  <c r="R3167" i="2"/>
  <c r="R2735" i="2"/>
  <c r="R4070" i="2"/>
  <c r="R1797" i="2"/>
  <c r="R2877" i="2"/>
  <c r="R1749" i="2"/>
  <c r="R3100" i="2"/>
  <c r="R2652" i="2"/>
  <c r="R3371" i="2"/>
  <c r="R1339" i="2"/>
  <c r="R4399" i="2"/>
  <c r="R1133" i="2"/>
  <c r="R2845" i="2"/>
  <c r="R1717" i="2"/>
  <c r="R3348" i="2"/>
  <c r="R3867" i="2"/>
  <c r="R4712" i="2"/>
  <c r="R3984" i="2"/>
  <c r="R1693" i="2"/>
  <c r="R820" i="2"/>
  <c r="R3803" i="2"/>
  <c r="R3955" i="2"/>
  <c r="R926" i="2"/>
  <c r="R3717" i="2"/>
  <c r="R1899" i="2"/>
  <c r="R4834" i="2"/>
  <c r="R1718" i="2"/>
  <c r="R3589" i="2"/>
  <c r="R1796" i="2"/>
  <c r="R883" i="2"/>
  <c r="R4554" i="2"/>
  <c r="R4348" i="2"/>
  <c r="R3973" i="2"/>
  <c r="R2588" i="2"/>
  <c r="R1756" i="2"/>
  <c r="R2896" i="2"/>
  <c r="R2975" i="2"/>
  <c r="R2672" i="2"/>
  <c r="R4875" i="2"/>
  <c r="R4799" i="2"/>
  <c r="R3166" i="2"/>
  <c r="R3933" i="2"/>
  <c r="R4539" i="2"/>
  <c r="R38" i="2"/>
  <c r="R70" i="2"/>
  <c r="R102" i="2"/>
  <c r="R134" i="2"/>
  <c r="R174" i="2"/>
  <c r="R214" i="2"/>
  <c r="R246" i="2"/>
  <c r="R294" i="2"/>
  <c r="R342" i="2"/>
  <c r="R374" i="2"/>
  <c r="R414" i="2"/>
  <c r="R446" i="2"/>
  <c r="R478" i="2"/>
  <c r="R510" i="2"/>
  <c r="R550" i="2"/>
  <c r="R590" i="2"/>
  <c r="R630" i="2"/>
  <c r="R670" i="2"/>
  <c r="R702" i="2"/>
  <c r="R734" i="2"/>
  <c r="R766" i="2"/>
  <c r="R798" i="2"/>
  <c r="R830" i="2"/>
  <c r="R902" i="2"/>
  <c r="R950" i="2"/>
  <c r="R998" i="2"/>
  <c r="R1038" i="2"/>
  <c r="R1078" i="2"/>
  <c r="R1126" i="2"/>
  <c r="R1190" i="2"/>
  <c r="R1254" i="2"/>
  <c r="R1310" i="2"/>
  <c r="R1350" i="2"/>
  <c r="R1398" i="2"/>
  <c r="R1430" i="2"/>
  <c r="R1470" i="2"/>
  <c r="R1510" i="2"/>
  <c r="R1550" i="2"/>
  <c r="R1598" i="2"/>
  <c r="R1753" i="2"/>
  <c r="R3114" i="2"/>
  <c r="R3905" i="2"/>
  <c r="R929" i="2"/>
  <c r="R1017" i="2"/>
  <c r="R1321" i="2"/>
  <c r="R1497" i="2"/>
  <c r="R1897" i="2"/>
  <c r="R2353" i="2"/>
  <c r="R2601" i="2"/>
  <c r="R2769" i="2"/>
  <c r="R2817" i="2"/>
  <c r="R2865" i="2"/>
  <c r="R3932" i="2"/>
  <c r="R2721" i="2"/>
  <c r="R2913" i="2"/>
  <c r="R2977" i="2"/>
  <c r="R3041" i="2"/>
  <c r="R3081" i="2"/>
  <c r="R3273" i="2"/>
  <c r="R3465" i="2"/>
  <c r="R3513" i="2"/>
  <c r="R3577" i="2"/>
  <c r="R3641" i="2"/>
  <c r="R3745" i="2"/>
  <c r="R3809" i="2"/>
  <c r="R3849" i="2"/>
  <c r="R3897" i="2"/>
  <c r="R4001" i="2"/>
  <c r="R4065" i="2"/>
  <c r="R4129" i="2"/>
  <c r="R4233" i="2"/>
  <c r="R4289" i="2"/>
  <c r="R4353" i="2"/>
  <c r="R4385" i="2"/>
  <c r="R4417" i="2"/>
  <c r="R4473" i="2"/>
  <c r="R4561" i="2"/>
  <c r="R4641" i="2"/>
  <c r="R4729" i="2"/>
  <c r="R4817" i="2"/>
  <c r="R4897" i="2"/>
  <c r="R4985" i="2"/>
  <c r="R3546" i="2"/>
  <c r="R3610" i="2"/>
  <c r="R3682" i="2"/>
  <c r="R3762" i="2"/>
  <c r="R3826" i="2"/>
  <c r="R3914" i="2"/>
  <c r="R3994" i="2"/>
  <c r="R4058" i="2"/>
  <c r="R4114" i="2"/>
  <c r="R4202" i="2"/>
  <c r="R4282" i="2"/>
  <c r="R4338" i="2"/>
  <c r="R4402" i="2"/>
  <c r="R4562" i="2"/>
  <c r="R4690" i="2"/>
  <c r="R4882" i="2"/>
  <c r="R1540" i="2"/>
  <c r="R1596" i="2"/>
  <c r="R1660" i="2"/>
  <c r="R1716" i="2"/>
  <c r="R1780" i="2"/>
  <c r="R1868" i="2"/>
  <c r="R1948" i="2"/>
  <c r="R2028" i="2"/>
  <c r="R2140" i="2"/>
  <c r="R2196" i="2"/>
  <c r="R2292" i="2"/>
  <c r="R2348" i="2"/>
  <c r="R2436" i="2"/>
  <c r="R2604" i="2"/>
  <c r="R2700" i="2"/>
  <c r="R2796" i="2"/>
  <c r="R2884" i="2"/>
  <c r="R2956" i="2"/>
  <c r="R3036" i="2"/>
  <c r="R3124" i="2"/>
  <c r="R3180" i="2"/>
  <c r="R3244" i="2"/>
  <c r="R3332" i="2"/>
  <c r="R3428" i="2"/>
  <c r="R3484" i="2"/>
  <c r="R3596" i="2"/>
  <c r="R3716" i="2"/>
  <c r="R3780" i="2"/>
  <c r="R3916" i="2"/>
  <c r="R4044" i="2"/>
  <c r="R4140" i="2"/>
  <c r="R4268" i="2"/>
  <c r="R4324" i="2"/>
  <c r="R4420" i="2"/>
  <c r="R4484" i="2"/>
  <c r="R4540" i="2"/>
  <c r="R4604" i="2"/>
  <c r="R4668" i="2"/>
  <c r="R4732" i="2"/>
  <c r="R4796" i="2"/>
  <c r="R4860" i="2"/>
  <c r="R4924" i="2"/>
  <c r="R1661" i="2"/>
  <c r="R1765" i="2"/>
  <c r="R1925" i="2"/>
  <c r="R1989" i="2"/>
  <c r="R2141" i="2"/>
  <c r="R2197" i="2"/>
  <c r="R2277" i="2"/>
  <c r="R2357" i="2"/>
  <c r="R2517" i="2"/>
  <c r="R2677" i="2"/>
  <c r="R2853" i="2"/>
  <c r="R2957" i="2"/>
  <c r="R3069" i="2"/>
  <c r="R3157" i="2"/>
  <c r="R3277" i="2"/>
  <c r="R3429" i="2"/>
  <c r="R3549" i="2"/>
  <c r="R3653" i="2"/>
  <c r="R3725" i="2"/>
  <c r="R3853" i="2"/>
  <c r="R3989" i="2"/>
  <c r="R3033" i="2"/>
  <c r="R4137" i="2"/>
  <c r="R18" i="2"/>
  <c r="R50" i="2"/>
  <c r="R82" i="2"/>
  <c r="R3137" i="2"/>
  <c r="R3185" i="2"/>
  <c r="R3225" i="2"/>
  <c r="R3329" i="2"/>
  <c r="R3377" i="2"/>
  <c r="R3417" i="2"/>
  <c r="R3689" i="2"/>
  <c r="R3953" i="2"/>
  <c r="R4185" i="2"/>
  <c r="R11" i="2"/>
  <c r="R67" i="2"/>
  <c r="R139" i="2"/>
  <c r="R195" i="2"/>
  <c r="R259" i="2"/>
  <c r="R323" i="2"/>
  <c r="R387" i="2"/>
  <c r="R459" i="2"/>
  <c r="R547" i="2"/>
  <c r="R611" i="2"/>
  <c r="R667" i="2"/>
  <c r="R771" i="2"/>
  <c r="R835" i="2"/>
  <c r="R891" i="2"/>
  <c r="R955" i="2"/>
  <c r="R1019" i="2"/>
  <c r="R1083" i="2"/>
  <c r="R1147" i="2"/>
  <c r="R1211" i="2"/>
  <c r="R1283" i="2"/>
  <c r="R1395" i="2"/>
  <c r="R1459" i="2"/>
  <c r="R1507" i="2"/>
  <c r="R1603" i="2"/>
  <c r="R1659" i="2"/>
  <c r="R1723" i="2"/>
  <c r="R1811" i="2"/>
  <c r="R1891" i="2"/>
  <c r="R1971" i="2"/>
  <c r="R2035" i="2"/>
  <c r="R2171" i="2"/>
  <c r="R2227" i="2"/>
  <c r="R2275" i="2"/>
  <c r="R2387" i="2"/>
  <c r="R2475" i="2"/>
  <c r="R2531" i="2"/>
  <c r="R2595" i="2"/>
  <c r="R2747" i="2"/>
  <c r="R2835" i="2"/>
  <c r="R2971" i="2"/>
  <c r="R3123" i="2"/>
  <c r="R3267" i="2"/>
  <c r="R3379" i="2"/>
  <c r="R3499" i="2"/>
  <c r="R3563" i="2"/>
  <c r="R3739" i="2"/>
  <c r="R3907" i="2"/>
  <c r="R4043" i="2"/>
  <c r="R4195" i="2"/>
  <c r="R4299" i="2"/>
  <c r="R4419" i="2"/>
  <c r="R4499" i="2"/>
  <c r="R4715" i="2"/>
  <c r="R4883" i="2"/>
  <c r="R2061" i="2"/>
  <c r="R2897" i="2"/>
  <c r="R3761" i="2"/>
  <c r="R1890" i="2"/>
  <c r="R2602" i="2"/>
  <c r="R4138" i="2"/>
  <c r="R1588" i="2"/>
  <c r="R1652" i="2"/>
  <c r="R1740" i="2"/>
  <c r="R1836" i="2"/>
  <c r="R1940" i="2"/>
  <c r="R2020" i="2"/>
  <c r="R2116" i="2"/>
  <c r="R2220" i="2"/>
  <c r="R2340" i="2"/>
  <c r="R2444" i="2"/>
  <c r="R2516" i="2"/>
  <c r="R2572" i="2"/>
  <c r="R2644" i="2"/>
  <c r="R2748" i="2"/>
  <c r="R2820" i="2"/>
  <c r="R2924" i="2"/>
  <c r="R3044" i="2"/>
  <c r="R3188" i="2"/>
  <c r="R3300" i="2"/>
  <c r="R3404" i="2"/>
  <c r="R3532" i="2"/>
  <c r="R3620" i="2"/>
  <c r="R3684" i="2"/>
  <c r="R3788" i="2"/>
  <c r="R3876" i="2"/>
  <c r="R3940" i="2"/>
  <c r="R4012" i="2"/>
  <c r="R4100" i="2"/>
  <c r="R4172" i="2"/>
  <c r="R4252" i="2"/>
  <c r="R4364" i="2"/>
  <c r="R4460" i="2"/>
  <c r="R4524" i="2"/>
  <c r="R4596" i="2"/>
  <c r="R4660" i="2"/>
  <c r="R4724" i="2"/>
  <c r="R4788" i="2"/>
  <c r="R4852" i="2"/>
  <c r="R4916" i="2"/>
  <c r="R4972" i="2"/>
  <c r="R1613" i="2"/>
  <c r="R1789" i="2"/>
  <c r="R2318" i="2"/>
  <c r="R4981" i="2"/>
  <c r="R32" i="2"/>
  <c r="R64" i="2"/>
  <c r="R128" i="2"/>
  <c r="R160" i="2"/>
  <c r="R192" i="2"/>
  <c r="R224" i="2"/>
  <c r="R256" i="2"/>
  <c r="R288" i="2"/>
  <c r="R320" i="2"/>
  <c r="R352" i="2"/>
  <c r="R384" i="2"/>
  <c r="R416" i="2"/>
  <c r="R448" i="2"/>
  <c r="R512" i="2"/>
  <c r="R576" i="2"/>
  <c r="R616" i="2"/>
  <c r="R648" i="2"/>
  <c r="R680" i="2"/>
  <c r="R712" i="2"/>
  <c r="R744" i="2"/>
  <c r="R776" i="2"/>
  <c r="R808" i="2"/>
  <c r="R840" i="2"/>
  <c r="R872" i="2"/>
  <c r="R904" i="2"/>
  <c r="R968" i="2"/>
  <c r="R1008" i="2"/>
  <c r="R1080" i="2"/>
  <c r="R1112" i="2"/>
  <c r="R1144" i="2"/>
  <c r="R1208" i="2"/>
  <c r="R1240" i="2"/>
  <c r="R1304" i="2"/>
  <c r="R1336" i="2"/>
  <c r="R1368" i="2"/>
  <c r="R1400" i="2"/>
  <c r="R1464" i="2"/>
  <c r="R1536" i="2"/>
  <c r="R1568" i="2"/>
  <c r="R1600" i="2"/>
  <c r="R1664" i="2"/>
  <c r="R1696" i="2"/>
  <c r="R1760" i="2"/>
  <c r="R1824" i="2"/>
  <c r="R1856" i="2"/>
  <c r="R1888" i="2"/>
  <c r="R1920" i="2"/>
  <c r="R1952" i="2"/>
  <c r="R1984" i="2"/>
  <c r="R2016" i="2"/>
  <c r="R2056" i="2"/>
  <c r="R2096" i="2"/>
  <c r="R2232" i="2"/>
  <c r="R114" i="2"/>
  <c r="R146" i="2"/>
  <c r="R186" i="2"/>
  <c r="R218" i="2"/>
  <c r="R258" i="2"/>
  <c r="R290" i="2"/>
  <c r="R322" i="2"/>
  <c r="R354" i="2"/>
  <c r="R386" i="2"/>
  <c r="R434" i="2"/>
  <c r="R466" i="2"/>
  <c r="R498" i="2"/>
  <c r="R530" i="2"/>
  <c r="R562" i="2"/>
  <c r="R594" i="2"/>
  <c r="R626" i="2"/>
  <c r="R658" i="2"/>
  <c r="R690" i="2"/>
  <c r="R722" i="2"/>
  <c r="R754" i="2"/>
  <c r="R786" i="2"/>
  <c r="R818" i="2"/>
  <c r="R858" i="2"/>
  <c r="R898" i="2"/>
  <c r="R930" i="2"/>
  <c r="R962" i="2"/>
  <c r="R994" i="2"/>
  <c r="R1026" i="2"/>
  <c r="R1058" i="2"/>
  <c r="R1090" i="2"/>
  <c r="R1122" i="2"/>
  <c r="R1154" i="2"/>
  <c r="R1186" i="2"/>
  <c r="R1218" i="2"/>
  <c r="R1250" i="2"/>
  <c r="R1282" i="2"/>
  <c r="R1314" i="2"/>
  <c r="R1346" i="2"/>
  <c r="R1378" i="2"/>
  <c r="R1410" i="2"/>
  <c r="R1442" i="2"/>
  <c r="R1474" i="2"/>
  <c r="R1506" i="2"/>
  <c r="R1538" i="2"/>
  <c r="R1570" i="2"/>
  <c r="R1602" i="2"/>
  <c r="R1634" i="2"/>
  <c r="R1666" i="2"/>
  <c r="R1698" i="2"/>
  <c r="R1730" i="2"/>
  <c r="R1762" i="2"/>
  <c r="R1794" i="2"/>
  <c r="R1826" i="2"/>
  <c r="R1858" i="2"/>
  <c r="R1922" i="2"/>
  <c r="R1962" i="2"/>
  <c r="R1994" i="2"/>
  <c r="R2026" i="2"/>
  <c r="R2066" i="2"/>
  <c r="R2114" i="2"/>
  <c r="R2146" i="2"/>
  <c r="R2210" i="2"/>
  <c r="R2242" i="2"/>
  <c r="R2290" i="2"/>
  <c r="R2330" i="2"/>
  <c r="R2378" i="2"/>
  <c r="R2410" i="2"/>
  <c r="R2466" i="2"/>
  <c r="R2538" i="2"/>
  <c r="R2570" i="2"/>
  <c r="R2642" i="2"/>
  <c r="R2682" i="2"/>
  <c r="R2714" i="2"/>
  <c r="R2746" i="2"/>
  <c r="R2778" i="2"/>
  <c r="R2810" i="2"/>
  <c r="R2842" i="2"/>
  <c r="R2890" i="2"/>
  <c r="R2922" i="2"/>
  <c r="R2962" i="2"/>
  <c r="R2994" i="2"/>
  <c r="R3026" i="2"/>
  <c r="R3058" i="2"/>
  <c r="R3090" i="2"/>
  <c r="R3130" i="2"/>
  <c r="R3170" i="2"/>
  <c r="R3202" i="2"/>
  <c r="R3234" i="2"/>
  <c r="R3266" i="2"/>
  <c r="R3298" i="2"/>
  <c r="R3330" i="2"/>
  <c r="R3362" i="2"/>
  <c r="R3402" i="2"/>
  <c r="R3450" i="2"/>
  <c r="R3490" i="2"/>
  <c r="R3538" i="2"/>
  <c r="R3602" i="2"/>
  <c r="R3690" i="2"/>
  <c r="R3754" i="2"/>
  <c r="R3818" i="2"/>
  <c r="R3874" i="2"/>
  <c r="R3938" i="2"/>
  <c r="R4002" i="2"/>
  <c r="R4066" i="2"/>
  <c r="R4194" i="2"/>
  <c r="R4258" i="2"/>
  <c r="R4984" i="2"/>
  <c r="R1671" i="2"/>
  <c r="R1767" i="2"/>
  <c r="R1879" i="2"/>
  <c r="R1967" i="2"/>
  <c r="R2063" i="2"/>
  <c r="R2159" i="2"/>
  <c r="R2247" i="2"/>
  <c r="R2327" i="2"/>
  <c r="R2519" i="2"/>
  <c r="R2639" i="2"/>
  <c r="R2767" i="2"/>
  <c r="R2903" i="2"/>
  <c r="R3047" i="2"/>
  <c r="R3199" i="2"/>
  <c r="R3319" i="2"/>
  <c r="R3407" i="2"/>
  <c r="R3487" i="2"/>
  <c r="R3671" i="2"/>
  <c r="R3775" i="2"/>
  <c r="R3863" i="2"/>
  <c r="R3959" i="2"/>
  <c r="R4063" i="2"/>
  <c r="R4159" i="2"/>
  <c r="R4247" i="2"/>
  <c r="R4327" i="2"/>
  <c r="R4431" i="2"/>
  <c r="R4503" i="2"/>
  <c r="R4591" i="2"/>
  <c r="R2319" i="2"/>
  <c r="R4887" i="2"/>
  <c r="R1599" i="2"/>
  <c r="R4574" i="2"/>
  <c r="R2944" i="2"/>
  <c r="R4711" i="2"/>
  <c r="R2040" i="2"/>
  <c r="R4350" i="2"/>
  <c r="R2238" i="2"/>
  <c r="R4935" i="2"/>
  <c r="R4093" i="2"/>
  <c r="R4141" i="2"/>
  <c r="R4181" i="2"/>
  <c r="R4213" i="2"/>
  <c r="R4253" i="2"/>
  <c r="R4301" i="2"/>
  <c r="R4349" i="2"/>
  <c r="R4437" i="2"/>
  <c r="R4485" i="2"/>
  <c r="R4517" i="2"/>
  <c r="R4549" i="2"/>
  <c r="R4837" i="2"/>
  <c r="R4855" i="2"/>
  <c r="R1662" i="2"/>
  <c r="R1742" i="2"/>
  <c r="R1798" i="2"/>
  <c r="R1862" i="2"/>
  <c r="R1926" i="2"/>
  <c r="R1998" i="2"/>
  <c r="R2054" i="2"/>
  <c r="R2118" i="2"/>
  <c r="R2182" i="2"/>
  <c r="R2350" i="2"/>
  <c r="R2414" i="2"/>
  <c r="R2478" i="2"/>
  <c r="R2558" i="2"/>
  <c r="R2614" i="2"/>
  <c r="R2678" i="2"/>
  <c r="R2718" i="2"/>
  <c r="R2886" i="2"/>
  <c r="R2958" i="2"/>
  <c r="R3038" i="2"/>
  <c r="R3110" i="2"/>
  <c r="R3174" i="2"/>
  <c r="R3230" i="2"/>
  <c r="R3326" i="2"/>
  <c r="R3382" i="2"/>
  <c r="R3414" i="2"/>
  <c r="R3446" i="2"/>
  <c r="R3478" i="2"/>
  <c r="R3518" i="2"/>
  <c r="R3574" i="2"/>
  <c r="R3606" i="2"/>
  <c r="R3638" i="2"/>
  <c r="R3670" i="2"/>
  <c r="R3718" i="2"/>
  <c r="R3782" i="2"/>
  <c r="R3838" i="2"/>
  <c r="R3894" i="2"/>
  <c r="R3966" i="2"/>
  <c r="R4062" i="2"/>
  <c r="R4142" i="2"/>
  <c r="R4214" i="2"/>
  <c r="R4318" i="2"/>
  <c r="R4374" i="2"/>
  <c r="R4502" i="2"/>
  <c r="R4646" i="2"/>
  <c r="R4734" i="2"/>
  <c r="R4663" i="2"/>
  <c r="R63" i="2"/>
  <c r="R447" i="2"/>
  <c r="R703" i="2"/>
  <c r="R767" i="2"/>
  <c r="R975" i="2"/>
  <c r="R2359" i="2"/>
  <c r="R4637" i="2"/>
  <c r="R4701" i="2"/>
  <c r="R4765" i="2"/>
  <c r="R4845" i="2"/>
  <c r="R4917" i="2"/>
  <c r="R4743" i="2"/>
  <c r="R1678" i="2"/>
  <c r="R1734" i="2"/>
  <c r="R1806" i="2"/>
  <c r="R240" i="2"/>
  <c r="R1064" i="2"/>
  <c r="R1160" i="2"/>
  <c r="R1320" i="2"/>
  <c r="R1416" i="2"/>
  <c r="R2112" i="2"/>
  <c r="R2216" i="2"/>
  <c r="R2280" i="2"/>
  <c r="R2512" i="2"/>
  <c r="R2624" i="2"/>
  <c r="R2832" i="2"/>
  <c r="R2904" i="2"/>
  <c r="R3032" i="2"/>
  <c r="R3064" i="2"/>
  <c r="R3200" i="2"/>
  <c r="R3256" i="2"/>
  <c r="R3368" i="2"/>
  <c r="R3584" i="2"/>
  <c r="R3664" i="2"/>
  <c r="R3712" i="2"/>
  <c r="R3832" i="2"/>
  <c r="R4112" i="2"/>
  <c r="R4152" i="2"/>
  <c r="R4240" i="2"/>
  <c r="R2263" i="2"/>
  <c r="R2543" i="2"/>
  <c r="R4983" i="2"/>
  <c r="R2808" i="2"/>
  <c r="R4982" i="2"/>
  <c r="R2176" i="2"/>
  <c r="R4893" i="2"/>
  <c r="R3216" i="2"/>
  <c r="R4814" i="2"/>
  <c r="R2231" i="2"/>
  <c r="R4477" i="2"/>
  <c r="R2510" i="2"/>
  <c r="R4445" i="2"/>
  <c r="R4493" i="2"/>
  <c r="R4525" i="2"/>
  <c r="R4693" i="2"/>
  <c r="R4885" i="2"/>
  <c r="R4957" i="2"/>
  <c r="R1758" i="2"/>
  <c r="R2214" i="2"/>
  <c r="R2358" i="2"/>
  <c r="R4326" i="2"/>
  <c r="R4446" i="2"/>
  <c r="R4686" i="2"/>
  <c r="R4750" i="2"/>
  <c r="R4806" i="2"/>
  <c r="R4870" i="2"/>
  <c r="R4967" i="2"/>
  <c r="R127" i="2"/>
  <c r="R191" i="2"/>
  <c r="R255" i="2"/>
  <c r="R327" i="2"/>
  <c r="R383" i="2"/>
  <c r="R511" i="2"/>
  <c r="R575" i="2"/>
  <c r="R639" i="2"/>
  <c r="R839" i="2"/>
  <c r="R911" i="2"/>
  <c r="R1039" i="2"/>
  <c r="R1103" i="2"/>
  <c r="R1167" i="2"/>
  <c r="R1263" i="2"/>
  <c r="R1335" i="2"/>
  <c r="R1511" i="2"/>
  <c r="R1679" i="2"/>
  <c r="R1823" i="2"/>
  <c r="R1911" i="2"/>
  <c r="R2055" i="2"/>
  <c r="R2207" i="2"/>
  <c r="R2479" i="2"/>
  <c r="R2575" i="2"/>
  <c r="R2719" i="2"/>
  <c r="R2791" i="2"/>
  <c r="R2879" i="2"/>
  <c r="R3031" i="2"/>
  <c r="R3127" i="2"/>
  <c r="R3255" i="2"/>
  <c r="R3415" i="2"/>
  <c r="R3559" i="2"/>
  <c r="R3647" i="2"/>
  <c r="R3807" i="2"/>
  <c r="R4007" i="2"/>
  <c r="R4095" i="2"/>
  <c r="R4191" i="2"/>
  <c r="R4311" i="2"/>
  <c r="R4471" i="2"/>
  <c r="R4583" i="2"/>
  <c r="R4847" i="2"/>
  <c r="R4382" i="2"/>
  <c r="R4606" i="2"/>
  <c r="R4357" i="2"/>
  <c r="R4405" i="2"/>
  <c r="R4565" i="2"/>
  <c r="R4613" i="2"/>
  <c r="R4773" i="2"/>
  <c r="R1614" i="2"/>
  <c r="R1670" i="2"/>
  <c r="R1822" i="2"/>
  <c r="R1878" i="2"/>
  <c r="R1942" i="2"/>
  <c r="R2014" i="2"/>
  <c r="R2070" i="2"/>
  <c r="R2134" i="2"/>
  <c r="R2294" i="2"/>
  <c r="R2430" i="2"/>
  <c r="R2486" i="2"/>
  <c r="R2574" i="2"/>
  <c r="R2630" i="2"/>
  <c r="R2694" i="2"/>
  <c r="R2822" i="2"/>
  <c r="R2910" i="2"/>
  <c r="R2998" i="2"/>
  <c r="R3054" i="2"/>
  <c r="R3126" i="2"/>
  <c r="R3182" i="2"/>
  <c r="R3246" i="2"/>
  <c r="R3342" i="2"/>
  <c r="R3390" i="2"/>
  <c r="R3422" i="2"/>
  <c r="R3454" i="2"/>
  <c r="R3486" i="2"/>
  <c r="R3534" i="2"/>
  <c r="R3582" i="2"/>
  <c r="R3614" i="2"/>
  <c r="R3646" i="2"/>
  <c r="R3678" i="2"/>
  <c r="R3734" i="2"/>
  <c r="R3790" i="2"/>
  <c r="R3854" i="2"/>
  <c r="R3910" i="2"/>
  <c r="R3982" i="2"/>
  <c r="R4078" i="2"/>
  <c r="R4158" i="2"/>
  <c r="R4230" i="2"/>
  <c r="R4390" i="2"/>
  <c r="R4518" i="2"/>
  <c r="R4598" i="2"/>
  <c r="R4926" i="2"/>
  <c r="R855" i="2"/>
  <c r="R1119" i="2"/>
  <c r="R4487" i="2"/>
  <c r="R4639" i="2"/>
  <c r="R4661" i="2"/>
  <c r="R4717" i="2"/>
  <c r="R4781" i="2"/>
  <c r="R4853" i="2"/>
  <c r="R4925" i="2"/>
  <c r="R1606" i="2"/>
  <c r="R1694" i="2"/>
  <c r="R1750" i="2"/>
  <c r="R1814" i="2"/>
  <c r="R1886" i="2"/>
  <c r="R1950" i="2"/>
  <c r="R2022" i="2"/>
  <c r="R2126" i="2"/>
  <c r="R2206" i="2"/>
  <c r="R2310" i="2"/>
  <c r="R2390" i="2"/>
  <c r="R2470" i="2"/>
  <c r="R2534" i="2"/>
  <c r="R2654" i="2"/>
  <c r="R2742" i="2"/>
  <c r="R2782" i="2"/>
  <c r="R2830" i="2"/>
  <c r="R2878" i="2"/>
  <c r="R2934" i="2"/>
  <c r="R2990" i="2"/>
  <c r="R3078" i="2"/>
  <c r="R3158" i="2"/>
  <c r="R3254" i="2"/>
  <c r="R3310" i="2"/>
  <c r="R3566" i="2"/>
  <c r="R3798" i="2"/>
  <c r="R3862" i="2"/>
  <c r="R3974" i="2"/>
  <c r="R4030" i="2"/>
  <c r="R4110" i="2"/>
  <c r="R4166" i="2"/>
  <c r="R4222" i="2"/>
  <c r="R4278" i="2"/>
  <c r="R4470" i="2"/>
  <c r="R4550" i="2"/>
  <c r="R4670" i="2"/>
  <c r="R23" i="2"/>
  <c r="R215" i="2"/>
  <c r="R279" i="2"/>
  <c r="R359" i="2"/>
  <c r="R439" i="2"/>
  <c r="R503" i="2"/>
  <c r="R567" i="2"/>
  <c r="R631" i="2"/>
  <c r="R3261" i="2"/>
  <c r="R3365" i="2"/>
  <c r="R3477" i="2"/>
  <c r="R3629" i="2"/>
  <c r="R3773" i="2"/>
  <c r="R3909" i="2"/>
  <c r="R3981" i="2"/>
  <c r="R4669" i="2"/>
  <c r="R88" i="2"/>
  <c r="R152" i="2"/>
  <c r="R960" i="2"/>
  <c r="R1528" i="2"/>
  <c r="R1560" i="2"/>
  <c r="R1656" i="2"/>
  <c r="R1784" i="2"/>
  <c r="R1912" i="2"/>
  <c r="R1944" i="2"/>
  <c r="R1976" i="2"/>
  <c r="R2008" i="2"/>
  <c r="R2152" i="2"/>
  <c r="R2192" i="2"/>
  <c r="R2256" i="2"/>
  <c r="R2320" i="2"/>
  <c r="R2416" i="2"/>
  <c r="R2488" i="2"/>
  <c r="R2560" i="2"/>
  <c r="R2680" i="2"/>
  <c r="R2728" i="2"/>
  <c r="R2768" i="2"/>
  <c r="R2840" i="2"/>
  <c r="R2872" i="2"/>
  <c r="R2968" i="2"/>
  <c r="R3000" i="2"/>
  <c r="R3072" i="2"/>
  <c r="R3128" i="2"/>
  <c r="R3176" i="2"/>
  <c r="R3264" i="2"/>
  <c r="R3344" i="2"/>
  <c r="R3480" i="2"/>
  <c r="R3512" i="2"/>
  <c r="R3768" i="2"/>
  <c r="R3800" i="2"/>
  <c r="R3856" i="2"/>
  <c r="R3992" i="2"/>
  <c r="R4056" i="2"/>
  <c r="R4088" i="2"/>
  <c r="R4160" i="2"/>
  <c r="R4216" i="2"/>
  <c r="R1727" i="2"/>
  <c r="R2199" i="2"/>
  <c r="R4367" i="2"/>
  <c r="R4687" i="2"/>
  <c r="R4200" i="2"/>
  <c r="R2584" i="2"/>
  <c r="R3752" i="2"/>
  <c r="R3240" i="2"/>
  <c r="R4741" i="2"/>
  <c r="R4359" i="2"/>
  <c r="R4797" i="2"/>
  <c r="R4973" i="2"/>
  <c r="R2239" i="2"/>
  <c r="R4462" i="2"/>
  <c r="R4526" i="2"/>
  <c r="R4702" i="2"/>
  <c r="R4758" i="2"/>
  <c r="R4822" i="2"/>
  <c r="R4886" i="2"/>
  <c r="R4942" i="2"/>
  <c r="R15" i="2"/>
  <c r="R79" i="2"/>
  <c r="R143" i="2"/>
  <c r="R207" i="2"/>
  <c r="R271" i="2"/>
  <c r="R343" i="2"/>
  <c r="R399" i="2"/>
  <c r="R463" i="2"/>
  <c r="R527" i="2"/>
  <c r="R591" i="2"/>
  <c r="R663" i="2"/>
  <c r="R719" i="2"/>
  <c r="R791" i="2"/>
  <c r="R927" i="2"/>
  <c r="R999" i="2"/>
  <c r="R1055" i="2"/>
  <c r="R1183" i="2"/>
  <c r="R1279" i="2"/>
  <c r="R1351" i="2"/>
  <c r="R1535" i="2"/>
  <c r="R1695" i="2"/>
  <c r="R1839" i="2"/>
  <c r="R1935" i="2"/>
  <c r="R2079" i="2"/>
  <c r="R2271" i="2"/>
  <c r="R2415" i="2"/>
  <c r="R2503" i="2"/>
  <c r="R2631" i="2"/>
  <c r="R2727" i="2"/>
  <c r="R2807" i="2"/>
  <c r="R2967" i="2"/>
  <c r="R3055" i="2"/>
  <c r="R3151" i="2"/>
  <c r="R3279" i="2"/>
  <c r="R3447" i="2"/>
  <c r="R3575" i="2"/>
  <c r="R3695" i="2"/>
  <c r="R3823" i="2"/>
  <c r="R4031" i="2"/>
  <c r="R4119" i="2"/>
  <c r="R4215" i="2"/>
  <c r="R4335" i="2"/>
  <c r="R4871" i="2"/>
  <c r="R4398" i="2"/>
  <c r="R4622" i="2"/>
  <c r="R4678" i="2"/>
  <c r="R4782" i="2"/>
  <c r="R4950" i="2"/>
  <c r="R455" i="2"/>
  <c r="R711" i="2"/>
  <c r="R1135" i="2"/>
  <c r="R1199" i="2"/>
  <c r="R1455" i="2"/>
  <c r="R1519" i="2"/>
  <c r="R2215" i="2"/>
  <c r="R2343" i="2"/>
  <c r="R4375" i="2"/>
  <c r="R4575" i="2"/>
  <c r="R4679" i="2"/>
  <c r="R4951" i="2"/>
  <c r="R3024" i="2"/>
  <c r="R584" i="2"/>
  <c r="R1236" i="2"/>
  <c r="R1820" i="2"/>
  <c r="R2540" i="2"/>
  <c r="R2836" i="2"/>
  <c r="R3388" i="2"/>
  <c r="R4124" i="2"/>
  <c r="R261" i="2"/>
  <c r="R1325" i="2"/>
  <c r="R1813" i="2"/>
  <c r="R2621" i="2"/>
  <c r="R3197" i="2"/>
  <c r="R3637" i="2"/>
  <c r="R4125" i="2"/>
  <c r="R3113" i="2"/>
  <c r="R4009" i="2"/>
  <c r="R4441" i="2"/>
  <c r="R4489" i="2"/>
  <c r="R4545" i="2"/>
  <c r="R4633" i="2"/>
  <c r="R4785" i="2"/>
  <c r="R4865" i="2"/>
  <c r="R4929" i="2"/>
  <c r="R2650" i="2"/>
  <c r="R3418" i="2"/>
  <c r="R3930" i="2"/>
  <c r="R1491" i="2"/>
  <c r="R2243" i="2"/>
  <c r="R2371" i="2"/>
  <c r="R2587" i="2"/>
  <c r="R2675" i="2"/>
  <c r="R2827" i="2"/>
  <c r="R2923" i="2"/>
  <c r="R3059" i="2"/>
  <c r="R3323" i="2"/>
  <c r="R3419" i="2"/>
  <c r="R3571" i="2"/>
  <c r="R3659" i="2"/>
  <c r="R3795" i="2"/>
  <c r="R3931" i="2"/>
  <c r="R4059" i="2"/>
  <c r="R4171" i="2"/>
  <c r="R4307" i="2"/>
  <c r="R4395" i="2"/>
  <c r="R4603" i="2"/>
  <c r="R4723" i="2"/>
  <c r="R4787" i="2"/>
  <c r="R4851" i="2"/>
  <c r="R4915" i="2"/>
  <c r="R1532" i="2"/>
  <c r="R1389" i="2"/>
  <c r="R846" i="2"/>
  <c r="R1246" i="2"/>
  <c r="R3198" i="2"/>
  <c r="R1046" i="2"/>
  <c r="R1118" i="2"/>
  <c r="R3605" i="2"/>
  <c r="R2597" i="2"/>
  <c r="R2669" i="2"/>
  <c r="R2749" i="2"/>
  <c r="R2893" i="2"/>
  <c r="R3021" i="2"/>
  <c r="R3189" i="2"/>
  <c r="R3293" i="2"/>
  <c r="R3373" i="2"/>
  <c r="R3517" i="2"/>
  <c r="R3661" i="2"/>
  <c r="R3805" i="2"/>
  <c r="R3925" i="2"/>
  <c r="R4013" i="2"/>
  <c r="R2151" i="2"/>
  <c r="R4863" i="2"/>
  <c r="R96" i="2"/>
  <c r="R480" i="2"/>
  <c r="R544" i="2"/>
  <c r="R936" i="2"/>
  <c r="R1048" i="2"/>
  <c r="R1176" i="2"/>
  <c r="R1272" i="2"/>
  <c r="R1432" i="2"/>
  <c r="R1504" i="2"/>
  <c r="R1632" i="2"/>
  <c r="R1728" i="2"/>
  <c r="R1792" i="2"/>
  <c r="R2128" i="2"/>
  <c r="R2160" i="2"/>
  <c r="R2200" i="2"/>
  <c r="R2456" i="2"/>
  <c r="R2496" i="2"/>
  <c r="R2688" i="2"/>
  <c r="R2744" i="2"/>
  <c r="R2776" i="2"/>
  <c r="R2816" i="2"/>
  <c r="R2880" i="2"/>
  <c r="R3008" i="2"/>
  <c r="R3096" i="2"/>
  <c r="R3136" i="2"/>
  <c r="R3224" i="2"/>
  <c r="R3320" i="2"/>
  <c r="R3352" i="2"/>
  <c r="R3448" i="2"/>
  <c r="R3640" i="2"/>
  <c r="R3776" i="2"/>
  <c r="R3864" i="2"/>
  <c r="R4096" i="2"/>
  <c r="R4224" i="2"/>
  <c r="R4264" i="2"/>
  <c r="R4296" i="2"/>
  <c r="R1655" i="2"/>
  <c r="R2135" i="2"/>
  <c r="R4383" i="2"/>
  <c r="R4703" i="2"/>
  <c r="R4573" i="2"/>
  <c r="R3088" i="2"/>
  <c r="R1431" i="2"/>
  <c r="R4120" i="2"/>
  <c r="R3520" i="2"/>
  <c r="R4621" i="2"/>
  <c r="R4429" i="2"/>
  <c r="R4509" i="2"/>
  <c r="R4541" i="2"/>
  <c r="R2264" i="2"/>
  <c r="R2296" i="2"/>
  <c r="R2328" i="2"/>
  <c r="R2360" i="2"/>
  <c r="R2392" i="2"/>
  <c r="R2424" i="2"/>
  <c r="R2536" i="2"/>
  <c r="R2568" i="2"/>
  <c r="R2608" i="2"/>
  <c r="R2640" i="2"/>
  <c r="R2848" i="2"/>
  <c r="R2928" i="2"/>
  <c r="R2976" i="2"/>
  <c r="R3048" i="2"/>
  <c r="R3184" i="2"/>
  <c r="R3272" i="2"/>
  <c r="R3400" i="2"/>
  <c r="R3488" i="2"/>
  <c r="R3528" i="2"/>
  <c r="R3568" i="2"/>
  <c r="R3600" i="2"/>
  <c r="R3696" i="2"/>
  <c r="R3728" i="2"/>
  <c r="R3808" i="2"/>
  <c r="R3920" i="2"/>
  <c r="R3952" i="2"/>
  <c r="R4000" i="2"/>
  <c r="R4064" i="2"/>
  <c r="R4136" i="2"/>
  <c r="R4168" i="2"/>
  <c r="R4328" i="2"/>
  <c r="R4360" i="2"/>
  <c r="R4400" i="2"/>
  <c r="R4440" i="2"/>
  <c r="R4472" i="2"/>
  <c r="R4504" i="2"/>
  <c r="R4544" i="2"/>
  <c r="R4584" i="2"/>
  <c r="R4640" i="2"/>
  <c r="R4720" i="2"/>
  <c r="R4768" i="2"/>
  <c r="R4808" i="2"/>
  <c r="R4848" i="2"/>
  <c r="R4880" i="2"/>
  <c r="R4912" i="2"/>
  <c r="R4944" i="2"/>
  <c r="R4976" i="2"/>
  <c r="R1751" i="2"/>
  <c r="R1847" i="2"/>
  <c r="R1943" i="2"/>
  <c r="R2031" i="2"/>
  <c r="R2223" i="2"/>
  <c r="R2311" i="2"/>
  <c r="R2399" i="2"/>
  <c r="R2495" i="2"/>
  <c r="R2615" i="2"/>
  <c r="R2743" i="2"/>
  <c r="R2871" i="2"/>
  <c r="R3023" i="2"/>
  <c r="R3175" i="2"/>
  <c r="R3295" i="2"/>
  <c r="R3383" i="2"/>
  <c r="R3463" i="2"/>
  <c r="R3607" i="2"/>
  <c r="R3759" i="2"/>
  <c r="R3839" i="2"/>
  <c r="R3927" i="2"/>
  <c r="R4047" i="2"/>
  <c r="R4135" i="2"/>
  <c r="R4223" i="2"/>
  <c r="R4303" i="2"/>
  <c r="R4479" i="2"/>
  <c r="R4559" i="2"/>
  <c r="R4943" i="2"/>
  <c r="R1591" i="2"/>
  <c r="R4694" i="2"/>
  <c r="R3624" i="2"/>
  <c r="R1711" i="2"/>
  <c r="R4461" i="2"/>
  <c r="R1472" i="2"/>
  <c r="R3904" i="2"/>
  <c r="R1743" i="2"/>
  <c r="R4742" i="2"/>
  <c r="R4085" i="2"/>
  <c r="R4133" i="2"/>
  <c r="R4173" i="2"/>
  <c r="R4205" i="2"/>
  <c r="R4245" i="2"/>
  <c r="R4285" i="2"/>
  <c r="R4333" i="2"/>
  <c r="R4389" i="2"/>
  <c r="R4469" i="2"/>
  <c r="R4645" i="2"/>
  <c r="R4032" i="2"/>
  <c r="R1646" i="2"/>
  <c r="R1702" i="2"/>
  <c r="R1790" i="2"/>
  <c r="R1846" i="2"/>
  <c r="R1918" i="2"/>
  <c r="R1982" i="2"/>
  <c r="R2046" i="2"/>
  <c r="R2102" i="2"/>
  <c r="R2166" i="2"/>
  <c r="R2262" i="2"/>
  <c r="R2334" i="2"/>
  <c r="R2462" i="2"/>
  <c r="R2606" i="2"/>
  <c r="R2662" i="2"/>
  <c r="R2710" i="2"/>
  <c r="R2870" i="2"/>
  <c r="R2942" i="2"/>
  <c r="R3022" i="2"/>
  <c r="R3094" i="2"/>
  <c r="R3150" i="2"/>
  <c r="R3214" i="2"/>
  <c r="R3286" i="2"/>
  <c r="R3374" i="2"/>
  <c r="R3406" i="2"/>
  <c r="R3438" i="2"/>
  <c r="R3470" i="2"/>
  <c r="R3510" i="2"/>
  <c r="R3558" i="2"/>
  <c r="R3598" i="2"/>
  <c r="R3630" i="2"/>
  <c r="R3662" i="2"/>
  <c r="R3702" i="2"/>
  <c r="R3766" i="2"/>
  <c r="R3822" i="2"/>
  <c r="R3886" i="2"/>
  <c r="R3950" i="2"/>
  <c r="R4014" i="2"/>
  <c r="R4126" i="2"/>
  <c r="R4198" i="2"/>
  <c r="R4302" i="2"/>
  <c r="R4358" i="2"/>
  <c r="R4422" i="2"/>
  <c r="R4630" i="2"/>
  <c r="R4774" i="2"/>
  <c r="R4838" i="2"/>
  <c r="R303" i="2"/>
  <c r="R431" i="2"/>
  <c r="R823" i="2"/>
  <c r="R959" i="2"/>
  <c r="R1023" i="2"/>
  <c r="R1247" i="2"/>
  <c r="R2127" i="2"/>
  <c r="R4447" i="2"/>
  <c r="R4829" i="2"/>
  <c r="R3816" i="2"/>
  <c r="R1638" i="2"/>
  <c r="R1726" i="2"/>
  <c r="R4362" i="2"/>
  <c r="R4426" i="2"/>
  <c r="R4538" i="2"/>
  <c r="R4730" i="2"/>
  <c r="R4906" i="2"/>
  <c r="R19" i="2"/>
  <c r="R83" i="2"/>
  <c r="R155" i="2"/>
  <c r="R219" i="2"/>
  <c r="R283" i="2"/>
  <c r="R347" i="2"/>
  <c r="R411" i="2"/>
  <c r="R475" i="2"/>
  <c r="R523" i="2"/>
  <c r="R595" i="2"/>
  <c r="R659" i="2"/>
  <c r="R707" i="2"/>
  <c r="R763" i="2"/>
  <c r="R843" i="2"/>
  <c r="R947" i="2"/>
  <c r="R1011" i="2"/>
  <c r="R1075" i="2"/>
  <c r="R1139" i="2"/>
  <c r="R1203" i="2"/>
  <c r="R1259" i="2"/>
  <c r="R1315" i="2"/>
  <c r="R1371" i="2"/>
  <c r="R1451" i="2"/>
  <c r="R1563" i="2"/>
  <c r="R1635" i="2"/>
  <c r="R1699" i="2"/>
  <c r="R1763" i="2"/>
  <c r="R1819" i="2"/>
  <c r="R1931" i="2"/>
  <c r="R1995" i="2"/>
  <c r="R2083" i="2"/>
  <c r="R2163" i="2"/>
  <c r="R2331" i="2"/>
  <c r="R2411" i="2"/>
  <c r="R2491" i="2"/>
  <c r="R2643" i="2"/>
  <c r="R2723" i="2"/>
  <c r="R2867" i="2"/>
  <c r="R3003" i="2"/>
  <c r="R3091" i="2"/>
  <c r="R3227" i="2"/>
  <c r="R3275" i="2"/>
  <c r="R3427" i="2"/>
  <c r="R3587" i="2"/>
  <c r="R3683" i="2"/>
  <c r="R3771" i="2"/>
  <c r="R3875" i="2"/>
  <c r="R3995" i="2"/>
  <c r="R4067" i="2"/>
  <c r="R4179" i="2"/>
  <c r="R4283" i="2"/>
  <c r="R4523" i="2"/>
  <c r="R4627" i="2"/>
  <c r="R4803" i="2"/>
  <c r="R1709" i="2"/>
  <c r="R1853" i="2"/>
  <c r="R1933" i="2"/>
  <c r="R2053" i="2"/>
  <c r="R2133" i="2"/>
  <c r="R2237" i="2"/>
  <c r="R2349" i="2"/>
  <c r="R2445" i="2"/>
  <c r="R2533" i="2"/>
  <c r="R2629" i="2"/>
  <c r="R2701" i="2"/>
  <c r="R2781" i="2"/>
  <c r="R2917" i="2"/>
  <c r="R3053" i="2"/>
  <c r="R3213" i="2"/>
  <c r="R3309" i="2"/>
  <c r="R3405" i="2"/>
  <c r="R3533" i="2"/>
  <c r="R3701" i="2"/>
  <c r="R3837" i="2"/>
  <c r="R3941" i="2"/>
  <c r="R4029" i="2"/>
  <c r="R2664" i="2"/>
  <c r="R232" i="2"/>
  <c r="R392" i="2"/>
  <c r="R1016" i="2"/>
  <c r="R1088" i="2"/>
  <c r="R1248" i="2"/>
  <c r="R1344" i="2"/>
  <c r="R1544" i="2"/>
  <c r="R1704" i="2"/>
  <c r="R2136" i="2"/>
  <c r="R2240" i="2"/>
  <c r="R2544" i="2"/>
  <c r="R2576" i="2"/>
  <c r="R2616" i="2"/>
  <c r="R2648" i="2"/>
  <c r="R2752" i="2"/>
  <c r="R2856" i="2"/>
  <c r="R2984" i="2"/>
  <c r="R3192" i="2"/>
  <c r="R3288" i="2"/>
  <c r="R3328" i="2"/>
  <c r="R3416" i="2"/>
  <c r="R3456" i="2"/>
  <c r="R3544" i="2"/>
  <c r="R3576" i="2"/>
  <c r="R3608" i="2"/>
  <c r="R3648" i="2"/>
  <c r="R3704" i="2"/>
  <c r="R3928" i="2"/>
  <c r="R3960" i="2"/>
  <c r="R4008" i="2"/>
  <c r="R4072" i="2"/>
  <c r="R4184" i="2"/>
  <c r="R4336" i="2"/>
  <c r="R2423" i="2"/>
  <c r="R4831" i="2"/>
  <c r="R4959" i="2"/>
  <c r="R2175" i="2"/>
  <c r="R4789" i="2"/>
  <c r="R4455" i="2"/>
  <c r="R2383" i="2"/>
  <c r="R4607" i="2"/>
  <c r="R1719" i="2"/>
  <c r="R4248" i="2"/>
  <c r="R2080" i="2"/>
  <c r="R4821" i="2"/>
  <c r="R4397" i="2"/>
  <c r="R4605" i="2"/>
  <c r="R4653" i="2"/>
  <c r="R4757" i="2"/>
  <c r="R4949" i="2"/>
  <c r="R4662" i="2"/>
  <c r="R2278" i="2"/>
  <c r="R4430" i="2"/>
  <c r="R4558" i="2"/>
  <c r="R4790" i="2"/>
  <c r="R4854" i="2"/>
  <c r="R4910" i="2"/>
  <c r="R4974" i="2"/>
  <c r="R4176" i="2"/>
  <c r="R47" i="2"/>
  <c r="R111" i="2"/>
  <c r="R175" i="2"/>
  <c r="R239" i="2"/>
  <c r="R367" i="2"/>
  <c r="R495" i="2"/>
  <c r="R559" i="2"/>
  <c r="R623" i="2"/>
  <c r="R687" i="2"/>
  <c r="R751" i="2"/>
  <c r="R895" i="2"/>
  <c r="R1087" i="2"/>
  <c r="R1159" i="2"/>
  <c r="R1319" i="2"/>
  <c r="R1495" i="2"/>
  <c r="R1575" i="2"/>
  <c r="R1807" i="2"/>
  <c r="R1887" i="2"/>
  <c r="R2023" i="2"/>
  <c r="R2335" i="2"/>
  <c r="R2463" i="2"/>
  <c r="R2551" i="2"/>
  <c r="R2687" i="2"/>
  <c r="R2775" i="2"/>
  <c r="R2855" i="2"/>
  <c r="R3015" i="2"/>
  <c r="R3103" i="2"/>
  <c r="R3239" i="2"/>
  <c r="R3391" i="2"/>
  <c r="R3535" i="2"/>
  <c r="R3623" i="2"/>
  <c r="R3767" i="2"/>
  <c r="R3975" i="2"/>
  <c r="R4079" i="2"/>
  <c r="R4167" i="2"/>
  <c r="R4295" i="2"/>
  <c r="R4567" i="2"/>
  <c r="R4823" i="2"/>
  <c r="R4597" i="2"/>
  <c r="R4685" i="2"/>
  <c r="R4749" i="2"/>
  <c r="R4877" i="2"/>
  <c r="R4965" i="2"/>
  <c r="R4511" i="2"/>
  <c r="R2382" i="2"/>
  <c r="R4366" i="2"/>
  <c r="R4590" i="2"/>
  <c r="R4654" i="2"/>
  <c r="R4726" i="2"/>
  <c r="R4830" i="2"/>
  <c r="R919" i="2"/>
  <c r="R1047" i="2"/>
  <c r="R1175" i="2"/>
  <c r="R1231" i="2"/>
  <c r="R1359" i="2"/>
  <c r="R1687" i="2"/>
  <c r="R2167" i="2"/>
  <c r="R2279" i="2"/>
  <c r="R4807" i="2"/>
  <c r="R732" i="2"/>
  <c r="R1340" i="2"/>
  <c r="R2180" i="2"/>
  <c r="R2620" i="2"/>
  <c r="R3092" i="2"/>
  <c r="R3764" i="2"/>
  <c r="R1141" i="2"/>
  <c r="R2493" i="2"/>
  <c r="R2997" i="2"/>
  <c r="R3493" i="2"/>
  <c r="R1870" i="2"/>
  <c r="R1934" i="2"/>
  <c r="R2006" i="2"/>
  <c r="R2094" i="2"/>
  <c r="R2190" i="2"/>
  <c r="R2270" i="2"/>
  <c r="R2438" i="2"/>
  <c r="R2518" i="2"/>
  <c r="R2638" i="2"/>
  <c r="R2734" i="2"/>
  <c r="R2774" i="2"/>
  <c r="R2814" i="2"/>
  <c r="R2862" i="2"/>
  <c r="R2918" i="2"/>
  <c r="R2982" i="2"/>
  <c r="R3062" i="2"/>
  <c r="R3118" i="2"/>
  <c r="R3238" i="2"/>
  <c r="R3294" i="2"/>
  <c r="R3542" i="2"/>
  <c r="R3758" i="2"/>
  <c r="R3846" i="2"/>
  <c r="R3958" i="2"/>
  <c r="R4022" i="2"/>
  <c r="R4086" i="2"/>
  <c r="R4150" i="2"/>
  <c r="R4206" i="2"/>
  <c r="R4270" i="2"/>
  <c r="R4454" i="2"/>
  <c r="R4534" i="2"/>
  <c r="R4902" i="2"/>
  <c r="R7" i="2"/>
  <c r="R71" i="2"/>
  <c r="R135" i="2"/>
  <c r="R199" i="2"/>
  <c r="R263" i="2"/>
  <c r="R319" i="2"/>
  <c r="R407" i="2"/>
  <c r="R487" i="2"/>
  <c r="R551" i="2"/>
  <c r="R615" i="2"/>
  <c r="R671" i="2"/>
  <c r="R743" i="2"/>
  <c r="R799" i="2"/>
  <c r="R863" i="2"/>
  <c r="R983" i="2"/>
  <c r="R1111" i="2"/>
  <c r="R1295" i="2"/>
  <c r="R1391" i="2"/>
  <c r="R1439" i="2"/>
  <c r="R1471" i="2"/>
  <c r="R1543" i="2"/>
  <c r="R1615" i="2"/>
  <c r="R1799" i="2"/>
  <c r="R1903" i="2"/>
  <c r="R1991" i="2"/>
  <c r="R2071" i="2"/>
  <c r="R2391" i="2"/>
  <c r="R2487" i="2"/>
  <c r="R2583" i="2"/>
  <c r="R2671" i="2"/>
  <c r="R2815" i="2"/>
  <c r="R2935" i="2"/>
  <c r="R3039" i="2"/>
  <c r="R3135" i="2"/>
  <c r="R3223" i="2"/>
  <c r="R3311" i="2"/>
  <c r="R3399" i="2"/>
  <c r="R3543" i="2"/>
  <c r="R3639" i="2"/>
  <c r="R3751" i="2"/>
  <c r="R3855" i="2"/>
  <c r="R3935" i="2"/>
  <c r="R4023" i="2"/>
  <c r="R4231" i="2"/>
  <c r="R4495" i="2"/>
  <c r="R4623" i="2"/>
  <c r="R574" i="2"/>
  <c r="R4766" i="2"/>
  <c r="R4846" i="2"/>
  <c r="R4918" i="2"/>
  <c r="R87" i="2"/>
  <c r="R151" i="2"/>
  <c r="R2191" i="2"/>
  <c r="R2303" i="2"/>
  <c r="R4551" i="2"/>
  <c r="R4895" i="2"/>
  <c r="R992" i="2"/>
  <c r="R788" i="2"/>
  <c r="R1452" i="2"/>
  <c r="R2404" i="2"/>
  <c r="R2684" i="2"/>
  <c r="R3196" i="2"/>
  <c r="R3900" i="2"/>
  <c r="R2477" i="2"/>
  <c r="R1237" i="2"/>
  <c r="R1653" i="2"/>
  <c r="R2525" i="2"/>
  <c r="R3061" i="2"/>
  <c r="R3573" i="2"/>
  <c r="R3965" i="2"/>
  <c r="R2393" i="2"/>
  <c r="R2417" i="2"/>
  <c r="R4241" i="2"/>
  <c r="R1105" i="2"/>
  <c r="R4481" i="2"/>
  <c r="R4529" i="2"/>
  <c r="R4609" i="2"/>
  <c r="R4745" i="2"/>
  <c r="R4849" i="2"/>
  <c r="R4913" i="2"/>
  <c r="R4977" i="2"/>
  <c r="R3162" i="2"/>
  <c r="R3882" i="2"/>
  <c r="R1299" i="2"/>
  <c r="R2147" i="2"/>
  <c r="R2315" i="2"/>
  <c r="R2523" i="2"/>
  <c r="R2667" i="2"/>
  <c r="R2811" i="2"/>
  <c r="R2891" i="2"/>
  <c r="R3027" i="2"/>
  <c r="R3163" i="2"/>
  <c r="R3283" i="2"/>
  <c r="R3403" i="2"/>
  <c r="R3547" i="2"/>
  <c r="R3627" i="2"/>
  <c r="R3763" i="2"/>
  <c r="R3899" i="2"/>
  <c r="R4019" i="2"/>
  <c r="R4139" i="2"/>
  <c r="R4235" i="2"/>
  <c r="R4363" i="2"/>
  <c r="R4507" i="2"/>
  <c r="R4707" i="2"/>
  <c r="R4771" i="2"/>
  <c r="R4835" i="2"/>
  <c r="R4899" i="2"/>
  <c r="R2528" i="2"/>
  <c r="R1276" i="2"/>
  <c r="R1286" i="2"/>
  <c r="R614" i="2"/>
  <c r="R3334" i="2"/>
  <c r="R2857" i="2"/>
  <c r="R4262" i="2"/>
  <c r="R695" i="2"/>
  <c r="R759" i="2"/>
  <c r="R815" i="2"/>
  <c r="R879" i="2"/>
  <c r="R935" i="2"/>
  <c r="R991" i="2"/>
  <c r="R1063" i="2"/>
  <c r="R1127" i="2"/>
  <c r="R1191" i="2"/>
  <c r="R1239" i="2"/>
  <c r="R1311" i="2"/>
  <c r="R1367" i="2"/>
  <c r="R1407" i="2"/>
  <c r="R1447" i="2"/>
  <c r="R1503" i="2"/>
  <c r="R1567" i="2"/>
  <c r="R1639" i="2"/>
  <c r="R1735" i="2"/>
  <c r="R1831" i="2"/>
  <c r="R1927" i="2"/>
  <c r="R2015" i="2"/>
  <c r="R2095" i="2"/>
  <c r="R2407" i="2"/>
  <c r="R2511" i="2"/>
  <c r="R2607" i="2"/>
  <c r="R2695" i="2"/>
  <c r="R2839" i="2"/>
  <c r="R2951" i="2"/>
  <c r="R3071" i="2"/>
  <c r="R3159" i="2"/>
  <c r="R3247" i="2"/>
  <c r="R3327" i="2"/>
  <c r="R3423" i="2"/>
  <c r="R3567" i="2"/>
  <c r="R3655" i="2"/>
  <c r="R3783" i="2"/>
  <c r="R3871" i="2"/>
  <c r="R3951" i="2"/>
  <c r="R4103" i="2"/>
  <c r="R4351" i="2"/>
  <c r="R4655" i="2"/>
  <c r="R1278" i="2"/>
  <c r="R3153" i="2"/>
  <c r="R4210" i="2"/>
  <c r="R545" i="2"/>
  <c r="R905" i="2"/>
  <c r="R1273" i="2"/>
  <c r="R1473" i="2"/>
  <c r="R1945" i="2"/>
  <c r="R2217" i="2"/>
  <c r="R2441" i="2"/>
  <c r="R2577" i="2"/>
  <c r="R2705" i="2"/>
  <c r="R2801" i="2"/>
  <c r="R2929" i="2"/>
  <c r="R3025" i="2"/>
  <c r="R3201" i="2"/>
  <c r="R3313" i="2"/>
  <c r="R3521" i="2"/>
  <c r="R3633" i="2"/>
  <c r="R3801" i="2"/>
  <c r="R3945" i="2"/>
  <c r="R4073" i="2"/>
  <c r="R4161" i="2"/>
  <c r="R4305" i="2"/>
  <c r="R850" i="2"/>
  <c r="R2090" i="2"/>
  <c r="R2282" i="2"/>
  <c r="R2450" i="2"/>
  <c r="R2522" i="2"/>
  <c r="R4450" i="2"/>
  <c r="R4530" i="2"/>
  <c r="R4642" i="2"/>
  <c r="R4746" i="2"/>
  <c r="R4810" i="2"/>
  <c r="R4874" i="2"/>
  <c r="R4930" i="2"/>
  <c r="R4978" i="2"/>
  <c r="R3211" i="2"/>
  <c r="R2317" i="2"/>
  <c r="R3252" i="2"/>
  <c r="R254" i="2"/>
  <c r="R2974" i="2"/>
  <c r="R1569" i="2"/>
  <c r="R1977" i="2"/>
  <c r="R2313" i="2"/>
  <c r="R2457" i="2"/>
  <c r="R2585" i="2"/>
  <c r="R2737" i="2"/>
  <c r="R2841" i="2"/>
  <c r="R2969" i="2"/>
  <c r="R3073" i="2"/>
  <c r="R3241" i="2"/>
  <c r="R3393" i="2"/>
  <c r="R3569" i="2"/>
  <c r="R3713" i="2"/>
  <c r="R3857" i="2"/>
  <c r="R3969" i="2"/>
  <c r="R4081" i="2"/>
  <c r="R4177" i="2"/>
  <c r="R4313" i="2"/>
  <c r="R874" i="2"/>
  <c r="R2186" i="2"/>
  <c r="R2314" i="2"/>
  <c r="R2482" i="2"/>
  <c r="R4482" i="2"/>
  <c r="R4546" i="2"/>
  <c r="R4682" i="2"/>
  <c r="R4770" i="2"/>
  <c r="R4826" i="2"/>
  <c r="R4890" i="2"/>
  <c r="R4938" i="2"/>
  <c r="R2699" i="2"/>
  <c r="R4365" i="2"/>
  <c r="R3604" i="2"/>
  <c r="R1390" i="2"/>
  <c r="R2649" i="2"/>
  <c r="R3673" i="2"/>
  <c r="R2524" i="2"/>
  <c r="R4589" i="2"/>
  <c r="R4725" i="2"/>
  <c r="R4805" i="2"/>
  <c r="R4933" i="2"/>
  <c r="R3672" i="2"/>
  <c r="R2398" i="2"/>
  <c r="R2542" i="2"/>
  <c r="R4478" i="2"/>
  <c r="R4542" i="2"/>
  <c r="R4718" i="2"/>
  <c r="R4894" i="2"/>
  <c r="R4958" i="2"/>
  <c r="R31" i="2"/>
  <c r="R95" i="2"/>
  <c r="R159" i="2"/>
  <c r="R223" i="2"/>
  <c r="R287" i="2"/>
  <c r="R351" i="2"/>
  <c r="R423" i="2"/>
  <c r="R479" i="2"/>
  <c r="R543" i="2"/>
  <c r="R607" i="2"/>
  <c r="R679" i="2"/>
  <c r="R735" i="2"/>
  <c r="R807" i="2"/>
  <c r="R943" i="2"/>
  <c r="R1015" i="2"/>
  <c r="R1303" i="2"/>
  <c r="R1479" i="2"/>
  <c r="R1559" i="2"/>
  <c r="R1775" i="2"/>
  <c r="R1863" i="2"/>
  <c r="R1999" i="2"/>
  <c r="R2447" i="2"/>
  <c r="R2527" i="2"/>
  <c r="R2663" i="2"/>
  <c r="R2751" i="2"/>
  <c r="R2831" i="2"/>
  <c r="R2991" i="2"/>
  <c r="R3079" i="2"/>
  <c r="R3207" i="2"/>
  <c r="R3367" i="2"/>
  <c r="R3511" i="2"/>
  <c r="R3599" i="2"/>
  <c r="R3719" i="2"/>
  <c r="R3943" i="2"/>
  <c r="R4055" i="2"/>
  <c r="R4143" i="2"/>
  <c r="R4271" i="2"/>
  <c r="R4391" i="2"/>
  <c r="R4813" i="2"/>
  <c r="R4941" i="2"/>
  <c r="R3536" i="2"/>
  <c r="R2254" i="2"/>
  <c r="R2342" i="2"/>
  <c r="R2422" i="2"/>
  <c r="R4494" i="2"/>
  <c r="R4638" i="2"/>
  <c r="R4878" i="2"/>
  <c r="R4519" i="2"/>
  <c r="R391" i="2"/>
  <c r="R1271" i="2"/>
  <c r="R1343" i="2"/>
  <c r="R1663" i="2"/>
  <c r="R2255" i="2"/>
  <c r="R2455" i="2"/>
  <c r="R4407" i="2"/>
  <c r="R4975" i="2"/>
  <c r="R1869" i="2"/>
  <c r="R1244" i="2"/>
  <c r="R2100" i="2"/>
  <c r="R2564" i="2"/>
  <c r="R2996" i="2"/>
  <c r="R3580" i="2"/>
  <c r="R4340" i="2"/>
  <c r="R1565" i="2"/>
  <c r="R1877" i="2"/>
  <c r="R2821" i="2"/>
  <c r="R3357" i="2"/>
  <c r="R3765" i="2"/>
  <c r="R4261" i="2"/>
  <c r="R1561" i="2"/>
  <c r="R3985" i="2"/>
  <c r="R4457" i="2"/>
  <c r="R4505" i="2"/>
  <c r="R4585" i="2"/>
  <c r="R4673" i="2"/>
  <c r="R4809" i="2"/>
  <c r="R4873" i="2"/>
  <c r="R4937" i="2"/>
  <c r="R2882" i="2"/>
  <c r="R3442" i="2"/>
  <c r="R4162" i="2"/>
  <c r="R731" i="2"/>
  <c r="R1555" i="2"/>
  <c r="R2267" i="2"/>
  <c r="R2403" i="2"/>
  <c r="R2619" i="2"/>
  <c r="R2843" i="2"/>
  <c r="R2955" i="2"/>
  <c r="R3083" i="2"/>
  <c r="R3219" i="2"/>
  <c r="R3355" i="2"/>
  <c r="R3443" i="2"/>
  <c r="R3579" i="2"/>
  <c r="R3691" i="2"/>
  <c r="R3827" i="2"/>
  <c r="R3979" i="2"/>
  <c r="R4091" i="2"/>
  <c r="R4187" i="2"/>
  <c r="R4315" i="2"/>
  <c r="R4427" i="2"/>
  <c r="R4643" i="2"/>
  <c r="R4731" i="2"/>
  <c r="R4795" i="2"/>
  <c r="R4859" i="2"/>
  <c r="R4955" i="2"/>
  <c r="R3964" i="2"/>
  <c r="R3304" i="2"/>
  <c r="R605" i="2"/>
  <c r="R1782" i="2"/>
  <c r="R1854" i="2"/>
  <c r="R1910" i="2"/>
  <c r="R1990" i="2"/>
  <c r="R2078" i="2"/>
  <c r="R2174" i="2"/>
  <c r="R2502" i="2"/>
  <c r="R2582" i="2"/>
  <c r="R2686" i="2"/>
  <c r="R2766" i="2"/>
  <c r="R2806" i="2"/>
  <c r="R2846" i="2"/>
  <c r="R2902" i="2"/>
  <c r="R2966" i="2"/>
  <c r="R3046" i="2"/>
  <c r="R3102" i="2"/>
  <c r="R3222" i="2"/>
  <c r="R3278" i="2"/>
  <c r="R3358" i="2"/>
  <c r="R3726" i="2"/>
  <c r="R3830" i="2"/>
  <c r="R3942" i="2"/>
  <c r="R4006" i="2"/>
  <c r="R4054" i="2"/>
  <c r="R4134" i="2"/>
  <c r="R4190" i="2"/>
  <c r="R4254" i="2"/>
  <c r="R4334" i="2"/>
  <c r="R4438" i="2"/>
  <c r="R4582" i="2"/>
  <c r="R4710" i="2"/>
  <c r="R4798" i="2"/>
  <c r="R4966" i="2"/>
  <c r="R4767" i="2"/>
  <c r="R55" i="2"/>
  <c r="R119" i="2"/>
  <c r="R183" i="2"/>
  <c r="R247" i="2"/>
  <c r="R311" i="2"/>
  <c r="R471" i="2"/>
  <c r="R535" i="2"/>
  <c r="R599" i="2"/>
  <c r="R655" i="2"/>
  <c r="R727" i="2"/>
  <c r="R783" i="2"/>
  <c r="R847" i="2"/>
  <c r="R903" i="2"/>
  <c r="R967" i="2"/>
  <c r="R1031" i="2"/>
  <c r="R1095" i="2"/>
  <c r="R1151" i="2"/>
  <c r="R1215" i="2"/>
  <c r="R1383" i="2"/>
  <c r="R1423" i="2"/>
  <c r="R1463" i="2"/>
  <c r="R1527" i="2"/>
  <c r="R1607" i="2"/>
  <c r="R1783" i="2"/>
  <c r="R1871" i="2"/>
  <c r="R1975" i="2"/>
  <c r="R2047" i="2"/>
  <c r="R2143" i="2"/>
  <c r="R2367" i="2"/>
  <c r="R2559" i="2"/>
  <c r="R2647" i="2"/>
  <c r="R2799" i="2"/>
  <c r="R2911" i="2"/>
  <c r="R2983" i="2"/>
  <c r="R3119" i="2"/>
  <c r="R3191" i="2"/>
  <c r="R3287" i="2"/>
  <c r="R3375" i="2"/>
  <c r="R3495" i="2"/>
  <c r="R3615" i="2"/>
  <c r="R3727" i="2"/>
  <c r="R3831" i="2"/>
  <c r="R3919" i="2"/>
  <c r="R3991" i="2"/>
  <c r="R4151" i="2"/>
  <c r="R4599" i="2"/>
  <c r="R4727" i="2"/>
  <c r="R4861" i="2"/>
  <c r="R1573" i="2"/>
  <c r="R4413" i="2"/>
  <c r="R2858" i="2"/>
  <c r="R2626" i="2"/>
  <c r="R1089" i="2"/>
  <c r="R1313" i="2"/>
  <c r="R1817" i="2"/>
  <c r="R2081" i="2"/>
  <c r="R2377" i="2"/>
  <c r="R2497" i="2"/>
  <c r="R2625" i="2"/>
  <c r="R2753" i="2"/>
  <c r="R2881" i="2"/>
  <c r="R2985" i="2"/>
  <c r="R3089" i="2"/>
  <c r="R3289" i="2"/>
  <c r="R3433" i="2"/>
  <c r="R3585" i="2"/>
  <c r="R3737" i="2"/>
  <c r="R3889" i="2"/>
  <c r="R4017" i="2"/>
  <c r="R4113" i="2"/>
  <c r="R4249" i="2"/>
  <c r="R4337" i="2"/>
  <c r="R250" i="2"/>
  <c r="R1954" i="2"/>
  <c r="R2202" i="2"/>
  <c r="R2370" i="2"/>
  <c r="R2498" i="2"/>
  <c r="R4490" i="2"/>
  <c r="R4570" i="2"/>
  <c r="R4706" i="2"/>
  <c r="R4786" i="2"/>
  <c r="R4850" i="2"/>
  <c r="R4898" i="2"/>
  <c r="R4954" i="2"/>
  <c r="R3467" i="2"/>
  <c r="R405" i="2"/>
  <c r="R158" i="2"/>
  <c r="R334" i="2"/>
  <c r="R942" i="2"/>
  <c r="R2565" i="2"/>
  <c r="R3665" i="2"/>
  <c r="R3229" i="2"/>
  <c r="R1109" i="2"/>
  <c r="R3901" i="2"/>
  <c r="R1161" i="2"/>
  <c r="R3441" i="2"/>
  <c r="R873" i="2"/>
  <c r="R4465" i="2"/>
  <c r="R4521" i="2"/>
  <c r="R4593" i="2"/>
  <c r="R4713" i="2"/>
  <c r="R4825" i="2"/>
  <c r="R4905" i="2"/>
  <c r="R4969" i="2"/>
  <c r="R2930" i="2"/>
  <c r="R3650" i="2"/>
  <c r="R859" i="2"/>
  <c r="R1771" i="2"/>
  <c r="R2283" i="2"/>
  <c r="R2419" i="2"/>
  <c r="R2651" i="2"/>
  <c r="R2707" i="2"/>
  <c r="R2875" i="2"/>
  <c r="R2995" i="2"/>
  <c r="R3115" i="2"/>
  <c r="R3251" i="2"/>
  <c r="R3387" i="2"/>
  <c r="R3595" i="2"/>
  <c r="R3731" i="2"/>
  <c r="R3851" i="2"/>
  <c r="R3987" i="2"/>
  <c r="R4123" i="2"/>
  <c r="R4203" i="2"/>
  <c r="R4347" i="2"/>
  <c r="R4443" i="2"/>
  <c r="R4683" i="2"/>
  <c r="R4747" i="2"/>
  <c r="R4827" i="2"/>
  <c r="R4891" i="2"/>
  <c r="R4979" i="2"/>
  <c r="R182" i="2"/>
  <c r="R1222" i="2"/>
  <c r="R2598" i="2"/>
  <c r="R3732" i="2"/>
  <c r="R637" i="2"/>
  <c r="R3353" i="2"/>
  <c r="R153" i="2"/>
  <c r="R881" i="2"/>
  <c r="R1385" i="2"/>
  <c r="R1921" i="2"/>
  <c r="R2137" i="2"/>
  <c r="R2433" i="2"/>
  <c r="R2561" i="2"/>
  <c r="R2689" i="2"/>
  <c r="R2793" i="2"/>
  <c r="R2921" i="2"/>
  <c r="R3009" i="2"/>
  <c r="R3161" i="2"/>
  <c r="R3305" i="2"/>
  <c r="R3481" i="2"/>
  <c r="R3609" i="2"/>
  <c r="R3793" i="2"/>
  <c r="R3929" i="2"/>
  <c r="R4033" i="2"/>
  <c r="R4121" i="2"/>
  <c r="R4281" i="2"/>
  <c r="R4345" i="2"/>
  <c r="R402" i="2"/>
  <c r="R2058" i="2"/>
  <c r="R2266" i="2"/>
  <c r="R2434" i="2"/>
  <c r="R2514" i="2"/>
  <c r="R4442" i="2"/>
  <c r="R4506" i="2"/>
  <c r="R4610" i="2"/>
  <c r="R4722" i="2"/>
  <c r="R4802" i="2"/>
  <c r="R4866" i="2"/>
  <c r="R4914" i="2"/>
  <c r="R4962" i="2"/>
  <c r="R3840" i="2"/>
  <c r="R1502" i="2"/>
  <c r="N1037" i="2"/>
  <c r="N29" i="2"/>
  <c r="N93" i="2"/>
  <c r="N701" i="2"/>
  <c r="N805" i="2"/>
  <c r="N1349" i="2"/>
  <c r="N1477" i="2"/>
  <c r="N621" i="2"/>
  <c r="N837" i="2"/>
  <c r="N1549" i="2"/>
  <c r="N669" i="2"/>
  <c r="N733" i="2"/>
  <c r="N765" i="2"/>
  <c r="N901" i="2"/>
  <c r="N933" i="2"/>
  <c r="N1005" i="2"/>
  <c r="N1157" i="2"/>
  <c r="N1213" i="2"/>
  <c r="N1101" i="2"/>
  <c r="N1253" i="2"/>
  <c r="N581" i="2"/>
  <c r="N869" i="2"/>
  <c r="N33" i="2"/>
  <c r="N65" i="2"/>
  <c r="N97" i="2"/>
  <c r="N129" i="2"/>
  <c r="N169" i="2"/>
  <c r="N201" i="2"/>
  <c r="N233" i="2"/>
  <c r="N297" i="2"/>
  <c r="N329" i="2"/>
  <c r="N401" i="2"/>
  <c r="N433" i="2"/>
  <c r="N465" i="2"/>
  <c r="N529" i="2"/>
  <c r="N569" i="2"/>
  <c r="N601" i="2"/>
  <c r="N641" i="2"/>
  <c r="N673" i="2"/>
  <c r="N705" i="2"/>
  <c r="N737" i="2"/>
  <c r="N777" i="2"/>
  <c r="N809" i="2"/>
  <c r="N849" i="2"/>
  <c r="N897" i="2"/>
  <c r="N937" i="2"/>
  <c r="N977" i="2"/>
  <c r="N1905" i="2"/>
  <c r="N2001" i="2"/>
  <c r="N2033" i="2"/>
  <c r="N2065" i="2"/>
  <c r="N2105" i="2"/>
  <c r="N2145" i="2"/>
  <c r="N2185" i="2"/>
  <c r="N2225" i="2"/>
  <c r="N2257" i="2"/>
  <c r="N2289" i="2"/>
  <c r="N2873" i="2"/>
  <c r="N2937" i="2"/>
  <c r="N157" i="2"/>
  <c r="N189" i="2"/>
  <c r="N221" i="2"/>
  <c r="N253" i="2"/>
  <c r="N293" i="2"/>
  <c r="N333" i="2"/>
  <c r="N373" i="2"/>
  <c r="N445" i="2"/>
  <c r="N2177" i="2"/>
  <c r="N3537" i="2"/>
  <c r="N361" i="2"/>
  <c r="N497" i="2"/>
  <c r="N1057" i="2"/>
  <c r="N1097" i="2"/>
  <c r="N1137" i="2"/>
  <c r="N1209" i="2"/>
  <c r="N1241" i="2"/>
  <c r="N1281" i="2"/>
  <c r="N1329" i="2"/>
  <c r="N1361" i="2"/>
  <c r="N1433" i="2"/>
  <c r="N1465" i="2"/>
  <c r="N1505" i="2"/>
  <c r="N1697" i="2"/>
  <c r="N1729" i="2"/>
  <c r="N1801" i="2"/>
  <c r="N1841" i="2"/>
  <c r="N1961" i="2"/>
  <c r="N2361" i="2"/>
  <c r="N2409" i="2"/>
  <c r="N2473" i="2"/>
  <c r="N2513" i="2"/>
  <c r="N2681" i="2"/>
  <c r="N3233" i="2"/>
  <c r="N3705" i="2"/>
  <c r="N3769" i="2"/>
  <c r="N3913" i="2"/>
  <c r="N3961" i="2"/>
  <c r="N4025" i="2"/>
  <c r="N4089" i="2"/>
  <c r="N4833" i="2"/>
  <c r="N2308" i="2"/>
  <c r="N4748" i="2"/>
  <c r="N4812" i="2"/>
  <c r="N4940" i="2"/>
  <c r="N2029" i="2"/>
  <c r="N1669" i="2"/>
  <c r="N1781" i="2"/>
  <c r="N1949" i="2"/>
  <c r="N826" i="2"/>
  <c r="N20" i="2"/>
  <c r="N52" i="2"/>
  <c r="N116" i="2"/>
  <c r="N180" i="2"/>
  <c r="N212" i="2"/>
  <c r="N308" i="2"/>
  <c r="N340" i="2"/>
  <c r="N372" i="2"/>
  <c r="N436" i="2"/>
  <c r="N468" i="2"/>
  <c r="N508" i="2"/>
  <c r="N540" i="2"/>
  <c r="N604" i="2"/>
  <c r="N644" i="2"/>
  <c r="N676" i="2"/>
  <c r="N708" i="2"/>
  <c r="N828" i="2"/>
  <c r="N860" i="2"/>
  <c r="N892" i="2"/>
  <c r="N924" i="2"/>
  <c r="N956" i="2"/>
  <c r="N1020" i="2"/>
  <c r="N1052" i="2"/>
  <c r="N1084" i="2"/>
  <c r="N1116" i="2"/>
  <c r="N1148" i="2"/>
  <c r="N1188" i="2"/>
  <c r="N1228" i="2"/>
  <c r="N1292" i="2"/>
  <c r="N1356" i="2"/>
  <c r="N1476" i="2"/>
  <c r="N541" i="2"/>
  <c r="N38" i="2"/>
  <c r="N70" i="2"/>
  <c r="N102" i="2"/>
  <c r="N134" i="2"/>
  <c r="N294" i="2"/>
  <c r="N342" i="2"/>
  <c r="N414" i="2"/>
  <c r="N446" i="2"/>
  <c r="N478" i="2"/>
  <c r="N590" i="2"/>
  <c r="N630" i="2"/>
  <c r="N670" i="2"/>
  <c r="N734" i="2"/>
  <c r="N766" i="2"/>
  <c r="N798" i="2"/>
  <c r="N830" i="2"/>
  <c r="N902" i="2"/>
  <c r="N950" i="2"/>
  <c r="N998" i="2"/>
  <c r="N1038" i="2"/>
  <c r="N1078" i="2"/>
  <c r="N1126" i="2"/>
  <c r="N1190" i="2"/>
  <c r="N21" i="2"/>
  <c r="N53" i="2"/>
  <c r="N85" i="2"/>
  <c r="N117" i="2"/>
  <c r="N149" i="2"/>
  <c r="N181" i="2"/>
  <c r="N213" i="2"/>
  <c r="N245" i="2"/>
  <c r="N285" i="2"/>
  <c r="N325" i="2"/>
  <c r="N365" i="2"/>
  <c r="N397" i="2"/>
  <c r="N437" i="2"/>
  <c r="N469" i="2"/>
  <c r="N509" i="2"/>
  <c r="N573" i="2"/>
  <c r="N661" i="2"/>
  <c r="N1293" i="2"/>
  <c r="N1341" i="2"/>
  <c r="N1381" i="2"/>
  <c r="N1421" i="2"/>
  <c r="N1469" i="2"/>
  <c r="N353" i="2"/>
  <c r="N665" i="2"/>
  <c r="N769" i="2"/>
  <c r="N889" i="2"/>
  <c r="N1081" i="2"/>
  <c r="N1169" i="2"/>
  <c r="N1201" i="2"/>
  <c r="N1233" i="2"/>
  <c r="N1265" i="2"/>
  <c r="N1353" i="2"/>
  <c r="N1393" i="2"/>
  <c r="N1657" i="2"/>
  <c r="N2401" i="2"/>
  <c r="N2977" i="2"/>
  <c r="N3273" i="2"/>
  <c r="N3513" i="2"/>
  <c r="N3809" i="2"/>
  <c r="N3849" i="2"/>
  <c r="N3897" i="2"/>
  <c r="N4001" i="2"/>
  <c r="N4065" i="2"/>
  <c r="N4129" i="2"/>
  <c r="N4233" i="2"/>
  <c r="N4385" i="2"/>
  <c r="N4417" i="2"/>
  <c r="N4473" i="2"/>
  <c r="N4561" i="2"/>
  <c r="N4641" i="2"/>
  <c r="N4729" i="2"/>
  <c r="N4897" i="2"/>
  <c r="N4985" i="2"/>
  <c r="N3546" i="2"/>
  <c r="N3610" i="2"/>
  <c r="N3682" i="2"/>
  <c r="N3762" i="2"/>
  <c r="N3826" i="2"/>
  <c r="N3914" i="2"/>
  <c r="N4058" i="2"/>
  <c r="N4114" i="2"/>
  <c r="N4202" i="2"/>
  <c r="N4402" i="2"/>
  <c r="N4562" i="2"/>
  <c r="N4690" i="2"/>
  <c r="N4882" i="2"/>
  <c r="N1540" i="2"/>
  <c r="N1596" i="2"/>
  <c r="N1660" i="2"/>
  <c r="N1716" i="2"/>
  <c r="N1780" i="2"/>
  <c r="N1868" i="2"/>
  <c r="N1948" i="2"/>
  <c r="N3337" i="2"/>
  <c r="N3385" i="2"/>
  <c r="N3425" i="2"/>
  <c r="N3642" i="2"/>
  <c r="N3946" i="2"/>
  <c r="N4234" i="2"/>
  <c r="N4778" i="2"/>
  <c r="N1972" i="2"/>
  <c r="N3724" i="2"/>
  <c r="N4060" i="2"/>
  <c r="N3437" i="2"/>
  <c r="N3669" i="2"/>
  <c r="N762" i="2"/>
  <c r="N244" i="2"/>
  <c r="N693" i="2"/>
  <c r="N725" i="2"/>
  <c r="N757" i="2"/>
  <c r="N797" i="2"/>
  <c r="N829" i="2"/>
  <c r="N893" i="2"/>
  <c r="N925" i="2"/>
  <c r="N957" i="2"/>
  <c r="N997" i="2"/>
  <c r="N1189" i="2"/>
  <c r="N1541" i="2"/>
  <c r="N1597" i="2"/>
  <c r="N1929" i="2"/>
  <c r="N3249" i="2"/>
  <c r="N4057" i="2"/>
  <c r="N25" i="2"/>
  <c r="N57" i="2"/>
  <c r="N89" i="2"/>
  <c r="N121" i="2"/>
  <c r="N161" i="2"/>
  <c r="N193" i="2"/>
  <c r="N225" i="2"/>
  <c r="N257" i="2"/>
  <c r="N289" i="2"/>
  <c r="N425" i="2"/>
  <c r="N457" i="2"/>
  <c r="N521" i="2"/>
  <c r="N593" i="2"/>
  <c r="N625" i="2"/>
  <c r="N697" i="2"/>
  <c r="N729" i="2"/>
  <c r="N801" i="2"/>
  <c r="N841" i="2"/>
  <c r="N961" i="2"/>
  <c r="N1049" i="2"/>
  <c r="N1129" i="2"/>
  <c r="N1577" i="2"/>
  <c r="N1609" i="2"/>
  <c r="N1689" i="2"/>
  <c r="N1721" i="2"/>
  <c r="N1761" i="2"/>
  <c r="N1793" i="2"/>
  <c r="N1833" i="2"/>
  <c r="N1865" i="2"/>
  <c r="N1953" i="2"/>
  <c r="N1993" i="2"/>
  <c r="N2025" i="2"/>
  <c r="N2057" i="2"/>
  <c r="N2097" i="2"/>
  <c r="N2169" i="2"/>
  <c r="N2465" i="2"/>
  <c r="N2505" i="2"/>
  <c r="N2545" i="2"/>
  <c r="N2657" i="2"/>
  <c r="N2721" i="2"/>
  <c r="N2913" i="2"/>
  <c r="N3041" i="2"/>
  <c r="N3081" i="2"/>
  <c r="N3465" i="2"/>
  <c r="N3641" i="2"/>
  <c r="N1029" i="2"/>
  <c r="N28" i="2"/>
  <c r="N60" i="2"/>
  <c r="N124" i="2"/>
  <c r="N188" i="2"/>
  <c r="N220" i="2"/>
  <c r="N284" i="2"/>
  <c r="N316" i="2"/>
  <c r="N348" i="2"/>
  <c r="N380" i="2"/>
  <c r="N412" i="2"/>
  <c r="N444" i="2"/>
  <c r="N476" i="2"/>
  <c r="N516" i="2"/>
  <c r="N548" i="2"/>
  <c r="N580" i="2"/>
  <c r="N612" i="2"/>
  <c r="N684" i="2"/>
  <c r="N716" i="2"/>
  <c r="N756" i="2"/>
  <c r="N796" i="2"/>
  <c r="N836" i="2"/>
  <c r="N868" i="2"/>
  <c r="N900" i="2"/>
  <c r="N932" i="2"/>
  <c r="N964" i="2"/>
  <c r="N996" i="2"/>
  <c r="N1028" i="2"/>
  <c r="N1060" i="2"/>
  <c r="N1124" i="2"/>
  <c r="N1156" i="2"/>
  <c r="N1204" i="2"/>
  <c r="N1252" i="2"/>
  <c r="N1316" i="2"/>
  <c r="N1380" i="2"/>
  <c r="N1484" i="2"/>
  <c r="N789" i="2"/>
  <c r="N1061" i="2"/>
  <c r="N14" i="2"/>
  <c r="N46" i="2"/>
  <c r="N78" i="2"/>
  <c r="N110" i="2"/>
  <c r="N142" i="2"/>
  <c r="N190" i="2"/>
  <c r="N222" i="2"/>
  <c r="N270" i="2"/>
  <c r="N310" i="2"/>
  <c r="N422" i="2"/>
  <c r="N454" i="2"/>
  <c r="N486" i="2"/>
  <c r="N518" i="2"/>
  <c r="N558" i="2"/>
  <c r="N646" i="2"/>
  <c r="N678" i="2"/>
  <c r="N710" i="2"/>
  <c r="N742" i="2"/>
  <c r="N774" i="2"/>
  <c r="N806" i="2"/>
  <c r="N838" i="2"/>
  <c r="N878" i="2"/>
  <c r="N958" i="2"/>
  <c r="N1054" i="2"/>
  <c r="N1094" i="2"/>
  <c r="N1150" i="2"/>
  <c r="N1270" i="2"/>
  <c r="N1318" i="2"/>
  <c r="N1366" i="2"/>
  <c r="N1438" i="2"/>
  <c r="N1478" i="2"/>
  <c r="N1518" i="2"/>
  <c r="N1558" i="2"/>
  <c r="N2082" i="2"/>
  <c r="N3394" i="2"/>
  <c r="N4201" i="2"/>
  <c r="N1177" i="2"/>
  <c r="N1401" i="2"/>
  <c r="N1769" i="2"/>
  <c r="N2729" i="2"/>
  <c r="N2777" i="2"/>
  <c r="N2993" i="2"/>
  <c r="N3049" i="2"/>
  <c r="N3097" i="2"/>
  <c r="N3649" i="2"/>
  <c r="N3817" i="2"/>
  <c r="N3778" i="2"/>
  <c r="N4418" i="2"/>
  <c r="N1548" i="2"/>
  <c r="N1612" i="2"/>
  <c r="N1676" i="2"/>
  <c r="N1884" i="2"/>
  <c r="N2364" i="2"/>
  <c r="N2077" i="2"/>
  <c r="N1066" i="2"/>
  <c r="N1098" i="2"/>
  <c r="N1162" i="2"/>
  <c r="N1194" i="2"/>
  <c r="N1226" i="2"/>
  <c r="N1258" i="2"/>
  <c r="N1290" i="2"/>
  <c r="N1322" i="2"/>
  <c r="N1354" i="2"/>
  <c r="N1386" i="2"/>
  <c r="N1418" i="2"/>
  <c r="N1450" i="2"/>
  <c r="N1482" i="2"/>
  <c r="N1546" i="2"/>
  <c r="N1578" i="2"/>
  <c r="N1642" i="2"/>
  <c r="N1674" i="2"/>
  <c r="N1706" i="2"/>
  <c r="N1738" i="2"/>
  <c r="N1770" i="2"/>
  <c r="N1802" i="2"/>
  <c r="N1834" i="2"/>
  <c r="N1866" i="2"/>
  <c r="N1898" i="2"/>
  <c r="N1970" i="2"/>
  <c r="N2034" i="2"/>
  <c r="N2122" i="2"/>
  <c r="N2154" i="2"/>
  <c r="N2218" i="2"/>
  <c r="N2298" i="2"/>
  <c r="N2338" i="2"/>
  <c r="N2418" i="2"/>
  <c r="N2474" i="2"/>
  <c r="N2546" i="2"/>
  <c r="N2578" i="2"/>
  <c r="N2610" i="2"/>
  <c r="N2658" i="2"/>
  <c r="N2690" i="2"/>
  <c r="N2786" i="2"/>
  <c r="N2818" i="2"/>
  <c r="N2850" i="2"/>
  <c r="N2898" i="2"/>
  <c r="N2938" i="2"/>
  <c r="N3002" i="2"/>
  <c r="N3034" i="2"/>
  <c r="N3066" i="2"/>
  <c r="N3098" i="2"/>
  <c r="N3178" i="2"/>
  <c r="N3210" i="2"/>
  <c r="N3242" i="2"/>
  <c r="N3274" i="2"/>
  <c r="N3306" i="2"/>
  <c r="N3338" i="2"/>
  <c r="N3458" i="2"/>
  <c r="N3554" i="2"/>
  <c r="N3618" i="2"/>
  <c r="N3770" i="2"/>
  <c r="N3834" i="2"/>
  <c r="N3890" i="2"/>
  <c r="N4018" i="2"/>
  <c r="N4090" i="2"/>
  <c r="N4154" i="2"/>
  <c r="N4218" i="2"/>
  <c r="N4298" i="2"/>
  <c r="N4378" i="2"/>
  <c r="N4650" i="2"/>
  <c r="N4754" i="2"/>
  <c r="N4922" i="2"/>
  <c r="N43" i="2"/>
  <c r="N99" i="2"/>
  <c r="N171" i="2"/>
  <c r="N235" i="2"/>
  <c r="N299" i="2"/>
  <c r="N419" i="2"/>
  <c r="N483" i="2"/>
  <c r="N539" i="2"/>
  <c r="N723" i="2"/>
  <c r="N795" i="2"/>
  <c r="N907" i="2"/>
  <c r="N1027" i="2"/>
  <c r="N1091" i="2"/>
  <c r="N1219" i="2"/>
  <c r="N1275" i="2"/>
  <c r="N1331" i="2"/>
  <c r="N1387" i="2"/>
  <c r="N1475" i="2"/>
  <c r="N1715" i="2"/>
  <c r="N1779" i="2"/>
  <c r="N1835" i="2"/>
  <c r="N2011" i="2"/>
  <c r="N2099" i="2"/>
  <c r="N2195" i="2"/>
  <c r="N2363" i="2"/>
  <c r="N2443" i="2"/>
  <c r="N2539" i="2"/>
  <c r="N2659" i="2"/>
  <c r="N2787" i="2"/>
  <c r="N3011" i="2"/>
  <c r="N3107" i="2"/>
  <c r="N3235" i="2"/>
  <c r="N3459" i="2"/>
  <c r="N3603" i="2"/>
  <c r="N3707" i="2"/>
  <c r="N3779" i="2"/>
  <c r="N3891" i="2"/>
  <c r="N4011" i="2"/>
  <c r="N4099" i="2"/>
  <c r="N4219" i="2"/>
  <c r="N4547" i="2"/>
  <c r="N4675" i="2"/>
  <c r="N4819" i="2"/>
  <c r="N1621" i="2"/>
  <c r="N1725" i="2"/>
  <c r="N1805" i="2"/>
  <c r="N1885" i="2"/>
  <c r="N1941" i="2"/>
  <c r="N2245" i="2"/>
  <c r="N2461" i="2"/>
  <c r="N2557" i="2"/>
  <c r="N2645" i="2"/>
  <c r="N2813" i="2"/>
  <c r="N2933" i="2"/>
  <c r="N3109" i="2"/>
  <c r="N3341" i="2"/>
  <c r="N3445" i="2"/>
  <c r="N3733" i="2"/>
  <c r="N3949" i="2"/>
  <c r="N4414" i="2"/>
  <c r="N240" i="2"/>
  <c r="N1064" i="2"/>
  <c r="N1160" i="2"/>
  <c r="N1320" i="2"/>
  <c r="N2112" i="2"/>
  <c r="N2216" i="2"/>
  <c r="N2624" i="2"/>
  <c r="N2904" i="2"/>
  <c r="N3032" i="2"/>
  <c r="N3064" i="2"/>
  <c r="N3200" i="2"/>
  <c r="N3256" i="2"/>
  <c r="N3368" i="2"/>
  <c r="N3664" i="2"/>
  <c r="N3712" i="2"/>
  <c r="N3832" i="2"/>
  <c r="N4112" i="2"/>
  <c r="N4152" i="2"/>
  <c r="N4240" i="2"/>
  <c r="N2543" i="2"/>
  <c r="N4983" i="2"/>
  <c r="N2808" i="2"/>
  <c r="N4982" i="2"/>
  <c r="N2176" i="2"/>
  <c r="N4893" i="2"/>
  <c r="N3216" i="2"/>
  <c r="N4814" i="2"/>
  <c r="N2231" i="2"/>
  <c r="N4477" i="2"/>
  <c r="N4445" i="2"/>
  <c r="N4493" i="2"/>
  <c r="N4525" i="2"/>
  <c r="N4957" i="2"/>
  <c r="N1758" i="2"/>
  <c r="N2214" i="2"/>
  <c r="N2358" i="2"/>
  <c r="N4326" i="2"/>
  <c r="N4446" i="2"/>
  <c r="N4750" i="2"/>
  <c r="N4806" i="2"/>
  <c r="N4870" i="2"/>
  <c r="N4967" i="2"/>
  <c r="N127" i="2"/>
  <c r="N255" i="2"/>
  <c r="N327" i="2"/>
  <c r="N511" i="2"/>
  <c r="N575" i="2"/>
  <c r="N639" i="2"/>
  <c r="N839" i="2"/>
  <c r="N911" i="2"/>
  <c r="N1103" i="2"/>
  <c r="N1167" i="2"/>
  <c r="N1263" i="2"/>
  <c r="N1335" i="2"/>
  <c r="N1511" i="2"/>
  <c r="N1823" i="2"/>
  <c r="N1911" i="2"/>
  <c r="N2055" i="2"/>
  <c r="N2207" i="2"/>
  <c r="N2719" i="2"/>
  <c r="N2791" i="2"/>
  <c r="N2879" i="2"/>
  <c r="N3031" i="2"/>
  <c r="N3127" i="2"/>
  <c r="N4665" i="2"/>
  <c r="N3562" i="2"/>
  <c r="N3842" i="2"/>
  <c r="N4290" i="2"/>
  <c r="N2636" i="2"/>
  <c r="N2716" i="2"/>
  <c r="N2828" i="2"/>
  <c r="N2892" i="2"/>
  <c r="N2972" i="2"/>
  <c r="N3052" i="2"/>
  <c r="N3204" i="2"/>
  <c r="N3276" i="2"/>
  <c r="N3820" i="2"/>
  <c r="N4045" i="2"/>
  <c r="N4274" i="2"/>
  <c r="N58" i="2"/>
  <c r="N90" i="2"/>
  <c r="N194" i="2"/>
  <c r="N298" i="2"/>
  <c r="N362" i="2"/>
  <c r="N474" i="2"/>
  <c r="N602" i="2"/>
  <c r="N1002" i="2"/>
  <c r="N324" i="2"/>
  <c r="N388" i="2"/>
  <c r="N452" i="2"/>
  <c r="N524" i="2"/>
  <c r="N588" i="2"/>
  <c r="N692" i="2"/>
  <c r="N86" i="2"/>
  <c r="N118" i="2"/>
  <c r="N198" i="2"/>
  <c r="N318" i="2"/>
  <c r="N390" i="2"/>
  <c r="N430" i="2"/>
  <c r="N462" i="2"/>
  <c r="N526" i="2"/>
  <c r="N566" i="2"/>
  <c r="N606" i="2"/>
  <c r="N654" i="2"/>
  <c r="N686" i="2"/>
  <c r="N718" i="2"/>
  <c r="N750" i="2"/>
  <c r="N2529" i="2"/>
  <c r="N241" i="2"/>
  <c r="N1065" i="2"/>
  <c r="N1705" i="2"/>
  <c r="N2113" i="2"/>
  <c r="N3497" i="2"/>
  <c r="N3545" i="2"/>
  <c r="N3601" i="2"/>
  <c r="N3825" i="2"/>
  <c r="N107" i="2"/>
  <c r="N1363" i="2"/>
  <c r="N1419" i="2"/>
  <c r="N1483" i="2"/>
  <c r="N1627" i="2"/>
  <c r="N1755" i="2"/>
  <c r="N1867" i="2"/>
  <c r="N2003" i="2"/>
  <c r="N3819" i="2"/>
  <c r="N4355" i="2"/>
  <c r="N4971" i="2"/>
  <c r="N3186" i="2"/>
  <c r="N2372" i="2"/>
  <c r="N2476" i="2"/>
  <c r="N2548" i="2"/>
  <c r="N2612" i="2"/>
  <c r="N2668" i="2"/>
  <c r="N2780" i="2"/>
  <c r="N2900" i="2"/>
  <c r="N3372" i="2"/>
  <c r="N3500" i="2"/>
  <c r="N3556" i="2"/>
  <c r="N3652" i="2"/>
  <c r="N3908" i="2"/>
  <c r="N3980" i="2"/>
  <c r="N4036" i="2"/>
  <c r="N4148" i="2"/>
  <c r="N4228" i="2"/>
  <c r="N4292" i="2"/>
  <c r="N4692" i="2"/>
  <c r="N4756" i="2"/>
  <c r="N4820" i="2"/>
  <c r="N4884" i="2"/>
  <c r="N4948" i="2"/>
  <c r="N4557" i="2"/>
  <c r="N16" i="2"/>
  <c r="N48" i="2"/>
  <c r="N80" i="2"/>
  <c r="N112" i="2"/>
  <c r="N144" i="2"/>
  <c r="N176" i="2"/>
  <c r="N272" i="2"/>
  <c r="N304" i="2"/>
  <c r="N336" i="2"/>
  <c r="N368" i="2"/>
  <c r="N400" i="2"/>
  <c r="N432" i="2"/>
  <c r="N464" i="2"/>
  <c r="N496" i="2"/>
  <c r="N528" i="2"/>
  <c r="N560" i="2"/>
  <c r="N664" i="2"/>
  <c r="N696" i="2"/>
  <c r="N728" i="2"/>
  <c r="N760" i="2"/>
  <c r="N792" i="2"/>
  <c r="N824" i="2"/>
  <c r="N856" i="2"/>
  <c r="N888" i="2"/>
  <c r="N952" i="2"/>
  <c r="N1024" i="2"/>
  <c r="N1096" i="2"/>
  <c r="N1128" i="2"/>
  <c r="N1192" i="2"/>
  <c r="N1224" i="2"/>
  <c r="N1256" i="2"/>
  <c r="N1288" i="2"/>
  <c r="N1352" i="2"/>
  <c r="N1384" i="2"/>
  <c r="N1448" i="2"/>
  <c r="N1488" i="2"/>
  <c r="N1520" i="2"/>
  <c r="N1552" i="2"/>
  <c r="N1616" i="2"/>
  <c r="N1648" i="2"/>
  <c r="N1712" i="2"/>
  <c r="N1744" i="2"/>
  <c r="N1776" i="2"/>
  <c r="N1840" i="2"/>
  <c r="N1872" i="2"/>
  <c r="N1904" i="2"/>
  <c r="N1936" i="2"/>
  <c r="N1968" i="2"/>
  <c r="N2144" i="2"/>
  <c r="N2184" i="2"/>
  <c r="N2312" i="2"/>
  <c r="N2376" i="2"/>
  <c r="N2440" i="2"/>
  <c r="N2480" i="2"/>
  <c r="N2552" i="2"/>
  <c r="N2592" i="2"/>
  <c r="N2656" i="2"/>
  <c r="N2760" i="2"/>
  <c r="N2792" i="2"/>
  <c r="N2864" i="2"/>
  <c r="N2960" i="2"/>
  <c r="N3168" i="2"/>
  <c r="N3296" i="2"/>
  <c r="N3336" i="2"/>
  <c r="N3424" i="2"/>
  <c r="N3464" i="2"/>
  <c r="N3504" i="2"/>
  <c r="N3552" i="2"/>
  <c r="N3616" i="2"/>
  <c r="N3760" i="2"/>
  <c r="N3792" i="2"/>
  <c r="N3888" i="2"/>
  <c r="N3936" i="2"/>
  <c r="N3976" i="2"/>
  <c r="N4040" i="2"/>
  <c r="N4280" i="2"/>
  <c r="N4312" i="2"/>
  <c r="N4344" i="2"/>
  <c r="N4416" i="2"/>
  <c r="N4456" i="2"/>
  <c r="N4520" i="2"/>
  <c r="N4560" i="2"/>
  <c r="N4680" i="2"/>
  <c r="N4792" i="2"/>
  <c r="N4832" i="2"/>
  <c r="N4960" i="2"/>
  <c r="N1287" i="2"/>
  <c r="N1895" i="2"/>
  <c r="N1983" i="2"/>
  <c r="N2183" i="2"/>
  <c r="N2351" i="2"/>
  <c r="N2439" i="2"/>
  <c r="N2655" i="2"/>
  <c r="N2823" i="2"/>
  <c r="N2919" i="2"/>
  <c r="N3063" i="2"/>
  <c r="N3215" i="2"/>
  <c r="N3343" i="2"/>
  <c r="N3431" i="2"/>
  <c r="N3527" i="2"/>
  <c r="N3687" i="2"/>
  <c r="N3791" i="2"/>
  <c r="N3983" i="2"/>
  <c r="N4087" i="2"/>
  <c r="N4263" i="2"/>
  <c r="N4439" i="2"/>
  <c r="N4527" i="2"/>
  <c r="N4647" i="2"/>
  <c r="N4903" i="2"/>
  <c r="N3736" i="2"/>
  <c r="N2464" i="2"/>
  <c r="N3384" i="2"/>
  <c r="N4909" i="2"/>
  <c r="N2712" i="2"/>
  <c r="N4615" i="2"/>
  <c r="N4061" i="2"/>
  <c r="N4109" i="2"/>
  <c r="N4157" i="2"/>
  <c r="N4189" i="2"/>
  <c r="N3466" i="2"/>
  <c r="N4074" i="2"/>
  <c r="N4946" i="2"/>
  <c r="N2301" i="2"/>
  <c r="N2549" i="2"/>
  <c r="N2765" i="2"/>
  <c r="N2885" i="2"/>
  <c r="N2989" i="2"/>
  <c r="N3173" i="2"/>
  <c r="N3325" i="2"/>
  <c r="N3565" i="2"/>
  <c r="N3885" i="2"/>
  <c r="N906" i="2"/>
  <c r="N68" i="2"/>
  <c r="N100" i="2"/>
  <c r="N1212" i="2"/>
  <c r="N1500" i="2"/>
  <c r="N150" i="2"/>
  <c r="N854" i="2"/>
  <c r="N886" i="2"/>
  <c r="N918" i="2"/>
  <c r="N966" i="2"/>
  <c r="N1486" i="2"/>
  <c r="N2153" i="2"/>
  <c r="N3921" i="2"/>
  <c r="N987" i="2"/>
  <c r="N1115" i="2"/>
  <c r="N3019" i="2"/>
  <c r="N3171" i="2"/>
  <c r="N3331" i="2"/>
  <c r="N3667" i="2"/>
  <c r="N3971" i="2"/>
  <c r="N4259" i="2"/>
  <c r="N4843" i="2"/>
  <c r="N3473" i="2"/>
  <c r="N2394" i="2"/>
  <c r="N2906" i="2"/>
  <c r="N1556" i="2"/>
  <c r="N1620" i="2"/>
  <c r="N4428" i="2"/>
  <c r="N773" i="2"/>
  <c r="N813" i="2"/>
  <c r="N845" i="2"/>
  <c r="N877" i="2"/>
  <c r="N909" i="2"/>
  <c r="N941" i="2"/>
  <c r="N973" i="2"/>
  <c r="N1317" i="2"/>
  <c r="N1357" i="2"/>
  <c r="N1405" i="2"/>
  <c r="N1445" i="2"/>
  <c r="N1485" i="2"/>
  <c r="N1517" i="2"/>
  <c r="N833" i="2"/>
  <c r="N2609" i="2"/>
  <c r="N41" i="2"/>
  <c r="N273" i="2"/>
  <c r="N305" i="2"/>
  <c r="N337" i="2"/>
  <c r="N377" i="2"/>
  <c r="N409" i="2"/>
  <c r="N441" i="2"/>
  <c r="N473" i="2"/>
  <c r="N505" i="2"/>
  <c r="N537" i="2"/>
  <c r="N753" i="2"/>
  <c r="N785" i="2"/>
  <c r="N985" i="2"/>
  <c r="N1033" i="2"/>
  <c r="N1113" i="2"/>
  <c r="N1145" i="2"/>
  <c r="N1185" i="2"/>
  <c r="N1217" i="2"/>
  <c r="N1297" i="2"/>
  <c r="N1337" i="2"/>
  <c r="N1369" i="2"/>
  <c r="N1409" i="2"/>
  <c r="N1481" i="2"/>
  <c r="N1673" i="2"/>
  <c r="N1737" i="2"/>
  <c r="N1849" i="2"/>
  <c r="N1913" i="2"/>
  <c r="N2041" i="2"/>
  <c r="N2193" i="2"/>
  <c r="N2425" i="2"/>
  <c r="N2481" i="2"/>
  <c r="N2569" i="2"/>
  <c r="N2633" i="2"/>
  <c r="N2697" i="2"/>
  <c r="N2745" i="2"/>
  <c r="N2785" i="2"/>
  <c r="N3169" i="2"/>
  <c r="N3257" i="2"/>
  <c r="N3361" i="2"/>
  <c r="N4513" i="2"/>
  <c r="N4794" i="2"/>
  <c r="N1748" i="2"/>
  <c r="N1828" i="2"/>
  <c r="N1900" i="2"/>
  <c r="N1988" i="2"/>
  <c r="N2412" i="2"/>
  <c r="N2676" i="2"/>
  <c r="N2724" i="2"/>
  <c r="N2852" i="2"/>
  <c r="N2932" i="2"/>
  <c r="N2988" i="2"/>
  <c r="N3212" i="2"/>
  <c r="N3292" i="2"/>
  <c r="N3460" i="2"/>
  <c r="N3524" i="2"/>
  <c r="N3660" i="2"/>
  <c r="N3740" i="2"/>
  <c r="N3852" i="2"/>
  <c r="N3972" i="2"/>
  <c r="N4076" i="2"/>
  <c r="N4196" i="2"/>
  <c r="N4300" i="2"/>
  <c r="N4388" i="2"/>
  <c r="N4452" i="2"/>
  <c r="N4700" i="2"/>
  <c r="N4764" i="2"/>
  <c r="N4828" i="2"/>
  <c r="N4892" i="2"/>
  <c r="N1629" i="2"/>
  <c r="N1701" i="2"/>
  <c r="N1893" i="2"/>
  <c r="N1965" i="2"/>
  <c r="N2093" i="2"/>
  <c r="N2173" i="2"/>
  <c r="N2309" i="2"/>
  <c r="N2405" i="2"/>
  <c r="N2605" i="2"/>
  <c r="N2797" i="2"/>
  <c r="N3005" i="2"/>
  <c r="N3117" i="2"/>
  <c r="N3181" i="2"/>
  <c r="N3397" i="2"/>
  <c r="N3469" i="2"/>
  <c r="N3685" i="2"/>
  <c r="N3789" i="2"/>
  <c r="N66" i="2"/>
  <c r="N98" i="2"/>
  <c r="N130" i="2"/>
  <c r="N170" i="2"/>
  <c r="N202" i="2"/>
  <c r="N234" i="2"/>
  <c r="N274" i="2"/>
  <c r="N338" i="2"/>
  <c r="N370" i="2"/>
  <c r="N410" i="2"/>
  <c r="N450" i="2"/>
  <c r="N514" i="2"/>
  <c r="N546" i="2"/>
  <c r="N578" i="2"/>
  <c r="N610" i="2"/>
  <c r="N642" i="2"/>
  <c r="N706" i="2"/>
  <c r="N4257" i="2"/>
  <c r="N4361" i="2"/>
  <c r="N4425" i="2"/>
  <c r="N4921" i="2"/>
  <c r="N3722" i="2"/>
  <c r="N4130" i="2"/>
  <c r="N4586" i="2"/>
  <c r="N1732" i="2"/>
  <c r="N4356" i="2"/>
  <c r="N4436" i="2"/>
  <c r="N4500" i="2"/>
  <c r="N4556" i="2"/>
  <c r="N4628" i="2"/>
  <c r="N26" i="2"/>
  <c r="N122" i="2"/>
  <c r="N266" i="2"/>
  <c r="N938" i="2"/>
  <c r="N196" i="2"/>
  <c r="N358" i="2"/>
  <c r="N494" i="2"/>
  <c r="N1062" i="2"/>
  <c r="N1102" i="2"/>
  <c r="N1174" i="2"/>
  <c r="N1230" i="2"/>
  <c r="N1334" i="2"/>
  <c r="N1374" i="2"/>
  <c r="N1414" i="2"/>
  <c r="N1446" i="2"/>
  <c r="N1534" i="2"/>
  <c r="N369" i="2"/>
  <c r="N3625" i="2"/>
  <c r="N227" i="2"/>
  <c r="N291" i="2"/>
  <c r="N1691" i="2"/>
  <c r="N1939" i="2"/>
  <c r="N2563" i="2"/>
  <c r="N2691" i="2"/>
  <c r="N4147" i="2"/>
  <c r="N4459" i="2"/>
  <c r="N3906" i="2"/>
  <c r="N1892" i="2"/>
  <c r="N1964" i="2"/>
  <c r="N2052" i="2"/>
  <c r="N3116" i="2"/>
  <c r="N4492" i="2"/>
  <c r="N37" i="2"/>
  <c r="N69" i="2"/>
  <c r="N101" i="2"/>
  <c r="N133" i="2"/>
  <c r="N165" i="2"/>
  <c r="N197" i="2"/>
  <c r="N229" i="2"/>
  <c r="N269" i="2"/>
  <c r="N301" i="2"/>
  <c r="N341" i="2"/>
  <c r="N381" i="2"/>
  <c r="N421" i="2"/>
  <c r="N453" i="2"/>
  <c r="N1165" i="2"/>
  <c r="N1358" i="2"/>
  <c r="N105" i="2"/>
  <c r="N137" i="2"/>
  <c r="N177" i="2"/>
  <c r="N609" i="2"/>
  <c r="N649" i="2"/>
  <c r="N681" i="2"/>
  <c r="N857" i="2"/>
  <c r="N913" i="2"/>
  <c r="N1513" i="2"/>
  <c r="N1593" i="2"/>
  <c r="N1625" i="2"/>
  <c r="N1777" i="2"/>
  <c r="N1809" i="2"/>
  <c r="N1881" i="2"/>
  <c r="N1969" i="2"/>
  <c r="N2073" i="2"/>
  <c r="N3001" i="2"/>
  <c r="N3105" i="2"/>
  <c r="N3209" i="2"/>
  <c r="N3297" i="2"/>
  <c r="N3401" i="2"/>
  <c r="N4689" i="2"/>
  <c r="N4769" i="2"/>
  <c r="N1821" i="2"/>
  <c r="N332" i="2"/>
  <c r="N500" i="2"/>
  <c r="N532" i="2"/>
  <c r="N564" i="2"/>
  <c r="N596" i="2"/>
  <c r="N668" i="2"/>
  <c r="N700" i="2"/>
  <c r="N740" i="2"/>
  <c r="N812" i="2"/>
  <c r="N852" i="2"/>
  <c r="N884" i="2"/>
  <c r="N980" i="2"/>
  <c r="N1012" i="2"/>
  <c r="N1076" i="2"/>
  <c r="N1108" i="2"/>
  <c r="N1140" i="2"/>
  <c r="N1172" i="2"/>
  <c r="N1220" i="2"/>
  <c r="N1284" i="2"/>
  <c r="N1348" i="2"/>
  <c r="N1412" i="2"/>
  <c r="N1460" i="2"/>
  <c r="N1508" i="2"/>
  <c r="N1461" i="2"/>
  <c r="N62" i="2"/>
  <c r="N94" i="2"/>
  <c r="N126" i="2"/>
  <c r="N166" i="2"/>
  <c r="N206" i="2"/>
  <c r="N238" i="2"/>
  <c r="N286" i="2"/>
  <c r="N326" i="2"/>
  <c r="N366" i="2"/>
  <c r="N398" i="2"/>
  <c r="N470" i="2"/>
  <c r="N502" i="2"/>
  <c r="N542" i="2"/>
  <c r="N582" i="2"/>
  <c r="N662" i="2"/>
  <c r="N726" i="2"/>
  <c r="N758" i="2"/>
  <c r="N790" i="2"/>
  <c r="N822" i="2"/>
  <c r="N974" i="2"/>
  <c r="N1030" i="2"/>
  <c r="N1070" i="2"/>
  <c r="N1110" i="2"/>
  <c r="N1182" i="2"/>
  <c r="N1238" i="2"/>
  <c r="N1342" i="2"/>
  <c r="N1382" i="2"/>
  <c r="N1422" i="2"/>
  <c r="N1454" i="2"/>
  <c r="N1582" i="2"/>
  <c r="N1001" i="2"/>
  <c r="N2665" i="2"/>
  <c r="N3529" i="2"/>
  <c r="N4354" i="2"/>
  <c r="N2244" i="2"/>
  <c r="N3436" i="2"/>
  <c r="N3628" i="2"/>
  <c r="N3956" i="2"/>
  <c r="N4180" i="2"/>
  <c r="N2157" i="2"/>
  <c r="N2373" i="2"/>
  <c r="N226" i="2"/>
  <c r="N330" i="2"/>
  <c r="N394" i="2"/>
  <c r="N442" i="2"/>
  <c r="N506" i="2"/>
  <c r="N538" i="2"/>
  <c r="N570" i="2"/>
  <c r="N634" i="2"/>
  <c r="N666" i="2"/>
  <c r="N698" i="2"/>
  <c r="N730" i="2"/>
  <c r="N794" i="2"/>
  <c r="N970" i="2"/>
  <c r="N292" i="2"/>
  <c r="N356" i="2"/>
  <c r="N420" i="2"/>
  <c r="N484" i="2"/>
  <c r="N556" i="2"/>
  <c r="N620" i="2"/>
  <c r="N764" i="2"/>
  <c r="N804" i="2"/>
  <c r="N844" i="2"/>
  <c r="N876" i="2"/>
  <c r="N908" i="2"/>
  <c r="N940" i="2"/>
  <c r="N972" i="2"/>
  <c r="N1004" i="2"/>
  <c r="N1068" i="2"/>
  <c r="N1132" i="2"/>
  <c r="N1164" i="2"/>
  <c r="N1268" i="2"/>
  <c r="N1332" i="2"/>
  <c r="N1444" i="2"/>
  <c r="N741" i="2"/>
  <c r="N1545" i="2"/>
  <c r="N2945" i="2"/>
  <c r="N4265" i="2"/>
  <c r="N35" i="2"/>
  <c r="N427" i="2"/>
  <c r="N507" i="2"/>
  <c r="N571" i="2"/>
  <c r="N635" i="2"/>
  <c r="N715" i="2"/>
  <c r="N803" i="2"/>
  <c r="N915" i="2"/>
  <c r="N1051" i="2"/>
  <c r="N1179" i="2"/>
  <c r="N2139" i="2"/>
  <c r="N2203" i="2"/>
  <c r="N2251" i="2"/>
  <c r="N2435" i="2"/>
  <c r="N3756" i="2"/>
  <c r="N525" i="2"/>
  <c r="N557" i="2"/>
  <c r="N589" i="2"/>
  <c r="N645" i="2"/>
  <c r="N709" i="2"/>
  <c r="N2337" i="2"/>
  <c r="N3721" i="2"/>
  <c r="N3873" i="2"/>
  <c r="N3977" i="2"/>
  <c r="N4041" i="2"/>
  <c r="N4153" i="2"/>
  <c r="N4217" i="2"/>
  <c r="N4369" i="2"/>
  <c r="N4401" i="2"/>
  <c r="N3514" i="2"/>
  <c r="N3578" i="2"/>
  <c r="N3658" i="2"/>
  <c r="N3738" i="2"/>
  <c r="N3794" i="2"/>
  <c r="N3962" i="2"/>
  <c r="N4026" i="2"/>
  <c r="N4082" i="2"/>
  <c r="N4250" i="2"/>
  <c r="N4306" i="2"/>
  <c r="N4370" i="2"/>
  <c r="N4602" i="2"/>
  <c r="N4970" i="2"/>
  <c r="N2076" i="2"/>
  <c r="N44" i="2"/>
  <c r="N76" i="2"/>
  <c r="N108" i="2"/>
  <c r="N140" i="2"/>
  <c r="N172" i="2"/>
  <c r="N236" i="2"/>
  <c r="N268" i="2"/>
  <c r="N396" i="2"/>
  <c r="N428" i="2"/>
  <c r="N13" i="2"/>
  <c r="N45" i="2"/>
  <c r="N77" i="2"/>
  <c r="N141" i="2"/>
  <c r="N173" i="2"/>
  <c r="N205" i="2"/>
  <c r="N237" i="2"/>
  <c r="N277" i="2"/>
  <c r="N349" i="2"/>
  <c r="N389" i="2"/>
  <c r="N429" i="2"/>
  <c r="N461" i="2"/>
  <c r="N493" i="2"/>
  <c r="N533" i="2"/>
  <c r="N597" i="2"/>
  <c r="N653" i="2"/>
  <c r="N717" i="2"/>
  <c r="N781" i="2"/>
  <c r="N853" i="2"/>
  <c r="N885" i="2"/>
  <c r="N917" i="2"/>
  <c r="N949" i="2"/>
  <c r="N989" i="2"/>
  <c r="N1021" i="2"/>
  <c r="N1077" i="2"/>
  <c r="N1181" i="2"/>
  <c r="N1229" i="2"/>
  <c r="N1285" i="2"/>
  <c r="N1333" i="2"/>
  <c r="N1373" i="2"/>
  <c r="N1413" i="2"/>
  <c r="N1453" i="2"/>
  <c r="N1533" i="2"/>
  <c r="N1581" i="2"/>
  <c r="N870" i="2"/>
  <c r="N1633" i="2"/>
  <c r="N2961" i="2"/>
  <c r="N3841" i="2"/>
  <c r="N17" i="2"/>
  <c r="N49" i="2"/>
  <c r="N81" i="2"/>
  <c r="N113" i="2"/>
  <c r="N145" i="2"/>
  <c r="N185" i="2"/>
  <c r="N217" i="2"/>
  <c r="N281" i="2"/>
  <c r="N345" i="2"/>
  <c r="N417" i="2"/>
  <c r="N449" i="2"/>
  <c r="N513" i="2"/>
  <c r="N553" i="2"/>
  <c r="N585" i="2"/>
  <c r="N657" i="2"/>
  <c r="N689" i="2"/>
  <c r="N721" i="2"/>
  <c r="N761" i="2"/>
  <c r="N793" i="2"/>
  <c r="N825" i="2"/>
  <c r="N865" i="2"/>
  <c r="N1073" i="2"/>
  <c r="N1121" i="2"/>
  <c r="N1193" i="2"/>
  <c r="N1225" i="2"/>
  <c r="N1257" i="2"/>
  <c r="N1305" i="2"/>
  <c r="N1377" i="2"/>
  <c r="N1417" i="2"/>
  <c r="N1449" i="2"/>
  <c r="N1489" i="2"/>
  <c r="N1553" i="2"/>
  <c r="N1601" i="2"/>
  <c r="N1649" i="2"/>
  <c r="N1681" i="2"/>
  <c r="N1713" i="2"/>
  <c r="N1745" i="2"/>
  <c r="N1825" i="2"/>
  <c r="N1857" i="2"/>
  <c r="N1937" i="2"/>
  <c r="N1985" i="2"/>
  <c r="N2017" i="2"/>
  <c r="N2089" i="2"/>
  <c r="N2121" i="2"/>
  <c r="N2161" i="2"/>
  <c r="N2201" i="2"/>
  <c r="N2241" i="2"/>
  <c r="N2273" i="2"/>
  <c r="N2305" i="2"/>
  <c r="N2345" i="2"/>
  <c r="N2385" i="2"/>
  <c r="N2593" i="2"/>
  <c r="N2761" i="2"/>
  <c r="N2809" i="2"/>
  <c r="N3065" i="2"/>
  <c r="N3129" i="2"/>
  <c r="N3321" i="2"/>
  <c r="N3617" i="2"/>
  <c r="N3681" i="2"/>
  <c r="N3785" i="2"/>
  <c r="N3833" i="2"/>
  <c r="N3937" i="2"/>
  <c r="N4105" i="2"/>
  <c r="N4377" i="2"/>
  <c r="N4409" i="2"/>
  <c r="N4449" i="2"/>
  <c r="N4537" i="2"/>
  <c r="N4625" i="2"/>
  <c r="N4705" i="2"/>
  <c r="N4793" i="2"/>
  <c r="N4961" i="2"/>
  <c r="N3530" i="2"/>
  <c r="N3594" i="2"/>
  <c r="N3666" i="2"/>
  <c r="N3746" i="2"/>
  <c r="N3810" i="2"/>
  <c r="N3978" i="2"/>
  <c r="N4106" i="2"/>
  <c r="N4266" i="2"/>
  <c r="N4322" i="2"/>
  <c r="N4386" i="2"/>
  <c r="N4498" i="2"/>
  <c r="N4626" i="2"/>
  <c r="N4818" i="2"/>
  <c r="N4986" i="2"/>
  <c r="N2091" i="2"/>
  <c r="N1524" i="2"/>
  <c r="N1644" i="2"/>
  <c r="N4269" i="2"/>
  <c r="N4317" i="2"/>
  <c r="N4357" i="2"/>
  <c r="N4405" i="2"/>
  <c r="N4565" i="2"/>
  <c r="N4613" i="2"/>
  <c r="N4773" i="2"/>
  <c r="N1614" i="2"/>
  <c r="N1670" i="2"/>
  <c r="N1822" i="2"/>
  <c r="N1942" i="2"/>
  <c r="N2014" i="2"/>
  <c r="N2070" i="2"/>
  <c r="N2294" i="2"/>
  <c r="N2430" i="2"/>
  <c r="N2486" i="2"/>
  <c r="N2574" i="2"/>
  <c r="N2630" i="2"/>
  <c r="N2694" i="2"/>
  <c r="N2822" i="2"/>
  <c r="N2910" i="2"/>
  <c r="N2998" i="2"/>
  <c r="N3054" i="2"/>
  <c r="N3182" i="2"/>
  <c r="N3246" i="2"/>
  <c r="N3390" i="2"/>
  <c r="N3422" i="2"/>
  <c r="N3454" i="2"/>
  <c r="N3486" i="2"/>
  <c r="N3534" i="2"/>
  <c r="N3582" i="2"/>
  <c r="N3614" i="2"/>
  <c r="N3646" i="2"/>
  <c r="N3678" i="2"/>
  <c r="N3734" i="2"/>
  <c r="N3854" i="2"/>
  <c r="N3910" i="2"/>
  <c r="N3982" i="2"/>
  <c r="N4158" i="2"/>
  <c r="N4230" i="2"/>
  <c r="N4390" i="2"/>
  <c r="N4518" i="2"/>
  <c r="N4598" i="2"/>
  <c r="N4926" i="2"/>
  <c r="N1119" i="2"/>
  <c r="N4487" i="2"/>
  <c r="N4661" i="2"/>
  <c r="N4717" i="2"/>
  <c r="N4781" i="2"/>
  <c r="N4853" i="2"/>
  <c r="N4925" i="2"/>
  <c r="N1606" i="2"/>
  <c r="N1694" i="2"/>
  <c r="N1814" i="2"/>
  <c r="N1886" i="2"/>
  <c r="N2022" i="2"/>
  <c r="N2206" i="2"/>
  <c r="N2310" i="2"/>
  <c r="N2390" i="2"/>
  <c r="N2470" i="2"/>
  <c r="N2534" i="2"/>
  <c r="N2654" i="2"/>
  <c r="N2742" i="2"/>
  <c r="N2782" i="2"/>
  <c r="N2830" i="2"/>
  <c r="N2878" i="2"/>
  <c r="N2934" i="2"/>
  <c r="N2990" i="2"/>
  <c r="N3078" i="2"/>
  <c r="N3158" i="2"/>
  <c r="N3254" i="2"/>
  <c r="N3310" i="2"/>
  <c r="N3566" i="2"/>
  <c r="N3798" i="2"/>
  <c r="N3862" i="2"/>
  <c r="N4030" i="2"/>
  <c r="N4166" i="2"/>
  <c r="N4222" i="2"/>
  <c r="N4278" i="2"/>
  <c r="N4470" i="2"/>
  <c r="N4670" i="2"/>
  <c r="N23" i="2"/>
  <c r="N279" i="2"/>
  <c r="N439" i="2"/>
  <c r="N503" i="2"/>
  <c r="N695" i="2"/>
  <c r="N759" i="2"/>
  <c r="N815" i="2"/>
  <c r="N879" i="2"/>
  <c r="N991" i="2"/>
  <c r="N1063" i="2"/>
  <c r="N1127" i="2"/>
  <c r="N1239" i="2"/>
  <c r="N1407" i="2"/>
  <c r="N1447" i="2"/>
  <c r="N1503" i="2"/>
  <c r="N1639" i="2"/>
  <c r="N1735" i="2"/>
  <c r="N1831" i="2"/>
  <c r="N1927" i="2"/>
  <c r="N2015" i="2"/>
  <c r="N2095" i="2"/>
  <c r="N2511" i="2"/>
  <c r="N2607" i="2"/>
  <c r="N2839" i="2"/>
  <c r="N2951" i="2"/>
  <c r="N3071" i="2"/>
  <c r="N3159" i="2"/>
  <c r="N3247" i="2"/>
  <c r="N3327" i="2"/>
  <c r="N3567" i="2"/>
  <c r="N3655" i="2"/>
  <c r="N3783" i="2"/>
  <c r="N3871" i="2"/>
  <c r="N4351" i="2"/>
  <c r="N4655" i="2"/>
  <c r="N1278" i="2"/>
  <c r="N3153" i="2"/>
  <c r="N4210" i="2"/>
  <c r="N545" i="2"/>
  <c r="N905" i="2"/>
  <c r="N1473" i="2"/>
  <c r="N1945" i="2"/>
  <c r="N2217" i="2"/>
  <c r="N2441" i="2"/>
  <c r="N2577" i="2"/>
  <c r="N2801" i="2"/>
  <c r="N2929" i="2"/>
  <c r="N3025" i="2"/>
  <c r="N3201" i="2"/>
  <c r="N3313" i="2"/>
  <c r="N3521" i="2"/>
  <c r="N3633" i="2"/>
  <c r="N3801" i="2"/>
  <c r="N3945" i="2"/>
  <c r="N4073" i="2"/>
  <c r="N4161" i="2"/>
  <c r="N4305" i="2"/>
  <c r="N2282" i="2"/>
  <c r="N2450" i="2"/>
  <c r="N2522" i="2"/>
  <c r="N4450" i="2"/>
  <c r="N770" i="2"/>
  <c r="N802" i="2"/>
  <c r="N834" i="2"/>
  <c r="N882" i="2"/>
  <c r="N914" i="2"/>
  <c r="N946" i="2"/>
  <c r="N978" i="2"/>
  <c r="N1010" i="2"/>
  <c r="N1042" i="2"/>
  <c r="N1074" i="2"/>
  <c r="N1106" i="2"/>
  <c r="N1138" i="2"/>
  <c r="N1170" i="2"/>
  <c r="N1234" i="2"/>
  <c r="N1266" i="2"/>
  <c r="N1394" i="2"/>
  <c r="N1426" i="2"/>
  <c r="N1458" i="2"/>
  <c r="N1522" i="2"/>
  <c r="N1554" i="2"/>
  <c r="N1586" i="2"/>
  <c r="N1714" i="2"/>
  <c r="N1746" i="2"/>
  <c r="N1778" i="2"/>
  <c r="N1810" i="2"/>
  <c r="N1842" i="2"/>
  <c r="N1874" i="2"/>
  <c r="N1906" i="2"/>
  <c r="N1938" i="2"/>
  <c r="N1978" i="2"/>
  <c r="N2010" i="2"/>
  <c r="N2098" i="2"/>
  <c r="N2130" i="2"/>
  <c r="N2170" i="2"/>
  <c r="N2226" i="2"/>
  <c r="N2258" i="2"/>
  <c r="N2306" i="2"/>
  <c r="N2354" i="2"/>
  <c r="N2506" i="2"/>
  <c r="N2586" i="2"/>
  <c r="N2618" i="2"/>
  <c r="N2666" i="2"/>
  <c r="N2698" i="2"/>
  <c r="N2730" i="2"/>
  <c r="N2762" i="2"/>
  <c r="N2826" i="2"/>
  <c r="N2946" i="2"/>
  <c r="N3010" i="2"/>
  <c r="N3042" i="2"/>
  <c r="N3074" i="2"/>
  <c r="N3106" i="2"/>
  <c r="N3146" i="2"/>
  <c r="N3250" i="2"/>
  <c r="N3282" i="2"/>
  <c r="N3314" i="2"/>
  <c r="N3378" i="2"/>
  <c r="N3426" i="2"/>
  <c r="N3474" i="2"/>
  <c r="N3506" i="2"/>
  <c r="N3570" i="2"/>
  <c r="N3714" i="2"/>
  <c r="N3786" i="2"/>
  <c r="N3850" i="2"/>
  <c r="N4098" i="2"/>
  <c r="N4226" i="2"/>
  <c r="N4394" i="2"/>
  <c r="N4474" i="2"/>
  <c r="N4842" i="2"/>
  <c r="N59" i="2"/>
  <c r="N123" i="2"/>
  <c r="N187" i="2"/>
  <c r="N251" i="2"/>
  <c r="N315" i="2"/>
  <c r="N379" i="2"/>
  <c r="N435" i="2"/>
  <c r="N499" i="2"/>
  <c r="N563" i="2"/>
  <c r="N627" i="2"/>
  <c r="N739" i="2"/>
  <c r="N811" i="2"/>
  <c r="N923" i="2"/>
  <c r="N979" i="2"/>
  <c r="N1043" i="2"/>
  <c r="N1171" i="2"/>
  <c r="N1235" i="2"/>
  <c r="N1291" i="2"/>
  <c r="N1347" i="2"/>
  <c r="N1427" i="2"/>
  <c r="N1515" i="2"/>
  <c r="N1587" i="2"/>
  <c r="N1731" i="2"/>
  <c r="N1787" i="2"/>
  <c r="N1851" i="2"/>
  <c r="N1963" i="2"/>
  <c r="N2027" i="2"/>
  <c r="N2115" i="2"/>
  <c r="N2291" i="2"/>
  <c r="N2379" i="2"/>
  <c r="N2451" i="2"/>
  <c r="N2555" i="2"/>
  <c r="N2683" i="2"/>
  <c r="N2819" i="2"/>
  <c r="N2947" i="2"/>
  <c r="N3043" i="2"/>
  <c r="N249" i="2"/>
  <c r="N385" i="2"/>
  <c r="N481" i="2"/>
  <c r="N1345" i="2"/>
  <c r="N1785" i="2"/>
  <c r="N1889" i="2"/>
  <c r="N2049" i="2"/>
  <c r="N2489" i="2"/>
  <c r="N2713" i="2"/>
  <c r="N2905" i="2"/>
  <c r="N3177" i="2"/>
  <c r="N3217" i="2"/>
  <c r="N3265" i="2"/>
  <c r="N3409" i="2"/>
  <c r="N3505" i="2"/>
  <c r="N3729" i="2"/>
  <c r="N3993" i="2"/>
  <c r="N4225" i="2"/>
  <c r="N4273" i="2"/>
  <c r="N4186" i="2"/>
  <c r="N4275" i="2"/>
  <c r="N51" i="2"/>
  <c r="N115" i="2"/>
  <c r="N179" i="2"/>
  <c r="N307" i="2"/>
  <c r="N443" i="2"/>
  <c r="N531" i="2"/>
  <c r="N651" i="2"/>
  <c r="N755" i="2"/>
  <c r="N819" i="2"/>
  <c r="N875" i="2"/>
  <c r="N939" i="2"/>
  <c r="N1067" i="2"/>
  <c r="N1195" i="2"/>
  <c r="N1267" i="2"/>
  <c r="N1379" i="2"/>
  <c r="N1435" i="2"/>
  <c r="N1499" i="2"/>
  <c r="N1579" i="2"/>
  <c r="N1651" i="2"/>
  <c r="N1795" i="2"/>
  <c r="N1875" i="2"/>
  <c r="N1955" i="2"/>
  <c r="N2019" i="2"/>
  <c r="N2075" i="2"/>
  <c r="N2155" i="2"/>
  <c r="N2219" i="2"/>
  <c r="N2259" i="2"/>
  <c r="N2355" i="2"/>
  <c r="N2459" i="2"/>
  <c r="N2515" i="2"/>
  <c r="N2795" i="2"/>
  <c r="N3051" i="2"/>
  <c r="N3195" i="2"/>
  <c r="N3347" i="2"/>
  <c r="N3483" i="2"/>
  <c r="N3555" i="2"/>
  <c r="N3715" i="2"/>
  <c r="N3859" i="2"/>
  <c r="N4003" i="2"/>
  <c r="N4163" i="2"/>
  <c r="N4371" i="2"/>
  <c r="N4483" i="2"/>
  <c r="N4691" i="2"/>
  <c r="N1981" i="2"/>
  <c r="N1764" i="2"/>
  <c r="N1844" i="2"/>
  <c r="N1932" i="2"/>
  <c r="N1996" i="2"/>
  <c r="N2092" i="2"/>
  <c r="N2188" i="2"/>
  <c r="N2332" i="2"/>
  <c r="N2492" i="2"/>
  <c r="N2692" i="2"/>
  <c r="N2756" i="2"/>
  <c r="N3020" i="2"/>
  <c r="N3108" i="2"/>
  <c r="N3172" i="2"/>
  <c r="N3228" i="2"/>
  <c r="N3308" i="2"/>
  <c r="N3412" i="2"/>
  <c r="N3748" i="2"/>
  <c r="N3884" i="2"/>
  <c r="N4004" i="2"/>
  <c r="N4108" i="2"/>
  <c r="N4204" i="2"/>
  <c r="N4316" i="2"/>
  <c r="N4404" i="2"/>
  <c r="N4468" i="2"/>
  <c r="N4532" i="2"/>
  <c r="N4716" i="2"/>
  <c r="N4780" i="2"/>
  <c r="N4844" i="2"/>
  <c r="N4980" i="2"/>
  <c r="N1645" i="2"/>
  <c r="N1733" i="2"/>
  <c r="N1917" i="2"/>
  <c r="N2045" i="2"/>
  <c r="N2109" i="2"/>
  <c r="N2189" i="2"/>
  <c r="N2325" i="2"/>
  <c r="N2437" i="2"/>
  <c r="N2829" i="2"/>
  <c r="N2925" i="2"/>
  <c r="N3037" i="2"/>
  <c r="N3141" i="2"/>
  <c r="N3221" i="2"/>
  <c r="N3413" i="2"/>
  <c r="N3501" i="2"/>
  <c r="N3621" i="2"/>
  <c r="N3693" i="2"/>
  <c r="N3821" i="2"/>
  <c r="N3957" i="2"/>
  <c r="N10" i="2"/>
  <c r="N42" i="2"/>
  <c r="N74" i="2"/>
  <c r="N106" i="2"/>
  <c r="N178" i="2"/>
  <c r="N242" i="2"/>
  <c r="N314" i="2"/>
  <c r="N346" i="2"/>
  <c r="N426" i="2"/>
  <c r="N458" i="2"/>
  <c r="N490" i="2"/>
  <c r="N586" i="2"/>
  <c r="N618" i="2"/>
  <c r="N650" i="2"/>
  <c r="N682" i="2"/>
  <c r="N714" i="2"/>
  <c r="N746" i="2"/>
  <c r="N778" i="2"/>
  <c r="N810" i="2"/>
  <c r="N842" i="2"/>
  <c r="N890" i="2"/>
  <c r="N922" i="2"/>
  <c r="N954" i="2"/>
  <c r="N986" i="2"/>
  <c r="N1018" i="2"/>
  <c r="N1050" i="2"/>
  <c r="N1082" i="2"/>
  <c r="N1114" i="2"/>
  <c r="N1178" i="2"/>
  <c r="N1210" i="2"/>
  <c r="N1242" i="2"/>
  <c r="N1274" i="2"/>
  <c r="N1338" i="2"/>
  <c r="N1370" i="2"/>
  <c r="N1402" i="2"/>
  <c r="N1434" i="2"/>
  <c r="N1498" i="2"/>
  <c r="N1562" i="2"/>
  <c r="N1594" i="2"/>
  <c r="N1626" i="2"/>
  <c r="N1658" i="2"/>
  <c r="N1690" i="2"/>
  <c r="N1722" i="2"/>
  <c r="N1754" i="2"/>
  <c r="N1786" i="2"/>
  <c r="N1818" i="2"/>
  <c r="N1850" i="2"/>
  <c r="N1310" i="2"/>
  <c r="N1350" i="2"/>
  <c r="N1398" i="2"/>
  <c r="N1470" i="2"/>
  <c r="N1510" i="2"/>
  <c r="N1550" i="2"/>
  <c r="N1598" i="2"/>
  <c r="N1753" i="2"/>
  <c r="N3114" i="2"/>
  <c r="N929" i="2"/>
  <c r="N1017" i="2"/>
  <c r="N1321" i="2"/>
  <c r="N1497" i="2"/>
  <c r="N1897" i="2"/>
  <c r="N2353" i="2"/>
  <c r="N2601" i="2"/>
  <c r="N2769" i="2"/>
  <c r="N2817" i="2"/>
  <c r="N2865" i="2"/>
  <c r="N3137" i="2"/>
  <c r="N3185" i="2"/>
  <c r="N3225" i="2"/>
  <c r="N3329" i="2"/>
  <c r="N3377" i="2"/>
  <c r="N3417" i="2"/>
  <c r="N3953" i="2"/>
  <c r="N4185" i="2"/>
  <c r="N11" i="2"/>
  <c r="N67" i="2"/>
  <c r="N195" i="2"/>
  <c r="N323" i="2"/>
  <c r="N387" i="2"/>
  <c r="N459" i="2"/>
  <c r="N611" i="2"/>
  <c r="N771" i="2"/>
  <c r="N835" i="2"/>
  <c r="N891" i="2"/>
  <c r="N955" i="2"/>
  <c r="N1019" i="2"/>
  <c r="N1083" i="2"/>
  <c r="N1211" i="2"/>
  <c r="N1283" i="2"/>
  <c r="N1459" i="2"/>
  <c r="N1507" i="2"/>
  <c r="N1603" i="2"/>
  <c r="N1811" i="2"/>
  <c r="N1891" i="2"/>
  <c r="N1971" i="2"/>
  <c r="N2035" i="2"/>
  <c r="N2227" i="2"/>
  <c r="N2275" i="2"/>
  <c r="N2387" i="2"/>
  <c r="N2475" i="2"/>
  <c r="N2531" i="2"/>
  <c r="N2595" i="2"/>
  <c r="N2747" i="2"/>
  <c r="N2835" i="2"/>
  <c r="N3123" i="2"/>
  <c r="N3267" i="2"/>
  <c r="N3379" i="2"/>
  <c r="N3499" i="2"/>
  <c r="N3563" i="2"/>
  <c r="N3739" i="2"/>
  <c r="N3907" i="2"/>
  <c r="N4043" i="2"/>
  <c r="N4195" i="2"/>
  <c r="N4299" i="2"/>
  <c r="N4419" i="2"/>
  <c r="N4715" i="2"/>
  <c r="N4883" i="2"/>
  <c r="N2140" i="2"/>
  <c r="N2196" i="2"/>
  <c r="N2292" i="2"/>
  <c r="N2436" i="2"/>
  <c r="N2604" i="2"/>
  <c r="N2700" i="2"/>
  <c r="N2796" i="2"/>
  <c r="N2884" i="2"/>
  <c r="N2956" i="2"/>
  <c r="N3036" i="2"/>
  <c r="N3124" i="2"/>
  <c r="N3180" i="2"/>
  <c r="N3244" i="2"/>
  <c r="N3332" i="2"/>
  <c r="N3428" i="2"/>
  <c r="N3484" i="2"/>
  <c r="N3596" i="2"/>
  <c r="N3716" i="2"/>
  <c r="N3780" i="2"/>
  <c r="N3916" i="2"/>
  <c r="N4140" i="2"/>
  <c r="N4268" i="2"/>
  <c r="N4324" i="2"/>
  <c r="N4420" i="2"/>
  <c r="N4484" i="2"/>
  <c r="N4540" i="2"/>
  <c r="N4604" i="2"/>
  <c r="N4668" i="2"/>
  <c r="N4732" i="2"/>
  <c r="N4796" i="2"/>
  <c r="N4860" i="2"/>
  <c r="N4924" i="2"/>
  <c r="N1661" i="2"/>
  <c r="N1765" i="2"/>
  <c r="N2197" i="2"/>
  <c r="N2277" i="2"/>
  <c r="N2357" i="2"/>
  <c r="N2517" i="2"/>
  <c r="N2677" i="2"/>
  <c r="N2853" i="2"/>
  <c r="N2957" i="2"/>
  <c r="N3069" i="2"/>
  <c r="N3157" i="2"/>
  <c r="N3277" i="2"/>
  <c r="N3549" i="2"/>
  <c r="N3653" i="2"/>
  <c r="N3725" i="2"/>
  <c r="N3853" i="2"/>
  <c r="N3989" i="2"/>
  <c r="N3033" i="2"/>
  <c r="N50" i="2"/>
  <c r="N82" i="2"/>
  <c r="N114" i="2"/>
  <c r="N146" i="2"/>
  <c r="N186" i="2"/>
  <c r="N218" i="2"/>
  <c r="N258" i="2"/>
  <c r="N290" i="2"/>
  <c r="N322" i="2"/>
  <c r="N354" i="2"/>
  <c r="N386" i="2"/>
  <c r="N434" i="2"/>
  <c r="N498" i="2"/>
  <c r="N530" i="2"/>
  <c r="N562" i="2"/>
  <c r="N594" i="2"/>
  <c r="N626" i="2"/>
  <c r="N658" i="2"/>
  <c r="N690" i="2"/>
  <c r="N754" i="2"/>
  <c r="N786" i="2"/>
  <c r="N858" i="2"/>
  <c r="N930" i="2"/>
  <c r="N1026" i="2"/>
  <c r="N1058" i="2"/>
  <c r="N1090" i="2"/>
  <c r="N1122" i="2"/>
  <c r="N1154" i="2"/>
  <c r="N1186" i="2"/>
  <c r="N1250" i="2"/>
  <c r="N1282" i="2"/>
  <c r="N1314" i="2"/>
  <c r="N1346" i="2"/>
  <c r="N1378" i="2"/>
  <c r="N1410" i="2"/>
  <c r="N1442" i="2"/>
  <c r="N1474" i="2"/>
  <c r="N1506" i="2"/>
  <c r="N1538" i="2"/>
  <c r="N1570" i="2"/>
  <c r="N1602" i="2"/>
  <c r="N1634" i="2"/>
  <c r="N1698" i="2"/>
  <c r="N1730" i="2"/>
  <c r="N1762" i="2"/>
  <c r="N1826" i="2"/>
  <c r="N1858" i="2"/>
  <c r="N1922" i="2"/>
  <c r="N1962" i="2"/>
  <c r="N1994" i="2"/>
  <c r="N2026" i="2"/>
  <c r="N2066" i="2"/>
  <c r="N2114" i="2"/>
  <c r="N2146" i="2"/>
  <c r="N2210" i="2"/>
  <c r="N2242" i="2"/>
  <c r="N2330" i="2"/>
  <c r="N2378" i="2"/>
  <c r="N2410" i="2"/>
  <c r="N2466" i="2"/>
  <c r="N2538" i="2"/>
  <c r="N2570" i="2"/>
  <c r="N2642" i="2"/>
  <c r="N2682" i="2"/>
  <c r="N2746" i="2"/>
  <c r="N2778" i="2"/>
  <c r="N2890" i="2"/>
  <c r="N2922" i="2"/>
  <c r="N2962" i="2"/>
  <c r="N3026" i="2"/>
  <c r="N3865" i="2"/>
  <c r="N4145" i="2"/>
  <c r="N27" i="2"/>
  <c r="N91" i="2"/>
  <c r="N211" i="2"/>
  <c r="N275" i="2"/>
  <c r="N339" i="2"/>
  <c r="N555" i="2"/>
  <c r="N619" i="2"/>
  <c r="N691" i="2"/>
  <c r="N787" i="2"/>
  <c r="N851" i="2"/>
  <c r="N899" i="2"/>
  <c r="N1035" i="2"/>
  <c r="N1099" i="2"/>
  <c r="N1163" i="2"/>
  <c r="N1227" i="2"/>
  <c r="N1411" i="2"/>
  <c r="N1523" i="2"/>
  <c r="N1611" i="2"/>
  <c r="N1675" i="2"/>
  <c r="N1739" i="2"/>
  <c r="N1827" i="2"/>
  <c r="N1907" i="2"/>
  <c r="N1987" i="2"/>
  <c r="N2051" i="2"/>
  <c r="N2107" i="2"/>
  <c r="N2235" i="2"/>
  <c r="N2307" i="2"/>
  <c r="N2427" i="2"/>
  <c r="N2483" i="2"/>
  <c r="N2755" i="2"/>
  <c r="N2883" i="2"/>
  <c r="N2979" i="2"/>
  <c r="N3139" i="2"/>
  <c r="N3411" i="2"/>
  <c r="N3515" i="2"/>
  <c r="N3619" i="2"/>
  <c r="N3939" i="2"/>
  <c r="N4075" i="2"/>
  <c r="N4227" i="2"/>
  <c r="N4323" i="2"/>
  <c r="N4435" i="2"/>
  <c r="N4779" i="2"/>
  <c r="N1685" i="2"/>
  <c r="N3121" i="2"/>
  <c r="N4209" i="2"/>
  <c r="N3138" i="2"/>
  <c r="N3954" i="2"/>
  <c r="N1516" i="2"/>
  <c r="N1604" i="2"/>
  <c r="N1692" i="2"/>
  <c r="N1772" i="2"/>
  <c r="N1876" i="2"/>
  <c r="N1956" i="2"/>
  <c r="N2036" i="2"/>
  <c r="N2132" i="2"/>
  <c r="N2268" i="2"/>
  <c r="N2356" i="2"/>
  <c r="N2460" i="2"/>
  <c r="N2532" i="2"/>
  <c r="N2596" i="2"/>
  <c r="N2660" i="2"/>
  <c r="N2764" i="2"/>
  <c r="N2980" i="2"/>
  <c r="N3084" i="2"/>
  <c r="N3236" i="2"/>
  <c r="N3340" i="2"/>
  <c r="N3444" i="2"/>
  <c r="N3636" i="2"/>
  <c r="N3692" i="2"/>
  <c r="N3892" i="2"/>
  <c r="N3948" i="2"/>
  <c r="N4028" i="2"/>
  <c r="N4132" i="2"/>
  <c r="N4260" i="2"/>
  <c r="N4396" i="2"/>
  <c r="N4476" i="2"/>
  <c r="N4548" i="2"/>
  <c r="N4612" i="2"/>
  <c r="N4740" i="2"/>
  <c r="N4804" i="2"/>
  <c r="N4868" i="2"/>
  <c r="N4932" i="2"/>
  <c r="N8" i="2"/>
  <c r="N40" i="2"/>
  <c r="N72" i="2"/>
  <c r="N136" i="2"/>
  <c r="N168" i="2"/>
  <c r="N200" i="2"/>
  <c r="N264" i="2"/>
  <c r="N296" i="2"/>
  <c r="N328" i="2"/>
  <c r="N424" i="2"/>
  <c r="N456" i="2"/>
  <c r="N552" i="2"/>
  <c r="N592" i="2"/>
  <c r="N624" i="2"/>
  <c r="N656" i="2"/>
  <c r="N688" i="2"/>
  <c r="N720" i="2"/>
  <c r="N752" i="2"/>
  <c r="N784" i="2"/>
  <c r="N816" i="2"/>
  <c r="N848" i="2"/>
  <c r="N880" i="2"/>
  <c r="N912" i="2"/>
  <c r="N944" i="2"/>
  <c r="N976" i="2"/>
  <c r="N1056" i="2"/>
  <c r="N1120" i="2"/>
  <c r="N1152" i="2"/>
  <c r="N1184" i="2"/>
  <c r="N1216" i="2"/>
  <c r="N1280" i="2"/>
  <c r="N1376" i="2"/>
  <c r="N1408" i="2"/>
  <c r="N1440" i="2"/>
  <c r="N1512" i="2"/>
  <c r="N1576" i="2"/>
  <c r="N1608" i="2"/>
  <c r="N1672" i="2"/>
  <c r="N1768" i="2"/>
  <c r="N1800" i="2"/>
  <c r="N1832" i="2"/>
  <c r="N1864" i="2"/>
  <c r="N1896" i="2"/>
  <c r="N1960" i="2"/>
  <c r="N2024" i="2"/>
  <c r="N2064" i="2"/>
  <c r="N2104" i="2"/>
  <c r="N2168" i="2"/>
  <c r="N2208" i="2"/>
  <c r="N2272" i="2"/>
  <c r="N2336" i="2"/>
  <c r="N2368" i="2"/>
  <c r="N2400" i="2"/>
  <c r="N2432" i="2"/>
  <c r="N2472" i="2"/>
  <c r="N2504" i="2"/>
  <c r="N2696" i="2"/>
  <c r="N2784" i="2"/>
  <c r="N2888" i="2"/>
  <c r="N2952" i="2"/>
  <c r="N3016" i="2"/>
  <c r="N3056" i="2"/>
  <c r="N3104" i="2"/>
  <c r="N3232" i="2"/>
  <c r="N3360" i="2"/>
  <c r="N3496" i="2"/>
  <c r="N605" i="2"/>
  <c r="N3363" i="2"/>
  <c r="N3491" i="2"/>
  <c r="N3747" i="2"/>
  <c r="N3811" i="2"/>
  <c r="N3923" i="2"/>
  <c r="N4027" i="2"/>
  <c r="N4115" i="2"/>
  <c r="N4251" i="2"/>
  <c r="N4387" i="2"/>
  <c r="N4739" i="2"/>
  <c r="N4931" i="2"/>
  <c r="N1637" i="2"/>
  <c r="N1741" i="2"/>
  <c r="N1829" i="2"/>
  <c r="N1957" i="2"/>
  <c r="N2101" i="2"/>
  <c r="N2285" i="2"/>
  <c r="N2413" i="2"/>
  <c r="N2485" i="2"/>
  <c r="N2573" i="2"/>
  <c r="N2661" i="2"/>
  <c r="N2733" i="2"/>
  <c r="N2861" i="2"/>
  <c r="N2965" i="2"/>
  <c r="N3149" i="2"/>
  <c r="N3261" i="2"/>
  <c r="N3365" i="2"/>
  <c r="N3629" i="2"/>
  <c r="N3773" i="2"/>
  <c r="N2490" i="2"/>
  <c r="N3626" i="2"/>
  <c r="N2674" i="2"/>
  <c r="N3674" i="2"/>
  <c r="N1572" i="2"/>
  <c r="N1636" i="2"/>
  <c r="N1724" i="2"/>
  <c r="N1804" i="2"/>
  <c r="N1908" i="2"/>
  <c r="N1980" i="2"/>
  <c r="N2108" i="2"/>
  <c r="N2204" i="2"/>
  <c r="N2300" i="2"/>
  <c r="N2388" i="2"/>
  <c r="N2484" i="2"/>
  <c r="N2628" i="2"/>
  <c r="N2916" i="2"/>
  <c r="N3148" i="2"/>
  <c r="N3268" i="2"/>
  <c r="N3396" i="2"/>
  <c r="N3516" i="2"/>
  <c r="N3588" i="2"/>
  <c r="N3668" i="2"/>
  <c r="N3772" i="2"/>
  <c r="N3844" i="2"/>
  <c r="N3924" i="2"/>
  <c r="N3996" i="2"/>
  <c r="N4068" i="2"/>
  <c r="N4164" i="2"/>
  <c r="N4332" i="2"/>
  <c r="N4444" i="2"/>
  <c r="N4508" i="2"/>
  <c r="N4580" i="2"/>
  <c r="N4708" i="2"/>
  <c r="N4772" i="2"/>
  <c r="N4836" i="2"/>
  <c r="N4956" i="2"/>
  <c r="N1837" i="2"/>
  <c r="N1677" i="2"/>
  <c r="N24" i="2"/>
  <c r="N56" i="2"/>
  <c r="N184" i="2"/>
  <c r="N248" i="2"/>
  <c r="N280" i="2"/>
  <c r="N312" i="2"/>
  <c r="N344" i="2"/>
  <c r="N376" i="2"/>
  <c r="N408" i="2"/>
  <c r="N440" i="2"/>
  <c r="N472" i="2"/>
  <c r="N504" i="2"/>
  <c r="N536" i="2"/>
  <c r="N568" i="2"/>
  <c r="N608" i="2"/>
  <c r="N640" i="2"/>
  <c r="N672" i="2"/>
  <c r="N704" i="2"/>
  <c r="N736" i="2"/>
  <c r="N768" i="2"/>
  <c r="N800" i="2"/>
  <c r="N832" i="2"/>
  <c r="N864" i="2"/>
  <c r="N896" i="2"/>
  <c r="N928" i="2"/>
  <c r="N1000" i="2"/>
  <c r="N1040" i="2"/>
  <c r="N1072" i="2"/>
  <c r="N1104" i="2"/>
  <c r="N1136" i="2"/>
  <c r="N1168" i="2"/>
  <c r="N1200" i="2"/>
  <c r="N1232" i="2"/>
  <c r="N1296" i="2"/>
  <c r="N1360" i="2"/>
  <c r="N1392" i="2"/>
  <c r="N1424" i="2"/>
  <c r="N1456" i="2"/>
  <c r="N1496" i="2"/>
  <c r="N1624" i="2"/>
  <c r="N1720" i="2"/>
  <c r="N1752" i="2"/>
  <c r="N1816" i="2"/>
  <c r="N1848" i="2"/>
  <c r="N2088" i="2"/>
  <c r="N2120" i="2"/>
  <c r="N2224" i="2"/>
  <c r="N2288" i="2"/>
  <c r="N2352" i="2"/>
  <c r="N2384" i="2"/>
  <c r="N2448" i="2"/>
  <c r="N2600" i="2"/>
  <c r="N2632" i="2"/>
  <c r="N2800" i="2"/>
  <c r="N2912" i="2"/>
  <c r="N3040" i="2"/>
  <c r="N3208" i="2"/>
  <c r="N3312" i="2"/>
  <c r="N3376" i="2"/>
  <c r="N3432" i="2"/>
  <c r="N3560" i="2"/>
  <c r="N3680" i="2"/>
  <c r="N4128" i="2"/>
  <c r="N4256" i="2"/>
  <c r="N4288" i="2"/>
  <c r="N4320" i="2"/>
  <c r="N4352" i="2"/>
  <c r="N4384" i="2"/>
  <c r="N4432" i="2"/>
  <c r="N4464" i="2"/>
  <c r="N4496" i="2"/>
  <c r="N4536" i="2"/>
  <c r="N4576" i="2"/>
  <c r="N4624" i="2"/>
  <c r="N4704" i="2"/>
  <c r="N4760" i="2"/>
  <c r="N4840" i="2"/>
  <c r="N4904" i="2"/>
  <c r="N4936" i="2"/>
  <c r="N1623" i="2"/>
  <c r="N1815" i="2"/>
  <c r="N2007" i="2"/>
  <c r="N2287" i="2"/>
  <c r="N2375" i="2"/>
  <c r="N2471" i="2"/>
  <c r="N2679" i="2"/>
  <c r="N2847" i="2"/>
  <c r="N2999" i="2"/>
  <c r="N3087" i="2"/>
  <c r="N3231" i="2"/>
  <c r="N3359" i="2"/>
  <c r="N3583" i="2"/>
  <c r="N3815" i="2"/>
  <c r="N3903" i="2"/>
  <c r="N3999" i="2"/>
  <c r="N4111" i="2"/>
  <c r="N4199" i="2"/>
  <c r="N4279" i="2"/>
  <c r="N4463" i="2"/>
  <c r="N4535" i="2"/>
  <c r="N4927" i="2"/>
  <c r="N2936" i="2"/>
  <c r="N335" i="2"/>
  <c r="N3896" i="2"/>
  <c r="N3392" i="2"/>
  <c r="N4934" i="2"/>
  <c r="N4510" i="2"/>
  <c r="N4165" i="2"/>
  <c r="N4197" i="2"/>
  <c r="N4237" i="2"/>
  <c r="N4325" i="2"/>
  <c r="N4381" i="2"/>
  <c r="N4453" i="2"/>
  <c r="N4533" i="2"/>
  <c r="N4581" i="2"/>
  <c r="N4629" i="2"/>
  <c r="N4709" i="2"/>
  <c r="N4901" i="2"/>
  <c r="N3160" i="2"/>
  <c r="N1686" i="2"/>
  <c r="N1774" i="2"/>
  <c r="N1830" i="2"/>
  <c r="N1894" i="2"/>
  <c r="N1966" i="2"/>
  <c r="N2030" i="2"/>
  <c r="N2086" i="2"/>
  <c r="N2150" i="2"/>
  <c r="N2302" i="2"/>
  <c r="N2374" i="2"/>
  <c r="N2446" i="2"/>
  <c r="N2526" i="2"/>
  <c r="N2590" i="2"/>
  <c r="N2646" i="2"/>
  <c r="N2702" i="2"/>
  <c r="N2854" i="2"/>
  <c r="N3014" i="2"/>
  <c r="N3070" i="2"/>
  <c r="N3142" i="2"/>
  <c r="N3206" i="2"/>
  <c r="N3262" i="2"/>
  <c r="N3398" i="2"/>
  <c r="N3430" i="2"/>
  <c r="N3462" i="2"/>
  <c r="N3502" i="2"/>
  <c r="N3550" i="2"/>
  <c r="N3590" i="2"/>
  <c r="N3654" i="2"/>
  <c r="N3694" i="2"/>
  <c r="N3750" i="2"/>
  <c r="N3806" i="2"/>
  <c r="N3870" i="2"/>
  <c r="N3918" i="2"/>
  <c r="N3998" i="2"/>
  <c r="N4174" i="2"/>
  <c r="N4406" i="2"/>
  <c r="N4614" i="2"/>
  <c r="N871" i="2"/>
  <c r="N1071" i="2"/>
  <c r="N1143" i="2"/>
  <c r="N1207" i="2"/>
  <c r="N2111" i="2"/>
  <c r="N2295" i="2"/>
  <c r="N4543" i="2"/>
  <c r="N4911" i="2"/>
  <c r="N4677" i="2"/>
  <c r="N4733" i="2"/>
  <c r="N1882" i="2"/>
  <c r="N1914" i="2"/>
  <c r="N1946" i="2"/>
  <c r="N1986" i="2"/>
  <c r="N2050" i="2"/>
  <c r="N2138" i="2"/>
  <c r="N2234" i="2"/>
  <c r="N2274" i="2"/>
  <c r="N2322" i="2"/>
  <c r="N2362" i="2"/>
  <c r="N2402" i="2"/>
  <c r="N2442" i="2"/>
  <c r="N2530" i="2"/>
  <c r="N2594" i="2"/>
  <c r="N2634" i="2"/>
  <c r="N2706" i="2"/>
  <c r="N2738" i="2"/>
  <c r="N2770" i="2"/>
  <c r="N2802" i="2"/>
  <c r="N2834" i="2"/>
  <c r="N2874" i="2"/>
  <c r="N2914" i="2"/>
  <c r="N2954" i="2"/>
  <c r="N3018" i="2"/>
  <c r="N3082" i="2"/>
  <c r="N3154" i="2"/>
  <c r="N3194" i="2"/>
  <c r="N3258" i="2"/>
  <c r="N3290" i="2"/>
  <c r="N3322" i="2"/>
  <c r="N3354" i="2"/>
  <c r="N3386" i="2"/>
  <c r="N3482" i="2"/>
  <c r="N3522" i="2"/>
  <c r="N3586" i="2"/>
  <c r="N3730" i="2"/>
  <c r="N3802" i="2"/>
  <c r="N3858" i="2"/>
  <c r="N3922" i="2"/>
  <c r="N3986" i="2"/>
  <c r="N4122" i="2"/>
  <c r="N4346" i="2"/>
  <c r="N4410" i="2"/>
  <c r="N4522" i="2"/>
  <c r="N4714" i="2"/>
  <c r="N75" i="2"/>
  <c r="N131" i="2"/>
  <c r="N203" i="2"/>
  <c r="N267" i="2"/>
  <c r="N331" i="2"/>
  <c r="N451" i="2"/>
  <c r="N515" i="2"/>
  <c r="N579" i="2"/>
  <c r="N643" i="2"/>
  <c r="N699" i="2"/>
  <c r="N747" i="2"/>
  <c r="N827" i="2"/>
  <c r="N1003" i="2"/>
  <c r="N1123" i="2"/>
  <c r="N1187" i="2"/>
  <c r="N1243" i="2"/>
  <c r="N1355" i="2"/>
  <c r="N1443" i="2"/>
  <c r="N1619" i="2"/>
  <c r="N1747" i="2"/>
  <c r="N1803" i="2"/>
  <c r="N1883" i="2"/>
  <c r="N1979" i="2"/>
  <c r="N2131" i="2"/>
  <c r="N2299" i="2"/>
  <c r="N2467" i="2"/>
  <c r="N2611" i="2"/>
  <c r="N2715" i="2"/>
  <c r="N2851" i="2"/>
  <c r="N2987" i="2"/>
  <c r="N3203" i="2"/>
  <c r="N3395" i="2"/>
  <c r="N3531" i="2"/>
  <c r="N3651" i="2"/>
  <c r="N3755" i="2"/>
  <c r="N3963" i="2"/>
  <c r="N4035" i="2"/>
  <c r="N4267" i="2"/>
  <c r="N4403" i="2"/>
  <c r="N4611" i="2"/>
  <c r="N4755" i="2"/>
  <c r="N2509" i="2"/>
  <c r="N1773" i="2"/>
  <c r="N1909" i="2"/>
  <c r="N1997" i="2"/>
  <c r="N2117" i="2"/>
  <c r="N2205" i="2"/>
  <c r="N2341" i="2"/>
  <c r="N2429" i="2"/>
  <c r="N2501" i="2"/>
  <c r="N2597" i="2"/>
  <c r="N2669" i="2"/>
  <c r="N2749" i="2"/>
  <c r="N2893" i="2"/>
  <c r="N3189" i="2"/>
  <c r="N3293" i="2"/>
  <c r="N3373" i="2"/>
  <c r="N3517" i="2"/>
  <c r="N3661" i="2"/>
  <c r="N3805" i="2"/>
  <c r="N4013" i="2"/>
  <c r="N2151" i="2"/>
  <c r="N4863" i="2"/>
  <c r="N96" i="2"/>
  <c r="N480" i="2"/>
  <c r="N544" i="2"/>
  <c r="N936" i="2"/>
  <c r="N1048" i="2"/>
  <c r="N1176" i="2"/>
  <c r="N1272" i="2"/>
  <c r="N1432" i="2"/>
  <c r="N1504" i="2"/>
  <c r="N1632" i="2"/>
  <c r="N1728" i="2"/>
  <c r="N2128" i="2"/>
  <c r="N2160" i="2"/>
  <c r="N2200" i="2"/>
  <c r="N2496" i="2"/>
  <c r="N2688" i="2"/>
  <c r="N2744" i="2"/>
  <c r="N2776" i="2"/>
  <c r="N2816" i="2"/>
  <c r="N2880" i="2"/>
  <c r="N3008" i="2"/>
  <c r="N3096" i="2"/>
  <c r="N3136" i="2"/>
  <c r="N3224" i="2"/>
  <c r="N3320" i="2"/>
  <c r="N3776" i="2"/>
  <c r="N3864" i="2"/>
  <c r="N4096" i="2"/>
  <c r="N4224" i="2"/>
  <c r="N4296" i="2"/>
  <c r="N1655" i="2"/>
  <c r="N2135" i="2"/>
  <c r="N4383" i="2"/>
  <c r="N3088" i="2"/>
  <c r="N1431" i="2"/>
  <c r="N4120" i="2"/>
  <c r="N3520" i="2"/>
  <c r="N4621" i="2"/>
  <c r="N4429" i="2"/>
  <c r="N4509" i="2"/>
  <c r="N4541" i="2"/>
  <c r="N4589" i="2"/>
  <c r="N4725" i="2"/>
  <c r="N4933" i="2"/>
  <c r="N3672" i="2"/>
  <c r="N2398" i="2"/>
  <c r="N2542" i="2"/>
  <c r="N4478" i="2"/>
  <c r="N4542" i="2"/>
  <c r="N4958" i="2"/>
  <c r="N31" i="2"/>
  <c r="N95" i="2"/>
  <c r="N159" i="2"/>
  <c r="N223" i="2"/>
  <c r="N287" i="2"/>
  <c r="N351" i="2"/>
  <c r="N423" i="2"/>
  <c r="N543" i="2"/>
  <c r="N607" i="2"/>
  <c r="N679" i="2"/>
  <c r="N735" i="2"/>
  <c r="N1015" i="2"/>
  <c r="N1303" i="2"/>
  <c r="N1479" i="2"/>
  <c r="N1559" i="2"/>
  <c r="N1775" i="2"/>
  <c r="N1863" i="2"/>
  <c r="N1999" i="2"/>
  <c r="N2447" i="2"/>
  <c r="N2527" i="2"/>
  <c r="N2663" i="2"/>
  <c r="N2831" i="2"/>
  <c r="N2991" i="2"/>
  <c r="N3079" i="2"/>
  <c r="N3207" i="2"/>
  <c r="N3367" i="2"/>
  <c r="N3511" i="2"/>
  <c r="N3599" i="2"/>
  <c r="N3719" i="2"/>
  <c r="N3943" i="2"/>
  <c r="N4055" i="2"/>
  <c r="N4143" i="2"/>
  <c r="N4271" i="2"/>
  <c r="N4391" i="2"/>
  <c r="N4813" i="2"/>
  <c r="N3536" i="2"/>
  <c r="N2254" i="2"/>
  <c r="N4494" i="2"/>
  <c r="N4638" i="2"/>
  <c r="N4878" i="2"/>
  <c r="N4519" i="2"/>
  <c r="N391" i="2"/>
  <c r="N1271" i="2"/>
  <c r="N1343" i="2"/>
  <c r="N1663" i="2"/>
  <c r="N2255" i="2"/>
  <c r="N2455" i="2"/>
  <c r="N4407" i="2"/>
  <c r="N4975" i="2"/>
  <c r="N1869" i="2"/>
  <c r="N1244" i="2"/>
  <c r="N2100" i="2"/>
  <c r="N2564" i="2"/>
  <c r="N2996" i="2"/>
  <c r="N3580" i="2"/>
  <c r="N4340" i="2"/>
  <c r="N2821" i="2"/>
  <c r="N3357" i="2"/>
  <c r="N3765" i="2"/>
  <c r="N3985" i="2"/>
  <c r="N4505" i="2"/>
  <c r="N4585" i="2"/>
  <c r="N4673" i="2"/>
  <c r="N4809" i="2"/>
  <c r="N4873" i="2"/>
  <c r="N4937" i="2"/>
  <c r="N2882" i="2"/>
  <c r="N3442" i="2"/>
  <c r="N4162" i="2"/>
  <c r="N731" i="2"/>
  <c r="N1555" i="2"/>
  <c r="N2955" i="2"/>
  <c r="N3083" i="2"/>
  <c r="N3355" i="2"/>
  <c r="N3579" i="2"/>
  <c r="N3827" i="2"/>
  <c r="N3979" i="2"/>
  <c r="N4091" i="2"/>
  <c r="N4315" i="2"/>
  <c r="N4427" i="2"/>
  <c r="N4643" i="2"/>
  <c r="N4731" i="2"/>
  <c r="N4795" i="2"/>
  <c r="N4859" i="2"/>
  <c r="N4955" i="2"/>
  <c r="N3964" i="2"/>
  <c r="N3673" i="2"/>
  <c r="N2061" i="2"/>
  <c r="N2897" i="2"/>
  <c r="N3761" i="2"/>
  <c r="N1890" i="2"/>
  <c r="N2602" i="2"/>
  <c r="N4138" i="2"/>
  <c r="N1652" i="2"/>
  <c r="N1740" i="2"/>
  <c r="N1940" i="2"/>
  <c r="N2020" i="2"/>
  <c r="N2116" i="2"/>
  <c r="N2220" i="2"/>
  <c r="N2340" i="2"/>
  <c r="N2444" i="2"/>
  <c r="N2516" i="2"/>
  <c r="N2572" i="2"/>
  <c r="N2644" i="2"/>
  <c r="N2748" i="2"/>
  <c r="N2924" i="2"/>
  <c r="N3044" i="2"/>
  <c r="N3188" i="2"/>
  <c r="N3300" i="2"/>
  <c r="N3404" i="2"/>
  <c r="N3532" i="2"/>
  <c r="N3620" i="2"/>
  <c r="N3684" i="2"/>
  <c r="N3788" i="2"/>
  <c r="N3876" i="2"/>
  <c r="N4012" i="2"/>
  <c r="N4100" i="2"/>
  <c r="N4172" i="2"/>
  <c r="N4252" i="2"/>
  <c r="N4364" i="2"/>
  <c r="N4460" i="2"/>
  <c r="N4660" i="2"/>
  <c r="N4724" i="2"/>
  <c r="N4788" i="2"/>
  <c r="N4852" i="2"/>
  <c r="N4916" i="2"/>
  <c r="N4972" i="2"/>
  <c r="N1613" i="2"/>
  <c r="N1789" i="2"/>
  <c r="N2318" i="2"/>
  <c r="N32" i="2"/>
  <c r="N64" i="2"/>
  <c r="N128" i="2"/>
  <c r="N160" i="2"/>
  <c r="N192" i="2"/>
  <c r="N224" i="2"/>
  <c r="N288" i="2"/>
  <c r="N320" i="2"/>
  <c r="N384" i="2"/>
  <c r="N416" i="2"/>
  <c r="N448" i="2"/>
  <c r="N512" i="2"/>
  <c r="N576" i="2"/>
  <c r="N616" i="2"/>
  <c r="N680" i="2"/>
  <c r="N712" i="2"/>
  <c r="N744" i="2"/>
  <c r="N776" i="2"/>
  <c r="N808" i="2"/>
  <c r="N840" i="2"/>
  <c r="N968" i="2"/>
  <c r="N1008" i="2"/>
  <c r="N1144" i="2"/>
  <c r="N1208" i="2"/>
  <c r="N1240" i="2"/>
  <c r="N1336" i="2"/>
  <c r="N1368" i="2"/>
  <c r="N1400" i="2"/>
  <c r="N1464" i="2"/>
  <c r="N1536" i="2"/>
  <c r="N1568" i="2"/>
  <c r="N1600" i="2"/>
  <c r="N1664" i="2"/>
  <c r="N1696" i="2"/>
  <c r="N1760" i="2"/>
  <c r="N1824" i="2"/>
  <c r="N1888" i="2"/>
  <c r="N1920" i="2"/>
  <c r="N1952" i="2"/>
  <c r="N1984" i="2"/>
  <c r="N2016" i="2"/>
  <c r="N2056" i="2"/>
  <c r="N2096" i="2"/>
  <c r="N2232" i="2"/>
  <c r="N2264" i="2"/>
  <c r="N2296" i="2"/>
  <c r="N2328" i="2"/>
  <c r="N2360" i="2"/>
  <c r="N2392" i="2"/>
  <c r="N2536" i="2"/>
  <c r="N2568" i="2"/>
  <c r="N2608" i="2"/>
  <c r="N2640" i="2"/>
  <c r="N2848" i="2"/>
  <c r="N2928" i="2"/>
  <c r="N2976" i="2"/>
  <c r="N3048" i="2"/>
  <c r="N3272" i="2"/>
  <c r="N3400" i="2"/>
  <c r="N3488" i="2"/>
  <c r="N3528" i="2"/>
  <c r="N3568" i="2"/>
  <c r="N3600" i="2"/>
  <c r="N3696" i="2"/>
  <c r="N3728" i="2"/>
  <c r="N3808" i="2"/>
  <c r="N3920" i="2"/>
  <c r="N3952" i="2"/>
  <c r="N4000" i="2"/>
  <c r="N4064" i="2"/>
  <c r="N4168" i="2"/>
  <c r="N4328" i="2"/>
  <c r="N4360" i="2"/>
  <c r="N4400" i="2"/>
  <c r="N4440" i="2"/>
  <c r="N4472" i="2"/>
  <c r="N4504" i="2"/>
  <c r="N4584" i="2"/>
  <c r="N4640" i="2"/>
  <c r="N4720" i="2"/>
  <c r="N4768" i="2"/>
  <c r="N4808" i="2"/>
  <c r="N4848" i="2"/>
  <c r="N4880" i="2"/>
  <c r="N4944" i="2"/>
  <c r="N4976" i="2"/>
  <c r="N1751" i="2"/>
  <c r="N1943" i="2"/>
  <c r="N2031" i="2"/>
  <c r="N2223" i="2"/>
  <c r="N2311" i="2"/>
  <c r="N2399" i="2"/>
  <c r="N2495" i="2"/>
  <c r="N2615" i="2"/>
  <c r="N2743" i="2"/>
  <c r="N2871" i="2"/>
  <c r="N3023" i="2"/>
  <c r="N3175" i="2"/>
  <c r="N3295" i="2"/>
  <c r="N3607" i="2"/>
  <c r="N3759" i="2"/>
  <c r="N3839" i="2"/>
  <c r="N3927" i="2"/>
  <c r="N4047" i="2"/>
  <c r="N4135" i="2"/>
  <c r="N4223" i="2"/>
  <c r="N4303" i="2"/>
  <c r="N4479" i="2"/>
  <c r="N4559" i="2"/>
  <c r="N4943" i="2"/>
  <c r="N1591" i="2"/>
  <c r="N3624" i="2"/>
  <c r="N1711" i="2"/>
  <c r="N4461" i="2"/>
  <c r="N1472" i="2"/>
  <c r="N1743" i="2"/>
  <c r="N4742" i="2"/>
  <c r="N4085" i="2"/>
  <c r="N4133" i="2"/>
  <c r="N4173" i="2"/>
  <c r="N4333" i="2"/>
  <c r="N4389" i="2"/>
  <c r="N4469" i="2"/>
  <c r="N4645" i="2"/>
  <c r="N4032" i="2"/>
  <c r="N1646" i="2"/>
  <c r="N1702" i="2"/>
  <c r="N1846" i="2"/>
  <c r="N1982" i="2"/>
  <c r="N2046" i="2"/>
  <c r="N2102" i="2"/>
  <c r="N2166" i="2"/>
  <c r="N2334" i="2"/>
  <c r="N2462" i="2"/>
  <c r="N2606" i="2"/>
  <c r="N2662" i="2"/>
  <c r="N2710" i="2"/>
  <c r="N2870" i="2"/>
  <c r="N2942" i="2"/>
  <c r="N3022" i="2"/>
  <c r="N3094" i="2"/>
  <c r="N3150" i="2"/>
  <c r="N3214" i="2"/>
  <c r="N3286" i="2"/>
  <c r="N3374" i="2"/>
  <c r="N3438" i="2"/>
  <c r="N3510" i="2"/>
  <c r="N3558" i="2"/>
  <c r="N3598" i="2"/>
  <c r="N3630" i="2"/>
  <c r="N3662" i="2"/>
  <c r="N3702" i="2"/>
  <c r="N3822" i="2"/>
  <c r="N3886" i="2"/>
  <c r="N3950" i="2"/>
  <c r="N4126" i="2"/>
  <c r="N4198" i="2"/>
  <c r="N4302" i="2"/>
  <c r="N4358" i="2"/>
  <c r="N4422" i="2"/>
  <c r="N4630" i="2"/>
  <c r="N4774" i="2"/>
  <c r="N4838" i="2"/>
  <c r="N431" i="2"/>
  <c r="N823" i="2"/>
  <c r="N959" i="2"/>
  <c r="N1023" i="2"/>
  <c r="N1247" i="2"/>
  <c r="N2127" i="2"/>
  <c r="N4447" i="2"/>
  <c r="N4829" i="2"/>
  <c r="N3816" i="2"/>
  <c r="N1638" i="2"/>
  <c r="N1782" i="2"/>
  <c r="N1910" i="2"/>
  <c r="N1990" i="2"/>
  <c r="N2078" i="2"/>
  <c r="N2174" i="2"/>
  <c r="N2502" i="2"/>
  <c r="N2582" i="2"/>
  <c r="N2686" i="2"/>
  <c r="N2766" i="2"/>
  <c r="N2806" i="2"/>
  <c r="N2846" i="2"/>
  <c r="N2902" i="2"/>
  <c r="N2966" i="2"/>
  <c r="N3046" i="2"/>
  <c r="N3102" i="2"/>
  <c r="N3222" i="2"/>
  <c r="N3278" i="2"/>
  <c r="N3830" i="2"/>
  <c r="N3942" i="2"/>
  <c r="N4006" i="2"/>
  <c r="N4054" i="2"/>
  <c r="N4134" i="2"/>
  <c r="N4190" i="2"/>
  <c r="N4254" i="2"/>
  <c r="N4334" i="2"/>
  <c r="N4438" i="2"/>
  <c r="N4582" i="2"/>
  <c r="N4710" i="2"/>
  <c r="N4798" i="2"/>
  <c r="N4767" i="2"/>
  <c r="N55" i="2"/>
  <c r="N119" i="2"/>
  <c r="N183" i="2"/>
  <c r="N247" i="2"/>
  <c r="N471" i="2"/>
  <c r="N535" i="2"/>
  <c r="N655" i="2"/>
  <c r="N727" i="2"/>
  <c r="N783" i="2"/>
  <c r="N847" i="2"/>
  <c r="N903" i="2"/>
  <c r="N967" i="2"/>
  <c r="N1031" i="2"/>
  <c r="N1095" i="2"/>
  <c r="N1151" i="2"/>
  <c r="N1215" i="2"/>
  <c r="N1383" i="2"/>
  <c r="N1423" i="2"/>
  <c r="N1463" i="2"/>
  <c r="N1607" i="2"/>
  <c r="N1783" i="2"/>
  <c r="N1871" i="2"/>
  <c r="N1975" i="2"/>
  <c r="N2047" i="2"/>
  <c r="N2143" i="2"/>
  <c r="N2367" i="2"/>
  <c r="N2559" i="2"/>
  <c r="N2647" i="2"/>
  <c r="N2799" i="2"/>
  <c r="N2911" i="2"/>
  <c r="N2983" i="2"/>
  <c r="N3119" i="2"/>
  <c r="N3191" i="2"/>
  <c r="N3287" i="2"/>
  <c r="N3375" i="2"/>
  <c r="N3495" i="2"/>
  <c r="N3615" i="2"/>
  <c r="N3831" i="2"/>
  <c r="N3919" i="2"/>
  <c r="N4151" i="2"/>
  <c r="N4599" i="2"/>
  <c r="N4727" i="2"/>
  <c r="N1573" i="2"/>
  <c r="N4413" i="2"/>
  <c r="N2858" i="2"/>
  <c r="N2626" i="2"/>
  <c r="N1089" i="2"/>
  <c r="N1313" i="2"/>
  <c r="N2081" i="2"/>
  <c r="N2377" i="2"/>
  <c r="N2497" i="2"/>
  <c r="N2625" i="2"/>
  <c r="N2985" i="2"/>
  <c r="N3089" i="2"/>
  <c r="N3585" i="2"/>
  <c r="N3737" i="2"/>
  <c r="N3889" i="2"/>
  <c r="N4017" i="2"/>
  <c r="N4337" i="2"/>
  <c r="N250" i="2"/>
  <c r="N2498" i="2"/>
  <c r="N4490" i="2"/>
  <c r="N4570" i="2"/>
  <c r="N4786" i="2"/>
  <c r="N4850" i="2"/>
  <c r="N4954" i="2"/>
  <c r="N3467" i="2"/>
  <c r="N405" i="2"/>
  <c r="N158" i="2"/>
  <c r="N334" i="2"/>
  <c r="N942" i="2"/>
  <c r="N3130" i="2"/>
  <c r="N3170" i="2"/>
  <c r="N3202" i="2"/>
  <c r="N3298" i="2"/>
  <c r="N3402" i="2"/>
  <c r="N3450" i="2"/>
  <c r="N3490" i="2"/>
  <c r="N3538" i="2"/>
  <c r="N3602" i="2"/>
  <c r="N3690" i="2"/>
  <c r="N3754" i="2"/>
  <c r="N3818" i="2"/>
  <c r="N3874" i="2"/>
  <c r="N3938" i="2"/>
  <c r="N4002" i="2"/>
  <c r="N4194" i="2"/>
  <c r="N4362" i="2"/>
  <c r="N4426" i="2"/>
  <c r="N4730" i="2"/>
  <c r="N83" i="2"/>
  <c r="N155" i="2"/>
  <c r="N219" i="2"/>
  <c r="N283" i="2"/>
  <c r="N347" i="2"/>
  <c r="N411" i="2"/>
  <c r="N595" i="2"/>
  <c r="N659" i="2"/>
  <c r="N707" i="2"/>
  <c r="N947" i="2"/>
  <c r="N1011" i="2"/>
  <c r="N1075" i="2"/>
  <c r="N1139" i="2"/>
  <c r="N1203" i="2"/>
  <c r="N1371" i="2"/>
  <c r="N1451" i="2"/>
  <c r="N1563" i="2"/>
  <c r="N1635" i="2"/>
  <c r="N1699" i="2"/>
  <c r="N1763" i="2"/>
  <c r="N1931" i="2"/>
  <c r="N2083" i="2"/>
  <c r="N2163" i="2"/>
  <c r="N2331" i="2"/>
  <c r="N2411" i="2"/>
  <c r="N2491" i="2"/>
  <c r="N2643" i="2"/>
  <c r="N2723" i="2"/>
  <c r="N2867" i="2"/>
  <c r="N3003" i="2"/>
  <c r="N3091" i="2"/>
  <c r="N3227" i="2"/>
  <c r="N3427" i="2"/>
  <c r="N3587" i="2"/>
  <c r="N3683" i="2"/>
  <c r="N3771" i="2"/>
  <c r="N3875" i="2"/>
  <c r="N3995" i="2"/>
  <c r="N4067" i="2"/>
  <c r="N4179" i="2"/>
  <c r="N4523" i="2"/>
  <c r="N4803" i="2"/>
  <c r="N1853" i="2"/>
  <c r="N1933" i="2"/>
  <c r="N2053" i="2"/>
  <c r="N2133" i="2"/>
  <c r="N2237" i="2"/>
  <c r="N2349" i="2"/>
  <c r="N2533" i="2"/>
  <c r="N2701" i="2"/>
  <c r="N2781" i="2"/>
  <c r="N2917" i="2"/>
  <c r="N3053" i="2"/>
  <c r="N3309" i="2"/>
  <c r="N3405" i="2"/>
  <c r="N3533" i="2"/>
  <c r="N3701" i="2"/>
  <c r="N3941" i="2"/>
  <c r="N4029" i="2"/>
  <c r="N232" i="2"/>
  <c r="N392" i="2"/>
  <c r="N1016" i="2"/>
  <c r="N1088" i="2"/>
  <c r="N1248" i="2"/>
  <c r="N1544" i="2"/>
  <c r="N1704" i="2"/>
  <c r="N2136" i="2"/>
  <c r="N2240" i="2"/>
  <c r="N2544" i="2"/>
  <c r="N2576" i="2"/>
  <c r="N2616" i="2"/>
  <c r="N2648" i="2"/>
  <c r="N2752" i="2"/>
  <c r="N2856" i="2"/>
  <c r="N2984" i="2"/>
  <c r="N3192" i="2"/>
  <c r="N3288" i="2"/>
  <c r="N3328" i="2"/>
  <c r="N3416" i="2"/>
  <c r="N3544" i="2"/>
  <c r="N3576" i="2"/>
  <c r="N3608" i="2"/>
  <c r="N3648" i="2"/>
  <c r="N3928" i="2"/>
  <c r="N3960" i="2"/>
  <c r="N4008" i="2"/>
  <c r="N4072" i="2"/>
  <c r="N4184" i="2"/>
  <c r="N4336" i="2"/>
  <c r="N4831" i="2"/>
  <c r="N4959" i="2"/>
  <c r="N4789" i="2"/>
  <c r="N4455" i="2"/>
  <c r="N2383" i="2"/>
  <c r="N1719" i="2"/>
  <c r="N4248" i="2"/>
  <c r="N2080" i="2"/>
  <c r="N4821" i="2"/>
  <c r="N4397" i="2"/>
  <c r="N4605" i="2"/>
  <c r="N4653" i="2"/>
  <c r="N4757" i="2"/>
  <c r="N4949" i="2"/>
  <c r="N4662" i="2"/>
  <c r="N2278" i="2"/>
  <c r="N4790" i="2"/>
  <c r="N4854" i="2"/>
  <c r="N4176" i="2"/>
  <c r="N111" i="2"/>
  <c r="N175" i="2"/>
  <c r="N367" i="2"/>
  <c r="N495" i="2"/>
  <c r="N559" i="2"/>
  <c r="N623" i="2"/>
  <c r="N687" i="2"/>
  <c r="N1087" i="2"/>
  <c r="N1159" i="2"/>
  <c r="N1319" i="2"/>
  <c r="N1575" i="2"/>
  <c r="N1887" i="2"/>
  <c r="N2023" i="2"/>
  <c r="N2335" i="2"/>
  <c r="N2463" i="2"/>
  <c r="N2687" i="2"/>
  <c r="N2775" i="2"/>
  <c r="N2855" i="2"/>
  <c r="N3015" i="2"/>
  <c r="N3103" i="2"/>
  <c r="N3239" i="2"/>
  <c r="N3391" i="2"/>
  <c r="N3623" i="2"/>
  <c r="N3767" i="2"/>
  <c r="N3975" i="2"/>
  <c r="N4079" i="2"/>
  <c r="N4167" i="2"/>
  <c r="N4295" i="2"/>
  <c r="N4567" i="2"/>
  <c r="N4823" i="2"/>
  <c r="N4597" i="2"/>
  <c r="N4685" i="2"/>
  <c r="N4749" i="2"/>
  <c r="N4877" i="2"/>
  <c r="N4965" i="2"/>
  <c r="N4511" i="2"/>
  <c r="N2382" i="2"/>
  <c r="N4366" i="2"/>
  <c r="N4654" i="2"/>
  <c r="N4830" i="2"/>
  <c r="N919" i="2"/>
  <c r="N1231" i="2"/>
  <c r="N1359" i="2"/>
  <c r="N1687" i="2"/>
  <c r="N2167" i="2"/>
  <c r="N2279" i="2"/>
  <c r="N4807" i="2"/>
  <c r="N732" i="2"/>
  <c r="N1340" i="2"/>
  <c r="N2180" i="2"/>
  <c r="N2620" i="2"/>
  <c r="N3092" i="2"/>
  <c r="N3764" i="2"/>
  <c r="N1141" i="2"/>
  <c r="N2493" i="2"/>
  <c r="N2997" i="2"/>
  <c r="N3493" i="2"/>
  <c r="N3901" i="2"/>
  <c r="N1161" i="2"/>
  <c r="N4465" i="2"/>
  <c r="N4521" i="2"/>
  <c r="N4825" i="2"/>
  <c r="N4905" i="2"/>
  <c r="N4969" i="2"/>
  <c r="N2930" i="2"/>
  <c r="N1771" i="2"/>
  <c r="N2283" i="2"/>
  <c r="N2419" i="2"/>
  <c r="N2651" i="2"/>
  <c r="N2707" i="2"/>
  <c r="N2875" i="2"/>
  <c r="N2995" i="2"/>
  <c r="N3115" i="2"/>
  <c r="N3251" i="2"/>
  <c r="N3731" i="2"/>
  <c r="N3851" i="2"/>
  <c r="N3987" i="2"/>
  <c r="N4203" i="2"/>
  <c r="N4347" i="2"/>
  <c r="N4443" i="2"/>
  <c r="N4683" i="2"/>
  <c r="N4747" i="2"/>
  <c r="N4827" i="2"/>
  <c r="N4891" i="2"/>
  <c r="N4979" i="2"/>
  <c r="N182" i="2"/>
  <c r="N1222" i="2"/>
  <c r="N2598" i="2"/>
  <c r="N3784" i="2"/>
  <c r="N3824" i="2"/>
  <c r="N4104" i="2"/>
  <c r="N4144" i="2"/>
  <c r="N4232" i="2"/>
  <c r="N4304" i="2"/>
  <c r="N4368" i="2"/>
  <c r="N4408" i="2"/>
  <c r="N4448" i="2"/>
  <c r="N4552" i="2"/>
  <c r="N4664" i="2"/>
  <c r="N4728" i="2"/>
  <c r="N4784" i="2"/>
  <c r="N4856" i="2"/>
  <c r="N4888" i="2"/>
  <c r="N4920" i="2"/>
  <c r="N4984" i="2"/>
  <c r="N1671" i="2"/>
  <c r="N1767" i="2"/>
  <c r="N1967" i="2"/>
  <c r="N2063" i="2"/>
  <c r="N2247" i="2"/>
  <c r="N2327" i="2"/>
  <c r="N2519" i="2"/>
  <c r="N2767" i="2"/>
  <c r="N3047" i="2"/>
  <c r="N3199" i="2"/>
  <c r="N3407" i="2"/>
  <c r="N3671" i="2"/>
  <c r="N3863" i="2"/>
  <c r="N4159" i="2"/>
  <c r="N4247" i="2"/>
  <c r="N4327" i="2"/>
  <c r="N4431" i="2"/>
  <c r="N4503" i="2"/>
  <c r="N4591" i="2"/>
  <c r="N2319" i="2"/>
  <c r="N4887" i="2"/>
  <c r="N1599" i="2"/>
  <c r="N4574" i="2"/>
  <c r="N4711" i="2"/>
  <c r="N2238" i="2"/>
  <c r="N4935" i="2"/>
  <c r="N4093" i="2"/>
  <c r="N4141" i="2"/>
  <c r="N4213" i="2"/>
  <c r="N4253" i="2"/>
  <c r="N4301" i="2"/>
  <c r="N4437" i="2"/>
  <c r="N4485" i="2"/>
  <c r="N4549" i="2"/>
  <c r="N4837" i="2"/>
  <c r="N4855" i="2"/>
  <c r="N1662" i="2"/>
  <c r="N1798" i="2"/>
  <c r="N1862" i="2"/>
  <c r="N1998" i="2"/>
  <c r="N2054" i="2"/>
  <c r="N2118" i="2"/>
  <c r="N2182" i="2"/>
  <c r="N2350" i="2"/>
  <c r="N2414" i="2"/>
  <c r="N2478" i="2"/>
  <c r="N2558" i="2"/>
  <c r="N2614" i="2"/>
  <c r="N2678" i="2"/>
  <c r="N2718" i="2"/>
  <c r="N2886" i="2"/>
  <c r="N2958" i="2"/>
  <c r="N3038" i="2"/>
  <c r="N3110" i="2"/>
  <c r="N3174" i="2"/>
  <c r="N3230" i="2"/>
  <c r="N3326" i="2"/>
  <c r="N3382" i="2"/>
  <c r="N3446" i="2"/>
  <c r="N3478" i="2"/>
  <c r="N3518" i="2"/>
  <c r="N3574" i="2"/>
  <c r="N3606" i="2"/>
  <c r="N3638" i="2"/>
  <c r="N3670" i="2"/>
  <c r="N3782" i="2"/>
  <c r="N3838" i="2"/>
  <c r="N3894" i="2"/>
  <c r="N3966" i="2"/>
  <c r="N4062" i="2"/>
  <c r="N4142" i="2"/>
  <c r="N4214" i="2"/>
  <c r="N4318" i="2"/>
  <c r="N4502" i="2"/>
  <c r="N4646" i="2"/>
  <c r="N4734" i="2"/>
  <c r="N4663" i="2"/>
  <c r="N63" i="2"/>
  <c r="N447" i="2"/>
  <c r="N703" i="2"/>
  <c r="N975" i="2"/>
  <c r="N2359" i="2"/>
  <c r="N4701" i="2"/>
  <c r="N4765" i="2"/>
  <c r="N4845" i="2"/>
  <c r="N4743" i="2"/>
  <c r="N1678" i="2"/>
  <c r="N1734" i="2"/>
  <c r="N1806" i="2"/>
  <c r="N1870" i="2"/>
  <c r="N1934" i="2"/>
  <c r="N2006" i="2"/>
  <c r="N2094" i="2"/>
  <c r="N2190" i="2"/>
  <c r="N2270" i="2"/>
  <c r="N2438" i="2"/>
  <c r="N2734" i="2"/>
  <c r="N2774" i="2"/>
  <c r="N2814" i="2"/>
  <c r="N2862" i="2"/>
  <c r="N2918" i="2"/>
  <c r="N2982" i="2"/>
  <c r="N3118" i="2"/>
  <c r="N3238" i="2"/>
  <c r="N3294" i="2"/>
  <c r="N3542" i="2"/>
  <c r="N3758" i="2"/>
  <c r="N3846" i="2"/>
  <c r="N3958" i="2"/>
  <c r="N4022" i="2"/>
  <c r="N4086" i="2"/>
  <c r="N4150" i="2"/>
  <c r="N4206" i="2"/>
  <c r="N4270" i="2"/>
  <c r="N4454" i="2"/>
  <c r="N4534" i="2"/>
  <c r="N4902" i="2"/>
  <c r="N7" i="2"/>
  <c r="N71" i="2"/>
  <c r="N199" i="2"/>
  <c r="N319" i="2"/>
  <c r="N407" i="2"/>
  <c r="N487" i="2"/>
  <c r="N551" i="2"/>
  <c r="N615" i="2"/>
  <c r="N743" i="2"/>
  <c r="N863" i="2"/>
  <c r="N983" i="2"/>
  <c r="N1111" i="2"/>
  <c r="N1295" i="2"/>
  <c r="N1391" i="2"/>
  <c r="N1439" i="2"/>
  <c r="N1471" i="2"/>
  <c r="N1543" i="2"/>
  <c r="N1799" i="2"/>
  <c r="N1903" i="2"/>
  <c r="N2071" i="2"/>
  <c r="N2391" i="2"/>
  <c r="N2487" i="2"/>
  <c r="N2583" i="2"/>
  <c r="N2671" i="2"/>
  <c r="N2815" i="2"/>
  <c r="N2935" i="2"/>
  <c r="N3039" i="2"/>
  <c r="N3135" i="2"/>
  <c r="N3223" i="2"/>
  <c r="N3311" i="2"/>
  <c r="N3399" i="2"/>
  <c r="N3543" i="2"/>
  <c r="N3639" i="2"/>
  <c r="N3751" i="2"/>
  <c r="N3855" i="2"/>
  <c r="N3935" i="2"/>
  <c r="N4023" i="2"/>
  <c r="N4231" i="2"/>
  <c r="N4495" i="2"/>
  <c r="N4623" i="2"/>
  <c r="N574" i="2"/>
  <c r="N3353" i="2"/>
  <c r="N153" i="2"/>
  <c r="N881" i="2"/>
  <c r="N1385" i="2"/>
  <c r="N1921" i="2"/>
  <c r="N2137" i="2"/>
  <c r="N2433" i="2"/>
  <c r="N2689" i="2"/>
  <c r="N2921" i="2"/>
  <c r="N3009" i="2"/>
  <c r="N3481" i="2"/>
  <c r="N3609" i="2"/>
  <c r="N3793" i="2"/>
  <c r="N4033" i="2"/>
  <c r="N4121" i="2"/>
  <c r="N4281" i="2"/>
  <c r="N4345" i="2"/>
  <c r="N2058" i="2"/>
  <c r="N2266" i="2"/>
  <c r="N2434" i="2"/>
  <c r="N2514" i="2"/>
  <c r="N4442" i="2"/>
  <c r="N4610" i="2"/>
  <c r="N4722" i="2"/>
  <c r="N4802" i="2"/>
  <c r="N4866" i="2"/>
  <c r="N4962" i="2"/>
  <c r="N3840" i="2"/>
  <c r="N1502" i="2"/>
  <c r="N3255" i="2"/>
  <c r="N3415" i="2"/>
  <c r="N3559" i="2"/>
  <c r="N3647" i="2"/>
  <c r="N3807" i="2"/>
  <c r="N4007" i="2"/>
  <c r="N4191" i="2"/>
  <c r="N4311" i="2"/>
  <c r="N4471" i="2"/>
  <c r="N4583" i="2"/>
  <c r="N4382" i="2"/>
  <c r="N4846" i="2"/>
  <c r="N4918" i="2"/>
  <c r="N87" i="2"/>
  <c r="N151" i="2"/>
  <c r="N2191" i="2"/>
  <c r="N2303" i="2"/>
  <c r="N4551" i="2"/>
  <c r="N4895" i="2"/>
  <c r="N1452" i="2"/>
  <c r="N2404" i="2"/>
  <c r="N3196" i="2"/>
  <c r="N3900" i="2"/>
  <c r="N2477" i="2"/>
  <c r="N1653" i="2"/>
  <c r="N3061" i="2"/>
  <c r="N3573" i="2"/>
  <c r="N3965" i="2"/>
  <c r="N2417" i="2"/>
  <c r="N1105" i="2"/>
  <c r="N4481" i="2"/>
  <c r="N4529" i="2"/>
  <c r="N4609" i="2"/>
  <c r="N4745" i="2"/>
  <c r="N4849" i="2"/>
  <c r="N4913" i="2"/>
  <c r="N4977" i="2"/>
  <c r="N3162" i="2"/>
  <c r="N3882" i="2"/>
  <c r="N1299" i="2"/>
  <c r="N2147" i="2"/>
  <c r="N2315" i="2"/>
  <c r="N2523" i="2"/>
  <c r="N2667" i="2"/>
  <c r="N2811" i="2"/>
  <c r="N2891" i="2"/>
  <c r="N3027" i="2"/>
  <c r="N3283" i="2"/>
  <c r="N3403" i="2"/>
  <c r="N3547" i="2"/>
  <c r="N3627" i="2"/>
  <c r="N3763" i="2"/>
  <c r="N3899" i="2"/>
  <c r="N4019" i="2"/>
  <c r="N4139" i="2"/>
  <c r="N4235" i="2"/>
  <c r="N4363" i="2"/>
  <c r="N4507" i="2"/>
  <c r="N4707" i="2"/>
  <c r="N4771" i="2"/>
  <c r="N4835" i="2"/>
  <c r="N4899" i="2"/>
  <c r="N2528" i="2"/>
  <c r="N1276" i="2"/>
  <c r="N1286" i="2"/>
  <c r="N614" i="2"/>
  <c r="N3334" i="2"/>
  <c r="N4262" i="2"/>
  <c r="N4642" i="2"/>
  <c r="N4746" i="2"/>
  <c r="N4874" i="2"/>
  <c r="N4930" i="2"/>
  <c r="N3211" i="2"/>
  <c r="N3252" i="2"/>
  <c r="N254" i="2"/>
  <c r="N2974" i="2"/>
  <c r="N3229" i="2"/>
  <c r="N3981" i="2"/>
  <c r="N4669" i="2"/>
  <c r="N88" i="2"/>
  <c r="N152" i="2"/>
  <c r="N960" i="2"/>
  <c r="N1528" i="2"/>
  <c r="N1560" i="2"/>
  <c r="N1656" i="2"/>
  <c r="N1944" i="2"/>
  <c r="N1976" i="2"/>
  <c r="N2008" i="2"/>
  <c r="N2192" i="2"/>
  <c r="N2320" i="2"/>
  <c r="N2416" i="2"/>
  <c r="N2488" i="2"/>
  <c r="N2560" i="2"/>
  <c r="N2728" i="2"/>
  <c r="N2872" i="2"/>
  <c r="N3072" i="2"/>
  <c r="N3176" i="2"/>
  <c r="N3344" i="2"/>
  <c r="N3480" i="2"/>
  <c r="N3800" i="2"/>
  <c r="N3992" i="2"/>
  <c r="N4056" i="2"/>
  <c r="N4088" i="2"/>
  <c r="N4160" i="2"/>
  <c r="N4216" i="2"/>
  <c r="N1727" i="2"/>
  <c r="N2199" i="2"/>
  <c r="N4687" i="2"/>
  <c r="N4200" i="2"/>
  <c r="N2584" i="2"/>
  <c r="N3752" i="2"/>
  <c r="N3240" i="2"/>
  <c r="N4741" i="2"/>
  <c r="N4359" i="2"/>
  <c r="N4797" i="2"/>
  <c r="N4973" i="2"/>
  <c r="N2239" i="2"/>
  <c r="N4462" i="2"/>
  <c r="N4702" i="2"/>
  <c r="N4758" i="2"/>
  <c r="N4822" i="2"/>
  <c r="N4886" i="2"/>
  <c r="N15" i="2"/>
  <c r="N79" i="2"/>
  <c r="N143" i="2"/>
  <c r="N343" i="2"/>
  <c r="N399" i="2"/>
  <c r="N527" i="2"/>
  <c r="N663" i="2"/>
  <c r="N791" i="2"/>
  <c r="N927" i="2"/>
  <c r="N1055" i="2"/>
  <c r="N1183" i="2"/>
  <c r="N1279" i="2"/>
  <c r="N1351" i="2"/>
  <c r="N1535" i="2"/>
  <c r="N1695" i="2"/>
  <c r="N1839" i="2"/>
  <c r="N1935" i="2"/>
  <c r="N2079" i="2"/>
  <c r="N2271" i="2"/>
  <c r="N2415" i="2"/>
  <c r="N2503" i="2"/>
  <c r="N2631" i="2"/>
  <c r="N2727" i="2"/>
  <c r="N2807" i="2"/>
  <c r="N2967" i="2"/>
  <c r="N3055" i="2"/>
  <c r="N3279" i="2"/>
  <c r="N3447" i="2"/>
  <c r="N3575" i="2"/>
  <c r="N3695" i="2"/>
  <c r="N3823" i="2"/>
  <c r="N4031" i="2"/>
  <c r="N4119" i="2"/>
  <c r="N4335" i="2"/>
  <c r="N4871" i="2"/>
  <c r="N4398" i="2"/>
  <c r="N4622" i="2"/>
  <c r="N4678" i="2"/>
  <c r="N4782" i="2"/>
  <c r="N4950" i="2"/>
  <c r="N455" i="2"/>
  <c r="N1135" i="2"/>
  <c r="N1199" i="2"/>
  <c r="N1519" i="2"/>
  <c r="N2215" i="2"/>
  <c r="N2343" i="2"/>
  <c r="N4375" i="2"/>
  <c r="N4679" i="2"/>
  <c r="N3024" i="2"/>
  <c r="N584" i="2"/>
  <c r="N1236" i="2"/>
  <c r="N2540" i="2"/>
  <c r="N3388" i="2"/>
  <c r="N4124" i="2"/>
  <c r="N1325" i="2"/>
  <c r="N1813" i="2"/>
  <c r="N2621" i="2"/>
  <c r="N3197" i="2"/>
  <c r="N3637" i="2"/>
  <c r="N4125" i="2"/>
  <c r="N3113" i="2"/>
  <c r="N4009" i="2"/>
  <c r="N4441" i="2"/>
  <c r="N4545" i="2"/>
  <c r="N4785" i="2"/>
  <c r="N4929" i="2"/>
  <c r="N2650" i="2"/>
  <c r="N3418" i="2"/>
  <c r="N3930" i="2"/>
  <c r="N1491" i="2"/>
  <c r="N2243" i="2"/>
  <c r="N2371" i="2"/>
  <c r="N2587" i="2"/>
  <c r="N2675" i="2"/>
  <c r="N2827" i="2"/>
  <c r="N2923" i="2"/>
  <c r="N3059" i="2"/>
  <c r="N3419" i="2"/>
  <c r="N3571" i="2"/>
  <c r="N3659" i="2"/>
  <c r="N3795" i="2"/>
  <c r="N3931" i="2"/>
  <c r="N4059" i="2"/>
  <c r="N4171" i="2"/>
  <c r="N4307" i="2"/>
  <c r="N4395" i="2"/>
  <c r="N4603" i="2"/>
  <c r="N4787" i="2"/>
  <c r="N4915" i="2"/>
  <c r="N1532" i="2"/>
  <c r="N1389" i="2"/>
  <c r="N846" i="2"/>
  <c r="N1246" i="2"/>
  <c r="N3198" i="2"/>
  <c r="N1046" i="2"/>
  <c r="N1118" i="2"/>
  <c r="N3605" i="2"/>
  <c r="N1766" i="2"/>
  <c r="N1838" i="2"/>
  <c r="N1902" i="2"/>
  <c r="N1958" i="2"/>
  <c r="N2062" i="2"/>
  <c r="N2142" i="2"/>
  <c r="N2326" i="2"/>
  <c r="N2406" i="2"/>
  <c r="N2494" i="2"/>
  <c r="N2550" i="2"/>
  <c r="N2798" i="2"/>
  <c r="N2838" i="2"/>
  <c r="N2894" i="2"/>
  <c r="N2950" i="2"/>
  <c r="N3030" i="2"/>
  <c r="N3086" i="2"/>
  <c r="N3190" i="2"/>
  <c r="N3270" i="2"/>
  <c r="N3318" i="2"/>
  <c r="N3686" i="2"/>
  <c r="N3814" i="2"/>
  <c r="N3926" i="2"/>
  <c r="N3990" i="2"/>
  <c r="N4046" i="2"/>
  <c r="N4182" i="2"/>
  <c r="N4310" i="2"/>
  <c r="N4486" i="2"/>
  <c r="N4566" i="2"/>
  <c r="N4862" i="2"/>
  <c r="N39" i="2"/>
  <c r="N103" i="2"/>
  <c r="N167" i="2"/>
  <c r="N231" i="2"/>
  <c r="N295" i="2"/>
  <c r="N519" i="2"/>
  <c r="N775" i="2"/>
  <c r="N831" i="2"/>
  <c r="N887" i="2"/>
  <c r="N951" i="2"/>
  <c r="N1079" i="2"/>
  <c r="N1255" i="2"/>
  <c r="N1327" i="2"/>
  <c r="N1375" i="2"/>
  <c r="N1415" i="2"/>
  <c r="N1583" i="2"/>
  <c r="N1647" i="2"/>
  <c r="N1855" i="2"/>
  <c r="N1951" i="2"/>
  <c r="N2119" i="2"/>
  <c r="N2431" i="2"/>
  <c r="N2535" i="2"/>
  <c r="N2623" i="2"/>
  <c r="N2711" i="2"/>
  <c r="N2959" i="2"/>
  <c r="N3095" i="2"/>
  <c r="N3183" i="2"/>
  <c r="N3263" i="2"/>
  <c r="N3351" i="2"/>
  <c r="N3479" i="2"/>
  <c r="N3591" i="2"/>
  <c r="N3703" i="2"/>
  <c r="N3799" i="2"/>
  <c r="N3895" i="2"/>
  <c r="N3967" i="2"/>
  <c r="N4294" i="2"/>
  <c r="N981" i="2"/>
  <c r="N1843" i="2"/>
  <c r="N633" i="2"/>
  <c r="N993" i="2"/>
  <c r="N1289" i="2"/>
  <c r="N1569" i="2"/>
  <c r="N1977" i="2"/>
  <c r="N2313" i="2"/>
  <c r="N2457" i="2"/>
  <c r="N2585" i="2"/>
  <c r="N2737" i="2"/>
  <c r="N2841" i="2"/>
  <c r="N2969" i="2"/>
  <c r="N3073" i="2"/>
  <c r="N3393" i="2"/>
  <c r="N3569" i="2"/>
  <c r="N3713" i="2"/>
  <c r="N3969" i="2"/>
  <c r="N4081" i="2"/>
  <c r="N4177" i="2"/>
  <c r="N4313" i="2"/>
  <c r="N874" i="2"/>
  <c r="N2186" i="2"/>
  <c r="N2314" i="2"/>
  <c r="N2482" i="2"/>
  <c r="N4482" i="2"/>
  <c r="N4546" i="2"/>
  <c r="N4682" i="2"/>
  <c r="N4770" i="2"/>
  <c r="N4826" i="2"/>
  <c r="N4890" i="2"/>
  <c r="N4938" i="2"/>
  <c r="N2699" i="2"/>
  <c r="N4365" i="2"/>
  <c r="N3604" i="2"/>
  <c r="N1390" i="2"/>
  <c r="N2565" i="2"/>
  <c r="N2649" i="2"/>
  <c r="N2524" i="2"/>
  <c r="C2" i="8"/>
  <c r="N4" i="2"/>
  <c r="N5" i="2"/>
  <c r="C4" i="8"/>
  <c r="N6" i="2"/>
  <c r="C6" i="8"/>
  <c r="C5" i="8"/>
  <c r="N3" i="2"/>
  <c r="F3" i="8" l="1"/>
  <c r="F5" i="8"/>
  <c r="U3" i="2"/>
  <c r="T3" i="2"/>
  <c r="S3" i="2"/>
  <c r="U6" i="2"/>
  <c r="T6" i="2"/>
  <c r="S6" i="2"/>
  <c r="U5" i="2"/>
  <c r="T5" i="2"/>
  <c r="S5" i="2"/>
  <c r="U4" i="2"/>
  <c r="T4" i="2"/>
  <c r="S4" i="2"/>
  <c r="U2524" i="2"/>
  <c r="T2524" i="2"/>
  <c r="S2524" i="2"/>
  <c r="U2649" i="2"/>
  <c r="T2649" i="2"/>
  <c r="S2649" i="2"/>
  <c r="U2565" i="2"/>
  <c r="T2565" i="2"/>
  <c r="S2565" i="2"/>
  <c r="U1390" i="2"/>
  <c r="T1390" i="2"/>
  <c r="S1390" i="2"/>
  <c r="U3604" i="2"/>
  <c r="T3604" i="2"/>
  <c r="S3604" i="2"/>
  <c r="U4365" i="2"/>
  <c r="T4365" i="2"/>
  <c r="S4365" i="2"/>
  <c r="U2699" i="2"/>
  <c r="T2699" i="2"/>
  <c r="S2699" i="2"/>
  <c r="U4938" i="2"/>
  <c r="S4938" i="2"/>
  <c r="T4938" i="2"/>
  <c r="U4890" i="2"/>
  <c r="T4890" i="2"/>
  <c r="S4890" i="2"/>
  <c r="U4826" i="2"/>
  <c r="T4826" i="2"/>
  <c r="S4826" i="2"/>
  <c r="U4770" i="2"/>
  <c r="T4770" i="2"/>
  <c r="S4770" i="2"/>
  <c r="U4682" i="2"/>
  <c r="T4682" i="2"/>
  <c r="S4682" i="2"/>
  <c r="U4546" i="2"/>
  <c r="T4546" i="2"/>
  <c r="S4546" i="2"/>
  <c r="U4482" i="2"/>
  <c r="T4482" i="2"/>
  <c r="S4482" i="2"/>
  <c r="U2482" i="2"/>
  <c r="S2482" i="2"/>
  <c r="T2482" i="2"/>
  <c r="U2314" i="2"/>
  <c r="T2314" i="2"/>
  <c r="S2314" i="2"/>
  <c r="U2186" i="2"/>
  <c r="T2186" i="2"/>
  <c r="S2186" i="2"/>
  <c r="U874" i="2"/>
  <c r="T874" i="2"/>
  <c r="S874" i="2"/>
  <c r="U4313" i="2"/>
  <c r="S4313" i="2"/>
  <c r="T4313" i="2"/>
  <c r="U4177" i="2"/>
  <c r="T4177" i="2"/>
  <c r="S4177" i="2"/>
  <c r="U4081" i="2"/>
  <c r="T4081" i="2"/>
  <c r="S4081" i="2"/>
  <c r="U3969" i="2"/>
  <c r="T3969" i="2"/>
  <c r="S3969" i="2"/>
  <c r="U3713" i="2"/>
  <c r="S3713" i="2"/>
  <c r="T3713" i="2"/>
  <c r="U3569" i="2"/>
  <c r="S3569" i="2"/>
  <c r="T3569" i="2"/>
  <c r="U3393" i="2"/>
  <c r="T3393" i="2"/>
  <c r="S3393" i="2"/>
  <c r="U3073" i="2"/>
  <c r="T3073" i="2"/>
  <c r="S3073" i="2"/>
  <c r="U2969" i="2"/>
  <c r="T2969" i="2"/>
  <c r="S2969" i="2"/>
  <c r="U2841" i="2"/>
  <c r="T2841" i="2"/>
  <c r="S2841" i="2"/>
  <c r="U2737" i="2"/>
  <c r="T2737" i="2"/>
  <c r="S2737" i="2"/>
  <c r="U2585" i="2"/>
  <c r="T2585" i="2"/>
  <c r="S2585" i="2"/>
  <c r="U2457" i="2"/>
  <c r="T2457" i="2"/>
  <c r="S2457" i="2"/>
  <c r="U2313" i="2"/>
  <c r="T2313" i="2"/>
  <c r="S2313" i="2"/>
  <c r="U1977" i="2"/>
  <c r="S1977" i="2"/>
  <c r="T1977" i="2"/>
  <c r="U1569" i="2"/>
  <c r="T1569" i="2"/>
  <c r="S1569" i="2"/>
  <c r="U1289" i="2"/>
  <c r="T1289" i="2"/>
  <c r="S1289" i="2"/>
  <c r="U993" i="2"/>
  <c r="T993" i="2"/>
  <c r="S993" i="2"/>
  <c r="U633" i="2"/>
  <c r="T633" i="2"/>
  <c r="S633" i="2"/>
  <c r="U1843" i="2"/>
  <c r="T1843" i="2"/>
  <c r="S1843" i="2"/>
  <c r="U981" i="2"/>
  <c r="T981" i="2"/>
  <c r="S981" i="2"/>
  <c r="U4294" i="2"/>
  <c r="T4294" i="2"/>
  <c r="S4294" i="2"/>
  <c r="U3967" i="2"/>
  <c r="T3967" i="2"/>
  <c r="S3967" i="2"/>
  <c r="U3895" i="2"/>
  <c r="T3895" i="2"/>
  <c r="S3895" i="2"/>
  <c r="U3799" i="2"/>
  <c r="T3799" i="2"/>
  <c r="S3799" i="2"/>
  <c r="U3703" i="2"/>
  <c r="T3703" i="2"/>
  <c r="S3703" i="2"/>
  <c r="U3591" i="2"/>
  <c r="T3591" i="2"/>
  <c r="S3591" i="2"/>
  <c r="U3479" i="2"/>
  <c r="S3479" i="2"/>
  <c r="T3479" i="2"/>
  <c r="U3351" i="2"/>
  <c r="T3351" i="2"/>
  <c r="S3351" i="2"/>
  <c r="T3263" i="2"/>
  <c r="U3263" i="2"/>
  <c r="S3263" i="2"/>
  <c r="U3183" i="2"/>
  <c r="T3183" i="2"/>
  <c r="S3183" i="2"/>
  <c r="U3095" i="2"/>
  <c r="T3095" i="2"/>
  <c r="S3095" i="2"/>
  <c r="U2959" i="2"/>
  <c r="T2959" i="2"/>
  <c r="S2959" i="2"/>
  <c r="U2711" i="2"/>
  <c r="T2711" i="2"/>
  <c r="S2711" i="2"/>
  <c r="U2623" i="2"/>
  <c r="T2623" i="2"/>
  <c r="S2623" i="2"/>
  <c r="U2535" i="2"/>
  <c r="T2535" i="2"/>
  <c r="S2535" i="2"/>
  <c r="U2431" i="2"/>
  <c r="T2431" i="2"/>
  <c r="S2431" i="2"/>
  <c r="U2119" i="2"/>
  <c r="T2119" i="2"/>
  <c r="S2119" i="2"/>
  <c r="U1951" i="2"/>
  <c r="T1951" i="2"/>
  <c r="S1951" i="2"/>
  <c r="U1855" i="2"/>
  <c r="T1855" i="2"/>
  <c r="S1855" i="2"/>
  <c r="U1647" i="2"/>
  <c r="T1647" i="2"/>
  <c r="S1647" i="2"/>
  <c r="U1583" i="2"/>
  <c r="T1583" i="2"/>
  <c r="S1583" i="2"/>
  <c r="U1415" i="2"/>
  <c r="T1415" i="2"/>
  <c r="S1415" i="2"/>
  <c r="U1375" i="2"/>
  <c r="T1375" i="2"/>
  <c r="S1375" i="2"/>
  <c r="U1327" i="2"/>
  <c r="T1327" i="2"/>
  <c r="S1327" i="2"/>
  <c r="U1255" i="2"/>
  <c r="T1255" i="2"/>
  <c r="S1255" i="2"/>
  <c r="U1079" i="2"/>
  <c r="T1079" i="2"/>
  <c r="S1079" i="2"/>
  <c r="U951" i="2"/>
  <c r="T951" i="2"/>
  <c r="S951" i="2"/>
  <c r="U887" i="2"/>
  <c r="T887" i="2"/>
  <c r="S887" i="2"/>
  <c r="U831" i="2"/>
  <c r="T831" i="2"/>
  <c r="S831" i="2"/>
  <c r="U775" i="2"/>
  <c r="T775" i="2"/>
  <c r="S775" i="2"/>
  <c r="U519" i="2"/>
  <c r="T519" i="2"/>
  <c r="S519" i="2"/>
  <c r="U295" i="2"/>
  <c r="T295" i="2"/>
  <c r="S295" i="2"/>
  <c r="U231" i="2"/>
  <c r="T231" i="2"/>
  <c r="S231" i="2"/>
  <c r="U167" i="2"/>
  <c r="T167" i="2"/>
  <c r="S167" i="2"/>
  <c r="U103" i="2"/>
  <c r="T103" i="2"/>
  <c r="S103" i="2"/>
  <c r="U39" i="2"/>
  <c r="T39" i="2"/>
  <c r="S39" i="2"/>
  <c r="U4862" i="2"/>
  <c r="S4862" i="2"/>
  <c r="T4862" i="2"/>
  <c r="U4566" i="2"/>
  <c r="T4566" i="2"/>
  <c r="S4566" i="2"/>
  <c r="U4486" i="2"/>
  <c r="S4486" i="2"/>
  <c r="T4486" i="2"/>
  <c r="U4310" i="2"/>
  <c r="T4310" i="2"/>
  <c r="S4310" i="2"/>
  <c r="U4182" i="2"/>
  <c r="T4182" i="2"/>
  <c r="S4182" i="2"/>
  <c r="U4046" i="2"/>
  <c r="S4046" i="2"/>
  <c r="T4046" i="2"/>
  <c r="U3990" i="2"/>
  <c r="T3990" i="2"/>
  <c r="S3990" i="2"/>
  <c r="U3926" i="2"/>
  <c r="T3926" i="2"/>
  <c r="S3926" i="2"/>
  <c r="S3814" i="2"/>
  <c r="U3814" i="2"/>
  <c r="T3814" i="2"/>
  <c r="U3686" i="2"/>
  <c r="S3686" i="2"/>
  <c r="T3686" i="2"/>
  <c r="U3318" i="2"/>
  <c r="T3318" i="2"/>
  <c r="S3318" i="2"/>
  <c r="U3270" i="2"/>
  <c r="T3270" i="2"/>
  <c r="S3270" i="2"/>
  <c r="U3190" i="2"/>
  <c r="T3190" i="2"/>
  <c r="S3190" i="2"/>
  <c r="U3086" i="2"/>
  <c r="T3086" i="2"/>
  <c r="S3086" i="2"/>
  <c r="U3030" i="2"/>
  <c r="T3030" i="2"/>
  <c r="S3030" i="2"/>
  <c r="U2950" i="2"/>
  <c r="T2950" i="2"/>
  <c r="S2950" i="2"/>
  <c r="U2894" i="2"/>
  <c r="T2894" i="2"/>
  <c r="S2894" i="2"/>
  <c r="U2838" i="2"/>
  <c r="T2838" i="2"/>
  <c r="S2838" i="2"/>
  <c r="U2798" i="2"/>
  <c r="T2798" i="2"/>
  <c r="S2798" i="2"/>
  <c r="U2550" i="2"/>
  <c r="T2550" i="2"/>
  <c r="S2550" i="2"/>
  <c r="U2494" i="2"/>
  <c r="T2494" i="2"/>
  <c r="S2494" i="2"/>
  <c r="U2406" i="2"/>
  <c r="T2406" i="2"/>
  <c r="S2406" i="2"/>
  <c r="U2326" i="2"/>
  <c r="T2326" i="2"/>
  <c r="S2326" i="2"/>
  <c r="U2142" i="2"/>
  <c r="T2142" i="2"/>
  <c r="S2142" i="2"/>
  <c r="U2062" i="2"/>
  <c r="T2062" i="2"/>
  <c r="S2062" i="2"/>
  <c r="U1958" i="2"/>
  <c r="T1958" i="2"/>
  <c r="S1958" i="2"/>
  <c r="T1902" i="2"/>
  <c r="U1902" i="2"/>
  <c r="S1902" i="2"/>
  <c r="U1838" i="2"/>
  <c r="T1838" i="2"/>
  <c r="S1838" i="2"/>
  <c r="U1766" i="2"/>
  <c r="T1766" i="2"/>
  <c r="S1766" i="2"/>
  <c r="U3605" i="2"/>
  <c r="T3605" i="2"/>
  <c r="S3605" i="2"/>
  <c r="U1118" i="2"/>
  <c r="T1118" i="2"/>
  <c r="S1118" i="2"/>
  <c r="U1046" i="2"/>
  <c r="S1046" i="2"/>
  <c r="T1046" i="2"/>
  <c r="T3198" i="2"/>
  <c r="U3198" i="2"/>
  <c r="S3198" i="2"/>
  <c r="U1246" i="2"/>
  <c r="T1246" i="2"/>
  <c r="S1246" i="2"/>
  <c r="U846" i="2"/>
  <c r="T846" i="2"/>
  <c r="S846" i="2"/>
  <c r="U1389" i="2"/>
  <c r="T1389" i="2"/>
  <c r="S1389" i="2"/>
  <c r="U1532" i="2"/>
  <c r="T1532" i="2"/>
  <c r="S1532" i="2"/>
  <c r="U4915" i="2"/>
  <c r="T4915" i="2"/>
  <c r="S4915" i="2"/>
  <c r="U4787" i="2"/>
  <c r="T4787" i="2"/>
  <c r="S4787" i="2"/>
  <c r="U4603" i="2"/>
  <c r="T4603" i="2"/>
  <c r="S4603" i="2"/>
  <c r="U4395" i="2"/>
  <c r="T4395" i="2"/>
  <c r="S4395" i="2"/>
  <c r="U4307" i="2"/>
  <c r="T4307" i="2"/>
  <c r="S4307" i="2"/>
  <c r="U4171" i="2"/>
  <c r="S4171" i="2"/>
  <c r="T4171" i="2"/>
  <c r="U4059" i="2"/>
  <c r="T4059" i="2"/>
  <c r="S4059" i="2"/>
  <c r="U3931" i="2"/>
  <c r="T3931" i="2"/>
  <c r="S3931" i="2"/>
  <c r="U3795" i="2"/>
  <c r="T3795" i="2"/>
  <c r="S3795" i="2"/>
  <c r="U3659" i="2"/>
  <c r="S3659" i="2"/>
  <c r="T3659" i="2"/>
  <c r="U3571" i="2"/>
  <c r="S3571" i="2"/>
  <c r="T3571" i="2"/>
  <c r="U3419" i="2"/>
  <c r="T3419" i="2"/>
  <c r="S3419" i="2"/>
  <c r="U3059" i="2"/>
  <c r="T3059" i="2"/>
  <c r="S3059" i="2"/>
  <c r="U2923" i="2"/>
  <c r="T2923" i="2"/>
  <c r="S2923" i="2"/>
  <c r="U2827" i="2"/>
  <c r="T2827" i="2"/>
  <c r="S2827" i="2"/>
  <c r="U2675" i="2"/>
  <c r="T2675" i="2"/>
  <c r="S2675" i="2"/>
  <c r="U2587" i="2"/>
  <c r="T2587" i="2"/>
  <c r="S2587" i="2"/>
  <c r="U2371" i="2"/>
  <c r="T2371" i="2"/>
  <c r="S2371" i="2"/>
  <c r="U2243" i="2"/>
  <c r="S2243" i="2"/>
  <c r="T2243" i="2"/>
  <c r="U1491" i="2"/>
  <c r="T1491" i="2"/>
  <c r="S1491" i="2"/>
  <c r="U3930" i="2"/>
  <c r="T3930" i="2"/>
  <c r="S3930" i="2"/>
  <c r="U3418" i="2"/>
  <c r="T3418" i="2"/>
  <c r="S3418" i="2"/>
  <c r="U2650" i="2"/>
  <c r="T2650" i="2"/>
  <c r="S2650" i="2"/>
  <c r="U4929" i="2"/>
  <c r="T4929" i="2"/>
  <c r="S4929" i="2"/>
  <c r="U4785" i="2"/>
  <c r="T4785" i="2"/>
  <c r="S4785" i="2"/>
  <c r="U4545" i="2"/>
  <c r="T4545" i="2"/>
  <c r="S4545" i="2"/>
  <c r="U4441" i="2"/>
  <c r="T4441" i="2"/>
  <c r="S4441" i="2"/>
  <c r="T4009" i="2"/>
  <c r="U4009" i="2"/>
  <c r="S4009" i="2"/>
  <c r="U3113" i="2"/>
  <c r="T3113" i="2"/>
  <c r="S3113" i="2"/>
  <c r="U4125" i="2"/>
  <c r="T4125" i="2"/>
  <c r="S4125" i="2"/>
  <c r="U3637" i="2"/>
  <c r="T3637" i="2"/>
  <c r="S3637" i="2"/>
  <c r="U3197" i="2"/>
  <c r="T3197" i="2"/>
  <c r="S3197" i="2"/>
  <c r="U2621" i="2"/>
  <c r="T2621" i="2"/>
  <c r="S2621" i="2"/>
  <c r="U1813" i="2"/>
  <c r="T1813" i="2"/>
  <c r="S1813" i="2"/>
  <c r="U1325" i="2"/>
  <c r="T1325" i="2"/>
  <c r="S1325" i="2"/>
  <c r="U4124" i="2"/>
  <c r="T4124" i="2"/>
  <c r="S4124" i="2"/>
  <c r="T3388" i="2"/>
  <c r="U3388" i="2"/>
  <c r="S3388" i="2"/>
  <c r="U2540" i="2"/>
  <c r="T2540" i="2"/>
  <c r="S2540" i="2"/>
  <c r="U1236" i="2"/>
  <c r="T1236" i="2"/>
  <c r="S1236" i="2"/>
  <c r="U584" i="2"/>
  <c r="T584" i="2"/>
  <c r="S584" i="2"/>
  <c r="U3024" i="2"/>
  <c r="T3024" i="2"/>
  <c r="S3024" i="2"/>
  <c r="U4679" i="2"/>
  <c r="T4679" i="2"/>
  <c r="S4679" i="2"/>
  <c r="U4375" i="2"/>
  <c r="T4375" i="2"/>
  <c r="S4375" i="2"/>
  <c r="U2343" i="2"/>
  <c r="T2343" i="2"/>
  <c r="S2343" i="2"/>
  <c r="U2215" i="2"/>
  <c r="T2215" i="2"/>
  <c r="S2215" i="2"/>
  <c r="U1519" i="2"/>
  <c r="T1519" i="2"/>
  <c r="S1519" i="2"/>
  <c r="U1199" i="2"/>
  <c r="T1199" i="2"/>
  <c r="S1199" i="2"/>
  <c r="U1135" i="2"/>
  <c r="T1135" i="2"/>
  <c r="S1135" i="2"/>
  <c r="U455" i="2"/>
  <c r="T455" i="2"/>
  <c r="S455" i="2"/>
  <c r="U4950" i="2"/>
  <c r="S4950" i="2"/>
  <c r="T4950" i="2"/>
  <c r="U4782" i="2"/>
  <c r="T4782" i="2"/>
  <c r="S4782" i="2"/>
  <c r="U4678" i="2"/>
  <c r="S4678" i="2"/>
  <c r="T4678" i="2"/>
  <c r="U4622" i="2"/>
  <c r="S4622" i="2"/>
  <c r="T4622" i="2"/>
  <c r="U4398" i="2"/>
  <c r="T4398" i="2"/>
  <c r="S4398" i="2"/>
  <c r="U4871" i="2"/>
  <c r="T4871" i="2"/>
  <c r="S4871" i="2"/>
  <c r="U4335" i="2"/>
  <c r="T4335" i="2"/>
  <c r="S4335" i="2"/>
  <c r="U4119" i="2"/>
  <c r="T4119" i="2"/>
  <c r="S4119" i="2"/>
  <c r="U4031" i="2"/>
  <c r="T4031" i="2"/>
  <c r="S4031" i="2"/>
  <c r="U3823" i="2"/>
  <c r="T3823" i="2"/>
  <c r="S3823" i="2"/>
  <c r="U3695" i="2"/>
  <c r="T3695" i="2"/>
  <c r="S3695" i="2"/>
  <c r="U3575" i="2"/>
  <c r="T3575" i="2"/>
  <c r="S3575" i="2"/>
  <c r="U3447" i="2"/>
  <c r="T3447" i="2"/>
  <c r="S3447" i="2"/>
  <c r="U3279" i="2"/>
  <c r="T3279" i="2"/>
  <c r="S3279" i="2"/>
  <c r="U3055" i="2"/>
  <c r="T3055" i="2"/>
  <c r="S3055" i="2"/>
  <c r="U2967" i="2"/>
  <c r="T2967" i="2"/>
  <c r="S2967" i="2"/>
  <c r="U2807" i="2"/>
  <c r="T2807" i="2"/>
  <c r="S2807" i="2"/>
  <c r="U2727" i="2"/>
  <c r="T2727" i="2"/>
  <c r="S2727" i="2"/>
  <c r="U2631" i="2"/>
  <c r="T2631" i="2"/>
  <c r="S2631" i="2"/>
  <c r="U2503" i="2"/>
  <c r="T2503" i="2"/>
  <c r="S2503" i="2"/>
  <c r="U2415" i="2"/>
  <c r="T2415" i="2"/>
  <c r="S2415" i="2"/>
  <c r="U2271" i="2"/>
  <c r="S2271" i="2"/>
  <c r="T2271" i="2"/>
  <c r="U2079" i="2"/>
  <c r="T2079" i="2"/>
  <c r="S2079" i="2"/>
  <c r="U1935" i="2"/>
  <c r="T1935" i="2"/>
  <c r="S1935" i="2"/>
  <c r="U1839" i="2"/>
  <c r="T1839" i="2"/>
  <c r="S1839" i="2"/>
  <c r="U1695" i="2"/>
  <c r="T1695" i="2"/>
  <c r="S1695" i="2"/>
  <c r="U1535" i="2"/>
  <c r="T1535" i="2"/>
  <c r="S1535" i="2"/>
  <c r="U1351" i="2"/>
  <c r="T1351" i="2"/>
  <c r="S1351" i="2"/>
  <c r="U1279" i="2"/>
  <c r="T1279" i="2"/>
  <c r="S1279" i="2"/>
  <c r="U1183" i="2"/>
  <c r="T1183" i="2"/>
  <c r="S1183" i="2"/>
  <c r="U1055" i="2"/>
  <c r="T1055" i="2"/>
  <c r="S1055" i="2"/>
  <c r="U927" i="2"/>
  <c r="T927" i="2"/>
  <c r="S927" i="2"/>
  <c r="U791" i="2"/>
  <c r="S791" i="2"/>
  <c r="T791" i="2"/>
  <c r="U663" i="2"/>
  <c r="T663" i="2"/>
  <c r="S663" i="2"/>
  <c r="U527" i="2"/>
  <c r="T527" i="2"/>
  <c r="S527" i="2"/>
  <c r="U399" i="2"/>
  <c r="T399" i="2"/>
  <c r="S399" i="2"/>
  <c r="U343" i="2"/>
  <c r="T343" i="2"/>
  <c r="S343" i="2"/>
  <c r="U143" i="2"/>
  <c r="T143" i="2"/>
  <c r="S143" i="2"/>
  <c r="U79" i="2"/>
  <c r="T79" i="2"/>
  <c r="S79" i="2"/>
  <c r="U15" i="2"/>
  <c r="T15" i="2"/>
  <c r="S15" i="2"/>
  <c r="U4886" i="2"/>
  <c r="S4886" i="2"/>
  <c r="T4886" i="2"/>
  <c r="U4822" i="2"/>
  <c r="T4822" i="2"/>
  <c r="S4822" i="2"/>
  <c r="U4758" i="2"/>
  <c r="T4758" i="2"/>
  <c r="S4758" i="2"/>
  <c r="U4702" i="2"/>
  <c r="S4702" i="2"/>
  <c r="T4702" i="2"/>
  <c r="U4462" i="2"/>
  <c r="T4462" i="2"/>
  <c r="S4462" i="2"/>
  <c r="U2239" i="2"/>
  <c r="T2239" i="2"/>
  <c r="S2239" i="2"/>
  <c r="U4973" i="2"/>
  <c r="T4973" i="2"/>
  <c r="S4973" i="2"/>
  <c r="U4797" i="2"/>
  <c r="T4797" i="2"/>
  <c r="S4797" i="2"/>
  <c r="U4359" i="2"/>
  <c r="T4359" i="2"/>
  <c r="S4359" i="2"/>
  <c r="U4741" i="2"/>
  <c r="T4741" i="2"/>
  <c r="S4741" i="2"/>
  <c r="U3240" i="2"/>
  <c r="T3240" i="2"/>
  <c r="S3240" i="2"/>
  <c r="U3752" i="2"/>
  <c r="S3752" i="2"/>
  <c r="T3752" i="2"/>
  <c r="U2584" i="2"/>
  <c r="T2584" i="2"/>
  <c r="S2584" i="2"/>
  <c r="U4200" i="2"/>
  <c r="T4200" i="2"/>
  <c r="S4200" i="2"/>
  <c r="U4687" i="2"/>
  <c r="T4687" i="2"/>
  <c r="S4687" i="2"/>
  <c r="U2199" i="2"/>
  <c r="T2199" i="2"/>
  <c r="S2199" i="2"/>
  <c r="U1727" i="2"/>
  <c r="T1727" i="2"/>
  <c r="S1727" i="2"/>
  <c r="U4216" i="2"/>
  <c r="T4216" i="2"/>
  <c r="S4216" i="2"/>
  <c r="U4160" i="2"/>
  <c r="T4160" i="2"/>
  <c r="S4160" i="2"/>
  <c r="U4088" i="2"/>
  <c r="S4088" i="2"/>
  <c r="T4088" i="2"/>
  <c r="U4056" i="2"/>
  <c r="T4056" i="2"/>
  <c r="S4056" i="2"/>
  <c r="U3992" i="2"/>
  <c r="T3992" i="2"/>
  <c r="S3992" i="2"/>
  <c r="U3800" i="2"/>
  <c r="T3800" i="2"/>
  <c r="S3800" i="2"/>
  <c r="U3480" i="2"/>
  <c r="T3480" i="2"/>
  <c r="S3480" i="2"/>
  <c r="U3344" i="2"/>
  <c r="T3344" i="2"/>
  <c r="S3344" i="2"/>
  <c r="U3176" i="2"/>
  <c r="T3176" i="2"/>
  <c r="S3176" i="2"/>
  <c r="U3072" i="2"/>
  <c r="T3072" i="2"/>
  <c r="S3072" i="2"/>
  <c r="U2872" i="2"/>
  <c r="T2872" i="2"/>
  <c r="S2872" i="2"/>
  <c r="U2728" i="2"/>
  <c r="T2728" i="2"/>
  <c r="S2728" i="2"/>
  <c r="U2560" i="2"/>
  <c r="T2560" i="2"/>
  <c r="S2560" i="2"/>
  <c r="U2488" i="2"/>
  <c r="T2488" i="2"/>
  <c r="S2488" i="2"/>
  <c r="U2416" i="2"/>
  <c r="T2416" i="2"/>
  <c r="S2416" i="2"/>
  <c r="U2320" i="2"/>
  <c r="T2320" i="2"/>
  <c r="S2320" i="2"/>
  <c r="U2192" i="2"/>
  <c r="T2192" i="2"/>
  <c r="S2192" i="2"/>
  <c r="U2008" i="2"/>
  <c r="S2008" i="2"/>
  <c r="T2008" i="2"/>
  <c r="U1976" i="2"/>
  <c r="T1976" i="2"/>
  <c r="S1976" i="2"/>
  <c r="U1944" i="2"/>
  <c r="T1944" i="2"/>
  <c r="S1944" i="2"/>
  <c r="U1656" i="2"/>
  <c r="S1656" i="2"/>
  <c r="T1656" i="2"/>
  <c r="U1560" i="2"/>
  <c r="T1560" i="2"/>
  <c r="S1560" i="2"/>
  <c r="U1528" i="2"/>
  <c r="S1528" i="2"/>
  <c r="T1528" i="2"/>
  <c r="U960" i="2"/>
  <c r="T960" i="2"/>
  <c r="S960" i="2"/>
  <c r="U152" i="2"/>
  <c r="T152" i="2"/>
  <c r="S152" i="2"/>
  <c r="U88" i="2"/>
  <c r="T88" i="2"/>
  <c r="S88" i="2"/>
  <c r="U4669" i="2"/>
  <c r="T4669" i="2"/>
  <c r="S4669" i="2"/>
  <c r="U3981" i="2"/>
  <c r="T3981" i="2"/>
  <c r="S3981" i="2"/>
  <c r="U3229" i="2"/>
  <c r="T3229" i="2"/>
  <c r="S3229" i="2"/>
  <c r="U2974" i="2"/>
  <c r="T2974" i="2"/>
  <c r="S2974" i="2"/>
  <c r="U254" i="2"/>
  <c r="T254" i="2"/>
  <c r="S254" i="2"/>
  <c r="U3252" i="2"/>
  <c r="T3252" i="2"/>
  <c r="S3252" i="2"/>
  <c r="U3211" i="2"/>
  <c r="T3211" i="2"/>
  <c r="S3211" i="2"/>
  <c r="U4930" i="2"/>
  <c r="T4930" i="2"/>
  <c r="S4930" i="2"/>
  <c r="U4874" i="2"/>
  <c r="T4874" i="2"/>
  <c r="S4874" i="2"/>
  <c r="U4746" i="2"/>
  <c r="T4746" i="2"/>
  <c r="S4746" i="2"/>
  <c r="U4642" i="2"/>
  <c r="T4642" i="2"/>
  <c r="S4642" i="2"/>
  <c r="U4262" i="2"/>
  <c r="S4262" i="2"/>
  <c r="T4262" i="2"/>
  <c r="U3334" i="2"/>
  <c r="T3334" i="2"/>
  <c r="S3334" i="2"/>
  <c r="U614" i="2"/>
  <c r="T614" i="2"/>
  <c r="S614" i="2"/>
  <c r="U1286" i="2"/>
  <c r="T1286" i="2"/>
  <c r="S1286" i="2"/>
  <c r="U1276" i="2"/>
  <c r="T1276" i="2"/>
  <c r="S1276" i="2"/>
  <c r="U2528" i="2"/>
  <c r="T2528" i="2"/>
  <c r="S2528" i="2"/>
  <c r="U4899" i="2"/>
  <c r="T4899" i="2"/>
  <c r="S4899" i="2"/>
  <c r="U4835" i="2"/>
  <c r="T4835" i="2"/>
  <c r="S4835" i="2"/>
  <c r="U4771" i="2"/>
  <c r="T4771" i="2"/>
  <c r="S4771" i="2"/>
  <c r="U4707" i="2"/>
  <c r="T4707" i="2"/>
  <c r="S4707" i="2"/>
  <c r="U4507" i="2"/>
  <c r="T4507" i="2"/>
  <c r="S4507" i="2"/>
  <c r="U4363" i="2"/>
  <c r="T4363" i="2"/>
  <c r="S4363" i="2"/>
  <c r="U4235" i="2"/>
  <c r="T4235" i="2"/>
  <c r="S4235" i="2"/>
  <c r="U4139" i="2"/>
  <c r="T4139" i="2"/>
  <c r="S4139" i="2"/>
  <c r="U4019" i="2"/>
  <c r="S4019" i="2"/>
  <c r="T4019" i="2"/>
  <c r="U3899" i="2"/>
  <c r="T3899" i="2"/>
  <c r="S3899" i="2"/>
  <c r="U3763" i="2"/>
  <c r="T3763" i="2"/>
  <c r="S3763" i="2"/>
  <c r="U3627" i="2"/>
  <c r="S3627" i="2"/>
  <c r="T3627" i="2"/>
  <c r="U3547" i="2"/>
  <c r="S3547" i="2"/>
  <c r="T3547" i="2"/>
  <c r="U3403" i="2"/>
  <c r="T3403" i="2"/>
  <c r="S3403" i="2"/>
  <c r="U3283" i="2"/>
  <c r="S3283" i="2"/>
  <c r="T3283" i="2"/>
  <c r="U3027" i="2"/>
  <c r="S3027" i="2"/>
  <c r="T3027" i="2"/>
  <c r="U2891" i="2"/>
  <c r="T2891" i="2"/>
  <c r="S2891" i="2"/>
  <c r="U2811" i="2"/>
  <c r="T2811" i="2"/>
  <c r="S2811" i="2"/>
  <c r="U2667" i="2"/>
  <c r="T2667" i="2"/>
  <c r="S2667" i="2"/>
  <c r="U2523" i="2"/>
  <c r="T2523" i="2"/>
  <c r="S2523" i="2"/>
  <c r="U2315" i="2"/>
  <c r="T2315" i="2"/>
  <c r="S2315" i="2"/>
  <c r="U2147" i="2"/>
  <c r="T2147" i="2"/>
  <c r="S2147" i="2"/>
  <c r="U1299" i="2"/>
  <c r="T1299" i="2"/>
  <c r="S1299" i="2"/>
  <c r="U3882" i="2"/>
  <c r="S3882" i="2"/>
  <c r="T3882" i="2"/>
  <c r="U3162" i="2"/>
  <c r="T3162" i="2"/>
  <c r="S3162" i="2"/>
  <c r="U4977" i="2"/>
  <c r="S4977" i="2"/>
  <c r="T4977" i="2"/>
  <c r="U4913" i="2"/>
  <c r="T4913" i="2"/>
  <c r="S4913" i="2"/>
  <c r="U4849" i="2"/>
  <c r="T4849" i="2"/>
  <c r="S4849" i="2"/>
  <c r="U4745" i="2"/>
  <c r="T4745" i="2"/>
  <c r="S4745" i="2"/>
  <c r="U4609" i="2"/>
  <c r="T4609" i="2"/>
  <c r="S4609" i="2"/>
  <c r="U4529" i="2"/>
  <c r="T4529" i="2"/>
  <c r="S4529" i="2"/>
  <c r="U4481" i="2"/>
  <c r="T4481" i="2"/>
  <c r="S4481" i="2"/>
  <c r="U1105" i="2"/>
  <c r="T1105" i="2"/>
  <c r="S1105" i="2"/>
  <c r="U2417" i="2"/>
  <c r="T2417" i="2"/>
  <c r="S2417" i="2"/>
  <c r="U3965" i="2"/>
  <c r="T3965" i="2"/>
  <c r="S3965" i="2"/>
  <c r="U3573" i="2"/>
  <c r="T3573" i="2"/>
  <c r="S3573" i="2"/>
  <c r="U3061" i="2"/>
  <c r="T3061" i="2"/>
  <c r="S3061" i="2"/>
  <c r="U1653" i="2"/>
  <c r="T1653" i="2"/>
  <c r="S1653" i="2"/>
  <c r="U2477" i="2"/>
  <c r="T2477" i="2"/>
  <c r="S2477" i="2"/>
  <c r="U3900" i="2"/>
  <c r="T3900" i="2"/>
  <c r="S3900" i="2"/>
  <c r="U3196" i="2"/>
  <c r="T3196" i="2"/>
  <c r="S3196" i="2"/>
  <c r="U2404" i="2"/>
  <c r="T2404" i="2"/>
  <c r="S2404" i="2"/>
  <c r="U1452" i="2"/>
  <c r="T1452" i="2"/>
  <c r="S1452" i="2"/>
  <c r="U4895" i="2"/>
  <c r="T4895" i="2"/>
  <c r="S4895" i="2"/>
  <c r="U4551" i="2"/>
  <c r="T4551" i="2"/>
  <c r="S4551" i="2"/>
  <c r="U2303" i="2"/>
  <c r="T2303" i="2"/>
  <c r="S2303" i="2"/>
  <c r="U2191" i="2"/>
  <c r="T2191" i="2"/>
  <c r="S2191" i="2"/>
  <c r="U151" i="2"/>
  <c r="T151" i="2"/>
  <c r="S151" i="2"/>
  <c r="U87" i="2"/>
  <c r="T87" i="2"/>
  <c r="S87" i="2"/>
  <c r="U4918" i="2"/>
  <c r="S4918" i="2"/>
  <c r="T4918" i="2"/>
  <c r="U4846" i="2"/>
  <c r="T4846" i="2"/>
  <c r="S4846" i="2"/>
  <c r="U4382" i="2"/>
  <c r="S4382" i="2"/>
  <c r="T4382" i="2"/>
  <c r="T4583" i="2"/>
  <c r="U4583" i="2"/>
  <c r="S4583" i="2"/>
  <c r="U4471" i="2"/>
  <c r="T4471" i="2"/>
  <c r="S4471" i="2"/>
  <c r="U4311" i="2"/>
  <c r="T4311" i="2"/>
  <c r="S4311" i="2"/>
  <c r="U4191" i="2"/>
  <c r="T4191" i="2"/>
  <c r="S4191" i="2"/>
  <c r="T4007" i="2"/>
  <c r="U4007" i="2"/>
  <c r="S4007" i="2"/>
  <c r="U3807" i="2"/>
  <c r="T3807" i="2"/>
  <c r="S3807" i="2"/>
  <c r="T3647" i="2"/>
  <c r="U3647" i="2"/>
  <c r="S3647" i="2"/>
  <c r="U3559" i="2"/>
  <c r="T3559" i="2"/>
  <c r="S3559" i="2"/>
  <c r="U3415" i="2"/>
  <c r="T3415" i="2"/>
  <c r="S3415" i="2"/>
  <c r="U3255" i="2"/>
  <c r="T3255" i="2"/>
  <c r="S3255" i="2"/>
  <c r="U1502" i="2"/>
  <c r="T1502" i="2"/>
  <c r="S1502" i="2"/>
  <c r="U3840" i="2"/>
  <c r="S3840" i="2"/>
  <c r="T3840" i="2"/>
  <c r="U4962" i="2"/>
  <c r="T4962" i="2"/>
  <c r="S4962" i="2"/>
  <c r="U4866" i="2"/>
  <c r="T4866" i="2"/>
  <c r="S4866" i="2"/>
  <c r="U4802" i="2"/>
  <c r="T4802" i="2"/>
  <c r="S4802" i="2"/>
  <c r="U4722" i="2"/>
  <c r="S4722" i="2"/>
  <c r="T4722" i="2"/>
  <c r="U4610" i="2"/>
  <c r="T4610" i="2"/>
  <c r="S4610" i="2"/>
  <c r="U4442" i="2"/>
  <c r="T4442" i="2"/>
  <c r="S4442" i="2"/>
  <c r="U2514" i="2"/>
  <c r="S2514" i="2"/>
  <c r="T2514" i="2"/>
  <c r="U2434" i="2"/>
  <c r="S2434" i="2"/>
  <c r="T2434" i="2"/>
  <c r="U2266" i="2"/>
  <c r="T2266" i="2"/>
  <c r="S2266" i="2"/>
  <c r="U2058" i="2"/>
  <c r="T2058" i="2"/>
  <c r="S2058" i="2"/>
  <c r="U4345" i="2"/>
  <c r="T4345" i="2"/>
  <c r="S4345" i="2"/>
  <c r="U4281" i="2"/>
  <c r="T4281" i="2"/>
  <c r="S4281" i="2"/>
  <c r="U4121" i="2"/>
  <c r="S4121" i="2"/>
  <c r="T4121" i="2"/>
  <c r="U4033" i="2"/>
  <c r="T4033" i="2"/>
  <c r="S4033" i="2"/>
  <c r="U3793" i="2"/>
  <c r="S3793" i="2"/>
  <c r="T3793" i="2"/>
  <c r="U3609" i="2"/>
  <c r="S3609" i="2"/>
  <c r="T3609" i="2"/>
  <c r="U3481" i="2"/>
  <c r="T3481" i="2"/>
  <c r="S3481" i="2"/>
  <c r="U3009" i="2"/>
  <c r="T3009" i="2"/>
  <c r="S3009" i="2"/>
  <c r="U2921" i="2"/>
  <c r="T2921" i="2"/>
  <c r="S2921" i="2"/>
  <c r="U2689" i="2"/>
  <c r="T2689" i="2"/>
  <c r="S2689" i="2"/>
  <c r="U2433" i="2"/>
  <c r="T2433" i="2"/>
  <c r="S2433" i="2"/>
  <c r="U2137" i="2"/>
  <c r="T2137" i="2"/>
  <c r="S2137" i="2"/>
  <c r="U1921" i="2"/>
  <c r="T1921" i="2"/>
  <c r="S1921" i="2"/>
  <c r="U1385" i="2"/>
  <c r="T1385" i="2"/>
  <c r="S1385" i="2"/>
  <c r="U881" i="2"/>
  <c r="T881" i="2"/>
  <c r="S881" i="2"/>
  <c r="U153" i="2"/>
  <c r="T153" i="2"/>
  <c r="S153" i="2"/>
  <c r="U3353" i="2"/>
  <c r="T3353" i="2"/>
  <c r="S3353" i="2"/>
  <c r="U574" i="2"/>
  <c r="T574" i="2"/>
  <c r="S574" i="2"/>
  <c r="U4623" i="2"/>
  <c r="T4623" i="2"/>
  <c r="S4623" i="2"/>
  <c r="U4495" i="2"/>
  <c r="T4495" i="2"/>
  <c r="S4495" i="2"/>
  <c r="U4231" i="2"/>
  <c r="T4231" i="2"/>
  <c r="S4231" i="2"/>
  <c r="U4023" i="2"/>
  <c r="T4023" i="2"/>
  <c r="S4023" i="2"/>
  <c r="U3935" i="2"/>
  <c r="T3935" i="2"/>
  <c r="S3935" i="2"/>
  <c r="U3855" i="2"/>
  <c r="T3855" i="2"/>
  <c r="S3855" i="2"/>
  <c r="T3751" i="2"/>
  <c r="U3751" i="2"/>
  <c r="S3751" i="2"/>
  <c r="U3639" i="2"/>
  <c r="T3639" i="2"/>
  <c r="S3639" i="2"/>
  <c r="U3543" i="2"/>
  <c r="T3543" i="2"/>
  <c r="S3543" i="2"/>
  <c r="U3399" i="2"/>
  <c r="T3399" i="2"/>
  <c r="S3399" i="2"/>
  <c r="U3311" i="2"/>
  <c r="T3311" i="2"/>
  <c r="S3311" i="2"/>
  <c r="U3223" i="2"/>
  <c r="T3223" i="2"/>
  <c r="S3223" i="2"/>
  <c r="T3135" i="2"/>
  <c r="S3135" i="2"/>
  <c r="U3135" i="2"/>
  <c r="U3039" i="2"/>
  <c r="T3039" i="2"/>
  <c r="S3039" i="2"/>
  <c r="U2935" i="2"/>
  <c r="T2935" i="2"/>
  <c r="S2935" i="2"/>
  <c r="U2815" i="2"/>
  <c r="T2815" i="2"/>
  <c r="S2815" i="2"/>
  <c r="U2671" i="2"/>
  <c r="T2671" i="2"/>
  <c r="S2671" i="2"/>
  <c r="U2583" i="2"/>
  <c r="T2583" i="2"/>
  <c r="S2583" i="2"/>
  <c r="U2487" i="2"/>
  <c r="T2487" i="2"/>
  <c r="S2487" i="2"/>
  <c r="U2391" i="2"/>
  <c r="T2391" i="2"/>
  <c r="S2391" i="2"/>
  <c r="U2071" i="2"/>
  <c r="T2071" i="2"/>
  <c r="S2071" i="2"/>
  <c r="U1903" i="2"/>
  <c r="T1903" i="2"/>
  <c r="S1903" i="2"/>
  <c r="U1799" i="2"/>
  <c r="T1799" i="2"/>
  <c r="S1799" i="2"/>
  <c r="U1543" i="2"/>
  <c r="T1543" i="2"/>
  <c r="S1543" i="2"/>
  <c r="U1471" i="2"/>
  <c r="T1471" i="2"/>
  <c r="S1471" i="2"/>
  <c r="U1439" i="2"/>
  <c r="T1439" i="2"/>
  <c r="S1439" i="2"/>
  <c r="U1391" i="2"/>
  <c r="T1391" i="2"/>
  <c r="S1391" i="2"/>
  <c r="U1295" i="2"/>
  <c r="T1295" i="2"/>
  <c r="S1295" i="2"/>
  <c r="U1111" i="2"/>
  <c r="T1111" i="2"/>
  <c r="S1111" i="2"/>
  <c r="U983" i="2"/>
  <c r="T983" i="2"/>
  <c r="S983" i="2"/>
  <c r="U863" i="2"/>
  <c r="T863" i="2"/>
  <c r="S863" i="2"/>
  <c r="U743" i="2"/>
  <c r="T743" i="2"/>
  <c r="S743" i="2"/>
  <c r="U615" i="2"/>
  <c r="T615" i="2"/>
  <c r="S615" i="2"/>
  <c r="U551" i="2"/>
  <c r="T551" i="2"/>
  <c r="S551" i="2"/>
  <c r="U487" i="2"/>
  <c r="T487" i="2"/>
  <c r="S487" i="2"/>
  <c r="U407" i="2"/>
  <c r="T407" i="2"/>
  <c r="S407" i="2"/>
  <c r="U319" i="2"/>
  <c r="T319" i="2"/>
  <c r="S319" i="2"/>
  <c r="U199" i="2"/>
  <c r="T199" i="2"/>
  <c r="S199" i="2"/>
  <c r="U71" i="2"/>
  <c r="T71" i="2"/>
  <c r="S71" i="2"/>
  <c r="U7" i="2"/>
  <c r="T7" i="2"/>
  <c r="S7" i="2"/>
  <c r="U4902" i="2"/>
  <c r="S4902" i="2"/>
  <c r="T4902" i="2"/>
  <c r="U4534" i="2"/>
  <c r="S4534" i="2"/>
  <c r="T4534" i="2"/>
  <c r="S4454" i="2"/>
  <c r="T4454" i="2"/>
  <c r="U4454" i="2"/>
  <c r="U4270" i="2"/>
  <c r="T4270" i="2"/>
  <c r="S4270" i="2"/>
  <c r="U4206" i="2"/>
  <c r="T4206" i="2"/>
  <c r="S4206" i="2"/>
  <c r="U4150" i="2"/>
  <c r="S4150" i="2"/>
  <c r="T4150" i="2"/>
  <c r="U4086" i="2"/>
  <c r="S4086" i="2"/>
  <c r="T4086" i="2"/>
  <c r="U4022" i="2"/>
  <c r="S4022" i="2"/>
  <c r="T4022" i="2"/>
  <c r="U3958" i="2"/>
  <c r="S3958" i="2"/>
  <c r="T3958" i="2"/>
  <c r="U3846" i="2"/>
  <c r="S3846" i="2"/>
  <c r="T3846" i="2"/>
  <c r="U3758" i="2"/>
  <c r="T3758" i="2"/>
  <c r="S3758" i="2"/>
  <c r="U3542" i="2"/>
  <c r="T3542" i="2"/>
  <c r="S3542" i="2"/>
  <c r="T3294" i="2"/>
  <c r="U3294" i="2"/>
  <c r="S3294" i="2"/>
  <c r="U3238" i="2"/>
  <c r="T3238" i="2"/>
  <c r="S3238" i="2"/>
  <c r="U3118" i="2"/>
  <c r="T3118" i="2"/>
  <c r="S3118" i="2"/>
  <c r="U2982" i="2"/>
  <c r="T2982" i="2"/>
  <c r="S2982" i="2"/>
  <c r="U2918" i="2"/>
  <c r="T2918" i="2"/>
  <c r="S2918" i="2"/>
  <c r="U2862" i="2"/>
  <c r="T2862" i="2"/>
  <c r="S2862" i="2"/>
  <c r="U2814" i="2"/>
  <c r="T2814" i="2"/>
  <c r="S2814" i="2"/>
  <c r="U2774" i="2"/>
  <c r="T2774" i="2"/>
  <c r="S2774" i="2"/>
  <c r="U2734" i="2"/>
  <c r="T2734" i="2"/>
  <c r="S2734" i="2"/>
  <c r="U2438" i="2"/>
  <c r="T2438" i="2"/>
  <c r="S2438" i="2"/>
  <c r="U2270" i="2"/>
  <c r="T2270" i="2"/>
  <c r="S2270" i="2"/>
  <c r="U2190" i="2"/>
  <c r="T2190" i="2"/>
  <c r="S2190" i="2"/>
  <c r="U2094" i="2"/>
  <c r="T2094" i="2"/>
  <c r="S2094" i="2"/>
  <c r="U2006" i="2"/>
  <c r="S2006" i="2"/>
  <c r="T2006" i="2"/>
  <c r="U1934" i="2"/>
  <c r="T1934" i="2"/>
  <c r="S1934" i="2"/>
  <c r="U1870" i="2"/>
  <c r="T1870" i="2"/>
  <c r="S1870" i="2"/>
  <c r="U1806" i="2"/>
  <c r="T1806" i="2"/>
  <c r="S1806" i="2"/>
  <c r="U1734" i="2"/>
  <c r="T1734" i="2"/>
  <c r="S1734" i="2"/>
  <c r="U1678" i="2"/>
  <c r="T1678" i="2"/>
  <c r="S1678" i="2"/>
  <c r="U4743" i="2"/>
  <c r="T4743" i="2"/>
  <c r="S4743" i="2"/>
  <c r="U4845" i="2"/>
  <c r="T4845" i="2"/>
  <c r="S4845" i="2"/>
  <c r="U4765" i="2"/>
  <c r="T4765" i="2"/>
  <c r="S4765" i="2"/>
  <c r="U4701" i="2"/>
  <c r="T4701" i="2"/>
  <c r="S4701" i="2"/>
  <c r="U2359" i="2"/>
  <c r="T2359" i="2"/>
  <c r="S2359" i="2"/>
  <c r="U975" i="2"/>
  <c r="T975" i="2"/>
  <c r="S975" i="2"/>
  <c r="U703" i="2"/>
  <c r="T703" i="2"/>
  <c r="S703" i="2"/>
  <c r="U447" i="2"/>
  <c r="T447" i="2"/>
  <c r="S447" i="2"/>
  <c r="U63" i="2"/>
  <c r="T63" i="2"/>
  <c r="S63" i="2"/>
  <c r="U4663" i="2"/>
  <c r="T4663" i="2"/>
  <c r="S4663" i="2"/>
  <c r="U4734" i="2"/>
  <c r="T4734" i="2"/>
  <c r="S4734" i="2"/>
  <c r="T4646" i="2"/>
  <c r="S4646" i="2"/>
  <c r="U4646" i="2"/>
  <c r="U4502" i="2"/>
  <c r="T4502" i="2"/>
  <c r="S4502" i="2"/>
  <c r="U4318" i="2"/>
  <c r="S4318" i="2"/>
  <c r="T4318" i="2"/>
  <c r="U4214" i="2"/>
  <c r="T4214" i="2"/>
  <c r="S4214" i="2"/>
  <c r="U4142" i="2"/>
  <c r="T4142" i="2"/>
  <c r="S4142" i="2"/>
  <c r="U4062" i="2"/>
  <c r="S4062" i="2"/>
  <c r="T4062" i="2"/>
  <c r="U3966" i="2"/>
  <c r="T3966" i="2"/>
  <c r="S3966" i="2"/>
  <c r="U3894" i="2"/>
  <c r="S3894" i="2"/>
  <c r="T3894" i="2"/>
  <c r="U3838" i="2"/>
  <c r="T3838" i="2"/>
  <c r="S3838" i="2"/>
  <c r="U3782" i="2"/>
  <c r="T3782" i="2"/>
  <c r="S3782" i="2"/>
  <c r="U3670" i="2"/>
  <c r="T3670" i="2"/>
  <c r="S3670" i="2"/>
  <c r="U3638" i="2"/>
  <c r="S3638" i="2"/>
  <c r="T3638" i="2"/>
  <c r="U3606" i="2"/>
  <c r="T3606" i="2"/>
  <c r="S3606" i="2"/>
  <c r="U3574" i="2"/>
  <c r="S3574" i="2"/>
  <c r="T3574" i="2"/>
  <c r="T3518" i="2"/>
  <c r="U3518" i="2"/>
  <c r="S3518" i="2"/>
  <c r="U3478" i="2"/>
  <c r="T3478" i="2"/>
  <c r="S3478" i="2"/>
  <c r="U3446" i="2"/>
  <c r="T3446" i="2"/>
  <c r="S3446" i="2"/>
  <c r="U3382" i="2"/>
  <c r="T3382" i="2"/>
  <c r="S3382" i="2"/>
  <c r="T3326" i="2"/>
  <c r="U3326" i="2"/>
  <c r="S3326" i="2"/>
  <c r="T3230" i="2"/>
  <c r="U3230" i="2"/>
  <c r="S3230" i="2"/>
  <c r="U3174" i="2"/>
  <c r="T3174" i="2"/>
  <c r="S3174" i="2"/>
  <c r="U3110" i="2"/>
  <c r="T3110" i="2"/>
  <c r="S3110" i="2"/>
  <c r="U3038" i="2"/>
  <c r="T3038" i="2"/>
  <c r="S3038" i="2"/>
  <c r="U2958" i="2"/>
  <c r="T2958" i="2"/>
  <c r="S2958" i="2"/>
  <c r="U2886" i="2"/>
  <c r="T2886" i="2"/>
  <c r="S2886" i="2"/>
  <c r="U2718" i="2"/>
  <c r="T2718" i="2"/>
  <c r="S2718" i="2"/>
  <c r="U2678" i="2"/>
  <c r="T2678" i="2"/>
  <c r="S2678" i="2"/>
  <c r="U2614" i="2"/>
  <c r="T2614" i="2"/>
  <c r="S2614" i="2"/>
  <c r="U2558" i="2"/>
  <c r="T2558" i="2"/>
  <c r="S2558" i="2"/>
  <c r="U2478" i="2"/>
  <c r="T2478" i="2"/>
  <c r="S2478" i="2"/>
  <c r="U2414" i="2"/>
  <c r="T2414" i="2"/>
  <c r="S2414" i="2"/>
  <c r="U2350" i="2"/>
  <c r="T2350" i="2"/>
  <c r="S2350" i="2"/>
  <c r="U2182" i="2"/>
  <c r="T2182" i="2"/>
  <c r="S2182" i="2"/>
  <c r="U2118" i="2"/>
  <c r="T2118" i="2"/>
  <c r="S2118" i="2"/>
  <c r="U2054" i="2"/>
  <c r="T2054" i="2"/>
  <c r="S2054" i="2"/>
  <c r="U1998" i="2"/>
  <c r="T1998" i="2"/>
  <c r="S1998" i="2"/>
  <c r="U1862" i="2"/>
  <c r="T1862" i="2"/>
  <c r="S1862" i="2"/>
  <c r="U1798" i="2"/>
  <c r="T1798" i="2"/>
  <c r="S1798" i="2"/>
  <c r="U1662" i="2"/>
  <c r="T1662" i="2"/>
  <c r="S1662" i="2"/>
  <c r="U4855" i="2"/>
  <c r="T4855" i="2"/>
  <c r="S4855" i="2"/>
  <c r="U4837" i="2"/>
  <c r="T4837" i="2"/>
  <c r="S4837" i="2"/>
  <c r="U4549" i="2"/>
  <c r="T4549" i="2"/>
  <c r="S4549" i="2"/>
  <c r="U4485" i="2"/>
  <c r="T4485" i="2"/>
  <c r="S4485" i="2"/>
  <c r="U4437" i="2"/>
  <c r="T4437" i="2"/>
  <c r="S4437" i="2"/>
  <c r="U4301" i="2"/>
  <c r="T4301" i="2"/>
  <c r="S4301" i="2"/>
  <c r="U4253" i="2"/>
  <c r="T4253" i="2"/>
  <c r="S4253" i="2"/>
  <c r="U4213" i="2"/>
  <c r="T4213" i="2"/>
  <c r="S4213" i="2"/>
  <c r="U4141" i="2"/>
  <c r="T4141" i="2"/>
  <c r="S4141" i="2"/>
  <c r="U4093" i="2"/>
  <c r="T4093" i="2"/>
  <c r="S4093" i="2"/>
  <c r="U4935" i="2"/>
  <c r="T4935" i="2"/>
  <c r="S4935" i="2"/>
  <c r="U2238" i="2"/>
  <c r="T2238" i="2"/>
  <c r="S2238" i="2"/>
  <c r="T4711" i="2"/>
  <c r="U4711" i="2"/>
  <c r="S4711" i="2"/>
  <c r="U4574" i="2"/>
  <c r="S4574" i="2"/>
  <c r="T4574" i="2"/>
  <c r="U1599" i="2"/>
  <c r="T1599" i="2"/>
  <c r="S1599" i="2"/>
  <c r="U4887" i="2"/>
  <c r="T4887" i="2"/>
  <c r="S4887" i="2"/>
  <c r="U2319" i="2"/>
  <c r="T2319" i="2"/>
  <c r="S2319" i="2"/>
  <c r="U4591" i="2"/>
  <c r="T4591" i="2"/>
  <c r="S4591" i="2"/>
  <c r="U4503" i="2"/>
  <c r="T4503" i="2"/>
  <c r="S4503" i="2"/>
  <c r="U4431" i="2"/>
  <c r="T4431" i="2"/>
  <c r="S4431" i="2"/>
  <c r="T4327" i="2"/>
  <c r="S4327" i="2"/>
  <c r="U4327" i="2"/>
  <c r="U4247" i="2"/>
  <c r="T4247" i="2"/>
  <c r="S4247" i="2"/>
  <c r="U4159" i="2"/>
  <c r="T4159" i="2"/>
  <c r="S4159" i="2"/>
  <c r="U3863" i="2"/>
  <c r="T3863" i="2"/>
  <c r="S3863" i="2"/>
  <c r="U3671" i="2"/>
  <c r="T3671" i="2"/>
  <c r="S3671" i="2"/>
  <c r="U3407" i="2"/>
  <c r="T3407" i="2"/>
  <c r="S3407" i="2"/>
  <c r="T3199" i="2"/>
  <c r="U3199" i="2"/>
  <c r="S3199" i="2"/>
  <c r="U3047" i="2"/>
  <c r="T3047" i="2"/>
  <c r="S3047" i="2"/>
  <c r="U2767" i="2"/>
  <c r="T2767" i="2"/>
  <c r="S2767" i="2"/>
  <c r="U2519" i="2"/>
  <c r="T2519" i="2"/>
  <c r="S2519" i="2"/>
  <c r="U2327" i="2"/>
  <c r="T2327" i="2"/>
  <c r="S2327" i="2"/>
  <c r="U2247" i="2"/>
  <c r="T2247" i="2"/>
  <c r="S2247" i="2"/>
  <c r="U2063" i="2"/>
  <c r="T2063" i="2"/>
  <c r="S2063" i="2"/>
  <c r="U1967" i="2"/>
  <c r="T1967" i="2"/>
  <c r="S1967" i="2"/>
  <c r="U1767" i="2"/>
  <c r="T1767" i="2"/>
  <c r="S1767" i="2"/>
  <c r="U1671" i="2"/>
  <c r="T1671" i="2"/>
  <c r="S1671" i="2"/>
  <c r="U4984" i="2"/>
  <c r="T4984" i="2"/>
  <c r="S4984" i="2"/>
  <c r="U4920" i="2"/>
  <c r="S4920" i="2"/>
  <c r="T4920" i="2"/>
  <c r="U4888" i="2"/>
  <c r="T4888" i="2"/>
  <c r="S4888" i="2"/>
  <c r="U4856" i="2"/>
  <c r="S4856" i="2"/>
  <c r="T4856" i="2"/>
  <c r="U4784" i="2"/>
  <c r="T4784" i="2"/>
  <c r="S4784" i="2"/>
  <c r="U4728" i="2"/>
  <c r="T4728" i="2"/>
  <c r="S4728" i="2"/>
  <c r="U4664" i="2"/>
  <c r="T4664" i="2"/>
  <c r="S4664" i="2"/>
  <c r="T4552" i="2"/>
  <c r="U4552" i="2"/>
  <c r="S4552" i="2"/>
  <c r="U4448" i="2"/>
  <c r="S4448" i="2"/>
  <c r="T4448" i="2"/>
  <c r="U4408" i="2"/>
  <c r="S4408" i="2"/>
  <c r="T4408" i="2"/>
  <c r="U4368" i="2"/>
  <c r="S4368" i="2"/>
  <c r="T4368" i="2"/>
  <c r="U4304" i="2"/>
  <c r="S4304" i="2"/>
  <c r="T4304" i="2"/>
  <c r="U4232" i="2"/>
  <c r="T4232" i="2"/>
  <c r="S4232" i="2"/>
  <c r="U4144" i="2"/>
  <c r="T4144" i="2"/>
  <c r="S4144" i="2"/>
  <c r="U4104" i="2"/>
  <c r="T4104" i="2"/>
  <c r="S4104" i="2"/>
  <c r="U3824" i="2"/>
  <c r="T3824" i="2"/>
  <c r="S3824" i="2"/>
  <c r="U3784" i="2"/>
  <c r="T3784" i="2"/>
  <c r="S3784" i="2"/>
  <c r="U2598" i="2"/>
  <c r="T2598" i="2"/>
  <c r="S2598" i="2"/>
  <c r="U1222" i="2"/>
  <c r="T1222" i="2"/>
  <c r="S1222" i="2"/>
  <c r="U182" i="2"/>
  <c r="T182" i="2"/>
  <c r="S182" i="2"/>
  <c r="U4979" i="2"/>
  <c r="T4979" i="2"/>
  <c r="S4979" i="2"/>
  <c r="U4891" i="2"/>
  <c r="T4891" i="2"/>
  <c r="S4891" i="2"/>
  <c r="U4827" i="2"/>
  <c r="T4827" i="2"/>
  <c r="S4827" i="2"/>
  <c r="U4747" i="2"/>
  <c r="T4747" i="2"/>
  <c r="S4747" i="2"/>
  <c r="U4683" i="2"/>
  <c r="T4683" i="2"/>
  <c r="S4683" i="2"/>
  <c r="U4443" i="2"/>
  <c r="T4443" i="2"/>
  <c r="S4443" i="2"/>
  <c r="U4347" i="2"/>
  <c r="T4347" i="2"/>
  <c r="S4347" i="2"/>
  <c r="U4203" i="2"/>
  <c r="T4203" i="2"/>
  <c r="S4203" i="2"/>
  <c r="U3987" i="2"/>
  <c r="T3987" i="2"/>
  <c r="S3987" i="2"/>
  <c r="U3851" i="2"/>
  <c r="T3851" i="2"/>
  <c r="S3851" i="2"/>
  <c r="U3731" i="2"/>
  <c r="T3731" i="2"/>
  <c r="S3731" i="2"/>
  <c r="U3251" i="2"/>
  <c r="S3251" i="2"/>
  <c r="T3251" i="2"/>
  <c r="U3115" i="2"/>
  <c r="T3115" i="2"/>
  <c r="S3115" i="2"/>
  <c r="U2995" i="2"/>
  <c r="S2995" i="2"/>
  <c r="T2995" i="2"/>
  <c r="U2875" i="2"/>
  <c r="T2875" i="2"/>
  <c r="S2875" i="2"/>
  <c r="S2707" i="2"/>
  <c r="T2707" i="2"/>
  <c r="U2707" i="2"/>
  <c r="U2651" i="2"/>
  <c r="T2651" i="2"/>
  <c r="S2651" i="2"/>
  <c r="U2419" i="2"/>
  <c r="T2419" i="2"/>
  <c r="S2419" i="2"/>
  <c r="T2283" i="2"/>
  <c r="U2283" i="2"/>
  <c r="S2283" i="2"/>
  <c r="T1771" i="2"/>
  <c r="U1771" i="2"/>
  <c r="S1771" i="2"/>
  <c r="U2930" i="2"/>
  <c r="T2930" i="2"/>
  <c r="S2930" i="2"/>
  <c r="U4969" i="2"/>
  <c r="T4969" i="2"/>
  <c r="S4969" i="2"/>
  <c r="T4905" i="2"/>
  <c r="U4905" i="2"/>
  <c r="S4905" i="2"/>
  <c r="U4825" i="2"/>
  <c r="S4825" i="2"/>
  <c r="T4825" i="2"/>
  <c r="T4521" i="2"/>
  <c r="U4521" i="2"/>
  <c r="S4521" i="2"/>
  <c r="U4465" i="2"/>
  <c r="T4465" i="2"/>
  <c r="S4465" i="2"/>
  <c r="U1161" i="2"/>
  <c r="T1161" i="2"/>
  <c r="S1161" i="2"/>
  <c r="U3901" i="2"/>
  <c r="T3901" i="2"/>
  <c r="S3901" i="2"/>
  <c r="U3493" i="2"/>
  <c r="T3493" i="2"/>
  <c r="S3493" i="2"/>
  <c r="U2997" i="2"/>
  <c r="S2997" i="2"/>
  <c r="T2997" i="2"/>
  <c r="U2493" i="2"/>
  <c r="T2493" i="2"/>
  <c r="S2493" i="2"/>
  <c r="U1141" i="2"/>
  <c r="T1141" i="2"/>
  <c r="S1141" i="2"/>
  <c r="U3764" i="2"/>
  <c r="T3764" i="2"/>
  <c r="S3764" i="2"/>
  <c r="U3092" i="2"/>
  <c r="S3092" i="2"/>
  <c r="T3092" i="2"/>
  <c r="U2620" i="2"/>
  <c r="T2620" i="2"/>
  <c r="S2620" i="2"/>
  <c r="U2180" i="2"/>
  <c r="T2180" i="2"/>
  <c r="S2180" i="2"/>
  <c r="U1340" i="2"/>
  <c r="T1340" i="2"/>
  <c r="S1340" i="2"/>
  <c r="U732" i="2"/>
  <c r="T732" i="2"/>
  <c r="S732" i="2"/>
  <c r="U4807" i="2"/>
  <c r="T4807" i="2"/>
  <c r="S4807" i="2"/>
  <c r="U2279" i="2"/>
  <c r="T2279" i="2"/>
  <c r="S2279" i="2"/>
  <c r="U2167" i="2"/>
  <c r="T2167" i="2"/>
  <c r="S2167" i="2"/>
  <c r="U1687" i="2"/>
  <c r="T1687" i="2"/>
  <c r="S1687" i="2"/>
  <c r="U1359" i="2"/>
  <c r="T1359" i="2"/>
  <c r="S1359" i="2"/>
  <c r="U1231" i="2"/>
  <c r="T1231" i="2"/>
  <c r="S1231" i="2"/>
  <c r="U919" i="2"/>
  <c r="T919" i="2"/>
  <c r="S919" i="2"/>
  <c r="U4830" i="2"/>
  <c r="S4830" i="2"/>
  <c r="T4830" i="2"/>
  <c r="U4654" i="2"/>
  <c r="T4654" i="2"/>
  <c r="S4654" i="2"/>
  <c r="U4366" i="2"/>
  <c r="S4366" i="2"/>
  <c r="T4366" i="2"/>
  <c r="U2382" i="2"/>
  <c r="T2382" i="2"/>
  <c r="S2382" i="2"/>
  <c r="U4511" i="2"/>
  <c r="T4511" i="2"/>
  <c r="S4511" i="2"/>
  <c r="U4965" i="2"/>
  <c r="T4965" i="2"/>
  <c r="S4965" i="2"/>
  <c r="U4877" i="2"/>
  <c r="T4877" i="2"/>
  <c r="S4877" i="2"/>
  <c r="U4749" i="2"/>
  <c r="T4749" i="2"/>
  <c r="S4749" i="2"/>
  <c r="U4685" i="2"/>
  <c r="T4685" i="2"/>
  <c r="S4685" i="2"/>
  <c r="U4597" i="2"/>
  <c r="T4597" i="2"/>
  <c r="S4597" i="2"/>
  <c r="U4823" i="2"/>
  <c r="T4823" i="2"/>
  <c r="S4823" i="2"/>
  <c r="U4567" i="2"/>
  <c r="T4567" i="2"/>
  <c r="S4567" i="2"/>
  <c r="U4295" i="2"/>
  <c r="T4295" i="2"/>
  <c r="S4295" i="2"/>
  <c r="U4167" i="2"/>
  <c r="T4167" i="2"/>
  <c r="S4167" i="2"/>
  <c r="U4079" i="2"/>
  <c r="T4079" i="2"/>
  <c r="S4079" i="2"/>
  <c r="U3975" i="2"/>
  <c r="T3975" i="2"/>
  <c r="S3975" i="2"/>
  <c r="U3767" i="2"/>
  <c r="T3767" i="2"/>
  <c r="S3767" i="2"/>
  <c r="U3623" i="2"/>
  <c r="T3623" i="2"/>
  <c r="S3623" i="2"/>
  <c r="T3391" i="2"/>
  <c r="U3391" i="2"/>
  <c r="S3391" i="2"/>
  <c r="U3239" i="2"/>
  <c r="T3239" i="2"/>
  <c r="S3239" i="2"/>
  <c r="T3103" i="2"/>
  <c r="U3103" i="2"/>
  <c r="S3103" i="2"/>
  <c r="U3015" i="2"/>
  <c r="T3015" i="2"/>
  <c r="S3015" i="2"/>
  <c r="U2855" i="2"/>
  <c r="T2855" i="2"/>
  <c r="S2855" i="2"/>
  <c r="U2775" i="2"/>
  <c r="T2775" i="2"/>
  <c r="S2775" i="2"/>
  <c r="U2687" i="2"/>
  <c r="T2687" i="2"/>
  <c r="S2687" i="2"/>
  <c r="U2463" i="2"/>
  <c r="T2463" i="2"/>
  <c r="S2463" i="2"/>
  <c r="U2335" i="2"/>
  <c r="T2335" i="2"/>
  <c r="S2335" i="2"/>
  <c r="U2023" i="2"/>
  <c r="T2023" i="2"/>
  <c r="S2023" i="2"/>
  <c r="U1887" i="2"/>
  <c r="T1887" i="2"/>
  <c r="S1887" i="2"/>
  <c r="U1575" i="2"/>
  <c r="T1575" i="2"/>
  <c r="S1575" i="2"/>
  <c r="U1319" i="2"/>
  <c r="T1319" i="2"/>
  <c r="S1319" i="2"/>
  <c r="U1159" i="2"/>
  <c r="T1159" i="2"/>
  <c r="S1159" i="2"/>
  <c r="U1087" i="2"/>
  <c r="T1087" i="2"/>
  <c r="S1087" i="2"/>
  <c r="U687" i="2"/>
  <c r="T687" i="2"/>
  <c r="S687" i="2"/>
  <c r="U623" i="2"/>
  <c r="T623" i="2"/>
  <c r="S623" i="2"/>
  <c r="U559" i="2"/>
  <c r="T559" i="2"/>
  <c r="S559" i="2"/>
  <c r="U495" i="2"/>
  <c r="T495" i="2"/>
  <c r="S495" i="2"/>
  <c r="U367" i="2"/>
  <c r="T367" i="2"/>
  <c r="S367" i="2"/>
  <c r="U175" i="2"/>
  <c r="T175" i="2"/>
  <c r="S175" i="2"/>
  <c r="U111" i="2"/>
  <c r="T111" i="2"/>
  <c r="S111" i="2"/>
  <c r="U4176" i="2"/>
  <c r="T4176" i="2"/>
  <c r="S4176" i="2"/>
  <c r="U4854" i="2"/>
  <c r="S4854" i="2"/>
  <c r="T4854" i="2"/>
  <c r="U4790" i="2"/>
  <c r="S4790" i="2"/>
  <c r="T4790" i="2"/>
  <c r="U2278" i="2"/>
  <c r="T2278" i="2"/>
  <c r="S2278" i="2"/>
  <c r="U4662" i="2"/>
  <c r="S4662" i="2"/>
  <c r="T4662" i="2"/>
  <c r="U4949" i="2"/>
  <c r="S4949" i="2"/>
  <c r="T4949" i="2"/>
  <c r="U4757" i="2"/>
  <c r="T4757" i="2"/>
  <c r="S4757" i="2"/>
  <c r="U4653" i="2"/>
  <c r="T4653" i="2"/>
  <c r="S4653" i="2"/>
  <c r="U4605" i="2"/>
  <c r="T4605" i="2"/>
  <c r="S4605" i="2"/>
  <c r="U4397" i="2"/>
  <c r="T4397" i="2"/>
  <c r="S4397" i="2"/>
  <c r="U4821" i="2"/>
  <c r="T4821" i="2"/>
  <c r="S4821" i="2"/>
  <c r="U2080" i="2"/>
  <c r="T2080" i="2"/>
  <c r="S2080" i="2"/>
  <c r="U4248" i="2"/>
  <c r="T4248" i="2"/>
  <c r="S4248" i="2"/>
  <c r="U1719" i="2"/>
  <c r="T1719" i="2"/>
  <c r="S1719" i="2"/>
  <c r="U2383" i="2"/>
  <c r="T2383" i="2"/>
  <c r="S2383" i="2"/>
  <c r="T4455" i="2"/>
  <c r="S4455" i="2"/>
  <c r="U4455" i="2"/>
  <c r="U4789" i="2"/>
  <c r="T4789" i="2"/>
  <c r="S4789" i="2"/>
  <c r="U4959" i="2"/>
  <c r="S4959" i="2"/>
  <c r="T4959" i="2"/>
  <c r="U4831" i="2"/>
  <c r="T4831" i="2"/>
  <c r="S4831" i="2"/>
  <c r="U4336" i="2"/>
  <c r="T4336" i="2"/>
  <c r="S4336" i="2"/>
  <c r="U4184" i="2"/>
  <c r="T4184" i="2"/>
  <c r="S4184" i="2"/>
  <c r="T4072" i="2"/>
  <c r="S4072" i="2"/>
  <c r="U4072" i="2"/>
  <c r="U4008" i="2"/>
  <c r="S4008" i="2"/>
  <c r="T4008" i="2"/>
  <c r="U3960" i="2"/>
  <c r="S3960" i="2"/>
  <c r="T3960" i="2"/>
  <c r="U3928" i="2"/>
  <c r="T3928" i="2"/>
  <c r="S3928" i="2"/>
  <c r="U3648" i="2"/>
  <c r="T3648" i="2"/>
  <c r="S3648" i="2"/>
  <c r="U3608" i="2"/>
  <c r="T3608" i="2"/>
  <c r="S3608" i="2"/>
  <c r="U3576" i="2"/>
  <c r="S3576" i="2"/>
  <c r="T3576" i="2"/>
  <c r="U3544" i="2"/>
  <c r="T3544" i="2"/>
  <c r="S3544" i="2"/>
  <c r="U3416" i="2"/>
  <c r="T3416" i="2"/>
  <c r="S3416" i="2"/>
  <c r="U3328" i="2"/>
  <c r="T3328" i="2"/>
  <c r="S3328" i="2"/>
  <c r="U3288" i="2"/>
  <c r="T3288" i="2"/>
  <c r="S3288" i="2"/>
  <c r="U3192" i="2"/>
  <c r="T3192" i="2"/>
  <c r="S3192" i="2"/>
  <c r="U2984" i="2"/>
  <c r="T2984" i="2"/>
  <c r="S2984" i="2"/>
  <c r="U2856" i="2"/>
  <c r="T2856" i="2"/>
  <c r="S2856" i="2"/>
  <c r="U2752" i="2"/>
  <c r="T2752" i="2"/>
  <c r="S2752" i="2"/>
  <c r="U2648" i="2"/>
  <c r="T2648" i="2"/>
  <c r="S2648" i="2"/>
  <c r="U2616" i="2"/>
  <c r="T2616" i="2"/>
  <c r="S2616" i="2"/>
  <c r="U2576" i="2"/>
  <c r="T2576" i="2"/>
  <c r="S2576" i="2"/>
  <c r="U2544" i="2"/>
  <c r="T2544" i="2"/>
  <c r="S2544" i="2"/>
  <c r="U2240" i="2"/>
  <c r="T2240" i="2"/>
  <c r="S2240" i="2"/>
  <c r="U2136" i="2"/>
  <c r="T2136" i="2"/>
  <c r="S2136" i="2"/>
  <c r="U1704" i="2"/>
  <c r="T1704" i="2"/>
  <c r="S1704" i="2"/>
  <c r="U1544" i="2"/>
  <c r="T1544" i="2"/>
  <c r="S1544" i="2"/>
  <c r="U1248" i="2"/>
  <c r="T1248" i="2"/>
  <c r="S1248" i="2"/>
  <c r="U1088" i="2"/>
  <c r="T1088" i="2"/>
  <c r="S1088" i="2"/>
  <c r="U1016" i="2"/>
  <c r="S1016" i="2"/>
  <c r="T1016" i="2"/>
  <c r="U392" i="2"/>
  <c r="T392" i="2"/>
  <c r="S392" i="2"/>
  <c r="U232" i="2"/>
  <c r="T232" i="2"/>
  <c r="S232" i="2"/>
  <c r="U4029" i="2"/>
  <c r="T4029" i="2"/>
  <c r="S4029" i="2"/>
  <c r="U3941" i="2"/>
  <c r="T3941" i="2"/>
  <c r="S3941" i="2"/>
  <c r="U3701" i="2"/>
  <c r="T3701" i="2"/>
  <c r="S3701" i="2"/>
  <c r="U3533" i="2"/>
  <c r="T3533" i="2"/>
  <c r="S3533" i="2"/>
  <c r="U3405" i="2"/>
  <c r="T3405" i="2"/>
  <c r="S3405" i="2"/>
  <c r="U3309" i="2"/>
  <c r="T3309" i="2"/>
  <c r="S3309" i="2"/>
  <c r="U3053" i="2"/>
  <c r="T3053" i="2"/>
  <c r="S3053" i="2"/>
  <c r="U2917" i="2"/>
  <c r="S2917" i="2"/>
  <c r="T2917" i="2"/>
  <c r="U2781" i="2"/>
  <c r="T2781" i="2"/>
  <c r="S2781" i="2"/>
  <c r="U2701" i="2"/>
  <c r="T2701" i="2"/>
  <c r="S2701" i="2"/>
  <c r="U2533" i="2"/>
  <c r="T2533" i="2"/>
  <c r="S2533" i="2"/>
  <c r="U2349" i="2"/>
  <c r="T2349" i="2"/>
  <c r="S2349" i="2"/>
  <c r="U2237" i="2"/>
  <c r="T2237" i="2"/>
  <c r="S2237" i="2"/>
  <c r="U2133" i="2"/>
  <c r="T2133" i="2"/>
  <c r="S2133" i="2"/>
  <c r="U2053" i="2"/>
  <c r="T2053" i="2"/>
  <c r="S2053" i="2"/>
  <c r="U1933" i="2"/>
  <c r="T1933" i="2"/>
  <c r="S1933" i="2"/>
  <c r="U1853" i="2"/>
  <c r="T1853" i="2"/>
  <c r="S1853" i="2"/>
  <c r="U4803" i="2"/>
  <c r="S4803" i="2"/>
  <c r="T4803" i="2"/>
  <c r="U4523" i="2"/>
  <c r="T4523" i="2"/>
  <c r="S4523" i="2"/>
  <c r="U4179" i="2"/>
  <c r="T4179" i="2"/>
  <c r="S4179" i="2"/>
  <c r="U4067" i="2"/>
  <c r="T4067" i="2"/>
  <c r="S4067" i="2"/>
  <c r="U3995" i="2"/>
  <c r="T3995" i="2"/>
  <c r="S3995" i="2"/>
  <c r="U3875" i="2"/>
  <c r="T3875" i="2"/>
  <c r="S3875" i="2"/>
  <c r="U3771" i="2"/>
  <c r="T3771" i="2"/>
  <c r="S3771" i="2"/>
  <c r="U3683" i="2"/>
  <c r="T3683" i="2"/>
  <c r="S3683" i="2"/>
  <c r="U3587" i="2"/>
  <c r="S3587" i="2"/>
  <c r="T3587" i="2"/>
  <c r="U3427" i="2"/>
  <c r="S3427" i="2"/>
  <c r="T3427" i="2"/>
  <c r="U3227" i="2"/>
  <c r="T3227" i="2"/>
  <c r="S3227" i="2"/>
  <c r="U3091" i="2"/>
  <c r="S3091" i="2"/>
  <c r="T3091" i="2"/>
  <c r="U3003" i="2"/>
  <c r="T3003" i="2"/>
  <c r="S3003" i="2"/>
  <c r="U2867" i="2"/>
  <c r="S2867" i="2"/>
  <c r="T2867" i="2"/>
  <c r="U2723" i="2"/>
  <c r="T2723" i="2"/>
  <c r="S2723" i="2"/>
  <c r="U2643" i="2"/>
  <c r="S2643" i="2"/>
  <c r="T2643" i="2"/>
  <c r="U2491" i="2"/>
  <c r="T2491" i="2"/>
  <c r="S2491" i="2"/>
  <c r="U2411" i="2"/>
  <c r="T2411" i="2"/>
  <c r="S2411" i="2"/>
  <c r="U2331" i="2"/>
  <c r="T2331" i="2"/>
  <c r="S2331" i="2"/>
  <c r="U2163" i="2"/>
  <c r="T2163" i="2"/>
  <c r="S2163" i="2"/>
  <c r="U2083" i="2"/>
  <c r="T2083" i="2"/>
  <c r="S2083" i="2"/>
  <c r="U1931" i="2"/>
  <c r="T1931" i="2"/>
  <c r="S1931" i="2"/>
  <c r="U1763" i="2"/>
  <c r="T1763" i="2"/>
  <c r="S1763" i="2"/>
  <c r="U1699" i="2"/>
  <c r="T1699" i="2"/>
  <c r="S1699" i="2"/>
  <c r="U1635" i="2"/>
  <c r="T1635" i="2"/>
  <c r="S1635" i="2"/>
  <c r="U1563" i="2"/>
  <c r="T1563" i="2"/>
  <c r="S1563" i="2"/>
  <c r="U1451" i="2"/>
  <c r="T1451" i="2"/>
  <c r="S1451" i="2"/>
  <c r="U1371" i="2"/>
  <c r="T1371" i="2"/>
  <c r="S1371" i="2"/>
  <c r="U1203" i="2"/>
  <c r="T1203" i="2"/>
  <c r="S1203" i="2"/>
  <c r="U1139" i="2"/>
  <c r="T1139" i="2"/>
  <c r="S1139" i="2"/>
  <c r="U1075" i="2"/>
  <c r="T1075" i="2"/>
  <c r="S1075" i="2"/>
  <c r="U1011" i="2"/>
  <c r="T1011" i="2"/>
  <c r="S1011" i="2"/>
  <c r="U947" i="2"/>
  <c r="T947" i="2"/>
  <c r="S947" i="2"/>
  <c r="U707" i="2"/>
  <c r="T707" i="2"/>
  <c r="S707" i="2"/>
  <c r="U659" i="2"/>
  <c r="T659" i="2"/>
  <c r="S659" i="2"/>
  <c r="U595" i="2"/>
  <c r="T595" i="2"/>
  <c r="S595" i="2"/>
  <c r="U411" i="2"/>
  <c r="T411" i="2"/>
  <c r="S411" i="2"/>
  <c r="U347" i="2"/>
  <c r="T347" i="2"/>
  <c r="S347" i="2"/>
  <c r="U283" i="2"/>
  <c r="T283" i="2"/>
  <c r="S283" i="2"/>
  <c r="U219" i="2"/>
  <c r="T219" i="2"/>
  <c r="S219" i="2"/>
  <c r="U155" i="2"/>
  <c r="T155" i="2"/>
  <c r="S155" i="2"/>
  <c r="U83" i="2"/>
  <c r="T83" i="2"/>
  <c r="S83" i="2"/>
  <c r="U4730" i="2"/>
  <c r="T4730" i="2"/>
  <c r="S4730" i="2"/>
  <c r="U4426" i="2"/>
  <c r="T4426" i="2"/>
  <c r="S4426" i="2"/>
  <c r="U4362" i="2"/>
  <c r="T4362" i="2"/>
  <c r="S4362" i="2"/>
  <c r="U4194" i="2"/>
  <c r="T4194" i="2"/>
  <c r="S4194" i="2"/>
  <c r="U4002" i="2"/>
  <c r="T4002" i="2"/>
  <c r="S4002" i="2"/>
  <c r="U3938" i="2"/>
  <c r="T3938" i="2"/>
  <c r="S3938" i="2"/>
  <c r="U3874" i="2"/>
  <c r="T3874" i="2"/>
  <c r="S3874" i="2"/>
  <c r="U3818" i="2"/>
  <c r="S3818" i="2"/>
  <c r="T3818" i="2"/>
  <c r="U3754" i="2"/>
  <c r="S3754" i="2"/>
  <c r="T3754" i="2"/>
  <c r="U3690" i="2"/>
  <c r="S3690" i="2"/>
  <c r="T3690" i="2"/>
  <c r="U3602" i="2"/>
  <c r="S3602" i="2"/>
  <c r="T3602" i="2"/>
  <c r="U3538" i="2"/>
  <c r="T3538" i="2"/>
  <c r="S3538" i="2"/>
  <c r="U3490" i="2"/>
  <c r="T3490" i="2"/>
  <c r="S3490" i="2"/>
  <c r="U3450" i="2"/>
  <c r="S3450" i="2"/>
  <c r="T3450" i="2"/>
  <c r="U3402" i="2"/>
  <c r="T3402" i="2"/>
  <c r="S3402" i="2"/>
  <c r="U3298" i="2"/>
  <c r="S3298" i="2"/>
  <c r="T3298" i="2"/>
  <c r="U3202" i="2"/>
  <c r="S3202" i="2"/>
  <c r="T3202" i="2"/>
  <c r="U3170" i="2"/>
  <c r="S3170" i="2"/>
  <c r="T3170" i="2"/>
  <c r="U3130" i="2"/>
  <c r="T3130" i="2"/>
  <c r="S3130" i="2"/>
  <c r="U942" i="2"/>
  <c r="T942" i="2"/>
  <c r="S942" i="2"/>
  <c r="U334" i="2"/>
  <c r="T334" i="2"/>
  <c r="S334" i="2"/>
  <c r="U158" i="2"/>
  <c r="T158" i="2"/>
  <c r="S158" i="2"/>
  <c r="U405" i="2"/>
  <c r="T405" i="2"/>
  <c r="S405" i="2"/>
  <c r="U3467" i="2"/>
  <c r="T3467" i="2"/>
  <c r="S3467" i="2"/>
  <c r="U4954" i="2"/>
  <c r="T4954" i="2"/>
  <c r="S4954" i="2"/>
  <c r="U4850" i="2"/>
  <c r="T4850" i="2"/>
  <c r="S4850" i="2"/>
  <c r="U4786" i="2"/>
  <c r="T4786" i="2"/>
  <c r="S4786" i="2"/>
  <c r="U4570" i="2"/>
  <c r="T4570" i="2"/>
  <c r="S4570" i="2"/>
  <c r="U4490" i="2"/>
  <c r="T4490" i="2"/>
  <c r="S4490" i="2"/>
  <c r="U2498" i="2"/>
  <c r="T2498" i="2"/>
  <c r="S2498" i="2"/>
  <c r="U250" i="2"/>
  <c r="T250" i="2"/>
  <c r="S250" i="2"/>
  <c r="U4337" i="2"/>
  <c r="T4337" i="2"/>
  <c r="S4337" i="2"/>
  <c r="U4017" i="2"/>
  <c r="T4017" i="2"/>
  <c r="S4017" i="2"/>
  <c r="U3889" i="2"/>
  <c r="T3889" i="2"/>
  <c r="S3889" i="2"/>
  <c r="U3737" i="2"/>
  <c r="T3737" i="2"/>
  <c r="S3737" i="2"/>
  <c r="U3585" i="2"/>
  <c r="S3585" i="2"/>
  <c r="T3585" i="2"/>
  <c r="U3089" i="2"/>
  <c r="T3089" i="2"/>
  <c r="S3089" i="2"/>
  <c r="U2985" i="2"/>
  <c r="T2985" i="2"/>
  <c r="S2985" i="2"/>
  <c r="U2625" i="2"/>
  <c r="T2625" i="2"/>
  <c r="S2625" i="2"/>
  <c r="U2497" i="2"/>
  <c r="T2497" i="2"/>
  <c r="S2497" i="2"/>
  <c r="U2377" i="2"/>
  <c r="T2377" i="2"/>
  <c r="S2377" i="2"/>
  <c r="U2081" i="2"/>
  <c r="T2081" i="2"/>
  <c r="S2081" i="2"/>
  <c r="U1313" i="2"/>
  <c r="T1313" i="2"/>
  <c r="S1313" i="2"/>
  <c r="U1089" i="2"/>
  <c r="T1089" i="2"/>
  <c r="S1089" i="2"/>
  <c r="U2626" i="2"/>
  <c r="T2626" i="2"/>
  <c r="S2626" i="2"/>
  <c r="U2858" i="2"/>
  <c r="T2858" i="2"/>
  <c r="S2858" i="2"/>
  <c r="U4413" i="2"/>
  <c r="T4413" i="2"/>
  <c r="S4413" i="2"/>
  <c r="U1573" i="2"/>
  <c r="T1573" i="2"/>
  <c r="S1573" i="2"/>
  <c r="U4727" i="2"/>
  <c r="T4727" i="2"/>
  <c r="S4727" i="2"/>
  <c r="U4599" i="2"/>
  <c r="T4599" i="2"/>
  <c r="S4599" i="2"/>
  <c r="U4151" i="2"/>
  <c r="T4151" i="2"/>
  <c r="S4151" i="2"/>
  <c r="U3919" i="2"/>
  <c r="T3919" i="2"/>
  <c r="S3919" i="2"/>
  <c r="U3831" i="2"/>
  <c r="T3831" i="2"/>
  <c r="S3831" i="2"/>
  <c r="U3615" i="2"/>
  <c r="T3615" i="2"/>
  <c r="S3615" i="2"/>
  <c r="U3495" i="2"/>
  <c r="T3495" i="2"/>
  <c r="S3495" i="2"/>
  <c r="U3375" i="2"/>
  <c r="T3375" i="2"/>
  <c r="S3375" i="2"/>
  <c r="U3287" i="2"/>
  <c r="T3287" i="2"/>
  <c r="S3287" i="2"/>
  <c r="U3191" i="2"/>
  <c r="T3191" i="2"/>
  <c r="S3191" i="2"/>
  <c r="U3119" i="2"/>
  <c r="T3119" i="2"/>
  <c r="S3119" i="2"/>
  <c r="U2983" i="2"/>
  <c r="T2983" i="2"/>
  <c r="S2983" i="2"/>
  <c r="U2911" i="2"/>
  <c r="T2911" i="2"/>
  <c r="S2911" i="2"/>
  <c r="U2799" i="2"/>
  <c r="T2799" i="2"/>
  <c r="S2799" i="2"/>
  <c r="U2647" i="2"/>
  <c r="T2647" i="2"/>
  <c r="S2647" i="2"/>
  <c r="U2559" i="2"/>
  <c r="T2559" i="2"/>
  <c r="S2559" i="2"/>
  <c r="U2367" i="2"/>
  <c r="T2367" i="2"/>
  <c r="S2367" i="2"/>
  <c r="U2143" i="2"/>
  <c r="S2143" i="2"/>
  <c r="T2143" i="2"/>
  <c r="U2047" i="2"/>
  <c r="T2047" i="2"/>
  <c r="S2047" i="2"/>
  <c r="U1975" i="2"/>
  <c r="T1975" i="2"/>
  <c r="S1975" i="2"/>
  <c r="U1871" i="2"/>
  <c r="T1871" i="2"/>
  <c r="S1871" i="2"/>
  <c r="U1783" i="2"/>
  <c r="T1783" i="2"/>
  <c r="S1783" i="2"/>
  <c r="U1607" i="2"/>
  <c r="T1607" i="2"/>
  <c r="S1607" i="2"/>
  <c r="U1463" i="2"/>
  <c r="T1463" i="2"/>
  <c r="S1463" i="2"/>
  <c r="U1423" i="2"/>
  <c r="T1423" i="2"/>
  <c r="S1423" i="2"/>
  <c r="U1383" i="2"/>
  <c r="T1383" i="2"/>
  <c r="S1383" i="2"/>
  <c r="U1215" i="2"/>
  <c r="T1215" i="2"/>
  <c r="S1215" i="2"/>
  <c r="U1151" i="2"/>
  <c r="T1151" i="2"/>
  <c r="S1151" i="2"/>
  <c r="U1095" i="2"/>
  <c r="T1095" i="2"/>
  <c r="S1095" i="2"/>
  <c r="U1031" i="2"/>
  <c r="T1031" i="2"/>
  <c r="S1031" i="2"/>
  <c r="U967" i="2"/>
  <c r="T967" i="2"/>
  <c r="S967" i="2"/>
  <c r="U903" i="2"/>
  <c r="T903" i="2"/>
  <c r="S903" i="2"/>
  <c r="U847" i="2"/>
  <c r="T847" i="2"/>
  <c r="S847" i="2"/>
  <c r="U783" i="2"/>
  <c r="T783" i="2"/>
  <c r="S783" i="2"/>
  <c r="U727" i="2"/>
  <c r="T727" i="2"/>
  <c r="S727" i="2"/>
  <c r="U655" i="2"/>
  <c r="S655" i="2"/>
  <c r="T655" i="2"/>
  <c r="U535" i="2"/>
  <c r="T535" i="2"/>
  <c r="S535" i="2"/>
  <c r="U471" i="2"/>
  <c r="T471" i="2"/>
  <c r="S471" i="2"/>
  <c r="U247" i="2"/>
  <c r="T247" i="2"/>
  <c r="S247" i="2"/>
  <c r="U183" i="2"/>
  <c r="T183" i="2"/>
  <c r="S183" i="2"/>
  <c r="U119" i="2"/>
  <c r="T119" i="2"/>
  <c r="S119" i="2"/>
  <c r="U55" i="2"/>
  <c r="T55" i="2"/>
  <c r="S55" i="2"/>
  <c r="U4767" i="2"/>
  <c r="T4767" i="2"/>
  <c r="S4767" i="2"/>
  <c r="U4798" i="2"/>
  <c r="T4798" i="2"/>
  <c r="S4798" i="2"/>
  <c r="U4710" i="2"/>
  <c r="S4710" i="2"/>
  <c r="T4710" i="2"/>
  <c r="S4582" i="2"/>
  <c r="U4582" i="2"/>
  <c r="T4582" i="2"/>
  <c r="U4438" i="2"/>
  <c r="T4438" i="2"/>
  <c r="S4438" i="2"/>
  <c r="U4334" i="2"/>
  <c r="T4334" i="2"/>
  <c r="S4334" i="2"/>
  <c r="U4254" i="2"/>
  <c r="T4254" i="2"/>
  <c r="S4254" i="2"/>
  <c r="U4190" i="2"/>
  <c r="S4190" i="2"/>
  <c r="T4190" i="2"/>
  <c r="U4134" i="2"/>
  <c r="T4134" i="2"/>
  <c r="S4134" i="2"/>
  <c r="U4054" i="2"/>
  <c r="T4054" i="2"/>
  <c r="S4054" i="2"/>
  <c r="U4006" i="2"/>
  <c r="S4006" i="2"/>
  <c r="T4006" i="2"/>
  <c r="S3942" i="2"/>
  <c r="U3942" i="2"/>
  <c r="T3942" i="2"/>
  <c r="U3830" i="2"/>
  <c r="S3830" i="2"/>
  <c r="T3830" i="2"/>
  <c r="U3278" i="2"/>
  <c r="T3278" i="2"/>
  <c r="S3278" i="2"/>
  <c r="U3222" i="2"/>
  <c r="T3222" i="2"/>
  <c r="S3222" i="2"/>
  <c r="T3102" i="2"/>
  <c r="U3102" i="2"/>
  <c r="S3102" i="2"/>
  <c r="U3046" i="2"/>
  <c r="T3046" i="2"/>
  <c r="S3046" i="2"/>
  <c r="U2966" i="2"/>
  <c r="T2966" i="2"/>
  <c r="S2966" i="2"/>
  <c r="U2902" i="2"/>
  <c r="T2902" i="2"/>
  <c r="S2902" i="2"/>
  <c r="U2846" i="2"/>
  <c r="T2846" i="2"/>
  <c r="S2846" i="2"/>
  <c r="U2806" i="2"/>
  <c r="T2806" i="2"/>
  <c r="S2806" i="2"/>
  <c r="U2766" i="2"/>
  <c r="T2766" i="2"/>
  <c r="S2766" i="2"/>
  <c r="U2686" i="2"/>
  <c r="T2686" i="2"/>
  <c r="S2686" i="2"/>
  <c r="U2582" i="2"/>
  <c r="T2582" i="2"/>
  <c r="S2582" i="2"/>
  <c r="U2502" i="2"/>
  <c r="T2502" i="2"/>
  <c r="S2502" i="2"/>
  <c r="U2174" i="2"/>
  <c r="T2174" i="2"/>
  <c r="S2174" i="2"/>
  <c r="U2078" i="2"/>
  <c r="T2078" i="2"/>
  <c r="S2078" i="2"/>
  <c r="U1990" i="2"/>
  <c r="T1990" i="2"/>
  <c r="S1990" i="2"/>
  <c r="U1910" i="2"/>
  <c r="T1910" i="2"/>
  <c r="S1910" i="2"/>
  <c r="U1782" i="2"/>
  <c r="T1782" i="2"/>
  <c r="S1782" i="2"/>
  <c r="U1638" i="2"/>
  <c r="T1638" i="2"/>
  <c r="S1638" i="2"/>
  <c r="S3816" i="2"/>
  <c r="T3816" i="2"/>
  <c r="U3816" i="2"/>
  <c r="U4829" i="2"/>
  <c r="T4829" i="2"/>
  <c r="S4829" i="2"/>
  <c r="U4447" i="2"/>
  <c r="T4447" i="2"/>
  <c r="S4447" i="2"/>
  <c r="U2127" i="2"/>
  <c r="T2127" i="2"/>
  <c r="S2127" i="2"/>
  <c r="U1247" i="2"/>
  <c r="T1247" i="2"/>
  <c r="S1247" i="2"/>
  <c r="U1023" i="2"/>
  <c r="T1023" i="2"/>
  <c r="S1023" i="2"/>
  <c r="U959" i="2"/>
  <c r="T959" i="2"/>
  <c r="S959" i="2"/>
  <c r="U823" i="2"/>
  <c r="T823" i="2"/>
  <c r="S823" i="2"/>
  <c r="U431" i="2"/>
  <c r="T431" i="2"/>
  <c r="S431" i="2"/>
  <c r="S4838" i="2"/>
  <c r="T4838" i="2"/>
  <c r="U4838" i="2"/>
  <c r="S4774" i="2"/>
  <c r="T4774" i="2"/>
  <c r="U4774" i="2"/>
  <c r="U4630" i="2"/>
  <c r="T4630" i="2"/>
  <c r="S4630" i="2"/>
  <c r="U4422" i="2"/>
  <c r="S4422" i="2"/>
  <c r="T4422" i="2"/>
  <c r="U4358" i="2"/>
  <c r="S4358" i="2"/>
  <c r="T4358" i="2"/>
  <c r="U4302" i="2"/>
  <c r="S4302" i="2"/>
  <c r="T4302" i="2"/>
  <c r="S4198" i="2"/>
  <c r="U4198" i="2"/>
  <c r="T4198" i="2"/>
  <c r="U4126" i="2"/>
  <c r="S4126" i="2"/>
  <c r="T4126" i="2"/>
  <c r="U3950" i="2"/>
  <c r="T3950" i="2"/>
  <c r="S3950" i="2"/>
  <c r="U3886" i="2"/>
  <c r="T3886" i="2"/>
  <c r="S3886" i="2"/>
  <c r="U3822" i="2"/>
  <c r="T3822" i="2"/>
  <c r="S3822" i="2"/>
  <c r="U3702" i="2"/>
  <c r="T3702" i="2"/>
  <c r="S3702" i="2"/>
  <c r="U3662" i="2"/>
  <c r="T3662" i="2"/>
  <c r="S3662" i="2"/>
  <c r="U3630" i="2"/>
  <c r="T3630" i="2"/>
  <c r="S3630" i="2"/>
  <c r="U3598" i="2"/>
  <c r="T3598" i="2"/>
  <c r="S3598" i="2"/>
  <c r="U3558" i="2"/>
  <c r="S3558" i="2"/>
  <c r="T3558" i="2"/>
  <c r="U3510" i="2"/>
  <c r="T3510" i="2"/>
  <c r="S3510" i="2"/>
  <c r="U3438" i="2"/>
  <c r="T3438" i="2"/>
  <c r="S3438" i="2"/>
  <c r="U3374" i="2"/>
  <c r="T3374" i="2"/>
  <c r="S3374" i="2"/>
  <c r="U3286" i="2"/>
  <c r="T3286" i="2"/>
  <c r="S3286" i="2"/>
  <c r="U3214" i="2"/>
  <c r="T3214" i="2"/>
  <c r="S3214" i="2"/>
  <c r="U3150" i="2"/>
  <c r="T3150" i="2"/>
  <c r="S3150" i="2"/>
  <c r="U3094" i="2"/>
  <c r="T3094" i="2"/>
  <c r="S3094" i="2"/>
  <c r="U3022" i="2"/>
  <c r="T3022" i="2"/>
  <c r="S3022" i="2"/>
  <c r="U2942" i="2"/>
  <c r="T2942" i="2"/>
  <c r="S2942" i="2"/>
  <c r="U2870" i="2"/>
  <c r="T2870" i="2"/>
  <c r="S2870" i="2"/>
  <c r="U2710" i="2"/>
  <c r="T2710" i="2"/>
  <c r="S2710" i="2"/>
  <c r="U2662" i="2"/>
  <c r="T2662" i="2"/>
  <c r="S2662" i="2"/>
  <c r="U2606" i="2"/>
  <c r="T2606" i="2"/>
  <c r="S2606" i="2"/>
  <c r="U2462" i="2"/>
  <c r="T2462" i="2"/>
  <c r="S2462" i="2"/>
  <c r="U2334" i="2"/>
  <c r="T2334" i="2"/>
  <c r="S2334" i="2"/>
  <c r="U2166" i="2"/>
  <c r="T2166" i="2"/>
  <c r="S2166" i="2"/>
  <c r="U2102" i="2"/>
  <c r="S2102" i="2"/>
  <c r="T2102" i="2"/>
  <c r="U2046" i="2"/>
  <c r="T2046" i="2"/>
  <c r="S2046" i="2"/>
  <c r="U1982" i="2"/>
  <c r="T1982" i="2"/>
  <c r="S1982" i="2"/>
  <c r="U1846" i="2"/>
  <c r="T1846" i="2"/>
  <c r="S1846" i="2"/>
  <c r="U1702" i="2"/>
  <c r="T1702" i="2"/>
  <c r="S1702" i="2"/>
  <c r="U1646" i="2"/>
  <c r="T1646" i="2"/>
  <c r="S1646" i="2"/>
  <c r="U4032" i="2"/>
  <c r="T4032" i="2"/>
  <c r="S4032" i="2"/>
  <c r="U4645" i="2"/>
  <c r="T4645" i="2"/>
  <c r="S4645" i="2"/>
  <c r="U4469" i="2"/>
  <c r="T4469" i="2"/>
  <c r="S4469" i="2"/>
  <c r="U4389" i="2"/>
  <c r="T4389" i="2"/>
  <c r="S4389" i="2"/>
  <c r="U4333" i="2"/>
  <c r="T4333" i="2"/>
  <c r="S4333" i="2"/>
  <c r="U4173" i="2"/>
  <c r="T4173" i="2"/>
  <c r="S4173" i="2"/>
  <c r="U4133" i="2"/>
  <c r="T4133" i="2"/>
  <c r="S4133" i="2"/>
  <c r="U4085" i="2"/>
  <c r="T4085" i="2"/>
  <c r="S4085" i="2"/>
  <c r="U4742" i="2"/>
  <c r="S4742" i="2"/>
  <c r="T4742" i="2"/>
  <c r="U1743" i="2"/>
  <c r="T1743" i="2"/>
  <c r="S1743" i="2"/>
  <c r="U1472" i="2"/>
  <c r="T1472" i="2"/>
  <c r="S1472" i="2"/>
  <c r="U4461" i="2"/>
  <c r="T4461" i="2"/>
  <c r="S4461" i="2"/>
  <c r="U1711" i="2"/>
  <c r="T1711" i="2"/>
  <c r="S1711" i="2"/>
  <c r="U3624" i="2"/>
  <c r="T3624" i="2"/>
  <c r="S3624" i="2"/>
  <c r="U1591" i="2"/>
  <c r="T1591" i="2"/>
  <c r="S1591" i="2"/>
  <c r="U4943" i="2"/>
  <c r="T4943" i="2"/>
  <c r="S4943" i="2"/>
  <c r="U4559" i="2"/>
  <c r="T4559" i="2"/>
  <c r="S4559" i="2"/>
  <c r="U4479" i="2"/>
  <c r="T4479" i="2"/>
  <c r="S4479" i="2"/>
  <c r="U4303" i="2"/>
  <c r="T4303" i="2"/>
  <c r="S4303" i="2"/>
  <c r="U4223" i="2"/>
  <c r="T4223" i="2"/>
  <c r="S4223" i="2"/>
  <c r="T4135" i="2"/>
  <c r="U4135" i="2"/>
  <c r="S4135" i="2"/>
  <c r="U4047" i="2"/>
  <c r="T4047" i="2"/>
  <c r="S4047" i="2"/>
  <c r="U3927" i="2"/>
  <c r="T3927" i="2"/>
  <c r="S3927" i="2"/>
  <c r="U3839" i="2"/>
  <c r="T3839" i="2"/>
  <c r="S3839" i="2"/>
  <c r="U3759" i="2"/>
  <c r="T3759" i="2"/>
  <c r="S3759" i="2"/>
  <c r="U3607" i="2"/>
  <c r="T3607" i="2"/>
  <c r="S3607" i="2"/>
  <c r="T3295" i="2"/>
  <c r="U3295" i="2"/>
  <c r="S3295" i="2"/>
  <c r="U3175" i="2"/>
  <c r="T3175" i="2"/>
  <c r="S3175" i="2"/>
  <c r="U3023" i="2"/>
  <c r="T3023" i="2"/>
  <c r="S3023" i="2"/>
  <c r="U2871" i="2"/>
  <c r="T2871" i="2"/>
  <c r="S2871" i="2"/>
  <c r="U2743" i="2"/>
  <c r="T2743" i="2"/>
  <c r="S2743" i="2"/>
  <c r="U2615" i="2"/>
  <c r="T2615" i="2"/>
  <c r="S2615" i="2"/>
  <c r="U2495" i="2"/>
  <c r="T2495" i="2"/>
  <c r="S2495" i="2"/>
  <c r="U2399" i="2"/>
  <c r="T2399" i="2"/>
  <c r="S2399" i="2"/>
  <c r="U2311" i="2"/>
  <c r="T2311" i="2"/>
  <c r="S2311" i="2"/>
  <c r="U2223" i="2"/>
  <c r="T2223" i="2"/>
  <c r="S2223" i="2"/>
  <c r="U2031" i="2"/>
  <c r="T2031" i="2"/>
  <c r="S2031" i="2"/>
  <c r="U1943" i="2"/>
  <c r="S1943" i="2"/>
  <c r="T1943" i="2"/>
  <c r="U1751" i="2"/>
  <c r="T1751" i="2"/>
  <c r="S1751" i="2"/>
  <c r="U4976" i="2"/>
  <c r="S4976" i="2"/>
  <c r="T4976" i="2"/>
  <c r="U4944" i="2"/>
  <c r="T4944" i="2"/>
  <c r="S4944" i="2"/>
  <c r="U4880" i="2"/>
  <c r="T4880" i="2"/>
  <c r="S4880" i="2"/>
  <c r="U4848" i="2"/>
  <c r="T4848" i="2"/>
  <c r="S4848" i="2"/>
  <c r="T4808" i="2"/>
  <c r="U4808" i="2"/>
  <c r="S4808" i="2"/>
  <c r="U4768" i="2"/>
  <c r="T4768" i="2"/>
  <c r="S4768" i="2"/>
  <c r="U4720" i="2"/>
  <c r="T4720" i="2"/>
  <c r="S4720" i="2"/>
  <c r="U4640" i="2"/>
  <c r="S4640" i="2"/>
  <c r="T4640" i="2"/>
  <c r="U4584" i="2"/>
  <c r="T4584" i="2"/>
  <c r="S4584" i="2"/>
  <c r="U4504" i="2"/>
  <c r="T4504" i="2"/>
  <c r="S4504" i="2"/>
  <c r="U4472" i="2"/>
  <c r="S4472" i="2"/>
  <c r="T4472" i="2"/>
  <c r="U4440" i="2"/>
  <c r="T4440" i="2"/>
  <c r="S4440" i="2"/>
  <c r="U4400" i="2"/>
  <c r="T4400" i="2"/>
  <c r="S4400" i="2"/>
  <c r="U4360" i="2"/>
  <c r="T4360" i="2"/>
  <c r="S4360" i="2"/>
  <c r="U4328" i="2"/>
  <c r="S4328" i="2"/>
  <c r="T4328" i="2"/>
  <c r="U4168" i="2"/>
  <c r="T4168" i="2"/>
  <c r="S4168" i="2"/>
  <c r="U4064" i="2"/>
  <c r="S4064" i="2"/>
  <c r="T4064" i="2"/>
  <c r="U4000" i="2"/>
  <c r="S4000" i="2"/>
  <c r="T4000" i="2"/>
  <c r="U3952" i="2"/>
  <c r="T3952" i="2"/>
  <c r="S3952" i="2"/>
  <c r="U3920" i="2"/>
  <c r="S3920" i="2"/>
  <c r="T3920" i="2"/>
  <c r="U3808" i="2"/>
  <c r="T3808" i="2"/>
  <c r="S3808" i="2"/>
  <c r="U3728" i="2"/>
  <c r="T3728" i="2"/>
  <c r="S3728" i="2"/>
  <c r="U3696" i="2"/>
  <c r="T3696" i="2"/>
  <c r="S3696" i="2"/>
  <c r="U3600" i="2"/>
  <c r="T3600" i="2"/>
  <c r="S3600" i="2"/>
  <c r="U3568" i="2"/>
  <c r="T3568" i="2"/>
  <c r="S3568" i="2"/>
  <c r="U3528" i="2"/>
  <c r="T3528" i="2"/>
  <c r="S3528" i="2"/>
  <c r="U3488" i="2"/>
  <c r="T3488" i="2"/>
  <c r="S3488" i="2"/>
  <c r="U3400" i="2"/>
  <c r="T3400" i="2"/>
  <c r="S3400" i="2"/>
  <c r="U3272" i="2"/>
  <c r="T3272" i="2"/>
  <c r="S3272" i="2"/>
  <c r="U3048" i="2"/>
  <c r="T3048" i="2"/>
  <c r="S3048" i="2"/>
  <c r="U2976" i="2"/>
  <c r="T2976" i="2"/>
  <c r="S2976" i="2"/>
  <c r="U2928" i="2"/>
  <c r="T2928" i="2"/>
  <c r="S2928" i="2"/>
  <c r="U2848" i="2"/>
  <c r="T2848" i="2"/>
  <c r="S2848" i="2"/>
  <c r="U2640" i="2"/>
  <c r="T2640" i="2"/>
  <c r="S2640" i="2"/>
  <c r="U2608" i="2"/>
  <c r="T2608" i="2"/>
  <c r="S2608" i="2"/>
  <c r="U2568" i="2"/>
  <c r="T2568" i="2"/>
  <c r="S2568" i="2"/>
  <c r="U2536" i="2"/>
  <c r="T2536" i="2"/>
  <c r="S2536" i="2"/>
  <c r="U2392" i="2"/>
  <c r="T2392" i="2"/>
  <c r="S2392" i="2"/>
  <c r="U2360" i="2"/>
  <c r="T2360" i="2"/>
  <c r="S2360" i="2"/>
  <c r="U2328" i="2"/>
  <c r="T2328" i="2"/>
  <c r="S2328" i="2"/>
  <c r="U2296" i="2"/>
  <c r="S2296" i="2"/>
  <c r="T2296" i="2"/>
  <c r="U2264" i="2"/>
  <c r="T2264" i="2"/>
  <c r="S2264" i="2"/>
  <c r="U2232" i="2"/>
  <c r="T2232" i="2"/>
  <c r="S2232" i="2"/>
  <c r="U2096" i="2"/>
  <c r="T2096" i="2"/>
  <c r="S2096" i="2"/>
  <c r="U2056" i="2"/>
  <c r="T2056" i="2"/>
  <c r="S2056" i="2"/>
  <c r="U2016" i="2"/>
  <c r="T2016" i="2"/>
  <c r="S2016" i="2"/>
  <c r="U1984" i="2"/>
  <c r="T1984" i="2"/>
  <c r="S1984" i="2"/>
  <c r="U1952" i="2"/>
  <c r="T1952" i="2"/>
  <c r="S1952" i="2"/>
  <c r="U1920" i="2"/>
  <c r="T1920" i="2"/>
  <c r="S1920" i="2"/>
  <c r="U1888" i="2"/>
  <c r="T1888" i="2"/>
  <c r="S1888" i="2"/>
  <c r="U1824" i="2"/>
  <c r="T1824" i="2"/>
  <c r="S1824" i="2"/>
  <c r="U1760" i="2"/>
  <c r="T1760" i="2"/>
  <c r="S1760" i="2"/>
  <c r="U1696" i="2"/>
  <c r="T1696" i="2"/>
  <c r="S1696" i="2"/>
  <c r="U1664" i="2"/>
  <c r="T1664" i="2"/>
  <c r="S1664" i="2"/>
  <c r="U1600" i="2"/>
  <c r="T1600" i="2"/>
  <c r="S1600" i="2"/>
  <c r="U1568" i="2"/>
  <c r="T1568" i="2"/>
  <c r="S1568" i="2"/>
  <c r="U1536" i="2"/>
  <c r="T1536" i="2"/>
  <c r="S1536" i="2"/>
  <c r="U1464" i="2"/>
  <c r="T1464" i="2"/>
  <c r="S1464" i="2"/>
  <c r="U1400" i="2"/>
  <c r="S1400" i="2"/>
  <c r="T1400" i="2"/>
  <c r="U1368" i="2"/>
  <c r="T1368" i="2"/>
  <c r="S1368" i="2"/>
  <c r="U1336" i="2"/>
  <c r="S1336" i="2"/>
  <c r="T1336" i="2"/>
  <c r="U1240" i="2"/>
  <c r="T1240" i="2"/>
  <c r="S1240" i="2"/>
  <c r="U1208" i="2"/>
  <c r="T1208" i="2"/>
  <c r="S1208" i="2"/>
  <c r="U1144" i="2"/>
  <c r="S1144" i="2"/>
  <c r="T1144" i="2"/>
  <c r="U1008" i="2"/>
  <c r="T1008" i="2"/>
  <c r="S1008" i="2"/>
  <c r="U968" i="2"/>
  <c r="S968" i="2"/>
  <c r="T968" i="2"/>
  <c r="U840" i="2"/>
  <c r="S840" i="2"/>
  <c r="T840" i="2"/>
  <c r="U808" i="2"/>
  <c r="T808" i="2"/>
  <c r="S808" i="2"/>
  <c r="U776" i="2"/>
  <c r="T776" i="2"/>
  <c r="S776" i="2"/>
  <c r="U744" i="2"/>
  <c r="T744" i="2"/>
  <c r="S744" i="2"/>
  <c r="U712" i="2"/>
  <c r="T712" i="2"/>
  <c r="S712" i="2"/>
  <c r="U680" i="2"/>
  <c r="T680" i="2"/>
  <c r="S680" i="2"/>
  <c r="U616" i="2"/>
  <c r="T616" i="2"/>
  <c r="S616" i="2"/>
  <c r="U576" i="2"/>
  <c r="T576" i="2"/>
  <c r="S576" i="2"/>
  <c r="U512" i="2"/>
  <c r="T512" i="2"/>
  <c r="S512" i="2"/>
  <c r="U448" i="2"/>
  <c r="T448" i="2"/>
  <c r="S448" i="2"/>
  <c r="U416" i="2"/>
  <c r="T416" i="2"/>
  <c r="S416" i="2"/>
  <c r="U384" i="2"/>
  <c r="T384" i="2"/>
  <c r="S384" i="2"/>
  <c r="U320" i="2"/>
  <c r="T320" i="2"/>
  <c r="S320" i="2"/>
  <c r="U288" i="2"/>
  <c r="T288" i="2"/>
  <c r="S288" i="2"/>
  <c r="U224" i="2"/>
  <c r="T224" i="2"/>
  <c r="S224" i="2"/>
  <c r="U192" i="2"/>
  <c r="T192" i="2"/>
  <c r="S192" i="2"/>
  <c r="U160" i="2"/>
  <c r="T160" i="2"/>
  <c r="S160" i="2"/>
  <c r="U128" i="2"/>
  <c r="T128" i="2"/>
  <c r="S128" i="2"/>
  <c r="U64" i="2"/>
  <c r="T64" i="2"/>
  <c r="S64" i="2"/>
  <c r="U32" i="2"/>
  <c r="T32" i="2"/>
  <c r="S32" i="2"/>
  <c r="U2318" i="2"/>
  <c r="T2318" i="2"/>
  <c r="S2318" i="2"/>
  <c r="U1789" i="2"/>
  <c r="T1789" i="2"/>
  <c r="S1789" i="2"/>
  <c r="T1613" i="2"/>
  <c r="U1613" i="2"/>
  <c r="S1613" i="2"/>
  <c r="U4972" i="2"/>
  <c r="T4972" i="2"/>
  <c r="S4972" i="2"/>
  <c r="U4916" i="2"/>
  <c r="T4916" i="2"/>
  <c r="S4916" i="2"/>
  <c r="U4852" i="2"/>
  <c r="T4852" i="2"/>
  <c r="S4852" i="2"/>
  <c r="U4788" i="2"/>
  <c r="T4788" i="2"/>
  <c r="S4788" i="2"/>
  <c r="U4724" i="2"/>
  <c r="T4724" i="2"/>
  <c r="S4724" i="2"/>
  <c r="U4660" i="2"/>
  <c r="T4660" i="2"/>
  <c r="S4660" i="2"/>
  <c r="U4460" i="2"/>
  <c r="T4460" i="2"/>
  <c r="S4460" i="2"/>
  <c r="U4364" i="2"/>
  <c r="T4364" i="2"/>
  <c r="S4364" i="2"/>
  <c r="U4252" i="2"/>
  <c r="T4252" i="2"/>
  <c r="S4252" i="2"/>
  <c r="U4172" i="2"/>
  <c r="T4172" i="2"/>
  <c r="S4172" i="2"/>
  <c r="U4100" i="2"/>
  <c r="T4100" i="2"/>
  <c r="S4100" i="2"/>
  <c r="U4012" i="2"/>
  <c r="T4012" i="2"/>
  <c r="S4012" i="2"/>
  <c r="U3876" i="2"/>
  <c r="T3876" i="2"/>
  <c r="S3876" i="2"/>
  <c r="U3788" i="2"/>
  <c r="T3788" i="2"/>
  <c r="S3788" i="2"/>
  <c r="U3684" i="2"/>
  <c r="T3684" i="2"/>
  <c r="S3684" i="2"/>
  <c r="U3620" i="2"/>
  <c r="T3620" i="2"/>
  <c r="S3620" i="2"/>
  <c r="U3532" i="2"/>
  <c r="T3532" i="2"/>
  <c r="S3532" i="2"/>
  <c r="U3404" i="2"/>
  <c r="S3404" i="2"/>
  <c r="T3404" i="2"/>
  <c r="U3300" i="2"/>
  <c r="T3300" i="2"/>
  <c r="S3300" i="2"/>
  <c r="U3188" i="2"/>
  <c r="T3188" i="2"/>
  <c r="S3188" i="2"/>
  <c r="U3044" i="2"/>
  <c r="S3044" i="2"/>
  <c r="T3044" i="2"/>
  <c r="U2924" i="2"/>
  <c r="T2924" i="2"/>
  <c r="S2924" i="2"/>
  <c r="U2748" i="2"/>
  <c r="T2748" i="2"/>
  <c r="S2748" i="2"/>
  <c r="U2644" i="2"/>
  <c r="T2644" i="2"/>
  <c r="S2644" i="2"/>
  <c r="U2572" i="2"/>
  <c r="T2572" i="2"/>
  <c r="S2572" i="2"/>
  <c r="U2516" i="2"/>
  <c r="T2516" i="2"/>
  <c r="S2516" i="2"/>
  <c r="U2444" i="2"/>
  <c r="T2444" i="2"/>
  <c r="S2444" i="2"/>
  <c r="U2340" i="2"/>
  <c r="T2340" i="2"/>
  <c r="S2340" i="2"/>
  <c r="U2220" i="2"/>
  <c r="T2220" i="2"/>
  <c r="S2220" i="2"/>
  <c r="U2116" i="2"/>
  <c r="T2116" i="2"/>
  <c r="S2116" i="2"/>
  <c r="U2020" i="2"/>
  <c r="T2020" i="2"/>
  <c r="S2020" i="2"/>
  <c r="U1940" i="2"/>
  <c r="T1940" i="2"/>
  <c r="S1940" i="2"/>
  <c r="U1740" i="2"/>
  <c r="T1740" i="2"/>
  <c r="S1740" i="2"/>
  <c r="U1652" i="2"/>
  <c r="T1652" i="2"/>
  <c r="S1652" i="2"/>
  <c r="U4138" i="2"/>
  <c r="S4138" i="2"/>
  <c r="T4138" i="2"/>
  <c r="U2602" i="2"/>
  <c r="T2602" i="2"/>
  <c r="S2602" i="2"/>
  <c r="U1890" i="2"/>
  <c r="T1890" i="2"/>
  <c r="S1890" i="2"/>
  <c r="U3761" i="2"/>
  <c r="T3761" i="2"/>
  <c r="S3761" i="2"/>
  <c r="U2897" i="2"/>
  <c r="T2897" i="2"/>
  <c r="S2897" i="2"/>
  <c r="U2061" i="2"/>
  <c r="T2061" i="2"/>
  <c r="S2061" i="2"/>
  <c r="U3673" i="2"/>
  <c r="T3673" i="2"/>
  <c r="S3673" i="2"/>
  <c r="U3964" i="2"/>
  <c r="T3964" i="2"/>
  <c r="S3964" i="2"/>
  <c r="U4955" i="2"/>
  <c r="T4955" i="2"/>
  <c r="S4955" i="2"/>
  <c r="U4859" i="2"/>
  <c r="T4859" i="2"/>
  <c r="S4859" i="2"/>
  <c r="U4795" i="2"/>
  <c r="T4795" i="2"/>
  <c r="S4795" i="2"/>
  <c r="U4731" i="2"/>
  <c r="T4731" i="2"/>
  <c r="S4731" i="2"/>
  <c r="U4643" i="2"/>
  <c r="T4643" i="2"/>
  <c r="S4643" i="2"/>
  <c r="U4427" i="2"/>
  <c r="S4427" i="2"/>
  <c r="T4427" i="2"/>
  <c r="U4315" i="2"/>
  <c r="T4315" i="2"/>
  <c r="S4315" i="2"/>
  <c r="U4091" i="2"/>
  <c r="T4091" i="2"/>
  <c r="S4091" i="2"/>
  <c r="U3979" i="2"/>
  <c r="T3979" i="2"/>
  <c r="S3979" i="2"/>
  <c r="U3827" i="2"/>
  <c r="T3827" i="2"/>
  <c r="S3827" i="2"/>
  <c r="U3579" i="2"/>
  <c r="T3579" i="2"/>
  <c r="S3579" i="2"/>
  <c r="U3355" i="2"/>
  <c r="T3355" i="2"/>
  <c r="S3355" i="2"/>
  <c r="U3083" i="2"/>
  <c r="T3083" i="2"/>
  <c r="S3083" i="2"/>
  <c r="U2955" i="2"/>
  <c r="T2955" i="2"/>
  <c r="S2955" i="2"/>
  <c r="U1555" i="2"/>
  <c r="T1555" i="2"/>
  <c r="S1555" i="2"/>
  <c r="U731" i="2"/>
  <c r="T731" i="2"/>
  <c r="S731" i="2"/>
  <c r="U4162" i="2"/>
  <c r="T4162" i="2"/>
  <c r="S4162" i="2"/>
  <c r="U3442" i="2"/>
  <c r="S3442" i="2"/>
  <c r="T3442" i="2"/>
  <c r="U2882" i="2"/>
  <c r="T2882" i="2"/>
  <c r="S2882" i="2"/>
  <c r="U4937" i="2"/>
  <c r="T4937" i="2"/>
  <c r="S4937" i="2"/>
  <c r="U4873" i="2"/>
  <c r="S4873" i="2"/>
  <c r="T4873" i="2"/>
  <c r="U4809" i="2"/>
  <c r="T4809" i="2"/>
  <c r="S4809" i="2"/>
  <c r="U4673" i="2"/>
  <c r="T4673" i="2"/>
  <c r="S4673" i="2"/>
  <c r="U4585" i="2"/>
  <c r="T4585" i="2"/>
  <c r="S4585" i="2"/>
  <c r="U4505" i="2"/>
  <c r="T4505" i="2"/>
  <c r="S4505" i="2"/>
  <c r="U3985" i="2"/>
  <c r="S3985" i="2"/>
  <c r="T3985" i="2"/>
  <c r="U3765" i="2"/>
  <c r="T3765" i="2"/>
  <c r="S3765" i="2"/>
  <c r="U3357" i="2"/>
  <c r="T3357" i="2"/>
  <c r="S3357" i="2"/>
  <c r="U2821" i="2"/>
  <c r="T2821" i="2"/>
  <c r="S2821" i="2"/>
  <c r="U4340" i="2"/>
  <c r="T4340" i="2"/>
  <c r="S4340" i="2"/>
  <c r="U3580" i="2"/>
  <c r="T3580" i="2"/>
  <c r="S3580" i="2"/>
  <c r="U2996" i="2"/>
  <c r="S2996" i="2"/>
  <c r="T2996" i="2"/>
  <c r="U2564" i="2"/>
  <c r="T2564" i="2"/>
  <c r="S2564" i="2"/>
  <c r="U2100" i="2"/>
  <c r="T2100" i="2"/>
  <c r="S2100" i="2"/>
  <c r="U1244" i="2"/>
  <c r="T1244" i="2"/>
  <c r="S1244" i="2"/>
  <c r="U1869" i="2"/>
  <c r="T1869" i="2"/>
  <c r="S1869" i="2"/>
  <c r="U4975" i="2"/>
  <c r="S4975" i="2"/>
  <c r="T4975" i="2"/>
  <c r="U4407" i="2"/>
  <c r="T4407" i="2"/>
  <c r="S4407" i="2"/>
  <c r="U2455" i="2"/>
  <c r="T2455" i="2"/>
  <c r="S2455" i="2"/>
  <c r="U2255" i="2"/>
  <c r="T2255" i="2"/>
  <c r="S2255" i="2"/>
  <c r="U1663" i="2"/>
  <c r="T1663" i="2"/>
  <c r="S1663" i="2"/>
  <c r="U1343" i="2"/>
  <c r="T1343" i="2"/>
  <c r="S1343" i="2"/>
  <c r="U1271" i="2"/>
  <c r="T1271" i="2"/>
  <c r="S1271" i="2"/>
  <c r="U391" i="2"/>
  <c r="T391" i="2"/>
  <c r="S391" i="2"/>
  <c r="T4519" i="2"/>
  <c r="S4519" i="2"/>
  <c r="U4519" i="2"/>
  <c r="U4878" i="2"/>
  <c r="T4878" i="2"/>
  <c r="S4878" i="2"/>
  <c r="U4638" i="2"/>
  <c r="S4638" i="2"/>
  <c r="T4638" i="2"/>
  <c r="U4494" i="2"/>
  <c r="S4494" i="2"/>
  <c r="T4494" i="2"/>
  <c r="U2254" i="2"/>
  <c r="T2254" i="2"/>
  <c r="S2254" i="2"/>
  <c r="U3536" i="2"/>
  <c r="T3536" i="2"/>
  <c r="S3536" i="2"/>
  <c r="U4813" i="2"/>
  <c r="T4813" i="2"/>
  <c r="S4813" i="2"/>
  <c r="T4391" i="2"/>
  <c r="U4391" i="2"/>
  <c r="S4391" i="2"/>
  <c r="U4271" i="2"/>
  <c r="T4271" i="2"/>
  <c r="S4271" i="2"/>
  <c r="U4143" i="2"/>
  <c r="T4143" i="2"/>
  <c r="S4143" i="2"/>
  <c r="U4055" i="2"/>
  <c r="T4055" i="2"/>
  <c r="S4055" i="2"/>
  <c r="T3943" i="2"/>
  <c r="U3943" i="2"/>
  <c r="S3943" i="2"/>
  <c r="U3719" i="2"/>
  <c r="T3719" i="2"/>
  <c r="S3719" i="2"/>
  <c r="U3599" i="2"/>
  <c r="T3599" i="2"/>
  <c r="S3599" i="2"/>
  <c r="U3511" i="2"/>
  <c r="T3511" i="2"/>
  <c r="S3511" i="2"/>
  <c r="U3367" i="2"/>
  <c r="T3367" i="2"/>
  <c r="S3367" i="2"/>
  <c r="U3207" i="2"/>
  <c r="T3207" i="2"/>
  <c r="S3207" i="2"/>
  <c r="U3079" i="2"/>
  <c r="T3079" i="2"/>
  <c r="S3079" i="2"/>
  <c r="U2991" i="2"/>
  <c r="T2991" i="2"/>
  <c r="S2991" i="2"/>
  <c r="U2831" i="2"/>
  <c r="T2831" i="2"/>
  <c r="S2831" i="2"/>
  <c r="U2663" i="2"/>
  <c r="T2663" i="2"/>
  <c r="S2663" i="2"/>
  <c r="U2527" i="2"/>
  <c r="T2527" i="2"/>
  <c r="S2527" i="2"/>
  <c r="U2447" i="2"/>
  <c r="T2447" i="2"/>
  <c r="S2447" i="2"/>
  <c r="U1999" i="2"/>
  <c r="T1999" i="2"/>
  <c r="S1999" i="2"/>
  <c r="U1863" i="2"/>
  <c r="T1863" i="2"/>
  <c r="S1863" i="2"/>
  <c r="U1775" i="2"/>
  <c r="T1775" i="2"/>
  <c r="S1775" i="2"/>
  <c r="U1559" i="2"/>
  <c r="T1559" i="2"/>
  <c r="S1559" i="2"/>
  <c r="U1479" i="2"/>
  <c r="T1479" i="2"/>
  <c r="S1479" i="2"/>
  <c r="U1303" i="2"/>
  <c r="T1303" i="2"/>
  <c r="S1303" i="2"/>
  <c r="U1015" i="2"/>
  <c r="T1015" i="2"/>
  <c r="S1015" i="2"/>
  <c r="U735" i="2"/>
  <c r="T735" i="2"/>
  <c r="S735" i="2"/>
  <c r="U679" i="2"/>
  <c r="T679" i="2"/>
  <c r="S679" i="2"/>
  <c r="U607" i="2"/>
  <c r="T607" i="2"/>
  <c r="S607" i="2"/>
  <c r="U543" i="2"/>
  <c r="T543" i="2"/>
  <c r="S543" i="2"/>
  <c r="U423" i="2"/>
  <c r="T423" i="2"/>
  <c r="S423" i="2"/>
  <c r="U351" i="2"/>
  <c r="T351" i="2"/>
  <c r="S351" i="2"/>
  <c r="U287" i="2"/>
  <c r="T287" i="2"/>
  <c r="S287" i="2"/>
  <c r="U223" i="2"/>
  <c r="T223" i="2"/>
  <c r="S223" i="2"/>
  <c r="U159" i="2"/>
  <c r="T159" i="2"/>
  <c r="S159" i="2"/>
  <c r="U95" i="2"/>
  <c r="T95" i="2"/>
  <c r="S95" i="2"/>
  <c r="U31" i="2"/>
  <c r="T31" i="2"/>
  <c r="S31" i="2"/>
  <c r="U4958" i="2"/>
  <c r="S4958" i="2"/>
  <c r="T4958" i="2"/>
  <c r="U4542" i="2"/>
  <c r="T4542" i="2"/>
  <c r="S4542" i="2"/>
  <c r="U4478" i="2"/>
  <c r="T4478" i="2"/>
  <c r="S4478" i="2"/>
  <c r="U2542" i="2"/>
  <c r="T2542" i="2"/>
  <c r="S2542" i="2"/>
  <c r="U2398" i="2"/>
  <c r="T2398" i="2"/>
  <c r="S2398" i="2"/>
  <c r="U3672" i="2"/>
  <c r="T3672" i="2"/>
  <c r="S3672" i="2"/>
  <c r="U4933" i="2"/>
  <c r="T4933" i="2"/>
  <c r="S4933" i="2"/>
  <c r="U4725" i="2"/>
  <c r="T4725" i="2"/>
  <c r="S4725" i="2"/>
  <c r="U4589" i="2"/>
  <c r="T4589" i="2"/>
  <c r="S4589" i="2"/>
  <c r="U4541" i="2"/>
  <c r="T4541" i="2"/>
  <c r="S4541" i="2"/>
  <c r="U4509" i="2"/>
  <c r="T4509" i="2"/>
  <c r="S4509" i="2"/>
  <c r="U4429" i="2"/>
  <c r="T4429" i="2"/>
  <c r="S4429" i="2"/>
  <c r="U4621" i="2"/>
  <c r="T4621" i="2"/>
  <c r="S4621" i="2"/>
  <c r="U3520" i="2"/>
  <c r="T3520" i="2"/>
  <c r="S3520" i="2"/>
  <c r="U4120" i="2"/>
  <c r="T4120" i="2"/>
  <c r="S4120" i="2"/>
  <c r="U1431" i="2"/>
  <c r="T1431" i="2"/>
  <c r="S1431" i="2"/>
  <c r="U3088" i="2"/>
  <c r="T3088" i="2"/>
  <c r="S3088" i="2"/>
  <c r="U4383" i="2"/>
  <c r="T4383" i="2"/>
  <c r="S4383" i="2"/>
  <c r="U2135" i="2"/>
  <c r="T2135" i="2"/>
  <c r="S2135" i="2"/>
  <c r="U1655" i="2"/>
  <c r="T1655" i="2"/>
  <c r="S1655" i="2"/>
  <c r="U4296" i="2"/>
  <c r="T4296" i="2"/>
  <c r="S4296" i="2"/>
  <c r="U4224" i="2"/>
  <c r="S4224" i="2"/>
  <c r="T4224" i="2"/>
  <c r="U4096" i="2"/>
  <c r="T4096" i="2"/>
  <c r="S4096" i="2"/>
  <c r="U3864" i="2"/>
  <c r="T3864" i="2"/>
  <c r="S3864" i="2"/>
  <c r="U3776" i="2"/>
  <c r="S3776" i="2"/>
  <c r="T3776" i="2"/>
  <c r="U3320" i="2"/>
  <c r="T3320" i="2"/>
  <c r="S3320" i="2"/>
  <c r="U3224" i="2"/>
  <c r="T3224" i="2"/>
  <c r="S3224" i="2"/>
  <c r="U3136" i="2"/>
  <c r="T3136" i="2"/>
  <c r="S3136" i="2"/>
  <c r="U3096" i="2"/>
  <c r="T3096" i="2"/>
  <c r="S3096" i="2"/>
  <c r="U3008" i="2"/>
  <c r="T3008" i="2"/>
  <c r="S3008" i="2"/>
  <c r="U2880" i="2"/>
  <c r="T2880" i="2"/>
  <c r="S2880" i="2"/>
  <c r="U2816" i="2"/>
  <c r="T2816" i="2"/>
  <c r="S2816" i="2"/>
  <c r="U2776" i="2"/>
  <c r="T2776" i="2"/>
  <c r="S2776" i="2"/>
  <c r="U2744" i="2"/>
  <c r="T2744" i="2"/>
  <c r="S2744" i="2"/>
  <c r="U2688" i="2"/>
  <c r="T2688" i="2"/>
  <c r="S2688" i="2"/>
  <c r="U2496" i="2"/>
  <c r="T2496" i="2"/>
  <c r="S2496" i="2"/>
  <c r="U2200" i="2"/>
  <c r="T2200" i="2"/>
  <c r="S2200" i="2"/>
  <c r="U2160" i="2"/>
  <c r="T2160" i="2"/>
  <c r="S2160" i="2"/>
  <c r="U2128" i="2"/>
  <c r="T2128" i="2"/>
  <c r="S2128" i="2"/>
  <c r="U1728" i="2"/>
  <c r="T1728" i="2"/>
  <c r="S1728" i="2"/>
  <c r="U1632" i="2"/>
  <c r="T1632" i="2"/>
  <c r="S1632" i="2"/>
  <c r="U1504" i="2"/>
  <c r="T1504" i="2"/>
  <c r="S1504" i="2"/>
  <c r="U1432" i="2"/>
  <c r="T1432" i="2"/>
  <c r="S1432" i="2"/>
  <c r="U1272" i="2"/>
  <c r="S1272" i="2"/>
  <c r="T1272" i="2"/>
  <c r="U1176" i="2"/>
  <c r="T1176" i="2"/>
  <c r="S1176" i="2"/>
  <c r="U1048" i="2"/>
  <c r="T1048" i="2"/>
  <c r="S1048" i="2"/>
  <c r="U936" i="2"/>
  <c r="T936" i="2"/>
  <c r="S936" i="2"/>
  <c r="U544" i="2"/>
  <c r="T544" i="2"/>
  <c r="S544" i="2"/>
  <c r="U480" i="2"/>
  <c r="T480" i="2"/>
  <c r="S480" i="2"/>
  <c r="U96" i="2"/>
  <c r="T96" i="2"/>
  <c r="S96" i="2"/>
  <c r="U4863" i="2"/>
  <c r="T4863" i="2"/>
  <c r="S4863" i="2"/>
  <c r="U2151" i="2"/>
  <c r="S2151" i="2"/>
  <c r="T2151" i="2"/>
  <c r="U4013" i="2"/>
  <c r="T4013" i="2"/>
  <c r="S4013" i="2"/>
  <c r="U3805" i="2"/>
  <c r="T3805" i="2"/>
  <c r="S3805" i="2"/>
  <c r="U3661" i="2"/>
  <c r="T3661" i="2"/>
  <c r="S3661" i="2"/>
  <c r="U3517" i="2"/>
  <c r="T3517" i="2"/>
  <c r="S3517" i="2"/>
  <c r="U3373" i="2"/>
  <c r="T3373" i="2"/>
  <c r="S3373" i="2"/>
  <c r="U3293" i="2"/>
  <c r="T3293" i="2"/>
  <c r="S3293" i="2"/>
  <c r="U3189" i="2"/>
  <c r="T3189" i="2"/>
  <c r="S3189" i="2"/>
  <c r="U2893" i="2"/>
  <c r="T2893" i="2"/>
  <c r="S2893" i="2"/>
  <c r="U2749" i="2"/>
  <c r="T2749" i="2"/>
  <c r="S2749" i="2"/>
  <c r="U2669" i="2"/>
  <c r="T2669" i="2"/>
  <c r="S2669" i="2"/>
  <c r="U2597" i="2"/>
  <c r="T2597" i="2"/>
  <c r="S2597" i="2"/>
  <c r="U2501" i="2"/>
  <c r="S2501" i="2"/>
  <c r="T2501" i="2"/>
  <c r="U2429" i="2"/>
  <c r="T2429" i="2"/>
  <c r="S2429" i="2"/>
  <c r="U2341" i="2"/>
  <c r="T2341" i="2"/>
  <c r="S2341" i="2"/>
  <c r="U2205" i="2"/>
  <c r="S2205" i="2"/>
  <c r="T2205" i="2"/>
  <c r="U2117" i="2"/>
  <c r="T2117" i="2"/>
  <c r="S2117" i="2"/>
  <c r="U1997" i="2"/>
  <c r="T1997" i="2"/>
  <c r="S1997" i="2"/>
  <c r="U1909" i="2"/>
  <c r="T1909" i="2"/>
  <c r="S1909" i="2"/>
  <c r="T1773" i="2"/>
  <c r="U1773" i="2"/>
  <c r="S1773" i="2"/>
  <c r="U2509" i="2"/>
  <c r="T2509" i="2"/>
  <c r="S2509" i="2"/>
  <c r="U4755" i="2"/>
  <c r="T4755" i="2"/>
  <c r="S4755" i="2"/>
  <c r="U4611" i="2"/>
  <c r="S4611" i="2"/>
  <c r="T4611" i="2"/>
  <c r="U4403" i="2"/>
  <c r="T4403" i="2"/>
  <c r="S4403" i="2"/>
  <c r="U4267" i="2"/>
  <c r="S4267" i="2"/>
  <c r="T4267" i="2"/>
  <c r="U4035" i="2"/>
  <c r="S4035" i="2"/>
  <c r="T4035" i="2"/>
  <c r="U3963" i="2"/>
  <c r="T3963" i="2"/>
  <c r="S3963" i="2"/>
  <c r="U3755" i="2"/>
  <c r="S3755" i="2"/>
  <c r="T3755" i="2"/>
  <c r="U3651" i="2"/>
  <c r="S3651" i="2"/>
  <c r="T3651" i="2"/>
  <c r="U3531" i="2"/>
  <c r="T3531" i="2"/>
  <c r="S3531" i="2"/>
  <c r="U3395" i="2"/>
  <c r="T3395" i="2"/>
  <c r="S3395" i="2"/>
  <c r="U3203" i="2"/>
  <c r="S3203" i="2"/>
  <c r="T3203" i="2"/>
  <c r="U2987" i="2"/>
  <c r="T2987" i="2"/>
  <c r="S2987" i="2"/>
  <c r="U2851" i="2"/>
  <c r="T2851" i="2"/>
  <c r="S2851" i="2"/>
  <c r="U2715" i="2"/>
  <c r="T2715" i="2"/>
  <c r="S2715" i="2"/>
  <c r="U2611" i="2"/>
  <c r="S2611" i="2"/>
  <c r="T2611" i="2"/>
  <c r="U2467" i="2"/>
  <c r="T2467" i="2"/>
  <c r="S2467" i="2"/>
  <c r="U2299" i="2"/>
  <c r="S2299" i="2"/>
  <c r="T2299" i="2"/>
  <c r="U2131" i="2"/>
  <c r="T2131" i="2"/>
  <c r="S2131" i="2"/>
  <c r="U1979" i="2"/>
  <c r="T1979" i="2"/>
  <c r="S1979" i="2"/>
  <c r="U1883" i="2"/>
  <c r="T1883" i="2"/>
  <c r="S1883" i="2"/>
  <c r="U1803" i="2"/>
  <c r="T1803" i="2"/>
  <c r="S1803" i="2"/>
  <c r="U1747" i="2"/>
  <c r="T1747" i="2"/>
  <c r="S1747" i="2"/>
  <c r="U1619" i="2"/>
  <c r="T1619" i="2"/>
  <c r="S1619" i="2"/>
  <c r="U1443" i="2"/>
  <c r="T1443" i="2"/>
  <c r="S1443" i="2"/>
  <c r="U1355" i="2"/>
  <c r="T1355" i="2"/>
  <c r="S1355" i="2"/>
  <c r="U1243" i="2"/>
  <c r="T1243" i="2"/>
  <c r="S1243" i="2"/>
  <c r="U1187" i="2"/>
  <c r="T1187" i="2"/>
  <c r="S1187" i="2"/>
  <c r="U1123" i="2"/>
  <c r="T1123" i="2"/>
  <c r="S1123" i="2"/>
  <c r="U1003" i="2"/>
  <c r="T1003" i="2"/>
  <c r="S1003" i="2"/>
  <c r="U827" i="2"/>
  <c r="T827" i="2"/>
  <c r="S827" i="2"/>
  <c r="U747" i="2"/>
  <c r="T747" i="2"/>
  <c r="S747" i="2"/>
  <c r="U699" i="2"/>
  <c r="T699" i="2"/>
  <c r="S699" i="2"/>
  <c r="U643" i="2"/>
  <c r="T643" i="2"/>
  <c r="S643" i="2"/>
  <c r="U579" i="2"/>
  <c r="T579" i="2"/>
  <c r="S579" i="2"/>
  <c r="U515" i="2"/>
  <c r="T515" i="2"/>
  <c r="S515" i="2"/>
  <c r="U451" i="2"/>
  <c r="T451" i="2"/>
  <c r="S451" i="2"/>
  <c r="U331" i="2"/>
  <c r="T331" i="2"/>
  <c r="S331" i="2"/>
  <c r="U267" i="2"/>
  <c r="T267" i="2"/>
  <c r="S267" i="2"/>
  <c r="U203" i="2"/>
  <c r="T203" i="2"/>
  <c r="S203" i="2"/>
  <c r="U131" i="2"/>
  <c r="T131" i="2"/>
  <c r="S131" i="2"/>
  <c r="U75" i="2"/>
  <c r="T75" i="2"/>
  <c r="S75" i="2"/>
  <c r="U4714" i="2"/>
  <c r="T4714" i="2"/>
  <c r="S4714" i="2"/>
  <c r="U4522" i="2"/>
  <c r="T4522" i="2"/>
  <c r="S4522" i="2"/>
  <c r="U4410" i="2"/>
  <c r="T4410" i="2"/>
  <c r="S4410" i="2"/>
  <c r="U4346" i="2"/>
  <c r="T4346" i="2"/>
  <c r="S4346" i="2"/>
  <c r="U4122" i="2"/>
  <c r="T4122" i="2"/>
  <c r="S4122" i="2"/>
  <c r="U3986" i="2"/>
  <c r="T3986" i="2"/>
  <c r="S3986" i="2"/>
  <c r="U3922" i="2"/>
  <c r="T3922" i="2"/>
  <c r="S3922" i="2"/>
  <c r="U3858" i="2"/>
  <c r="T3858" i="2"/>
  <c r="S3858" i="2"/>
  <c r="U3802" i="2"/>
  <c r="S3802" i="2"/>
  <c r="T3802" i="2"/>
  <c r="U3730" i="2"/>
  <c r="T3730" i="2"/>
  <c r="S3730" i="2"/>
  <c r="U3586" i="2"/>
  <c r="S3586" i="2"/>
  <c r="T3586" i="2"/>
  <c r="U3522" i="2"/>
  <c r="S3522" i="2"/>
  <c r="T3522" i="2"/>
  <c r="U3482" i="2"/>
  <c r="S3482" i="2"/>
  <c r="T3482" i="2"/>
  <c r="U3386" i="2"/>
  <c r="T3386" i="2"/>
  <c r="S3386" i="2"/>
  <c r="U3354" i="2"/>
  <c r="T3354" i="2"/>
  <c r="S3354" i="2"/>
  <c r="U3322" i="2"/>
  <c r="T3322" i="2"/>
  <c r="S3322" i="2"/>
  <c r="U3290" i="2"/>
  <c r="T3290" i="2"/>
  <c r="S3290" i="2"/>
  <c r="U3258" i="2"/>
  <c r="T3258" i="2"/>
  <c r="S3258" i="2"/>
  <c r="U3194" i="2"/>
  <c r="T3194" i="2"/>
  <c r="S3194" i="2"/>
  <c r="U3154" i="2"/>
  <c r="S3154" i="2"/>
  <c r="T3154" i="2"/>
  <c r="U3082" i="2"/>
  <c r="T3082" i="2"/>
  <c r="S3082" i="2"/>
  <c r="U3018" i="2"/>
  <c r="T3018" i="2"/>
  <c r="S3018" i="2"/>
  <c r="U2954" i="2"/>
  <c r="T2954" i="2"/>
  <c r="S2954" i="2"/>
  <c r="U2914" i="2"/>
  <c r="S2914" i="2"/>
  <c r="T2914" i="2"/>
  <c r="U2874" i="2"/>
  <c r="T2874" i="2"/>
  <c r="S2874" i="2"/>
  <c r="U2834" i="2"/>
  <c r="S2834" i="2"/>
  <c r="T2834" i="2"/>
  <c r="U2802" i="2"/>
  <c r="T2802" i="2"/>
  <c r="S2802" i="2"/>
  <c r="U2770" i="2"/>
  <c r="S2770" i="2"/>
  <c r="T2770" i="2"/>
  <c r="U2738" i="2"/>
  <c r="S2738" i="2"/>
  <c r="T2738" i="2"/>
  <c r="S2706" i="2"/>
  <c r="T2706" i="2"/>
  <c r="U2706" i="2"/>
  <c r="U2634" i="2"/>
  <c r="T2634" i="2"/>
  <c r="S2634" i="2"/>
  <c r="U2594" i="2"/>
  <c r="S2594" i="2"/>
  <c r="T2594" i="2"/>
  <c r="U2530" i="2"/>
  <c r="S2530" i="2"/>
  <c r="T2530" i="2"/>
  <c r="U2442" i="2"/>
  <c r="T2442" i="2"/>
  <c r="S2442" i="2"/>
  <c r="U2402" i="2"/>
  <c r="S2402" i="2"/>
  <c r="T2402" i="2"/>
  <c r="U2362" i="2"/>
  <c r="T2362" i="2"/>
  <c r="S2362" i="2"/>
  <c r="U2322" i="2"/>
  <c r="T2322" i="2"/>
  <c r="S2322" i="2"/>
  <c r="U2274" i="2"/>
  <c r="T2274" i="2"/>
  <c r="S2274" i="2"/>
  <c r="U2234" i="2"/>
  <c r="T2234" i="2"/>
  <c r="S2234" i="2"/>
  <c r="U2138" i="2"/>
  <c r="T2138" i="2"/>
  <c r="S2138" i="2"/>
  <c r="U2050" i="2"/>
  <c r="T2050" i="2"/>
  <c r="S2050" i="2"/>
  <c r="U1986" i="2"/>
  <c r="T1986" i="2"/>
  <c r="S1986" i="2"/>
  <c r="U1946" i="2"/>
  <c r="T1946" i="2"/>
  <c r="S1946" i="2"/>
  <c r="U1914" i="2"/>
  <c r="T1914" i="2"/>
  <c r="S1914" i="2"/>
  <c r="U1882" i="2"/>
  <c r="T1882" i="2"/>
  <c r="S1882" i="2"/>
  <c r="U4733" i="2"/>
  <c r="T4733" i="2"/>
  <c r="S4733" i="2"/>
  <c r="U4677" i="2"/>
  <c r="T4677" i="2"/>
  <c r="S4677" i="2"/>
  <c r="U4911" i="2"/>
  <c r="T4911" i="2"/>
  <c r="S4911" i="2"/>
  <c r="U4543" i="2"/>
  <c r="T4543" i="2"/>
  <c r="S4543" i="2"/>
  <c r="U2295" i="2"/>
  <c r="T2295" i="2"/>
  <c r="S2295" i="2"/>
  <c r="U2111" i="2"/>
  <c r="T2111" i="2"/>
  <c r="S2111" i="2"/>
  <c r="U1207" i="2"/>
  <c r="T1207" i="2"/>
  <c r="S1207" i="2"/>
  <c r="U1143" i="2"/>
  <c r="T1143" i="2"/>
  <c r="S1143" i="2"/>
  <c r="U1071" i="2"/>
  <c r="T1071" i="2"/>
  <c r="S1071" i="2"/>
  <c r="U871" i="2"/>
  <c r="T871" i="2"/>
  <c r="S871" i="2"/>
  <c r="U4614" i="2"/>
  <c r="S4614" i="2"/>
  <c r="T4614" i="2"/>
  <c r="U4406" i="2"/>
  <c r="S4406" i="2"/>
  <c r="T4406" i="2"/>
  <c r="U4174" i="2"/>
  <c r="T4174" i="2"/>
  <c r="S4174" i="2"/>
  <c r="U3998" i="2"/>
  <c r="S3998" i="2"/>
  <c r="T3998" i="2"/>
  <c r="U3918" i="2"/>
  <c r="S3918" i="2"/>
  <c r="T3918" i="2"/>
  <c r="U3870" i="2"/>
  <c r="S3870" i="2"/>
  <c r="T3870" i="2"/>
  <c r="U3806" i="2"/>
  <c r="S3806" i="2"/>
  <c r="T3806" i="2"/>
  <c r="U3750" i="2"/>
  <c r="S3750" i="2"/>
  <c r="T3750" i="2"/>
  <c r="U3694" i="2"/>
  <c r="T3694" i="2"/>
  <c r="S3694" i="2"/>
  <c r="U3654" i="2"/>
  <c r="S3654" i="2"/>
  <c r="T3654" i="2"/>
  <c r="U3590" i="2"/>
  <c r="S3590" i="2"/>
  <c r="T3590" i="2"/>
  <c r="U3550" i="2"/>
  <c r="T3550" i="2"/>
  <c r="S3550" i="2"/>
  <c r="U3502" i="2"/>
  <c r="T3502" i="2"/>
  <c r="S3502" i="2"/>
  <c r="U3462" i="2"/>
  <c r="T3462" i="2"/>
  <c r="S3462" i="2"/>
  <c r="U3430" i="2"/>
  <c r="T3430" i="2"/>
  <c r="S3430" i="2"/>
  <c r="U3398" i="2"/>
  <c r="T3398" i="2"/>
  <c r="S3398" i="2"/>
  <c r="T3262" i="2"/>
  <c r="U3262" i="2"/>
  <c r="S3262" i="2"/>
  <c r="U3206" i="2"/>
  <c r="T3206" i="2"/>
  <c r="S3206" i="2"/>
  <c r="U3142" i="2"/>
  <c r="T3142" i="2"/>
  <c r="S3142" i="2"/>
  <c r="T3070" i="2"/>
  <c r="U3070" i="2"/>
  <c r="S3070" i="2"/>
  <c r="U3014" i="2"/>
  <c r="T3014" i="2"/>
  <c r="S3014" i="2"/>
  <c r="U2854" i="2"/>
  <c r="T2854" i="2"/>
  <c r="S2854" i="2"/>
  <c r="U2702" i="2"/>
  <c r="T2702" i="2"/>
  <c r="S2702" i="2"/>
  <c r="U2646" i="2"/>
  <c r="T2646" i="2"/>
  <c r="S2646" i="2"/>
  <c r="U2590" i="2"/>
  <c r="T2590" i="2"/>
  <c r="S2590" i="2"/>
  <c r="U2526" i="2"/>
  <c r="T2526" i="2"/>
  <c r="S2526" i="2"/>
  <c r="U2446" i="2"/>
  <c r="T2446" i="2"/>
  <c r="S2446" i="2"/>
  <c r="U2374" i="2"/>
  <c r="T2374" i="2"/>
  <c r="S2374" i="2"/>
  <c r="U2302" i="2"/>
  <c r="T2302" i="2"/>
  <c r="S2302" i="2"/>
  <c r="U2150" i="2"/>
  <c r="T2150" i="2"/>
  <c r="S2150" i="2"/>
  <c r="U2086" i="2"/>
  <c r="T2086" i="2"/>
  <c r="S2086" i="2"/>
  <c r="T2030" i="2"/>
  <c r="S2030" i="2"/>
  <c r="U2030" i="2"/>
  <c r="U1966" i="2"/>
  <c r="T1966" i="2"/>
  <c r="S1966" i="2"/>
  <c r="U1894" i="2"/>
  <c r="T1894" i="2"/>
  <c r="S1894" i="2"/>
  <c r="U1830" i="2"/>
  <c r="T1830" i="2"/>
  <c r="S1830" i="2"/>
  <c r="T1774" i="2"/>
  <c r="U1774" i="2"/>
  <c r="S1774" i="2"/>
  <c r="U1686" i="2"/>
  <c r="T1686" i="2"/>
  <c r="S1686" i="2"/>
  <c r="U3160" i="2"/>
  <c r="T3160" i="2"/>
  <c r="S3160" i="2"/>
  <c r="U4901" i="2"/>
  <c r="T4901" i="2"/>
  <c r="S4901" i="2"/>
  <c r="U4709" i="2"/>
  <c r="T4709" i="2"/>
  <c r="S4709" i="2"/>
  <c r="U4629" i="2"/>
  <c r="T4629" i="2"/>
  <c r="S4629" i="2"/>
  <c r="U4581" i="2"/>
  <c r="T4581" i="2"/>
  <c r="S4581" i="2"/>
  <c r="U4533" i="2"/>
  <c r="T4533" i="2"/>
  <c r="S4533" i="2"/>
  <c r="U4453" i="2"/>
  <c r="T4453" i="2"/>
  <c r="S4453" i="2"/>
  <c r="U4381" i="2"/>
  <c r="T4381" i="2"/>
  <c r="S4381" i="2"/>
  <c r="U4325" i="2"/>
  <c r="T4325" i="2"/>
  <c r="S4325" i="2"/>
  <c r="U4237" i="2"/>
  <c r="T4237" i="2"/>
  <c r="S4237" i="2"/>
  <c r="U4197" i="2"/>
  <c r="T4197" i="2"/>
  <c r="S4197" i="2"/>
  <c r="U4165" i="2"/>
  <c r="T4165" i="2"/>
  <c r="S4165" i="2"/>
  <c r="U4510" i="2"/>
  <c r="S4510" i="2"/>
  <c r="T4510" i="2"/>
  <c r="U4934" i="2"/>
  <c r="T4934" i="2"/>
  <c r="S4934" i="2"/>
  <c r="U3392" i="2"/>
  <c r="T3392" i="2"/>
  <c r="S3392" i="2"/>
  <c r="U3896" i="2"/>
  <c r="S3896" i="2"/>
  <c r="T3896" i="2"/>
  <c r="U335" i="2"/>
  <c r="T335" i="2"/>
  <c r="S335" i="2"/>
  <c r="U2936" i="2"/>
  <c r="T2936" i="2"/>
  <c r="S2936" i="2"/>
  <c r="U4927" i="2"/>
  <c r="T4927" i="2"/>
  <c r="S4927" i="2"/>
  <c r="U4535" i="2"/>
  <c r="T4535" i="2"/>
  <c r="S4535" i="2"/>
  <c r="U4463" i="2"/>
  <c r="T4463" i="2"/>
  <c r="S4463" i="2"/>
  <c r="U4279" i="2"/>
  <c r="T4279" i="2"/>
  <c r="S4279" i="2"/>
  <c r="T4199" i="2"/>
  <c r="S4199" i="2"/>
  <c r="U4199" i="2"/>
  <c r="U4111" i="2"/>
  <c r="T4111" i="2"/>
  <c r="S4111" i="2"/>
  <c r="U3999" i="2"/>
  <c r="T3999" i="2"/>
  <c r="S3999" i="2"/>
  <c r="U3903" i="2"/>
  <c r="T3903" i="2"/>
  <c r="S3903" i="2"/>
  <c r="T3815" i="2"/>
  <c r="U3815" i="2"/>
  <c r="S3815" i="2"/>
  <c r="U3583" i="2"/>
  <c r="T3583" i="2"/>
  <c r="S3583" i="2"/>
  <c r="T3359" i="2"/>
  <c r="U3359" i="2"/>
  <c r="S3359" i="2"/>
  <c r="T3231" i="2"/>
  <c r="U3231" i="2"/>
  <c r="S3231" i="2"/>
  <c r="U3087" i="2"/>
  <c r="T3087" i="2"/>
  <c r="S3087" i="2"/>
  <c r="U2999" i="2"/>
  <c r="T2999" i="2"/>
  <c r="S2999" i="2"/>
  <c r="U2847" i="2"/>
  <c r="T2847" i="2"/>
  <c r="S2847" i="2"/>
  <c r="U2679" i="2"/>
  <c r="T2679" i="2"/>
  <c r="S2679" i="2"/>
  <c r="U2471" i="2"/>
  <c r="T2471" i="2"/>
  <c r="S2471" i="2"/>
  <c r="U2375" i="2"/>
  <c r="T2375" i="2"/>
  <c r="S2375" i="2"/>
  <c r="U2287" i="2"/>
  <c r="T2287" i="2"/>
  <c r="S2287" i="2"/>
  <c r="U2007" i="2"/>
  <c r="T2007" i="2"/>
  <c r="S2007" i="2"/>
  <c r="U1815" i="2"/>
  <c r="T1815" i="2"/>
  <c r="S1815" i="2"/>
  <c r="U1623" i="2"/>
  <c r="T1623" i="2"/>
  <c r="S1623" i="2"/>
  <c r="S4936" i="2"/>
  <c r="U4936" i="2"/>
  <c r="T4936" i="2"/>
  <c r="U4904" i="2"/>
  <c r="S4904" i="2"/>
  <c r="T4904" i="2"/>
  <c r="U4840" i="2"/>
  <c r="S4840" i="2"/>
  <c r="T4840" i="2"/>
  <c r="U4760" i="2"/>
  <c r="T4760" i="2"/>
  <c r="S4760" i="2"/>
  <c r="U4704" i="2"/>
  <c r="T4704" i="2"/>
  <c r="S4704" i="2"/>
  <c r="U4624" i="2"/>
  <c r="T4624" i="2"/>
  <c r="S4624" i="2"/>
  <c r="U4576" i="2"/>
  <c r="S4576" i="2"/>
  <c r="T4576" i="2"/>
  <c r="U4536" i="2"/>
  <c r="S4536" i="2"/>
  <c r="T4536" i="2"/>
  <c r="U4496" i="2"/>
  <c r="S4496" i="2"/>
  <c r="T4496" i="2"/>
  <c r="U4464" i="2"/>
  <c r="T4464" i="2"/>
  <c r="S4464" i="2"/>
  <c r="U4432" i="2"/>
  <c r="S4432" i="2"/>
  <c r="T4432" i="2"/>
  <c r="U4384" i="2"/>
  <c r="S4384" i="2"/>
  <c r="T4384" i="2"/>
  <c r="U4352" i="2"/>
  <c r="S4352" i="2"/>
  <c r="T4352" i="2"/>
  <c r="U4320" i="2"/>
  <c r="T4320" i="2"/>
  <c r="S4320" i="2"/>
  <c r="U4288" i="2"/>
  <c r="S4288" i="2"/>
  <c r="T4288" i="2"/>
  <c r="U4256" i="2"/>
  <c r="T4256" i="2"/>
  <c r="S4256" i="2"/>
  <c r="U4128" i="2"/>
  <c r="S4128" i="2"/>
  <c r="T4128" i="2"/>
  <c r="U3680" i="2"/>
  <c r="T3680" i="2"/>
  <c r="S3680" i="2"/>
  <c r="U3560" i="2"/>
  <c r="T3560" i="2"/>
  <c r="S3560" i="2"/>
  <c r="U3432" i="2"/>
  <c r="T3432" i="2"/>
  <c r="S3432" i="2"/>
  <c r="U3376" i="2"/>
  <c r="T3376" i="2"/>
  <c r="S3376" i="2"/>
  <c r="U3312" i="2"/>
  <c r="T3312" i="2"/>
  <c r="S3312" i="2"/>
  <c r="U3208" i="2"/>
  <c r="T3208" i="2"/>
  <c r="S3208" i="2"/>
  <c r="U3040" i="2"/>
  <c r="T3040" i="2"/>
  <c r="S3040" i="2"/>
  <c r="U2912" i="2"/>
  <c r="T2912" i="2"/>
  <c r="S2912" i="2"/>
  <c r="U2800" i="2"/>
  <c r="T2800" i="2"/>
  <c r="S2800" i="2"/>
  <c r="U2632" i="2"/>
  <c r="T2632" i="2"/>
  <c r="S2632" i="2"/>
  <c r="U2600" i="2"/>
  <c r="T2600" i="2"/>
  <c r="S2600" i="2"/>
  <c r="U2448" i="2"/>
  <c r="T2448" i="2"/>
  <c r="S2448" i="2"/>
  <c r="U2384" i="2"/>
  <c r="T2384" i="2"/>
  <c r="S2384" i="2"/>
  <c r="U2352" i="2"/>
  <c r="T2352" i="2"/>
  <c r="S2352" i="2"/>
  <c r="U2288" i="2"/>
  <c r="T2288" i="2"/>
  <c r="S2288" i="2"/>
  <c r="U2224" i="2"/>
  <c r="T2224" i="2"/>
  <c r="S2224" i="2"/>
  <c r="U2120" i="2"/>
  <c r="T2120" i="2"/>
  <c r="S2120" i="2"/>
  <c r="U2088" i="2"/>
  <c r="T2088" i="2"/>
  <c r="S2088" i="2"/>
  <c r="U1848" i="2"/>
  <c r="S1848" i="2"/>
  <c r="T1848" i="2"/>
  <c r="U1816" i="2"/>
  <c r="T1816" i="2"/>
  <c r="S1816" i="2"/>
  <c r="U1752" i="2"/>
  <c r="S1752" i="2"/>
  <c r="T1752" i="2"/>
  <c r="U1720" i="2"/>
  <c r="T1720" i="2"/>
  <c r="S1720" i="2"/>
  <c r="U1624" i="2"/>
  <c r="T1624" i="2"/>
  <c r="S1624" i="2"/>
  <c r="U1496" i="2"/>
  <c r="S1496" i="2"/>
  <c r="T1496" i="2"/>
  <c r="U1456" i="2"/>
  <c r="T1456" i="2"/>
  <c r="S1456" i="2"/>
  <c r="U1424" i="2"/>
  <c r="T1424" i="2"/>
  <c r="S1424" i="2"/>
  <c r="U1392" i="2"/>
  <c r="T1392" i="2"/>
  <c r="S1392" i="2"/>
  <c r="U1360" i="2"/>
  <c r="T1360" i="2"/>
  <c r="S1360" i="2"/>
  <c r="U1296" i="2"/>
  <c r="T1296" i="2"/>
  <c r="S1296" i="2"/>
  <c r="U1232" i="2"/>
  <c r="T1232" i="2"/>
  <c r="S1232" i="2"/>
  <c r="U1200" i="2"/>
  <c r="T1200" i="2"/>
  <c r="S1200" i="2"/>
  <c r="U1168" i="2"/>
  <c r="T1168" i="2"/>
  <c r="S1168" i="2"/>
  <c r="U1136" i="2"/>
  <c r="T1136" i="2"/>
  <c r="S1136" i="2"/>
  <c r="U1104" i="2"/>
  <c r="T1104" i="2"/>
  <c r="S1104" i="2"/>
  <c r="U1072" i="2"/>
  <c r="T1072" i="2"/>
  <c r="S1072" i="2"/>
  <c r="U1040" i="2"/>
  <c r="T1040" i="2"/>
  <c r="S1040" i="2"/>
  <c r="U1000" i="2"/>
  <c r="T1000" i="2"/>
  <c r="S1000" i="2"/>
  <c r="U928" i="2"/>
  <c r="T928" i="2"/>
  <c r="S928" i="2"/>
  <c r="U896" i="2"/>
  <c r="T896" i="2"/>
  <c r="S896" i="2"/>
  <c r="U864" i="2"/>
  <c r="T864" i="2"/>
  <c r="S864" i="2"/>
  <c r="U832" i="2"/>
  <c r="T832" i="2"/>
  <c r="S832" i="2"/>
  <c r="U800" i="2"/>
  <c r="T800" i="2"/>
  <c r="S800" i="2"/>
  <c r="U768" i="2"/>
  <c r="T768" i="2"/>
  <c r="S768" i="2"/>
  <c r="U736" i="2"/>
  <c r="T736" i="2"/>
  <c r="S736" i="2"/>
  <c r="U704" i="2"/>
  <c r="T704" i="2"/>
  <c r="S704" i="2"/>
  <c r="U672" i="2"/>
  <c r="T672" i="2"/>
  <c r="S672" i="2"/>
  <c r="U640" i="2"/>
  <c r="T640" i="2"/>
  <c r="S640" i="2"/>
  <c r="U608" i="2"/>
  <c r="T608" i="2"/>
  <c r="S608" i="2"/>
  <c r="U568" i="2"/>
  <c r="T568" i="2"/>
  <c r="S568" i="2"/>
  <c r="U536" i="2"/>
  <c r="T536" i="2"/>
  <c r="S536" i="2"/>
  <c r="U504" i="2"/>
  <c r="T504" i="2"/>
  <c r="S504" i="2"/>
  <c r="U472" i="2"/>
  <c r="T472" i="2"/>
  <c r="S472" i="2"/>
  <c r="U440" i="2"/>
  <c r="T440" i="2"/>
  <c r="S440" i="2"/>
  <c r="U408" i="2"/>
  <c r="T408" i="2"/>
  <c r="S408" i="2"/>
  <c r="U376" i="2"/>
  <c r="T376" i="2"/>
  <c r="S376" i="2"/>
  <c r="U344" i="2"/>
  <c r="T344" i="2"/>
  <c r="S344" i="2"/>
  <c r="U312" i="2"/>
  <c r="T312" i="2"/>
  <c r="S312" i="2"/>
  <c r="U280" i="2"/>
  <c r="T280" i="2"/>
  <c r="S280" i="2"/>
  <c r="U248" i="2"/>
  <c r="T248" i="2"/>
  <c r="S248" i="2"/>
  <c r="U184" i="2"/>
  <c r="T184" i="2"/>
  <c r="S184" i="2"/>
  <c r="U56" i="2"/>
  <c r="T56" i="2"/>
  <c r="S56" i="2"/>
  <c r="U24" i="2"/>
  <c r="T24" i="2"/>
  <c r="S24" i="2"/>
  <c r="U1677" i="2"/>
  <c r="T1677" i="2"/>
  <c r="S1677" i="2"/>
  <c r="U1837" i="2"/>
  <c r="T1837" i="2"/>
  <c r="S1837" i="2"/>
  <c r="U4956" i="2"/>
  <c r="T4956" i="2"/>
  <c r="S4956" i="2"/>
  <c r="U4836" i="2"/>
  <c r="T4836" i="2"/>
  <c r="S4836" i="2"/>
  <c r="U4772" i="2"/>
  <c r="T4772" i="2"/>
  <c r="S4772" i="2"/>
  <c r="U4708" i="2"/>
  <c r="T4708" i="2"/>
  <c r="S4708" i="2"/>
  <c r="U4580" i="2"/>
  <c r="T4580" i="2"/>
  <c r="S4580" i="2"/>
  <c r="U4508" i="2"/>
  <c r="T4508" i="2"/>
  <c r="S4508" i="2"/>
  <c r="U4444" i="2"/>
  <c r="T4444" i="2"/>
  <c r="S4444" i="2"/>
  <c r="U4332" i="2"/>
  <c r="T4332" i="2"/>
  <c r="S4332" i="2"/>
  <c r="U4164" i="2"/>
  <c r="T4164" i="2"/>
  <c r="S4164" i="2"/>
  <c r="U4068" i="2"/>
  <c r="T4068" i="2"/>
  <c r="S4068" i="2"/>
  <c r="U3996" i="2"/>
  <c r="T3996" i="2"/>
  <c r="S3996" i="2"/>
  <c r="U3924" i="2"/>
  <c r="T3924" i="2"/>
  <c r="S3924" i="2"/>
  <c r="U3844" i="2"/>
  <c r="T3844" i="2"/>
  <c r="S3844" i="2"/>
  <c r="U3772" i="2"/>
  <c r="T3772" i="2"/>
  <c r="S3772" i="2"/>
  <c r="U3668" i="2"/>
  <c r="T3668" i="2"/>
  <c r="S3668" i="2"/>
  <c r="U3588" i="2"/>
  <c r="T3588" i="2"/>
  <c r="S3588" i="2"/>
  <c r="U3516" i="2"/>
  <c r="S3516" i="2"/>
  <c r="T3516" i="2"/>
  <c r="U3396" i="2"/>
  <c r="T3396" i="2"/>
  <c r="S3396" i="2"/>
  <c r="U3268" i="2"/>
  <c r="T3268" i="2"/>
  <c r="S3268" i="2"/>
  <c r="U3148" i="2"/>
  <c r="T3148" i="2"/>
  <c r="S3148" i="2"/>
  <c r="U2916" i="2"/>
  <c r="S2916" i="2"/>
  <c r="T2916" i="2"/>
  <c r="U2628" i="2"/>
  <c r="S2628" i="2"/>
  <c r="T2628" i="2"/>
  <c r="U2484" i="2"/>
  <c r="T2484" i="2"/>
  <c r="S2484" i="2"/>
  <c r="U2388" i="2"/>
  <c r="T2388" i="2"/>
  <c r="S2388" i="2"/>
  <c r="U2300" i="2"/>
  <c r="T2300" i="2"/>
  <c r="S2300" i="2"/>
  <c r="U2204" i="2"/>
  <c r="T2204" i="2"/>
  <c r="S2204" i="2"/>
  <c r="U2108" i="2"/>
  <c r="T2108" i="2"/>
  <c r="S2108" i="2"/>
  <c r="U1980" i="2"/>
  <c r="T1980" i="2"/>
  <c r="S1980" i="2"/>
  <c r="U1908" i="2"/>
  <c r="T1908" i="2"/>
  <c r="S1908" i="2"/>
  <c r="U1804" i="2"/>
  <c r="T1804" i="2"/>
  <c r="S1804" i="2"/>
  <c r="U1724" i="2"/>
  <c r="T1724" i="2"/>
  <c r="S1724" i="2"/>
  <c r="U1636" i="2"/>
  <c r="T1636" i="2"/>
  <c r="S1636" i="2"/>
  <c r="U1572" i="2"/>
  <c r="T1572" i="2"/>
  <c r="S1572" i="2"/>
  <c r="U3674" i="2"/>
  <c r="S3674" i="2"/>
  <c r="T3674" i="2"/>
  <c r="U2674" i="2"/>
  <c r="T2674" i="2"/>
  <c r="S2674" i="2"/>
  <c r="U3626" i="2"/>
  <c r="S3626" i="2"/>
  <c r="T3626" i="2"/>
  <c r="U2490" i="2"/>
  <c r="T2490" i="2"/>
  <c r="S2490" i="2"/>
  <c r="U3773" i="2"/>
  <c r="T3773" i="2"/>
  <c r="S3773" i="2"/>
  <c r="U3629" i="2"/>
  <c r="T3629" i="2"/>
  <c r="S3629" i="2"/>
  <c r="U3365" i="2"/>
  <c r="T3365" i="2"/>
  <c r="S3365" i="2"/>
  <c r="T3261" i="2"/>
  <c r="U3261" i="2"/>
  <c r="S3261" i="2"/>
  <c r="U3149" i="2"/>
  <c r="T3149" i="2"/>
  <c r="S3149" i="2"/>
  <c r="S2965" i="2"/>
  <c r="U2965" i="2"/>
  <c r="T2965" i="2"/>
  <c r="U2861" i="2"/>
  <c r="T2861" i="2"/>
  <c r="S2861" i="2"/>
  <c r="U2733" i="2"/>
  <c r="T2733" i="2"/>
  <c r="S2733" i="2"/>
  <c r="U2661" i="2"/>
  <c r="S2661" i="2"/>
  <c r="T2661" i="2"/>
  <c r="U2573" i="2"/>
  <c r="T2573" i="2"/>
  <c r="S2573" i="2"/>
  <c r="U2485" i="2"/>
  <c r="T2485" i="2"/>
  <c r="S2485" i="2"/>
  <c r="U2413" i="2"/>
  <c r="T2413" i="2"/>
  <c r="S2413" i="2"/>
  <c r="T2285" i="2"/>
  <c r="U2285" i="2"/>
  <c r="S2285" i="2"/>
  <c r="U2101" i="2"/>
  <c r="T2101" i="2"/>
  <c r="S2101" i="2"/>
  <c r="U1957" i="2"/>
  <c r="T1957" i="2"/>
  <c r="S1957" i="2"/>
  <c r="U1829" i="2"/>
  <c r="T1829" i="2"/>
  <c r="S1829" i="2"/>
  <c r="U1741" i="2"/>
  <c r="T1741" i="2"/>
  <c r="S1741" i="2"/>
  <c r="U1637" i="2"/>
  <c r="T1637" i="2"/>
  <c r="S1637" i="2"/>
  <c r="U4931" i="2"/>
  <c r="S4931" i="2"/>
  <c r="T4931" i="2"/>
  <c r="U4739" i="2"/>
  <c r="S4739" i="2"/>
  <c r="T4739" i="2"/>
  <c r="U4387" i="2"/>
  <c r="T4387" i="2"/>
  <c r="S4387" i="2"/>
  <c r="U4251" i="2"/>
  <c r="T4251" i="2"/>
  <c r="S4251" i="2"/>
  <c r="U4115" i="2"/>
  <c r="T4115" i="2"/>
  <c r="S4115" i="2"/>
  <c r="U4027" i="2"/>
  <c r="T4027" i="2"/>
  <c r="S4027" i="2"/>
  <c r="U3923" i="2"/>
  <c r="T3923" i="2"/>
  <c r="S3923" i="2"/>
  <c r="U3811" i="2"/>
  <c r="T3811" i="2"/>
  <c r="S3811" i="2"/>
  <c r="U3747" i="2"/>
  <c r="T3747" i="2"/>
  <c r="S3747" i="2"/>
  <c r="U3491" i="2"/>
  <c r="T3491" i="2"/>
  <c r="S3491" i="2"/>
  <c r="U3363" i="2"/>
  <c r="T3363" i="2"/>
  <c r="S3363" i="2"/>
  <c r="U605" i="2"/>
  <c r="T605" i="2"/>
  <c r="S605" i="2"/>
  <c r="U3496" i="2"/>
  <c r="T3496" i="2"/>
  <c r="S3496" i="2"/>
  <c r="U3360" i="2"/>
  <c r="T3360" i="2"/>
  <c r="S3360" i="2"/>
  <c r="U3232" i="2"/>
  <c r="T3232" i="2"/>
  <c r="S3232" i="2"/>
  <c r="U3104" i="2"/>
  <c r="T3104" i="2"/>
  <c r="S3104" i="2"/>
  <c r="U3056" i="2"/>
  <c r="T3056" i="2"/>
  <c r="S3056" i="2"/>
  <c r="U3016" i="2"/>
  <c r="T3016" i="2"/>
  <c r="S3016" i="2"/>
  <c r="U2952" i="2"/>
  <c r="T2952" i="2"/>
  <c r="S2952" i="2"/>
  <c r="U2888" i="2"/>
  <c r="T2888" i="2"/>
  <c r="S2888" i="2"/>
  <c r="U2784" i="2"/>
  <c r="T2784" i="2"/>
  <c r="S2784" i="2"/>
  <c r="U2696" i="2"/>
  <c r="T2696" i="2"/>
  <c r="S2696" i="2"/>
  <c r="U2504" i="2"/>
  <c r="T2504" i="2"/>
  <c r="S2504" i="2"/>
  <c r="U2472" i="2"/>
  <c r="T2472" i="2"/>
  <c r="S2472" i="2"/>
  <c r="U2432" i="2"/>
  <c r="T2432" i="2"/>
  <c r="S2432" i="2"/>
  <c r="U2400" i="2"/>
  <c r="T2400" i="2"/>
  <c r="S2400" i="2"/>
  <c r="U2368" i="2"/>
  <c r="T2368" i="2"/>
  <c r="S2368" i="2"/>
  <c r="U2336" i="2"/>
  <c r="T2336" i="2"/>
  <c r="S2336" i="2"/>
  <c r="U2272" i="2"/>
  <c r="T2272" i="2"/>
  <c r="S2272" i="2"/>
  <c r="U2208" i="2"/>
  <c r="T2208" i="2"/>
  <c r="S2208" i="2"/>
  <c r="U2168" i="2"/>
  <c r="T2168" i="2"/>
  <c r="S2168" i="2"/>
  <c r="U2104" i="2"/>
  <c r="S2104" i="2"/>
  <c r="T2104" i="2"/>
  <c r="U2064" i="2"/>
  <c r="T2064" i="2"/>
  <c r="S2064" i="2"/>
  <c r="U2024" i="2"/>
  <c r="T2024" i="2"/>
  <c r="S2024" i="2"/>
  <c r="U1960" i="2"/>
  <c r="T1960" i="2"/>
  <c r="S1960" i="2"/>
  <c r="U1896" i="2"/>
  <c r="T1896" i="2"/>
  <c r="S1896" i="2"/>
  <c r="U1864" i="2"/>
  <c r="T1864" i="2"/>
  <c r="S1864" i="2"/>
  <c r="U1832" i="2"/>
  <c r="T1832" i="2"/>
  <c r="S1832" i="2"/>
  <c r="U1800" i="2"/>
  <c r="T1800" i="2"/>
  <c r="S1800" i="2"/>
  <c r="U1768" i="2"/>
  <c r="T1768" i="2"/>
  <c r="S1768" i="2"/>
  <c r="U1672" i="2"/>
  <c r="T1672" i="2"/>
  <c r="S1672" i="2"/>
  <c r="U1608" i="2"/>
  <c r="S1608" i="2"/>
  <c r="T1608" i="2"/>
  <c r="U1576" i="2"/>
  <c r="T1576" i="2"/>
  <c r="S1576" i="2"/>
  <c r="U1512" i="2"/>
  <c r="T1512" i="2"/>
  <c r="S1512" i="2"/>
  <c r="U1440" i="2"/>
  <c r="T1440" i="2"/>
  <c r="S1440" i="2"/>
  <c r="U1408" i="2"/>
  <c r="T1408" i="2"/>
  <c r="S1408" i="2"/>
  <c r="U1376" i="2"/>
  <c r="T1376" i="2"/>
  <c r="S1376" i="2"/>
  <c r="U1280" i="2"/>
  <c r="T1280" i="2"/>
  <c r="S1280" i="2"/>
  <c r="U1216" i="2"/>
  <c r="T1216" i="2"/>
  <c r="S1216" i="2"/>
  <c r="U1184" i="2"/>
  <c r="T1184" i="2"/>
  <c r="S1184" i="2"/>
  <c r="U1152" i="2"/>
  <c r="T1152" i="2"/>
  <c r="S1152" i="2"/>
  <c r="U1120" i="2"/>
  <c r="T1120" i="2"/>
  <c r="S1120" i="2"/>
  <c r="U1056" i="2"/>
  <c r="T1056" i="2"/>
  <c r="S1056" i="2"/>
  <c r="U976" i="2"/>
  <c r="T976" i="2"/>
  <c r="S976" i="2"/>
  <c r="U944" i="2"/>
  <c r="T944" i="2"/>
  <c r="S944" i="2"/>
  <c r="U912" i="2"/>
  <c r="T912" i="2"/>
  <c r="S912" i="2"/>
  <c r="U880" i="2"/>
  <c r="T880" i="2"/>
  <c r="S880" i="2"/>
  <c r="U848" i="2"/>
  <c r="T848" i="2"/>
  <c r="S848" i="2"/>
  <c r="U816" i="2"/>
  <c r="T816" i="2"/>
  <c r="S816" i="2"/>
  <c r="U784" i="2"/>
  <c r="T784" i="2"/>
  <c r="S784" i="2"/>
  <c r="U752" i="2"/>
  <c r="T752" i="2"/>
  <c r="S752" i="2"/>
  <c r="U720" i="2"/>
  <c r="T720" i="2"/>
  <c r="S720" i="2"/>
  <c r="U688" i="2"/>
  <c r="T688" i="2"/>
  <c r="S688" i="2"/>
  <c r="U656" i="2"/>
  <c r="T656" i="2"/>
  <c r="S656" i="2"/>
  <c r="U624" i="2"/>
  <c r="T624" i="2"/>
  <c r="S624" i="2"/>
  <c r="U592" i="2"/>
  <c r="T592" i="2"/>
  <c r="S592" i="2"/>
  <c r="U552" i="2"/>
  <c r="T552" i="2"/>
  <c r="S552" i="2"/>
  <c r="U456" i="2"/>
  <c r="T456" i="2"/>
  <c r="S456" i="2"/>
  <c r="U424" i="2"/>
  <c r="T424" i="2"/>
  <c r="S424" i="2"/>
  <c r="U328" i="2"/>
  <c r="T328" i="2"/>
  <c r="S328" i="2"/>
  <c r="U296" i="2"/>
  <c r="T296" i="2"/>
  <c r="S296" i="2"/>
  <c r="U264" i="2"/>
  <c r="T264" i="2"/>
  <c r="S264" i="2"/>
  <c r="U200" i="2"/>
  <c r="T200" i="2"/>
  <c r="S200" i="2"/>
  <c r="U168" i="2"/>
  <c r="T168" i="2"/>
  <c r="S168" i="2"/>
  <c r="U136" i="2"/>
  <c r="T136" i="2"/>
  <c r="S136" i="2"/>
  <c r="U72" i="2"/>
  <c r="T72" i="2"/>
  <c r="S72" i="2"/>
  <c r="U40" i="2"/>
  <c r="T40" i="2"/>
  <c r="S40" i="2"/>
  <c r="U8" i="2"/>
  <c r="T8" i="2"/>
  <c r="S8" i="2"/>
  <c r="U4932" i="2"/>
  <c r="T4932" i="2"/>
  <c r="S4932" i="2"/>
  <c r="U4868" i="2"/>
  <c r="T4868" i="2"/>
  <c r="S4868" i="2"/>
  <c r="U4804" i="2"/>
  <c r="T4804" i="2"/>
  <c r="S4804" i="2"/>
  <c r="U4740" i="2"/>
  <c r="T4740" i="2"/>
  <c r="S4740" i="2"/>
  <c r="U4612" i="2"/>
  <c r="T4612" i="2"/>
  <c r="S4612" i="2"/>
  <c r="U4548" i="2"/>
  <c r="T4548" i="2"/>
  <c r="S4548" i="2"/>
  <c r="U4476" i="2"/>
  <c r="T4476" i="2"/>
  <c r="S4476" i="2"/>
  <c r="U4396" i="2"/>
  <c r="T4396" i="2"/>
  <c r="S4396" i="2"/>
  <c r="U4260" i="2"/>
  <c r="T4260" i="2"/>
  <c r="S4260" i="2"/>
  <c r="U4132" i="2"/>
  <c r="T4132" i="2"/>
  <c r="S4132" i="2"/>
  <c r="U4028" i="2"/>
  <c r="T4028" i="2"/>
  <c r="S4028" i="2"/>
  <c r="U3948" i="2"/>
  <c r="T3948" i="2"/>
  <c r="S3948" i="2"/>
  <c r="U3892" i="2"/>
  <c r="T3892" i="2"/>
  <c r="S3892" i="2"/>
  <c r="U3692" i="2"/>
  <c r="T3692" i="2"/>
  <c r="S3692" i="2"/>
  <c r="U3636" i="2"/>
  <c r="T3636" i="2"/>
  <c r="S3636" i="2"/>
  <c r="U3444" i="2"/>
  <c r="T3444" i="2"/>
  <c r="S3444" i="2"/>
  <c r="U3340" i="2"/>
  <c r="T3340" i="2"/>
  <c r="S3340" i="2"/>
  <c r="U3236" i="2"/>
  <c r="T3236" i="2"/>
  <c r="S3236" i="2"/>
  <c r="U3084" i="2"/>
  <c r="T3084" i="2"/>
  <c r="S3084" i="2"/>
  <c r="U2980" i="2"/>
  <c r="T2980" i="2"/>
  <c r="S2980" i="2"/>
  <c r="U2764" i="2"/>
  <c r="T2764" i="2"/>
  <c r="S2764" i="2"/>
  <c r="U2660" i="2"/>
  <c r="T2660" i="2"/>
  <c r="S2660" i="2"/>
  <c r="U2596" i="2"/>
  <c r="T2596" i="2"/>
  <c r="S2596" i="2"/>
  <c r="U2532" i="2"/>
  <c r="T2532" i="2"/>
  <c r="S2532" i="2"/>
  <c r="U2460" i="2"/>
  <c r="T2460" i="2"/>
  <c r="S2460" i="2"/>
  <c r="U2356" i="2"/>
  <c r="T2356" i="2"/>
  <c r="S2356" i="2"/>
  <c r="U2268" i="2"/>
  <c r="T2268" i="2"/>
  <c r="S2268" i="2"/>
  <c r="U2132" i="2"/>
  <c r="T2132" i="2"/>
  <c r="S2132" i="2"/>
  <c r="U2036" i="2"/>
  <c r="T2036" i="2"/>
  <c r="S2036" i="2"/>
  <c r="U1956" i="2"/>
  <c r="T1956" i="2"/>
  <c r="S1956" i="2"/>
  <c r="U1876" i="2"/>
  <c r="T1876" i="2"/>
  <c r="S1876" i="2"/>
  <c r="T1772" i="2"/>
  <c r="U1772" i="2"/>
  <c r="S1772" i="2"/>
  <c r="U1692" i="2"/>
  <c r="T1692" i="2"/>
  <c r="S1692" i="2"/>
  <c r="U1604" i="2"/>
  <c r="T1604" i="2"/>
  <c r="S1604" i="2"/>
  <c r="U1516" i="2"/>
  <c r="T1516" i="2"/>
  <c r="S1516" i="2"/>
  <c r="U3954" i="2"/>
  <c r="T3954" i="2"/>
  <c r="S3954" i="2"/>
  <c r="U3138" i="2"/>
  <c r="T3138" i="2"/>
  <c r="S3138" i="2"/>
  <c r="U4209" i="2"/>
  <c r="T4209" i="2"/>
  <c r="S4209" i="2"/>
  <c r="U3121" i="2"/>
  <c r="T3121" i="2"/>
  <c r="S3121" i="2"/>
  <c r="U1685" i="2"/>
  <c r="T1685" i="2"/>
  <c r="S1685" i="2"/>
  <c r="U4779" i="2"/>
  <c r="T4779" i="2"/>
  <c r="S4779" i="2"/>
  <c r="U4435" i="2"/>
  <c r="T4435" i="2"/>
  <c r="S4435" i="2"/>
  <c r="U4323" i="2"/>
  <c r="T4323" i="2"/>
  <c r="S4323" i="2"/>
  <c r="U4227" i="2"/>
  <c r="S4227" i="2"/>
  <c r="T4227" i="2"/>
  <c r="U4075" i="2"/>
  <c r="S4075" i="2"/>
  <c r="T4075" i="2"/>
  <c r="U3939" i="2"/>
  <c r="T3939" i="2"/>
  <c r="S3939" i="2"/>
  <c r="U3619" i="2"/>
  <c r="T3619" i="2"/>
  <c r="S3619" i="2"/>
  <c r="U3515" i="2"/>
  <c r="S3515" i="2"/>
  <c r="T3515" i="2"/>
  <c r="U3411" i="2"/>
  <c r="S3411" i="2"/>
  <c r="T3411" i="2"/>
  <c r="U3139" i="2"/>
  <c r="T3139" i="2"/>
  <c r="S3139" i="2"/>
  <c r="U2979" i="2"/>
  <c r="T2979" i="2"/>
  <c r="S2979" i="2"/>
  <c r="U2883" i="2"/>
  <c r="T2883" i="2"/>
  <c r="S2883" i="2"/>
  <c r="U2755" i="2"/>
  <c r="T2755" i="2"/>
  <c r="S2755" i="2"/>
  <c r="U2483" i="2"/>
  <c r="S2483" i="2"/>
  <c r="T2483" i="2"/>
  <c r="U2427" i="2"/>
  <c r="T2427" i="2"/>
  <c r="S2427" i="2"/>
  <c r="U2307" i="2"/>
  <c r="T2307" i="2"/>
  <c r="S2307" i="2"/>
  <c r="U2235" i="2"/>
  <c r="S2235" i="2"/>
  <c r="T2235" i="2"/>
  <c r="U2107" i="2"/>
  <c r="T2107" i="2"/>
  <c r="S2107" i="2"/>
  <c r="U2051" i="2"/>
  <c r="T2051" i="2"/>
  <c r="S2051" i="2"/>
  <c r="U1987" i="2"/>
  <c r="T1987" i="2"/>
  <c r="S1987" i="2"/>
  <c r="U1907" i="2"/>
  <c r="T1907" i="2"/>
  <c r="S1907" i="2"/>
  <c r="U1827" i="2"/>
  <c r="T1827" i="2"/>
  <c r="S1827" i="2"/>
  <c r="U1739" i="2"/>
  <c r="T1739" i="2"/>
  <c r="S1739" i="2"/>
  <c r="U1675" i="2"/>
  <c r="T1675" i="2"/>
  <c r="S1675" i="2"/>
  <c r="T1611" i="2"/>
  <c r="U1611" i="2"/>
  <c r="S1611" i="2"/>
  <c r="U1523" i="2"/>
  <c r="T1523" i="2"/>
  <c r="S1523" i="2"/>
  <c r="U1411" i="2"/>
  <c r="T1411" i="2"/>
  <c r="S1411" i="2"/>
  <c r="U1227" i="2"/>
  <c r="T1227" i="2"/>
  <c r="S1227" i="2"/>
  <c r="U1163" i="2"/>
  <c r="T1163" i="2"/>
  <c r="S1163" i="2"/>
  <c r="U1099" i="2"/>
  <c r="T1099" i="2"/>
  <c r="S1099" i="2"/>
  <c r="U1035" i="2"/>
  <c r="T1035" i="2"/>
  <c r="S1035" i="2"/>
  <c r="U899" i="2"/>
  <c r="T899" i="2"/>
  <c r="S899" i="2"/>
  <c r="T851" i="2"/>
  <c r="U851" i="2"/>
  <c r="S851" i="2"/>
  <c r="U787" i="2"/>
  <c r="T787" i="2"/>
  <c r="S787" i="2"/>
  <c r="U691" i="2"/>
  <c r="T691" i="2"/>
  <c r="S691" i="2"/>
  <c r="U619" i="2"/>
  <c r="T619" i="2"/>
  <c r="S619" i="2"/>
  <c r="U555" i="2"/>
  <c r="T555" i="2"/>
  <c r="S555" i="2"/>
  <c r="U339" i="2"/>
  <c r="T339" i="2"/>
  <c r="S339" i="2"/>
  <c r="U275" i="2"/>
  <c r="T275" i="2"/>
  <c r="S275" i="2"/>
  <c r="U211" i="2"/>
  <c r="T211" i="2"/>
  <c r="S211" i="2"/>
  <c r="U91" i="2"/>
  <c r="T91" i="2"/>
  <c r="S91" i="2"/>
  <c r="U27" i="2"/>
  <c r="T27" i="2"/>
  <c r="S27" i="2"/>
  <c r="U4145" i="2"/>
  <c r="T4145" i="2"/>
  <c r="S4145" i="2"/>
  <c r="U3865" i="2"/>
  <c r="T3865" i="2"/>
  <c r="S3865" i="2"/>
  <c r="U3026" i="2"/>
  <c r="S3026" i="2"/>
  <c r="T3026" i="2"/>
  <c r="U2962" i="2"/>
  <c r="S2962" i="2"/>
  <c r="T2962" i="2"/>
  <c r="U2922" i="2"/>
  <c r="T2922" i="2"/>
  <c r="S2922" i="2"/>
  <c r="U2890" i="2"/>
  <c r="T2890" i="2"/>
  <c r="S2890" i="2"/>
  <c r="U2778" i="2"/>
  <c r="T2778" i="2"/>
  <c r="S2778" i="2"/>
  <c r="U2746" i="2"/>
  <c r="T2746" i="2"/>
  <c r="S2746" i="2"/>
  <c r="U2682" i="2"/>
  <c r="T2682" i="2"/>
  <c r="S2682" i="2"/>
  <c r="U2642" i="2"/>
  <c r="S2642" i="2"/>
  <c r="T2642" i="2"/>
  <c r="U2570" i="2"/>
  <c r="T2570" i="2"/>
  <c r="S2570" i="2"/>
  <c r="U2538" i="2"/>
  <c r="T2538" i="2"/>
  <c r="S2538" i="2"/>
  <c r="U2466" i="2"/>
  <c r="S2466" i="2"/>
  <c r="T2466" i="2"/>
  <c r="U2410" i="2"/>
  <c r="T2410" i="2"/>
  <c r="S2410" i="2"/>
  <c r="U2378" i="2"/>
  <c r="T2378" i="2"/>
  <c r="S2378" i="2"/>
  <c r="U2330" i="2"/>
  <c r="T2330" i="2"/>
  <c r="S2330" i="2"/>
  <c r="U2242" i="2"/>
  <c r="T2242" i="2"/>
  <c r="S2242" i="2"/>
  <c r="U2210" i="2"/>
  <c r="T2210" i="2"/>
  <c r="S2210" i="2"/>
  <c r="U2146" i="2"/>
  <c r="T2146" i="2"/>
  <c r="S2146" i="2"/>
  <c r="U2114" i="2"/>
  <c r="T2114" i="2"/>
  <c r="S2114" i="2"/>
  <c r="U2066" i="2"/>
  <c r="T2066" i="2"/>
  <c r="S2066" i="2"/>
  <c r="U2026" i="2"/>
  <c r="T2026" i="2"/>
  <c r="S2026" i="2"/>
  <c r="U1994" i="2"/>
  <c r="T1994" i="2"/>
  <c r="S1994" i="2"/>
  <c r="U1962" i="2"/>
  <c r="T1962" i="2"/>
  <c r="S1962" i="2"/>
  <c r="U1922" i="2"/>
  <c r="T1922" i="2"/>
  <c r="S1922" i="2"/>
  <c r="U1858" i="2"/>
  <c r="T1858" i="2"/>
  <c r="S1858" i="2"/>
  <c r="U1826" i="2"/>
  <c r="T1826" i="2"/>
  <c r="S1826" i="2"/>
  <c r="U1762" i="2"/>
  <c r="T1762" i="2"/>
  <c r="S1762" i="2"/>
  <c r="U1730" i="2"/>
  <c r="T1730" i="2"/>
  <c r="S1730" i="2"/>
  <c r="U1698" i="2"/>
  <c r="T1698" i="2"/>
  <c r="S1698" i="2"/>
  <c r="U1634" i="2"/>
  <c r="T1634" i="2"/>
  <c r="S1634" i="2"/>
  <c r="U1602" i="2"/>
  <c r="T1602" i="2"/>
  <c r="S1602" i="2"/>
  <c r="U1570" i="2"/>
  <c r="T1570" i="2"/>
  <c r="S1570" i="2"/>
  <c r="U1538" i="2"/>
  <c r="T1538" i="2"/>
  <c r="S1538" i="2"/>
  <c r="U1506" i="2"/>
  <c r="T1506" i="2"/>
  <c r="S1506" i="2"/>
  <c r="U1474" i="2"/>
  <c r="T1474" i="2"/>
  <c r="S1474" i="2"/>
  <c r="U1442" i="2"/>
  <c r="T1442" i="2"/>
  <c r="S1442" i="2"/>
  <c r="U1410" i="2"/>
  <c r="T1410" i="2"/>
  <c r="S1410" i="2"/>
  <c r="U1378" i="2"/>
  <c r="T1378" i="2"/>
  <c r="S1378" i="2"/>
  <c r="U1346" i="2"/>
  <c r="T1346" i="2"/>
  <c r="S1346" i="2"/>
  <c r="U1314" i="2"/>
  <c r="T1314" i="2"/>
  <c r="S1314" i="2"/>
  <c r="U1282" i="2"/>
  <c r="T1282" i="2"/>
  <c r="S1282" i="2"/>
  <c r="U1250" i="2"/>
  <c r="T1250" i="2"/>
  <c r="S1250" i="2"/>
  <c r="U1186" i="2"/>
  <c r="T1186" i="2"/>
  <c r="S1186" i="2"/>
  <c r="U1154" i="2"/>
  <c r="T1154" i="2"/>
  <c r="S1154" i="2"/>
  <c r="U1122" i="2"/>
  <c r="T1122" i="2"/>
  <c r="S1122" i="2"/>
  <c r="U1090" i="2"/>
  <c r="T1090" i="2"/>
  <c r="S1090" i="2"/>
  <c r="U1058" i="2"/>
  <c r="T1058" i="2"/>
  <c r="S1058" i="2"/>
  <c r="U1026" i="2"/>
  <c r="T1026" i="2"/>
  <c r="S1026" i="2"/>
  <c r="U930" i="2"/>
  <c r="T930" i="2"/>
  <c r="S930" i="2"/>
  <c r="U858" i="2"/>
  <c r="T858" i="2"/>
  <c r="S858" i="2"/>
  <c r="U786" i="2"/>
  <c r="T786" i="2"/>
  <c r="S786" i="2"/>
  <c r="U754" i="2"/>
  <c r="T754" i="2"/>
  <c r="S754" i="2"/>
  <c r="U690" i="2"/>
  <c r="T690" i="2"/>
  <c r="S690" i="2"/>
  <c r="U658" i="2"/>
  <c r="T658" i="2"/>
  <c r="S658" i="2"/>
  <c r="U626" i="2"/>
  <c r="T626" i="2"/>
  <c r="S626" i="2"/>
  <c r="U594" i="2"/>
  <c r="T594" i="2"/>
  <c r="S594" i="2"/>
  <c r="U562" i="2"/>
  <c r="T562" i="2"/>
  <c r="S562" i="2"/>
  <c r="U530" i="2"/>
  <c r="T530" i="2"/>
  <c r="S530" i="2"/>
  <c r="U498" i="2"/>
  <c r="T498" i="2"/>
  <c r="S498" i="2"/>
  <c r="U434" i="2"/>
  <c r="T434" i="2"/>
  <c r="S434" i="2"/>
  <c r="U386" i="2"/>
  <c r="T386" i="2"/>
  <c r="S386" i="2"/>
  <c r="U354" i="2"/>
  <c r="T354" i="2"/>
  <c r="S354" i="2"/>
  <c r="U322" i="2"/>
  <c r="T322" i="2"/>
  <c r="S322" i="2"/>
  <c r="U290" i="2"/>
  <c r="T290" i="2"/>
  <c r="S290" i="2"/>
  <c r="U258" i="2"/>
  <c r="T258" i="2"/>
  <c r="S258" i="2"/>
  <c r="U218" i="2"/>
  <c r="T218" i="2"/>
  <c r="S218" i="2"/>
  <c r="U186" i="2"/>
  <c r="T186" i="2"/>
  <c r="S186" i="2"/>
  <c r="U146" i="2"/>
  <c r="T146" i="2"/>
  <c r="S146" i="2"/>
  <c r="U114" i="2"/>
  <c r="T114" i="2"/>
  <c r="S114" i="2"/>
  <c r="U82" i="2"/>
  <c r="T82" i="2"/>
  <c r="S82" i="2"/>
  <c r="U50" i="2"/>
  <c r="T50" i="2"/>
  <c r="S50" i="2"/>
  <c r="U3033" i="2"/>
  <c r="T3033" i="2"/>
  <c r="S3033" i="2"/>
  <c r="U3989" i="2"/>
  <c r="T3989" i="2"/>
  <c r="S3989" i="2"/>
  <c r="U3853" i="2"/>
  <c r="T3853" i="2"/>
  <c r="S3853" i="2"/>
  <c r="U3725" i="2"/>
  <c r="T3725" i="2"/>
  <c r="S3725" i="2"/>
  <c r="U3653" i="2"/>
  <c r="T3653" i="2"/>
  <c r="S3653" i="2"/>
  <c r="U3549" i="2"/>
  <c r="T3549" i="2"/>
  <c r="S3549" i="2"/>
  <c r="U3277" i="2"/>
  <c r="T3277" i="2"/>
  <c r="S3277" i="2"/>
  <c r="U3157" i="2"/>
  <c r="T3157" i="2"/>
  <c r="S3157" i="2"/>
  <c r="U3069" i="2"/>
  <c r="T3069" i="2"/>
  <c r="S3069" i="2"/>
  <c r="U2957" i="2"/>
  <c r="T2957" i="2"/>
  <c r="S2957" i="2"/>
  <c r="U2853" i="2"/>
  <c r="T2853" i="2"/>
  <c r="S2853" i="2"/>
  <c r="U2677" i="2"/>
  <c r="S2677" i="2"/>
  <c r="T2677" i="2"/>
  <c r="U2517" i="2"/>
  <c r="T2517" i="2"/>
  <c r="S2517" i="2"/>
  <c r="U2357" i="2"/>
  <c r="T2357" i="2"/>
  <c r="S2357" i="2"/>
  <c r="U2277" i="2"/>
  <c r="T2277" i="2"/>
  <c r="S2277" i="2"/>
  <c r="U2197" i="2"/>
  <c r="T2197" i="2"/>
  <c r="S2197" i="2"/>
  <c r="U1765" i="2"/>
  <c r="T1765" i="2"/>
  <c r="S1765" i="2"/>
  <c r="U1661" i="2"/>
  <c r="T1661" i="2"/>
  <c r="S1661" i="2"/>
  <c r="U4924" i="2"/>
  <c r="T4924" i="2"/>
  <c r="S4924" i="2"/>
  <c r="U4860" i="2"/>
  <c r="T4860" i="2"/>
  <c r="S4860" i="2"/>
  <c r="U4796" i="2"/>
  <c r="T4796" i="2"/>
  <c r="S4796" i="2"/>
  <c r="U4732" i="2"/>
  <c r="T4732" i="2"/>
  <c r="S4732" i="2"/>
  <c r="U4668" i="2"/>
  <c r="T4668" i="2"/>
  <c r="S4668" i="2"/>
  <c r="U4604" i="2"/>
  <c r="T4604" i="2"/>
  <c r="S4604" i="2"/>
  <c r="U4540" i="2"/>
  <c r="T4540" i="2"/>
  <c r="S4540" i="2"/>
  <c r="U4484" i="2"/>
  <c r="T4484" i="2"/>
  <c r="S4484" i="2"/>
  <c r="U4420" i="2"/>
  <c r="T4420" i="2"/>
  <c r="S4420" i="2"/>
  <c r="U4324" i="2"/>
  <c r="T4324" i="2"/>
  <c r="S4324" i="2"/>
  <c r="U4268" i="2"/>
  <c r="T4268" i="2"/>
  <c r="S4268" i="2"/>
  <c r="U4140" i="2"/>
  <c r="T4140" i="2"/>
  <c r="S4140" i="2"/>
  <c r="U3916" i="2"/>
  <c r="T3916" i="2"/>
  <c r="S3916" i="2"/>
  <c r="U3780" i="2"/>
  <c r="T3780" i="2"/>
  <c r="S3780" i="2"/>
  <c r="U3716" i="2"/>
  <c r="T3716" i="2"/>
  <c r="S3716" i="2"/>
  <c r="U3596" i="2"/>
  <c r="T3596" i="2"/>
  <c r="S3596" i="2"/>
  <c r="U3484" i="2"/>
  <c r="T3484" i="2"/>
  <c r="S3484" i="2"/>
  <c r="U3428" i="2"/>
  <c r="T3428" i="2"/>
  <c r="S3428" i="2"/>
  <c r="U3332" i="2"/>
  <c r="T3332" i="2"/>
  <c r="S3332" i="2"/>
  <c r="U3244" i="2"/>
  <c r="T3244" i="2"/>
  <c r="S3244" i="2"/>
  <c r="U3180" i="2"/>
  <c r="T3180" i="2"/>
  <c r="S3180" i="2"/>
  <c r="U3124" i="2"/>
  <c r="T3124" i="2"/>
  <c r="S3124" i="2"/>
  <c r="U3036" i="2"/>
  <c r="T3036" i="2"/>
  <c r="S3036" i="2"/>
  <c r="U2956" i="2"/>
  <c r="T2956" i="2"/>
  <c r="S2956" i="2"/>
  <c r="U2884" i="2"/>
  <c r="S2884" i="2"/>
  <c r="T2884" i="2"/>
  <c r="U2796" i="2"/>
  <c r="S2796" i="2"/>
  <c r="T2796" i="2"/>
  <c r="U2700" i="2"/>
  <c r="T2700" i="2"/>
  <c r="S2700" i="2"/>
  <c r="U2604" i="2"/>
  <c r="T2604" i="2"/>
  <c r="S2604" i="2"/>
  <c r="U2436" i="2"/>
  <c r="T2436" i="2"/>
  <c r="S2436" i="2"/>
  <c r="U2292" i="2"/>
  <c r="T2292" i="2"/>
  <c r="S2292" i="2"/>
  <c r="U2196" i="2"/>
  <c r="T2196" i="2"/>
  <c r="S2196" i="2"/>
  <c r="U2140" i="2"/>
  <c r="T2140" i="2"/>
  <c r="S2140" i="2"/>
  <c r="U4883" i="2"/>
  <c r="T4883" i="2"/>
  <c r="S4883" i="2"/>
  <c r="U4715" i="2"/>
  <c r="T4715" i="2"/>
  <c r="S4715" i="2"/>
  <c r="U4419" i="2"/>
  <c r="T4419" i="2"/>
  <c r="S4419" i="2"/>
  <c r="U4299" i="2"/>
  <c r="T4299" i="2"/>
  <c r="S4299" i="2"/>
  <c r="U4195" i="2"/>
  <c r="T4195" i="2"/>
  <c r="S4195" i="2"/>
  <c r="U4043" i="2"/>
  <c r="T4043" i="2"/>
  <c r="S4043" i="2"/>
  <c r="U3907" i="2"/>
  <c r="T3907" i="2"/>
  <c r="S3907" i="2"/>
  <c r="U3739" i="2"/>
  <c r="T3739" i="2"/>
  <c r="S3739" i="2"/>
  <c r="U3563" i="2"/>
  <c r="S3563" i="2"/>
  <c r="T3563" i="2"/>
  <c r="U3499" i="2"/>
  <c r="T3499" i="2"/>
  <c r="S3499" i="2"/>
  <c r="U3379" i="2"/>
  <c r="S3379" i="2"/>
  <c r="T3379" i="2"/>
  <c r="U3267" i="2"/>
  <c r="T3267" i="2"/>
  <c r="S3267" i="2"/>
  <c r="U3123" i="2"/>
  <c r="S3123" i="2"/>
  <c r="T3123" i="2"/>
  <c r="U2835" i="2"/>
  <c r="S2835" i="2"/>
  <c r="T2835" i="2"/>
  <c r="U2747" i="2"/>
  <c r="T2747" i="2"/>
  <c r="S2747" i="2"/>
  <c r="U2595" i="2"/>
  <c r="T2595" i="2"/>
  <c r="S2595" i="2"/>
  <c r="U2531" i="2"/>
  <c r="S2531" i="2"/>
  <c r="T2531" i="2"/>
  <c r="U2475" i="2"/>
  <c r="T2475" i="2"/>
  <c r="S2475" i="2"/>
  <c r="U2387" i="2"/>
  <c r="S2387" i="2"/>
  <c r="T2387" i="2"/>
  <c r="U2275" i="2"/>
  <c r="T2275" i="2"/>
  <c r="S2275" i="2"/>
  <c r="U2227" i="2"/>
  <c r="S2227" i="2"/>
  <c r="T2227" i="2"/>
  <c r="U2035" i="2"/>
  <c r="T2035" i="2"/>
  <c r="S2035" i="2"/>
  <c r="U1971" i="2"/>
  <c r="T1971" i="2"/>
  <c r="S1971" i="2"/>
  <c r="U1891" i="2"/>
  <c r="T1891" i="2"/>
  <c r="S1891" i="2"/>
  <c r="U1811" i="2"/>
  <c r="T1811" i="2"/>
  <c r="S1811" i="2"/>
  <c r="U1603" i="2"/>
  <c r="T1603" i="2"/>
  <c r="S1603" i="2"/>
  <c r="U1507" i="2"/>
  <c r="T1507" i="2"/>
  <c r="S1507" i="2"/>
  <c r="U1459" i="2"/>
  <c r="T1459" i="2"/>
  <c r="S1459" i="2"/>
  <c r="U1283" i="2"/>
  <c r="T1283" i="2"/>
  <c r="S1283" i="2"/>
  <c r="U1211" i="2"/>
  <c r="T1211" i="2"/>
  <c r="S1211" i="2"/>
  <c r="U1083" i="2"/>
  <c r="T1083" i="2"/>
  <c r="S1083" i="2"/>
  <c r="U1019" i="2"/>
  <c r="T1019" i="2"/>
  <c r="S1019" i="2"/>
  <c r="U955" i="2"/>
  <c r="T955" i="2"/>
  <c r="S955" i="2"/>
  <c r="U891" i="2"/>
  <c r="T891" i="2"/>
  <c r="S891" i="2"/>
  <c r="U835" i="2"/>
  <c r="T835" i="2"/>
  <c r="S835" i="2"/>
  <c r="U771" i="2"/>
  <c r="T771" i="2"/>
  <c r="S771" i="2"/>
  <c r="U611" i="2"/>
  <c r="T611" i="2"/>
  <c r="S611" i="2"/>
  <c r="U459" i="2"/>
  <c r="T459" i="2"/>
  <c r="S459" i="2"/>
  <c r="U387" i="2"/>
  <c r="T387" i="2"/>
  <c r="S387" i="2"/>
  <c r="U323" i="2"/>
  <c r="T323" i="2"/>
  <c r="S323" i="2"/>
  <c r="U195" i="2"/>
  <c r="T195" i="2"/>
  <c r="S195" i="2"/>
  <c r="U67" i="2"/>
  <c r="T67" i="2"/>
  <c r="S67" i="2"/>
  <c r="U11" i="2"/>
  <c r="T11" i="2"/>
  <c r="S11" i="2"/>
  <c r="U4185" i="2"/>
  <c r="S4185" i="2"/>
  <c r="T4185" i="2"/>
  <c r="U3953" i="2"/>
  <c r="T3953" i="2"/>
  <c r="S3953" i="2"/>
  <c r="U3417" i="2"/>
  <c r="T3417" i="2"/>
  <c r="S3417" i="2"/>
  <c r="U3377" i="2"/>
  <c r="T3377" i="2"/>
  <c r="S3377" i="2"/>
  <c r="U3329" i="2"/>
  <c r="T3329" i="2"/>
  <c r="S3329" i="2"/>
  <c r="U3225" i="2"/>
  <c r="T3225" i="2"/>
  <c r="S3225" i="2"/>
  <c r="U3185" i="2"/>
  <c r="T3185" i="2"/>
  <c r="S3185" i="2"/>
  <c r="U3137" i="2"/>
  <c r="T3137" i="2"/>
  <c r="S3137" i="2"/>
  <c r="U2865" i="2"/>
  <c r="T2865" i="2"/>
  <c r="S2865" i="2"/>
  <c r="U2817" i="2"/>
  <c r="T2817" i="2"/>
  <c r="S2817" i="2"/>
  <c r="U2769" i="2"/>
  <c r="T2769" i="2"/>
  <c r="S2769" i="2"/>
  <c r="U2601" i="2"/>
  <c r="T2601" i="2"/>
  <c r="S2601" i="2"/>
  <c r="U2353" i="2"/>
  <c r="S2353" i="2"/>
  <c r="T2353" i="2"/>
  <c r="U1897" i="2"/>
  <c r="T1897" i="2"/>
  <c r="S1897" i="2"/>
  <c r="U1497" i="2"/>
  <c r="S1497" i="2"/>
  <c r="T1497" i="2"/>
  <c r="U1321" i="2"/>
  <c r="T1321" i="2"/>
  <c r="S1321" i="2"/>
  <c r="U1017" i="2"/>
  <c r="S1017" i="2"/>
  <c r="T1017" i="2"/>
  <c r="U929" i="2"/>
  <c r="T929" i="2"/>
  <c r="S929" i="2"/>
  <c r="U3114" i="2"/>
  <c r="T3114" i="2"/>
  <c r="S3114" i="2"/>
  <c r="U1753" i="2"/>
  <c r="S1753" i="2"/>
  <c r="T1753" i="2"/>
  <c r="U1598" i="2"/>
  <c r="T1598" i="2"/>
  <c r="S1598" i="2"/>
  <c r="U1550" i="2"/>
  <c r="T1550" i="2"/>
  <c r="S1550" i="2"/>
  <c r="U1510" i="2"/>
  <c r="T1510" i="2"/>
  <c r="S1510" i="2"/>
  <c r="U1470" i="2"/>
  <c r="T1470" i="2"/>
  <c r="S1470" i="2"/>
  <c r="U1398" i="2"/>
  <c r="T1398" i="2"/>
  <c r="S1398" i="2"/>
  <c r="U1350" i="2"/>
  <c r="T1350" i="2"/>
  <c r="S1350" i="2"/>
  <c r="U1310" i="2"/>
  <c r="T1310" i="2"/>
  <c r="S1310" i="2"/>
  <c r="U1850" i="2"/>
  <c r="T1850" i="2"/>
  <c r="S1850" i="2"/>
  <c r="U1818" i="2"/>
  <c r="T1818" i="2"/>
  <c r="S1818" i="2"/>
  <c r="U1786" i="2"/>
  <c r="T1786" i="2"/>
  <c r="S1786" i="2"/>
  <c r="U1754" i="2"/>
  <c r="T1754" i="2"/>
  <c r="S1754" i="2"/>
  <c r="U1722" i="2"/>
  <c r="T1722" i="2"/>
  <c r="S1722" i="2"/>
  <c r="U1690" i="2"/>
  <c r="T1690" i="2"/>
  <c r="S1690" i="2"/>
  <c r="U1658" i="2"/>
  <c r="T1658" i="2"/>
  <c r="S1658" i="2"/>
  <c r="U1626" i="2"/>
  <c r="T1626" i="2"/>
  <c r="S1626" i="2"/>
  <c r="U1594" i="2"/>
  <c r="T1594" i="2"/>
  <c r="S1594" i="2"/>
  <c r="U1562" i="2"/>
  <c r="T1562" i="2"/>
  <c r="S1562" i="2"/>
  <c r="U1498" i="2"/>
  <c r="T1498" i="2"/>
  <c r="S1498" i="2"/>
  <c r="U1434" i="2"/>
  <c r="T1434" i="2"/>
  <c r="S1434" i="2"/>
  <c r="U1402" i="2"/>
  <c r="T1402" i="2"/>
  <c r="S1402" i="2"/>
  <c r="U1370" i="2"/>
  <c r="T1370" i="2"/>
  <c r="S1370" i="2"/>
  <c r="U1338" i="2"/>
  <c r="T1338" i="2"/>
  <c r="S1338" i="2"/>
  <c r="U1274" i="2"/>
  <c r="T1274" i="2"/>
  <c r="S1274" i="2"/>
  <c r="U1242" i="2"/>
  <c r="T1242" i="2"/>
  <c r="S1242" i="2"/>
  <c r="U1210" i="2"/>
  <c r="T1210" i="2"/>
  <c r="S1210" i="2"/>
  <c r="U1178" i="2"/>
  <c r="T1178" i="2"/>
  <c r="S1178" i="2"/>
  <c r="U1114" i="2"/>
  <c r="T1114" i="2"/>
  <c r="S1114" i="2"/>
  <c r="U1082" i="2"/>
  <c r="T1082" i="2"/>
  <c r="S1082" i="2"/>
  <c r="U1050" i="2"/>
  <c r="T1050" i="2"/>
  <c r="S1050" i="2"/>
  <c r="U1018" i="2"/>
  <c r="T1018" i="2"/>
  <c r="S1018" i="2"/>
  <c r="U986" i="2"/>
  <c r="T986" i="2"/>
  <c r="S986" i="2"/>
  <c r="U954" i="2"/>
  <c r="T954" i="2"/>
  <c r="S954" i="2"/>
  <c r="U922" i="2"/>
  <c r="T922" i="2"/>
  <c r="S922" i="2"/>
  <c r="U890" i="2"/>
  <c r="T890" i="2"/>
  <c r="S890" i="2"/>
  <c r="U842" i="2"/>
  <c r="T842" i="2"/>
  <c r="S842" i="2"/>
  <c r="U810" i="2"/>
  <c r="T810" i="2"/>
  <c r="S810" i="2"/>
  <c r="U778" i="2"/>
  <c r="T778" i="2"/>
  <c r="S778" i="2"/>
  <c r="U746" i="2"/>
  <c r="T746" i="2"/>
  <c r="S746" i="2"/>
  <c r="U714" i="2"/>
  <c r="T714" i="2"/>
  <c r="S714" i="2"/>
  <c r="U682" i="2"/>
  <c r="T682" i="2"/>
  <c r="S682" i="2"/>
  <c r="U650" i="2"/>
  <c r="T650" i="2"/>
  <c r="S650" i="2"/>
  <c r="U618" i="2"/>
  <c r="T618" i="2"/>
  <c r="S618" i="2"/>
  <c r="U586" i="2"/>
  <c r="T586" i="2"/>
  <c r="S586" i="2"/>
  <c r="U490" i="2"/>
  <c r="T490" i="2"/>
  <c r="S490" i="2"/>
  <c r="U458" i="2"/>
  <c r="T458" i="2"/>
  <c r="S458" i="2"/>
  <c r="U426" i="2"/>
  <c r="T426" i="2"/>
  <c r="S426" i="2"/>
  <c r="U346" i="2"/>
  <c r="T346" i="2"/>
  <c r="S346" i="2"/>
  <c r="U314" i="2"/>
  <c r="T314" i="2"/>
  <c r="S314" i="2"/>
  <c r="U242" i="2"/>
  <c r="T242" i="2"/>
  <c r="S242" i="2"/>
  <c r="U178" i="2"/>
  <c r="T178" i="2"/>
  <c r="S178" i="2"/>
  <c r="U106" i="2"/>
  <c r="T106" i="2"/>
  <c r="S106" i="2"/>
  <c r="U74" i="2"/>
  <c r="T74" i="2"/>
  <c r="S74" i="2"/>
  <c r="U42" i="2"/>
  <c r="T42" i="2"/>
  <c r="S42" i="2"/>
  <c r="U10" i="2"/>
  <c r="T10" i="2"/>
  <c r="S10" i="2"/>
  <c r="U3957" i="2"/>
  <c r="T3957" i="2"/>
  <c r="S3957" i="2"/>
  <c r="U3821" i="2"/>
  <c r="T3821" i="2"/>
  <c r="S3821" i="2"/>
  <c r="U3693" i="2"/>
  <c r="T3693" i="2"/>
  <c r="S3693" i="2"/>
  <c r="U3621" i="2"/>
  <c r="T3621" i="2"/>
  <c r="S3621" i="2"/>
  <c r="U3501" i="2"/>
  <c r="T3501" i="2"/>
  <c r="S3501" i="2"/>
  <c r="U3413" i="2"/>
  <c r="T3413" i="2"/>
  <c r="S3413" i="2"/>
  <c r="U3221" i="2"/>
  <c r="T3221" i="2"/>
  <c r="S3221" i="2"/>
  <c r="U3141" i="2"/>
  <c r="T3141" i="2"/>
  <c r="S3141" i="2"/>
  <c r="U3037" i="2"/>
  <c r="T3037" i="2"/>
  <c r="S3037" i="2"/>
  <c r="U2925" i="2"/>
  <c r="T2925" i="2"/>
  <c r="S2925" i="2"/>
  <c r="U2829" i="2"/>
  <c r="T2829" i="2"/>
  <c r="S2829" i="2"/>
  <c r="U2437" i="2"/>
  <c r="T2437" i="2"/>
  <c r="S2437" i="2"/>
  <c r="U2325" i="2"/>
  <c r="T2325" i="2"/>
  <c r="S2325" i="2"/>
  <c r="U2189" i="2"/>
  <c r="T2189" i="2"/>
  <c r="S2189" i="2"/>
  <c r="U2109" i="2"/>
  <c r="T2109" i="2"/>
  <c r="S2109" i="2"/>
  <c r="U2045" i="2"/>
  <c r="T2045" i="2"/>
  <c r="S2045" i="2"/>
  <c r="U1917" i="2"/>
  <c r="T1917" i="2"/>
  <c r="S1917" i="2"/>
  <c r="U1733" i="2"/>
  <c r="T1733" i="2"/>
  <c r="S1733" i="2"/>
  <c r="U1645" i="2"/>
  <c r="T1645" i="2"/>
  <c r="S1645" i="2"/>
  <c r="U4980" i="2"/>
  <c r="T4980" i="2"/>
  <c r="S4980" i="2"/>
  <c r="U4844" i="2"/>
  <c r="T4844" i="2"/>
  <c r="S4844" i="2"/>
  <c r="U4780" i="2"/>
  <c r="T4780" i="2"/>
  <c r="S4780" i="2"/>
  <c r="U4716" i="2"/>
  <c r="T4716" i="2"/>
  <c r="S4716" i="2"/>
  <c r="U4532" i="2"/>
  <c r="T4532" i="2"/>
  <c r="S4532" i="2"/>
  <c r="U4468" i="2"/>
  <c r="T4468" i="2"/>
  <c r="S4468" i="2"/>
  <c r="U4404" i="2"/>
  <c r="T4404" i="2"/>
  <c r="S4404" i="2"/>
  <c r="U4316" i="2"/>
  <c r="T4316" i="2"/>
  <c r="S4316" i="2"/>
  <c r="U4204" i="2"/>
  <c r="T4204" i="2"/>
  <c r="S4204" i="2"/>
  <c r="U4108" i="2"/>
  <c r="T4108" i="2"/>
  <c r="S4108" i="2"/>
  <c r="U4004" i="2"/>
  <c r="T4004" i="2"/>
  <c r="S4004" i="2"/>
  <c r="U3884" i="2"/>
  <c r="T3884" i="2"/>
  <c r="S3884" i="2"/>
  <c r="U3748" i="2"/>
  <c r="T3748" i="2"/>
  <c r="S3748" i="2"/>
  <c r="U3412" i="2"/>
  <c r="T3412" i="2"/>
  <c r="S3412" i="2"/>
  <c r="U3308" i="2"/>
  <c r="T3308" i="2"/>
  <c r="S3308" i="2"/>
  <c r="U3228" i="2"/>
  <c r="T3228" i="2"/>
  <c r="S3228" i="2"/>
  <c r="U3172" i="2"/>
  <c r="S3172" i="2"/>
  <c r="T3172" i="2"/>
  <c r="U3108" i="2"/>
  <c r="T3108" i="2"/>
  <c r="S3108" i="2"/>
  <c r="U3020" i="2"/>
  <c r="T3020" i="2"/>
  <c r="S3020" i="2"/>
  <c r="U2756" i="2"/>
  <c r="S2756" i="2"/>
  <c r="T2756" i="2"/>
  <c r="U2692" i="2"/>
  <c r="T2692" i="2"/>
  <c r="S2692" i="2"/>
  <c r="U2492" i="2"/>
  <c r="T2492" i="2"/>
  <c r="S2492" i="2"/>
  <c r="U2332" i="2"/>
  <c r="T2332" i="2"/>
  <c r="S2332" i="2"/>
  <c r="U2188" i="2"/>
  <c r="T2188" i="2"/>
  <c r="S2188" i="2"/>
  <c r="U2092" i="2"/>
  <c r="T2092" i="2"/>
  <c r="S2092" i="2"/>
  <c r="U1996" i="2"/>
  <c r="T1996" i="2"/>
  <c r="S1996" i="2"/>
  <c r="U1932" i="2"/>
  <c r="T1932" i="2"/>
  <c r="S1932" i="2"/>
  <c r="U1844" i="2"/>
  <c r="T1844" i="2"/>
  <c r="S1844" i="2"/>
  <c r="U1764" i="2"/>
  <c r="T1764" i="2"/>
  <c r="S1764" i="2"/>
  <c r="U1981" i="2"/>
  <c r="T1981" i="2"/>
  <c r="S1981" i="2"/>
  <c r="U4691" i="2"/>
  <c r="T4691" i="2"/>
  <c r="S4691" i="2"/>
  <c r="U4483" i="2"/>
  <c r="T4483" i="2"/>
  <c r="S4483" i="2"/>
  <c r="U4371" i="2"/>
  <c r="T4371" i="2"/>
  <c r="S4371" i="2"/>
  <c r="U4163" i="2"/>
  <c r="S4163" i="2"/>
  <c r="T4163" i="2"/>
  <c r="U4003" i="2"/>
  <c r="T4003" i="2"/>
  <c r="S4003" i="2"/>
  <c r="U3859" i="2"/>
  <c r="T3859" i="2"/>
  <c r="S3859" i="2"/>
  <c r="U3715" i="2"/>
  <c r="S3715" i="2"/>
  <c r="T3715" i="2"/>
  <c r="U3555" i="2"/>
  <c r="T3555" i="2"/>
  <c r="S3555" i="2"/>
  <c r="U3483" i="2"/>
  <c r="S3483" i="2"/>
  <c r="T3483" i="2"/>
  <c r="U3347" i="2"/>
  <c r="S3347" i="2"/>
  <c r="T3347" i="2"/>
  <c r="U3195" i="2"/>
  <c r="T3195" i="2"/>
  <c r="S3195" i="2"/>
  <c r="U3051" i="2"/>
  <c r="T3051" i="2"/>
  <c r="S3051" i="2"/>
  <c r="U2795" i="2"/>
  <c r="T2795" i="2"/>
  <c r="S2795" i="2"/>
  <c r="U2515" i="2"/>
  <c r="S2515" i="2"/>
  <c r="T2515" i="2"/>
  <c r="U2459" i="2"/>
  <c r="T2459" i="2"/>
  <c r="S2459" i="2"/>
  <c r="U2355" i="2"/>
  <c r="S2355" i="2"/>
  <c r="T2355" i="2"/>
  <c r="U2259" i="2"/>
  <c r="T2259" i="2"/>
  <c r="S2259" i="2"/>
  <c r="U2219" i="2"/>
  <c r="T2219" i="2"/>
  <c r="S2219" i="2"/>
  <c r="U2155" i="2"/>
  <c r="T2155" i="2"/>
  <c r="S2155" i="2"/>
  <c r="U2075" i="2"/>
  <c r="T2075" i="2"/>
  <c r="S2075" i="2"/>
  <c r="U2019" i="2"/>
  <c r="T2019" i="2"/>
  <c r="S2019" i="2"/>
  <c r="U1955" i="2"/>
  <c r="T1955" i="2"/>
  <c r="S1955" i="2"/>
  <c r="U1875" i="2"/>
  <c r="T1875" i="2"/>
  <c r="S1875" i="2"/>
  <c r="U1795" i="2"/>
  <c r="T1795" i="2"/>
  <c r="S1795" i="2"/>
  <c r="U1651" i="2"/>
  <c r="T1651" i="2"/>
  <c r="S1651" i="2"/>
  <c r="U1579" i="2"/>
  <c r="T1579" i="2"/>
  <c r="S1579" i="2"/>
  <c r="U1499" i="2"/>
  <c r="T1499" i="2"/>
  <c r="S1499" i="2"/>
  <c r="U1435" i="2"/>
  <c r="T1435" i="2"/>
  <c r="S1435" i="2"/>
  <c r="U1379" i="2"/>
  <c r="T1379" i="2"/>
  <c r="S1379" i="2"/>
  <c r="U1267" i="2"/>
  <c r="T1267" i="2"/>
  <c r="S1267" i="2"/>
  <c r="U1195" i="2"/>
  <c r="T1195" i="2"/>
  <c r="S1195" i="2"/>
  <c r="U1067" i="2"/>
  <c r="T1067" i="2"/>
  <c r="S1067" i="2"/>
  <c r="U939" i="2"/>
  <c r="T939" i="2"/>
  <c r="S939" i="2"/>
  <c r="U875" i="2"/>
  <c r="T875" i="2"/>
  <c r="S875" i="2"/>
  <c r="U819" i="2"/>
  <c r="T819" i="2"/>
  <c r="S819" i="2"/>
  <c r="U755" i="2"/>
  <c r="T755" i="2"/>
  <c r="S755" i="2"/>
  <c r="U651" i="2"/>
  <c r="T651" i="2"/>
  <c r="S651" i="2"/>
  <c r="U531" i="2"/>
  <c r="T531" i="2"/>
  <c r="S531" i="2"/>
  <c r="U443" i="2"/>
  <c r="T443" i="2"/>
  <c r="S443" i="2"/>
  <c r="U307" i="2"/>
  <c r="T307" i="2"/>
  <c r="S307" i="2"/>
  <c r="U179" i="2"/>
  <c r="T179" i="2"/>
  <c r="S179" i="2"/>
  <c r="U115" i="2"/>
  <c r="T115" i="2"/>
  <c r="S115" i="2"/>
  <c r="U51" i="2"/>
  <c r="T51" i="2"/>
  <c r="S51" i="2"/>
  <c r="U4275" i="2"/>
  <c r="T4275" i="2"/>
  <c r="S4275" i="2"/>
  <c r="U4186" i="2"/>
  <c r="S4186" i="2"/>
  <c r="T4186" i="2"/>
  <c r="U4273" i="2"/>
  <c r="T4273" i="2"/>
  <c r="S4273" i="2"/>
  <c r="U4225" i="2"/>
  <c r="T4225" i="2"/>
  <c r="S4225" i="2"/>
  <c r="U3993" i="2"/>
  <c r="T3993" i="2"/>
  <c r="S3993" i="2"/>
  <c r="U3729" i="2"/>
  <c r="S3729" i="2"/>
  <c r="T3729" i="2"/>
  <c r="U3505" i="2"/>
  <c r="S3505" i="2"/>
  <c r="T3505" i="2"/>
  <c r="U3409" i="2"/>
  <c r="T3409" i="2"/>
  <c r="S3409" i="2"/>
  <c r="U3265" i="2"/>
  <c r="T3265" i="2"/>
  <c r="S3265" i="2"/>
  <c r="U3217" i="2"/>
  <c r="T3217" i="2"/>
  <c r="S3217" i="2"/>
  <c r="U3177" i="2"/>
  <c r="T3177" i="2"/>
  <c r="S3177" i="2"/>
  <c r="U2905" i="2"/>
  <c r="T2905" i="2"/>
  <c r="S2905" i="2"/>
  <c r="U2713" i="2"/>
  <c r="T2713" i="2"/>
  <c r="S2713" i="2"/>
  <c r="U2489" i="2"/>
  <c r="T2489" i="2"/>
  <c r="S2489" i="2"/>
  <c r="U2049" i="2"/>
  <c r="T2049" i="2"/>
  <c r="S2049" i="2"/>
  <c r="U1889" i="2"/>
  <c r="T1889" i="2"/>
  <c r="S1889" i="2"/>
  <c r="U1785" i="2"/>
  <c r="S1785" i="2"/>
  <c r="T1785" i="2"/>
  <c r="U1345" i="2"/>
  <c r="T1345" i="2"/>
  <c r="S1345" i="2"/>
  <c r="U481" i="2"/>
  <c r="T481" i="2"/>
  <c r="S481" i="2"/>
  <c r="T385" i="2"/>
  <c r="U385" i="2"/>
  <c r="S385" i="2"/>
  <c r="U249" i="2"/>
  <c r="T249" i="2"/>
  <c r="S249" i="2"/>
  <c r="U3043" i="2"/>
  <c r="S3043" i="2"/>
  <c r="T3043" i="2"/>
  <c r="U2947" i="2"/>
  <c r="S2947" i="2"/>
  <c r="T2947" i="2"/>
  <c r="U2819" i="2"/>
  <c r="S2819" i="2"/>
  <c r="T2819" i="2"/>
  <c r="U2683" i="2"/>
  <c r="T2683" i="2"/>
  <c r="S2683" i="2"/>
  <c r="U2555" i="2"/>
  <c r="T2555" i="2"/>
  <c r="S2555" i="2"/>
  <c r="U2451" i="2"/>
  <c r="S2451" i="2"/>
  <c r="T2451" i="2"/>
  <c r="U2379" i="2"/>
  <c r="T2379" i="2"/>
  <c r="S2379" i="2"/>
  <c r="U2291" i="2"/>
  <c r="T2291" i="2"/>
  <c r="S2291" i="2"/>
  <c r="U2115" i="2"/>
  <c r="T2115" i="2"/>
  <c r="S2115" i="2"/>
  <c r="T2027" i="2"/>
  <c r="S2027" i="2"/>
  <c r="U2027" i="2"/>
  <c r="U1963" i="2"/>
  <c r="T1963" i="2"/>
  <c r="S1963" i="2"/>
  <c r="U1851" i="2"/>
  <c r="T1851" i="2"/>
  <c r="S1851" i="2"/>
  <c r="U1787" i="2"/>
  <c r="T1787" i="2"/>
  <c r="S1787" i="2"/>
  <c r="U1731" i="2"/>
  <c r="T1731" i="2"/>
  <c r="S1731" i="2"/>
  <c r="U1587" i="2"/>
  <c r="T1587" i="2"/>
  <c r="S1587" i="2"/>
  <c r="U1515" i="2"/>
  <c r="T1515" i="2"/>
  <c r="S1515" i="2"/>
  <c r="U1427" i="2"/>
  <c r="T1427" i="2"/>
  <c r="S1427" i="2"/>
  <c r="U1347" i="2"/>
  <c r="T1347" i="2"/>
  <c r="S1347" i="2"/>
  <c r="U1291" i="2"/>
  <c r="T1291" i="2"/>
  <c r="S1291" i="2"/>
  <c r="U1235" i="2"/>
  <c r="T1235" i="2"/>
  <c r="S1235" i="2"/>
  <c r="U1171" i="2"/>
  <c r="T1171" i="2"/>
  <c r="S1171" i="2"/>
  <c r="U1043" i="2"/>
  <c r="T1043" i="2"/>
  <c r="S1043" i="2"/>
  <c r="U979" i="2"/>
  <c r="T979" i="2"/>
  <c r="S979" i="2"/>
  <c r="U923" i="2"/>
  <c r="T923" i="2"/>
  <c r="S923" i="2"/>
  <c r="U811" i="2"/>
  <c r="T811" i="2"/>
  <c r="S811" i="2"/>
  <c r="U739" i="2"/>
  <c r="T739" i="2"/>
  <c r="S739" i="2"/>
  <c r="U627" i="2"/>
  <c r="T627" i="2"/>
  <c r="S627" i="2"/>
  <c r="U563" i="2"/>
  <c r="T563" i="2"/>
  <c r="S563" i="2"/>
  <c r="U499" i="2"/>
  <c r="T499" i="2"/>
  <c r="S499" i="2"/>
  <c r="U435" i="2"/>
  <c r="T435" i="2"/>
  <c r="S435" i="2"/>
  <c r="U379" i="2"/>
  <c r="T379" i="2"/>
  <c r="S379" i="2"/>
  <c r="U315" i="2"/>
  <c r="T315" i="2"/>
  <c r="S315" i="2"/>
  <c r="U251" i="2"/>
  <c r="T251" i="2"/>
  <c r="S251" i="2"/>
  <c r="U187" i="2"/>
  <c r="T187" i="2"/>
  <c r="S187" i="2"/>
  <c r="U123" i="2"/>
  <c r="T123" i="2"/>
  <c r="S123" i="2"/>
  <c r="U59" i="2"/>
  <c r="T59" i="2"/>
  <c r="S59" i="2"/>
  <c r="U4842" i="2"/>
  <c r="T4842" i="2"/>
  <c r="S4842" i="2"/>
  <c r="U4474" i="2"/>
  <c r="T4474" i="2"/>
  <c r="S4474" i="2"/>
  <c r="U4394" i="2"/>
  <c r="S4394" i="2"/>
  <c r="T4394" i="2"/>
  <c r="U4226" i="2"/>
  <c r="T4226" i="2"/>
  <c r="S4226" i="2"/>
  <c r="U4098" i="2"/>
  <c r="T4098" i="2"/>
  <c r="S4098" i="2"/>
  <c r="U3850" i="2"/>
  <c r="T3850" i="2"/>
  <c r="S3850" i="2"/>
  <c r="U3786" i="2"/>
  <c r="T3786" i="2"/>
  <c r="S3786" i="2"/>
  <c r="U3714" i="2"/>
  <c r="T3714" i="2"/>
  <c r="S3714" i="2"/>
  <c r="U3570" i="2"/>
  <c r="S3570" i="2"/>
  <c r="T3570" i="2"/>
  <c r="U3506" i="2"/>
  <c r="T3506" i="2"/>
  <c r="S3506" i="2"/>
  <c r="U3474" i="2"/>
  <c r="T3474" i="2"/>
  <c r="S3474" i="2"/>
  <c r="U3426" i="2"/>
  <c r="S3426" i="2"/>
  <c r="T3426" i="2"/>
  <c r="U3378" i="2"/>
  <c r="S3378" i="2"/>
  <c r="T3378" i="2"/>
  <c r="U3314" i="2"/>
  <c r="T3314" i="2"/>
  <c r="S3314" i="2"/>
  <c r="U3282" i="2"/>
  <c r="S3282" i="2"/>
  <c r="T3282" i="2"/>
  <c r="U3250" i="2"/>
  <c r="S3250" i="2"/>
  <c r="T3250" i="2"/>
  <c r="U3146" i="2"/>
  <c r="T3146" i="2"/>
  <c r="S3146" i="2"/>
  <c r="U3106" i="2"/>
  <c r="S3106" i="2"/>
  <c r="T3106" i="2"/>
  <c r="U3074" i="2"/>
  <c r="S3074" i="2"/>
  <c r="T3074" i="2"/>
  <c r="U3042" i="2"/>
  <c r="S3042" i="2"/>
  <c r="T3042" i="2"/>
  <c r="U3010" i="2"/>
  <c r="T3010" i="2"/>
  <c r="S3010" i="2"/>
  <c r="U2946" i="2"/>
  <c r="S2946" i="2"/>
  <c r="T2946" i="2"/>
  <c r="U2826" i="2"/>
  <c r="T2826" i="2"/>
  <c r="S2826" i="2"/>
  <c r="U2762" i="2"/>
  <c r="T2762" i="2"/>
  <c r="S2762" i="2"/>
  <c r="U2730" i="2"/>
  <c r="T2730" i="2"/>
  <c r="S2730" i="2"/>
  <c r="U2698" i="2"/>
  <c r="T2698" i="2"/>
  <c r="S2698" i="2"/>
  <c r="U2666" i="2"/>
  <c r="T2666" i="2"/>
  <c r="S2666" i="2"/>
  <c r="U2618" i="2"/>
  <c r="T2618" i="2"/>
  <c r="S2618" i="2"/>
  <c r="U2586" i="2"/>
  <c r="T2586" i="2"/>
  <c r="S2586" i="2"/>
  <c r="U2506" i="2"/>
  <c r="T2506" i="2"/>
  <c r="S2506" i="2"/>
  <c r="U2354" i="2"/>
  <c r="T2354" i="2"/>
  <c r="S2354" i="2"/>
  <c r="U2306" i="2"/>
  <c r="T2306" i="2"/>
  <c r="S2306" i="2"/>
  <c r="U2258" i="2"/>
  <c r="T2258" i="2"/>
  <c r="S2258" i="2"/>
  <c r="U2226" i="2"/>
  <c r="T2226" i="2"/>
  <c r="S2226" i="2"/>
  <c r="U2170" i="2"/>
  <c r="T2170" i="2"/>
  <c r="S2170" i="2"/>
  <c r="U2130" i="2"/>
  <c r="T2130" i="2"/>
  <c r="S2130" i="2"/>
  <c r="U2098" i="2"/>
  <c r="T2098" i="2"/>
  <c r="S2098" i="2"/>
  <c r="U2010" i="2"/>
  <c r="T2010" i="2"/>
  <c r="S2010" i="2"/>
  <c r="U1978" i="2"/>
  <c r="T1978" i="2"/>
  <c r="S1978" i="2"/>
  <c r="U1938" i="2"/>
  <c r="T1938" i="2"/>
  <c r="S1938" i="2"/>
  <c r="U1906" i="2"/>
  <c r="T1906" i="2"/>
  <c r="S1906" i="2"/>
  <c r="U1874" i="2"/>
  <c r="T1874" i="2"/>
  <c r="S1874" i="2"/>
  <c r="U1842" i="2"/>
  <c r="T1842" i="2"/>
  <c r="S1842" i="2"/>
  <c r="U1810" i="2"/>
  <c r="T1810" i="2"/>
  <c r="S1810" i="2"/>
  <c r="U1778" i="2"/>
  <c r="T1778" i="2"/>
  <c r="S1778" i="2"/>
  <c r="U1746" i="2"/>
  <c r="T1746" i="2"/>
  <c r="S1746" i="2"/>
  <c r="U1714" i="2"/>
  <c r="T1714" i="2"/>
  <c r="S1714" i="2"/>
  <c r="U1586" i="2"/>
  <c r="T1586" i="2"/>
  <c r="S1586" i="2"/>
  <c r="U1554" i="2"/>
  <c r="T1554" i="2"/>
  <c r="S1554" i="2"/>
  <c r="U1522" i="2"/>
  <c r="T1522" i="2"/>
  <c r="S1522" i="2"/>
  <c r="U1458" i="2"/>
  <c r="T1458" i="2"/>
  <c r="S1458" i="2"/>
  <c r="U1426" i="2"/>
  <c r="T1426" i="2"/>
  <c r="S1426" i="2"/>
  <c r="U1394" i="2"/>
  <c r="T1394" i="2"/>
  <c r="S1394" i="2"/>
  <c r="U1266" i="2"/>
  <c r="T1266" i="2"/>
  <c r="S1266" i="2"/>
  <c r="U1234" i="2"/>
  <c r="T1234" i="2"/>
  <c r="S1234" i="2"/>
  <c r="U1170" i="2"/>
  <c r="T1170" i="2"/>
  <c r="S1170" i="2"/>
  <c r="U1138" i="2"/>
  <c r="T1138" i="2"/>
  <c r="S1138" i="2"/>
  <c r="T1106" i="2"/>
  <c r="U1106" i="2"/>
  <c r="S1106" i="2"/>
  <c r="U1074" i="2"/>
  <c r="T1074" i="2"/>
  <c r="S1074" i="2"/>
  <c r="U1042" i="2"/>
  <c r="T1042" i="2"/>
  <c r="S1042" i="2"/>
  <c r="U1010" i="2"/>
  <c r="T1010" i="2"/>
  <c r="S1010" i="2"/>
  <c r="U978" i="2"/>
  <c r="T978" i="2"/>
  <c r="S978" i="2"/>
  <c r="U946" i="2"/>
  <c r="T946" i="2"/>
  <c r="S946" i="2"/>
  <c r="U914" i="2"/>
  <c r="T914" i="2"/>
  <c r="S914" i="2"/>
  <c r="U882" i="2"/>
  <c r="T882" i="2"/>
  <c r="S882" i="2"/>
  <c r="U834" i="2"/>
  <c r="T834" i="2"/>
  <c r="S834" i="2"/>
  <c r="U802" i="2"/>
  <c r="T802" i="2"/>
  <c r="S802" i="2"/>
  <c r="U770" i="2"/>
  <c r="T770" i="2"/>
  <c r="S770" i="2"/>
  <c r="U4450" i="2"/>
  <c r="T4450" i="2"/>
  <c r="S4450" i="2"/>
  <c r="U2522" i="2"/>
  <c r="T2522" i="2"/>
  <c r="S2522" i="2"/>
  <c r="U2450" i="2"/>
  <c r="S2450" i="2"/>
  <c r="T2450" i="2"/>
  <c r="U2282" i="2"/>
  <c r="T2282" i="2"/>
  <c r="S2282" i="2"/>
  <c r="U4305" i="2"/>
  <c r="S4305" i="2"/>
  <c r="T4305" i="2"/>
  <c r="U4161" i="2"/>
  <c r="T4161" i="2"/>
  <c r="S4161" i="2"/>
  <c r="T4073" i="2"/>
  <c r="U4073" i="2"/>
  <c r="S4073" i="2"/>
  <c r="U3945" i="2"/>
  <c r="T3945" i="2"/>
  <c r="S3945" i="2"/>
  <c r="U3801" i="2"/>
  <c r="T3801" i="2"/>
  <c r="S3801" i="2"/>
  <c r="U3633" i="2"/>
  <c r="S3633" i="2"/>
  <c r="T3633" i="2"/>
  <c r="U3521" i="2"/>
  <c r="T3521" i="2"/>
  <c r="S3521" i="2"/>
  <c r="U3313" i="2"/>
  <c r="T3313" i="2"/>
  <c r="S3313" i="2"/>
  <c r="U3201" i="2"/>
  <c r="T3201" i="2"/>
  <c r="S3201" i="2"/>
  <c r="U3025" i="2"/>
  <c r="T3025" i="2"/>
  <c r="S3025" i="2"/>
  <c r="U2929" i="2"/>
  <c r="T2929" i="2"/>
  <c r="S2929" i="2"/>
  <c r="U2801" i="2"/>
  <c r="T2801" i="2"/>
  <c r="S2801" i="2"/>
  <c r="U2577" i="2"/>
  <c r="T2577" i="2"/>
  <c r="S2577" i="2"/>
  <c r="U2441" i="2"/>
  <c r="T2441" i="2"/>
  <c r="S2441" i="2"/>
  <c r="U2217" i="2"/>
  <c r="T2217" i="2"/>
  <c r="S2217" i="2"/>
  <c r="U1945" i="2"/>
  <c r="S1945" i="2"/>
  <c r="T1945" i="2"/>
  <c r="U1473" i="2"/>
  <c r="T1473" i="2"/>
  <c r="S1473" i="2"/>
  <c r="U905" i="2"/>
  <c r="T905" i="2"/>
  <c r="S905" i="2"/>
  <c r="U545" i="2"/>
  <c r="T545" i="2"/>
  <c r="S545" i="2"/>
  <c r="U4210" i="2"/>
  <c r="T4210" i="2"/>
  <c r="S4210" i="2"/>
  <c r="U3153" i="2"/>
  <c r="T3153" i="2"/>
  <c r="S3153" i="2"/>
  <c r="U1278" i="2"/>
  <c r="T1278" i="2"/>
  <c r="S1278" i="2"/>
  <c r="U4655" i="2"/>
  <c r="T4655" i="2"/>
  <c r="S4655" i="2"/>
  <c r="U4351" i="2"/>
  <c r="T4351" i="2"/>
  <c r="S4351" i="2"/>
  <c r="U3871" i="2"/>
  <c r="T3871" i="2"/>
  <c r="S3871" i="2"/>
  <c r="U3783" i="2"/>
  <c r="T3783" i="2"/>
  <c r="S3783" i="2"/>
  <c r="U3655" i="2"/>
  <c r="T3655" i="2"/>
  <c r="S3655" i="2"/>
  <c r="U3567" i="2"/>
  <c r="T3567" i="2"/>
  <c r="S3567" i="2"/>
  <c r="T3327" i="2"/>
  <c r="U3327" i="2"/>
  <c r="S3327" i="2"/>
  <c r="U3247" i="2"/>
  <c r="T3247" i="2"/>
  <c r="S3247" i="2"/>
  <c r="U3159" i="2"/>
  <c r="T3159" i="2"/>
  <c r="S3159" i="2"/>
  <c r="T3071" i="2"/>
  <c r="U3071" i="2"/>
  <c r="S3071" i="2"/>
  <c r="U2951" i="2"/>
  <c r="T2951" i="2"/>
  <c r="S2951" i="2"/>
  <c r="U2839" i="2"/>
  <c r="T2839" i="2"/>
  <c r="S2839" i="2"/>
  <c r="U2607" i="2"/>
  <c r="T2607" i="2"/>
  <c r="S2607" i="2"/>
  <c r="U2511" i="2"/>
  <c r="T2511" i="2"/>
  <c r="S2511" i="2"/>
  <c r="U2095" i="2"/>
  <c r="T2095" i="2"/>
  <c r="S2095" i="2"/>
  <c r="U2015" i="2"/>
  <c r="T2015" i="2"/>
  <c r="S2015" i="2"/>
  <c r="U1927" i="2"/>
  <c r="T1927" i="2"/>
  <c r="S1927" i="2"/>
  <c r="U1831" i="2"/>
  <c r="T1831" i="2"/>
  <c r="S1831" i="2"/>
  <c r="U1735" i="2"/>
  <c r="T1735" i="2"/>
  <c r="S1735" i="2"/>
  <c r="U1639" i="2"/>
  <c r="T1639" i="2"/>
  <c r="S1639" i="2"/>
  <c r="U1503" i="2"/>
  <c r="T1503" i="2"/>
  <c r="S1503" i="2"/>
  <c r="U1447" i="2"/>
  <c r="T1447" i="2"/>
  <c r="S1447" i="2"/>
  <c r="U1407" i="2"/>
  <c r="T1407" i="2"/>
  <c r="S1407" i="2"/>
  <c r="U1239" i="2"/>
  <c r="T1239" i="2"/>
  <c r="S1239" i="2"/>
  <c r="U1127" i="2"/>
  <c r="T1127" i="2"/>
  <c r="S1127" i="2"/>
  <c r="U1063" i="2"/>
  <c r="T1063" i="2"/>
  <c r="S1063" i="2"/>
  <c r="U991" i="2"/>
  <c r="T991" i="2"/>
  <c r="S991" i="2"/>
  <c r="U879" i="2"/>
  <c r="T879" i="2"/>
  <c r="S879" i="2"/>
  <c r="U815" i="2"/>
  <c r="T815" i="2"/>
  <c r="S815" i="2"/>
  <c r="U759" i="2"/>
  <c r="T759" i="2"/>
  <c r="S759" i="2"/>
  <c r="U695" i="2"/>
  <c r="T695" i="2"/>
  <c r="S695" i="2"/>
  <c r="U503" i="2"/>
  <c r="T503" i="2"/>
  <c r="S503" i="2"/>
  <c r="U439" i="2"/>
  <c r="T439" i="2"/>
  <c r="S439" i="2"/>
  <c r="U279" i="2"/>
  <c r="T279" i="2"/>
  <c r="S279" i="2"/>
  <c r="U23" i="2"/>
  <c r="T23" i="2"/>
  <c r="S23" i="2"/>
  <c r="U4670" i="2"/>
  <c r="T4670" i="2"/>
  <c r="S4670" i="2"/>
  <c r="U4470" i="2"/>
  <c r="S4470" i="2"/>
  <c r="T4470" i="2"/>
  <c r="U4278" i="2"/>
  <c r="S4278" i="2"/>
  <c r="T4278" i="2"/>
  <c r="U4222" i="2"/>
  <c r="T4222" i="2"/>
  <c r="S4222" i="2"/>
  <c r="U4166" i="2"/>
  <c r="S4166" i="2"/>
  <c r="T4166" i="2"/>
  <c r="U4030" i="2"/>
  <c r="T4030" i="2"/>
  <c r="S4030" i="2"/>
  <c r="U3862" i="2"/>
  <c r="T3862" i="2"/>
  <c r="S3862" i="2"/>
  <c r="U3798" i="2"/>
  <c r="T3798" i="2"/>
  <c r="S3798" i="2"/>
  <c r="U3566" i="2"/>
  <c r="T3566" i="2"/>
  <c r="S3566" i="2"/>
  <c r="U3310" i="2"/>
  <c r="T3310" i="2"/>
  <c r="S3310" i="2"/>
  <c r="U3254" i="2"/>
  <c r="T3254" i="2"/>
  <c r="S3254" i="2"/>
  <c r="U3158" i="2"/>
  <c r="T3158" i="2"/>
  <c r="S3158" i="2"/>
  <c r="U3078" i="2"/>
  <c r="T3078" i="2"/>
  <c r="S3078" i="2"/>
  <c r="U2990" i="2"/>
  <c r="T2990" i="2"/>
  <c r="S2990" i="2"/>
  <c r="U2934" i="2"/>
  <c r="T2934" i="2"/>
  <c r="S2934" i="2"/>
  <c r="U2878" i="2"/>
  <c r="T2878" i="2"/>
  <c r="S2878" i="2"/>
  <c r="U2830" i="2"/>
  <c r="T2830" i="2"/>
  <c r="S2830" i="2"/>
  <c r="U2782" i="2"/>
  <c r="T2782" i="2"/>
  <c r="S2782" i="2"/>
  <c r="U2742" i="2"/>
  <c r="T2742" i="2"/>
  <c r="S2742" i="2"/>
  <c r="U2654" i="2"/>
  <c r="T2654" i="2"/>
  <c r="S2654" i="2"/>
  <c r="U2534" i="2"/>
  <c r="T2534" i="2"/>
  <c r="S2534" i="2"/>
  <c r="U2470" i="2"/>
  <c r="T2470" i="2"/>
  <c r="S2470" i="2"/>
  <c r="U2390" i="2"/>
  <c r="T2390" i="2"/>
  <c r="S2390" i="2"/>
  <c r="U2310" i="2"/>
  <c r="T2310" i="2"/>
  <c r="S2310" i="2"/>
  <c r="U2206" i="2"/>
  <c r="S2206" i="2"/>
  <c r="T2206" i="2"/>
  <c r="U2022" i="2"/>
  <c r="T2022" i="2"/>
  <c r="S2022" i="2"/>
  <c r="U1886" i="2"/>
  <c r="T1886" i="2"/>
  <c r="S1886" i="2"/>
  <c r="U1814" i="2"/>
  <c r="T1814" i="2"/>
  <c r="S1814" i="2"/>
  <c r="U1694" i="2"/>
  <c r="T1694" i="2"/>
  <c r="S1694" i="2"/>
  <c r="U1606" i="2"/>
  <c r="T1606" i="2"/>
  <c r="S1606" i="2"/>
  <c r="U4925" i="2"/>
  <c r="T4925" i="2"/>
  <c r="S4925" i="2"/>
  <c r="U4853" i="2"/>
  <c r="T4853" i="2"/>
  <c r="S4853" i="2"/>
  <c r="U4781" i="2"/>
  <c r="T4781" i="2"/>
  <c r="S4781" i="2"/>
  <c r="U4717" i="2"/>
  <c r="T4717" i="2"/>
  <c r="S4717" i="2"/>
  <c r="U4661" i="2"/>
  <c r="T4661" i="2"/>
  <c r="S4661" i="2"/>
  <c r="U4487" i="2"/>
  <c r="T4487" i="2"/>
  <c r="S4487" i="2"/>
  <c r="U1119" i="2"/>
  <c r="T1119" i="2"/>
  <c r="S1119" i="2"/>
  <c r="U4926" i="2"/>
  <c r="T4926" i="2"/>
  <c r="S4926" i="2"/>
  <c r="U4598" i="2"/>
  <c r="S4598" i="2"/>
  <c r="T4598" i="2"/>
  <c r="U4518" i="2"/>
  <c r="S4518" i="2"/>
  <c r="T4518" i="2"/>
  <c r="U4390" i="2"/>
  <c r="S4390" i="2"/>
  <c r="T4390" i="2"/>
  <c r="U4230" i="2"/>
  <c r="S4230" i="2"/>
  <c r="T4230" i="2"/>
  <c r="U4158" i="2"/>
  <c r="T4158" i="2"/>
  <c r="S4158" i="2"/>
  <c r="U3982" i="2"/>
  <c r="S3982" i="2"/>
  <c r="T3982" i="2"/>
  <c r="U3910" i="2"/>
  <c r="S3910" i="2"/>
  <c r="T3910" i="2"/>
  <c r="U3854" i="2"/>
  <c r="S3854" i="2"/>
  <c r="T3854" i="2"/>
  <c r="U3734" i="2"/>
  <c r="T3734" i="2"/>
  <c r="S3734" i="2"/>
  <c r="U3678" i="2"/>
  <c r="S3678" i="2"/>
  <c r="T3678" i="2"/>
  <c r="T3646" i="2"/>
  <c r="U3646" i="2"/>
  <c r="S3646" i="2"/>
  <c r="U3614" i="2"/>
  <c r="S3614" i="2"/>
  <c r="T3614" i="2"/>
  <c r="U3582" i="2"/>
  <c r="T3582" i="2"/>
  <c r="S3582" i="2"/>
  <c r="U3534" i="2"/>
  <c r="T3534" i="2"/>
  <c r="S3534" i="2"/>
  <c r="T3486" i="2"/>
  <c r="U3486" i="2"/>
  <c r="S3486" i="2"/>
  <c r="T3454" i="2"/>
  <c r="U3454" i="2"/>
  <c r="S3454" i="2"/>
  <c r="T3422" i="2"/>
  <c r="U3422" i="2"/>
  <c r="S3422" i="2"/>
  <c r="T3390" i="2"/>
  <c r="U3390" i="2"/>
  <c r="S3390" i="2"/>
  <c r="U3246" i="2"/>
  <c r="T3246" i="2"/>
  <c r="S3246" i="2"/>
  <c r="U3182" i="2"/>
  <c r="T3182" i="2"/>
  <c r="S3182" i="2"/>
  <c r="U3054" i="2"/>
  <c r="T3054" i="2"/>
  <c r="S3054" i="2"/>
  <c r="U2998" i="2"/>
  <c r="T2998" i="2"/>
  <c r="S2998" i="2"/>
  <c r="U2910" i="2"/>
  <c r="T2910" i="2"/>
  <c r="S2910" i="2"/>
  <c r="U2822" i="2"/>
  <c r="T2822" i="2"/>
  <c r="S2822" i="2"/>
  <c r="U2694" i="2"/>
  <c r="T2694" i="2"/>
  <c r="S2694" i="2"/>
  <c r="U2630" i="2"/>
  <c r="T2630" i="2"/>
  <c r="S2630" i="2"/>
  <c r="U2574" i="2"/>
  <c r="T2574" i="2"/>
  <c r="S2574" i="2"/>
  <c r="U2486" i="2"/>
  <c r="T2486" i="2"/>
  <c r="S2486" i="2"/>
  <c r="U2430" i="2"/>
  <c r="T2430" i="2"/>
  <c r="S2430" i="2"/>
  <c r="U2294" i="2"/>
  <c r="T2294" i="2"/>
  <c r="S2294" i="2"/>
  <c r="U2070" i="2"/>
  <c r="T2070" i="2"/>
  <c r="S2070" i="2"/>
  <c r="U2014" i="2"/>
  <c r="T2014" i="2"/>
  <c r="S2014" i="2"/>
  <c r="U1942" i="2"/>
  <c r="T1942" i="2"/>
  <c r="S1942" i="2"/>
  <c r="U1822" i="2"/>
  <c r="T1822" i="2"/>
  <c r="S1822" i="2"/>
  <c r="U1670" i="2"/>
  <c r="T1670" i="2"/>
  <c r="S1670" i="2"/>
  <c r="U1614" i="2"/>
  <c r="T1614" i="2"/>
  <c r="S1614" i="2"/>
  <c r="U4773" i="2"/>
  <c r="T4773" i="2"/>
  <c r="S4773" i="2"/>
  <c r="U4613" i="2"/>
  <c r="T4613" i="2"/>
  <c r="S4613" i="2"/>
  <c r="U4565" i="2"/>
  <c r="T4565" i="2"/>
  <c r="S4565" i="2"/>
  <c r="U4405" i="2"/>
  <c r="T4405" i="2"/>
  <c r="S4405" i="2"/>
  <c r="U4357" i="2"/>
  <c r="T4357" i="2"/>
  <c r="S4357" i="2"/>
  <c r="U4317" i="2"/>
  <c r="T4317" i="2"/>
  <c r="S4317" i="2"/>
  <c r="U4269" i="2"/>
  <c r="T4269" i="2"/>
  <c r="S4269" i="2"/>
  <c r="U1644" i="2"/>
  <c r="T1644" i="2"/>
  <c r="S1644" i="2"/>
  <c r="U1524" i="2"/>
  <c r="T1524" i="2"/>
  <c r="S1524" i="2"/>
  <c r="U2091" i="2"/>
  <c r="T2091" i="2"/>
  <c r="S2091" i="2"/>
  <c r="U4986" i="2"/>
  <c r="T4986" i="2"/>
  <c r="S4986" i="2"/>
  <c r="U4818" i="2"/>
  <c r="S4818" i="2"/>
  <c r="T4818" i="2"/>
  <c r="U4626" i="2"/>
  <c r="T4626" i="2"/>
  <c r="S4626" i="2"/>
  <c r="U4498" i="2"/>
  <c r="T4498" i="2"/>
  <c r="S4498" i="2"/>
  <c r="U4386" i="2"/>
  <c r="T4386" i="2"/>
  <c r="S4386" i="2"/>
  <c r="U4322" i="2"/>
  <c r="T4322" i="2"/>
  <c r="S4322" i="2"/>
  <c r="U4266" i="2"/>
  <c r="S4266" i="2"/>
  <c r="T4266" i="2"/>
  <c r="U4106" i="2"/>
  <c r="T4106" i="2"/>
  <c r="S4106" i="2"/>
  <c r="U3978" i="2"/>
  <c r="T3978" i="2"/>
  <c r="S3978" i="2"/>
  <c r="U3810" i="2"/>
  <c r="T3810" i="2"/>
  <c r="S3810" i="2"/>
  <c r="U3746" i="2"/>
  <c r="T3746" i="2"/>
  <c r="S3746" i="2"/>
  <c r="U3666" i="2"/>
  <c r="S3666" i="2"/>
  <c r="T3666" i="2"/>
  <c r="U3594" i="2"/>
  <c r="S3594" i="2"/>
  <c r="T3594" i="2"/>
  <c r="U3530" i="2"/>
  <c r="T3530" i="2"/>
  <c r="S3530" i="2"/>
  <c r="U4961" i="2"/>
  <c r="T4961" i="2"/>
  <c r="S4961" i="2"/>
  <c r="U4793" i="2"/>
  <c r="S4793" i="2"/>
  <c r="T4793" i="2"/>
  <c r="U4705" i="2"/>
  <c r="T4705" i="2"/>
  <c r="S4705" i="2"/>
  <c r="U4625" i="2"/>
  <c r="T4625" i="2"/>
  <c r="S4625" i="2"/>
  <c r="U4537" i="2"/>
  <c r="T4537" i="2"/>
  <c r="S4537" i="2"/>
  <c r="U4449" i="2"/>
  <c r="T4449" i="2"/>
  <c r="S4449" i="2"/>
  <c r="U4409" i="2"/>
  <c r="S4409" i="2"/>
  <c r="T4409" i="2"/>
  <c r="U4377" i="2"/>
  <c r="T4377" i="2"/>
  <c r="S4377" i="2"/>
  <c r="U4105" i="2"/>
  <c r="T4105" i="2"/>
  <c r="S4105" i="2"/>
  <c r="U3937" i="2"/>
  <c r="T3937" i="2"/>
  <c r="S3937" i="2"/>
  <c r="U3833" i="2"/>
  <c r="T3833" i="2"/>
  <c r="S3833" i="2"/>
  <c r="U3785" i="2"/>
  <c r="T3785" i="2"/>
  <c r="S3785" i="2"/>
  <c r="U3681" i="2"/>
  <c r="T3681" i="2"/>
  <c r="S3681" i="2"/>
  <c r="U3617" i="2"/>
  <c r="T3617" i="2"/>
  <c r="S3617" i="2"/>
  <c r="U3321" i="2"/>
  <c r="T3321" i="2"/>
  <c r="S3321" i="2"/>
  <c r="U3129" i="2"/>
  <c r="T3129" i="2"/>
  <c r="S3129" i="2"/>
  <c r="U3065" i="2"/>
  <c r="T3065" i="2"/>
  <c r="S3065" i="2"/>
  <c r="U2809" i="2"/>
  <c r="T2809" i="2"/>
  <c r="S2809" i="2"/>
  <c r="U2761" i="2"/>
  <c r="T2761" i="2"/>
  <c r="S2761" i="2"/>
  <c r="U2593" i="2"/>
  <c r="T2593" i="2"/>
  <c r="S2593" i="2"/>
  <c r="U2385" i="2"/>
  <c r="T2385" i="2"/>
  <c r="S2385" i="2"/>
  <c r="U2345" i="2"/>
  <c r="T2345" i="2"/>
  <c r="S2345" i="2"/>
  <c r="U2305" i="2"/>
  <c r="T2305" i="2"/>
  <c r="S2305" i="2"/>
  <c r="U2273" i="2"/>
  <c r="T2273" i="2"/>
  <c r="S2273" i="2"/>
  <c r="U2241" i="2"/>
  <c r="S2241" i="2"/>
  <c r="T2241" i="2"/>
  <c r="U2201" i="2"/>
  <c r="T2201" i="2"/>
  <c r="S2201" i="2"/>
  <c r="U2161" i="2"/>
  <c r="S2161" i="2"/>
  <c r="T2161" i="2"/>
  <c r="U2121" i="2"/>
  <c r="T2121" i="2"/>
  <c r="S2121" i="2"/>
  <c r="U2089" i="2"/>
  <c r="T2089" i="2"/>
  <c r="S2089" i="2"/>
  <c r="U2017" i="2"/>
  <c r="T2017" i="2"/>
  <c r="S2017" i="2"/>
  <c r="U1985" i="2"/>
  <c r="T1985" i="2"/>
  <c r="S1985" i="2"/>
  <c r="U1937" i="2"/>
  <c r="T1937" i="2"/>
  <c r="S1937" i="2"/>
  <c r="U1857" i="2"/>
  <c r="T1857" i="2"/>
  <c r="S1857" i="2"/>
  <c r="U1825" i="2"/>
  <c r="T1825" i="2"/>
  <c r="S1825" i="2"/>
  <c r="U1745" i="2"/>
  <c r="T1745" i="2"/>
  <c r="S1745" i="2"/>
  <c r="U1713" i="2"/>
  <c r="T1713" i="2"/>
  <c r="S1713" i="2"/>
  <c r="U1681" i="2"/>
  <c r="T1681" i="2"/>
  <c r="S1681" i="2"/>
  <c r="U1649" i="2"/>
  <c r="T1649" i="2"/>
  <c r="S1649" i="2"/>
  <c r="U1601" i="2"/>
  <c r="T1601" i="2"/>
  <c r="S1601" i="2"/>
  <c r="U1553" i="2"/>
  <c r="T1553" i="2"/>
  <c r="S1553" i="2"/>
  <c r="U1489" i="2"/>
  <c r="T1489" i="2"/>
  <c r="S1489" i="2"/>
  <c r="U1449" i="2"/>
  <c r="T1449" i="2"/>
  <c r="S1449" i="2"/>
  <c r="U1417" i="2"/>
  <c r="T1417" i="2"/>
  <c r="S1417" i="2"/>
  <c r="U1377" i="2"/>
  <c r="T1377" i="2"/>
  <c r="S1377" i="2"/>
  <c r="U1305" i="2"/>
  <c r="S1305" i="2"/>
  <c r="T1305" i="2"/>
  <c r="U1257" i="2"/>
  <c r="T1257" i="2"/>
  <c r="S1257" i="2"/>
  <c r="U1225" i="2"/>
  <c r="T1225" i="2"/>
  <c r="S1225" i="2"/>
  <c r="U1193" i="2"/>
  <c r="T1193" i="2"/>
  <c r="S1193" i="2"/>
  <c r="U1121" i="2"/>
  <c r="T1121" i="2"/>
  <c r="S1121" i="2"/>
  <c r="U1073" i="2"/>
  <c r="T1073" i="2"/>
  <c r="S1073" i="2"/>
  <c r="U865" i="2"/>
  <c r="T865" i="2"/>
  <c r="S865" i="2"/>
  <c r="U825" i="2"/>
  <c r="S825" i="2"/>
  <c r="T825" i="2"/>
  <c r="U793" i="2"/>
  <c r="S793" i="2"/>
  <c r="T793" i="2"/>
  <c r="U761" i="2"/>
  <c r="T761" i="2"/>
  <c r="S761" i="2"/>
  <c r="U721" i="2"/>
  <c r="T721" i="2"/>
  <c r="S721" i="2"/>
  <c r="U689" i="2"/>
  <c r="T689" i="2"/>
  <c r="S689" i="2"/>
  <c r="U657" i="2"/>
  <c r="T657" i="2"/>
  <c r="S657" i="2"/>
  <c r="U585" i="2"/>
  <c r="T585" i="2"/>
  <c r="S585" i="2"/>
  <c r="U553" i="2"/>
  <c r="T553" i="2"/>
  <c r="S553" i="2"/>
  <c r="T513" i="2"/>
  <c r="U513" i="2"/>
  <c r="S513" i="2"/>
  <c r="U449" i="2"/>
  <c r="T449" i="2"/>
  <c r="S449" i="2"/>
  <c r="U417" i="2"/>
  <c r="T417" i="2"/>
  <c r="S417" i="2"/>
  <c r="U345" i="2"/>
  <c r="T345" i="2"/>
  <c r="S345" i="2"/>
  <c r="U281" i="2"/>
  <c r="T281" i="2"/>
  <c r="S281" i="2"/>
  <c r="U217" i="2"/>
  <c r="T217" i="2"/>
  <c r="S217" i="2"/>
  <c r="U185" i="2"/>
  <c r="T185" i="2"/>
  <c r="S185" i="2"/>
  <c r="U145" i="2"/>
  <c r="T145" i="2"/>
  <c r="S145" i="2"/>
  <c r="U113" i="2"/>
  <c r="T113" i="2"/>
  <c r="S113" i="2"/>
  <c r="U81" i="2"/>
  <c r="T81" i="2"/>
  <c r="S81" i="2"/>
  <c r="U49" i="2"/>
  <c r="T49" i="2"/>
  <c r="S49" i="2"/>
  <c r="U17" i="2"/>
  <c r="T17" i="2"/>
  <c r="S17" i="2"/>
  <c r="U3841" i="2"/>
  <c r="T3841" i="2"/>
  <c r="S3841" i="2"/>
  <c r="U2961" i="2"/>
  <c r="T2961" i="2"/>
  <c r="S2961" i="2"/>
  <c r="U1633" i="2"/>
  <c r="T1633" i="2"/>
  <c r="S1633" i="2"/>
  <c r="U870" i="2"/>
  <c r="T870" i="2"/>
  <c r="S870" i="2"/>
  <c r="U1581" i="2"/>
  <c r="T1581" i="2"/>
  <c r="S1581" i="2"/>
  <c r="U1533" i="2"/>
  <c r="T1533" i="2"/>
  <c r="S1533" i="2"/>
  <c r="U1453" i="2"/>
  <c r="T1453" i="2"/>
  <c r="S1453" i="2"/>
  <c r="U1413" i="2"/>
  <c r="T1413" i="2"/>
  <c r="S1413" i="2"/>
  <c r="U1373" i="2"/>
  <c r="T1373" i="2"/>
  <c r="S1373" i="2"/>
  <c r="U1333" i="2"/>
  <c r="T1333" i="2"/>
  <c r="S1333" i="2"/>
  <c r="U1285" i="2"/>
  <c r="T1285" i="2"/>
  <c r="S1285" i="2"/>
  <c r="U1229" i="2"/>
  <c r="T1229" i="2"/>
  <c r="S1229" i="2"/>
  <c r="U1181" i="2"/>
  <c r="T1181" i="2"/>
  <c r="S1181" i="2"/>
  <c r="U1077" i="2"/>
  <c r="T1077" i="2"/>
  <c r="S1077" i="2"/>
  <c r="U1021" i="2"/>
  <c r="T1021" i="2"/>
  <c r="S1021" i="2"/>
  <c r="U989" i="2"/>
  <c r="T989" i="2"/>
  <c r="S989" i="2"/>
  <c r="U949" i="2"/>
  <c r="T949" i="2"/>
  <c r="S949" i="2"/>
  <c r="U917" i="2"/>
  <c r="T917" i="2"/>
  <c r="S917" i="2"/>
  <c r="U885" i="2"/>
  <c r="T885" i="2"/>
  <c r="S885" i="2"/>
  <c r="T853" i="2"/>
  <c r="U853" i="2"/>
  <c r="S853" i="2"/>
  <c r="U781" i="2"/>
  <c r="T781" i="2"/>
  <c r="S781" i="2"/>
  <c r="U717" i="2"/>
  <c r="T717" i="2"/>
  <c r="S717" i="2"/>
  <c r="U653" i="2"/>
  <c r="T653" i="2"/>
  <c r="S653" i="2"/>
  <c r="U597" i="2"/>
  <c r="T597" i="2"/>
  <c r="S597" i="2"/>
  <c r="U533" i="2"/>
  <c r="T533" i="2"/>
  <c r="S533" i="2"/>
  <c r="U493" i="2"/>
  <c r="S493" i="2"/>
  <c r="T493" i="2"/>
  <c r="U461" i="2"/>
  <c r="T461" i="2"/>
  <c r="S461" i="2"/>
  <c r="U429" i="2"/>
  <c r="T429" i="2"/>
  <c r="S429" i="2"/>
  <c r="U389" i="2"/>
  <c r="T389" i="2"/>
  <c r="S389" i="2"/>
  <c r="U349" i="2"/>
  <c r="T349" i="2"/>
  <c r="S349" i="2"/>
  <c r="U277" i="2"/>
  <c r="T277" i="2"/>
  <c r="S277" i="2"/>
  <c r="U237" i="2"/>
  <c r="T237" i="2"/>
  <c r="S237" i="2"/>
  <c r="U205" i="2"/>
  <c r="T205" i="2"/>
  <c r="S205" i="2"/>
  <c r="U173" i="2"/>
  <c r="S173" i="2"/>
  <c r="T173" i="2"/>
  <c r="U141" i="2"/>
  <c r="T141" i="2"/>
  <c r="S141" i="2"/>
  <c r="U77" i="2"/>
  <c r="T77" i="2"/>
  <c r="S77" i="2"/>
  <c r="U45" i="2"/>
  <c r="T45" i="2"/>
  <c r="S45" i="2"/>
  <c r="U13" i="2"/>
  <c r="T13" i="2"/>
  <c r="S13" i="2"/>
  <c r="U428" i="2"/>
  <c r="T428" i="2"/>
  <c r="S428" i="2"/>
  <c r="U396" i="2"/>
  <c r="T396" i="2"/>
  <c r="S396" i="2"/>
  <c r="U268" i="2"/>
  <c r="T268" i="2"/>
  <c r="S268" i="2"/>
  <c r="U236" i="2"/>
  <c r="T236" i="2"/>
  <c r="S236" i="2"/>
  <c r="U172" i="2"/>
  <c r="T172" i="2"/>
  <c r="S172" i="2"/>
  <c r="U140" i="2"/>
  <c r="T140" i="2"/>
  <c r="S140" i="2"/>
  <c r="U108" i="2"/>
  <c r="T108" i="2"/>
  <c r="S108" i="2"/>
  <c r="U76" i="2"/>
  <c r="T76" i="2"/>
  <c r="S76" i="2"/>
  <c r="U44" i="2"/>
  <c r="T44" i="2"/>
  <c r="S44" i="2"/>
  <c r="U2076" i="2"/>
  <c r="T2076" i="2"/>
  <c r="S2076" i="2"/>
  <c r="U4970" i="2"/>
  <c r="T4970" i="2"/>
  <c r="S4970" i="2"/>
  <c r="U4602" i="2"/>
  <c r="T4602" i="2"/>
  <c r="S4602" i="2"/>
  <c r="U4370" i="2"/>
  <c r="S4370" i="2"/>
  <c r="T4370" i="2"/>
  <c r="U4306" i="2"/>
  <c r="S4306" i="2"/>
  <c r="T4306" i="2"/>
  <c r="U4250" i="2"/>
  <c r="S4250" i="2"/>
  <c r="T4250" i="2"/>
  <c r="U4082" i="2"/>
  <c r="T4082" i="2"/>
  <c r="S4082" i="2"/>
  <c r="U4026" i="2"/>
  <c r="T4026" i="2"/>
  <c r="S4026" i="2"/>
  <c r="U3962" i="2"/>
  <c r="T3962" i="2"/>
  <c r="S3962" i="2"/>
  <c r="U3794" i="2"/>
  <c r="T3794" i="2"/>
  <c r="S3794" i="2"/>
  <c r="U3738" i="2"/>
  <c r="T3738" i="2"/>
  <c r="S3738" i="2"/>
  <c r="U3658" i="2"/>
  <c r="S3658" i="2"/>
  <c r="T3658" i="2"/>
  <c r="U3578" i="2"/>
  <c r="T3578" i="2"/>
  <c r="S3578" i="2"/>
  <c r="U3514" i="2"/>
  <c r="S3514" i="2"/>
  <c r="T3514" i="2"/>
  <c r="U4401" i="2"/>
  <c r="T4401" i="2"/>
  <c r="S4401" i="2"/>
  <c r="U4369" i="2"/>
  <c r="S4369" i="2"/>
  <c r="T4369" i="2"/>
  <c r="U4217" i="2"/>
  <c r="T4217" i="2"/>
  <c r="S4217" i="2"/>
  <c r="U4153" i="2"/>
  <c r="T4153" i="2"/>
  <c r="S4153" i="2"/>
  <c r="U4041" i="2"/>
  <c r="T4041" i="2"/>
  <c r="S4041" i="2"/>
  <c r="U3977" i="2"/>
  <c r="T3977" i="2"/>
  <c r="S3977" i="2"/>
  <c r="U3873" i="2"/>
  <c r="T3873" i="2"/>
  <c r="S3873" i="2"/>
  <c r="U3721" i="2"/>
  <c r="T3721" i="2"/>
  <c r="S3721" i="2"/>
  <c r="U2337" i="2"/>
  <c r="T2337" i="2"/>
  <c r="S2337" i="2"/>
  <c r="U709" i="2"/>
  <c r="T709" i="2"/>
  <c r="S709" i="2"/>
  <c r="U645" i="2"/>
  <c r="T645" i="2"/>
  <c r="S645" i="2"/>
  <c r="U589" i="2"/>
  <c r="T589" i="2"/>
  <c r="S589" i="2"/>
  <c r="U557" i="2"/>
  <c r="T557" i="2"/>
  <c r="S557" i="2"/>
  <c r="U525" i="2"/>
  <c r="T525" i="2"/>
  <c r="S525" i="2"/>
  <c r="U3756" i="2"/>
  <c r="T3756" i="2"/>
  <c r="S3756" i="2"/>
  <c r="U2435" i="2"/>
  <c r="S2435" i="2"/>
  <c r="T2435" i="2"/>
  <c r="U2251" i="2"/>
  <c r="T2251" i="2"/>
  <c r="S2251" i="2"/>
  <c r="U2203" i="2"/>
  <c r="T2203" i="2"/>
  <c r="S2203" i="2"/>
  <c r="U2139" i="2"/>
  <c r="T2139" i="2"/>
  <c r="S2139" i="2"/>
  <c r="U1179" i="2"/>
  <c r="T1179" i="2"/>
  <c r="S1179" i="2"/>
  <c r="U1051" i="2"/>
  <c r="T1051" i="2"/>
  <c r="S1051" i="2"/>
  <c r="U915" i="2"/>
  <c r="T915" i="2"/>
  <c r="S915" i="2"/>
  <c r="U803" i="2"/>
  <c r="T803" i="2"/>
  <c r="S803" i="2"/>
  <c r="U715" i="2"/>
  <c r="T715" i="2"/>
  <c r="S715" i="2"/>
  <c r="U635" i="2"/>
  <c r="T635" i="2"/>
  <c r="S635" i="2"/>
  <c r="U571" i="2"/>
  <c r="T571" i="2"/>
  <c r="S571" i="2"/>
  <c r="U507" i="2"/>
  <c r="T507" i="2"/>
  <c r="S507" i="2"/>
  <c r="U427" i="2"/>
  <c r="T427" i="2"/>
  <c r="S427" i="2"/>
  <c r="U35" i="2"/>
  <c r="T35" i="2"/>
  <c r="S35" i="2"/>
  <c r="U4265" i="2"/>
  <c r="T4265" i="2"/>
  <c r="S4265" i="2"/>
  <c r="U2945" i="2"/>
  <c r="T2945" i="2"/>
  <c r="S2945" i="2"/>
  <c r="U1545" i="2"/>
  <c r="T1545" i="2"/>
  <c r="S1545" i="2"/>
  <c r="U741" i="2"/>
  <c r="T741" i="2"/>
  <c r="S741" i="2"/>
  <c r="U1444" i="2"/>
  <c r="T1444" i="2"/>
  <c r="S1444" i="2"/>
  <c r="U1332" i="2"/>
  <c r="T1332" i="2"/>
  <c r="S1332" i="2"/>
  <c r="U1268" i="2"/>
  <c r="T1268" i="2"/>
  <c r="S1268" i="2"/>
  <c r="U1164" i="2"/>
  <c r="T1164" i="2"/>
  <c r="S1164" i="2"/>
  <c r="U1132" i="2"/>
  <c r="T1132" i="2"/>
  <c r="S1132" i="2"/>
  <c r="U1068" i="2"/>
  <c r="T1068" i="2"/>
  <c r="S1068" i="2"/>
  <c r="U1004" i="2"/>
  <c r="T1004" i="2"/>
  <c r="S1004" i="2"/>
  <c r="U972" i="2"/>
  <c r="T972" i="2"/>
  <c r="S972" i="2"/>
  <c r="U940" i="2"/>
  <c r="T940" i="2"/>
  <c r="S940" i="2"/>
  <c r="U908" i="2"/>
  <c r="T908" i="2"/>
  <c r="S908" i="2"/>
  <c r="U876" i="2"/>
  <c r="T876" i="2"/>
  <c r="S876" i="2"/>
  <c r="U844" i="2"/>
  <c r="T844" i="2"/>
  <c r="S844" i="2"/>
  <c r="U804" i="2"/>
  <c r="T804" i="2"/>
  <c r="S804" i="2"/>
  <c r="U764" i="2"/>
  <c r="T764" i="2"/>
  <c r="S764" i="2"/>
  <c r="U620" i="2"/>
  <c r="T620" i="2"/>
  <c r="S620" i="2"/>
  <c r="U556" i="2"/>
  <c r="T556" i="2"/>
  <c r="S556" i="2"/>
  <c r="U484" i="2"/>
  <c r="T484" i="2"/>
  <c r="S484" i="2"/>
  <c r="U420" i="2"/>
  <c r="T420" i="2"/>
  <c r="S420" i="2"/>
  <c r="U356" i="2"/>
  <c r="T356" i="2"/>
  <c r="S356" i="2"/>
  <c r="U292" i="2"/>
  <c r="T292" i="2"/>
  <c r="S292" i="2"/>
  <c r="U970" i="2"/>
  <c r="T970" i="2"/>
  <c r="S970" i="2"/>
  <c r="U794" i="2"/>
  <c r="T794" i="2"/>
  <c r="S794" i="2"/>
  <c r="U730" i="2"/>
  <c r="T730" i="2"/>
  <c r="S730" i="2"/>
  <c r="U698" i="2"/>
  <c r="T698" i="2"/>
  <c r="S698" i="2"/>
  <c r="U666" i="2"/>
  <c r="T666" i="2"/>
  <c r="S666" i="2"/>
  <c r="U634" i="2"/>
  <c r="T634" i="2"/>
  <c r="S634" i="2"/>
  <c r="U570" i="2"/>
  <c r="T570" i="2"/>
  <c r="S570" i="2"/>
  <c r="U538" i="2"/>
  <c r="T538" i="2"/>
  <c r="S538" i="2"/>
  <c r="U506" i="2"/>
  <c r="T506" i="2"/>
  <c r="S506" i="2"/>
  <c r="U442" i="2"/>
  <c r="T442" i="2"/>
  <c r="S442" i="2"/>
  <c r="U394" i="2"/>
  <c r="T394" i="2"/>
  <c r="S394" i="2"/>
  <c r="U330" i="2"/>
  <c r="T330" i="2"/>
  <c r="S330" i="2"/>
  <c r="U226" i="2"/>
  <c r="T226" i="2"/>
  <c r="S226" i="2"/>
  <c r="U2373" i="2"/>
  <c r="T2373" i="2"/>
  <c r="S2373" i="2"/>
  <c r="U2157" i="2"/>
  <c r="T2157" i="2"/>
  <c r="S2157" i="2"/>
  <c r="U4180" i="2"/>
  <c r="T4180" i="2"/>
  <c r="S4180" i="2"/>
  <c r="U3956" i="2"/>
  <c r="T3956" i="2"/>
  <c r="S3956" i="2"/>
  <c r="U3628" i="2"/>
  <c r="T3628" i="2"/>
  <c r="S3628" i="2"/>
  <c r="U3436" i="2"/>
  <c r="T3436" i="2"/>
  <c r="S3436" i="2"/>
  <c r="U2244" i="2"/>
  <c r="T2244" i="2"/>
  <c r="S2244" i="2"/>
  <c r="U4354" i="2"/>
  <c r="T4354" i="2"/>
  <c r="S4354" i="2"/>
  <c r="U3529" i="2"/>
  <c r="S3529" i="2"/>
  <c r="T3529" i="2"/>
  <c r="U2665" i="2"/>
  <c r="T2665" i="2"/>
  <c r="S2665" i="2"/>
  <c r="U1001" i="2"/>
  <c r="T1001" i="2"/>
  <c r="S1001" i="2"/>
  <c r="U1582" i="2"/>
  <c r="T1582" i="2"/>
  <c r="S1582" i="2"/>
  <c r="U1454" i="2"/>
  <c r="T1454" i="2"/>
  <c r="S1454" i="2"/>
  <c r="U1422" i="2"/>
  <c r="T1422" i="2"/>
  <c r="S1422" i="2"/>
  <c r="U1382" i="2"/>
  <c r="T1382" i="2"/>
  <c r="S1382" i="2"/>
  <c r="U1342" i="2"/>
  <c r="T1342" i="2"/>
  <c r="S1342" i="2"/>
  <c r="U1238" i="2"/>
  <c r="T1238" i="2"/>
  <c r="S1238" i="2"/>
  <c r="U1182" i="2"/>
  <c r="T1182" i="2"/>
  <c r="S1182" i="2"/>
  <c r="U1110" i="2"/>
  <c r="T1110" i="2"/>
  <c r="S1110" i="2"/>
  <c r="U1070" i="2"/>
  <c r="T1070" i="2"/>
  <c r="S1070" i="2"/>
  <c r="U1030" i="2"/>
  <c r="T1030" i="2"/>
  <c r="S1030" i="2"/>
  <c r="U974" i="2"/>
  <c r="T974" i="2"/>
  <c r="S974" i="2"/>
  <c r="U822" i="2"/>
  <c r="T822" i="2"/>
  <c r="S822" i="2"/>
  <c r="U790" i="2"/>
  <c r="S790" i="2"/>
  <c r="T790" i="2"/>
  <c r="U758" i="2"/>
  <c r="T758" i="2"/>
  <c r="S758" i="2"/>
  <c r="U726" i="2"/>
  <c r="T726" i="2"/>
  <c r="S726" i="2"/>
  <c r="U662" i="2"/>
  <c r="T662" i="2"/>
  <c r="S662" i="2"/>
  <c r="U582" i="2"/>
  <c r="T582" i="2"/>
  <c r="S582" i="2"/>
  <c r="U542" i="2"/>
  <c r="T542" i="2"/>
  <c r="S542" i="2"/>
  <c r="U502" i="2"/>
  <c r="T502" i="2"/>
  <c r="S502" i="2"/>
  <c r="U470" i="2"/>
  <c r="T470" i="2"/>
  <c r="S470" i="2"/>
  <c r="U398" i="2"/>
  <c r="T398" i="2"/>
  <c r="S398" i="2"/>
  <c r="U366" i="2"/>
  <c r="T366" i="2"/>
  <c r="S366" i="2"/>
  <c r="U326" i="2"/>
  <c r="T326" i="2"/>
  <c r="S326" i="2"/>
  <c r="U286" i="2"/>
  <c r="T286" i="2"/>
  <c r="S286" i="2"/>
  <c r="U238" i="2"/>
  <c r="T238" i="2"/>
  <c r="S238" i="2"/>
  <c r="U206" i="2"/>
  <c r="T206" i="2"/>
  <c r="S206" i="2"/>
  <c r="U166" i="2"/>
  <c r="T166" i="2"/>
  <c r="S166" i="2"/>
  <c r="U126" i="2"/>
  <c r="T126" i="2"/>
  <c r="S126" i="2"/>
  <c r="U94" i="2"/>
  <c r="T94" i="2"/>
  <c r="S94" i="2"/>
  <c r="U62" i="2"/>
  <c r="T62" i="2"/>
  <c r="S62" i="2"/>
  <c r="U1461" i="2"/>
  <c r="T1461" i="2"/>
  <c r="S1461" i="2"/>
  <c r="U1508" i="2"/>
  <c r="T1508" i="2"/>
  <c r="S1508" i="2"/>
  <c r="U1460" i="2"/>
  <c r="T1460" i="2"/>
  <c r="S1460" i="2"/>
  <c r="U1412" i="2"/>
  <c r="T1412" i="2"/>
  <c r="S1412" i="2"/>
  <c r="U1348" i="2"/>
  <c r="T1348" i="2"/>
  <c r="S1348" i="2"/>
  <c r="U1284" i="2"/>
  <c r="T1284" i="2"/>
  <c r="S1284" i="2"/>
  <c r="U1220" i="2"/>
  <c r="T1220" i="2"/>
  <c r="S1220" i="2"/>
  <c r="U1172" i="2"/>
  <c r="T1172" i="2"/>
  <c r="S1172" i="2"/>
  <c r="U1140" i="2"/>
  <c r="T1140" i="2"/>
  <c r="S1140" i="2"/>
  <c r="T1108" i="2"/>
  <c r="U1108" i="2"/>
  <c r="S1108" i="2"/>
  <c r="U1076" i="2"/>
  <c r="T1076" i="2"/>
  <c r="S1076" i="2"/>
  <c r="U1012" i="2"/>
  <c r="T1012" i="2"/>
  <c r="S1012" i="2"/>
  <c r="U980" i="2"/>
  <c r="T980" i="2"/>
  <c r="S980" i="2"/>
  <c r="U884" i="2"/>
  <c r="T884" i="2"/>
  <c r="S884" i="2"/>
  <c r="T852" i="2"/>
  <c r="U852" i="2"/>
  <c r="S852" i="2"/>
  <c r="U812" i="2"/>
  <c r="T812" i="2"/>
  <c r="S812" i="2"/>
  <c r="U740" i="2"/>
  <c r="T740" i="2"/>
  <c r="S740" i="2"/>
  <c r="U700" i="2"/>
  <c r="T700" i="2"/>
  <c r="S700" i="2"/>
  <c r="U668" i="2"/>
  <c r="T668" i="2"/>
  <c r="S668" i="2"/>
  <c r="U596" i="2"/>
  <c r="T596" i="2"/>
  <c r="S596" i="2"/>
  <c r="U564" i="2"/>
  <c r="T564" i="2"/>
  <c r="S564" i="2"/>
  <c r="U532" i="2"/>
  <c r="T532" i="2"/>
  <c r="S532" i="2"/>
  <c r="U500" i="2"/>
  <c r="T500" i="2"/>
  <c r="S500" i="2"/>
  <c r="U332" i="2"/>
  <c r="T332" i="2"/>
  <c r="S332" i="2"/>
  <c r="U1821" i="2"/>
  <c r="T1821" i="2"/>
  <c r="S1821" i="2"/>
  <c r="U4769" i="2"/>
  <c r="T4769" i="2"/>
  <c r="S4769" i="2"/>
  <c r="U4689" i="2"/>
  <c r="T4689" i="2"/>
  <c r="S4689" i="2"/>
  <c r="U3401" i="2"/>
  <c r="T3401" i="2"/>
  <c r="S3401" i="2"/>
  <c r="U3297" i="2"/>
  <c r="T3297" i="2"/>
  <c r="S3297" i="2"/>
  <c r="U3209" i="2"/>
  <c r="T3209" i="2"/>
  <c r="S3209" i="2"/>
  <c r="U3105" i="2"/>
  <c r="T3105" i="2"/>
  <c r="S3105" i="2"/>
  <c r="U3001" i="2"/>
  <c r="T3001" i="2"/>
  <c r="S3001" i="2"/>
  <c r="U2073" i="2"/>
  <c r="S2073" i="2"/>
  <c r="T2073" i="2"/>
  <c r="U1969" i="2"/>
  <c r="T1969" i="2"/>
  <c r="S1969" i="2"/>
  <c r="U1881" i="2"/>
  <c r="S1881" i="2"/>
  <c r="T1881" i="2"/>
  <c r="U1809" i="2"/>
  <c r="T1809" i="2"/>
  <c r="S1809" i="2"/>
  <c r="U1777" i="2"/>
  <c r="T1777" i="2"/>
  <c r="S1777" i="2"/>
  <c r="U1625" i="2"/>
  <c r="S1625" i="2"/>
  <c r="T1625" i="2"/>
  <c r="U1593" i="2"/>
  <c r="S1593" i="2"/>
  <c r="T1593" i="2"/>
  <c r="U1513" i="2"/>
  <c r="T1513" i="2"/>
  <c r="S1513" i="2"/>
  <c r="U913" i="2"/>
  <c r="T913" i="2"/>
  <c r="S913" i="2"/>
  <c r="U857" i="2"/>
  <c r="S857" i="2"/>
  <c r="T857" i="2"/>
  <c r="U681" i="2"/>
  <c r="T681" i="2"/>
  <c r="S681" i="2"/>
  <c r="U649" i="2"/>
  <c r="T649" i="2"/>
  <c r="S649" i="2"/>
  <c r="U609" i="2"/>
  <c r="T609" i="2"/>
  <c r="S609" i="2"/>
  <c r="U177" i="2"/>
  <c r="T177" i="2"/>
  <c r="S177" i="2"/>
  <c r="U137" i="2"/>
  <c r="T137" i="2"/>
  <c r="S137" i="2"/>
  <c r="U105" i="2"/>
  <c r="T105" i="2"/>
  <c r="S105" i="2"/>
  <c r="U1358" i="2"/>
  <c r="T1358" i="2"/>
  <c r="S1358" i="2"/>
  <c r="U1165" i="2"/>
  <c r="T1165" i="2"/>
  <c r="S1165" i="2"/>
  <c r="U453" i="2"/>
  <c r="T453" i="2"/>
  <c r="S453" i="2"/>
  <c r="U421" i="2"/>
  <c r="T421" i="2"/>
  <c r="S421" i="2"/>
  <c r="U381" i="2"/>
  <c r="T381" i="2"/>
  <c r="S381" i="2"/>
  <c r="U341" i="2"/>
  <c r="T341" i="2"/>
  <c r="S341" i="2"/>
  <c r="U301" i="2"/>
  <c r="S301" i="2"/>
  <c r="T301" i="2"/>
  <c r="U269" i="2"/>
  <c r="T269" i="2"/>
  <c r="S269" i="2"/>
  <c r="U229" i="2"/>
  <c r="T229" i="2"/>
  <c r="S229" i="2"/>
  <c r="U197" i="2"/>
  <c r="T197" i="2"/>
  <c r="S197" i="2"/>
  <c r="U165" i="2"/>
  <c r="T165" i="2"/>
  <c r="S165" i="2"/>
  <c r="U133" i="2"/>
  <c r="T133" i="2"/>
  <c r="S133" i="2"/>
  <c r="U101" i="2"/>
  <c r="T101" i="2"/>
  <c r="S101" i="2"/>
  <c r="U69" i="2"/>
  <c r="T69" i="2"/>
  <c r="S69" i="2"/>
  <c r="U37" i="2"/>
  <c r="T37" i="2"/>
  <c r="S37" i="2"/>
  <c r="U4492" i="2"/>
  <c r="T4492" i="2"/>
  <c r="S4492" i="2"/>
  <c r="U3116" i="2"/>
  <c r="T3116" i="2"/>
  <c r="S3116" i="2"/>
  <c r="U2052" i="2"/>
  <c r="T2052" i="2"/>
  <c r="S2052" i="2"/>
  <c r="U1964" i="2"/>
  <c r="T1964" i="2"/>
  <c r="S1964" i="2"/>
  <c r="U1892" i="2"/>
  <c r="T1892" i="2"/>
  <c r="S1892" i="2"/>
  <c r="U3906" i="2"/>
  <c r="T3906" i="2"/>
  <c r="S3906" i="2"/>
  <c r="U4459" i="2"/>
  <c r="T4459" i="2"/>
  <c r="S4459" i="2"/>
  <c r="U4147" i="2"/>
  <c r="T4147" i="2"/>
  <c r="S4147" i="2"/>
  <c r="U2691" i="2"/>
  <c r="S2691" i="2"/>
  <c r="T2691" i="2"/>
  <c r="U2563" i="2"/>
  <c r="S2563" i="2"/>
  <c r="T2563" i="2"/>
  <c r="U1939" i="2"/>
  <c r="T1939" i="2"/>
  <c r="S1939" i="2"/>
  <c r="U1691" i="2"/>
  <c r="T1691" i="2"/>
  <c r="S1691" i="2"/>
  <c r="U291" i="2"/>
  <c r="T291" i="2"/>
  <c r="S291" i="2"/>
  <c r="U227" i="2"/>
  <c r="T227" i="2"/>
  <c r="S227" i="2"/>
  <c r="U3625" i="2"/>
  <c r="S3625" i="2"/>
  <c r="T3625" i="2"/>
  <c r="U369" i="2"/>
  <c r="T369" i="2"/>
  <c r="S369" i="2"/>
  <c r="U1534" i="2"/>
  <c r="T1534" i="2"/>
  <c r="S1534" i="2"/>
  <c r="U1446" i="2"/>
  <c r="T1446" i="2"/>
  <c r="S1446" i="2"/>
  <c r="U1414" i="2"/>
  <c r="T1414" i="2"/>
  <c r="S1414" i="2"/>
  <c r="U1374" i="2"/>
  <c r="T1374" i="2"/>
  <c r="S1374" i="2"/>
  <c r="U1334" i="2"/>
  <c r="T1334" i="2"/>
  <c r="S1334" i="2"/>
  <c r="U1230" i="2"/>
  <c r="T1230" i="2"/>
  <c r="S1230" i="2"/>
  <c r="U1174" i="2"/>
  <c r="T1174" i="2"/>
  <c r="S1174" i="2"/>
  <c r="U1102" i="2"/>
  <c r="T1102" i="2"/>
  <c r="S1102" i="2"/>
  <c r="U1062" i="2"/>
  <c r="T1062" i="2"/>
  <c r="S1062" i="2"/>
  <c r="U494" i="2"/>
  <c r="S494" i="2"/>
  <c r="T494" i="2"/>
  <c r="U358" i="2"/>
  <c r="T358" i="2"/>
  <c r="S358" i="2"/>
  <c r="U196" i="2"/>
  <c r="T196" i="2"/>
  <c r="S196" i="2"/>
  <c r="U938" i="2"/>
  <c r="T938" i="2"/>
  <c r="S938" i="2"/>
  <c r="U266" i="2"/>
  <c r="T266" i="2"/>
  <c r="S266" i="2"/>
  <c r="U122" i="2"/>
  <c r="T122" i="2"/>
  <c r="S122" i="2"/>
  <c r="U26" i="2"/>
  <c r="T26" i="2"/>
  <c r="S26" i="2"/>
  <c r="U4628" i="2"/>
  <c r="T4628" i="2"/>
  <c r="S4628" i="2"/>
  <c r="U4556" i="2"/>
  <c r="T4556" i="2"/>
  <c r="S4556" i="2"/>
  <c r="U4500" i="2"/>
  <c r="T4500" i="2"/>
  <c r="S4500" i="2"/>
  <c r="U4436" i="2"/>
  <c r="T4436" i="2"/>
  <c r="S4436" i="2"/>
  <c r="U4356" i="2"/>
  <c r="T4356" i="2"/>
  <c r="S4356" i="2"/>
  <c r="U1732" i="2"/>
  <c r="T1732" i="2"/>
  <c r="S1732" i="2"/>
  <c r="U4586" i="2"/>
  <c r="T4586" i="2"/>
  <c r="S4586" i="2"/>
  <c r="U4130" i="2"/>
  <c r="T4130" i="2"/>
  <c r="S4130" i="2"/>
  <c r="U3722" i="2"/>
  <c r="T3722" i="2"/>
  <c r="S3722" i="2"/>
  <c r="U4921" i="2"/>
  <c r="T4921" i="2"/>
  <c r="S4921" i="2"/>
  <c r="U4425" i="2"/>
  <c r="T4425" i="2"/>
  <c r="S4425" i="2"/>
  <c r="U4361" i="2"/>
  <c r="T4361" i="2"/>
  <c r="S4361" i="2"/>
  <c r="U4257" i="2"/>
  <c r="T4257" i="2"/>
  <c r="S4257" i="2"/>
  <c r="U706" i="2"/>
  <c r="T706" i="2"/>
  <c r="S706" i="2"/>
  <c r="U642" i="2"/>
  <c r="T642" i="2"/>
  <c r="S642" i="2"/>
  <c r="U610" i="2"/>
  <c r="T610" i="2"/>
  <c r="S610" i="2"/>
  <c r="U578" i="2"/>
  <c r="T578" i="2"/>
  <c r="S578" i="2"/>
  <c r="U546" i="2"/>
  <c r="T546" i="2"/>
  <c r="S546" i="2"/>
  <c r="U514" i="2"/>
  <c r="T514" i="2"/>
  <c r="S514" i="2"/>
  <c r="U450" i="2"/>
  <c r="T450" i="2"/>
  <c r="S450" i="2"/>
  <c r="U410" i="2"/>
  <c r="T410" i="2"/>
  <c r="S410" i="2"/>
  <c r="U370" i="2"/>
  <c r="T370" i="2"/>
  <c r="S370" i="2"/>
  <c r="U338" i="2"/>
  <c r="T338" i="2"/>
  <c r="S338" i="2"/>
  <c r="U274" i="2"/>
  <c r="T274" i="2"/>
  <c r="S274" i="2"/>
  <c r="U234" i="2"/>
  <c r="T234" i="2"/>
  <c r="S234" i="2"/>
  <c r="U202" i="2"/>
  <c r="T202" i="2"/>
  <c r="S202" i="2"/>
  <c r="U170" i="2"/>
  <c r="T170" i="2"/>
  <c r="S170" i="2"/>
  <c r="U130" i="2"/>
  <c r="T130" i="2"/>
  <c r="S130" i="2"/>
  <c r="U98" i="2"/>
  <c r="T98" i="2"/>
  <c r="S98" i="2"/>
  <c r="U66" i="2"/>
  <c r="T66" i="2"/>
  <c r="S66" i="2"/>
  <c r="U3789" i="2"/>
  <c r="T3789" i="2"/>
  <c r="S3789" i="2"/>
  <c r="U3685" i="2"/>
  <c r="T3685" i="2"/>
  <c r="S3685" i="2"/>
  <c r="U3469" i="2"/>
  <c r="T3469" i="2"/>
  <c r="S3469" i="2"/>
  <c r="U3397" i="2"/>
  <c r="T3397" i="2"/>
  <c r="S3397" i="2"/>
  <c r="U3181" i="2"/>
  <c r="T3181" i="2"/>
  <c r="S3181" i="2"/>
  <c r="U3117" i="2"/>
  <c r="T3117" i="2"/>
  <c r="S3117" i="2"/>
  <c r="U3005" i="2"/>
  <c r="T3005" i="2"/>
  <c r="S3005" i="2"/>
  <c r="U2797" i="2"/>
  <c r="T2797" i="2"/>
  <c r="S2797" i="2"/>
  <c r="U2605" i="2"/>
  <c r="T2605" i="2"/>
  <c r="S2605" i="2"/>
  <c r="U2405" i="2"/>
  <c r="T2405" i="2"/>
  <c r="S2405" i="2"/>
  <c r="U2309" i="2"/>
  <c r="T2309" i="2"/>
  <c r="S2309" i="2"/>
  <c r="U2173" i="2"/>
  <c r="T2173" i="2"/>
  <c r="S2173" i="2"/>
  <c r="U2093" i="2"/>
  <c r="T2093" i="2"/>
  <c r="S2093" i="2"/>
  <c r="U1965" i="2"/>
  <c r="T1965" i="2"/>
  <c r="S1965" i="2"/>
  <c r="U1893" i="2"/>
  <c r="T1893" i="2"/>
  <c r="S1893" i="2"/>
  <c r="U1701" i="2"/>
  <c r="T1701" i="2"/>
  <c r="S1701" i="2"/>
  <c r="U1629" i="2"/>
  <c r="T1629" i="2"/>
  <c r="S1629" i="2"/>
  <c r="U4892" i="2"/>
  <c r="T4892" i="2"/>
  <c r="S4892" i="2"/>
  <c r="U4828" i="2"/>
  <c r="T4828" i="2"/>
  <c r="S4828" i="2"/>
  <c r="U4764" i="2"/>
  <c r="T4764" i="2"/>
  <c r="S4764" i="2"/>
  <c r="U4700" i="2"/>
  <c r="T4700" i="2"/>
  <c r="S4700" i="2"/>
  <c r="U4452" i="2"/>
  <c r="T4452" i="2"/>
  <c r="S4452" i="2"/>
  <c r="U4388" i="2"/>
  <c r="T4388" i="2"/>
  <c r="S4388" i="2"/>
  <c r="U4300" i="2"/>
  <c r="T4300" i="2"/>
  <c r="S4300" i="2"/>
  <c r="U4196" i="2"/>
  <c r="T4196" i="2"/>
  <c r="S4196" i="2"/>
  <c r="U4076" i="2"/>
  <c r="T4076" i="2"/>
  <c r="S4076" i="2"/>
  <c r="U3972" i="2"/>
  <c r="T3972" i="2"/>
  <c r="S3972" i="2"/>
  <c r="U3852" i="2"/>
  <c r="T3852" i="2"/>
  <c r="S3852" i="2"/>
  <c r="U3740" i="2"/>
  <c r="T3740" i="2"/>
  <c r="S3740" i="2"/>
  <c r="U3660" i="2"/>
  <c r="T3660" i="2"/>
  <c r="S3660" i="2"/>
  <c r="U3524" i="2"/>
  <c r="T3524" i="2"/>
  <c r="S3524" i="2"/>
  <c r="U3460" i="2"/>
  <c r="T3460" i="2"/>
  <c r="S3460" i="2"/>
  <c r="U3292" i="2"/>
  <c r="T3292" i="2"/>
  <c r="S3292" i="2"/>
  <c r="U3212" i="2"/>
  <c r="T3212" i="2"/>
  <c r="S3212" i="2"/>
  <c r="U2988" i="2"/>
  <c r="T2988" i="2"/>
  <c r="S2988" i="2"/>
  <c r="U2932" i="2"/>
  <c r="T2932" i="2"/>
  <c r="S2932" i="2"/>
  <c r="U2852" i="2"/>
  <c r="T2852" i="2"/>
  <c r="S2852" i="2"/>
  <c r="U2724" i="2"/>
  <c r="T2724" i="2"/>
  <c r="S2724" i="2"/>
  <c r="U2676" i="2"/>
  <c r="T2676" i="2"/>
  <c r="S2676" i="2"/>
  <c r="U2412" i="2"/>
  <c r="T2412" i="2"/>
  <c r="S2412" i="2"/>
  <c r="U1988" i="2"/>
  <c r="T1988" i="2"/>
  <c r="S1988" i="2"/>
  <c r="T1900" i="2"/>
  <c r="U1900" i="2"/>
  <c r="S1900" i="2"/>
  <c r="U1828" i="2"/>
  <c r="T1828" i="2"/>
  <c r="S1828" i="2"/>
  <c r="U1748" i="2"/>
  <c r="T1748" i="2"/>
  <c r="S1748" i="2"/>
  <c r="U4794" i="2"/>
  <c r="T4794" i="2"/>
  <c r="S4794" i="2"/>
  <c r="U4513" i="2"/>
  <c r="T4513" i="2"/>
  <c r="S4513" i="2"/>
  <c r="U3361" i="2"/>
  <c r="T3361" i="2"/>
  <c r="S3361" i="2"/>
  <c r="U3257" i="2"/>
  <c r="T3257" i="2"/>
  <c r="S3257" i="2"/>
  <c r="U3169" i="2"/>
  <c r="T3169" i="2"/>
  <c r="S3169" i="2"/>
  <c r="U2785" i="2"/>
  <c r="T2785" i="2"/>
  <c r="S2785" i="2"/>
  <c r="U2745" i="2"/>
  <c r="T2745" i="2"/>
  <c r="S2745" i="2"/>
  <c r="U2697" i="2"/>
  <c r="T2697" i="2"/>
  <c r="S2697" i="2"/>
  <c r="U2633" i="2"/>
  <c r="T2633" i="2"/>
  <c r="S2633" i="2"/>
  <c r="U2569" i="2"/>
  <c r="T2569" i="2"/>
  <c r="S2569" i="2"/>
  <c r="U2481" i="2"/>
  <c r="T2481" i="2"/>
  <c r="S2481" i="2"/>
  <c r="U2425" i="2"/>
  <c r="T2425" i="2"/>
  <c r="S2425" i="2"/>
  <c r="U2193" i="2"/>
  <c r="T2193" i="2"/>
  <c r="S2193" i="2"/>
  <c r="U2041" i="2"/>
  <c r="S2041" i="2"/>
  <c r="T2041" i="2"/>
  <c r="U1913" i="2"/>
  <c r="T1913" i="2"/>
  <c r="S1913" i="2"/>
  <c r="U1849" i="2"/>
  <c r="S1849" i="2"/>
  <c r="T1849" i="2"/>
  <c r="U1737" i="2"/>
  <c r="T1737" i="2"/>
  <c r="S1737" i="2"/>
  <c r="U1673" i="2"/>
  <c r="T1673" i="2"/>
  <c r="S1673" i="2"/>
  <c r="U1481" i="2"/>
  <c r="T1481" i="2"/>
  <c r="S1481" i="2"/>
  <c r="U1409" i="2"/>
  <c r="T1409" i="2"/>
  <c r="S1409" i="2"/>
  <c r="U1369" i="2"/>
  <c r="S1369" i="2"/>
  <c r="T1369" i="2"/>
  <c r="U1337" i="2"/>
  <c r="S1337" i="2"/>
  <c r="T1337" i="2"/>
  <c r="U1297" i="2"/>
  <c r="T1297" i="2"/>
  <c r="S1297" i="2"/>
  <c r="U1217" i="2"/>
  <c r="T1217" i="2"/>
  <c r="S1217" i="2"/>
  <c r="U1185" i="2"/>
  <c r="T1185" i="2"/>
  <c r="S1185" i="2"/>
  <c r="U1145" i="2"/>
  <c r="T1145" i="2"/>
  <c r="S1145" i="2"/>
  <c r="U1113" i="2"/>
  <c r="S1113" i="2"/>
  <c r="T1113" i="2"/>
  <c r="U1033" i="2"/>
  <c r="T1033" i="2"/>
  <c r="S1033" i="2"/>
  <c r="U985" i="2"/>
  <c r="S985" i="2"/>
  <c r="T985" i="2"/>
  <c r="U785" i="2"/>
  <c r="T785" i="2"/>
  <c r="S785" i="2"/>
  <c r="U753" i="2"/>
  <c r="T753" i="2"/>
  <c r="S753" i="2"/>
  <c r="U537" i="2"/>
  <c r="T537" i="2"/>
  <c r="S537" i="2"/>
  <c r="U505" i="2"/>
  <c r="T505" i="2"/>
  <c r="S505" i="2"/>
  <c r="U473" i="2"/>
  <c r="T473" i="2"/>
  <c r="S473" i="2"/>
  <c r="U441" i="2"/>
  <c r="T441" i="2"/>
  <c r="S441" i="2"/>
  <c r="U409" i="2"/>
  <c r="T409" i="2"/>
  <c r="S409" i="2"/>
  <c r="U377" i="2"/>
  <c r="T377" i="2"/>
  <c r="S377" i="2"/>
  <c r="U337" i="2"/>
  <c r="T337" i="2"/>
  <c r="S337" i="2"/>
  <c r="U305" i="2"/>
  <c r="T305" i="2"/>
  <c r="S305" i="2"/>
  <c r="U273" i="2"/>
  <c r="T273" i="2"/>
  <c r="S273" i="2"/>
  <c r="U41" i="2"/>
  <c r="T41" i="2"/>
  <c r="S41" i="2"/>
  <c r="U2609" i="2"/>
  <c r="T2609" i="2"/>
  <c r="S2609" i="2"/>
  <c r="U833" i="2"/>
  <c r="T833" i="2"/>
  <c r="S833" i="2"/>
  <c r="U1517" i="2"/>
  <c r="T1517" i="2"/>
  <c r="S1517" i="2"/>
  <c r="U1485" i="2"/>
  <c r="T1485" i="2"/>
  <c r="S1485" i="2"/>
  <c r="U1445" i="2"/>
  <c r="T1445" i="2"/>
  <c r="S1445" i="2"/>
  <c r="U1405" i="2"/>
  <c r="T1405" i="2"/>
  <c r="S1405" i="2"/>
  <c r="U1357" i="2"/>
  <c r="T1357" i="2"/>
  <c r="S1357" i="2"/>
  <c r="U1317" i="2"/>
  <c r="T1317" i="2"/>
  <c r="S1317" i="2"/>
  <c r="U973" i="2"/>
  <c r="T973" i="2"/>
  <c r="S973" i="2"/>
  <c r="U941" i="2"/>
  <c r="T941" i="2"/>
  <c r="S941" i="2"/>
  <c r="U909" i="2"/>
  <c r="T909" i="2"/>
  <c r="S909" i="2"/>
  <c r="U877" i="2"/>
  <c r="T877" i="2"/>
  <c r="S877" i="2"/>
  <c r="U845" i="2"/>
  <c r="T845" i="2"/>
  <c r="S845" i="2"/>
  <c r="U813" i="2"/>
  <c r="T813" i="2"/>
  <c r="S813" i="2"/>
  <c r="U773" i="2"/>
  <c r="T773" i="2"/>
  <c r="S773" i="2"/>
  <c r="U4428" i="2"/>
  <c r="T4428" i="2"/>
  <c r="S4428" i="2"/>
  <c r="U1620" i="2"/>
  <c r="T1620" i="2"/>
  <c r="S1620" i="2"/>
  <c r="U1556" i="2"/>
  <c r="T1556" i="2"/>
  <c r="S1556" i="2"/>
  <c r="U2906" i="2"/>
  <c r="T2906" i="2"/>
  <c r="S2906" i="2"/>
  <c r="U2394" i="2"/>
  <c r="T2394" i="2"/>
  <c r="S2394" i="2"/>
  <c r="U3473" i="2"/>
  <c r="T3473" i="2"/>
  <c r="S3473" i="2"/>
  <c r="U4843" i="2"/>
  <c r="T4843" i="2"/>
  <c r="S4843" i="2"/>
  <c r="U4259" i="2"/>
  <c r="T4259" i="2"/>
  <c r="S4259" i="2"/>
  <c r="U3971" i="2"/>
  <c r="T3971" i="2"/>
  <c r="S3971" i="2"/>
  <c r="U3667" i="2"/>
  <c r="T3667" i="2"/>
  <c r="S3667" i="2"/>
  <c r="U3331" i="2"/>
  <c r="S3331" i="2"/>
  <c r="T3331" i="2"/>
  <c r="U3171" i="2"/>
  <c r="S3171" i="2"/>
  <c r="T3171" i="2"/>
  <c r="U3019" i="2"/>
  <c r="T3019" i="2"/>
  <c r="S3019" i="2"/>
  <c r="U1115" i="2"/>
  <c r="T1115" i="2"/>
  <c r="S1115" i="2"/>
  <c r="U987" i="2"/>
  <c r="T987" i="2"/>
  <c r="S987" i="2"/>
  <c r="U3921" i="2"/>
  <c r="S3921" i="2"/>
  <c r="T3921" i="2"/>
  <c r="U2153" i="2"/>
  <c r="T2153" i="2"/>
  <c r="S2153" i="2"/>
  <c r="U1486" i="2"/>
  <c r="T1486" i="2"/>
  <c r="S1486" i="2"/>
  <c r="U966" i="2"/>
  <c r="T966" i="2"/>
  <c r="S966" i="2"/>
  <c r="U918" i="2"/>
  <c r="T918" i="2"/>
  <c r="S918" i="2"/>
  <c r="U886" i="2"/>
  <c r="T886" i="2"/>
  <c r="S886" i="2"/>
  <c r="U854" i="2"/>
  <c r="T854" i="2"/>
  <c r="S854" i="2"/>
  <c r="U150" i="2"/>
  <c r="T150" i="2"/>
  <c r="S150" i="2"/>
  <c r="U1500" i="2"/>
  <c r="T1500" i="2"/>
  <c r="S1500" i="2"/>
  <c r="U1212" i="2"/>
  <c r="T1212" i="2"/>
  <c r="S1212" i="2"/>
  <c r="U100" i="2"/>
  <c r="T100" i="2"/>
  <c r="S100" i="2"/>
  <c r="U68" i="2"/>
  <c r="T68" i="2"/>
  <c r="S68" i="2"/>
  <c r="U906" i="2"/>
  <c r="T906" i="2"/>
  <c r="S906" i="2"/>
  <c r="U3885" i="2"/>
  <c r="T3885" i="2"/>
  <c r="S3885" i="2"/>
  <c r="U3565" i="2"/>
  <c r="T3565" i="2"/>
  <c r="S3565" i="2"/>
  <c r="U3325" i="2"/>
  <c r="T3325" i="2"/>
  <c r="S3325" i="2"/>
  <c r="U3173" i="2"/>
  <c r="T3173" i="2"/>
  <c r="S3173" i="2"/>
  <c r="U2989" i="2"/>
  <c r="T2989" i="2"/>
  <c r="S2989" i="2"/>
  <c r="U2885" i="2"/>
  <c r="T2885" i="2"/>
  <c r="S2885" i="2"/>
  <c r="U2765" i="2"/>
  <c r="T2765" i="2"/>
  <c r="S2765" i="2"/>
  <c r="U2549" i="2"/>
  <c r="T2549" i="2"/>
  <c r="S2549" i="2"/>
  <c r="U2301" i="2"/>
  <c r="T2301" i="2"/>
  <c r="S2301" i="2"/>
  <c r="U4946" i="2"/>
  <c r="T4946" i="2"/>
  <c r="S4946" i="2"/>
  <c r="U4074" i="2"/>
  <c r="T4074" i="2"/>
  <c r="S4074" i="2"/>
  <c r="U3466" i="2"/>
  <c r="T3466" i="2"/>
  <c r="S3466" i="2"/>
  <c r="U4189" i="2"/>
  <c r="T4189" i="2"/>
  <c r="S4189" i="2"/>
  <c r="U4157" i="2"/>
  <c r="T4157" i="2"/>
  <c r="S4157" i="2"/>
  <c r="U4109" i="2"/>
  <c r="T4109" i="2"/>
  <c r="S4109" i="2"/>
  <c r="U4061" i="2"/>
  <c r="T4061" i="2"/>
  <c r="S4061" i="2"/>
  <c r="U4615" i="2"/>
  <c r="T4615" i="2"/>
  <c r="S4615" i="2"/>
  <c r="U2712" i="2"/>
  <c r="T2712" i="2"/>
  <c r="S2712" i="2"/>
  <c r="U4909" i="2"/>
  <c r="T4909" i="2"/>
  <c r="S4909" i="2"/>
  <c r="U3384" i="2"/>
  <c r="T3384" i="2"/>
  <c r="S3384" i="2"/>
  <c r="U2464" i="2"/>
  <c r="T2464" i="2"/>
  <c r="S2464" i="2"/>
  <c r="U3736" i="2"/>
  <c r="T3736" i="2"/>
  <c r="S3736" i="2"/>
  <c r="U4903" i="2"/>
  <c r="S4903" i="2"/>
  <c r="T4903" i="2"/>
  <c r="T4647" i="2"/>
  <c r="S4647" i="2"/>
  <c r="U4647" i="2"/>
  <c r="U4527" i="2"/>
  <c r="T4527" i="2"/>
  <c r="S4527" i="2"/>
  <c r="U4439" i="2"/>
  <c r="T4439" i="2"/>
  <c r="S4439" i="2"/>
  <c r="T4263" i="2"/>
  <c r="U4263" i="2"/>
  <c r="S4263" i="2"/>
  <c r="U4087" i="2"/>
  <c r="T4087" i="2"/>
  <c r="S4087" i="2"/>
  <c r="U3983" i="2"/>
  <c r="T3983" i="2"/>
  <c r="S3983" i="2"/>
  <c r="U3791" i="2"/>
  <c r="T3791" i="2"/>
  <c r="S3791" i="2"/>
  <c r="U3687" i="2"/>
  <c r="T3687" i="2"/>
  <c r="S3687" i="2"/>
  <c r="U3527" i="2"/>
  <c r="T3527" i="2"/>
  <c r="S3527" i="2"/>
  <c r="U3431" i="2"/>
  <c r="T3431" i="2"/>
  <c r="S3431" i="2"/>
  <c r="U3343" i="2"/>
  <c r="T3343" i="2"/>
  <c r="S3343" i="2"/>
  <c r="U3215" i="2"/>
  <c r="T3215" i="2"/>
  <c r="S3215" i="2"/>
  <c r="U3063" i="2"/>
  <c r="T3063" i="2"/>
  <c r="S3063" i="2"/>
  <c r="U2919" i="2"/>
  <c r="T2919" i="2"/>
  <c r="S2919" i="2"/>
  <c r="U2823" i="2"/>
  <c r="T2823" i="2"/>
  <c r="S2823" i="2"/>
  <c r="U2655" i="2"/>
  <c r="T2655" i="2"/>
  <c r="S2655" i="2"/>
  <c r="U2439" i="2"/>
  <c r="T2439" i="2"/>
  <c r="S2439" i="2"/>
  <c r="U2351" i="2"/>
  <c r="S2351" i="2"/>
  <c r="T2351" i="2"/>
  <c r="U2183" i="2"/>
  <c r="T2183" i="2"/>
  <c r="S2183" i="2"/>
  <c r="U1983" i="2"/>
  <c r="T1983" i="2"/>
  <c r="S1983" i="2"/>
  <c r="U1895" i="2"/>
  <c r="T1895" i="2"/>
  <c r="S1895" i="2"/>
  <c r="U1287" i="2"/>
  <c r="T1287" i="2"/>
  <c r="S1287" i="2"/>
  <c r="U4960" i="2"/>
  <c r="T4960" i="2"/>
  <c r="S4960" i="2"/>
  <c r="U4832" i="2"/>
  <c r="T4832" i="2"/>
  <c r="S4832" i="2"/>
  <c r="U4792" i="2"/>
  <c r="T4792" i="2"/>
  <c r="S4792" i="2"/>
  <c r="U4680" i="2"/>
  <c r="T4680" i="2"/>
  <c r="S4680" i="2"/>
  <c r="U4560" i="2"/>
  <c r="S4560" i="2"/>
  <c r="T4560" i="2"/>
  <c r="U4520" i="2"/>
  <c r="S4520" i="2"/>
  <c r="T4520" i="2"/>
  <c r="S4456" i="2"/>
  <c r="T4456" i="2"/>
  <c r="U4456" i="2"/>
  <c r="U4416" i="2"/>
  <c r="S4416" i="2"/>
  <c r="T4416" i="2"/>
  <c r="U4344" i="2"/>
  <c r="S4344" i="2"/>
  <c r="T4344" i="2"/>
  <c r="U4312" i="2"/>
  <c r="T4312" i="2"/>
  <c r="S4312" i="2"/>
  <c r="U4280" i="2"/>
  <c r="T4280" i="2"/>
  <c r="S4280" i="2"/>
  <c r="U4040" i="2"/>
  <c r="T4040" i="2"/>
  <c r="S4040" i="2"/>
  <c r="U3976" i="2"/>
  <c r="T3976" i="2"/>
  <c r="S3976" i="2"/>
  <c r="U3936" i="2"/>
  <c r="S3936" i="2"/>
  <c r="T3936" i="2"/>
  <c r="U3888" i="2"/>
  <c r="T3888" i="2"/>
  <c r="S3888" i="2"/>
  <c r="U3792" i="2"/>
  <c r="S3792" i="2"/>
  <c r="T3792" i="2"/>
  <c r="U3760" i="2"/>
  <c r="T3760" i="2"/>
  <c r="S3760" i="2"/>
  <c r="U3616" i="2"/>
  <c r="S3616" i="2"/>
  <c r="T3616" i="2"/>
  <c r="U3552" i="2"/>
  <c r="S3552" i="2"/>
  <c r="T3552" i="2"/>
  <c r="U3504" i="2"/>
  <c r="T3504" i="2"/>
  <c r="S3504" i="2"/>
  <c r="U3464" i="2"/>
  <c r="T3464" i="2"/>
  <c r="S3464" i="2"/>
  <c r="U3424" i="2"/>
  <c r="T3424" i="2"/>
  <c r="S3424" i="2"/>
  <c r="U3336" i="2"/>
  <c r="T3336" i="2"/>
  <c r="S3336" i="2"/>
  <c r="U3296" i="2"/>
  <c r="T3296" i="2"/>
  <c r="S3296" i="2"/>
  <c r="U3168" i="2"/>
  <c r="T3168" i="2"/>
  <c r="S3168" i="2"/>
  <c r="U2960" i="2"/>
  <c r="T2960" i="2"/>
  <c r="S2960" i="2"/>
  <c r="U2864" i="2"/>
  <c r="T2864" i="2"/>
  <c r="S2864" i="2"/>
  <c r="U2792" i="2"/>
  <c r="T2792" i="2"/>
  <c r="S2792" i="2"/>
  <c r="U2760" i="2"/>
  <c r="T2760" i="2"/>
  <c r="S2760" i="2"/>
  <c r="U2656" i="2"/>
  <c r="T2656" i="2"/>
  <c r="S2656" i="2"/>
  <c r="U2592" i="2"/>
  <c r="T2592" i="2"/>
  <c r="S2592" i="2"/>
  <c r="U2552" i="2"/>
  <c r="T2552" i="2"/>
  <c r="S2552" i="2"/>
  <c r="U2480" i="2"/>
  <c r="T2480" i="2"/>
  <c r="S2480" i="2"/>
  <c r="U2440" i="2"/>
  <c r="T2440" i="2"/>
  <c r="S2440" i="2"/>
  <c r="U2376" i="2"/>
  <c r="T2376" i="2"/>
  <c r="S2376" i="2"/>
  <c r="U2312" i="2"/>
  <c r="T2312" i="2"/>
  <c r="S2312" i="2"/>
  <c r="U2184" i="2"/>
  <c r="T2184" i="2"/>
  <c r="S2184" i="2"/>
  <c r="U2144" i="2"/>
  <c r="T2144" i="2"/>
  <c r="S2144" i="2"/>
  <c r="U1968" i="2"/>
  <c r="T1968" i="2"/>
  <c r="S1968" i="2"/>
  <c r="U1936" i="2"/>
  <c r="T1936" i="2"/>
  <c r="S1936" i="2"/>
  <c r="U1904" i="2"/>
  <c r="T1904" i="2"/>
  <c r="S1904" i="2"/>
  <c r="U1872" i="2"/>
  <c r="T1872" i="2"/>
  <c r="S1872" i="2"/>
  <c r="U1840" i="2"/>
  <c r="T1840" i="2"/>
  <c r="S1840" i="2"/>
  <c r="U1776" i="2"/>
  <c r="T1776" i="2"/>
  <c r="S1776" i="2"/>
  <c r="U1744" i="2"/>
  <c r="T1744" i="2"/>
  <c r="S1744" i="2"/>
  <c r="U1712" i="2"/>
  <c r="T1712" i="2"/>
  <c r="S1712" i="2"/>
  <c r="U1648" i="2"/>
  <c r="T1648" i="2"/>
  <c r="S1648" i="2"/>
  <c r="U1616" i="2"/>
  <c r="T1616" i="2"/>
  <c r="S1616" i="2"/>
  <c r="U1552" i="2"/>
  <c r="T1552" i="2"/>
  <c r="S1552" i="2"/>
  <c r="U1520" i="2"/>
  <c r="T1520" i="2"/>
  <c r="S1520" i="2"/>
  <c r="U1488" i="2"/>
  <c r="T1488" i="2"/>
  <c r="S1488" i="2"/>
  <c r="U1448" i="2"/>
  <c r="T1448" i="2"/>
  <c r="S1448" i="2"/>
  <c r="U1384" i="2"/>
  <c r="T1384" i="2"/>
  <c r="S1384" i="2"/>
  <c r="U1352" i="2"/>
  <c r="S1352" i="2"/>
  <c r="T1352" i="2"/>
  <c r="U1288" i="2"/>
  <c r="S1288" i="2"/>
  <c r="T1288" i="2"/>
  <c r="U1256" i="2"/>
  <c r="T1256" i="2"/>
  <c r="S1256" i="2"/>
  <c r="U1224" i="2"/>
  <c r="T1224" i="2"/>
  <c r="S1224" i="2"/>
  <c r="U1192" i="2"/>
  <c r="S1192" i="2"/>
  <c r="T1192" i="2"/>
  <c r="U1128" i="2"/>
  <c r="T1128" i="2"/>
  <c r="S1128" i="2"/>
  <c r="U1096" i="2"/>
  <c r="S1096" i="2"/>
  <c r="T1096" i="2"/>
  <c r="U1024" i="2"/>
  <c r="T1024" i="2"/>
  <c r="S1024" i="2"/>
  <c r="U952" i="2"/>
  <c r="T952" i="2"/>
  <c r="S952" i="2"/>
  <c r="U888" i="2"/>
  <c r="S888" i="2"/>
  <c r="T888" i="2"/>
  <c r="U856" i="2"/>
  <c r="T856" i="2"/>
  <c r="S856" i="2"/>
  <c r="U824" i="2"/>
  <c r="S824" i="2"/>
  <c r="T824" i="2"/>
  <c r="U792" i="2"/>
  <c r="T792" i="2"/>
  <c r="S792" i="2"/>
  <c r="U760" i="2"/>
  <c r="T760" i="2"/>
  <c r="S760" i="2"/>
  <c r="U728" i="2"/>
  <c r="T728" i="2"/>
  <c r="S728" i="2"/>
  <c r="U696" i="2"/>
  <c r="T696" i="2"/>
  <c r="S696" i="2"/>
  <c r="U664" i="2"/>
  <c r="T664" i="2"/>
  <c r="S664" i="2"/>
  <c r="U560" i="2"/>
  <c r="T560" i="2"/>
  <c r="S560" i="2"/>
  <c r="U528" i="2"/>
  <c r="T528" i="2"/>
  <c r="S528" i="2"/>
  <c r="U496" i="2"/>
  <c r="T496" i="2"/>
  <c r="S496" i="2"/>
  <c r="U464" i="2"/>
  <c r="T464" i="2"/>
  <c r="S464" i="2"/>
  <c r="U432" i="2"/>
  <c r="T432" i="2"/>
  <c r="S432" i="2"/>
  <c r="U400" i="2"/>
  <c r="T400" i="2"/>
  <c r="S400" i="2"/>
  <c r="U368" i="2"/>
  <c r="T368" i="2"/>
  <c r="S368" i="2"/>
  <c r="U336" i="2"/>
  <c r="T336" i="2"/>
  <c r="S336" i="2"/>
  <c r="U304" i="2"/>
  <c r="T304" i="2"/>
  <c r="S304" i="2"/>
  <c r="U272" i="2"/>
  <c r="T272" i="2"/>
  <c r="S272" i="2"/>
  <c r="U176" i="2"/>
  <c r="T176" i="2"/>
  <c r="S176" i="2"/>
  <c r="U144" i="2"/>
  <c r="T144" i="2"/>
  <c r="S144" i="2"/>
  <c r="U112" i="2"/>
  <c r="T112" i="2"/>
  <c r="S112" i="2"/>
  <c r="U80" i="2"/>
  <c r="T80" i="2"/>
  <c r="S80" i="2"/>
  <c r="U48" i="2"/>
  <c r="S48" i="2"/>
  <c r="T48" i="2"/>
  <c r="U16" i="2"/>
  <c r="T16" i="2"/>
  <c r="S16" i="2"/>
  <c r="U4557" i="2"/>
  <c r="T4557" i="2"/>
  <c r="S4557" i="2"/>
  <c r="U4948" i="2"/>
  <c r="T4948" i="2"/>
  <c r="S4948" i="2"/>
  <c r="U4884" i="2"/>
  <c r="T4884" i="2"/>
  <c r="S4884" i="2"/>
  <c r="U4820" i="2"/>
  <c r="T4820" i="2"/>
  <c r="S4820" i="2"/>
  <c r="U4756" i="2"/>
  <c r="T4756" i="2"/>
  <c r="S4756" i="2"/>
  <c r="U4692" i="2"/>
  <c r="T4692" i="2"/>
  <c r="S4692" i="2"/>
  <c r="U4292" i="2"/>
  <c r="T4292" i="2"/>
  <c r="S4292" i="2"/>
  <c r="U4228" i="2"/>
  <c r="T4228" i="2"/>
  <c r="S4228" i="2"/>
  <c r="U4148" i="2"/>
  <c r="T4148" i="2"/>
  <c r="S4148" i="2"/>
  <c r="U4036" i="2"/>
  <c r="T4036" i="2"/>
  <c r="S4036" i="2"/>
  <c r="U3980" i="2"/>
  <c r="T3980" i="2"/>
  <c r="S3980" i="2"/>
  <c r="U3908" i="2"/>
  <c r="T3908" i="2"/>
  <c r="S3908" i="2"/>
  <c r="U3652" i="2"/>
  <c r="T3652" i="2"/>
  <c r="S3652" i="2"/>
  <c r="U3556" i="2"/>
  <c r="T3556" i="2"/>
  <c r="S3556" i="2"/>
  <c r="U3500" i="2"/>
  <c r="T3500" i="2"/>
  <c r="S3500" i="2"/>
  <c r="U3372" i="2"/>
  <c r="S3372" i="2"/>
  <c r="T3372" i="2"/>
  <c r="U2900" i="2"/>
  <c r="T2900" i="2"/>
  <c r="S2900" i="2"/>
  <c r="U2780" i="2"/>
  <c r="T2780" i="2"/>
  <c r="S2780" i="2"/>
  <c r="U2668" i="2"/>
  <c r="S2668" i="2"/>
  <c r="T2668" i="2"/>
  <c r="U2612" i="2"/>
  <c r="T2612" i="2"/>
  <c r="S2612" i="2"/>
  <c r="U2548" i="2"/>
  <c r="T2548" i="2"/>
  <c r="S2548" i="2"/>
  <c r="U2476" i="2"/>
  <c r="T2476" i="2"/>
  <c r="S2476" i="2"/>
  <c r="U2372" i="2"/>
  <c r="T2372" i="2"/>
  <c r="S2372" i="2"/>
  <c r="U3186" i="2"/>
  <c r="T3186" i="2"/>
  <c r="S3186" i="2"/>
  <c r="U4971" i="2"/>
  <c r="T4971" i="2"/>
  <c r="S4971" i="2"/>
  <c r="U4355" i="2"/>
  <c r="T4355" i="2"/>
  <c r="S4355" i="2"/>
  <c r="U3819" i="2"/>
  <c r="S3819" i="2"/>
  <c r="T3819" i="2"/>
  <c r="U2003" i="2"/>
  <c r="T2003" i="2"/>
  <c r="S2003" i="2"/>
  <c r="U1867" i="2"/>
  <c r="T1867" i="2"/>
  <c r="S1867" i="2"/>
  <c r="U1755" i="2"/>
  <c r="T1755" i="2"/>
  <c r="S1755" i="2"/>
  <c r="U1627" i="2"/>
  <c r="T1627" i="2"/>
  <c r="S1627" i="2"/>
  <c r="U1483" i="2"/>
  <c r="T1483" i="2"/>
  <c r="S1483" i="2"/>
  <c r="U1419" i="2"/>
  <c r="T1419" i="2"/>
  <c r="S1419" i="2"/>
  <c r="T1363" i="2"/>
  <c r="U1363" i="2"/>
  <c r="S1363" i="2"/>
  <c r="U107" i="2"/>
  <c r="T107" i="2"/>
  <c r="S107" i="2"/>
  <c r="U3825" i="2"/>
  <c r="T3825" i="2"/>
  <c r="S3825" i="2"/>
  <c r="U3601" i="2"/>
  <c r="S3601" i="2"/>
  <c r="T3601" i="2"/>
  <c r="U3545" i="2"/>
  <c r="S3545" i="2"/>
  <c r="T3545" i="2"/>
  <c r="U3497" i="2"/>
  <c r="S3497" i="2"/>
  <c r="T3497" i="2"/>
  <c r="U2113" i="2"/>
  <c r="T2113" i="2"/>
  <c r="S2113" i="2"/>
  <c r="U1705" i="2"/>
  <c r="T1705" i="2"/>
  <c r="S1705" i="2"/>
  <c r="U1065" i="2"/>
  <c r="T1065" i="2"/>
  <c r="S1065" i="2"/>
  <c r="U241" i="2"/>
  <c r="T241" i="2"/>
  <c r="S241" i="2"/>
  <c r="U2529" i="2"/>
  <c r="T2529" i="2"/>
  <c r="S2529" i="2"/>
  <c r="U750" i="2"/>
  <c r="T750" i="2"/>
  <c r="S750" i="2"/>
  <c r="U718" i="2"/>
  <c r="T718" i="2"/>
  <c r="S718" i="2"/>
  <c r="U686" i="2"/>
  <c r="T686" i="2"/>
  <c r="S686" i="2"/>
  <c r="U654" i="2"/>
  <c r="T654" i="2"/>
  <c r="S654" i="2"/>
  <c r="U606" i="2"/>
  <c r="T606" i="2"/>
  <c r="S606" i="2"/>
  <c r="U566" i="2"/>
  <c r="T566" i="2"/>
  <c r="S566" i="2"/>
  <c r="U526" i="2"/>
  <c r="T526" i="2"/>
  <c r="S526" i="2"/>
  <c r="U462" i="2"/>
  <c r="T462" i="2"/>
  <c r="S462" i="2"/>
  <c r="U430" i="2"/>
  <c r="T430" i="2"/>
  <c r="S430" i="2"/>
  <c r="U390" i="2"/>
  <c r="T390" i="2"/>
  <c r="S390" i="2"/>
  <c r="U318" i="2"/>
  <c r="T318" i="2"/>
  <c r="S318" i="2"/>
  <c r="U198" i="2"/>
  <c r="T198" i="2"/>
  <c r="S198" i="2"/>
  <c r="U118" i="2"/>
  <c r="T118" i="2"/>
  <c r="S118" i="2"/>
  <c r="U86" i="2"/>
  <c r="T86" i="2"/>
  <c r="S86" i="2"/>
  <c r="U692" i="2"/>
  <c r="T692" i="2"/>
  <c r="S692" i="2"/>
  <c r="U588" i="2"/>
  <c r="T588" i="2"/>
  <c r="S588" i="2"/>
  <c r="U524" i="2"/>
  <c r="T524" i="2"/>
  <c r="S524" i="2"/>
  <c r="U452" i="2"/>
  <c r="T452" i="2"/>
  <c r="S452" i="2"/>
  <c r="U388" i="2"/>
  <c r="T388" i="2"/>
  <c r="S388" i="2"/>
  <c r="U324" i="2"/>
  <c r="T324" i="2"/>
  <c r="S324" i="2"/>
  <c r="U1002" i="2"/>
  <c r="T1002" i="2"/>
  <c r="S1002" i="2"/>
  <c r="U602" i="2"/>
  <c r="T602" i="2"/>
  <c r="S602" i="2"/>
  <c r="U474" i="2"/>
  <c r="T474" i="2"/>
  <c r="S474" i="2"/>
  <c r="U362" i="2"/>
  <c r="T362" i="2"/>
  <c r="S362" i="2"/>
  <c r="U298" i="2"/>
  <c r="T298" i="2"/>
  <c r="S298" i="2"/>
  <c r="U194" i="2"/>
  <c r="T194" i="2"/>
  <c r="S194" i="2"/>
  <c r="U90" i="2"/>
  <c r="T90" i="2"/>
  <c r="S90" i="2"/>
  <c r="U58" i="2"/>
  <c r="T58" i="2"/>
  <c r="S58" i="2"/>
  <c r="U4274" i="2"/>
  <c r="T4274" i="2"/>
  <c r="S4274" i="2"/>
  <c r="U4045" i="2"/>
  <c r="T4045" i="2"/>
  <c r="S4045" i="2"/>
  <c r="U3820" i="2"/>
  <c r="T3820" i="2"/>
  <c r="S3820" i="2"/>
  <c r="U3276" i="2"/>
  <c r="T3276" i="2"/>
  <c r="S3276" i="2"/>
  <c r="U3204" i="2"/>
  <c r="T3204" i="2"/>
  <c r="S3204" i="2"/>
  <c r="U3052" i="2"/>
  <c r="T3052" i="2"/>
  <c r="S3052" i="2"/>
  <c r="U2972" i="2"/>
  <c r="T2972" i="2"/>
  <c r="S2972" i="2"/>
  <c r="U2892" i="2"/>
  <c r="T2892" i="2"/>
  <c r="S2892" i="2"/>
  <c r="U2828" i="2"/>
  <c r="T2828" i="2"/>
  <c r="S2828" i="2"/>
  <c r="U2716" i="2"/>
  <c r="S2716" i="2"/>
  <c r="T2716" i="2"/>
  <c r="U2636" i="2"/>
  <c r="S2636" i="2"/>
  <c r="T2636" i="2"/>
  <c r="U4290" i="2"/>
  <c r="T4290" i="2"/>
  <c r="S4290" i="2"/>
  <c r="U3842" i="2"/>
  <c r="T3842" i="2"/>
  <c r="S3842" i="2"/>
  <c r="U3562" i="2"/>
  <c r="S3562" i="2"/>
  <c r="T3562" i="2"/>
  <c r="U4665" i="2"/>
  <c r="T4665" i="2"/>
  <c r="S4665" i="2"/>
  <c r="U3127" i="2"/>
  <c r="T3127" i="2"/>
  <c r="S3127" i="2"/>
  <c r="U3031" i="2"/>
  <c r="T3031" i="2"/>
  <c r="S3031" i="2"/>
  <c r="U2879" i="2"/>
  <c r="T2879" i="2"/>
  <c r="S2879" i="2"/>
  <c r="U2791" i="2"/>
  <c r="T2791" i="2"/>
  <c r="S2791" i="2"/>
  <c r="U2719" i="2"/>
  <c r="T2719" i="2"/>
  <c r="S2719" i="2"/>
  <c r="U2207" i="2"/>
  <c r="S2207" i="2"/>
  <c r="T2207" i="2"/>
  <c r="U2055" i="2"/>
  <c r="T2055" i="2"/>
  <c r="S2055" i="2"/>
  <c r="U1911" i="2"/>
  <c r="T1911" i="2"/>
  <c r="S1911" i="2"/>
  <c r="U1823" i="2"/>
  <c r="T1823" i="2"/>
  <c r="S1823" i="2"/>
  <c r="U1511" i="2"/>
  <c r="T1511" i="2"/>
  <c r="S1511" i="2"/>
  <c r="U1335" i="2"/>
  <c r="T1335" i="2"/>
  <c r="S1335" i="2"/>
  <c r="U1263" i="2"/>
  <c r="T1263" i="2"/>
  <c r="S1263" i="2"/>
  <c r="U1167" i="2"/>
  <c r="T1167" i="2"/>
  <c r="S1167" i="2"/>
  <c r="U1103" i="2"/>
  <c r="T1103" i="2"/>
  <c r="S1103" i="2"/>
  <c r="U911" i="2"/>
  <c r="T911" i="2"/>
  <c r="S911" i="2"/>
  <c r="U839" i="2"/>
  <c r="T839" i="2"/>
  <c r="S839" i="2"/>
  <c r="U639" i="2"/>
  <c r="T639" i="2"/>
  <c r="S639" i="2"/>
  <c r="U575" i="2"/>
  <c r="T575" i="2"/>
  <c r="S575" i="2"/>
  <c r="U511" i="2"/>
  <c r="T511" i="2"/>
  <c r="S511" i="2"/>
  <c r="U327" i="2"/>
  <c r="T327" i="2"/>
  <c r="S327" i="2"/>
  <c r="U255" i="2"/>
  <c r="T255" i="2"/>
  <c r="S255" i="2"/>
  <c r="U127" i="2"/>
  <c r="T127" i="2"/>
  <c r="S127" i="2"/>
  <c r="S4967" i="2"/>
  <c r="T4967" i="2"/>
  <c r="U4967" i="2"/>
  <c r="U4870" i="2"/>
  <c r="T4870" i="2"/>
  <c r="S4870" i="2"/>
  <c r="U4806" i="2"/>
  <c r="T4806" i="2"/>
  <c r="S4806" i="2"/>
  <c r="U4750" i="2"/>
  <c r="S4750" i="2"/>
  <c r="T4750" i="2"/>
  <c r="U4446" i="2"/>
  <c r="S4446" i="2"/>
  <c r="T4446" i="2"/>
  <c r="S4326" i="2"/>
  <c r="T4326" i="2"/>
  <c r="U4326" i="2"/>
  <c r="U2358" i="2"/>
  <c r="T2358" i="2"/>
  <c r="S2358" i="2"/>
  <c r="U2214" i="2"/>
  <c r="T2214" i="2"/>
  <c r="S2214" i="2"/>
  <c r="U1758" i="2"/>
  <c r="T1758" i="2"/>
  <c r="S1758" i="2"/>
  <c r="U4957" i="2"/>
  <c r="T4957" i="2"/>
  <c r="S4957" i="2"/>
  <c r="U4525" i="2"/>
  <c r="T4525" i="2"/>
  <c r="S4525" i="2"/>
  <c r="U4493" i="2"/>
  <c r="T4493" i="2"/>
  <c r="S4493" i="2"/>
  <c r="U4445" i="2"/>
  <c r="T4445" i="2"/>
  <c r="S4445" i="2"/>
  <c r="U4477" i="2"/>
  <c r="T4477" i="2"/>
  <c r="S4477" i="2"/>
  <c r="U2231" i="2"/>
  <c r="T2231" i="2"/>
  <c r="S2231" i="2"/>
  <c r="U4814" i="2"/>
  <c r="S4814" i="2"/>
  <c r="T4814" i="2"/>
  <c r="U3216" i="2"/>
  <c r="T3216" i="2"/>
  <c r="S3216" i="2"/>
  <c r="U4893" i="2"/>
  <c r="S4893" i="2"/>
  <c r="T4893" i="2"/>
  <c r="U2176" i="2"/>
  <c r="T2176" i="2"/>
  <c r="S2176" i="2"/>
  <c r="U4982" i="2"/>
  <c r="S4982" i="2"/>
  <c r="T4982" i="2"/>
  <c r="U2808" i="2"/>
  <c r="T2808" i="2"/>
  <c r="S2808" i="2"/>
  <c r="U4983" i="2"/>
  <c r="S4983" i="2"/>
  <c r="T4983" i="2"/>
  <c r="U2543" i="2"/>
  <c r="T2543" i="2"/>
  <c r="S2543" i="2"/>
  <c r="U4240" i="2"/>
  <c r="T4240" i="2"/>
  <c r="S4240" i="2"/>
  <c r="U4152" i="2"/>
  <c r="T4152" i="2"/>
  <c r="S4152" i="2"/>
  <c r="U4112" i="2"/>
  <c r="T4112" i="2"/>
  <c r="S4112" i="2"/>
  <c r="U3832" i="2"/>
  <c r="S3832" i="2"/>
  <c r="T3832" i="2"/>
  <c r="U3712" i="2"/>
  <c r="S3712" i="2"/>
  <c r="T3712" i="2"/>
  <c r="U3664" i="2"/>
  <c r="T3664" i="2"/>
  <c r="S3664" i="2"/>
  <c r="U3368" i="2"/>
  <c r="T3368" i="2"/>
  <c r="S3368" i="2"/>
  <c r="U3256" i="2"/>
  <c r="T3256" i="2"/>
  <c r="S3256" i="2"/>
  <c r="U3200" i="2"/>
  <c r="T3200" i="2"/>
  <c r="S3200" i="2"/>
  <c r="U3064" i="2"/>
  <c r="T3064" i="2"/>
  <c r="S3064" i="2"/>
  <c r="U3032" i="2"/>
  <c r="T3032" i="2"/>
  <c r="S3032" i="2"/>
  <c r="U2904" i="2"/>
  <c r="T2904" i="2"/>
  <c r="S2904" i="2"/>
  <c r="U2624" i="2"/>
  <c r="T2624" i="2"/>
  <c r="S2624" i="2"/>
  <c r="U2216" i="2"/>
  <c r="T2216" i="2"/>
  <c r="S2216" i="2"/>
  <c r="U2112" i="2"/>
  <c r="T2112" i="2"/>
  <c r="S2112" i="2"/>
  <c r="U1320" i="2"/>
  <c r="T1320" i="2"/>
  <c r="S1320" i="2"/>
  <c r="U1160" i="2"/>
  <c r="T1160" i="2"/>
  <c r="S1160" i="2"/>
  <c r="U1064" i="2"/>
  <c r="T1064" i="2"/>
  <c r="S1064" i="2"/>
  <c r="U240" i="2"/>
  <c r="T240" i="2"/>
  <c r="S240" i="2"/>
  <c r="U4414" i="2"/>
  <c r="T4414" i="2"/>
  <c r="S4414" i="2"/>
  <c r="U3949" i="2"/>
  <c r="T3949" i="2"/>
  <c r="S3949" i="2"/>
  <c r="U3733" i="2"/>
  <c r="T3733" i="2"/>
  <c r="S3733" i="2"/>
  <c r="U3445" i="2"/>
  <c r="T3445" i="2"/>
  <c r="S3445" i="2"/>
  <c r="U3341" i="2"/>
  <c r="T3341" i="2"/>
  <c r="S3341" i="2"/>
  <c r="U3109" i="2"/>
  <c r="T3109" i="2"/>
  <c r="S3109" i="2"/>
  <c r="U2933" i="2"/>
  <c r="T2933" i="2"/>
  <c r="S2933" i="2"/>
  <c r="U2813" i="2"/>
  <c r="T2813" i="2"/>
  <c r="S2813" i="2"/>
  <c r="U2645" i="2"/>
  <c r="T2645" i="2"/>
  <c r="S2645" i="2"/>
  <c r="U2557" i="2"/>
  <c r="T2557" i="2"/>
  <c r="S2557" i="2"/>
  <c r="U2461" i="2"/>
  <c r="T2461" i="2"/>
  <c r="S2461" i="2"/>
  <c r="U2245" i="2"/>
  <c r="T2245" i="2"/>
  <c r="S2245" i="2"/>
  <c r="U1941" i="2"/>
  <c r="T1941" i="2"/>
  <c r="S1941" i="2"/>
  <c r="U1885" i="2"/>
  <c r="T1885" i="2"/>
  <c r="S1885" i="2"/>
  <c r="U1805" i="2"/>
  <c r="T1805" i="2"/>
  <c r="S1805" i="2"/>
  <c r="U1725" i="2"/>
  <c r="T1725" i="2"/>
  <c r="S1725" i="2"/>
  <c r="U1621" i="2"/>
  <c r="T1621" i="2"/>
  <c r="S1621" i="2"/>
  <c r="U4819" i="2"/>
  <c r="T4819" i="2"/>
  <c r="S4819" i="2"/>
  <c r="U4675" i="2"/>
  <c r="S4675" i="2"/>
  <c r="T4675" i="2"/>
  <c r="U4547" i="2"/>
  <c r="S4547" i="2"/>
  <c r="T4547" i="2"/>
  <c r="U4219" i="2"/>
  <c r="T4219" i="2"/>
  <c r="S4219" i="2"/>
  <c r="U4099" i="2"/>
  <c r="S4099" i="2"/>
  <c r="T4099" i="2"/>
  <c r="U4011" i="2"/>
  <c r="T4011" i="2"/>
  <c r="S4011" i="2"/>
  <c r="U3891" i="2"/>
  <c r="T3891" i="2"/>
  <c r="S3891" i="2"/>
  <c r="U3779" i="2"/>
  <c r="S3779" i="2"/>
  <c r="T3779" i="2"/>
  <c r="U3707" i="2"/>
  <c r="T3707" i="2"/>
  <c r="S3707" i="2"/>
  <c r="U3603" i="2"/>
  <c r="T3603" i="2"/>
  <c r="S3603" i="2"/>
  <c r="U3459" i="2"/>
  <c r="T3459" i="2"/>
  <c r="S3459" i="2"/>
  <c r="U3235" i="2"/>
  <c r="T3235" i="2"/>
  <c r="S3235" i="2"/>
  <c r="U3107" i="2"/>
  <c r="T3107" i="2"/>
  <c r="S3107" i="2"/>
  <c r="U3011" i="2"/>
  <c r="T3011" i="2"/>
  <c r="S3011" i="2"/>
  <c r="U2787" i="2"/>
  <c r="S2787" i="2"/>
  <c r="T2787" i="2"/>
  <c r="U2659" i="2"/>
  <c r="S2659" i="2"/>
  <c r="T2659" i="2"/>
  <c r="U2539" i="2"/>
  <c r="T2539" i="2"/>
  <c r="S2539" i="2"/>
  <c r="U2443" i="2"/>
  <c r="T2443" i="2"/>
  <c r="S2443" i="2"/>
  <c r="U2363" i="2"/>
  <c r="T2363" i="2"/>
  <c r="S2363" i="2"/>
  <c r="U2195" i="2"/>
  <c r="T2195" i="2"/>
  <c r="S2195" i="2"/>
  <c r="U2099" i="2"/>
  <c r="T2099" i="2"/>
  <c r="S2099" i="2"/>
  <c r="U2011" i="2"/>
  <c r="T2011" i="2"/>
  <c r="S2011" i="2"/>
  <c r="U1835" i="2"/>
  <c r="T1835" i="2"/>
  <c r="S1835" i="2"/>
  <c r="U1779" i="2"/>
  <c r="T1779" i="2"/>
  <c r="S1779" i="2"/>
  <c r="U1715" i="2"/>
  <c r="T1715" i="2"/>
  <c r="S1715" i="2"/>
  <c r="U1475" i="2"/>
  <c r="T1475" i="2"/>
  <c r="S1475" i="2"/>
  <c r="U1387" i="2"/>
  <c r="T1387" i="2"/>
  <c r="S1387" i="2"/>
  <c r="U1331" i="2"/>
  <c r="T1331" i="2"/>
  <c r="S1331" i="2"/>
  <c r="U1275" i="2"/>
  <c r="T1275" i="2"/>
  <c r="S1275" i="2"/>
  <c r="U1219" i="2"/>
  <c r="T1219" i="2"/>
  <c r="S1219" i="2"/>
  <c r="U1091" i="2"/>
  <c r="T1091" i="2"/>
  <c r="S1091" i="2"/>
  <c r="U1027" i="2"/>
  <c r="T1027" i="2"/>
  <c r="S1027" i="2"/>
  <c r="U907" i="2"/>
  <c r="T907" i="2"/>
  <c r="S907" i="2"/>
  <c r="U795" i="2"/>
  <c r="T795" i="2"/>
  <c r="S795" i="2"/>
  <c r="T723" i="2"/>
  <c r="U723" i="2"/>
  <c r="S723" i="2"/>
  <c r="U539" i="2"/>
  <c r="T539" i="2"/>
  <c r="S539" i="2"/>
  <c r="U483" i="2"/>
  <c r="T483" i="2"/>
  <c r="S483" i="2"/>
  <c r="U419" i="2"/>
  <c r="T419" i="2"/>
  <c r="S419" i="2"/>
  <c r="U299" i="2"/>
  <c r="T299" i="2"/>
  <c r="S299" i="2"/>
  <c r="U235" i="2"/>
  <c r="T235" i="2"/>
  <c r="S235" i="2"/>
  <c r="U171" i="2"/>
  <c r="T171" i="2"/>
  <c r="S171" i="2"/>
  <c r="U99" i="2"/>
  <c r="T99" i="2"/>
  <c r="S99" i="2"/>
  <c r="U43" i="2"/>
  <c r="T43" i="2"/>
  <c r="S43" i="2"/>
  <c r="U4922" i="2"/>
  <c r="T4922" i="2"/>
  <c r="S4922" i="2"/>
  <c r="U4754" i="2"/>
  <c r="S4754" i="2"/>
  <c r="T4754" i="2"/>
  <c r="U4650" i="2"/>
  <c r="T4650" i="2"/>
  <c r="S4650" i="2"/>
  <c r="U4378" i="2"/>
  <c r="T4378" i="2"/>
  <c r="S4378" i="2"/>
  <c r="U4298" i="2"/>
  <c r="T4298" i="2"/>
  <c r="S4298" i="2"/>
  <c r="U4218" i="2"/>
  <c r="T4218" i="2"/>
  <c r="S4218" i="2"/>
  <c r="U4154" i="2"/>
  <c r="T4154" i="2"/>
  <c r="S4154" i="2"/>
  <c r="U4090" i="2"/>
  <c r="T4090" i="2"/>
  <c r="S4090" i="2"/>
  <c r="U4018" i="2"/>
  <c r="T4018" i="2"/>
  <c r="S4018" i="2"/>
  <c r="U3890" i="2"/>
  <c r="T3890" i="2"/>
  <c r="S3890" i="2"/>
  <c r="U3834" i="2"/>
  <c r="T3834" i="2"/>
  <c r="S3834" i="2"/>
  <c r="U3770" i="2"/>
  <c r="T3770" i="2"/>
  <c r="S3770" i="2"/>
  <c r="U3618" i="2"/>
  <c r="T3618" i="2"/>
  <c r="S3618" i="2"/>
  <c r="U3554" i="2"/>
  <c r="T3554" i="2"/>
  <c r="S3554" i="2"/>
  <c r="U3458" i="2"/>
  <c r="T3458" i="2"/>
  <c r="S3458" i="2"/>
  <c r="U3338" i="2"/>
  <c r="T3338" i="2"/>
  <c r="S3338" i="2"/>
  <c r="U3306" i="2"/>
  <c r="T3306" i="2"/>
  <c r="S3306" i="2"/>
  <c r="U3274" i="2"/>
  <c r="T3274" i="2"/>
  <c r="S3274" i="2"/>
  <c r="U3242" i="2"/>
  <c r="T3242" i="2"/>
  <c r="S3242" i="2"/>
  <c r="U3210" i="2"/>
  <c r="T3210" i="2"/>
  <c r="S3210" i="2"/>
  <c r="U3178" i="2"/>
  <c r="T3178" i="2"/>
  <c r="S3178" i="2"/>
  <c r="U3098" i="2"/>
  <c r="T3098" i="2"/>
  <c r="S3098" i="2"/>
  <c r="U3066" i="2"/>
  <c r="T3066" i="2"/>
  <c r="S3066" i="2"/>
  <c r="U3034" i="2"/>
  <c r="T3034" i="2"/>
  <c r="S3034" i="2"/>
  <c r="U3002" i="2"/>
  <c r="T3002" i="2"/>
  <c r="S3002" i="2"/>
  <c r="U2938" i="2"/>
  <c r="T2938" i="2"/>
  <c r="S2938" i="2"/>
  <c r="U2898" i="2"/>
  <c r="S2898" i="2"/>
  <c r="T2898" i="2"/>
  <c r="U2850" i="2"/>
  <c r="S2850" i="2"/>
  <c r="T2850" i="2"/>
  <c r="U2818" i="2"/>
  <c r="S2818" i="2"/>
  <c r="T2818" i="2"/>
  <c r="U2786" i="2"/>
  <c r="S2786" i="2"/>
  <c r="T2786" i="2"/>
  <c r="U2690" i="2"/>
  <c r="S2690" i="2"/>
  <c r="T2690" i="2"/>
  <c r="U2658" i="2"/>
  <c r="S2658" i="2"/>
  <c r="T2658" i="2"/>
  <c r="U2610" i="2"/>
  <c r="S2610" i="2"/>
  <c r="T2610" i="2"/>
  <c r="U2578" i="2"/>
  <c r="S2578" i="2"/>
  <c r="T2578" i="2"/>
  <c r="U2546" i="2"/>
  <c r="T2546" i="2"/>
  <c r="S2546" i="2"/>
  <c r="U2474" i="2"/>
  <c r="T2474" i="2"/>
  <c r="S2474" i="2"/>
  <c r="U2418" i="2"/>
  <c r="T2418" i="2"/>
  <c r="S2418" i="2"/>
  <c r="U2338" i="2"/>
  <c r="T2338" i="2"/>
  <c r="S2338" i="2"/>
  <c r="U2298" i="2"/>
  <c r="T2298" i="2"/>
  <c r="S2298" i="2"/>
  <c r="U2218" i="2"/>
  <c r="T2218" i="2"/>
  <c r="S2218" i="2"/>
  <c r="U2154" i="2"/>
  <c r="T2154" i="2"/>
  <c r="S2154" i="2"/>
  <c r="U2122" i="2"/>
  <c r="T2122" i="2"/>
  <c r="S2122" i="2"/>
  <c r="U2034" i="2"/>
  <c r="T2034" i="2"/>
  <c r="S2034" i="2"/>
  <c r="U1970" i="2"/>
  <c r="T1970" i="2"/>
  <c r="S1970" i="2"/>
  <c r="U1898" i="2"/>
  <c r="T1898" i="2"/>
  <c r="S1898" i="2"/>
  <c r="U1866" i="2"/>
  <c r="T1866" i="2"/>
  <c r="S1866" i="2"/>
  <c r="U1834" i="2"/>
  <c r="T1834" i="2"/>
  <c r="S1834" i="2"/>
  <c r="U1802" i="2"/>
  <c r="T1802" i="2"/>
  <c r="S1802" i="2"/>
  <c r="U1770" i="2"/>
  <c r="T1770" i="2"/>
  <c r="S1770" i="2"/>
  <c r="U1738" i="2"/>
  <c r="T1738" i="2"/>
  <c r="S1738" i="2"/>
  <c r="U1706" i="2"/>
  <c r="T1706" i="2"/>
  <c r="S1706" i="2"/>
  <c r="U1674" i="2"/>
  <c r="T1674" i="2"/>
  <c r="S1674" i="2"/>
  <c r="U1642" i="2"/>
  <c r="T1642" i="2"/>
  <c r="S1642" i="2"/>
  <c r="U1578" i="2"/>
  <c r="T1578" i="2"/>
  <c r="S1578" i="2"/>
  <c r="U1546" i="2"/>
  <c r="T1546" i="2"/>
  <c r="S1546" i="2"/>
  <c r="U1482" i="2"/>
  <c r="T1482" i="2"/>
  <c r="S1482" i="2"/>
  <c r="U1450" i="2"/>
  <c r="T1450" i="2"/>
  <c r="S1450" i="2"/>
  <c r="U1418" i="2"/>
  <c r="T1418" i="2"/>
  <c r="S1418" i="2"/>
  <c r="U1386" i="2"/>
  <c r="T1386" i="2"/>
  <c r="S1386" i="2"/>
  <c r="U1354" i="2"/>
  <c r="T1354" i="2"/>
  <c r="S1354" i="2"/>
  <c r="U1322" i="2"/>
  <c r="T1322" i="2"/>
  <c r="S1322" i="2"/>
  <c r="U1290" i="2"/>
  <c r="T1290" i="2"/>
  <c r="S1290" i="2"/>
  <c r="U1258" i="2"/>
  <c r="T1258" i="2"/>
  <c r="S1258" i="2"/>
  <c r="U1226" i="2"/>
  <c r="T1226" i="2"/>
  <c r="S1226" i="2"/>
  <c r="U1194" i="2"/>
  <c r="T1194" i="2"/>
  <c r="S1194" i="2"/>
  <c r="U1162" i="2"/>
  <c r="T1162" i="2"/>
  <c r="S1162" i="2"/>
  <c r="U1098" i="2"/>
  <c r="T1098" i="2"/>
  <c r="S1098" i="2"/>
  <c r="U1066" i="2"/>
  <c r="T1066" i="2"/>
  <c r="S1066" i="2"/>
  <c r="U2077" i="2"/>
  <c r="T2077" i="2"/>
  <c r="S2077" i="2"/>
  <c r="U2364" i="2"/>
  <c r="T2364" i="2"/>
  <c r="S2364" i="2"/>
  <c r="U1884" i="2"/>
  <c r="T1884" i="2"/>
  <c r="S1884" i="2"/>
  <c r="U1676" i="2"/>
  <c r="T1676" i="2"/>
  <c r="S1676" i="2"/>
  <c r="T1612" i="2"/>
  <c r="U1612" i="2"/>
  <c r="S1612" i="2"/>
  <c r="U1548" i="2"/>
  <c r="T1548" i="2"/>
  <c r="S1548" i="2"/>
  <c r="U4418" i="2"/>
  <c r="T4418" i="2"/>
  <c r="S4418" i="2"/>
  <c r="U3778" i="2"/>
  <c r="T3778" i="2"/>
  <c r="S3778" i="2"/>
  <c r="T3817" i="2"/>
  <c r="U3817" i="2"/>
  <c r="S3817" i="2"/>
  <c r="U3649" i="2"/>
  <c r="S3649" i="2"/>
  <c r="T3649" i="2"/>
  <c r="U3097" i="2"/>
  <c r="T3097" i="2"/>
  <c r="S3097" i="2"/>
  <c r="U3049" i="2"/>
  <c r="T3049" i="2"/>
  <c r="S3049" i="2"/>
  <c r="U2993" i="2"/>
  <c r="T2993" i="2"/>
  <c r="S2993" i="2"/>
  <c r="U2777" i="2"/>
  <c r="T2777" i="2"/>
  <c r="S2777" i="2"/>
  <c r="U2729" i="2"/>
  <c r="T2729" i="2"/>
  <c r="S2729" i="2"/>
  <c r="U1769" i="2"/>
  <c r="T1769" i="2"/>
  <c r="S1769" i="2"/>
  <c r="U1401" i="2"/>
  <c r="T1401" i="2"/>
  <c r="S1401" i="2"/>
  <c r="U1177" i="2"/>
  <c r="S1177" i="2"/>
  <c r="T1177" i="2"/>
  <c r="U4201" i="2"/>
  <c r="T4201" i="2"/>
  <c r="S4201" i="2"/>
  <c r="U3394" i="2"/>
  <c r="T3394" i="2"/>
  <c r="S3394" i="2"/>
  <c r="U2082" i="2"/>
  <c r="T2082" i="2"/>
  <c r="S2082" i="2"/>
  <c r="U1558" i="2"/>
  <c r="T1558" i="2"/>
  <c r="S1558" i="2"/>
  <c r="U1518" i="2"/>
  <c r="T1518" i="2"/>
  <c r="S1518" i="2"/>
  <c r="U1478" i="2"/>
  <c r="T1478" i="2"/>
  <c r="S1478" i="2"/>
  <c r="U1438" i="2"/>
  <c r="T1438" i="2"/>
  <c r="S1438" i="2"/>
  <c r="U1366" i="2"/>
  <c r="T1366" i="2"/>
  <c r="S1366" i="2"/>
  <c r="U1318" i="2"/>
  <c r="T1318" i="2"/>
  <c r="S1318" i="2"/>
  <c r="U1270" i="2"/>
  <c r="T1270" i="2"/>
  <c r="S1270" i="2"/>
  <c r="U1150" i="2"/>
  <c r="T1150" i="2"/>
  <c r="S1150" i="2"/>
  <c r="U1094" i="2"/>
  <c r="T1094" i="2"/>
  <c r="S1094" i="2"/>
  <c r="U1054" i="2"/>
  <c r="T1054" i="2"/>
  <c r="S1054" i="2"/>
  <c r="U958" i="2"/>
  <c r="T958" i="2"/>
  <c r="S958" i="2"/>
  <c r="U878" i="2"/>
  <c r="T878" i="2"/>
  <c r="S878" i="2"/>
  <c r="U838" i="2"/>
  <c r="T838" i="2"/>
  <c r="S838" i="2"/>
  <c r="U806" i="2"/>
  <c r="T806" i="2"/>
  <c r="S806" i="2"/>
  <c r="U774" i="2"/>
  <c r="T774" i="2"/>
  <c r="S774" i="2"/>
  <c r="U742" i="2"/>
  <c r="T742" i="2"/>
  <c r="S742" i="2"/>
  <c r="U710" i="2"/>
  <c r="T710" i="2"/>
  <c r="S710" i="2"/>
  <c r="U678" i="2"/>
  <c r="T678" i="2"/>
  <c r="S678" i="2"/>
  <c r="U646" i="2"/>
  <c r="T646" i="2"/>
  <c r="S646" i="2"/>
  <c r="U558" i="2"/>
  <c r="T558" i="2"/>
  <c r="S558" i="2"/>
  <c r="U518" i="2"/>
  <c r="T518" i="2"/>
  <c r="S518" i="2"/>
  <c r="U486" i="2"/>
  <c r="T486" i="2"/>
  <c r="S486" i="2"/>
  <c r="U454" i="2"/>
  <c r="T454" i="2"/>
  <c r="S454" i="2"/>
  <c r="U422" i="2"/>
  <c r="T422" i="2"/>
  <c r="S422" i="2"/>
  <c r="U310" i="2"/>
  <c r="T310" i="2"/>
  <c r="S310" i="2"/>
  <c r="U270" i="2"/>
  <c r="T270" i="2"/>
  <c r="S270" i="2"/>
  <c r="U222" i="2"/>
  <c r="T222" i="2"/>
  <c r="S222" i="2"/>
  <c r="U190" i="2"/>
  <c r="T190" i="2"/>
  <c r="S190" i="2"/>
  <c r="U142" i="2"/>
  <c r="T142" i="2"/>
  <c r="S142" i="2"/>
  <c r="U110" i="2"/>
  <c r="T110" i="2"/>
  <c r="S110" i="2"/>
  <c r="U78" i="2"/>
  <c r="T78" i="2"/>
  <c r="S78" i="2"/>
  <c r="U46" i="2"/>
  <c r="T46" i="2"/>
  <c r="S46" i="2"/>
  <c r="U14" i="2"/>
  <c r="T14" i="2"/>
  <c r="S14" i="2"/>
  <c r="U1061" i="2"/>
  <c r="T1061" i="2"/>
  <c r="S1061" i="2"/>
  <c r="U789" i="2"/>
  <c r="T789" i="2"/>
  <c r="S789" i="2"/>
  <c r="U1484" i="2"/>
  <c r="T1484" i="2"/>
  <c r="S1484" i="2"/>
  <c r="U1380" i="2"/>
  <c r="T1380" i="2"/>
  <c r="S1380" i="2"/>
  <c r="U1316" i="2"/>
  <c r="T1316" i="2"/>
  <c r="S1316" i="2"/>
  <c r="U1252" i="2"/>
  <c r="T1252" i="2"/>
  <c r="S1252" i="2"/>
  <c r="U1204" i="2"/>
  <c r="T1204" i="2"/>
  <c r="S1204" i="2"/>
  <c r="U1156" i="2"/>
  <c r="T1156" i="2"/>
  <c r="S1156" i="2"/>
  <c r="U1124" i="2"/>
  <c r="T1124" i="2"/>
  <c r="S1124" i="2"/>
  <c r="U1060" i="2"/>
  <c r="T1060" i="2"/>
  <c r="S1060" i="2"/>
  <c r="U1028" i="2"/>
  <c r="T1028" i="2"/>
  <c r="S1028" i="2"/>
  <c r="U996" i="2"/>
  <c r="T996" i="2"/>
  <c r="S996" i="2"/>
  <c r="U964" i="2"/>
  <c r="T964" i="2"/>
  <c r="S964" i="2"/>
  <c r="U932" i="2"/>
  <c r="T932" i="2"/>
  <c r="S932" i="2"/>
  <c r="U900" i="2"/>
  <c r="T900" i="2"/>
  <c r="S900" i="2"/>
  <c r="U868" i="2"/>
  <c r="T868" i="2"/>
  <c r="S868" i="2"/>
  <c r="U836" i="2"/>
  <c r="T836" i="2"/>
  <c r="S836" i="2"/>
  <c r="U796" i="2"/>
  <c r="T796" i="2"/>
  <c r="S796" i="2"/>
  <c r="U756" i="2"/>
  <c r="T756" i="2"/>
  <c r="S756" i="2"/>
  <c r="U716" i="2"/>
  <c r="T716" i="2"/>
  <c r="S716" i="2"/>
  <c r="U684" i="2"/>
  <c r="T684" i="2"/>
  <c r="S684" i="2"/>
  <c r="U612" i="2"/>
  <c r="T612" i="2"/>
  <c r="S612" i="2"/>
  <c r="U580" i="2"/>
  <c r="T580" i="2"/>
  <c r="S580" i="2"/>
  <c r="U548" i="2"/>
  <c r="T548" i="2"/>
  <c r="S548" i="2"/>
  <c r="U516" i="2"/>
  <c r="T516" i="2"/>
  <c r="S516" i="2"/>
  <c r="U476" i="2"/>
  <c r="T476" i="2"/>
  <c r="S476" i="2"/>
  <c r="U444" i="2"/>
  <c r="T444" i="2"/>
  <c r="S444" i="2"/>
  <c r="U412" i="2"/>
  <c r="T412" i="2"/>
  <c r="S412" i="2"/>
  <c r="U380" i="2"/>
  <c r="T380" i="2"/>
  <c r="S380" i="2"/>
  <c r="U348" i="2"/>
  <c r="T348" i="2"/>
  <c r="S348" i="2"/>
  <c r="U316" i="2"/>
  <c r="T316" i="2"/>
  <c r="S316" i="2"/>
  <c r="U284" i="2"/>
  <c r="T284" i="2"/>
  <c r="S284" i="2"/>
  <c r="U220" i="2"/>
  <c r="T220" i="2"/>
  <c r="S220" i="2"/>
  <c r="U188" i="2"/>
  <c r="T188" i="2"/>
  <c r="S188" i="2"/>
  <c r="U124" i="2"/>
  <c r="T124" i="2"/>
  <c r="S124" i="2"/>
  <c r="U60" i="2"/>
  <c r="T60" i="2"/>
  <c r="S60" i="2"/>
  <c r="U28" i="2"/>
  <c r="T28" i="2"/>
  <c r="S28" i="2"/>
  <c r="U1029" i="2"/>
  <c r="T1029" i="2"/>
  <c r="S1029" i="2"/>
  <c r="U3641" i="2"/>
  <c r="S3641" i="2"/>
  <c r="T3641" i="2"/>
  <c r="U3465" i="2"/>
  <c r="S3465" i="2"/>
  <c r="T3465" i="2"/>
  <c r="U3081" i="2"/>
  <c r="T3081" i="2"/>
  <c r="S3081" i="2"/>
  <c r="U3041" i="2"/>
  <c r="T3041" i="2"/>
  <c r="S3041" i="2"/>
  <c r="U2913" i="2"/>
  <c r="T2913" i="2"/>
  <c r="S2913" i="2"/>
  <c r="U2721" i="2"/>
  <c r="T2721" i="2"/>
  <c r="S2721" i="2"/>
  <c r="U2657" i="2"/>
  <c r="T2657" i="2"/>
  <c r="S2657" i="2"/>
  <c r="U2545" i="2"/>
  <c r="T2545" i="2"/>
  <c r="S2545" i="2"/>
  <c r="U2505" i="2"/>
  <c r="T2505" i="2"/>
  <c r="S2505" i="2"/>
  <c r="U2465" i="2"/>
  <c r="T2465" i="2"/>
  <c r="S2465" i="2"/>
  <c r="U2169" i="2"/>
  <c r="S2169" i="2"/>
  <c r="T2169" i="2"/>
  <c r="U2097" i="2"/>
  <c r="T2097" i="2"/>
  <c r="S2097" i="2"/>
  <c r="U2057" i="2"/>
  <c r="T2057" i="2"/>
  <c r="S2057" i="2"/>
  <c r="U2025" i="2"/>
  <c r="T2025" i="2"/>
  <c r="S2025" i="2"/>
  <c r="U1993" i="2"/>
  <c r="T1993" i="2"/>
  <c r="S1993" i="2"/>
  <c r="U1953" i="2"/>
  <c r="T1953" i="2"/>
  <c r="S1953" i="2"/>
  <c r="U1865" i="2"/>
  <c r="T1865" i="2"/>
  <c r="S1865" i="2"/>
  <c r="U1833" i="2"/>
  <c r="T1833" i="2"/>
  <c r="S1833" i="2"/>
  <c r="U1793" i="2"/>
  <c r="T1793" i="2"/>
  <c r="S1793" i="2"/>
  <c r="U1761" i="2"/>
  <c r="T1761" i="2"/>
  <c r="S1761" i="2"/>
  <c r="U1721" i="2"/>
  <c r="S1721" i="2"/>
  <c r="T1721" i="2"/>
  <c r="U1689" i="2"/>
  <c r="S1689" i="2"/>
  <c r="T1689" i="2"/>
  <c r="U1609" i="2"/>
  <c r="T1609" i="2"/>
  <c r="S1609" i="2"/>
  <c r="U1577" i="2"/>
  <c r="T1577" i="2"/>
  <c r="S1577" i="2"/>
  <c r="U1129" i="2"/>
  <c r="T1129" i="2"/>
  <c r="S1129" i="2"/>
  <c r="U1049" i="2"/>
  <c r="S1049" i="2"/>
  <c r="T1049" i="2"/>
  <c r="U961" i="2"/>
  <c r="T961" i="2"/>
  <c r="S961" i="2"/>
  <c r="U841" i="2"/>
  <c r="T841" i="2"/>
  <c r="S841" i="2"/>
  <c r="U801" i="2"/>
  <c r="T801" i="2"/>
  <c r="S801" i="2"/>
  <c r="U729" i="2"/>
  <c r="T729" i="2"/>
  <c r="S729" i="2"/>
  <c r="U697" i="2"/>
  <c r="T697" i="2"/>
  <c r="S697" i="2"/>
  <c r="U625" i="2"/>
  <c r="T625" i="2"/>
  <c r="S625" i="2"/>
  <c r="U593" i="2"/>
  <c r="T593" i="2"/>
  <c r="S593" i="2"/>
  <c r="U521" i="2"/>
  <c r="T521" i="2"/>
  <c r="S521" i="2"/>
  <c r="U457" i="2"/>
  <c r="T457" i="2"/>
  <c r="S457" i="2"/>
  <c r="U425" i="2"/>
  <c r="T425" i="2"/>
  <c r="S425" i="2"/>
  <c r="U289" i="2"/>
  <c r="T289" i="2"/>
  <c r="S289" i="2"/>
  <c r="T257" i="2"/>
  <c r="U257" i="2"/>
  <c r="S257" i="2"/>
  <c r="U225" i="2"/>
  <c r="T225" i="2"/>
  <c r="S225" i="2"/>
  <c r="U193" i="2"/>
  <c r="T193" i="2"/>
  <c r="S193" i="2"/>
  <c r="U161" i="2"/>
  <c r="T161" i="2"/>
  <c r="S161" i="2"/>
  <c r="U121" i="2"/>
  <c r="T121" i="2"/>
  <c r="S121" i="2"/>
  <c r="U89" i="2"/>
  <c r="T89" i="2"/>
  <c r="S89" i="2"/>
  <c r="U57" i="2"/>
  <c r="T57" i="2"/>
  <c r="S57" i="2"/>
  <c r="U25" i="2"/>
  <c r="T25" i="2"/>
  <c r="S25" i="2"/>
  <c r="U4057" i="2"/>
  <c r="T4057" i="2"/>
  <c r="S4057" i="2"/>
  <c r="U3249" i="2"/>
  <c r="T3249" i="2"/>
  <c r="S3249" i="2"/>
  <c r="U1929" i="2"/>
  <c r="T1929" i="2"/>
  <c r="S1929" i="2"/>
  <c r="U1597" i="2"/>
  <c r="T1597" i="2"/>
  <c r="S1597" i="2"/>
  <c r="U1541" i="2"/>
  <c r="T1541" i="2"/>
  <c r="S1541" i="2"/>
  <c r="U1189" i="2"/>
  <c r="T1189" i="2"/>
  <c r="S1189" i="2"/>
  <c r="U997" i="2"/>
  <c r="T997" i="2"/>
  <c r="S997" i="2"/>
  <c r="U957" i="2"/>
  <c r="T957" i="2"/>
  <c r="S957" i="2"/>
  <c r="U925" i="2"/>
  <c r="T925" i="2"/>
  <c r="S925" i="2"/>
  <c r="U893" i="2"/>
  <c r="T893" i="2"/>
  <c r="S893" i="2"/>
  <c r="U829" i="2"/>
  <c r="T829" i="2"/>
  <c r="S829" i="2"/>
  <c r="U797" i="2"/>
  <c r="T797" i="2"/>
  <c r="S797" i="2"/>
  <c r="U757" i="2"/>
  <c r="T757" i="2"/>
  <c r="S757" i="2"/>
  <c r="T725" i="2"/>
  <c r="U725" i="2"/>
  <c r="S725" i="2"/>
  <c r="U693" i="2"/>
  <c r="T693" i="2"/>
  <c r="S693" i="2"/>
  <c r="U244" i="2"/>
  <c r="T244" i="2"/>
  <c r="S244" i="2"/>
  <c r="U762" i="2"/>
  <c r="T762" i="2"/>
  <c r="S762" i="2"/>
  <c r="U3669" i="2"/>
  <c r="T3669" i="2"/>
  <c r="S3669" i="2"/>
  <c r="U3437" i="2"/>
  <c r="T3437" i="2"/>
  <c r="S3437" i="2"/>
  <c r="U4060" i="2"/>
  <c r="T4060" i="2"/>
  <c r="S4060" i="2"/>
  <c r="U3724" i="2"/>
  <c r="T3724" i="2"/>
  <c r="S3724" i="2"/>
  <c r="U1972" i="2"/>
  <c r="T1972" i="2"/>
  <c r="S1972" i="2"/>
  <c r="U4778" i="2"/>
  <c r="T4778" i="2"/>
  <c r="S4778" i="2"/>
  <c r="U4234" i="2"/>
  <c r="T4234" i="2"/>
  <c r="S4234" i="2"/>
  <c r="U3946" i="2"/>
  <c r="T3946" i="2"/>
  <c r="S3946" i="2"/>
  <c r="U3642" i="2"/>
  <c r="T3642" i="2"/>
  <c r="S3642" i="2"/>
  <c r="U3425" i="2"/>
  <c r="T3425" i="2"/>
  <c r="S3425" i="2"/>
  <c r="U3385" i="2"/>
  <c r="T3385" i="2"/>
  <c r="S3385" i="2"/>
  <c r="U3337" i="2"/>
  <c r="T3337" i="2"/>
  <c r="S3337" i="2"/>
  <c r="U1948" i="2"/>
  <c r="T1948" i="2"/>
  <c r="S1948" i="2"/>
  <c r="U1868" i="2"/>
  <c r="T1868" i="2"/>
  <c r="S1868" i="2"/>
  <c r="U1780" i="2"/>
  <c r="T1780" i="2"/>
  <c r="S1780" i="2"/>
  <c r="U1716" i="2"/>
  <c r="T1716" i="2"/>
  <c r="S1716" i="2"/>
  <c r="U1660" i="2"/>
  <c r="T1660" i="2"/>
  <c r="S1660" i="2"/>
  <c r="U1596" i="2"/>
  <c r="T1596" i="2"/>
  <c r="S1596" i="2"/>
  <c r="U1540" i="2"/>
  <c r="T1540" i="2"/>
  <c r="S1540" i="2"/>
  <c r="U4882" i="2"/>
  <c r="T4882" i="2"/>
  <c r="S4882" i="2"/>
  <c r="U4690" i="2"/>
  <c r="S4690" i="2"/>
  <c r="T4690" i="2"/>
  <c r="U4562" i="2"/>
  <c r="T4562" i="2"/>
  <c r="S4562" i="2"/>
  <c r="U4402" i="2"/>
  <c r="T4402" i="2"/>
  <c r="S4402" i="2"/>
  <c r="U4202" i="2"/>
  <c r="S4202" i="2"/>
  <c r="T4202" i="2"/>
  <c r="U4114" i="2"/>
  <c r="T4114" i="2"/>
  <c r="S4114" i="2"/>
  <c r="U4058" i="2"/>
  <c r="S4058" i="2"/>
  <c r="T4058" i="2"/>
  <c r="U3914" i="2"/>
  <c r="T3914" i="2"/>
  <c r="S3914" i="2"/>
  <c r="U3826" i="2"/>
  <c r="T3826" i="2"/>
  <c r="S3826" i="2"/>
  <c r="U3762" i="2"/>
  <c r="T3762" i="2"/>
  <c r="S3762" i="2"/>
  <c r="U3682" i="2"/>
  <c r="T3682" i="2"/>
  <c r="S3682" i="2"/>
  <c r="U3610" i="2"/>
  <c r="S3610" i="2"/>
  <c r="T3610" i="2"/>
  <c r="U3546" i="2"/>
  <c r="S3546" i="2"/>
  <c r="T3546" i="2"/>
  <c r="U4985" i="2"/>
  <c r="T4985" i="2"/>
  <c r="S4985" i="2"/>
  <c r="U4897" i="2"/>
  <c r="T4897" i="2"/>
  <c r="S4897" i="2"/>
  <c r="U4729" i="2"/>
  <c r="T4729" i="2"/>
  <c r="S4729" i="2"/>
  <c r="U4641" i="2"/>
  <c r="T4641" i="2"/>
  <c r="S4641" i="2"/>
  <c r="U4561" i="2"/>
  <c r="T4561" i="2"/>
  <c r="S4561" i="2"/>
  <c r="U4473" i="2"/>
  <c r="T4473" i="2"/>
  <c r="S4473" i="2"/>
  <c r="U4417" i="2"/>
  <c r="T4417" i="2"/>
  <c r="S4417" i="2"/>
  <c r="U4385" i="2"/>
  <c r="T4385" i="2"/>
  <c r="S4385" i="2"/>
  <c r="U4233" i="2"/>
  <c r="T4233" i="2"/>
  <c r="S4233" i="2"/>
  <c r="U4129" i="2"/>
  <c r="T4129" i="2"/>
  <c r="S4129" i="2"/>
  <c r="U4065" i="2"/>
  <c r="T4065" i="2"/>
  <c r="S4065" i="2"/>
  <c r="U4001" i="2"/>
  <c r="T4001" i="2"/>
  <c r="S4001" i="2"/>
  <c r="U3897" i="2"/>
  <c r="T3897" i="2"/>
  <c r="S3897" i="2"/>
  <c r="U3849" i="2"/>
  <c r="T3849" i="2"/>
  <c r="S3849" i="2"/>
  <c r="U3809" i="2"/>
  <c r="T3809" i="2"/>
  <c r="S3809" i="2"/>
  <c r="U3513" i="2"/>
  <c r="T3513" i="2"/>
  <c r="S3513" i="2"/>
  <c r="U3273" i="2"/>
  <c r="T3273" i="2"/>
  <c r="S3273" i="2"/>
  <c r="U2977" i="2"/>
  <c r="T2977" i="2"/>
  <c r="S2977" i="2"/>
  <c r="U2401" i="2"/>
  <c r="T2401" i="2"/>
  <c r="S2401" i="2"/>
  <c r="U1657" i="2"/>
  <c r="T1657" i="2"/>
  <c r="S1657" i="2"/>
  <c r="U1393" i="2"/>
  <c r="T1393" i="2"/>
  <c r="S1393" i="2"/>
  <c r="U1353" i="2"/>
  <c r="T1353" i="2"/>
  <c r="S1353" i="2"/>
  <c r="U1265" i="2"/>
  <c r="T1265" i="2"/>
  <c r="S1265" i="2"/>
  <c r="U1233" i="2"/>
  <c r="T1233" i="2"/>
  <c r="S1233" i="2"/>
  <c r="U1201" i="2"/>
  <c r="T1201" i="2"/>
  <c r="S1201" i="2"/>
  <c r="U1169" i="2"/>
  <c r="T1169" i="2"/>
  <c r="S1169" i="2"/>
  <c r="U1081" i="2"/>
  <c r="S1081" i="2"/>
  <c r="T1081" i="2"/>
  <c r="U889" i="2"/>
  <c r="T889" i="2"/>
  <c r="S889" i="2"/>
  <c r="U769" i="2"/>
  <c r="T769" i="2"/>
  <c r="S769" i="2"/>
  <c r="U665" i="2"/>
  <c r="T665" i="2"/>
  <c r="S665" i="2"/>
  <c r="U353" i="2"/>
  <c r="T353" i="2"/>
  <c r="S353" i="2"/>
  <c r="U1469" i="2"/>
  <c r="T1469" i="2"/>
  <c r="S1469" i="2"/>
  <c r="U1421" i="2"/>
  <c r="T1421" i="2"/>
  <c r="S1421" i="2"/>
  <c r="U1381" i="2"/>
  <c r="T1381" i="2"/>
  <c r="S1381" i="2"/>
  <c r="U1341" i="2"/>
  <c r="T1341" i="2"/>
  <c r="S1341" i="2"/>
  <c r="U1293" i="2"/>
  <c r="T1293" i="2"/>
  <c r="S1293" i="2"/>
  <c r="U661" i="2"/>
  <c r="T661" i="2"/>
  <c r="S661" i="2"/>
  <c r="U573" i="2"/>
  <c r="T573" i="2"/>
  <c r="S573" i="2"/>
  <c r="U509" i="2"/>
  <c r="T509" i="2"/>
  <c r="S509" i="2"/>
  <c r="U469" i="2"/>
  <c r="T469" i="2"/>
  <c r="S469" i="2"/>
  <c r="U437" i="2"/>
  <c r="T437" i="2"/>
  <c r="S437" i="2"/>
  <c r="U397" i="2"/>
  <c r="T397" i="2"/>
  <c r="S397" i="2"/>
  <c r="U365" i="2"/>
  <c r="S365" i="2"/>
  <c r="T365" i="2"/>
  <c r="U325" i="2"/>
  <c r="T325" i="2"/>
  <c r="S325" i="2"/>
  <c r="U285" i="2"/>
  <c r="T285" i="2"/>
  <c r="S285" i="2"/>
  <c r="U245" i="2"/>
  <c r="T245" i="2"/>
  <c r="S245" i="2"/>
  <c r="U213" i="2"/>
  <c r="T213" i="2"/>
  <c r="S213" i="2"/>
  <c r="U181" i="2"/>
  <c r="T181" i="2"/>
  <c r="S181" i="2"/>
  <c r="U149" i="2"/>
  <c r="T149" i="2"/>
  <c r="S149" i="2"/>
  <c r="U117" i="2"/>
  <c r="T117" i="2"/>
  <c r="S117" i="2"/>
  <c r="U85" i="2"/>
  <c r="T85" i="2"/>
  <c r="S85" i="2"/>
  <c r="U53" i="2"/>
  <c r="T53" i="2"/>
  <c r="S53" i="2"/>
  <c r="U21" i="2"/>
  <c r="T21" i="2"/>
  <c r="S21" i="2"/>
  <c r="U1190" i="2"/>
  <c r="T1190" i="2"/>
  <c r="S1190" i="2"/>
  <c r="U1126" i="2"/>
  <c r="T1126" i="2"/>
  <c r="S1126" i="2"/>
  <c r="U1078" i="2"/>
  <c r="T1078" i="2"/>
  <c r="S1078" i="2"/>
  <c r="U1038" i="2"/>
  <c r="T1038" i="2"/>
  <c r="S1038" i="2"/>
  <c r="U998" i="2"/>
  <c r="T998" i="2"/>
  <c r="S998" i="2"/>
  <c r="U950" i="2"/>
  <c r="T950" i="2"/>
  <c r="S950" i="2"/>
  <c r="U902" i="2"/>
  <c r="T902" i="2"/>
  <c r="S902" i="2"/>
  <c r="U830" i="2"/>
  <c r="T830" i="2"/>
  <c r="S830" i="2"/>
  <c r="U798" i="2"/>
  <c r="T798" i="2"/>
  <c r="S798" i="2"/>
  <c r="U766" i="2"/>
  <c r="T766" i="2"/>
  <c r="S766" i="2"/>
  <c r="U734" i="2"/>
  <c r="T734" i="2"/>
  <c r="S734" i="2"/>
  <c r="U670" i="2"/>
  <c r="T670" i="2"/>
  <c r="S670" i="2"/>
  <c r="U630" i="2"/>
  <c r="T630" i="2"/>
  <c r="S630" i="2"/>
  <c r="U590" i="2"/>
  <c r="T590" i="2"/>
  <c r="S590" i="2"/>
  <c r="U478" i="2"/>
  <c r="T478" i="2"/>
  <c r="S478" i="2"/>
  <c r="U446" i="2"/>
  <c r="T446" i="2"/>
  <c r="S446" i="2"/>
  <c r="U414" i="2"/>
  <c r="T414" i="2"/>
  <c r="S414" i="2"/>
  <c r="U342" i="2"/>
  <c r="T342" i="2"/>
  <c r="S342" i="2"/>
  <c r="U294" i="2"/>
  <c r="T294" i="2"/>
  <c r="S294" i="2"/>
  <c r="U134" i="2"/>
  <c r="T134" i="2"/>
  <c r="S134" i="2"/>
  <c r="U102" i="2"/>
  <c r="T102" i="2"/>
  <c r="S102" i="2"/>
  <c r="U70" i="2"/>
  <c r="T70" i="2"/>
  <c r="S70" i="2"/>
  <c r="U38" i="2"/>
  <c r="T38" i="2"/>
  <c r="S38" i="2"/>
  <c r="U541" i="2"/>
  <c r="T541" i="2"/>
  <c r="S541" i="2"/>
  <c r="U1476" i="2"/>
  <c r="T1476" i="2"/>
  <c r="S1476" i="2"/>
  <c r="U1356" i="2"/>
  <c r="T1356" i="2"/>
  <c r="S1356" i="2"/>
  <c r="U1292" i="2"/>
  <c r="T1292" i="2"/>
  <c r="S1292" i="2"/>
  <c r="U1228" i="2"/>
  <c r="T1228" i="2"/>
  <c r="S1228" i="2"/>
  <c r="U1188" i="2"/>
  <c r="T1188" i="2"/>
  <c r="S1188" i="2"/>
  <c r="U1148" i="2"/>
  <c r="T1148" i="2"/>
  <c r="S1148" i="2"/>
  <c r="U1116" i="2"/>
  <c r="T1116" i="2"/>
  <c r="S1116" i="2"/>
  <c r="U1084" i="2"/>
  <c r="T1084" i="2"/>
  <c r="S1084" i="2"/>
  <c r="U1052" i="2"/>
  <c r="T1052" i="2"/>
  <c r="S1052" i="2"/>
  <c r="U1020" i="2"/>
  <c r="T1020" i="2"/>
  <c r="S1020" i="2"/>
  <c r="U956" i="2"/>
  <c r="T956" i="2"/>
  <c r="S956" i="2"/>
  <c r="U924" i="2"/>
  <c r="T924" i="2"/>
  <c r="S924" i="2"/>
  <c r="U892" i="2"/>
  <c r="T892" i="2"/>
  <c r="S892" i="2"/>
  <c r="U860" i="2"/>
  <c r="T860" i="2"/>
  <c r="S860" i="2"/>
  <c r="U828" i="2"/>
  <c r="T828" i="2"/>
  <c r="S828" i="2"/>
  <c r="U708" i="2"/>
  <c r="T708" i="2"/>
  <c r="S708" i="2"/>
  <c r="U676" i="2"/>
  <c r="T676" i="2"/>
  <c r="S676" i="2"/>
  <c r="U644" i="2"/>
  <c r="T644" i="2"/>
  <c r="S644" i="2"/>
  <c r="U604" i="2"/>
  <c r="T604" i="2"/>
  <c r="S604" i="2"/>
  <c r="U540" i="2"/>
  <c r="T540" i="2"/>
  <c r="S540" i="2"/>
  <c r="U508" i="2"/>
  <c r="T508" i="2"/>
  <c r="S508" i="2"/>
  <c r="U468" i="2"/>
  <c r="T468" i="2"/>
  <c r="S468" i="2"/>
  <c r="U436" i="2"/>
  <c r="T436" i="2"/>
  <c r="S436" i="2"/>
  <c r="U372" i="2"/>
  <c r="T372" i="2"/>
  <c r="S372" i="2"/>
  <c r="U340" i="2"/>
  <c r="T340" i="2"/>
  <c r="S340" i="2"/>
  <c r="U308" i="2"/>
  <c r="T308" i="2"/>
  <c r="S308" i="2"/>
  <c r="U212" i="2"/>
  <c r="T212" i="2"/>
  <c r="S212" i="2"/>
  <c r="U180" i="2"/>
  <c r="T180" i="2"/>
  <c r="S180" i="2"/>
  <c r="U116" i="2"/>
  <c r="T116" i="2"/>
  <c r="S116" i="2"/>
  <c r="U52" i="2"/>
  <c r="T52" i="2"/>
  <c r="S52" i="2"/>
  <c r="U20" i="2"/>
  <c r="T20" i="2"/>
  <c r="S20" i="2"/>
  <c r="U826" i="2"/>
  <c r="T826" i="2"/>
  <c r="S826" i="2"/>
  <c r="U1949" i="2"/>
  <c r="T1949" i="2"/>
  <c r="S1949" i="2"/>
  <c r="U1781" i="2"/>
  <c r="T1781" i="2"/>
  <c r="S1781" i="2"/>
  <c r="U1669" i="2"/>
  <c r="T1669" i="2"/>
  <c r="S1669" i="2"/>
  <c r="T2029" i="2"/>
  <c r="S2029" i="2"/>
  <c r="U2029" i="2"/>
  <c r="U4940" i="2"/>
  <c r="T4940" i="2"/>
  <c r="S4940" i="2"/>
  <c r="U4812" i="2"/>
  <c r="T4812" i="2"/>
  <c r="S4812" i="2"/>
  <c r="U4748" i="2"/>
  <c r="T4748" i="2"/>
  <c r="S4748" i="2"/>
  <c r="U2308" i="2"/>
  <c r="T2308" i="2"/>
  <c r="S2308" i="2"/>
  <c r="U4833" i="2"/>
  <c r="T4833" i="2"/>
  <c r="S4833" i="2"/>
  <c r="U4089" i="2"/>
  <c r="T4089" i="2"/>
  <c r="S4089" i="2"/>
  <c r="U4025" i="2"/>
  <c r="T4025" i="2"/>
  <c r="S4025" i="2"/>
  <c r="U3961" i="2"/>
  <c r="T3961" i="2"/>
  <c r="S3961" i="2"/>
  <c r="U3913" i="2"/>
  <c r="T3913" i="2"/>
  <c r="S3913" i="2"/>
  <c r="U3769" i="2"/>
  <c r="T3769" i="2"/>
  <c r="S3769" i="2"/>
  <c r="U3705" i="2"/>
  <c r="T3705" i="2"/>
  <c r="S3705" i="2"/>
  <c r="U3233" i="2"/>
  <c r="T3233" i="2"/>
  <c r="S3233" i="2"/>
  <c r="U2681" i="2"/>
  <c r="T2681" i="2"/>
  <c r="S2681" i="2"/>
  <c r="U2513" i="2"/>
  <c r="T2513" i="2"/>
  <c r="S2513" i="2"/>
  <c r="U2473" i="2"/>
  <c r="T2473" i="2"/>
  <c r="S2473" i="2"/>
  <c r="U2409" i="2"/>
  <c r="T2409" i="2"/>
  <c r="S2409" i="2"/>
  <c r="U2361" i="2"/>
  <c r="T2361" i="2"/>
  <c r="S2361" i="2"/>
  <c r="U1961" i="2"/>
  <c r="T1961" i="2"/>
  <c r="S1961" i="2"/>
  <c r="U1841" i="2"/>
  <c r="T1841" i="2"/>
  <c r="S1841" i="2"/>
  <c r="U1801" i="2"/>
  <c r="T1801" i="2"/>
  <c r="S1801" i="2"/>
  <c r="U1729" i="2"/>
  <c r="T1729" i="2"/>
  <c r="S1729" i="2"/>
  <c r="U1697" i="2"/>
  <c r="T1697" i="2"/>
  <c r="S1697" i="2"/>
  <c r="U1505" i="2"/>
  <c r="T1505" i="2"/>
  <c r="S1505" i="2"/>
  <c r="U1465" i="2"/>
  <c r="S1465" i="2"/>
  <c r="T1465" i="2"/>
  <c r="U1433" i="2"/>
  <c r="S1433" i="2"/>
  <c r="T1433" i="2"/>
  <c r="U1361" i="2"/>
  <c r="T1361" i="2"/>
  <c r="S1361" i="2"/>
  <c r="U1329" i="2"/>
  <c r="T1329" i="2"/>
  <c r="S1329" i="2"/>
  <c r="U1281" i="2"/>
  <c r="T1281" i="2"/>
  <c r="S1281" i="2"/>
  <c r="U1241" i="2"/>
  <c r="S1241" i="2"/>
  <c r="T1241" i="2"/>
  <c r="U1209" i="2"/>
  <c r="S1209" i="2"/>
  <c r="T1209" i="2"/>
  <c r="U1137" i="2"/>
  <c r="T1137" i="2"/>
  <c r="S1137" i="2"/>
  <c r="U1097" i="2"/>
  <c r="T1097" i="2"/>
  <c r="S1097" i="2"/>
  <c r="U1057" i="2"/>
  <c r="T1057" i="2"/>
  <c r="S1057" i="2"/>
  <c r="U497" i="2"/>
  <c r="T497" i="2"/>
  <c r="S497" i="2"/>
  <c r="U361" i="2"/>
  <c r="T361" i="2"/>
  <c r="S361" i="2"/>
  <c r="U3537" i="2"/>
  <c r="S3537" i="2"/>
  <c r="T3537" i="2"/>
  <c r="U2177" i="2"/>
  <c r="T2177" i="2"/>
  <c r="S2177" i="2"/>
  <c r="U445" i="2"/>
  <c r="T445" i="2"/>
  <c r="S445" i="2"/>
  <c r="U373" i="2"/>
  <c r="T373" i="2"/>
  <c r="S373" i="2"/>
  <c r="U333" i="2"/>
  <c r="T333" i="2"/>
  <c r="S333" i="2"/>
  <c r="U293" i="2"/>
  <c r="T293" i="2"/>
  <c r="S293" i="2"/>
  <c r="U253" i="2"/>
  <c r="T253" i="2"/>
  <c r="S253" i="2"/>
  <c r="U221" i="2"/>
  <c r="T221" i="2"/>
  <c r="S221" i="2"/>
  <c r="U189" i="2"/>
  <c r="T189" i="2"/>
  <c r="S189" i="2"/>
  <c r="U157" i="2"/>
  <c r="T157" i="2"/>
  <c r="S157" i="2"/>
  <c r="U2937" i="2"/>
  <c r="T2937" i="2"/>
  <c r="S2937" i="2"/>
  <c r="U2873" i="2"/>
  <c r="T2873" i="2"/>
  <c r="S2873" i="2"/>
  <c r="U2289" i="2"/>
  <c r="S2289" i="2"/>
  <c r="T2289" i="2"/>
  <c r="U2257" i="2"/>
  <c r="T2257" i="2"/>
  <c r="S2257" i="2"/>
  <c r="U2225" i="2"/>
  <c r="S2225" i="2"/>
  <c r="T2225" i="2"/>
  <c r="U2185" i="2"/>
  <c r="T2185" i="2"/>
  <c r="S2185" i="2"/>
  <c r="U2145" i="2"/>
  <c r="T2145" i="2"/>
  <c r="S2145" i="2"/>
  <c r="U2105" i="2"/>
  <c r="S2105" i="2"/>
  <c r="T2105" i="2"/>
  <c r="U2065" i="2"/>
  <c r="T2065" i="2"/>
  <c r="S2065" i="2"/>
  <c r="U2033" i="2"/>
  <c r="T2033" i="2"/>
  <c r="S2033" i="2"/>
  <c r="U2001" i="2"/>
  <c r="T2001" i="2"/>
  <c r="S2001" i="2"/>
  <c r="U1905" i="2"/>
  <c r="T1905" i="2"/>
  <c r="S1905" i="2"/>
  <c r="U977" i="2"/>
  <c r="T977" i="2"/>
  <c r="S977" i="2"/>
  <c r="U937" i="2"/>
  <c r="T937" i="2"/>
  <c r="S937" i="2"/>
  <c r="U897" i="2"/>
  <c r="T897" i="2"/>
  <c r="S897" i="2"/>
  <c r="U849" i="2"/>
  <c r="T849" i="2"/>
  <c r="S849" i="2"/>
  <c r="U809" i="2"/>
  <c r="T809" i="2"/>
  <c r="S809" i="2"/>
  <c r="U777" i="2"/>
  <c r="T777" i="2"/>
  <c r="S777" i="2"/>
  <c r="U737" i="2"/>
  <c r="T737" i="2"/>
  <c r="S737" i="2"/>
  <c r="U705" i="2"/>
  <c r="T705" i="2"/>
  <c r="S705" i="2"/>
  <c r="U673" i="2"/>
  <c r="T673" i="2"/>
  <c r="S673" i="2"/>
  <c r="T641" i="2"/>
  <c r="U641" i="2"/>
  <c r="S641" i="2"/>
  <c r="U601" i="2"/>
  <c r="T601" i="2"/>
  <c r="S601" i="2"/>
  <c r="U569" i="2"/>
  <c r="T569" i="2"/>
  <c r="S569" i="2"/>
  <c r="U529" i="2"/>
  <c r="T529" i="2"/>
  <c r="S529" i="2"/>
  <c r="U465" i="2"/>
  <c r="T465" i="2"/>
  <c r="S465" i="2"/>
  <c r="U433" i="2"/>
  <c r="T433" i="2"/>
  <c r="S433" i="2"/>
  <c r="U401" i="2"/>
  <c r="T401" i="2"/>
  <c r="S401" i="2"/>
  <c r="U329" i="2"/>
  <c r="T329" i="2"/>
  <c r="S329" i="2"/>
  <c r="U297" i="2"/>
  <c r="T297" i="2"/>
  <c r="S297" i="2"/>
  <c r="U233" i="2"/>
  <c r="T233" i="2"/>
  <c r="S233" i="2"/>
  <c r="U201" i="2"/>
  <c r="T201" i="2"/>
  <c r="S201" i="2"/>
  <c r="U169" i="2"/>
  <c r="T169" i="2"/>
  <c r="S169" i="2"/>
  <c r="T129" i="2"/>
  <c r="U129" i="2"/>
  <c r="S129" i="2"/>
  <c r="U97" i="2"/>
  <c r="T97" i="2"/>
  <c r="S97" i="2"/>
  <c r="U65" i="2"/>
  <c r="T65" i="2"/>
  <c r="S65" i="2"/>
  <c r="U33" i="2"/>
  <c r="T33" i="2"/>
  <c r="S33" i="2"/>
  <c r="U869" i="2"/>
  <c r="T869" i="2"/>
  <c r="S869" i="2"/>
  <c r="U581" i="2"/>
  <c r="T581" i="2"/>
  <c r="S581" i="2"/>
  <c r="U1253" i="2"/>
  <c r="T1253" i="2"/>
  <c r="S1253" i="2"/>
  <c r="U1101" i="2"/>
  <c r="T1101" i="2"/>
  <c r="S1101" i="2"/>
  <c r="U1213" i="2"/>
  <c r="T1213" i="2"/>
  <c r="S1213" i="2"/>
  <c r="U1157" i="2"/>
  <c r="T1157" i="2"/>
  <c r="S1157" i="2"/>
  <c r="U1005" i="2"/>
  <c r="T1005" i="2"/>
  <c r="S1005" i="2"/>
  <c r="U933" i="2"/>
  <c r="T933" i="2"/>
  <c r="S933" i="2"/>
  <c r="U901" i="2"/>
  <c r="T901" i="2"/>
  <c r="S901" i="2"/>
  <c r="U765" i="2"/>
  <c r="T765" i="2"/>
  <c r="S765" i="2"/>
  <c r="U733" i="2"/>
  <c r="T733" i="2"/>
  <c r="S733" i="2"/>
  <c r="U669" i="2"/>
  <c r="T669" i="2"/>
  <c r="S669" i="2"/>
  <c r="U1549" i="2"/>
  <c r="T1549" i="2"/>
  <c r="S1549" i="2"/>
  <c r="U837" i="2"/>
  <c r="T837" i="2"/>
  <c r="S837" i="2"/>
  <c r="U621" i="2"/>
  <c r="S621" i="2"/>
  <c r="T621" i="2"/>
  <c r="U1477" i="2"/>
  <c r="T1477" i="2"/>
  <c r="S1477" i="2"/>
  <c r="U1349" i="2"/>
  <c r="T1349" i="2"/>
  <c r="S1349" i="2"/>
  <c r="U805" i="2"/>
  <c r="T805" i="2"/>
  <c r="S805" i="2"/>
  <c r="U701" i="2"/>
  <c r="T701" i="2"/>
  <c r="S701" i="2"/>
  <c r="U93" i="2"/>
  <c r="T93" i="2"/>
  <c r="S93" i="2"/>
  <c r="U29" i="2"/>
  <c r="T29" i="2"/>
  <c r="S29" i="2"/>
  <c r="U1037" i="2"/>
  <c r="T1037" i="2"/>
  <c r="S1037" i="2"/>
  <c r="T2" i="2"/>
  <c r="S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F54385-93E8-4E3B-95EE-5C8083A13B52}" keepAlive="1" name="Query - Global_Household_Financial_Dyna" description="Connection to the 'Global_Household_Financial_Dyna' query in the workbook." type="5" refreshedVersion="8" background="1" saveData="1">
    <dbPr connection="Provider=Microsoft.Mashup.OleDb.1;Data Source=$Workbook$;Location=Global_Household_Financial_Dyna;Extended Properties=&quot;&quot;" command="SELECT * FROM [Global_Household_Financial_Dyna]"/>
  </connection>
</connections>
</file>

<file path=xl/sharedStrings.xml><?xml version="1.0" encoding="utf-8"?>
<sst xmlns="http://schemas.openxmlformats.org/spreadsheetml/2006/main" count="20098" uniqueCount="101">
  <si>
    <t>Household_ID</t>
  </si>
  <si>
    <t>Country</t>
  </si>
  <si>
    <t>City</t>
  </si>
  <si>
    <t>Family_Size</t>
  </si>
  <si>
    <t>Num_Earners</t>
  </si>
  <si>
    <t>Primary_Income</t>
  </si>
  <si>
    <t>Total_Household_Income</t>
  </si>
  <si>
    <t>Estimated_Taxes</t>
  </si>
  <si>
    <t>Monthly_Expenses</t>
  </si>
  <si>
    <t>Monthly_Savings</t>
  </si>
  <si>
    <t>India</t>
  </si>
  <si>
    <t>Mumbai</t>
  </si>
  <si>
    <t>UK</t>
  </si>
  <si>
    <t>London</t>
  </si>
  <si>
    <t>Brazil</t>
  </si>
  <si>
    <t>Sao Paulo</t>
  </si>
  <si>
    <t>Germany</t>
  </si>
  <si>
    <t>Munich</t>
  </si>
  <si>
    <t>USA</t>
  </si>
  <si>
    <t>New York</t>
  </si>
  <si>
    <t>Chicago</t>
  </si>
  <si>
    <t>Berlin</t>
  </si>
  <si>
    <t>Delhi</t>
  </si>
  <si>
    <t>Earners</t>
  </si>
  <si>
    <t>Net Income</t>
  </si>
  <si>
    <t>Savings Rate%</t>
  </si>
  <si>
    <t>Risk_Flag</t>
  </si>
  <si>
    <t>Income Per Person</t>
  </si>
  <si>
    <t>Row Labels</t>
  </si>
  <si>
    <t>Grand Total</t>
  </si>
  <si>
    <t>Average of Total_Household_Income</t>
  </si>
  <si>
    <t>Average of Monthly_Expenses</t>
  </si>
  <si>
    <t>Average of Monthly_Savings</t>
  </si>
  <si>
    <t>Average of Savings Rate%</t>
  </si>
  <si>
    <t>Country that has the highest saving rate-</t>
  </si>
  <si>
    <t>Count of Risk_Flag</t>
  </si>
  <si>
    <t>Column Labels</t>
  </si>
  <si>
    <t xml:space="preserve">PIVOT 2 - Bigger family sizes experience lower savings and higher risk Flag- </t>
  </si>
  <si>
    <t>Average of Expence Ratio</t>
  </si>
  <si>
    <t>High risk count</t>
  </si>
  <si>
    <t>Country benchmark(AVG Savings Rate)</t>
  </si>
  <si>
    <t>AVG Net Income</t>
  </si>
  <si>
    <t>Total Households</t>
  </si>
  <si>
    <t>Country_AVG_Rate</t>
  </si>
  <si>
    <t>Vs country_Average</t>
  </si>
  <si>
    <t>Performance_flag</t>
  </si>
  <si>
    <t>Underperformer_count</t>
  </si>
  <si>
    <t>Expense Reduction %</t>
  </si>
  <si>
    <t>House Hold Becoming safe</t>
  </si>
  <si>
    <t>Saving at 15%</t>
  </si>
  <si>
    <t>Country name</t>
  </si>
  <si>
    <t>Expense Ratio</t>
  </si>
  <si>
    <t>Saving at 20%</t>
  </si>
  <si>
    <t>Saving At 5%</t>
  </si>
  <si>
    <t>Saving at 10%</t>
  </si>
  <si>
    <t>PIVOT -3 Having 3 earners always beats having just 1 earner across different countries-</t>
  </si>
  <si>
    <t xml:space="preserve">5 
Countries Analysed  </t>
  </si>
  <si>
    <t>4985 
Total Household</t>
  </si>
  <si>
    <t>Household</t>
  </si>
  <si>
    <t xml:space="preserve">AVG Income </t>
  </si>
  <si>
    <t>AVG Savings</t>
  </si>
  <si>
    <t>Savings Rate</t>
  </si>
  <si>
    <t>High Risk</t>
  </si>
  <si>
    <t>Risk Classification</t>
  </si>
  <si>
    <t>Scenario: Expense Reduction Impact</t>
  </si>
  <si>
    <t>✅  Safe</t>
  </si>
  <si>
    <t>75.31%</t>
  </si>
  <si>
    <t>⭐  Outperformer</t>
  </si>
  <si>
    <t>30.37%</t>
  </si>
  <si>
    <t>⚠️  Medium Risk</t>
  </si>
  <si>
    <t>5.32%</t>
  </si>
  <si>
    <t>➖  Normal</t>
  </si>
  <si>
    <t>44.53%</t>
  </si>
  <si>
    <t>🔴  High Risk</t>
  </si>
  <si>
    <t>19.38%</t>
  </si>
  <si>
    <t>📉  Underperformer</t>
  </si>
  <si>
    <t>25.09%</t>
  </si>
  <si>
    <t>Earner Effect on Savings</t>
  </si>
  <si>
    <t>Earner</t>
  </si>
  <si>
    <t>AVG savings</t>
  </si>
  <si>
    <t>Savings rate</t>
  </si>
  <si>
    <t>Expense cut</t>
  </si>
  <si>
    <t>House hold turning safe</t>
  </si>
  <si>
    <t>Cumulative %</t>
  </si>
  <si>
    <t>Family Size</t>
  </si>
  <si>
    <t>Average savings</t>
  </si>
  <si>
    <t>1. KEY PERFORMANCE INDICATORS</t>
  </si>
  <si>
    <t xml:space="preserve">  2. COUNTRY-WISE COMPARISON</t>
  </si>
  <si>
    <t>3.RISK PROFILE &amp; PERFORMANCE FLAGS</t>
  </si>
  <si>
    <t>││(Analysis of 4,985 Households across 5 Countries  |  Data Analyst Project)││</t>
  </si>
  <si>
    <t>India &amp; Brazil lead savings rates (42% &amp; 40%) despite the lowest absolute incomes — efficiency, not just earnings, drives financial health.</t>
  </si>
  <si>
    <t>Family size is a savings drag — a family of 8 saves 63% less than a family of 3 (17% vs 41% savings rate)</t>
  </si>
  <si>
    <t>A 20% expense reduction would turn 700 High Risk households into Safe — that is 72.5% of all High Risk households rescued</t>
  </si>
  <si>
    <t>Performance vs Country Average</t>
  </si>
  <si>
    <t>Every additional earner dramatically lifts savings — 1 earner saves 632/mo avg vs 3 earners saving 1,928/mo. That is a 205% jump</t>
  </si>
  <si>
    <t>Germany has the highest avg income (7,173) but the lowest savings rate (15.9%) — high cost of living erodes savings power.</t>
  </si>
  <si>
    <t>6.KEY ANALYST INSIGHT</t>
  </si>
  <si>
    <t>5.FAMILY SIZE → SAVINGS RATE TREND</t>
  </si>
  <si>
    <t>High risk of House hold</t>
  </si>
  <si>
    <t>GLOBAL HOUSEHOLD FiNANCIAL DYNAMICS ││SUMMARY DASHBOARD</t>
  </si>
  <si>
    <t>4.EARNER EFFECT AND FAMILY SIZE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</si>
</sst>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 #,##0.00"/>
    <numFmt numFmtId="167" formatCode="0.0%"/>
  </numFmts>
  <fonts count="3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2"/>
      <color theme="1"/>
      <name val="Aptos Narrow"/>
      <family val="2"/>
      <scheme val="minor"/>
    </font>
    <font>
      <b/>
      <sz val="12"/>
      <color theme="0"/>
      <name val="Aptos Narrow"/>
      <family val="2"/>
      <scheme val="minor"/>
    </font>
    <font>
      <sz val="14"/>
      <color theme="1"/>
      <name val="Aptos Narrow"/>
      <family val="2"/>
      <scheme val="minor"/>
    </font>
    <font>
      <sz val="14"/>
      <color rgb="FF002060"/>
      <name val="Aptos Narrow"/>
      <family val="2"/>
      <scheme val="minor"/>
    </font>
    <font>
      <b/>
      <sz val="14"/>
      <color theme="2"/>
      <name val="Aptos Narrow"/>
      <family val="2"/>
      <scheme val="minor"/>
    </font>
    <font>
      <b/>
      <sz val="11"/>
      <color theme="2"/>
      <name val="Aptos Narrow"/>
      <family val="2"/>
      <scheme val="minor"/>
    </font>
    <font>
      <sz val="8"/>
      <name val="Aptos Narrow"/>
      <family val="2"/>
      <scheme val="minor"/>
    </font>
    <font>
      <b/>
      <sz val="14"/>
      <color theme="0"/>
      <name val="Aptos Narrow"/>
      <family val="2"/>
      <scheme val="minor"/>
    </font>
    <font>
      <sz val="14"/>
      <color theme="0"/>
      <name val="Aptos Narrow"/>
      <family val="2"/>
      <scheme val="minor"/>
    </font>
    <font>
      <b/>
      <sz val="16"/>
      <color theme="1"/>
      <name val="Aptos Narrow"/>
      <family val="2"/>
      <scheme val="minor"/>
    </font>
    <font>
      <sz val="9"/>
      <color rgb="FF1A1A2E"/>
      <name val="Arial"/>
      <family val="2"/>
    </font>
    <font>
      <b/>
      <sz val="12"/>
      <color theme="1"/>
      <name val="Aptos Narrow"/>
      <family val="2"/>
      <scheme val="minor"/>
    </font>
    <font>
      <b/>
      <sz val="18"/>
      <color theme="0"/>
      <name val="Aptos Narrow"/>
      <family val="2"/>
      <scheme val="minor"/>
    </font>
    <font>
      <u/>
      <sz val="14"/>
      <color theme="1" tint="0.34998626667073579"/>
      <name val="Aptos Narrow"/>
      <family val="2"/>
      <scheme val="minor"/>
    </font>
    <font>
      <b/>
      <sz val="16"/>
      <color theme="0"/>
      <name val="Aptos Narrow"/>
      <family val="2"/>
      <scheme val="minor"/>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rgb="FFC0000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rgb="FFFFFFFF"/>
        <bgColor rgb="FFF2F2F2"/>
      </patternFill>
    </fill>
    <fill>
      <patternFill patternType="solid">
        <fgColor rgb="FFF2F2F2"/>
        <bgColor rgb="FFE6E6E6"/>
      </patternFill>
    </fill>
    <fill>
      <patternFill patternType="solid">
        <fgColor theme="0"/>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theme="7" tint="0.79998168889431442"/>
        <bgColor indexed="64"/>
      </patternFill>
    </fill>
    <fill>
      <patternFill patternType="solid">
        <fgColor theme="3"/>
        <bgColor indexed="64"/>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BBBBBB"/>
      </left>
      <right style="thin">
        <color rgb="FFBBBBBB"/>
      </right>
      <top style="thin">
        <color rgb="FFBBBBBB"/>
      </top>
      <bottom style="thin">
        <color rgb="FFBBBBBB"/>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4">
    <xf numFmtId="0" fontId="0" fillId="0" borderId="0" xfId="0"/>
    <xf numFmtId="9" fontId="0" fillId="0" borderId="0" xfId="42" applyFont="1"/>
    <xf numFmtId="9" fontId="0" fillId="0" borderId="0" xfId="0" applyNumberForma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0" fillId="18" borderId="0" xfId="27" applyFont="1"/>
    <xf numFmtId="0" fontId="0" fillId="0" borderId="0" xfId="0" applyAlignment="1">
      <alignment vertical="center"/>
    </xf>
    <xf numFmtId="0" fontId="0" fillId="0" borderId="10" xfId="0" applyBorder="1"/>
    <xf numFmtId="2" fontId="0" fillId="0" borderId="10" xfId="0" applyNumberFormat="1" applyBorder="1"/>
    <xf numFmtId="0" fontId="1" fillId="10" borderId="10" xfId="19" applyBorder="1"/>
    <xf numFmtId="2" fontId="1" fillId="10" borderId="10" xfId="19" applyNumberFormat="1" applyBorder="1"/>
    <xf numFmtId="0" fontId="0" fillId="0" borderId="14" xfId="0" applyBorder="1"/>
    <xf numFmtId="0" fontId="0" fillId="0" borderId="15" xfId="0" applyBorder="1"/>
    <xf numFmtId="0" fontId="1" fillId="10" borderId="14" xfId="19" applyBorder="1"/>
    <xf numFmtId="0" fontId="1" fillId="10" borderId="15" xfId="19" applyBorder="1"/>
    <xf numFmtId="0" fontId="0" fillId="0" borderId="16" xfId="0" applyBorder="1"/>
    <xf numFmtId="0" fontId="0" fillId="0" borderId="17" xfId="0" applyBorder="1"/>
    <xf numFmtId="2" fontId="0" fillId="0" borderId="17" xfId="0" applyNumberFormat="1" applyBorder="1"/>
    <xf numFmtId="0" fontId="0" fillId="0" borderId="18" xfId="0" applyBorder="1"/>
    <xf numFmtId="0" fontId="1" fillId="39" borderId="15" xfId="19" applyFill="1" applyBorder="1"/>
    <xf numFmtId="9" fontId="0" fillId="0" borderId="10" xfId="42" applyFont="1" applyBorder="1"/>
    <xf numFmtId="9" fontId="1" fillId="10" borderId="10" xfId="42" applyFill="1" applyBorder="1"/>
    <xf numFmtId="9" fontId="0" fillId="42" borderId="10" xfId="42" applyFont="1" applyFill="1" applyBorder="1"/>
    <xf numFmtId="9" fontId="0" fillId="0" borderId="17" xfId="42" applyFont="1" applyBorder="1"/>
    <xf numFmtId="0" fontId="28" fillId="45" borderId="19" xfId="0" applyFont="1" applyFill="1" applyBorder="1" applyAlignment="1">
      <alignment horizontal="left" vertical="center" wrapText="1"/>
    </xf>
    <xf numFmtId="0" fontId="28" fillId="45" borderId="19" xfId="0" applyFont="1" applyFill="1" applyBorder="1" applyAlignment="1">
      <alignment horizontal="center" vertical="center" wrapText="1"/>
    </xf>
    <xf numFmtId="0" fontId="28" fillId="46" borderId="19" xfId="0" applyFont="1" applyFill="1" applyBorder="1" applyAlignment="1">
      <alignment horizontal="left" vertical="center" wrapText="1"/>
    </xf>
    <xf numFmtId="0" fontId="28" fillId="46" borderId="19" xfId="0" applyFont="1" applyFill="1" applyBorder="1" applyAlignment="1">
      <alignment horizontal="center" vertical="center" wrapText="1"/>
    </xf>
    <xf numFmtId="0" fontId="0" fillId="47" borderId="0" xfId="0" applyFill="1" applyAlignment="1">
      <alignment horizontal="center" vertical="center"/>
    </xf>
    <xf numFmtId="0" fontId="27" fillId="47" borderId="0" xfId="0" applyFont="1" applyFill="1" applyAlignment="1">
      <alignment vertical="center"/>
    </xf>
    <xf numFmtId="0" fontId="0" fillId="47" borderId="0" xfId="0" applyFill="1" applyAlignment="1">
      <alignment vertical="center"/>
    </xf>
    <xf numFmtId="0" fontId="29" fillId="49" borderId="0" xfId="0" applyFont="1" applyFill="1"/>
    <xf numFmtId="9" fontId="0" fillId="0" borderId="10" xfId="0" applyNumberFormat="1" applyBorder="1"/>
    <xf numFmtId="0" fontId="0" fillId="34" borderId="10" xfId="0" applyFill="1" applyBorder="1"/>
    <xf numFmtId="9" fontId="0" fillId="34" borderId="10" xfId="0" applyNumberFormat="1" applyFill="1" applyBorder="1"/>
    <xf numFmtId="9" fontId="0" fillId="50" borderId="10" xfId="0" applyNumberFormat="1" applyFill="1" applyBorder="1"/>
    <xf numFmtId="0" fontId="0" fillId="50" borderId="10" xfId="0" applyFill="1" applyBorder="1"/>
    <xf numFmtId="0" fontId="29" fillId="49" borderId="10" xfId="0" applyFont="1" applyFill="1" applyBorder="1" applyAlignment="1">
      <alignment horizontal="center" vertical="center"/>
    </xf>
    <xf numFmtId="0" fontId="0" fillId="0" borderId="0" xfId="0" applyAlignment="1">
      <alignment horizontal="right"/>
    </xf>
    <xf numFmtId="0" fontId="0" fillId="0" borderId="10" xfId="0" applyBorder="1" applyAlignment="1">
      <alignment horizontal="right" vertical="center"/>
    </xf>
    <xf numFmtId="9" fontId="0" fillId="0" borderId="10" xfId="42" applyFont="1" applyBorder="1" applyAlignment="1">
      <alignment horizontal="right" vertical="center"/>
    </xf>
    <xf numFmtId="10" fontId="0" fillId="0" borderId="10" xfId="42" applyNumberFormat="1" applyFont="1" applyBorder="1" applyAlignment="1">
      <alignment horizontal="right" vertical="center"/>
    </xf>
    <xf numFmtId="9" fontId="0" fillId="34" borderId="10" xfId="42" applyFont="1" applyFill="1" applyBorder="1"/>
    <xf numFmtId="0" fontId="0" fillId="0" borderId="20" xfId="0" applyBorder="1" applyAlignment="1">
      <alignment horizontal="center" vertical="center"/>
    </xf>
    <xf numFmtId="10" fontId="0" fillId="0" borderId="20" xfId="42" applyNumberFormat="1" applyFont="1" applyBorder="1" applyAlignment="1">
      <alignment horizontal="center" vertical="center"/>
    </xf>
    <xf numFmtId="164" fontId="0" fillId="0" borderId="20" xfId="0" applyNumberFormat="1" applyBorder="1" applyAlignment="1">
      <alignment horizontal="center" vertical="center"/>
    </xf>
    <xf numFmtId="1" fontId="0" fillId="0" borderId="20" xfId="0" applyNumberFormat="1" applyBorder="1" applyAlignment="1">
      <alignment horizontal="center" vertical="center"/>
    </xf>
    <xf numFmtId="0" fontId="7" fillId="3" borderId="20" xfId="7" applyBorder="1" applyAlignment="1">
      <alignment horizontal="center" vertical="center"/>
    </xf>
    <xf numFmtId="0" fontId="19" fillId="9" borderId="21" xfId="18" applyFont="1" applyBorder="1" applyAlignment="1">
      <alignment horizontal="center" vertical="center"/>
    </xf>
    <xf numFmtId="0" fontId="19" fillId="9" borderId="22" xfId="18" applyFont="1" applyBorder="1" applyAlignment="1">
      <alignment horizontal="center" vertical="center"/>
    </xf>
    <xf numFmtId="0" fontId="19" fillId="9" borderId="23" xfId="18" applyFont="1" applyBorder="1" applyAlignment="1">
      <alignment horizontal="center" vertical="center"/>
    </xf>
    <xf numFmtId="0" fontId="16" fillId="0" borderId="24" xfId="0" applyFont="1" applyBorder="1" applyAlignment="1">
      <alignment horizontal="center" vertical="center"/>
    </xf>
    <xf numFmtId="0" fontId="0" fillId="0" borderId="25" xfId="0" applyBorder="1" applyAlignment="1">
      <alignment horizontal="center" vertical="center"/>
    </xf>
    <xf numFmtId="0" fontId="16" fillId="0" borderId="26" xfId="0" applyFont="1" applyBorder="1" applyAlignment="1">
      <alignment horizontal="center" vertical="center"/>
    </xf>
    <xf numFmtId="0" fontId="0" fillId="0" borderId="27" xfId="0" applyBorder="1" applyAlignment="1">
      <alignment horizontal="center" vertical="center"/>
    </xf>
    <xf numFmtId="10" fontId="0" fillId="0" borderId="27" xfId="42" applyNumberFormat="1" applyFont="1" applyBorder="1" applyAlignment="1">
      <alignment horizontal="center" vertical="center"/>
    </xf>
    <xf numFmtId="164" fontId="0" fillId="0" borderId="27" xfId="0" applyNumberFormat="1" applyBorder="1" applyAlignment="1">
      <alignment horizontal="center" vertical="center"/>
    </xf>
    <xf numFmtId="1" fontId="0" fillId="0" borderId="27" xfId="0" applyNumberFormat="1" applyBorder="1" applyAlignment="1">
      <alignment horizontal="center" vertical="center"/>
    </xf>
    <xf numFmtId="0" fontId="7" fillId="3" borderId="28" xfId="7" applyBorder="1" applyAlignment="1">
      <alignment horizontal="center" vertical="center"/>
    </xf>
    <xf numFmtId="0" fontId="19" fillId="43" borderId="29" xfId="0" applyFont="1" applyFill="1" applyBorder="1"/>
    <xf numFmtId="0" fontId="19" fillId="43" borderId="30" xfId="0" applyFont="1" applyFill="1" applyBorder="1"/>
    <xf numFmtId="0" fontId="19" fillId="43" borderId="31" xfId="0" applyFont="1" applyFill="1" applyBorder="1"/>
    <xf numFmtId="0" fontId="0" fillId="0" borderId="11" xfId="0" applyBorder="1"/>
    <xf numFmtId="0" fontId="0" fillId="0" borderId="12" xfId="0" applyBorder="1"/>
    <xf numFmtId="2" fontId="0" fillId="0" borderId="12" xfId="0" applyNumberFormat="1" applyBorder="1"/>
    <xf numFmtId="9" fontId="0" fillId="0" borderId="12" xfId="42" applyFont="1" applyBorder="1"/>
    <xf numFmtId="0" fontId="0" fillId="0" borderId="13" xfId="0" applyBorder="1"/>
    <xf numFmtId="0" fontId="30" fillId="51" borderId="0" xfId="0" applyFont="1" applyFill="1" applyAlignment="1">
      <alignment horizontal="center"/>
    </xf>
    <xf numFmtId="0" fontId="13" fillId="51" borderId="0" xfId="0" applyFont="1" applyFill="1" applyAlignment="1">
      <alignment horizontal="center"/>
    </xf>
    <xf numFmtId="0" fontId="32" fillId="36" borderId="0" xfId="0" applyFont="1" applyFill="1" applyAlignment="1">
      <alignment horizontal="center" vertical="center"/>
    </xf>
    <xf numFmtId="0" fontId="17" fillId="36" borderId="0" xfId="0" applyFont="1" applyFill="1" applyAlignment="1">
      <alignment horizontal="center" vertical="center"/>
    </xf>
    <xf numFmtId="0" fontId="20" fillId="35" borderId="10" xfId="0" applyFont="1" applyFill="1" applyBorder="1" applyAlignment="1">
      <alignment horizontal="left" vertical="top"/>
    </xf>
    <xf numFmtId="0" fontId="0" fillId="36" borderId="0" xfId="0" applyFill="1" applyAlignment="1">
      <alignment horizontal="center" vertical="center"/>
    </xf>
    <xf numFmtId="0" fontId="20" fillId="48" borderId="0" xfId="0" applyFont="1" applyFill="1" applyAlignment="1">
      <alignment horizontal="center" vertical="center"/>
    </xf>
    <xf numFmtId="0" fontId="0" fillId="48" borderId="0" xfId="0" applyFill="1" applyAlignment="1">
      <alignment horizontal="center" vertical="center"/>
    </xf>
    <xf numFmtId="0" fontId="21" fillId="0" borderId="0" xfId="0" applyFont="1" applyAlignment="1">
      <alignment horizontal="center"/>
    </xf>
    <xf numFmtId="0" fontId="0" fillId="0" borderId="0" xfId="0" applyAlignment="1">
      <alignment horizontal="center"/>
    </xf>
    <xf numFmtId="0" fontId="22" fillId="37" borderId="0" xfId="0" applyFont="1" applyFill="1" applyAlignment="1">
      <alignment horizontal="center" vertical="center" wrapText="1"/>
    </xf>
    <xf numFmtId="0" fontId="23" fillId="37" borderId="0" xfId="0" applyFont="1" applyFill="1" applyAlignment="1">
      <alignment horizontal="center" vertical="center"/>
    </xf>
    <xf numFmtId="0" fontId="25" fillId="44" borderId="0" xfId="0" applyFont="1" applyFill="1" applyAlignment="1">
      <alignment horizontal="center" vertical="center" wrapText="1"/>
    </xf>
    <xf numFmtId="0" fontId="13" fillId="44" borderId="0" xfId="0" applyFont="1" applyFill="1" applyAlignment="1">
      <alignment horizontal="center" vertical="center"/>
    </xf>
    <xf numFmtId="0" fontId="26" fillId="37" borderId="0" xfId="0" applyFont="1" applyFill="1" applyAlignment="1">
      <alignment horizontal="center" vertical="center"/>
    </xf>
    <xf numFmtId="0" fontId="26" fillId="41" borderId="0" xfId="0" applyFont="1" applyFill="1" applyAlignment="1">
      <alignment horizontal="center" vertical="center"/>
    </xf>
    <xf numFmtId="0" fontId="25" fillId="40" borderId="0" xfId="0" applyFont="1" applyFill="1" applyAlignment="1">
      <alignment horizontal="center" vertical="center"/>
    </xf>
    <xf numFmtId="0" fontId="25" fillId="38" borderId="0" xfId="0" applyFont="1" applyFill="1" applyAlignment="1">
      <alignment horizontal="center" vertical="center"/>
    </xf>
    <xf numFmtId="0" fontId="32" fillId="36" borderId="0" xfId="0" applyFont="1" applyFill="1" applyAlignment="1">
      <alignment horizontal="center"/>
    </xf>
    <xf numFmtId="0" fontId="27" fillId="36" borderId="0" xfId="0" applyFont="1" applyFill="1" applyAlignment="1">
      <alignment horizontal="center"/>
    </xf>
    <xf numFmtId="0" fontId="20" fillId="0" borderId="10" xfId="0" applyFont="1" applyBorder="1" applyAlignment="1">
      <alignment horizontal="left" vertical="top"/>
    </xf>
    <xf numFmtId="0" fontId="31" fillId="47" borderId="0" xfId="0" applyFont="1" applyFill="1" applyAlignment="1">
      <alignment horizontal="center"/>
    </xf>
    <xf numFmtId="0" fontId="30" fillId="47" borderId="0" xfId="0" applyFont="1" applyFill="1" applyAlignment="1">
      <alignment horizontal="center"/>
    </xf>
    <xf numFmtId="0" fontId="32" fillId="36" borderId="10" xfId="0" applyFont="1" applyFill="1" applyBorder="1" applyAlignment="1">
      <alignment horizontal="center"/>
    </xf>
    <xf numFmtId="0" fontId="16" fillId="36" borderId="10" xfId="0" applyFont="1" applyFill="1" applyBorder="1" applyAlignment="1">
      <alignment horizontal="center"/>
    </xf>
    <xf numFmtId="0" fontId="20" fillId="44" borderId="0" xfId="0" applyFont="1" applyFill="1" applyAlignment="1">
      <alignment horizontal="center"/>
    </xf>
    <xf numFmtId="0" fontId="0" fillId="44" borderId="0" xfId="0" applyFill="1" applyAlignment="1">
      <alignment horizontal="center"/>
    </xf>
    <xf numFmtId="0" fontId="18" fillId="33" borderId="0" xfId="0" applyFont="1" applyFill="1" applyAlignment="1">
      <alignment horizontal="center" vertical="center" wrapText="1"/>
    </xf>
    <xf numFmtId="0" fontId="0" fillId="33" borderId="0" xfId="0" applyFill="1" applyAlignment="1">
      <alignment horizontal="center" vertical="center" wrapText="1"/>
    </xf>
    <xf numFmtId="0" fontId="18" fillId="34" borderId="0" xfId="0" applyFont="1" applyFill="1" applyAlignment="1">
      <alignment horizontal="center" wrapText="1"/>
    </xf>
    <xf numFmtId="0" fontId="18" fillId="35" borderId="0" xfId="0" applyFont="1" applyFill="1" applyAlignment="1">
      <alignment horizontal="center" wrapText="1"/>
    </xf>
    <xf numFmtId="167" fontId="0" fillId="0" borderId="10" xfId="0" applyNumberFormat="1" applyBorder="1"/>
    <xf numFmtId="167" fontId="0" fillId="34" borderId="10" xfId="0" applyNumberFormat="1" applyFill="1" applyBorder="1"/>
    <xf numFmtId="167" fontId="0" fillId="50" borderId="10" xfId="0" applyNumberFormat="1" applyFill="1" applyBorder="1"/>
    <xf numFmtId="2" fontId="0" fillId="0" borderId="10" xfId="0" applyNumberFormat="1" applyBorder="1" applyAlignment="1">
      <alignment horizontal="righ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2">
    <dxf>
      <font>
        <b val="0"/>
        <i val="0"/>
        <strike val="0"/>
        <condense val="0"/>
        <extend val="0"/>
        <outline val="0"/>
        <shadow val="0"/>
        <u val="none"/>
        <vertAlign val="baseline"/>
        <sz val="14"/>
        <color theme="1"/>
        <name val="Aptos Narrow"/>
        <family val="2"/>
        <scheme val="minor"/>
      </font>
    </dxf>
    <dxf>
      <numFmt numFmtId="13" formatCode="0%"/>
    </dxf>
    <dxf>
      <fill>
        <patternFill>
          <bgColor rgb="FFC00000"/>
        </patternFill>
      </fill>
    </dxf>
    <dxf>
      <fill>
        <patternFill>
          <bgColor rgb="FFCA420C"/>
        </patternFill>
      </fill>
    </dxf>
    <dxf>
      <fill>
        <patternFill>
          <bgColor theme="9" tint="-0.24994659260841701"/>
        </patternFill>
      </fill>
    </dxf>
    <dxf>
      <fill>
        <patternFill>
          <bgColor theme="9" tint="-0.24994659260841701"/>
        </patternFill>
      </fill>
    </dxf>
    <dxf>
      <fill>
        <patternFill>
          <bgColor theme="9" tint="-0.499984740745262"/>
        </patternFill>
      </fill>
    </dxf>
    <dxf>
      <fill>
        <patternFill>
          <bgColor rgb="FFC00000"/>
        </patternFill>
      </fill>
    </dxf>
    <dxf>
      <numFmt numFmtId="165" formatCode="&quot;₹&quot;\ #,##0.00"/>
    </dxf>
    <dxf>
      <numFmt numFmtId="165" formatCode="&quot;₹&quot;\ #,##0.00"/>
    </dxf>
    <dxf>
      <numFmt numFmtId="165" formatCode="&quot;₹&quot;\ #,##0.00"/>
    </dxf>
    <dxf>
      <numFmt numFmtId="165" formatCode="&quot;₹&quot;\ #,##0.00"/>
    </dxf>
    <dxf>
      <numFmt numFmtId="13" formatCode="0%"/>
    </dxf>
    <dxf>
      <numFmt numFmtId="13" formatCode="0%"/>
    </dxf>
    <dxf>
      <numFmt numFmtId="13" formatCode="0%"/>
    </dxf>
    <dxf>
      <numFmt numFmtId="0" formatCode="General"/>
    </dxf>
    <dxf>
      <numFmt numFmtId="0" formatCode="General"/>
    </dxf>
    <dxf>
      <numFmt numFmtId="13" formatCode="0%"/>
    </dxf>
    <dxf>
      <numFmt numFmtId="13" formatCode="0%"/>
    </dxf>
    <dxf>
      <numFmt numFmtId="0" formatCode="General"/>
    </dxf>
    <dxf>
      <numFmt numFmtId="0" formatCode="General"/>
    </dxf>
    <dxf>
      <numFmt numFmtId="0" formatCode="General"/>
    </dxf>
  </dxfs>
  <tableStyles count="0" defaultTableStyle="TableStyleMedium2" defaultPivotStyle="PivotStyleLight16"/>
  <colors>
    <mruColors>
      <color rgb="FFCA420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[Global_Household_Financial_Dynamicscleaned.xlsx]PIVOT1 Country COMPARISION!PivotTable2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solidFill>
                  <a:srgbClr val="FFFF00"/>
                </a:solidFill>
              </a:rPr>
              <a:t>COUNTRY</a:t>
            </a:r>
            <a:r>
              <a:rPr lang="en-IN" sz="1400" baseline="0">
                <a:solidFill>
                  <a:srgbClr val="FFFF00"/>
                </a:solidFill>
              </a:rPr>
              <a:t> COMPARISON BAR CHART (Country brings in thr highest income versus whoo saves the most)</a:t>
            </a:r>
            <a:endParaRPr lang="en-IN" sz="1400">
              <a:solidFill>
                <a:srgbClr val="FFFF00"/>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 Country COMPARISION'!$B$3</c:f>
              <c:strCache>
                <c:ptCount val="1"/>
                <c:pt idx="0">
                  <c:v>Average of Total_Household_Income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 Country COMPARISION'!$A$4:$A$9</c:f>
              <c:strCache>
                <c:ptCount val="5"/>
                <c:pt idx="0">
                  <c:v>USA</c:v>
                </c:pt>
                <c:pt idx="1">
                  <c:v>UK</c:v>
                </c:pt>
                <c:pt idx="2">
                  <c:v>India</c:v>
                </c:pt>
                <c:pt idx="3">
                  <c:v>Germany</c:v>
                </c:pt>
                <c:pt idx="4">
                  <c:v>Brazil</c:v>
                </c:pt>
              </c:strCache>
            </c:strRef>
          </c:cat>
          <c:val>
            <c:numRef>
              <c:f>'PIVOT1 Country COMPARISION'!$B$4:$B$9</c:f>
              <c:numCache>
                <c:formatCode>General</c:formatCode>
                <c:ptCount val="5"/>
                <c:pt idx="0">
                  <c:v>6682.4926796874961</c:v>
                </c:pt>
                <c:pt idx="1">
                  <c:v>7073.7996698762117</c:v>
                </c:pt>
                <c:pt idx="2">
                  <c:v>1345.477533003301</c:v>
                </c:pt>
                <c:pt idx="3">
                  <c:v>7172.6151653696415</c:v>
                </c:pt>
                <c:pt idx="4">
                  <c:v>2649.0738211382104</c:v>
                </c:pt>
              </c:numCache>
            </c:numRef>
          </c:val>
          <c:extLst>
            <c:ext xmlns:c16="http://schemas.microsoft.com/office/drawing/2014/chart" uri="{C3380CC4-5D6E-409C-BE32-E72D297353CC}">
              <c16:uniqueId val="{00000000-648B-4ABD-8657-62967AC832D5}"/>
            </c:ext>
          </c:extLst>
        </c:ser>
        <c:ser>
          <c:idx val="1"/>
          <c:order val="1"/>
          <c:tx>
            <c:strRef>
              <c:f>'PIVOT1 Country COMPARISION'!$C$3</c:f>
              <c:strCache>
                <c:ptCount val="1"/>
                <c:pt idx="0">
                  <c:v>Average of Monthly_Expenses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 Country COMPARISION'!$A$4:$A$9</c:f>
              <c:strCache>
                <c:ptCount val="5"/>
                <c:pt idx="0">
                  <c:v>USA</c:v>
                </c:pt>
                <c:pt idx="1">
                  <c:v>UK</c:v>
                </c:pt>
                <c:pt idx="2">
                  <c:v>India</c:v>
                </c:pt>
                <c:pt idx="3">
                  <c:v>Germany</c:v>
                </c:pt>
                <c:pt idx="4">
                  <c:v>Brazil</c:v>
                </c:pt>
              </c:strCache>
            </c:strRef>
          </c:cat>
          <c:val>
            <c:numRef>
              <c:f>'PIVOT1 Country COMPARISION'!$C$4:$C$9</c:f>
              <c:numCache>
                <c:formatCode>General</c:formatCode>
                <c:ptCount val="5"/>
                <c:pt idx="0">
                  <c:v>2929.8024140624975</c:v>
                </c:pt>
                <c:pt idx="1">
                  <c:v>3067.5653645116918</c:v>
                </c:pt>
                <c:pt idx="2">
                  <c:v>587.24528052805215</c:v>
                </c:pt>
                <c:pt idx="3">
                  <c:v>3275.9736964980534</c:v>
                </c:pt>
                <c:pt idx="4">
                  <c:v>1157.7712872628745</c:v>
                </c:pt>
              </c:numCache>
            </c:numRef>
          </c:val>
          <c:extLst>
            <c:ext xmlns:c16="http://schemas.microsoft.com/office/drawing/2014/chart" uri="{C3380CC4-5D6E-409C-BE32-E72D297353CC}">
              <c16:uniqueId val="{00000001-648B-4ABD-8657-62967AC832D5}"/>
            </c:ext>
          </c:extLst>
        </c:ser>
        <c:ser>
          <c:idx val="2"/>
          <c:order val="2"/>
          <c:tx>
            <c:strRef>
              <c:f>'PIVOT1 Country COMPARISION'!$D$3</c:f>
              <c:strCache>
                <c:ptCount val="1"/>
                <c:pt idx="0">
                  <c:v>Average of Monthly_Savings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 Country COMPARISION'!$A$4:$A$9</c:f>
              <c:strCache>
                <c:ptCount val="5"/>
                <c:pt idx="0">
                  <c:v>USA</c:v>
                </c:pt>
                <c:pt idx="1">
                  <c:v>UK</c:v>
                </c:pt>
                <c:pt idx="2">
                  <c:v>India</c:v>
                </c:pt>
                <c:pt idx="3">
                  <c:v>Germany</c:v>
                </c:pt>
                <c:pt idx="4">
                  <c:v>Brazil</c:v>
                </c:pt>
              </c:strCache>
            </c:strRef>
          </c:cat>
          <c:val>
            <c:numRef>
              <c:f>'PIVOT1 Country COMPARISION'!$D$4:$D$9</c:f>
              <c:numCache>
                <c:formatCode>General</c:formatCode>
                <c:ptCount val="5"/>
                <c:pt idx="0">
                  <c:v>2109.4961093750017</c:v>
                </c:pt>
                <c:pt idx="1">
                  <c:v>2040.8496973865185</c:v>
                </c:pt>
                <c:pt idx="2">
                  <c:v>623.68461221122152</c:v>
                </c:pt>
                <c:pt idx="3">
                  <c:v>1180.5755350194547</c:v>
                </c:pt>
                <c:pt idx="4">
                  <c:v>1093.9415853658536</c:v>
                </c:pt>
              </c:numCache>
            </c:numRef>
          </c:val>
          <c:extLst>
            <c:ext xmlns:c16="http://schemas.microsoft.com/office/drawing/2014/chart" uri="{C3380CC4-5D6E-409C-BE32-E72D297353CC}">
              <c16:uniqueId val="{00000002-648B-4ABD-8657-62967AC832D5}"/>
            </c:ext>
          </c:extLst>
        </c:ser>
        <c:ser>
          <c:idx val="3"/>
          <c:order val="3"/>
          <c:tx>
            <c:strRef>
              <c:f>'PIVOT1 Country COMPARISION'!$E$3</c:f>
              <c:strCache>
                <c:ptCount val="1"/>
                <c:pt idx="0">
                  <c:v>Average of Savings Rate%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'PIVOT1 Country COMPARISION'!$A$4:$A$9</c:f>
              <c:strCache>
                <c:ptCount val="5"/>
                <c:pt idx="0">
                  <c:v>USA</c:v>
                </c:pt>
                <c:pt idx="1">
                  <c:v>UK</c:v>
                </c:pt>
                <c:pt idx="2">
                  <c:v>India</c:v>
                </c:pt>
                <c:pt idx="3">
                  <c:v>Germany</c:v>
                </c:pt>
                <c:pt idx="4">
                  <c:v>Brazil</c:v>
                </c:pt>
              </c:strCache>
            </c:strRef>
          </c:cat>
          <c:val>
            <c:numRef>
              <c:f>'PIVOT1 Country COMPARISION'!$E$4:$E$9</c:f>
              <c:numCache>
                <c:formatCode>0%</c:formatCode>
                <c:ptCount val="5"/>
                <c:pt idx="0">
                  <c:v>0.32336204947805613</c:v>
                </c:pt>
                <c:pt idx="1">
                  <c:v>0.30718716818024266</c:v>
                </c:pt>
                <c:pt idx="2">
                  <c:v>0.42077341556833553</c:v>
                </c:pt>
                <c:pt idx="3">
                  <c:v>0.15879799892000862</c:v>
                </c:pt>
                <c:pt idx="4">
                  <c:v>0.39788995363055785</c:v>
                </c:pt>
              </c:numCache>
            </c:numRef>
          </c:val>
          <c:extLst>
            <c:ext xmlns:c16="http://schemas.microsoft.com/office/drawing/2014/chart" uri="{C3380CC4-5D6E-409C-BE32-E72D297353CC}">
              <c16:uniqueId val="{00000003-648B-4ABD-8657-62967AC832D5}"/>
            </c:ext>
          </c:extLst>
        </c:ser>
        <c:dLbls>
          <c:showLegendKey val="0"/>
          <c:showVal val="0"/>
          <c:showCatName val="0"/>
          <c:showSerName val="0"/>
          <c:showPercent val="0"/>
          <c:showBubbleSize val="0"/>
        </c:dLbls>
        <c:gapWidth val="100"/>
        <c:overlap val="-24"/>
        <c:axId val="972483616"/>
        <c:axId val="972491296"/>
      </c:barChart>
      <c:catAx>
        <c:axId val="9724836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491296"/>
        <c:crosses val="autoZero"/>
        <c:auto val="1"/>
        <c:lblAlgn val="ctr"/>
        <c:lblOffset val="100"/>
        <c:noMultiLvlLbl val="0"/>
      </c:catAx>
      <c:valAx>
        <c:axId val="9724912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FINANCE ANALYZE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48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[Global_Household_Financial_Dynamicscleaned.xlsx]PIVOT-2 family Size Impact!PivotTable4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FAMILY</a:t>
            </a:r>
            <a:r>
              <a:rPr lang="en-IN" baseline="0"/>
              <a:t> SIZE IMPACT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'PIVOT-2 family Size Impact'!$B$3</c:f>
              <c:strCache>
                <c:ptCount val="1"/>
                <c:pt idx="0">
                  <c:v>Average of Monthly_Savings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'PIVOT-2 family Size Impact'!$A$4:$A$12</c:f>
              <c:strCache>
                <c:ptCount val="8"/>
                <c:pt idx="0">
                  <c:v>1</c:v>
                </c:pt>
                <c:pt idx="1">
                  <c:v>2</c:v>
                </c:pt>
                <c:pt idx="2">
                  <c:v>3</c:v>
                </c:pt>
                <c:pt idx="3">
                  <c:v>4</c:v>
                </c:pt>
                <c:pt idx="4">
                  <c:v>5</c:v>
                </c:pt>
                <c:pt idx="5">
                  <c:v>6</c:v>
                </c:pt>
                <c:pt idx="6">
                  <c:v>7</c:v>
                </c:pt>
                <c:pt idx="7">
                  <c:v>8</c:v>
                </c:pt>
              </c:strCache>
            </c:strRef>
          </c:cat>
          <c:val>
            <c:numRef>
              <c:f>'PIVOT-2 family Size Impact'!$B$4:$B$12</c:f>
              <c:numCache>
                <c:formatCode>General</c:formatCode>
                <c:ptCount val="8"/>
                <c:pt idx="0">
                  <c:v>1150.3140310077511</c:v>
                </c:pt>
                <c:pt idx="1">
                  <c:v>1499.2858813838543</c:v>
                </c:pt>
                <c:pt idx="2">
                  <c:v>1741.8435667752435</c:v>
                </c:pt>
                <c:pt idx="3">
                  <c:v>1533.9911793214881</c:v>
                </c:pt>
                <c:pt idx="4">
                  <c:v>1610.3057727272721</c:v>
                </c:pt>
                <c:pt idx="5">
                  <c:v>1409.4628862478785</c:v>
                </c:pt>
                <c:pt idx="6">
                  <c:v>1166.382512077294</c:v>
                </c:pt>
                <c:pt idx="7">
                  <c:v>1067.2515555555553</c:v>
                </c:pt>
              </c:numCache>
            </c:numRef>
          </c:val>
          <c:smooth val="0"/>
          <c:extLst>
            <c:ext xmlns:c16="http://schemas.microsoft.com/office/drawing/2014/chart" uri="{C3380CC4-5D6E-409C-BE32-E72D297353CC}">
              <c16:uniqueId val="{00000000-C366-494F-B00F-94074BDDC17F}"/>
            </c:ext>
          </c:extLst>
        </c:ser>
        <c:ser>
          <c:idx val="1"/>
          <c:order val="1"/>
          <c:tx>
            <c:strRef>
              <c:f>'PIVOT-2 family Size Impact'!$C$3</c:f>
              <c:strCache>
                <c:ptCount val="1"/>
                <c:pt idx="0">
                  <c:v>Average of Expence Ratio</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'PIVOT-2 family Size Impact'!$A$4:$A$12</c:f>
              <c:strCache>
                <c:ptCount val="8"/>
                <c:pt idx="0">
                  <c:v>1</c:v>
                </c:pt>
                <c:pt idx="1">
                  <c:v>2</c:v>
                </c:pt>
                <c:pt idx="2">
                  <c:v>3</c:v>
                </c:pt>
                <c:pt idx="3">
                  <c:v>4</c:v>
                </c:pt>
                <c:pt idx="4">
                  <c:v>5</c:v>
                </c:pt>
                <c:pt idx="5">
                  <c:v>6</c:v>
                </c:pt>
                <c:pt idx="6">
                  <c:v>7</c:v>
                </c:pt>
                <c:pt idx="7">
                  <c:v>8</c:v>
                </c:pt>
              </c:strCache>
            </c:strRef>
          </c:cat>
          <c:val>
            <c:numRef>
              <c:f>'PIVOT-2 family Size Impact'!$C$4:$C$12</c:f>
              <c:numCache>
                <c:formatCode>0%</c:formatCode>
                <c:ptCount val="8"/>
                <c:pt idx="0">
                  <c:v>0.54068853218908308</c:v>
                </c:pt>
                <c:pt idx="1">
                  <c:v>0.58332116426820535</c:v>
                </c:pt>
                <c:pt idx="2">
                  <c:v>0.59180169263792948</c:v>
                </c:pt>
                <c:pt idx="3">
                  <c:v>0.67138938807061432</c:v>
                </c:pt>
                <c:pt idx="4">
                  <c:v>0.70094489861678888</c:v>
                </c:pt>
                <c:pt idx="5">
                  <c:v>0.72948085074917368</c:v>
                </c:pt>
                <c:pt idx="6">
                  <c:v>0.78151627752837127</c:v>
                </c:pt>
                <c:pt idx="7">
                  <c:v>0.82781253509472241</c:v>
                </c:pt>
              </c:numCache>
            </c:numRef>
          </c:val>
          <c:smooth val="0"/>
          <c:extLst>
            <c:ext xmlns:c16="http://schemas.microsoft.com/office/drawing/2014/chart" uri="{C3380CC4-5D6E-409C-BE32-E72D297353CC}">
              <c16:uniqueId val="{00000001-C366-494F-B00F-94074BDDC17F}"/>
            </c:ext>
          </c:extLst>
        </c:ser>
        <c:ser>
          <c:idx val="2"/>
          <c:order val="2"/>
          <c:tx>
            <c:strRef>
              <c:f>'PIVOT-2 family Size Impact'!$D$3</c:f>
              <c:strCache>
                <c:ptCount val="1"/>
                <c:pt idx="0">
                  <c:v>Count of Risk_Flag</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'PIVOT-2 family Size Impact'!$A$4:$A$12</c:f>
              <c:strCache>
                <c:ptCount val="8"/>
                <c:pt idx="0">
                  <c:v>1</c:v>
                </c:pt>
                <c:pt idx="1">
                  <c:v>2</c:v>
                </c:pt>
                <c:pt idx="2">
                  <c:v>3</c:v>
                </c:pt>
                <c:pt idx="3">
                  <c:v>4</c:v>
                </c:pt>
                <c:pt idx="4">
                  <c:v>5</c:v>
                </c:pt>
                <c:pt idx="5">
                  <c:v>6</c:v>
                </c:pt>
                <c:pt idx="6">
                  <c:v>7</c:v>
                </c:pt>
                <c:pt idx="7">
                  <c:v>8</c:v>
                </c:pt>
              </c:strCache>
            </c:strRef>
          </c:cat>
          <c:val>
            <c:numRef>
              <c:f>'PIVOT-2 family Size Impact'!$D$4:$D$12</c:f>
              <c:numCache>
                <c:formatCode>General</c:formatCode>
                <c:ptCount val="8"/>
                <c:pt idx="0">
                  <c:v>645</c:v>
                </c:pt>
                <c:pt idx="1">
                  <c:v>607</c:v>
                </c:pt>
                <c:pt idx="2">
                  <c:v>614</c:v>
                </c:pt>
                <c:pt idx="3">
                  <c:v>619</c:v>
                </c:pt>
                <c:pt idx="4">
                  <c:v>660</c:v>
                </c:pt>
                <c:pt idx="5">
                  <c:v>589</c:v>
                </c:pt>
                <c:pt idx="6">
                  <c:v>621</c:v>
                </c:pt>
                <c:pt idx="7">
                  <c:v>630</c:v>
                </c:pt>
              </c:numCache>
            </c:numRef>
          </c:val>
          <c:smooth val="0"/>
          <c:extLst>
            <c:ext xmlns:c16="http://schemas.microsoft.com/office/drawing/2014/chart" uri="{C3380CC4-5D6E-409C-BE32-E72D297353CC}">
              <c16:uniqueId val="{00000002-C366-494F-B00F-94074BDDC17F}"/>
            </c:ext>
          </c:extLst>
        </c:ser>
        <c:dLbls>
          <c:showLegendKey val="0"/>
          <c:showVal val="0"/>
          <c:showCatName val="0"/>
          <c:showSerName val="0"/>
          <c:showPercent val="0"/>
          <c:showBubbleSize val="0"/>
        </c:dLbls>
        <c:marker val="1"/>
        <c:smooth val="0"/>
        <c:axId val="972502816"/>
        <c:axId val="972487936"/>
      </c:lineChart>
      <c:catAx>
        <c:axId val="972502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FAMILY SIZE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487936"/>
        <c:crosses val="autoZero"/>
        <c:auto val="1"/>
        <c:lblAlgn val="ctr"/>
        <c:lblOffset val="100"/>
        <c:noMultiLvlLbl val="0"/>
      </c:catAx>
      <c:valAx>
        <c:axId val="972487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MONTHLY SAVINGS &amp; EXPENCES RATIO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50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[Global_Household_Financial_Dynamicscleaned.xlsx]PIVOT-2 family Size Impact!PivotTable4</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 OF RISK LEVELS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0"/>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9153067056134113"/>
          <c:y val="0.26791447944006996"/>
          <c:w val="0.43128677715688762"/>
          <c:h val="0.59421733741615634"/>
        </c:manualLayout>
      </c:layout>
      <c:doughnutChart>
        <c:varyColors val="1"/>
        <c:ser>
          <c:idx val="0"/>
          <c:order val="0"/>
          <c:tx>
            <c:strRef>
              <c:f>'PIVOT-2 family Size Impact'!$B$3</c:f>
              <c:strCache>
                <c:ptCount val="1"/>
                <c:pt idx="0">
                  <c:v>Average of Monthly_Savings</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63C7-45EE-A4F7-BF0437107EA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63C7-45EE-A4F7-BF0437107EA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63C7-45EE-A4F7-BF0437107EA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63C7-45EE-A4F7-BF0437107EA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63C7-45EE-A4F7-BF0437107EA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63C7-45EE-A4F7-BF0437107EA4}"/>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0D-63C7-45EE-A4F7-BF0437107EA4}"/>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0F-63C7-45EE-A4F7-BF0437107E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'PIVOT-2 family Size Impact'!$A$4:$A$12</c:f>
              <c:strCache>
                <c:ptCount val="8"/>
                <c:pt idx="0">
                  <c:v>1</c:v>
                </c:pt>
                <c:pt idx="1">
                  <c:v>2</c:v>
                </c:pt>
                <c:pt idx="2">
                  <c:v>3</c:v>
                </c:pt>
                <c:pt idx="3">
                  <c:v>4</c:v>
                </c:pt>
                <c:pt idx="4">
                  <c:v>5</c:v>
                </c:pt>
                <c:pt idx="5">
                  <c:v>6</c:v>
                </c:pt>
                <c:pt idx="6">
                  <c:v>7</c:v>
                </c:pt>
                <c:pt idx="7">
                  <c:v>8</c:v>
                </c:pt>
              </c:strCache>
            </c:strRef>
          </c:cat>
          <c:val>
            <c:numRef>
              <c:f>'PIVOT-2 family Size Impact'!$B$4:$B$12</c:f>
              <c:numCache>
                <c:formatCode>General</c:formatCode>
                <c:ptCount val="8"/>
                <c:pt idx="0">
                  <c:v>1150.3140310077511</c:v>
                </c:pt>
                <c:pt idx="1">
                  <c:v>1499.2858813838543</c:v>
                </c:pt>
                <c:pt idx="2">
                  <c:v>1741.8435667752435</c:v>
                </c:pt>
                <c:pt idx="3">
                  <c:v>1533.9911793214881</c:v>
                </c:pt>
                <c:pt idx="4">
                  <c:v>1610.3057727272721</c:v>
                </c:pt>
                <c:pt idx="5">
                  <c:v>1409.4628862478785</c:v>
                </c:pt>
                <c:pt idx="6">
                  <c:v>1166.382512077294</c:v>
                </c:pt>
                <c:pt idx="7">
                  <c:v>1067.2515555555553</c:v>
                </c:pt>
              </c:numCache>
            </c:numRef>
          </c:val>
          <c:extLst>
            <c:ext xmlns:c16="http://schemas.microsoft.com/office/drawing/2014/chart" uri="{C3380CC4-5D6E-409C-BE32-E72D297353CC}">
              <c16:uniqueId val="{00000000-EC6B-4B3F-AFAB-792AF2338A5C}"/>
            </c:ext>
          </c:extLst>
        </c:ser>
        <c:ser>
          <c:idx val="1"/>
          <c:order val="1"/>
          <c:tx>
            <c:strRef>
              <c:f>'PIVOT-2 family Size Impact'!$C$3</c:f>
              <c:strCache>
                <c:ptCount val="1"/>
                <c:pt idx="0">
                  <c:v>Average of Expence Ratio</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11-63C7-45EE-A4F7-BF0437107EA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13-63C7-45EE-A4F7-BF0437107EA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15-63C7-45EE-A4F7-BF0437107EA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17-63C7-45EE-A4F7-BF0437107EA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19-63C7-45EE-A4F7-BF0437107EA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1B-63C7-45EE-A4F7-BF0437107EA4}"/>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1D-63C7-45EE-A4F7-BF0437107EA4}"/>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1F-63C7-45EE-A4F7-BF0437107E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'PIVOT-2 family Size Impact'!$A$4:$A$12</c:f>
              <c:strCache>
                <c:ptCount val="8"/>
                <c:pt idx="0">
                  <c:v>1</c:v>
                </c:pt>
                <c:pt idx="1">
                  <c:v>2</c:v>
                </c:pt>
                <c:pt idx="2">
                  <c:v>3</c:v>
                </c:pt>
                <c:pt idx="3">
                  <c:v>4</c:v>
                </c:pt>
                <c:pt idx="4">
                  <c:v>5</c:v>
                </c:pt>
                <c:pt idx="5">
                  <c:v>6</c:v>
                </c:pt>
                <c:pt idx="6">
                  <c:v>7</c:v>
                </c:pt>
                <c:pt idx="7">
                  <c:v>8</c:v>
                </c:pt>
              </c:strCache>
            </c:strRef>
          </c:cat>
          <c:val>
            <c:numRef>
              <c:f>'PIVOT-2 family Size Impact'!$C$4:$C$12</c:f>
              <c:numCache>
                <c:formatCode>0%</c:formatCode>
                <c:ptCount val="8"/>
                <c:pt idx="0">
                  <c:v>0.54068853218908308</c:v>
                </c:pt>
                <c:pt idx="1">
                  <c:v>0.58332116426820535</c:v>
                </c:pt>
                <c:pt idx="2">
                  <c:v>0.59180169263792948</c:v>
                </c:pt>
                <c:pt idx="3">
                  <c:v>0.67138938807061432</c:v>
                </c:pt>
                <c:pt idx="4">
                  <c:v>0.70094489861678888</c:v>
                </c:pt>
                <c:pt idx="5">
                  <c:v>0.72948085074917368</c:v>
                </c:pt>
                <c:pt idx="6">
                  <c:v>0.78151627752837127</c:v>
                </c:pt>
                <c:pt idx="7">
                  <c:v>0.82781253509472241</c:v>
                </c:pt>
              </c:numCache>
            </c:numRef>
          </c:val>
          <c:extLst>
            <c:ext xmlns:c16="http://schemas.microsoft.com/office/drawing/2014/chart" uri="{C3380CC4-5D6E-409C-BE32-E72D297353CC}">
              <c16:uniqueId val="{00000001-EC6B-4B3F-AFAB-792AF2338A5C}"/>
            </c:ext>
          </c:extLst>
        </c:ser>
        <c:ser>
          <c:idx val="2"/>
          <c:order val="2"/>
          <c:tx>
            <c:strRef>
              <c:f>'PIVOT-2 family Size Impact'!$D$3</c:f>
              <c:strCache>
                <c:ptCount val="1"/>
                <c:pt idx="0">
                  <c:v>Count of Risk_Flag</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21-63C7-45EE-A4F7-BF0437107EA4}"/>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23-63C7-45EE-A4F7-BF0437107EA4}"/>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25-63C7-45EE-A4F7-BF0437107EA4}"/>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27-63C7-45EE-A4F7-BF0437107EA4}"/>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29-63C7-45EE-A4F7-BF0437107EA4}"/>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2B-63C7-45EE-A4F7-BF0437107EA4}"/>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19050">
                <a:solidFill>
                  <a:schemeClr val="lt1"/>
                </a:solidFill>
              </a:ln>
              <a:effectLst/>
            </c:spPr>
            <c:extLst>
              <c:ext xmlns:c16="http://schemas.microsoft.com/office/drawing/2014/chart" uri="{C3380CC4-5D6E-409C-BE32-E72D297353CC}">
                <c16:uniqueId val="{0000002D-63C7-45EE-A4F7-BF0437107EA4}"/>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19050">
                <a:solidFill>
                  <a:schemeClr val="lt1"/>
                </a:solidFill>
              </a:ln>
              <a:effectLst/>
            </c:spPr>
            <c:extLst>
              <c:ext xmlns:c16="http://schemas.microsoft.com/office/drawing/2014/chart" uri="{C3380CC4-5D6E-409C-BE32-E72D297353CC}">
                <c16:uniqueId val="{0000002F-63C7-45EE-A4F7-BF0437107E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'PIVOT-2 family Size Impact'!$A$4:$A$12</c:f>
              <c:strCache>
                <c:ptCount val="8"/>
                <c:pt idx="0">
                  <c:v>1</c:v>
                </c:pt>
                <c:pt idx="1">
                  <c:v>2</c:v>
                </c:pt>
                <c:pt idx="2">
                  <c:v>3</c:v>
                </c:pt>
                <c:pt idx="3">
                  <c:v>4</c:v>
                </c:pt>
                <c:pt idx="4">
                  <c:v>5</c:v>
                </c:pt>
                <c:pt idx="5">
                  <c:v>6</c:v>
                </c:pt>
                <c:pt idx="6">
                  <c:v>7</c:v>
                </c:pt>
                <c:pt idx="7">
                  <c:v>8</c:v>
                </c:pt>
              </c:strCache>
            </c:strRef>
          </c:cat>
          <c:val>
            <c:numRef>
              <c:f>'PIVOT-2 family Size Impact'!$D$4:$D$12</c:f>
              <c:numCache>
                <c:formatCode>General</c:formatCode>
                <c:ptCount val="8"/>
                <c:pt idx="0">
                  <c:v>645</c:v>
                </c:pt>
                <c:pt idx="1">
                  <c:v>607</c:v>
                </c:pt>
                <c:pt idx="2">
                  <c:v>614</c:v>
                </c:pt>
                <c:pt idx="3">
                  <c:v>619</c:v>
                </c:pt>
                <c:pt idx="4">
                  <c:v>660</c:v>
                </c:pt>
                <c:pt idx="5">
                  <c:v>589</c:v>
                </c:pt>
                <c:pt idx="6">
                  <c:v>621</c:v>
                </c:pt>
                <c:pt idx="7">
                  <c:v>630</c:v>
                </c:pt>
              </c:numCache>
            </c:numRef>
          </c:val>
          <c:extLst>
            <c:ext xmlns:c16="http://schemas.microsoft.com/office/drawing/2014/chart" uri="{C3380CC4-5D6E-409C-BE32-E72D297353CC}">
              <c16:uniqueId val="{00000002-EC6B-4B3F-AFAB-792AF2338A5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[Global_Household_Financial_Dynamicscleaned.xlsx]PIVOT-3 EARNER EFFECT!PivotTable5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More Earners = Higher Savings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 EARNER EFFECT'!$B$3:$B$4</c:f>
              <c:strCache>
                <c:ptCount val="1"/>
                <c:pt idx="0">
                  <c:v>Brazil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 EARNER EFFECT'!$A$5:$A$8</c:f>
              <c:strCache>
                <c:ptCount val="3"/>
                <c:pt idx="0">
                  <c:v>1</c:v>
                </c:pt>
                <c:pt idx="1">
                  <c:v>2</c:v>
                </c:pt>
                <c:pt idx="2">
                  <c:v>3</c:v>
                </c:pt>
              </c:strCache>
            </c:strRef>
          </c:cat>
          <c:val>
            <c:numRef>
              <c:f>'PIVOT-3 EARNER EFFECT'!$B$5:$B$8</c:f>
              <c:numCache>
                <c:formatCode>0%</c:formatCode>
                <c:ptCount val="3"/>
                <c:pt idx="0">
                  <c:v>0.3351445738086366</c:v>
                </c:pt>
                <c:pt idx="1">
                  <c:v>0.4298558839460595</c:v>
                </c:pt>
                <c:pt idx="2">
                  <c:v>0.4301147260934291</c:v>
                </c:pt>
              </c:numCache>
            </c:numRef>
          </c:val>
          <c:extLst>
            <c:ext xmlns:c16="http://schemas.microsoft.com/office/drawing/2014/chart" uri="{C3380CC4-5D6E-409C-BE32-E72D297353CC}">
              <c16:uniqueId val="{00000000-DAD0-4471-9AFC-9D9217B4D0F5}"/>
            </c:ext>
          </c:extLst>
        </c:ser>
        <c:ser>
          <c:idx val="1"/>
          <c:order val="1"/>
          <c:tx>
            <c:strRef>
              <c:f>'PIVOT-3 EARNER EFFECT'!$C$3:$C$4</c:f>
              <c:strCache>
                <c:ptCount val="1"/>
                <c:pt idx="0">
                  <c:v>Germany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 EARNER EFFECT'!$A$5:$A$8</c:f>
              <c:strCache>
                <c:ptCount val="3"/>
                <c:pt idx="0">
                  <c:v>1</c:v>
                </c:pt>
                <c:pt idx="1">
                  <c:v>2</c:v>
                </c:pt>
                <c:pt idx="2">
                  <c:v>3</c:v>
                </c:pt>
              </c:strCache>
            </c:strRef>
          </c:cat>
          <c:val>
            <c:numRef>
              <c:f>'PIVOT-3 EARNER EFFECT'!$C$5:$C$8</c:f>
              <c:numCache>
                <c:formatCode>0%</c:formatCode>
                <c:ptCount val="3"/>
                <c:pt idx="0">
                  <c:v>9.5548517000455066E-2</c:v>
                </c:pt>
                <c:pt idx="1">
                  <c:v>0.20393178600570847</c:v>
                </c:pt>
                <c:pt idx="2">
                  <c:v>0.18542399174073795</c:v>
                </c:pt>
              </c:numCache>
            </c:numRef>
          </c:val>
          <c:extLst>
            <c:ext xmlns:c16="http://schemas.microsoft.com/office/drawing/2014/chart" uri="{C3380CC4-5D6E-409C-BE32-E72D297353CC}">
              <c16:uniqueId val="{00000001-DAD0-4471-9AFC-9D9217B4D0F5}"/>
            </c:ext>
          </c:extLst>
        </c:ser>
        <c:ser>
          <c:idx val="2"/>
          <c:order val="2"/>
          <c:tx>
            <c:strRef>
              <c:f>'PIVOT-3 EARNER EFFECT'!$D$3:$D$4</c:f>
              <c:strCache>
                <c:ptCount val="1"/>
                <c:pt idx="0">
                  <c:v>India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 EARNER EFFECT'!$A$5:$A$8</c:f>
              <c:strCache>
                <c:ptCount val="3"/>
                <c:pt idx="0">
                  <c:v>1</c:v>
                </c:pt>
                <c:pt idx="1">
                  <c:v>2</c:v>
                </c:pt>
                <c:pt idx="2">
                  <c:v>3</c:v>
                </c:pt>
              </c:strCache>
            </c:strRef>
          </c:cat>
          <c:val>
            <c:numRef>
              <c:f>'PIVOT-3 EARNER EFFECT'!$D$5:$D$8</c:f>
              <c:numCache>
                <c:formatCode>0%</c:formatCode>
                <c:ptCount val="3"/>
                <c:pt idx="0">
                  <c:v>0.33755353129293647</c:v>
                </c:pt>
                <c:pt idx="1">
                  <c:v>0.43350030305797649</c:v>
                </c:pt>
                <c:pt idx="2">
                  <c:v>0.47768813610891692</c:v>
                </c:pt>
              </c:numCache>
            </c:numRef>
          </c:val>
          <c:extLst>
            <c:ext xmlns:c16="http://schemas.microsoft.com/office/drawing/2014/chart" uri="{C3380CC4-5D6E-409C-BE32-E72D297353CC}">
              <c16:uniqueId val="{00000002-DAD0-4471-9AFC-9D9217B4D0F5}"/>
            </c:ext>
          </c:extLst>
        </c:ser>
        <c:ser>
          <c:idx val="3"/>
          <c:order val="3"/>
          <c:tx>
            <c:strRef>
              <c:f>'PIVOT-3 EARNER EFFECT'!$E$3:$E$4</c:f>
              <c:strCache>
                <c:ptCount val="1"/>
                <c:pt idx="0">
                  <c:v>UK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 EARNER EFFECT'!$A$5:$A$8</c:f>
              <c:strCache>
                <c:ptCount val="3"/>
                <c:pt idx="0">
                  <c:v>1</c:v>
                </c:pt>
                <c:pt idx="1">
                  <c:v>2</c:v>
                </c:pt>
                <c:pt idx="2">
                  <c:v>3</c:v>
                </c:pt>
              </c:strCache>
            </c:strRef>
          </c:cat>
          <c:val>
            <c:numRef>
              <c:f>'PIVOT-3 EARNER EFFECT'!$E$5:$E$8</c:f>
              <c:numCache>
                <c:formatCode>0%</c:formatCode>
                <c:ptCount val="3"/>
                <c:pt idx="0">
                  <c:v>0.20581504818747903</c:v>
                </c:pt>
                <c:pt idx="1">
                  <c:v>0.31769305919954111</c:v>
                </c:pt>
                <c:pt idx="2">
                  <c:v>0.38234889186822629</c:v>
                </c:pt>
              </c:numCache>
            </c:numRef>
          </c:val>
          <c:extLst>
            <c:ext xmlns:c16="http://schemas.microsoft.com/office/drawing/2014/chart" uri="{C3380CC4-5D6E-409C-BE32-E72D297353CC}">
              <c16:uniqueId val="{00000003-DAD0-4471-9AFC-9D9217B4D0F5}"/>
            </c:ext>
          </c:extLst>
        </c:ser>
        <c:ser>
          <c:idx val="4"/>
          <c:order val="4"/>
          <c:tx>
            <c:strRef>
              <c:f>'PIVOT-3 EARNER EFFECT'!$F$3:$F$4</c:f>
              <c:strCache>
                <c:ptCount val="1"/>
                <c:pt idx="0">
                  <c:v>USA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 EARNER EFFECT'!$A$5:$A$8</c:f>
              <c:strCache>
                <c:ptCount val="3"/>
                <c:pt idx="0">
                  <c:v>1</c:v>
                </c:pt>
                <c:pt idx="1">
                  <c:v>2</c:v>
                </c:pt>
                <c:pt idx="2">
                  <c:v>3</c:v>
                </c:pt>
              </c:strCache>
            </c:strRef>
          </c:cat>
          <c:val>
            <c:numRef>
              <c:f>'PIVOT-3 EARNER EFFECT'!$F$5:$F$8</c:f>
              <c:numCache>
                <c:formatCode>0%</c:formatCode>
                <c:ptCount val="3"/>
                <c:pt idx="0">
                  <c:v>0.22411034775226477</c:v>
                </c:pt>
                <c:pt idx="1">
                  <c:v>0.39342218379419575</c:v>
                </c:pt>
                <c:pt idx="2">
                  <c:v>0.36246276649762926</c:v>
                </c:pt>
              </c:numCache>
            </c:numRef>
          </c:val>
          <c:extLst>
            <c:ext xmlns:c16="http://schemas.microsoft.com/office/drawing/2014/chart" uri="{C3380CC4-5D6E-409C-BE32-E72D297353CC}">
              <c16:uniqueId val="{00000004-DAD0-4471-9AFC-9D9217B4D0F5}"/>
            </c:ext>
          </c:extLst>
        </c:ser>
        <c:dLbls>
          <c:showLegendKey val="0"/>
          <c:showVal val="0"/>
          <c:showCatName val="0"/>
          <c:showSerName val="0"/>
          <c:showPercent val="0"/>
          <c:showBubbleSize val="0"/>
        </c:dLbls>
        <c:gapWidth val="100"/>
        <c:overlap val="-24"/>
        <c:axId val="1500301952"/>
        <c:axId val="1433845088"/>
      </c:barChart>
      <c:catAx>
        <c:axId val="15003019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Earner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845088"/>
        <c:crosses val="autoZero"/>
        <c:auto val="1"/>
        <c:lblAlgn val="ctr"/>
        <c:lblOffset val="100"/>
        <c:noMultiLvlLbl val="0"/>
      </c:catAx>
      <c:valAx>
        <c:axId val="14338450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AVG saving rate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030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454297</xdr:colOff>
      <xdr:row>0</xdr:row>
      <xdr:rowOff>377372</xdr:rowOff>
    </xdr:from>
    <xdr:to>
      <xdr:col>8</xdr:col>
      <xdr:colOff>459014</xdr:colOff>
      <xdr:row>11</xdr:row>
      <xdr:rowOff>104503</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5A1168D8-C053-6F8E-6FE7-7DDB5EC192E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319226" y="377372"/>
              <a:ext cx="1828074" cy="2085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125549</xdr:colOff>
      <xdr:row>0</xdr:row>
      <xdr:rowOff>359229</xdr:rowOff>
    </xdr:from>
    <xdr:to>
      <xdr:col>12</xdr:col>
      <xdr:colOff>133895</xdr:colOff>
      <xdr:row>11</xdr:row>
      <xdr:rowOff>93980</xdr:rowOff>
    </xdr:to>
    <mc:AlternateContent xmlns:mc="http://schemas.openxmlformats.org/markup-compatibility/2006" xmlns:a14="http://schemas.microsoft.com/office/drawing/2010/main">
      <mc:Choice Requires="a14">
        <xdr:graphicFrame macro="">
          <xdr:nvGraphicFramePr>
            <xdr:cNvPr id="3" name="Risk_Flag">
              <a:extLst>
                <a:ext uri="{FF2B5EF4-FFF2-40B4-BE49-F238E27FC236}">
                  <a16:creationId xmlns:a16="http://schemas.microsoft.com/office/drawing/2014/main" id="{D12E15F4-2217-E898-E426-C14B07A334C1}"/>
                </a:ext>
              </a:extLst>
            </xdr:cNvPr>
            <xdr:cNvGraphicFramePr/>
          </xdr:nvGraphicFramePr>
          <xdr:xfrm>
            <a:off x="0" y="0"/>
            <a:ext cx="0" cy="0"/>
          </xdr:xfrm>
          <a:graphic>
            <a:graphicData uri="http://schemas.microsoft.com/office/drawing/2010/slicer">
              <sle:slicer xmlns:sle="http://schemas.microsoft.com/office/drawing/2010/slicer" name="Risk_Flag"/>
            </a:graphicData>
          </a:graphic>
        </xdr:graphicFrame>
      </mc:Choice>
      <mc:Fallback xmlns="">
        <xdr:sp macro="" textlink="">
          <xdr:nvSpPr>
            <xdr:cNvPr id="0" name=""/>
            <xdr:cNvSpPr>
              <a:spLocks noTextEdit="1"/>
            </xdr:cNvSpPr>
          </xdr:nvSpPr>
          <xdr:spPr>
            <a:xfrm>
              <a:off x="10421620" y="359229"/>
              <a:ext cx="1831703" cy="2093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117928</xdr:colOff>
      <xdr:row>12</xdr:row>
      <xdr:rowOff>154215</xdr:rowOff>
    </xdr:from>
    <xdr:to>
      <xdr:col>3</xdr:col>
      <xdr:colOff>671285</xdr:colOff>
      <xdr:row>35</xdr:row>
      <xdr:rowOff>56607</xdr:rowOff>
    </xdr:to>
    <xdr:graphicFrame macro="">
      <xdr:nvGraphicFramePr>
        <xdr:cNvPr id="5" name="Chart 4">
          <a:extLst>
            <a:ext uri="{FF2B5EF4-FFF2-40B4-BE49-F238E27FC236}">
              <a16:creationId xmlns:a16="http://schemas.microsoft.com/office/drawing/2014/main" id="{7D486AF3-5705-4720-B08B-E14902751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441960</xdr:colOff>
      <xdr:row>1</xdr:row>
      <xdr:rowOff>38100</xdr:rowOff>
    </xdr:from>
    <xdr:to>
      <xdr:col>13</xdr:col>
      <xdr:colOff>137160</xdr:colOff>
      <xdr:row>20</xdr:row>
      <xdr:rowOff>114300</xdr:rowOff>
    </xdr:to>
    <xdr:graphicFrame macro="">
      <xdr:nvGraphicFramePr>
        <xdr:cNvPr id="2" name="Chart 1">
          <a:extLst>
            <a:ext uri="{FF2B5EF4-FFF2-40B4-BE49-F238E27FC236}">
              <a16:creationId xmlns:a16="http://schemas.microsoft.com/office/drawing/2014/main" id="{0F0AE0CF-FDFE-17ED-9634-C66B4F085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289560</xdr:colOff>
      <xdr:row>13</xdr:row>
      <xdr:rowOff>45720</xdr:rowOff>
    </xdr:from>
    <xdr:to>
      <xdr:col>3</xdr:col>
      <xdr:colOff>944880</xdr:colOff>
      <xdr:row>28</xdr:row>
      <xdr:rowOff>45720</xdr:rowOff>
    </xdr:to>
    <xdr:graphicFrame macro="">
      <xdr:nvGraphicFramePr>
        <xdr:cNvPr id="3" name="Chart 2">
          <a:extLst>
            <a:ext uri="{FF2B5EF4-FFF2-40B4-BE49-F238E27FC236}">
              <a16:creationId xmlns:a16="http://schemas.microsoft.com/office/drawing/2014/main" id="{52B70A84-BC2D-1B9C-8FE7-15F8C016D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9</xdr:row>
      <xdr:rowOff>45720</xdr:rowOff>
    </xdr:from>
    <xdr:to>
      <xdr:col>11</xdr:col>
      <xdr:colOff>175260</xdr:colOff>
      <xdr:row>26</xdr:row>
      <xdr:rowOff>22860</xdr:rowOff>
    </xdr:to>
    <xdr:graphicFrame macro="">
      <xdr:nvGraphicFramePr>
        <xdr:cNvPr id="2" name="Chart 1">
          <a:extLst>
            <a:ext uri="{FF2B5EF4-FFF2-40B4-BE49-F238E27FC236}">
              <a16:creationId xmlns:a16="http://schemas.microsoft.com/office/drawing/2014/main" id="{EEE17CB3-0FF5-E239-CEB7-F2F1B7ABD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16</xdr:row>
      <xdr:rowOff>60961</xdr:rowOff>
    </xdr:from>
    <xdr:to>
      <xdr:col>15</xdr:col>
      <xdr:colOff>266700</xdr:colOff>
      <xdr:row>23</xdr:row>
      <xdr:rowOff>99061</xdr:rowOff>
    </xdr:to>
    <mc:AlternateContent xmlns:mc="http://schemas.openxmlformats.org/markup-compatibility/2006" xmlns:a14="http://schemas.microsoft.com/office/drawing/2010/main">
      <mc:Choice Requires="a14">
        <xdr:graphicFrame macro="">
          <xdr:nvGraphicFramePr>
            <xdr:cNvPr id="3" name="Earners">
              <a:extLst>
                <a:ext uri="{FF2B5EF4-FFF2-40B4-BE49-F238E27FC236}">
                  <a16:creationId xmlns:a16="http://schemas.microsoft.com/office/drawing/2014/main" id="{ECE2867C-6C68-1AF8-B6A2-8FFF23BD1851}"/>
                </a:ext>
              </a:extLst>
            </xdr:cNvPr>
            <xdr:cNvGraphicFramePr/>
          </xdr:nvGraphicFramePr>
          <xdr:xfrm>
            <a:off x="0" y="0"/>
            <a:ext cx="0" cy="0"/>
          </xdr:xfrm>
          <a:graphic>
            <a:graphicData uri="http://schemas.microsoft.com/office/drawing/2010/slicer">
              <sle:slicer xmlns:sle="http://schemas.microsoft.com/office/drawing/2010/slicer" name="Earners"/>
            </a:graphicData>
          </a:graphic>
        </xdr:graphicFrame>
      </mc:Choice>
      <mc:Fallback xmlns="">
        <xdr:sp macro="" textlink="">
          <xdr:nvSpPr>
            <xdr:cNvPr id="0" name=""/>
            <xdr:cNvSpPr>
              <a:spLocks noTextEdit="1"/>
            </xdr:cNvSpPr>
          </xdr:nvSpPr>
          <xdr:spPr>
            <a:xfrm>
              <a:off x="8092440" y="300228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IAN" refreshedDate="46180.914283217593" createdVersion="8" refreshedVersion="8" minRefreshableVersion="3" recordCount="4985" xr:uid="{F8CC43E8-C465-4D49-AB9A-92C933C86EC3}">
  <cacheSource type="worksheet">
    <worksheetSource name="Global_Household_Financial_Dyna"/>
  </cacheSource>
  <cacheFields count="15">
    <cacheField name="Household_ID" numFmtId="0">
      <sharedItems containsSemiMixedTypes="0" containsString="0" containsNumber="1" containsInteger="1" minValue="1" maxValue="5000" count="498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5"/>
        <n v="2016"/>
        <n v="2017"/>
        <n v="2018"/>
        <n v="2019"/>
        <n v="2020"/>
        <n v="2021"/>
        <n v="2022"/>
        <n v="2023"/>
        <n v="2024"/>
        <n v="2025"/>
        <n v="2026"/>
        <n v="2027"/>
        <n v="2028"/>
        <n v="2029"/>
        <n v="2030"/>
        <n v="2031"/>
        <n v="2032"/>
        <n v="2033"/>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1"/>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Country" numFmtId="0">
      <sharedItems count="5">
        <s v="India"/>
        <s v="UK"/>
        <s v="Brazil"/>
        <s v="Germany"/>
        <s v="USA"/>
      </sharedItems>
    </cacheField>
    <cacheField name="City" numFmtId="0">
      <sharedItems count="8">
        <s v="Mumbai"/>
        <s v="London"/>
        <s v="Sao Paulo"/>
        <s v="Munich"/>
        <s v="New York"/>
        <s v="Chicago"/>
        <s v="Berlin"/>
        <s v="Delhi"/>
      </sharedItems>
    </cacheField>
    <cacheField name="Family_Size" numFmtId="0">
      <sharedItems containsSemiMixedTypes="0" containsString="0" containsNumber="1" containsInteger="1" minValue="1" maxValue="8" count="8">
        <n v="5"/>
        <n v="2"/>
        <n v="6"/>
        <n v="4"/>
        <n v="7"/>
        <n v="8"/>
        <n v="3"/>
        <n v="1"/>
      </sharedItems>
    </cacheField>
    <cacheField name="Earners" numFmtId="0">
      <sharedItems containsSemiMixedTypes="0" containsString="0" containsNumber="1" containsInteger="1" minValue="1" maxValue="3" count="3">
        <n v="3"/>
        <n v="1"/>
        <n v="2"/>
      </sharedItems>
    </cacheField>
    <cacheField name="Primary_Income" numFmtId="0">
      <sharedItems containsSemiMixedTypes="0" containsString="0" containsNumber="1" minValue="5.2" maxValue="10157.92" count="4962">
        <n v="1032.29"/>
        <n v="5316.57"/>
        <n v="827.81"/>
        <n v="5139.0200000000004"/>
        <n v="4506.74"/>
        <n v="4536.8900000000003"/>
        <n v="3957.13"/>
        <n v="3568.25"/>
        <n v="5277.68"/>
        <n v="1256.6300000000001"/>
        <n v="3240.5"/>
        <n v="5768.09"/>
        <n v="1874.51"/>
        <n v="5331.87"/>
        <n v="3303.29"/>
        <n v="5271.37"/>
        <n v="503.73"/>
        <n v="1811.79"/>
        <n v="780.53"/>
        <n v="1052.75"/>
        <n v="1783.82"/>
        <n v="4946.5200000000004"/>
        <n v="913.67"/>
        <n v="750.07"/>
        <n v="762.88"/>
        <n v="2045.88"/>
        <n v="5129.2700000000004"/>
        <n v="3850.03"/>
        <n v="3318.58"/>
        <n v="4285.95"/>
        <n v="6223.76"/>
        <n v="4359.33"/>
        <n v="1493.22"/>
        <n v="7492.04"/>
        <n v="1726.6"/>
        <n v="1756.76"/>
        <n v="1100.68"/>
        <n v="3378.9"/>
        <n v="3577.31"/>
        <n v="571.12"/>
        <n v="6066.32"/>
        <n v="813.13"/>
        <n v="4873.01"/>
        <n v="4512.55"/>
        <n v="678.6"/>
        <n v="1137.76"/>
        <n v="738.41"/>
        <n v="4809.2700000000004"/>
        <n v="3550.84"/>
        <n v="4216.2700000000004"/>
        <n v="7346.58"/>
        <n v="2307.42"/>
        <n v="1504.41"/>
        <n v="4784.93"/>
        <n v="5014.08"/>
        <n v="5100.83"/>
        <n v="3035.03"/>
        <n v="5447.01"/>
        <n v="3967.9"/>
        <n v="794.82"/>
        <n v="784.54"/>
        <n v="557.28"/>
        <n v="2945.95"/>
        <n v="472.99"/>
        <n v="1484.08"/>
        <n v="3189.27"/>
        <n v="4462.33"/>
        <n v="2242.61"/>
        <n v="3700.59"/>
        <n v="4298.96"/>
        <n v="1333.71"/>
        <n v="1653.32"/>
        <n v="3441.24"/>
        <n v="972.15"/>
        <n v="2203.89"/>
        <n v="1790.83"/>
        <n v="1502.97"/>
        <n v="4095.11"/>
        <n v="837.3"/>
        <n v="5456.33"/>
        <n v="4542.76"/>
        <n v="8390.35"/>
        <n v="292.41000000000003"/>
        <n v="5193.57"/>
        <n v="1209.6099999999999"/>
        <n v="732.57"/>
        <n v="899.19"/>
        <n v="6274.97"/>
        <n v="5125.75"/>
        <n v="396.59"/>
        <n v="3009.51"/>
        <n v="1781.46"/>
        <n v="2498.0500000000002"/>
        <n v="4272.1099999999997"/>
        <n v="1517.36"/>
        <n v="357.87"/>
        <n v="3912.12"/>
        <n v="1012.44"/>
        <n v="3757.48"/>
        <n v="3669.92"/>
        <n v="5040.63"/>
        <n v="5554.7"/>
        <n v="301.77999999999997"/>
        <n v="5815.62"/>
        <n v="6486.44"/>
        <n v="3264.55"/>
        <n v="1185.72"/>
        <n v="646.5"/>
        <n v="2496.1799999999998"/>
        <n v="5829.24"/>
        <n v="1236.0999999999999"/>
        <n v="3010.76"/>
        <n v="5396.9"/>
        <n v="2057.86"/>
        <n v="4346.41"/>
        <n v="3855.49"/>
        <n v="1586.44"/>
        <n v="5484.7"/>
        <n v="1436.19"/>
        <n v="6066.61"/>
        <n v="2064.79"/>
        <n v="6541.07"/>
        <n v="1139.44"/>
        <n v="2285.21"/>
        <n v="3902.29"/>
        <n v="934.5"/>
        <n v="1983.48"/>
        <n v="5229.2299999999996"/>
        <n v="3817.79"/>
        <n v="4981.38"/>
        <n v="673.92"/>
        <n v="7093.08"/>
        <n v="4835.6499999999996"/>
        <n v="472.54"/>
        <n v="6598.62"/>
        <n v="739.87"/>
        <n v="1688.72"/>
        <n v="815.86"/>
        <n v="944.1"/>
        <n v="3804.62"/>
        <n v="4244.3100000000004"/>
        <n v="1628.81"/>
        <n v="1059.48"/>
        <n v="460.36"/>
        <n v="1027.28"/>
        <n v="2743.1"/>
        <n v="320.45999999999998"/>
        <n v="5689.42"/>
        <n v="3597.44"/>
        <n v="906.99"/>
        <n v="2392.9899999999998"/>
        <n v="3677.13"/>
        <n v="1616.68"/>
        <n v="919.76"/>
        <n v="2605.35"/>
        <n v="3197.45"/>
        <n v="5495.69"/>
        <n v="1294.0999999999999"/>
        <n v="3331.37"/>
        <n v="1410.79"/>
        <n v="1019.07"/>
        <n v="3787.39"/>
        <n v="3454.5"/>
        <n v="5901.92"/>
        <n v="2742.06"/>
        <n v="1275.92"/>
        <n v="1269.2"/>
        <n v="5203.24"/>
        <n v="5832.56"/>
        <n v="2515.5100000000002"/>
        <n v="3739.79"/>
        <n v="4756.2299999999996"/>
        <n v="5376.33"/>
        <n v="4854.0600000000004"/>
        <n v="6967.57"/>
        <n v="4370.1000000000004"/>
        <n v="5055"/>
        <n v="932.04"/>
        <n v="3564.49"/>
        <n v="5233.0600000000004"/>
        <n v="1237.53"/>
        <n v="4122.0600000000004"/>
        <n v="4877.79"/>
        <n v="5765.44"/>
        <n v="646.04"/>
        <n v="3545.36"/>
        <n v="1091.6099999999999"/>
        <n v="3655.86"/>
        <n v="3231.84"/>
        <n v="2767.73"/>
        <n v="3382.68"/>
        <n v="3074.9"/>
        <n v="5557.82"/>
        <n v="4912.5200000000004"/>
        <n v="730.65"/>
        <n v="1044.0899999999999"/>
        <n v="1564.63"/>
        <n v="4274.08"/>
        <n v="3781.26"/>
        <n v="1546.8"/>
        <n v="4670.63"/>
        <n v="4397.9799999999996"/>
        <n v="2083.6"/>
        <n v="6684.36"/>
        <n v="7282.2"/>
        <n v="910.33"/>
        <n v="282.19"/>
        <n v="1028.24"/>
        <n v="3522.28"/>
        <n v="4810.95"/>
        <n v="3330.04"/>
        <n v="4781.75"/>
        <n v="3356.43"/>
        <n v="2512.34"/>
        <n v="1557.2"/>
        <n v="6579.65"/>
        <n v="1010.58"/>
        <n v="1059.73"/>
        <n v="3444.2"/>
        <n v="2492.4299999999998"/>
        <n v="4086.37"/>
        <n v="5641.02"/>
        <n v="5159.7700000000004"/>
        <n v="538.13"/>
        <n v="591.22"/>
        <n v="6988.55"/>
        <n v="4473.6899999999996"/>
        <n v="544.77"/>
        <n v="2902.11"/>
        <n v="6074.07"/>
        <n v="1237.79"/>
        <n v="6806.78"/>
        <n v="4578.22"/>
        <n v="358.86"/>
        <n v="4786.0600000000004"/>
        <n v="1037.28"/>
        <n v="789.02"/>
        <n v="2304.9299999999998"/>
        <n v="4163.6499999999996"/>
        <n v="4253.93"/>
        <n v="4957.8500000000004"/>
        <n v="2644.03"/>
        <n v="5566.08"/>
        <n v="1099.3599999999999"/>
        <n v="4392.79"/>
        <n v="6143.82"/>
        <n v="495.75"/>
        <n v="3102.26"/>
        <n v="5459.38"/>
        <n v="6077.33"/>
        <n v="587.71"/>
        <n v="963.62"/>
        <n v="3876.79"/>
        <n v="731.63"/>
        <n v="2151.16"/>
        <n v="7459.82"/>
        <n v="3929.14"/>
        <n v="5014.66"/>
        <n v="3431.7"/>
        <n v="610.15"/>
        <n v="2349.16"/>
        <n v="3709.51"/>
        <n v="7007.79"/>
        <n v="4057.42"/>
        <n v="4150.96"/>
        <n v="1800.52"/>
        <n v="5207.13"/>
        <n v="1272.2"/>
        <n v="1330.76"/>
        <n v="212.37"/>
        <n v="1280.52"/>
        <n v="1994.84"/>
        <n v="4396.5200000000004"/>
        <n v="3931.8"/>
        <n v="2519.8200000000002"/>
        <n v="4670.01"/>
        <n v="1562.69"/>
        <n v="4007.34"/>
        <n v="1417.94"/>
        <n v="1119.6199999999999"/>
        <n v="2220.85"/>
        <n v="678.2"/>
        <n v="337.56"/>
        <n v="4140.05"/>
        <n v="6023.16"/>
        <n v="3650.63"/>
        <n v="626.28"/>
        <n v="8125.46"/>
        <n v="807.53"/>
        <n v="5348.49"/>
        <n v="3555.1"/>
        <n v="5319.2"/>
        <n v="1743.35"/>
        <n v="1210.96"/>
        <n v="2090.75"/>
        <n v="4511.43"/>
        <n v="2472.85"/>
        <n v="6821.14"/>
        <n v="368.81"/>
        <n v="3994.21"/>
        <n v="2738.37"/>
        <n v="1094.49"/>
        <n v="8152.5"/>
        <n v="4953.04"/>
        <n v="1000.81"/>
        <n v="2646.46"/>
        <n v="4869.24"/>
        <n v="219.27"/>
        <n v="1214.82"/>
        <n v="295.26"/>
        <n v="673.69"/>
        <n v="1753.68"/>
        <n v="4030.02"/>
        <n v="1670.88"/>
        <n v="1114.17"/>
        <n v="5362.56"/>
        <n v="795.72"/>
        <n v="3705.26"/>
        <n v="3609.69"/>
        <n v="538.84"/>
        <n v="3841.63"/>
        <n v="2158.94"/>
        <n v="4835.5600000000004"/>
        <n v="414.84"/>
        <n v="5777.88"/>
        <n v="1840.3"/>
        <n v="5291.63"/>
        <n v="7594.86"/>
        <n v="928"/>
        <n v="6981.71"/>
        <n v="722.98"/>
        <n v="2306.98"/>
        <n v="3198.21"/>
        <n v="4138.7700000000004"/>
        <n v="2658.23"/>
        <n v="3070.37"/>
        <n v="5509.68"/>
        <n v="1672.76"/>
        <n v="1096.5899999999999"/>
        <n v="4671.0200000000004"/>
        <n v="788.63"/>
        <n v="822.26"/>
        <n v="2110.94"/>
        <n v="678.73"/>
        <n v="753.42"/>
        <n v="3729.71"/>
        <n v="2817.82"/>
        <n v="3045.16"/>
        <n v="646.97"/>
        <n v="3408.33"/>
        <n v="1006.14"/>
        <n v="4622.8999999999996"/>
        <n v="5383.07"/>
        <n v="2303.11"/>
        <n v="6637.1"/>
        <n v="5325.12"/>
        <n v="2805.28"/>
        <n v="1969.43"/>
        <n v="2241.46"/>
        <n v="3214.72"/>
        <n v="835.54"/>
        <n v="2532.39"/>
        <n v="711.64"/>
        <n v="3324.72"/>
        <n v="4701.6499999999996"/>
        <n v="1373.58"/>
        <n v="5602.35"/>
        <n v="5475.65"/>
        <n v="4027.42"/>
        <n v="1946.16"/>
        <n v="3057.5"/>
        <n v="3699.65"/>
        <n v="757.96"/>
        <n v="4587.93"/>
        <n v="4027.74"/>
        <n v="1193.81"/>
        <n v="443.51"/>
        <n v="3419.27"/>
        <n v="1514.55"/>
        <n v="1077.1300000000001"/>
        <n v="3281.65"/>
        <n v="2015.88"/>
        <n v="6140.57"/>
        <n v="5686.87"/>
        <n v="2656.5"/>
        <n v="1524.65"/>
        <n v="666.44"/>
        <n v="3613.92"/>
        <n v="1493.59"/>
        <n v="1716.08"/>
        <n v="2675.44"/>
        <n v="646.47"/>
        <n v="925.56"/>
        <n v="437.22"/>
        <n v="851.17"/>
        <n v="3234.54"/>
        <n v="4502.66"/>
        <n v="329.1"/>
        <n v="1084.0999999999999"/>
        <n v="2379.75"/>
        <n v="1092.4100000000001"/>
        <n v="4399.9799999999996"/>
        <n v="2183.2199999999998"/>
        <n v="1496.07"/>
        <n v="1349.34"/>
        <n v="5254.75"/>
        <n v="1395.56"/>
        <n v="3015.31"/>
        <n v="3817.59"/>
        <n v="5586.65"/>
        <n v="531.38"/>
        <n v="1701.9"/>
        <n v="4069.15"/>
        <n v="4073.97"/>
        <n v="5400.15"/>
        <n v="681.76"/>
        <n v="488.19"/>
        <n v="539.52"/>
        <n v="2597.7399999999998"/>
        <n v="1836.46"/>
        <n v="2143.39"/>
        <n v="1691.39"/>
        <n v="4749.07"/>
        <n v="582.04"/>
        <n v="2292.63"/>
        <n v="3214.97"/>
        <n v="614.91999999999996"/>
        <n v="4159.49"/>
        <n v="767.11"/>
        <n v="4199.29"/>
        <n v="2789.84"/>
        <n v="1553.51"/>
        <n v="5661.14"/>
        <n v="4589.1000000000004"/>
        <n v="2888.59"/>
        <n v="2113.54"/>
        <n v="379.83"/>
        <n v="1874.81"/>
        <n v="1538.51"/>
        <n v="4428.6099999999997"/>
        <n v="4753.7299999999996"/>
        <n v="4820.25"/>
        <n v="723.07"/>
        <n v="1065.72"/>
        <n v="1308.74"/>
        <n v="2452.58"/>
        <n v="3474.86"/>
        <n v="1957.94"/>
        <n v="594.49"/>
        <n v="6689.67"/>
        <n v="1609.35"/>
        <n v="4804.96"/>
        <n v="643.09"/>
        <n v="3031.49"/>
        <n v="3634.55"/>
        <n v="570.58000000000004"/>
        <n v="3085.07"/>
        <n v="1124.04"/>
        <n v="1578.74"/>
        <n v="7643.4"/>
        <n v="3093.57"/>
        <n v="1811.35"/>
        <n v="1714.44"/>
        <n v="4743.43"/>
        <n v="1581.52"/>
        <n v="350.9"/>
        <n v="946.31"/>
        <n v="4889.3100000000004"/>
        <n v="3644.28"/>
        <n v="4717.59"/>
        <n v="3572.14"/>
        <n v="3029.88"/>
        <n v="4945.82"/>
        <n v="3270.4"/>
        <n v="3183.23"/>
        <n v="4239.33"/>
        <n v="5766.56"/>
        <n v="1639.61"/>
        <n v="8166.97"/>
        <n v="7338.03"/>
        <n v="2902.02"/>
        <n v="5144.76"/>
        <n v="569.67999999999995"/>
        <n v="3143.29"/>
        <n v="4206.26"/>
        <n v="5826.81"/>
        <n v="3806.84"/>
        <n v="376.92"/>
        <n v="2505.29"/>
        <n v="5346.51"/>
        <n v="707.84"/>
        <n v="4320.83"/>
        <n v="1044.97"/>
        <n v="3283.76"/>
        <n v="498.36"/>
        <n v="1468.89"/>
        <n v="6470.33"/>
        <n v="5877.29"/>
        <n v="4409.8500000000004"/>
        <n v="7302.28"/>
        <n v="4903.99"/>
        <n v="8045.49"/>
        <n v="1418.21"/>
        <n v="2417.83"/>
        <n v="4281.6499999999996"/>
        <n v="4366.6499999999996"/>
        <n v="3730.79"/>
        <n v="2766.9"/>
        <n v="969.64"/>
        <n v="2168.1799999999998"/>
        <n v="4725.96"/>
        <n v="860.27"/>
        <n v="4125.91"/>
        <n v="6490.54"/>
        <n v="4643.2299999999996"/>
        <n v="2378.48"/>
        <n v="1099.8900000000001"/>
        <n v="2125.92"/>
        <n v="3585"/>
        <n v="5996.5"/>
        <n v="4865.2299999999996"/>
        <n v="371.08"/>
        <n v="2926.36"/>
        <n v="2032.51"/>
        <n v="1289.32"/>
        <n v="953.27"/>
        <n v="692.61"/>
        <n v="904.68"/>
        <n v="2938.63"/>
        <n v="4623.1499999999996"/>
        <n v="1185.71"/>
        <n v="3260.41"/>
        <n v="3702.68"/>
        <n v="4362.1099999999997"/>
        <n v="1077.25"/>
        <n v="4167.18"/>
        <n v="1760.96"/>
        <n v="4321.42"/>
        <n v="508.48"/>
        <n v="2657.17"/>
        <n v="4958.2700000000004"/>
        <n v="4953.18"/>
        <n v="6140.25"/>
        <n v="4191.01"/>
        <n v="4945.6400000000003"/>
        <n v="437.23"/>
        <n v="6329.24"/>
        <n v="1737.99"/>
        <n v="473.31"/>
        <n v="1159.46"/>
        <n v="5053.01"/>
        <n v="4367.7"/>
        <n v="1424.91"/>
        <n v="4562.99"/>
        <n v="4827.6400000000003"/>
        <n v="578.30999999999995"/>
        <n v="4372.3900000000003"/>
        <n v="4064.05"/>
        <n v="1641.18"/>
        <n v="6152.62"/>
        <n v="1805.65"/>
        <n v="4884.01"/>
        <n v="5029.21"/>
        <n v="1882.29"/>
        <n v="1192.94"/>
        <n v="2467.17"/>
        <n v="1428.71"/>
        <n v="662.49"/>
        <n v="3764.59"/>
        <n v="666.59"/>
        <n v="4793.4799999999996"/>
        <n v="1952.76"/>
        <n v="827.46"/>
        <n v="5629.67"/>
        <n v="3641.52"/>
        <n v="3340.75"/>
        <n v="5035.09"/>
        <n v="3883.09"/>
        <n v="871.58"/>
        <n v="478.05"/>
        <n v="854.78"/>
        <n v="2429.06"/>
        <n v="815.25"/>
        <n v="862.99"/>
        <n v="5316.78"/>
        <n v="2526.75"/>
        <n v="2995.77"/>
        <n v="2888.72"/>
        <n v="5658.22"/>
        <n v="284.98"/>
        <n v="3314.48"/>
        <n v="4771.93"/>
        <n v="1836.05"/>
        <n v="829.87"/>
        <n v="4459.18"/>
        <n v="867.42"/>
        <n v="3353.91"/>
        <n v="3460.05"/>
        <n v="2109.7399999999998"/>
        <n v="4567.47"/>
        <n v="4379.78"/>
        <n v="594.82000000000005"/>
        <n v="3700.5"/>
        <n v="5116.79"/>
        <n v="4463.08"/>
        <n v="698.31"/>
        <n v="5962.71"/>
        <n v="421.15"/>
        <n v="4453.93"/>
        <n v="4443.74"/>
        <n v="4565.84"/>
        <n v="980.52"/>
        <n v="3423.49"/>
        <n v="3659.01"/>
        <n v="6652.89"/>
        <n v="2557.75"/>
        <n v="4024.4"/>
        <n v="958.73"/>
        <n v="1297.4100000000001"/>
        <n v="965.18"/>
        <n v="2029.08"/>
        <n v="4396.8100000000004"/>
        <n v="619.30999999999995"/>
        <n v="635.39"/>
        <n v="5204.41"/>
        <n v="1311.23"/>
        <n v="528.59"/>
        <n v="2208.94"/>
        <n v="4818.1099999999997"/>
        <n v="270.07"/>
        <n v="863.72"/>
        <n v="4834.16"/>
        <n v="6803.7"/>
        <n v="2280.08"/>
        <n v="1715.57"/>
        <n v="214.47"/>
        <n v="4952.72"/>
        <n v="6759.87"/>
        <n v="579.09"/>
        <n v="670.23"/>
        <n v="4776.59"/>
        <n v="599.96"/>
        <n v="4403.0600000000004"/>
        <n v="645.52"/>
        <n v="5818.23"/>
        <n v="3172.65"/>
        <n v="3793.21"/>
        <n v="5664.19"/>
        <n v="2054.89"/>
        <n v="687.96"/>
        <n v="2251.34"/>
        <n v="7463.79"/>
        <n v="5691.63"/>
        <n v="2154.41"/>
        <n v="949.17"/>
        <n v="4742.71"/>
        <n v="613.55999999999995"/>
        <n v="1433.76"/>
        <n v="3929.44"/>
        <n v="5979.9"/>
        <n v="1370.56"/>
        <n v="4029.32"/>
        <n v="2841.45"/>
        <n v="4983.83"/>
        <n v="4113.7299999999996"/>
        <n v="1346.37"/>
        <n v="3322.16"/>
        <n v="6299.6"/>
        <n v="3802.76"/>
        <n v="558.86"/>
        <n v="4804.01"/>
        <n v="5410.29"/>
        <n v="4002.2"/>
        <n v="1202.6500000000001"/>
        <n v="631.83000000000004"/>
        <n v="3364.61"/>
        <n v="3112.73"/>
        <n v="1388.49"/>
        <n v="5321.93"/>
        <n v="5115.3"/>
        <n v="1539.2"/>
        <n v="399.75"/>
        <n v="6464"/>
        <n v="2552.1"/>
        <n v="3170.34"/>
        <n v="5033.3100000000004"/>
        <n v="4487.5200000000004"/>
        <n v="740.75"/>
        <n v="1127.07"/>
        <n v="2413.1"/>
        <n v="414.47"/>
        <n v="706"/>
        <n v="5709.1"/>
        <n v="3458.85"/>
        <n v="4928.33"/>
        <n v="6256.23"/>
        <n v="882.13"/>
        <n v="4365.68"/>
        <n v="5208.74"/>
        <n v="813.21"/>
        <n v="1645.67"/>
        <n v="5068.28"/>
        <n v="821.64"/>
        <n v="7472.1"/>
        <n v="4224.75"/>
        <n v="6508.05"/>
        <n v="1168"/>
        <n v="1870.89"/>
        <n v="964.23"/>
        <n v="2200.87"/>
        <n v="1454.85"/>
        <n v="3061.23"/>
        <n v="1199.02"/>
        <n v="533.78"/>
        <n v="1064.6199999999999"/>
        <n v="3847.97"/>
        <n v="1537.89"/>
        <n v="2188.0700000000002"/>
        <n v="4490.5200000000004"/>
        <n v="1285.0999999999999"/>
        <n v="3043.7"/>
        <n v="5173.2"/>
        <n v="2076.83"/>
        <n v="947.25"/>
        <n v="5817.35"/>
        <n v="1629.91"/>
        <n v="3583.57"/>
        <n v="1621.16"/>
        <n v="3265.69"/>
        <n v="3848.73"/>
        <n v="3319.47"/>
        <n v="1914.37"/>
        <n v="4704.8500000000004"/>
        <n v="3794.89"/>
        <n v="645.37"/>
        <n v="4241.8999999999996"/>
        <n v="680.6"/>
        <n v="1754.86"/>
        <n v="794.03"/>
        <n v="413.19"/>
        <n v="793.99"/>
        <n v="359.11"/>
        <n v="2246.5"/>
        <n v="3641.74"/>
        <n v="6322.11"/>
        <n v="4092.86"/>
        <n v="441.81"/>
        <n v="2407.35"/>
        <n v="4781.6499999999996"/>
        <n v="815"/>
        <n v="4523.6499999999996"/>
        <n v="3412.44"/>
        <n v="7820.47"/>
        <n v="929.95"/>
        <n v="3716.56"/>
        <n v="2361.5100000000002"/>
        <n v="3713.9"/>
        <n v="5930.98"/>
        <n v="4046.26"/>
        <n v="690.68"/>
        <n v="4526.3100000000004"/>
        <n v="430.69"/>
        <n v="2835.59"/>
        <n v="3300.34"/>
        <n v="5352.99"/>
        <n v="3132.1"/>
        <n v="1117.44"/>
        <n v="6621.72"/>
        <n v="1100.1300000000001"/>
        <n v="1588.82"/>
        <n v="881.55"/>
        <n v="1720.27"/>
        <n v="5272.81"/>
        <n v="1281.23"/>
        <n v="2591.61"/>
        <n v="2867.59"/>
        <n v="5739.94"/>
        <n v="1848.09"/>
        <n v="298.20999999999998"/>
        <n v="5577.96"/>
        <n v="3342.91"/>
        <n v="6199.35"/>
        <n v="1406.75"/>
        <n v="1016.38"/>
        <n v="3196.47"/>
        <n v="4947.58"/>
        <n v="4738.09"/>
        <n v="717.21"/>
        <n v="658.6"/>
        <n v="2605.86"/>
        <n v="2879.94"/>
        <n v="3739.2"/>
        <n v="4439.78"/>
        <n v="3925.64"/>
        <n v="8630.9699999999993"/>
        <n v="4868.1899999999996"/>
        <n v="6002.05"/>
        <n v="1795.82"/>
        <n v="4815.22"/>
        <n v="5950.13"/>
        <n v="1875.7"/>
        <n v="6940.01"/>
        <n v="5726.99"/>
        <n v="3915.66"/>
        <n v="358.32"/>
        <n v="228.99"/>
        <n v="4350.09"/>
        <n v="6650.25"/>
        <n v="1015.58"/>
        <n v="3760.21"/>
        <n v="6183.42"/>
        <n v="1631.97"/>
        <n v="1816.13"/>
        <n v="7513.42"/>
        <n v="6341.56"/>
        <n v="2033.54"/>
        <n v="1497.07"/>
        <n v="945.24"/>
        <n v="4491.8100000000004"/>
        <n v="351.89"/>
        <n v="4418.47"/>
        <n v="1094.32"/>
        <n v="1235.07"/>
        <n v="7260.2"/>
        <n v="3220.88"/>
        <n v="453.55"/>
        <n v="597.26"/>
        <n v="1615.4"/>
        <n v="840.1"/>
        <n v="4019.04"/>
        <n v="1141.18"/>
        <n v="5229.6499999999996"/>
        <n v="6565.38"/>
        <n v="498.11"/>
        <n v="860.48"/>
        <n v="2136.4299999999998"/>
        <n v="697.04"/>
        <n v="3923.4"/>
        <n v="4506.87"/>
        <n v="4298.34"/>
        <n v="5159.54"/>
        <n v="335.37"/>
        <n v="2598.4"/>
        <n v="2654.68"/>
        <n v="778.78"/>
        <n v="4098.2299999999996"/>
        <n v="3009.81"/>
        <n v="5491.04"/>
        <n v="2906.83"/>
        <n v="3841.44"/>
        <n v="1487.33"/>
        <n v="6573.55"/>
        <n v="4346.95"/>
        <n v="5508.34"/>
        <n v="8601.25"/>
        <n v="4270.1400000000003"/>
        <n v="770.95"/>
        <n v="3720.41"/>
        <n v="5572.6"/>
        <n v="559.86"/>
        <n v="161.06"/>
        <n v="5950.22"/>
        <n v="282.98"/>
        <n v="821.09"/>
        <n v="361.07"/>
        <n v="3458.62"/>
        <n v="6187.09"/>
        <n v="6831.59"/>
        <n v="7672.64"/>
        <n v="1199.49"/>
        <n v="607.4"/>
        <n v="1955.08"/>
        <n v="935.43"/>
        <n v="4200.16"/>
        <n v="3509.04"/>
        <n v="1171.19"/>
        <n v="3033.11"/>
        <n v="5649.82"/>
        <n v="3858.74"/>
        <n v="2635.94"/>
        <n v="5409.38"/>
        <n v="3737.98"/>
        <n v="7236.96"/>
        <n v="2256.79"/>
        <n v="3874.66"/>
        <n v="6640.02"/>
        <n v="5329.76"/>
        <n v="3892.86"/>
        <n v="5481.23"/>
        <n v="1382.7"/>
        <n v="3828.85"/>
        <n v="1932.8"/>
        <n v="400.81"/>
        <n v="3415.94"/>
        <n v="4045.02"/>
        <n v="880.64"/>
        <n v="2580.77"/>
        <n v="6867.39"/>
        <n v="4999.13"/>
        <n v="5615.74"/>
        <n v="4266.9799999999996"/>
        <n v="6597.64"/>
        <n v="1615.29"/>
        <n v="952.9"/>
        <n v="5739.69"/>
        <n v="2433.88"/>
        <n v="1385.52"/>
        <n v="423.25"/>
        <n v="545.51"/>
        <n v="5340.34"/>
        <n v="1059.1500000000001"/>
        <n v="4965.88"/>
        <n v="605.89"/>
        <n v="3284.35"/>
        <n v="222.34"/>
        <n v="906.19"/>
        <n v="2131.71"/>
        <n v="1742.14"/>
        <n v="3846.65"/>
        <n v="5021.6400000000003"/>
        <n v="615.35"/>
        <n v="1848.02"/>
        <n v="1634.01"/>
        <n v="742.7"/>
        <n v="3434.48"/>
        <n v="1439.66"/>
        <n v="5503.75"/>
        <n v="6285.67"/>
        <n v="834.02"/>
        <n v="5540.24"/>
        <n v="1442.61"/>
        <n v="5821.3"/>
        <n v="3621.9"/>
        <n v="1633.29"/>
        <n v="1399.25"/>
        <n v="4771.42"/>
        <n v="3382.78"/>
        <n v="1885.68"/>
        <n v="4530.47"/>
        <n v="880.71"/>
        <n v="6397.78"/>
        <n v="2173.08"/>
        <n v="1954.73"/>
        <n v="1585.15"/>
        <n v="5897.52"/>
        <n v="6518.54"/>
        <n v="508.08"/>
        <n v="5563.73"/>
        <n v="6163.33"/>
        <n v="5251.49"/>
        <n v="5834.69"/>
        <n v="1669.84"/>
        <n v="4009.37"/>
        <n v="544.71"/>
        <n v="950.22"/>
        <n v="4001.23"/>
        <n v="4521.28"/>
        <n v="4196.8999999999996"/>
        <n v="1999.21"/>
        <n v="4321.79"/>
        <n v="3672.14"/>
        <n v="3462.42"/>
        <n v="1141.94"/>
        <n v="355.03"/>
        <n v="904.94"/>
        <n v="1477.46"/>
        <n v="1015.93"/>
        <n v="5261.6"/>
        <n v="1225.27"/>
        <n v="4211.93"/>
        <n v="4182.3599999999997"/>
        <n v="857.38"/>
        <n v="3416.98"/>
        <n v="5457.08"/>
        <n v="933.02"/>
        <n v="4755.43"/>
        <n v="3751.16"/>
        <n v="636.29999999999995"/>
        <n v="5806.28"/>
        <n v="1099.99"/>
        <n v="2500.98"/>
        <n v="5264.96"/>
        <n v="2650.95"/>
        <n v="2200.36"/>
        <n v="844.54"/>
        <n v="3688.92"/>
        <n v="51.99"/>
        <n v="7013"/>
        <n v="2305.13"/>
        <n v="2081.09"/>
        <n v="1932.81"/>
        <n v="815.36"/>
        <n v="2373.2199999999998"/>
        <n v="500.79"/>
        <n v="7423.51"/>
        <n v="1991.53"/>
        <n v="4005.98"/>
        <n v="3463.22"/>
        <n v="1139.81"/>
        <n v="4820.49"/>
        <n v="6591.13"/>
        <n v="5000.55"/>
        <n v="828.87"/>
        <n v="1737.59"/>
        <n v="2179.5100000000002"/>
        <n v="3776.97"/>
        <n v="2359.48"/>
        <n v="4684.0600000000004"/>
        <n v="977.2"/>
        <n v="3117.46"/>
        <n v="2801.59"/>
        <n v="3190.85"/>
        <n v="661.4"/>
        <n v="1671.67"/>
        <n v="6072.98"/>
        <n v="5004.91"/>
        <n v="4818.91"/>
        <n v="3750.82"/>
        <n v="4798.05"/>
        <n v="4062.61"/>
        <n v="772.82"/>
        <n v="6021.67"/>
        <n v="6365.27"/>
        <n v="4137.2700000000004"/>
        <n v="1216.29"/>
        <n v="3209.08"/>
        <n v="1416.82"/>
        <n v="745.4"/>
        <n v="1284.02"/>
        <n v="4089.78"/>
        <n v="5879.1"/>
        <n v="4133.1899999999996"/>
        <n v="1628.73"/>
        <n v="5508.79"/>
        <n v="4709.5"/>
        <n v="657.71"/>
        <n v="1340.11"/>
        <n v="2045.04"/>
        <n v="664.51"/>
        <n v="2913.09"/>
        <n v="1456.15"/>
        <n v="565.09"/>
        <n v="4937.25"/>
        <n v="3096.46"/>
        <n v="3748.05"/>
        <n v="4131.5600000000004"/>
        <n v="4651.93"/>
        <n v="5980.01"/>
        <n v="5741.09"/>
        <n v="5585.42"/>
        <n v="3825"/>
        <n v="3768.63"/>
        <n v="2632.7"/>
        <n v="518.09"/>
        <n v="1848.4"/>
        <n v="790.83"/>
        <n v="535.11"/>
        <n v="7195.88"/>
        <n v="3801.3"/>
        <n v="6749.4"/>
        <n v="1310.71"/>
        <n v="952.15"/>
        <n v="1026.96"/>
        <n v="1164.68"/>
        <n v="5201.1400000000003"/>
        <n v="2637.08"/>
        <n v="356.21"/>
        <n v="524.16999999999996"/>
        <n v="792.28"/>
        <n v="2509.0300000000002"/>
        <n v="3454.13"/>
        <n v="3281.6"/>
        <n v="1081.03"/>
        <n v="1035.1300000000001"/>
        <n v="5684.65"/>
        <n v="3547.87"/>
        <n v="3523.19"/>
        <n v="1460.66"/>
        <n v="3323.84"/>
        <n v="731.06"/>
        <n v="2684.33"/>
        <n v="4364.38"/>
        <n v="639.79"/>
        <n v="3257.96"/>
        <n v="5935.27"/>
        <n v="4152.7299999999996"/>
        <n v="3022.15"/>
        <n v="5295.94"/>
        <n v="3146.96"/>
        <n v="2202.85"/>
        <n v="3162.02"/>
        <n v="4678.59"/>
        <n v="4345.41"/>
        <n v="3923.8"/>
        <n v="3184.63"/>
        <n v="1261.6400000000001"/>
        <n v="696.98"/>
        <n v="4698.3900000000003"/>
        <n v="2428.0500000000002"/>
        <n v="5240.6400000000003"/>
        <n v="4568.6499999999996"/>
        <n v="6748.29"/>
        <n v="2203.6"/>
        <n v="379.39"/>
        <n v="1483.84"/>
        <n v="4372.1400000000003"/>
        <n v="2412.17"/>
        <n v="1349.01"/>
        <n v="3569.31"/>
        <n v="5753.33"/>
        <n v="6027.23"/>
        <n v="4909.68"/>
        <n v="5041.04"/>
        <n v="1573.77"/>
        <n v="4839.5600000000004"/>
        <n v="876.92"/>
        <n v="3526.69"/>
        <n v="4486.1400000000003"/>
        <n v="5666.52"/>
        <n v="3501.45"/>
        <n v="1521.34"/>
        <n v="2826.85"/>
        <n v="5145.6499999999996"/>
        <n v="3363.27"/>
        <n v="788.89"/>
        <n v="925.87"/>
        <n v="319.07"/>
        <n v="239.37"/>
        <n v="1384.11"/>
        <n v="4845.0600000000004"/>
        <n v="2920.32"/>
        <n v="5455.93"/>
        <n v="2487.73"/>
        <n v="6047.84"/>
        <n v="800.26"/>
        <n v="736.94"/>
        <n v="3550.54"/>
        <n v="2056.6999999999998"/>
        <n v="1001.56"/>
        <n v="4951.88"/>
        <n v="4794.3100000000004"/>
        <n v="681.57"/>
        <n v="4022.09"/>
        <n v="2041.2"/>
        <n v="3859.14"/>
        <n v="4088.62"/>
        <n v="3635.84"/>
        <n v="1496.53"/>
        <n v="2210.94"/>
        <n v="1822.17"/>
        <n v="4854.21"/>
        <n v="2959.65"/>
        <n v="1329.05"/>
        <n v="4129.3500000000004"/>
        <n v="3122.26"/>
        <n v="5557.83"/>
        <n v="2188.59"/>
        <n v="2743.47"/>
        <n v="4163.99"/>
        <n v="916.24"/>
        <n v="2911.02"/>
        <n v="7507.98"/>
        <n v="2013.56"/>
        <n v="2184.2600000000002"/>
        <n v="5823.85"/>
        <n v="4054.1"/>
        <n v="584.64"/>
        <n v="4881.76"/>
        <n v="4242.26"/>
        <n v="7533.98"/>
        <n v="2993.57"/>
        <n v="5801.98"/>
        <n v="2512.61"/>
        <n v="3250.94"/>
        <n v="1071"/>
        <n v="3992.2"/>
        <n v="3632.93"/>
        <n v="1080.1300000000001"/>
        <n v="8180.33"/>
        <n v="4941.49"/>
        <n v="4948.6899999999996"/>
        <n v="4952.22"/>
        <n v="4177.5600000000004"/>
        <n v="3901.08"/>
        <n v="633.76"/>
        <n v="1141.8800000000001"/>
        <n v="2772.08"/>
        <n v="3072.61"/>
        <n v="1295.9000000000001"/>
        <n v="5767.36"/>
        <n v="3090.4"/>
        <n v="477.99"/>
        <n v="3679.15"/>
        <n v="1005.47"/>
        <n v="1400.06"/>
        <n v="2327.37"/>
        <n v="831.41"/>
        <n v="2493.83"/>
        <n v="5493.44"/>
        <n v="821.62"/>
        <n v="9.25"/>
        <n v="1066.3800000000001"/>
        <n v="4699.92"/>
        <n v="724.31"/>
        <n v="1394.48"/>
        <n v="6947.13"/>
        <n v="858.13"/>
        <n v="382.27"/>
        <n v="2032.97"/>
        <n v="483.07"/>
        <n v="5958.39"/>
        <n v="4618.16"/>
        <n v="4863.26"/>
        <n v="1655.66"/>
        <n v="3232.11"/>
        <n v="670.19"/>
        <n v="2394.1"/>
        <n v="5683.24"/>
        <n v="1345.08"/>
        <n v="4708.79"/>
        <n v="1023.25"/>
        <n v="5566.74"/>
        <n v="856.97"/>
        <n v="780.28"/>
        <n v="4781.9799999999996"/>
        <n v="893.78"/>
        <n v="3672.21"/>
        <n v="4465.96"/>
        <n v="4011.36"/>
        <n v="6610.78"/>
        <n v="6394.99"/>
        <n v="1128.57"/>
        <n v="3453.2"/>
        <n v="1312.98"/>
        <n v="6967.39"/>
        <n v="5161.87"/>
        <n v="6141.04"/>
        <n v="1929.07"/>
        <n v="816.31"/>
        <n v="1677.62"/>
        <n v="806.9"/>
        <n v="4152.5600000000004"/>
        <n v="3416.04"/>
        <n v="4154.21"/>
        <n v="3450.33"/>
        <n v="5521.88"/>
        <n v="1018.74"/>
        <n v="1336.91"/>
        <n v="6717.55"/>
        <n v="2209.15"/>
        <n v="827.41"/>
        <n v="2949.39"/>
        <n v="615.54999999999995"/>
        <n v="3908.37"/>
        <n v="4705.16"/>
        <n v="1071.8399999999999"/>
        <n v="2100.6"/>
        <n v="805.81"/>
        <n v="974.82"/>
        <n v="1291.6500000000001"/>
        <n v="5501.45"/>
        <n v="993.06"/>
        <n v="670.68"/>
        <n v="4604.45"/>
        <n v="612.95000000000005"/>
        <n v="3571.42"/>
        <n v="6538.39"/>
        <n v="1324.84"/>
        <n v="3406.25"/>
        <n v="993.22"/>
        <n v="7641.06"/>
        <n v="5406.02"/>
        <n v="1790.73"/>
        <n v="4158.16"/>
        <n v="974.1"/>
        <n v="3983.21"/>
        <n v="1829.64"/>
        <n v="6569.32"/>
        <n v="5440.25"/>
        <n v="1243.6099999999999"/>
        <n v="5588.43"/>
        <n v="2291.58"/>
        <n v="1071.6099999999999"/>
        <n v="5320.56"/>
        <n v="4930.01"/>
        <n v="1181.72"/>
        <n v="5572.61"/>
        <n v="3432.77"/>
        <n v="4857.87"/>
        <n v="1110.81"/>
        <n v="5219.38"/>
        <n v="3577.05"/>
        <n v="4160.99"/>
        <n v="3851.42"/>
        <n v="1803.98"/>
        <n v="3950.83"/>
        <n v="2996.2"/>
        <n v="1444.63"/>
        <n v="5281.57"/>
        <n v="295.99"/>
        <n v="5344.6"/>
        <n v="415.6"/>
        <n v="913.64"/>
        <n v="692.92"/>
        <n v="917.28"/>
        <n v="3441.67"/>
        <n v="3114.88"/>
        <n v="1911.96"/>
        <n v="1347.55"/>
        <n v="1413.3"/>
        <n v="2792.02"/>
        <n v="4721.17"/>
        <n v="1825.72"/>
        <n v="2949.8"/>
        <n v="4483.3599999999997"/>
        <n v="5782.75"/>
        <n v="6154.3"/>
        <n v="6678.33"/>
        <n v="3549.23"/>
        <n v="7431.12"/>
        <n v="987.49"/>
        <n v="2397.9"/>
        <n v="1382.4"/>
        <n v="5689.43"/>
        <n v="1049.95"/>
        <n v="2681.86"/>
        <n v="883.32"/>
        <n v="3302.97"/>
        <n v="4653.74"/>
        <n v="7225.37"/>
        <n v="4479.17"/>
        <n v="3635.71"/>
        <n v="4814.5"/>
        <n v="6918.5"/>
        <n v="2785.94"/>
        <n v="1239.1199999999999"/>
        <n v="1194.33"/>
        <n v="7613.59"/>
        <n v="2260.4"/>
        <n v="659.92"/>
        <n v="845.44"/>
        <n v="491.72"/>
        <n v="640.9"/>
        <n v="3707.73"/>
        <n v="5919.47"/>
        <n v="3107.04"/>
        <n v="3662.2"/>
        <n v="1190.27"/>
        <n v="1635.28"/>
        <n v="1036.43"/>
        <n v="3445.05"/>
        <n v="2710.89"/>
        <n v="688.36"/>
        <n v="782.29"/>
        <n v="3953.16"/>
        <n v="2250.71"/>
        <n v="4983.3500000000004"/>
        <n v="5469.33"/>
        <n v="6726.34"/>
        <n v="2732.61"/>
        <n v="2160.9"/>
        <n v="1114.26"/>
        <n v="2589.86"/>
        <n v="4762.2700000000004"/>
        <n v="3124.3"/>
        <n v="6686.98"/>
        <n v="4759.7"/>
        <n v="6874.37"/>
        <n v="760.42"/>
        <n v="3779.43"/>
        <n v="4616.37"/>
        <n v="1036.71"/>
        <n v="5850.92"/>
        <n v="1535.86"/>
        <n v="6113.29"/>
        <n v="4001.29"/>
        <n v="1055.6600000000001"/>
        <n v="4054.92"/>
        <n v="840.12"/>
        <n v="4712.1400000000003"/>
        <n v="725.11"/>
        <n v="864.31"/>
        <n v="4671.51"/>
        <n v="3051.88"/>
        <n v="802.93"/>
        <n v="5180.55"/>
        <n v="2821.18"/>
        <n v="4562.8999999999996"/>
        <n v="7235.45"/>
        <n v="517.22"/>
        <n v="659.16"/>
        <n v="2329.17"/>
        <n v="1465.42"/>
        <n v="2288"/>
        <n v="2502.5"/>
        <n v="5879.33"/>
        <n v="5314.62"/>
        <n v="1920.47"/>
        <n v="4740.25"/>
        <n v="653.89"/>
        <n v="2325.87"/>
        <n v="513.75"/>
        <n v="4450.2299999999996"/>
        <n v="2546.33"/>
        <n v="4237.1099999999997"/>
        <n v="2857.67"/>
        <n v="876.36"/>
        <n v="2477.2800000000002"/>
        <n v="6070.73"/>
        <n v="5129.75"/>
        <n v="3343.27"/>
        <n v="1377.95"/>
        <n v="1142.3599999999999"/>
        <n v="4965.32"/>
        <n v="508.7"/>
        <n v="3264.43"/>
        <n v="2851.14"/>
        <n v="4341.04"/>
        <n v="5792.51"/>
        <n v="7876.44"/>
        <n v="1596.88"/>
        <n v="4817.33"/>
        <n v="5273.72"/>
        <n v="5548.58"/>
        <n v="746.69"/>
        <n v="2424.81"/>
        <n v="771.65"/>
        <n v="4930.91"/>
        <n v="4682.8100000000004"/>
        <n v="4254.43"/>
        <n v="1178.49"/>
        <n v="4760.03"/>
        <n v="3197.12"/>
        <n v="3351.86"/>
        <n v="6447.16"/>
        <n v="4104.47"/>
        <n v="771.38"/>
        <n v="5003.05"/>
        <n v="5855.83"/>
        <n v="7303.69"/>
        <n v="1669.72"/>
        <n v="4764.46"/>
        <n v="4205.18"/>
        <n v="866.18"/>
        <n v="4121.66"/>
        <n v="5434.2"/>
        <n v="3005.47"/>
        <n v="5702.03"/>
        <n v="5158.76"/>
        <n v="8594.48"/>
        <n v="1908.83"/>
        <n v="5903.9"/>
        <n v="6058.99"/>
        <n v="1014.89"/>
        <n v="4942.37"/>
        <n v="4700.8100000000004"/>
        <n v="6494.59"/>
        <n v="4631.22"/>
        <n v="3195.17"/>
        <n v="2765.3"/>
        <n v="1098.07"/>
        <n v="4498.6899999999996"/>
        <n v="378.71"/>
        <n v="4880.7"/>
        <n v="3170.36"/>
        <n v="4285.78"/>
        <n v="1058.45"/>
        <n v="804.3"/>
        <n v="3566.57"/>
        <n v="1562.34"/>
        <n v="1088.75"/>
        <n v="1457.66"/>
        <n v="2868.76"/>
        <n v="5494.18"/>
        <n v="3479.17"/>
        <n v="3381.84"/>
        <n v="844.63"/>
        <n v="1063.1300000000001"/>
        <n v="1029.96"/>
        <n v="3702.17"/>
        <n v="812.54"/>
        <n v="822.01"/>
        <n v="4573.8100000000004"/>
        <n v="1102.33"/>
        <n v="2392.87"/>
        <n v="6875.82"/>
        <n v="5022.0200000000004"/>
        <n v="1422.73"/>
        <n v="2947.85"/>
        <n v="284.86"/>
        <n v="825.08"/>
        <n v="5140.84"/>
        <n v="6049.47"/>
        <n v="917.04"/>
        <n v="4028.96"/>
        <n v="445.66"/>
        <n v="824.94"/>
        <n v="797.78"/>
        <n v="6923.95"/>
        <n v="5874.52"/>
        <n v="6344.92"/>
        <n v="2664"/>
        <n v="1289.99"/>
        <n v="620.96"/>
        <n v="3314.7"/>
        <n v="6489.13"/>
        <n v="3132.42"/>
        <n v="7202.62"/>
        <n v="2911.29"/>
        <n v="6291.55"/>
        <n v="2614.8000000000002"/>
        <n v="4319.53"/>
        <n v="6528.9"/>
        <n v="3847.84"/>
        <n v="903.63"/>
        <n v="2488.23"/>
        <n v="870.37"/>
        <n v="648.25"/>
        <n v="723.82"/>
        <n v="776.42"/>
        <n v="2082.36"/>
        <n v="4516.9399999999996"/>
        <n v="850.7"/>
        <n v="3024.31"/>
        <n v="442.83"/>
        <n v="909.67"/>
        <n v="981.61"/>
        <n v="4795.4399999999996"/>
        <n v="5228.3"/>
        <n v="5703.21"/>
        <n v="3165.27"/>
        <n v="2972.74"/>
        <n v="1864.55"/>
        <n v="161.69"/>
        <n v="8297.1200000000008"/>
        <n v="810.85"/>
        <n v="3262.72"/>
        <n v="1015.61"/>
        <n v="1832.67"/>
        <n v="6400.76"/>
        <n v="4943.7700000000004"/>
        <n v="1712"/>
        <n v="6376.41"/>
        <n v="5185.24"/>
        <n v="3580.58"/>
        <n v="7477.09"/>
        <n v="3983.65"/>
        <n v="6678.38"/>
        <n v="4771.5600000000004"/>
        <n v="1211.71"/>
        <n v="2154.9699999999998"/>
        <n v="2760.38"/>
        <n v="555.65"/>
        <n v="3037.23"/>
        <n v="1376.92"/>
        <n v="312.47000000000003"/>
        <n v="2179.92"/>
        <n v="1227.08"/>
        <n v="1889.92"/>
        <n v="2892.36"/>
        <n v="4440.95"/>
        <n v="795.12"/>
        <n v="5305.21"/>
        <n v="3138.4"/>
        <n v="1211.6099999999999"/>
        <n v="3227.43"/>
        <n v="3255.13"/>
        <n v="5667.08"/>
        <n v="706.49"/>
        <n v="4424.1099999999997"/>
        <n v="5670.94"/>
        <n v="3072.82"/>
        <n v="5131.08"/>
        <n v="1016.91"/>
        <n v="1730.1"/>
        <n v="746.16"/>
        <n v="4294.3599999999997"/>
        <n v="5240.84"/>
        <n v="3475.67"/>
        <n v="535.88"/>
        <n v="913.36"/>
        <n v="1481.63"/>
        <n v="235.03"/>
        <n v="3419.9"/>
        <n v="969.11"/>
        <n v="4213.29"/>
        <n v="1423.57"/>
        <n v="3327.74"/>
        <n v="974.81"/>
        <n v="2001.56"/>
        <n v="5880.66"/>
        <n v="3258.05"/>
        <n v="4417.01"/>
        <n v="475.58"/>
        <n v="5776.1"/>
        <n v="826.49"/>
        <n v="3281.86"/>
        <n v="8424.39"/>
        <n v="4275.3900000000003"/>
        <n v="1174.44"/>
        <n v="2920.36"/>
        <n v="4122.67"/>
        <n v="5374.44"/>
        <n v="4516.8999999999996"/>
        <n v="1794.04"/>
        <n v="1305.8"/>
        <n v="1469.25"/>
        <n v="4624.72"/>
        <n v="3084.7"/>
        <n v="516.75"/>
        <n v="4895.8999999999996"/>
        <n v="258.14"/>
        <n v="124.66"/>
        <n v="5764.03"/>
        <n v="5172.8900000000003"/>
        <n v="2861.45"/>
        <n v="4355.8100000000004"/>
        <n v="3698.15"/>
        <n v="4252.57"/>
        <n v="4790.2"/>
        <n v="4013.31"/>
        <n v="1327.18"/>
        <n v="1064.8499999999999"/>
        <n v="1147.2"/>
        <n v="2190.21"/>
        <n v="2096.96"/>
        <n v="3109.18"/>
        <n v="5663.47"/>
        <n v="550.29999999999995"/>
        <n v="4525.53"/>
        <n v="3585.43"/>
        <n v="4209"/>
        <n v="3430.44"/>
        <n v="1556.87"/>
        <n v="2571.6"/>
        <n v="1291.04"/>
        <n v="4821.3"/>
        <n v="1678.97"/>
        <n v="7228.73"/>
        <n v="1315.64"/>
        <n v="2832.59"/>
        <n v="2111.42"/>
        <n v="4547.8"/>
        <n v="966.36"/>
        <n v="697.58"/>
        <n v="791.06"/>
        <n v="3159.67"/>
        <n v="5486.61"/>
        <n v="2912.56"/>
        <n v="1189.98"/>
        <n v="918.48"/>
        <n v="344.07"/>
        <n v="3713.36"/>
        <n v="5148.37"/>
        <n v="4169.7"/>
        <n v="1060.05"/>
        <n v="3679.7"/>
        <n v="4275.13"/>
        <n v="4330.82"/>
        <n v="3061.55"/>
        <n v="4086.93"/>
        <n v="511.33"/>
        <n v="935.57"/>
        <n v="5440.09"/>
        <n v="2671.2"/>
        <n v="1756.16"/>
        <n v="1778.47"/>
        <n v="917.4"/>
        <n v="4951.12"/>
        <n v="922.22"/>
        <n v="2280.4699999999998"/>
        <n v="3124.82"/>
        <n v="840.09"/>
        <n v="2392.6999999999998"/>
        <n v="3719.33"/>
        <n v="3028.59"/>
        <n v="1037.6600000000001"/>
        <n v="3287.64"/>
        <n v="3542.52"/>
        <n v="1097.3"/>
        <n v="3419.7"/>
        <n v="1374.4"/>
        <n v="2613.16"/>
        <n v="4849.38"/>
        <n v="446"/>
        <n v="4512.22"/>
        <n v="638.72"/>
        <n v="5236.7700000000004"/>
        <n v="5197.72"/>
        <n v="4779.2299999999996"/>
        <n v="3248.82"/>
        <n v="3847.5"/>
        <n v="4127.2299999999996"/>
        <n v="672.82"/>
        <n v="367.96"/>
        <n v="4062.99"/>
        <n v="776.15"/>
        <n v="2417.6999999999998"/>
        <n v="6091.35"/>
        <n v="4561.43"/>
        <n v="3618.8"/>
        <n v="2616.91"/>
        <n v="183.89"/>
        <n v="2483.44"/>
        <n v="1485.48"/>
        <n v="302.33"/>
        <n v="2681.78"/>
        <n v="4075.93"/>
        <n v="4012.17"/>
        <n v="4529.0200000000004"/>
        <n v="2999.87"/>
        <n v="6457.08"/>
        <n v="4596.84"/>
        <n v="3289.34"/>
        <n v="1090.3399999999999"/>
        <n v="2616.5100000000002"/>
        <n v="4294.3100000000004"/>
        <n v="1416.96"/>
        <n v="4261.82"/>
        <n v="6388.12"/>
        <n v="423.49"/>
        <n v="4995.59"/>
        <n v="494.68"/>
        <n v="5000.22"/>
        <n v="4364.4799999999996"/>
        <n v="677.98"/>
        <n v="2102.4699999999998"/>
        <n v="3977.17"/>
        <n v="634.02"/>
        <n v="2151.46"/>
        <n v="438.98"/>
        <n v="1233.24"/>
        <n v="3212.81"/>
        <n v="1983.56"/>
        <n v="1919.11"/>
        <n v="3941.93"/>
        <n v="232.93"/>
        <n v="1204.51"/>
        <n v="2869.37"/>
        <n v="816.46"/>
        <n v="1584.5"/>
        <n v="3712.56"/>
        <n v="3468.8"/>
        <n v="4274.46"/>
        <n v="3623.54"/>
        <n v="2052.0300000000002"/>
        <n v="3917.91"/>
        <n v="2445.35"/>
        <n v="4923.3100000000004"/>
        <n v="583.76"/>
        <n v="6576.47"/>
        <n v="4962.95"/>
        <n v="590.42999999999995"/>
        <n v="144.03"/>
        <n v="4196.01"/>
        <n v="1015.08"/>
        <n v="3515.09"/>
        <n v="1021.86"/>
        <n v="1644.49"/>
        <n v="853.25"/>
        <n v="820.54"/>
        <n v="1356.9"/>
        <n v="1239.4000000000001"/>
        <n v="2151.66"/>
        <n v="5856.24"/>
        <n v="5604.98"/>
        <n v="1518.65"/>
        <n v="1103.96"/>
        <n v="5192.83"/>
        <n v="938.1"/>
        <n v="554.53"/>
        <n v="1532.84"/>
        <n v="2853.18"/>
        <n v="5217.3100000000004"/>
        <n v="1157.5999999999999"/>
        <n v="6600.56"/>
        <n v="4955.74"/>
        <n v="5907.55"/>
        <n v="819.23"/>
        <n v="2823.59"/>
        <n v="2454.54"/>
        <n v="4737.62"/>
        <n v="2399.85"/>
        <n v="1741.71"/>
        <n v="1683.78"/>
        <n v="4613.71"/>
        <n v="1591.93"/>
        <n v="5939.86"/>
        <n v="432.85"/>
        <n v="1785.7"/>
        <n v="3566.31"/>
        <n v="4609.8100000000004"/>
        <n v="3733.09"/>
        <n v="2044.44"/>
        <n v="1227.6300000000001"/>
        <n v="555.97"/>
        <n v="1311.94"/>
        <n v="1275.29"/>
        <n v="5517.05"/>
        <n v="5663.26"/>
        <n v="5542.51"/>
        <n v="2348.92"/>
        <n v="4022.06"/>
        <n v="1855.22"/>
        <n v="597.91"/>
        <n v="2622.99"/>
        <n v="2317.23"/>
        <n v="5297.77"/>
        <n v="1029.6300000000001"/>
        <n v="2293.6799999999998"/>
        <n v="5596.51"/>
        <n v="256.99"/>
        <n v="5538.11"/>
        <n v="1645.79"/>
        <n v="2857.38"/>
        <n v="2457.84"/>
        <n v="7267.94"/>
        <n v="4231.8599999999997"/>
        <n v="2521.62"/>
        <n v="5879.74"/>
        <n v="1577.86"/>
        <n v="796.73"/>
        <n v="4510.26"/>
        <n v="3578.98"/>
        <n v="3587.94"/>
        <n v="1460.44"/>
        <n v="999.9"/>
        <n v="5083.49"/>
        <n v="3410.42"/>
        <n v="732.54"/>
        <n v="857.64"/>
        <n v="2774.66"/>
        <n v="1020.99"/>
        <n v="1198.6199999999999"/>
        <n v="817.11"/>
        <n v="7973.7"/>
        <n v="3448.76"/>
        <n v="3075.19"/>
        <n v="5243.94"/>
        <n v="1552.19"/>
        <n v="3407.82"/>
        <n v="2308.15"/>
        <n v="809.14"/>
        <n v="2548.44"/>
        <n v="4883.13"/>
        <n v="1967.35"/>
        <n v="4611.1400000000003"/>
        <n v="911.89"/>
        <n v="737.51"/>
        <n v="1198.4000000000001"/>
        <n v="912.56"/>
        <n v="854.81"/>
        <n v="2648.91"/>
        <n v="5980.58"/>
        <n v="614.54999999999995"/>
        <n v="5452.01"/>
        <n v="2619.73"/>
        <n v="4026.7"/>
        <n v="4392.75"/>
        <n v="4057.73"/>
        <n v="3081.41"/>
        <n v="1673.92"/>
        <n v="1473.52"/>
        <n v="7585.8"/>
        <n v="4271.55"/>
        <n v="1667.66"/>
        <n v="1709.68"/>
        <n v="3115.34"/>
        <n v="5678.99"/>
        <n v="5816.69"/>
        <n v="1042.56"/>
        <n v="2819.13"/>
        <n v="3480.74"/>
        <n v="3194.01"/>
        <n v="3738.15"/>
        <n v="2842.68"/>
        <n v="4698.04"/>
        <n v="1164.6500000000001"/>
        <n v="3590.68"/>
        <n v="2740.87"/>
        <n v="2595.6"/>
        <n v="7208.05"/>
        <n v="4996.13"/>
        <n v="359.67"/>
        <n v="2217.5100000000002"/>
        <n v="2905.32"/>
        <n v="5040.24"/>
        <n v="1124.97"/>
        <n v="4849.97"/>
        <n v="6289.47"/>
        <n v="1078.07"/>
        <n v="1547.24"/>
        <n v="3626.84"/>
        <n v="988.15"/>
        <n v="1457.7"/>
        <n v="1760.81"/>
        <n v="1598.93"/>
        <n v="4829.95"/>
        <n v="5971.56"/>
        <n v="740.81"/>
        <n v="806.42"/>
        <n v="5776.09"/>
        <n v="548.69000000000005"/>
        <n v="4695.3"/>
        <n v="5348.83"/>
        <n v="1170.1400000000001"/>
        <n v="441.88"/>
        <n v="1614.41"/>
        <n v="2415.6799999999998"/>
        <n v="2475.7199999999998"/>
        <n v="676.19"/>
        <n v="687.52"/>
        <n v="2872.01"/>
        <n v="2152.21"/>
        <n v="2854.71"/>
        <n v="833.07"/>
        <n v="2085.84"/>
        <n v="4088.13"/>
        <n v="5167.5"/>
        <n v="409.95"/>
        <n v="4036.99"/>
        <n v="5109.1000000000004"/>
        <n v="5355.62"/>
        <n v="4372.16"/>
        <n v="5084.99"/>
        <n v="4773.76"/>
        <n v="6163.78"/>
        <n v="1079.8800000000001"/>
        <n v="1189.33"/>
        <n v="1555.1"/>
        <n v="783.37"/>
        <n v="6116.95"/>
        <n v="2268.02"/>
        <n v="807.1"/>
        <n v="2010.65"/>
        <n v="1996.08"/>
        <n v="1928.08"/>
        <n v="6767.25"/>
        <n v="484.06"/>
        <n v="4118.92"/>
        <n v="793.7"/>
        <n v="869.51"/>
        <n v="4210.09"/>
        <n v="4511.1499999999996"/>
        <n v="4925.3100000000004"/>
        <n v="1266.6199999999999"/>
        <n v="5813.83"/>
        <n v="6003.89"/>
        <n v="2433.5"/>
        <n v="548.66999999999996"/>
        <n v="6533.61"/>
        <n v="1506.57"/>
        <n v="4450.99"/>
        <n v="1341.91"/>
        <n v="1523.42"/>
        <n v="744.73"/>
        <n v="6390.04"/>
        <n v="4420.38"/>
        <n v="3826.23"/>
        <n v="1094.3399999999999"/>
        <n v="1158.1300000000001"/>
        <n v="2118.0500000000002"/>
        <n v="2396.3200000000002"/>
        <n v="1337.19"/>
        <n v="908.3"/>
        <n v="3597.21"/>
        <n v="677.3"/>
        <n v="1791.15"/>
        <n v="964.02"/>
        <n v="1174.8599999999999"/>
        <n v="2951.13"/>
        <n v="1998.81"/>
        <n v="3834.03"/>
        <n v="2389.65"/>
        <n v="519.67999999999995"/>
        <n v="918.83"/>
        <n v="5095.16"/>
        <n v="5284.36"/>
        <n v="1606.41"/>
        <n v="926.78"/>
        <n v="933.85"/>
        <n v="2302.56"/>
        <n v="1591.73"/>
        <n v="2826.49"/>
        <n v="3682.67"/>
        <n v="1426.09"/>
        <n v="542.47"/>
        <n v="4862.2299999999996"/>
        <n v="5093.78"/>
        <n v="3805.19"/>
        <n v="6937.23"/>
        <n v="1054.54"/>
        <n v="818.35"/>
        <n v="4024.76"/>
        <n v="781.91"/>
        <n v="2627.37"/>
        <n v="304.49"/>
        <n v="1287.3"/>
        <n v="605.20000000000005"/>
        <n v="1670.05"/>
        <n v="3414.81"/>
        <n v="784.66"/>
        <n v="6626.26"/>
        <n v="2149.27"/>
        <n v="3921.47"/>
        <n v="5759.09"/>
        <n v="794.75"/>
        <n v="821.79"/>
        <n v="6593.05"/>
        <n v="3966.76"/>
        <n v="6658.27"/>
        <n v="6243.14"/>
        <n v="3092.76"/>
        <n v="4198.6499999999996"/>
        <n v="5236.91"/>
        <n v="744.01"/>
        <n v="546.42999999999995"/>
        <n v="1966.14"/>
        <n v="6784.18"/>
        <n v="753.05"/>
        <n v="5866.92"/>
        <n v="3451.93"/>
        <n v="2287.31"/>
        <n v="888.16"/>
        <n v="2826.04"/>
        <n v="1211.56"/>
        <n v="2492"/>
        <n v="5442.84"/>
        <n v="3793.8"/>
        <n v="835.29"/>
        <n v="6069.29"/>
        <n v="4551.3999999999996"/>
        <n v="4583.8599999999997"/>
        <n v="2926.9"/>
        <n v="1842.45"/>
        <n v="3350.52"/>
        <n v="728.88"/>
        <n v="4085.5"/>
        <n v="4805.6899999999996"/>
        <n v="1030.3"/>
        <n v="829.61"/>
        <n v="2493.94"/>
        <n v="3360.91"/>
        <n v="2619.9"/>
        <n v="10157.92"/>
        <n v="542.82000000000005"/>
        <n v="666.5"/>
        <n v="4764.45"/>
        <n v="5566.07"/>
        <n v="3079.08"/>
        <n v="4283.1899999999996"/>
        <n v="1381.54"/>
        <n v="419.98"/>
        <n v="4032.11"/>
        <n v="2308.3200000000002"/>
        <n v="2907.29"/>
        <n v="1004.59"/>
        <n v="4230.32"/>
        <n v="862.26"/>
        <n v="1838.5"/>
        <n v="2039.42"/>
        <n v="4488.34"/>
        <n v="2409.7199999999998"/>
        <n v="2752.91"/>
        <n v="2086.9499999999998"/>
        <n v="4019.98"/>
        <n v="1506.84"/>
        <n v="1435.61"/>
        <n v="1430.51"/>
        <n v="5048.46"/>
        <n v="4234.16"/>
        <n v="359.23"/>
        <n v="5699.54"/>
        <n v="6004.01"/>
        <n v="1145.5999999999999"/>
        <n v="4065.78"/>
        <n v="5742.92"/>
        <n v="1055.3499999999999"/>
        <n v="487.03"/>
        <n v="2895.18"/>
        <n v="1377.18"/>
        <n v="3027.49"/>
        <n v="4111.03"/>
        <n v="400.91"/>
        <n v="1489.44"/>
        <n v="4533.51"/>
        <n v="4122.46"/>
        <n v="2361.89"/>
        <n v="850.13"/>
        <n v="6062.03"/>
        <n v="6023.26"/>
        <n v="5293.53"/>
        <n v="3765.15"/>
        <n v="1575.37"/>
        <n v="876.62"/>
        <n v="4276.46"/>
        <n v="1583"/>
        <n v="673.32"/>
        <n v="3427.69"/>
        <n v="4017.34"/>
        <n v="2104.77"/>
        <n v="2803.31"/>
        <n v="6320.1"/>
        <n v="7158.53"/>
        <n v="4704.8999999999996"/>
        <n v="862.33"/>
        <n v="5201.26"/>
        <n v="5868.43"/>
        <n v="4934.58"/>
        <n v="2169.3200000000002"/>
        <n v="3774.24"/>
        <n v="5399.11"/>
        <n v="1169.79"/>
        <n v="3343.07"/>
        <n v="2094.98"/>
        <n v="6699.87"/>
        <n v="5329.96"/>
        <n v="4971.58"/>
        <n v="696.74"/>
        <n v="3988.28"/>
        <n v="2200.29"/>
        <n v="5851.57"/>
        <n v="2916.61"/>
        <n v="2318.65"/>
        <n v="4754.18"/>
        <n v="3988.5"/>
        <n v="1697.5"/>
        <n v="2814.1"/>
        <n v="4334.95"/>
        <n v="2220.2800000000002"/>
        <n v="7500.66"/>
        <n v="1235.67"/>
        <n v="968.84"/>
        <n v="1158.99"/>
        <n v="1373.08"/>
        <n v="944.26"/>
        <n v="1009.45"/>
        <n v="936.41"/>
        <n v="2016.89"/>
        <n v="771.8"/>
        <n v="3941.76"/>
        <n v="2177.87"/>
        <n v="2218.1999999999998"/>
        <n v="5623.13"/>
        <n v="4200.9799999999996"/>
        <n v="17.579999999999998"/>
        <n v="872.42"/>
        <n v="1204.83"/>
        <n v="1870.63"/>
        <n v="3282.91"/>
        <n v="6408.02"/>
        <n v="820.31"/>
        <n v="477.96"/>
        <n v="955.65"/>
        <n v="4549.0200000000004"/>
        <n v="4031.44"/>
        <n v="3970.73"/>
        <n v="1524.23"/>
        <n v="147.38999999999999"/>
        <n v="3893.97"/>
        <n v="6233.42"/>
        <n v="2944.47"/>
        <n v="3030.91"/>
        <n v="2925.75"/>
        <n v="733.4"/>
        <n v="720.19"/>
        <n v="3304.58"/>
        <n v="5404.28"/>
        <n v="3831.6"/>
        <n v="544.49"/>
        <n v="3699.14"/>
        <n v="2075.2800000000002"/>
        <n v="461.04"/>
        <n v="4476.53"/>
        <n v="2107.39"/>
        <n v="3951.59"/>
        <n v="2083.56"/>
        <n v="1001.65"/>
        <n v="5170.1400000000003"/>
        <n v="916.58"/>
        <n v="6950.41"/>
        <n v="7213.79"/>
        <n v="5794.09"/>
        <n v="2800.35"/>
        <n v="1314.03"/>
        <n v="611.64"/>
        <n v="2388.48"/>
        <n v="3019.19"/>
        <n v="1089.18"/>
        <n v="4908.32"/>
        <n v="2141.31"/>
        <n v="1021.89"/>
        <n v="3857.76"/>
        <n v="2766.43"/>
        <n v="4129.67"/>
        <n v="633.74"/>
        <n v="2603.37"/>
        <n v="716.7"/>
        <n v="5501.2"/>
        <n v="2504.94"/>
        <n v="1451.44"/>
        <n v="5114.34"/>
        <n v="2734.76"/>
        <n v="2089.89"/>
        <n v="1046.44"/>
        <n v="1434.6"/>
        <n v="715.21"/>
        <n v="4366.4399999999996"/>
        <n v="3991.57"/>
        <n v="1642.91"/>
        <n v="3267.53"/>
        <n v="3128.77"/>
        <n v="4191.49"/>
        <n v="5375.09"/>
        <n v="604.45000000000005"/>
        <n v="255.22"/>
        <n v="4745.3900000000003"/>
        <n v="1159.54"/>
        <n v="1136.32"/>
        <n v="1443.01"/>
        <n v="2473.54"/>
        <n v="7285.13"/>
        <n v="3930.84"/>
        <n v="4893.04"/>
        <n v="6357.26"/>
        <n v="4542.3100000000004"/>
        <n v="1594.2"/>
        <n v="4694.21"/>
        <n v="3956.98"/>
        <n v="1570.02"/>
        <n v="3914.67"/>
        <n v="7297.05"/>
        <n v="3187.14"/>
        <n v="4755.5600000000004"/>
        <n v="6396.32"/>
        <n v="1201.26"/>
        <n v="4794.21"/>
        <n v="4089.36"/>
        <n v="3860.53"/>
        <n v="2556.9499999999998"/>
        <n v="4719.42"/>
        <n v="735.99"/>
        <n v="4117.96"/>
        <n v="1428.82"/>
        <n v="3218.16"/>
        <n v="915.29"/>
        <n v="189.7"/>
        <n v="441.16"/>
        <n v="2186.6"/>
        <n v="4206.8599999999997"/>
        <n v="4643.5200000000004"/>
        <n v="813.83"/>
        <n v="2749.09"/>
        <n v="2414.3000000000002"/>
        <n v="2202.58"/>
        <n v="626.55999999999995"/>
        <n v="395.14"/>
        <n v="5131.97"/>
        <n v="1834.57"/>
        <n v="1033.5"/>
        <n v="291.57"/>
        <n v="7387.38"/>
        <n v="2771.8"/>
        <n v="4833.8500000000004"/>
        <n v="1864.3"/>
        <n v="4143.6899999999996"/>
        <n v="4480.05"/>
        <n v="3676.4"/>
        <n v="908.06"/>
        <n v="254.08"/>
        <n v="988.64"/>
        <n v="3777.5"/>
        <n v="4492.54"/>
        <n v="285.10000000000002"/>
        <n v="2473.9"/>
        <n v="691.66"/>
        <n v="537.6"/>
        <n v="1635.39"/>
        <n v="6028.04"/>
        <n v="1073.82"/>
        <n v="6230.92"/>
        <n v="5840.71"/>
        <n v="3831.13"/>
        <n v="559.45000000000005"/>
        <n v="4550.4799999999996"/>
        <n v="4033.92"/>
        <n v="2703.46"/>
        <n v="1076.5"/>
        <n v="2021.64"/>
        <n v="4757.32"/>
        <n v="1378.42"/>
        <n v="591.47"/>
        <n v="4451.51"/>
        <n v="1245.29"/>
        <n v="3324.71"/>
        <n v="5972.42"/>
        <n v="5516.41"/>
        <n v="246.98"/>
        <n v="5071.88"/>
        <n v="3826.79"/>
        <n v="1044.77"/>
        <n v="1991.1"/>
        <n v="3803.27"/>
        <n v="5901.85"/>
        <n v="1284.99"/>
        <n v="732.66"/>
        <n v="1096.4100000000001"/>
        <n v="5151.38"/>
        <n v="1014.91"/>
        <n v="5685.04"/>
        <n v="372.19"/>
        <n v="955.89"/>
        <n v="6058.53"/>
        <n v="1414.3"/>
        <n v="3709.56"/>
        <n v="2453.59"/>
        <n v="2093.87"/>
        <n v="748.48"/>
        <n v="5373.61"/>
        <n v="3922.02"/>
        <n v="4701.97"/>
        <n v="3219.18"/>
        <n v="478.74"/>
        <n v="905.61"/>
        <n v="606.76"/>
        <n v="4116.3999999999996"/>
        <n v="910.95"/>
        <n v="1815.2"/>
        <n v="7020.55"/>
        <n v="2979.5"/>
        <n v="745.3"/>
        <n v="5508.5"/>
        <n v="6050.17"/>
        <n v="5070.16"/>
        <n v="1246.8900000000001"/>
        <n v="3250.59"/>
        <n v="6846.8"/>
        <n v="1882.79"/>
        <n v="7040.75"/>
        <n v="7171.55"/>
        <n v="3026.97"/>
        <n v="723.61"/>
        <n v="4187.33"/>
        <n v="4208.1000000000004"/>
        <n v="2861.61"/>
        <n v="7499.83"/>
        <n v="3994.04"/>
        <n v="1363.79"/>
        <n v="1317.21"/>
        <n v="943.2"/>
        <n v="1109.3900000000001"/>
        <n v="4395.6099999999997"/>
        <n v="5928.54"/>
        <n v="6064.01"/>
        <n v="2746.12"/>
        <n v="430.31"/>
        <n v="2256.2600000000002"/>
        <n v="4193.6899999999996"/>
        <n v="1471.49"/>
        <n v="4352.93"/>
        <n v="408.02"/>
        <n v="4340.3599999999997"/>
        <n v="331.33"/>
        <n v="378.4"/>
        <n v="1980.95"/>
        <n v="741.61"/>
        <n v="2420.7800000000002"/>
        <n v="1392.73"/>
        <n v="2551.17"/>
        <n v="4195.38"/>
        <n v="943.14"/>
        <n v="1284.47"/>
        <n v="6428.46"/>
        <n v="715.56"/>
        <n v="358.17"/>
        <n v="1253.47"/>
        <n v="3349.58"/>
        <n v="1195.17"/>
        <n v="2963.21"/>
        <n v="363.2"/>
        <n v="3389.2"/>
        <n v="5728.99"/>
        <n v="646.33000000000004"/>
        <n v="4762.41"/>
        <n v="6015.73"/>
        <n v="3263.59"/>
        <n v="1236.02"/>
        <n v="869.3"/>
        <n v="2615.2600000000002"/>
        <n v="905.3"/>
        <n v="1163.46"/>
        <n v="4823.63"/>
        <n v="5626.17"/>
        <n v="648.08000000000004"/>
        <n v="1669.66"/>
        <n v="4965.1899999999996"/>
        <n v="560.27"/>
        <n v="6008.11"/>
        <n v="2048.6"/>
        <n v="858.59"/>
        <n v="1784.55"/>
        <n v="4157.38"/>
        <n v="4939.16"/>
        <n v="581.52"/>
        <n v="4586.08"/>
        <n v="3623.96"/>
        <n v="917.1"/>
        <n v="5728.81"/>
        <n v="3184.72"/>
        <n v="2342.06"/>
        <n v="582.66"/>
        <n v="816.54"/>
        <n v="3408.73"/>
        <n v="3306.71"/>
        <n v="1488.87"/>
        <n v="260.3"/>
        <n v="4594.45"/>
        <n v="2256.59"/>
        <n v="1090.8699999999999"/>
        <n v="3743.76"/>
        <n v="1168.99"/>
        <n v="2515.63"/>
        <n v="443.06"/>
        <n v="758.55"/>
        <n v="800.98"/>
        <n v="3680.6"/>
        <n v="5215.8900000000003"/>
        <n v="5694.03"/>
        <n v="4630.8"/>
        <n v="1003.12"/>
        <n v="1500.34"/>
        <n v="1038.08"/>
        <n v="758.19"/>
        <n v="1018.13"/>
        <n v="6261.35"/>
        <n v="4585"/>
        <n v="1179.3499999999999"/>
        <n v="550.49"/>
        <n v="382.86"/>
        <n v="3843.77"/>
        <n v="901.05"/>
        <n v="4448.6899999999996"/>
        <n v="2229.79"/>
        <n v="822.82"/>
        <n v="4791.0600000000004"/>
        <n v="134.81"/>
        <n v="1055.3699999999999"/>
        <n v="3665.74"/>
        <n v="2787.07"/>
        <n v="3836.06"/>
        <n v="3509.12"/>
        <n v="4073.9"/>
        <n v="3620.13"/>
        <n v="1175.6600000000001"/>
        <n v="3909.13"/>
        <n v="1035.44"/>
        <n v="5543.22"/>
        <n v="6346.44"/>
        <n v="5256.38"/>
        <n v="4043.33"/>
        <n v="1889.39"/>
        <n v="3493.55"/>
        <n v="1486.25"/>
        <n v="2886.78"/>
        <n v="1588.21"/>
        <n v="3208.83"/>
        <n v="1261"/>
        <n v="1142.79"/>
        <n v="6766"/>
        <n v="5244.57"/>
        <n v="4828.3900000000003"/>
        <n v="693.6"/>
        <n v="2047.82"/>
        <n v="1019.97"/>
        <n v="6247.99"/>
        <n v="5530.36"/>
        <n v="997.29"/>
        <n v="835.63"/>
        <n v="5214.43"/>
        <n v="1304.99"/>
        <n v="1218.67"/>
        <n v="4490.33"/>
        <n v="619.4"/>
        <n v="5416.33"/>
        <n v="4410.96"/>
        <n v="4151.84"/>
        <n v="1418.37"/>
        <n v="2189.0700000000002"/>
        <n v="1394.8"/>
        <n v="5278.84"/>
        <n v="4190.7"/>
        <n v="4373.1099999999997"/>
        <n v="3599.55"/>
        <n v="4122.63"/>
        <n v="912.54"/>
        <n v="1065.3699999999999"/>
        <n v="6657.87"/>
        <n v="5312.31"/>
        <n v="4938.32"/>
        <n v="718.51"/>
        <n v="3300.49"/>
        <n v="5924.76"/>
        <n v="6566.75"/>
        <n v="3505.17"/>
        <n v="885.2"/>
        <n v="1669.22"/>
        <n v="1547.95"/>
        <n v="8043.61"/>
        <n v="2930.15"/>
        <n v="1030.95"/>
        <n v="658.72"/>
        <n v="559.65"/>
        <n v="901.02"/>
        <n v="1821.21"/>
        <n v="2928.7"/>
        <n v="5329.04"/>
        <n v="4663.37"/>
        <n v="6881.37"/>
        <n v="104.73"/>
        <n v="1183.81"/>
        <n v="3401.01"/>
        <n v="1803.36"/>
        <n v="1529.74"/>
        <n v="1818.9"/>
        <n v="4808.1099999999997"/>
        <n v="1985.09"/>
        <n v="1601.95"/>
        <n v="5088.55"/>
        <n v="1404.51"/>
        <n v="1370.76"/>
        <n v="2354.52"/>
        <n v="4402.8"/>
        <n v="445.68"/>
        <n v="4707.71"/>
        <n v="1129.1500000000001"/>
        <n v="873.56"/>
        <n v="2745.07"/>
        <n v="1041.32"/>
        <n v="5626.32"/>
        <n v="1603.76"/>
        <n v="2446.67"/>
        <n v="4800.7299999999996"/>
        <n v="6248.54"/>
        <n v="6782.01"/>
        <n v="492.15"/>
        <n v="4468.7299999999996"/>
        <n v="1465.01"/>
        <n v="1404.46"/>
        <n v="2904.9"/>
        <n v="2565.06"/>
        <n v="3466.48"/>
        <n v="1514.59"/>
        <n v="868.24"/>
        <n v="4982"/>
        <n v="317.94"/>
        <n v="1020.24"/>
        <n v="5252.03"/>
        <n v="651.99"/>
        <n v="4341.75"/>
        <n v="852.79"/>
        <n v="348.01"/>
        <n v="2897.69"/>
        <n v="3008.99"/>
        <n v="2435.37"/>
        <n v="5971.33"/>
        <n v="1438.75"/>
        <n v="4641.3999999999996"/>
        <n v="2768.7"/>
        <n v="2457.94"/>
        <n v="6576.48"/>
        <n v="994.22"/>
        <n v="6309.86"/>
        <n v="3831"/>
        <n v="2523.9499999999998"/>
        <n v="5260.11"/>
        <n v="3671.62"/>
        <n v="1413.75"/>
        <n v="2038.48"/>
        <n v="1856.86"/>
        <n v="4395.29"/>
        <n v="3791.85"/>
        <n v="2442.65"/>
        <n v="2065.54"/>
        <n v="1054.97"/>
        <n v="373.32"/>
        <n v="1133.1300000000001"/>
        <n v="4744.6000000000004"/>
        <n v="3519.1"/>
        <n v="3111.31"/>
        <n v="1813.57"/>
        <n v="1486.92"/>
        <n v="5341.89"/>
        <n v="3708.3"/>
        <n v="5196.2299999999996"/>
        <n v="804.19"/>
        <n v="2349.94"/>
        <n v="2583.12"/>
        <n v="1441.41"/>
        <n v="4788.58"/>
        <n v="4461.7700000000004"/>
        <n v="1494.04"/>
        <n v="689.02"/>
        <n v="4472.37"/>
        <n v="859.31"/>
        <n v="838.68"/>
        <n v="1570.95"/>
        <n v="648.37"/>
        <n v="2479.5100000000002"/>
        <n v="3596.36"/>
        <n v="993.38"/>
        <n v="4317.0200000000004"/>
        <n v="924.41"/>
        <n v="2610.77"/>
        <n v="5388.51"/>
        <n v="1989.89"/>
        <n v="962.1"/>
        <n v="670.2"/>
        <n v="2322.48"/>
        <n v="4055.79"/>
        <n v="1919.96"/>
        <n v="1984.19"/>
        <n v="3210.57"/>
        <n v="5462.91"/>
        <n v="998.8"/>
        <n v="3250.93"/>
        <n v="2427.85"/>
        <n v="965.54"/>
        <n v="4091.68"/>
        <n v="2422.21"/>
        <n v="1640.95"/>
        <n v="2523.36"/>
        <n v="889.79"/>
        <n v="4111.46"/>
        <n v="4245.51"/>
        <n v="601.20000000000005"/>
        <n v="1097.6300000000001"/>
        <n v="5849.86"/>
        <n v="1159.49"/>
        <n v="789.74"/>
        <n v="2957.63"/>
        <n v="1832.06"/>
        <n v="541.27"/>
        <n v="1450.38"/>
        <n v="2420.25"/>
        <n v="4127.6099999999997"/>
        <n v="1782.55"/>
        <n v="950.97"/>
        <n v="4909.1000000000004"/>
        <n v="6014.49"/>
        <n v="6022.85"/>
        <n v="2572.69"/>
        <n v="914.09"/>
        <n v="6840.18"/>
        <n v="6658.66"/>
        <n v="1724.6"/>
        <n v="943.3"/>
        <n v="2623.06"/>
        <n v="1011.83"/>
        <n v="1697.19"/>
        <n v="3577.94"/>
        <n v="5173.43"/>
        <n v="835.93"/>
        <n v="585.96"/>
        <n v="6483.15"/>
        <n v="2479.6"/>
        <n v="2584.63"/>
        <n v="743.63"/>
        <n v="1858.01"/>
        <n v="4417.8599999999997"/>
        <n v="730.38"/>
        <n v="1111.3900000000001"/>
        <n v="4403.08"/>
        <n v="1936.04"/>
        <n v="921.55"/>
        <n v="559.44000000000005"/>
        <n v="962.91"/>
        <n v="4945.13"/>
        <n v="3238.23"/>
        <n v="3415.61"/>
        <n v="1019.58"/>
        <n v="2892.49"/>
        <n v="7643.96"/>
        <n v="6285.4"/>
        <n v="696.54"/>
        <n v="1321.57"/>
        <n v="1317.79"/>
        <n v="4544.42"/>
        <n v="1396.91"/>
        <n v="3599.05"/>
        <n v="5429.2"/>
        <n v="1522.29"/>
        <n v="3529.57"/>
        <n v="6628.32"/>
        <n v="1112.9000000000001"/>
        <n v="5163.1099999999997"/>
        <n v="1263.47"/>
        <n v="1727.33"/>
        <n v="4992.07"/>
        <n v="471.01"/>
        <n v="433.22"/>
        <n v="4166.42"/>
        <n v="11.77"/>
        <n v="3929.16"/>
        <n v="4554.68"/>
        <n v="1728.14"/>
        <n v="5952.27"/>
        <n v="2943.57"/>
        <n v="2054.64"/>
        <n v="1898.43"/>
        <n v="809.82"/>
        <n v="741.24"/>
        <n v="1049.1099999999999"/>
        <n v="2891.53"/>
        <n v="2882.17"/>
        <n v="1942.09"/>
        <n v="843.53"/>
        <n v="2092.66"/>
        <n v="1425.6"/>
        <n v="1974.52"/>
        <n v="4598.88"/>
        <n v="4918.46"/>
        <n v="1194.18"/>
        <n v="5123.83"/>
        <n v="1110.5999999999999"/>
        <n v="2306.84"/>
        <n v="4869.1499999999996"/>
        <n v="1124.1099999999999"/>
        <n v="3475.06"/>
        <n v="4010.88"/>
        <n v="3732.71"/>
        <n v="4807.8900000000003"/>
        <n v="2661.58"/>
        <n v="3646.03"/>
        <n v="4389.6099999999997"/>
        <n v="1729.94"/>
        <n v="4592.18"/>
        <n v="1232.99"/>
        <n v="4750.88"/>
        <n v="467.09"/>
        <n v="905.25"/>
        <n v="4652.71"/>
        <n v="372.5"/>
        <n v="381.71"/>
        <n v="2428.6999999999998"/>
        <n v="1534.76"/>
        <n v="1938.35"/>
        <n v="2946.56"/>
        <n v="9334.69"/>
        <n v="5882.2"/>
        <n v="712.7"/>
        <n v="6135.5"/>
        <n v="6070.32"/>
        <n v="6672.01"/>
        <n v="2795.77"/>
        <n v="3768.75"/>
        <n v="1583.65"/>
        <n v="4846.3"/>
        <n v="893.39"/>
        <n v="1792.75"/>
        <n v="578.63"/>
        <n v="3932.16"/>
        <n v="983.85"/>
        <n v="4227.93"/>
        <n v="3741.96"/>
        <n v="687.76"/>
        <n v="4562.88"/>
        <n v="4278.8999999999996"/>
        <n v="1035.22"/>
        <n v="3496.33"/>
        <n v="2361.7800000000002"/>
        <n v="4407.5200000000004"/>
        <n v="5638.44"/>
        <n v="4948.3999999999996"/>
        <n v="5185.59"/>
        <n v="5225.93"/>
        <n v="7165.51"/>
        <n v="2436.52"/>
        <n v="3147.06"/>
        <n v="6783.5"/>
        <n v="1273.5"/>
        <n v="737.54"/>
        <n v="4783.0600000000004"/>
        <n v="3047.71"/>
        <n v="8278.91"/>
        <n v="7074.91"/>
        <n v="1376.77"/>
        <n v="907.72"/>
        <n v="4922.49"/>
        <n v="4823.82"/>
        <n v="2290.98"/>
        <n v="5064.16"/>
        <n v="5223.13"/>
        <n v="1257.47"/>
        <n v="5440.06"/>
        <n v="477.65"/>
        <n v="778.61"/>
        <n v="2626"/>
        <n v="4314.08"/>
        <n v="7585.56"/>
        <n v="5539.26"/>
        <n v="4515.22"/>
        <n v="2260.9299999999998"/>
        <n v="371.79"/>
        <n v="4792.82"/>
        <n v="3369.61"/>
        <n v="866.74"/>
        <n v="4164.82"/>
        <n v="2689.35"/>
        <n v="3320.55"/>
        <n v="4723.63"/>
        <n v="479.06"/>
        <n v="1994.98"/>
        <n v="390.82"/>
        <n v="5102.25"/>
        <n v="844.71"/>
        <n v="3521.93"/>
        <n v="442.67"/>
        <n v="3234.83"/>
        <n v="2676.91"/>
        <n v="1095.58"/>
        <n v="433.51"/>
        <n v="3424.66"/>
        <n v="6169.99"/>
        <n v="3065.76"/>
        <n v="2252.37"/>
        <n v="699.49"/>
        <n v="599.88"/>
        <n v="1051.26"/>
        <n v="2637.31"/>
        <n v="3389.37"/>
        <n v="4835.05"/>
        <n v="956.12"/>
        <n v="889.96"/>
        <n v="1007.03"/>
        <n v="3103.75"/>
        <n v="330.53"/>
        <n v="2867.55"/>
        <n v="3792.73"/>
        <n v="4652.46"/>
        <n v="3996.66"/>
        <n v="5706.18"/>
        <n v="1573.87"/>
        <n v="3273.76"/>
        <n v="6084.98"/>
        <n v="4534.3"/>
        <n v="4022.62"/>
        <n v="7485.46"/>
        <n v="1201.23"/>
        <n v="3418.96"/>
        <n v="4468.1499999999996"/>
        <n v="438.43"/>
        <n v="370.84"/>
        <n v="3010.74"/>
        <n v="1333.5"/>
        <n v="628.04"/>
        <n v="1146.96"/>
        <n v="2950.92"/>
        <n v="2419.2199999999998"/>
        <n v="1527.64"/>
        <n v="367.28"/>
        <n v="11.73"/>
        <n v="690.92"/>
        <n v="1096.1300000000001"/>
        <n v="2899.01"/>
        <n v="3659.97"/>
        <n v="4255.88"/>
        <n v="825.11"/>
        <n v="3650.45"/>
        <n v="4173.01"/>
        <n v="6675.25"/>
        <n v="4058.84"/>
        <n v="5449.95"/>
        <n v="5017.03"/>
        <n v="433.1"/>
        <n v="1744.53"/>
        <n v="1267.8499999999999"/>
        <n v="1033.9000000000001"/>
        <n v="4605.6499999999996"/>
        <n v="1841.98"/>
        <n v="5885.43"/>
        <n v="4147.3900000000003"/>
        <n v="2852.22"/>
        <n v="2221.4899999999998"/>
        <n v="1136.1199999999999"/>
        <n v="1298.26"/>
        <n v="3344.04"/>
        <n v="3735.1"/>
        <n v="2426.1"/>
        <n v="4292.71"/>
        <n v="686.5"/>
        <n v="6014.87"/>
        <n v="2513.9499999999998"/>
        <n v="4116.96"/>
        <n v="1789.05"/>
        <n v="1195.72"/>
        <n v="481.64"/>
        <n v="7207.55"/>
        <n v="5342.93"/>
        <n v="2296.96"/>
        <n v="5867.81"/>
        <n v="5757.7"/>
        <n v="5221.92"/>
        <n v="1492.65"/>
        <n v="1738.63"/>
        <n v="330.21"/>
        <n v="1034.46"/>
        <n v="434.08"/>
        <n v="397.88"/>
        <n v="868.73"/>
        <n v="2950.14"/>
        <n v="1374.17"/>
        <n v="3523.15"/>
        <n v="1922.8"/>
        <n v="6115.02"/>
        <n v="1684.83"/>
        <n v="1060.02"/>
        <n v="4222.03"/>
        <n v="3744.23"/>
        <n v="3058.64"/>
        <n v="5937.11"/>
        <n v="2616.25"/>
        <n v="5285.03"/>
        <n v="1712.92"/>
        <n v="7427.76"/>
        <n v="6788.48"/>
        <n v="3232.72"/>
        <n v="744.29"/>
        <n v="1814.37"/>
        <n v="410.26"/>
        <n v="1257.58"/>
        <n v="1302.5999999999999"/>
        <n v="2715.37"/>
        <n v="2978.9"/>
        <n v="1515.49"/>
        <n v="962.84"/>
        <n v="7863.75"/>
        <n v="13.7"/>
        <n v="5017.8599999999997"/>
        <n v="1383.51"/>
        <n v="1216.58"/>
        <n v="6688.22"/>
        <n v="7158.19"/>
        <n v="1433.63"/>
        <n v="4565.5200000000004"/>
        <n v="770.06"/>
        <n v="2047.22"/>
        <n v="4205.0600000000004"/>
        <n v="783.81"/>
        <n v="1011.59"/>
        <n v="5352.78"/>
        <n v="3942.13"/>
        <n v="1111.93"/>
        <n v="1610.61"/>
        <n v="5782.44"/>
        <n v="7585.55"/>
        <n v="578.9"/>
        <n v="549.48"/>
        <n v="6380"/>
        <n v="925.89"/>
        <n v="1422.67"/>
        <n v="167.03"/>
        <n v="3575.58"/>
        <n v="851.9"/>
        <n v="1390.38"/>
        <n v="1262.3800000000001"/>
        <n v="3164.62"/>
        <n v="1265.19"/>
        <n v="1904.91"/>
        <n v="1504.38"/>
        <n v="1217.75"/>
        <n v="3067"/>
        <n v="3548.38"/>
        <n v="1836.32"/>
        <n v="6494.31"/>
        <n v="1474.05"/>
        <n v="2677.64"/>
        <n v="4656.21"/>
        <n v="1332.2"/>
        <n v="4596.8999999999996"/>
        <n v="657.24"/>
        <n v="2713.46"/>
        <n v="3803.46"/>
        <n v="7047.82"/>
        <n v="1002.68"/>
        <n v="280.52999999999997"/>
        <n v="5171.4799999999996"/>
        <n v="6570.47"/>
        <n v="1557.31"/>
        <n v="1014.23"/>
        <n v="5137.72"/>
        <n v="5199.1400000000003"/>
        <n v="1205.45"/>
        <n v="4112.1400000000003"/>
        <n v="6190.16"/>
        <n v="3183.92"/>
        <n v="6158.14"/>
        <n v="2950.75"/>
        <n v="1378.31"/>
        <n v="903.61"/>
        <n v="803"/>
        <n v="6126.09"/>
        <n v="1366.43"/>
        <n v="1422.71"/>
        <n v="1072.6300000000001"/>
        <n v="1422.69"/>
        <n v="1316.8"/>
        <n v="684.91"/>
        <n v="877.4"/>
        <n v="5887.31"/>
        <n v="270.88"/>
        <n v="3159.71"/>
        <n v="816"/>
        <n v="5022.88"/>
        <n v="3819.39"/>
        <n v="4238.16"/>
        <n v="5939.98"/>
        <n v="2100.71"/>
        <n v="729.89"/>
        <n v="6169.86"/>
        <n v="489.56"/>
        <n v="910.92"/>
        <n v="560.75"/>
        <n v="4359.32"/>
        <n v="4882.26"/>
        <n v="4568.6400000000003"/>
        <n v="3343.41"/>
        <n v="4222.1099999999997"/>
        <n v="4198.62"/>
        <n v="636.88"/>
        <n v="1515.66"/>
        <n v="1558.94"/>
        <n v="877.65"/>
        <n v="1085.19"/>
        <n v="930.28"/>
        <n v="876.85"/>
        <n v="2737.42"/>
        <n v="1093"/>
        <n v="324.67"/>
        <n v="987.93"/>
        <n v="5159.05"/>
        <n v="4943.26"/>
        <n v="4268.59"/>
        <n v="4345.25"/>
        <n v="5823.14"/>
        <n v="4824.42"/>
        <n v="824.83"/>
        <n v="3657.64"/>
        <n v="5555.61"/>
        <n v="3744.19"/>
        <n v="3077.23"/>
        <n v="263.52999999999997"/>
        <n v="6291.11"/>
        <n v="5947.41"/>
        <n v="653.79999999999995"/>
        <n v="1362.17"/>
        <n v="1554.12"/>
        <n v="6480.2"/>
        <n v="726.92"/>
        <n v="1257.01"/>
        <n v="3883.02"/>
        <n v="3345.74"/>
        <n v="3137.62"/>
        <n v="4819.51"/>
        <n v="4759.92"/>
        <n v="4584.3100000000004"/>
        <n v="1769.81"/>
        <n v="4684.8900000000003"/>
        <n v="1589.09"/>
        <n v="2454.36"/>
        <n v="1015.19"/>
        <n v="7702.17"/>
        <n v="931.28"/>
        <n v="6643.48"/>
        <n v="4448.2"/>
        <n v="900.35"/>
        <n v="1562.49"/>
        <n v="4969.42"/>
        <n v="434.56"/>
        <n v="2316.6799999999998"/>
        <n v="1859.89"/>
        <n v="3606.52"/>
        <n v="4263.6899999999996"/>
        <n v="1718.88"/>
        <n v="6013.98"/>
        <n v="1354.12"/>
        <n v="4616.25"/>
        <n v="2446.91"/>
        <n v="5713.71"/>
        <n v="932.68"/>
        <n v="523.34"/>
        <n v="2946.44"/>
        <n v="4109.62"/>
        <n v="4100.22"/>
        <n v="5309.97"/>
        <n v="5506.48"/>
        <n v="2291.44"/>
        <n v="1866.98"/>
        <n v="5018.88"/>
        <n v="5291.84"/>
        <n v="4909.16"/>
        <n v="1720.71"/>
        <n v="3901.65"/>
        <n v="976.9"/>
        <n v="6020.43"/>
        <n v="897.99"/>
        <n v="3476.95"/>
        <n v="3315.85"/>
        <n v="678.13"/>
        <n v="1501.51"/>
        <n v="5524.07"/>
        <n v="6075.38"/>
        <n v="875.93"/>
        <n v="3984.46"/>
        <n v="1464.66"/>
        <n v="2364.67"/>
        <n v="2976.21"/>
        <n v="6195.28"/>
        <n v="2766.61"/>
        <n v="3848.53"/>
        <n v="2548.9499999999998"/>
        <n v="1630.9"/>
        <n v="1333.34"/>
        <n v="3470.78"/>
        <n v="7539.85"/>
        <n v="1084.55"/>
        <n v="3888.37"/>
        <n v="6138.66"/>
        <n v="5765.32"/>
        <n v="737.05"/>
        <n v="804.77"/>
        <n v="1643.43"/>
        <n v="844.24"/>
        <n v="2533.1999999999998"/>
        <n v="705.15"/>
        <n v="2749.87"/>
        <n v="5819.51"/>
        <n v="1240.8699999999999"/>
        <n v="1276.1400000000001"/>
        <n v="824.01"/>
        <n v="6712.6"/>
        <n v="2595.92"/>
        <n v="2358.35"/>
        <n v="121.67"/>
        <n v="228.83"/>
        <n v="1046.6099999999999"/>
        <n v="6492.89"/>
        <n v="313.3"/>
        <n v="2034.12"/>
        <n v="4838.8"/>
        <n v="483.77"/>
        <n v="5252.1"/>
        <n v="3310.25"/>
        <n v="632.66"/>
        <n v="1167.99"/>
        <n v="3059.13"/>
        <n v="1435.15"/>
        <n v="5850.33"/>
        <n v="4427.96"/>
        <n v="2934.83"/>
        <n v="4397.51"/>
        <n v="4658.38"/>
        <n v="7310.6"/>
        <n v="1919.79"/>
        <n v="6581.29"/>
        <n v="5516.44"/>
        <n v="561.96"/>
        <n v="973.69"/>
        <n v="4325.03"/>
        <n v="3530.19"/>
        <n v="6236.8"/>
        <n v="1138"/>
        <n v="607.19000000000005"/>
        <n v="2073.87"/>
        <n v="1921.58"/>
        <n v="480.83"/>
        <n v="2355.1999999999998"/>
        <n v="4451.9799999999996"/>
        <n v="978.73"/>
        <n v="712.69"/>
        <n v="4775.03"/>
        <n v="4760.74"/>
        <n v="5711.07"/>
        <n v="1767.51"/>
        <n v="761.25"/>
        <n v="2445.0100000000002"/>
        <n v="5181.63"/>
        <n v="6363.52"/>
        <n v="5305.97"/>
        <n v="5698.8"/>
        <n v="2141.25"/>
        <n v="3173.81"/>
        <n v="2067.92"/>
        <n v="917.89"/>
        <n v="5323.63"/>
        <n v="3123.11"/>
        <n v="3007.25"/>
        <n v="3812.72"/>
        <n v="5640.03"/>
        <n v="5198.6499999999996"/>
        <n v="2956.72"/>
        <n v="3433.57"/>
        <n v="3047.74"/>
        <n v="1367.72"/>
        <n v="1299.5899999999999"/>
        <n v="3186.96"/>
        <n v="3767.19"/>
        <n v="5179.59"/>
        <n v="5025.04"/>
        <n v="4969.2299999999996"/>
        <n v="2719.83"/>
        <n v="224.15"/>
        <n v="893.24"/>
        <n v="5103.8"/>
        <n v="3614.67"/>
        <n v="3381.2"/>
        <n v="4708.05"/>
        <n v="4626.8"/>
        <n v="2710.32"/>
        <n v="1234.6500000000001"/>
        <n v="4774.43"/>
        <n v="5756.7"/>
        <n v="3716.08"/>
        <n v="4095.39"/>
        <n v="4843.43"/>
        <n v="701.95"/>
        <n v="473.75"/>
        <n v="2965.14"/>
        <n v="3864.71"/>
        <n v="2342.25"/>
        <n v="4988.68"/>
        <n v="3242.14"/>
        <n v="722.82"/>
        <n v="3280.77"/>
        <n v="3749.1"/>
        <n v="3835.73"/>
        <n v="5667.73"/>
        <n v="2032.01"/>
        <n v="4575.3100000000004"/>
        <n v="1320.24"/>
        <n v="3089.27"/>
        <n v="6064.55"/>
        <n v="3074.43"/>
        <n v="850.75"/>
        <n v="5143.2700000000004"/>
        <n v="5393.69"/>
        <n v="2945.87"/>
        <n v="1122.08"/>
        <n v="2681.25"/>
        <n v="2229.02"/>
        <n v="4532.57"/>
        <n v="642.11"/>
        <n v="2094.6"/>
        <n v="5628.06"/>
        <n v="4335.22"/>
        <n v="963.95"/>
        <n v="1694.32"/>
        <n v="1022.72"/>
        <n v="7451.19"/>
        <n v="1184.98"/>
        <n v="1438.12"/>
        <n v="1596.22"/>
        <n v="389.9"/>
        <n v="647.99"/>
        <n v="2609.39"/>
        <n v="820.88"/>
        <n v="4301.82"/>
        <n v="2984.43"/>
        <n v="4043.76"/>
        <n v="970.07"/>
        <n v="2891.71"/>
        <n v="828.73"/>
        <n v="1199.54"/>
        <n v="1639.46"/>
        <n v="4395.16"/>
        <n v="4973.88"/>
        <n v="4125.4799999999996"/>
        <n v="1117.8"/>
        <n v="4008.29"/>
        <n v="7731.83"/>
        <n v="3658.63"/>
        <n v="2834.51"/>
        <n v="2247.23"/>
        <n v="775.07"/>
        <n v="878.15"/>
        <n v="862.18"/>
        <n v="4964.1000000000004"/>
        <n v="654.95000000000005"/>
        <n v="3845.32"/>
        <n v="960.98"/>
        <n v="595.63"/>
        <n v="4026.99"/>
        <n v="1067.0999999999999"/>
        <n v="849.33"/>
        <n v="1151.33"/>
        <n v="2611.79"/>
        <n v="691.06"/>
        <n v="4576.8500000000004"/>
        <n v="2764.12"/>
        <n v="4529.96"/>
        <n v="938.59"/>
        <n v="6176.96"/>
        <n v="1595.22"/>
        <n v="1788.05"/>
        <n v="5665.07"/>
        <n v="2883.53"/>
        <n v="1492.98"/>
        <n v="2340.4"/>
        <n v="1023.68"/>
        <n v="1837.19"/>
        <n v="387.08"/>
        <n v="6834.71"/>
        <n v="4056"/>
        <n v="4353.9399999999996"/>
        <n v="3039.01"/>
        <n v="1835.23"/>
        <n v="4202.4399999999996"/>
        <n v="4196.9799999999996"/>
        <n v="6136.16"/>
        <n v="1382.63"/>
        <n v="6114.42"/>
        <n v="967.73"/>
        <n v="4616.3999999999996"/>
        <n v="3983.72"/>
        <n v="3568.15"/>
        <n v="5680.31"/>
        <n v="4093.63"/>
        <n v="4558.96"/>
        <n v="886.15"/>
        <n v="1575.45"/>
        <n v="972.8"/>
        <n v="6716.31"/>
        <n v="794.23"/>
        <n v="526.83000000000004"/>
        <n v="7774.97"/>
        <n v="594.71"/>
        <n v="2985.16"/>
        <n v="3142.74"/>
        <n v="5361.26"/>
        <n v="4514.18"/>
        <n v="7523.51"/>
        <n v="288.5"/>
        <n v="2306.59"/>
        <n v="4119.3100000000004"/>
        <n v="1328.33"/>
        <n v="643.44000000000005"/>
        <n v="3855.21"/>
        <n v="1112.5999999999999"/>
        <n v="4743.88"/>
        <n v="4488.16"/>
        <n v="1409.74"/>
        <n v="478.51"/>
        <n v="4597.2700000000004"/>
        <n v="993.97"/>
        <n v="3931.28"/>
        <n v="4295.5600000000004"/>
        <n v="988.83"/>
        <n v="4389.59"/>
        <n v="2376.33"/>
        <n v="2459.9299999999998"/>
        <n v="339.48"/>
        <n v="848.35"/>
        <n v="3922.61"/>
        <n v="5253.93"/>
        <n v="987.64"/>
        <n v="818.66"/>
        <n v="3402.73"/>
        <n v="788.24"/>
        <n v="5732.22"/>
        <n v="5390.96"/>
        <n v="3743.88"/>
        <n v="2224.17"/>
        <n v="4620.3599999999997"/>
        <n v="8679.09"/>
        <n v="72.44"/>
        <n v="5295.43"/>
        <n v="4286.46"/>
        <n v="1147.94"/>
        <n v="1538.82"/>
        <n v="3291.25"/>
        <n v="925.07"/>
        <n v="1189.47"/>
        <n v="4312.3100000000004"/>
        <n v="2097.4"/>
        <n v="4626.13"/>
        <n v="3484.74"/>
        <n v="3743.18"/>
        <n v="361.39"/>
        <n v="1760.46"/>
        <n v="1153.03"/>
        <n v="5598.22"/>
        <n v="3875.16"/>
        <n v="3380.43"/>
        <n v="5981.99"/>
        <n v="1145.33"/>
        <n v="4440.01"/>
        <n v="2861.14"/>
        <n v="803.35"/>
        <n v="1552.15"/>
        <n v="4085.09"/>
        <n v="1044.3800000000001"/>
        <n v="5098.6400000000003"/>
        <n v="5415.5"/>
        <n v="3574.37"/>
        <n v="2466.83"/>
        <n v="2568.2399999999998"/>
        <n v="2712.28"/>
        <n v="4862.25"/>
        <n v="1980.22"/>
        <n v="3586.77"/>
        <n v="2414.84"/>
        <n v="4124.24"/>
        <n v="6563.6"/>
        <n v="3890.74"/>
        <n v="1593.24"/>
        <n v="5716.98"/>
        <n v="1285.1099999999999"/>
        <n v="400.17"/>
        <n v="1506.71"/>
        <n v="932.52"/>
        <n v="4763.25"/>
        <n v="4940.08"/>
        <n v="6023.48"/>
        <n v="5387.19"/>
        <n v="290.57"/>
        <n v="5678.64"/>
        <n v="3228.89"/>
        <n v="5694.53"/>
        <n v="5547.09"/>
        <n v="6600.69"/>
        <n v="1902.7"/>
        <n v="1265.29"/>
        <n v="5028.07"/>
        <n v="4686.74"/>
        <n v="232.94"/>
        <n v="5745.25"/>
        <n v="1039.53"/>
        <n v="7127.57"/>
        <n v="2855.14"/>
        <n v="5906.56"/>
        <n v="7423.39"/>
        <n v="4120.5200000000004"/>
        <n v="3751.41"/>
        <n v="823.97"/>
        <n v="2316.39"/>
        <n v="2386.15"/>
        <n v="3068.14"/>
        <n v="3910.39"/>
        <n v="1435.29"/>
        <n v="815.5"/>
        <n v="6037.01"/>
        <n v="1567.32"/>
        <n v="3962.65"/>
        <n v="1597.84"/>
        <n v="1200.8800000000001"/>
        <n v="4921.5600000000004"/>
        <n v="6981.55"/>
        <n v="1642.96"/>
        <n v="426.81"/>
        <n v="3593.24"/>
        <n v="1876.99"/>
        <n v="253.73"/>
        <n v="887.24"/>
        <n v="4021.12"/>
        <n v="4507.8999999999996"/>
        <n v="405.79"/>
        <n v="2941.92"/>
        <n v="2271.41"/>
        <n v="3764.05"/>
        <n v="596.66"/>
        <n v="3925.79"/>
        <n v="5465.36"/>
        <n v="863.2"/>
        <n v="3093.36"/>
        <n v="3510.67"/>
        <n v="5161.6099999999997"/>
        <n v="4272.84"/>
        <n v="3903.78"/>
        <n v="3589.64"/>
        <n v="646.15"/>
        <n v="5110.66"/>
        <n v="4135.99"/>
        <n v="417.52"/>
        <n v="1027.56"/>
        <n v="2353.0100000000002"/>
        <n v="4924.7"/>
        <n v="3749.81"/>
        <n v="4470.84"/>
        <n v="3446.44"/>
        <n v="5569.75"/>
        <n v="547.04"/>
        <n v="1109.2"/>
        <n v="5640.68"/>
        <n v="757.15"/>
        <n v="4388.51"/>
        <n v="5391.35"/>
        <n v="1964.49"/>
        <n v="3127.09"/>
        <n v="3172.73"/>
        <n v="2490.44"/>
        <n v="1381.76"/>
        <n v="4773.42"/>
        <n v="1527.91"/>
        <n v="3850.88"/>
        <n v="1057.07"/>
        <n v="858.94"/>
        <n v="2638.36"/>
        <n v="5262.79"/>
        <n v="1289.77"/>
        <n v="4254.57"/>
        <n v="1370.5"/>
        <n v="7672.54"/>
        <n v="647.05999999999995"/>
        <n v="153.22999999999999"/>
        <n v="1759.71"/>
        <n v="1068.78"/>
        <n v="1373.13"/>
        <n v="2992.53"/>
        <n v="4070.83"/>
        <n v="740.1"/>
        <n v="1312.72"/>
        <n v="2974.52"/>
        <n v="4366.99"/>
        <n v="7212.55"/>
        <n v="2693.82"/>
        <n v="4351.5600000000004"/>
        <n v="734.95"/>
        <n v="4144.8"/>
        <n v="5709.26"/>
        <n v="3340.56"/>
        <n v="428.45"/>
        <n v="608.66"/>
        <n v="7840.56"/>
        <n v="2954.74"/>
        <n v="7371.04"/>
        <n v="6714.2"/>
        <n v="6461.83"/>
        <n v="2854.96"/>
        <n v="1348.85"/>
        <n v="791.5"/>
        <n v="605.5"/>
        <n v="3247.13"/>
        <n v="595.72"/>
        <n v="207.64"/>
        <n v="2044.07"/>
        <n v="7094.78"/>
        <n v="716.43"/>
        <n v="1296.98"/>
        <n v="1728.75"/>
        <n v="5361.6"/>
        <n v="7723.42"/>
        <n v="910.05"/>
        <n v="3836.27"/>
        <n v="852.08"/>
        <n v="3660.28"/>
        <n v="1957.91"/>
        <n v="3163.83"/>
        <n v="6091.01"/>
        <n v="968.58"/>
        <n v="4960.97"/>
        <n v="781.03"/>
        <n v="1379.65"/>
        <n v="679.61"/>
        <n v="1028.8499999999999"/>
        <n v="1916.41"/>
        <n v="657.5"/>
        <n v="4002.67"/>
        <n v="489.01"/>
        <n v="1025.08"/>
        <n v="1099.47"/>
        <n v="2354.06"/>
        <n v="2295.7399999999998"/>
        <n v="3706.99"/>
        <n v="4067.44"/>
        <n v="3784.6"/>
        <n v="4292.04"/>
        <n v="4972.17"/>
        <n v="1231.72"/>
        <n v="4674.3"/>
        <n v="4261.22"/>
        <n v="4246.42"/>
        <n v="955.01"/>
        <n v="2275.58"/>
        <n v="1316.09"/>
        <n v="4830.4799999999996"/>
        <n v="618.98"/>
        <n v="3604.92"/>
        <n v="3550.3"/>
        <n v="2169.13"/>
        <n v="607.05999999999995"/>
        <n v="6087.43"/>
        <n v="5745.31"/>
        <n v="5558.38"/>
        <n v="6527.75"/>
        <n v="497.49"/>
        <n v="2476.14"/>
        <n v="1030.72"/>
        <n v="3719.83"/>
        <n v="4532.99"/>
        <n v="1833.66"/>
        <n v="1405.58"/>
        <n v="3451.58"/>
        <n v="4540.34"/>
        <n v="4439.7299999999996"/>
        <n v="4517.71"/>
        <n v="4650.4799999999996"/>
        <n v="5661.97"/>
        <n v="645.28"/>
        <n v="3936.47"/>
        <n v="5019.26"/>
        <n v="1359.09"/>
        <n v="1799.78"/>
        <n v="897.59"/>
        <n v="5527.33"/>
        <n v="999.32"/>
        <n v="5800.07"/>
        <n v="718.63"/>
        <n v="8231.84"/>
        <n v="3095.96"/>
        <n v="596.87"/>
        <n v="1725.01"/>
        <n v="7095.17"/>
        <n v="2586.2199999999998"/>
        <n v="755.42"/>
        <n v="617.41999999999996"/>
        <n v="977.99"/>
        <n v="5620.66"/>
        <n v="821.81"/>
        <n v="624.95000000000005"/>
        <n v="4423.3599999999997"/>
        <n v="6949.43"/>
        <n v="413.97"/>
        <n v="177.58"/>
        <n v="2475.3000000000002"/>
        <n v="5991.79"/>
        <n v="2981.35"/>
        <n v="3831.52"/>
        <n v="792.44"/>
        <n v="4166.8599999999997"/>
        <n v="2155.81"/>
        <n v="4186.46"/>
        <n v="5199.76"/>
        <n v="5669.89"/>
        <n v="3374.71"/>
        <n v="3383.91"/>
        <n v="2960.75"/>
        <n v="749.24"/>
        <n v="1730.07"/>
        <n v="2529.3200000000002"/>
        <n v="4000.49"/>
        <n v="3135.77"/>
        <n v="1125.1500000000001"/>
        <n v="3065.64"/>
        <n v="1774.64"/>
        <n v="1005.82"/>
        <n v="4545.46"/>
        <n v="661.29"/>
        <n v="2091.12"/>
        <n v="1218.6300000000001"/>
        <n v="1454.17"/>
        <n v="6108.14"/>
        <n v="1576.66"/>
        <n v="3759.72"/>
        <n v="4532.55"/>
        <n v="4068.74"/>
        <n v="4198.3"/>
        <n v="618.79"/>
        <n v="4052.39"/>
        <n v="2477.56"/>
        <n v="1887.14"/>
        <n v="4435.32"/>
        <n v="2078.9299999999998"/>
        <n v="5610.07"/>
        <n v="966.47"/>
        <n v="2789.61"/>
        <n v="2744.14"/>
        <n v="5458.34"/>
        <n v="3967.77"/>
        <n v="868.27"/>
        <n v="2634.56"/>
        <n v="6632.12"/>
        <n v="1390.1"/>
        <n v="1337.78"/>
        <n v="6862.39"/>
        <n v="5752.64"/>
        <n v="517.53"/>
        <n v="196.83"/>
        <n v="1079.21"/>
        <n v="3884.89"/>
        <n v="4344.03"/>
        <n v="2496.2800000000002"/>
        <n v="1130.03"/>
        <n v="2256.6"/>
        <n v="3900.38"/>
        <n v="271.98"/>
        <n v="830.66"/>
        <n v="2587.56"/>
        <n v="591.96"/>
        <n v="253.59"/>
        <n v="1022.27"/>
        <n v="2203.0700000000002"/>
        <n v="5032.91"/>
        <n v="3446.54"/>
        <n v="935.92"/>
        <n v="3822.99"/>
        <n v="5060.75"/>
        <n v="3137.65"/>
        <n v="4871.33"/>
        <n v="1550.67"/>
        <n v="3526.18"/>
        <n v="3975.49"/>
        <n v="702.46"/>
        <n v="3961.45"/>
        <n v="2599.4499999999998"/>
        <n v="919.23"/>
        <n v="2730.83"/>
        <n v="1756.34"/>
        <n v="1362.4"/>
        <n v="4753"/>
        <n v="4068.75"/>
        <n v="591.53"/>
        <n v="1810.6"/>
        <n v="4830.95"/>
        <n v="1201.17"/>
        <n v="4731.34"/>
        <n v="4960.1899999999996"/>
        <n v="334.43"/>
        <n v="767.28"/>
        <n v="4393.25"/>
        <n v="4084.5"/>
        <n v="4580.9799999999996"/>
        <n v="773.48"/>
        <n v="1222.82"/>
        <n v="567.41999999999996"/>
        <n v="7220.65"/>
        <n v="3609.24"/>
        <n v="1069.7"/>
        <n v="480.47"/>
        <n v="1091.25"/>
        <n v="3325.47"/>
        <n v="928.3"/>
        <n v="809.18"/>
        <n v="1158.04"/>
        <n v="527.86"/>
        <n v="4643.46"/>
        <n v="613.39"/>
        <n v="4004.64"/>
        <n v="4794.59"/>
        <n v="5948.28"/>
        <n v="976.13"/>
        <n v="934.28"/>
        <n v="4897.88"/>
        <n v="1413.26"/>
        <n v="2714.76"/>
        <n v="3621.23"/>
        <n v="1632.7"/>
        <n v="2594.63"/>
        <n v="586.63"/>
        <n v="1530.72"/>
        <n v="6385.72"/>
        <n v="1321.83"/>
        <n v="638.20000000000005"/>
        <n v="4147.0600000000004"/>
        <n v="2028.7"/>
        <n v="417.17"/>
        <n v="4582.1099999999997"/>
        <n v="6654.49"/>
        <n v="7575.51"/>
        <n v="6135.83"/>
        <n v="4386.74"/>
        <n v="719.72"/>
        <n v="4134.21"/>
        <n v="3880.7"/>
        <n v="876.33"/>
        <n v="3474.57"/>
        <n v="4059.99"/>
        <n v="1181.9100000000001"/>
        <n v="819.34"/>
        <n v="5891.3"/>
        <n v="1652.43"/>
        <n v="5208.43"/>
        <n v="1224.1199999999999"/>
        <n v="6789.68"/>
        <n v="629.69000000000005"/>
        <n v="611.62"/>
        <n v="5819.55"/>
        <n v="4151.04"/>
        <n v="2910.98"/>
        <n v="1327.71"/>
        <n v="6577.3"/>
        <n v="2229.19"/>
        <n v="1023.97"/>
        <n v="5201.93"/>
        <n v="1053.46"/>
        <n v="1688.21"/>
        <n v="1951.08"/>
        <n v="494.82"/>
        <n v="841.99"/>
        <n v="347.61"/>
        <n v="1220.1199999999999"/>
        <n v="859.23"/>
        <n v="4442.57"/>
        <n v="2819.03"/>
        <n v="795.29"/>
        <n v="1829.32"/>
        <n v="5891.72"/>
        <n v="630.24"/>
        <n v="1385.22"/>
        <n v="1093.23"/>
        <n v="743.96"/>
        <n v="1014.51"/>
        <n v="589.65"/>
        <n v="4533.74"/>
        <n v="4786.71"/>
        <n v="2586.2600000000002"/>
        <n v="2926.93"/>
        <n v="4017.39"/>
        <n v="3681.28"/>
        <n v="769.76"/>
        <n v="894.94"/>
        <n v="5040.54"/>
        <n v="2773.19"/>
        <n v="2169.89"/>
        <n v="5166.1000000000004"/>
        <n v="2029.87"/>
        <n v="2752.29"/>
        <n v="910.52"/>
        <n v="2372.1"/>
        <n v="4635.09"/>
        <n v="5433.66"/>
        <n v="3624.13"/>
        <n v="3572.58"/>
        <n v="703.92"/>
        <n v="1967.49"/>
        <n v="639.54"/>
        <n v="1546.17"/>
        <n v="2481.94"/>
        <n v="3935.97"/>
        <n v="762.96"/>
        <n v="1007.33"/>
        <n v="5619.9"/>
        <n v="447.4"/>
        <n v="222.62"/>
        <n v="5403.06"/>
        <n v="5982.29"/>
        <n v="1964.76"/>
        <n v="873.72"/>
        <n v="5647.63"/>
        <n v="4596.3"/>
        <n v="2052.7600000000002"/>
        <n v="6754.86"/>
        <n v="512.64"/>
        <n v="2952.08"/>
        <n v="1229.68"/>
        <n v="4219.6400000000003"/>
        <n v="4562.58"/>
        <n v="6937.32"/>
        <n v="885.18"/>
        <n v="5113.8500000000004"/>
        <n v="3844.15"/>
        <n v="2278.0500000000002"/>
        <n v="3234.62"/>
        <n v="3581.42"/>
        <n v="2147.5100000000002"/>
        <n v="4133.99"/>
        <n v="657.67"/>
        <n v="1085.6600000000001"/>
        <n v="2641.05"/>
        <n v="2502.79"/>
        <n v="352.35"/>
        <n v="1996.02"/>
        <n v="1267.55"/>
        <n v="1582.47"/>
        <n v="1816.36"/>
        <n v="6874.2"/>
        <n v="1332.67"/>
        <n v="1145.24"/>
        <n v="824.63"/>
        <n v="2608.7199999999998"/>
        <n v="1004.35"/>
        <n v="1322.44"/>
        <n v="1359.88"/>
        <n v="3155.46"/>
        <n v="761.97"/>
        <n v="6345.33"/>
        <n v="1199.42"/>
        <n v="5632.95"/>
        <n v="545.26"/>
        <n v="5646.34"/>
        <n v="1646.72"/>
        <n v="1460.43"/>
        <n v="1225.8"/>
        <n v="2220.4899999999998"/>
        <n v="711.09"/>
        <n v="2352.48"/>
        <n v="1936.88"/>
        <n v="4490.13"/>
        <n v="533.1"/>
        <n v="2951.41"/>
        <n v="897"/>
        <n v="5878.01"/>
        <n v="5963.21"/>
        <n v="3985.94"/>
        <n v="6706.57"/>
        <n v="6318.47"/>
        <n v="2715.99"/>
        <n v="2392.46"/>
        <n v="2173"/>
        <n v="3889.02"/>
        <n v="3225.69"/>
        <n v="774.75"/>
        <n v="4517.04"/>
        <n v="620.44000000000005"/>
        <n v="3595.09"/>
        <n v="2254.7800000000002"/>
        <n v="749.63"/>
        <n v="2515.2800000000002"/>
        <n v="6646.97"/>
        <n v="6104.73"/>
        <n v="927.96"/>
        <n v="2529.5700000000002"/>
        <n v="3902.01"/>
        <n v="4227.1499999999996"/>
        <n v="2642.83"/>
        <n v="6181.41"/>
        <n v="3737.07"/>
        <n v="2617.42"/>
        <n v="1968.71"/>
        <n v="3563.7"/>
        <n v="1530.73"/>
        <n v="4343.91"/>
        <n v="3855.71"/>
        <n v="2773.57"/>
        <n v="812.03"/>
        <n v="2692.21"/>
        <n v="4811.3"/>
        <n v="3473.4"/>
        <n v="997.16"/>
        <n v="3934.01"/>
        <n v="5050.16"/>
        <n v="5497.89"/>
        <n v="1386.5"/>
        <n v="1496.51"/>
        <n v="5218.29"/>
        <n v="548.84"/>
        <n v="1011.46"/>
        <n v="3569.32"/>
        <n v="2637.58"/>
        <n v="626.29"/>
        <n v="1235.6400000000001"/>
        <n v="363.36"/>
        <n v="5982.41"/>
        <n v="905.23"/>
        <n v="2673.69"/>
        <n v="5755.47"/>
        <n v="319.98"/>
        <n v="2026.88"/>
        <n v="1655.63"/>
        <n v="3176.18"/>
        <n v="945.34"/>
        <n v="6506.76"/>
        <n v="3683.82"/>
        <n v="1030.8599999999999"/>
        <n v="1059.9100000000001"/>
        <n v="4689.79"/>
        <n v="3407.04"/>
        <n v="4580.83"/>
        <n v="2367.04"/>
        <n v="2746"/>
        <n v="1822.42"/>
        <n v="707.4"/>
        <n v="902.59"/>
        <n v="1011.44"/>
        <n v="6960.31"/>
        <n v="2824.63"/>
        <n v="1606.7"/>
        <n v="1815.02"/>
        <n v="1462.82"/>
        <n v="1341.16"/>
        <n v="4762.79"/>
        <n v="862.66"/>
        <n v="1336.74"/>
        <n v="664.43"/>
        <n v="5880.21"/>
        <n v="3305.11"/>
        <n v="4042.02"/>
        <n v="552.05999999999995"/>
        <n v="9258.56"/>
        <n v="2497.6"/>
        <n v="5662.95"/>
        <n v="741.5"/>
        <n v="3693.59"/>
        <n v="3650.16"/>
        <n v="973.4"/>
        <n v="2999.04"/>
        <n v="1066.82"/>
        <n v="5868.9"/>
        <n v="4836.88"/>
        <n v="515.13"/>
        <n v="3687.5"/>
        <n v="1082.7"/>
        <n v="855.35"/>
        <n v="3684.33"/>
        <n v="1729.82"/>
        <n v="4822.8599999999997"/>
        <n v="569.23"/>
        <n v="6074.99"/>
        <n v="697.43"/>
        <n v="6246.24"/>
        <n v="5314.81"/>
        <n v="5336.1"/>
        <n v="2936.14"/>
        <n v="5164.46"/>
        <n v="5539.28"/>
        <n v="6776.2"/>
        <n v="712.68"/>
        <n v="553.37"/>
        <n v="2336.2800000000002"/>
        <n v="1012.04"/>
        <n v="953.08"/>
        <n v="587.65"/>
        <n v="6710.5"/>
        <n v="4206.5"/>
        <n v="4175.3500000000004"/>
        <n v="2282.84"/>
        <n v="3660.33"/>
        <n v="982.83"/>
        <n v="1376.24"/>
        <n v="2224.21"/>
        <n v="5218.5200000000004"/>
        <n v="1574.51"/>
        <n v="3915.37"/>
        <n v="4473.3599999999997"/>
        <n v="1369.49"/>
        <n v="4871.3"/>
        <n v="1834.5"/>
        <n v="485.64"/>
        <n v="3557.22"/>
        <n v="3074.34"/>
        <n v="4376.71"/>
        <n v="5578.31"/>
        <n v="4270.3599999999997"/>
        <n v="1073.3599999999999"/>
        <n v="507.62"/>
        <n v="6969.67"/>
        <n v="3682.9"/>
        <n v="4432.43"/>
        <n v="3459.43"/>
        <n v="917.38"/>
        <n v="883.29"/>
        <n v="1059.8"/>
        <n v="1833.03"/>
        <n v="3925.96"/>
        <n v="4924.4399999999996"/>
        <n v="4839.95"/>
        <n v="4626.28"/>
        <n v="2506.71"/>
        <n v="3989.65"/>
        <n v="5771.65"/>
        <n v="4950.38"/>
        <n v="957.44"/>
        <n v="2039.72"/>
        <n v="1702.97"/>
        <n v="1441.52"/>
        <n v="844.81"/>
        <n v="443.12"/>
        <n v="3704.21"/>
        <n v="620"/>
        <n v="1132.1500000000001"/>
        <n v="6356.52"/>
        <n v="5098.03"/>
        <n v="684.05"/>
        <n v="4988.26"/>
        <n v="4003.04"/>
        <n v="681.51"/>
        <n v="5388.5"/>
        <n v="2946.71"/>
        <n v="190.83"/>
        <n v="3840.54"/>
        <n v="3141.38"/>
        <n v="3635.38"/>
        <n v="5363.03"/>
        <n v="6624.57"/>
        <n v="5255.99"/>
        <n v="1692.34"/>
        <n v="4513.1400000000003"/>
        <n v="5534.21"/>
        <n v="7134.07"/>
        <n v="826.14"/>
        <n v="1186.8499999999999"/>
        <n v="628.28"/>
        <n v="6429.11"/>
        <n v="960.01"/>
        <n v="1146.25"/>
        <n v="4761.59"/>
        <n v="3640.89"/>
        <n v="5357.62"/>
        <n v="2345.2399999999998"/>
        <n v="3823.41"/>
        <n v="2454.6799999999998"/>
        <n v="5245.99"/>
        <n v="834.96"/>
        <n v="3946.92"/>
        <n v="898.6"/>
        <n v="1789.07"/>
        <n v="2426.8200000000002"/>
        <n v="4620.3100000000004"/>
        <n v="6950.82"/>
        <n v="2951.15"/>
        <n v="612.69000000000005"/>
        <n v="623.59"/>
        <n v="6108.84"/>
        <n v="2482.83"/>
        <n v="642.38"/>
        <n v="3482.33"/>
        <n v="4292.21"/>
        <n v="1624.57"/>
        <n v="5926.18"/>
        <n v="2413.75"/>
        <n v="1982.32"/>
        <n v="948.86"/>
        <n v="1618.77"/>
        <n v="1196.8800000000001"/>
        <n v="4525.34"/>
        <n v="1307"/>
        <n v="645.98"/>
        <n v="836.44"/>
        <n v="3127.72"/>
        <n v="5235.59"/>
        <n v="4434.8"/>
        <n v="4051.68"/>
        <n v="3867.54"/>
        <n v="3166.61"/>
        <n v="2383.1999999999998"/>
        <n v="6918.97"/>
        <n v="664.79"/>
        <n v="4817.2"/>
        <n v="1279.49"/>
        <n v="3607.75"/>
        <n v="5745.09"/>
        <n v="1476.82"/>
        <n v="4322.16"/>
        <n v="3865.03"/>
        <n v="1004.42"/>
        <n v="6967.55"/>
        <n v="5801.97"/>
        <n v="7124.2"/>
        <n v="3828.02"/>
        <n v="2424.19"/>
        <n v="542.03"/>
        <n v="547.45000000000005"/>
        <n v="28.74"/>
        <n v="3780.38"/>
        <n v="5311.66"/>
        <n v="881.6"/>
        <n v="3647.52"/>
        <n v="4088.02"/>
        <n v="2892.78"/>
        <n v="4770.0600000000004"/>
        <n v="2297.6"/>
        <n v="1124.42"/>
        <n v="2199.89"/>
        <n v="3799.34"/>
        <n v="995.25"/>
        <n v="860.78"/>
        <n v="4388.6499999999996"/>
        <n v="5231.87"/>
        <n v="2451.33"/>
        <n v="114.57"/>
        <n v="507.89"/>
        <n v="6918.41"/>
        <n v="1231.97"/>
        <n v="6357.43"/>
        <n v="1614.88"/>
        <n v="5285.04"/>
        <n v="5645.58"/>
        <n v="1296.99"/>
        <n v="7088.61"/>
        <n v="4073.56"/>
        <n v="4605.7299999999996"/>
        <n v="4343.24"/>
        <n v="4473.8999999999996"/>
        <n v="3744.65"/>
        <n v="2783.25"/>
        <n v="4892.8500000000004"/>
        <n v="4450.3"/>
        <n v="5.2"/>
        <n v="5688.76"/>
        <n v="574.71"/>
        <n v="6126.44"/>
        <n v="471.2"/>
        <n v="989.58"/>
        <n v="3067.52"/>
        <n v="4130.45"/>
        <n v="685.21"/>
        <n v="5270.78"/>
        <n v="1572.33"/>
        <n v="1022.19"/>
        <n v="5280.75"/>
        <n v="811.32"/>
        <n v="3156.78"/>
        <n v="2321.15"/>
        <n v="4854.84"/>
        <n v="968.77"/>
        <n v="3450.43"/>
        <n v="4456.88"/>
        <n v="726.97"/>
        <n v="4539.83"/>
        <n v="1008.87"/>
        <n v="1881.07"/>
        <n v="831.53"/>
        <n v="3485.29"/>
        <n v="1040.1099999999999"/>
        <n v="1915.95"/>
        <n v="544.67999999999995"/>
        <n v="1095.83"/>
        <n v="4100.82"/>
        <n v="786.23"/>
        <n v="7334.25"/>
        <n v="4474.8"/>
        <n v="4016.06"/>
        <n v="589.26"/>
        <n v="557.97"/>
        <n v="318.76"/>
        <n v="3783.55"/>
        <n v="1407.76"/>
        <n v="3172.87"/>
        <n v="3288.23"/>
        <n v="923.47"/>
        <n v="1034.8699999999999"/>
        <n v="620.49"/>
        <n v="4111.38"/>
        <n v="4855.58"/>
        <n v="933.41"/>
        <n v="1165.32"/>
        <n v="4750.76"/>
        <n v="819.89"/>
        <n v="4364.4399999999996"/>
        <n v="3518.91"/>
        <n v="353.65"/>
        <n v="5104.25"/>
        <n v="6170.72"/>
        <n v="1095.99"/>
        <n v="3489.46"/>
        <n v="1047.5"/>
        <n v="2773.64"/>
        <n v="5124.09"/>
        <n v="1339.74"/>
        <n v="860.19"/>
        <n v="2570.46"/>
        <n v="934.89"/>
        <n v="4707.45"/>
        <n v="1263.3900000000001"/>
        <n v="2933.03"/>
        <n v="3950.13"/>
        <n v="5378.57"/>
        <n v="3428.1"/>
        <n v="5555.73"/>
        <n v="4438.22"/>
        <n v="1177.6199999999999"/>
        <n v="1954.63"/>
        <n v="3256.01"/>
        <n v="5083.6099999999997"/>
        <n v="3937.64"/>
        <n v="5083.24"/>
        <n v="592.07000000000005"/>
        <n v="294.27999999999997"/>
        <n v="1937.53"/>
        <n v="5706.76"/>
        <n v="965.47"/>
        <n v="5885.95"/>
        <n v="4569.3100000000004"/>
        <n v="2139.81"/>
        <n v="2623.88"/>
        <n v="6306.65"/>
        <n v="1962.1"/>
        <n v="1983.54"/>
        <n v="721.88"/>
        <n v="1623.14"/>
        <n v="1214.74"/>
        <n v="2315.86"/>
        <n v="643.41999999999996"/>
        <n v="3129.8"/>
        <n v="5519.31"/>
        <n v="3729.41"/>
        <n v="4608.57"/>
        <n v="6178.95"/>
        <n v="2007.21"/>
        <n v="4828.2299999999996"/>
        <n v="707.74"/>
        <n v="2779.14"/>
        <n v="6107.25"/>
        <n v="5618.52"/>
        <n v="4216.62"/>
        <n v="1206.42"/>
        <n v="1825.73"/>
        <n v="2541.94"/>
        <n v="4849.67"/>
        <n v="7023.9"/>
        <n v="2414.41"/>
        <n v="1712.83"/>
        <n v="1172.22"/>
        <n v="2951.01"/>
        <n v="1111.26"/>
        <n v="6109.51"/>
        <n v="576.9"/>
        <n v="4422.5"/>
        <n v="5046.99"/>
        <n v="5587.7"/>
        <n v="824.66"/>
        <n v="1086.98"/>
        <n v="759.85"/>
        <n v="1073.3800000000001"/>
        <n v="1460.17"/>
        <n v="2239.6"/>
        <n v="6143.77"/>
        <n v="894.13"/>
        <n v="3480.86"/>
        <n v="1711.43"/>
        <n v="1974.85"/>
        <n v="1724.68"/>
        <n v="5758.23"/>
        <n v="478.8"/>
        <n v="450.9"/>
        <n v="1349.95"/>
        <n v="5140.68"/>
        <n v="6691.49"/>
        <n v="4273.82"/>
        <n v="4301.55"/>
        <n v="3331.01"/>
        <n v="3461.57"/>
        <n v="3479.27"/>
        <n v="1871.3"/>
        <n v="4976.7700000000004"/>
        <n v="2634.89"/>
        <n v="3154.82"/>
        <n v="5048.78"/>
        <n v="826.03"/>
        <n v="5576.26"/>
        <n v="3581.29"/>
        <n v="3501.13"/>
        <n v="1153.42"/>
        <n v="8007.83"/>
        <n v="533.69000000000005"/>
        <n v="4749.7700000000004"/>
        <n v="940.12"/>
        <n v="763.13"/>
        <n v="982.17"/>
        <n v="1242.8599999999999"/>
        <n v="6716.96"/>
        <n v="3524.38"/>
        <n v="2406.5100000000002"/>
        <n v="6214.46"/>
        <n v="4562.28"/>
        <n v="5002"/>
        <n v="1437.63"/>
        <n v="4473.1899999999996"/>
        <n v="3544.5"/>
        <n v="4903.34"/>
        <n v="6012.35"/>
        <n v="3499.85"/>
        <n v="3901.11"/>
        <n v="4002.97"/>
        <n v="4150.87"/>
        <n v="1350.48"/>
        <n v="938.06"/>
        <n v="5484.12"/>
        <n v="7537.44"/>
        <n v="3986.8"/>
        <n v="3384.97"/>
        <n v="4304.03"/>
        <n v="4921.83"/>
        <n v="755.44"/>
        <n v="3843.28"/>
        <n v="2623.6"/>
        <n v="4352.1099999999997"/>
        <n v="3240.23"/>
        <n v="588.61"/>
        <n v="6126.58"/>
        <n v="3736.86"/>
        <n v="3372.44"/>
        <n v="6428.96"/>
        <n v="3719.04"/>
        <n v="513.71"/>
        <n v="1089.73"/>
        <n v="929.36"/>
        <n v="4200.3900000000003"/>
        <n v="422.67"/>
        <n v="5644.47"/>
        <n v="5905.7"/>
        <n v="2576.5700000000002"/>
        <n v="5797.47"/>
        <n v="1641.54"/>
        <n v="932.83"/>
        <n v="589.27"/>
        <n v="3914.59"/>
        <n v="1943.36"/>
        <n v="6723.99"/>
        <n v="1820.05"/>
        <n v="4752.1899999999996"/>
        <n v="7292.77"/>
        <n v="476.93"/>
        <n v="4623.33"/>
        <n v="5627.84"/>
        <n v="693.49"/>
        <n v="839.27"/>
        <n v="2889.89"/>
        <n v="3560.04"/>
        <n v="1716.28"/>
        <n v="5489.89"/>
        <n v="1484.52"/>
        <n v="4171.41"/>
        <n v="1044.17"/>
        <n v="834.61"/>
        <n v="3443.08"/>
        <n v="1075.18"/>
        <n v="1870.07"/>
        <n v="1182.25"/>
        <n v="1981.53"/>
        <n v="674.97"/>
        <n v="4676.95"/>
        <n v="2156.66"/>
        <n v="1334.97"/>
        <n v="4024.39"/>
        <n v="4123.6899999999996"/>
        <n v="3804.92"/>
        <n v="678.88"/>
        <n v="5736.96"/>
        <n v="1109.43"/>
        <n v="3735.49"/>
        <n v="5160.29"/>
        <n v="2887.78"/>
        <n v="6430.49"/>
        <n v="958.52"/>
        <n v="4529.24"/>
        <n v="7627.44"/>
        <n v="4527.6499999999996"/>
        <n v="327.14"/>
        <n v="1584.76"/>
        <n v="3589.81"/>
        <n v="3655.3"/>
        <n v="894.11"/>
        <n v="5249.71"/>
        <n v="835.34"/>
        <n v="1054.08"/>
        <n v="707.03"/>
        <n v="7336.36"/>
        <n v="3900.06"/>
        <n v="2451.1799999999998"/>
        <n v="406.31"/>
        <n v="5644.71"/>
        <n v="3180.16"/>
        <n v="4436.09"/>
        <n v="1297.73"/>
        <n v="4831.9799999999996"/>
        <n v="404.83"/>
        <n v="1639.52"/>
        <n v="6146.55"/>
        <n v="1351.5"/>
        <n v="3642.89"/>
        <n v="3398.35"/>
        <n v="1945.45"/>
        <n v="1484.75"/>
        <n v="5145.6000000000004"/>
        <n v="899.25"/>
        <n v="4286.29"/>
        <n v="629.54"/>
        <n v="522.89"/>
        <n v="2103.38"/>
        <n v="3611.48"/>
        <n v="960.71"/>
        <n v="4390.3100000000004"/>
        <n v="748.31"/>
        <n v="1167.51"/>
        <n v="1400.33"/>
        <n v="3848.21"/>
        <n v="5320.41"/>
        <n v="1514.87"/>
        <n v="4754.13"/>
        <n v="112.71"/>
        <n v="4979.8999999999996"/>
        <n v="3559.56"/>
        <n v="3837.52"/>
        <n v="1091.3900000000001"/>
        <n v="4561.46"/>
        <n v="6891.19"/>
        <n v="1514.89"/>
        <n v="4950.5"/>
        <n v="3618.93"/>
        <n v="3547.74"/>
        <n v="2835.39"/>
        <n v="3285.93"/>
        <n v="517.5"/>
        <n v="436.79"/>
        <n v="1000.76"/>
        <n v="2910.93"/>
        <n v="2450.5300000000002"/>
        <n v="2339.98"/>
        <n v="961.59"/>
        <n v="2793.53"/>
        <n v="4658.26"/>
        <n v="1352.14"/>
        <n v="2788.66"/>
        <n v="5011.13"/>
        <n v="392.73"/>
        <n v="7195.07"/>
        <n v="3757.79"/>
        <n v="3524.07"/>
        <n v="2311.56"/>
        <n v="3507.68"/>
        <n v="804.46"/>
        <n v="1335.49"/>
        <n v="666.24"/>
        <n v="1379.24"/>
        <n v="2561.2399999999998"/>
        <n v="4511.84"/>
        <n v="8094.66"/>
        <n v="1519.62"/>
        <n v="1422.72"/>
        <n v="2484.5500000000002"/>
        <n v="5177.03"/>
        <n v="3884.73"/>
        <n v="6979.28"/>
        <n v="5008.66"/>
        <n v="4662.37"/>
        <n v="3225.63"/>
        <n v="2227.42"/>
        <n v="933.35"/>
        <n v="3319.32"/>
        <n v="1903"/>
        <n v="4774.2700000000004"/>
        <n v="4802.8"/>
        <n v="477.32"/>
        <n v="4545.97"/>
        <n v="4544.4799999999996"/>
        <n v="5786.63"/>
        <n v="3983.97"/>
        <n v="1762.15"/>
        <n v="5929.98"/>
        <n v="928.5"/>
        <n v="1131.81"/>
        <n v="936.97"/>
        <n v="939.84"/>
        <n v="2836.61"/>
        <n v="5635.08"/>
        <n v="6656.26"/>
        <n v="4501.0200000000004"/>
        <n v="875.66"/>
        <n v="1892.1"/>
        <n v="1908.44"/>
        <n v="3615.68"/>
        <n v="11.09"/>
        <n v="117.29"/>
        <n v="4487.62"/>
        <n v="1933.67"/>
        <n v="1783.02"/>
        <n v="3741.05"/>
        <n v="3717.47"/>
        <n v="2305.12"/>
        <n v="512.22"/>
        <n v="787.9"/>
        <n v="4347.93"/>
        <n v="1883.88"/>
        <n v="6421.85"/>
        <n v="1052.44"/>
        <n v="935.85"/>
        <n v="3629.98"/>
        <n v="512.46"/>
        <n v="4346"/>
        <n v="390.99"/>
        <n v="1637.97"/>
        <n v="4034.03"/>
        <n v="1748.4"/>
        <n v="4657.12"/>
        <n v="4161.7"/>
        <n v="268.89"/>
        <n v="992.65"/>
        <n v="2984.31"/>
        <n v="640.20000000000005"/>
        <n v="1560.42"/>
        <n v="4505.07"/>
        <n v="423.73"/>
        <n v="2009.63"/>
        <n v="5421.19"/>
        <n v="1177.1400000000001"/>
        <n v="3390.42"/>
        <n v="2028.2"/>
        <n v="1813.89"/>
        <n v="4455.32"/>
        <n v="3605.45"/>
        <n v="3976.22"/>
        <n v="4982.46"/>
        <n v="891.85"/>
        <n v="4699.8900000000003"/>
        <n v="5913.33"/>
        <n v="4327.1000000000004"/>
        <n v="3064.79"/>
        <n v="1020.34"/>
        <n v="2550.37"/>
        <n v="2124.5"/>
        <n v="2967.37"/>
        <n v="6751.09"/>
        <n v="3713.17"/>
        <n v="2580.6799999999998"/>
        <n v="1956.72"/>
        <n v="2634.32"/>
        <n v="1155.25"/>
        <n v="5186.5600000000004"/>
        <n v="3199.66"/>
        <n v="2568.86"/>
        <n v="1596.43"/>
        <n v="2108.41"/>
        <n v="1062.56"/>
        <n v="3452.34"/>
        <n v="4294.33"/>
        <n v="1405.68"/>
        <n v="1802.21"/>
        <n v="111.54"/>
        <n v="2024.74"/>
        <n v="481.32"/>
        <n v="7026.23"/>
        <n v="2319.4499999999998"/>
        <n v="2503.46"/>
        <n v="4721.42"/>
        <n v="2065.9899999999998"/>
        <n v="3899.53"/>
        <n v="908.53"/>
        <n v="926.73"/>
        <n v="891.28"/>
        <n v="492.29"/>
        <n v="559.39"/>
        <n v="3410.64"/>
        <n v="1643.7"/>
        <n v="2881.52"/>
        <n v="5701.65"/>
        <n v="1033.0999999999999"/>
        <n v="3380.56"/>
        <n v="2159.0700000000002"/>
        <n v="4694.26"/>
        <n v="1213.76"/>
        <n v="3488.23"/>
        <n v="4366.7"/>
        <n v="4182.5200000000004"/>
        <n v="7366.43"/>
        <n v="7226.51"/>
        <n v="711.99"/>
        <n v="4014.72"/>
        <n v="4133.78"/>
        <n v="794.83"/>
        <n v="912.5"/>
        <n v="818.48"/>
        <n v="2439.52"/>
        <n v="2813.14"/>
        <n v="2883.66"/>
        <n v="3131.64"/>
        <n v="885.45"/>
        <n v="680.01"/>
        <n v="741.57"/>
        <n v="3307.61"/>
        <n v="792.46"/>
        <n v="4609.83"/>
        <n v="3587.09"/>
        <n v="2835.37"/>
        <n v="4940.47"/>
        <n v="3042.04"/>
        <n v="3451.73"/>
        <n v="778.22"/>
        <n v="4783.3100000000004"/>
        <n v="3105.98"/>
        <n v="833.6"/>
        <n v="892.86"/>
        <n v="2174.3000000000002"/>
        <n v="2629.14"/>
        <n v="985.43"/>
        <n v="3842.32"/>
        <n v="1274.53"/>
        <n v="1310.3"/>
        <n v="1213.94"/>
        <n v="1197.96"/>
        <n v="5278.02"/>
        <n v="844.27"/>
        <n v="4405.95"/>
        <n v="5847.44"/>
        <n v="710.3"/>
        <n v="4103.9399999999996"/>
        <n v="406.35"/>
        <n v="6820.69"/>
        <n v="4618.71"/>
        <n v="751.71"/>
        <n v="3358.54"/>
        <n v="3421.78"/>
        <n v="4387.29"/>
        <n v="1916.99"/>
        <n v="1720.7"/>
        <n v="7803.51"/>
        <n v="2916.35"/>
        <n v="3944.72"/>
        <n v="528.83000000000004"/>
        <n v="3596.91"/>
        <n v="836.69"/>
        <n v="5065.5"/>
        <n v="3400.24"/>
        <n v="467.04"/>
        <n v="3985.13"/>
        <n v="1516.16"/>
        <n v="2639.76"/>
        <n v="4840.76"/>
        <n v="3804.96"/>
        <n v="2358.4699999999998"/>
        <n v="5395.72"/>
        <n v="5839.09"/>
        <n v="4451.87"/>
        <n v="560.64"/>
        <n v="1908.94"/>
        <n v="95.48"/>
        <n v="453.28"/>
        <n v="5171.95"/>
        <n v="4643.32"/>
        <n v="2995.33"/>
        <n v="6444.21"/>
        <n v="4128.84"/>
        <n v="1372.72"/>
        <n v="562.47"/>
        <n v="3915.56"/>
        <n v="1076.57"/>
        <n v="5883.88"/>
        <n v="2196.77"/>
        <n v="2854.23"/>
        <n v="5957.85"/>
        <n v="2215.52"/>
        <n v="2437.5"/>
        <n v="1584.92"/>
        <n v="811.49"/>
        <n v="3967.66"/>
        <n v="1231.76"/>
        <n v="2377.2399999999998"/>
        <n v="1348.58"/>
        <n v="238.87"/>
        <n v="1593.22"/>
        <n v="1905"/>
        <n v="859.07"/>
        <n v="8271.06"/>
        <n v="4605.17"/>
        <n v="3349.68"/>
        <n v="3728.29"/>
        <n v="5198.58"/>
        <n v="938.7"/>
        <n v="1555.91"/>
        <n v="788.74"/>
        <n v="5186.1899999999996"/>
        <n v="7422.63"/>
        <n v="1334.65"/>
        <n v="401.05"/>
        <n v="3052.2"/>
        <n v="5529.99"/>
        <n v="4591.17"/>
        <n v="718.68"/>
        <n v="1444.26"/>
        <n v="649.30999999999995"/>
        <n v="5128.0200000000004"/>
        <n v="1846.67"/>
        <n v="4826.7299999999996"/>
        <n v="6196.26"/>
        <n v="5389.67"/>
        <n v="3393.21"/>
        <n v="4866.12"/>
        <n v="6250.92"/>
        <n v="1227.17"/>
        <n v="5801.1"/>
        <n v="6087.32"/>
        <n v="4061.17"/>
        <n v="4890.33"/>
        <n v="4674.54"/>
        <n v="4748.68"/>
        <n v="5260.69"/>
        <n v="5767.79"/>
        <n v="3985.33"/>
        <n v="2900.21"/>
        <n v="5760.53"/>
        <n v="5603.28"/>
        <n v="1770.67"/>
        <n v="4228.59"/>
        <n v="6153.47"/>
        <n v="561.20000000000005"/>
        <n v="845.61"/>
        <n v="845.53"/>
        <n v="413.11"/>
        <n v="3942.08"/>
        <n v="6132.16"/>
        <n v="3516.36"/>
        <n v="5131.6899999999996"/>
        <n v="1012.06"/>
        <n v="5343.64"/>
        <n v="569.30999999999995"/>
        <n v="1257.93"/>
        <n v="4204.5600000000004"/>
        <n v="6080.36"/>
        <n v="5673.58"/>
        <n v="5062.24"/>
        <n v="1097.68"/>
        <n v="431.6"/>
        <n v="7570.42"/>
        <n v="834.17"/>
        <n v="4145.42"/>
        <n v="4269.8100000000004"/>
        <n v="396.02"/>
        <n v="3339.37"/>
        <n v="4275.8900000000003"/>
        <n v="761.32"/>
        <n v="5234.3999999999996"/>
        <n v="1104.02"/>
        <n v="1428.75"/>
        <n v="3221.56"/>
        <n v="4923.46"/>
        <n v="698.93"/>
        <n v="1732.46"/>
        <n v="1074.49"/>
        <n v="318.81"/>
        <n v="2402.25"/>
        <n v="4596.38"/>
        <n v="4579.1400000000003"/>
        <n v="4755.3900000000003"/>
        <n v="4729.78"/>
        <n v="1317.66"/>
        <n v="2225.75"/>
        <n v="7271.22"/>
        <n v="814.28"/>
        <n v="450.64"/>
        <n v="5289.28"/>
        <n v="385.07"/>
        <n v="3152.68"/>
        <n v="5963.48"/>
        <n v="2389.71"/>
        <n v="176.4"/>
        <n v="2192.2399999999998"/>
        <n v="6106.77"/>
        <n v="6497.12"/>
        <n v="68.959999999999994"/>
        <n v="5343.78"/>
        <n v="5340.48"/>
        <n v="3854.28"/>
        <n v="282.77999999999997"/>
        <n v="1825.79"/>
        <n v="691.98"/>
        <n v="1126.1600000000001"/>
        <n v="150.21"/>
        <n v="3293.19"/>
        <n v="3681.62"/>
        <n v="4027.66"/>
        <n v="992.08"/>
        <n v="5657.76"/>
        <n v="6769.86"/>
        <n v="2250.35"/>
        <n v="580.36"/>
        <n v="8215.93"/>
        <n v="6081.24"/>
        <n v="2465.34"/>
        <n v="627.71"/>
        <n v="7826.41"/>
        <n v="4328"/>
        <n v="1060.52"/>
        <n v="4368.51"/>
        <n v="3476.89"/>
        <n v="7062.78"/>
        <n v="1113.3800000000001"/>
        <n v="6521.23"/>
        <n v="1255.3699999999999"/>
        <n v="3730.55"/>
        <n v="3918.33"/>
        <n v="3789.26"/>
        <n v="4329.9799999999996"/>
        <n v="1670.54"/>
        <n v="2152.29"/>
        <n v="7486.71"/>
        <n v="3103.91"/>
        <n v="5075.1499999999996"/>
        <n v="3149.63"/>
        <n v="5336.64"/>
        <n v="5614.23"/>
        <n v="1292.3499999999999"/>
        <n v="642.53"/>
        <n v="1365.77"/>
        <n v="407.72"/>
        <n v="3245.44"/>
        <n v="928.13"/>
        <n v="5392.66"/>
        <n v="2149.75"/>
        <n v="5533.53"/>
        <n v="454.31"/>
        <n v="739.39"/>
        <n v="2273.6799999999998"/>
        <n v="1332.96"/>
        <n v="2218.1799999999998"/>
        <n v="145.47999999999999"/>
        <n v="747.07"/>
        <n v="2874.64"/>
        <n v="704.87"/>
        <n v="1150.24"/>
        <n v="842.6"/>
        <n v="6079.73"/>
        <n v="4199.3999999999996"/>
        <n v="782.58"/>
        <n v="1625.19"/>
        <n v="1540.58"/>
        <n v="869.38"/>
        <n v="886.94"/>
        <n v="943.63"/>
        <n v="2099.63"/>
        <n v="4961.57"/>
        <n v="4224.54"/>
        <n v="1723.94"/>
        <n v="2206.71"/>
        <n v="1899.59"/>
        <n v="652.41999999999996"/>
        <n v="2079.89"/>
        <n v="812.42"/>
        <n v="5704.28"/>
        <n v="322.67"/>
        <n v="539.22"/>
        <n v="995.36"/>
        <n v="4302.32"/>
        <n v="1598.1"/>
        <n v="1991.55"/>
        <n v="3433.01"/>
        <n v="4918.67"/>
        <n v="824.59"/>
        <n v="2169.2399999999998"/>
        <n v="536.67999999999995"/>
        <n v="447.35"/>
        <n v="3267.4"/>
        <n v="2239.35"/>
        <n v="5811.04"/>
        <n v="1145.3800000000001"/>
        <n v="639.16"/>
        <n v="5002.38"/>
        <n v="4230.1899999999996"/>
        <n v="1196.8399999999999"/>
        <n v="551.83000000000004"/>
        <n v="919.57"/>
        <n v="3276.7"/>
        <n v="4464.93"/>
        <n v="4132.9399999999996"/>
        <n v="4821.8500000000004"/>
        <n v="4206.09"/>
        <n v="1876.16"/>
        <n v="5151.84"/>
        <n v="1207.95"/>
        <n v="2858.17"/>
        <n v="5087.25"/>
        <n v="1561.55"/>
        <n v="1258.58"/>
        <n v="985.53"/>
        <n v="1711.41"/>
        <n v="5219.01"/>
        <n v="3715.13"/>
        <n v="585.78"/>
        <n v="4554.6400000000003"/>
        <n v="2577.4899999999998"/>
        <n v="6997.74"/>
        <n v="3557.94"/>
        <n v="525.1"/>
        <n v="2190.5700000000002"/>
        <n v="5021.42"/>
      </sharedItems>
    </cacheField>
    <cacheField name="Total_Household_Income" numFmtId="0">
      <sharedItems containsSemiMixedTypes="0" containsString="0" containsNumber="1" minValue="5.2" maxValue="20719.009999999998"/>
    </cacheField>
    <cacheField name="Estimated_Taxes" numFmtId="0">
      <sharedItems containsSemiMixedTypes="0" containsString="0" containsNumber="1" minValue="0.78" maxValue="7815.83"/>
    </cacheField>
    <cacheField name="Monthly_Expenses" numFmtId="0">
      <sharedItems containsSemiMixedTypes="0" containsString="0" containsNumber="1" minValue="4.93" maxValue="6458.6"/>
    </cacheField>
    <cacheField name="Monthly_Savings" numFmtId="0">
      <sharedItems containsSemiMixedTypes="0" containsString="0" containsNumber="1" minValue="-1984.75" maxValue="11349.49"/>
    </cacheField>
    <cacheField name="Net Income" numFmtId="0">
      <sharedItems containsSemiMixedTypes="0" containsString="0" containsNumber="1" minValue="4.42" maxValue="15124.879999999997"/>
    </cacheField>
    <cacheField name="Savings Rate%" numFmtId="9">
      <sharedItems containsSemiMixedTypes="0" containsString="0" containsNumber="1" minValue="-0.46002026733581042" maxValue="0.86584583548887739"/>
    </cacheField>
    <cacheField name="Expence Ratio" numFmtId="9">
      <sharedItems containsSemiMixedTypes="0" containsString="0" containsNumber="1" minValue="0.13415416451112261" maxValue="1.4600135931128231"/>
    </cacheField>
    <cacheField name="Risk_Flag" numFmtId="0">
      <sharedItems count="3">
        <s v="Safe"/>
        <s v="High Risk"/>
        <s v="Medium"/>
      </sharedItems>
    </cacheField>
    <cacheField name="Income Per Person" numFmtId="0">
      <sharedItems containsSemiMixedTypes="0" containsString="0" containsNumber="1" minValue="1.5842857142857143" maxValue="8601.25"/>
    </cacheField>
  </cacheFields>
  <extLst>
    <ext xmlns:x14="http://schemas.microsoft.com/office/spreadsheetml/2009/9/main" uri="{725AE2AE-9491-48be-B2B4-4EB974FC3084}">
      <x14:pivotCacheDefinition pivotCacheId="1721995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5">
  <r>
    <x v="0"/>
    <x v="0"/>
    <x v="0"/>
    <x v="0"/>
    <x v="0"/>
    <x v="0"/>
    <n v="2132.9499999999998"/>
    <n v="213.3"/>
    <n v="611.63"/>
    <n v="1308.02"/>
    <n v="1919.6499999999999"/>
    <n v="0.68138462740603756"/>
    <n v="0.31861537259396244"/>
    <x v="0"/>
    <n v="426.59"/>
  </r>
  <r>
    <x v="1"/>
    <x v="1"/>
    <x v="1"/>
    <x v="1"/>
    <x v="1"/>
    <x v="1"/>
    <n v="5316.57"/>
    <n v="1329.14"/>
    <n v="2240.25"/>
    <n v="1747.18"/>
    <n v="3987.4299999999994"/>
    <n v="0.43817195536974951"/>
    <n v="0.5618280446302506"/>
    <x v="0"/>
    <n v="2658.2849999999999"/>
  </r>
  <r>
    <x v="2"/>
    <x v="2"/>
    <x v="2"/>
    <x v="2"/>
    <x v="0"/>
    <x v="2"/>
    <n v="2241.3200000000002"/>
    <n v="336.2"/>
    <n v="1111.05"/>
    <n v="794.07"/>
    <n v="1905.1200000000001"/>
    <n v="0.41680839002267572"/>
    <n v="0.58319160997732422"/>
    <x v="0"/>
    <n v="373.55333333333334"/>
  </r>
  <r>
    <x v="3"/>
    <x v="3"/>
    <x v="3"/>
    <x v="3"/>
    <x v="1"/>
    <x v="3"/>
    <n v="5139.0200000000004"/>
    <n v="1798.66"/>
    <n v="2922.76"/>
    <n v="417.61"/>
    <n v="3340.3600000000006"/>
    <n v="0.12501945898046915"/>
    <n v="0.87498353470883372"/>
    <x v="0"/>
    <n v="1284.7550000000001"/>
  </r>
  <r>
    <x v="4"/>
    <x v="4"/>
    <x v="4"/>
    <x v="3"/>
    <x v="0"/>
    <x v="4"/>
    <n v="9624.5499999999993"/>
    <n v="2598.63"/>
    <n v="2910.88"/>
    <n v="4115.04"/>
    <n v="7025.9199999999992"/>
    <n v="0.58569411550373485"/>
    <n v="0.41430588449626532"/>
    <x v="0"/>
    <n v="2406.1374999999998"/>
  </r>
  <r>
    <x v="5"/>
    <x v="4"/>
    <x v="5"/>
    <x v="0"/>
    <x v="2"/>
    <x v="5"/>
    <n v="7235.89"/>
    <n v="1591.9"/>
    <n v="2437.1"/>
    <n v="3206.89"/>
    <n v="5643.99"/>
    <n v="0.56819554960232033"/>
    <n v="0.43180445039767967"/>
    <x v="0"/>
    <n v="1447.1780000000001"/>
  </r>
  <r>
    <x v="6"/>
    <x v="4"/>
    <x v="5"/>
    <x v="4"/>
    <x v="0"/>
    <x v="6"/>
    <n v="8172.73"/>
    <n v="2206.64"/>
    <n v="4197.4399999999996"/>
    <n v="1768.65"/>
    <n v="5966.09"/>
    <n v="0.29645043906478113"/>
    <n v="0.70354956093521881"/>
    <x v="0"/>
    <n v="1167.532857142857"/>
  </r>
  <r>
    <x v="7"/>
    <x v="1"/>
    <x v="1"/>
    <x v="5"/>
    <x v="2"/>
    <x v="7"/>
    <n v="5214.34"/>
    <n v="1303.58"/>
    <n v="4948.41"/>
    <n v="-1037.6500000000001"/>
    <n v="3910.76"/>
    <n v="-0.26533205821886285"/>
    <n v="1.2653320582188627"/>
    <x v="1"/>
    <n v="651.79250000000002"/>
  </r>
  <r>
    <x v="8"/>
    <x v="3"/>
    <x v="6"/>
    <x v="1"/>
    <x v="2"/>
    <x v="8"/>
    <n v="7838.3"/>
    <n v="2743.4"/>
    <n v="2485.94"/>
    <n v="2608.9499999999998"/>
    <n v="5094.8999999999996"/>
    <n v="0.51207089442383558"/>
    <n v="0.48792714282910365"/>
    <x v="0"/>
    <n v="3919.15"/>
  </r>
  <r>
    <x v="9"/>
    <x v="2"/>
    <x v="2"/>
    <x v="3"/>
    <x v="0"/>
    <x v="9"/>
    <n v="2425.63"/>
    <n v="363.85"/>
    <n v="902.75"/>
    <n v="1159.04"/>
    <n v="2061.7800000000002"/>
    <n v="0.56215503108964093"/>
    <n v="0.43784981908836051"/>
    <x v="0"/>
    <n v="606.40750000000003"/>
  </r>
  <r>
    <x v="10"/>
    <x v="4"/>
    <x v="5"/>
    <x v="5"/>
    <x v="0"/>
    <x v="10"/>
    <n v="7497.82"/>
    <n v="1649.52"/>
    <n v="5856.22"/>
    <n v="-7.92"/>
    <n v="5848.2999999999993"/>
    <n v="-1.3542396935861704E-3"/>
    <n v="1.0013542396935864"/>
    <x v="1"/>
    <n v="937.22749999999996"/>
  </r>
  <r>
    <x v="11"/>
    <x v="1"/>
    <x v="1"/>
    <x v="0"/>
    <x v="0"/>
    <x v="11"/>
    <n v="12306.86"/>
    <n v="3692.06"/>
    <n v="3665.66"/>
    <n v="4949.1400000000003"/>
    <n v="8614.8000000000011"/>
    <n v="0.57449273343548313"/>
    <n v="0.42550726656451682"/>
    <x v="0"/>
    <n v="2461.3720000000003"/>
  </r>
  <r>
    <x v="12"/>
    <x v="2"/>
    <x v="2"/>
    <x v="3"/>
    <x v="0"/>
    <x v="12"/>
    <n v="4891.43"/>
    <n v="733.71"/>
    <n v="1058.6300000000001"/>
    <n v="3099.08"/>
    <n v="4157.72"/>
    <n v="0.74537967924727966"/>
    <n v="0.25461791558835134"/>
    <x v="0"/>
    <n v="1222.8575000000001"/>
  </r>
  <r>
    <x v="13"/>
    <x v="4"/>
    <x v="5"/>
    <x v="3"/>
    <x v="1"/>
    <x v="13"/>
    <n v="5331.87"/>
    <n v="1173.01"/>
    <n v="2468.58"/>
    <n v="1690.27"/>
    <n v="4158.8599999999997"/>
    <n v="0.40642628027873023"/>
    <n v="0.59357131521618911"/>
    <x v="0"/>
    <n v="1332.9675"/>
  </r>
  <r>
    <x v="14"/>
    <x v="4"/>
    <x v="4"/>
    <x v="2"/>
    <x v="0"/>
    <x v="14"/>
    <n v="7122.85"/>
    <n v="1567.03"/>
    <n v="3888.71"/>
    <n v="1667.11"/>
    <n v="5555.8200000000006"/>
    <n v="0.30006551688139638"/>
    <n v="0.69993448311860351"/>
    <x v="0"/>
    <n v="1187.1416666666667"/>
  </r>
  <r>
    <x v="15"/>
    <x v="4"/>
    <x v="4"/>
    <x v="5"/>
    <x v="0"/>
    <x v="15"/>
    <n v="10559"/>
    <n v="2850.93"/>
    <n v="5581.91"/>
    <n v="2126.16"/>
    <n v="7708.07"/>
    <n v="0.27583558530215735"/>
    <n v="0.72416441469784265"/>
    <x v="0"/>
    <n v="1319.875"/>
  </r>
  <r>
    <x v="16"/>
    <x v="0"/>
    <x v="0"/>
    <x v="2"/>
    <x v="1"/>
    <x v="16"/>
    <n v="503.73"/>
    <n v="50.37"/>
    <n v="478.04"/>
    <n v="-24.68"/>
    <n v="453.36"/>
    <n v="-5.44379742368096E-2"/>
    <n v="1.0544379742368095"/>
    <x v="1"/>
    <n v="83.954999999999998"/>
  </r>
  <r>
    <x v="17"/>
    <x v="3"/>
    <x v="6"/>
    <x v="3"/>
    <x v="0"/>
    <x v="17"/>
    <n v="4102.22"/>
    <n v="1435.78"/>
    <n v="3423.09"/>
    <n v="-756.65"/>
    <n v="2666.4400000000005"/>
    <n v="-0.28376787026897282"/>
    <n v="1.2837678702689728"/>
    <x v="1"/>
    <n v="1025.5550000000001"/>
  </r>
  <r>
    <x v="18"/>
    <x v="0"/>
    <x v="7"/>
    <x v="5"/>
    <x v="0"/>
    <x v="18"/>
    <n v="1470.57"/>
    <n v="147.06"/>
    <n v="852.28"/>
    <n v="471.24"/>
    <n v="1323.51"/>
    <n v="0.35605322211392437"/>
    <n v="0.64395433355244769"/>
    <x v="0"/>
    <n v="183.82124999999999"/>
  </r>
  <r>
    <x v="19"/>
    <x v="0"/>
    <x v="0"/>
    <x v="6"/>
    <x v="2"/>
    <x v="19"/>
    <n v="1519.97"/>
    <n v="152"/>
    <n v="454.47"/>
    <n v="913.5"/>
    <n v="1367.97"/>
    <n v="0.66777780214478388"/>
    <n v="0.33222219785521612"/>
    <x v="0"/>
    <n v="506.65666666666669"/>
  </r>
  <r>
    <x v="20"/>
    <x v="3"/>
    <x v="6"/>
    <x v="5"/>
    <x v="0"/>
    <x v="20"/>
    <n v="3876.5"/>
    <n v="1356.77"/>
    <n v="3678.8"/>
    <n v="-1159.07"/>
    <n v="2519.73"/>
    <n v="-0.45999769816607333"/>
    <n v="1.4599976981660734"/>
    <x v="1"/>
    <n v="484.5625"/>
  </r>
  <r>
    <x v="21"/>
    <x v="4"/>
    <x v="4"/>
    <x v="2"/>
    <x v="0"/>
    <x v="21"/>
    <n v="10225.200000000001"/>
    <n v="2760.8"/>
    <n v="4159.5"/>
    <n v="3304.9"/>
    <n v="7464.4000000000005"/>
    <n v="0.4427549434649804"/>
    <n v="0.55724505653501955"/>
    <x v="0"/>
    <n v="1704.2"/>
  </r>
  <r>
    <x v="22"/>
    <x v="0"/>
    <x v="0"/>
    <x v="1"/>
    <x v="2"/>
    <x v="22"/>
    <n v="1426.94"/>
    <n v="142.69"/>
    <n v="365.58"/>
    <n v="918.66"/>
    <n v="1284.25"/>
    <n v="0.71532801245863342"/>
    <n v="0.28466420089546429"/>
    <x v="0"/>
    <n v="713.47"/>
  </r>
  <r>
    <x v="23"/>
    <x v="0"/>
    <x v="0"/>
    <x v="0"/>
    <x v="0"/>
    <x v="23"/>
    <n v="1579.72"/>
    <n v="157.97"/>
    <n v="548.66"/>
    <n v="873.09"/>
    <n v="1421.75"/>
    <n v="0.61409530508176546"/>
    <n v="0.38590469491823454"/>
    <x v="0"/>
    <n v="315.94400000000002"/>
  </r>
  <r>
    <x v="24"/>
    <x v="0"/>
    <x v="7"/>
    <x v="0"/>
    <x v="1"/>
    <x v="24"/>
    <n v="762.88"/>
    <n v="76.290000000000006"/>
    <n v="612.98"/>
    <n v="73.61"/>
    <n v="686.59"/>
    <n v="0.10721099928632807"/>
    <n v="0.89278900071367195"/>
    <x v="0"/>
    <n v="152.57599999999999"/>
  </r>
  <r>
    <x v="25"/>
    <x v="2"/>
    <x v="2"/>
    <x v="4"/>
    <x v="2"/>
    <x v="25"/>
    <n v="3493.85"/>
    <n v="524.08000000000004"/>
    <n v="1994.69"/>
    <n v="975.09"/>
    <n v="2969.77"/>
    <n v="0.32833855820484414"/>
    <n v="0.67166480905928749"/>
    <x v="0"/>
    <n v="499.12142857142857"/>
  </r>
  <r>
    <x v="26"/>
    <x v="4"/>
    <x v="4"/>
    <x v="1"/>
    <x v="1"/>
    <x v="26"/>
    <n v="5129.2700000000004"/>
    <n v="1128.44"/>
    <n v="2237.31"/>
    <n v="1763.52"/>
    <n v="4000.8300000000004"/>
    <n v="0.44078853637870136"/>
    <n v="0.55921146362129848"/>
    <x v="0"/>
    <n v="2564.6350000000002"/>
  </r>
  <r>
    <x v="27"/>
    <x v="3"/>
    <x v="3"/>
    <x v="1"/>
    <x v="2"/>
    <x v="27"/>
    <n v="6315.44"/>
    <n v="2210.41"/>
    <n v="1981.55"/>
    <n v="2123.4899999999998"/>
    <n v="4105.03"/>
    <n v="0.51728976402121296"/>
    <n v="0.48271267201457724"/>
    <x v="0"/>
    <n v="3157.72"/>
  </r>
  <r>
    <x v="28"/>
    <x v="3"/>
    <x v="6"/>
    <x v="1"/>
    <x v="1"/>
    <x v="28"/>
    <n v="3318.58"/>
    <n v="1161.5"/>
    <n v="2661.29"/>
    <n v="-504.21"/>
    <n v="2157.08"/>
    <n v="-0.23374654625697702"/>
    <n v="1.233746546256977"/>
    <x v="1"/>
    <n v="1659.29"/>
  </r>
  <r>
    <x v="29"/>
    <x v="4"/>
    <x v="4"/>
    <x v="4"/>
    <x v="0"/>
    <x v="29"/>
    <n v="8834.4"/>
    <n v="2385.29"/>
    <n v="3210.62"/>
    <n v="3238.5"/>
    <n v="6449.11"/>
    <n v="0.50216231386966581"/>
    <n v="0.49783923673189012"/>
    <x v="0"/>
    <n v="1262.0571428571427"/>
  </r>
  <r>
    <x v="30"/>
    <x v="3"/>
    <x v="6"/>
    <x v="1"/>
    <x v="2"/>
    <x v="30"/>
    <n v="10829.91"/>
    <n v="4331.96"/>
    <n v="1643.11"/>
    <n v="4854.84"/>
    <n v="6497.95"/>
    <n v="0.74713409613801285"/>
    <n v="0.25286590386198721"/>
    <x v="0"/>
    <n v="5414.9549999999999"/>
  </r>
  <r>
    <x v="31"/>
    <x v="4"/>
    <x v="4"/>
    <x v="7"/>
    <x v="1"/>
    <x v="31"/>
    <n v="4359.33"/>
    <n v="959.05"/>
    <n v="1227.08"/>
    <n v="2173.21"/>
    <n v="3400.2799999999997"/>
    <n v="0.6391267777947699"/>
    <n v="0.36087616313950616"/>
    <x v="0"/>
    <n v="4359.33"/>
  </r>
  <r>
    <x v="32"/>
    <x v="4"/>
    <x v="4"/>
    <x v="4"/>
    <x v="0"/>
    <x v="32"/>
    <n v="3165.25"/>
    <n v="696.35"/>
    <n v="3003.82"/>
    <n v="-534.92999999999995"/>
    <n v="2468.9"/>
    <n v="-0.2166673417311353"/>
    <n v="1.2166632913443234"/>
    <x v="1"/>
    <n v="452.17857142857144"/>
  </r>
  <r>
    <x v="33"/>
    <x v="1"/>
    <x v="1"/>
    <x v="0"/>
    <x v="2"/>
    <x v="33"/>
    <n v="12669.39"/>
    <n v="3800.82"/>
    <n v="2686.01"/>
    <n v="6182.57"/>
    <n v="8868.57"/>
    <n v="0.69713268317214616"/>
    <n v="0.30286844440535515"/>
    <x v="0"/>
    <n v="2533.8779999999997"/>
  </r>
  <r>
    <x v="34"/>
    <x v="1"/>
    <x v="1"/>
    <x v="7"/>
    <x v="1"/>
    <x v="34"/>
    <n v="1726.6"/>
    <n v="431.65"/>
    <n v="1638.54"/>
    <n v="-343.59"/>
    <n v="1294.9499999999998"/>
    <n v="-0.26533070774933398"/>
    <n v="1.2653307077493341"/>
    <x v="1"/>
    <n v="1726.6"/>
  </r>
  <r>
    <x v="35"/>
    <x v="2"/>
    <x v="2"/>
    <x v="4"/>
    <x v="0"/>
    <x v="35"/>
    <n v="3945.18"/>
    <n v="591.78"/>
    <n v="1763.97"/>
    <n v="1589.43"/>
    <n v="3353.3999999999996"/>
    <n v="0.47397566648774386"/>
    <n v="0.5260243335122563"/>
    <x v="0"/>
    <n v="563.59714285714279"/>
  </r>
  <r>
    <x v="36"/>
    <x v="0"/>
    <x v="0"/>
    <x v="3"/>
    <x v="0"/>
    <x v="36"/>
    <n v="2274.12"/>
    <n v="227.41"/>
    <n v="618.04999999999995"/>
    <n v="1428.65"/>
    <n v="2046.7099999999998"/>
    <n v="0.69802268030155723"/>
    <n v="0.30197243380840472"/>
    <x v="0"/>
    <n v="568.53"/>
  </r>
  <r>
    <x v="37"/>
    <x v="4"/>
    <x v="4"/>
    <x v="3"/>
    <x v="2"/>
    <x v="37"/>
    <n v="6223.83"/>
    <n v="1369.24"/>
    <n v="3153.85"/>
    <n v="1700.73"/>
    <n v="4854.59"/>
    <n v="0.35033442577025042"/>
    <n v="0.64966351432355762"/>
    <x v="0"/>
    <n v="1555.9575"/>
  </r>
  <r>
    <x v="38"/>
    <x v="3"/>
    <x v="6"/>
    <x v="0"/>
    <x v="0"/>
    <x v="38"/>
    <n v="8256.86"/>
    <n v="3302.74"/>
    <n v="4138.62"/>
    <n v="815.49"/>
    <n v="4954.1200000000008"/>
    <n v="0.16460844711068764"/>
    <n v="0.83538953436735464"/>
    <x v="0"/>
    <n v="1651.3720000000001"/>
  </r>
  <r>
    <x v="39"/>
    <x v="0"/>
    <x v="7"/>
    <x v="3"/>
    <x v="1"/>
    <x v="39"/>
    <n v="571.12"/>
    <n v="57.11"/>
    <n v="480.64"/>
    <n v="33.369999999999997"/>
    <n v="514.01"/>
    <n v="6.4920915935487628E-2"/>
    <n v="0.93507908406451234"/>
    <x v="2"/>
    <n v="142.78"/>
  </r>
  <r>
    <x v="40"/>
    <x v="4"/>
    <x v="4"/>
    <x v="1"/>
    <x v="2"/>
    <x v="40"/>
    <n v="9084.08"/>
    <n v="2452.6999999999998"/>
    <n v="2112.09"/>
    <n v="4519.29"/>
    <n v="6631.38"/>
    <n v="0.68150068311573153"/>
    <n v="0.31849931688426847"/>
    <x v="0"/>
    <n v="4542.04"/>
  </r>
  <r>
    <x v="41"/>
    <x v="0"/>
    <x v="7"/>
    <x v="4"/>
    <x v="0"/>
    <x v="41"/>
    <n v="1975.34"/>
    <n v="197.53"/>
    <n v="872.5"/>
    <n v="905.3"/>
    <n v="1777.81"/>
    <n v="0.50922202035088115"/>
    <n v="0.49077235475107017"/>
    <x v="0"/>
    <n v="282.19142857142856"/>
  </r>
  <r>
    <x v="42"/>
    <x v="4"/>
    <x v="4"/>
    <x v="7"/>
    <x v="1"/>
    <x v="42"/>
    <n v="4873.01"/>
    <n v="1072.06"/>
    <n v="1912.67"/>
    <n v="1888.27"/>
    <n v="3800.9500000000003"/>
    <n v="0.49678896065457318"/>
    <n v="0.50320840842420977"/>
    <x v="0"/>
    <n v="4873.01"/>
  </r>
  <r>
    <x v="43"/>
    <x v="1"/>
    <x v="1"/>
    <x v="1"/>
    <x v="2"/>
    <x v="43"/>
    <n v="6934.33"/>
    <n v="1733.58"/>
    <n v="1775.5"/>
    <n v="3425.25"/>
    <n v="5200.75"/>
    <n v="0.65860693169254436"/>
    <n v="0.34139306830745564"/>
    <x v="0"/>
    <n v="3467.165"/>
  </r>
  <r>
    <x v="44"/>
    <x v="0"/>
    <x v="7"/>
    <x v="3"/>
    <x v="1"/>
    <x v="44"/>
    <n v="678.6"/>
    <n v="67.86"/>
    <n v="434.32"/>
    <n v="176.42"/>
    <n v="610.74"/>
    <n v="0.28886269116154173"/>
    <n v="0.71113730883845827"/>
    <x v="0"/>
    <n v="169.65"/>
  </r>
  <r>
    <x v="45"/>
    <x v="3"/>
    <x v="6"/>
    <x v="2"/>
    <x v="0"/>
    <x v="45"/>
    <n v="2527.34"/>
    <n v="884.57"/>
    <n v="2398.44"/>
    <n v="-755.67"/>
    <n v="1642.77"/>
    <n v="-0.45999744334264686"/>
    <n v="1.459997443342647"/>
    <x v="1"/>
    <n v="421.22333333333336"/>
  </r>
  <r>
    <x v="46"/>
    <x v="0"/>
    <x v="0"/>
    <x v="5"/>
    <x v="0"/>
    <x v="46"/>
    <n v="1634.08"/>
    <n v="163.41"/>
    <n v="1045.05"/>
    <n v="425.63"/>
    <n v="1470.6699999999998"/>
    <n v="0.28941230867563766"/>
    <n v="0.71059449094630345"/>
    <x v="0"/>
    <n v="204.26"/>
  </r>
  <r>
    <x v="47"/>
    <x v="3"/>
    <x v="6"/>
    <x v="7"/>
    <x v="1"/>
    <x v="47"/>
    <n v="4809.2700000000004"/>
    <n v="1683.24"/>
    <n v="1493.67"/>
    <n v="1632.35"/>
    <n v="3126.0300000000007"/>
    <n v="0.52217988950841787"/>
    <n v="0.4778169115459544"/>
    <x v="0"/>
    <n v="4809.2700000000004"/>
  </r>
  <r>
    <x v="48"/>
    <x v="3"/>
    <x v="3"/>
    <x v="1"/>
    <x v="1"/>
    <x v="48"/>
    <n v="3550.84"/>
    <n v="1242.79"/>
    <n v="2262.17"/>
    <n v="45.88"/>
    <n v="2308.0500000000002"/>
    <n v="1.9878252204241675E-2"/>
    <n v="0.98012174779575822"/>
    <x v="2"/>
    <n v="1775.42"/>
  </r>
  <r>
    <x v="49"/>
    <x v="4"/>
    <x v="5"/>
    <x v="4"/>
    <x v="0"/>
    <x v="49"/>
    <n v="8301.3700000000008"/>
    <n v="2241.37"/>
    <n v="3175.74"/>
    <n v="2884.26"/>
    <n v="6060.0000000000009"/>
    <n v="0.47595049504950493"/>
    <n v="0.52404950495049496"/>
    <x v="0"/>
    <n v="1185.9100000000001"/>
  </r>
  <r>
    <x v="50"/>
    <x v="1"/>
    <x v="1"/>
    <x v="0"/>
    <x v="1"/>
    <x v="50"/>
    <n v="7346.58"/>
    <n v="1836.64"/>
    <n v="4334.4799999999996"/>
    <n v="1175.45"/>
    <n v="5509.94"/>
    <n v="0.21333263157130569"/>
    <n v="0.7866655535268986"/>
    <x v="0"/>
    <n v="1469.316"/>
  </r>
  <r>
    <x v="51"/>
    <x v="2"/>
    <x v="2"/>
    <x v="1"/>
    <x v="1"/>
    <x v="51"/>
    <n v="2307.42"/>
    <n v="346.11"/>
    <n v="623.49"/>
    <n v="1337.82"/>
    <n v="1961.31"/>
    <n v="0.68210532756168074"/>
    <n v="0.31789467243831931"/>
    <x v="0"/>
    <n v="1153.71"/>
  </r>
  <r>
    <x v="52"/>
    <x v="1"/>
    <x v="1"/>
    <x v="2"/>
    <x v="0"/>
    <x v="52"/>
    <n v="3288.73"/>
    <n v="822.18"/>
    <n v="3000.74"/>
    <n v="-534.19000000000005"/>
    <n v="2466.5500000000002"/>
    <n v="-0.21657375686687885"/>
    <n v="1.2165737568668786"/>
    <x v="1"/>
    <n v="548.12166666666667"/>
  </r>
  <r>
    <x v="53"/>
    <x v="1"/>
    <x v="1"/>
    <x v="3"/>
    <x v="2"/>
    <x v="53"/>
    <n v="6855.7"/>
    <n v="1713.93"/>
    <n v="2256.25"/>
    <n v="2885.52"/>
    <n v="5141.7699999999995"/>
    <n v="0.56119196307886199"/>
    <n v="0.43880803692113807"/>
    <x v="0"/>
    <n v="1713.925"/>
  </r>
  <r>
    <x v="54"/>
    <x v="3"/>
    <x v="3"/>
    <x v="7"/>
    <x v="1"/>
    <x v="54"/>
    <n v="5014.08"/>
    <n v="1754.93"/>
    <n v="1626.8"/>
    <n v="1632.35"/>
    <n v="3259.1499999999996"/>
    <n v="0.50085144899743805"/>
    <n v="0.49914855100256206"/>
    <x v="0"/>
    <n v="5014.08"/>
  </r>
  <r>
    <x v="55"/>
    <x v="1"/>
    <x v="1"/>
    <x v="0"/>
    <x v="0"/>
    <x v="55"/>
    <n v="11369.33"/>
    <n v="3410.8"/>
    <n v="2703.63"/>
    <n v="5254.9"/>
    <n v="7958.53"/>
    <n v="0.66028525368378332"/>
    <n v="0.33971474631621673"/>
    <x v="0"/>
    <n v="2273.866"/>
  </r>
  <r>
    <x v="56"/>
    <x v="4"/>
    <x v="5"/>
    <x v="7"/>
    <x v="1"/>
    <x v="56"/>
    <n v="3035.03"/>
    <n v="667.71"/>
    <n v="1745.5"/>
    <n v="621.82000000000005"/>
    <n v="2367.3200000000002"/>
    <n v="0.26266833381207444"/>
    <n v="0.73733166618792556"/>
    <x v="0"/>
    <n v="3035.03"/>
  </r>
  <r>
    <x v="57"/>
    <x v="4"/>
    <x v="4"/>
    <x v="0"/>
    <x v="0"/>
    <x v="57"/>
    <n v="12477.57"/>
    <n v="3368.94"/>
    <n v="4017.97"/>
    <n v="5090.66"/>
    <n v="9108.6299999999992"/>
    <n v="0.55888316903859314"/>
    <n v="0.44111683096140697"/>
    <x v="0"/>
    <n v="2495.5140000000001"/>
  </r>
  <r>
    <x v="58"/>
    <x v="4"/>
    <x v="4"/>
    <x v="5"/>
    <x v="0"/>
    <x v="58"/>
    <n v="9692.1200000000008"/>
    <n v="2616.87"/>
    <n v="4015.75"/>
    <n v="3059.5"/>
    <n v="7075.2500000000009"/>
    <n v="0.43242288258365424"/>
    <n v="0.56757711741634564"/>
    <x v="0"/>
    <n v="1211.5150000000001"/>
  </r>
  <r>
    <x v="59"/>
    <x v="0"/>
    <x v="0"/>
    <x v="4"/>
    <x v="1"/>
    <x v="59"/>
    <n v="794.82"/>
    <n v="79.48"/>
    <n v="754.28"/>
    <n v="-38.950000000000003"/>
    <n v="715.34"/>
    <n v="-5.444963234266223E-2"/>
    <n v="1.0544356529762071"/>
    <x v="1"/>
    <n v="113.5457142857143"/>
  </r>
  <r>
    <x v="60"/>
    <x v="0"/>
    <x v="7"/>
    <x v="7"/>
    <x v="1"/>
    <x v="60"/>
    <n v="784.54"/>
    <n v="78.45"/>
    <n v="231.11"/>
    <n v="474.97"/>
    <n v="706.08999999999992"/>
    <n v="0.67267628772536092"/>
    <n v="0.3273095497741082"/>
    <x v="0"/>
    <n v="784.54"/>
  </r>
  <r>
    <x v="61"/>
    <x v="0"/>
    <x v="0"/>
    <x v="3"/>
    <x v="0"/>
    <x v="61"/>
    <n v="1346.29"/>
    <n v="134.63"/>
    <n v="536.61"/>
    <n v="675.05"/>
    <n v="1211.6599999999999"/>
    <n v="0.55712823729429051"/>
    <n v="0.4428717627057096"/>
    <x v="0"/>
    <n v="336.57249999999999"/>
  </r>
  <r>
    <x v="62"/>
    <x v="2"/>
    <x v="2"/>
    <x v="4"/>
    <x v="1"/>
    <x v="62"/>
    <n v="2945.95"/>
    <n v="441.89"/>
    <n v="1483.16"/>
    <n v="1020.89"/>
    <n v="2504.06"/>
    <n v="0.40769390509812065"/>
    <n v="0.59230210138734696"/>
    <x v="0"/>
    <n v="420.84999999999997"/>
  </r>
  <r>
    <x v="63"/>
    <x v="0"/>
    <x v="7"/>
    <x v="4"/>
    <x v="0"/>
    <x v="63"/>
    <n v="1129.9000000000001"/>
    <n v="112.99"/>
    <n v="712.25"/>
    <n v="304.66000000000003"/>
    <n v="1016.9100000000001"/>
    <n v="0.29959386769723967"/>
    <n v="0.70040613230276028"/>
    <x v="0"/>
    <n v="161.41428571428574"/>
  </r>
  <r>
    <x v="64"/>
    <x v="0"/>
    <x v="7"/>
    <x v="5"/>
    <x v="0"/>
    <x v="64"/>
    <n v="2785.4"/>
    <n v="278.54000000000002"/>
    <n v="996.94"/>
    <n v="1509.92"/>
    <n v="2506.86"/>
    <n v="0.6023152469623354"/>
    <n v="0.39768475303766465"/>
    <x v="0"/>
    <n v="348.17500000000001"/>
  </r>
  <r>
    <x v="65"/>
    <x v="3"/>
    <x v="3"/>
    <x v="0"/>
    <x v="0"/>
    <x v="65"/>
    <n v="6814.53"/>
    <n v="2385.09"/>
    <n v="2897.85"/>
    <n v="1531.59"/>
    <n v="4429.4399999999996"/>
    <n v="0.34577508669267448"/>
    <n v="0.65422491330732557"/>
    <x v="0"/>
    <n v="1362.9059999999999"/>
  </r>
  <r>
    <x v="66"/>
    <x v="4"/>
    <x v="5"/>
    <x v="6"/>
    <x v="0"/>
    <x v="66"/>
    <n v="10160.36"/>
    <n v="2743.3"/>
    <n v="2896.14"/>
    <n v="4520.93"/>
    <n v="7417.06"/>
    <n v="0.60953126980232064"/>
    <n v="0.3904700784407838"/>
    <x v="0"/>
    <n v="3386.7866666666669"/>
  </r>
  <r>
    <x v="67"/>
    <x v="2"/>
    <x v="2"/>
    <x v="7"/>
    <x v="1"/>
    <x v="67"/>
    <n v="2242.61"/>
    <n v="336.39"/>
    <n v="671.38"/>
    <n v="1234.8399999999999"/>
    <n v="1906.2200000000003"/>
    <n v="0.64779511284112001"/>
    <n v="0.35220488715887982"/>
    <x v="0"/>
    <n v="2242.61"/>
  </r>
  <r>
    <x v="68"/>
    <x v="4"/>
    <x v="5"/>
    <x v="7"/>
    <x v="1"/>
    <x v="68"/>
    <n v="3700.59"/>
    <n v="814.13"/>
    <n v="1717.02"/>
    <n v="1169.44"/>
    <n v="2886.46"/>
    <n v="0.40514678880012195"/>
    <n v="0.594853211199878"/>
    <x v="0"/>
    <n v="3700.59"/>
  </r>
  <r>
    <x v="69"/>
    <x v="1"/>
    <x v="1"/>
    <x v="1"/>
    <x v="2"/>
    <x v="69"/>
    <n v="5905.99"/>
    <n v="1476.5"/>
    <n v="2572.6799999999998"/>
    <n v="1856.81"/>
    <n v="4429.49"/>
    <n v="0.41919272873400776"/>
    <n v="0.58080727126599219"/>
    <x v="0"/>
    <n v="2952.9949999999999"/>
  </r>
  <r>
    <x v="70"/>
    <x v="2"/>
    <x v="2"/>
    <x v="0"/>
    <x v="0"/>
    <x v="70"/>
    <n v="2922.69"/>
    <n v="438.4"/>
    <n v="1638.51"/>
    <n v="845.78"/>
    <n v="2484.29"/>
    <n v="0.34045139657608409"/>
    <n v="0.65954860342391586"/>
    <x v="0"/>
    <n v="584.53800000000001"/>
  </r>
  <r>
    <x v="71"/>
    <x v="4"/>
    <x v="4"/>
    <x v="2"/>
    <x v="0"/>
    <x v="71"/>
    <n v="3090.26"/>
    <n v="679.86"/>
    <n v="2932.66"/>
    <n v="-522.25"/>
    <n v="2410.4"/>
    <n v="-0.21666528377032857"/>
    <n v="1.2166694324593428"/>
    <x v="1"/>
    <n v="515.04333333333341"/>
  </r>
  <r>
    <x v="72"/>
    <x v="4"/>
    <x v="5"/>
    <x v="6"/>
    <x v="2"/>
    <x v="72"/>
    <n v="5675.38"/>
    <n v="1248.58"/>
    <n v="2413.9"/>
    <n v="2012.9"/>
    <n v="4426.8"/>
    <n v="0.45470768952742385"/>
    <n v="0.54529231047257609"/>
    <x v="0"/>
    <n v="1891.7933333333333"/>
  </r>
  <r>
    <x v="73"/>
    <x v="2"/>
    <x v="2"/>
    <x v="3"/>
    <x v="2"/>
    <x v="73"/>
    <n v="1434.74"/>
    <n v="215.21"/>
    <n v="1041.28"/>
    <n v="178.25"/>
    <n v="1219.53"/>
    <n v="0.14616286602215608"/>
    <n v="0.85383713397784389"/>
    <x v="0"/>
    <n v="358.685"/>
  </r>
  <r>
    <x v="74"/>
    <x v="2"/>
    <x v="2"/>
    <x v="1"/>
    <x v="2"/>
    <x v="74"/>
    <n v="3733.23"/>
    <n v="559.99"/>
    <n v="885.13"/>
    <n v="2288.12"/>
    <n v="3173.24"/>
    <n v="0.72106742635287591"/>
    <n v="0.27893572500031516"/>
    <x v="0"/>
    <n v="1866.615"/>
  </r>
  <r>
    <x v="75"/>
    <x v="2"/>
    <x v="2"/>
    <x v="5"/>
    <x v="0"/>
    <x v="75"/>
    <n v="3811.49"/>
    <n v="571.72"/>
    <n v="1886.51"/>
    <n v="1353.25"/>
    <n v="3239.7699999999995"/>
    <n v="0.41769940458736277"/>
    <n v="0.58229750877377107"/>
    <x v="0"/>
    <n v="476.43624999999997"/>
  </r>
  <r>
    <x v="76"/>
    <x v="2"/>
    <x v="2"/>
    <x v="6"/>
    <x v="1"/>
    <x v="76"/>
    <n v="1502.97"/>
    <n v="225.45"/>
    <n v="1196.56"/>
    <n v="80.97"/>
    <n v="1277.52"/>
    <n v="6.3380612436595901E-2"/>
    <n v="0.93662721522950709"/>
    <x v="2"/>
    <n v="500.99"/>
  </r>
  <r>
    <x v="77"/>
    <x v="4"/>
    <x v="5"/>
    <x v="0"/>
    <x v="0"/>
    <x v="77"/>
    <n v="8404.49"/>
    <n v="2269.21"/>
    <n v="2829.53"/>
    <n v="3305.75"/>
    <n v="6135.28"/>
    <n v="0.53880996466338948"/>
    <n v="0.46119003533661063"/>
    <x v="0"/>
    <n v="1680.8979999999999"/>
  </r>
  <r>
    <x v="78"/>
    <x v="0"/>
    <x v="0"/>
    <x v="6"/>
    <x v="1"/>
    <x v="78"/>
    <n v="837.3"/>
    <n v="83.73"/>
    <n v="433.91"/>
    <n v="319.67"/>
    <n v="753.56999999999994"/>
    <n v="0.42420743925580906"/>
    <n v="0.57580583091152793"/>
    <x v="0"/>
    <n v="279.09999999999997"/>
  </r>
  <r>
    <x v="79"/>
    <x v="4"/>
    <x v="5"/>
    <x v="5"/>
    <x v="0"/>
    <x v="79"/>
    <n v="11981.43"/>
    <n v="3234.99"/>
    <n v="4156.55"/>
    <n v="4589.8999999999996"/>
    <n v="8746.44"/>
    <n v="0.52477350785005095"/>
    <n v="0.47522763547226071"/>
    <x v="0"/>
    <n v="1497.67875"/>
  </r>
  <r>
    <x v="80"/>
    <x v="1"/>
    <x v="1"/>
    <x v="4"/>
    <x v="0"/>
    <x v="80"/>
    <n v="9877.0300000000007"/>
    <n v="2963.11"/>
    <n v="5121.5600000000004"/>
    <n v="1792.36"/>
    <n v="6913.92"/>
    <n v="0.25923933166712948"/>
    <n v="0.74076066833287058"/>
    <x v="0"/>
    <n v="1411.0042857142857"/>
  </r>
  <r>
    <x v="81"/>
    <x v="3"/>
    <x v="3"/>
    <x v="7"/>
    <x v="1"/>
    <x v="81"/>
    <n v="8390.35"/>
    <n v="3356.14"/>
    <n v="1323.51"/>
    <n v="3710.69"/>
    <n v="5034.2100000000009"/>
    <n v="0.73709479739621497"/>
    <n v="0.26290321619479518"/>
    <x v="0"/>
    <n v="8390.35"/>
  </r>
  <r>
    <x v="82"/>
    <x v="0"/>
    <x v="0"/>
    <x v="4"/>
    <x v="1"/>
    <x v="82"/>
    <n v="292.41000000000003"/>
    <n v="29.24"/>
    <n v="277.5"/>
    <n v="-14.33"/>
    <n v="263.17"/>
    <n v="-5.4451495231219359E-2"/>
    <n v="1.0544514952312194"/>
    <x v="1"/>
    <n v="41.772857142857148"/>
  </r>
  <r>
    <x v="83"/>
    <x v="4"/>
    <x v="4"/>
    <x v="7"/>
    <x v="1"/>
    <x v="83"/>
    <n v="5193.57"/>
    <n v="1142.5899999999999"/>
    <n v="1479.17"/>
    <n v="2571.8200000000002"/>
    <n v="4050.9799999999996"/>
    <n v="0.63486366261990934"/>
    <n v="0.3651388059185679"/>
    <x v="0"/>
    <n v="5193.57"/>
  </r>
  <r>
    <x v="84"/>
    <x v="0"/>
    <x v="0"/>
    <x v="1"/>
    <x v="1"/>
    <x v="84"/>
    <n v="1209.6099999999999"/>
    <n v="120.96"/>
    <n v="303.8"/>
    <n v="784.85"/>
    <n v="1088.6499999999999"/>
    <n v="0.72093877738483458"/>
    <n v="0.27906122261516564"/>
    <x v="0"/>
    <n v="604.80499999999995"/>
  </r>
  <r>
    <x v="85"/>
    <x v="0"/>
    <x v="7"/>
    <x v="5"/>
    <x v="2"/>
    <x v="85"/>
    <n v="1058.46"/>
    <n v="105.85"/>
    <n v="879.04"/>
    <n v="73.569999999999993"/>
    <n v="952.61"/>
    <n v="7.7229926202748225E-2"/>
    <n v="0.92277007379725173"/>
    <x v="2"/>
    <n v="132.3075"/>
  </r>
  <r>
    <x v="86"/>
    <x v="2"/>
    <x v="2"/>
    <x v="0"/>
    <x v="0"/>
    <x v="86"/>
    <n v="1963.78"/>
    <n v="294.57"/>
    <n v="1329.63"/>
    <n v="339.58"/>
    <n v="1669.21"/>
    <n v="0.20343755429215016"/>
    <n v="0.79656244570784984"/>
    <x v="0"/>
    <n v="392.75599999999997"/>
  </r>
  <r>
    <x v="87"/>
    <x v="3"/>
    <x v="6"/>
    <x v="0"/>
    <x v="0"/>
    <x v="87"/>
    <n v="13050.11"/>
    <n v="5220.04"/>
    <n v="2768.91"/>
    <n v="5061.16"/>
    <n v="7830.0700000000006"/>
    <n v="0.64637480890975429"/>
    <n v="0.35362519109024565"/>
    <x v="0"/>
    <n v="2610.0219999999999"/>
  </r>
  <r>
    <x v="88"/>
    <x v="1"/>
    <x v="1"/>
    <x v="6"/>
    <x v="0"/>
    <x v="88"/>
    <n v="12800.57"/>
    <n v="3840.17"/>
    <n v="2554.67"/>
    <n v="6405.73"/>
    <n v="8960.4"/>
    <n v="0.71489330833444931"/>
    <n v="0.28510669166555064"/>
    <x v="0"/>
    <n v="4266.8566666666666"/>
  </r>
  <r>
    <x v="89"/>
    <x v="0"/>
    <x v="0"/>
    <x v="1"/>
    <x v="2"/>
    <x v="89"/>
    <n v="624.15"/>
    <n v="62.41"/>
    <n v="495.2"/>
    <n v="66.540000000000006"/>
    <n v="561.74"/>
    <n v="0.11845337700715634"/>
    <n v="0.88154662299284359"/>
    <x v="0"/>
    <n v="312.07499999999999"/>
  </r>
  <r>
    <x v="90"/>
    <x v="4"/>
    <x v="4"/>
    <x v="0"/>
    <x v="1"/>
    <x v="90"/>
    <n v="3009.51"/>
    <n v="662.09"/>
    <n v="2856.02"/>
    <n v="-508.61"/>
    <n v="2347.42"/>
    <n v="-0.21666766066575219"/>
    <n v="1.2166634006696713"/>
    <x v="1"/>
    <n v="601.90200000000004"/>
  </r>
  <r>
    <x v="91"/>
    <x v="2"/>
    <x v="2"/>
    <x v="2"/>
    <x v="0"/>
    <x v="91"/>
    <n v="3309.66"/>
    <n v="496.45"/>
    <n v="1521.85"/>
    <n v="1291.3599999999999"/>
    <n v="2813.21"/>
    <n v="0.45903434155288791"/>
    <n v="0.54096565844711197"/>
    <x v="0"/>
    <n v="551.61"/>
  </r>
  <r>
    <x v="92"/>
    <x v="2"/>
    <x v="2"/>
    <x v="2"/>
    <x v="0"/>
    <x v="92"/>
    <n v="5038.1899999999996"/>
    <n v="755.73"/>
    <n v="1508.32"/>
    <n v="2774.14"/>
    <n v="4282.4599999999991"/>
    <n v="0.64779122280184764"/>
    <n v="0.35220877719815252"/>
    <x v="0"/>
    <n v="839.69833333333327"/>
  </r>
  <r>
    <x v="93"/>
    <x v="3"/>
    <x v="3"/>
    <x v="4"/>
    <x v="0"/>
    <x v="93"/>
    <n v="9362.66"/>
    <n v="3745.06"/>
    <n v="4060.05"/>
    <n v="1557.54"/>
    <n v="5617.6"/>
    <n v="0.27726075192252919"/>
    <n v="0.72273746795784677"/>
    <x v="0"/>
    <n v="1337.5228571428572"/>
  </r>
  <r>
    <x v="94"/>
    <x v="2"/>
    <x v="2"/>
    <x v="7"/>
    <x v="1"/>
    <x v="94"/>
    <n v="1517.36"/>
    <n v="227.6"/>
    <n v="783.03"/>
    <n v="506.72"/>
    <n v="1289.76"/>
    <n v="0.39287929537278254"/>
    <n v="0.60711295124674358"/>
    <x v="0"/>
    <n v="1517.36"/>
  </r>
  <r>
    <x v="95"/>
    <x v="0"/>
    <x v="0"/>
    <x v="6"/>
    <x v="2"/>
    <x v="95"/>
    <n v="653.72"/>
    <n v="65.37"/>
    <n v="424.4"/>
    <n v="163.95"/>
    <n v="588.35"/>
    <n v="0.27866066117107163"/>
    <n v="0.72133933882892831"/>
    <x v="0"/>
    <n v="217.90666666666667"/>
  </r>
  <r>
    <x v="96"/>
    <x v="3"/>
    <x v="3"/>
    <x v="3"/>
    <x v="0"/>
    <x v="96"/>
    <n v="8426.89"/>
    <n v="3370.76"/>
    <n v="3065.18"/>
    <n v="1990.95"/>
    <n v="5056.1299999999992"/>
    <n v="0.39376954310905776"/>
    <n v="0.60623045689094235"/>
    <x v="0"/>
    <n v="2106.7224999999999"/>
  </r>
  <r>
    <x v="97"/>
    <x v="0"/>
    <x v="7"/>
    <x v="5"/>
    <x v="0"/>
    <x v="97"/>
    <n v="2045.62"/>
    <n v="204.56"/>
    <n v="673.48"/>
    <n v="1167.58"/>
    <n v="1841.06"/>
    <n v="0.63418899981532373"/>
    <n v="0.36581100018467622"/>
    <x v="0"/>
    <n v="255.70249999999999"/>
  </r>
  <r>
    <x v="98"/>
    <x v="4"/>
    <x v="4"/>
    <x v="7"/>
    <x v="1"/>
    <x v="98"/>
    <n v="3757.48"/>
    <n v="826.65"/>
    <n v="1413.36"/>
    <n v="1517.48"/>
    <n v="2930.83"/>
    <n v="0.51776459228273219"/>
    <n v="0.48223881972001104"/>
    <x v="0"/>
    <n v="3757.48"/>
  </r>
  <r>
    <x v="99"/>
    <x v="4"/>
    <x v="5"/>
    <x v="1"/>
    <x v="2"/>
    <x v="99"/>
    <n v="6604.19"/>
    <n v="1452.92"/>
    <n v="1517.16"/>
    <n v="3634.11"/>
    <n v="5151.2699999999995"/>
    <n v="0.70547845482764449"/>
    <n v="0.29452154517235563"/>
    <x v="0"/>
    <n v="3302.0949999999998"/>
  </r>
  <r>
    <x v="100"/>
    <x v="4"/>
    <x v="5"/>
    <x v="0"/>
    <x v="2"/>
    <x v="100"/>
    <n v="8421.1200000000008"/>
    <n v="2273.6999999999998"/>
    <n v="3738.88"/>
    <n v="2408.54"/>
    <n v="6147.420000000001"/>
    <n v="0.39179688389600836"/>
    <n v="0.60820311610399147"/>
    <x v="0"/>
    <n v="1684.2240000000002"/>
  </r>
  <r>
    <x v="101"/>
    <x v="3"/>
    <x v="6"/>
    <x v="7"/>
    <x v="1"/>
    <x v="101"/>
    <n v="5554.7"/>
    <n v="1944.14"/>
    <n v="1750.38"/>
    <n v="1860.18"/>
    <n v="3610.5599999999995"/>
    <n v="0.51520539750066485"/>
    <n v="0.48479460249933537"/>
    <x v="0"/>
    <n v="5554.7"/>
  </r>
  <r>
    <x v="102"/>
    <x v="0"/>
    <x v="7"/>
    <x v="3"/>
    <x v="1"/>
    <x v="102"/>
    <n v="301.77999999999997"/>
    <n v="30.18"/>
    <n v="286.39"/>
    <n v="-14.79"/>
    <n v="271.59999999999997"/>
    <n v="-5.4455081001472755E-2"/>
    <n v="1.0544550810014728"/>
    <x v="1"/>
    <n v="75.444999999999993"/>
  </r>
  <r>
    <x v="103"/>
    <x v="3"/>
    <x v="6"/>
    <x v="3"/>
    <x v="2"/>
    <x v="103"/>
    <n v="9439.09"/>
    <n v="3775.64"/>
    <n v="2779.65"/>
    <n v="2883.8"/>
    <n v="5663.4500000000007"/>
    <n v="0.50919492535468658"/>
    <n v="0.49080507464531331"/>
    <x v="0"/>
    <n v="2359.7725"/>
  </r>
  <r>
    <x v="104"/>
    <x v="1"/>
    <x v="1"/>
    <x v="2"/>
    <x v="0"/>
    <x v="104"/>
    <n v="12748.57"/>
    <n v="3824.57"/>
    <n v="4601.51"/>
    <n v="4322.49"/>
    <n v="8924"/>
    <n v="0.48436687584043026"/>
    <n v="0.51563312415956974"/>
    <x v="0"/>
    <n v="2124.7616666666668"/>
  </r>
  <r>
    <x v="105"/>
    <x v="4"/>
    <x v="5"/>
    <x v="1"/>
    <x v="1"/>
    <x v="105"/>
    <n v="3264.55"/>
    <n v="718.2"/>
    <n v="1443.53"/>
    <n v="1102.82"/>
    <n v="2546.3500000000004"/>
    <n v="0.43309835647102707"/>
    <n v="0.56690164352897277"/>
    <x v="0"/>
    <n v="1632.2750000000001"/>
  </r>
  <r>
    <x v="106"/>
    <x v="0"/>
    <x v="7"/>
    <x v="7"/>
    <x v="1"/>
    <x v="106"/>
    <n v="1185.72"/>
    <n v="118.57"/>
    <n v="280.04000000000002"/>
    <n v="787.11"/>
    <n v="1067.1500000000001"/>
    <n v="0.73758140842430764"/>
    <n v="0.26241859157569225"/>
    <x v="0"/>
    <n v="1185.72"/>
  </r>
  <r>
    <x v="107"/>
    <x v="2"/>
    <x v="2"/>
    <x v="6"/>
    <x v="2"/>
    <x v="107"/>
    <n v="992.51"/>
    <n v="148.88"/>
    <n v="941.9"/>
    <n v="-98.26"/>
    <n v="843.63"/>
    <n v="-0.11647286132546258"/>
    <n v="1.1164847148631509"/>
    <x v="1"/>
    <n v="330.83666666666664"/>
  </r>
  <r>
    <x v="108"/>
    <x v="4"/>
    <x v="4"/>
    <x v="7"/>
    <x v="1"/>
    <x v="108"/>
    <n v="2496.1799999999998"/>
    <n v="549.16"/>
    <n v="1882.65"/>
    <n v="64.37"/>
    <n v="1947.02"/>
    <n v="3.3060780063892514E-2"/>
    <n v="0.96693921993610754"/>
    <x v="2"/>
    <n v="2496.1799999999998"/>
  </r>
  <r>
    <x v="109"/>
    <x v="4"/>
    <x v="4"/>
    <x v="2"/>
    <x v="1"/>
    <x v="109"/>
    <n v="5829.24"/>
    <n v="1282.43"/>
    <n v="3198.62"/>
    <n v="1348.19"/>
    <n v="4546.8099999999995"/>
    <n v="0.2965133797101705"/>
    <n v="0.70348662028982967"/>
    <x v="0"/>
    <n v="971.54"/>
  </r>
  <r>
    <x v="110"/>
    <x v="0"/>
    <x v="7"/>
    <x v="4"/>
    <x v="0"/>
    <x v="110"/>
    <n v="2747.3"/>
    <n v="274.73"/>
    <n v="854.74"/>
    <n v="1617.83"/>
    <n v="2472.5700000000002"/>
    <n v="0.65431110140461135"/>
    <n v="0.34568889859538859"/>
    <x v="0"/>
    <n v="392.47142857142859"/>
  </r>
  <r>
    <x v="111"/>
    <x v="4"/>
    <x v="5"/>
    <x v="3"/>
    <x v="0"/>
    <x v="111"/>
    <n v="6653.98"/>
    <n v="1463.87"/>
    <n v="2919.27"/>
    <n v="2270.83"/>
    <n v="5190.1099999999997"/>
    <n v="0.43753022575629419"/>
    <n v="0.56246784750226875"/>
    <x v="0"/>
    <n v="1663.4949999999999"/>
  </r>
  <r>
    <x v="112"/>
    <x v="1"/>
    <x v="1"/>
    <x v="1"/>
    <x v="1"/>
    <x v="112"/>
    <n v="5396.9"/>
    <n v="1349.23"/>
    <n v="2503.31"/>
    <n v="1544.36"/>
    <n v="4047.6699999999996"/>
    <n v="0.38154296175330499"/>
    <n v="0.61845703824669507"/>
    <x v="0"/>
    <n v="2698.45"/>
  </r>
  <r>
    <x v="113"/>
    <x v="2"/>
    <x v="2"/>
    <x v="1"/>
    <x v="2"/>
    <x v="113"/>
    <n v="2977.62"/>
    <n v="446.64"/>
    <n v="597.82000000000005"/>
    <n v="1933.15"/>
    <n v="2530.98"/>
    <n v="0.76379505171909701"/>
    <n v="0.236200997242175"/>
    <x v="0"/>
    <n v="1488.81"/>
  </r>
  <r>
    <x v="114"/>
    <x v="3"/>
    <x v="6"/>
    <x v="6"/>
    <x v="2"/>
    <x v="114"/>
    <n v="7222.95"/>
    <n v="2528.0300000000002"/>
    <n v="2552.34"/>
    <n v="2142.58"/>
    <n v="4694.92"/>
    <n v="0.45636134375026621"/>
    <n v="0.54363865624973373"/>
    <x v="0"/>
    <n v="2407.65"/>
  </r>
  <r>
    <x v="115"/>
    <x v="1"/>
    <x v="1"/>
    <x v="1"/>
    <x v="2"/>
    <x v="115"/>
    <n v="5916.1"/>
    <n v="1479.03"/>
    <n v="1718.92"/>
    <n v="2718.16"/>
    <n v="4437.0700000000006"/>
    <n v="0.61260246063280488"/>
    <n v="0.3873997931067123"/>
    <x v="0"/>
    <n v="2958.05"/>
  </r>
  <r>
    <x v="116"/>
    <x v="2"/>
    <x v="2"/>
    <x v="2"/>
    <x v="1"/>
    <x v="116"/>
    <n v="1586.44"/>
    <n v="237.97"/>
    <n v="1105.57"/>
    <n v="242.9"/>
    <n v="1348.47"/>
    <n v="0.18013007334238063"/>
    <n v="0.81986992665761926"/>
    <x v="0"/>
    <n v="264.40666666666669"/>
  </r>
  <r>
    <x v="117"/>
    <x v="4"/>
    <x v="5"/>
    <x v="2"/>
    <x v="0"/>
    <x v="117"/>
    <n v="11963.42"/>
    <n v="3230.12"/>
    <n v="3019.94"/>
    <n v="5713.35"/>
    <n v="8733.2999999999993"/>
    <n v="0.65420287863694149"/>
    <n v="0.34579597632052034"/>
    <x v="0"/>
    <n v="1993.9033333333334"/>
  </r>
  <r>
    <x v="118"/>
    <x v="1"/>
    <x v="1"/>
    <x v="2"/>
    <x v="0"/>
    <x v="118"/>
    <n v="3230.28"/>
    <n v="807.57"/>
    <n v="3065.53"/>
    <n v="-642.83000000000004"/>
    <n v="2422.71"/>
    <n v="-0.26533509995005594"/>
    <n v="1.265330972340891"/>
    <x v="1"/>
    <n v="538.38"/>
  </r>
  <r>
    <x v="119"/>
    <x v="3"/>
    <x v="3"/>
    <x v="1"/>
    <x v="1"/>
    <x v="119"/>
    <n v="6066.61"/>
    <n v="2123.31"/>
    <n v="1839.24"/>
    <n v="2104.06"/>
    <n v="3943.2999999999997"/>
    <n v="0.5335784748814445"/>
    <n v="0.46642152511855556"/>
    <x v="0"/>
    <n v="3033.3049999999998"/>
  </r>
  <r>
    <x v="120"/>
    <x v="2"/>
    <x v="2"/>
    <x v="1"/>
    <x v="2"/>
    <x v="120"/>
    <n v="3348.35"/>
    <n v="502.25"/>
    <n v="979.93"/>
    <n v="1866.16"/>
    <n v="2846.1"/>
    <n v="0.65569024278837718"/>
    <n v="0.34430624363163626"/>
    <x v="0"/>
    <n v="1674.175"/>
  </r>
  <r>
    <x v="121"/>
    <x v="1"/>
    <x v="1"/>
    <x v="2"/>
    <x v="1"/>
    <x v="121"/>
    <n v="6541.07"/>
    <n v="1635.27"/>
    <n v="3295.65"/>
    <n v="1610.15"/>
    <n v="4905.7999999999993"/>
    <n v="0.32821354315300266"/>
    <n v="0.67178645684699756"/>
    <x v="0"/>
    <n v="1090.1783333333333"/>
  </r>
  <r>
    <x v="122"/>
    <x v="0"/>
    <x v="7"/>
    <x v="1"/>
    <x v="1"/>
    <x v="122"/>
    <n v="1139.44"/>
    <n v="113.94"/>
    <n v="489.16"/>
    <n v="536.33000000000004"/>
    <n v="1025.5"/>
    <n v="0.52299366162847394"/>
    <n v="0.47699658703071673"/>
    <x v="0"/>
    <n v="569.72"/>
  </r>
  <r>
    <x v="123"/>
    <x v="4"/>
    <x v="5"/>
    <x v="5"/>
    <x v="0"/>
    <x v="123"/>
    <n v="4315.1000000000004"/>
    <n v="949.32"/>
    <n v="4095.03"/>
    <n v="-729.25"/>
    <n v="3365.78"/>
    <n v="-0.21666597341478053"/>
    <n v="1.2166659734147804"/>
    <x v="1"/>
    <n v="539.38750000000005"/>
  </r>
  <r>
    <x v="124"/>
    <x v="4"/>
    <x v="4"/>
    <x v="1"/>
    <x v="1"/>
    <x v="124"/>
    <n v="3902.29"/>
    <n v="858.5"/>
    <n v="1562.28"/>
    <n v="1481.51"/>
    <n v="3043.79"/>
    <n v="0.4867320018792361"/>
    <n v="0.51326799812076396"/>
    <x v="0"/>
    <n v="1951.145"/>
  </r>
  <r>
    <x v="125"/>
    <x v="0"/>
    <x v="0"/>
    <x v="5"/>
    <x v="0"/>
    <x v="125"/>
    <n v="2072.3000000000002"/>
    <n v="207.23"/>
    <n v="965.29"/>
    <n v="899.79"/>
    <n v="1865.0700000000002"/>
    <n v="0.48244301822451696"/>
    <n v="0.51756234350453323"/>
    <x v="0"/>
    <n v="259.03750000000002"/>
  </r>
  <r>
    <x v="126"/>
    <x v="2"/>
    <x v="2"/>
    <x v="3"/>
    <x v="0"/>
    <x v="126"/>
    <n v="4049.11"/>
    <n v="607.37"/>
    <n v="1030.75"/>
    <n v="2410.9899999999998"/>
    <n v="3441.7400000000002"/>
    <n v="0.70051485585779272"/>
    <n v="0.29948514414220712"/>
    <x v="0"/>
    <n v="1012.2775"/>
  </r>
  <r>
    <x v="127"/>
    <x v="1"/>
    <x v="1"/>
    <x v="7"/>
    <x v="1"/>
    <x v="127"/>
    <n v="5229.2299999999996"/>
    <n v="1307.31"/>
    <n v="1513.94"/>
    <n v="2407.98"/>
    <n v="3921.9199999999996"/>
    <n v="0.61397988740208886"/>
    <n v="0.3860201125979113"/>
    <x v="0"/>
    <n v="5229.2299999999996"/>
  </r>
  <r>
    <x v="128"/>
    <x v="4"/>
    <x v="4"/>
    <x v="0"/>
    <x v="0"/>
    <x v="128"/>
    <n v="7891.23"/>
    <n v="1736.07"/>
    <n v="3192.31"/>
    <n v="2962.85"/>
    <n v="6155.16"/>
    <n v="0.48136035456430054"/>
    <n v="0.51863964543569951"/>
    <x v="0"/>
    <n v="1578.2459999999999"/>
  </r>
  <r>
    <x v="129"/>
    <x v="3"/>
    <x v="6"/>
    <x v="5"/>
    <x v="0"/>
    <x v="129"/>
    <n v="10002.219999999999"/>
    <n v="4000.89"/>
    <n v="4867.74"/>
    <n v="1133.5899999999999"/>
    <n v="6001.33"/>
    <n v="0.18888979609519888"/>
    <n v="0.81111020390480104"/>
    <x v="0"/>
    <n v="1250.2774999999999"/>
  </r>
  <r>
    <x v="130"/>
    <x v="0"/>
    <x v="0"/>
    <x v="5"/>
    <x v="2"/>
    <x v="130"/>
    <n v="1089.02"/>
    <n v="108.9"/>
    <n v="1006.71"/>
    <n v="-26.59"/>
    <n v="980.12"/>
    <n v="-2.7129331102314001E-2"/>
    <n v="1.027129331102314"/>
    <x v="1"/>
    <n v="136.1275"/>
  </r>
  <r>
    <x v="131"/>
    <x v="4"/>
    <x v="4"/>
    <x v="1"/>
    <x v="2"/>
    <x v="131"/>
    <n v="11256.07"/>
    <n v="3039.14"/>
    <n v="2269.84"/>
    <n v="5947.1"/>
    <n v="8216.93"/>
    <n v="0.72376179424675646"/>
    <n v="0.27623942275277996"/>
    <x v="0"/>
    <n v="5628.0349999999999"/>
  </r>
  <r>
    <x v="132"/>
    <x v="4"/>
    <x v="5"/>
    <x v="0"/>
    <x v="0"/>
    <x v="132"/>
    <n v="10621.38"/>
    <n v="2867.77"/>
    <n v="2992.52"/>
    <n v="4761.08"/>
    <n v="7753.6099999999988"/>
    <n v="0.61404687622926624"/>
    <n v="0.38595183404891403"/>
    <x v="0"/>
    <n v="2124.2759999999998"/>
  </r>
  <r>
    <x v="133"/>
    <x v="0"/>
    <x v="0"/>
    <x v="4"/>
    <x v="0"/>
    <x v="133"/>
    <n v="1017.57"/>
    <n v="101.76"/>
    <n v="965.68"/>
    <n v="-49.86"/>
    <n v="915.81000000000006"/>
    <n v="-5.4443607298457097E-2"/>
    <n v="1.054454526593944"/>
    <x v="1"/>
    <n v="145.36714285714285"/>
  </r>
  <r>
    <x v="134"/>
    <x v="1"/>
    <x v="1"/>
    <x v="0"/>
    <x v="0"/>
    <x v="134"/>
    <n v="13356.12"/>
    <n v="4006.84"/>
    <n v="4293.7"/>
    <n v="5055.58"/>
    <n v="9349.2800000000007"/>
    <n v="0.54074538360173185"/>
    <n v="0.45925461639826803"/>
    <x v="0"/>
    <n v="2671.2240000000002"/>
  </r>
  <r>
    <x v="135"/>
    <x v="0"/>
    <x v="7"/>
    <x v="3"/>
    <x v="0"/>
    <x v="135"/>
    <n v="1506.61"/>
    <n v="150.66"/>
    <n v="428.7"/>
    <n v="927.25"/>
    <n v="1355.9499999999998"/>
    <n v="0.68383789962756747"/>
    <n v="0.31616210037243264"/>
    <x v="0"/>
    <n v="376.65249999999997"/>
  </r>
  <r>
    <x v="136"/>
    <x v="3"/>
    <x v="3"/>
    <x v="5"/>
    <x v="1"/>
    <x v="136"/>
    <n v="1688.72"/>
    <n v="591.04999999999995"/>
    <n v="1602.59"/>
    <n v="-504.93"/>
    <n v="1097.67"/>
    <n v="-0.46000163983710951"/>
    <n v="1.4599925296309453"/>
    <x v="1"/>
    <n v="211.09"/>
  </r>
  <r>
    <x v="137"/>
    <x v="2"/>
    <x v="2"/>
    <x v="1"/>
    <x v="1"/>
    <x v="137"/>
    <n v="815.86"/>
    <n v="122.38"/>
    <n v="759.63"/>
    <n v="-66.150000000000006"/>
    <n v="693.48"/>
    <n v="-9.5388475514794957E-2"/>
    <n v="1.0953884755147949"/>
    <x v="1"/>
    <n v="407.93"/>
  </r>
  <r>
    <x v="138"/>
    <x v="0"/>
    <x v="7"/>
    <x v="2"/>
    <x v="0"/>
    <x v="138"/>
    <n v="2124.2600000000002"/>
    <n v="212.43"/>
    <n v="784.98"/>
    <n v="1126.8499999999999"/>
    <n v="1911.8300000000002"/>
    <n v="0.58940910018150139"/>
    <n v="0.4105908998184985"/>
    <x v="0"/>
    <n v="354.04333333333335"/>
  </r>
  <r>
    <x v="139"/>
    <x v="1"/>
    <x v="1"/>
    <x v="0"/>
    <x v="2"/>
    <x v="139"/>
    <n v="6403.23"/>
    <n v="1600.81"/>
    <n v="3045.24"/>
    <n v="1757.18"/>
    <n v="4802.42"/>
    <n v="0.36589469475805947"/>
    <n v="0.63410530524194042"/>
    <x v="0"/>
    <n v="1280.646"/>
  </r>
  <r>
    <x v="140"/>
    <x v="1"/>
    <x v="1"/>
    <x v="1"/>
    <x v="2"/>
    <x v="140"/>
    <n v="6715.73"/>
    <n v="1678.93"/>
    <n v="1806.18"/>
    <n v="3230.62"/>
    <n v="5036.7999999999993"/>
    <n v="0.64140327191867863"/>
    <n v="0.35859672808132154"/>
    <x v="0"/>
    <n v="3357.8649999999998"/>
  </r>
  <r>
    <x v="141"/>
    <x v="0"/>
    <x v="0"/>
    <x v="6"/>
    <x v="0"/>
    <x v="141"/>
    <n v="3602.34"/>
    <n v="360.23"/>
    <n v="531.08000000000004"/>
    <n v="2711.03"/>
    <n v="3242.11"/>
    <n v="0.83619309647112527"/>
    <n v="0.16380690352887473"/>
    <x v="0"/>
    <n v="1200.78"/>
  </r>
  <r>
    <x v="142"/>
    <x v="0"/>
    <x v="7"/>
    <x v="4"/>
    <x v="0"/>
    <x v="142"/>
    <n v="2746.62"/>
    <n v="274.66000000000003"/>
    <n v="882.38"/>
    <n v="1589.58"/>
    <n v="2471.96"/>
    <n v="0.64304438583148593"/>
    <n v="0.35695561416851407"/>
    <x v="0"/>
    <n v="392.37428571428569"/>
  </r>
  <r>
    <x v="143"/>
    <x v="0"/>
    <x v="0"/>
    <x v="2"/>
    <x v="0"/>
    <x v="143"/>
    <n v="944.16"/>
    <n v="94.42"/>
    <n v="612.20000000000005"/>
    <n v="237.55"/>
    <n v="849.74"/>
    <n v="0.27955609951279214"/>
    <n v="0.7204556687928072"/>
    <x v="0"/>
    <n v="157.35999999999999"/>
  </r>
  <r>
    <x v="144"/>
    <x v="0"/>
    <x v="7"/>
    <x v="6"/>
    <x v="1"/>
    <x v="144"/>
    <n v="1027.28"/>
    <n v="102.73"/>
    <n v="585.51"/>
    <n v="339.05"/>
    <n v="924.55"/>
    <n v="0.36671894435130609"/>
    <n v="0.63329187172137802"/>
    <x v="0"/>
    <n v="342.42666666666668"/>
  </r>
  <r>
    <x v="145"/>
    <x v="4"/>
    <x v="5"/>
    <x v="6"/>
    <x v="1"/>
    <x v="145"/>
    <n v="2743.1"/>
    <n v="603.48"/>
    <n v="2603.1999999999998"/>
    <n v="-463.58"/>
    <n v="2139.62"/>
    <n v="-0.21666464138491881"/>
    <n v="1.2166646413849187"/>
    <x v="1"/>
    <n v="914.36666666666667"/>
  </r>
  <r>
    <x v="146"/>
    <x v="3"/>
    <x v="6"/>
    <x v="0"/>
    <x v="0"/>
    <x v="146"/>
    <n v="635.89"/>
    <n v="222.56"/>
    <n v="603.46"/>
    <n v="-190.13"/>
    <n v="413.33"/>
    <n v="-0.45999564512617036"/>
    <n v="1.4599956451261704"/>
    <x v="1"/>
    <n v="127.178"/>
  </r>
  <r>
    <x v="147"/>
    <x v="3"/>
    <x v="3"/>
    <x v="6"/>
    <x v="2"/>
    <x v="147"/>
    <n v="8999.58"/>
    <n v="3599.83"/>
    <n v="2928.62"/>
    <n v="2471.13"/>
    <n v="5399.75"/>
    <n v="0.45763785360433357"/>
    <n v="0.54236214639566649"/>
    <x v="0"/>
    <n v="2999.86"/>
  </r>
  <r>
    <x v="148"/>
    <x v="4"/>
    <x v="5"/>
    <x v="3"/>
    <x v="0"/>
    <x v="148"/>
    <n v="7399.05"/>
    <n v="1627.79"/>
    <n v="2255.7399999999998"/>
    <n v="3515.52"/>
    <n v="5771.26"/>
    <n v="0.60914254426243142"/>
    <n v="0.39085745573756853"/>
    <x v="0"/>
    <n v="1849.7625"/>
  </r>
  <r>
    <x v="149"/>
    <x v="0"/>
    <x v="7"/>
    <x v="3"/>
    <x v="0"/>
    <x v="149"/>
    <n v="2107.58"/>
    <n v="210.76"/>
    <n v="562.1"/>
    <n v="1334.73"/>
    <n v="1896.82"/>
    <n v="0.70366719035016501"/>
    <n v="0.29633808163136199"/>
    <x v="0"/>
    <n v="526.89499999999998"/>
  </r>
  <r>
    <x v="150"/>
    <x v="1"/>
    <x v="1"/>
    <x v="0"/>
    <x v="0"/>
    <x v="150"/>
    <n v="5546.84"/>
    <n v="1386.71"/>
    <n v="2839.38"/>
    <n v="1320.75"/>
    <n v="4160.13"/>
    <n v="0.31747805957986891"/>
    <n v="0.68252194042013115"/>
    <x v="0"/>
    <n v="1109.3679999999999"/>
  </r>
  <r>
    <x v="151"/>
    <x v="4"/>
    <x v="5"/>
    <x v="1"/>
    <x v="2"/>
    <x v="151"/>
    <n v="5792.78"/>
    <n v="1274.4100000000001"/>
    <n v="1484.75"/>
    <n v="3033.63"/>
    <n v="4518.37"/>
    <n v="0.6713991992687629"/>
    <n v="0.3286030139187362"/>
    <x v="0"/>
    <n v="2896.39"/>
  </r>
  <r>
    <x v="152"/>
    <x v="4"/>
    <x v="4"/>
    <x v="7"/>
    <x v="1"/>
    <x v="152"/>
    <n v="1616.68"/>
    <n v="355.67"/>
    <n v="1404.19"/>
    <n v="-143.18"/>
    <n v="1261.01"/>
    <n v="-0.11354390528227373"/>
    <n v="1.1135439052822738"/>
    <x v="1"/>
    <n v="1616.68"/>
  </r>
  <r>
    <x v="153"/>
    <x v="0"/>
    <x v="7"/>
    <x v="1"/>
    <x v="2"/>
    <x v="153"/>
    <n v="1605.21"/>
    <n v="160.52000000000001"/>
    <n v="320.56"/>
    <n v="1124.1300000000001"/>
    <n v="1444.69"/>
    <n v="0.77811156718742436"/>
    <n v="0.2218884328125757"/>
    <x v="0"/>
    <n v="802.60500000000002"/>
  </r>
  <r>
    <x v="154"/>
    <x v="1"/>
    <x v="1"/>
    <x v="1"/>
    <x v="1"/>
    <x v="154"/>
    <n v="2605.35"/>
    <n v="651.34"/>
    <n v="2230.41"/>
    <n v="-276.39"/>
    <n v="1954.0099999999998"/>
    <n v="-0.14144758726925657"/>
    <n v="1.1414527049503329"/>
    <x v="1"/>
    <n v="1302.675"/>
  </r>
  <r>
    <x v="155"/>
    <x v="4"/>
    <x v="5"/>
    <x v="1"/>
    <x v="1"/>
    <x v="155"/>
    <n v="3197.45"/>
    <n v="703.44"/>
    <n v="2167.9899999999998"/>
    <n v="326.02"/>
    <n v="2494.0099999999998"/>
    <n v="0.13072120801440251"/>
    <n v="0.86927879198559743"/>
    <x v="0"/>
    <n v="1598.7249999999999"/>
  </r>
  <r>
    <x v="156"/>
    <x v="3"/>
    <x v="6"/>
    <x v="1"/>
    <x v="1"/>
    <x v="156"/>
    <n v="5495.69"/>
    <n v="1923.49"/>
    <n v="1760.65"/>
    <n v="1811.55"/>
    <n v="3572.2"/>
    <n v="0.50712446111639886"/>
    <n v="0.49287553888360119"/>
    <x v="0"/>
    <n v="2747.8449999999998"/>
  </r>
  <r>
    <x v="157"/>
    <x v="2"/>
    <x v="2"/>
    <x v="2"/>
    <x v="2"/>
    <x v="157"/>
    <n v="2234.08"/>
    <n v="335.11"/>
    <n v="1108.08"/>
    <n v="790.88"/>
    <n v="1898.9699999999998"/>
    <n v="0.41647840671521935"/>
    <n v="0.58351632727215286"/>
    <x v="0"/>
    <n v="372.34666666666664"/>
  </r>
  <r>
    <x v="158"/>
    <x v="4"/>
    <x v="5"/>
    <x v="7"/>
    <x v="1"/>
    <x v="158"/>
    <n v="3331.37"/>
    <n v="732.9"/>
    <n v="1785.96"/>
    <n v="812.51"/>
    <n v="2598.4699999999998"/>
    <n v="0.31268785092766127"/>
    <n v="0.68731214907233884"/>
    <x v="0"/>
    <n v="3331.37"/>
  </r>
  <r>
    <x v="159"/>
    <x v="2"/>
    <x v="2"/>
    <x v="2"/>
    <x v="0"/>
    <x v="159"/>
    <n v="3167.61"/>
    <n v="475.14"/>
    <n v="1089.68"/>
    <n v="1602.79"/>
    <n v="2692.4700000000003"/>
    <n v="0.59528611275148835"/>
    <n v="0.40471388724851159"/>
    <x v="0"/>
    <n v="527.93500000000006"/>
  </r>
  <r>
    <x v="160"/>
    <x v="0"/>
    <x v="7"/>
    <x v="6"/>
    <x v="1"/>
    <x v="160"/>
    <n v="1019.07"/>
    <n v="101.91"/>
    <n v="442.79"/>
    <n v="474.37"/>
    <n v="917.16000000000008"/>
    <n v="0.51721618910549949"/>
    <n v="0.4827838108945004"/>
    <x v="0"/>
    <n v="339.69"/>
  </r>
  <r>
    <x v="161"/>
    <x v="3"/>
    <x v="3"/>
    <x v="4"/>
    <x v="2"/>
    <x v="161"/>
    <n v="5956.2"/>
    <n v="2084.67"/>
    <n v="4584.41"/>
    <n v="-712.88"/>
    <n v="3871.5299999999997"/>
    <n v="-0.18413392121461025"/>
    <n v="1.1841339212146103"/>
    <x v="1"/>
    <n v="850.88571428571424"/>
  </r>
  <r>
    <x v="162"/>
    <x v="3"/>
    <x v="3"/>
    <x v="1"/>
    <x v="1"/>
    <x v="162"/>
    <n v="3454.5"/>
    <n v="1209.07"/>
    <n v="2556.5500000000002"/>
    <n v="-311.12"/>
    <n v="2245.4300000000003"/>
    <n v="-0.13855698017751608"/>
    <n v="1.1385569801775159"/>
    <x v="1"/>
    <n v="1727.25"/>
  </r>
  <r>
    <x v="163"/>
    <x v="3"/>
    <x v="6"/>
    <x v="4"/>
    <x v="0"/>
    <x v="163"/>
    <n v="11796.43"/>
    <n v="4718.57"/>
    <n v="5447.11"/>
    <n v="1630.75"/>
    <n v="7077.8600000000006"/>
    <n v="0.23040156205406717"/>
    <n v="0.76959843794593275"/>
    <x v="0"/>
    <n v="1685.2042857142858"/>
  </r>
  <r>
    <x v="164"/>
    <x v="4"/>
    <x v="5"/>
    <x v="3"/>
    <x v="0"/>
    <x v="164"/>
    <n v="6696.92"/>
    <n v="1473.32"/>
    <n v="3210.91"/>
    <n v="2012.69"/>
    <n v="5223.6000000000004"/>
    <n v="0.38530706792250552"/>
    <n v="0.61469293207749442"/>
    <x v="0"/>
    <n v="1674.23"/>
  </r>
  <r>
    <x v="165"/>
    <x v="2"/>
    <x v="2"/>
    <x v="0"/>
    <x v="0"/>
    <x v="165"/>
    <n v="2472.2399999999998"/>
    <n v="370.84"/>
    <n v="1137.98"/>
    <n v="963.42"/>
    <n v="2101.3999999999996"/>
    <n v="0.45846578471495197"/>
    <n v="0.54153421528504819"/>
    <x v="0"/>
    <n v="494.44799999999998"/>
  </r>
  <r>
    <x v="166"/>
    <x v="0"/>
    <x v="0"/>
    <x v="0"/>
    <x v="2"/>
    <x v="166"/>
    <n v="2041.09"/>
    <n v="204.11"/>
    <n v="739.27"/>
    <n v="1097.71"/>
    <n v="1836.98"/>
    <n v="0.5975623033457087"/>
    <n v="0.40243769665429124"/>
    <x v="0"/>
    <n v="408.21799999999996"/>
  </r>
  <r>
    <x v="167"/>
    <x v="4"/>
    <x v="5"/>
    <x v="2"/>
    <x v="1"/>
    <x v="167"/>
    <n v="5203.24"/>
    <n v="1144.71"/>
    <n v="3222.94"/>
    <n v="835.58"/>
    <n v="4058.5299999999997"/>
    <n v="0.20588242541018548"/>
    <n v="0.79411511064350893"/>
    <x v="0"/>
    <n v="867.20666666666659"/>
  </r>
  <r>
    <x v="168"/>
    <x v="4"/>
    <x v="5"/>
    <x v="2"/>
    <x v="2"/>
    <x v="168"/>
    <n v="8682.67"/>
    <n v="2344.3200000000002"/>
    <n v="3157.8"/>
    <n v="3180.55"/>
    <n v="6338.35"/>
    <n v="0.50179463109484335"/>
    <n v="0.49820536890515671"/>
    <x v="0"/>
    <n v="1447.1116666666667"/>
  </r>
  <r>
    <x v="169"/>
    <x v="3"/>
    <x v="3"/>
    <x v="3"/>
    <x v="0"/>
    <x v="169"/>
    <n v="5071"/>
    <n v="1774.85"/>
    <n v="3226.87"/>
    <n v="69.28"/>
    <n v="3296.15"/>
    <n v="2.1018460931693034E-2"/>
    <n v="0.97898153906830687"/>
    <x v="2"/>
    <n v="1267.75"/>
  </r>
  <r>
    <x v="170"/>
    <x v="3"/>
    <x v="6"/>
    <x v="1"/>
    <x v="1"/>
    <x v="170"/>
    <n v="3739.79"/>
    <n v="1308.93"/>
    <n v="2390.48"/>
    <n v="40.39"/>
    <n v="2430.8599999999997"/>
    <n v="1.661551878758958E-2"/>
    <n v="0.9833885949828457"/>
    <x v="2"/>
    <n v="1869.895"/>
  </r>
  <r>
    <x v="171"/>
    <x v="4"/>
    <x v="5"/>
    <x v="4"/>
    <x v="0"/>
    <x v="171"/>
    <n v="9336.16"/>
    <n v="2520.7600000000002"/>
    <n v="3160.96"/>
    <n v="3654.44"/>
    <n v="6815.4"/>
    <n v="0.53620330428148022"/>
    <n v="0.46379669571851984"/>
    <x v="0"/>
    <n v="1333.7371428571428"/>
  </r>
  <r>
    <x v="172"/>
    <x v="3"/>
    <x v="3"/>
    <x v="5"/>
    <x v="1"/>
    <x v="172"/>
    <n v="5376.33"/>
    <n v="1881.72"/>
    <n v="3862.38"/>
    <n v="-367.77"/>
    <n v="3494.6099999999997"/>
    <n v="-0.10523921124245625"/>
    <n v="1.1052392112424563"/>
    <x v="1"/>
    <n v="672.04124999999999"/>
  </r>
  <r>
    <x v="173"/>
    <x v="4"/>
    <x v="4"/>
    <x v="4"/>
    <x v="0"/>
    <x v="173"/>
    <n v="9060.7199999999993"/>
    <n v="2446.39"/>
    <n v="4827.91"/>
    <n v="1786.41"/>
    <n v="6614.33"/>
    <n v="0.27008177699026209"/>
    <n v="0.72991671114081091"/>
    <x v="0"/>
    <n v="1294.3885714285714"/>
  </r>
  <r>
    <x v="174"/>
    <x v="3"/>
    <x v="6"/>
    <x v="7"/>
    <x v="1"/>
    <x v="174"/>
    <n v="6967.57"/>
    <n v="2438.65"/>
    <n v="2026.18"/>
    <n v="2502.75"/>
    <n v="4528.92"/>
    <n v="0.55261519302615192"/>
    <n v="0.44738701500578504"/>
    <x v="0"/>
    <n v="6967.57"/>
  </r>
  <r>
    <x v="175"/>
    <x v="4"/>
    <x v="4"/>
    <x v="6"/>
    <x v="1"/>
    <x v="175"/>
    <n v="4370.1000000000004"/>
    <n v="961.42"/>
    <n v="2557.86"/>
    <n v="850.81"/>
    <n v="3408.6800000000003"/>
    <n v="0.24960101857610567"/>
    <n v="0.7503960477369539"/>
    <x v="0"/>
    <n v="1456.7"/>
  </r>
  <r>
    <x v="176"/>
    <x v="3"/>
    <x v="6"/>
    <x v="0"/>
    <x v="0"/>
    <x v="176"/>
    <n v="10121.58"/>
    <n v="4048.63"/>
    <n v="3489.08"/>
    <n v="2583.87"/>
    <n v="6072.95"/>
    <n v="0.42547196996517345"/>
    <n v="0.57452803003482655"/>
    <x v="0"/>
    <n v="2024.316"/>
  </r>
  <r>
    <x v="177"/>
    <x v="0"/>
    <x v="7"/>
    <x v="6"/>
    <x v="0"/>
    <x v="177"/>
    <n v="2306.37"/>
    <n v="230.64"/>
    <n v="575.16"/>
    <n v="1500.57"/>
    <n v="2075.73"/>
    <n v="0.7229119394140856"/>
    <n v="0.27708806058591434"/>
    <x v="0"/>
    <n v="768.79"/>
  </r>
  <r>
    <x v="178"/>
    <x v="1"/>
    <x v="1"/>
    <x v="7"/>
    <x v="1"/>
    <x v="178"/>
    <n v="3564.49"/>
    <n v="891.12"/>
    <n v="1818.82"/>
    <n v="854.55"/>
    <n v="2673.37"/>
    <n v="0.31965272296764008"/>
    <n v="0.68034727703235987"/>
    <x v="0"/>
    <n v="3564.49"/>
  </r>
  <r>
    <x v="179"/>
    <x v="4"/>
    <x v="5"/>
    <x v="2"/>
    <x v="2"/>
    <x v="179"/>
    <n v="8736.3700000000008"/>
    <n v="2358.8200000000002"/>
    <n v="3902.37"/>
    <n v="2475.1799999999998"/>
    <n v="6377.5500000000011"/>
    <n v="0.38810828609732567"/>
    <n v="0.61189171390267405"/>
    <x v="0"/>
    <n v="1456.0616666666667"/>
  </r>
  <r>
    <x v="180"/>
    <x v="0"/>
    <x v="7"/>
    <x v="4"/>
    <x v="0"/>
    <x v="180"/>
    <n v="2853.71"/>
    <n v="285.37"/>
    <n v="753.81"/>
    <n v="1814.53"/>
    <n v="2568.34"/>
    <n v="0.70649913952202581"/>
    <n v="0.29350086047797408"/>
    <x v="0"/>
    <n v="407.67285714285714"/>
  </r>
  <r>
    <x v="181"/>
    <x v="4"/>
    <x v="5"/>
    <x v="0"/>
    <x v="2"/>
    <x v="181"/>
    <n v="6312.01"/>
    <n v="1388.64"/>
    <n v="2756.39"/>
    <n v="2166.98"/>
    <n v="4923.37"/>
    <n v="0.44014161031976068"/>
    <n v="0.55985838968023938"/>
    <x v="0"/>
    <n v="1262.402"/>
  </r>
  <r>
    <x v="182"/>
    <x v="1"/>
    <x v="1"/>
    <x v="6"/>
    <x v="2"/>
    <x v="182"/>
    <n v="7152.48"/>
    <n v="1788.12"/>
    <n v="2428.2800000000002"/>
    <n v="2936.08"/>
    <n v="5364.36"/>
    <n v="0.54733090247485261"/>
    <n v="0.4526690975251475"/>
    <x v="0"/>
    <n v="2384.16"/>
  </r>
  <r>
    <x v="183"/>
    <x v="1"/>
    <x v="1"/>
    <x v="5"/>
    <x v="0"/>
    <x v="183"/>
    <n v="11307.78"/>
    <n v="3392.33"/>
    <n v="4286.93"/>
    <n v="3628.51"/>
    <n v="7915.4500000000007"/>
    <n v="0.45840855542009612"/>
    <n v="0.54159018122785185"/>
    <x v="0"/>
    <n v="1413.4725000000001"/>
  </r>
  <r>
    <x v="184"/>
    <x v="0"/>
    <x v="0"/>
    <x v="2"/>
    <x v="2"/>
    <x v="184"/>
    <n v="998.26"/>
    <n v="99.83"/>
    <n v="682.42"/>
    <n v="216.01"/>
    <n v="898.43"/>
    <n v="0.24043052881137095"/>
    <n v="0.75956947118862905"/>
    <x v="0"/>
    <n v="166.37666666666667"/>
  </r>
  <r>
    <x v="185"/>
    <x v="3"/>
    <x v="3"/>
    <x v="7"/>
    <x v="1"/>
    <x v="185"/>
    <n v="3545.36"/>
    <n v="1240.8699999999999"/>
    <n v="1708.44"/>
    <n v="596.04"/>
    <n v="2304.4900000000002"/>
    <n v="0.25864291014497781"/>
    <n v="0.74135275050011062"/>
    <x v="0"/>
    <n v="3545.36"/>
  </r>
  <r>
    <x v="186"/>
    <x v="2"/>
    <x v="2"/>
    <x v="5"/>
    <x v="0"/>
    <x v="186"/>
    <n v="2478.04"/>
    <n v="371.71"/>
    <n v="1514.45"/>
    <n v="591.89"/>
    <n v="2106.33"/>
    <n v="0.28100535053861458"/>
    <n v="0.71899939705554217"/>
    <x v="0"/>
    <n v="309.755"/>
  </r>
  <r>
    <x v="187"/>
    <x v="3"/>
    <x v="3"/>
    <x v="6"/>
    <x v="0"/>
    <x v="187"/>
    <n v="7484.29"/>
    <n v="2619.5"/>
    <n v="3106.57"/>
    <n v="1758.22"/>
    <n v="4864.79"/>
    <n v="0.36141745070188025"/>
    <n v="0.63858254929811975"/>
    <x v="0"/>
    <n v="2494.7633333333333"/>
  </r>
  <r>
    <x v="188"/>
    <x v="3"/>
    <x v="3"/>
    <x v="5"/>
    <x v="0"/>
    <x v="188"/>
    <n v="6999.12"/>
    <n v="2449.69"/>
    <n v="4099.41"/>
    <n v="450.02"/>
    <n v="4549.43"/>
    <n v="9.8917886416540091E-2"/>
    <n v="0.9010821135834598"/>
    <x v="2"/>
    <n v="874.89"/>
  </r>
  <r>
    <x v="189"/>
    <x v="4"/>
    <x v="5"/>
    <x v="4"/>
    <x v="2"/>
    <x v="189"/>
    <n v="4744.84"/>
    <n v="1043.8699999999999"/>
    <n v="4136.67"/>
    <n v="-435.69"/>
    <n v="3700.9700000000003"/>
    <n v="-0.11772319148763702"/>
    <n v="1.1177258934819789"/>
    <x v="1"/>
    <n v="677.83428571428578"/>
  </r>
  <r>
    <x v="190"/>
    <x v="4"/>
    <x v="4"/>
    <x v="1"/>
    <x v="1"/>
    <x v="190"/>
    <n v="3382.68"/>
    <n v="744.19"/>
    <n v="2245.65"/>
    <n v="392.84"/>
    <n v="2638.49"/>
    <n v="0.14888818983585309"/>
    <n v="0.85111181016414705"/>
    <x v="0"/>
    <n v="1691.34"/>
  </r>
  <r>
    <x v="191"/>
    <x v="1"/>
    <x v="1"/>
    <x v="5"/>
    <x v="0"/>
    <x v="191"/>
    <n v="7136.31"/>
    <n v="1784.08"/>
    <n v="4811.3599999999997"/>
    <n v="540.87"/>
    <n v="5352.2300000000005"/>
    <n v="0.1010550742400831"/>
    <n v="0.8989449257599168"/>
    <x v="0"/>
    <n v="892.03875000000005"/>
  </r>
  <r>
    <x v="192"/>
    <x v="1"/>
    <x v="1"/>
    <x v="2"/>
    <x v="0"/>
    <x v="192"/>
    <n v="12378.57"/>
    <n v="3713.57"/>
    <n v="3629.31"/>
    <n v="5035.6899999999996"/>
    <n v="8665"/>
    <n v="0.58115291402192726"/>
    <n v="0.41884708597807269"/>
    <x v="0"/>
    <n v="2063.0949999999998"/>
  </r>
  <r>
    <x v="193"/>
    <x v="3"/>
    <x v="3"/>
    <x v="7"/>
    <x v="1"/>
    <x v="193"/>
    <n v="4912.5200000000004"/>
    <n v="1719.38"/>
    <n v="1670.8"/>
    <n v="1522.34"/>
    <n v="3193.1400000000003"/>
    <n v="0.47675328986514831"/>
    <n v="0.52324671013485147"/>
    <x v="0"/>
    <n v="4912.5200000000004"/>
  </r>
  <r>
    <x v="194"/>
    <x v="0"/>
    <x v="7"/>
    <x v="6"/>
    <x v="0"/>
    <x v="194"/>
    <n v="1609.39"/>
    <n v="160.94"/>
    <n v="576.04999999999995"/>
    <n v="872.4"/>
    <n v="1448.45"/>
    <n v="0.60229900928578817"/>
    <n v="0.39770099071421172"/>
    <x v="0"/>
    <n v="536.46333333333337"/>
  </r>
  <r>
    <x v="195"/>
    <x v="0"/>
    <x v="7"/>
    <x v="4"/>
    <x v="2"/>
    <x v="195"/>
    <n v="1614.86"/>
    <n v="161.49"/>
    <n v="1059.6400000000001"/>
    <n v="393.73"/>
    <n v="1453.37"/>
    <n v="0.27090830277217781"/>
    <n v="0.72909169722782241"/>
    <x v="0"/>
    <n v="230.69428571428571"/>
  </r>
  <r>
    <x v="196"/>
    <x v="2"/>
    <x v="2"/>
    <x v="1"/>
    <x v="2"/>
    <x v="196"/>
    <n v="2318.6999999999998"/>
    <n v="347.81"/>
    <n v="848.65"/>
    <n v="1122.24"/>
    <n v="1970.8899999999999"/>
    <n v="0.56940772950291496"/>
    <n v="0.43059227049708509"/>
    <x v="0"/>
    <n v="1159.3499999999999"/>
  </r>
  <r>
    <x v="197"/>
    <x v="1"/>
    <x v="1"/>
    <x v="1"/>
    <x v="1"/>
    <x v="197"/>
    <n v="4274.08"/>
    <n v="1068.52"/>
    <n v="2411.77"/>
    <n v="793.79"/>
    <n v="3205.56"/>
    <n v="0.24762911940503374"/>
    <n v="0.75237088059496626"/>
    <x v="0"/>
    <n v="2137.04"/>
  </r>
  <r>
    <x v="198"/>
    <x v="1"/>
    <x v="1"/>
    <x v="7"/>
    <x v="1"/>
    <x v="198"/>
    <n v="3781.26"/>
    <n v="945.32"/>
    <n v="1188.78"/>
    <n v="1647.17"/>
    <n v="2835.94"/>
    <n v="0.58081976346467135"/>
    <n v="0.4191837627030191"/>
    <x v="0"/>
    <n v="3781.26"/>
  </r>
  <r>
    <x v="199"/>
    <x v="2"/>
    <x v="2"/>
    <x v="3"/>
    <x v="0"/>
    <x v="199"/>
    <n v="3238.01"/>
    <n v="485.7"/>
    <n v="1381.35"/>
    <n v="1370.96"/>
    <n v="2752.3100000000004"/>
    <n v="0.49811249459544887"/>
    <n v="0.50188750540455096"/>
    <x v="0"/>
    <n v="809.50250000000005"/>
  </r>
  <r>
    <x v="200"/>
    <x v="3"/>
    <x v="6"/>
    <x v="4"/>
    <x v="0"/>
    <x v="200"/>
    <n v="9788.66"/>
    <n v="3915.47"/>
    <n v="5736.76"/>
    <n v="136.44"/>
    <n v="5873.1900000000005"/>
    <n v="2.3230986908307067E-2"/>
    <n v="0.97677071574391428"/>
    <x v="2"/>
    <n v="1398.3799999999999"/>
  </r>
  <r>
    <x v="201"/>
    <x v="4"/>
    <x v="4"/>
    <x v="4"/>
    <x v="0"/>
    <x v="201"/>
    <n v="11224.48"/>
    <n v="3030.61"/>
    <n v="4351.3900000000003"/>
    <n v="3842.48"/>
    <n v="8193.869999999999"/>
    <n v="0.46894568744683529"/>
    <n v="0.53105431255316482"/>
    <x v="0"/>
    <n v="1603.4971428571428"/>
  </r>
  <r>
    <x v="202"/>
    <x v="4"/>
    <x v="5"/>
    <x v="0"/>
    <x v="2"/>
    <x v="202"/>
    <n v="3092.81"/>
    <n v="680.42"/>
    <n v="2935.08"/>
    <n v="-522.69000000000005"/>
    <n v="2412.39"/>
    <n v="-0.21666894656336666"/>
    <n v="1.2166689465633667"/>
    <x v="1"/>
    <n v="618.56200000000001"/>
  </r>
  <r>
    <x v="203"/>
    <x v="1"/>
    <x v="1"/>
    <x v="7"/>
    <x v="1"/>
    <x v="203"/>
    <n v="6684.36"/>
    <n v="1671.09"/>
    <n v="1628.24"/>
    <n v="3385.03"/>
    <n v="5013.2699999999995"/>
    <n v="0.67521398209152916"/>
    <n v="0.32478601790847095"/>
    <x v="0"/>
    <n v="6684.36"/>
  </r>
  <r>
    <x v="204"/>
    <x v="3"/>
    <x v="3"/>
    <x v="1"/>
    <x v="1"/>
    <x v="204"/>
    <n v="7282.2"/>
    <n v="2548.77"/>
    <n v="1924.01"/>
    <n v="2809.42"/>
    <n v="4733.43"/>
    <n v="0.59352731528722302"/>
    <n v="0.40647268471277698"/>
    <x v="0"/>
    <n v="3641.1"/>
  </r>
  <r>
    <x v="205"/>
    <x v="4"/>
    <x v="5"/>
    <x v="1"/>
    <x v="2"/>
    <x v="205"/>
    <n v="1425.86"/>
    <n v="313.69"/>
    <n v="1353.14"/>
    <n v="-240.97"/>
    <n v="1112.1699999999998"/>
    <n v="-0.2166665168094806"/>
    <n v="1.2166665168094808"/>
    <x v="1"/>
    <n v="712.93"/>
  </r>
  <r>
    <x v="206"/>
    <x v="4"/>
    <x v="4"/>
    <x v="5"/>
    <x v="0"/>
    <x v="206"/>
    <n v="626.38"/>
    <n v="137.80000000000001"/>
    <n v="594.42999999999995"/>
    <n v="-105.86"/>
    <n v="488.58"/>
    <n v="-0.21666871341438454"/>
    <n v="1.2166482459372057"/>
    <x v="1"/>
    <n v="78.297499999999999"/>
  </r>
  <r>
    <x v="207"/>
    <x v="3"/>
    <x v="3"/>
    <x v="7"/>
    <x v="1"/>
    <x v="207"/>
    <n v="1028.24"/>
    <n v="359.88"/>
    <n v="975.8"/>
    <n v="-307.44"/>
    <n v="668.36"/>
    <n v="-0.45999162128194387"/>
    <n v="1.4599916212819437"/>
    <x v="1"/>
    <n v="1028.24"/>
  </r>
  <r>
    <x v="208"/>
    <x v="4"/>
    <x v="5"/>
    <x v="3"/>
    <x v="1"/>
    <x v="208"/>
    <n v="3522.28"/>
    <n v="774.9"/>
    <n v="3108.25"/>
    <n v="-360.87"/>
    <n v="2747.38"/>
    <n v="-0.13135059584040068"/>
    <n v="1.1313505958404007"/>
    <x v="1"/>
    <n v="880.57"/>
  </r>
  <r>
    <x v="209"/>
    <x v="4"/>
    <x v="5"/>
    <x v="0"/>
    <x v="0"/>
    <x v="209"/>
    <n v="9597.39"/>
    <n v="2591.29"/>
    <n v="3940.81"/>
    <n v="3065.29"/>
    <n v="7006.0999999999995"/>
    <n v="0.43751730634732594"/>
    <n v="0.56248269365267412"/>
    <x v="0"/>
    <n v="1919.4779999999998"/>
  </r>
  <r>
    <x v="210"/>
    <x v="3"/>
    <x v="6"/>
    <x v="6"/>
    <x v="0"/>
    <x v="210"/>
    <n v="7013.9"/>
    <n v="2454.87"/>
    <n v="2998.73"/>
    <n v="1560.31"/>
    <n v="4559.03"/>
    <n v="0.34224604795318303"/>
    <n v="0.65775614549586214"/>
    <x v="0"/>
    <n v="2337.9666666666667"/>
  </r>
  <r>
    <x v="211"/>
    <x v="3"/>
    <x v="3"/>
    <x v="7"/>
    <x v="1"/>
    <x v="211"/>
    <n v="4781.75"/>
    <n v="1673.61"/>
    <n v="1427.08"/>
    <n v="1681.06"/>
    <n v="3108.1400000000003"/>
    <n v="0.54085723294317489"/>
    <n v="0.45914276705682489"/>
    <x v="0"/>
    <n v="4781.75"/>
  </r>
  <r>
    <x v="212"/>
    <x v="3"/>
    <x v="3"/>
    <x v="0"/>
    <x v="1"/>
    <x v="212"/>
    <n v="3356.43"/>
    <n v="1174.75"/>
    <n v="3185.25"/>
    <n v="-1003.57"/>
    <n v="2181.6799999999998"/>
    <n v="-0.45999871658538377"/>
    <n v="1.4599987165853838"/>
    <x v="1"/>
    <n v="671.28599999999994"/>
  </r>
  <r>
    <x v="213"/>
    <x v="4"/>
    <x v="4"/>
    <x v="4"/>
    <x v="0"/>
    <x v="213"/>
    <n v="5619.98"/>
    <n v="1236.3900000000001"/>
    <n v="5275.08"/>
    <n v="-891.5"/>
    <n v="4383.5899999999992"/>
    <n v="-0.20337212193658627"/>
    <n v="1.2033698407013431"/>
    <x v="1"/>
    <n v="802.85428571428565"/>
  </r>
  <r>
    <x v="214"/>
    <x v="2"/>
    <x v="2"/>
    <x v="0"/>
    <x v="1"/>
    <x v="214"/>
    <n v="1557.2"/>
    <n v="233.58"/>
    <n v="1359.28"/>
    <n v="-35.67"/>
    <n v="1323.6200000000001"/>
    <n v="-2.6948822169504841E-2"/>
    <n v="1.0269412671310496"/>
    <x v="1"/>
    <n v="311.44"/>
  </r>
  <r>
    <x v="215"/>
    <x v="4"/>
    <x v="4"/>
    <x v="5"/>
    <x v="0"/>
    <x v="215"/>
    <n v="13309.1"/>
    <n v="3593.46"/>
    <n v="5724.38"/>
    <n v="3991.26"/>
    <n v="9715.64"/>
    <n v="0.41080772856960535"/>
    <n v="0.58919227143039477"/>
    <x v="0"/>
    <n v="1663.6375"/>
  </r>
  <r>
    <x v="216"/>
    <x v="0"/>
    <x v="7"/>
    <x v="2"/>
    <x v="2"/>
    <x v="216"/>
    <n v="1696.6"/>
    <n v="169.66"/>
    <n v="875.85"/>
    <n v="651.09"/>
    <n v="1526.9399999999998"/>
    <n v="0.42640182325435189"/>
    <n v="0.57359817674564828"/>
    <x v="0"/>
    <n v="282.76666666666665"/>
  </r>
  <r>
    <x v="217"/>
    <x v="2"/>
    <x v="2"/>
    <x v="1"/>
    <x v="1"/>
    <x v="217"/>
    <n v="1059.73"/>
    <n v="158.96"/>
    <n v="863.72"/>
    <n v="37.04"/>
    <n v="900.77"/>
    <n v="4.1120374790457055E-2"/>
    <n v="0.95886852359647867"/>
    <x v="2"/>
    <n v="529.86500000000001"/>
  </r>
  <r>
    <x v="218"/>
    <x v="3"/>
    <x v="6"/>
    <x v="5"/>
    <x v="0"/>
    <x v="218"/>
    <n v="8394.86"/>
    <n v="3357.94"/>
    <n v="4664.4399999999996"/>
    <n v="372.48"/>
    <n v="5036.92"/>
    <n v="7.394995354303821E-2"/>
    <n v="0.92605004645696165"/>
    <x v="2"/>
    <n v="1049.3575000000001"/>
  </r>
  <r>
    <x v="219"/>
    <x v="2"/>
    <x v="2"/>
    <x v="6"/>
    <x v="0"/>
    <x v="219"/>
    <n v="5050.24"/>
    <n v="757.54"/>
    <n v="864.68"/>
    <n v="3428.02"/>
    <n v="4292.7"/>
    <n v="0.79856966477974234"/>
    <n v="0.20143033522025763"/>
    <x v="0"/>
    <n v="1683.4133333333332"/>
  </r>
  <r>
    <x v="220"/>
    <x v="3"/>
    <x v="3"/>
    <x v="7"/>
    <x v="1"/>
    <x v="220"/>
    <n v="4086.37"/>
    <n v="1430.23"/>
    <n v="1826.52"/>
    <n v="829.62"/>
    <n v="2656.14"/>
    <n v="0.31234046398156723"/>
    <n v="0.68765953601843277"/>
    <x v="0"/>
    <n v="4086.37"/>
  </r>
  <r>
    <x v="221"/>
    <x v="3"/>
    <x v="6"/>
    <x v="5"/>
    <x v="0"/>
    <x v="221"/>
    <n v="11203.95"/>
    <n v="4481.58"/>
    <n v="4895.0600000000004"/>
    <n v="1827.31"/>
    <n v="6722.3700000000008"/>
    <n v="0.27182526400659285"/>
    <n v="0.7281747359934071"/>
    <x v="0"/>
    <n v="1400.4937500000001"/>
  </r>
  <r>
    <x v="222"/>
    <x v="4"/>
    <x v="4"/>
    <x v="1"/>
    <x v="2"/>
    <x v="222"/>
    <n v="7396.99"/>
    <n v="1627.34"/>
    <n v="2302.65"/>
    <n v="3467"/>
    <n v="5769.65"/>
    <n v="0.60090300104859051"/>
    <n v="0.3990969989514096"/>
    <x v="0"/>
    <n v="3698.4949999999999"/>
  </r>
  <r>
    <x v="223"/>
    <x v="0"/>
    <x v="7"/>
    <x v="2"/>
    <x v="0"/>
    <x v="223"/>
    <n v="1240.51"/>
    <n v="124.05"/>
    <n v="854.27"/>
    <n v="262.19"/>
    <n v="1116.46"/>
    <n v="0.23484047793920068"/>
    <n v="0.76515952206079929"/>
    <x v="0"/>
    <n v="206.75166666666667"/>
  </r>
  <r>
    <x v="224"/>
    <x v="0"/>
    <x v="7"/>
    <x v="5"/>
    <x v="0"/>
    <x v="224"/>
    <n v="1328.46"/>
    <n v="132.85"/>
    <n v="829.31"/>
    <n v="366.3"/>
    <n v="1195.6100000000001"/>
    <n v="0.30637080653390319"/>
    <n v="0.69362919346609664"/>
    <x v="0"/>
    <n v="166.0575"/>
  </r>
  <r>
    <x v="225"/>
    <x v="4"/>
    <x v="5"/>
    <x v="2"/>
    <x v="2"/>
    <x v="225"/>
    <n v="9717.61"/>
    <n v="2623.75"/>
    <n v="4153.57"/>
    <n v="2940.29"/>
    <n v="7093.8600000000006"/>
    <n v="0.41448379302664556"/>
    <n v="0.58551620697335438"/>
    <x v="0"/>
    <n v="1619.6016666666667"/>
  </r>
  <r>
    <x v="226"/>
    <x v="1"/>
    <x v="1"/>
    <x v="5"/>
    <x v="2"/>
    <x v="226"/>
    <n v="6339.63"/>
    <n v="1584.91"/>
    <n v="4836.58"/>
    <n v="-81.86"/>
    <n v="4754.72"/>
    <n v="-1.72165763704277E-2"/>
    <n v="1.0172165763704277"/>
    <x v="1"/>
    <n v="792.45375000000001"/>
  </r>
  <r>
    <x v="227"/>
    <x v="0"/>
    <x v="0"/>
    <x v="1"/>
    <x v="1"/>
    <x v="227"/>
    <n v="544.77"/>
    <n v="54.48"/>
    <n v="357.83"/>
    <n v="132.46"/>
    <n v="490.28999999999996"/>
    <n v="0.27016663607252855"/>
    <n v="0.72983336392747156"/>
    <x v="0"/>
    <n v="272.38499999999999"/>
  </r>
  <r>
    <x v="228"/>
    <x v="1"/>
    <x v="1"/>
    <x v="3"/>
    <x v="1"/>
    <x v="228"/>
    <n v="2902.11"/>
    <n v="725.53"/>
    <n v="2754.1"/>
    <n v="-577.52"/>
    <n v="2176.58"/>
    <n v="-0.26533368863078777"/>
    <n v="1.2653336886307878"/>
    <x v="1"/>
    <n v="725.52750000000003"/>
  </r>
  <r>
    <x v="229"/>
    <x v="3"/>
    <x v="3"/>
    <x v="0"/>
    <x v="0"/>
    <x v="229"/>
    <n v="13930.77"/>
    <n v="5572.31"/>
    <n v="4412.8"/>
    <n v="3945.67"/>
    <n v="8358.4599999999991"/>
    <n v="0.47205705357206956"/>
    <n v="0.52794414282056745"/>
    <x v="0"/>
    <n v="2786.154"/>
  </r>
  <r>
    <x v="230"/>
    <x v="2"/>
    <x v="2"/>
    <x v="7"/>
    <x v="1"/>
    <x v="230"/>
    <n v="1237.79"/>
    <n v="185.67"/>
    <n v="568.79999999999995"/>
    <n v="483.32"/>
    <n v="1052.1199999999999"/>
    <n v="0.45937725734707074"/>
    <n v="0.54062274265292931"/>
    <x v="0"/>
    <n v="1237.79"/>
  </r>
  <r>
    <x v="231"/>
    <x v="3"/>
    <x v="3"/>
    <x v="7"/>
    <x v="1"/>
    <x v="231"/>
    <n v="6806.78"/>
    <n v="2382.37"/>
    <n v="1497.56"/>
    <n v="2926.85"/>
    <n v="4424.41"/>
    <n v="0.66152323134610036"/>
    <n v="0.33847676865389964"/>
    <x v="0"/>
    <n v="6806.78"/>
  </r>
  <r>
    <x v="232"/>
    <x v="3"/>
    <x v="3"/>
    <x v="7"/>
    <x v="1"/>
    <x v="232"/>
    <n v="4578.22"/>
    <n v="1602.38"/>
    <n v="1557.07"/>
    <n v="1418.77"/>
    <n v="2975.84"/>
    <n v="0.4767628635948169"/>
    <n v="0.52323713640518299"/>
    <x v="0"/>
    <n v="4578.22"/>
  </r>
  <r>
    <x v="233"/>
    <x v="0"/>
    <x v="7"/>
    <x v="1"/>
    <x v="2"/>
    <x v="233"/>
    <n v="636.85"/>
    <n v="63.69"/>
    <n v="334.36"/>
    <n v="238.81"/>
    <n v="573.16000000000008"/>
    <n v="0.41665503524321301"/>
    <n v="0.58336241189196725"/>
    <x v="0"/>
    <n v="318.42500000000001"/>
  </r>
  <r>
    <x v="234"/>
    <x v="4"/>
    <x v="5"/>
    <x v="4"/>
    <x v="0"/>
    <x v="234"/>
    <n v="10849.1"/>
    <n v="2929.26"/>
    <n v="4281.7700000000004"/>
    <n v="3638.07"/>
    <n v="7919.84"/>
    <n v="0.4593615527586416"/>
    <n v="0.54063844724135846"/>
    <x v="0"/>
    <n v="1549.8714285714286"/>
  </r>
  <r>
    <x v="235"/>
    <x v="2"/>
    <x v="2"/>
    <x v="3"/>
    <x v="0"/>
    <x v="235"/>
    <n v="2398.96"/>
    <n v="359.84"/>
    <n v="924"/>
    <n v="1115.1199999999999"/>
    <n v="2039.1200000000001"/>
    <n v="0.546863352818863"/>
    <n v="0.45313664718113694"/>
    <x v="0"/>
    <n v="599.74"/>
  </r>
  <r>
    <x v="236"/>
    <x v="0"/>
    <x v="0"/>
    <x v="6"/>
    <x v="0"/>
    <x v="236"/>
    <n v="1692.05"/>
    <n v="169.2"/>
    <n v="567.80999999999995"/>
    <n v="955.04"/>
    <n v="1522.85"/>
    <n v="0.62713990215713955"/>
    <n v="0.37286009784286039"/>
    <x v="0"/>
    <n v="564.01666666666665"/>
  </r>
  <r>
    <x v="237"/>
    <x v="4"/>
    <x v="5"/>
    <x v="2"/>
    <x v="1"/>
    <x v="237"/>
    <n v="2304.9299999999998"/>
    <n v="507.09"/>
    <n v="2187.38"/>
    <n v="-389.53"/>
    <n v="1797.84"/>
    <n v="-0.21666555422062028"/>
    <n v="1.2166711164508524"/>
    <x v="1"/>
    <n v="384.15499999999997"/>
  </r>
  <r>
    <x v="238"/>
    <x v="3"/>
    <x v="3"/>
    <x v="1"/>
    <x v="1"/>
    <x v="238"/>
    <n v="4163.6499999999996"/>
    <n v="1457.28"/>
    <n v="2294.4899999999998"/>
    <n v="411.88"/>
    <n v="2706.37"/>
    <n v="0.15218909461751351"/>
    <n v="0.84781090538248649"/>
    <x v="0"/>
    <n v="2081.8249999999998"/>
  </r>
  <r>
    <x v="239"/>
    <x v="4"/>
    <x v="4"/>
    <x v="4"/>
    <x v="0"/>
    <x v="239"/>
    <n v="9177.3700000000008"/>
    <n v="2477.89"/>
    <n v="3325.06"/>
    <n v="3374.42"/>
    <n v="6699.4800000000014"/>
    <n v="0.50368386800169551"/>
    <n v="0.49631613199830421"/>
    <x v="0"/>
    <n v="1311.0528571428572"/>
  </r>
  <r>
    <x v="240"/>
    <x v="1"/>
    <x v="1"/>
    <x v="6"/>
    <x v="0"/>
    <x v="240"/>
    <n v="9538.2900000000009"/>
    <n v="2861.49"/>
    <n v="3204.14"/>
    <n v="3472.66"/>
    <n v="6676.8000000000011"/>
    <n v="0.52010843517852856"/>
    <n v="0.47989156482147127"/>
    <x v="0"/>
    <n v="3179.4300000000003"/>
  </r>
  <r>
    <x v="241"/>
    <x v="1"/>
    <x v="1"/>
    <x v="2"/>
    <x v="1"/>
    <x v="241"/>
    <n v="2644.03"/>
    <n v="661.01"/>
    <n v="2509.1799999999998"/>
    <n v="-526.16"/>
    <n v="1983.0200000000002"/>
    <n v="-0.26533267440570441"/>
    <n v="1.2653326744057043"/>
    <x v="1"/>
    <n v="440.67166666666668"/>
  </r>
  <r>
    <x v="242"/>
    <x v="1"/>
    <x v="1"/>
    <x v="2"/>
    <x v="0"/>
    <x v="242"/>
    <n v="10980.68"/>
    <n v="3294.2"/>
    <n v="4617.09"/>
    <n v="3069.38"/>
    <n v="7686.4800000000005"/>
    <n v="0.39932192629135832"/>
    <n v="0.6006767727230149"/>
    <x v="0"/>
    <n v="1830.1133333333335"/>
  </r>
  <r>
    <x v="243"/>
    <x v="0"/>
    <x v="7"/>
    <x v="3"/>
    <x v="0"/>
    <x v="243"/>
    <n v="2864.91"/>
    <n v="286.49"/>
    <n v="655.82"/>
    <n v="1922.6"/>
    <n v="2578.42"/>
    <n v="0.74565043708938028"/>
    <n v="0.25434956291061972"/>
    <x v="0"/>
    <n v="716.22749999999996"/>
  </r>
  <r>
    <x v="244"/>
    <x v="4"/>
    <x v="5"/>
    <x v="0"/>
    <x v="1"/>
    <x v="244"/>
    <n v="4392.79"/>
    <n v="966.41"/>
    <n v="3684.65"/>
    <n v="-258.27"/>
    <n v="3426.38"/>
    <n v="-7.5376928420081826E-2"/>
    <n v="1.0753769284200818"/>
    <x v="1"/>
    <n v="878.55799999999999"/>
  </r>
  <r>
    <x v="245"/>
    <x v="1"/>
    <x v="1"/>
    <x v="7"/>
    <x v="1"/>
    <x v="245"/>
    <n v="6143.82"/>
    <n v="1535.95"/>
    <n v="1905.74"/>
    <n v="2702.13"/>
    <n v="4607.87"/>
    <n v="0.58641628344549657"/>
    <n v="0.41358371655450349"/>
    <x v="0"/>
    <n v="6143.82"/>
  </r>
  <r>
    <x v="246"/>
    <x v="0"/>
    <x v="7"/>
    <x v="5"/>
    <x v="0"/>
    <x v="246"/>
    <n v="993.02"/>
    <n v="99.3"/>
    <n v="722.63"/>
    <n v="171.09"/>
    <n v="893.72"/>
    <n v="0.19143579644631428"/>
    <n v="0.80856420355368563"/>
    <x v="0"/>
    <n v="124.1275"/>
  </r>
  <r>
    <x v="247"/>
    <x v="1"/>
    <x v="1"/>
    <x v="6"/>
    <x v="0"/>
    <x v="247"/>
    <n v="6972.68"/>
    <n v="1743.17"/>
    <n v="2788.4"/>
    <n v="2441.11"/>
    <n v="5229.51"/>
    <n v="0.46679516818975392"/>
    <n v="0.53320483181024603"/>
    <x v="0"/>
    <n v="2324.2266666666669"/>
  </r>
  <r>
    <x v="248"/>
    <x v="1"/>
    <x v="1"/>
    <x v="1"/>
    <x v="2"/>
    <x v="248"/>
    <n v="8846.7800000000007"/>
    <n v="2654.03"/>
    <n v="1813.45"/>
    <n v="4379.3"/>
    <n v="6192.75"/>
    <n v="0.7071656372370918"/>
    <n v="0.29283436276290825"/>
    <x v="0"/>
    <n v="4423.3900000000003"/>
  </r>
  <r>
    <x v="249"/>
    <x v="1"/>
    <x v="1"/>
    <x v="6"/>
    <x v="0"/>
    <x v="249"/>
    <n v="12108.99"/>
    <n v="3632.7"/>
    <n v="2937.22"/>
    <n v="5539.07"/>
    <n v="8476.2900000000009"/>
    <n v="0.6534781136558564"/>
    <n v="0.34652188634414344"/>
    <x v="0"/>
    <n v="4036.33"/>
  </r>
  <r>
    <x v="250"/>
    <x v="0"/>
    <x v="7"/>
    <x v="0"/>
    <x v="2"/>
    <x v="250"/>
    <n v="857.85"/>
    <n v="85.78"/>
    <n v="814.1"/>
    <n v="-42.03"/>
    <n v="772.07"/>
    <n v="-5.4438069086999878E-2"/>
    <n v="1.0544380690869999"/>
    <x v="1"/>
    <n v="171.57"/>
  </r>
  <r>
    <x v="251"/>
    <x v="0"/>
    <x v="7"/>
    <x v="7"/>
    <x v="1"/>
    <x v="251"/>
    <n v="963.62"/>
    <n v="96.36"/>
    <n v="375.45"/>
    <n v="491.8"/>
    <n v="867.26"/>
    <n v="0.56707331134838457"/>
    <n v="0.43291515808408088"/>
    <x v="0"/>
    <n v="963.62"/>
  </r>
  <r>
    <x v="252"/>
    <x v="1"/>
    <x v="1"/>
    <x v="6"/>
    <x v="0"/>
    <x v="252"/>
    <n v="8319.11"/>
    <n v="2495.73"/>
    <n v="2007.32"/>
    <n v="3816.05"/>
    <n v="5823.380000000001"/>
    <n v="0.65529812583070302"/>
    <n v="0.34470015695352174"/>
    <x v="0"/>
    <n v="2773.0366666666669"/>
  </r>
  <r>
    <x v="253"/>
    <x v="0"/>
    <x v="0"/>
    <x v="0"/>
    <x v="0"/>
    <x v="253"/>
    <n v="1550.23"/>
    <n v="155.02000000000001"/>
    <n v="613.04"/>
    <n v="782.17"/>
    <n v="1395.21"/>
    <n v="0.56061094745593854"/>
    <n v="0.43938905254406141"/>
    <x v="0"/>
    <n v="310.04599999999999"/>
  </r>
  <r>
    <x v="254"/>
    <x v="4"/>
    <x v="4"/>
    <x v="1"/>
    <x v="1"/>
    <x v="254"/>
    <n v="2151.16"/>
    <n v="473.26"/>
    <n v="1833.47"/>
    <n v="-155.56"/>
    <n v="1677.8999999999999"/>
    <n v="-9.2711127003993102E-2"/>
    <n v="1.092717086834734"/>
    <x v="1"/>
    <n v="1075.58"/>
  </r>
  <r>
    <x v="255"/>
    <x v="3"/>
    <x v="6"/>
    <x v="3"/>
    <x v="0"/>
    <x v="255"/>
    <n v="17381.87"/>
    <n v="6952.75"/>
    <n v="2497.86"/>
    <n v="7931.26"/>
    <n v="10429.119999999999"/>
    <n v="0.7604917768709154"/>
    <n v="0.23950822312908476"/>
    <x v="0"/>
    <n v="4345.4674999999997"/>
  </r>
  <r>
    <x v="256"/>
    <x v="1"/>
    <x v="1"/>
    <x v="4"/>
    <x v="0"/>
    <x v="256"/>
    <n v="8448.42"/>
    <n v="2534.5300000000002"/>
    <n v="3426.91"/>
    <n v="2486.98"/>
    <n v="5913.8899999999994"/>
    <n v="0.42053200177886302"/>
    <n v="0.57946799822113704"/>
    <x v="0"/>
    <n v="1206.9171428571428"/>
  </r>
  <r>
    <x v="257"/>
    <x v="3"/>
    <x v="3"/>
    <x v="2"/>
    <x v="1"/>
    <x v="257"/>
    <n v="5014.66"/>
    <n v="1755.13"/>
    <n v="3855.69"/>
    <n v="-596.16999999999996"/>
    <n v="3259.5299999999997"/>
    <n v="-0.18290060223406443"/>
    <n v="1.1828975343070935"/>
    <x v="1"/>
    <n v="835.77666666666664"/>
  </r>
  <r>
    <x v="258"/>
    <x v="3"/>
    <x v="6"/>
    <x v="1"/>
    <x v="1"/>
    <x v="258"/>
    <n v="3431.7"/>
    <n v="1201.0899999999999"/>
    <n v="2762.58"/>
    <n v="-531.98"/>
    <n v="2230.6099999999997"/>
    <n v="-0.23849081641344749"/>
    <n v="1.2384863333348279"/>
    <x v="1"/>
    <n v="1715.85"/>
  </r>
  <r>
    <x v="259"/>
    <x v="4"/>
    <x v="5"/>
    <x v="7"/>
    <x v="1"/>
    <x v="259"/>
    <n v="610.15"/>
    <n v="134.22999999999999"/>
    <n v="579.03"/>
    <n v="-103.12"/>
    <n v="475.91999999999996"/>
    <n v="-0.21667507144057827"/>
    <n v="1.2166540595057993"/>
    <x v="1"/>
    <n v="610.15"/>
  </r>
  <r>
    <x v="260"/>
    <x v="3"/>
    <x v="3"/>
    <x v="2"/>
    <x v="2"/>
    <x v="260"/>
    <n v="4246.7"/>
    <n v="1486.35"/>
    <n v="4030.12"/>
    <n v="-1269.76"/>
    <n v="2760.35"/>
    <n v="-0.45999963772709984"/>
    <n v="1.4600032604561015"/>
    <x v="1"/>
    <n v="707.7833333333333"/>
  </r>
  <r>
    <x v="261"/>
    <x v="1"/>
    <x v="1"/>
    <x v="4"/>
    <x v="1"/>
    <x v="261"/>
    <n v="3709.51"/>
    <n v="927.38"/>
    <n v="3520.32"/>
    <n v="-738.19"/>
    <n v="2782.13"/>
    <n v="-0.26533267676204925"/>
    <n v="1.2653326767620492"/>
    <x v="1"/>
    <n v="529.93000000000006"/>
  </r>
  <r>
    <x v="262"/>
    <x v="4"/>
    <x v="5"/>
    <x v="1"/>
    <x v="2"/>
    <x v="262"/>
    <n v="11467.05"/>
    <n v="3096.1"/>
    <n v="2155.3200000000002"/>
    <n v="6215.63"/>
    <n v="8370.9499999999989"/>
    <n v="0.74252384735304844"/>
    <n v="0.25747615264695173"/>
    <x v="0"/>
    <n v="5733.5249999999996"/>
  </r>
  <r>
    <x v="263"/>
    <x v="3"/>
    <x v="6"/>
    <x v="5"/>
    <x v="0"/>
    <x v="263"/>
    <n v="8522.41"/>
    <n v="3408.97"/>
    <n v="6347.87"/>
    <n v="-1234.42"/>
    <n v="5113.4400000000005"/>
    <n v="-0.24140695891611125"/>
    <n v="1.2414089145467628"/>
    <x v="1"/>
    <n v="1065.30125"/>
  </r>
  <r>
    <x v="264"/>
    <x v="1"/>
    <x v="1"/>
    <x v="1"/>
    <x v="2"/>
    <x v="264"/>
    <n v="6255.96"/>
    <n v="1563.99"/>
    <n v="2179.58"/>
    <n v="2512.39"/>
    <n v="4691.97"/>
    <n v="0.53546591303865965"/>
    <n v="0.4645340869613403"/>
    <x v="0"/>
    <n v="3127.98"/>
  </r>
  <r>
    <x v="265"/>
    <x v="2"/>
    <x v="2"/>
    <x v="1"/>
    <x v="1"/>
    <x v="265"/>
    <n v="1800.52"/>
    <n v="270.08"/>
    <n v="604.1"/>
    <n v="926.34"/>
    <n v="1530.44"/>
    <n v="0.60527691382870286"/>
    <n v="0.39472308617129714"/>
    <x v="0"/>
    <n v="900.26"/>
  </r>
  <r>
    <x v="266"/>
    <x v="3"/>
    <x v="6"/>
    <x v="5"/>
    <x v="0"/>
    <x v="266"/>
    <n v="13337.47"/>
    <n v="5334.99"/>
    <n v="5062.29"/>
    <n v="2940.19"/>
    <n v="8002.48"/>
    <n v="0.36740985294558687"/>
    <n v="0.63259014705441319"/>
    <x v="0"/>
    <n v="1667.1837499999999"/>
  </r>
  <r>
    <x v="267"/>
    <x v="2"/>
    <x v="2"/>
    <x v="1"/>
    <x v="2"/>
    <x v="267"/>
    <n v="2066.96"/>
    <n v="310.04000000000002"/>
    <n v="1004.87"/>
    <n v="752.05"/>
    <n v="1756.92"/>
    <n v="0.42805022425608447"/>
    <n v="0.57194977574391548"/>
    <x v="0"/>
    <n v="1033.48"/>
  </r>
  <r>
    <x v="268"/>
    <x v="0"/>
    <x v="0"/>
    <x v="2"/>
    <x v="0"/>
    <x v="268"/>
    <n v="2619.0300000000002"/>
    <n v="261.89999999999998"/>
    <n v="702.06"/>
    <n v="1655.07"/>
    <n v="2357.13"/>
    <n v="0.70215473902584913"/>
    <n v="0.29784526097415071"/>
    <x v="0"/>
    <n v="436.50500000000005"/>
  </r>
  <r>
    <x v="269"/>
    <x v="0"/>
    <x v="7"/>
    <x v="7"/>
    <x v="1"/>
    <x v="269"/>
    <n v="212.37"/>
    <n v="21.24"/>
    <n v="201.54"/>
    <n v="-10.41"/>
    <n v="191.13"/>
    <n v="-5.4465547009888558E-2"/>
    <n v="1.0544655470098885"/>
    <x v="1"/>
    <n v="212.37"/>
  </r>
  <r>
    <x v="270"/>
    <x v="2"/>
    <x v="2"/>
    <x v="4"/>
    <x v="0"/>
    <x v="270"/>
    <n v="2704.8"/>
    <n v="405.72"/>
    <n v="1313.25"/>
    <n v="985.83"/>
    <n v="2299.08"/>
    <n v="0.42879325643300803"/>
    <n v="0.57120674356699208"/>
    <x v="0"/>
    <n v="386.40000000000003"/>
  </r>
  <r>
    <x v="271"/>
    <x v="2"/>
    <x v="2"/>
    <x v="0"/>
    <x v="0"/>
    <x v="271"/>
    <n v="3885.29"/>
    <n v="582.79"/>
    <n v="1061.6500000000001"/>
    <n v="2240.85"/>
    <n v="3302.5"/>
    <n v="0.67853141559424679"/>
    <n v="0.32146858440575327"/>
    <x v="0"/>
    <n v="777.05799999999999"/>
  </r>
  <r>
    <x v="272"/>
    <x v="1"/>
    <x v="1"/>
    <x v="6"/>
    <x v="1"/>
    <x v="272"/>
    <n v="4396.5200000000004"/>
    <n v="1099.1300000000001"/>
    <n v="3060.31"/>
    <n v="237.08"/>
    <n v="3297.3900000000003"/>
    <n v="7.1899290044550382E-2"/>
    <n v="0.92810070995544947"/>
    <x v="2"/>
    <n v="1465.5066666666669"/>
  </r>
  <r>
    <x v="273"/>
    <x v="1"/>
    <x v="1"/>
    <x v="5"/>
    <x v="0"/>
    <x v="273"/>
    <n v="8874.5400000000009"/>
    <n v="2662.36"/>
    <n v="4322.71"/>
    <n v="1889.47"/>
    <n v="6212.18"/>
    <n v="0.30415570701428485"/>
    <n v="0.69584429298571515"/>
    <x v="0"/>
    <n v="1109.3175000000001"/>
  </r>
  <r>
    <x v="274"/>
    <x v="3"/>
    <x v="6"/>
    <x v="3"/>
    <x v="1"/>
    <x v="274"/>
    <n v="2519.8200000000002"/>
    <n v="881.94"/>
    <n v="2391.31"/>
    <n v="-753.43"/>
    <n v="1637.88"/>
    <n v="-0.46000317483576325"/>
    <n v="1.4600031748357631"/>
    <x v="1"/>
    <n v="629.95500000000004"/>
  </r>
  <r>
    <x v="275"/>
    <x v="3"/>
    <x v="3"/>
    <x v="5"/>
    <x v="0"/>
    <x v="275"/>
    <n v="10586.99"/>
    <n v="4234.8"/>
    <n v="4769.3500000000004"/>
    <n v="1582.84"/>
    <n v="6352.19"/>
    <n v="0.24918020399263877"/>
    <n v="0.75081979600736137"/>
    <x v="0"/>
    <n v="1323.37375"/>
  </r>
  <r>
    <x v="276"/>
    <x v="2"/>
    <x v="2"/>
    <x v="4"/>
    <x v="1"/>
    <x v="276"/>
    <n v="1562.69"/>
    <n v="234.4"/>
    <n v="1482.99"/>
    <n v="-154.71"/>
    <n v="1328.29"/>
    <n v="-0.11647305934697996"/>
    <n v="1.1164655308705178"/>
    <x v="1"/>
    <n v="223.24142857142857"/>
  </r>
  <r>
    <x v="277"/>
    <x v="3"/>
    <x v="6"/>
    <x v="6"/>
    <x v="1"/>
    <x v="277"/>
    <n v="4007.34"/>
    <n v="1402.57"/>
    <n v="2058.54"/>
    <n v="546.24"/>
    <n v="2604.7700000000004"/>
    <n v="0.20970757494903577"/>
    <n v="0.79029626416151888"/>
    <x v="0"/>
    <n v="1335.78"/>
  </r>
  <r>
    <x v="278"/>
    <x v="2"/>
    <x v="2"/>
    <x v="6"/>
    <x v="2"/>
    <x v="278"/>
    <n v="2073.5300000000002"/>
    <n v="311.02999999999997"/>
    <n v="1136.31"/>
    <n v="626.20000000000005"/>
    <n v="1762.5000000000002"/>
    <n v="0.35529078014184395"/>
    <n v="0.64471489361702117"/>
    <x v="0"/>
    <n v="691.17666666666673"/>
  </r>
  <r>
    <x v="279"/>
    <x v="2"/>
    <x v="2"/>
    <x v="3"/>
    <x v="0"/>
    <x v="279"/>
    <n v="2542.8000000000002"/>
    <n v="381.42"/>
    <n v="1045.1300000000001"/>
    <n v="1116.25"/>
    <n v="2161.38"/>
    <n v="0.51645245167439313"/>
    <n v="0.48354754832560681"/>
    <x v="0"/>
    <n v="635.70000000000005"/>
  </r>
  <r>
    <x v="280"/>
    <x v="1"/>
    <x v="1"/>
    <x v="4"/>
    <x v="0"/>
    <x v="280"/>
    <n v="4866.26"/>
    <n v="1216.56"/>
    <n v="4618.08"/>
    <n v="-968.39"/>
    <n v="3649.7000000000003"/>
    <n v="-0.26533413705236042"/>
    <n v="1.2653313971011315"/>
    <x v="1"/>
    <n v="695.18000000000006"/>
  </r>
  <r>
    <x v="281"/>
    <x v="0"/>
    <x v="0"/>
    <x v="2"/>
    <x v="0"/>
    <x v="281"/>
    <n v="1402.79"/>
    <n v="140.28"/>
    <n v="948.64"/>
    <n v="313.87"/>
    <n v="1262.51"/>
    <n v="0.24860793181836183"/>
    <n v="0.75139206818163817"/>
    <x v="0"/>
    <n v="233.79833333333332"/>
  </r>
  <r>
    <x v="282"/>
    <x v="0"/>
    <x v="7"/>
    <x v="7"/>
    <x v="1"/>
    <x v="282"/>
    <n v="337.56"/>
    <n v="33.76"/>
    <n v="282.58"/>
    <n v="21.22"/>
    <n v="303.8"/>
    <n v="6.9848584595128368E-2"/>
    <n v="0.93015141540487156"/>
    <x v="2"/>
    <n v="337.56"/>
  </r>
  <r>
    <x v="283"/>
    <x v="4"/>
    <x v="5"/>
    <x v="3"/>
    <x v="1"/>
    <x v="283"/>
    <n v="4140.05"/>
    <n v="910.81"/>
    <n v="2281.8000000000002"/>
    <n v="947.45"/>
    <n v="3229.2400000000002"/>
    <n v="0.29339720801179225"/>
    <n v="0.70660588869207619"/>
    <x v="0"/>
    <n v="1035.0125"/>
  </r>
  <r>
    <x v="284"/>
    <x v="3"/>
    <x v="6"/>
    <x v="7"/>
    <x v="1"/>
    <x v="284"/>
    <n v="6023.16"/>
    <n v="2108.11"/>
    <n v="1365.4"/>
    <n v="2549.65"/>
    <n v="3915.0499999999997"/>
    <n v="0.65124327914075175"/>
    <n v="0.34875672085924836"/>
    <x v="0"/>
    <n v="6023.16"/>
  </r>
  <r>
    <x v="285"/>
    <x v="4"/>
    <x v="4"/>
    <x v="2"/>
    <x v="0"/>
    <x v="285"/>
    <n v="7729.18"/>
    <n v="1700.42"/>
    <n v="4267.83"/>
    <n v="1760.93"/>
    <n v="6028.76"/>
    <n v="0.29208825695499574"/>
    <n v="0.70791174304500426"/>
    <x v="0"/>
    <n v="1288.1966666666667"/>
  </r>
  <r>
    <x v="286"/>
    <x v="0"/>
    <x v="0"/>
    <x v="6"/>
    <x v="2"/>
    <x v="286"/>
    <n v="920.48"/>
    <n v="92.05"/>
    <n v="390.26"/>
    <n v="438.17"/>
    <n v="828.43000000000006"/>
    <n v="0.52891614258295805"/>
    <n v="0.47108385741704184"/>
    <x v="0"/>
    <n v="306.82666666666665"/>
  </r>
  <r>
    <x v="287"/>
    <x v="3"/>
    <x v="3"/>
    <x v="7"/>
    <x v="1"/>
    <x v="287"/>
    <n v="8125.46"/>
    <n v="3250.19"/>
    <n v="1472.63"/>
    <n v="3402.65"/>
    <n v="4875.2700000000004"/>
    <n v="0.69794083199494583"/>
    <n v="0.3020612191735022"/>
    <x v="0"/>
    <n v="8125.46"/>
  </r>
  <r>
    <x v="288"/>
    <x v="0"/>
    <x v="7"/>
    <x v="2"/>
    <x v="0"/>
    <x v="288"/>
    <n v="1789.82"/>
    <n v="178.98"/>
    <n v="627.39"/>
    <n v="983.45"/>
    <n v="1610.84"/>
    <n v="0.61051997715477646"/>
    <n v="0.38948002284522359"/>
    <x v="0"/>
    <n v="298.30333333333334"/>
  </r>
  <r>
    <x v="289"/>
    <x v="3"/>
    <x v="6"/>
    <x v="2"/>
    <x v="0"/>
    <x v="289"/>
    <n v="11768.71"/>
    <n v="4707.4799999999996"/>
    <n v="3790.14"/>
    <n v="3271.08"/>
    <n v="7061.23"/>
    <n v="0.46324507203419235"/>
    <n v="0.53675351178194164"/>
    <x v="0"/>
    <n v="1961.4516666666666"/>
  </r>
  <r>
    <x v="290"/>
    <x v="4"/>
    <x v="4"/>
    <x v="0"/>
    <x v="0"/>
    <x v="290"/>
    <n v="7541.59"/>
    <n v="1659.15"/>
    <n v="2533.86"/>
    <n v="3348.58"/>
    <n v="5882.4400000000005"/>
    <n v="0.5692501750974085"/>
    <n v="0.43074982490259145"/>
    <x v="0"/>
    <n v="1508.318"/>
  </r>
  <r>
    <x v="291"/>
    <x v="4"/>
    <x v="5"/>
    <x v="3"/>
    <x v="0"/>
    <x v="291"/>
    <n v="11710.66"/>
    <n v="3161.88"/>
    <n v="3416.52"/>
    <n v="5132.2700000000004"/>
    <n v="8548.7799999999988"/>
    <n v="0.60035116121832599"/>
    <n v="0.39965000853923022"/>
    <x v="0"/>
    <n v="2927.665"/>
  </r>
  <r>
    <x v="292"/>
    <x v="2"/>
    <x v="2"/>
    <x v="0"/>
    <x v="0"/>
    <x v="292"/>
    <n v="3379.36"/>
    <n v="506.9"/>
    <n v="1579.31"/>
    <n v="1293.1500000000001"/>
    <n v="2872.46"/>
    <n v="0.45018903657492187"/>
    <n v="0.54981096342507818"/>
    <x v="0"/>
    <n v="675.87200000000007"/>
  </r>
  <r>
    <x v="293"/>
    <x v="0"/>
    <x v="0"/>
    <x v="5"/>
    <x v="0"/>
    <x v="293"/>
    <n v="2841.07"/>
    <n v="284.11"/>
    <n v="880.12"/>
    <n v="1676.84"/>
    <n v="2556.96"/>
    <n v="0.65579438082723229"/>
    <n v="0.34420561917276765"/>
    <x v="0"/>
    <n v="355.13375000000002"/>
  </r>
  <r>
    <x v="294"/>
    <x v="4"/>
    <x v="5"/>
    <x v="6"/>
    <x v="0"/>
    <x v="294"/>
    <n v="4567.47"/>
    <n v="1004.84"/>
    <n v="2567.96"/>
    <n v="994.67"/>
    <n v="3562.63"/>
    <n v="0.27919542585112683"/>
    <n v="0.72080457414887311"/>
    <x v="0"/>
    <n v="1522.49"/>
  </r>
  <r>
    <x v="295"/>
    <x v="3"/>
    <x v="3"/>
    <x v="3"/>
    <x v="2"/>
    <x v="295"/>
    <n v="8214.73"/>
    <n v="3285.89"/>
    <n v="3389.59"/>
    <n v="1539.25"/>
    <n v="4928.84"/>
    <n v="0.31229457641148828"/>
    <n v="0.68770542358851172"/>
    <x v="0"/>
    <n v="2053.6824999999999"/>
  </r>
  <r>
    <x v="296"/>
    <x v="2"/>
    <x v="2"/>
    <x v="6"/>
    <x v="0"/>
    <x v="296"/>
    <n v="6215.57"/>
    <n v="932.34"/>
    <n v="1099.6099999999999"/>
    <n v="4183.63"/>
    <n v="5283.23"/>
    <n v="0.79186974634835139"/>
    <n v="0.2081321464331479"/>
    <x v="0"/>
    <n v="2071.8566666666666"/>
  </r>
  <r>
    <x v="297"/>
    <x v="4"/>
    <x v="5"/>
    <x v="0"/>
    <x v="1"/>
    <x v="297"/>
    <n v="6821.14"/>
    <n v="1500.65"/>
    <n v="3337.24"/>
    <n v="1983.25"/>
    <n v="5320.49"/>
    <n v="0.37275702049999154"/>
    <n v="0.6272429795000084"/>
    <x v="0"/>
    <n v="1364.2280000000001"/>
  </r>
  <r>
    <x v="298"/>
    <x v="3"/>
    <x v="3"/>
    <x v="4"/>
    <x v="0"/>
    <x v="298"/>
    <n v="814.9"/>
    <n v="285.22000000000003"/>
    <n v="773.34"/>
    <n v="-243.66"/>
    <n v="529.67999999999995"/>
    <n v="-0.46001359311282286"/>
    <n v="1.4600135931128231"/>
    <x v="1"/>
    <n v="116.41428571428571"/>
  </r>
  <r>
    <x v="299"/>
    <x v="4"/>
    <x v="5"/>
    <x v="2"/>
    <x v="0"/>
    <x v="299"/>
    <n v="8828.41"/>
    <n v="2383.67"/>
    <n v="4007.86"/>
    <n v="2436.88"/>
    <n v="6444.74"/>
    <n v="0.37811921039483365"/>
    <n v="0.62188078960516646"/>
    <x v="0"/>
    <n v="1471.4016666666666"/>
  </r>
  <r>
    <x v="300"/>
    <x v="4"/>
    <x v="5"/>
    <x v="6"/>
    <x v="1"/>
    <x v="300"/>
    <n v="2738.37"/>
    <n v="602.44000000000005"/>
    <n v="2598.71"/>
    <n v="-462.78"/>
    <n v="2135.9299999999998"/>
    <n v="-0.21666440379600455"/>
    <n v="1.2166644037960046"/>
    <x v="1"/>
    <n v="912.79"/>
  </r>
  <r>
    <x v="301"/>
    <x v="3"/>
    <x v="6"/>
    <x v="3"/>
    <x v="1"/>
    <x v="301"/>
    <n v="1094.49"/>
    <n v="383.07"/>
    <n v="1038.67"/>
    <n v="-327.25"/>
    <n v="711.42000000000007"/>
    <n v="-0.45999550195383876"/>
    <n v="1.4599955019538386"/>
    <x v="1"/>
    <n v="273.6225"/>
  </r>
  <r>
    <x v="302"/>
    <x v="3"/>
    <x v="3"/>
    <x v="5"/>
    <x v="0"/>
    <x v="302"/>
    <n v="19539.560000000001"/>
    <n v="7815.83"/>
    <n v="4611.79"/>
    <n v="7111.95"/>
    <n v="11723.730000000001"/>
    <n v="0.60662860710712363"/>
    <n v="0.39337224586373104"/>
    <x v="0"/>
    <n v="2442.4450000000002"/>
  </r>
  <r>
    <x v="303"/>
    <x v="3"/>
    <x v="3"/>
    <x v="3"/>
    <x v="0"/>
    <x v="303"/>
    <n v="11158.82"/>
    <n v="4463.53"/>
    <n v="2750.84"/>
    <n v="3944.46"/>
    <n v="6695.29"/>
    <n v="0.58913952943039061"/>
    <n v="0.41086196415689241"/>
    <x v="0"/>
    <n v="2789.7049999999999"/>
  </r>
  <r>
    <x v="304"/>
    <x v="2"/>
    <x v="2"/>
    <x v="6"/>
    <x v="1"/>
    <x v="304"/>
    <n v="1000.81"/>
    <n v="150.12"/>
    <n v="949.77"/>
    <n v="-99.08"/>
    <n v="850.68999999999994"/>
    <n v="-0.1164701595175681"/>
    <n v="1.1164701595175681"/>
    <x v="1"/>
    <n v="333.6033333333333"/>
  </r>
  <r>
    <x v="305"/>
    <x v="1"/>
    <x v="1"/>
    <x v="3"/>
    <x v="0"/>
    <x v="305"/>
    <n v="5738.18"/>
    <n v="1434.54"/>
    <n v="2773.94"/>
    <n v="1529.7"/>
    <n v="4303.6400000000003"/>
    <n v="0.35544329916071044"/>
    <n v="0.64455670083928951"/>
    <x v="0"/>
    <n v="1434.5450000000001"/>
  </r>
  <r>
    <x v="306"/>
    <x v="3"/>
    <x v="6"/>
    <x v="5"/>
    <x v="0"/>
    <x v="306"/>
    <n v="9792.82"/>
    <n v="3917.13"/>
    <n v="5193.75"/>
    <n v="681.94"/>
    <n v="5875.69"/>
    <n v="0.11606126259213813"/>
    <n v="0.883938737407862"/>
    <x v="0"/>
    <n v="1224.1025"/>
  </r>
  <r>
    <x v="307"/>
    <x v="0"/>
    <x v="7"/>
    <x v="2"/>
    <x v="2"/>
    <x v="307"/>
    <n v="382.18"/>
    <n v="38.22"/>
    <n v="362.69"/>
    <n v="-18.73"/>
    <n v="343.96000000000004"/>
    <n v="-5.4454006279799974E-2"/>
    <n v="1.0544540062797998"/>
    <x v="1"/>
    <n v="63.696666666666665"/>
  </r>
  <r>
    <x v="308"/>
    <x v="2"/>
    <x v="2"/>
    <x v="4"/>
    <x v="0"/>
    <x v="308"/>
    <n v="2993.98"/>
    <n v="449.1"/>
    <n v="1979.1"/>
    <n v="565.78"/>
    <n v="2544.88"/>
    <n v="0.2223208952877935"/>
    <n v="0.77767910471220636"/>
    <x v="0"/>
    <n v="427.7114285714286"/>
  </r>
  <r>
    <x v="309"/>
    <x v="0"/>
    <x v="0"/>
    <x v="2"/>
    <x v="2"/>
    <x v="309"/>
    <n v="481.41"/>
    <n v="48.14"/>
    <n v="456.86"/>
    <n v="-23.59"/>
    <n v="433.27000000000004"/>
    <n v="-5.4446419092021137E-2"/>
    <n v="1.0544464190920211"/>
    <x v="1"/>
    <n v="80.234999999999999"/>
  </r>
  <r>
    <x v="310"/>
    <x v="0"/>
    <x v="7"/>
    <x v="3"/>
    <x v="1"/>
    <x v="310"/>
    <n v="673.69"/>
    <n v="67.37"/>
    <n v="594.53"/>
    <n v="11.79"/>
    <n v="606.32000000000005"/>
    <n v="1.9445177464045386E-2"/>
    <n v="0.9805548225359545"/>
    <x v="2"/>
    <n v="168.42250000000001"/>
  </r>
  <r>
    <x v="311"/>
    <x v="4"/>
    <x v="4"/>
    <x v="5"/>
    <x v="2"/>
    <x v="311"/>
    <n v="2986.41"/>
    <n v="657.01"/>
    <n v="2834.1"/>
    <n v="-504.7"/>
    <n v="2329.3999999999996"/>
    <n v="-0.21666523568300852"/>
    <n v="1.2166652356830086"/>
    <x v="1"/>
    <n v="373.30124999999998"/>
  </r>
  <r>
    <x v="312"/>
    <x v="4"/>
    <x v="4"/>
    <x v="5"/>
    <x v="0"/>
    <x v="312"/>
    <n v="9865.91"/>
    <n v="2663.8"/>
    <n v="4326.97"/>
    <n v="2875.15"/>
    <n v="7202.11"/>
    <n v="0.39920939835687047"/>
    <n v="0.60079199012511619"/>
    <x v="0"/>
    <n v="1233.23875"/>
  </r>
  <r>
    <x v="313"/>
    <x v="1"/>
    <x v="1"/>
    <x v="6"/>
    <x v="0"/>
    <x v="313"/>
    <n v="3256.39"/>
    <n v="814.1"/>
    <n v="2431.5300000000002"/>
    <n v="10.76"/>
    <n v="2442.29"/>
    <n v="4.4057012066544103E-3"/>
    <n v="0.99559429879334571"/>
    <x v="2"/>
    <n v="1085.4633333333334"/>
  </r>
  <r>
    <x v="314"/>
    <x v="2"/>
    <x v="2"/>
    <x v="0"/>
    <x v="0"/>
    <x v="314"/>
    <n v="2462.75"/>
    <n v="369.41"/>
    <n v="1536.09"/>
    <n v="557.24"/>
    <n v="2093.34"/>
    <n v="0.26619660446941251"/>
    <n v="0.73379861847573724"/>
    <x v="0"/>
    <n v="492.55"/>
  </r>
  <r>
    <x v="315"/>
    <x v="3"/>
    <x v="3"/>
    <x v="3"/>
    <x v="1"/>
    <x v="315"/>
    <n v="5362.56"/>
    <n v="1876.9"/>
    <n v="2769.64"/>
    <n v="716.03"/>
    <n v="3485.6600000000003"/>
    <n v="0.20542164181245443"/>
    <n v="0.79458122708468404"/>
    <x v="0"/>
    <n v="1340.64"/>
  </r>
  <r>
    <x v="316"/>
    <x v="0"/>
    <x v="7"/>
    <x v="3"/>
    <x v="1"/>
    <x v="316"/>
    <n v="795.72"/>
    <n v="79.569999999999993"/>
    <n v="687.88"/>
    <n v="28.27"/>
    <n v="716.15000000000009"/>
    <n v="3.9474970327445361E-2"/>
    <n v="0.96052502967255449"/>
    <x v="2"/>
    <n v="198.93"/>
  </r>
  <r>
    <x v="317"/>
    <x v="4"/>
    <x v="5"/>
    <x v="3"/>
    <x v="0"/>
    <x v="317"/>
    <n v="7436.29"/>
    <n v="1635.98"/>
    <n v="3478.3"/>
    <n v="2322.0100000000002"/>
    <n v="5800.3099999999995"/>
    <n v="0.40032515503481719"/>
    <n v="0.59967484496518297"/>
    <x v="0"/>
    <n v="1859.0725"/>
  </r>
  <r>
    <x v="318"/>
    <x v="4"/>
    <x v="5"/>
    <x v="3"/>
    <x v="2"/>
    <x v="318"/>
    <n v="6480.77"/>
    <n v="1425.77"/>
    <n v="3094.97"/>
    <n v="1960.03"/>
    <n v="5055"/>
    <n v="0.38774085064292779"/>
    <n v="0.61225914935707215"/>
    <x v="0"/>
    <n v="1620.1925000000001"/>
  </r>
  <r>
    <x v="319"/>
    <x v="0"/>
    <x v="0"/>
    <x v="6"/>
    <x v="1"/>
    <x v="319"/>
    <n v="538.84"/>
    <n v="53.88"/>
    <n v="511.36"/>
    <n v="-26.4"/>
    <n v="484.96000000000004"/>
    <n v="-5.4437479379742651E-2"/>
    <n v="1.0544374793797426"/>
    <x v="1"/>
    <n v="179.61333333333334"/>
  </r>
  <r>
    <x v="320"/>
    <x v="3"/>
    <x v="6"/>
    <x v="0"/>
    <x v="0"/>
    <x v="320"/>
    <n v="7730.16"/>
    <n v="2705.56"/>
    <n v="3853.64"/>
    <n v="1170.97"/>
    <n v="5024.6000000000004"/>
    <n v="0.23304740675874697"/>
    <n v="0.76695458344942868"/>
    <x v="0"/>
    <n v="1546.0319999999999"/>
  </r>
  <r>
    <x v="321"/>
    <x v="2"/>
    <x v="2"/>
    <x v="0"/>
    <x v="0"/>
    <x v="321"/>
    <n v="4806.5"/>
    <n v="720.98"/>
    <n v="1338.19"/>
    <n v="2747.34"/>
    <n v="4085.52"/>
    <n v="0.67245785114257184"/>
    <n v="0.32754459652626838"/>
    <x v="0"/>
    <n v="961.3"/>
  </r>
  <r>
    <x v="322"/>
    <x v="3"/>
    <x v="6"/>
    <x v="7"/>
    <x v="1"/>
    <x v="322"/>
    <n v="4835.5600000000004"/>
    <n v="1692.45"/>
    <n v="2125.21"/>
    <n v="1017.9"/>
    <n v="3143.1100000000006"/>
    <n v="0.32385121742477985"/>
    <n v="0.67614878257521993"/>
    <x v="0"/>
    <n v="4835.5600000000004"/>
  </r>
  <r>
    <x v="323"/>
    <x v="0"/>
    <x v="7"/>
    <x v="3"/>
    <x v="0"/>
    <x v="323"/>
    <n v="938.08"/>
    <n v="93.81"/>
    <n v="504.19"/>
    <n v="340.08"/>
    <n v="844.27"/>
    <n v="0.40280952775770784"/>
    <n v="0.59719047224229216"/>
    <x v="0"/>
    <n v="234.52"/>
  </r>
  <r>
    <x v="324"/>
    <x v="1"/>
    <x v="1"/>
    <x v="3"/>
    <x v="0"/>
    <x v="324"/>
    <n v="13690.11"/>
    <n v="4107.03"/>
    <n v="2436.5"/>
    <n v="7146.58"/>
    <n v="9583.0800000000017"/>
    <n v="0.74574980069038332"/>
    <n v="0.25425019930961651"/>
    <x v="0"/>
    <n v="3422.5275000000001"/>
  </r>
  <r>
    <x v="325"/>
    <x v="2"/>
    <x v="2"/>
    <x v="7"/>
    <x v="1"/>
    <x v="325"/>
    <n v="1840.3"/>
    <n v="276.05"/>
    <n v="544.6"/>
    <n v="1019.66"/>
    <n v="1564.25"/>
    <n v="0.65185232539555693"/>
    <n v="0.3481540674444622"/>
    <x v="0"/>
    <n v="1840.3"/>
  </r>
  <r>
    <x v="326"/>
    <x v="3"/>
    <x v="6"/>
    <x v="0"/>
    <x v="0"/>
    <x v="326"/>
    <n v="9501.7900000000009"/>
    <n v="3800.72"/>
    <n v="3856.96"/>
    <n v="1844.12"/>
    <n v="5701.0700000000015"/>
    <n v="0.32346910316835248"/>
    <n v="0.6765326508883418"/>
    <x v="0"/>
    <n v="1900.3580000000002"/>
  </r>
  <r>
    <x v="327"/>
    <x v="3"/>
    <x v="3"/>
    <x v="5"/>
    <x v="0"/>
    <x v="327"/>
    <n v="15254"/>
    <n v="6101.6"/>
    <n v="4209.33"/>
    <n v="4943.07"/>
    <n v="9152.4"/>
    <n v="0.54008456798216864"/>
    <n v="0.45991543201783142"/>
    <x v="0"/>
    <n v="1906.75"/>
  </r>
  <r>
    <x v="328"/>
    <x v="0"/>
    <x v="7"/>
    <x v="5"/>
    <x v="0"/>
    <x v="328"/>
    <n v="2126.71"/>
    <n v="212.67"/>
    <n v="1130.04"/>
    <n v="784"/>
    <n v="1914.04"/>
    <n v="0.40960481494639611"/>
    <n v="0.59039518505360389"/>
    <x v="0"/>
    <n v="265.83875"/>
  </r>
  <r>
    <x v="329"/>
    <x v="4"/>
    <x v="4"/>
    <x v="1"/>
    <x v="2"/>
    <x v="329"/>
    <n v="12189.45"/>
    <n v="3291.15"/>
    <n v="1883.91"/>
    <n v="7014.39"/>
    <n v="8898.3000000000011"/>
    <n v="0.78828427901958797"/>
    <n v="0.21171572098041197"/>
    <x v="0"/>
    <n v="6094.7250000000004"/>
  </r>
  <r>
    <x v="330"/>
    <x v="0"/>
    <x v="7"/>
    <x v="2"/>
    <x v="0"/>
    <x v="330"/>
    <n v="1656.3"/>
    <n v="165.63"/>
    <n v="890.78"/>
    <n v="599.88"/>
    <n v="1490.67"/>
    <n v="0.40242307150475959"/>
    <n v="0.59757022010237004"/>
    <x v="0"/>
    <n v="276.05"/>
  </r>
  <r>
    <x v="331"/>
    <x v="2"/>
    <x v="2"/>
    <x v="1"/>
    <x v="2"/>
    <x v="331"/>
    <n v="3903.34"/>
    <n v="585.5"/>
    <n v="683.67"/>
    <n v="2634.17"/>
    <n v="3317.84"/>
    <n v="0.79394123887830637"/>
    <n v="0.20605876112169361"/>
    <x v="0"/>
    <n v="1951.67"/>
  </r>
  <r>
    <x v="332"/>
    <x v="4"/>
    <x v="4"/>
    <x v="0"/>
    <x v="2"/>
    <x v="332"/>
    <n v="5036.57"/>
    <n v="1108.05"/>
    <n v="2963.7"/>
    <n v="964.82"/>
    <n v="3928.5199999999995"/>
    <n v="0.24559376050013751"/>
    <n v="0.75440623949986263"/>
    <x v="0"/>
    <n v="1007.314"/>
  </r>
  <r>
    <x v="333"/>
    <x v="4"/>
    <x v="5"/>
    <x v="4"/>
    <x v="0"/>
    <x v="333"/>
    <n v="8519.51"/>
    <n v="2300.27"/>
    <n v="3175.03"/>
    <n v="3044.21"/>
    <n v="6219.24"/>
    <n v="0.48948263774995016"/>
    <n v="0.51051736225004984"/>
    <x v="0"/>
    <n v="1217.0728571428572"/>
  </r>
  <r>
    <x v="334"/>
    <x v="4"/>
    <x v="4"/>
    <x v="3"/>
    <x v="2"/>
    <x v="334"/>
    <n v="4570.07"/>
    <n v="1005.42"/>
    <n v="2482.12"/>
    <n v="1082.54"/>
    <n v="3564.6499999999996"/>
    <n v="0.30368759906302162"/>
    <n v="0.69631520626148435"/>
    <x v="0"/>
    <n v="1142.5174999999999"/>
  </r>
  <r>
    <x v="335"/>
    <x v="4"/>
    <x v="5"/>
    <x v="1"/>
    <x v="2"/>
    <x v="335"/>
    <n v="5078.1000000000004"/>
    <n v="1117.18"/>
    <n v="1969.54"/>
    <n v="1991.38"/>
    <n v="3960.92"/>
    <n v="0.50275693525746545"/>
    <n v="0.49724306474253455"/>
    <x v="0"/>
    <n v="2539.0500000000002"/>
  </r>
  <r>
    <x v="336"/>
    <x v="1"/>
    <x v="1"/>
    <x v="6"/>
    <x v="0"/>
    <x v="336"/>
    <n v="12503.9"/>
    <n v="3751.17"/>
    <n v="3159.35"/>
    <n v="5593.38"/>
    <n v="8752.73"/>
    <n v="0.63904404682881799"/>
    <n v="0.36095595317118201"/>
    <x v="0"/>
    <n v="4167.9666666666662"/>
  </r>
  <r>
    <x v="337"/>
    <x v="2"/>
    <x v="2"/>
    <x v="5"/>
    <x v="0"/>
    <x v="337"/>
    <n v="4041.41"/>
    <n v="606.21"/>
    <n v="1736.01"/>
    <n v="1699.18"/>
    <n v="3435.2"/>
    <n v="0.49463786679087102"/>
    <n v="0.50535922217047047"/>
    <x v="0"/>
    <n v="505.17624999999998"/>
  </r>
  <r>
    <x v="338"/>
    <x v="0"/>
    <x v="0"/>
    <x v="6"/>
    <x v="1"/>
    <x v="338"/>
    <n v="1096.5899999999999"/>
    <n v="109.66"/>
    <n v="520.89"/>
    <n v="466.04"/>
    <n v="986.93"/>
    <n v="0.4722118083349377"/>
    <n v="0.52778819166506241"/>
    <x v="0"/>
    <n v="365.53"/>
  </r>
  <r>
    <x v="339"/>
    <x v="4"/>
    <x v="4"/>
    <x v="7"/>
    <x v="1"/>
    <x v="339"/>
    <n v="4671.0200000000004"/>
    <n v="1027.6199999999999"/>
    <n v="1479.28"/>
    <n v="2164.12"/>
    <n v="3643.4000000000005"/>
    <n v="0.59398364165340056"/>
    <n v="0.40601635834659927"/>
    <x v="0"/>
    <n v="4671.0200000000004"/>
  </r>
  <r>
    <x v="340"/>
    <x v="0"/>
    <x v="7"/>
    <x v="0"/>
    <x v="0"/>
    <x v="340"/>
    <n v="1640.11"/>
    <n v="164.01"/>
    <n v="496.85"/>
    <n v="979.25"/>
    <n v="1476.1"/>
    <n v="0.66340356344421114"/>
    <n v="0.33659643655578891"/>
    <x v="0"/>
    <n v="328.02199999999999"/>
  </r>
  <r>
    <x v="341"/>
    <x v="0"/>
    <x v="7"/>
    <x v="0"/>
    <x v="1"/>
    <x v="341"/>
    <n v="822.26"/>
    <n v="82.23"/>
    <n v="661.27"/>
    <n v="78.760000000000005"/>
    <n v="740.03"/>
    <n v="0.10642811777900897"/>
    <n v="0.89357188222099104"/>
    <x v="0"/>
    <n v="164.452"/>
  </r>
  <r>
    <x v="342"/>
    <x v="4"/>
    <x v="4"/>
    <x v="1"/>
    <x v="2"/>
    <x v="342"/>
    <n v="3129.34"/>
    <n v="688.46"/>
    <n v="1511.19"/>
    <n v="929.7"/>
    <n v="2440.88"/>
    <n v="0.38088722100226147"/>
    <n v="0.61911687588082986"/>
    <x v="0"/>
    <n v="1564.67"/>
  </r>
  <r>
    <x v="343"/>
    <x v="0"/>
    <x v="7"/>
    <x v="3"/>
    <x v="2"/>
    <x v="343"/>
    <n v="1036.6600000000001"/>
    <n v="103.67"/>
    <n v="691.71"/>
    <n v="241.28"/>
    <n v="932.99000000000012"/>
    <n v="0.25860941703555235"/>
    <n v="0.7413905829644476"/>
    <x v="0"/>
    <n v="259.16500000000002"/>
  </r>
  <r>
    <x v="344"/>
    <x v="0"/>
    <x v="7"/>
    <x v="0"/>
    <x v="2"/>
    <x v="344"/>
    <n v="1146.2"/>
    <n v="114.62"/>
    <n v="751.09"/>
    <n v="280.49"/>
    <n v="1031.58"/>
    <n v="0.27190329397623064"/>
    <n v="0.72809670602376941"/>
    <x v="0"/>
    <n v="229.24"/>
  </r>
  <r>
    <x v="345"/>
    <x v="3"/>
    <x v="3"/>
    <x v="1"/>
    <x v="1"/>
    <x v="345"/>
    <n v="3729.71"/>
    <n v="1305.4000000000001"/>
    <n v="2033.84"/>
    <n v="390.48"/>
    <n v="2424.31"/>
    <n v="0.16106851021527777"/>
    <n v="0.83893561466974109"/>
    <x v="0"/>
    <n v="1864.855"/>
  </r>
  <r>
    <x v="346"/>
    <x v="3"/>
    <x v="6"/>
    <x v="1"/>
    <x v="2"/>
    <x v="346"/>
    <n v="4902.6899999999996"/>
    <n v="1715.94"/>
    <n v="2344.58"/>
    <n v="842.17"/>
    <n v="3186.7499999999995"/>
    <n v="0.26427237781438773"/>
    <n v="0.73572762218561238"/>
    <x v="0"/>
    <n v="2451.3449999999998"/>
  </r>
  <r>
    <x v="347"/>
    <x v="4"/>
    <x v="4"/>
    <x v="2"/>
    <x v="0"/>
    <x v="347"/>
    <n v="7524.89"/>
    <n v="1655.48"/>
    <n v="2948.54"/>
    <n v="2920.88"/>
    <n v="5869.41"/>
    <n v="0.49764456734152157"/>
    <n v="0.50235713640723689"/>
    <x v="0"/>
    <n v="1254.1483333333333"/>
  </r>
  <r>
    <x v="348"/>
    <x v="0"/>
    <x v="7"/>
    <x v="2"/>
    <x v="1"/>
    <x v="348"/>
    <n v="646.97"/>
    <n v="64.7"/>
    <n v="613.98"/>
    <n v="-31.7"/>
    <n v="582.27"/>
    <n v="-5.4442097308808626E-2"/>
    <n v="1.0544592714719976"/>
    <x v="1"/>
    <n v="107.82833333333333"/>
  </r>
  <r>
    <x v="349"/>
    <x v="3"/>
    <x v="3"/>
    <x v="0"/>
    <x v="0"/>
    <x v="349"/>
    <n v="7179.88"/>
    <n v="2512.96"/>
    <n v="4269.01"/>
    <n v="397.91"/>
    <n v="4666.92"/>
    <n v="8.5261800073710287E-2"/>
    <n v="0.9147381999262898"/>
    <x v="2"/>
    <n v="1435.9760000000001"/>
  </r>
  <r>
    <x v="350"/>
    <x v="3"/>
    <x v="6"/>
    <x v="1"/>
    <x v="2"/>
    <x v="350"/>
    <n v="1718.6"/>
    <n v="601.51"/>
    <n v="1630.95"/>
    <n v="-513.86"/>
    <n v="1117.0899999999999"/>
    <n v="-0.45999874674377184"/>
    <n v="1.4599987467437718"/>
    <x v="1"/>
    <n v="859.3"/>
  </r>
  <r>
    <x v="351"/>
    <x v="1"/>
    <x v="1"/>
    <x v="7"/>
    <x v="1"/>
    <x v="351"/>
    <n v="4622.8999999999996"/>
    <n v="1155.73"/>
    <n v="1426.73"/>
    <n v="2040.45"/>
    <n v="3467.1699999999996"/>
    <n v="0.58850589962418931"/>
    <n v="0.41149698457243233"/>
    <x v="0"/>
    <n v="4622.8999999999996"/>
  </r>
  <r>
    <x v="352"/>
    <x v="3"/>
    <x v="3"/>
    <x v="7"/>
    <x v="1"/>
    <x v="352"/>
    <n v="5383.07"/>
    <n v="1884.07"/>
    <n v="1475.7"/>
    <n v="2023.29"/>
    <n v="3499"/>
    <n v="0.57824807087739349"/>
    <n v="0.42174907116318949"/>
    <x v="0"/>
    <n v="5383.07"/>
  </r>
  <r>
    <x v="353"/>
    <x v="4"/>
    <x v="4"/>
    <x v="2"/>
    <x v="0"/>
    <x v="353"/>
    <n v="4375.13"/>
    <n v="962.53"/>
    <n v="3783.65"/>
    <n v="-371.05"/>
    <n v="3412.6000000000004"/>
    <n v="-0.10872941452265135"/>
    <n v="1.1087294145226512"/>
    <x v="1"/>
    <n v="729.18833333333339"/>
  </r>
  <r>
    <x v="354"/>
    <x v="4"/>
    <x v="5"/>
    <x v="0"/>
    <x v="0"/>
    <x v="354"/>
    <n v="13471.43"/>
    <n v="3637.29"/>
    <n v="4141.99"/>
    <n v="5692.15"/>
    <n v="9834.14"/>
    <n v="0.57881522939474117"/>
    <n v="0.42118477060525883"/>
    <x v="0"/>
    <n v="2694.2860000000001"/>
  </r>
  <r>
    <x v="355"/>
    <x v="3"/>
    <x v="3"/>
    <x v="5"/>
    <x v="0"/>
    <x v="355"/>
    <n v="13190.37"/>
    <n v="5276.15"/>
    <n v="6247.69"/>
    <n v="1666.53"/>
    <n v="7914.2200000000012"/>
    <n v="0.21057413112094428"/>
    <n v="0.78942586887905553"/>
    <x v="0"/>
    <n v="1648.7962500000001"/>
  </r>
  <r>
    <x v="356"/>
    <x v="4"/>
    <x v="5"/>
    <x v="3"/>
    <x v="0"/>
    <x v="356"/>
    <n v="6090.89"/>
    <n v="1340"/>
    <n v="2641.04"/>
    <n v="2109.86"/>
    <n v="4750.8900000000003"/>
    <n v="0.44409784271999564"/>
    <n v="0.55590426214877631"/>
    <x v="0"/>
    <n v="1522.7225000000001"/>
  </r>
  <r>
    <x v="357"/>
    <x v="3"/>
    <x v="6"/>
    <x v="4"/>
    <x v="0"/>
    <x v="357"/>
    <n v="4544.76"/>
    <n v="1590.66"/>
    <n v="4312.97"/>
    <n v="-1358.88"/>
    <n v="2954.1000000000004"/>
    <n v="-0.45999796892454553"/>
    <n v="1.459994583798788"/>
    <x v="1"/>
    <n v="649.25142857142862"/>
  </r>
  <r>
    <x v="358"/>
    <x v="1"/>
    <x v="1"/>
    <x v="5"/>
    <x v="0"/>
    <x v="358"/>
    <n v="4329.34"/>
    <n v="1082.3399999999999"/>
    <n v="4108.54"/>
    <n v="-861.54"/>
    <n v="3247"/>
    <n v="-0.26533415460425008"/>
    <n v="1.26533415460425"/>
    <x v="1"/>
    <n v="541.16750000000002"/>
  </r>
  <r>
    <x v="359"/>
    <x v="3"/>
    <x v="6"/>
    <x v="7"/>
    <x v="1"/>
    <x v="359"/>
    <n v="3214.72"/>
    <n v="1125.1500000000001"/>
    <n v="1473.1"/>
    <n v="616.47"/>
    <n v="2089.5699999999997"/>
    <n v="0.29502242088085112"/>
    <n v="0.70497757911914893"/>
    <x v="0"/>
    <n v="3214.72"/>
  </r>
  <r>
    <x v="360"/>
    <x v="0"/>
    <x v="0"/>
    <x v="7"/>
    <x v="1"/>
    <x v="360"/>
    <n v="835.54"/>
    <n v="83.55"/>
    <n v="363.49"/>
    <n v="388.49"/>
    <n v="751.99"/>
    <n v="0.5166159124456442"/>
    <n v="0.48337078950517959"/>
    <x v="0"/>
    <n v="835.54"/>
  </r>
  <r>
    <x v="361"/>
    <x v="3"/>
    <x v="6"/>
    <x v="5"/>
    <x v="2"/>
    <x v="361"/>
    <n v="4143.68"/>
    <n v="1450.29"/>
    <n v="3932.35"/>
    <n v="-1238.96"/>
    <n v="2693.3900000000003"/>
    <n v="-0.46000022276759023"/>
    <n v="1.4600002227675901"/>
    <x v="1"/>
    <n v="517.96"/>
  </r>
  <r>
    <x v="362"/>
    <x v="0"/>
    <x v="7"/>
    <x v="2"/>
    <x v="1"/>
    <x v="362"/>
    <n v="711.64"/>
    <n v="71.16"/>
    <n v="675.35"/>
    <n v="-34.869999999999997"/>
    <n v="640.48"/>
    <n v="-5.4443542343242564E-2"/>
    <n v="1.0544435423432426"/>
    <x v="1"/>
    <n v="118.60666666666667"/>
  </r>
  <r>
    <x v="363"/>
    <x v="3"/>
    <x v="3"/>
    <x v="2"/>
    <x v="0"/>
    <x v="363"/>
    <n v="6403.08"/>
    <n v="2241.08"/>
    <n v="3438.15"/>
    <n v="723.85"/>
    <n v="4162"/>
    <n v="0.17391878904372898"/>
    <n v="0.82608121095627107"/>
    <x v="0"/>
    <n v="1067.18"/>
  </r>
  <r>
    <x v="364"/>
    <x v="1"/>
    <x v="1"/>
    <x v="0"/>
    <x v="0"/>
    <x v="364"/>
    <n v="10299.450000000001"/>
    <n v="3089.84"/>
    <n v="3478.38"/>
    <n v="3731.24"/>
    <n v="7209.6100000000006"/>
    <n v="0.51753700963020188"/>
    <n v="0.48246437740737708"/>
    <x v="0"/>
    <n v="2059.8900000000003"/>
  </r>
  <r>
    <x v="365"/>
    <x v="0"/>
    <x v="0"/>
    <x v="2"/>
    <x v="1"/>
    <x v="365"/>
    <n v="1373.58"/>
    <n v="137.36000000000001"/>
    <n v="888.07"/>
    <n v="348.15"/>
    <n v="1236.2199999999998"/>
    <n v="0.28162462992024079"/>
    <n v="0.71837537007975938"/>
    <x v="0"/>
    <n v="228.92999999999998"/>
  </r>
  <r>
    <x v="366"/>
    <x v="1"/>
    <x v="1"/>
    <x v="6"/>
    <x v="1"/>
    <x v="366"/>
    <n v="5602.35"/>
    <n v="1400.59"/>
    <n v="2579.88"/>
    <n v="1621.88"/>
    <n v="4201.76"/>
    <n v="0.38600015231712426"/>
    <n v="0.61399984768287574"/>
    <x v="0"/>
    <n v="1867.45"/>
  </r>
  <r>
    <x v="367"/>
    <x v="1"/>
    <x v="1"/>
    <x v="4"/>
    <x v="0"/>
    <x v="367"/>
    <n v="11104.19"/>
    <n v="3331.26"/>
    <n v="3487.52"/>
    <n v="4285.42"/>
    <n v="7772.93"/>
    <n v="0.55132620517616904"/>
    <n v="0.44867508133998374"/>
    <x v="0"/>
    <n v="1586.3128571428572"/>
  </r>
  <r>
    <x v="368"/>
    <x v="4"/>
    <x v="5"/>
    <x v="5"/>
    <x v="2"/>
    <x v="368"/>
    <n v="6633.63"/>
    <n v="1459.4"/>
    <n v="3994.48"/>
    <n v="1179.75"/>
    <n v="5174.2299999999996"/>
    <n v="0.22800493986544859"/>
    <n v="0.77199506013455144"/>
    <x v="0"/>
    <n v="829.20375000000001"/>
  </r>
  <r>
    <x v="369"/>
    <x v="4"/>
    <x v="5"/>
    <x v="5"/>
    <x v="2"/>
    <x v="369"/>
    <n v="3624.22"/>
    <n v="797.33"/>
    <n v="3439.38"/>
    <n v="-612.49"/>
    <n v="2826.89"/>
    <n v="-0.21666566438736565"/>
    <n v="1.2166656643873657"/>
    <x v="1"/>
    <n v="453.02749999999997"/>
  </r>
  <r>
    <x v="370"/>
    <x v="4"/>
    <x v="4"/>
    <x v="1"/>
    <x v="2"/>
    <x v="370"/>
    <n v="4987.42"/>
    <n v="1097.23"/>
    <n v="2069.84"/>
    <n v="1820.34"/>
    <n v="3890.19"/>
    <n v="0.46793087227102015"/>
    <n v="0.53206655716044715"/>
    <x v="0"/>
    <n v="2493.71"/>
  </r>
  <r>
    <x v="371"/>
    <x v="4"/>
    <x v="5"/>
    <x v="7"/>
    <x v="1"/>
    <x v="371"/>
    <n v="3699.65"/>
    <n v="813.92"/>
    <n v="1604.6"/>
    <n v="1281.1300000000001"/>
    <n v="2885.73"/>
    <n v="0.44395352302536972"/>
    <n v="0.55604647697463028"/>
    <x v="0"/>
    <n v="3699.65"/>
  </r>
  <r>
    <x v="372"/>
    <x v="4"/>
    <x v="5"/>
    <x v="5"/>
    <x v="0"/>
    <x v="372"/>
    <n v="1525.54"/>
    <n v="335.62"/>
    <n v="1447.74"/>
    <n v="-257.82"/>
    <n v="1189.92"/>
    <n v="-0.21667002823719239"/>
    <n v="1.2166700282371923"/>
    <x v="1"/>
    <n v="190.6925"/>
  </r>
  <r>
    <x v="373"/>
    <x v="3"/>
    <x v="6"/>
    <x v="6"/>
    <x v="1"/>
    <x v="373"/>
    <n v="4587.93"/>
    <n v="1605.78"/>
    <n v="3030.37"/>
    <n v="-48.21"/>
    <n v="2982.1500000000005"/>
    <n v="-1.6166188823499822E-2"/>
    <n v="1.016169542108881"/>
    <x v="1"/>
    <n v="1529.3100000000002"/>
  </r>
  <r>
    <x v="374"/>
    <x v="4"/>
    <x v="5"/>
    <x v="5"/>
    <x v="0"/>
    <x v="374"/>
    <n v="9635.92"/>
    <n v="2601.6999999999998"/>
    <n v="5651.76"/>
    <n v="1382.46"/>
    <n v="7034.22"/>
    <n v="0.19653351757550944"/>
    <n v="0.80346648242449059"/>
    <x v="0"/>
    <n v="1204.49"/>
  </r>
  <r>
    <x v="375"/>
    <x v="0"/>
    <x v="7"/>
    <x v="3"/>
    <x v="0"/>
    <x v="375"/>
    <n v="2614.52"/>
    <n v="261.45"/>
    <n v="575.28"/>
    <n v="1777.78"/>
    <n v="2353.0700000000002"/>
    <n v="0.75551513554632876"/>
    <n v="0.24448061468634588"/>
    <x v="0"/>
    <n v="653.63"/>
  </r>
  <r>
    <x v="376"/>
    <x v="2"/>
    <x v="2"/>
    <x v="6"/>
    <x v="2"/>
    <x v="376"/>
    <n v="766.91"/>
    <n v="115.04"/>
    <n v="727.8"/>
    <n v="-75.92"/>
    <n v="651.87"/>
    <n v="-0.1164649393283937"/>
    <n v="1.1164802798103917"/>
    <x v="1"/>
    <n v="255.63666666666666"/>
  </r>
  <r>
    <x v="377"/>
    <x v="4"/>
    <x v="5"/>
    <x v="0"/>
    <x v="0"/>
    <x v="377"/>
    <n v="8097.85"/>
    <n v="2186.42"/>
    <n v="4045.23"/>
    <n v="1866.2"/>
    <n v="5911.43"/>
    <n v="0.31569349548248055"/>
    <n v="0.6843065045175194"/>
    <x v="0"/>
    <n v="1619.5700000000002"/>
  </r>
  <r>
    <x v="378"/>
    <x v="2"/>
    <x v="2"/>
    <x v="3"/>
    <x v="1"/>
    <x v="378"/>
    <n v="1514.55"/>
    <n v="227.18"/>
    <n v="1233"/>
    <n v="54.37"/>
    <n v="1287.3699999999999"/>
    <n v="4.223339055593963E-2"/>
    <n v="0.95776660944406045"/>
    <x v="2"/>
    <n v="378.63749999999999"/>
  </r>
  <r>
    <x v="379"/>
    <x v="0"/>
    <x v="0"/>
    <x v="3"/>
    <x v="1"/>
    <x v="379"/>
    <n v="1077.1300000000001"/>
    <n v="107.71"/>
    <n v="626.39"/>
    <n v="343.03"/>
    <n v="969.42000000000007"/>
    <n v="0.35385075612221734"/>
    <n v="0.6461492438777825"/>
    <x v="0"/>
    <n v="269.28250000000003"/>
  </r>
  <r>
    <x v="380"/>
    <x v="4"/>
    <x v="4"/>
    <x v="5"/>
    <x v="0"/>
    <x v="380"/>
    <n v="6597.97"/>
    <n v="1451.55"/>
    <n v="5177.9399999999996"/>
    <n v="-31.52"/>
    <n v="5146.42"/>
    <n v="-6.1246458703331638E-3"/>
    <n v="1.006124645870333"/>
    <x v="1"/>
    <n v="824.74625000000003"/>
  </r>
  <r>
    <x v="381"/>
    <x v="3"/>
    <x v="3"/>
    <x v="2"/>
    <x v="0"/>
    <x v="381"/>
    <n v="4229.93"/>
    <n v="1480.48"/>
    <n v="3576.57"/>
    <n v="-827.11"/>
    <n v="2749.4500000000003"/>
    <n v="-0.3008274382149157"/>
    <n v="1.3008310753059702"/>
    <x v="1"/>
    <n v="704.98833333333334"/>
  </r>
  <r>
    <x v="382"/>
    <x v="3"/>
    <x v="3"/>
    <x v="5"/>
    <x v="0"/>
    <x v="382"/>
    <n v="12974.25"/>
    <n v="5189.7"/>
    <n v="5311.18"/>
    <n v="2473.37"/>
    <n v="7784.55"/>
    <n v="0.3177280639214855"/>
    <n v="0.68227193607851455"/>
    <x v="0"/>
    <n v="1621.78125"/>
  </r>
  <r>
    <x v="383"/>
    <x v="1"/>
    <x v="1"/>
    <x v="6"/>
    <x v="1"/>
    <x v="383"/>
    <n v="5686.87"/>
    <n v="1421.72"/>
    <n v="3015.25"/>
    <n v="1249.9000000000001"/>
    <n v="4265.1499999999996"/>
    <n v="0.29304948243320872"/>
    <n v="0.70695051756679139"/>
    <x v="0"/>
    <n v="1895.6233333333332"/>
  </r>
  <r>
    <x v="384"/>
    <x v="2"/>
    <x v="2"/>
    <x v="0"/>
    <x v="0"/>
    <x v="384"/>
    <n v="5349.27"/>
    <n v="802.39"/>
    <n v="1173.24"/>
    <n v="3373.64"/>
    <n v="4546.88"/>
    <n v="0.74196811879794489"/>
    <n v="0.25803188120205506"/>
    <x v="0"/>
    <n v="1069.854"/>
  </r>
  <r>
    <x v="385"/>
    <x v="2"/>
    <x v="2"/>
    <x v="7"/>
    <x v="1"/>
    <x v="385"/>
    <n v="1524.65"/>
    <n v="228.7"/>
    <n v="749.45"/>
    <n v="546.51"/>
    <n v="1295.95"/>
    <n v="0.4217060843396736"/>
    <n v="0.5783016320074077"/>
    <x v="0"/>
    <n v="1524.65"/>
  </r>
  <r>
    <x v="386"/>
    <x v="0"/>
    <x v="7"/>
    <x v="4"/>
    <x v="0"/>
    <x v="386"/>
    <n v="1322.92"/>
    <n v="132.29"/>
    <n v="890.89"/>
    <n v="299.74"/>
    <n v="1190.6300000000001"/>
    <n v="0.25174907401963664"/>
    <n v="0.74825092598036325"/>
    <x v="0"/>
    <n v="188.98857142857145"/>
  </r>
  <r>
    <x v="387"/>
    <x v="4"/>
    <x v="4"/>
    <x v="2"/>
    <x v="0"/>
    <x v="387"/>
    <n v="8150.71"/>
    <n v="2200.69"/>
    <n v="3583.28"/>
    <n v="2366.7399999999998"/>
    <n v="5950.02"/>
    <n v="0.39777009152910403"/>
    <n v="0.60222990847089586"/>
    <x v="0"/>
    <n v="1358.4516666666666"/>
  </r>
  <r>
    <x v="388"/>
    <x v="2"/>
    <x v="2"/>
    <x v="6"/>
    <x v="1"/>
    <x v="388"/>
    <n v="1493.59"/>
    <n v="224.04"/>
    <n v="1033.04"/>
    <n v="236.51"/>
    <n v="1269.55"/>
    <n v="0.18629435626796897"/>
    <n v="0.81370564373203103"/>
    <x v="0"/>
    <n v="497.86333333333329"/>
  </r>
  <r>
    <x v="389"/>
    <x v="2"/>
    <x v="2"/>
    <x v="7"/>
    <x v="1"/>
    <x v="389"/>
    <n v="1716.08"/>
    <n v="257.41000000000003"/>
    <n v="583.02"/>
    <n v="875.64"/>
    <n v="1458.6699999999998"/>
    <n v="0.60030027353685211"/>
    <n v="0.39969287090294586"/>
    <x v="0"/>
    <n v="1716.08"/>
  </r>
  <r>
    <x v="390"/>
    <x v="1"/>
    <x v="1"/>
    <x v="6"/>
    <x v="2"/>
    <x v="390"/>
    <n v="4485.6099999999997"/>
    <n v="1121.4000000000001"/>
    <n v="3009.52"/>
    <n v="354.69"/>
    <n v="3364.2099999999996"/>
    <n v="0.10543039822127633"/>
    <n v="0.8945696017787238"/>
    <x v="0"/>
    <n v="1495.2033333333331"/>
  </r>
  <r>
    <x v="391"/>
    <x v="0"/>
    <x v="0"/>
    <x v="2"/>
    <x v="1"/>
    <x v="391"/>
    <n v="646.47"/>
    <n v="64.650000000000006"/>
    <n v="613.5"/>
    <n v="-31.68"/>
    <n v="581.82000000000005"/>
    <n v="-5.4449829844281733E-2"/>
    <n v="1.0544498298442817"/>
    <x v="1"/>
    <n v="107.745"/>
  </r>
  <r>
    <x v="392"/>
    <x v="0"/>
    <x v="0"/>
    <x v="7"/>
    <x v="1"/>
    <x v="392"/>
    <n v="925.56"/>
    <n v="92.56"/>
    <n v="375.4"/>
    <n v="457.6"/>
    <n v="833"/>
    <n v="0.54933973589435781"/>
    <n v="0.45066026410564225"/>
    <x v="0"/>
    <n v="925.56"/>
  </r>
  <r>
    <x v="393"/>
    <x v="2"/>
    <x v="2"/>
    <x v="2"/>
    <x v="0"/>
    <x v="393"/>
    <n v="1060.47"/>
    <n v="159.07"/>
    <n v="1006.39"/>
    <n v="-104.99"/>
    <n v="901.40000000000009"/>
    <n v="-0.11647437319724871"/>
    <n v="1.1164743731972486"/>
    <x v="1"/>
    <n v="176.745"/>
  </r>
  <r>
    <x v="394"/>
    <x v="0"/>
    <x v="7"/>
    <x v="6"/>
    <x v="2"/>
    <x v="394"/>
    <n v="1289.74"/>
    <n v="128.97"/>
    <n v="526.34"/>
    <n v="634.42999999999995"/>
    <n v="1160.77"/>
    <n v="0.54655961129250408"/>
    <n v="0.45344038870749592"/>
    <x v="0"/>
    <n v="429.91333333333336"/>
  </r>
  <r>
    <x v="395"/>
    <x v="1"/>
    <x v="1"/>
    <x v="3"/>
    <x v="0"/>
    <x v="395"/>
    <n v="7671.91"/>
    <n v="1917.98"/>
    <n v="3818.31"/>
    <n v="1935.63"/>
    <n v="5753.93"/>
    <n v="0.33640138131676961"/>
    <n v="0.66360035662581918"/>
    <x v="0"/>
    <n v="1917.9775"/>
  </r>
  <r>
    <x v="396"/>
    <x v="1"/>
    <x v="1"/>
    <x v="4"/>
    <x v="0"/>
    <x v="396"/>
    <n v="8424.09"/>
    <n v="2527.23"/>
    <n v="3543.84"/>
    <n v="2353.02"/>
    <n v="5896.8600000000006"/>
    <n v="0.39902931390604485"/>
    <n v="0.6009706860939551"/>
    <x v="0"/>
    <n v="1203.4414285714286"/>
  </r>
  <r>
    <x v="397"/>
    <x v="0"/>
    <x v="7"/>
    <x v="1"/>
    <x v="2"/>
    <x v="397"/>
    <n v="520.92999999999995"/>
    <n v="52.09"/>
    <n v="447.13"/>
    <n v="21.7"/>
    <n v="468.83999999999992"/>
    <n v="4.6284446719563187E-2"/>
    <n v="0.95369422404231741"/>
    <x v="2"/>
    <n v="260.46499999999997"/>
  </r>
  <r>
    <x v="398"/>
    <x v="2"/>
    <x v="2"/>
    <x v="4"/>
    <x v="0"/>
    <x v="398"/>
    <n v="2128.36"/>
    <n v="319.25"/>
    <n v="1342.65"/>
    <n v="466.46"/>
    <n v="1809.1100000000001"/>
    <n v="0.25783949013603369"/>
    <n v="0.74216050986396631"/>
    <x v="0"/>
    <n v="304.05142857142857"/>
  </r>
  <r>
    <x v="399"/>
    <x v="2"/>
    <x v="2"/>
    <x v="3"/>
    <x v="0"/>
    <x v="399"/>
    <n v="5682.29"/>
    <n v="852.34"/>
    <n v="1355.45"/>
    <n v="3474.49"/>
    <n v="4829.95"/>
    <n v="0.71936355448814171"/>
    <n v="0.28063437509705069"/>
    <x v="0"/>
    <n v="1420.5725"/>
  </r>
  <r>
    <x v="400"/>
    <x v="4"/>
    <x v="5"/>
    <x v="2"/>
    <x v="1"/>
    <x v="400"/>
    <n v="1092.4100000000001"/>
    <n v="240.33"/>
    <n v="1036.7"/>
    <n v="-184.62"/>
    <n v="852.08"/>
    <n v="-0.21666979626326166"/>
    <n v="1.2166697962632618"/>
    <x v="1"/>
    <n v="182.06833333333336"/>
  </r>
  <r>
    <x v="401"/>
    <x v="1"/>
    <x v="1"/>
    <x v="4"/>
    <x v="1"/>
    <x v="401"/>
    <n v="4399.9799999999996"/>
    <n v="1099.99"/>
    <n v="4175.58"/>
    <n v="-875.6"/>
    <n v="3299.99"/>
    <n v="-0.2653341373761739"/>
    <n v="1.2653311070639608"/>
    <x v="1"/>
    <n v="628.56857142857132"/>
  </r>
  <r>
    <x v="402"/>
    <x v="3"/>
    <x v="3"/>
    <x v="2"/>
    <x v="2"/>
    <x v="402"/>
    <n v="3583.5"/>
    <n v="1254.22"/>
    <n v="3400.74"/>
    <n v="-1071.47"/>
    <n v="2329.2799999999997"/>
    <n v="-0.46000051518065677"/>
    <n v="1.4599962220085176"/>
    <x v="1"/>
    <n v="597.25"/>
  </r>
  <r>
    <x v="403"/>
    <x v="2"/>
    <x v="2"/>
    <x v="2"/>
    <x v="0"/>
    <x v="403"/>
    <n v="3111.14"/>
    <n v="466.67"/>
    <n v="1149.0999999999999"/>
    <n v="1495.37"/>
    <n v="2644.47"/>
    <n v="0.56547058578845666"/>
    <n v="0.43452941421154334"/>
    <x v="0"/>
    <n v="518.52333333333331"/>
  </r>
  <r>
    <x v="404"/>
    <x v="0"/>
    <x v="7"/>
    <x v="7"/>
    <x v="1"/>
    <x v="404"/>
    <n v="1349.34"/>
    <n v="134.93"/>
    <n v="247.07"/>
    <n v="967.34"/>
    <n v="1214.4099999999999"/>
    <n v="0.7965514117966751"/>
    <n v="0.20344858820332509"/>
    <x v="0"/>
    <n v="1349.34"/>
  </r>
  <r>
    <x v="405"/>
    <x v="1"/>
    <x v="1"/>
    <x v="0"/>
    <x v="2"/>
    <x v="405"/>
    <n v="8165.29"/>
    <n v="2449.59"/>
    <n v="3656.21"/>
    <n v="2059.4899999999998"/>
    <n v="5715.7"/>
    <n v="0.36032157041132318"/>
    <n v="0.63967842958867682"/>
    <x v="0"/>
    <n v="1633.058"/>
  </r>
  <r>
    <x v="406"/>
    <x v="0"/>
    <x v="0"/>
    <x v="2"/>
    <x v="0"/>
    <x v="406"/>
    <n v="2699.78"/>
    <n v="269.98"/>
    <n v="755.47"/>
    <n v="1674.33"/>
    <n v="2429.8000000000002"/>
    <n v="0.68908140587702682"/>
    <n v="0.31091859412297307"/>
    <x v="0"/>
    <n v="449.96333333333337"/>
  </r>
  <r>
    <x v="407"/>
    <x v="4"/>
    <x v="5"/>
    <x v="4"/>
    <x v="0"/>
    <x v="407"/>
    <n v="6634.3"/>
    <n v="1459.55"/>
    <n v="3424.33"/>
    <n v="1750.43"/>
    <n v="5174.75"/>
    <n v="0.33826368423595343"/>
    <n v="0.66173824822455185"/>
    <x v="0"/>
    <n v="947.75714285714287"/>
  </r>
  <r>
    <x v="408"/>
    <x v="1"/>
    <x v="1"/>
    <x v="4"/>
    <x v="2"/>
    <x v="408"/>
    <n v="6731.1"/>
    <n v="1682.77"/>
    <n v="3501.69"/>
    <n v="1546.64"/>
    <n v="5048.33"/>
    <n v="0.3063666598657378"/>
    <n v="0.69363334013426226"/>
    <x v="0"/>
    <n v="961.58571428571429"/>
  </r>
  <r>
    <x v="409"/>
    <x v="4"/>
    <x v="5"/>
    <x v="4"/>
    <x v="1"/>
    <x v="409"/>
    <n v="5586.65"/>
    <n v="1229.06"/>
    <n v="4325.8999999999996"/>
    <n v="31.69"/>
    <n v="4357.59"/>
    <n v="7.2723684421893758E-3"/>
    <n v="0.99272763155781052"/>
    <x v="2"/>
    <n v="798.09285714285704"/>
  </r>
  <r>
    <x v="410"/>
    <x v="0"/>
    <x v="7"/>
    <x v="3"/>
    <x v="1"/>
    <x v="410"/>
    <n v="531.38"/>
    <n v="53.14"/>
    <n v="431.26"/>
    <n v="46.98"/>
    <n v="478.24"/>
    <n v="9.8235195717631313E-2"/>
    <n v="0.9017648042823686"/>
    <x v="2"/>
    <n v="132.845"/>
  </r>
  <r>
    <x v="411"/>
    <x v="1"/>
    <x v="1"/>
    <x v="1"/>
    <x v="2"/>
    <x v="411"/>
    <n v="2740.74"/>
    <n v="685.18"/>
    <n v="2502.8200000000002"/>
    <n v="-447.26"/>
    <n v="2055.56"/>
    <n v="-0.21758547549086379"/>
    <n v="1.2175854754908639"/>
    <x v="1"/>
    <n v="1370.37"/>
  </r>
  <r>
    <x v="412"/>
    <x v="1"/>
    <x v="1"/>
    <x v="2"/>
    <x v="0"/>
    <x v="412"/>
    <n v="9166.06"/>
    <n v="2749.82"/>
    <n v="4584.7700000000004"/>
    <n v="1831.47"/>
    <n v="6416.24"/>
    <n v="0.28544287620163833"/>
    <n v="0.71455712379836178"/>
    <x v="0"/>
    <n v="1527.6766666666665"/>
  </r>
  <r>
    <x v="413"/>
    <x v="3"/>
    <x v="6"/>
    <x v="5"/>
    <x v="0"/>
    <x v="413"/>
    <n v="8799.99"/>
    <n v="3520"/>
    <n v="5873.05"/>
    <n v="-593.04999999999995"/>
    <n v="5279.99"/>
    <n v="-0.11232028848539485"/>
    <n v="1.112322182428376"/>
    <x v="1"/>
    <n v="1099.99875"/>
  </r>
  <r>
    <x v="414"/>
    <x v="3"/>
    <x v="3"/>
    <x v="2"/>
    <x v="1"/>
    <x v="414"/>
    <n v="5400.15"/>
    <n v="1890.05"/>
    <n v="3027.9"/>
    <n v="482.2"/>
    <n v="3510.0999999999995"/>
    <n v="0.13737500356115212"/>
    <n v="0.86262499643884805"/>
    <x v="0"/>
    <n v="900.02499999999998"/>
  </r>
  <r>
    <x v="415"/>
    <x v="0"/>
    <x v="0"/>
    <x v="2"/>
    <x v="0"/>
    <x v="415"/>
    <n v="1429.2"/>
    <n v="142.91999999999999"/>
    <n v="563.44000000000005"/>
    <n v="722.84"/>
    <n v="1286.28"/>
    <n v="0.56196162577354858"/>
    <n v="0.43803837422645153"/>
    <x v="0"/>
    <n v="238.20000000000002"/>
  </r>
  <r>
    <x v="416"/>
    <x v="0"/>
    <x v="0"/>
    <x v="5"/>
    <x v="0"/>
    <x v="416"/>
    <n v="997.25"/>
    <n v="99.72"/>
    <n v="946.39"/>
    <n v="-48.87"/>
    <n v="897.53"/>
    <n v="-5.4449433445121612E-2"/>
    <n v="1.0544382917562645"/>
    <x v="1"/>
    <n v="124.65625"/>
  </r>
  <r>
    <x v="417"/>
    <x v="0"/>
    <x v="0"/>
    <x v="7"/>
    <x v="1"/>
    <x v="417"/>
    <n v="539.52"/>
    <n v="53.95"/>
    <n v="391.06"/>
    <n v="94.5"/>
    <n v="485.57"/>
    <n v="0.19461663611837635"/>
    <n v="0.80536276952859531"/>
    <x v="0"/>
    <n v="539.52"/>
  </r>
  <r>
    <x v="418"/>
    <x v="3"/>
    <x v="6"/>
    <x v="2"/>
    <x v="0"/>
    <x v="418"/>
    <n v="6367.82"/>
    <n v="2228.7399999999998"/>
    <n v="3760.16"/>
    <n v="378.92"/>
    <n v="4139.08"/>
    <n v="9.1546913806932945E-2"/>
    <n v="0.90845308619306708"/>
    <x v="2"/>
    <n v="1061.3033333333333"/>
  </r>
  <r>
    <x v="419"/>
    <x v="2"/>
    <x v="2"/>
    <x v="3"/>
    <x v="0"/>
    <x v="419"/>
    <n v="3761.88"/>
    <n v="564.28"/>
    <n v="1046.8900000000001"/>
    <n v="2150.71"/>
    <n v="3197.6000000000004"/>
    <n v="0.67260132599449585"/>
    <n v="0.3273986740055041"/>
    <x v="0"/>
    <n v="940.47"/>
  </r>
  <r>
    <x v="420"/>
    <x v="2"/>
    <x v="2"/>
    <x v="6"/>
    <x v="1"/>
    <x v="420"/>
    <n v="2143.39"/>
    <n v="321.51"/>
    <n v="774.9"/>
    <n v="1046.98"/>
    <n v="1821.8799999999999"/>
    <n v="0.5746701209739391"/>
    <n v="0.42532987902606101"/>
    <x v="0"/>
    <n v="714.46333333333325"/>
  </r>
  <r>
    <x v="421"/>
    <x v="2"/>
    <x v="2"/>
    <x v="0"/>
    <x v="0"/>
    <x v="421"/>
    <n v="4016.69"/>
    <n v="602.5"/>
    <n v="1445.52"/>
    <n v="1968.66"/>
    <n v="3414.19"/>
    <n v="0.57661114349230713"/>
    <n v="0.42338592755529131"/>
    <x v="0"/>
    <n v="803.33799999999997"/>
  </r>
  <r>
    <x v="422"/>
    <x v="4"/>
    <x v="4"/>
    <x v="4"/>
    <x v="0"/>
    <x v="422"/>
    <n v="10024.18"/>
    <n v="2706.53"/>
    <n v="4514.42"/>
    <n v="2803.23"/>
    <n v="7317.65"/>
    <n v="0.38307790069216213"/>
    <n v="0.61692209930783792"/>
    <x v="0"/>
    <n v="1432.0257142857142"/>
  </r>
  <r>
    <x v="423"/>
    <x v="0"/>
    <x v="7"/>
    <x v="2"/>
    <x v="0"/>
    <x v="423"/>
    <n v="1117.1600000000001"/>
    <n v="111.72"/>
    <n v="585.34"/>
    <n v="420.1"/>
    <n v="1005.44"/>
    <n v="0.41782702100572883"/>
    <n v="0.58217297899427112"/>
    <x v="0"/>
    <n v="186.19333333333336"/>
  </r>
  <r>
    <x v="424"/>
    <x v="4"/>
    <x v="5"/>
    <x v="7"/>
    <x v="1"/>
    <x v="424"/>
    <n v="2292.63"/>
    <n v="504.38"/>
    <n v="1512.63"/>
    <n v="275.63"/>
    <n v="1788.25"/>
    <n v="0.1541339298196561"/>
    <n v="0.84587166223961985"/>
    <x v="0"/>
    <n v="2292.63"/>
  </r>
  <r>
    <x v="425"/>
    <x v="3"/>
    <x v="6"/>
    <x v="3"/>
    <x v="0"/>
    <x v="425"/>
    <n v="6772.06"/>
    <n v="2370.2199999999998"/>
    <n v="3432.7"/>
    <n v="969.14"/>
    <n v="4401.84"/>
    <n v="0.22016702106391872"/>
    <n v="0.77983297893608117"/>
    <x v="0"/>
    <n v="1693.0150000000001"/>
  </r>
  <r>
    <x v="426"/>
    <x v="0"/>
    <x v="0"/>
    <x v="2"/>
    <x v="0"/>
    <x v="426"/>
    <n v="1303.18"/>
    <n v="130.32"/>
    <n v="745.35"/>
    <n v="427.51"/>
    <n v="1172.8600000000001"/>
    <n v="0.36450215712020184"/>
    <n v="0.63549784287979805"/>
    <x v="0"/>
    <n v="217.19666666666669"/>
  </r>
  <r>
    <x v="427"/>
    <x v="1"/>
    <x v="1"/>
    <x v="5"/>
    <x v="0"/>
    <x v="427"/>
    <n v="8766.27"/>
    <n v="2629.88"/>
    <n v="5312.37"/>
    <n v="824.02"/>
    <n v="6136.39"/>
    <n v="0.13428416381618508"/>
    <n v="0.86571583618381487"/>
    <x v="0"/>
    <n v="1095.7837500000001"/>
  </r>
  <r>
    <x v="428"/>
    <x v="0"/>
    <x v="0"/>
    <x v="7"/>
    <x v="1"/>
    <x v="428"/>
    <n v="767.11"/>
    <n v="76.709999999999994"/>
    <n v="361.13"/>
    <n v="329.27"/>
    <n v="690.4"/>
    <n v="0.47692641946697567"/>
    <n v="0.52307358053302433"/>
    <x v="0"/>
    <n v="767.11"/>
  </r>
  <r>
    <x v="429"/>
    <x v="4"/>
    <x v="5"/>
    <x v="6"/>
    <x v="2"/>
    <x v="429"/>
    <n v="6785.18"/>
    <n v="1492.74"/>
    <n v="2665.28"/>
    <n v="2627.16"/>
    <n v="5292.4400000000005"/>
    <n v="0.4963986365457142"/>
    <n v="0.50360136345428574"/>
    <x v="0"/>
    <n v="2261.7266666666669"/>
  </r>
  <r>
    <x v="430"/>
    <x v="4"/>
    <x v="5"/>
    <x v="1"/>
    <x v="2"/>
    <x v="430"/>
    <n v="5166.24"/>
    <n v="1136.57"/>
    <n v="2105.4"/>
    <n v="1924.27"/>
    <n v="4029.67"/>
    <n v="0.47752545493799742"/>
    <n v="0.52247454506200264"/>
    <x v="0"/>
    <n v="2583.12"/>
  </r>
  <r>
    <x v="431"/>
    <x v="2"/>
    <x v="2"/>
    <x v="2"/>
    <x v="0"/>
    <x v="431"/>
    <n v="3643.07"/>
    <n v="546.46"/>
    <n v="1784.53"/>
    <n v="1312.08"/>
    <n v="3096.61"/>
    <n v="0.42371496572057826"/>
    <n v="0.57628503427942168"/>
    <x v="0"/>
    <n v="607.1783333333334"/>
  </r>
  <r>
    <x v="432"/>
    <x v="3"/>
    <x v="6"/>
    <x v="3"/>
    <x v="2"/>
    <x v="432"/>
    <n v="9387.56"/>
    <n v="3755.02"/>
    <n v="3833.41"/>
    <n v="1799.13"/>
    <n v="5632.5399999999991"/>
    <n v="0.31941717235918438"/>
    <n v="0.68058282764081579"/>
    <x v="0"/>
    <n v="2346.89"/>
  </r>
  <r>
    <x v="433"/>
    <x v="4"/>
    <x v="5"/>
    <x v="7"/>
    <x v="1"/>
    <x v="433"/>
    <n v="4589.1000000000004"/>
    <n v="1009.6"/>
    <n v="1446.66"/>
    <n v="2132.83"/>
    <n v="3579.5000000000005"/>
    <n v="0.59584578851794934"/>
    <n v="0.40415141779578151"/>
    <x v="0"/>
    <n v="4589.1000000000004"/>
  </r>
  <r>
    <x v="434"/>
    <x v="4"/>
    <x v="5"/>
    <x v="5"/>
    <x v="0"/>
    <x v="434"/>
    <n v="6212.13"/>
    <n v="1366.67"/>
    <n v="3796.59"/>
    <n v="1048.8699999999999"/>
    <n v="4845.46"/>
    <n v="0.21646448428013024"/>
    <n v="0.78353551571986979"/>
    <x v="0"/>
    <n v="776.51625000000001"/>
  </r>
  <r>
    <x v="435"/>
    <x v="2"/>
    <x v="2"/>
    <x v="7"/>
    <x v="1"/>
    <x v="435"/>
    <n v="2113.54"/>
    <n v="317.02999999999997"/>
    <n v="722.8"/>
    <n v="1073.7"/>
    <n v="1796.51"/>
    <n v="0.59765879399502375"/>
    <n v="0.40233563965689029"/>
    <x v="0"/>
    <n v="2113.54"/>
  </r>
  <r>
    <x v="436"/>
    <x v="4"/>
    <x v="4"/>
    <x v="2"/>
    <x v="1"/>
    <x v="436"/>
    <n v="379.83"/>
    <n v="83.56"/>
    <n v="360.46"/>
    <n v="-64.19"/>
    <n v="296.27"/>
    <n v="-0.21666047861747731"/>
    <n v="1.2166604786174773"/>
    <x v="1"/>
    <n v="63.305"/>
  </r>
  <r>
    <x v="437"/>
    <x v="2"/>
    <x v="2"/>
    <x v="7"/>
    <x v="1"/>
    <x v="437"/>
    <n v="1874.81"/>
    <n v="281.22000000000003"/>
    <n v="760.13"/>
    <n v="833.46"/>
    <n v="1593.59"/>
    <n v="0.52300779999874503"/>
    <n v="0.47699220000125503"/>
    <x v="0"/>
    <n v="1874.81"/>
  </r>
  <r>
    <x v="438"/>
    <x v="2"/>
    <x v="2"/>
    <x v="1"/>
    <x v="1"/>
    <x v="438"/>
    <n v="1538.51"/>
    <n v="230.78"/>
    <n v="585.88"/>
    <n v="721.85"/>
    <n v="1307.73"/>
    <n v="0.55198703096204871"/>
    <n v="0.44801296903795124"/>
    <x v="0"/>
    <n v="769.255"/>
  </r>
  <r>
    <x v="439"/>
    <x v="4"/>
    <x v="4"/>
    <x v="7"/>
    <x v="1"/>
    <x v="439"/>
    <n v="4428.6099999999997"/>
    <n v="974.29"/>
    <n v="1893.87"/>
    <n v="1560.45"/>
    <n v="3454.3199999999997"/>
    <n v="0.45173869241992642"/>
    <n v="0.54826130758007363"/>
    <x v="0"/>
    <n v="4428.6099999999997"/>
  </r>
  <r>
    <x v="440"/>
    <x v="4"/>
    <x v="5"/>
    <x v="4"/>
    <x v="0"/>
    <x v="440"/>
    <n v="11060.42"/>
    <n v="2986.31"/>
    <n v="4383.34"/>
    <n v="3690.77"/>
    <n v="8074.1100000000006"/>
    <n v="0.4571116816590311"/>
    <n v="0.54288831834096885"/>
    <x v="0"/>
    <n v="1580.06"/>
  </r>
  <r>
    <x v="441"/>
    <x v="1"/>
    <x v="1"/>
    <x v="0"/>
    <x v="2"/>
    <x v="441"/>
    <n v="7789.65"/>
    <n v="1947.41"/>
    <n v="3984.26"/>
    <n v="1857.97"/>
    <n v="5842.24"/>
    <n v="0.31802356630333573"/>
    <n v="0.6819747220244291"/>
    <x v="0"/>
    <n v="1557.9299999999998"/>
  </r>
  <r>
    <x v="442"/>
    <x v="0"/>
    <x v="7"/>
    <x v="4"/>
    <x v="0"/>
    <x v="442"/>
    <n v="1613.69"/>
    <n v="161.37"/>
    <n v="789.71"/>
    <n v="662.61"/>
    <n v="1452.3200000000002"/>
    <n v="0.45624242591164477"/>
    <n v="0.54375757408835512"/>
    <x v="0"/>
    <n v="230.52714285714288"/>
  </r>
  <r>
    <x v="443"/>
    <x v="0"/>
    <x v="7"/>
    <x v="0"/>
    <x v="0"/>
    <x v="443"/>
    <n v="2328.35"/>
    <n v="232.84"/>
    <n v="837.02"/>
    <n v="1258.5"/>
    <n v="2095.5099999999998"/>
    <n v="0.60056978969320129"/>
    <n v="0.39943498241478209"/>
    <x v="0"/>
    <n v="465.66999999999996"/>
  </r>
  <r>
    <x v="444"/>
    <x v="2"/>
    <x v="2"/>
    <x v="7"/>
    <x v="1"/>
    <x v="444"/>
    <n v="1308.74"/>
    <n v="196.31"/>
    <n v="524.46"/>
    <n v="587.97"/>
    <n v="1112.43"/>
    <n v="0.52854561635338848"/>
    <n v="0.47145438364661146"/>
    <x v="0"/>
    <n v="1308.74"/>
  </r>
  <r>
    <x v="445"/>
    <x v="1"/>
    <x v="1"/>
    <x v="5"/>
    <x v="0"/>
    <x v="445"/>
    <n v="5758.77"/>
    <n v="1439.69"/>
    <n v="4227.45"/>
    <n v="91.62"/>
    <n v="4319.08"/>
    <n v="2.1212850884910678E-2"/>
    <n v="0.97878483380719961"/>
    <x v="2"/>
    <n v="719.84625000000005"/>
  </r>
  <r>
    <x v="446"/>
    <x v="1"/>
    <x v="1"/>
    <x v="5"/>
    <x v="0"/>
    <x v="446"/>
    <n v="7220.15"/>
    <n v="1805.04"/>
    <n v="3664.09"/>
    <n v="1751.02"/>
    <n v="5415.11"/>
    <n v="0.3233581589293662"/>
    <n v="0.67664184107063385"/>
    <x v="0"/>
    <n v="902.51874999999995"/>
  </r>
  <r>
    <x v="447"/>
    <x v="2"/>
    <x v="2"/>
    <x v="2"/>
    <x v="0"/>
    <x v="447"/>
    <n v="3729.15"/>
    <n v="559.37"/>
    <n v="1855.43"/>
    <n v="1314.35"/>
    <n v="3169.78"/>
    <n v="0.4146502280915394"/>
    <n v="0.58534977190846049"/>
    <x v="0"/>
    <n v="621.52499999999998"/>
  </r>
  <r>
    <x v="448"/>
    <x v="0"/>
    <x v="0"/>
    <x v="5"/>
    <x v="2"/>
    <x v="448"/>
    <n v="1051.32"/>
    <n v="105.13"/>
    <n v="901.84"/>
    <n v="44.35"/>
    <n v="946.18999999999994"/>
    <n v="4.6872192688572067E-2"/>
    <n v="0.95312780731142799"/>
    <x v="2"/>
    <n v="131.41499999999999"/>
  </r>
  <r>
    <x v="449"/>
    <x v="4"/>
    <x v="4"/>
    <x v="0"/>
    <x v="0"/>
    <x v="449"/>
    <n v="13028.41"/>
    <n v="3517.67"/>
    <n v="3614.73"/>
    <n v="5896"/>
    <n v="9510.74"/>
    <n v="0.61993073094207185"/>
    <n v="0.38006821761503312"/>
    <x v="0"/>
    <n v="2605.6819999999998"/>
  </r>
  <r>
    <x v="450"/>
    <x v="2"/>
    <x v="2"/>
    <x v="3"/>
    <x v="1"/>
    <x v="450"/>
    <n v="1609.35"/>
    <n v="241.4"/>
    <n v="1260.96"/>
    <n v="106.98"/>
    <n v="1367.9499999999998"/>
    <n v="7.8204612741693783E-2"/>
    <n v="0.92178807704959986"/>
    <x v="2"/>
    <n v="402.33749999999998"/>
  </r>
  <r>
    <x v="451"/>
    <x v="3"/>
    <x v="6"/>
    <x v="0"/>
    <x v="0"/>
    <x v="451"/>
    <n v="10773.29"/>
    <n v="4309.3100000000004"/>
    <n v="4371.51"/>
    <n v="2092.46"/>
    <n v="6463.9800000000005"/>
    <n v="0.32371077880810273"/>
    <n v="0.67628767415740765"/>
    <x v="0"/>
    <n v="2154.6580000000004"/>
  </r>
  <r>
    <x v="452"/>
    <x v="0"/>
    <x v="7"/>
    <x v="4"/>
    <x v="0"/>
    <x v="452"/>
    <n v="1450.73"/>
    <n v="145.07"/>
    <n v="911.21"/>
    <n v="394.45"/>
    <n v="1305.6600000000001"/>
    <n v="0.30210774627391507"/>
    <n v="0.69789225372608488"/>
    <x v="0"/>
    <n v="207.24714285714285"/>
  </r>
  <r>
    <x v="453"/>
    <x v="1"/>
    <x v="1"/>
    <x v="7"/>
    <x v="1"/>
    <x v="453"/>
    <n v="3031.49"/>
    <n v="757.87"/>
    <n v="1671.7"/>
    <n v="601.91999999999996"/>
    <n v="2273.62"/>
    <n v="0.26474080980990666"/>
    <n v="0.73525919019009334"/>
    <x v="0"/>
    <n v="3031.49"/>
  </r>
  <r>
    <x v="454"/>
    <x v="4"/>
    <x v="5"/>
    <x v="2"/>
    <x v="0"/>
    <x v="454"/>
    <n v="7897.87"/>
    <n v="1737.53"/>
    <n v="4169.05"/>
    <n v="1991.29"/>
    <n v="6160.34"/>
    <n v="0.32324352227312125"/>
    <n v="0.67675647772687875"/>
    <x v="0"/>
    <n v="1316.3116666666667"/>
  </r>
  <r>
    <x v="455"/>
    <x v="0"/>
    <x v="0"/>
    <x v="6"/>
    <x v="0"/>
    <x v="455"/>
    <n v="1220.67"/>
    <n v="122.07"/>
    <n v="550.26"/>
    <n v="548.35"/>
    <n v="1098.6000000000001"/>
    <n v="0.49913526306207895"/>
    <n v="0.50087383943200425"/>
    <x v="0"/>
    <n v="406.89000000000004"/>
  </r>
  <r>
    <x v="456"/>
    <x v="4"/>
    <x v="5"/>
    <x v="2"/>
    <x v="0"/>
    <x v="456"/>
    <n v="7518.84"/>
    <n v="1654.15"/>
    <n v="3099.29"/>
    <n v="2765.4"/>
    <n v="5864.6900000000005"/>
    <n v="0.47153387476575914"/>
    <n v="0.52846612523424086"/>
    <x v="0"/>
    <n v="1253.1400000000001"/>
  </r>
  <r>
    <x v="457"/>
    <x v="0"/>
    <x v="0"/>
    <x v="2"/>
    <x v="2"/>
    <x v="457"/>
    <n v="1759.77"/>
    <n v="175.98"/>
    <n v="588.74"/>
    <n v="995.05"/>
    <n v="1583.79"/>
    <n v="0.62827142487324705"/>
    <n v="0.37172857512675295"/>
    <x v="0"/>
    <n v="293.29500000000002"/>
  </r>
  <r>
    <x v="458"/>
    <x v="4"/>
    <x v="5"/>
    <x v="2"/>
    <x v="1"/>
    <x v="458"/>
    <n v="1578.74"/>
    <n v="347.32"/>
    <n v="1498.22"/>
    <n v="-266.81"/>
    <n v="1231.42"/>
    <n v="-0.21666856149810787"/>
    <n v="1.2166604407919313"/>
    <x v="1"/>
    <n v="263.12333333333333"/>
  </r>
  <r>
    <x v="459"/>
    <x v="4"/>
    <x v="4"/>
    <x v="3"/>
    <x v="2"/>
    <x v="459"/>
    <n v="12818.37"/>
    <n v="3460.96"/>
    <n v="2663.52"/>
    <n v="6693.88"/>
    <n v="9357.41"/>
    <n v="0.7153560654069876"/>
    <n v="0.2846428659212325"/>
    <x v="0"/>
    <n v="3204.5925000000002"/>
  </r>
  <r>
    <x v="460"/>
    <x v="4"/>
    <x v="5"/>
    <x v="1"/>
    <x v="1"/>
    <x v="460"/>
    <n v="3093.57"/>
    <n v="680.58"/>
    <n v="1977.84"/>
    <n v="435.14"/>
    <n v="2412.9900000000002"/>
    <n v="0.180332284841628"/>
    <n v="0.81966357092238251"/>
    <x v="0"/>
    <n v="1546.7850000000001"/>
  </r>
  <r>
    <x v="461"/>
    <x v="3"/>
    <x v="3"/>
    <x v="4"/>
    <x v="0"/>
    <x v="461"/>
    <n v="3935.24"/>
    <n v="1377.34"/>
    <n v="3734.55"/>
    <n v="-1176.6400000000001"/>
    <n v="2557.8999999999996"/>
    <n v="-0.46000234567418596"/>
    <n v="1.4600062551311626"/>
    <x v="1"/>
    <n v="562.17714285714283"/>
  </r>
  <r>
    <x v="462"/>
    <x v="2"/>
    <x v="2"/>
    <x v="7"/>
    <x v="1"/>
    <x v="462"/>
    <n v="1714.44"/>
    <n v="257.17"/>
    <n v="769.9"/>
    <n v="687.37"/>
    <n v="1457.27"/>
    <n v="0.47168335311918863"/>
    <n v="0.52831664688081137"/>
    <x v="0"/>
    <n v="1714.44"/>
  </r>
  <r>
    <x v="463"/>
    <x v="3"/>
    <x v="6"/>
    <x v="1"/>
    <x v="2"/>
    <x v="463"/>
    <n v="7255.89"/>
    <n v="2539.56"/>
    <n v="1976.98"/>
    <n v="2739.35"/>
    <n v="4716.33"/>
    <n v="0.58082237672088255"/>
    <n v="0.41917762327911745"/>
    <x v="0"/>
    <n v="3627.9450000000002"/>
  </r>
  <r>
    <x v="464"/>
    <x v="1"/>
    <x v="1"/>
    <x v="6"/>
    <x v="0"/>
    <x v="464"/>
    <n v="3176.73"/>
    <n v="794.18"/>
    <n v="2902.57"/>
    <n v="-520.02"/>
    <n v="2382.5500000000002"/>
    <n v="-0.21826194623407691"/>
    <n v="1.2182619462340769"/>
    <x v="1"/>
    <n v="1058.9100000000001"/>
  </r>
  <r>
    <x v="465"/>
    <x v="0"/>
    <x v="0"/>
    <x v="1"/>
    <x v="1"/>
    <x v="465"/>
    <n v="350.9"/>
    <n v="35.090000000000003"/>
    <n v="333.01"/>
    <n v="-17.190000000000001"/>
    <n v="315.80999999999995"/>
    <n v="-5.4431461954972941E-2"/>
    <n v="1.0544631265634401"/>
    <x v="1"/>
    <n v="175.45"/>
  </r>
  <r>
    <x v="466"/>
    <x v="0"/>
    <x v="0"/>
    <x v="7"/>
    <x v="1"/>
    <x v="466"/>
    <n v="946.31"/>
    <n v="94.63"/>
    <n v="260.98"/>
    <n v="590.71"/>
    <n v="851.68"/>
    <n v="0.69358209656208913"/>
    <n v="0.30642964493706559"/>
    <x v="0"/>
    <n v="946.31"/>
  </r>
  <r>
    <x v="467"/>
    <x v="1"/>
    <x v="1"/>
    <x v="4"/>
    <x v="0"/>
    <x v="467"/>
    <n v="10417.83"/>
    <n v="3125.35"/>
    <n v="4665.04"/>
    <n v="2627.44"/>
    <n v="7292.48"/>
    <n v="0.36029444030014485"/>
    <n v="0.63970555969985521"/>
    <x v="0"/>
    <n v="1488.2614285714285"/>
  </r>
  <r>
    <x v="468"/>
    <x v="4"/>
    <x v="4"/>
    <x v="4"/>
    <x v="0"/>
    <x v="468"/>
    <n v="8620.76"/>
    <n v="2327.61"/>
    <n v="5245.16"/>
    <n v="1047.99"/>
    <n v="6293.15"/>
    <n v="0.16652868595218612"/>
    <n v="0.83347131404781394"/>
    <x v="0"/>
    <n v="1231.537142857143"/>
  </r>
  <r>
    <x v="469"/>
    <x v="1"/>
    <x v="1"/>
    <x v="7"/>
    <x v="1"/>
    <x v="469"/>
    <n v="4717.59"/>
    <n v="1179.4000000000001"/>
    <n v="1285.6400000000001"/>
    <n v="2252.5500000000002"/>
    <n v="3538.19"/>
    <n v="0.63663907252013041"/>
    <n v="0.3633609274798697"/>
    <x v="0"/>
    <n v="4717.59"/>
  </r>
  <r>
    <x v="470"/>
    <x v="4"/>
    <x v="4"/>
    <x v="6"/>
    <x v="2"/>
    <x v="470"/>
    <n v="5982.64"/>
    <n v="1316.18"/>
    <n v="2429.61"/>
    <n v="2236.85"/>
    <n v="4666.46"/>
    <n v="0.47934622819010553"/>
    <n v="0.52065377180989447"/>
    <x v="0"/>
    <n v="1994.2133333333334"/>
  </r>
  <r>
    <x v="471"/>
    <x v="1"/>
    <x v="1"/>
    <x v="7"/>
    <x v="1"/>
    <x v="471"/>
    <n v="3029.88"/>
    <n v="757.47"/>
    <n v="1221.52"/>
    <n v="1050.8900000000001"/>
    <n v="2272.41"/>
    <n v="0.4624561588797797"/>
    <n v="0.53754384112022036"/>
    <x v="0"/>
    <n v="3029.88"/>
  </r>
  <r>
    <x v="472"/>
    <x v="4"/>
    <x v="5"/>
    <x v="6"/>
    <x v="0"/>
    <x v="472"/>
    <n v="10305.719999999999"/>
    <n v="2782.55"/>
    <n v="2184.0100000000002"/>
    <n v="5339.17"/>
    <n v="7523.1699999999992"/>
    <n v="0.70969684321901549"/>
    <n v="0.29030448600789299"/>
    <x v="0"/>
    <n v="3435.24"/>
  </r>
  <r>
    <x v="473"/>
    <x v="1"/>
    <x v="1"/>
    <x v="6"/>
    <x v="1"/>
    <x v="473"/>
    <n v="3270.4"/>
    <n v="817.6"/>
    <n v="2708.16"/>
    <n v="-255.35"/>
    <n v="2452.8000000000002"/>
    <n v="-0.10410551206784083"/>
    <n v="1.1041095890410957"/>
    <x v="1"/>
    <n v="1090.1333333333334"/>
  </r>
  <r>
    <x v="474"/>
    <x v="3"/>
    <x v="6"/>
    <x v="7"/>
    <x v="1"/>
    <x v="474"/>
    <n v="3183.23"/>
    <n v="1114.1300000000001"/>
    <n v="2009.14"/>
    <n v="59.97"/>
    <n v="2069.1"/>
    <n v="2.8983616064955777E-2"/>
    <n v="0.97102121695423138"/>
    <x v="2"/>
    <n v="3183.23"/>
  </r>
  <r>
    <x v="475"/>
    <x v="1"/>
    <x v="1"/>
    <x v="0"/>
    <x v="1"/>
    <x v="475"/>
    <n v="4239.33"/>
    <n v="1059.83"/>
    <n v="3900.32"/>
    <n v="-720.83"/>
    <n v="3179.5"/>
    <n v="-0.2267117471300519"/>
    <n v="1.2267086019814437"/>
    <x v="1"/>
    <n v="847.86599999999999"/>
  </r>
  <r>
    <x v="476"/>
    <x v="4"/>
    <x v="4"/>
    <x v="4"/>
    <x v="0"/>
    <x v="476"/>
    <n v="12163.05"/>
    <n v="3284.02"/>
    <n v="4095.31"/>
    <n v="4783.72"/>
    <n v="8879.0299999999988"/>
    <n v="0.53876605890508322"/>
    <n v="0.46123394109491694"/>
    <x v="0"/>
    <n v="1737.5785714285714"/>
  </r>
  <r>
    <x v="477"/>
    <x v="3"/>
    <x v="6"/>
    <x v="6"/>
    <x v="0"/>
    <x v="477"/>
    <n v="3767.04"/>
    <n v="1318.46"/>
    <n v="3256.19"/>
    <n v="-807.62"/>
    <n v="2448.58"/>
    <n v="-0.32983198425209714"/>
    <n v="1.3298279002523912"/>
    <x v="1"/>
    <n v="1255.68"/>
  </r>
  <r>
    <x v="478"/>
    <x v="1"/>
    <x v="1"/>
    <x v="7"/>
    <x v="1"/>
    <x v="478"/>
    <n v="8166.97"/>
    <n v="2450.09"/>
    <n v="1442.99"/>
    <n v="4273.8900000000003"/>
    <n v="5716.88"/>
    <n v="0.74759134353003742"/>
    <n v="0.25240865646996263"/>
    <x v="0"/>
    <n v="8166.97"/>
  </r>
  <r>
    <x v="479"/>
    <x v="3"/>
    <x v="6"/>
    <x v="5"/>
    <x v="0"/>
    <x v="479"/>
    <n v="17108.89"/>
    <n v="6843.56"/>
    <n v="5786.04"/>
    <n v="4479.29"/>
    <n v="10265.329999999998"/>
    <n v="0.43635129119083371"/>
    <n v="0.56364870880916651"/>
    <x v="0"/>
    <n v="2138.6112499999999"/>
  </r>
  <r>
    <x v="480"/>
    <x v="3"/>
    <x v="6"/>
    <x v="0"/>
    <x v="2"/>
    <x v="480"/>
    <n v="4124.37"/>
    <n v="1443.53"/>
    <n v="3578.54"/>
    <n v="-897.7"/>
    <n v="2680.84"/>
    <n v="-0.3348577311588905"/>
    <n v="1.3348577311588905"/>
    <x v="1"/>
    <n v="824.87400000000002"/>
  </r>
  <r>
    <x v="481"/>
    <x v="3"/>
    <x v="3"/>
    <x v="4"/>
    <x v="0"/>
    <x v="481"/>
    <n v="10990.23"/>
    <n v="4396.09"/>
    <n v="5597.78"/>
    <n v="996.36"/>
    <n v="6594.1399999999994"/>
    <n v="0.15109779288883768"/>
    <n v="0.84890220711116238"/>
    <x v="0"/>
    <n v="1570.032857142857"/>
  </r>
  <r>
    <x v="482"/>
    <x v="0"/>
    <x v="0"/>
    <x v="6"/>
    <x v="2"/>
    <x v="482"/>
    <n v="941.58"/>
    <n v="94.16"/>
    <n v="562.52"/>
    <n v="284.89999999999998"/>
    <n v="847.42000000000007"/>
    <n v="0.33619692714356514"/>
    <n v="0.66380307285643469"/>
    <x v="0"/>
    <n v="313.86"/>
  </r>
  <r>
    <x v="483"/>
    <x v="3"/>
    <x v="6"/>
    <x v="4"/>
    <x v="1"/>
    <x v="483"/>
    <n v="3143.29"/>
    <n v="1100.1500000000001"/>
    <n v="2982.98"/>
    <n v="-939.84"/>
    <n v="2043.1399999999999"/>
    <n v="-0.45999784645202979"/>
    <n v="1.4599978464520298"/>
    <x v="1"/>
    <n v="449.04142857142858"/>
  </r>
  <r>
    <x v="484"/>
    <x v="3"/>
    <x v="6"/>
    <x v="0"/>
    <x v="0"/>
    <x v="484"/>
    <n v="8425.93"/>
    <n v="3370.37"/>
    <n v="3064.21"/>
    <n v="1991.35"/>
    <n v="5055.5600000000004"/>
    <n v="0.39389306031379306"/>
    <n v="0.60610693968620688"/>
    <x v="0"/>
    <n v="1685.1860000000001"/>
  </r>
  <r>
    <x v="485"/>
    <x v="1"/>
    <x v="1"/>
    <x v="4"/>
    <x v="2"/>
    <x v="485"/>
    <n v="9684.33"/>
    <n v="2905.3"/>
    <n v="4791.55"/>
    <n v="1987.48"/>
    <n v="6779.03"/>
    <n v="0.29318058778320794"/>
    <n v="0.70681941221679212"/>
    <x v="0"/>
    <n v="1383.4757142857143"/>
  </r>
  <r>
    <x v="486"/>
    <x v="4"/>
    <x v="5"/>
    <x v="3"/>
    <x v="1"/>
    <x v="486"/>
    <n v="3806.84"/>
    <n v="837.5"/>
    <n v="3232"/>
    <n v="-262.67"/>
    <n v="2969.34"/>
    <n v="-8.8460735382273503E-2"/>
    <n v="1.0884573676305171"/>
    <x v="1"/>
    <n v="951.71"/>
  </r>
  <r>
    <x v="487"/>
    <x v="0"/>
    <x v="7"/>
    <x v="2"/>
    <x v="0"/>
    <x v="487"/>
    <n v="733.63"/>
    <n v="73.36"/>
    <n v="696.21"/>
    <n v="-35.950000000000003"/>
    <n v="660.27"/>
    <n v="-5.4447423023914462E-2"/>
    <n v="1.0544322777045756"/>
    <x v="1"/>
    <n v="122.27166666666666"/>
  </r>
  <r>
    <x v="488"/>
    <x v="1"/>
    <x v="1"/>
    <x v="3"/>
    <x v="0"/>
    <x v="488"/>
    <n v="5669.03"/>
    <n v="1417.26"/>
    <n v="3009.55"/>
    <n v="1242.22"/>
    <n v="4251.7699999999995"/>
    <n v="0.29216538053563579"/>
    <n v="0.70783461946436432"/>
    <x v="0"/>
    <n v="1417.2574999999999"/>
  </r>
  <r>
    <x v="489"/>
    <x v="1"/>
    <x v="1"/>
    <x v="0"/>
    <x v="0"/>
    <x v="489"/>
    <n v="10981.91"/>
    <n v="3294.57"/>
    <n v="2541.2600000000002"/>
    <n v="5146.07"/>
    <n v="7687.34"/>
    <n v="0.66942141234809438"/>
    <n v="0.33057728681182308"/>
    <x v="0"/>
    <n v="2196.3820000000001"/>
  </r>
  <r>
    <x v="490"/>
    <x v="0"/>
    <x v="0"/>
    <x v="6"/>
    <x v="2"/>
    <x v="490"/>
    <n v="1014.89"/>
    <n v="101.49"/>
    <n v="421.02"/>
    <n v="492.39"/>
    <n v="913.4"/>
    <n v="0.53907379023428947"/>
    <n v="0.46093715787168821"/>
    <x v="0"/>
    <n v="338.29666666666668"/>
  </r>
  <r>
    <x v="491"/>
    <x v="3"/>
    <x v="6"/>
    <x v="7"/>
    <x v="1"/>
    <x v="491"/>
    <n v="4320.83"/>
    <n v="1512.29"/>
    <n v="1530.73"/>
    <n v="1277.81"/>
    <n v="2808.54"/>
    <n v="0.45497304649390785"/>
    <n v="0.54502695350609209"/>
    <x v="0"/>
    <n v="4320.83"/>
  </r>
  <r>
    <x v="492"/>
    <x v="0"/>
    <x v="7"/>
    <x v="1"/>
    <x v="1"/>
    <x v="492"/>
    <n v="1044.97"/>
    <n v="104.5"/>
    <n v="472.04"/>
    <n v="468.43"/>
    <n v="940.47"/>
    <n v="0.49808074686061227"/>
    <n v="0.50191925313938779"/>
    <x v="0"/>
    <n v="522.48500000000001"/>
  </r>
  <r>
    <x v="493"/>
    <x v="4"/>
    <x v="5"/>
    <x v="7"/>
    <x v="1"/>
    <x v="493"/>
    <n v="3283.76"/>
    <n v="722.43"/>
    <n v="1826.34"/>
    <n v="734.99"/>
    <n v="2561.3300000000004"/>
    <n v="0.28695638594011702"/>
    <n v="0.71304361405988281"/>
    <x v="0"/>
    <n v="3283.76"/>
  </r>
  <r>
    <x v="494"/>
    <x v="0"/>
    <x v="7"/>
    <x v="4"/>
    <x v="2"/>
    <x v="494"/>
    <n v="779.01"/>
    <n v="77.900000000000006"/>
    <n v="655.73"/>
    <n v="45.38"/>
    <n v="701.11"/>
    <n v="6.4725934589436748E-2"/>
    <n v="0.93527406541056324"/>
    <x v="2"/>
    <n v="111.28714285714285"/>
  </r>
  <r>
    <x v="495"/>
    <x v="0"/>
    <x v="0"/>
    <x v="1"/>
    <x v="2"/>
    <x v="495"/>
    <n v="2202.71"/>
    <n v="220.27"/>
    <n v="493.16"/>
    <n v="1489.28"/>
    <n v="1982.44"/>
    <n v="0.75123585076975841"/>
    <n v="0.24876414923024154"/>
    <x v="0"/>
    <n v="1101.355"/>
  </r>
  <r>
    <x v="496"/>
    <x v="3"/>
    <x v="6"/>
    <x v="1"/>
    <x v="1"/>
    <x v="496"/>
    <n v="6470.33"/>
    <n v="2264.62"/>
    <n v="1800.76"/>
    <n v="2404.9499999999998"/>
    <n v="4205.71"/>
    <n v="0.57182972672866172"/>
    <n v="0.42817027327133822"/>
    <x v="0"/>
    <n v="3235.165"/>
  </r>
  <r>
    <x v="497"/>
    <x v="4"/>
    <x v="5"/>
    <x v="4"/>
    <x v="0"/>
    <x v="497"/>
    <n v="13973.88"/>
    <n v="3772.95"/>
    <n v="3984.74"/>
    <n v="6216.19"/>
    <n v="10200.93"/>
    <n v="0.60937483151046024"/>
    <n v="0.39062516848953965"/>
    <x v="0"/>
    <n v="1996.2685714285712"/>
  </r>
  <r>
    <x v="498"/>
    <x v="1"/>
    <x v="1"/>
    <x v="4"/>
    <x v="0"/>
    <x v="498"/>
    <n v="9977.42"/>
    <n v="2993.23"/>
    <n v="3707.09"/>
    <n v="3277.11"/>
    <n v="6984.1900000000005"/>
    <n v="0.46921833455275413"/>
    <n v="0.53078309725250883"/>
    <x v="0"/>
    <n v="1425.3457142857144"/>
  </r>
  <r>
    <x v="499"/>
    <x v="1"/>
    <x v="1"/>
    <x v="6"/>
    <x v="2"/>
    <x v="499"/>
    <n v="12285.14"/>
    <n v="3685.54"/>
    <n v="3040.42"/>
    <n v="5559.18"/>
    <n v="8599.5999999999985"/>
    <n v="0.6464463463416904"/>
    <n v="0.35355365365830976"/>
    <x v="0"/>
    <n v="4095.0466666666666"/>
  </r>
  <r>
    <x v="500"/>
    <x v="3"/>
    <x v="6"/>
    <x v="0"/>
    <x v="0"/>
    <x v="500"/>
    <n v="10117.030000000001"/>
    <n v="4046.81"/>
    <n v="4123.82"/>
    <n v="1946.4"/>
    <n v="6070.2200000000012"/>
    <n v="0.3206473570974363"/>
    <n v="0.67935264290256347"/>
    <x v="0"/>
    <n v="2023.4060000000002"/>
  </r>
  <r>
    <x v="501"/>
    <x v="3"/>
    <x v="3"/>
    <x v="5"/>
    <x v="1"/>
    <x v="501"/>
    <n v="8045.49"/>
    <n v="3218.2"/>
    <n v="4675.9799999999996"/>
    <n v="151.31"/>
    <n v="4827.29"/>
    <n v="3.1344708936069721E-2"/>
    <n v="0.96865529106393022"/>
    <x v="2"/>
    <n v="1005.68625"/>
  </r>
  <r>
    <x v="502"/>
    <x v="0"/>
    <x v="7"/>
    <x v="7"/>
    <x v="1"/>
    <x v="502"/>
    <n v="1418.21"/>
    <n v="141.82"/>
    <n v="338.56"/>
    <n v="937.83"/>
    <n v="1276.3900000000001"/>
    <n v="0.73475191751737323"/>
    <n v="0.26524808248262677"/>
    <x v="0"/>
    <n v="1418.21"/>
  </r>
  <r>
    <x v="503"/>
    <x v="2"/>
    <x v="2"/>
    <x v="0"/>
    <x v="1"/>
    <x v="503"/>
    <n v="2417.83"/>
    <n v="362.67"/>
    <n v="1092.74"/>
    <n v="962.41"/>
    <n v="2055.16"/>
    <n v="0.46828957356118261"/>
    <n v="0.53170556063761465"/>
    <x v="0"/>
    <n v="483.56599999999997"/>
  </r>
  <r>
    <x v="504"/>
    <x v="3"/>
    <x v="3"/>
    <x v="3"/>
    <x v="2"/>
    <x v="504"/>
    <n v="6423.21"/>
    <n v="2248.12"/>
    <n v="2944.02"/>
    <n v="1231.06"/>
    <n v="4175.09"/>
    <n v="0.29485831443154514"/>
    <n v="0.70513929041050605"/>
    <x v="0"/>
    <n v="1605.8025"/>
  </r>
  <r>
    <x v="505"/>
    <x v="4"/>
    <x v="4"/>
    <x v="6"/>
    <x v="0"/>
    <x v="505"/>
    <n v="8828.07"/>
    <n v="2383.58"/>
    <n v="2257.7800000000002"/>
    <n v="4186.71"/>
    <n v="6444.49"/>
    <n v="0.64965730414664313"/>
    <n v="0.35034269585335692"/>
    <x v="0"/>
    <n v="2942.69"/>
  </r>
  <r>
    <x v="506"/>
    <x v="1"/>
    <x v="1"/>
    <x v="6"/>
    <x v="2"/>
    <x v="506"/>
    <n v="6374.5"/>
    <n v="1593.62"/>
    <n v="2177.7800000000002"/>
    <n v="2603.09"/>
    <n v="4780.88"/>
    <n v="0.54447925904854333"/>
    <n v="0.45551864928632391"/>
    <x v="0"/>
    <n v="2124.8333333333335"/>
  </r>
  <r>
    <x v="507"/>
    <x v="2"/>
    <x v="2"/>
    <x v="5"/>
    <x v="0"/>
    <x v="507"/>
    <n v="6163.58"/>
    <n v="924.54"/>
    <n v="2227.3200000000002"/>
    <n v="3011.72"/>
    <n v="5239.04"/>
    <n v="0.57486104324456389"/>
    <n v="0.42513895675543617"/>
    <x v="0"/>
    <n v="770.44749999999999"/>
  </r>
  <r>
    <x v="508"/>
    <x v="1"/>
    <x v="1"/>
    <x v="3"/>
    <x v="0"/>
    <x v="508"/>
    <n v="2259.4499999999998"/>
    <n v="564.86"/>
    <n v="2144.21"/>
    <n v="-449.63"/>
    <n v="1694.5899999999997"/>
    <n v="-0.26533261732926555"/>
    <n v="1.2653267161968385"/>
    <x v="1"/>
    <n v="564.86249999999995"/>
  </r>
  <r>
    <x v="509"/>
    <x v="2"/>
    <x v="2"/>
    <x v="7"/>
    <x v="1"/>
    <x v="509"/>
    <n v="2168.1799999999998"/>
    <n v="325.23"/>
    <n v="542.05999999999995"/>
    <n v="1300.9000000000001"/>
    <n v="1842.9499999999998"/>
    <n v="0.70587916112754023"/>
    <n v="0.29412626495564176"/>
    <x v="0"/>
    <n v="2168.1799999999998"/>
  </r>
  <r>
    <x v="510"/>
    <x v="3"/>
    <x v="3"/>
    <x v="2"/>
    <x v="0"/>
    <x v="510"/>
    <n v="10202.98"/>
    <n v="4081.19"/>
    <n v="3535.32"/>
    <n v="2586.4699999999998"/>
    <n v="6121.7899999999991"/>
    <n v="0.42250224199131303"/>
    <n v="0.57749775800868708"/>
    <x v="0"/>
    <n v="1700.4966666666667"/>
  </r>
  <r>
    <x v="511"/>
    <x v="0"/>
    <x v="7"/>
    <x v="3"/>
    <x v="1"/>
    <x v="511"/>
    <n v="860.27"/>
    <n v="86.03"/>
    <n v="421.6"/>
    <n v="352.64"/>
    <n v="774.24"/>
    <n v="0.45546600537301091"/>
    <n v="0.54453399462698904"/>
    <x v="0"/>
    <n v="215.0675"/>
  </r>
  <r>
    <x v="512"/>
    <x v="1"/>
    <x v="1"/>
    <x v="7"/>
    <x v="1"/>
    <x v="512"/>
    <n v="4125.91"/>
    <n v="1031.48"/>
    <n v="1481.69"/>
    <n v="1612.74"/>
    <n v="3094.43"/>
    <n v="0.52117514372598506"/>
    <n v="0.47882485627401494"/>
    <x v="0"/>
    <n v="4125.91"/>
  </r>
  <r>
    <x v="513"/>
    <x v="1"/>
    <x v="1"/>
    <x v="1"/>
    <x v="1"/>
    <x v="513"/>
    <n v="6490.54"/>
    <n v="1622.63"/>
    <n v="2109.36"/>
    <n v="2758.55"/>
    <n v="4867.91"/>
    <n v="0.56668056722494875"/>
    <n v="0.43331943277505136"/>
    <x v="0"/>
    <n v="3245.27"/>
  </r>
  <r>
    <x v="514"/>
    <x v="4"/>
    <x v="4"/>
    <x v="4"/>
    <x v="0"/>
    <x v="514"/>
    <n v="9283.35"/>
    <n v="2506.5"/>
    <n v="3673.18"/>
    <n v="3103.67"/>
    <n v="6776.85"/>
    <n v="0.4579812154614607"/>
    <n v="0.54201878453853924"/>
    <x v="0"/>
    <n v="1326.1928571428573"/>
  </r>
  <r>
    <x v="515"/>
    <x v="4"/>
    <x v="5"/>
    <x v="6"/>
    <x v="1"/>
    <x v="515"/>
    <n v="2378.48"/>
    <n v="523.27"/>
    <n v="2257.1799999999998"/>
    <n v="-401.96"/>
    <n v="1855.21"/>
    <n v="-0.21666549878450417"/>
    <n v="1.2166708890098694"/>
    <x v="1"/>
    <n v="792.82666666666671"/>
  </r>
  <r>
    <x v="516"/>
    <x v="0"/>
    <x v="0"/>
    <x v="7"/>
    <x v="1"/>
    <x v="516"/>
    <n v="1099.8900000000001"/>
    <n v="109.99"/>
    <n v="293.17"/>
    <n v="696.73"/>
    <n v="989.90000000000009"/>
    <n v="0.70383877159309016"/>
    <n v="0.29616122840690978"/>
    <x v="0"/>
    <n v="1099.8900000000001"/>
  </r>
  <r>
    <x v="517"/>
    <x v="2"/>
    <x v="2"/>
    <x v="0"/>
    <x v="0"/>
    <x v="517"/>
    <n v="4382.95"/>
    <n v="657.44"/>
    <n v="1187.75"/>
    <n v="2537.75"/>
    <n v="3725.5099999999998"/>
    <n v="0.68118190529618772"/>
    <n v="0.31881541050755469"/>
    <x v="0"/>
    <n v="876.58999999999992"/>
  </r>
  <r>
    <x v="518"/>
    <x v="1"/>
    <x v="1"/>
    <x v="5"/>
    <x v="0"/>
    <x v="518"/>
    <n v="6954.14"/>
    <n v="1738.53"/>
    <n v="6012.75"/>
    <n v="-797.14"/>
    <n v="5215.6100000000006"/>
    <n v="-0.15283734788452355"/>
    <n v="1.1528373478845235"/>
    <x v="1"/>
    <n v="869.26750000000004"/>
  </r>
  <r>
    <x v="519"/>
    <x v="4"/>
    <x v="5"/>
    <x v="4"/>
    <x v="1"/>
    <x v="519"/>
    <n v="5996.5"/>
    <n v="1319.23"/>
    <n v="3639.19"/>
    <n v="1038.08"/>
    <n v="4677.2700000000004"/>
    <n v="0.22194143164709323"/>
    <n v="0.77805856835290665"/>
    <x v="0"/>
    <n v="856.64285714285711"/>
  </r>
  <r>
    <x v="520"/>
    <x v="3"/>
    <x v="6"/>
    <x v="0"/>
    <x v="1"/>
    <x v="520"/>
    <n v="4865.2299999999996"/>
    <n v="1702.83"/>
    <n v="3428.55"/>
    <n v="-266.14999999999998"/>
    <n v="3162.3999999999996"/>
    <n v="-8.4160763976726533E-2"/>
    <n v="1.0841607639767268"/>
    <x v="1"/>
    <n v="973.04599999999994"/>
  </r>
  <r>
    <x v="521"/>
    <x v="0"/>
    <x v="7"/>
    <x v="4"/>
    <x v="0"/>
    <x v="521"/>
    <n v="777.53"/>
    <n v="77.75"/>
    <n v="737.88"/>
    <n v="-38.1"/>
    <n v="699.78"/>
    <n v="-5.4445682928920519E-2"/>
    <n v="1.0544456829289206"/>
    <x v="1"/>
    <n v="111.07571428571428"/>
  </r>
  <r>
    <x v="522"/>
    <x v="1"/>
    <x v="1"/>
    <x v="6"/>
    <x v="0"/>
    <x v="522"/>
    <n v="7192.41"/>
    <n v="1798.1"/>
    <n v="2182.3000000000002"/>
    <n v="3212.01"/>
    <n v="5394.3099999999995"/>
    <n v="0.59544408830786522"/>
    <n v="0.40455591169213495"/>
    <x v="0"/>
    <n v="2397.4699999999998"/>
  </r>
  <r>
    <x v="523"/>
    <x v="2"/>
    <x v="2"/>
    <x v="3"/>
    <x v="1"/>
    <x v="523"/>
    <n v="2032.51"/>
    <n v="304.88"/>
    <n v="967.71"/>
    <n v="759.92"/>
    <n v="1727.63"/>
    <n v="0.43986270208320061"/>
    <n v="0.56013729791679934"/>
    <x v="0"/>
    <n v="508.1275"/>
  </r>
  <r>
    <x v="524"/>
    <x v="2"/>
    <x v="2"/>
    <x v="2"/>
    <x v="0"/>
    <x v="524"/>
    <n v="2692.24"/>
    <n v="403.84"/>
    <n v="1334.74"/>
    <n v="953.66"/>
    <n v="2288.3999999999996"/>
    <n v="0.41673658451319706"/>
    <n v="0.58326341548680305"/>
    <x v="0"/>
    <n v="448.70666666666665"/>
  </r>
  <r>
    <x v="525"/>
    <x v="0"/>
    <x v="7"/>
    <x v="3"/>
    <x v="0"/>
    <x v="525"/>
    <n v="2199.09"/>
    <n v="219.91"/>
    <n v="685.64"/>
    <n v="1293.54"/>
    <n v="1979.18"/>
    <n v="0.65357370224032174"/>
    <n v="0.34642629775967826"/>
    <x v="0"/>
    <n v="549.77250000000004"/>
  </r>
  <r>
    <x v="526"/>
    <x v="0"/>
    <x v="7"/>
    <x v="7"/>
    <x v="1"/>
    <x v="526"/>
    <n v="692.61"/>
    <n v="69.260000000000005"/>
    <n v="352.87"/>
    <n v="270.48"/>
    <n v="623.35"/>
    <n v="0.43391353172375069"/>
    <n v="0.56608646827624931"/>
    <x v="0"/>
    <n v="692.61"/>
  </r>
  <r>
    <x v="527"/>
    <x v="0"/>
    <x v="7"/>
    <x v="5"/>
    <x v="0"/>
    <x v="527"/>
    <n v="1936.71"/>
    <n v="193.67"/>
    <n v="1015.22"/>
    <n v="727.81"/>
    <n v="1743.04"/>
    <n v="0.41755209289517164"/>
    <n v="0.58244217000183585"/>
    <x v="0"/>
    <n v="242.08875"/>
  </r>
  <r>
    <x v="528"/>
    <x v="4"/>
    <x v="5"/>
    <x v="3"/>
    <x v="0"/>
    <x v="528"/>
    <n v="6861.99"/>
    <n v="1509.64"/>
    <n v="2793.08"/>
    <n v="2559.27"/>
    <n v="5352.3499999999995"/>
    <n v="0.47815819219595135"/>
    <n v="0.52184180780404876"/>
    <x v="0"/>
    <n v="1715.4974999999999"/>
  </r>
  <r>
    <x v="529"/>
    <x v="1"/>
    <x v="1"/>
    <x v="6"/>
    <x v="0"/>
    <x v="529"/>
    <n v="8768.2000000000007"/>
    <n v="2630.46"/>
    <n v="2551.75"/>
    <n v="3585.99"/>
    <n v="6137.7400000000007"/>
    <n v="0.58425250988148725"/>
    <n v="0.41574749011851264"/>
    <x v="0"/>
    <n v="2922.7333333333336"/>
  </r>
  <r>
    <x v="530"/>
    <x v="2"/>
    <x v="2"/>
    <x v="5"/>
    <x v="0"/>
    <x v="530"/>
    <n v="2618.2600000000002"/>
    <n v="392.74"/>
    <n v="1613.28"/>
    <n v="612.25"/>
    <n v="2225.5200000000004"/>
    <n v="0.27510424529997479"/>
    <n v="0.72490024803192044"/>
    <x v="0"/>
    <n v="327.28250000000003"/>
  </r>
  <r>
    <x v="531"/>
    <x v="1"/>
    <x v="1"/>
    <x v="7"/>
    <x v="1"/>
    <x v="531"/>
    <n v="3260.41"/>
    <n v="815.1"/>
    <n v="1241.55"/>
    <n v="1203.76"/>
    <n v="2445.31"/>
    <n v="0.49227296334616061"/>
    <n v="0.50772703665383934"/>
    <x v="0"/>
    <n v="3260.41"/>
  </r>
  <r>
    <x v="532"/>
    <x v="1"/>
    <x v="1"/>
    <x v="1"/>
    <x v="2"/>
    <x v="532"/>
    <n v="5540.97"/>
    <n v="1385.24"/>
    <n v="1887.4"/>
    <n v="2268.33"/>
    <n v="4155.7300000000005"/>
    <n v="0.54583189956999123"/>
    <n v="0.45416810043000866"/>
    <x v="0"/>
    <n v="2770.4850000000001"/>
  </r>
  <r>
    <x v="533"/>
    <x v="3"/>
    <x v="6"/>
    <x v="3"/>
    <x v="2"/>
    <x v="533"/>
    <n v="8004.94"/>
    <n v="3201.98"/>
    <n v="3138.42"/>
    <n v="1664.54"/>
    <n v="4802.9599999999991"/>
    <n v="0.34656545130502864"/>
    <n v="0.65343454869497153"/>
    <x v="0"/>
    <n v="2001.2349999999999"/>
  </r>
  <r>
    <x v="534"/>
    <x v="2"/>
    <x v="2"/>
    <x v="3"/>
    <x v="2"/>
    <x v="534"/>
    <n v="1813.71"/>
    <n v="272.06"/>
    <n v="867.76"/>
    <n v="673.89"/>
    <n v="1541.65"/>
    <n v="0.43712256348717282"/>
    <n v="0.56287743651282718"/>
    <x v="0"/>
    <n v="453.42750000000001"/>
  </r>
  <r>
    <x v="535"/>
    <x v="1"/>
    <x v="1"/>
    <x v="2"/>
    <x v="0"/>
    <x v="535"/>
    <n v="9459.14"/>
    <n v="2837.74"/>
    <n v="3045"/>
    <n v="3576.4"/>
    <n v="6621.4"/>
    <n v="0.5401274654906818"/>
    <n v="0.45987253450931831"/>
    <x v="0"/>
    <n v="1576.5233333333333"/>
  </r>
  <r>
    <x v="536"/>
    <x v="2"/>
    <x v="2"/>
    <x v="7"/>
    <x v="1"/>
    <x v="536"/>
    <n v="1760.96"/>
    <n v="264.14"/>
    <n v="536.38"/>
    <n v="960.44"/>
    <n v="1496.8200000000002"/>
    <n v="0.64165363904811534"/>
    <n v="0.3583463609518846"/>
    <x v="0"/>
    <n v="1760.96"/>
  </r>
  <r>
    <x v="537"/>
    <x v="4"/>
    <x v="4"/>
    <x v="0"/>
    <x v="0"/>
    <x v="537"/>
    <n v="10374.99"/>
    <n v="2801.25"/>
    <n v="3060.74"/>
    <n v="4513"/>
    <n v="7573.74"/>
    <n v="0.59587469334833254"/>
    <n v="0.40412530665166746"/>
    <x v="0"/>
    <n v="2074.998"/>
  </r>
  <r>
    <x v="538"/>
    <x v="0"/>
    <x v="7"/>
    <x v="3"/>
    <x v="0"/>
    <x v="538"/>
    <n v="1032.29"/>
    <n v="103.23"/>
    <n v="538.71"/>
    <n v="390.35"/>
    <n v="929.06"/>
    <n v="0.42015585645706416"/>
    <n v="0.5798441435429359"/>
    <x v="0"/>
    <n v="258.07249999999999"/>
  </r>
  <r>
    <x v="539"/>
    <x v="4"/>
    <x v="5"/>
    <x v="6"/>
    <x v="0"/>
    <x v="539"/>
    <n v="5677.99"/>
    <n v="1249.1600000000001"/>
    <n v="1915.61"/>
    <n v="2513.2199999999998"/>
    <n v="4428.83"/>
    <n v="0.56746815750435209"/>
    <n v="0.4325318424956478"/>
    <x v="0"/>
    <n v="1892.6633333333332"/>
  </r>
  <r>
    <x v="540"/>
    <x v="1"/>
    <x v="1"/>
    <x v="3"/>
    <x v="2"/>
    <x v="540"/>
    <n v="9083.5400000000009"/>
    <n v="2725.06"/>
    <n v="2553.9"/>
    <n v="3804.59"/>
    <n v="6358.4800000000014"/>
    <n v="0.598348976484946"/>
    <n v="0.40165259621796395"/>
    <x v="0"/>
    <n v="2270.8850000000002"/>
  </r>
  <r>
    <x v="541"/>
    <x v="3"/>
    <x v="3"/>
    <x v="2"/>
    <x v="2"/>
    <x v="541"/>
    <n v="8482.2199999999993"/>
    <n v="3392.89"/>
    <n v="3579.14"/>
    <n v="1510.19"/>
    <n v="5089.33"/>
    <n v="0.29673650559110926"/>
    <n v="0.70326349440889069"/>
    <x v="0"/>
    <n v="1413.7033333333331"/>
  </r>
  <r>
    <x v="542"/>
    <x v="4"/>
    <x v="4"/>
    <x v="1"/>
    <x v="2"/>
    <x v="542"/>
    <n v="8909.83"/>
    <n v="2405.65"/>
    <n v="1513.05"/>
    <n v="4991.13"/>
    <n v="6504.18"/>
    <n v="0.76737267418798372"/>
    <n v="0.23262732581201626"/>
    <x v="0"/>
    <n v="4454.915"/>
  </r>
  <r>
    <x v="543"/>
    <x v="3"/>
    <x v="6"/>
    <x v="2"/>
    <x v="0"/>
    <x v="543"/>
    <n v="8367.57"/>
    <n v="3347.03"/>
    <n v="3723.77"/>
    <n v="1296.77"/>
    <n v="5020.5399999999991"/>
    <n v="0.25829293263274472"/>
    <n v="0.74170706736725545"/>
    <x v="0"/>
    <n v="1394.595"/>
  </r>
  <r>
    <x v="544"/>
    <x v="3"/>
    <x v="3"/>
    <x v="3"/>
    <x v="0"/>
    <x v="544"/>
    <n v="10340.49"/>
    <n v="4136.2"/>
    <n v="2411.9299999999998"/>
    <n v="3792.36"/>
    <n v="6204.29"/>
    <n v="0.61124802354499874"/>
    <n v="0.38875197645500126"/>
    <x v="0"/>
    <n v="2585.1224999999999"/>
  </r>
  <r>
    <x v="545"/>
    <x v="0"/>
    <x v="0"/>
    <x v="5"/>
    <x v="0"/>
    <x v="545"/>
    <n v="877.51"/>
    <n v="87.75"/>
    <n v="832.76"/>
    <n v="-43"/>
    <n v="789.76"/>
    <n v="-5.4446920583468394E-2"/>
    <n v="1.0544469205834683"/>
    <x v="1"/>
    <n v="109.68875"/>
  </r>
  <r>
    <x v="546"/>
    <x v="4"/>
    <x v="5"/>
    <x v="0"/>
    <x v="1"/>
    <x v="546"/>
    <n v="6329.24"/>
    <n v="1392.43"/>
    <n v="3094.89"/>
    <n v="1841.92"/>
    <n v="4936.8099999999995"/>
    <n v="0.3730992280440204"/>
    <n v="0.62690077195597971"/>
    <x v="0"/>
    <n v="1265.848"/>
  </r>
  <r>
    <x v="547"/>
    <x v="3"/>
    <x v="3"/>
    <x v="4"/>
    <x v="0"/>
    <x v="547"/>
    <n v="3270.36"/>
    <n v="1144.6300000000001"/>
    <n v="3103.57"/>
    <n v="-977.84"/>
    <n v="2125.73"/>
    <n v="-0.46000197579184565"/>
    <n v="1.4600019757918457"/>
    <x v="1"/>
    <n v="467.19428571428574"/>
  </r>
  <r>
    <x v="548"/>
    <x v="3"/>
    <x v="3"/>
    <x v="3"/>
    <x v="0"/>
    <x v="548"/>
    <n v="1058.9100000000001"/>
    <n v="370.62"/>
    <n v="1004.91"/>
    <n v="-316.61"/>
    <n v="688.29000000000008"/>
    <n v="-0.45999506022170883"/>
    <n v="1.4600095889813884"/>
    <x v="1"/>
    <n v="264.72750000000002"/>
  </r>
  <r>
    <x v="549"/>
    <x v="2"/>
    <x v="2"/>
    <x v="7"/>
    <x v="1"/>
    <x v="549"/>
    <n v="1159.46"/>
    <n v="173.92"/>
    <n v="524.11"/>
    <n v="461.43"/>
    <n v="985.54000000000008"/>
    <n v="0.4682001745236114"/>
    <n v="0.5317998254763886"/>
    <x v="0"/>
    <n v="1159.46"/>
  </r>
  <r>
    <x v="550"/>
    <x v="3"/>
    <x v="6"/>
    <x v="3"/>
    <x v="2"/>
    <x v="550"/>
    <n v="8583.14"/>
    <n v="3433.25"/>
    <n v="2687.32"/>
    <n v="2462.56"/>
    <n v="5149.8899999999994"/>
    <n v="0.47817720378493528"/>
    <n v="0.521820854426017"/>
    <x v="0"/>
    <n v="2145.7849999999999"/>
  </r>
  <r>
    <x v="551"/>
    <x v="1"/>
    <x v="1"/>
    <x v="0"/>
    <x v="2"/>
    <x v="551"/>
    <n v="6931.79"/>
    <n v="1732.95"/>
    <n v="4382.04"/>
    <n v="816.81"/>
    <n v="5198.84"/>
    <n v="0.15711389463803463"/>
    <n v="0.8428880288679782"/>
    <x v="0"/>
    <n v="1386.3579999999999"/>
  </r>
  <r>
    <x v="552"/>
    <x v="3"/>
    <x v="3"/>
    <x v="7"/>
    <x v="1"/>
    <x v="552"/>
    <n v="1424.91"/>
    <n v="498.72"/>
    <n v="1352.24"/>
    <n v="-426.05"/>
    <n v="926.19"/>
    <n v="-0.46000280719938674"/>
    <n v="1.4600028071993867"/>
    <x v="1"/>
    <n v="1424.91"/>
  </r>
  <r>
    <x v="553"/>
    <x v="3"/>
    <x v="3"/>
    <x v="6"/>
    <x v="2"/>
    <x v="553"/>
    <n v="6695.32"/>
    <n v="2343.36"/>
    <n v="1958.16"/>
    <n v="2393.8000000000002"/>
    <n v="4351.9599999999991"/>
    <n v="0.55005101149826763"/>
    <n v="0.44994898850173265"/>
    <x v="0"/>
    <n v="2231.7733333333331"/>
  </r>
  <r>
    <x v="554"/>
    <x v="1"/>
    <x v="1"/>
    <x v="5"/>
    <x v="0"/>
    <x v="554"/>
    <n v="9659.64"/>
    <n v="2897.89"/>
    <n v="5160.1499999999996"/>
    <n v="1601.6"/>
    <n v="6761.75"/>
    <n v="0.23686175915998076"/>
    <n v="0.76313824084001913"/>
    <x v="0"/>
    <n v="1207.4549999999999"/>
  </r>
  <r>
    <x v="555"/>
    <x v="0"/>
    <x v="7"/>
    <x v="7"/>
    <x v="1"/>
    <x v="555"/>
    <n v="578.30999999999995"/>
    <n v="57.83"/>
    <n v="266.99"/>
    <n v="253.49"/>
    <n v="520.4799999999999"/>
    <n v="0.48703120196741478"/>
    <n v="0.51296879803258544"/>
    <x v="0"/>
    <n v="578.30999999999995"/>
  </r>
  <r>
    <x v="556"/>
    <x v="4"/>
    <x v="4"/>
    <x v="2"/>
    <x v="2"/>
    <x v="556"/>
    <n v="6222.39"/>
    <n v="1368.93"/>
    <n v="2932.93"/>
    <n v="1920.53"/>
    <n v="4853.46"/>
    <n v="0.39570327148055201"/>
    <n v="0.60429672851944793"/>
    <x v="0"/>
    <n v="1037.0650000000001"/>
  </r>
  <r>
    <x v="557"/>
    <x v="4"/>
    <x v="4"/>
    <x v="1"/>
    <x v="1"/>
    <x v="557"/>
    <n v="4064.05"/>
    <n v="894.09"/>
    <n v="2202.0500000000002"/>
    <n v="967.91"/>
    <n v="3169.96"/>
    <n v="0.30533823770646945"/>
    <n v="0.6946617622935306"/>
    <x v="0"/>
    <n v="2032.0250000000001"/>
  </r>
  <r>
    <x v="558"/>
    <x v="2"/>
    <x v="2"/>
    <x v="2"/>
    <x v="0"/>
    <x v="558"/>
    <n v="3308.46"/>
    <n v="496.27"/>
    <n v="1195.3900000000001"/>
    <n v="1616.8"/>
    <n v="2812.19"/>
    <n v="0.57492559179856262"/>
    <n v="0.42507440820143733"/>
    <x v="0"/>
    <n v="551.41"/>
  </r>
  <r>
    <x v="559"/>
    <x v="3"/>
    <x v="6"/>
    <x v="4"/>
    <x v="1"/>
    <x v="559"/>
    <n v="6152.62"/>
    <n v="2153.42"/>
    <n v="4456.8999999999996"/>
    <n v="-457.7"/>
    <n v="3999.2"/>
    <n v="-0.11444788957791559"/>
    <n v="1.1144478895779155"/>
    <x v="1"/>
    <n v="878.9457142857143"/>
  </r>
  <r>
    <x v="560"/>
    <x v="2"/>
    <x v="2"/>
    <x v="7"/>
    <x v="1"/>
    <x v="560"/>
    <n v="1805.65"/>
    <n v="270.85000000000002"/>
    <n v="660.41"/>
    <n v="874.39"/>
    <n v="1534.8000000000002"/>
    <n v="0.56970940839197282"/>
    <n v="0.43029059160802702"/>
    <x v="0"/>
    <n v="1805.65"/>
  </r>
  <r>
    <x v="561"/>
    <x v="4"/>
    <x v="5"/>
    <x v="6"/>
    <x v="2"/>
    <x v="561"/>
    <n v="8407.9500000000007"/>
    <n v="2270.15"/>
    <n v="2491.9299999999998"/>
    <n v="3645.87"/>
    <n v="6137.8000000000011"/>
    <n v="0.59400273713708485"/>
    <n v="0.40599726286291493"/>
    <x v="0"/>
    <n v="2802.65"/>
  </r>
  <r>
    <x v="562"/>
    <x v="4"/>
    <x v="4"/>
    <x v="3"/>
    <x v="0"/>
    <x v="562"/>
    <n v="11045.76"/>
    <n v="2982.35"/>
    <n v="3605.1"/>
    <n v="4458.3"/>
    <n v="8063.41"/>
    <n v="0.55290503645480016"/>
    <n v="0.44709372337509812"/>
    <x v="0"/>
    <n v="2761.44"/>
  </r>
  <r>
    <x v="563"/>
    <x v="4"/>
    <x v="5"/>
    <x v="5"/>
    <x v="0"/>
    <x v="563"/>
    <n v="4047.11"/>
    <n v="890.36"/>
    <n v="3840.71"/>
    <n v="-683.96"/>
    <n v="3156.75"/>
    <n v="-0.21666587471291679"/>
    <n v="1.2166658747129169"/>
    <x v="1"/>
    <n v="505.88875000000002"/>
  </r>
  <r>
    <x v="564"/>
    <x v="0"/>
    <x v="0"/>
    <x v="7"/>
    <x v="1"/>
    <x v="564"/>
    <n v="1192.94"/>
    <n v="119.29"/>
    <n v="354.06"/>
    <n v="719.59"/>
    <n v="1073.6500000000001"/>
    <n v="0.67022772784426954"/>
    <n v="0.32977227215573041"/>
    <x v="0"/>
    <n v="1192.94"/>
  </r>
  <r>
    <x v="565"/>
    <x v="3"/>
    <x v="3"/>
    <x v="2"/>
    <x v="2"/>
    <x v="565"/>
    <n v="4304.09"/>
    <n v="1506.43"/>
    <n v="3789.96"/>
    <n v="-992.29"/>
    <n v="2797.66"/>
    <n v="-0.35468570162206986"/>
    <n v="1.3546892760378317"/>
    <x v="1"/>
    <n v="717.34833333333336"/>
  </r>
  <r>
    <x v="566"/>
    <x v="0"/>
    <x v="0"/>
    <x v="7"/>
    <x v="1"/>
    <x v="566"/>
    <n v="1428.71"/>
    <n v="142.87"/>
    <n v="225.41"/>
    <n v="1060.43"/>
    <n v="1285.8400000000001"/>
    <n v="0.8246982517264978"/>
    <n v="0.17530174827350212"/>
    <x v="0"/>
    <n v="1428.71"/>
  </r>
  <r>
    <x v="567"/>
    <x v="0"/>
    <x v="7"/>
    <x v="7"/>
    <x v="1"/>
    <x v="567"/>
    <n v="662.49"/>
    <n v="66.25"/>
    <n v="347.38"/>
    <n v="248.86"/>
    <n v="596.24"/>
    <n v="0.41738226217630486"/>
    <n v="0.58261773782369519"/>
    <x v="0"/>
    <n v="662.49"/>
  </r>
  <r>
    <x v="568"/>
    <x v="1"/>
    <x v="1"/>
    <x v="7"/>
    <x v="1"/>
    <x v="568"/>
    <n v="3764.59"/>
    <n v="941.15"/>
    <n v="2057.7600000000002"/>
    <n v="765.68"/>
    <n v="2823.44"/>
    <n v="0.27118692091916241"/>
    <n v="0.72881307908083759"/>
    <x v="0"/>
    <n v="3764.59"/>
  </r>
  <r>
    <x v="569"/>
    <x v="0"/>
    <x v="0"/>
    <x v="6"/>
    <x v="1"/>
    <x v="569"/>
    <n v="666.59"/>
    <n v="66.66"/>
    <n v="459.15"/>
    <n v="140.78"/>
    <n v="599.93000000000006"/>
    <n v="0.2346607104162152"/>
    <n v="0.76533928958378461"/>
    <x v="0"/>
    <n v="222.19666666666669"/>
  </r>
  <r>
    <x v="570"/>
    <x v="3"/>
    <x v="6"/>
    <x v="5"/>
    <x v="2"/>
    <x v="570"/>
    <n v="6637.95"/>
    <n v="2323.2800000000002"/>
    <n v="6299.41"/>
    <n v="-1984.75"/>
    <n v="4314.67"/>
    <n v="-0.46000041718138351"/>
    <n v="1.4599980995070305"/>
    <x v="1"/>
    <n v="829.74374999999998"/>
  </r>
  <r>
    <x v="571"/>
    <x v="2"/>
    <x v="2"/>
    <x v="0"/>
    <x v="0"/>
    <x v="571"/>
    <n v="4641.55"/>
    <n v="696.23"/>
    <n v="1062.03"/>
    <n v="2883.29"/>
    <n v="3945.32"/>
    <n v="0.73081270974217549"/>
    <n v="0.26918729025782445"/>
    <x v="0"/>
    <n v="928.31000000000006"/>
  </r>
  <r>
    <x v="572"/>
    <x v="0"/>
    <x v="0"/>
    <x v="0"/>
    <x v="2"/>
    <x v="572"/>
    <n v="1393.8"/>
    <n v="139.38"/>
    <n v="586.74"/>
    <n v="667.67"/>
    <n v="1254.42"/>
    <n v="0.53225395003268439"/>
    <n v="0.46773807815564161"/>
    <x v="0"/>
    <n v="278.76"/>
  </r>
  <r>
    <x v="573"/>
    <x v="3"/>
    <x v="3"/>
    <x v="7"/>
    <x v="1"/>
    <x v="573"/>
    <n v="5629.67"/>
    <n v="1970.38"/>
    <n v="1389.75"/>
    <n v="2269.5300000000002"/>
    <n v="3659.29"/>
    <n v="0.6202104779888995"/>
    <n v="0.37978678924053572"/>
    <x v="0"/>
    <n v="5629.67"/>
  </r>
  <r>
    <x v="574"/>
    <x v="1"/>
    <x v="1"/>
    <x v="6"/>
    <x v="0"/>
    <x v="574"/>
    <n v="8903.2099999999991"/>
    <n v="2670.96"/>
    <n v="2506.59"/>
    <n v="3725.65"/>
    <n v="6232.2499999999991"/>
    <n v="0.59780175698985127"/>
    <n v="0.40219663845320719"/>
    <x v="0"/>
    <n v="2967.7366666666662"/>
  </r>
  <r>
    <x v="575"/>
    <x v="1"/>
    <x v="1"/>
    <x v="6"/>
    <x v="1"/>
    <x v="575"/>
    <n v="3340.75"/>
    <n v="835.19"/>
    <n v="2952.62"/>
    <n v="-447.05"/>
    <n v="2505.56"/>
    <n v="-0.17842318683248456"/>
    <n v="1.1784271779562254"/>
    <x v="1"/>
    <n v="1113.5833333333333"/>
  </r>
  <r>
    <x v="576"/>
    <x v="4"/>
    <x v="4"/>
    <x v="4"/>
    <x v="0"/>
    <x v="576"/>
    <n v="10360.91"/>
    <n v="2797.45"/>
    <n v="3816.71"/>
    <n v="3746.76"/>
    <n v="7563.46"/>
    <n v="0.49537645469137143"/>
    <n v="0.50462486745484214"/>
    <x v="0"/>
    <n v="1480.1299999999999"/>
  </r>
  <r>
    <x v="577"/>
    <x v="1"/>
    <x v="1"/>
    <x v="7"/>
    <x v="1"/>
    <x v="577"/>
    <n v="3883.09"/>
    <n v="970.77"/>
    <n v="1975.29"/>
    <n v="937.02"/>
    <n v="2912.32"/>
    <n v="0.32174348972640365"/>
    <n v="0.67825307658499057"/>
    <x v="0"/>
    <n v="3883.09"/>
  </r>
  <r>
    <x v="578"/>
    <x v="0"/>
    <x v="0"/>
    <x v="2"/>
    <x v="0"/>
    <x v="578"/>
    <n v="2154.54"/>
    <n v="215.45"/>
    <n v="766.29"/>
    <n v="1172.8"/>
    <n v="1939.09"/>
    <n v="0.60481978660093139"/>
    <n v="0.39518021339906861"/>
    <x v="0"/>
    <n v="359.09"/>
  </r>
  <r>
    <x v="579"/>
    <x v="0"/>
    <x v="0"/>
    <x v="2"/>
    <x v="0"/>
    <x v="579"/>
    <n v="1093.3800000000001"/>
    <n v="109.34"/>
    <n v="733.89"/>
    <n v="250.15"/>
    <n v="984.04000000000008"/>
    <n v="0.2542071460509735"/>
    <n v="0.74579285394902639"/>
    <x v="0"/>
    <n v="182.23000000000002"/>
  </r>
  <r>
    <x v="580"/>
    <x v="0"/>
    <x v="0"/>
    <x v="1"/>
    <x v="2"/>
    <x v="580"/>
    <n v="1203.95"/>
    <n v="120.4"/>
    <n v="458"/>
    <n v="625.55999999999995"/>
    <n v="1083.55"/>
    <n v="0.57732453509298143"/>
    <n v="0.4226846938304647"/>
    <x v="0"/>
    <n v="601.97500000000002"/>
  </r>
  <r>
    <x v="581"/>
    <x v="1"/>
    <x v="1"/>
    <x v="5"/>
    <x v="0"/>
    <x v="581"/>
    <n v="5060.08"/>
    <n v="1265.02"/>
    <n v="3796.42"/>
    <n v="-1.36"/>
    <n v="3795.06"/>
    <n v="-3.5836060562942357E-4"/>
    <n v="1.0003583606056294"/>
    <x v="1"/>
    <n v="632.51"/>
  </r>
  <r>
    <x v="582"/>
    <x v="0"/>
    <x v="7"/>
    <x v="7"/>
    <x v="1"/>
    <x v="582"/>
    <n v="815.25"/>
    <n v="81.53"/>
    <n v="353.99"/>
    <n v="379.74"/>
    <n v="733.72"/>
    <n v="0.51755438041759794"/>
    <n v="0.48245924875974483"/>
    <x v="0"/>
    <n v="815.25"/>
  </r>
  <r>
    <x v="583"/>
    <x v="0"/>
    <x v="0"/>
    <x v="1"/>
    <x v="1"/>
    <x v="583"/>
    <n v="862.99"/>
    <n v="86.3"/>
    <n v="340.48"/>
    <n v="436.22"/>
    <n v="776.69"/>
    <n v="0.56163977906243157"/>
    <n v="0.43837309608724201"/>
    <x v="0"/>
    <n v="431.495"/>
  </r>
  <r>
    <x v="584"/>
    <x v="3"/>
    <x v="3"/>
    <x v="2"/>
    <x v="0"/>
    <x v="584"/>
    <n v="12212.28"/>
    <n v="4884.91"/>
    <n v="3622.14"/>
    <n v="3705.23"/>
    <n v="7327.3700000000008"/>
    <n v="0.50566983788180475"/>
    <n v="0.49433016211819514"/>
    <x v="0"/>
    <n v="2035.38"/>
  </r>
  <r>
    <x v="585"/>
    <x v="4"/>
    <x v="5"/>
    <x v="2"/>
    <x v="2"/>
    <x v="585"/>
    <n v="3651.73"/>
    <n v="803.38"/>
    <n v="3465.49"/>
    <n v="-617.14"/>
    <n v="2848.35"/>
    <n v="-0.21666578896554145"/>
    <n v="1.2166657889655415"/>
    <x v="1"/>
    <n v="608.62166666666667"/>
  </r>
  <r>
    <x v="586"/>
    <x v="4"/>
    <x v="5"/>
    <x v="7"/>
    <x v="1"/>
    <x v="586"/>
    <n v="2995.77"/>
    <n v="659.07"/>
    <n v="1877.62"/>
    <n v="459.07"/>
    <n v="2336.6999999999998"/>
    <n v="0.19646082081568025"/>
    <n v="0.80353489964479818"/>
    <x v="0"/>
    <n v="2995.77"/>
  </r>
  <r>
    <x v="587"/>
    <x v="4"/>
    <x v="5"/>
    <x v="1"/>
    <x v="1"/>
    <x v="587"/>
    <n v="2888.72"/>
    <n v="635.52"/>
    <n v="2064.6799999999998"/>
    <n v="188.52"/>
    <n v="2253.1999999999998"/>
    <n v="8.366767264335169E-2"/>
    <n v="0.91633232735664827"/>
    <x v="2"/>
    <n v="1444.36"/>
  </r>
  <r>
    <x v="588"/>
    <x v="4"/>
    <x v="4"/>
    <x v="1"/>
    <x v="2"/>
    <x v="588"/>
    <n v="10517.97"/>
    <n v="2839.85"/>
    <n v="2140.87"/>
    <n v="5537.26"/>
    <n v="7678.119999999999"/>
    <n v="0.72117393320239864"/>
    <n v="0.27882736919975204"/>
    <x v="0"/>
    <n v="5258.9849999999997"/>
  </r>
  <r>
    <x v="589"/>
    <x v="4"/>
    <x v="5"/>
    <x v="7"/>
    <x v="1"/>
    <x v="589"/>
    <n v="284.98"/>
    <n v="62.7"/>
    <n v="270.44"/>
    <n v="-48.16"/>
    <n v="222.28000000000003"/>
    <n v="-0.21666366744646387"/>
    <n v="1.2166636674464637"/>
    <x v="1"/>
    <n v="284.98"/>
  </r>
  <r>
    <x v="590"/>
    <x v="4"/>
    <x v="5"/>
    <x v="5"/>
    <x v="2"/>
    <x v="590"/>
    <n v="5272.38"/>
    <n v="1159.92"/>
    <n v="4013.5"/>
    <n v="98.96"/>
    <n v="4112.46"/>
    <n v="2.406345593634953E-2"/>
    <n v="0.97593654406365049"/>
    <x v="2"/>
    <n v="659.04750000000001"/>
  </r>
  <r>
    <x v="591"/>
    <x v="3"/>
    <x v="3"/>
    <x v="4"/>
    <x v="0"/>
    <x v="591"/>
    <n v="10579.8"/>
    <n v="4231.92"/>
    <n v="5418.7"/>
    <n v="929.18"/>
    <n v="6347.8799999999992"/>
    <n v="0.14637642803581669"/>
    <n v="0.85362357196418337"/>
    <x v="0"/>
    <n v="1511.3999999999999"/>
  </r>
  <r>
    <x v="592"/>
    <x v="4"/>
    <x v="5"/>
    <x v="1"/>
    <x v="2"/>
    <x v="592"/>
    <n v="3061.69"/>
    <n v="673.57"/>
    <n v="1891.4"/>
    <n v="496.72"/>
    <n v="2388.12"/>
    <n v="0.20799624809473563"/>
    <n v="0.79200375190526451"/>
    <x v="0"/>
    <n v="1530.845"/>
  </r>
  <r>
    <x v="593"/>
    <x v="0"/>
    <x v="0"/>
    <x v="4"/>
    <x v="1"/>
    <x v="593"/>
    <n v="829.87"/>
    <n v="82.99"/>
    <n v="688.1"/>
    <n v="58.78"/>
    <n v="746.88"/>
    <n v="7.8700728363324771E-2"/>
    <n v="0.92129927163667524"/>
    <x v="2"/>
    <n v="118.55285714285715"/>
  </r>
  <r>
    <x v="594"/>
    <x v="1"/>
    <x v="1"/>
    <x v="3"/>
    <x v="0"/>
    <x v="594"/>
    <n v="8710.7199999999993"/>
    <n v="2613.2199999999998"/>
    <n v="2757.49"/>
    <n v="3340.01"/>
    <n v="6097.5"/>
    <n v="0.5477671176711767"/>
    <n v="0.45223288232882325"/>
    <x v="0"/>
    <n v="2177.6799999999998"/>
  </r>
  <r>
    <x v="595"/>
    <x v="0"/>
    <x v="0"/>
    <x v="5"/>
    <x v="0"/>
    <x v="595"/>
    <n v="1801.33"/>
    <n v="180.13"/>
    <n v="796.05"/>
    <n v="825.15"/>
    <n v="1621.1999999999998"/>
    <n v="0.50897483345669881"/>
    <n v="0.49102516654330131"/>
    <x v="0"/>
    <n v="225.16624999999999"/>
  </r>
  <r>
    <x v="596"/>
    <x v="3"/>
    <x v="3"/>
    <x v="2"/>
    <x v="2"/>
    <x v="596"/>
    <n v="4666.5200000000004"/>
    <n v="1633.28"/>
    <n v="3505.23"/>
    <n v="-472"/>
    <n v="3033.2400000000007"/>
    <n v="-0.15560918357927492"/>
    <n v="1.1556058867745378"/>
    <x v="1"/>
    <n v="777.75333333333344"/>
  </r>
  <r>
    <x v="597"/>
    <x v="4"/>
    <x v="5"/>
    <x v="0"/>
    <x v="1"/>
    <x v="597"/>
    <n v="3460.05"/>
    <n v="761.21"/>
    <n v="2908.61"/>
    <n v="-209.78"/>
    <n v="2698.84"/>
    <n v="-7.7729691274769891E-2"/>
    <n v="1.0777259859791615"/>
    <x v="1"/>
    <n v="692.01"/>
  </r>
  <r>
    <x v="598"/>
    <x v="4"/>
    <x v="5"/>
    <x v="5"/>
    <x v="0"/>
    <x v="598"/>
    <n v="4790.41"/>
    <n v="1053.8900000000001"/>
    <n v="3815.95"/>
    <n v="-79.430000000000007"/>
    <n v="3736.5199999999995"/>
    <n v="-2.1257747850941523E-2"/>
    <n v="1.0212577478509417"/>
    <x v="1"/>
    <n v="598.80124999999998"/>
  </r>
  <r>
    <x v="599"/>
    <x v="4"/>
    <x v="4"/>
    <x v="4"/>
    <x v="0"/>
    <x v="599"/>
    <n v="9823.5"/>
    <n v="2652.34"/>
    <n v="4562.3599999999997"/>
    <n v="2608.79"/>
    <n v="7171.16"/>
    <n v="0.36378912198305435"/>
    <n v="0.63620948354241147"/>
    <x v="0"/>
    <n v="1403.3571428571429"/>
  </r>
  <r>
    <x v="600"/>
    <x v="4"/>
    <x v="4"/>
    <x v="4"/>
    <x v="2"/>
    <x v="600"/>
    <n v="7231.42"/>
    <n v="1590.91"/>
    <n v="4362.38"/>
    <n v="1278.1199999999999"/>
    <n v="5640.51"/>
    <n v="0.22659653116473508"/>
    <n v="0.773401695945934"/>
    <x v="0"/>
    <n v="1033.06"/>
  </r>
  <r>
    <x v="601"/>
    <x v="0"/>
    <x v="0"/>
    <x v="4"/>
    <x v="1"/>
    <x v="601"/>
    <n v="594.82000000000005"/>
    <n v="59.48"/>
    <n v="564.49"/>
    <n v="-29.15"/>
    <n v="535.34"/>
    <n v="-5.4451376695184364E-2"/>
    <n v="1.0544513766951844"/>
    <x v="1"/>
    <n v="84.974285714285728"/>
  </r>
  <r>
    <x v="602"/>
    <x v="4"/>
    <x v="4"/>
    <x v="6"/>
    <x v="0"/>
    <x v="602"/>
    <n v="9160.02"/>
    <n v="2473.21"/>
    <n v="2213.7199999999998"/>
    <n v="4473.1000000000004"/>
    <n v="6686.81"/>
    <n v="0.66894378634954488"/>
    <n v="0.33105770913185806"/>
    <x v="0"/>
    <n v="3053.34"/>
  </r>
  <r>
    <x v="603"/>
    <x v="4"/>
    <x v="4"/>
    <x v="5"/>
    <x v="0"/>
    <x v="603"/>
    <n v="11778.88"/>
    <n v="3180.3"/>
    <n v="5299.73"/>
    <n v="3298.85"/>
    <n v="8598.5799999999981"/>
    <n v="0.38365055625463745"/>
    <n v="0.61634944374536271"/>
    <x v="0"/>
    <n v="1472.36"/>
  </r>
  <r>
    <x v="604"/>
    <x v="4"/>
    <x v="5"/>
    <x v="1"/>
    <x v="2"/>
    <x v="604"/>
    <n v="6656.57"/>
    <n v="1464.45"/>
    <n v="1579.98"/>
    <n v="3612.15"/>
    <n v="5192.12"/>
    <n v="0.69569848154511071"/>
    <n v="0.30430344445043644"/>
    <x v="0"/>
    <n v="3328.2849999999999"/>
  </r>
  <r>
    <x v="605"/>
    <x v="0"/>
    <x v="0"/>
    <x v="1"/>
    <x v="2"/>
    <x v="605"/>
    <n v="1057.07"/>
    <n v="105.71"/>
    <n v="411.37"/>
    <n v="539.99"/>
    <n v="951.3599999999999"/>
    <n v="0.56759796501849991"/>
    <n v="0.43240203498150021"/>
    <x v="0"/>
    <n v="528.53499999999997"/>
  </r>
  <r>
    <x v="606"/>
    <x v="4"/>
    <x v="4"/>
    <x v="6"/>
    <x v="2"/>
    <x v="606"/>
    <n v="8134.08"/>
    <n v="2196.1999999999998"/>
    <n v="2123.6"/>
    <n v="3814.28"/>
    <n v="5937.88"/>
    <n v="0.64236394133933328"/>
    <n v="0.35763605866066672"/>
    <x v="0"/>
    <n v="2711.36"/>
  </r>
  <r>
    <x v="607"/>
    <x v="0"/>
    <x v="7"/>
    <x v="1"/>
    <x v="2"/>
    <x v="607"/>
    <n v="608.88"/>
    <n v="60.89"/>
    <n v="401.96"/>
    <n v="146.03"/>
    <n v="547.99"/>
    <n v="0.26648296501760982"/>
    <n v="0.73351703498239018"/>
    <x v="0"/>
    <n v="304.44"/>
  </r>
  <r>
    <x v="608"/>
    <x v="3"/>
    <x v="6"/>
    <x v="6"/>
    <x v="2"/>
    <x v="608"/>
    <n v="6777"/>
    <n v="2371.9499999999998"/>
    <n v="2405.92"/>
    <n v="1999.13"/>
    <n v="4405.05"/>
    <n v="0.45382685781092158"/>
    <n v="0.54617314218907842"/>
    <x v="0"/>
    <n v="2259"/>
  </r>
  <r>
    <x v="609"/>
    <x v="3"/>
    <x v="6"/>
    <x v="4"/>
    <x v="0"/>
    <x v="609"/>
    <n v="9793.7000000000007"/>
    <n v="3917.48"/>
    <n v="5326.6"/>
    <n v="549.62"/>
    <n v="5876.2200000000012"/>
    <n v="9.3532917419701767E-2"/>
    <n v="0.90646708258029807"/>
    <x v="2"/>
    <n v="1399.1000000000001"/>
  </r>
  <r>
    <x v="610"/>
    <x v="4"/>
    <x v="4"/>
    <x v="7"/>
    <x v="1"/>
    <x v="610"/>
    <n v="4565.84"/>
    <n v="1004.49"/>
    <n v="1868.67"/>
    <n v="1692.69"/>
    <n v="3561.3500000000004"/>
    <n v="0.4752944810254538"/>
    <n v="0.52470832689850755"/>
    <x v="0"/>
    <n v="4565.84"/>
  </r>
  <r>
    <x v="611"/>
    <x v="2"/>
    <x v="2"/>
    <x v="5"/>
    <x v="1"/>
    <x v="611"/>
    <n v="980.52"/>
    <n v="147.08000000000001"/>
    <n v="930.51"/>
    <n v="-97.07"/>
    <n v="833.43999999999994"/>
    <n v="-0.11646909195622961"/>
    <n v="1.1164690919562297"/>
    <x v="1"/>
    <n v="122.565"/>
  </r>
  <r>
    <x v="612"/>
    <x v="3"/>
    <x v="3"/>
    <x v="3"/>
    <x v="2"/>
    <x v="612"/>
    <n v="5345.2"/>
    <n v="1870.82"/>
    <n v="2589.3000000000002"/>
    <n v="885.08"/>
    <n v="3474.38"/>
    <n v="0.25474473143409759"/>
    <n v="0.74525526856590241"/>
    <x v="0"/>
    <n v="1336.3"/>
  </r>
  <r>
    <x v="613"/>
    <x v="4"/>
    <x v="4"/>
    <x v="4"/>
    <x v="2"/>
    <x v="613"/>
    <n v="5323.61"/>
    <n v="1171.19"/>
    <n v="3666.7"/>
    <n v="485.72"/>
    <n v="4152.42"/>
    <n v="0.11697275323787093"/>
    <n v="0.88302724676212896"/>
    <x v="0"/>
    <n v="760.51571428571424"/>
  </r>
  <r>
    <x v="614"/>
    <x v="1"/>
    <x v="1"/>
    <x v="3"/>
    <x v="0"/>
    <x v="614"/>
    <n v="15136.45"/>
    <n v="4540.9399999999996"/>
    <n v="3689.91"/>
    <n v="6905.61"/>
    <n v="10595.510000000002"/>
    <n v="0.65174871242630117"/>
    <n v="0.34825223136970274"/>
    <x v="0"/>
    <n v="3784.1125000000002"/>
  </r>
  <r>
    <x v="615"/>
    <x v="1"/>
    <x v="1"/>
    <x v="2"/>
    <x v="2"/>
    <x v="615"/>
    <n v="4300.3100000000004"/>
    <n v="1075.08"/>
    <n v="3792.53"/>
    <n v="-567.29"/>
    <n v="3225.2300000000005"/>
    <n v="-0.17589133178098923"/>
    <n v="1.1758944323350582"/>
    <x v="1"/>
    <n v="716.71833333333336"/>
  </r>
  <r>
    <x v="616"/>
    <x v="4"/>
    <x v="5"/>
    <x v="4"/>
    <x v="0"/>
    <x v="616"/>
    <n v="9987.94"/>
    <n v="2696.74"/>
    <n v="5185.8900000000003"/>
    <n v="2105.31"/>
    <n v="7291.2000000000007"/>
    <n v="0.2887467083607636"/>
    <n v="0.71125329163923634"/>
    <x v="0"/>
    <n v="1426.8485714285714"/>
  </r>
  <r>
    <x v="617"/>
    <x v="0"/>
    <x v="7"/>
    <x v="0"/>
    <x v="0"/>
    <x v="617"/>
    <n v="2009.89"/>
    <n v="200.99"/>
    <n v="621.28"/>
    <n v="1187.6099999999999"/>
    <n v="1808.9"/>
    <n v="0.65653712200784997"/>
    <n v="0.34345734977057879"/>
    <x v="0"/>
    <n v="401.97800000000001"/>
  </r>
  <r>
    <x v="618"/>
    <x v="2"/>
    <x v="2"/>
    <x v="1"/>
    <x v="2"/>
    <x v="618"/>
    <n v="2139.4499999999998"/>
    <n v="320.92"/>
    <n v="987.17"/>
    <n v="831.37"/>
    <n v="1818.5299999999997"/>
    <n v="0.45716595272005417"/>
    <n v="0.54283954622689756"/>
    <x v="0"/>
    <n v="1069.7249999999999"/>
  </r>
  <r>
    <x v="619"/>
    <x v="2"/>
    <x v="2"/>
    <x v="0"/>
    <x v="0"/>
    <x v="619"/>
    <n v="2025.37"/>
    <n v="303.81"/>
    <n v="1626.53"/>
    <n v="95.03"/>
    <n v="1721.56"/>
    <n v="5.5199934942726368E-2"/>
    <n v="0.94480006505727365"/>
    <x v="2"/>
    <n v="405.07399999999996"/>
  </r>
  <r>
    <x v="620"/>
    <x v="4"/>
    <x v="4"/>
    <x v="7"/>
    <x v="1"/>
    <x v="620"/>
    <n v="2029.08"/>
    <n v="446.4"/>
    <n v="1674.84"/>
    <n v="-92.16"/>
    <n v="1582.6799999999998"/>
    <n v="-5.8230343468041554E-2"/>
    <n v="1.0582303434680416"/>
    <x v="1"/>
    <n v="2029.08"/>
  </r>
  <r>
    <x v="621"/>
    <x v="4"/>
    <x v="4"/>
    <x v="3"/>
    <x v="1"/>
    <x v="621"/>
    <n v="4396.8100000000004"/>
    <n v="967.3"/>
    <n v="2093.77"/>
    <n v="1335.74"/>
    <n v="3429.51"/>
    <n v="0.38948421203029004"/>
    <n v="0.61051578796970996"/>
    <x v="0"/>
    <n v="1099.2025000000001"/>
  </r>
  <r>
    <x v="622"/>
    <x v="0"/>
    <x v="0"/>
    <x v="5"/>
    <x v="0"/>
    <x v="622"/>
    <n v="1277.56"/>
    <n v="127.76"/>
    <n v="873.77"/>
    <n v="276.04000000000002"/>
    <n v="1149.8"/>
    <n v="0.24007653504957385"/>
    <n v="0.75993216211515047"/>
    <x v="0"/>
    <n v="159.69499999999999"/>
  </r>
  <r>
    <x v="623"/>
    <x v="0"/>
    <x v="0"/>
    <x v="4"/>
    <x v="0"/>
    <x v="623"/>
    <n v="1429.28"/>
    <n v="142.93"/>
    <n v="1023.52"/>
    <n v="262.83"/>
    <n v="1286.3499999999999"/>
    <n v="0.20432230730361101"/>
    <n v="0.79567769269638911"/>
    <x v="0"/>
    <n v="204.18285714285713"/>
  </r>
  <r>
    <x v="624"/>
    <x v="3"/>
    <x v="3"/>
    <x v="5"/>
    <x v="0"/>
    <x v="624"/>
    <n v="13465.99"/>
    <n v="5386.39"/>
    <n v="6149.53"/>
    <n v="1930.07"/>
    <n v="8079.5999999999995"/>
    <n v="0.2388818753403634"/>
    <n v="0.76111812465963669"/>
    <x v="0"/>
    <n v="1683.24875"/>
  </r>
  <r>
    <x v="625"/>
    <x v="0"/>
    <x v="0"/>
    <x v="7"/>
    <x v="1"/>
    <x v="625"/>
    <n v="1311.23"/>
    <n v="131.12"/>
    <n v="255.48"/>
    <n v="924.63"/>
    <n v="1180.1100000000001"/>
    <n v="0.78351170653583135"/>
    <n v="0.21648829346416856"/>
    <x v="0"/>
    <n v="1311.23"/>
  </r>
  <r>
    <x v="626"/>
    <x v="0"/>
    <x v="7"/>
    <x v="7"/>
    <x v="1"/>
    <x v="626"/>
    <n v="528.59"/>
    <n v="52.86"/>
    <n v="291.06"/>
    <n v="184.67"/>
    <n v="475.73"/>
    <n v="0.38818237235406633"/>
    <n v="0.61181762764593361"/>
    <x v="0"/>
    <n v="528.59"/>
  </r>
  <r>
    <x v="627"/>
    <x v="2"/>
    <x v="2"/>
    <x v="1"/>
    <x v="2"/>
    <x v="627"/>
    <n v="3492.19"/>
    <n v="523.83000000000004"/>
    <n v="936.94"/>
    <n v="2031.42"/>
    <n v="2968.36"/>
    <n v="0.68435769246317835"/>
    <n v="0.31564230753682171"/>
    <x v="0"/>
    <n v="1746.095"/>
  </r>
  <r>
    <x v="628"/>
    <x v="4"/>
    <x v="5"/>
    <x v="7"/>
    <x v="1"/>
    <x v="628"/>
    <n v="4818.1099999999997"/>
    <n v="1059.98"/>
    <n v="1605.42"/>
    <n v="2152.71"/>
    <n v="3758.1299999999997"/>
    <n v="0.57281413894676347"/>
    <n v="0.42718586105323664"/>
    <x v="0"/>
    <n v="4818.1099999999997"/>
  </r>
  <r>
    <x v="629"/>
    <x v="0"/>
    <x v="7"/>
    <x v="4"/>
    <x v="2"/>
    <x v="629"/>
    <n v="423.16"/>
    <n v="42.32"/>
    <n v="401.58"/>
    <n v="-20.73"/>
    <n v="380.84000000000003"/>
    <n v="-5.4432307530721556E-2"/>
    <n v="1.0544585652767564"/>
    <x v="1"/>
    <n v="60.451428571428572"/>
  </r>
  <r>
    <x v="630"/>
    <x v="2"/>
    <x v="2"/>
    <x v="4"/>
    <x v="0"/>
    <x v="630"/>
    <n v="1787.44"/>
    <n v="268.12"/>
    <n v="1696.28"/>
    <n v="-176.96"/>
    <n v="1519.3200000000002"/>
    <n v="-0.11647315904483584"/>
    <n v="1.1164731590448358"/>
    <x v="1"/>
    <n v="255.34857142857143"/>
  </r>
  <r>
    <x v="631"/>
    <x v="1"/>
    <x v="1"/>
    <x v="5"/>
    <x v="0"/>
    <x v="631"/>
    <n v="9590.1299999999992"/>
    <n v="2877.04"/>
    <n v="5929.2"/>
    <n v="783.89"/>
    <n v="6713.0899999999992"/>
    <n v="0.11677036953176556"/>
    <n v="0.88322963046823455"/>
    <x v="0"/>
    <n v="1198.7662499999999"/>
  </r>
  <r>
    <x v="632"/>
    <x v="3"/>
    <x v="3"/>
    <x v="5"/>
    <x v="0"/>
    <x v="632"/>
    <n v="15633.63"/>
    <n v="6253.45"/>
    <n v="4020.94"/>
    <n v="5359.25"/>
    <n v="9380.18"/>
    <n v="0.57133765023698901"/>
    <n v="0.42866341584063417"/>
    <x v="0"/>
    <n v="1954.2037499999999"/>
  </r>
  <r>
    <x v="633"/>
    <x v="3"/>
    <x v="3"/>
    <x v="3"/>
    <x v="0"/>
    <x v="633"/>
    <n v="4384.84"/>
    <n v="1534.7"/>
    <n v="2537.19"/>
    <n v="312.95999999999998"/>
    <n v="2850.1400000000003"/>
    <n v="0.10980513237946204"/>
    <n v="0.89019837622011544"/>
    <x v="0"/>
    <n v="1096.21"/>
  </r>
  <r>
    <x v="634"/>
    <x v="4"/>
    <x v="4"/>
    <x v="4"/>
    <x v="0"/>
    <x v="634"/>
    <n v="3639.58"/>
    <n v="800.71"/>
    <n v="3228.8"/>
    <n v="-389.94"/>
    <n v="2838.87"/>
    <n v="-0.13735746969745005"/>
    <n v="1.1373539471691203"/>
    <x v="1"/>
    <n v="519.93999999999994"/>
  </r>
  <r>
    <x v="635"/>
    <x v="0"/>
    <x v="7"/>
    <x v="0"/>
    <x v="0"/>
    <x v="635"/>
    <n v="441.84"/>
    <n v="44.18"/>
    <n v="419.31"/>
    <n v="-21.65"/>
    <n v="397.65999999999997"/>
    <n v="-5.4443494442488562E-2"/>
    <n v="1.0544434944424887"/>
    <x v="1"/>
    <n v="88.367999999999995"/>
  </r>
  <r>
    <x v="636"/>
    <x v="3"/>
    <x v="3"/>
    <x v="3"/>
    <x v="2"/>
    <x v="636"/>
    <n v="7859.38"/>
    <n v="2750.78"/>
    <n v="3103.38"/>
    <n v="2005.22"/>
    <n v="5108.6000000000004"/>
    <n v="0.39251849821869"/>
    <n v="0.60748150178130988"/>
    <x v="0"/>
    <n v="1964.845"/>
  </r>
  <r>
    <x v="637"/>
    <x v="4"/>
    <x v="4"/>
    <x v="1"/>
    <x v="2"/>
    <x v="637"/>
    <n v="11340.2"/>
    <n v="3061.85"/>
    <n v="1509.47"/>
    <n v="6768.87"/>
    <n v="8278.35"/>
    <n v="0.81765931616807697"/>
    <n v="0.18233947586173574"/>
    <x v="0"/>
    <n v="5670.1"/>
  </r>
  <r>
    <x v="638"/>
    <x v="0"/>
    <x v="0"/>
    <x v="3"/>
    <x v="0"/>
    <x v="638"/>
    <n v="1274.29"/>
    <n v="127.43"/>
    <n v="516.32000000000005"/>
    <n v="630.54"/>
    <n v="1146.8599999999999"/>
    <n v="0.54979683657987899"/>
    <n v="0.45020316342012112"/>
    <x v="0"/>
    <n v="318.57249999999999"/>
  </r>
  <r>
    <x v="639"/>
    <x v="0"/>
    <x v="7"/>
    <x v="6"/>
    <x v="1"/>
    <x v="639"/>
    <n v="670.23"/>
    <n v="67.02"/>
    <n v="444.77"/>
    <n v="158.43"/>
    <n v="603.21"/>
    <n v="0.2626448500522206"/>
    <n v="0.73733857197327624"/>
    <x v="0"/>
    <n v="223.41"/>
  </r>
  <r>
    <x v="640"/>
    <x v="4"/>
    <x v="5"/>
    <x v="5"/>
    <x v="2"/>
    <x v="640"/>
    <n v="8612.93"/>
    <n v="2325.4899999999998"/>
    <n v="5400.09"/>
    <n v="887.35"/>
    <n v="6287.4400000000005"/>
    <n v="0.14113057142493607"/>
    <n v="0.85886942857506388"/>
    <x v="0"/>
    <n v="1076.61625"/>
  </r>
  <r>
    <x v="641"/>
    <x v="0"/>
    <x v="0"/>
    <x v="0"/>
    <x v="2"/>
    <x v="641"/>
    <n v="1026.96"/>
    <n v="102.7"/>
    <n v="744.77"/>
    <n v="179.49"/>
    <n v="924.26"/>
    <n v="0.19419860212494322"/>
    <n v="0.80580139787505678"/>
    <x v="0"/>
    <n v="205.392"/>
  </r>
  <r>
    <x v="642"/>
    <x v="4"/>
    <x v="5"/>
    <x v="5"/>
    <x v="0"/>
    <x v="642"/>
    <n v="8782.65"/>
    <n v="2371.3200000000002"/>
    <n v="5097.26"/>
    <n v="1314.08"/>
    <n v="6411.33"/>
    <n v="0.20496215293862582"/>
    <n v="0.79503940680014917"/>
    <x v="0"/>
    <n v="1097.83125"/>
  </r>
  <r>
    <x v="643"/>
    <x v="0"/>
    <x v="0"/>
    <x v="6"/>
    <x v="2"/>
    <x v="643"/>
    <n v="1056.77"/>
    <n v="105.68"/>
    <n v="357.77"/>
    <n v="593.32000000000005"/>
    <n v="951.08999999999992"/>
    <n v="0.62383160373886815"/>
    <n v="0.37616839626113197"/>
    <x v="0"/>
    <n v="352.25666666666666"/>
  </r>
  <r>
    <x v="644"/>
    <x v="4"/>
    <x v="4"/>
    <x v="6"/>
    <x v="2"/>
    <x v="644"/>
    <n v="8505.7800000000007"/>
    <n v="2296.56"/>
    <n v="2962.12"/>
    <n v="3247.1"/>
    <n v="6209.2200000000012"/>
    <n v="0.52294813197148748"/>
    <n v="0.47705186802851235"/>
    <x v="0"/>
    <n v="2835.26"/>
  </r>
  <r>
    <x v="645"/>
    <x v="1"/>
    <x v="1"/>
    <x v="2"/>
    <x v="1"/>
    <x v="645"/>
    <n v="3172.65"/>
    <n v="793.16"/>
    <n v="3010.85"/>
    <n v="-631.36"/>
    <n v="2379.4900000000002"/>
    <n v="-0.26533416824613676"/>
    <n v="1.2653341682461365"/>
    <x v="1"/>
    <n v="528.77499999999998"/>
  </r>
  <r>
    <x v="646"/>
    <x v="3"/>
    <x v="3"/>
    <x v="4"/>
    <x v="0"/>
    <x v="646"/>
    <n v="7474.39"/>
    <n v="2616.04"/>
    <n v="4921.6899999999996"/>
    <n v="-63.33"/>
    <n v="4858.3500000000004"/>
    <n v="-1.3035289758868751E-2"/>
    <n v="1.013037348070847"/>
    <x v="1"/>
    <n v="1067.77"/>
  </r>
  <r>
    <x v="647"/>
    <x v="3"/>
    <x v="6"/>
    <x v="1"/>
    <x v="1"/>
    <x v="647"/>
    <n v="5664.19"/>
    <n v="1982.47"/>
    <n v="1657.44"/>
    <n v="2024.28"/>
    <n v="3681.7199999999993"/>
    <n v="0.54981910628727881"/>
    <n v="0.4501808937127213"/>
    <x v="0"/>
    <n v="2832.0949999999998"/>
  </r>
  <r>
    <x v="648"/>
    <x v="2"/>
    <x v="2"/>
    <x v="7"/>
    <x v="1"/>
    <x v="648"/>
    <n v="2054.89"/>
    <n v="308.23"/>
    <n v="475.39"/>
    <n v="1271.26"/>
    <n v="1746.6599999999999"/>
    <n v="0.72782338863888796"/>
    <n v="0.27217088614842044"/>
    <x v="0"/>
    <n v="2054.89"/>
  </r>
  <r>
    <x v="649"/>
    <x v="0"/>
    <x v="7"/>
    <x v="6"/>
    <x v="0"/>
    <x v="649"/>
    <n v="1457.76"/>
    <n v="145.78"/>
    <n v="354.53"/>
    <n v="957.46"/>
    <n v="1311.98"/>
    <n v="0.72978246619613107"/>
    <n v="0.27022515587127849"/>
    <x v="0"/>
    <n v="485.92"/>
  </r>
  <r>
    <x v="650"/>
    <x v="4"/>
    <x v="5"/>
    <x v="3"/>
    <x v="2"/>
    <x v="650"/>
    <n v="3251.19"/>
    <n v="715.26"/>
    <n v="2962.85"/>
    <n v="-426.92"/>
    <n v="2535.9300000000003"/>
    <n v="-0.16834849542376956"/>
    <n v="1.1683484954237695"/>
    <x v="1"/>
    <n v="812.79750000000001"/>
  </r>
  <r>
    <x v="651"/>
    <x v="3"/>
    <x v="3"/>
    <x v="7"/>
    <x v="1"/>
    <x v="651"/>
    <n v="7463.79"/>
    <n v="2612.33"/>
    <n v="1813.55"/>
    <n v="3037.92"/>
    <n v="4851.46"/>
    <n v="0.62618675615175634"/>
    <n v="0.37381530508341815"/>
    <x v="0"/>
    <n v="7463.79"/>
  </r>
  <r>
    <x v="652"/>
    <x v="3"/>
    <x v="6"/>
    <x v="3"/>
    <x v="2"/>
    <x v="652"/>
    <n v="9164.58"/>
    <n v="3665.83"/>
    <n v="2374.59"/>
    <n v="3124.16"/>
    <n v="5498.75"/>
    <n v="0.56815821777676745"/>
    <n v="0.43184178222323261"/>
    <x v="0"/>
    <n v="2291.145"/>
  </r>
  <r>
    <x v="653"/>
    <x v="2"/>
    <x v="2"/>
    <x v="5"/>
    <x v="2"/>
    <x v="653"/>
    <n v="3868.16"/>
    <n v="580.22"/>
    <n v="1636.81"/>
    <n v="1651.13"/>
    <n v="3287.9399999999996"/>
    <n v="0.50217765531001179"/>
    <n v="0.49782234468998832"/>
    <x v="0"/>
    <n v="483.52"/>
  </r>
  <r>
    <x v="654"/>
    <x v="0"/>
    <x v="7"/>
    <x v="3"/>
    <x v="1"/>
    <x v="654"/>
    <n v="949.17"/>
    <n v="94.92"/>
    <n v="681.65"/>
    <n v="172.6"/>
    <n v="854.25"/>
    <n v="0.20204858062628037"/>
    <n v="0.79795141937371961"/>
    <x v="0"/>
    <n v="237.29249999999999"/>
  </r>
  <r>
    <x v="655"/>
    <x v="4"/>
    <x v="4"/>
    <x v="7"/>
    <x v="1"/>
    <x v="655"/>
    <n v="4742.71"/>
    <n v="1043.4000000000001"/>
    <n v="1205.0999999999999"/>
    <n v="2494.21"/>
    <n v="3699.31"/>
    <n v="0.67423654681548728"/>
    <n v="0.32576345318451277"/>
    <x v="0"/>
    <n v="4742.71"/>
  </r>
  <r>
    <x v="656"/>
    <x v="0"/>
    <x v="7"/>
    <x v="7"/>
    <x v="1"/>
    <x v="656"/>
    <n v="613.55999999999995"/>
    <n v="61.36"/>
    <n v="260.38"/>
    <n v="291.82"/>
    <n v="552.19999999999993"/>
    <n v="0.52846794639623329"/>
    <n v="0.47153205360376682"/>
    <x v="0"/>
    <n v="613.55999999999995"/>
  </r>
  <r>
    <x v="657"/>
    <x v="0"/>
    <x v="7"/>
    <x v="4"/>
    <x v="0"/>
    <x v="657"/>
    <n v="3142.28"/>
    <n v="314.23"/>
    <n v="801.52"/>
    <n v="2026.53"/>
    <n v="2828.05"/>
    <n v="0.71658209720478772"/>
    <n v="0.28341790279521223"/>
    <x v="0"/>
    <n v="448.89714285714291"/>
  </r>
  <r>
    <x v="658"/>
    <x v="3"/>
    <x v="6"/>
    <x v="3"/>
    <x v="2"/>
    <x v="658"/>
    <n v="5487.71"/>
    <n v="1920.7"/>
    <n v="3733.34"/>
    <n v="-166.33"/>
    <n v="3567.01"/>
    <n v="-4.6630090748273768E-2"/>
    <n v="1.0466300907482737"/>
    <x v="1"/>
    <n v="1371.9275"/>
  </r>
  <r>
    <x v="659"/>
    <x v="3"/>
    <x v="3"/>
    <x v="1"/>
    <x v="2"/>
    <x v="659"/>
    <n v="8587.14"/>
    <n v="3434.86"/>
    <n v="1886.76"/>
    <n v="3265.52"/>
    <n v="5152.2799999999988"/>
    <n v="0.63380095802246783"/>
    <n v="0.36619904197753234"/>
    <x v="0"/>
    <n v="4293.57"/>
  </r>
  <r>
    <x v="660"/>
    <x v="0"/>
    <x v="7"/>
    <x v="4"/>
    <x v="0"/>
    <x v="660"/>
    <n v="3221.49"/>
    <n v="322.14999999999998"/>
    <n v="1062.69"/>
    <n v="1836.64"/>
    <n v="2899.3399999999997"/>
    <n v="0.63346830658011832"/>
    <n v="0.36652824435906106"/>
    <x v="0"/>
    <n v="460.2128571428571"/>
  </r>
  <r>
    <x v="661"/>
    <x v="1"/>
    <x v="1"/>
    <x v="0"/>
    <x v="0"/>
    <x v="661"/>
    <n v="7917.34"/>
    <n v="1979.34"/>
    <n v="3191.44"/>
    <n v="2746.56"/>
    <n v="5938"/>
    <n v="0.46253957561468506"/>
    <n v="0.53746042438531494"/>
    <x v="0"/>
    <n v="1583.4680000000001"/>
  </r>
  <r>
    <x v="662"/>
    <x v="3"/>
    <x v="6"/>
    <x v="2"/>
    <x v="0"/>
    <x v="662"/>
    <n v="7710.55"/>
    <n v="2698.69"/>
    <n v="3859.19"/>
    <n v="1152.6600000000001"/>
    <n v="5011.8600000000006"/>
    <n v="0.22998647208820677"/>
    <n v="0.77001153264456701"/>
    <x v="0"/>
    <n v="1285.0916666666667"/>
  </r>
  <r>
    <x v="663"/>
    <x v="4"/>
    <x v="4"/>
    <x v="0"/>
    <x v="1"/>
    <x v="663"/>
    <n v="4983.83"/>
    <n v="1096.44"/>
    <n v="2619.79"/>
    <n v="1267.5899999999999"/>
    <n v="3887.39"/>
    <n v="0.32607739382979323"/>
    <n v="0.67392003375015119"/>
    <x v="0"/>
    <n v="996.76599999999996"/>
  </r>
  <r>
    <x v="664"/>
    <x v="4"/>
    <x v="4"/>
    <x v="1"/>
    <x v="2"/>
    <x v="664"/>
    <n v="6322.95"/>
    <n v="1391.05"/>
    <n v="2174.61"/>
    <n v="2757.28"/>
    <n v="4931.8999999999996"/>
    <n v="0.55907054076522245"/>
    <n v="0.440927431618646"/>
    <x v="0"/>
    <n v="3161.4749999999999"/>
  </r>
  <r>
    <x v="665"/>
    <x v="4"/>
    <x v="5"/>
    <x v="4"/>
    <x v="0"/>
    <x v="665"/>
    <n v="3287.58"/>
    <n v="723.27"/>
    <n v="3119.91"/>
    <n v="-555.6"/>
    <n v="2564.31"/>
    <n v="-0.21666647168244091"/>
    <n v="1.2166664716824409"/>
    <x v="1"/>
    <n v="469.65428571428572"/>
  </r>
  <r>
    <x v="666"/>
    <x v="4"/>
    <x v="4"/>
    <x v="2"/>
    <x v="0"/>
    <x v="666"/>
    <n v="7859.62"/>
    <n v="1729.12"/>
    <n v="4002.89"/>
    <n v="2127.62"/>
    <n v="6130.5"/>
    <n v="0.34705488948699126"/>
    <n v="0.65294674170132938"/>
    <x v="0"/>
    <n v="1309.9366666666667"/>
  </r>
  <r>
    <x v="667"/>
    <x v="4"/>
    <x v="4"/>
    <x v="4"/>
    <x v="0"/>
    <x v="667"/>
    <n v="15554.81"/>
    <n v="4199.8"/>
    <n v="3548.8"/>
    <n v="7806.21"/>
    <n v="11355.009999999998"/>
    <n v="0.68746835097459191"/>
    <n v="0.31253164902540825"/>
    <x v="0"/>
    <n v="2222.1157142857141"/>
  </r>
  <r>
    <x v="668"/>
    <x v="4"/>
    <x v="5"/>
    <x v="7"/>
    <x v="1"/>
    <x v="668"/>
    <n v="3802.76"/>
    <n v="836.61"/>
    <n v="1445.81"/>
    <n v="1520.34"/>
    <n v="2966.15"/>
    <n v="0.51256342396709531"/>
    <n v="0.48743657603290458"/>
    <x v="0"/>
    <n v="3802.76"/>
  </r>
  <r>
    <x v="669"/>
    <x v="0"/>
    <x v="0"/>
    <x v="2"/>
    <x v="2"/>
    <x v="669"/>
    <n v="950.06"/>
    <n v="95.01"/>
    <n v="893.52"/>
    <n v="-38.47"/>
    <n v="855.05"/>
    <n v="-4.4991520963686332E-2"/>
    <n v="1.0449915209636864"/>
    <x v="1"/>
    <n v="158.34333333333333"/>
  </r>
  <r>
    <x v="670"/>
    <x v="4"/>
    <x v="5"/>
    <x v="5"/>
    <x v="0"/>
    <x v="670"/>
    <n v="10007.39"/>
    <n v="2702"/>
    <n v="5222.04"/>
    <n v="2083.35"/>
    <n v="7305.3899999999994"/>
    <n v="0.28517984666116392"/>
    <n v="0.7148201533388362"/>
    <x v="0"/>
    <n v="1250.9237499999999"/>
  </r>
  <r>
    <x v="671"/>
    <x v="1"/>
    <x v="1"/>
    <x v="3"/>
    <x v="1"/>
    <x v="671"/>
    <n v="5410.29"/>
    <n v="1352.57"/>
    <n v="2437.2199999999998"/>
    <n v="1620.5"/>
    <n v="4057.7200000000003"/>
    <n v="0.39936220340486772"/>
    <n v="0.60063779659513217"/>
    <x v="0"/>
    <n v="1352.5725"/>
  </r>
  <r>
    <x v="672"/>
    <x v="4"/>
    <x v="5"/>
    <x v="0"/>
    <x v="1"/>
    <x v="672"/>
    <n v="4002.2"/>
    <n v="880.48"/>
    <n v="3493.87"/>
    <n v="-372.16"/>
    <n v="3121.72"/>
    <n v="-0.1192163294594006"/>
    <n v="1.1192131260971516"/>
    <x v="1"/>
    <n v="800.43999999999994"/>
  </r>
  <r>
    <x v="673"/>
    <x v="3"/>
    <x v="6"/>
    <x v="2"/>
    <x v="0"/>
    <x v="673"/>
    <n v="2393.5700000000002"/>
    <n v="837.75"/>
    <n v="2271.5"/>
    <n v="-715.68"/>
    <n v="1555.8200000000002"/>
    <n v="-0.46000179969405192"/>
    <n v="1.4600017996940517"/>
    <x v="1"/>
    <n v="398.92833333333334"/>
  </r>
  <r>
    <x v="674"/>
    <x v="0"/>
    <x v="7"/>
    <x v="3"/>
    <x v="0"/>
    <x v="674"/>
    <n v="1489.68"/>
    <n v="148.97"/>
    <n v="444.26"/>
    <n v="896.46"/>
    <n v="1340.71"/>
    <n v="0.66864571756755753"/>
    <n v="0.33136174116699357"/>
    <x v="0"/>
    <n v="372.42"/>
  </r>
  <r>
    <x v="675"/>
    <x v="1"/>
    <x v="1"/>
    <x v="4"/>
    <x v="2"/>
    <x v="675"/>
    <n v="5666.97"/>
    <n v="1416.74"/>
    <n v="4307.1400000000003"/>
    <n v="-56.91"/>
    <n v="4250.2300000000005"/>
    <n v="-1.3389863607381246E-2"/>
    <n v="1.0133898636073813"/>
    <x v="1"/>
    <n v="809.56714285714293"/>
  </r>
  <r>
    <x v="676"/>
    <x v="4"/>
    <x v="4"/>
    <x v="1"/>
    <x v="2"/>
    <x v="676"/>
    <n v="4853.4799999999996"/>
    <n v="1067.77"/>
    <n v="1721.52"/>
    <n v="2064.19"/>
    <n v="3785.7099999999996"/>
    <n v="0.54525835312266402"/>
    <n v="0.45474164687733615"/>
    <x v="0"/>
    <n v="2426.7399999999998"/>
  </r>
  <r>
    <x v="677"/>
    <x v="0"/>
    <x v="0"/>
    <x v="2"/>
    <x v="0"/>
    <x v="677"/>
    <n v="3254.84"/>
    <n v="325.48"/>
    <n v="734.59"/>
    <n v="2194.7600000000002"/>
    <n v="2929.36"/>
    <n v="0.74922850042330069"/>
    <n v="0.25076808586175819"/>
    <x v="0"/>
    <n v="542.47333333333336"/>
  </r>
  <r>
    <x v="678"/>
    <x v="1"/>
    <x v="1"/>
    <x v="3"/>
    <x v="0"/>
    <x v="678"/>
    <n v="10699.83"/>
    <n v="3209.95"/>
    <n v="3456.84"/>
    <n v="4033.04"/>
    <n v="7489.88"/>
    <n v="0.53846523575811622"/>
    <n v="0.46153476424188372"/>
    <x v="0"/>
    <n v="2674.9575"/>
  </r>
  <r>
    <x v="679"/>
    <x v="1"/>
    <x v="1"/>
    <x v="4"/>
    <x v="2"/>
    <x v="679"/>
    <n v="7934.43"/>
    <n v="1983.61"/>
    <n v="3570.87"/>
    <n v="2379.9499999999998"/>
    <n v="5950.8200000000006"/>
    <n v="0.39993647934234267"/>
    <n v="0.60006352065765722"/>
    <x v="0"/>
    <n v="1133.49"/>
  </r>
  <r>
    <x v="680"/>
    <x v="2"/>
    <x v="2"/>
    <x v="4"/>
    <x v="0"/>
    <x v="680"/>
    <n v="3083.63"/>
    <n v="462.54"/>
    <n v="1328.45"/>
    <n v="1292.6300000000001"/>
    <n v="2621.09"/>
    <n v="0.49316505728532789"/>
    <n v="0.50683112750802151"/>
    <x v="0"/>
    <n v="440.51857142857142"/>
  </r>
  <r>
    <x v="681"/>
    <x v="0"/>
    <x v="0"/>
    <x v="4"/>
    <x v="2"/>
    <x v="681"/>
    <n v="582.55999999999995"/>
    <n v="58.26"/>
    <n v="552.85"/>
    <n v="-28.55"/>
    <n v="524.29999999999995"/>
    <n v="-5.4453557123784101E-2"/>
    <n v="1.0544535571237843"/>
    <x v="1"/>
    <n v="83.222857142857137"/>
  </r>
  <r>
    <x v="682"/>
    <x v="4"/>
    <x v="4"/>
    <x v="1"/>
    <x v="2"/>
    <x v="682"/>
    <n v="10535.24"/>
    <n v="2844.52"/>
    <n v="2468.46"/>
    <n v="5222.2700000000004"/>
    <n v="7690.7199999999993"/>
    <n v="0.67903525287619371"/>
    <n v="0.32096604739218176"/>
    <x v="0"/>
    <n v="5267.62"/>
  </r>
  <r>
    <x v="683"/>
    <x v="3"/>
    <x v="3"/>
    <x v="7"/>
    <x v="1"/>
    <x v="683"/>
    <n v="2552.1"/>
    <n v="893.24"/>
    <n v="1922.99"/>
    <n v="-264.12"/>
    <n v="1658.86"/>
    <n v="-0.15921777606307946"/>
    <n v="1.1592238042993381"/>
    <x v="1"/>
    <n v="2552.1"/>
  </r>
  <r>
    <x v="684"/>
    <x v="1"/>
    <x v="1"/>
    <x v="1"/>
    <x v="1"/>
    <x v="684"/>
    <n v="3170.34"/>
    <n v="792.58"/>
    <n v="1534.06"/>
    <n v="843.69"/>
    <n v="2377.7600000000002"/>
    <n v="0.35482555009757083"/>
    <n v="0.64517024426350844"/>
    <x v="0"/>
    <n v="1585.17"/>
  </r>
  <r>
    <x v="685"/>
    <x v="3"/>
    <x v="3"/>
    <x v="1"/>
    <x v="1"/>
    <x v="685"/>
    <n v="5033.3100000000004"/>
    <n v="1761.66"/>
    <n v="2060.39"/>
    <n v="1211.26"/>
    <n v="3271.6500000000005"/>
    <n v="0.37022908929744924"/>
    <n v="0.62977091070255053"/>
    <x v="0"/>
    <n v="2516.6550000000002"/>
  </r>
  <r>
    <x v="686"/>
    <x v="3"/>
    <x v="6"/>
    <x v="5"/>
    <x v="0"/>
    <x v="686"/>
    <n v="10921.55"/>
    <n v="4368.62"/>
    <n v="4409.51"/>
    <n v="2143.42"/>
    <n v="6552.9299999999994"/>
    <n v="0.3270933765506423"/>
    <n v="0.67290662344935781"/>
    <x v="0"/>
    <n v="1365.1937499999999"/>
  </r>
  <r>
    <x v="687"/>
    <x v="0"/>
    <x v="0"/>
    <x v="0"/>
    <x v="0"/>
    <x v="687"/>
    <n v="1427.96"/>
    <n v="142.80000000000001"/>
    <n v="709.73"/>
    <n v="575.42999999999995"/>
    <n v="1285.1600000000001"/>
    <n v="0.44774969653583985"/>
    <n v="0.55225030346416004"/>
    <x v="0"/>
    <n v="285.59199999999998"/>
  </r>
  <r>
    <x v="688"/>
    <x v="2"/>
    <x v="2"/>
    <x v="4"/>
    <x v="0"/>
    <x v="688"/>
    <n v="2816.89"/>
    <n v="422.53"/>
    <n v="1634.87"/>
    <n v="759.48"/>
    <n v="2394.3599999999997"/>
    <n v="0.31719540921164741"/>
    <n v="0.68280041430695471"/>
    <x v="0"/>
    <n v="402.41285714285715"/>
  </r>
  <r>
    <x v="689"/>
    <x v="4"/>
    <x v="5"/>
    <x v="3"/>
    <x v="0"/>
    <x v="689"/>
    <n v="4754.9399999999996"/>
    <n v="1046.0899999999999"/>
    <n v="3584.62"/>
    <n v="124.23"/>
    <n v="3708.8499999999995"/>
    <n v="3.3495557922267015E-2"/>
    <n v="0.96650444207773312"/>
    <x v="2"/>
    <n v="1188.7349999999999"/>
  </r>
  <r>
    <x v="690"/>
    <x v="0"/>
    <x v="0"/>
    <x v="2"/>
    <x v="0"/>
    <x v="690"/>
    <n v="833.24"/>
    <n v="83.32"/>
    <n v="633.34"/>
    <n v="116.57"/>
    <n v="749.92000000000007"/>
    <n v="0.15544324727970982"/>
    <n v="0.84454341796458288"/>
    <x v="0"/>
    <n v="138.87333333333333"/>
  </r>
  <r>
    <x v="691"/>
    <x v="0"/>
    <x v="7"/>
    <x v="0"/>
    <x v="0"/>
    <x v="691"/>
    <n v="1507"/>
    <n v="150.69999999999999"/>
    <n v="691.63"/>
    <n v="664.67"/>
    <n v="1356.3"/>
    <n v="0.49006119590061192"/>
    <n v="0.50993880409938808"/>
    <x v="0"/>
    <n v="301.39999999999998"/>
  </r>
  <r>
    <x v="692"/>
    <x v="3"/>
    <x v="6"/>
    <x v="4"/>
    <x v="1"/>
    <x v="692"/>
    <n v="5709.1"/>
    <n v="1998.19"/>
    <n v="5100.13"/>
    <n v="-1389.21"/>
    <n v="3710.9100000000003"/>
    <n v="-0.37435831103422068"/>
    <n v="1.3743610057910323"/>
    <x v="1"/>
    <n v="815.58571428571429"/>
  </r>
  <r>
    <x v="693"/>
    <x v="4"/>
    <x v="5"/>
    <x v="6"/>
    <x v="2"/>
    <x v="693"/>
    <n v="6313.22"/>
    <n v="1388.91"/>
    <n v="2849.75"/>
    <n v="2074.5700000000002"/>
    <n v="4924.3100000000004"/>
    <n v="0.42129151089188127"/>
    <n v="0.57871051984948141"/>
    <x v="0"/>
    <n v="2104.4066666666668"/>
  </r>
  <r>
    <x v="694"/>
    <x v="4"/>
    <x v="5"/>
    <x v="1"/>
    <x v="1"/>
    <x v="694"/>
    <n v="4928.33"/>
    <n v="1084.23"/>
    <n v="1879.53"/>
    <n v="1964.57"/>
    <n v="3844.1"/>
    <n v="0.51106110663094095"/>
    <n v="0.4889388933690591"/>
    <x v="0"/>
    <n v="2464.165"/>
  </r>
  <r>
    <x v="695"/>
    <x v="3"/>
    <x v="3"/>
    <x v="6"/>
    <x v="1"/>
    <x v="695"/>
    <n v="6256.23"/>
    <n v="2189.6799999999998"/>
    <n v="2933.41"/>
    <n v="1133.1400000000001"/>
    <n v="4066.5499999999997"/>
    <n v="0.27864897763460433"/>
    <n v="0.72135102236539572"/>
    <x v="0"/>
    <n v="2085.41"/>
  </r>
  <r>
    <x v="696"/>
    <x v="0"/>
    <x v="0"/>
    <x v="4"/>
    <x v="0"/>
    <x v="696"/>
    <n v="2275.92"/>
    <n v="227.59"/>
    <n v="746.26"/>
    <n v="1302.06"/>
    <n v="2048.33"/>
    <n v="0.63566905723198897"/>
    <n v="0.36432606074216556"/>
    <x v="0"/>
    <n v="325.13142857142856"/>
  </r>
  <r>
    <x v="697"/>
    <x v="3"/>
    <x v="6"/>
    <x v="0"/>
    <x v="2"/>
    <x v="697"/>
    <n v="7536.84"/>
    <n v="2637.89"/>
    <n v="3502.24"/>
    <n v="1396.7"/>
    <n v="4898.9500000000007"/>
    <n v="0.2851019095928719"/>
    <n v="0.71489604915338989"/>
    <x v="0"/>
    <n v="1507.3679999999999"/>
  </r>
  <r>
    <x v="698"/>
    <x v="4"/>
    <x v="4"/>
    <x v="3"/>
    <x v="1"/>
    <x v="698"/>
    <n v="5208.74"/>
    <n v="1145.92"/>
    <n v="3477.18"/>
    <n v="585.64"/>
    <n v="4062.8199999999997"/>
    <n v="0.14414618417749248"/>
    <n v="0.85585381582250752"/>
    <x v="0"/>
    <n v="1302.1849999999999"/>
  </r>
  <r>
    <x v="699"/>
    <x v="0"/>
    <x v="0"/>
    <x v="0"/>
    <x v="0"/>
    <x v="699"/>
    <n v="1951.59"/>
    <n v="195.16"/>
    <n v="821.97"/>
    <n v="934.47"/>
    <n v="1756.4299999999998"/>
    <n v="0.5320280341374265"/>
    <n v="0.46797765922923207"/>
    <x v="0"/>
    <n v="390.31799999999998"/>
  </r>
  <r>
    <x v="700"/>
    <x v="3"/>
    <x v="6"/>
    <x v="5"/>
    <x v="0"/>
    <x v="700"/>
    <n v="3816.63"/>
    <n v="1335.82"/>
    <n v="3621.98"/>
    <n v="-1141.17"/>
    <n v="2480.8100000000004"/>
    <n v="-0.45999895195520812"/>
    <n v="1.4599989519552079"/>
    <x v="1"/>
    <n v="477.07875000000001"/>
  </r>
  <r>
    <x v="701"/>
    <x v="4"/>
    <x v="5"/>
    <x v="3"/>
    <x v="2"/>
    <x v="701"/>
    <n v="8179.49"/>
    <n v="2208.46"/>
    <n v="2663.99"/>
    <n v="3307.04"/>
    <n v="5971.03"/>
    <n v="0.5538474936484995"/>
    <n v="0.4461525063515005"/>
    <x v="0"/>
    <n v="2044.8724999999999"/>
  </r>
  <r>
    <x v="702"/>
    <x v="0"/>
    <x v="7"/>
    <x v="3"/>
    <x v="0"/>
    <x v="702"/>
    <n v="1785.3"/>
    <n v="178.53"/>
    <n v="671.86"/>
    <n v="934.91"/>
    <n v="1606.77"/>
    <n v="0.58185676854808088"/>
    <n v="0.41814323145191906"/>
    <x v="0"/>
    <n v="446.32499999999999"/>
  </r>
  <r>
    <x v="703"/>
    <x v="4"/>
    <x v="5"/>
    <x v="4"/>
    <x v="0"/>
    <x v="703"/>
    <n v="13850.28"/>
    <n v="3739.58"/>
    <n v="3098.98"/>
    <n v="7011.73"/>
    <n v="10110.700000000001"/>
    <n v="0.69349599928788308"/>
    <n v="0.30650498976332002"/>
    <x v="0"/>
    <n v="1978.6114285714286"/>
  </r>
  <r>
    <x v="704"/>
    <x v="4"/>
    <x v="5"/>
    <x v="7"/>
    <x v="1"/>
    <x v="704"/>
    <n v="4224.75"/>
    <n v="929.44"/>
    <n v="1206.31"/>
    <n v="2089"/>
    <n v="3295.31"/>
    <n v="0.63393125381223614"/>
    <n v="0.3660687461877638"/>
    <x v="0"/>
    <n v="4224.75"/>
  </r>
  <r>
    <x v="705"/>
    <x v="1"/>
    <x v="1"/>
    <x v="4"/>
    <x v="1"/>
    <x v="705"/>
    <n v="6508.05"/>
    <n v="1627.01"/>
    <n v="4775.33"/>
    <n v="105.71"/>
    <n v="4881.04"/>
    <n v="2.1657269762181828E-2"/>
    <n v="0.97834273023781815"/>
    <x v="2"/>
    <n v="929.72142857142865"/>
  </r>
  <r>
    <x v="706"/>
    <x v="0"/>
    <x v="7"/>
    <x v="1"/>
    <x v="1"/>
    <x v="706"/>
    <n v="1168"/>
    <n v="116.8"/>
    <n v="350.91"/>
    <n v="700.29"/>
    <n v="1051.2"/>
    <n v="0.66618150684931499"/>
    <n v="0.33381849315068496"/>
    <x v="0"/>
    <n v="584"/>
  </r>
  <r>
    <x v="707"/>
    <x v="2"/>
    <x v="2"/>
    <x v="0"/>
    <x v="0"/>
    <x v="707"/>
    <n v="4319.95"/>
    <n v="647.99"/>
    <n v="1645"/>
    <n v="2026.96"/>
    <n v="3671.96"/>
    <n v="0.55201037048333856"/>
    <n v="0.44798962951666138"/>
    <x v="0"/>
    <n v="863.99"/>
  </r>
  <r>
    <x v="708"/>
    <x v="0"/>
    <x v="7"/>
    <x v="3"/>
    <x v="0"/>
    <x v="708"/>
    <n v="2345.81"/>
    <n v="234.58"/>
    <n v="552.04999999999995"/>
    <n v="1559.18"/>
    <n v="2111.23"/>
    <n v="0.73851735718041145"/>
    <n v="0.26148264281958855"/>
    <x v="0"/>
    <n v="586.45249999999999"/>
  </r>
  <r>
    <x v="709"/>
    <x v="3"/>
    <x v="3"/>
    <x v="4"/>
    <x v="0"/>
    <x v="709"/>
    <n v="4875.71"/>
    <n v="1706.5"/>
    <n v="4420.8500000000004"/>
    <n v="-1251.6400000000001"/>
    <n v="3169.21"/>
    <n v="-0.39493753963921613"/>
    <n v="1.3949375396392161"/>
    <x v="1"/>
    <n v="696.53"/>
  </r>
  <r>
    <x v="710"/>
    <x v="2"/>
    <x v="2"/>
    <x v="4"/>
    <x v="0"/>
    <x v="710"/>
    <n v="3175.34"/>
    <n v="476.3"/>
    <n v="1834.41"/>
    <n v="864.63"/>
    <n v="2699.04"/>
    <n v="0.32034723457229236"/>
    <n v="0.67965276542770769"/>
    <x v="0"/>
    <n v="453.62"/>
  </r>
  <r>
    <x v="711"/>
    <x v="3"/>
    <x v="6"/>
    <x v="0"/>
    <x v="1"/>
    <x v="711"/>
    <n v="3061.23"/>
    <n v="1071.43"/>
    <n v="2905.1"/>
    <n v="-915.31"/>
    <n v="1989.8"/>
    <n v="-0.46000100512614334"/>
    <n v="1.4599959794954267"/>
    <x v="1"/>
    <n v="612.24599999999998"/>
  </r>
  <r>
    <x v="712"/>
    <x v="0"/>
    <x v="7"/>
    <x v="0"/>
    <x v="0"/>
    <x v="712"/>
    <n v="2534.34"/>
    <n v="253.43"/>
    <n v="651.20000000000005"/>
    <n v="1629.7"/>
    <n v="2280.9100000000003"/>
    <n v="0.71449553029273394"/>
    <n v="0.28550008549219391"/>
    <x v="0"/>
    <n v="506.86800000000005"/>
  </r>
  <r>
    <x v="713"/>
    <x v="0"/>
    <x v="0"/>
    <x v="5"/>
    <x v="0"/>
    <x v="713"/>
    <n v="1157.17"/>
    <n v="115.72"/>
    <n v="779.86"/>
    <n v="261.58999999999997"/>
    <n v="1041.45"/>
    <n v="0.25117864515819288"/>
    <n v="0.74882135484180712"/>
    <x v="0"/>
    <n v="144.64625000000001"/>
  </r>
  <r>
    <x v="714"/>
    <x v="0"/>
    <x v="7"/>
    <x v="3"/>
    <x v="1"/>
    <x v="714"/>
    <n v="1064.6199999999999"/>
    <n v="106.46"/>
    <n v="657.27"/>
    <n v="300.89"/>
    <n v="958.15999999999985"/>
    <n v="0.31402897219671039"/>
    <n v="0.68597102780328978"/>
    <x v="0"/>
    <n v="266.15499999999997"/>
  </r>
  <r>
    <x v="715"/>
    <x v="1"/>
    <x v="1"/>
    <x v="2"/>
    <x v="0"/>
    <x v="715"/>
    <n v="9449.59"/>
    <n v="2834.88"/>
    <n v="3542.19"/>
    <n v="3072.52"/>
    <n v="6614.71"/>
    <n v="0.46449806567483681"/>
    <n v="0.53550193432516313"/>
    <x v="0"/>
    <n v="1574.9316666666666"/>
  </r>
  <r>
    <x v="716"/>
    <x v="2"/>
    <x v="2"/>
    <x v="5"/>
    <x v="0"/>
    <x v="716"/>
    <n v="3403.67"/>
    <n v="510.55"/>
    <n v="1520.51"/>
    <n v="1372.61"/>
    <n v="2893.12"/>
    <n v="0.47443935958411676"/>
    <n v="0.52556064041588324"/>
    <x v="0"/>
    <n v="425.45875000000001"/>
  </r>
  <r>
    <x v="717"/>
    <x v="1"/>
    <x v="1"/>
    <x v="6"/>
    <x v="1"/>
    <x v="717"/>
    <n v="2188.0700000000002"/>
    <n v="547.02"/>
    <n v="2076.48"/>
    <n v="-435.43"/>
    <n v="1641.0500000000002"/>
    <n v="-0.26533621766551901"/>
    <n v="1.265336217665519"/>
    <x v="1"/>
    <n v="729.35666666666668"/>
  </r>
  <r>
    <x v="718"/>
    <x v="4"/>
    <x v="5"/>
    <x v="1"/>
    <x v="2"/>
    <x v="718"/>
    <n v="8085.18"/>
    <n v="2183"/>
    <n v="1537.69"/>
    <n v="4364.49"/>
    <n v="5902.18"/>
    <n v="0.73947083958808435"/>
    <n v="0.26052916041191559"/>
    <x v="0"/>
    <n v="4042.59"/>
  </r>
  <r>
    <x v="719"/>
    <x v="2"/>
    <x v="2"/>
    <x v="1"/>
    <x v="1"/>
    <x v="719"/>
    <n v="1285.0999999999999"/>
    <n v="192.76"/>
    <n v="995.62"/>
    <n v="96.71"/>
    <n v="1092.3399999999999"/>
    <n v="8.8534705311533041E-2"/>
    <n v="0.91145614002966113"/>
    <x v="2"/>
    <n v="642.54999999999995"/>
  </r>
  <r>
    <x v="720"/>
    <x v="1"/>
    <x v="1"/>
    <x v="2"/>
    <x v="2"/>
    <x v="720"/>
    <n v="4607.53"/>
    <n v="1151.8800000000001"/>
    <n v="4210.59"/>
    <n v="-754.95"/>
    <n v="3455.6499999999996"/>
    <n v="-0.21846830552862706"/>
    <n v="1.2184654117170433"/>
    <x v="1"/>
    <n v="767.92166666666662"/>
  </r>
  <r>
    <x v="721"/>
    <x v="4"/>
    <x v="4"/>
    <x v="7"/>
    <x v="1"/>
    <x v="721"/>
    <n v="5173.2"/>
    <n v="1138.0999999999999"/>
    <n v="1948.15"/>
    <n v="2086.94"/>
    <n v="4035.1"/>
    <n v="0.51719659983643529"/>
    <n v="0.48280092191023771"/>
    <x v="0"/>
    <n v="5173.2"/>
  </r>
  <r>
    <x v="722"/>
    <x v="4"/>
    <x v="5"/>
    <x v="5"/>
    <x v="0"/>
    <x v="722"/>
    <n v="4821.3500000000004"/>
    <n v="1060.7"/>
    <n v="4214.01"/>
    <n v="-453.36"/>
    <n v="3760.6500000000005"/>
    <n v="-0.12055362769733954"/>
    <n v="1.1205536276973393"/>
    <x v="1"/>
    <n v="602.66875000000005"/>
  </r>
  <r>
    <x v="723"/>
    <x v="2"/>
    <x v="2"/>
    <x v="2"/>
    <x v="0"/>
    <x v="723"/>
    <n v="2218.35"/>
    <n v="332.75"/>
    <n v="1880.5"/>
    <n v="5.09"/>
    <n v="1885.6"/>
    <n v="2.6994060246075522E-3"/>
    <n v="0.99729529062367417"/>
    <x v="2"/>
    <n v="369.72499999999997"/>
  </r>
  <r>
    <x v="724"/>
    <x v="3"/>
    <x v="6"/>
    <x v="7"/>
    <x v="1"/>
    <x v="724"/>
    <n v="5817.35"/>
    <n v="2036.07"/>
    <n v="1366.5"/>
    <n v="2414.7800000000002"/>
    <n v="3781.2800000000007"/>
    <n v="0.63861443743917401"/>
    <n v="0.36138556256082588"/>
    <x v="0"/>
    <n v="5817.35"/>
  </r>
  <r>
    <x v="725"/>
    <x v="2"/>
    <x v="2"/>
    <x v="7"/>
    <x v="1"/>
    <x v="725"/>
    <n v="1629.91"/>
    <n v="244.49"/>
    <n v="461.67"/>
    <n v="923.75"/>
    <n v="1385.42"/>
    <n v="0.66676531304586328"/>
    <n v="0.33323468695413666"/>
    <x v="0"/>
    <n v="1629.91"/>
  </r>
  <r>
    <x v="726"/>
    <x v="4"/>
    <x v="5"/>
    <x v="2"/>
    <x v="2"/>
    <x v="726"/>
    <n v="5303.57"/>
    <n v="1166.78"/>
    <n v="2787.29"/>
    <n v="1349.49"/>
    <n v="4136.79"/>
    <n v="0.32621670425619864"/>
    <n v="0.67378087841055501"/>
    <x v="0"/>
    <n v="883.92833333333328"/>
  </r>
  <r>
    <x v="727"/>
    <x v="2"/>
    <x v="2"/>
    <x v="1"/>
    <x v="1"/>
    <x v="727"/>
    <n v="1621.16"/>
    <n v="243.17"/>
    <n v="776.82"/>
    <n v="601.16"/>
    <n v="1377.99"/>
    <n v="0.43625860855303739"/>
    <n v="0.56373413450025045"/>
    <x v="0"/>
    <n v="810.58"/>
  </r>
  <r>
    <x v="728"/>
    <x v="4"/>
    <x v="4"/>
    <x v="6"/>
    <x v="1"/>
    <x v="728"/>
    <n v="3265.69"/>
    <n v="718.45"/>
    <n v="1869.57"/>
    <n v="677.68"/>
    <n v="2547.2399999999998"/>
    <n v="0.26604481713540928"/>
    <n v="0.7339591086823386"/>
    <x v="0"/>
    <n v="1088.5633333333333"/>
  </r>
  <r>
    <x v="729"/>
    <x v="4"/>
    <x v="5"/>
    <x v="1"/>
    <x v="1"/>
    <x v="729"/>
    <n v="3848.73"/>
    <n v="846.72"/>
    <n v="1993.14"/>
    <n v="1008.87"/>
    <n v="3002.01"/>
    <n v="0.33606483655950509"/>
    <n v="0.66393516344049486"/>
    <x v="0"/>
    <n v="1924.365"/>
  </r>
  <r>
    <x v="730"/>
    <x v="4"/>
    <x v="4"/>
    <x v="4"/>
    <x v="0"/>
    <x v="730"/>
    <n v="7363.05"/>
    <n v="1619.87"/>
    <n v="3786.7"/>
    <n v="1956.47"/>
    <n v="5743.18"/>
    <n v="0.34065970420568392"/>
    <n v="0.65933855459867174"/>
    <x v="0"/>
    <n v="1051.8642857142856"/>
  </r>
  <r>
    <x v="731"/>
    <x v="2"/>
    <x v="2"/>
    <x v="1"/>
    <x v="1"/>
    <x v="731"/>
    <n v="1914.37"/>
    <n v="287.16000000000003"/>
    <n v="720.99"/>
    <n v="906.22"/>
    <n v="1627.2099999999998"/>
    <n v="0.55691643979572403"/>
    <n v="0.44308356020427608"/>
    <x v="0"/>
    <n v="957.18499999999995"/>
  </r>
  <r>
    <x v="732"/>
    <x v="3"/>
    <x v="6"/>
    <x v="1"/>
    <x v="2"/>
    <x v="732"/>
    <n v="7575.87"/>
    <n v="2651.56"/>
    <n v="2339.1"/>
    <n v="2585.21"/>
    <n v="4924.3099999999995"/>
    <n v="0.52498928783931154"/>
    <n v="0.47501071216068852"/>
    <x v="0"/>
    <n v="3787.9349999999999"/>
  </r>
  <r>
    <x v="733"/>
    <x v="3"/>
    <x v="3"/>
    <x v="5"/>
    <x v="0"/>
    <x v="733"/>
    <n v="8250.93"/>
    <n v="3300.37"/>
    <n v="4148.1099999999997"/>
    <n v="802.45"/>
    <n v="4950.5600000000004"/>
    <n v="0.16209277334281375"/>
    <n v="0.83790722665718609"/>
    <x v="0"/>
    <n v="1031.36625"/>
  </r>
  <r>
    <x v="734"/>
    <x v="0"/>
    <x v="7"/>
    <x v="2"/>
    <x v="2"/>
    <x v="734"/>
    <n v="1073.7"/>
    <n v="107.37"/>
    <n v="856.75"/>
    <n v="109.58"/>
    <n v="966.33"/>
    <n v="0.11339811451574514"/>
    <n v="0.88660188548425478"/>
    <x v="0"/>
    <n v="178.95000000000002"/>
  </r>
  <r>
    <x v="735"/>
    <x v="1"/>
    <x v="1"/>
    <x v="2"/>
    <x v="0"/>
    <x v="735"/>
    <n v="10048.879999999999"/>
    <n v="3014.66"/>
    <n v="4102.71"/>
    <n v="2931.5"/>
    <n v="7034.2199999999993"/>
    <n v="0.41674840991609591"/>
    <n v="0.58325016846217492"/>
    <x v="0"/>
    <n v="1674.8133333333333"/>
  </r>
  <r>
    <x v="736"/>
    <x v="0"/>
    <x v="0"/>
    <x v="4"/>
    <x v="1"/>
    <x v="736"/>
    <n v="680.6"/>
    <n v="68.06"/>
    <n v="645.89"/>
    <n v="-33.35"/>
    <n v="612.54"/>
    <n v="-5.4445423972312015E-2"/>
    <n v="1.054445423972312"/>
    <x v="1"/>
    <n v="97.228571428571428"/>
  </r>
  <r>
    <x v="737"/>
    <x v="2"/>
    <x v="2"/>
    <x v="4"/>
    <x v="2"/>
    <x v="737"/>
    <n v="2605.58"/>
    <n v="390.84"/>
    <n v="1548.73"/>
    <n v="666.01"/>
    <n v="2214.7399999999998"/>
    <n v="0.30071701418676688"/>
    <n v="0.69928298581323323"/>
    <x v="0"/>
    <n v="372.22571428571428"/>
  </r>
  <r>
    <x v="738"/>
    <x v="0"/>
    <x v="7"/>
    <x v="5"/>
    <x v="2"/>
    <x v="738"/>
    <n v="1333.59"/>
    <n v="133.36000000000001"/>
    <n v="1167.29"/>
    <n v="32.94"/>
    <n v="1200.23"/>
    <n v="2.7444739758213006E-2"/>
    <n v="0.97255526024178696"/>
    <x v="2"/>
    <n v="166.69874999999999"/>
  </r>
  <r>
    <x v="739"/>
    <x v="0"/>
    <x v="0"/>
    <x v="2"/>
    <x v="0"/>
    <x v="739"/>
    <n v="1022.47"/>
    <n v="102.25"/>
    <n v="778.94"/>
    <n v="141.28"/>
    <n v="920.22"/>
    <n v="0.15352850405337853"/>
    <n v="0.84647149594662152"/>
    <x v="0"/>
    <n v="170.41166666666666"/>
  </r>
  <r>
    <x v="740"/>
    <x v="0"/>
    <x v="7"/>
    <x v="1"/>
    <x v="1"/>
    <x v="740"/>
    <n v="793.99"/>
    <n v="79.400000000000006"/>
    <n v="498.25"/>
    <n v="216.34"/>
    <n v="714.59"/>
    <n v="0.30274702976531997"/>
    <n v="0.69725297023468003"/>
    <x v="0"/>
    <n v="396.995"/>
  </r>
  <r>
    <x v="741"/>
    <x v="0"/>
    <x v="0"/>
    <x v="6"/>
    <x v="2"/>
    <x v="741"/>
    <n v="547.29999999999995"/>
    <n v="54.73"/>
    <n v="359.14"/>
    <n v="133.41999999999999"/>
    <n v="492.56999999999994"/>
    <n v="0.27086505471303574"/>
    <n v="0.72911464360395484"/>
    <x v="0"/>
    <n v="182.43333333333331"/>
  </r>
  <r>
    <x v="742"/>
    <x v="2"/>
    <x v="2"/>
    <x v="7"/>
    <x v="1"/>
    <x v="742"/>
    <n v="2246.5"/>
    <n v="336.97"/>
    <n v="692.6"/>
    <n v="1216.92"/>
    <n v="1909.53"/>
    <n v="0.63728770954109126"/>
    <n v="0.36270705356815552"/>
    <x v="0"/>
    <n v="2246.5"/>
  </r>
  <r>
    <x v="743"/>
    <x v="3"/>
    <x v="3"/>
    <x v="0"/>
    <x v="2"/>
    <x v="743"/>
    <n v="5766.93"/>
    <n v="2018.43"/>
    <n v="4256.91"/>
    <n v="-508.4"/>
    <n v="3748.5"/>
    <n v="-0.13562758436708017"/>
    <n v="1.1356302521008403"/>
    <x v="1"/>
    <n v="1153.386"/>
  </r>
  <r>
    <x v="744"/>
    <x v="4"/>
    <x v="4"/>
    <x v="7"/>
    <x v="1"/>
    <x v="744"/>
    <n v="6322.11"/>
    <n v="1390.86"/>
    <n v="1164.67"/>
    <n v="3766.58"/>
    <n v="4931.25"/>
    <n v="0.76381850443599486"/>
    <n v="0.23618149556400508"/>
    <x v="0"/>
    <n v="6322.11"/>
  </r>
  <r>
    <x v="745"/>
    <x v="1"/>
    <x v="1"/>
    <x v="4"/>
    <x v="0"/>
    <x v="745"/>
    <n v="8460.91"/>
    <n v="2538.27"/>
    <n v="4578.05"/>
    <n v="1344.58"/>
    <n v="5922.6399999999994"/>
    <n v="0.22702375967473964"/>
    <n v="0.77297455188902253"/>
    <x v="0"/>
    <n v="1208.7014285714286"/>
  </r>
  <r>
    <x v="746"/>
    <x v="0"/>
    <x v="7"/>
    <x v="4"/>
    <x v="0"/>
    <x v="746"/>
    <n v="912.22"/>
    <n v="91.22"/>
    <n v="865.7"/>
    <n v="-44.7"/>
    <n v="821"/>
    <n v="-5.4445797807551773E-2"/>
    <n v="1.0544457978075519"/>
    <x v="1"/>
    <n v="130.31714285714287"/>
  </r>
  <r>
    <x v="747"/>
    <x v="3"/>
    <x v="6"/>
    <x v="7"/>
    <x v="1"/>
    <x v="747"/>
    <n v="2407.35"/>
    <n v="842.57"/>
    <n v="1750.4"/>
    <n v="-185.62"/>
    <n v="1564.7799999999997"/>
    <n v="-0.11862370429069903"/>
    <n v="1.1186237042906992"/>
    <x v="1"/>
    <n v="2407.35"/>
  </r>
  <r>
    <x v="748"/>
    <x v="1"/>
    <x v="1"/>
    <x v="0"/>
    <x v="0"/>
    <x v="748"/>
    <n v="10745.14"/>
    <n v="3223.54"/>
    <n v="2640.61"/>
    <n v="4880.99"/>
    <n v="7521.5999999999995"/>
    <n v="0.64892974898957667"/>
    <n v="0.35107025101042338"/>
    <x v="0"/>
    <n v="2149.0279999999998"/>
  </r>
  <r>
    <x v="749"/>
    <x v="3"/>
    <x v="6"/>
    <x v="1"/>
    <x v="1"/>
    <x v="749"/>
    <n v="815"/>
    <n v="285.25"/>
    <n v="773.43"/>
    <n v="-243.68"/>
    <n v="529.75"/>
    <n v="-0.4599905615856536"/>
    <n v="1.4599905615856534"/>
    <x v="1"/>
    <n v="407.5"/>
  </r>
  <r>
    <x v="750"/>
    <x v="4"/>
    <x v="5"/>
    <x v="6"/>
    <x v="1"/>
    <x v="750"/>
    <n v="4523.6499999999996"/>
    <n v="995.2"/>
    <n v="1839.99"/>
    <n v="1688.46"/>
    <n v="3528.45"/>
    <n v="0.47852739871615019"/>
    <n v="0.52147260128384987"/>
    <x v="0"/>
    <n v="1507.8833333333332"/>
  </r>
  <r>
    <x v="751"/>
    <x v="1"/>
    <x v="1"/>
    <x v="6"/>
    <x v="0"/>
    <x v="751"/>
    <n v="7562.43"/>
    <n v="1890.61"/>
    <n v="2981.01"/>
    <n v="2690.81"/>
    <n v="5671.8200000000006"/>
    <n v="0.47441738278013046"/>
    <n v="0.52558261721986943"/>
    <x v="0"/>
    <n v="2520.81"/>
  </r>
  <r>
    <x v="752"/>
    <x v="3"/>
    <x v="3"/>
    <x v="7"/>
    <x v="1"/>
    <x v="752"/>
    <n v="7820.47"/>
    <n v="2737.17"/>
    <n v="1271.76"/>
    <n v="3811.54"/>
    <n v="5083.3"/>
    <n v="0.74981606436763515"/>
    <n v="0.2501839356323648"/>
    <x v="0"/>
    <n v="7820.47"/>
  </r>
  <r>
    <x v="753"/>
    <x v="0"/>
    <x v="0"/>
    <x v="0"/>
    <x v="0"/>
    <x v="753"/>
    <n v="1780.44"/>
    <n v="178.04"/>
    <n v="529.46"/>
    <n v="1072.93"/>
    <n v="1602.4"/>
    <n v="0.66957688467299048"/>
    <n v="0.33041687468796804"/>
    <x v="0"/>
    <n v="356.08800000000002"/>
  </r>
  <r>
    <x v="754"/>
    <x v="4"/>
    <x v="4"/>
    <x v="5"/>
    <x v="0"/>
    <x v="754"/>
    <n v="8749.26"/>
    <n v="2362.3000000000002"/>
    <n v="4053.27"/>
    <n v="2333.69"/>
    <n v="6386.96"/>
    <n v="0.36538353144531982"/>
    <n v="0.63461646855468012"/>
    <x v="0"/>
    <n v="1093.6575"/>
  </r>
  <r>
    <x v="755"/>
    <x v="2"/>
    <x v="2"/>
    <x v="4"/>
    <x v="0"/>
    <x v="755"/>
    <n v="5326.31"/>
    <n v="798.95"/>
    <n v="1793.63"/>
    <n v="2733.74"/>
    <n v="4527.3600000000006"/>
    <n v="0.6038265125812835"/>
    <n v="0.39617569621147863"/>
    <x v="0"/>
    <n v="760.9014285714286"/>
  </r>
  <r>
    <x v="756"/>
    <x v="3"/>
    <x v="6"/>
    <x v="3"/>
    <x v="0"/>
    <x v="756"/>
    <n v="8012.35"/>
    <n v="3204.94"/>
    <n v="3963.43"/>
    <n v="843.98"/>
    <n v="4807.41"/>
    <n v="0.17555814877449605"/>
    <n v="0.82444185122550395"/>
    <x v="0"/>
    <n v="2003.0875000000001"/>
  </r>
  <r>
    <x v="757"/>
    <x v="3"/>
    <x v="6"/>
    <x v="1"/>
    <x v="1"/>
    <x v="757"/>
    <n v="5930.98"/>
    <n v="2075.84"/>
    <n v="1723.97"/>
    <n v="2131.17"/>
    <n v="3855.1399999999994"/>
    <n v="0.5528126086212175"/>
    <n v="0.44718739137878266"/>
    <x v="0"/>
    <n v="2965.49"/>
  </r>
  <r>
    <x v="758"/>
    <x v="1"/>
    <x v="1"/>
    <x v="5"/>
    <x v="0"/>
    <x v="758"/>
    <n v="8323.2000000000007"/>
    <n v="2496.96"/>
    <n v="3905.6"/>
    <n v="1920.64"/>
    <n v="5826.2400000000007"/>
    <n v="0.32965342999945074"/>
    <n v="0.67034657000054909"/>
    <x v="0"/>
    <n v="1040.4000000000001"/>
  </r>
  <r>
    <x v="759"/>
    <x v="2"/>
    <x v="2"/>
    <x v="7"/>
    <x v="1"/>
    <x v="759"/>
    <n v="690.68"/>
    <n v="103.6"/>
    <n v="571.94000000000005"/>
    <n v="15.14"/>
    <n v="587.07999999999993"/>
    <n v="2.5788648906452275E-2"/>
    <n v="0.97421135109354795"/>
    <x v="2"/>
    <n v="690.68"/>
  </r>
  <r>
    <x v="760"/>
    <x v="4"/>
    <x v="5"/>
    <x v="6"/>
    <x v="2"/>
    <x v="760"/>
    <n v="6758.2"/>
    <n v="1486.8"/>
    <n v="2863.81"/>
    <n v="2407.59"/>
    <n v="5271.4"/>
    <n v="0.45672686572826959"/>
    <n v="0.54327313427173052"/>
    <x v="0"/>
    <n v="2252.7333333333331"/>
  </r>
  <r>
    <x v="761"/>
    <x v="0"/>
    <x v="0"/>
    <x v="4"/>
    <x v="2"/>
    <x v="761"/>
    <n v="796.42"/>
    <n v="79.64"/>
    <n v="755.8"/>
    <n v="-39.020000000000003"/>
    <n v="716.78"/>
    <n v="-5.4437902843271303E-2"/>
    <n v="1.0544379028432713"/>
    <x v="1"/>
    <n v="113.77428571428571"/>
  </r>
  <r>
    <x v="762"/>
    <x v="4"/>
    <x v="4"/>
    <x v="5"/>
    <x v="0"/>
    <x v="762"/>
    <n v="7235.06"/>
    <n v="1591.71"/>
    <n v="4170.46"/>
    <n v="1472.89"/>
    <n v="5643.35"/>
    <n v="0.26099568518699001"/>
    <n v="0.73900431481300999"/>
    <x v="0"/>
    <n v="904.38250000000005"/>
  </r>
  <r>
    <x v="763"/>
    <x v="2"/>
    <x v="2"/>
    <x v="5"/>
    <x v="0"/>
    <x v="763"/>
    <n v="6951.96"/>
    <n v="1042.79"/>
    <n v="1909.69"/>
    <n v="3999.48"/>
    <n v="5909.17"/>
    <n v="0.67682601786714547"/>
    <n v="0.32317398213285453"/>
    <x v="0"/>
    <n v="868.995"/>
  </r>
  <r>
    <x v="764"/>
    <x v="4"/>
    <x v="4"/>
    <x v="2"/>
    <x v="2"/>
    <x v="764"/>
    <n v="9557.08"/>
    <n v="2580.41"/>
    <n v="3251.47"/>
    <n v="3725.2"/>
    <n v="6976.67"/>
    <n v="0.53395101101241704"/>
    <n v="0.46604898898758285"/>
    <x v="0"/>
    <n v="1592.8466666666666"/>
  </r>
  <r>
    <x v="765"/>
    <x v="3"/>
    <x v="3"/>
    <x v="2"/>
    <x v="2"/>
    <x v="765"/>
    <n v="5145.1400000000003"/>
    <n v="1800.8"/>
    <n v="3892.2"/>
    <n v="-547.86"/>
    <n v="3344.34"/>
    <n v="-0.16381707601499848"/>
    <n v="1.1638170760149984"/>
    <x v="1"/>
    <n v="857.52333333333343"/>
  </r>
  <r>
    <x v="766"/>
    <x v="2"/>
    <x v="2"/>
    <x v="0"/>
    <x v="0"/>
    <x v="766"/>
    <n v="2711.09"/>
    <n v="406.66"/>
    <n v="1199.48"/>
    <n v="1104.95"/>
    <n v="2304.4300000000003"/>
    <n v="0.47948950499689724"/>
    <n v="0.52051049500310265"/>
    <x v="0"/>
    <n v="542.21800000000007"/>
  </r>
  <r>
    <x v="767"/>
    <x v="1"/>
    <x v="1"/>
    <x v="0"/>
    <x v="0"/>
    <x v="767"/>
    <n v="15040.4"/>
    <n v="4512.12"/>
    <n v="4039.83"/>
    <n v="6488.45"/>
    <n v="10528.279999999999"/>
    <n v="0.6162877507057184"/>
    <n v="0.38371224929428172"/>
    <x v="0"/>
    <n v="3008.08"/>
  </r>
  <r>
    <x v="768"/>
    <x v="0"/>
    <x v="0"/>
    <x v="7"/>
    <x v="1"/>
    <x v="768"/>
    <n v="1100.1300000000001"/>
    <n v="110.01"/>
    <n v="379.27"/>
    <n v="610.84"/>
    <n v="990.12000000000012"/>
    <n v="0.61693532097119541"/>
    <n v="0.38305457924291997"/>
    <x v="0"/>
    <n v="1100.1300000000001"/>
  </r>
  <r>
    <x v="769"/>
    <x v="2"/>
    <x v="2"/>
    <x v="5"/>
    <x v="0"/>
    <x v="769"/>
    <n v="3552.23"/>
    <n v="532.83000000000004"/>
    <n v="2109.65"/>
    <n v="909.75"/>
    <n v="3019.4"/>
    <n v="0.30130158309597932"/>
    <n v="0.69869841690402068"/>
    <x v="0"/>
    <n v="444.02875"/>
  </r>
  <r>
    <x v="770"/>
    <x v="4"/>
    <x v="5"/>
    <x v="3"/>
    <x v="2"/>
    <x v="770"/>
    <n v="1364.31"/>
    <n v="300.14999999999998"/>
    <n v="1294.73"/>
    <n v="-230.57"/>
    <n v="1064.1599999999999"/>
    <n v="-0.21666854608329578"/>
    <n v="1.216668546083296"/>
    <x v="1"/>
    <n v="341.07749999999999"/>
  </r>
  <r>
    <x v="771"/>
    <x v="2"/>
    <x v="2"/>
    <x v="6"/>
    <x v="0"/>
    <x v="771"/>
    <n v="3686.05"/>
    <n v="552.91"/>
    <n v="970.29"/>
    <n v="2162.85"/>
    <n v="3133.1400000000003"/>
    <n v="0.69031387043030301"/>
    <n v="0.30968612956969682"/>
    <x v="0"/>
    <n v="1228.6833333333334"/>
  </r>
  <r>
    <x v="772"/>
    <x v="4"/>
    <x v="5"/>
    <x v="7"/>
    <x v="1"/>
    <x v="772"/>
    <n v="5272.81"/>
    <n v="1160.02"/>
    <n v="1225.06"/>
    <n v="2887.73"/>
    <n v="4112.7900000000009"/>
    <n v="0.70213407443608822"/>
    <n v="0.2978659255639115"/>
    <x v="0"/>
    <n v="5272.81"/>
  </r>
  <r>
    <x v="773"/>
    <x v="0"/>
    <x v="7"/>
    <x v="3"/>
    <x v="2"/>
    <x v="773"/>
    <n v="1856.12"/>
    <n v="185.61"/>
    <n v="649.02"/>
    <n v="1021.48"/>
    <n v="1670.5099999999998"/>
    <n v="0.61147793188906396"/>
    <n v="0.38851608191510384"/>
    <x v="0"/>
    <n v="464.03"/>
  </r>
  <r>
    <x v="774"/>
    <x v="2"/>
    <x v="2"/>
    <x v="4"/>
    <x v="0"/>
    <x v="774"/>
    <n v="6215.22"/>
    <n v="932.28"/>
    <n v="1759.99"/>
    <n v="3522.95"/>
    <n v="5282.9400000000005"/>
    <n v="0.6668540623213588"/>
    <n v="0.33314593767864104"/>
    <x v="0"/>
    <n v="887.88857142857148"/>
  </r>
  <r>
    <x v="775"/>
    <x v="4"/>
    <x v="5"/>
    <x v="0"/>
    <x v="0"/>
    <x v="775"/>
    <n v="6625.64"/>
    <n v="1457.64"/>
    <n v="4024.39"/>
    <n v="1143.6099999999999"/>
    <n v="5168"/>
    <n v="0.22128676470588232"/>
    <n v="0.77871323529411762"/>
    <x v="0"/>
    <n v="1325.1280000000002"/>
  </r>
  <r>
    <x v="776"/>
    <x v="4"/>
    <x v="5"/>
    <x v="2"/>
    <x v="1"/>
    <x v="776"/>
    <n v="5739.94"/>
    <n v="1262.79"/>
    <n v="3129.25"/>
    <n v="1347.91"/>
    <n v="4477.1499999999996"/>
    <n v="0.30106429313290828"/>
    <n v="0.69893794043085455"/>
    <x v="0"/>
    <n v="956.65666666666664"/>
  </r>
  <r>
    <x v="777"/>
    <x v="2"/>
    <x v="2"/>
    <x v="1"/>
    <x v="2"/>
    <x v="777"/>
    <n v="2864.62"/>
    <n v="429.69"/>
    <n v="904.2"/>
    <n v="1530.72"/>
    <n v="2434.9299999999998"/>
    <n v="0.62865051562057228"/>
    <n v="0.37134537748518442"/>
    <x v="0"/>
    <n v="1432.31"/>
  </r>
  <r>
    <x v="778"/>
    <x v="2"/>
    <x v="2"/>
    <x v="5"/>
    <x v="0"/>
    <x v="778"/>
    <n v="718.79"/>
    <n v="107.82"/>
    <n v="682.13"/>
    <n v="-71.16"/>
    <n v="610.97"/>
    <n v="-0.11647053046794441"/>
    <n v="1.1164705304679443"/>
    <x v="1"/>
    <n v="89.848749999999995"/>
  </r>
  <r>
    <x v="779"/>
    <x v="3"/>
    <x v="3"/>
    <x v="4"/>
    <x v="0"/>
    <x v="779"/>
    <n v="13628.82"/>
    <n v="5451.53"/>
    <n v="4010.74"/>
    <n v="4166.55"/>
    <n v="8177.29"/>
    <n v="0.50952699488461339"/>
    <n v="0.49047300511538661"/>
    <x v="0"/>
    <n v="1946.9742857142858"/>
  </r>
  <r>
    <x v="780"/>
    <x v="3"/>
    <x v="3"/>
    <x v="2"/>
    <x v="0"/>
    <x v="780"/>
    <n v="6891.21"/>
    <n v="2411.92"/>
    <n v="4489.6000000000004"/>
    <n v="-10.31"/>
    <n v="4479.29"/>
    <n v="-2.3017040647066835E-3"/>
    <n v="1.0023017040647069"/>
    <x v="1"/>
    <n v="1148.5350000000001"/>
  </r>
  <r>
    <x v="781"/>
    <x v="3"/>
    <x v="6"/>
    <x v="6"/>
    <x v="1"/>
    <x v="781"/>
    <n v="6199.35"/>
    <n v="2169.77"/>
    <n v="3278.19"/>
    <n v="751.39"/>
    <n v="4029.5800000000004"/>
    <n v="0.1864685649621052"/>
    <n v="0.81353143503789471"/>
    <x v="0"/>
    <n v="2066.4500000000003"/>
  </r>
  <r>
    <x v="782"/>
    <x v="0"/>
    <x v="0"/>
    <x v="6"/>
    <x v="2"/>
    <x v="782"/>
    <n v="2190.84"/>
    <n v="219.08"/>
    <n v="594.47"/>
    <n v="1377.29"/>
    <n v="1971.7600000000002"/>
    <n v="0.69850793199983763"/>
    <n v="0.30149206800016226"/>
    <x v="0"/>
    <n v="730.28000000000009"/>
  </r>
  <r>
    <x v="783"/>
    <x v="0"/>
    <x v="7"/>
    <x v="2"/>
    <x v="1"/>
    <x v="783"/>
    <n v="1016.38"/>
    <n v="101.64"/>
    <n v="837.61"/>
    <n v="77.13"/>
    <n v="914.74"/>
    <n v="8.4319041476266468E-2"/>
    <n v="0.91568095852373355"/>
    <x v="2"/>
    <n v="169.39666666666668"/>
  </r>
  <r>
    <x v="784"/>
    <x v="4"/>
    <x v="4"/>
    <x v="4"/>
    <x v="0"/>
    <x v="784"/>
    <n v="6556.3"/>
    <n v="1442.39"/>
    <n v="3149.61"/>
    <n v="1964.3"/>
    <n v="5113.91"/>
    <n v="0.38410922366643135"/>
    <n v="0.6158907763335687"/>
    <x v="0"/>
    <n v="936.61428571428576"/>
  </r>
  <r>
    <x v="785"/>
    <x v="1"/>
    <x v="1"/>
    <x v="2"/>
    <x v="2"/>
    <x v="785"/>
    <n v="8549.17"/>
    <n v="2564.75"/>
    <n v="4724.3900000000003"/>
    <n v="1260.03"/>
    <n v="5984.42"/>
    <n v="0.21055173266582225"/>
    <n v="0.78944826733417783"/>
    <x v="0"/>
    <n v="1424.8616666666667"/>
  </r>
  <r>
    <x v="786"/>
    <x v="3"/>
    <x v="6"/>
    <x v="3"/>
    <x v="1"/>
    <x v="786"/>
    <n v="4738.09"/>
    <n v="1658.33"/>
    <n v="3416.75"/>
    <n v="-336.99"/>
    <n v="3079.76"/>
    <n v="-0.10942086396342572"/>
    <n v="1.1094208639634255"/>
    <x v="1"/>
    <n v="1184.5225"/>
  </r>
  <r>
    <x v="787"/>
    <x v="0"/>
    <x v="7"/>
    <x v="7"/>
    <x v="1"/>
    <x v="787"/>
    <n v="717.21"/>
    <n v="71.72"/>
    <n v="276.14999999999998"/>
    <n v="369.33"/>
    <n v="645.49"/>
    <n v="0.57216997939549796"/>
    <n v="0.42781452849773038"/>
    <x v="0"/>
    <n v="717.21"/>
  </r>
  <r>
    <x v="788"/>
    <x v="0"/>
    <x v="0"/>
    <x v="0"/>
    <x v="0"/>
    <x v="788"/>
    <n v="1586.47"/>
    <n v="158.65"/>
    <n v="547.41"/>
    <n v="880.41"/>
    <n v="1427.82"/>
    <n v="0.61661133756355846"/>
    <n v="0.38338866243644154"/>
    <x v="0"/>
    <n v="317.29399999999998"/>
  </r>
  <r>
    <x v="789"/>
    <x v="1"/>
    <x v="1"/>
    <x v="3"/>
    <x v="0"/>
    <x v="789"/>
    <n v="5527.54"/>
    <n v="1381.88"/>
    <n v="2374.34"/>
    <n v="1771.31"/>
    <n v="4145.66"/>
    <n v="0.42726851695508072"/>
    <n v="0.57272907088376768"/>
    <x v="0"/>
    <n v="1381.885"/>
  </r>
  <r>
    <x v="790"/>
    <x v="4"/>
    <x v="5"/>
    <x v="1"/>
    <x v="1"/>
    <x v="790"/>
    <n v="2879.94"/>
    <n v="633.59"/>
    <n v="1494.26"/>
    <n v="752.1"/>
    <n v="2246.35"/>
    <n v="0.33480980256861131"/>
    <n v="0.66519464909742476"/>
    <x v="0"/>
    <n v="1439.97"/>
  </r>
  <r>
    <x v="791"/>
    <x v="3"/>
    <x v="6"/>
    <x v="2"/>
    <x v="0"/>
    <x v="791"/>
    <n v="8426.23"/>
    <n v="3370.49"/>
    <n v="4684.21"/>
    <n v="371.53"/>
    <n v="5055.74"/>
    <n v="7.3486769493684406E-2"/>
    <n v="0.92651323050631562"/>
    <x v="2"/>
    <n v="1404.3716666666667"/>
  </r>
  <r>
    <x v="792"/>
    <x v="3"/>
    <x v="3"/>
    <x v="1"/>
    <x v="2"/>
    <x v="792"/>
    <n v="7595.09"/>
    <n v="2658.28"/>
    <n v="1864.18"/>
    <n v="3072.63"/>
    <n v="4936.8099999999995"/>
    <n v="0.62239178740927859"/>
    <n v="0.37760821259072158"/>
    <x v="0"/>
    <n v="3797.5450000000001"/>
  </r>
  <r>
    <x v="793"/>
    <x v="3"/>
    <x v="3"/>
    <x v="1"/>
    <x v="1"/>
    <x v="793"/>
    <n v="3925.64"/>
    <n v="1373.97"/>
    <n v="1612.81"/>
    <n v="938.85"/>
    <n v="2551.67"/>
    <n v="0.36793550890201321"/>
    <n v="0.63206057209592148"/>
    <x v="0"/>
    <n v="1962.82"/>
  </r>
  <r>
    <x v="794"/>
    <x v="4"/>
    <x v="4"/>
    <x v="3"/>
    <x v="0"/>
    <x v="794"/>
    <n v="16980.16"/>
    <n v="4584.6400000000003"/>
    <n v="2699.74"/>
    <n v="9695.7800000000007"/>
    <n v="12395.52"/>
    <n v="0.78220034334985544"/>
    <n v="0.21779965665014453"/>
    <x v="0"/>
    <n v="4245.04"/>
  </r>
  <r>
    <x v="795"/>
    <x v="1"/>
    <x v="1"/>
    <x v="0"/>
    <x v="0"/>
    <x v="795"/>
    <n v="9670.83"/>
    <n v="2901.25"/>
    <n v="3432.13"/>
    <n v="3337.45"/>
    <n v="6769.58"/>
    <n v="0.49300695168681069"/>
    <n v="0.50699304831318937"/>
    <x v="0"/>
    <n v="1934.1659999999999"/>
  </r>
  <r>
    <x v="796"/>
    <x v="1"/>
    <x v="1"/>
    <x v="4"/>
    <x v="0"/>
    <x v="796"/>
    <n v="12119.79"/>
    <n v="3635.94"/>
    <n v="3597.14"/>
    <n v="4886.72"/>
    <n v="8483.85"/>
    <n v="0.57600264031070803"/>
    <n v="0.42399853839942947"/>
    <x v="0"/>
    <n v="1731.3985714285716"/>
  </r>
  <r>
    <x v="797"/>
    <x v="3"/>
    <x v="6"/>
    <x v="6"/>
    <x v="1"/>
    <x v="797"/>
    <n v="1795.82"/>
    <n v="628.54"/>
    <n v="1704.23"/>
    <n v="-536.95000000000005"/>
    <n v="1167.28"/>
    <n v="-0.46000102803097803"/>
    <n v="1.4600010280309781"/>
    <x v="1"/>
    <n v="598.60666666666668"/>
  </r>
  <r>
    <x v="798"/>
    <x v="3"/>
    <x v="3"/>
    <x v="7"/>
    <x v="1"/>
    <x v="798"/>
    <n v="4815.22"/>
    <n v="1685.33"/>
    <n v="1406.75"/>
    <n v="1723.14"/>
    <n v="3129.8900000000003"/>
    <n v="0.55054330982877986"/>
    <n v="0.44945669017122003"/>
    <x v="0"/>
    <n v="4815.22"/>
  </r>
  <r>
    <x v="799"/>
    <x v="1"/>
    <x v="1"/>
    <x v="5"/>
    <x v="0"/>
    <x v="799"/>
    <n v="15222.57"/>
    <n v="4566.7700000000004"/>
    <n v="5324.91"/>
    <n v="5330.9"/>
    <n v="10655.8"/>
    <n v="0.50028153681563092"/>
    <n v="0.49971940164042122"/>
    <x v="0"/>
    <n v="1902.82125"/>
  </r>
  <r>
    <x v="800"/>
    <x v="2"/>
    <x v="2"/>
    <x v="6"/>
    <x v="1"/>
    <x v="800"/>
    <n v="1875.7"/>
    <n v="281.36"/>
    <n v="747.42"/>
    <n v="846.92"/>
    <n v="1594.3400000000001"/>
    <n v="0.53120413462624028"/>
    <n v="0.46879586537375961"/>
    <x v="0"/>
    <n v="625.23333333333335"/>
  </r>
  <r>
    <x v="801"/>
    <x v="4"/>
    <x v="5"/>
    <x v="0"/>
    <x v="0"/>
    <x v="801"/>
    <n v="15172.2"/>
    <n v="4096.49"/>
    <n v="3399.07"/>
    <n v="7676.64"/>
    <n v="11075.710000000001"/>
    <n v="0.69310590472303801"/>
    <n v="0.30689409527696193"/>
    <x v="0"/>
    <n v="3034.44"/>
  </r>
  <r>
    <x v="802"/>
    <x v="3"/>
    <x v="3"/>
    <x v="5"/>
    <x v="2"/>
    <x v="802"/>
    <n v="9704.5499999999993"/>
    <n v="3881.82"/>
    <n v="4101.8500000000004"/>
    <n v="1720.88"/>
    <n v="5822.73"/>
    <n v="0.29554521676258394"/>
    <n v="0.70445478323741628"/>
    <x v="0"/>
    <n v="1213.0687499999999"/>
  </r>
  <r>
    <x v="803"/>
    <x v="3"/>
    <x v="6"/>
    <x v="6"/>
    <x v="2"/>
    <x v="803"/>
    <n v="5844.15"/>
    <n v="2045.45"/>
    <n v="2220.14"/>
    <n v="1578.56"/>
    <n v="3798.7"/>
    <n v="0.41555268907784243"/>
    <n v="0.58444731092215763"/>
    <x v="0"/>
    <n v="1948.05"/>
  </r>
  <r>
    <x v="804"/>
    <x v="0"/>
    <x v="0"/>
    <x v="2"/>
    <x v="0"/>
    <x v="804"/>
    <n v="795.6"/>
    <n v="79.56"/>
    <n v="704.38"/>
    <n v="11.66"/>
    <n v="716.04"/>
    <n v="1.6284006480084913E-2"/>
    <n v="0.98371599351991512"/>
    <x v="2"/>
    <n v="132.6"/>
  </r>
  <r>
    <x v="805"/>
    <x v="2"/>
    <x v="2"/>
    <x v="2"/>
    <x v="0"/>
    <x v="805"/>
    <n v="479.02"/>
    <n v="71.849999999999994"/>
    <n v="454.59"/>
    <n v="-47.42"/>
    <n v="407.16999999999996"/>
    <n v="-0.11646241127784465"/>
    <n v="1.1164624112778447"/>
    <x v="1"/>
    <n v="79.836666666666659"/>
  </r>
  <r>
    <x v="806"/>
    <x v="1"/>
    <x v="1"/>
    <x v="3"/>
    <x v="0"/>
    <x v="806"/>
    <n v="9250.66"/>
    <n v="2775.2"/>
    <n v="2467.71"/>
    <n v="4007.75"/>
    <n v="6475.46"/>
    <n v="0.61891355980887841"/>
    <n v="0.38108644019112153"/>
    <x v="0"/>
    <n v="2312.665"/>
  </r>
  <r>
    <x v="807"/>
    <x v="1"/>
    <x v="1"/>
    <x v="1"/>
    <x v="2"/>
    <x v="807"/>
    <n v="10653.88"/>
    <n v="3196.16"/>
    <n v="1907.71"/>
    <n v="5550"/>
    <n v="7457.7199999999993"/>
    <n v="0.74419527684064302"/>
    <n v="0.25580338226696636"/>
    <x v="0"/>
    <n v="5326.94"/>
  </r>
  <r>
    <x v="808"/>
    <x v="0"/>
    <x v="0"/>
    <x v="5"/>
    <x v="0"/>
    <x v="808"/>
    <n v="2249.85"/>
    <n v="224.99"/>
    <n v="838.15"/>
    <n v="1186.71"/>
    <n v="2024.86"/>
    <n v="0.58607014805961899"/>
    <n v="0.41392985194038107"/>
    <x v="0"/>
    <n v="281.23124999999999"/>
  </r>
  <r>
    <x v="809"/>
    <x v="4"/>
    <x v="4"/>
    <x v="0"/>
    <x v="0"/>
    <x v="809"/>
    <n v="8336.75"/>
    <n v="2250.92"/>
    <n v="3748.69"/>
    <n v="2337.14"/>
    <n v="6085.83"/>
    <n v="0.38402978722705033"/>
    <n v="0.61597021277294961"/>
    <x v="0"/>
    <n v="1667.35"/>
  </r>
  <r>
    <x v="810"/>
    <x v="1"/>
    <x v="1"/>
    <x v="0"/>
    <x v="0"/>
    <x v="810"/>
    <n v="12661.96"/>
    <n v="3798.59"/>
    <n v="2661.34"/>
    <n v="6202.03"/>
    <n v="8863.369999999999"/>
    <n v="0.6997372331291597"/>
    <n v="0.30026276687084036"/>
    <x v="0"/>
    <n v="2532.3919999999998"/>
  </r>
  <r>
    <x v="811"/>
    <x v="2"/>
    <x v="2"/>
    <x v="6"/>
    <x v="0"/>
    <x v="811"/>
    <n v="4353.78"/>
    <n v="653.07000000000005"/>
    <n v="1158.32"/>
    <n v="2542.39"/>
    <n v="3700.7099999999996"/>
    <n v="0.68700060258707119"/>
    <n v="0.31299939741292887"/>
    <x v="0"/>
    <n v="1451.26"/>
  </r>
  <r>
    <x v="812"/>
    <x v="4"/>
    <x v="5"/>
    <x v="3"/>
    <x v="0"/>
    <x v="812"/>
    <n v="4115.6000000000004"/>
    <n v="905.43"/>
    <n v="3353.32"/>
    <n v="-143.15"/>
    <n v="3210.1700000000005"/>
    <n v="-4.4592653971596515E-2"/>
    <n v="1.0445926539715964"/>
    <x v="1"/>
    <n v="1028.9000000000001"/>
  </r>
  <r>
    <x v="813"/>
    <x v="1"/>
    <x v="1"/>
    <x v="6"/>
    <x v="2"/>
    <x v="813"/>
    <n v="12985.26"/>
    <n v="3895.58"/>
    <n v="2909.66"/>
    <n v="6180.02"/>
    <n v="9089.68"/>
    <n v="0.67989412168525187"/>
    <n v="0.32010587831474813"/>
    <x v="0"/>
    <n v="4328.42"/>
  </r>
  <r>
    <x v="814"/>
    <x v="1"/>
    <x v="1"/>
    <x v="6"/>
    <x v="0"/>
    <x v="814"/>
    <n v="14232.14"/>
    <n v="4269.6400000000003"/>
    <n v="2276.79"/>
    <n v="7685.71"/>
    <n v="9962.5"/>
    <n v="0.77146398996235888"/>
    <n v="0.22853601003764115"/>
    <x v="0"/>
    <n v="4744.0466666666662"/>
  </r>
  <r>
    <x v="815"/>
    <x v="3"/>
    <x v="3"/>
    <x v="0"/>
    <x v="0"/>
    <x v="815"/>
    <n v="4588.3900000000003"/>
    <n v="1605.94"/>
    <n v="4269.3100000000004"/>
    <n v="-1286.8499999999999"/>
    <n v="2982.4500000000003"/>
    <n v="-0.43147412362319565"/>
    <n v="1.4314774765712752"/>
    <x v="1"/>
    <n v="917.67800000000011"/>
  </r>
  <r>
    <x v="816"/>
    <x v="3"/>
    <x v="3"/>
    <x v="6"/>
    <x v="1"/>
    <x v="816"/>
    <n v="1497.07"/>
    <n v="523.98"/>
    <n v="1420.72"/>
    <n v="-447.62"/>
    <n v="973.08999999999992"/>
    <n v="-0.45999856128415673"/>
    <n v="1.4600088378258951"/>
    <x v="1"/>
    <n v="499.02333333333331"/>
  </r>
  <r>
    <x v="817"/>
    <x v="0"/>
    <x v="7"/>
    <x v="1"/>
    <x v="2"/>
    <x v="817"/>
    <n v="1653.63"/>
    <n v="165.36"/>
    <n v="314.87"/>
    <n v="1173.3900000000001"/>
    <n v="1488.27"/>
    <n v="0.78842548731077033"/>
    <n v="0.2115677934783339"/>
    <x v="0"/>
    <n v="826.81500000000005"/>
  </r>
  <r>
    <x v="818"/>
    <x v="4"/>
    <x v="4"/>
    <x v="6"/>
    <x v="1"/>
    <x v="818"/>
    <n v="4491.8100000000004"/>
    <n v="988.2"/>
    <n v="1819.34"/>
    <n v="1684.27"/>
    <n v="3503.6100000000006"/>
    <n v="0.48072416735880985"/>
    <n v="0.51927583264118993"/>
    <x v="0"/>
    <n v="1497.2700000000002"/>
  </r>
  <r>
    <x v="819"/>
    <x v="2"/>
    <x v="2"/>
    <x v="1"/>
    <x v="2"/>
    <x v="819"/>
    <n v="491.45"/>
    <n v="73.72"/>
    <n v="466.39"/>
    <n v="-48.65"/>
    <n v="417.73"/>
    <n v="-0.11646278696765852"/>
    <n v="1.1164867258755655"/>
    <x v="1"/>
    <n v="245.72499999999999"/>
  </r>
  <r>
    <x v="820"/>
    <x v="4"/>
    <x v="5"/>
    <x v="0"/>
    <x v="0"/>
    <x v="820"/>
    <n v="8710.09"/>
    <n v="2351.7199999999998"/>
    <n v="4051.71"/>
    <n v="2306.65"/>
    <n v="6358.3700000000008"/>
    <n v="0.36277379265440668"/>
    <n v="0.63722463461547529"/>
    <x v="0"/>
    <n v="1742.018"/>
  </r>
  <r>
    <x v="821"/>
    <x v="0"/>
    <x v="0"/>
    <x v="3"/>
    <x v="1"/>
    <x v="821"/>
    <n v="1094.32"/>
    <n v="109.43"/>
    <n v="501.06"/>
    <n v="483.83"/>
    <n v="984.88999999999987"/>
    <n v="0.49125283026530886"/>
    <n v="0.50874716973469125"/>
    <x v="0"/>
    <n v="273.58"/>
  </r>
  <r>
    <x v="822"/>
    <x v="0"/>
    <x v="0"/>
    <x v="2"/>
    <x v="0"/>
    <x v="822"/>
    <n v="2907.14"/>
    <n v="290.70999999999998"/>
    <n v="914.29"/>
    <n v="1702.14"/>
    <n v="2616.4299999999998"/>
    <n v="0.6505582033534244"/>
    <n v="0.34944179664657571"/>
    <x v="0"/>
    <n v="484.52333333333331"/>
  </r>
  <r>
    <x v="823"/>
    <x v="3"/>
    <x v="3"/>
    <x v="5"/>
    <x v="2"/>
    <x v="823"/>
    <n v="11297.85"/>
    <n v="4519.1400000000003"/>
    <n v="6201.69"/>
    <n v="577.02"/>
    <n v="6778.71"/>
    <n v="8.5122390543333468E-2"/>
    <n v="0.91487760945666652"/>
    <x v="2"/>
    <n v="1412.23125"/>
  </r>
  <r>
    <x v="824"/>
    <x v="1"/>
    <x v="1"/>
    <x v="1"/>
    <x v="2"/>
    <x v="824"/>
    <n v="5169.62"/>
    <n v="1292.4100000000001"/>
    <n v="2559.4499999999998"/>
    <n v="1317.77"/>
    <n v="3877.21"/>
    <n v="0.33987583855401177"/>
    <n v="0.66012674062018817"/>
    <x v="0"/>
    <n v="2584.81"/>
  </r>
  <r>
    <x v="825"/>
    <x v="0"/>
    <x v="0"/>
    <x v="3"/>
    <x v="2"/>
    <x v="825"/>
    <n v="678.08"/>
    <n v="67.81"/>
    <n v="570.79999999999995"/>
    <n v="39.47"/>
    <n v="610.27"/>
    <n v="6.4676290822095139E-2"/>
    <n v="0.93532370917790486"/>
    <x v="2"/>
    <n v="169.52"/>
  </r>
  <r>
    <x v="826"/>
    <x v="0"/>
    <x v="7"/>
    <x v="3"/>
    <x v="0"/>
    <x v="826"/>
    <n v="1401.64"/>
    <n v="140.16"/>
    <n v="686.18"/>
    <n v="575.29999999999995"/>
    <n v="1261.48"/>
    <n v="0.45605162190442966"/>
    <n v="0.54394837809557028"/>
    <x v="0"/>
    <n v="350.41"/>
  </r>
  <r>
    <x v="827"/>
    <x v="2"/>
    <x v="2"/>
    <x v="1"/>
    <x v="2"/>
    <x v="827"/>
    <n v="2628.59"/>
    <n v="394.29"/>
    <n v="986.73"/>
    <n v="1247.57"/>
    <n v="2234.3000000000002"/>
    <n v="0.55837174954124325"/>
    <n v="0.44162825045875664"/>
    <x v="0"/>
    <n v="1314.2950000000001"/>
  </r>
  <r>
    <x v="828"/>
    <x v="0"/>
    <x v="0"/>
    <x v="0"/>
    <x v="0"/>
    <x v="828"/>
    <n v="1863.81"/>
    <n v="186.38"/>
    <n v="596.86"/>
    <n v="1080.57"/>
    <n v="1677.4299999999998"/>
    <n v="0.64418187346118772"/>
    <n v="0.3558181265388124"/>
    <x v="0"/>
    <n v="372.762"/>
  </r>
  <r>
    <x v="829"/>
    <x v="4"/>
    <x v="4"/>
    <x v="7"/>
    <x v="1"/>
    <x v="829"/>
    <n v="4019.04"/>
    <n v="884.19"/>
    <n v="1471.85"/>
    <n v="1662.99"/>
    <n v="3134.85"/>
    <n v="0.53048471218718596"/>
    <n v="0.46951209786752157"/>
    <x v="0"/>
    <n v="4019.04"/>
  </r>
  <r>
    <x v="830"/>
    <x v="0"/>
    <x v="7"/>
    <x v="3"/>
    <x v="1"/>
    <x v="830"/>
    <n v="1141.18"/>
    <n v="114.12"/>
    <n v="640.4"/>
    <n v="386.66"/>
    <n v="1027.06"/>
    <n v="0.37647265008860248"/>
    <n v="0.62352734991139758"/>
    <x v="0"/>
    <n v="285.29500000000002"/>
  </r>
  <r>
    <x v="831"/>
    <x v="4"/>
    <x v="4"/>
    <x v="3"/>
    <x v="2"/>
    <x v="831"/>
    <n v="8667.15"/>
    <n v="2340.13"/>
    <n v="2548.56"/>
    <n v="3778.45"/>
    <n v="6327.0199999999995"/>
    <n v="0.59719267522467134"/>
    <n v="0.40280574425242849"/>
    <x v="0"/>
    <n v="2166.7874999999999"/>
  </r>
  <r>
    <x v="832"/>
    <x v="4"/>
    <x v="5"/>
    <x v="0"/>
    <x v="1"/>
    <x v="832"/>
    <n v="6565.38"/>
    <n v="1444.38"/>
    <n v="3756.86"/>
    <n v="1364.14"/>
    <n v="5121"/>
    <n v="0.26638156610037106"/>
    <n v="0.733618433899629"/>
    <x v="0"/>
    <n v="1313.076"/>
  </r>
  <r>
    <x v="833"/>
    <x v="0"/>
    <x v="0"/>
    <x v="0"/>
    <x v="0"/>
    <x v="833"/>
    <n v="1086.1500000000001"/>
    <n v="108.61"/>
    <n v="506.6"/>
    <n v="470.93"/>
    <n v="977.54000000000008"/>
    <n v="0.48175010741248436"/>
    <n v="0.51823966282709655"/>
    <x v="0"/>
    <n v="217.23000000000002"/>
  </r>
  <r>
    <x v="834"/>
    <x v="0"/>
    <x v="0"/>
    <x v="6"/>
    <x v="2"/>
    <x v="834"/>
    <n v="1282.8900000000001"/>
    <n v="128.29"/>
    <n v="490.2"/>
    <n v="664.39"/>
    <n v="1154.6000000000001"/>
    <n v="0.5754287199029966"/>
    <n v="0.42456261908886189"/>
    <x v="0"/>
    <n v="427.63000000000005"/>
  </r>
  <r>
    <x v="835"/>
    <x v="1"/>
    <x v="1"/>
    <x v="0"/>
    <x v="0"/>
    <x v="835"/>
    <n v="4881.01"/>
    <n v="1220.25"/>
    <n v="2751.17"/>
    <n v="909.58"/>
    <n v="3660.76"/>
    <n v="0.24846753133229166"/>
    <n v="0.75152973699450387"/>
    <x v="0"/>
    <n v="976.202"/>
  </r>
  <r>
    <x v="836"/>
    <x v="0"/>
    <x v="0"/>
    <x v="3"/>
    <x v="1"/>
    <x v="836"/>
    <n v="697.04"/>
    <n v="69.7"/>
    <n v="507.52"/>
    <n v="119.82"/>
    <n v="627.33999999999992"/>
    <n v="0.19099690757802787"/>
    <n v="0.80900309242197221"/>
    <x v="0"/>
    <n v="174.26"/>
  </r>
  <r>
    <x v="837"/>
    <x v="3"/>
    <x v="6"/>
    <x v="1"/>
    <x v="1"/>
    <x v="837"/>
    <n v="3923.4"/>
    <n v="1373.19"/>
    <n v="1891.25"/>
    <n v="658.96"/>
    <n v="2550.21"/>
    <n v="0.25839440673513164"/>
    <n v="0.74160559326486841"/>
    <x v="0"/>
    <n v="1961.7"/>
  </r>
  <r>
    <x v="838"/>
    <x v="3"/>
    <x v="6"/>
    <x v="7"/>
    <x v="1"/>
    <x v="838"/>
    <n v="4506.87"/>
    <n v="1577.4"/>
    <n v="2007.17"/>
    <n v="922.29"/>
    <n v="2929.47"/>
    <n v="0.31483169310489612"/>
    <n v="0.68516489330834596"/>
    <x v="0"/>
    <n v="4506.87"/>
  </r>
  <r>
    <x v="839"/>
    <x v="4"/>
    <x v="5"/>
    <x v="4"/>
    <x v="2"/>
    <x v="839"/>
    <n v="6386.31"/>
    <n v="1404.99"/>
    <n v="3481.22"/>
    <n v="1500.1"/>
    <n v="4981.3200000000006"/>
    <n v="0.30114507801145074"/>
    <n v="0.69885492198854904"/>
    <x v="0"/>
    <n v="912.33"/>
  </r>
  <r>
    <x v="840"/>
    <x v="3"/>
    <x v="6"/>
    <x v="6"/>
    <x v="2"/>
    <x v="840"/>
    <n v="7774.8"/>
    <n v="2721.18"/>
    <n v="3109.87"/>
    <n v="1943.75"/>
    <n v="5053.6200000000008"/>
    <n v="0.38462527851322414"/>
    <n v="0.61537472148677574"/>
    <x v="0"/>
    <n v="2591.6"/>
  </r>
  <r>
    <x v="841"/>
    <x v="4"/>
    <x v="5"/>
    <x v="4"/>
    <x v="0"/>
    <x v="841"/>
    <n v="748.91"/>
    <n v="164.76"/>
    <n v="710.72"/>
    <n v="-126.57"/>
    <n v="584.15"/>
    <n v="-0.21667379953778995"/>
    <n v="1.2166737995377901"/>
    <x v="1"/>
    <n v="106.98714285714286"/>
  </r>
  <r>
    <x v="842"/>
    <x v="1"/>
    <x v="1"/>
    <x v="1"/>
    <x v="2"/>
    <x v="842"/>
    <n v="4640.8"/>
    <n v="1160.2"/>
    <n v="2077.73"/>
    <n v="1402.86"/>
    <n v="3480.6000000000004"/>
    <n v="0.40305119806929834"/>
    <n v="0.5969459288628397"/>
    <x v="0"/>
    <n v="2320.4"/>
  </r>
  <r>
    <x v="843"/>
    <x v="4"/>
    <x v="4"/>
    <x v="7"/>
    <x v="1"/>
    <x v="843"/>
    <n v="2654.68"/>
    <n v="584.03"/>
    <n v="1316.43"/>
    <n v="754.22"/>
    <n v="2070.6499999999996"/>
    <n v="0.36424311206625948"/>
    <n v="0.63575688793374074"/>
    <x v="0"/>
    <n v="2654.68"/>
  </r>
  <r>
    <x v="844"/>
    <x v="0"/>
    <x v="7"/>
    <x v="7"/>
    <x v="1"/>
    <x v="844"/>
    <n v="778.78"/>
    <n v="77.88"/>
    <n v="262.12"/>
    <n v="438.78"/>
    <n v="700.9"/>
    <n v="0.62602368383506923"/>
    <n v="0.37397631616493082"/>
    <x v="0"/>
    <n v="778.78"/>
  </r>
  <r>
    <x v="845"/>
    <x v="4"/>
    <x v="4"/>
    <x v="7"/>
    <x v="1"/>
    <x v="845"/>
    <n v="4098.2299999999996"/>
    <n v="901.61"/>
    <n v="1510.54"/>
    <n v="1686.08"/>
    <n v="3196.6199999999994"/>
    <n v="0.52745712658996069"/>
    <n v="0.47254287341003942"/>
    <x v="0"/>
    <n v="4098.2299999999996"/>
  </r>
  <r>
    <x v="846"/>
    <x v="1"/>
    <x v="1"/>
    <x v="2"/>
    <x v="0"/>
    <x v="846"/>
    <n v="5695.06"/>
    <n v="1423.76"/>
    <n v="2874.87"/>
    <n v="1396.42"/>
    <n v="4271.3"/>
    <n v="0.32693091096387517"/>
    <n v="0.67306674782852993"/>
    <x v="0"/>
    <n v="949.17666666666673"/>
  </r>
  <r>
    <x v="847"/>
    <x v="3"/>
    <x v="3"/>
    <x v="1"/>
    <x v="1"/>
    <x v="847"/>
    <n v="5491.04"/>
    <n v="1921.86"/>
    <n v="2215.2399999999998"/>
    <n v="1353.93"/>
    <n v="3569.1800000000003"/>
    <n v="0.37933923198045488"/>
    <n v="0.62065796625555436"/>
    <x v="0"/>
    <n v="2745.52"/>
  </r>
  <r>
    <x v="848"/>
    <x v="3"/>
    <x v="3"/>
    <x v="5"/>
    <x v="0"/>
    <x v="848"/>
    <n v="6357.31"/>
    <n v="2225.06"/>
    <n v="6033.09"/>
    <n v="-1900.84"/>
    <n v="4132.25"/>
    <n v="-0.46000120999455502"/>
    <n v="1.460001209994555"/>
    <x v="1"/>
    <n v="794.66375000000005"/>
  </r>
  <r>
    <x v="849"/>
    <x v="4"/>
    <x v="4"/>
    <x v="6"/>
    <x v="0"/>
    <x v="849"/>
    <n v="8713.08"/>
    <n v="2352.5300000000002"/>
    <n v="1964.21"/>
    <n v="4396.33"/>
    <n v="6360.5499999999993"/>
    <n v="0.69118708287805308"/>
    <n v="0.30881134493086293"/>
    <x v="0"/>
    <n v="2904.36"/>
  </r>
  <r>
    <x v="850"/>
    <x v="2"/>
    <x v="2"/>
    <x v="6"/>
    <x v="0"/>
    <x v="850"/>
    <n v="3131.91"/>
    <n v="469.79"/>
    <n v="1006.73"/>
    <n v="1655.4"/>
    <n v="2662.12"/>
    <n v="0.62183522906555688"/>
    <n v="0.37816852733911321"/>
    <x v="0"/>
    <n v="1043.97"/>
  </r>
  <r>
    <x v="851"/>
    <x v="4"/>
    <x v="4"/>
    <x v="7"/>
    <x v="1"/>
    <x v="851"/>
    <n v="6573.55"/>
    <n v="1446.18"/>
    <n v="1927.89"/>
    <n v="3199.48"/>
    <n v="5127.37"/>
    <n v="0.6240002184355723"/>
    <n v="0.37599978156442782"/>
    <x v="0"/>
    <n v="6573.55"/>
  </r>
  <r>
    <x v="852"/>
    <x v="1"/>
    <x v="1"/>
    <x v="1"/>
    <x v="1"/>
    <x v="852"/>
    <n v="4346.95"/>
    <n v="1086.74"/>
    <n v="2487.83"/>
    <n v="772.38"/>
    <n v="3260.21"/>
    <n v="0.23691111922238137"/>
    <n v="0.76308888077761861"/>
    <x v="0"/>
    <n v="2173.4749999999999"/>
  </r>
  <r>
    <x v="853"/>
    <x v="4"/>
    <x v="4"/>
    <x v="2"/>
    <x v="1"/>
    <x v="853"/>
    <n v="5508.34"/>
    <n v="1211.83"/>
    <n v="4454.78"/>
    <n v="-158.27000000000001"/>
    <n v="4296.51"/>
    <n v="-3.6836874579600651E-2"/>
    <n v="1.0368368745796006"/>
    <x v="1"/>
    <n v="918.05666666666673"/>
  </r>
  <r>
    <x v="854"/>
    <x v="4"/>
    <x v="5"/>
    <x v="7"/>
    <x v="1"/>
    <x v="854"/>
    <n v="8601.25"/>
    <n v="2322.34"/>
    <n v="1810.35"/>
    <n v="4468.5600000000004"/>
    <n v="6278.91"/>
    <n v="0.71167766379833453"/>
    <n v="0.28832233620166559"/>
    <x v="0"/>
    <n v="8601.25"/>
  </r>
  <r>
    <x v="855"/>
    <x v="4"/>
    <x v="5"/>
    <x v="0"/>
    <x v="0"/>
    <x v="855"/>
    <n v="8545.31"/>
    <n v="2307.23"/>
    <n v="2956.24"/>
    <n v="3281.84"/>
    <n v="6238.08"/>
    <n v="0.52609777367395094"/>
    <n v="0.473902226326049"/>
    <x v="0"/>
    <n v="1709.0619999999999"/>
  </r>
  <r>
    <x v="856"/>
    <x v="0"/>
    <x v="0"/>
    <x v="5"/>
    <x v="0"/>
    <x v="856"/>
    <n v="1593.53"/>
    <n v="159.35"/>
    <n v="1120.8699999999999"/>
    <n v="313.31"/>
    <n v="1434.18"/>
    <n v="0.21845932867561951"/>
    <n v="0.78154067132438032"/>
    <x v="0"/>
    <n v="199.19125"/>
  </r>
  <r>
    <x v="857"/>
    <x v="3"/>
    <x v="6"/>
    <x v="4"/>
    <x v="0"/>
    <x v="857"/>
    <n v="7843.08"/>
    <n v="2745.08"/>
    <n v="5704.88"/>
    <n v="-606.88"/>
    <n v="5098"/>
    <n v="-0.11904276186739898"/>
    <n v="1.119042761867399"/>
    <x v="1"/>
    <n v="1120.44"/>
  </r>
  <r>
    <x v="858"/>
    <x v="4"/>
    <x v="5"/>
    <x v="6"/>
    <x v="0"/>
    <x v="858"/>
    <n v="11790.12"/>
    <n v="3183.33"/>
    <n v="2414.4499999999998"/>
    <n v="6192.34"/>
    <n v="8606.7900000000009"/>
    <n v="0.71947148704685482"/>
    <n v="0.28052851295314507"/>
    <x v="0"/>
    <n v="3930.0400000000004"/>
  </r>
  <r>
    <x v="859"/>
    <x v="2"/>
    <x v="2"/>
    <x v="4"/>
    <x v="0"/>
    <x v="859"/>
    <n v="1155.6500000000001"/>
    <n v="173.35"/>
    <n v="1096.71"/>
    <n v="-114.41"/>
    <n v="982.30000000000007"/>
    <n v="-0.11647154637076249"/>
    <n v="1.1164715463707624"/>
    <x v="1"/>
    <n v="165.09285714285716"/>
  </r>
  <r>
    <x v="860"/>
    <x v="0"/>
    <x v="7"/>
    <x v="3"/>
    <x v="1"/>
    <x v="860"/>
    <n v="161.06"/>
    <n v="16.11"/>
    <n v="152.84"/>
    <n v="-7.89"/>
    <n v="144.94999999999999"/>
    <n v="-5.4432562952742326E-2"/>
    <n v="1.0544325629527425"/>
    <x v="1"/>
    <n v="40.265000000000001"/>
  </r>
  <r>
    <x v="861"/>
    <x v="3"/>
    <x v="6"/>
    <x v="7"/>
    <x v="1"/>
    <x v="861"/>
    <n v="5950.22"/>
    <n v="2082.58"/>
    <n v="1540.81"/>
    <n v="2326.84"/>
    <n v="3867.6400000000003"/>
    <n v="0.60161752386468237"/>
    <n v="0.39838506169136728"/>
    <x v="0"/>
    <n v="5950.22"/>
  </r>
  <r>
    <x v="862"/>
    <x v="0"/>
    <x v="7"/>
    <x v="0"/>
    <x v="0"/>
    <x v="862"/>
    <n v="706.42"/>
    <n v="70.64"/>
    <n v="556.47"/>
    <n v="79.3"/>
    <n v="635.78"/>
    <n v="0.12472867973198276"/>
    <n v="0.87525559155682786"/>
    <x v="0"/>
    <n v="141.28399999999999"/>
  </r>
  <r>
    <x v="863"/>
    <x v="0"/>
    <x v="0"/>
    <x v="6"/>
    <x v="1"/>
    <x v="863"/>
    <n v="821.09"/>
    <n v="82.11"/>
    <n v="515.27"/>
    <n v="223.71"/>
    <n v="738.98"/>
    <n v="0.30272808465723022"/>
    <n v="0.69727191534276978"/>
    <x v="0"/>
    <n v="273.69666666666666"/>
  </r>
  <r>
    <x v="864"/>
    <x v="3"/>
    <x v="6"/>
    <x v="4"/>
    <x v="0"/>
    <x v="864"/>
    <n v="801.35"/>
    <n v="280.47000000000003"/>
    <n v="760.48"/>
    <n v="-239.6"/>
    <n v="520.88"/>
    <n v="-0.45999078482567962"/>
    <n v="1.4599907848256797"/>
    <x v="1"/>
    <n v="114.47857142857143"/>
  </r>
  <r>
    <x v="865"/>
    <x v="4"/>
    <x v="4"/>
    <x v="5"/>
    <x v="2"/>
    <x v="865"/>
    <n v="5260.98"/>
    <n v="1157.42"/>
    <n v="4525.71"/>
    <n v="-422.15"/>
    <n v="4103.5599999999995"/>
    <n v="-0.10287408981469749"/>
    <n v="1.1028740898146976"/>
    <x v="1"/>
    <n v="657.62249999999995"/>
  </r>
  <r>
    <x v="866"/>
    <x v="4"/>
    <x v="5"/>
    <x v="2"/>
    <x v="0"/>
    <x v="866"/>
    <n v="14061.65"/>
    <n v="3796.65"/>
    <n v="2915.52"/>
    <n v="7349.48"/>
    <n v="10265"/>
    <n v="0.71597467121285918"/>
    <n v="0.28402532878714076"/>
    <x v="0"/>
    <n v="2343.6083333333331"/>
  </r>
  <r>
    <x v="867"/>
    <x v="1"/>
    <x v="1"/>
    <x v="1"/>
    <x v="2"/>
    <x v="867"/>
    <n v="10444.75"/>
    <n v="3133.42"/>
    <n v="2415.6799999999998"/>
    <n v="4895.6499999999996"/>
    <n v="7311.33"/>
    <n v="0.66959773392802668"/>
    <n v="0.33040226607197321"/>
    <x v="0"/>
    <n v="5222.375"/>
  </r>
  <r>
    <x v="868"/>
    <x v="1"/>
    <x v="1"/>
    <x v="6"/>
    <x v="2"/>
    <x v="868"/>
    <n v="12425.2"/>
    <n v="3727.56"/>
    <n v="2090.46"/>
    <n v="6607.18"/>
    <n v="8697.6400000000012"/>
    <n v="0.75965204354284599"/>
    <n v="0.24034795645715387"/>
    <x v="0"/>
    <n v="4141.7333333333336"/>
  </r>
  <r>
    <x v="869"/>
    <x v="0"/>
    <x v="7"/>
    <x v="5"/>
    <x v="0"/>
    <x v="869"/>
    <n v="2837.97"/>
    <n v="283.8"/>
    <n v="729.74"/>
    <n v="1824.43"/>
    <n v="2554.1699999999996"/>
    <n v="0.71429466323698121"/>
    <n v="0.28570533676301896"/>
    <x v="0"/>
    <n v="354.74624999999997"/>
  </r>
  <r>
    <x v="870"/>
    <x v="0"/>
    <x v="7"/>
    <x v="4"/>
    <x v="1"/>
    <x v="870"/>
    <n v="607.4"/>
    <n v="60.74"/>
    <n v="576.41999999999996"/>
    <n v="-29.76"/>
    <n v="546.66"/>
    <n v="-5.4439688288881578E-2"/>
    <n v="1.0544396882888816"/>
    <x v="1"/>
    <n v="86.771428571428572"/>
  </r>
  <r>
    <x v="871"/>
    <x v="3"/>
    <x v="3"/>
    <x v="1"/>
    <x v="1"/>
    <x v="871"/>
    <n v="1955.08"/>
    <n v="684.28"/>
    <n v="1855.37"/>
    <n v="-584.57000000000005"/>
    <n v="1270.8"/>
    <n v="-0.46000157381177215"/>
    <n v="1.460001573811772"/>
    <x v="1"/>
    <n v="977.54"/>
  </r>
  <r>
    <x v="872"/>
    <x v="0"/>
    <x v="0"/>
    <x v="4"/>
    <x v="0"/>
    <x v="872"/>
    <n v="2043.39"/>
    <n v="204.34"/>
    <n v="635.27"/>
    <n v="1203.78"/>
    <n v="1839.0500000000002"/>
    <n v="0.65456621625295663"/>
    <n v="0.34543378374704325"/>
    <x v="0"/>
    <n v="291.91285714285715"/>
  </r>
  <r>
    <x v="873"/>
    <x v="4"/>
    <x v="5"/>
    <x v="1"/>
    <x v="2"/>
    <x v="873"/>
    <n v="6343.54"/>
    <n v="1395.58"/>
    <n v="1824.01"/>
    <n v="3123.95"/>
    <n v="4947.96"/>
    <n v="0.63136120744710944"/>
    <n v="0.3686387925528905"/>
    <x v="0"/>
    <n v="3171.77"/>
  </r>
  <r>
    <x v="874"/>
    <x v="4"/>
    <x v="4"/>
    <x v="2"/>
    <x v="2"/>
    <x v="874"/>
    <n v="5944"/>
    <n v="1307.68"/>
    <n v="4294.43"/>
    <n v="341.89"/>
    <n v="4636.32"/>
    <n v="7.3741674431445636E-2"/>
    <n v="0.92625832556855447"/>
    <x v="2"/>
    <n v="990.66666666666663"/>
  </r>
  <r>
    <x v="875"/>
    <x v="2"/>
    <x v="2"/>
    <x v="2"/>
    <x v="0"/>
    <x v="875"/>
    <n v="2385.4499999999998"/>
    <n v="357.82"/>
    <n v="1590.04"/>
    <n v="437.59"/>
    <n v="2027.6299999999999"/>
    <n v="0.21581353600015782"/>
    <n v="0.78418646399984215"/>
    <x v="0"/>
    <n v="397.57499999999999"/>
  </r>
  <r>
    <x v="876"/>
    <x v="3"/>
    <x v="6"/>
    <x v="7"/>
    <x v="1"/>
    <x v="876"/>
    <n v="3033.11"/>
    <n v="1061.5899999999999"/>
    <n v="1567.21"/>
    <n v="404.31"/>
    <n v="1971.5200000000002"/>
    <n v="0.20507527187144942"/>
    <n v="0.79492472812855053"/>
    <x v="0"/>
    <n v="3033.11"/>
  </r>
  <r>
    <x v="877"/>
    <x v="4"/>
    <x v="4"/>
    <x v="7"/>
    <x v="1"/>
    <x v="877"/>
    <n v="5649.82"/>
    <n v="1242.96"/>
    <n v="1281.1199999999999"/>
    <n v="3125.75"/>
    <n v="4406.8599999999997"/>
    <n v="0.70929187675578531"/>
    <n v="0.29071039243361485"/>
    <x v="0"/>
    <n v="5649.82"/>
  </r>
  <r>
    <x v="878"/>
    <x v="4"/>
    <x v="5"/>
    <x v="6"/>
    <x v="2"/>
    <x v="878"/>
    <n v="6623.43"/>
    <n v="1457.16"/>
    <n v="2593.9699999999998"/>
    <n v="2572.31"/>
    <n v="5166.2700000000004"/>
    <n v="0.49790467784300851"/>
    <n v="0.5020972577894689"/>
    <x v="0"/>
    <n v="2207.81"/>
  </r>
  <r>
    <x v="879"/>
    <x v="4"/>
    <x v="4"/>
    <x v="2"/>
    <x v="0"/>
    <x v="879"/>
    <n v="5825.44"/>
    <n v="1281.5999999999999"/>
    <n v="4530.6099999999997"/>
    <n v="13.23"/>
    <n v="4543.84"/>
    <n v="2.91163421247227E-3"/>
    <n v="0.99708836578752758"/>
    <x v="2"/>
    <n v="970.90666666666664"/>
  </r>
  <r>
    <x v="880"/>
    <x v="3"/>
    <x v="6"/>
    <x v="0"/>
    <x v="0"/>
    <x v="880"/>
    <n v="12253.71"/>
    <n v="4901.4799999999996"/>
    <n v="3919.62"/>
    <n v="3432.6"/>
    <n v="7352.23"/>
    <n v="0.46687875651333"/>
    <n v="0.53311988335511817"/>
    <x v="0"/>
    <n v="2450.7419999999997"/>
  </r>
  <r>
    <x v="881"/>
    <x v="4"/>
    <x v="5"/>
    <x v="4"/>
    <x v="0"/>
    <x v="881"/>
    <n v="8238.2800000000007"/>
    <n v="2224.34"/>
    <n v="4893.42"/>
    <n v="1120.53"/>
    <n v="6013.9400000000005"/>
    <n v="0.18632211162731918"/>
    <n v="0.8136795511761008"/>
    <x v="0"/>
    <n v="1176.8971428571429"/>
  </r>
  <r>
    <x v="882"/>
    <x v="4"/>
    <x v="4"/>
    <x v="4"/>
    <x v="0"/>
    <x v="882"/>
    <n v="17633.7"/>
    <n v="4761.1000000000004"/>
    <n v="4229.08"/>
    <n v="8643.52"/>
    <n v="12872.6"/>
    <n v="0.67146652579898392"/>
    <n v="0.32853347420101608"/>
    <x v="0"/>
    <n v="2519.1"/>
  </r>
  <r>
    <x v="883"/>
    <x v="2"/>
    <x v="2"/>
    <x v="4"/>
    <x v="0"/>
    <x v="883"/>
    <n v="4407.0600000000004"/>
    <n v="661.06"/>
    <n v="1870.79"/>
    <n v="1875.21"/>
    <n v="3746.0000000000005"/>
    <n v="0.50058996262680189"/>
    <n v="0.499410037373198"/>
    <x v="0"/>
    <n v="629.58000000000004"/>
  </r>
  <r>
    <x v="884"/>
    <x v="4"/>
    <x v="5"/>
    <x v="6"/>
    <x v="1"/>
    <x v="884"/>
    <n v="3874.66"/>
    <n v="852.42"/>
    <n v="2943.02"/>
    <n v="79.209999999999994"/>
    <n v="3022.24"/>
    <n v="2.6209037005664671E-2"/>
    <n v="0.97378765419026958"/>
    <x v="2"/>
    <n v="1291.5533333333333"/>
  </r>
  <r>
    <x v="885"/>
    <x v="3"/>
    <x v="3"/>
    <x v="4"/>
    <x v="0"/>
    <x v="885"/>
    <n v="13888.27"/>
    <n v="5555.31"/>
    <n v="5283.13"/>
    <n v="3049.83"/>
    <n v="8332.9599999999991"/>
    <n v="0.36599599662064863"/>
    <n v="0.63400400337935148"/>
    <x v="0"/>
    <n v="1984.0385714285715"/>
  </r>
  <r>
    <x v="886"/>
    <x v="4"/>
    <x v="5"/>
    <x v="3"/>
    <x v="0"/>
    <x v="886"/>
    <n v="12038.66"/>
    <n v="3250.44"/>
    <n v="3499.37"/>
    <n v="5288.85"/>
    <n v="8788.2199999999993"/>
    <n v="0.60181128829273745"/>
    <n v="0.39818871170726272"/>
    <x v="0"/>
    <n v="3009.665"/>
  </r>
  <r>
    <x v="887"/>
    <x v="4"/>
    <x v="4"/>
    <x v="1"/>
    <x v="2"/>
    <x v="887"/>
    <n v="6196.6"/>
    <n v="1363.25"/>
    <n v="1905.63"/>
    <n v="2927.72"/>
    <n v="4833.3500000000004"/>
    <n v="0.60573308367902168"/>
    <n v="0.39426691632097821"/>
    <x v="0"/>
    <n v="3098.3"/>
  </r>
  <r>
    <x v="888"/>
    <x v="4"/>
    <x v="5"/>
    <x v="4"/>
    <x v="0"/>
    <x v="888"/>
    <n v="11337.57"/>
    <n v="3061.15"/>
    <n v="5101.62"/>
    <n v="3174.81"/>
    <n v="8276.42"/>
    <n v="0.38359701416796149"/>
    <n v="0.61640419408391545"/>
    <x v="0"/>
    <n v="1619.6528571428571"/>
  </r>
  <r>
    <x v="889"/>
    <x v="2"/>
    <x v="2"/>
    <x v="5"/>
    <x v="0"/>
    <x v="889"/>
    <n v="2910.59"/>
    <n v="436.59"/>
    <n v="1970.54"/>
    <n v="503.46"/>
    <n v="2474"/>
    <n v="0.20350040420371868"/>
    <n v="0.79649959579628127"/>
    <x v="0"/>
    <n v="363.82375000000002"/>
  </r>
  <r>
    <x v="890"/>
    <x v="1"/>
    <x v="1"/>
    <x v="1"/>
    <x v="2"/>
    <x v="890"/>
    <n v="7123.34"/>
    <n v="1780.83"/>
    <n v="2498.64"/>
    <n v="2843.87"/>
    <n v="5342.51"/>
    <n v="0.53230971958873263"/>
    <n v="0.46769028041126731"/>
    <x v="0"/>
    <n v="3561.67"/>
  </r>
  <r>
    <x v="891"/>
    <x v="2"/>
    <x v="2"/>
    <x v="7"/>
    <x v="1"/>
    <x v="891"/>
    <n v="1932.8"/>
    <n v="289.92"/>
    <n v="461.23"/>
    <n v="1181.6500000000001"/>
    <n v="1642.8799999999999"/>
    <n v="0.71925521036229068"/>
    <n v="0.28074478963770944"/>
    <x v="0"/>
    <n v="1932.8"/>
  </r>
  <r>
    <x v="892"/>
    <x v="0"/>
    <x v="7"/>
    <x v="4"/>
    <x v="2"/>
    <x v="892"/>
    <n v="601.51"/>
    <n v="60.15"/>
    <n v="570.83000000000004"/>
    <n v="-29.47"/>
    <n v="541.36"/>
    <n v="-5.4436973548101078E-2"/>
    <n v="1.0544369735481012"/>
    <x v="1"/>
    <n v="85.929999999999993"/>
  </r>
  <r>
    <x v="893"/>
    <x v="3"/>
    <x v="3"/>
    <x v="5"/>
    <x v="0"/>
    <x v="893"/>
    <n v="7011.86"/>
    <n v="2454.15"/>
    <n v="6046.59"/>
    <n v="-1488.88"/>
    <n v="4557.7099999999991"/>
    <n v="-0.32667282472996317"/>
    <n v="1.3266728247299633"/>
    <x v="1"/>
    <n v="876.48249999999996"/>
  </r>
  <r>
    <x v="894"/>
    <x v="4"/>
    <x v="5"/>
    <x v="0"/>
    <x v="0"/>
    <x v="894"/>
    <n v="8026.82"/>
    <n v="2167.2399999999998"/>
    <n v="2713.56"/>
    <n v="3146.02"/>
    <n v="5859.58"/>
    <n v="0.53690196225668052"/>
    <n v="0.46309803774331948"/>
    <x v="0"/>
    <n v="1605.364"/>
  </r>
  <r>
    <x v="895"/>
    <x v="0"/>
    <x v="0"/>
    <x v="5"/>
    <x v="0"/>
    <x v="895"/>
    <n v="1868.57"/>
    <n v="186.86"/>
    <n v="1005.54"/>
    <n v="676.18"/>
    <n v="1681.71"/>
    <n v="0.4020788364224509"/>
    <n v="0.59792710990598852"/>
    <x v="0"/>
    <n v="233.57124999999999"/>
  </r>
  <r>
    <x v="896"/>
    <x v="1"/>
    <x v="1"/>
    <x v="2"/>
    <x v="0"/>
    <x v="896"/>
    <n v="5498.09"/>
    <n v="1374.52"/>
    <n v="4623.05"/>
    <n v="-499.49"/>
    <n v="4123.57"/>
    <n v="-0.12113047674709052"/>
    <n v="1.121128051663971"/>
    <x v="1"/>
    <n v="916.34833333333336"/>
  </r>
  <r>
    <x v="897"/>
    <x v="4"/>
    <x v="5"/>
    <x v="2"/>
    <x v="0"/>
    <x v="897"/>
    <n v="12527.84"/>
    <n v="3382.52"/>
    <n v="3307.42"/>
    <n v="5837.9"/>
    <n v="9145.32"/>
    <n v="0.63834835741122231"/>
    <n v="0.36165164258877769"/>
    <x v="0"/>
    <n v="2087.9733333333334"/>
  </r>
  <r>
    <x v="898"/>
    <x v="4"/>
    <x v="4"/>
    <x v="7"/>
    <x v="1"/>
    <x v="898"/>
    <n v="4999.13"/>
    <n v="1099.81"/>
    <n v="1460.41"/>
    <n v="2438.92"/>
    <n v="3899.32"/>
    <n v="0.62547315942266857"/>
    <n v="0.3745294051270478"/>
    <x v="0"/>
    <n v="4999.13"/>
  </r>
  <r>
    <x v="899"/>
    <x v="4"/>
    <x v="5"/>
    <x v="3"/>
    <x v="2"/>
    <x v="899"/>
    <n v="9069.91"/>
    <n v="2448.88"/>
    <n v="2968.45"/>
    <n v="3652.59"/>
    <n v="6621.03"/>
    <n v="0.55166492222509189"/>
    <n v="0.4483365881139339"/>
    <x v="0"/>
    <n v="2267.4775"/>
  </r>
  <r>
    <x v="900"/>
    <x v="4"/>
    <x v="4"/>
    <x v="6"/>
    <x v="1"/>
    <x v="900"/>
    <n v="4266.9799999999996"/>
    <n v="938.74"/>
    <n v="2445.3000000000002"/>
    <n v="882.95"/>
    <n v="3328.24"/>
    <n v="0.26529036367569647"/>
    <n v="0.73471264091531874"/>
    <x v="0"/>
    <n v="1422.3266666666666"/>
  </r>
  <r>
    <x v="901"/>
    <x v="4"/>
    <x v="5"/>
    <x v="6"/>
    <x v="2"/>
    <x v="901"/>
    <n v="10025.129999999999"/>
    <n v="2706.79"/>
    <n v="1811.73"/>
    <n v="5506.62"/>
    <n v="7318.3399999999992"/>
    <n v="0.75244112735948321"/>
    <n v="0.24756023907060895"/>
    <x v="0"/>
    <n v="3341.7099999999996"/>
  </r>
  <r>
    <x v="902"/>
    <x v="3"/>
    <x v="6"/>
    <x v="0"/>
    <x v="0"/>
    <x v="902"/>
    <n v="3488.47"/>
    <n v="1220.97"/>
    <n v="2835.37"/>
    <n v="-567.86"/>
    <n v="2267.5"/>
    <n v="-0.25043439911797133"/>
    <n v="1.250438809261301"/>
    <x v="1"/>
    <n v="697.69399999999996"/>
  </r>
  <r>
    <x v="903"/>
    <x v="0"/>
    <x v="7"/>
    <x v="7"/>
    <x v="1"/>
    <x v="903"/>
    <n v="952.9"/>
    <n v="95.29"/>
    <n v="240.88"/>
    <n v="616.73"/>
    <n v="857.61"/>
    <n v="0.71912640944018846"/>
    <n v="0.28087359055981154"/>
    <x v="0"/>
    <n v="952.9"/>
  </r>
  <r>
    <x v="904"/>
    <x v="1"/>
    <x v="1"/>
    <x v="7"/>
    <x v="1"/>
    <x v="904"/>
    <n v="5739.69"/>
    <n v="1434.92"/>
    <n v="1407.32"/>
    <n v="2897.45"/>
    <n v="4304.7699999999995"/>
    <n v="0.6730789333692625"/>
    <n v="0.32692106663073756"/>
    <x v="0"/>
    <n v="5739.69"/>
  </r>
  <r>
    <x v="905"/>
    <x v="2"/>
    <x v="2"/>
    <x v="3"/>
    <x v="0"/>
    <x v="905"/>
    <n v="4874"/>
    <n v="731.1"/>
    <n v="985.42"/>
    <n v="3157.48"/>
    <n v="4142.8999999999996"/>
    <n v="0.76214246059523527"/>
    <n v="0.23785753940476478"/>
    <x v="0"/>
    <n v="1218.5"/>
  </r>
  <r>
    <x v="906"/>
    <x v="0"/>
    <x v="0"/>
    <x v="4"/>
    <x v="0"/>
    <x v="906"/>
    <n v="3050.4"/>
    <n v="305.04000000000002"/>
    <n v="946.45"/>
    <n v="1798.9"/>
    <n v="2745.36"/>
    <n v="0.65525104175772941"/>
    <n v="0.34474531573272721"/>
    <x v="0"/>
    <n v="435.7714285714286"/>
  </r>
  <r>
    <x v="907"/>
    <x v="0"/>
    <x v="0"/>
    <x v="6"/>
    <x v="0"/>
    <x v="907"/>
    <n v="993.18"/>
    <n v="99.32"/>
    <n v="503.2"/>
    <n v="390.66"/>
    <n v="893.8599999999999"/>
    <n v="0.43704830734119443"/>
    <n v="0.56295169265880562"/>
    <x v="0"/>
    <n v="331.06"/>
  </r>
  <r>
    <x v="908"/>
    <x v="0"/>
    <x v="0"/>
    <x v="4"/>
    <x v="0"/>
    <x v="908"/>
    <n v="1015.34"/>
    <n v="101.53"/>
    <n v="956.37"/>
    <n v="-42.56"/>
    <n v="913.81000000000006"/>
    <n v="-4.6574233155688816E-2"/>
    <n v="1.0465742331556886"/>
    <x v="1"/>
    <n v="145.04857142857142"/>
  </r>
  <r>
    <x v="909"/>
    <x v="3"/>
    <x v="3"/>
    <x v="7"/>
    <x v="1"/>
    <x v="909"/>
    <n v="5340.34"/>
    <n v="1869.12"/>
    <n v="1296.58"/>
    <n v="2174.64"/>
    <n v="3471.2200000000003"/>
    <n v="0.62647714636352625"/>
    <n v="0.37352285363647358"/>
    <x v="0"/>
    <n v="5340.34"/>
  </r>
  <r>
    <x v="910"/>
    <x v="0"/>
    <x v="0"/>
    <x v="4"/>
    <x v="0"/>
    <x v="910"/>
    <n v="2565.6999999999998"/>
    <n v="256.57"/>
    <n v="829.26"/>
    <n v="1479.87"/>
    <n v="2309.1299999999997"/>
    <n v="0.64087773317223373"/>
    <n v="0.35912226682776638"/>
    <x v="0"/>
    <n v="366.52857142857141"/>
  </r>
  <r>
    <x v="911"/>
    <x v="3"/>
    <x v="6"/>
    <x v="2"/>
    <x v="0"/>
    <x v="911"/>
    <n v="11551.82"/>
    <n v="4620.7299999999996"/>
    <n v="3718.55"/>
    <n v="3212.54"/>
    <n v="6931.09"/>
    <n v="0.46349708343132173"/>
    <n v="0.53650291656867821"/>
    <x v="0"/>
    <n v="1925.3033333333333"/>
  </r>
  <r>
    <x v="912"/>
    <x v="0"/>
    <x v="0"/>
    <x v="0"/>
    <x v="0"/>
    <x v="912"/>
    <n v="1316.73"/>
    <n v="131.66999999999999"/>
    <n v="785.98"/>
    <n v="399.08"/>
    <n v="1185.06"/>
    <n v="0.33675932020319649"/>
    <n v="0.66324067979680357"/>
    <x v="0"/>
    <n v="263.346"/>
  </r>
  <r>
    <x v="913"/>
    <x v="3"/>
    <x v="6"/>
    <x v="6"/>
    <x v="2"/>
    <x v="913"/>
    <n v="5235.6400000000003"/>
    <n v="1832.47"/>
    <n v="2963.71"/>
    <n v="439.45"/>
    <n v="3403.17"/>
    <n v="0.12912960563239567"/>
    <n v="0.87086745593079395"/>
    <x v="0"/>
    <n v="1745.2133333333334"/>
  </r>
  <r>
    <x v="914"/>
    <x v="0"/>
    <x v="7"/>
    <x v="3"/>
    <x v="0"/>
    <x v="914"/>
    <n v="434.24"/>
    <n v="43.42"/>
    <n v="412.1"/>
    <n v="-21.28"/>
    <n v="390.82"/>
    <n v="-5.4449618750319846E-2"/>
    <n v="1.0544496187503198"/>
    <x v="1"/>
    <n v="108.56"/>
  </r>
  <r>
    <x v="915"/>
    <x v="0"/>
    <x v="0"/>
    <x v="0"/>
    <x v="2"/>
    <x v="915"/>
    <n v="1460.29"/>
    <n v="146.03"/>
    <n v="496.71"/>
    <n v="817.54"/>
    <n v="1314.26"/>
    <n v="0.62205347495929264"/>
    <n v="0.37793891619618641"/>
    <x v="0"/>
    <n v="292.05799999999999"/>
  </r>
  <r>
    <x v="916"/>
    <x v="1"/>
    <x v="1"/>
    <x v="1"/>
    <x v="2"/>
    <x v="916"/>
    <n v="3203"/>
    <n v="800.75"/>
    <n v="2329.41"/>
    <n v="72.83"/>
    <n v="2402.25"/>
    <n v="3.0317410760745133E-2"/>
    <n v="0.96967842647517943"/>
    <x v="2"/>
    <n v="1601.5"/>
  </r>
  <r>
    <x v="917"/>
    <x v="2"/>
    <x v="2"/>
    <x v="2"/>
    <x v="0"/>
    <x v="917"/>
    <n v="3754.06"/>
    <n v="563.11"/>
    <n v="1528.65"/>
    <n v="1662.31"/>
    <n v="3190.95"/>
    <n v="0.52094517306758181"/>
    <n v="0.47905796079537449"/>
    <x v="0"/>
    <n v="625.67666666666662"/>
  </r>
  <r>
    <x v="918"/>
    <x v="4"/>
    <x v="4"/>
    <x v="3"/>
    <x v="1"/>
    <x v="918"/>
    <n v="3846.65"/>
    <n v="846.26"/>
    <n v="3367"/>
    <n v="-366.61"/>
    <n v="3000.3900000000003"/>
    <n v="-0.12218744896496787"/>
    <n v="1.1221874489649677"/>
    <x v="1"/>
    <n v="961.66250000000002"/>
  </r>
  <r>
    <x v="919"/>
    <x v="1"/>
    <x v="1"/>
    <x v="5"/>
    <x v="1"/>
    <x v="919"/>
    <n v="5021.6400000000003"/>
    <n v="1255.4100000000001"/>
    <n v="4765.53"/>
    <n v="-999.31"/>
    <n v="3766.2300000000005"/>
    <n v="-0.26533429981705842"/>
    <n v="1.2653316446419893"/>
    <x v="1"/>
    <n v="627.70500000000004"/>
  </r>
  <r>
    <x v="920"/>
    <x v="0"/>
    <x v="0"/>
    <x v="0"/>
    <x v="0"/>
    <x v="920"/>
    <n v="1312.22"/>
    <n v="131.22"/>
    <n v="674.48"/>
    <n v="506.53"/>
    <n v="1181"/>
    <n v="0.42889923793395424"/>
    <n v="0.57110922946655374"/>
    <x v="0"/>
    <n v="262.44400000000002"/>
  </r>
  <r>
    <x v="921"/>
    <x v="1"/>
    <x v="1"/>
    <x v="7"/>
    <x v="1"/>
    <x v="921"/>
    <n v="1848.02"/>
    <n v="462.01"/>
    <n v="1221.6600000000001"/>
    <n v="164.36"/>
    <n v="1386.01"/>
    <n v="0.11858500299420641"/>
    <n v="0.88142221196095272"/>
    <x v="0"/>
    <n v="1848.02"/>
  </r>
  <r>
    <x v="922"/>
    <x v="2"/>
    <x v="2"/>
    <x v="1"/>
    <x v="2"/>
    <x v="922"/>
    <n v="2804.3"/>
    <n v="420.65"/>
    <n v="864.8"/>
    <n v="1518.85"/>
    <n v="2383.65"/>
    <n v="0.63719505799928677"/>
    <n v="0.36280494200071317"/>
    <x v="0"/>
    <n v="1402.15"/>
  </r>
  <r>
    <x v="923"/>
    <x v="0"/>
    <x v="7"/>
    <x v="3"/>
    <x v="0"/>
    <x v="923"/>
    <n v="1543.71"/>
    <n v="154.37"/>
    <n v="501.22"/>
    <n v="888.12"/>
    <n v="1389.3400000000001"/>
    <n v="0.63923877524580008"/>
    <n v="0.36076122475419981"/>
    <x v="0"/>
    <n v="385.92750000000001"/>
  </r>
  <r>
    <x v="924"/>
    <x v="4"/>
    <x v="4"/>
    <x v="7"/>
    <x v="1"/>
    <x v="924"/>
    <n v="3434.48"/>
    <n v="755.59"/>
    <n v="1136.54"/>
    <n v="1542.35"/>
    <n v="2678.89"/>
    <n v="0.5757421917286637"/>
    <n v="0.42425780827133625"/>
    <x v="0"/>
    <n v="3434.48"/>
  </r>
  <r>
    <x v="925"/>
    <x v="0"/>
    <x v="0"/>
    <x v="2"/>
    <x v="0"/>
    <x v="925"/>
    <n v="2989.64"/>
    <n v="298.95999999999998"/>
    <n v="571.11"/>
    <n v="2119.5700000000002"/>
    <n v="2690.68"/>
    <n v="0.78774510532653463"/>
    <n v="0.21225489467346545"/>
    <x v="0"/>
    <n v="498.27333333333331"/>
  </r>
  <r>
    <x v="926"/>
    <x v="3"/>
    <x v="6"/>
    <x v="5"/>
    <x v="0"/>
    <x v="926"/>
    <n v="12197.22"/>
    <n v="4878.8900000000003"/>
    <n v="6349.6"/>
    <n v="968.74"/>
    <n v="7318.329999999999"/>
    <n v="0.13237172961590965"/>
    <n v="0.86762963681604977"/>
    <x v="0"/>
    <n v="1524.6524999999999"/>
  </r>
  <r>
    <x v="927"/>
    <x v="3"/>
    <x v="6"/>
    <x v="1"/>
    <x v="2"/>
    <x v="927"/>
    <n v="9107.52"/>
    <n v="3643.01"/>
    <n v="1995.14"/>
    <n v="3469.37"/>
    <n v="5464.51"/>
    <n v="0.63489132602923226"/>
    <n v="0.36510867397076774"/>
    <x v="0"/>
    <n v="4553.76"/>
  </r>
  <r>
    <x v="928"/>
    <x v="0"/>
    <x v="7"/>
    <x v="6"/>
    <x v="0"/>
    <x v="928"/>
    <n v="1753.18"/>
    <n v="175.32"/>
    <n v="581.16999999999996"/>
    <n v="996.69"/>
    <n v="1577.8600000000001"/>
    <n v="0.63167201145855778"/>
    <n v="0.36832798854144216"/>
    <x v="0"/>
    <n v="584.39333333333332"/>
  </r>
  <r>
    <x v="929"/>
    <x v="4"/>
    <x v="4"/>
    <x v="5"/>
    <x v="1"/>
    <x v="929"/>
    <n v="5540.24"/>
    <n v="1218.8499999999999"/>
    <n v="5257.69"/>
    <n v="-936.3"/>
    <n v="4321.3899999999994"/>
    <n v="-0.21666639669180521"/>
    <n v="1.2166663966918052"/>
    <x v="1"/>
    <n v="692.53"/>
  </r>
  <r>
    <x v="930"/>
    <x v="2"/>
    <x v="2"/>
    <x v="7"/>
    <x v="1"/>
    <x v="930"/>
    <n v="1442.61"/>
    <n v="216.39"/>
    <n v="764.94"/>
    <n v="461.28"/>
    <n v="1226.2199999999998"/>
    <n v="0.37618045701423891"/>
    <n v="0.62381954298576126"/>
    <x v="0"/>
    <n v="1442.61"/>
  </r>
  <r>
    <x v="931"/>
    <x v="1"/>
    <x v="1"/>
    <x v="0"/>
    <x v="0"/>
    <x v="931"/>
    <n v="13839.02"/>
    <n v="4151.71"/>
    <n v="4186.46"/>
    <n v="5500.86"/>
    <n v="9687.3100000000013"/>
    <n v="0.56784184670460625"/>
    <n v="0.43215918557370409"/>
    <x v="0"/>
    <n v="2767.8040000000001"/>
  </r>
  <r>
    <x v="932"/>
    <x v="3"/>
    <x v="6"/>
    <x v="4"/>
    <x v="0"/>
    <x v="932"/>
    <n v="7447.86"/>
    <n v="2606.75"/>
    <n v="5588.27"/>
    <n v="-747.16"/>
    <n v="4841.1099999999997"/>
    <n v="-0.15433650547085276"/>
    <n v="1.154336505470853"/>
    <x v="1"/>
    <n v="1063.98"/>
  </r>
  <r>
    <x v="933"/>
    <x v="4"/>
    <x v="5"/>
    <x v="3"/>
    <x v="2"/>
    <x v="933"/>
    <n v="2459.7800000000002"/>
    <n v="541.15"/>
    <n v="2334.33"/>
    <n v="-415.7"/>
    <n v="1918.63"/>
    <n v="-0.21666501618342252"/>
    <n v="1.2166650161834225"/>
    <x v="1"/>
    <n v="614.94500000000005"/>
  </r>
  <r>
    <x v="934"/>
    <x v="0"/>
    <x v="7"/>
    <x v="1"/>
    <x v="2"/>
    <x v="934"/>
    <n v="2244.58"/>
    <n v="224.46"/>
    <n v="320.72000000000003"/>
    <n v="1699.4"/>
    <n v="2020.12"/>
    <n v="0.84123715422846179"/>
    <n v="0.15876284577153835"/>
    <x v="0"/>
    <n v="1122.29"/>
  </r>
  <r>
    <x v="935"/>
    <x v="4"/>
    <x v="5"/>
    <x v="7"/>
    <x v="1"/>
    <x v="935"/>
    <n v="4771.42"/>
    <n v="1049.71"/>
    <n v="1656.98"/>
    <n v="2064.73"/>
    <n v="3721.71"/>
    <n v="0.55477992643166718"/>
    <n v="0.44522007356833282"/>
    <x v="0"/>
    <n v="4771.42"/>
  </r>
  <r>
    <x v="936"/>
    <x v="1"/>
    <x v="1"/>
    <x v="6"/>
    <x v="2"/>
    <x v="936"/>
    <n v="5303.98"/>
    <n v="1325.99"/>
    <n v="2524.5100000000002"/>
    <n v="1453.47"/>
    <n v="3977.99"/>
    <n v="0.36537799240319863"/>
    <n v="0.63461949376443894"/>
    <x v="0"/>
    <n v="1767.9933333333331"/>
  </r>
  <r>
    <x v="937"/>
    <x v="4"/>
    <x v="4"/>
    <x v="4"/>
    <x v="0"/>
    <x v="937"/>
    <n v="4769.87"/>
    <n v="1049.3699999999999"/>
    <n v="3265.14"/>
    <n v="455.35"/>
    <n v="3720.5"/>
    <n v="0.12238946378174977"/>
    <n v="0.87760784840747208"/>
    <x v="0"/>
    <n v="681.41"/>
  </r>
  <r>
    <x v="938"/>
    <x v="3"/>
    <x v="3"/>
    <x v="3"/>
    <x v="0"/>
    <x v="938"/>
    <n v="10055.56"/>
    <n v="4022.23"/>
    <n v="3450.66"/>
    <n v="2582.6799999999998"/>
    <n v="6033.33"/>
    <n v="0.42806874478936174"/>
    <n v="0.57193291267011748"/>
    <x v="0"/>
    <n v="2513.89"/>
  </r>
  <r>
    <x v="939"/>
    <x v="0"/>
    <x v="0"/>
    <x v="3"/>
    <x v="0"/>
    <x v="939"/>
    <n v="1830.92"/>
    <n v="183.09"/>
    <n v="591.61"/>
    <n v="1056.22"/>
    <n v="1647.8300000000002"/>
    <n v="0.64097631430426683"/>
    <n v="0.35902368569573317"/>
    <x v="0"/>
    <n v="457.73"/>
  </r>
  <r>
    <x v="940"/>
    <x v="3"/>
    <x v="3"/>
    <x v="7"/>
    <x v="1"/>
    <x v="940"/>
    <n v="6397.78"/>
    <n v="2239.2199999999998"/>
    <n v="2029.47"/>
    <n v="2129.08"/>
    <n v="4158.5599999999995"/>
    <n v="0.51197529914201079"/>
    <n v="0.48802229617944681"/>
    <x v="0"/>
    <n v="6397.78"/>
  </r>
  <r>
    <x v="941"/>
    <x v="3"/>
    <x v="6"/>
    <x v="6"/>
    <x v="1"/>
    <x v="941"/>
    <n v="2173.08"/>
    <n v="760.58"/>
    <n v="2062.25"/>
    <n v="-649.75"/>
    <n v="1412.5"/>
    <n v="-0.46"/>
    <n v="1.46"/>
    <x v="1"/>
    <n v="724.36"/>
  </r>
  <r>
    <x v="942"/>
    <x v="2"/>
    <x v="2"/>
    <x v="2"/>
    <x v="1"/>
    <x v="942"/>
    <n v="1954.73"/>
    <n v="293.20999999999998"/>
    <n v="1556.34"/>
    <n v="105.18"/>
    <n v="1661.52"/>
    <n v="6.3303481149790564E-2"/>
    <n v="0.93669651885020944"/>
    <x v="2"/>
    <n v="325.78833333333336"/>
  </r>
  <r>
    <x v="943"/>
    <x v="4"/>
    <x v="5"/>
    <x v="4"/>
    <x v="0"/>
    <x v="943"/>
    <n v="3521.68"/>
    <n v="774.77"/>
    <n v="3342.08"/>
    <n v="-595.16"/>
    <n v="2746.91"/>
    <n v="-0.21666527115922982"/>
    <n v="1.2166689116134128"/>
    <x v="1"/>
    <n v="503.09714285714284"/>
  </r>
  <r>
    <x v="944"/>
    <x v="4"/>
    <x v="4"/>
    <x v="2"/>
    <x v="0"/>
    <x v="944"/>
    <n v="14637.23"/>
    <n v="3952.05"/>
    <n v="3664.09"/>
    <n v="7021.09"/>
    <n v="10685.18"/>
    <n v="0.65708673134191464"/>
    <n v="0.3429132686580853"/>
    <x v="0"/>
    <n v="2439.5383333333334"/>
  </r>
  <r>
    <x v="945"/>
    <x v="4"/>
    <x v="5"/>
    <x v="1"/>
    <x v="1"/>
    <x v="945"/>
    <n v="6518.54"/>
    <n v="1434.08"/>
    <n v="2470.73"/>
    <n v="2613.73"/>
    <n v="5084.46"/>
    <n v="0.51406245697674879"/>
    <n v="0.48593754302325126"/>
    <x v="0"/>
    <n v="3259.27"/>
  </r>
  <r>
    <x v="946"/>
    <x v="1"/>
    <x v="1"/>
    <x v="7"/>
    <x v="1"/>
    <x v="946"/>
    <n v="508.08"/>
    <n v="127.02"/>
    <n v="482.16"/>
    <n v="-101.11"/>
    <n v="381.06"/>
    <n v="-0.26533879179131897"/>
    <n v="1.2653125492048496"/>
    <x v="1"/>
    <n v="508.08"/>
  </r>
  <r>
    <x v="947"/>
    <x v="1"/>
    <x v="1"/>
    <x v="4"/>
    <x v="2"/>
    <x v="947"/>
    <n v="9922.3700000000008"/>
    <n v="2976.71"/>
    <n v="4260.25"/>
    <n v="2685.41"/>
    <n v="6945.6600000000008"/>
    <n v="0.38663136404603732"/>
    <n v="0.61336863595396252"/>
    <x v="0"/>
    <n v="1417.4814285714288"/>
  </r>
  <r>
    <x v="948"/>
    <x v="3"/>
    <x v="6"/>
    <x v="1"/>
    <x v="2"/>
    <x v="948"/>
    <n v="10621.99"/>
    <n v="4248.8"/>
    <n v="2363.12"/>
    <n v="4010.07"/>
    <n v="6373.19"/>
    <n v="0.62920923430809383"/>
    <n v="0.37079076569190628"/>
    <x v="0"/>
    <n v="5310.9949999999999"/>
  </r>
  <r>
    <x v="949"/>
    <x v="3"/>
    <x v="6"/>
    <x v="5"/>
    <x v="2"/>
    <x v="949"/>
    <n v="8504.77"/>
    <n v="3401.91"/>
    <n v="4896.3100000000004"/>
    <n v="206.56"/>
    <n v="5102.8600000000006"/>
    <n v="4.0479260649910045E-2"/>
    <n v="0.95952269903544285"/>
    <x v="2"/>
    <n v="1063.0962500000001"/>
  </r>
  <r>
    <x v="950"/>
    <x v="3"/>
    <x v="6"/>
    <x v="2"/>
    <x v="0"/>
    <x v="950"/>
    <n v="13485.88"/>
    <n v="5394.35"/>
    <n v="3627.54"/>
    <n v="4463.99"/>
    <n v="8091.5299999999988"/>
    <n v="0.55168676381351867"/>
    <n v="0.4483132361864815"/>
    <x v="0"/>
    <n v="2247.6466666666665"/>
  </r>
  <r>
    <x v="951"/>
    <x v="4"/>
    <x v="4"/>
    <x v="5"/>
    <x v="2"/>
    <x v="951"/>
    <n v="2646.62"/>
    <n v="582.26"/>
    <n v="2511.64"/>
    <n v="-447.28"/>
    <n v="2064.3599999999997"/>
    <n v="-0.21666763548993395"/>
    <n v="1.216667635489934"/>
    <x v="1"/>
    <n v="330.82749999999999"/>
  </r>
  <r>
    <x v="952"/>
    <x v="1"/>
    <x v="1"/>
    <x v="5"/>
    <x v="0"/>
    <x v="952"/>
    <n v="9224.2900000000009"/>
    <n v="2767.29"/>
    <n v="4146.25"/>
    <n v="2310.75"/>
    <n v="6457.0000000000009"/>
    <n v="0.3578674306953693"/>
    <n v="0.64213256930463058"/>
    <x v="0"/>
    <n v="1153.0362500000001"/>
  </r>
  <r>
    <x v="953"/>
    <x v="0"/>
    <x v="0"/>
    <x v="4"/>
    <x v="0"/>
    <x v="953"/>
    <n v="1072.82"/>
    <n v="107.28"/>
    <n v="764.82"/>
    <n v="200.72"/>
    <n v="965.54"/>
    <n v="0.20788367131346192"/>
    <n v="0.79211632868653814"/>
    <x v="0"/>
    <n v="153.26"/>
  </r>
  <r>
    <x v="954"/>
    <x v="0"/>
    <x v="0"/>
    <x v="3"/>
    <x v="0"/>
    <x v="954"/>
    <n v="2125.31"/>
    <n v="212.53"/>
    <n v="687.96"/>
    <n v="1224.82"/>
    <n v="1912.78"/>
    <n v="0.6403350097763465"/>
    <n v="0.35966499022365356"/>
    <x v="0"/>
    <n v="531.32749999999999"/>
  </r>
  <r>
    <x v="955"/>
    <x v="3"/>
    <x v="6"/>
    <x v="1"/>
    <x v="2"/>
    <x v="955"/>
    <n v="6579.54"/>
    <n v="2302.84"/>
    <n v="2184.21"/>
    <n v="2092.4899999999998"/>
    <n v="4276.7"/>
    <n v="0.48927677882479481"/>
    <n v="0.51072322117520519"/>
    <x v="0"/>
    <n v="3289.77"/>
  </r>
  <r>
    <x v="956"/>
    <x v="4"/>
    <x v="4"/>
    <x v="5"/>
    <x v="0"/>
    <x v="956"/>
    <n v="9323.3799999999992"/>
    <n v="2517.31"/>
    <n v="3965.4"/>
    <n v="2840.66"/>
    <n v="6806.07"/>
    <n v="0.41737155215858784"/>
    <n v="0.58262697856472245"/>
    <x v="0"/>
    <n v="1165.4224999999999"/>
  </r>
  <r>
    <x v="957"/>
    <x v="4"/>
    <x v="5"/>
    <x v="6"/>
    <x v="0"/>
    <x v="957"/>
    <n v="9487.65"/>
    <n v="2561.66"/>
    <n v="2267.58"/>
    <n v="4658.41"/>
    <n v="6925.99"/>
    <n v="0.67259842997174413"/>
    <n v="0.32740157002825587"/>
    <x v="0"/>
    <n v="3162.5499999999997"/>
  </r>
  <r>
    <x v="958"/>
    <x v="2"/>
    <x v="2"/>
    <x v="0"/>
    <x v="2"/>
    <x v="958"/>
    <n v="3020.25"/>
    <n v="453.04"/>
    <n v="1036.2"/>
    <n v="1531.01"/>
    <n v="2567.21"/>
    <n v="0.59637115779386962"/>
    <n v="0.40362884220613038"/>
    <x v="0"/>
    <n v="604.04999999999995"/>
  </r>
  <r>
    <x v="959"/>
    <x v="4"/>
    <x v="4"/>
    <x v="2"/>
    <x v="0"/>
    <x v="959"/>
    <n v="8527.84"/>
    <n v="2302.52"/>
    <n v="4564.2299999999996"/>
    <n v="1661.09"/>
    <n v="6225.32"/>
    <n v="0.26682805060623388"/>
    <n v="0.73317194939376606"/>
    <x v="0"/>
    <n v="1421.3066666666666"/>
  </r>
  <r>
    <x v="960"/>
    <x v="3"/>
    <x v="6"/>
    <x v="2"/>
    <x v="1"/>
    <x v="960"/>
    <n v="3672.14"/>
    <n v="1285.25"/>
    <n v="3484.86"/>
    <n v="-1097.97"/>
    <n v="2386.89"/>
    <n v="-0.46000025137312572"/>
    <n v="1.4600002513731258"/>
    <x v="1"/>
    <n v="612.02333333333331"/>
  </r>
  <r>
    <x v="961"/>
    <x v="4"/>
    <x v="5"/>
    <x v="6"/>
    <x v="1"/>
    <x v="961"/>
    <n v="3462.42"/>
    <n v="761.73"/>
    <n v="3054.12"/>
    <n v="-353.43"/>
    <n v="2700.69"/>
    <n v="-0.13086655632449484"/>
    <n v="1.1308665563244948"/>
    <x v="1"/>
    <n v="1154.1400000000001"/>
  </r>
  <r>
    <x v="962"/>
    <x v="0"/>
    <x v="0"/>
    <x v="4"/>
    <x v="1"/>
    <x v="962"/>
    <n v="1141.94"/>
    <n v="114.19"/>
    <n v="766.48"/>
    <n v="261.27"/>
    <n v="1027.75"/>
    <n v="0.25421551933836045"/>
    <n v="0.74578448066163949"/>
    <x v="0"/>
    <n v="163.13428571428571"/>
  </r>
  <r>
    <x v="963"/>
    <x v="0"/>
    <x v="7"/>
    <x v="4"/>
    <x v="1"/>
    <x v="963"/>
    <n v="355.03"/>
    <n v="35.5"/>
    <n v="336.92"/>
    <n v="-17.399999999999999"/>
    <n v="319.52999999999997"/>
    <n v="-5.4454980752980942E-2"/>
    <n v="1.0544236847870312"/>
    <x v="1"/>
    <n v="50.718571428571423"/>
  </r>
  <r>
    <x v="964"/>
    <x v="0"/>
    <x v="0"/>
    <x v="4"/>
    <x v="0"/>
    <x v="964"/>
    <n v="1943.95"/>
    <n v="194.4"/>
    <n v="724.91"/>
    <n v="1024.6500000000001"/>
    <n v="1749.55"/>
    <n v="0.58566488525620886"/>
    <n v="0.41434083049927123"/>
    <x v="0"/>
    <n v="277.70714285714286"/>
  </r>
  <r>
    <x v="965"/>
    <x v="2"/>
    <x v="2"/>
    <x v="1"/>
    <x v="1"/>
    <x v="965"/>
    <n v="1477.46"/>
    <n v="221.62"/>
    <n v="608.9"/>
    <n v="646.94000000000005"/>
    <n v="1255.8400000000001"/>
    <n v="0.51514524143202955"/>
    <n v="0.48485475856797039"/>
    <x v="0"/>
    <n v="738.73"/>
  </r>
  <r>
    <x v="966"/>
    <x v="0"/>
    <x v="7"/>
    <x v="7"/>
    <x v="1"/>
    <x v="966"/>
    <n v="1015.93"/>
    <n v="101.59"/>
    <n v="229.33"/>
    <n v="685.01"/>
    <n v="914.33999999999992"/>
    <n v="0.74918520462847527"/>
    <n v="0.25081479537152485"/>
    <x v="0"/>
    <n v="1015.93"/>
  </r>
  <r>
    <x v="967"/>
    <x v="3"/>
    <x v="3"/>
    <x v="5"/>
    <x v="0"/>
    <x v="967"/>
    <n v="12207.04"/>
    <n v="4882.82"/>
    <n v="5376.3"/>
    <n v="1947.92"/>
    <n v="7324.2200000000012"/>
    <n v="0.26595596527684856"/>
    <n v="0.73404403472315127"/>
    <x v="0"/>
    <n v="1525.88"/>
  </r>
  <r>
    <x v="968"/>
    <x v="0"/>
    <x v="0"/>
    <x v="3"/>
    <x v="0"/>
    <x v="968"/>
    <n v="2319.35"/>
    <n v="231.93"/>
    <n v="513.21"/>
    <n v="1574.2"/>
    <n v="2087.42"/>
    <n v="0.7541366854777668"/>
    <n v="0.24585852391947957"/>
    <x v="0"/>
    <n v="579.83749999999998"/>
  </r>
  <r>
    <x v="969"/>
    <x v="3"/>
    <x v="3"/>
    <x v="0"/>
    <x v="1"/>
    <x v="969"/>
    <n v="4211.93"/>
    <n v="1474.18"/>
    <n v="3518.17"/>
    <n v="-780.41"/>
    <n v="2737.75"/>
    <n v="-0.28505524609624688"/>
    <n v="1.2850588987307094"/>
    <x v="1"/>
    <n v="842.38600000000008"/>
  </r>
  <r>
    <x v="970"/>
    <x v="1"/>
    <x v="1"/>
    <x v="7"/>
    <x v="1"/>
    <x v="970"/>
    <n v="4182.3599999999997"/>
    <n v="1045.5899999999999"/>
    <n v="1898.05"/>
    <n v="1238.72"/>
    <n v="3136.7699999999995"/>
    <n v="0.39490303720068742"/>
    <n v="0.6050969627993128"/>
    <x v="0"/>
    <n v="4182.3599999999997"/>
  </r>
  <r>
    <x v="971"/>
    <x v="2"/>
    <x v="2"/>
    <x v="7"/>
    <x v="1"/>
    <x v="971"/>
    <n v="857.38"/>
    <n v="128.61000000000001"/>
    <n v="531.36"/>
    <n v="197.41"/>
    <n v="728.77"/>
    <n v="0.27088107358974711"/>
    <n v="0.72911892641025289"/>
    <x v="0"/>
    <n v="857.38"/>
  </r>
  <r>
    <x v="972"/>
    <x v="4"/>
    <x v="4"/>
    <x v="6"/>
    <x v="0"/>
    <x v="972"/>
    <n v="7423.72"/>
    <n v="1633.22"/>
    <n v="2167.42"/>
    <n v="3623.08"/>
    <n v="5790.5"/>
    <n v="0.62569380882479919"/>
    <n v="0.37430619117520075"/>
    <x v="0"/>
    <n v="2474.5733333333333"/>
  </r>
  <r>
    <x v="973"/>
    <x v="4"/>
    <x v="4"/>
    <x v="1"/>
    <x v="1"/>
    <x v="973"/>
    <n v="5457.08"/>
    <n v="1200.56"/>
    <n v="2352.96"/>
    <n v="1903.56"/>
    <n v="4256.5200000000004"/>
    <n v="0.44721039722590278"/>
    <n v="0.55278960277409706"/>
    <x v="0"/>
    <n v="2728.54"/>
  </r>
  <r>
    <x v="974"/>
    <x v="0"/>
    <x v="0"/>
    <x v="2"/>
    <x v="2"/>
    <x v="974"/>
    <n v="1630.85"/>
    <n v="163.09"/>
    <n v="745.05"/>
    <n v="722.72"/>
    <n v="1467.76"/>
    <n v="0.49239657709707313"/>
    <n v="0.50761023600588651"/>
    <x v="0"/>
    <n v="271.80833333333334"/>
  </r>
  <r>
    <x v="975"/>
    <x v="3"/>
    <x v="6"/>
    <x v="2"/>
    <x v="0"/>
    <x v="975"/>
    <n v="10773.35"/>
    <n v="4309.34"/>
    <n v="4849.28"/>
    <n v="1614.73"/>
    <n v="6464.01"/>
    <n v="0.24980314077484408"/>
    <n v="0.75019685922515589"/>
    <x v="0"/>
    <n v="1795.5583333333334"/>
  </r>
  <r>
    <x v="976"/>
    <x v="4"/>
    <x v="5"/>
    <x v="6"/>
    <x v="0"/>
    <x v="976"/>
    <n v="7843.87"/>
    <n v="1725.65"/>
    <n v="2254.31"/>
    <n v="3863.91"/>
    <n v="6118.2199999999993"/>
    <n v="0.63154152678393394"/>
    <n v="0.36845847321606612"/>
    <x v="0"/>
    <n v="2614.6233333333334"/>
  </r>
  <r>
    <x v="977"/>
    <x v="0"/>
    <x v="0"/>
    <x v="1"/>
    <x v="2"/>
    <x v="977"/>
    <n v="1147.72"/>
    <n v="114.77"/>
    <n v="374.05"/>
    <n v="658.9"/>
    <n v="1032.95"/>
    <n v="0.63788179485938323"/>
    <n v="0.36211820514061666"/>
    <x v="0"/>
    <n v="573.86"/>
  </r>
  <r>
    <x v="978"/>
    <x v="3"/>
    <x v="3"/>
    <x v="6"/>
    <x v="0"/>
    <x v="978"/>
    <n v="13053.67"/>
    <n v="5221.47"/>
    <n v="2178.6799999999998"/>
    <n v="5653.51"/>
    <n v="7832.2"/>
    <n v="0.72182911570184627"/>
    <n v="0.27816960751768338"/>
    <x v="0"/>
    <n v="4351.2233333333334"/>
  </r>
  <r>
    <x v="979"/>
    <x v="0"/>
    <x v="7"/>
    <x v="2"/>
    <x v="0"/>
    <x v="979"/>
    <n v="2311.73"/>
    <n v="231.17"/>
    <n v="917.87"/>
    <n v="1162.69"/>
    <n v="2080.56"/>
    <n v="0.55883512131349256"/>
    <n v="0.4411648786865075"/>
    <x v="0"/>
    <n v="385.28833333333336"/>
  </r>
  <r>
    <x v="980"/>
    <x v="2"/>
    <x v="2"/>
    <x v="7"/>
    <x v="1"/>
    <x v="980"/>
    <n v="2500.98"/>
    <n v="375.15"/>
    <n v="749.32"/>
    <n v="1376.51"/>
    <n v="2125.83"/>
    <n v="0.6475164994378666"/>
    <n v="0.3524835005621334"/>
    <x v="0"/>
    <n v="2500.98"/>
  </r>
  <r>
    <x v="981"/>
    <x v="4"/>
    <x v="4"/>
    <x v="3"/>
    <x v="1"/>
    <x v="981"/>
    <n v="5264.96"/>
    <n v="1158.29"/>
    <n v="3615.38"/>
    <n v="491.29"/>
    <n v="4106.67"/>
    <n v="0.11963220809074018"/>
    <n v="0.88036779190925984"/>
    <x v="0"/>
    <n v="1316.24"/>
  </r>
  <r>
    <x v="982"/>
    <x v="4"/>
    <x v="4"/>
    <x v="5"/>
    <x v="0"/>
    <x v="982"/>
    <n v="5474.3"/>
    <n v="1204.3499999999999"/>
    <n v="4374.17"/>
    <n v="-104.22"/>
    <n v="4269.9500000000007"/>
    <n v="-2.4407779950584896E-2"/>
    <n v="1.0244077799505849"/>
    <x v="1"/>
    <n v="684.28750000000002"/>
  </r>
  <r>
    <x v="983"/>
    <x v="2"/>
    <x v="2"/>
    <x v="4"/>
    <x v="0"/>
    <x v="983"/>
    <n v="4758.55"/>
    <n v="713.78"/>
    <n v="1962.58"/>
    <n v="2082.19"/>
    <n v="4044.7700000000004"/>
    <n v="0.51478576037698065"/>
    <n v="0.48521423962301929"/>
    <x v="0"/>
    <n v="679.7928571428572"/>
  </r>
  <r>
    <x v="984"/>
    <x v="0"/>
    <x v="0"/>
    <x v="1"/>
    <x v="1"/>
    <x v="984"/>
    <n v="844.54"/>
    <n v="84.45"/>
    <n v="377.63"/>
    <n v="382.45"/>
    <n v="760.08999999999992"/>
    <n v="0.50316409898827774"/>
    <n v="0.49682274467497273"/>
    <x v="0"/>
    <n v="422.27"/>
  </r>
  <r>
    <x v="985"/>
    <x v="3"/>
    <x v="6"/>
    <x v="5"/>
    <x v="0"/>
    <x v="985"/>
    <n v="7761.54"/>
    <n v="2716.54"/>
    <n v="4955.32"/>
    <n v="89.68"/>
    <n v="5045"/>
    <n v="1.7776015857284441E-2"/>
    <n v="0.9822239841427155"/>
    <x v="2"/>
    <n v="970.1925"/>
  </r>
  <r>
    <x v="986"/>
    <x v="0"/>
    <x v="7"/>
    <x v="0"/>
    <x v="2"/>
    <x v="986"/>
    <n v="91.95"/>
    <n v="9.1999999999999993"/>
    <n v="87.26"/>
    <n v="-4.51"/>
    <n v="82.75"/>
    <n v="-5.4501510574018128E-2"/>
    <n v="1.0545015105740181"/>
    <x v="1"/>
    <n v="18.39"/>
  </r>
  <r>
    <x v="987"/>
    <x v="4"/>
    <x v="4"/>
    <x v="0"/>
    <x v="1"/>
    <x v="987"/>
    <n v="7013"/>
    <n v="1542.86"/>
    <n v="2719.26"/>
    <n v="2750.88"/>
    <n v="5470.14"/>
    <n v="0.50289023681295175"/>
    <n v="0.49710976318704825"/>
    <x v="0"/>
    <n v="1402.6"/>
  </r>
  <r>
    <x v="988"/>
    <x v="2"/>
    <x v="2"/>
    <x v="7"/>
    <x v="1"/>
    <x v="988"/>
    <n v="2305.13"/>
    <n v="345.77"/>
    <n v="522.02"/>
    <n v="1437.34"/>
    <n v="1959.3600000000001"/>
    <n v="0.73357626980238433"/>
    <n v="0.2664237301976155"/>
    <x v="0"/>
    <n v="2305.13"/>
  </r>
  <r>
    <x v="989"/>
    <x v="2"/>
    <x v="2"/>
    <x v="6"/>
    <x v="0"/>
    <x v="989"/>
    <n v="5081.79"/>
    <n v="762.27"/>
    <n v="870.18"/>
    <n v="3449.35"/>
    <n v="4319.5200000000004"/>
    <n v="0.79854937585657659"/>
    <n v="0.20145293921546836"/>
    <x v="0"/>
    <n v="1693.93"/>
  </r>
  <r>
    <x v="990"/>
    <x v="3"/>
    <x v="3"/>
    <x v="6"/>
    <x v="2"/>
    <x v="990"/>
    <n v="2884.37"/>
    <n v="1009.53"/>
    <n v="2737.27"/>
    <n v="-862.43"/>
    <n v="1874.84"/>
    <n v="-0.46000192016385399"/>
    <n v="1.4600019201638541"/>
    <x v="1"/>
    <n v="961.45666666666659"/>
  </r>
  <r>
    <x v="991"/>
    <x v="0"/>
    <x v="0"/>
    <x v="2"/>
    <x v="1"/>
    <x v="991"/>
    <n v="815.36"/>
    <n v="81.540000000000006"/>
    <n v="696.04"/>
    <n v="37.78"/>
    <n v="733.82"/>
    <n v="5.1484015153579893E-2"/>
    <n v="0.94851598484641997"/>
    <x v="2"/>
    <n v="135.89333333333335"/>
  </r>
  <r>
    <x v="992"/>
    <x v="3"/>
    <x v="6"/>
    <x v="7"/>
    <x v="1"/>
    <x v="992"/>
    <n v="2373.2199999999998"/>
    <n v="830.63"/>
    <n v="1562.95"/>
    <n v="-20.350000000000001"/>
    <n v="1542.5899999999997"/>
    <n v="-1.3192099002327259E-2"/>
    <n v="1.0131985816062599"/>
    <x v="1"/>
    <n v="2373.2199999999998"/>
  </r>
  <r>
    <x v="993"/>
    <x v="0"/>
    <x v="0"/>
    <x v="2"/>
    <x v="0"/>
    <x v="993"/>
    <n v="1028.6199999999999"/>
    <n v="102.86"/>
    <n v="951.52"/>
    <n v="-25.76"/>
    <n v="925.75999999999988"/>
    <n v="-2.7825786380919468E-2"/>
    <n v="1.0278257863809195"/>
    <x v="1"/>
    <n v="171.43666666666664"/>
  </r>
  <r>
    <x v="994"/>
    <x v="4"/>
    <x v="4"/>
    <x v="2"/>
    <x v="0"/>
    <x v="994"/>
    <n v="15982.5"/>
    <n v="4315.28"/>
    <n v="3502.96"/>
    <n v="8164.26"/>
    <n v="11667.220000000001"/>
    <n v="0.69976052564364088"/>
    <n v="0.30023947435635906"/>
    <x v="0"/>
    <n v="2663.75"/>
  </r>
  <r>
    <x v="995"/>
    <x v="1"/>
    <x v="1"/>
    <x v="0"/>
    <x v="0"/>
    <x v="995"/>
    <n v="4227.93"/>
    <n v="1056.98"/>
    <n v="2988.29"/>
    <n v="182.66"/>
    <n v="3170.9500000000003"/>
    <n v="5.7604188019363275E-2"/>
    <n v="0.9423958119806366"/>
    <x v="2"/>
    <n v="845.58600000000001"/>
  </r>
  <r>
    <x v="996"/>
    <x v="4"/>
    <x v="5"/>
    <x v="2"/>
    <x v="2"/>
    <x v="996"/>
    <n v="6169.27"/>
    <n v="1357.24"/>
    <n v="3991.36"/>
    <n v="820.67"/>
    <n v="4812.0300000000007"/>
    <n v="0.17054548703977321"/>
    <n v="0.82945451296022665"/>
    <x v="0"/>
    <n v="1028.2116666666668"/>
  </r>
  <r>
    <x v="997"/>
    <x v="1"/>
    <x v="1"/>
    <x v="5"/>
    <x v="0"/>
    <x v="997"/>
    <n v="8027.86"/>
    <n v="2408.36"/>
    <n v="5649.77"/>
    <n v="-30.27"/>
    <n v="5619.5"/>
    <n v="-5.3866002313373079E-3"/>
    <n v="1.0053866002313374"/>
    <x v="1"/>
    <n v="1003.4825"/>
  </r>
  <r>
    <x v="998"/>
    <x v="0"/>
    <x v="7"/>
    <x v="4"/>
    <x v="0"/>
    <x v="998"/>
    <n v="2611.7600000000002"/>
    <n v="261.18"/>
    <n v="639.74"/>
    <n v="1710.84"/>
    <n v="2350.5800000000004"/>
    <n v="0.7278373848156624"/>
    <n v="0.27216261518433743"/>
    <x v="0"/>
    <n v="373.10857142857145"/>
  </r>
  <r>
    <x v="999"/>
    <x v="4"/>
    <x v="4"/>
    <x v="2"/>
    <x v="0"/>
    <x v="999"/>
    <n v="9355.39"/>
    <n v="2525.96"/>
    <n v="3982.54"/>
    <n v="2846.89"/>
    <n v="6829.4299999999994"/>
    <n v="0.41685616515580365"/>
    <n v="0.58314383484419641"/>
    <x v="0"/>
    <n v="1559.2316666666666"/>
  </r>
  <r>
    <x v="1000"/>
    <x v="3"/>
    <x v="3"/>
    <x v="0"/>
    <x v="0"/>
    <x v="1000"/>
    <n v="14593.38"/>
    <n v="5837.35"/>
    <n v="2710.76"/>
    <n v="6045.27"/>
    <n v="8756.0299999999988"/>
    <n v="0.69041220735881459"/>
    <n v="0.30958779264118563"/>
    <x v="0"/>
    <n v="2918.6759999999999"/>
  </r>
  <r>
    <x v="1001"/>
    <x v="1"/>
    <x v="1"/>
    <x v="4"/>
    <x v="0"/>
    <x v="1001"/>
    <n v="12566.7"/>
    <n v="3770.01"/>
    <n v="4452.04"/>
    <n v="4344.6499999999996"/>
    <n v="8796.69"/>
    <n v="0.49389599951800045"/>
    <n v="0.50610400048199944"/>
    <x v="0"/>
    <n v="1795.2428571428572"/>
  </r>
  <r>
    <x v="1002"/>
    <x v="2"/>
    <x v="2"/>
    <x v="6"/>
    <x v="0"/>
    <x v="1002"/>
    <n v="1727.86"/>
    <n v="259.18"/>
    <n v="839.69"/>
    <n v="628.99"/>
    <n v="1468.6799999999998"/>
    <n v="0.42826892175286657"/>
    <n v="0.57173107824713354"/>
    <x v="0"/>
    <n v="575.95333333333326"/>
  </r>
  <r>
    <x v="1003"/>
    <x v="2"/>
    <x v="2"/>
    <x v="1"/>
    <x v="2"/>
    <x v="1003"/>
    <n v="2678.77"/>
    <n v="401.82"/>
    <n v="708.47"/>
    <n v="1568.49"/>
    <n v="2276.9499999999998"/>
    <n v="0.6888557060980699"/>
    <n v="0.31114868574189158"/>
    <x v="0"/>
    <n v="1339.385"/>
  </r>
  <r>
    <x v="1004"/>
    <x v="3"/>
    <x v="3"/>
    <x v="3"/>
    <x v="1"/>
    <x v="1004"/>
    <n v="2179.5100000000002"/>
    <n v="762.83"/>
    <n v="2068.36"/>
    <n v="-651.66999999999996"/>
    <n v="1416.6800000000003"/>
    <n v="-0.45999802354801356"/>
    <n v="1.4600050823051076"/>
    <x v="1"/>
    <n v="544.87750000000005"/>
  </r>
  <r>
    <x v="1005"/>
    <x v="3"/>
    <x v="6"/>
    <x v="2"/>
    <x v="0"/>
    <x v="1005"/>
    <n v="8304.9500000000007"/>
    <n v="3321.98"/>
    <n v="5072.43"/>
    <n v="-89.46"/>
    <n v="4982.9700000000012"/>
    <n v="-1.7953148423530539E-2"/>
    <n v="1.0179531484235305"/>
    <x v="1"/>
    <n v="1384.1583333333335"/>
  </r>
  <r>
    <x v="1006"/>
    <x v="2"/>
    <x v="2"/>
    <x v="5"/>
    <x v="0"/>
    <x v="1006"/>
    <n v="5696.71"/>
    <n v="854.51"/>
    <n v="2060.35"/>
    <n v="2781.85"/>
    <n v="4842.2"/>
    <n v="0.57450125975796129"/>
    <n v="0.42549874024203876"/>
    <x v="0"/>
    <n v="712.08875"/>
  </r>
  <r>
    <x v="1007"/>
    <x v="4"/>
    <x v="4"/>
    <x v="4"/>
    <x v="1"/>
    <x v="1007"/>
    <n v="4684.0600000000004"/>
    <n v="1030.49"/>
    <n v="4445.17"/>
    <n v="-791.61"/>
    <n v="3653.5700000000006"/>
    <n v="-0.21666753339884001"/>
    <n v="1.2166647963498713"/>
    <x v="1"/>
    <n v="669.1514285714286"/>
  </r>
  <r>
    <x v="1008"/>
    <x v="0"/>
    <x v="7"/>
    <x v="1"/>
    <x v="2"/>
    <x v="1008"/>
    <n v="1514.41"/>
    <n v="151.44"/>
    <n v="430.55"/>
    <n v="932.41"/>
    <n v="1362.97"/>
    <n v="0.68410163099701382"/>
    <n v="0.31589103208434521"/>
    <x v="0"/>
    <n v="757.20500000000004"/>
  </r>
  <r>
    <x v="1009"/>
    <x v="4"/>
    <x v="5"/>
    <x v="0"/>
    <x v="0"/>
    <x v="1009"/>
    <n v="7633.15"/>
    <n v="1679.29"/>
    <n v="2412.79"/>
    <n v="3541.06"/>
    <n v="5953.86"/>
    <n v="0.59475029644633903"/>
    <n v="0.40524802397100368"/>
    <x v="0"/>
    <n v="1526.6299999999999"/>
  </r>
  <r>
    <x v="1010"/>
    <x v="1"/>
    <x v="1"/>
    <x v="1"/>
    <x v="1"/>
    <x v="1010"/>
    <n v="2801.59"/>
    <n v="700.4"/>
    <n v="1813.17"/>
    <n v="288.02"/>
    <n v="2101.19"/>
    <n v="0.13707470528605217"/>
    <n v="0.86292529471394785"/>
    <x v="0"/>
    <n v="1400.7950000000001"/>
  </r>
  <r>
    <x v="1011"/>
    <x v="1"/>
    <x v="1"/>
    <x v="3"/>
    <x v="1"/>
    <x v="1011"/>
    <n v="3190.85"/>
    <n v="797.71"/>
    <n v="3028.12"/>
    <n v="-634.98"/>
    <n v="2393.14"/>
    <n v="-0.26533341133406324"/>
    <n v="1.2653334113340633"/>
    <x v="1"/>
    <n v="797.71249999999998"/>
  </r>
  <r>
    <x v="1012"/>
    <x v="4"/>
    <x v="5"/>
    <x v="5"/>
    <x v="0"/>
    <x v="1012"/>
    <n v="1486.13"/>
    <n v="326.95"/>
    <n v="1410.33"/>
    <n v="-251.16"/>
    <n v="1159.18"/>
    <n v="-0.21667040494142409"/>
    <n v="1.2166617781535223"/>
    <x v="1"/>
    <n v="185.76625000000001"/>
  </r>
  <r>
    <x v="1013"/>
    <x v="2"/>
    <x v="2"/>
    <x v="1"/>
    <x v="2"/>
    <x v="1013"/>
    <n v="2538.67"/>
    <n v="380.8"/>
    <n v="1000.07"/>
    <n v="1157.8"/>
    <n v="2157.87"/>
    <n v="0.53654761408240537"/>
    <n v="0.46345238591759469"/>
    <x v="0"/>
    <n v="1269.335"/>
  </r>
  <r>
    <x v="1014"/>
    <x v="1"/>
    <x v="1"/>
    <x v="5"/>
    <x v="0"/>
    <x v="1014"/>
    <n v="13271.85"/>
    <n v="3981.55"/>
    <n v="3940.68"/>
    <n v="5349.61"/>
    <n v="9290.2999999999993"/>
    <n v="0.57582747596955963"/>
    <n v="0.42417144763893527"/>
    <x v="0"/>
    <n v="1658.98125"/>
  </r>
  <r>
    <x v="1015"/>
    <x v="4"/>
    <x v="5"/>
    <x v="4"/>
    <x v="1"/>
    <x v="1015"/>
    <n v="5004.91"/>
    <n v="1101.08"/>
    <n v="3716.59"/>
    <n v="187.25"/>
    <n v="3903.83"/>
    <n v="4.796571572020298E-2"/>
    <n v="0.95203684586675141"/>
    <x v="2"/>
    <n v="714.98714285714289"/>
  </r>
  <r>
    <x v="1016"/>
    <x v="3"/>
    <x v="6"/>
    <x v="1"/>
    <x v="2"/>
    <x v="1016"/>
    <n v="6836.03"/>
    <n v="2392.61"/>
    <n v="2014.49"/>
    <n v="2428.9299999999998"/>
    <n v="4443.42"/>
    <n v="0.54663524942499242"/>
    <n v="0.45336475057500752"/>
    <x v="0"/>
    <n v="3418.0149999999999"/>
  </r>
  <r>
    <x v="1017"/>
    <x v="1"/>
    <x v="1"/>
    <x v="5"/>
    <x v="0"/>
    <x v="1017"/>
    <n v="8493.31"/>
    <n v="2547.9899999999998"/>
    <n v="4392.07"/>
    <n v="1553.25"/>
    <n v="5945.32"/>
    <n v="0.26125591221330391"/>
    <n v="0.73874408778669609"/>
    <x v="0"/>
    <n v="1061.6637499999999"/>
  </r>
  <r>
    <x v="1018"/>
    <x v="4"/>
    <x v="4"/>
    <x v="1"/>
    <x v="1"/>
    <x v="1018"/>
    <n v="4798.05"/>
    <n v="1055.57"/>
    <n v="1712.15"/>
    <n v="2030.33"/>
    <n v="3742.4800000000005"/>
    <n v="0.5425092452063871"/>
    <n v="0.45749075479361273"/>
    <x v="0"/>
    <n v="2399.0250000000001"/>
  </r>
  <r>
    <x v="1019"/>
    <x v="3"/>
    <x v="3"/>
    <x v="1"/>
    <x v="2"/>
    <x v="1019"/>
    <n v="7056.55"/>
    <n v="2469.79"/>
    <n v="2110.84"/>
    <n v="2475.92"/>
    <n v="4586.76"/>
    <n v="0.5397971552904447"/>
    <n v="0.46020284470955536"/>
    <x v="0"/>
    <n v="3528.2750000000001"/>
  </r>
  <r>
    <x v="1020"/>
    <x v="0"/>
    <x v="0"/>
    <x v="7"/>
    <x v="1"/>
    <x v="1020"/>
    <n v="772.82"/>
    <n v="77.28"/>
    <n v="331.91"/>
    <n v="363.64"/>
    <n v="695.54000000000008"/>
    <n v="0.52281680420967869"/>
    <n v="0.47719757310866373"/>
    <x v="0"/>
    <n v="772.82"/>
  </r>
  <r>
    <x v="1021"/>
    <x v="1"/>
    <x v="1"/>
    <x v="2"/>
    <x v="1"/>
    <x v="1021"/>
    <n v="6021.67"/>
    <n v="1505.42"/>
    <n v="3522.71"/>
    <n v="993.54"/>
    <n v="4516.25"/>
    <n v="0.21999225020758373"/>
    <n v="0.78000774979241627"/>
    <x v="0"/>
    <n v="1003.6116666666667"/>
  </r>
  <r>
    <x v="1022"/>
    <x v="1"/>
    <x v="1"/>
    <x v="0"/>
    <x v="1"/>
    <x v="1022"/>
    <n v="6365.27"/>
    <n v="1591.32"/>
    <n v="2670.63"/>
    <n v="2103.3200000000002"/>
    <n v="4773.9500000000007"/>
    <n v="0.44058274594413427"/>
    <n v="0.55941725405586562"/>
    <x v="0"/>
    <n v="1273.0540000000001"/>
  </r>
  <r>
    <x v="1023"/>
    <x v="1"/>
    <x v="1"/>
    <x v="3"/>
    <x v="1"/>
    <x v="1023"/>
    <n v="4137.2700000000004"/>
    <n v="1034.32"/>
    <n v="3344.58"/>
    <n v="-241.63"/>
    <n v="3102.9500000000007"/>
    <n v="-7.7871058186564382E-2"/>
    <n v="1.077871058186564"/>
    <x v="1"/>
    <n v="1034.3175000000001"/>
  </r>
  <r>
    <x v="1024"/>
    <x v="0"/>
    <x v="7"/>
    <x v="0"/>
    <x v="1"/>
    <x v="1024"/>
    <n v="1216.29"/>
    <n v="121.63"/>
    <n v="645.25"/>
    <n v="449.41"/>
    <n v="1094.6599999999999"/>
    <n v="0.41054756728116498"/>
    <n v="0.58945243271883518"/>
    <x v="0"/>
    <n v="243.25799999999998"/>
  </r>
  <r>
    <x v="1025"/>
    <x v="1"/>
    <x v="1"/>
    <x v="7"/>
    <x v="1"/>
    <x v="1025"/>
    <n v="3209.08"/>
    <n v="802.27"/>
    <n v="1666.82"/>
    <n v="739.99"/>
    <n v="2406.81"/>
    <n v="0.30745675811551393"/>
    <n v="0.69254324188448613"/>
    <x v="0"/>
    <n v="3209.08"/>
  </r>
  <r>
    <x v="1026"/>
    <x v="2"/>
    <x v="2"/>
    <x v="7"/>
    <x v="1"/>
    <x v="1026"/>
    <n v="1416.82"/>
    <n v="212.52"/>
    <n v="601.01"/>
    <n v="603.28"/>
    <n v="1204.3"/>
    <n v="0.5009383044092004"/>
    <n v="0.49905339201195714"/>
    <x v="0"/>
    <n v="1416.82"/>
  </r>
  <r>
    <x v="1027"/>
    <x v="0"/>
    <x v="7"/>
    <x v="4"/>
    <x v="0"/>
    <x v="1027"/>
    <n v="1967.8"/>
    <n v="196.78"/>
    <n v="1014"/>
    <n v="757.02"/>
    <n v="1771.02"/>
    <n v="0.42744858894874138"/>
    <n v="0.57255141105125862"/>
    <x v="0"/>
    <n v="281.1142857142857"/>
  </r>
  <r>
    <x v="1028"/>
    <x v="2"/>
    <x v="2"/>
    <x v="7"/>
    <x v="1"/>
    <x v="1028"/>
    <n v="1284.02"/>
    <n v="192.6"/>
    <n v="635.74"/>
    <n v="455.68"/>
    <n v="1091.42"/>
    <n v="0.41751113228637921"/>
    <n v="0.58248886771362074"/>
    <x v="0"/>
    <n v="1284.02"/>
  </r>
  <r>
    <x v="1029"/>
    <x v="4"/>
    <x v="4"/>
    <x v="2"/>
    <x v="0"/>
    <x v="1029"/>
    <n v="8216.09"/>
    <n v="2218.34"/>
    <n v="4603.4799999999996"/>
    <n v="1394.26"/>
    <n v="5997.75"/>
    <n v="0.23246384060689426"/>
    <n v="0.7675344921012045"/>
    <x v="0"/>
    <n v="1369.3483333333334"/>
  </r>
  <r>
    <x v="1030"/>
    <x v="3"/>
    <x v="3"/>
    <x v="7"/>
    <x v="1"/>
    <x v="1030"/>
    <n v="5879.1"/>
    <n v="2057.69"/>
    <n v="1703.77"/>
    <n v="2117.64"/>
    <n v="3821.4100000000003"/>
    <n v="0.55415147811933285"/>
    <n v="0.44584852188066704"/>
    <x v="0"/>
    <n v="5879.1"/>
  </r>
  <r>
    <x v="1031"/>
    <x v="4"/>
    <x v="5"/>
    <x v="1"/>
    <x v="2"/>
    <x v="1031"/>
    <n v="6072.43"/>
    <n v="1335.94"/>
    <n v="1756"/>
    <n v="2980.5"/>
    <n v="4736.49"/>
    <n v="0.62926344191584915"/>
    <n v="0.37073866935219962"/>
    <x v="0"/>
    <n v="3036.2150000000001"/>
  </r>
  <r>
    <x v="1032"/>
    <x v="4"/>
    <x v="4"/>
    <x v="0"/>
    <x v="2"/>
    <x v="1032"/>
    <n v="2696.37"/>
    <n v="593.20000000000005"/>
    <n v="2558.85"/>
    <n v="-455.69"/>
    <n v="2103.17"/>
    <n v="-0.21666817233033944"/>
    <n v="1.2166634176029516"/>
    <x v="1"/>
    <n v="539.274"/>
  </r>
  <r>
    <x v="1033"/>
    <x v="4"/>
    <x v="4"/>
    <x v="6"/>
    <x v="1"/>
    <x v="1033"/>
    <n v="5508.79"/>
    <n v="1211.93"/>
    <n v="2449.21"/>
    <n v="1847.64"/>
    <n v="4296.8599999999997"/>
    <n v="0.42999771926476549"/>
    <n v="0.56999995345438303"/>
    <x v="0"/>
    <n v="1836.2633333333333"/>
  </r>
  <r>
    <x v="1034"/>
    <x v="3"/>
    <x v="3"/>
    <x v="3"/>
    <x v="1"/>
    <x v="1034"/>
    <n v="4709.5"/>
    <n v="1648.32"/>
    <n v="3197.46"/>
    <n v="-136.29"/>
    <n v="3061.1800000000003"/>
    <n v="-4.4522047053750506E-2"/>
    <n v="1.0445187803396074"/>
    <x v="1"/>
    <n v="1177.375"/>
  </r>
  <r>
    <x v="1035"/>
    <x v="0"/>
    <x v="7"/>
    <x v="7"/>
    <x v="1"/>
    <x v="1035"/>
    <n v="657.71"/>
    <n v="65.77"/>
    <n v="339.47"/>
    <n v="252.47"/>
    <n v="591.94000000000005"/>
    <n v="0.4265128222454978"/>
    <n v="0.57348717775450209"/>
    <x v="0"/>
    <n v="657.71"/>
  </r>
  <r>
    <x v="1036"/>
    <x v="2"/>
    <x v="2"/>
    <x v="0"/>
    <x v="0"/>
    <x v="1036"/>
    <n v="3122.01"/>
    <n v="468.3"/>
    <n v="1121.6400000000001"/>
    <n v="1532.07"/>
    <n v="2653.71"/>
    <n v="0.57733135873927444"/>
    <n v="0.42266864126072556"/>
    <x v="0"/>
    <n v="624.40200000000004"/>
  </r>
  <r>
    <x v="1037"/>
    <x v="4"/>
    <x v="4"/>
    <x v="4"/>
    <x v="0"/>
    <x v="1037"/>
    <n v="4084.87"/>
    <n v="898.67"/>
    <n v="3876.54"/>
    <n v="-690.34"/>
    <n v="3186.2"/>
    <n v="-0.21666562048835605"/>
    <n v="1.2166656204883561"/>
    <x v="1"/>
    <n v="583.55285714285708"/>
  </r>
  <r>
    <x v="1038"/>
    <x v="0"/>
    <x v="7"/>
    <x v="7"/>
    <x v="1"/>
    <x v="1038"/>
    <n v="664.51"/>
    <n v="66.45"/>
    <n v="354.8"/>
    <n v="243.26"/>
    <n v="598.05999999999995"/>
    <n v="0.4067484867739023"/>
    <n v="0.59325151322609782"/>
    <x v="0"/>
    <n v="664.51"/>
  </r>
  <r>
    <x v="1039"/>
    <x v="3"/>
    <x v="3"/>
    <x v="2"/>
    <x v="0"/>
    <x v="1039"/>
    <n v="6230.94"/>
    <n v="2180.83"/>
    <n v="4510.2700000000004"/>
    <n v="-460.16"/>
    <n v="4050.1099999999997"/>
    <n v="-0.11361666720163158"/>
    <n v="1.1136166672016317"/>
    <x v="1"/>
    <n v="1038.49"/>
  </r>
  <r>
    <x v="1040"/>
    <x v="2"/>
    <x v="2"/>
    <x v="7"/>
    <x v="1"/>
    <x v="1040"/>
    <n v="1456.15"/>
    <n v="218.42"/>
    <n v="609.89"/>
    <n v="627.83000000000004"/>
    <n v="1237.73"/>
    <n v="0.50724309825244607"/>
    <n v="0.49274882244108165"/>
    <x v="0"/>
    <n v="1456.15"/>
  </r>
  <r>
    <x v="1041"/>
    <x v="0"/>
    <x v="0"/>
    <x v="7"/>
    <x v="1"/>
    <x v="1041"/>
    <n v="565.09"/>
    <n v="56.51"/>
    <n v="390.6"/>
    <n v="117.98"/>
    <n v="508.58000000000004"/>
    <n v="0.23197923630500608"/>
    <n v="0.76802076369499384"/>
    <x v="0"/>
    <n v="565.09"/>
  </r>
  <r>
    <x v="1042"/>
    <x v="3"/>
    <x v="6"/>
    <x v="5"/>
    <x v="1"/>
    <x v="1042"/>
    <n v="4937.25"/>
    <n v="1728.04"/>
    <n v="4685.45"/>
    <n v="-1476.24"/>
    <n v="3209.21"/>
    <n v="-0.46000105945076825"/>
    <n v="1.4600010594507682"/>
    <x v="1"/>
    <n v="617.15625"/>
  </r>
  <r>
    <x v="1043"/>
    <x v="1"/>
    <x v="1"/>
    <x v="5"/>
    <x v="0"/>
    <x v="1043"/>
    <n v="6934.52"/>
    <n v="1733.63"/>
    <n v="3810.04"/>
    <n v="1390.85"/>
    <n v="5200.8900000000003"/>
    <n v="0.26742538296330048"/>
    <n v="0.73257461703669946"/>
    <x v="0"/>
    <n v="866.81500000000005"/>
  </r>
  <r>
    <x v="1044"/>
    <x v="3"/>
    <x v="6"/>
    <x v="7"/>
    <x v="1"/>
    <x v="1044"/>
    <n v="3748.05"/>
    <n v="1311.82"/>
    <n v="1991.07"/>
    <n v="445.16"/>
    <n v="2436.2300000000005"/>
    <n v="0.18272494797289252"/>
    <n v="0.81727505202710726"/>
    <x v="0"/>
    <n v="3748.05"/>
  </r>
  <r>
    <x v="1045"/>
    <x v="4"/>
    <x v="4"/>
    <x v="4"/>
    <x v="1"/>
    <x v="1045"/>
    <n v="4131.5600000000004"/>
    <n v="908.94"/>
    <n v="3523.82"/>
    <n v="-301.20999999999998"/>
    <n v="3222.6200000000003"/>
    <n v="-9.3467427124513572E-2"/>
    <n v="1.0934643240593058"/>
    <x v="1"/>
    <n v="590.22285714285715"/>
  </r>
  <r>
    <x v="1046"/>
    <x v="4"/>
    <x v="4"/>
    <x v="5"/>
    <x v="0"/>
    <x v="1046"/>
    <n v="10167.32"/>
    <n v="2745.18"/>
    <n v="5157.4799999999996"/>
    <n v="2264.66"/>
    <n v="7422.1399999999994"/>
    <n v="0.30512224237214602"/>
    <n v="0.69487775762785398"/>
    <x v="0"/>
    <n v="1270.915"/>
  </r>
  <r>
    <x v="1047"/>
    <x v="1"/>
    <x v="1"/>
    <x v="7"/>
    <x v="1"/>
    <x v="1047"/>
    <n v="5980.01"/>
    <n v="1495"/>
    <n v="1333.86"/>
    <n v="3151.15"/>
    <n v="4485.01"/>
    <n v="0.70259598083393349"/>
    <n v="0.29740401916606646"/>
    <x v="0"/>
    <n v="5980.01"/>
  </r>
  <r>
    <x v="1048"/>
    <x v="4"/>
    <x v="4"/>
    <x v="3"/>
    <x v="0"/>
    <x v="1048"/>
    <n v="12900.12"/>
    <n v="3483.03"/>
    <n v="2106.33"/>
    <n v="7310.76"/>
    <n v="9417.09"/>
    <n v="0.77632899335144934"/>
    <n v="0.22367100664855066"/>
    <x v="0"/>
    <n v="3225.03"/>
  </r>
  <r>
    <x v="1049"/>
    <x v="1"/>
    <x v="1"/>
    <x v="0"/>
    <x v="0"/>
    <x v="1049"/>
    <n v="12956.57"/>
    <n v="3886.97"/>
    <n v="2822.02"/>
    <n v="6247.58"/>
    <n v="9069.6"/>
    <n v="0.68884846079209661"/>
    <n v="0.31115153920790334"/>
    <x v="0"/>
    <n v="2591.3139999999999"/>
  </r>
  <r>
    <x v="1050"/>
    <x v="3"/>
    <x v="3"/>
    <x v="5"/>
    <x v="0"/>
    <x v="1050"/>
    <n v="8975.9500000000007"/>
    <n v="3590.38"/>
    <n v="4741.01"/>
    <n v="644.55999999999995"/>
    <n v="5385.5700000000006"/>
    <n v="0.11968278195251382"/>
    <n v="0.88031721804748608"/>
    <x v="0"/>
    <n v="1121.9937500000001"/>
  </r>
  <r>
    <x v="1051"/>
    <x v="1"/>
    <x v="1"/>
    <x v="5"/>
    <x v="1"/>
    <x v="1051"/>
    <n v="3768.63"/>
    <n v="942.16"/>
    <n v="3576.43"/>
    <n v="-749.96"/>
    <n v="2826.4700000000003"/>
    <n v="-0.26533449850874058"/>
    <n v="1.2653344985087405"/>
    <x v="1"/>
    <n v="471.07875000000001"/>
  </r>
  <r>
    <x v="1052"/>
    <x v="2"/>
    <x v="2"/>
    <x v="2"/>
    <x v="0"/>
    <x v="1052"/>
    <n v="6256.64"/>
    <n v="938.5"/>
    <n v="1249.31"/>
    <n v="4068.84"/>
    <n v="5318.14"/>
    <n v="0.76508704171007158"/>
    <n v="0.23491483864659446"/>
    <x v="0"/>
    <n v="1042.7733333333333"/>
  </r>
  <r>
    <x v="1053"/>
    <x v="1"/>
    <x v="1"/>
    <x v="7"/>
    <x v="1"/>
    <x v="256"/>
    <n v="3929.14"/>
    <n v="982.29"/>
    <n v="1850.4"/>
    <n v="1096.46"/>
    <n v="2946.85"/>
    <n v="0.3720786602643501"/>
    <n v="0.62792473318967712"/>
    <x v="0"/>
    <n v="3929.14"/>
  </r>
  <r>
    <x v="1054"/>
    <x v="0"/>
    <x v="7"/>
    <x v="7"/>
    <x v="1"/>
    <x v="1053"/>
    <n v="518.09"/>
    <n v="51.81"/>
    <n v="353.34"/>
    <n v="112.94"/>
    <n v="466.28000000000003"/>
    <n v="0.24221497812473189"/>
    <n v="0.75778502187526797"/>
    <x v="0"/>
    <n v="518.09"/>
  </r>
  <r>
    <x v="1055"/>
    <x v="2"/>
    <x v="2"/>
    <x v="7"/>
    <x v="1"/>
    <x v="1054"/>
    <n v="1848.4"/>
    <n v="277.26"/>
    <n v="722.68"/>
    <n v="848.46"/>
    <n v="1571.14"/>
    <n v="0.54002825973496948"/>
    <n v="0.4599717402650304"/>
    <x v="0"/>
    <n v="1848.4"/>
  </r>
  <r>
    <x v="1056"/>
    <x v="0"/>
    <x v="0"/>
    <x v="7"/>
    <x v="1"/>
    <x v="1055"/>
    <n v="790.83"/>
    <n v="79.08"/>
    <n v="365.31"/>
    <n v="346.43"/>
    <n v="711.75"/>
    <n v="0.48672989111345277"/>
    <n v="0.51325605900948368"/>
    <x v="0"/>
    <n v="790.83"/>
  </r>
  <r>
    <x v="1057"/>
    <x v="0"/>
    <x v="0"/>
    <x v="5"/>
    <x v="1"/>
    <x v="1056"/>
    <n v="535.11"/>
    <n v="53.51"/>
    <n v="507.82"/>
    <n v="-26.22"/>
    <n v="481.6"/>
    <n v="-5.444352159468438E-2"/>
    <n v="1.0544435215946844"/>
    <x v="1"/>
    <n v="66.888750000000002"/>
  </r>
  <r>
    <x v="1058"/>
    <x v="3"/>
    <x v="3"/>
    <x v="1"/>
    <x v="2"/>
    <x v="1057"/>
    <n v="10389.93"/>
    <n v="4155.97"/>
    <n v="2614.65"/>
    <n v="3619.31"/>
    <n v="6233.96"/>
    <n v="0.58057959948411597"/>
    <n v="0.41942040051588397"/>
    <x v="0"/>
    <n v="5194.9650000000001"/>
  </r>
  <r>
    <x v="1059"/>
    <x v="1"/>
    <x v="1"/>
    <x v="1"/>
    <x v="2"/>
    <x v="1058"/>
    <n v="6275.94"/>
    <n v="1568.99"/>
    <n v="2108.41"/>
    <n v="2598.5500000000002"/>
    <n v="4706.95"/>
    <n v="0.55206662488447944"/>
    <n v="0.44793549963352064"/>
    <x v="0"/>
    <n v="3137.97"/>
  </r>
  <r>
    <x v="1060"/>
    <x v="1"/>
    <x v="1"/>
    <x v="6"/>
    <x v="2"/>
    <x v="1059"/>
    <n v="9967.1200000000008"/>
    <n v="2990.14"/>
    <n v="2500.25"/>
    <n v="4476.74"/>
    <n v="6976.9800000000014"/>
    <n v="0.64164437908665339"/>
    <n v="0.35835705419823471"/>
    <x v="0"/>
    <n v="3322.3733333333334"/>
  </r>
  <r>
    <x v="1061"/>
    <x v="2"/>
    <x v="2"/>
    <x v="7"/>
    <x v="1"/>
    <x v="1060"/>
    <n v="1310.71"/>
    <n v="196.61"/>
    <n v="689.43"/>
    <n v="424.68"/>
    <n v="1114.0999999999999"/>
    <n v="0.38118660802441434"/>
    <n v="0.6188223678305359"/>
    <x v="0"/>
    <n v="1310.71"/>
  </r>
  <r>
    <x v="1062"/>
    <x v="0"/>
    <x v="7"/>
    <x v="6"/>
    <x v="2"/>
    <x v="1061"/>
    <n v="1327.75"/>
    <n v="132.77000000000001"/>
    <n v="408.45"/>
    <n v="786.53"/>
    <n v="1194.98"/>
    <n v="0.65819511623625493"/>
    <n v="0.34180488376374496"/>
    <x v="0"/>
    <n v="442.58333333333331"/>
  </r>
  <r>
    <x v="1063"/>
    <x v="0"/>
    <x v="7"/>
    <x v="3"/>
    <x v="1"/>
    <x v="1062"/>
    <n v="1026.96"/>
    <n v="102.7"/>
    <n v="662.32"/>
    <n v="261.94"/>
    <n v="924.26"/>
    <n v="0.28340510246034667"/>
    <n v="0.71659489753965344"/>
    <x v="0"/>
    <n v="256.74"/>
  </r>
  <r>
    <x v="1064"/>
    <x v="2"/>
    <x v="2"/>
    <x v="6"/>
    <x v="1"/>
    <x v="1063"/>
    <n v="1164.68"/>
    <n v="174.7"/>
    <n v="930.76"/>
    <n v="59.22"/>
    <n v="989.98"/>
    <n v="5.981939029071294E-2"/>
    <n v="0.94018060970928707"/>
    <x v="2"/>
    <n v="388.22666666666669"/>
  </r>
  <r>
    <x v="1065"/>
    <x v="4"/>
    <x v="4"/>
    <x v="0"/>
    <x v="2"/>
    <x v="1064"/>
    <n v="7758.94"/>
    <n v="1706.97"/>
    <n v="2629.13"/>
    <n v="3422.84"/>
    <n v="6051.9699999999993"/>
    <n v="0.56557451540572745"/>
    <n v="0.43442548459427266"/>
    <x v="0"/>
    <n v="1551.788"/>
  </r>
  <r>
    <x v="1066"/>
    <x v="4"/>
    <x v="4"/>
    <x v="1"/>
    <x v="1"/>
    <x v="1065"/>
    <n v="2637.08"/>
    <n v="580.16"/>
    <n v="1568.86"/>
    <n v="488.06"/>
    <n v="2056.92"/>
    <n v="0.23727709390739551"/>
    <n v="0.7627229060926044"/>
    <x v="0"/>
    <n v="1318.54"/>
  </r>
  <r>
    <x v="1067"/>
    <x v="0"/>
    <x v="7"/>
    <x v="1"/>
    <x v="1"/>
    <x v="1066"/>
    <n v="356.21"/>
    <n v="35.619999999999997"/>
    <n v="323.62"/>
    <n v="-3.03"/>
    <n v="320.58999999999997"/>
    <n v="-9.4513241211516275E-3"/>
    <n v="1.0094513241211518"/>
    <x v="1"/>
    <n v="178.10499999999999"/>
  </r>
  <r>
    <x v="1068"/>
    <x v="0"/>
    <x v="0"/>
    <x v="7"/>
    <x v="1"/>
    <x v="1067"/>
    <n v="524.16999999999996"/>
    <n v="52.42"/>
    <n v="373.62"/>
    <n v="98.14"/>
    <n v="471.74999999999994"/>
    <n v="0.20803391626921042"/>
    <n v="0.79198728139904617"/>
    <x v="0"/>
    <n v="524.16999999999996"/>
  </r>
  <r>
    <x v="1069"/>
    <x v="0"/>
    <x v="0"/>
    <x v="5"/>
    <x v="0"/>
    <x v="1068"/>
    <n v="1826.84"/>
    <n v="182.68"/>
    <n v="1171.43"/>
    <n v="472.73"/>
    <n v="1644.1599999999999"/>
    <n v="0.28752067925262753"/>
    <n v="0.71247932074737264"/>
    <x v="0"/>
    <n v="228.35499999999999"/>
  </r>
  <r>
    <x v="1070"/>
    <x v="4"/>
    <x v="4"/>
    <x v="7"/>
    <x v="1"/>
    <x v="1069"/>
    <n v="2509.0300000000002"/>
    <n v="551.99"/>
    <n v="1419.86"/>
    <n v="537.17999999999995"/>
    <n v="1957.0400000000002"/>
    <n v="0.2744859583861341"/>
    <n v="0.72551404161386568"/>
    <x v="0"/>
    <n v="2509.0300000000002"/>
  </r>
  <r>
    <x v="1071"/>
    <x v="4"/>
    <x v="5"/>
    <x v="3"/>
    <x v="2"/>
    <x v="333"/>
    <n v="6051.13"/>
    <n v="1331.25"/>
    <n v="2535.7399999999998"/>
    <n v="2184.13"/>
    <n v="4719.88"/>
    <n v="0.46275117163995694"/>
    <n v="0.53724670966210997"/>
    <x v="0"/>
    <n v="1512.7825"/>
  </r>
  <r>
    <x v="1072"/>
    <x v="4"/>
    <x v="5"/>
    <x v="2"/>
    <x v="0"/>
    <x v="1070"/>
    <n v="8267.07"/>
    <n v="2232.11"/>
    <n v="3166.29"/>
    <n v="2868.67"/>
    <n v="6034.9599999999991"/>
    <n v="0.47534200723782766"/>
    <n v="0.52465799276217251"/>
    <x v="0"/>
    <n v="1377.845"/>
  </r>
  <r>
    <x v="1073"/>
    <x v="1"/>
    <x v="1"/>
    <x v="3"/>
    <x v="0"/>
    <x v="1071"/>
    <n v="7581.24"/>
    <n v="1895.31"/>
    <n v="3533.41"/>
    <n v="2152.52"/>
    <n v="5685.93"/>
    <n v="0.37856955678314713"/>
    <n v="0.62143044321685281"/>
    <x v="0"/>
    <n v="1895.31"/>
  </r>
  <r>
    <x v="1074"/>
    <x v="0"/>
    <x v="0"/>
    <x v="0"/>
    <x v="2"/>
    <x v="1072"/>
    <n v="1462.85"/>
    <n v="146.28"/>
    <n v="555.30999999999995"/>
    <n v="761.25"/>
    <n v="1316.57"/>
    <n v="0.57820700760308985"/>
    <n v="0.4217853969025574"/>
    <x v="0"/>
    <n v="292.57"/>
  </r>
  <r>
    <x v="1075"/>
    <x v="0"/>
    <x v="0"/>
    <x v="7"/>
    <x v="1"/>
    <x v="1073"/>
    <n v="1035.1300000000001"/>
    <n v="103.51"/>
    <n v="379.25"/>
    <n v="552.37"/>
    <n v="931.62000000000012"/>
    <n v="0.59291341963461486"/>
    <n v="0.40708658036538498"/>
    <x v="0"/>
    <n v="1035.1300000000001"/>
  </r>
  <r>
    <x v="1076"/>
    <x v="3"/>
    <x v="6"/>
    <x v="7"/>
    <x v="1"/>
    <x v="1074"/>
    <n v="5684.65"/>
    <n v="1989.63"/>
    <n v="1848.63"/>
    <n v="1846.39"/>
    <n v="3695.0199999999995"/>
    <n v="0.49969688932671552"/>
    <n v="0.5003031106732847"/>
    <x v="0"/>
    <n v="5684.65"/>
  </r>
  <r>
    <x v="1077"/>
    <x v="4"/>
    <x v="4"/>
    <x v="3"/>
    <x v="0"/>
    <x v="1075"/>
    <n v="8205.76"/>
    <n v="2215.5500000000002"/>
    <n v="3479.52"/>
    <n v="2510.6799999999998"/>
    <n v="5990.21"/>
    <n v="0.41913054801083766"/>
    <n v="0.58086778259860672"/>
    <x v="0"/>
    <n v="2051.44"/>
  </r>
  <r>
    <x v="1078"/>
    <x v="1"/>
    <x v="1"/>
    <x v="3"/>
    <x v="1"/>
    <x v="1076"/>
    <n v="3523.19"/>
    <n v="880.8"/>
    <n v="3091.47"/>
    <n v="-449.07"/>
    <n v="2642.3900000000003"/>
    <n v="-0.16994841790954399"/>
    <n v="1.1699522023622551"/>
    <x v="1"/>
    <n v="880.79750000000001"/>
  </r>
  <r>
    <x v="1079"/>
    <x v="2"/>
    <x v="2"/>
    <x v="3"/>
    <x v="0"/>
    <x v="1077"/>
    <n v="3463.19"/>
    <n v="519.48"/>
    <n v="1262.98"/>
    <n v="1680.72"/>
    <n v="2943.71"/>
    <n v="0.5709529811020787"/>
    <n v="0.42904362182416067"/>
    <x v="0"/>
    <n v="865.79750000000001"/>
  </r>
  <r>
    <x v="1080"/>
    <x v="4"/>
    <x v="4"/>
    <x v="1"/>
    <x v="2"/>
    <x v="1078"/>
    <n v="5156.84"/>
    <n v="1134.51"/>
    <n v="2109.0100000000002"/>
    <n v="1913.32"/>
    <n v="4022.33"/>
    <n v="0.47567454684225313"/>
    <n v="0.52432545315774692"/>
    <x v="0"/>
    <n v="2578.42"/>
  </r>
  <r>
    <x v="1081"/>
    <x v="0"/>
    <x v="7"/>
    <x v="6"/>
    <x v="2"/>
    <x v="1079"/>
    <n v="1016.44"/>
    <n v="101.64"/>
    <n v="571.44000000000005"/>
    <n v="343.36"/>
    <n v="914.80000000000007"/>
    <n v="0.37533887188456494"/>
    <n v="0.62466112811543506"/>
    <x v="0"/>
    <n v="338.81333333333333"/>
  </r>
  <r>
    <x v="1082"/>
    <x v="1"/>
    <x v="1"/>
    <x v="6"/>
    <x v="2"/>
    <x v="1080"/>
    <n v="4175.7700000000004"/>
    <n v="1043.94"/>
    <n v="3006.5"/>
    <n v="125.33"/>
    <n v="3131.8300000000004"/>
    <n v="4.0018136361169021E-2"/>
    <n v="0.95998186363883087"/>
    <x v="2"/>
    <n v="1391.9233333333334"/>
  </r>
  <r>
    <x v="1083"/>
    <x v="1"/>
    <x v="1"/>
    <x v="7"/>
    <x v="1"/>
    <x v="1081"/>
    <n v="4364.38"/>
    <n v="1091.0999999999999"/>
    <n v="1696.2"/>
    <n v="1577.09"/>
    <n v="3273.28"/>
    <n v="0.48180723922182028"/>
    <n v="0.51819581581777296"/>
    <x v="0"/>
    <n v="4364.38"/>
  </r>
  <r>
    <x v="1084"/>
    <x v="0"/>
    <x v="0"/>
    <x v="1"/>
    <x v="2"/>
    <x v="1082"/>
    <n v="972.98"/>
    <n v="97.3"/>
    <n v="424.62"/>
    <n v="451.06"/>
    <n v="875.68000000000006"/>
    <n v="0.51509683902795533"/>
    <n v="0.48490316097204456"/>
    <x v="0"/>
    <n v="486.49"/>
  </r>
  <r>
    <x v="1085"/>
    <x v="3"/>
    <x v="6"/>
    <x v="3"/>
    <x v="0"/>
    <x v="1083"/>
    <n v="6985.26"/>
    <n v="2444.84"/>
    <n v="3869.94"/>
    <n v="670.48"/>
    <n v="4540.42"/>
    <n v="0.14766915835979932"/>
    <n v="0.85233084164020068"/>
    <x v="0"/>
    <n v="1746.3150000000001"/>
  </r>
  <r>
    <x v="1086"/>
    <x v="4"/>
    <x v="4"/>
    <x v="7"/>
    <x v="1"/>
    <x v="1084"/>
    <n v="5935.27"/>
    <n v="1305.76"/>
    <n v="1901.09"/>
    <n v="2728.42"/>
    <n v="4629.51"/>
    <n v="0.58935394890603976"/>
    <n v="0.41064605109396024"/>
    <x v="0"/>
    <n v="5935.27"/>
  </r>
  <r>
    <x v="1087"/>
    <x v="1"/>
    <x v="1"/>
    <x v="1"/>
    <x v="1"/>
    <x v="1085"/>
    <n v="4152.7299999999996"/>
    <n v="1038.18"/>
    <n v="2265.2600000000002"/>
    <n v="849.28"/>
    <n v="3114.5499999999993"/>
    <n v="0.27268144675795869"/>
    <n v="0.72731534250533814"/>
    <x v="0"/>
    <n v="2076.3649999999998"/>
  </r>
  <r>
    <x v="1088"/>
    <x v="4"/>
    <x v="5"/>
    <x v="0"/>
    <x v="2"/>
    <x v="1086"/>
    <n v="4973.12"/>
    <n v="1094.0899999999999"/>
    <n v="2413.96"/>
    <n v="1465.08"/>
    <n v="3879.0299999999997"/>
    <n v="0.37769236123463856"/>
    <n v="0.62231021672944009"/>
    <x v="0"/>
    <n v="994.62400000000002"/>
  </r>
  <r>
    <x v="1089"/>
    <x v="1"/>
    <x v="1"/>
    <x v="2"/>
    <x v="0"/>
    <x v="1087"/>
    <n v="12439.96"/>
    <n v="3731.99"/>
    <n v="3079.65"/>
    <n v="5628.32"/>
    <n v="8707.9699999999993"/>
    <n v="0.64634122533724858"/>
    <n v="0.35365877466275153"/>
    <x v="0"/>
    <n v="2073.3266666666664"/>
  </r>
  <r>
    <x v="1090"/>
    <x v="3"/>
    <x v="3"/>
    <x v="1"/>
    <x v="1"/>
    <x v="1088"/>
    <n v="3146.96"/>
    <n v="1101.44"/>
    <n v="2603.2399999999998"/>
    <n v="-557.71"/>
    <n v="2045.52"/>
    <n v="-0.27264949743830419"/>
    <n v="1.2726543861707535"/>
    <x v="1"/>
    <n v="1573.48"/>
  </r>
  <r>
    <x v="1091"/>
    <x v="3"/>
    <x v="6"/>
    <x v="4"/>
    <x v="0"/>
    <x v="1089"/>
    <n v="4830.8999999999996"/>
    <n v="1690.82"/>
    <n v="3556.46"/>
    <n v="-416.38"/>
    <n v="3140.08"/>
    <n v="-0.13260171715370309"/>
    <n v="1.1326017171537031"/>
    <x v="1"/>
    <n v="690.12857142857138"/>
  </r>
  <r>
    <x v="1092"/>
    <x v="3"/>
    <x v="3"/>
    <x v="7"/>
    <x v="1"/>
    <x v="1090"/>
    <n v="3162.02"/>
    <n v="1106.71"/>
    <n v="1429.29"/>
    <n v="626.02"/>
    <n v="2055.31"/>
    <n v="0.30458665602755791"/>
    <n v="0.69541334397244214"/>
    <x v="0"/>
    <n v="3162.02"/>
  </r>
  <r>
    <x v="1093"/>
    <x v="4"/>
    <x v="5"/>
    <x v="5"/>
    <x v="0"/>
    <x v="1091"/>
    <n v="11085.54"/>
    <n v="2993.1"/>
    <n v="3940.98"/>
    <n v="4151.47"/>
    <n v="8092.4400000000005"/>
    <n v="0.51300596606215187"/>
    <n v="0.48699526965908918"/>
    <x v="0"/>
    <n v="1385.6925000000001"/>
  </r>
  <r>
    <x v="1094"/>
    <x v="4"/>
    <x v="5"/>
    <x v="6"/>
    <x v="1"/>
    <x v="1092"/>
    <n v="4345.41"/>
    <n v="955.99"/>
    <n v="2552.31"/>
    <n v="837.11"/>
    <n v="3389.42"/>
    <n v="0.24697735895816983"/>
    <n v="0.75302264104183014"/>
    <x v="0"/>
    <n v="1448.47"/>
  </r>
  <r>
    <x v="1095"/>
    <x v="4"/>
    <x v="5"/>
    <x v="4"/>
    <x v="0"/>
    <x v="1093"/>
    <n v="9005.68"/>
    <n v="2431.5300000000002"/>
    <n v="4354.72"/>
    <n v="2219.42"/>
    <n v="6574.15"/>
    <n v="0.33759801647361259"/>
    <n v="0.66240046241719475"/>
    <x v="0"/>
    <n v="1286.5257142857142"/>
  </r>
  <r>
    <x v="1096"/>
    <x v="4"/>
    <x v="5"/>
    <x v="3"/>
    <x v="2"/>
    <x v="1094"/>
    <n v="5575.9"/>
    <n v="1226.7"/>
    <n v="2531.4899999999998"/>
    <n v="1817.71"/>
    <n v="4349.2"/>
    <n v="0.41794123057113952"/>
    <n v="0.58205876942886048"/>
    <x v="0"/>
    <n v="1393.9749999999999"/>
  </r>
  <r>
    <x v="1097"/>
    <x v="2"/>
    <x v="2"/>
    <x v="2"/>
    <x v="0"/>
    <x v="1095"/>
    <n v="2403.21"/>
    <n v="360.48"/>
    <n v="1257.4100000000001"/>
    <n v="785.31"/>
    <n v="2042.73"/>
    <n v="0.38444140929050824"/>
    <n v="0.61555369529991733"/>
    <x v="0"/>
    <n v="400.53500000000003"/>
  </r>
  <r>
    <x v="1098"/>
    <x v="0"/>
    <x v="7"/>
    <x v="5"/>
    <x v="2"/>
    <x v="1096"/>
    <n v="968.39"/>
    <n v="96.84"/>
    <n v="919"/>
    <n v="-47.45"/>
    <n v="871.55"/>
    <n v="-5.4443233319947229E-2"/>
    <n v="1.0544432333199474"/>
    <x v="1"/>
    <n v="121.04875"/>
  </r>
  <r>
    <x v="1099"/>
    <x v="4"/>
    <x v="4"/>
    <x v="0"/>
    <x v="0"/>
    <x v="1097"/>
    <n v="10020.25"/>
    <n v="2705.47"/>
    <n v="4083.82"/>
    <n v="3230.96"/>
    <n v="7314.7800000000007"/>
    <n v="0.44170296304195067"/>
    <n v="0.55829703695804933"/>
    <x v="0"/>
    <n v="2004.05"/>
  </r>
  <r>
    <x v="1100"/>
    <x v="1"/>
    <x v="1"/>
    <x v="5"/>
    <x v="0"/>
    <x v="1098"/>
    <n v="5505.64"/>
    <n v="1376.41"/>
    <n v="3667.72"/>
    <n v="461.51"/>
    <n v="4129.2300000000005"/>
    <n v="0.1117666005526454"/>
    <n v="0.88823339944735447"/>
    <x v="0"/>
    <n v="688.20500000000004"/>
  </r>
  <r>
    <x v="1101"/>
    <x v="1"/>
    <x v="1"/>
    <x v="2"/>
    <x v="0"/>
    <x v="1099"/>
    <n v="11494.19"/>
    <n v="3448.26"/>
    <n v="3141.27"/>
    <n v="4904.66"/>
    <n v="8045.93"/>
    <n v="0.60958273313339784"/>
    <n v="0.39041726686660211"/>
    <x v="0"/>
    <n v="1915.6983333333335"/>
  </r>
  <r>
    <x v="1102"/>
    <x v="1"/>
    <x v="1"/>
    <x v="5"/>
    <x v="2"/>
    <x v="1100"/>
    <n v="7308.81"/>
    <n v="1827.2"/>
    <n v="5227.17"/>
    <n v="254.44"/>
    <n v="5481.6100000000006"/>
    <n v="4.6417019817170495E-2"/>
    <n v="0.95358298018282939"/>
    <x v="2"/>
    <n v="913.60125000000005"/>
  </r>
  <r>
    <x v="1103"/>
    <x v="1"/>
    <x v="1"/>
    <x v="2"/>
    <x v="0"/>
    <x v="1101"/>
    <n v="13709.19"/>
    <n v="4112.76"/>
    <n v="4579.1099999999997"/>
    <n v="5017.32"/>
    <n v="9596.43"/>
    <n v="0.52283192812327084"/>
    <n v="0.47716807187672911"/>
    <x v="0"/>
    <n v="2284.8650000000002"/>
  </r>
  <r>
    <x v="1104"/>
    <x v="4"/>
    <x v="5"/>
    <x v="1"/>
    <x v="2"/>
    <x v="1102"/>
    <n v="4033.34"/>
    <n v="887.33"/>
    <n v="2294.48"/>
    <n v="851.52"/>
    <n v="3146.01"/>
    <n v="0.27066665395214889"/>
    <n v="0.7293301674184125"/>
    <x v="0"/>
    <n v="2016.67"/>
  </r>
  <r>
    <x v="1105"/>
    <x v="0"/>
    <x v="7"/>
    <x v="7"/>
    <x v="1"/>
    <x v="1103"/>
    <n v="379.39"/>
    <n v="37.94"/>
    <n v="344.91"/>
    <n v="-3.45"/>
    <n v="341.45"/>
    <n v="-1.0103968370185972E-2"/>
    <n v="1.0101332552350273"/>
    <x v="1"/>
    <n v="379.39"/>
  </r>
  <r>
    <x v="1106"/>
    <x v="2"/>
    <x v="2"/>
    <x v="5"/>
    <x v="0"/>
    <x v="1104"/>
    <n v="3099.79"/>
    <n v="464.97"/>
    <n v="2238.5300000000002"/>
    <n v="396.29"/>
    <n v="2634.8199999999997"/>
    <n v="0.15040496124972486"/>
    <n v="0.84959503875027531"/>
    <x v="0"/>
    <n v="387.47375"/>
  </r>
  <r>
    <x v="1107"/>
    <x v="3"/>
    <x v="6"/>
    <x v="5"/>
    <x v="0"/>
    <x v="1105"/>
    <n v="9167.7000000000007"/>
    <n v="3667.08"/>
    <n v="4298.49"/>
    <n v="1202.1300000000001"/>
    <n v="5500.6200000000008"/>
    <n v="0.21854445498871036"/>
    <n v="0.78145554501128944"/>
    <x v="0"/>
    <n v="1145.9625000000001"/>
  </r>
  <r>
    <x v="1108"/>
    <x v="4"/>
    <x v="4"/>
    <x v="7"/>
    <x v="1"/>
    <x v="1106"/>
    <n v="2412.17"/>
    <n v="530.67999999999995"/>
    <n v="1210.1199999999999"/>
    <n v="671.37"/>
    <n v="1881.4900000000002"/>
    <n v="0.35682889624712327"/>
    <n v="0.64317110375287656"/>
    <x v="0"/>
    <n v="2412.17"/>
  </r>
  <r>
    <x v="1109"/>
    <x v="2"/>
    <x v="2"/>
    <x v="2"/>
    <x v="0"/>
    <x v="1107"/>
    <n v="2830.66"/>
    <n v="424.6"/>
    <n v="1590.14"/>
    <n v="815.92"/>
    <n v="2406.06"/>
    <n v="0.33911041287415938"/>
    <n v="0.66088958712584067"/>
    <x v="0"/>
    <n v="471.77666666666664"/>
  </r>
  <r>
    <x v="1110"/>
    <x v="4"/>
    <x v="4"/>
    <x v="3"/>
    <x v="1"/>
    <x v="1108"/>
    <n v="3569.31"/>
    <n v="785.25"/>
    <n v="3362.75"/>
    <n v="-578.69000000000005"/>
    <n v="2784.06"/>
    <n v="-0.20785830765141558"/>
    <n v="1.2078583076514156"/>
    <x v="1"/>
    <n v="892.32749999999999"/>
  </r>
  <r>
    <x v="1111"/>
    <x v="4"/>
    <x v="4"/>
    <x v="7"/>
    <x v="1"/>
    <x v="1109"/>
    <n v="5753.33"/>
    <n v="1265.73"/>
    <n v="1608.92"/>
    <n v="2878.68"/>
    <n v="4487.6000000000004"/>
    <n v="0.64147428469560563"/>
    <n v="0.35852571530439431"/>
    <x v="0"/>
    <n v="5753.33"/>
  </r>
  <r>
    <x v="1112"/>
    <x v="3"/>
    <x v="3"/>
    <x v="2"/>
    <x v="0"/>
    <x v="1110"/>
    <n v="12323.34"/>
    <n v="4929.34"/>
    <n v="5152.97"/>
    <n v="2241.04"/>
    <n v="7394"/>
    <n v="0.30308899107384363"/>
    <n v="0.69691236137408719"/>
    <x v="0"/>
    <n v="2053.89"/>
  </r>
  <r>
    <x v="1113"/>
    <x v="3"/>
    <x v="3"/>
    <x v="7"/>
    <x v="1"/>
    <x v="1111"/>
    <n v="4909.68"/>
    <n v="1718.39"/>
    <n v="1967.1"/>
    <n v="1224.19"/>
    <n v="3191.29"/>
    <n v="0.3836034957650355"/>
    <n v="0.6163965042349645"/>
    <x v="0"/>
    <n v="4909.68"/>
  </r>
  <r>
    <x v="1114"/>
    <x v="3"/>
    <x v="3"/>
    <x v="3"/>
    <x v="0"/>
    <x v="1112"/>
    <n v="10133.33"/>
    <n v="4053.33"/>
    <n v="3490.56"/>
    <n v="2589.44"/>
    <n v="6080"/>
    <n v="0.42589473684210527"/>
    <n v="0.57410526315789467"/>
    <x v="0"/>
    <n v="2533.3325"/>
  </r>
  <r>
    <x v="1115"/>
    <x v="4"/>
    <x v="5"/>
    <x v="0"/>
    <x v="2"/>
    <x v="1113"/>
    <n v="2339.31"/>
    <n v="514.65"/>
    <n v="2220"/>
    <n v="-395.34"/>
    <n v="1824.6599999999999"/>
    <n v="-0.21666502252474434"/>
    <n v="1.2166650225247444"/>
    <x v="1"/>
    <n v="467.86199999999997"/>
  </r>
  <r>
    <x v="1116"/>
    <x v="1"/>
    <x v="1"/>
    <x v="4"/>
    <x v="2"/>
    <x v="1114"/>
    <n v="7345.65"/>
    <n v="1836.41"/>
    <n v="3449.93"/>
    <n v="2059.31"/>
    <n v="5509.24"/>
    <n v="0.37379202939062378"/>
    <n v="0.62620797060937627"/>
    <x v="0"/>
    <n v="1049.3785714285714"/>
  </r>
  <r>
    <x v="1117"/>
    <x v="0"/>
    <x v="0"/>
    <x v="2"/>
    <x v="0"/>
    <x v="1115"/>
    <n v="2096.4499999999998"/>
    <n v="209.64"/>
    <n v="864.21"/>
    <n v="1022.59"/>
    <n v="1886.81"/>
    <n v="0.54196765970076477"/>
    <n v="0.45802704034852482"/>
    <x v="0"/>
    <n v="349.4083333333333"/>
  </r>
  <r>
    <x v="1118"/>
    <x v="4"/>
    <x v="5"/>
    <x v="6"/>
    <x v="1"/>
    <x v="1116"/>
    <n v="3526.69"/>
    <n v="775.87"/>
    <n v="2021.67"/>
    <n v="729.14"/>
    <n v="2750.82"/>
    <n v="0.26506278127976385"/>
    <n v="0.73493358344057402"/>
    <x v="0"/>
    <n v="1175.5633333333333"/>
  </r>
  <r>
    <x v="1119"/>
    <x v="1"/>
    <x v="1"/>
    <x v="6"/>
    <x v="1"/>
    <x v="1117"/>
    <n v="4486.1400000000003"/>
    <n v="1121.54"/>
    <n v="1887.97"/>
    <n v="1476.64"/>
    <n v="3364.6000000000004"/>
    <n v="0.43887534922427629"/>
    <n v="0.56112762289722395"/>
    <x v="0"/>
    <n v="1495.38"/>
  </r>
  <r>
    <x v="1120"/>
    <x v="1"/>
    <x v="1"/>
    <x v="2"/>
    <x v="2"/>
    <x v="1118"/>
    <n v="9611.34"/>
    <n v="2883.4"/>
    <n v="4806.8500000000004"/>
    <n v="1921.09"/>
    <n v="6727.9400000000005"/>
    <n v="0.28553911003962579"/>
    <n v="0.71446088996037416"/>
    <x v="0"/>
    <n v="1601.89"/>
  </r>
  <r>
    <x v="1121"/>
    <x v="1"/>
    <x v="1"/>
    <x v="1"/>
    <x v="2"/>
    <x v="1119"/>
    <n v="5862.5"/>
    <n v="1465.63"/>
    <n v="2522.17"/>
    <n v="1874.7"/>
    <n v="4396.87"/>
    <n v="0.42637148698960853"/>
    <n v="0.57362851301039153"/>
    <x v="0"/>
    <n v="2931.25"/>
  </r>
  <r>
    <x v="1122"/>
    <x v="2"/>
    <x v="2"/>
    <x v="0"/>
    <x v="0"/>
    <x v="1120"/>
    <n v="3215.02"/>
    <n v="482.25"/>
    <n v="1117.31"/>
    <n v="1615.46"/>
    <n v="2732.77"/>
    <n v="0.59114378451168592"/>
    <n v="0.40885621548831402"/>
    <x v="0"/>
    <n v="643.00400000000002"/>
  </r>
  <r>
    <x v="1123"/>
    <x v="3"/>
    <x v="3"/>
    <x v="1"/>
    <x v="1"/>
    <x v="1121"/>
    <n v="2826.85"/>
    <n v="989.4"/>
    <n v="2510.89"/>
    <n v="-673.43"/>
    <n v="1837.4499999999998"/>
    <n v="-0.36650248986366979"/>
    <n v="1.3665079321886311"/>
    <x v="1"/>
    <n v="1413.425"/>
  </r>
  <r>
    <x v="1124"/>
    <x v="3"/>
    <x v="6"/>
    <x v="4"/>
    <x v="0"/>
    <x v="1122"/>
    <n v="11586.8"/>
    <n v="4634.72"/>
    <n v="3464.33"/>
    <n v="3487.75"/>
    <n v="6952.079999999999"/>
    <n v="0.50168438798172643"/>
    <n v="0.49831561201827373"/>
    <x v="0"/>
    <n v="1655.2571428571428"/>
  </r>
  <r>
    <x v="1125"/>
    <x v="4"/>
    <x v="5"/>
    <x v="6"/>
    <x v="2"/>
    <x v="1123"/>
    <n v="5065.71"/>
    <n v="1114.46"/>
    <n v="2136.2800000000002"/>
    <n v="1814.97"/>
    <n v="3951.25"/>
    <n v="0.45934071496361911"/>
    <n v="0.54065928503638094"/>
    <x v="0"/>
    <n v="1688.57"/>
  </r>
  <r>
    <x v="1126"/>
    <x v="0"/>
    <x v="7"/>
    <x v="3"/>
    <x v="2"/>
    <x v="1124"/>
    <n v="1407.1"/>
    <n v="140.71"/>
    <n v="610.58000000000004"/>
    <n v="655.81"/>
    <n v="1266.3899999999999"/>
    <n v="0.51785784789835676"/>
    <n v="0.48214215210164335"/>
    <x v="0"/>
    <n v="351.77499999999998"/>
  </r>
  <r>
    <x v="1127"/>
    <x v="0"/>
    <x v="7"/>
    <x v="2"/>
    <x v="0"/>
    <x v="1125"/>
    <n v="2163.04"/>
    <n v="216.3"/>
    <n v="855.38"/>
    <n v="1091.3599999999999"/>
    <n v="1946.74"/>
    <n v="0.56060901815342568"/>
    <n v="0.43939098184657427"/>
    <x v="0"/>
    <n v="360.50666666666666"/>
  </r>
  <r>
    <x v="1128"/>
    <x v="0"/>
    <x v="7"/>
    <x v="4"/>
    <x v="0"/>
    <x v="1126"/>
    <n v="627.98"/>
    <n v="62.8"/>
    <n v="595.96"/>
    <n v="-30.77"/>
    <n v="565.18000000000006"/>
    <n v="-5.444283237198768E-2"/>
    <n v="1.0544605258501716"/>
    <x v="1"/>
    <n v="89.71142857142857"/>
  </r>
  <r>
    <x v="1129"/>
    <x v="2"/>
    <x v="2"/>
    <x v="5"/>
    <x v="0"/>
    <x v="1127"/>
    <n v="481.46"/>
    <n v="72.22"/>
    <n v="456.9"/>
    <n v="-47.66"/>
    <n v="409.24"/>
    <n v="-0.11645977910272699"/>
    <n v="1.1164597791027269"/>
    <x v="1"/>
    <n v="60.182499999999997"/>
  </r>
  <r>
    <x v="1130"/>
    <x v="0"/>
    <x v="0"/>
    <x v="5"/>
    <x v="0"/>
    <x v="1128"/>
    <n v="2734.03"/>
    <n v="273.39999999999998"/>
    <n v="780.03"/>
    <n v="1680.59"/>
    <n v="2460.63"/>
    <n v="0.68299175414426383"/>
    <n v="0.31700418185586615"/>
    <x v="0"/>
    <n v="341.75375000000003"/>
  </r>
  <r>
    <x v="1131"/>
    <x v="4"/>
    <x v="4"/>
    <x v="7"/>
    <x v="1"/>
    <x v="1129"/>
    <n v="4845.0600000000004"/>
    <n v="1065.9100000000001"/>
    <n v="1958.98"/>
    <n v="1820.17"/>
    <n v="3779.1500000000005"/>
    <n v="0.48163475913895976"/>
    <n v="0.51836524086104008"/>
    <x v="0"/>
    <n v="4845.0600000000004"/>
  </r>
  <r>
    <x v="1132"/>
    <x v="4"/>
    <x v="4"/>
    <x v="6"/>
    <x v="1"/>
    <x v="1130"/>
    <n v="2920.32"/>
    <n v="642.47"/>
    <n v="2645.7"/>
    <n v="-367.85"/>
    <n v="2277.8500000000004"/>
    <n v="-0.16149000153653664"/>
    <n v="1.1614900015365364"/>
    <x v="1"/>
    <n v="973.44"/>
  </r>
  <r>
    <x v="1133"/>
    <x v="3"/>
    <x v="6"/>
    <x v="0"/>
    <x v="1"/>
    <x v="1131"/>
    <n v="5455.93"/>
    <n v="1909.58"/>
    <n v="3443.23"/>
    <n v="103.13"/>
    <n v="3546.3500000000004"/>
    <n v="2.9080604001297104E-2"/>
    <n v="0.9709222157993429"/>
    <x v="2"/>
    <n v="1091.1860000000001"/>
  </r>
  <r>
    <x v="1134"/>
    <x v="4"/>
    <x v="4"/>
    <x v="6"/>
    <x v="2"/>
    <x v="1132"/>
    <n v="3846.09"/>
    <n v="846.14"/>
    <n v="1859.86"/>
    <n v="1140.0899999999999"/>
    <n v="2999.9500000000003"/>
    <n v="0.38003633393889891"/>
    <n v="0.61996366606110098"/>
    <x v="0"/>
    <n v="1282.03"/>
  </r>
  <r>
    <x v="1135"/>
    <x v="1"/>
    <x v="1"/>
    <x v="0"/>
    <x v="0"/>
    <x v="1133"/>
    <n v="13133.19"/>
    <n v="3939.96"/>
    <n v="3651.49"/>
    <n v="5541.75"/>
    <n v="9193.23"/>
    <n v="0.60280771828834923"/>
    <n v="0.39719336946861983"/>
    <x v="0"/>
    <n v="2626.6379999999999"/>
  </r>
  <r>
    <x v="1136"/>
    <x v="0"/>
    <x v="7"/>
    <x v="0"/>
    <x v="2"/>
    <x v="1134"/>
    <n v="1288.4000000000001"/>
    <n v="128.84"/>
    <n v="711.01"/>
    <n v="448.55"/>
    <n v="1159.5600000000002"/>
    <n v="0.38682776225464827"/>
    <n v="0.61317223774535157"/>
    <x v="0"/>
    <n v="257.68"/>
  </r>
  <r>
    <x v="1137"/>
    <x v="0"/>
    <x v="7"/>
    <x v="2"/>
    <x v="0"/>
    <x v="1135"/>
    <n v="1406.7"/>
    <n v="140.66999999999999"/>
    <n v="877.09"/>
    <n v="388.94"/>
    <n v="1266.03"/>
    <n v="0.30721230934496024"/>
    <n v="0.69278769065503976"/>
    <x v="0"/>
    <n v="234.45000000000002"/>
  </r>
  <r>
    <x v="1138"/>
    <x v="3"/>
    <x v="6"/>
    <x v="0"/>
    <x v="0"/>
    <x v="1136"/>
    <n v="6979.93"/>
    <n v="2442.98"/>
    <n v="3211.38"/>
    <n v="1325.57"/>
    <n v="4536.9500000000007"/>
    <n v="0.29217205391287093"/>
    <n v="0.70782794608712896"/>
    <x v="0"/>
    <n v="1395.9860000000001"/>
  </r>
  <r>
    <x v="1139"/>
    <x v="2"/>
    <x v="2"/>
    <x v="1"/>
    <x v="2"/>
    <x v="1137"/>
    <n v="3116.51"/>
    <n v="467.48"/>
    <n v="999.98"/>
    <n v="1649.05"/>
    <n v="2649.03"/>
    <n v="0.62251088134147214"/>
    <n v="0.3774891186585278"/>
    <x v="0"/>
    <n v="1558.2550000000001"/>
  </r>
  <r>
    <x v="1140"/>
    <x v="0"/>
    <x v="0"/>
    <x v="5"/>
    <x v="0"/>
    <x v="1138"/>
    <n v="2211.38"/>
    <n v="221.14"/>
    <n v="893.49"/>
    <n v="1096.76"/>
    <n v="1990.2400000000002"/>
    <n v="0.55106921778277984"/>
    <n v="0.44893580673687589"/>
    <x v="0"/>
    <n v="276.42250000000001"/>
  </r>
  <r>
    <x v="1141"/>
    <x v="3"/>
    <x v="6"/>
    <x v="4"/>
    <x v="0"/>
    <x v="1139"/>
    <n v="10615.51"/>
    <n v="4246.2"/>
    <n v="4086.23"/>
    <n v="2283.08"/>
    <n v="6369.31"/>
    <n v="0.35845013039089002"/>
    <n v="0.64154986960910987"/>
    <x v="0"/>
    <n v="1516.5014285714285"/>
  </r>
  <r>
    <x v="1142"/>
    <x v="3"/>
    <x v="3"/>
    <x v="3"/>
    <x v="0"/>
    <x v="1140"/>
    <n v="11076.68"/>
    <n v="4430.67"/>
    <n v="2885.94"/>
    <n v="3760.07"/>
    <n v="6646.01"/>
    <n v="0.56576351826133275"/>
    <n v="0.43423648173866725"/>
    <x v="0"/>
    <n v="2769.17"/>
  </r>
  <r>
    <x v="1143"/>
    <x v="0"/>
    <x v="0"/>
    <x v="6"/>
    <x v="1"/>
    <x v="1141"/>
    <n v="681.57"/>
    <n v="68.16"/>
    <n v="489.17"/>
    <n v="124.24"/>
    <n v="613.41000000000008"/>
    <n v="0.20253989990381632"/>
    <n v="0.79746010009618351"/>
    <x v="0"/>
    <n v="227.19000000000003"/>
  </r>
  <r>
    <x v="1144"/>
    <x v="1"/>
    <x v="1"/>
    <x v="3"/>
    <x v="1"/>
    <x v="1142"/>
    <n v="4022.09"/>
    <n v="1005.52"/>
    <n v="3718.32"/>
    <n v="-701.75"/>
    <n v="3016.57"/>
    <n v="-0.23263176389077661"/>
    <n v="1.2326317638907767"/>
    <x v="1"/>
    <n v="1005.5225"/>
  </r>
  <r>
    <x v="1145"/>
    <x v="2"/>
    <x v="2"/>
    <x v="4"/>
    <x v="1"/>
    <x v="1143"/>
    <n v="2041.2"/>
    <n v="306.18"/>
    <n v="1886.46"/>
    <n v="-151.44"/>
    <n v="1735.02"/>
    <n v="-8.7284296434623238E-2"/>
    <n v="1.0872842964346232"/>
    <x v="1"/>
    <n v="291.60000000000002"/>
  </r>
  <r>
    <x v="1146"/>
    <x v="3"/>
    <x v="3"/>
    <x v="7"/>
    <x v="1"/>
    <x v="1144"/>
    <n v="3859.14"/>
    <n v="1350.7"/>
    <n v="1765.25"/>
    <n v="743.19"/>
    <n v="2508.4399999999996"/>
    <n v="0.29627577299038454"/>
    <n v="0.70372422700961568"/>
    <x v="0"/>
    <n v="3859.14"/>
  </r>
  <r>
    <x v="1147"/>
    <x v="1"/>
    <x v="1"/>
    <x v="4"/>
    <x v="1"/>
    <x v="1145"/>
    <n v="4088.62"/>
    <n v="1022.15"/>
    <n v="3581.77"/>
    <n v="-515.30999999999995"/>
    <n v="3066.47"/>
    <n v="-0.16804664646971926"/>
    <n v="1.1680433853910197"/>
    <x v="1"/>
    <n v="584.08857142857141"/>
  </r>
  <r>
    <x v="1148"/>
    <x v="1"/>
    <x v="1"/>
    <x v="6"/>
    <x v="0"/>
    <x v="1146"/>
    <n v="6752.57"/>
    <n v="1688.14"/>
    <n v="2055"/>
    <n v="3009.42"/>
    <n v="5064.4299999999994"/>
    <n v="0.59422679353846342"/>
    <n v="0.40577123190566367"/>
    <x v="0"/>
    <n v="2250.8566666666666"/>
  </r>
  <r>
    <x v="1149"/>
    <x v="2"/>
    <x v="2"/>
    <x v="5"/>
    <x v="0"/>
    <x v="1147"/>
    <n v="2944.5"/>
    <n v="441.67"/>
    <n v="1850.21"/>
    <n v="652.61"/>
    <n v="2502.83"/>
    <n v="0.26074883232181173"/>
    <n v="0.73924717220106839"/>
    <x v="0"/>
    <n v="368.0625"/>
  </r>
  <r>
    <x v="1150"/>
    <x v="2"/>
    <x v="2"/>
    <x v="3"/>
    <x v="1"/>
    <x v="1148"/>
    <n v="2210.94"/>
    <n v="331.64"/>
    <n v="1286.71"/>
    <n v="592.59"/>
    <n v="1879.3000000000002"/>
    <n v="0.31532485499920182"/>
    <n v="0.68467514500079807"/>
    <x v="0"/>
    <n v="552.73500000000001"/>
  </r>
  <r>
    <x v="1151"/>
    <x v="3"/>
    <x v="3"/>
    <x v="3"/>
    <x v="2"/>
    <x v="1149"/>
    <n v="3013.74"/>
    <n v="1054.81"/>
    <n v="2860.04"/>
    <n v="-901.11"/>
    <n v="1958.9299999999998"/>
    <n v="-0.46000112306207985"/>
    <n v="1.46000112306208"/>
    <x v="1"/>
    <n v="753.43499999999995"/>
  </r>
  <r>
    <x v="1152"/>
    <x v="3"/>
    <x v="3"/>
    <x v="2"/>
    <x v="0"/>
    <x v="1150"/>
    <n v="10841.94"/>
    <n v="4336.78"/>
    <n v="3498.95"/>
    <n v="3006.21"/>
    <n v="6505.1600000000008"/>
    <n v="0.46212698842149919"/>
    <n v="0.53787301157850065"/>
    <x v="0"/>
    <n v="1806.99"/>
  </r>
  <r>
    <x v="1153"/>
    <x v="3"/>
    <x v="3"/>
    <x v="2"/>
    <x v="1"/>
    <x v="1151"/>
    <n v="2959.65"/>
    <n v="1035.8800000000001"/>
    <n v="2808.71"/>
    <n v="-884.94"/>
    <n v="1923.77"/>
    <n v="-0.46000301491342521"/>
    <n v="1.4600030149134253"/>
    <x v="1"/>
    <n v="493.27500000000003"/>
  </r>
  <r>
    <x v="1154"/>
    <x v="2"/>
    <x v="2"/>
    <x v="4"/>
    <x v="0"/>
    <x v="1152"/>
    <n v="3139.63"/>
    <n v="470.94"/>
    <n v="1566.63"/>
    <n v="1102.06"/>
    <n v="2668.69"/>
    <n v="0.41295916723186282"/>
    <n v="0.58704083276813723"/>
    <x v="0"/>
    <n v="448.51857142857142"/>
  </r>
  <r>
    <x v="1155"/>
    <x v="4"/>
    <x v="4"/>
    <x v="4"/>
    <x v="2"/>
    <x v="1153"/>
    <n v="7070.03"/>
    <n v="1555.41"/>
    <n v="5133.43"/>
    <n v="381.19"/>
    <n v="5514.62"/>
    <n v="6.9123529817104359E-2"/>
    <n v="0.93087647018289577"/>
    <x v="2"/>
    <n v="1010.0042857142856"/>
  </r>
  <r>
    <x v="1156"/>
    <x v="1"/>
    <x v="1"/>
    <x v="7"/>
    <x v="1"/>
    <x v="1154"/>
    <n v="3122.26"/>
    <n v="780.56"/>
    <n v="1657.01"/>
    <n v="684.68"/>
    <n v="2341.7000000000003"/>
    <n v="0.29238587351069728"/>
    <n v="0.70760985608745774"/>
    <x v="0"/>
    <n v="3122.26"/>
  </r>
  <r>
    <x v="1157"/>
    <x v="1"/>
    <x v="1"/>
    <x v="0"/>
    <x v="0"/>
    <x v="1155"/>
    <n v="11796.93"/>
    <n v="3539.08"/>
    <n v="3124.99"/>
    <n v="5132.8599999999997"/>
    <n v="8257.85"/>
    <n v="0.62157341196558424"/>
    <n v="0.3784265880344157"/>
    <x v="0"/>
    <n v="2359.386"/>
  </r>
  <r>
    <x v="1158"/>
    <x v="4"/>
    <x v="5"/>
    <x v="6"/>
    <x v="0"/>
    <x v="1156"/>
    <n v="4929.1499999999996"/>
    <n v="1084.4100000000001"/>
    <n v="2187.1999999999998"/>
    <n v="1657.54"/>
    <n v="3844.74"/>
    <n v="0.43111887930003073"/>
    <n v="0.56888112069996932"/>
    <x v="0"/>
    <n v="1643.05"/>
  </r>
  <r>
    <x v="1159"/>
    <x v="2"/>
    <x v="2"/>
    <x v="2"/>
    <x v="0"/>
    <x v="1157"/>
    <n v="6408.29"/>
    <n v="961.24"/>
    <n v="1195.78"/>
    <n v="4251.2700000000004"/>
    <n v="5447.05"/>
    <n v="0.78047199860474936"/>
    <n v="0.21952800139525064"/>
    <x v="0"/>
    <n v="1068.0483333333334"/>
  </r>
  <r>
    <x v="1160"/>
    <x v="4"/>
    <x v="5"/>
    <x v="6"/>
    <x v="0"/>
    <x v="1158"/>
    <n v="9687.25"/>
    <n v="2615.56"/>
    <n v="2384.66"/>
    <n v="4687.04"/>
    <n v="7071.6900000000005"/>
    <n v="0.66278923425659209"/>
    <n v="0.33721217983254353"/>
    <x v="0"/>
    <n v="3229.0833333333335"/>
  </r>
  <r>
    <x v="1161"/>
    <x v="0"/>
    <x v="0"/>
    <x v="7"/>
    <x v="1"/>
    <x v="1159"/>
    <n v="916.24"/>
    <n v="91.62"/>
    <n v="356.95"/>
    <n v="467.67"/>
    <n v="824.62"/>
    <n v="0.56713395260847421"/>
    <n v="0.43286604739152579"/>
    <x v="0"/>
    <n v="916.24"/>
  </r>
  <r>
    <x v="1162"/>
    <x v="2"/>
    <x v="2"/>
    <x v="2"/>
    <x v="0"/>
    <x v="1160"/>
    <n v="6428.85"/>
    <n v="964.33"/>
    <n v="1878.34"/>
    <n v="3586.18"/>
    <n v="5464.52"/>
    <n v="0.65626624113371335"/>
    <n v="0.34373375886628649"/>
    <x v="0"/>
    <n v="1071.4750000000001"/>
  </r>
  <r>
    <x v="1163"/>
    <x v="4"/>
    <x v="5"/>
    <x v="2"/>
    <x v="0"/>
    <x v="1161"/>
    <n v="17760.330000000002"/>
    <n v="4795.29"/>
    <n v="3743.25"/>
    <n v="9221.7900000000009"/>
    <n v="12965.04"/>
    <n v="0.71128126099109612"/>
    <n v="0.28871873900890394"/>
    <x v="0"/>
    <n v="2960.0550000000003"/>
  </r>
  <r>
    <x v="1164"/>
    <x v="2"/>
    <x v="2"/>
    <x v="0"/>
    <x v="2"/>
    <x v="1162"/>
    <n v="2896.61"/>
    <n v="434.49"/>
    <n v="1080.3900000000001"/>
    <n v="1381.72"/>
    <n v="2462.12"/>
    <n v="0.56119116858642148"/>
    <n v="0.43880476987311756"/>
    <x v="0"/>
    <n v="579.322"/>
  </r>
  <r>
    <x v="1165"/>
    <x v="2"/>
    <x v="2"/>
    <x v="6"/>
    <x v="0"/>
    <x v="1163"/>
    <n v="4424.18"/>
    <n v="663.63"/>
    <n v="1064.5999999999999"/>
    <n v="2695.96"/>
    <n v="3760.55"/>
    <n v="0.71690577176210923"/>
    <n v="0.28309688742338218"/>
    <x v="0"/>
    <n v="1474.7266666666667"/>
  </r>
  <r>
    <x v="1166"/>
    <x v="3"/>
    <x v="3"/>
    <x v="5"/>
    <x v="0"/>
    <x v="1164"/>
    <n v="11667.98"/>
    <n v="4667.1899999999996"/>
    <n v="5793.83"/>
    <n v="1206.96"/>
    <n v="7000.79"/>
    <n v="0.1724034001876931"/>
    <n v="0.82759659981230693"/>
    <x v="0"/>
    <n v="1458.4974999999999"/>
  </r>
  <r>
    <x v="1167"/>
    <x v="4"/>
    <x v="5"/>
    <x v="6"/>
    <x v="0"/>
    <x v="1165"/>
    <n v="8040.96"/>
    <n v="2171.06"/>
    <n v="1854.64"/>
    <n v="4015.26"/>
    <n v="5869.9"/>
    <n v="0.68404231758633038"/>
    <n v="0.31595768241366978"/>
    <x v="0"/>
    <n v="2680.32"/>
  </r>
  <r>
    <x v="1168"/>
    <x v="0"/>
    <x v="0"/>
    <x v="6"/>
    <x v="2"/>
    <x v="1166"/>
    <n v="983.98"/>
    <n v="98.4"/>
    <n v="576.44000000000005"/>
    <n v="309.14"/>
    <n v="885.58"/>
    <n v="0.34908195758711802"/>
    <n v="0.65091804241288198"/>
    <x v="0"/>
    <n v="327.99333333333334"/>
  </r>
  <r>
    <x v="1169"/>
    <x v="3"/>
    <x v="3"/>
    <x v="0"/>
    <x v="0"/>
    <x v="1167"/>
    <n v="12529.61"/>
    <n v="5011.84"/>
    <n v="4282.0600000000004"/>
    <n v="3235.71"/>
    <n v="7517.77"/>
    <n v="0.43040821945869584"/>
    <n v="0.5695917805413041"/>
    <x v="0"/>
    <n v="2505.922"/>
  </r>
  <r>
    <x v="1170"/>
    <x v="1"/>
    <x v="1"/>
    <x v="2"/>
    <x v="0"/>
    <x v="1168"/>
    <n v="9368.9500000000007"/>
    <n v="2810.69"/>
    <n v="3868.18"/>
    <n v="2690.08"/>
    <n v="6558.26"/>
    <n v="0.4101819689978744"/>
    <n v="0.58981803100212549"/>
    <x v="0"/>
    <n v="1561.4916666666668"/>
  </r>
  <r>
    <x v="1171"/>
    <x v="3"/>
    <x v="3"/>
    <x v="7"/>
    <x v="1"/>
    <x v="1169"/>
    <n v="7533.98"/>
    <n v="2636.89"/>
    <n v="1749.83"/>
    <n v="3147.26"/>
    <n v="4897.09"/>
    <n v="0.64267963218972901"/>
    <n v="0.35732036781027099"/>
    <x v="0"/>
    <n v="7533.98"/>
  </r>
  <r>
    <x v="1172"/>
    <x v="0"/>
    <x v="0"/>
    <x v="6"/>
    <x v="1"/>
    <x v="749"/>
    <n v="815"/>
    <n v="81.5"/>
    <n v="540.34"/>
    <n v="193.16"/>
    <n v="733.5"/>
    <n v="0.26334014996591681"/>
    <n v="0.73665985003408319"/>
    <x v="0"/>
    <n v="271.66666666666669"/>
  </r>
  <r>
    <x v="1173"/>
    <x v="3"/>
    <x v="6"/>
    <x v="3"/>
    <x v="1"/>
    <x v="1170"/>
    <n v="2993.57"/>
    <n v="1047.75"/>
    <n v="2840.9"/>
    <n v="-895.08"/>
    <n v="1945.8200000000002"/>
    <n v="-0.460001438982023"/>
    <n v="1.4600014389820228"/>
    <x v="1"/>
    <n v="748.39250000000004"/>
  </r>
  <r>
    <x v="1174"/>
    <x v="3"/>
    <x v="3"/>
    <x v="5"/>
    <x v="0"/>
    <x v="1171"/>
    <n v="13187.79"/>
    <n v="5275.11"/>
    <n v="3741.84"/>
    <n v="4170.83"/>
    <n v="7912.6800000000012"/>
    <n v="0.52710712426131212"/>
    <n v="0.47289161194437279"/>
    <x v="0"/>
    <n v="1648.4737500000001"/>
  </r>
  <r>
    <x v="1175"/>
    <x v="2"/>
    <x v="2"/>
    <x v="5"/>
    <x v="1"/>
    <x v="1172"/>
    <n v="2512.61"/>
    <n v="376.89"/>
    <n v="1467.41"/>
    <n v="668.3"/>
    <n v="2135.7200000000003"/>
    <n v="0.31291555072762339"/>
    <n v="0.68707976701065676"/>
    <x v="0"/>
    <n v="314.07625000000002"/>
  </r>
  <r>
    <x v="1176"/>
    <x v="4"/>
    <x v="5"/>
    <x v="0"/>
    <x v="0"/>
    <x v="1173"/>
    <n v="7500.19"/>
    <n v="1650.04"/>
    <n v="2692.66"/>
    <n v="3157.48"/>
    <n v="5850.15"/>
    <n v="0.53972633180345808"/>
    <n v="0.46027195883866229"/>
    <x v="0"/>
    <n v="1500.038"/>
  </r>
  <r>
    <x v="1177"/>
    <x v="2"/>
    <x v="2"/>
    <x v="1"/>
    <x v="2"/>
    <x v="1174"/>
    <n v="1724.15"/>
    <n v="258.62"/>
    <n v="902.45"/>
    <n v="563.07000000000005"/>
    <n v="1465.5300000000002"/>
    <n v="0.3842091257087879"/>
    <n v="0.61578405082120458"/>
    <x v="0"/>
    <n v="862.07500000000005"/>
  </r>
  <r>
    <x v="1178"/>
    <x v="3"/>
    <x v="6"/>
    <x v="7"/>
    <x v="1"/>
    <x v="1175"/>
    <n v="3992.2"/>
    <n v="1397.27"/>
    <n v="1638.64"/>
    <n v="956.29"/>
    <n v="2594.9299999999998"/>
    <n v="0.36852246496051916"/>
    <n v="0.6314775350394809"/>
    <x v="0"/>
    <n v="3992.2"/>
  </r>
  <r>
    <x v="1179"/>
    <x v="1"/>
    <x v="1"/>
    <x v="3"/>
    <x v="2"/>
    <x v="1176"/>
    <n v="6314.39"/>
    <n v="1578.6"/>
    <n v="3077.53"/>
    <n v="1658.26"/>
    <n v="4735.7900000000009"/>
    <n v="0.35015488440154646"/>
    <n v="0.64984511559845337"/>
    <x v="0"/>
    <n v="1578.5975000000001"/>
  </r>
  <r>
    <x v="1180"/>
    <x v="0"/>
    <x v="7"/>
    <x v="6"/>
    <x v="0"/>
    <x v="1177"/>
    <n v="2414.1"/>
    <n v="241.41"/>
    <n v="555.99"/>
    <n v="1616.7"/>
    <n v="2172.69"/>
    <n v="0.74410063101500901"/>
    <n v="0.25589936898499094"/>
    <x v="0"/>
    <n v="804.69999999999993"/>
  </r>
  <r>
    <x v="1181"/>
    <x v="3"/>
    <x v="6"/>
    <x v="1"/>
    <x v="1"/>
    <x v="1178"/>
    <n v="8180.33"/>
    <n v="3272.13"/>
    <n v="1989.09"/>
    <n v="2919.11"/>
    <n v="4908.2"/>
    <n v="0.59474145307852166"/>
    <n v="0.40525854692147834"/>
    <x v="0"/>
    <n v="4090.165"/>
  </r>
  <r>
    <x v="1182"/>
    <x v="1"/>
    <x v="1"/>
    <x v="7"/>
    <x v="1"/>
    <x v="1179"/>
    <n v="4941.49"/>
    <n v="1235.3699999999999"/>
    <n v="1836.52"/>
    <n v="1869.59"/>
    <n v="3706.12"/>
    <n v="0.50446019017193178"/>
    <n v="0.49553711158839975"/>
    <x v="0"/>
    <n v="4941.49"/>
  </r>
  <r>
    <x v="1183"/>
    <x v="4"/>
    <x v="5"/>
    <x v="0"/>
    <x v="0"/>
    <x v="1180"/>
    <n v="11852.1"/>
    <n v="3200.07"/>
    <n v="3196.14"/>
    <n v="5455.9"/>
    <n v="8652.0300000000007"/>
    <n v="0.63059189577474872"/>
    <n v="0.36940926002337021"/>
    <x v="0"/>
    <n v="2370.42"/>
  </r>
  <r>
    <x v="1184"/>
    <x v="1"/>
    <x v="1"/>
    <x v="1"/>
    <x v="2"/>
    <x v="1181"/>
    <n v="6994.06"/>
    <n v="1748.51"/>
    <n v="1939.72"/>
    <n v="3305.82"/>
    <n v="5245.55"/>
    <n v="0.6302141815443566"/>
    <n v="0.36978391207785644"/>
    <x v="0"/>
    <n v="3497.03"/>
  </r>
  <r>
    <x v="1185"/>
    <x v="3"/>
    <x v="6"/>
    <x v="2"/>
    <x v="0"/>
    <x v="1182"/>
    <n v="8284.59"/>
    <n v="3313.83"/>
    <n v="3739.34"/>
    <n v="1231.42"/>
    <n v="4970.76"/>
    <n v="0.24773274106977605"/>
    <n v="0.75226725893022395"/>
    <x v="0"/>
    <n v="1380.7650000000001"/>
  </r>
  <r>
    <x v="1186"/>
    <x v="4"/>
    <x v="5"/>
    <x v="4"/>
    <x v="0"/>
    <x v="1183"/>
    <n v="8312.89"/>
    <n v="2244.48"/>
    <n v="5240.07"/>
    <n v="828.34"/>
    <n v="6068.41"/>
    <n v="0.13650033534319533"/>
    <n v="0.86349966465680461"/>
    <x v="0"/>
    <n v="1187.5557142857142"/>
  </r>
  <r>
    <x v="1187"/>
    <x v="0"/>
    <x v="0"/>
    <x v="1"/>
    <x v="1"/>
    <x v="1184"/>
    <n v="633.76"/>
    <n v="63.38"/>
    <n v="454.75"/>
    <n v="115.64"/>
    <n v="570.38"/>
    <n v="0.20274203162803744"/>
    <n v="0.79727550054349727"/>
    <x v="0"/>
    <n v="316.88"/>
  </r>
  <r>
    <x v="1188"/>
    <x v="2"/>
    <x v="2"/>
    <x v="4"/>
    <x v="0"/>
    <x v="1185"/>
    <n v="2230.1"/>
    <n v="334.51"/>
    <n v="1234.42"/>
    <n v="661.17"/>
    <n v="1895.59"/>
    <n v="0.34879377924551197"/>
    <n v="0.65120622075448809"/>
    <x v="0"/>
    <n v="318.58571428571429"/>
  </r>
  <r>
    <x v="1189"/>
    <x v="4"/>
    <x v="4"/>
    <x v="5"/>
    <x v="0"/>
    <x v="1186"/>
    <n v="7092.31"/>
    <n v="1560.31"/>
    <n v="5772.69"/>
    <n v="-240.68"/>
    <n v="5532"/>
    <n v="-4.3506869125090386E-2"/>
    <n v="1.0435086767895878"/>
    <x v="1"/>
    <n v="886.53875000000005"/>
  </r>
  <r>
    <x v="1190"/>
    <x v="3"/>
    <x v="6"/>
    <x v="3"/>
    <x v="0"/>
    <x v="1187"/>
    <n v="7519.45"/>
    <n v="2631.81"/>
    <n v="3618.65"/>
    <n v="1268.99"/>
    <n v="4887.6399999999994"/>
    <n v="0.25963246065585849"/>
    <n v="0.74036753934414168"/>
    <x v="0"/>
    <n v="1879.8625"/>
  </r>
  <r>
    <x v="1191"/>
    <x v="0"/>
    <x v="0"/>
    <x v="7"/>
    <x v="1"/>
    <x v="1188"/>
    <n v="1295.9000000000001"/>
    <n v="129.59"/>
    <n v="249.06"/>
    <n v="917.25"/>
    <n v="1166.3100000000002"/>
    <n v="0.78645471615608187"/>
    <n v="0.21354528384391797"/>
    <x v="0"/>
    <n v="1295.9000000000001"/>
  </r>
  <r>
    <x v="1192"/>
    <x v="3"/>
    <x v="6"/>
    <x v="3"/>
    <x v="0"/>
    <x v="1189"/>
    <n v="13783.57"/>
    <n v="5513.43"/>
    <n v="2419"/>
    <n v="5851.14"/>
    <n v="8270.14"/>
    <n v="0.70750192862515038"/>
    <n v="0.29249807137484979"/>
    <x v="0"/>
    <n v="3445.8924999999999"/>
  </r>
  <r>
    <x v="1193"/>
    <x v="4"/>
    <x v="5"/>
    <x v="3"/>
    <x v="2"/>
    <x v="1190"/>
    <n v="5413.25"/>
    <n v="1190.92"/>
    <n v="2560.7800000000002"/>
    <n v="1661.55"/>
    <n v="4222.33"/>
    <n v="0.39351495501299044"/>
    <n v="0.60648504498700961"/>
    <x v="0"/>
    <n v="1353.3125"/>
  </r>
  <r>
    <x v="1194"/>
    <x v="1"/>
    <x v="1"/>
    <x v="6"/>
    <x v="2"/>
    <x v="1191"/>
    <n v="691.55"/>
    <n v="172.89"/>
    <n v="656.28"/>
    <n v="-137.62"/>
    <n v="518.66"/>
    <n v="-0.26533760074036944"/>
    <n v="1.2653376007403694"/>
    <x v="1"/>
    <n v="230.51666666666665"/>
  </r>
  <r>
    <x v="1195"/>
    <x v="1"/>
    <x v="1"/>
    <x v="0"/>
    <x v="1"/>
    <x v="1192"/>
    <n v="3679.15"/>
    <n v="919.79"/>
    <n v="3491.52"/>
    <n v="-732.15"/>
    <n v="2759.36"/>
    <n v="-0.26533326568479643"/>
    <n v="1.2653368897135566"/>
    <x v="1"/>
    <n v="735.83"/>
  </r>
  <r>
    <x v="1196"/>
    <x v="1"/>
    <x v="1"/>
    <x v="1"/>
    <x v="1"/>
    <x v="1193"/>
    <n v="1005.47"/>
    <n v="251.37"/>
    <n v="954.19"/>
    <n v="-200.09"/>
    <n v="754.1"/>
    <n v="-0.26533616231269064"/>
    <n v="1.2653361623126906"/>
    <x v="1"/>
    <n v="502.73500000000001"/>
  </r>
  <r>
    <x v="1197"/>
    <x v="2"/>
    <x v="2"/>
    <x v="7"/>
    <x v="1"/>
    <x v="1194"/>
    <n v="1400.06"/>
    <n v="210.01"/>
    <n v="597.75"/>
    <n v="592.30999999999995"/>
    <n v="1190.05"/>
    <n v="0.49771858325280449"/>
    <n v="0.50228981975547249"/>
    <x v="0"/>
    <n v="1400.06"/>
  </r>
  <r>
    <x v="1198"/>
    <x v="4"/>
    <x v="5"/>
    <x v="5"/>
    <x v="0"/>
    <x v="1195"/>
    <n v="5414.77"/>
    <n v="1191.25"/>
    <n v="3893.96"/>
    <n v="329.55"/>
    <n v="4223.5200000000004"/>
    <n v="7.8027332651437659E-2"/>
    <n v="0.92197029965526378"/>
    <x v="2"/>
    <n v="676.84625000000005"/>
  </r>
  <r>
    <x v="1199"/>
    <x v="2"/>
    <x v="2"/>
    <x v="2"/>
    <x v="0"/>
    <x v="1196"/>
    <n v="1794.46"/>
    <n v="269.17"/>
    <n v="1129.27"/>
    <n v="396.02"/>
    <n v="1525.29"/>
    <n v="0.25963587252260223"/>
    <n v="0.74036412747739777"/>
    <x v="0"/>
    <n v="299.07666666666665"/>
  </r>
  <r>
    <x v="1200"/>
    <x v="4"/>
    <x v="4"/>
    <x v="0"/>
    <x v="2"/>
    <x v="1197"/>
    <n v="3876.63"/>
    <n v="852.86"/>
    <n v="3330.55"/>
    <n v="-306.77"/>
    <n v="3023.77"/>
    <n v="-0.10145282213925"/>
    <n v="1.1014561292690912"/>
    <x v="1"/>
    <n v="775.32600000000002"/>
  </r>
  <r>
    <x v="1201"/>
    <x v="4"/>
    <x v="5"/>
    <x v="0"/>
    <x v="0"/>
    <x v="1198"/>
    <n v="12411.86"/>
    <n v="3351.2"/>
    <n v="3024.58"/>
    <n v="6036.07"/>
    <n v="9060.66"/>
    <n v="0.66618436184560503"/>
    <n v="0.33381453448203552"/>
    <x v="0"/>
    <n v="2482.3720000000003"/>
  </r>
  <r>
    <x v="1202"/>
    <x v="0"/>
    <x v="7"/>
    <x v="7"/>
    <x v="1"/>
    <x v="1199"/>
    <n v="821.62"/>
    <n v="82.16"/>
    <n v="315.2"/>
    <n v="424.26"/>
    <n v="739.46"/>
    <n v="0.57374300164985259"/>
    <n v="0.42625699835014735"/>
    <x v="0"/>
    <n v="821.62"/>
  </r>
  <r>
    <x v="1203"/>
    <x v="0"/>
    <x v="7"/>
    <x v="0"/>
    <x v="0"/>
    <x v="1200"/>
    <n v="20.34"/>
    <n v="2.0299999999999998"/>
    <n v="19.3"/>
    <n v="-1"/>
    <n v="18.309999999999999"/>
    <n v="-5.4614964500273082E-2"/>
    <n v="1.0540688148552704"/>
    <x v="1"/>
    <n v="4.0679999999999996"/>
  </r>
  <r>
    <x v="1204"/>
    <x v="2"/>
    <x v="2"/>
    <x v="6"/>
    <x v="0"/>
    <x v="1201"/>
    <n v="2459"/>
    <n v="368.85"/>
    <n v="779.7"/>
    <n v="1310.45"/>
    <n v="2090.15"/>
    <n v="0.62696457192067556"/>
    <n v="0.37303542807932444"/>
    <x v="0"/>
    <n v="819.66666666666663"/>
  </r>
  <r>
    <x v="1205"/>
    <x v="3"/>
    <x v="3"/>
    <x v="0"/>
    <x v="1"/>
    <x v="1202"/>
    <n v="4699.92"/>
    <n v="1644.97"/>
    <n v="2643.88"/>
    <n v="411.06"/>
    <n v="3054.95"/>
    <n v="0.13455539370529795"/>
    <n v="0.86544133291870584"/>
    <x v="0"/>
    <n v="939.98400000000004"/>
  </r>
  <r>
    <x v="1206"/>
    <x v="0"/>
    <x v="7"/>
    <x v="5"/>
    <x v="0"/>
    <x v="1203"/>
    <n v="1794"/>
    <n v="179.4"/>
    <n v="710.75"/>
    <n v="903.85"/>
    <n v="1614.6"/>
    <n v="0.55979809240678813"/>
    <n v="0.44020190759321198"/>
    <x v="0"/>
    <n v="224.25"/>
  </r>
  <r>
    <x v="1207"/>
    <x v="0"/>
    <x v="7"/>
    <x v="5"/>
    <x v="2"/>
    <x v="1204"/>
    <n v="2150.08"/>
    <n v="215.01"/>
    <n v="905.2"/>
    <n v="1029.8599999999999"/>
    <n v="1935.07"/>
    <n v="0.53220813717333215"/>
    <n v="0.46778669505495929"/>
    <x v="0"/>
    <n v="268.76"/>
  </r>
  <r>
    <x v="1208"/>
    <x v="1"/>
    <x v="1"/>
    <x v="6"/>
    <x v="0"/>
    <x v="1205"/>
    <n v="13499.15"/>
    <n v="4049.75"/>
    <n v="2827.81"/>
    <n v="6621.6"/>
    <n v="9449.4"/>
    <n v="0.70074290431138486"/>
    <n v="0.299258153956865"/>
    <x v="0"/>
    <n v="4499.7166666666662"/>
  </r>
  <r>
    <x v="1209"/>
    <x v="0"/>
    <x v="0"/>
    <x v="1"/>
    <x v="1"/>
    <x v="1206"/>
    <n v="858.13"/>
    <n v="85.81"/>
    <n v="413.44"/>
    <n v="358.87"/>
    <n v="772.31999999999994"/>
    <n v="0.46466490573855401"/>
    <n v="0.53532214626061736"/>
    <x v="0"/>
    <n v="429.065"/>
  </r>
  <r>
    <x v="1210"/>
    <x v="0"/>
    <x v="7"/>
    <x v="1"/>
    <x v="2"/>
    <x v="1207"/>
    <n v="632.15"/>
    <n v="63.22"/>
    <n v="394.9"/>
    <n v="174.04"/>
    <n v="568.92999999999995"/>
    <n v="0.30590758089747422"/>
    <n v="0.69410999595732337"/>
    <x v="0"/>
    <n v="316.07499999999999"/>
  </r>
  <r>
    <x v="1211"/>
    <x v="4"/>
    <x v="5"/>
    <x v="3"/>
    <x v="2"/>
    <x v="1208"/>
    <n v="3461.53"/>
    <n v="761.54"/>
    <n v="2632.18"/>
    <n v="67.81"/>
    <n v="2699.9900000000002"/>
    <n v="2.5114907832991973E-2"/>
    <n v="0.97488509216700792"/>
    <x v="2"/>
    <n v="865.38250000000005"/>
  </r>
  <r>
    <x v="1212"/>
    <x v="2"/>
    <x v="2"/>
    <x v="5"/>
    <x v="0"/>
    <x v="1209"/>
    <n v="1105.27"/>
    <n v="165.79"/>
    <n v="1048.9000000000001"/>
    <n v="-109.42"/>
    <n v="939.48"/>
    <n v="-0.11646868480435986"/>
    <n v="1.1164686848043599"/>
    <x v="1"/>
    <n v="138.15875"/>
  </r>
  <r>
    <x v="1213"/>
    <x v="3"/>
    <x v="3"/>
    <x v="6"/>
    <x v="1"/>
    <x v="1210"/>
    <n v="5958.39"/>
    <n v="2085.44"/>
    <n v="2482.37"/>
    <n v="1390.58"/>
    <n v="3872.9500000000003"/>
    <n v="0.35904930350249803"/>
    <n v="0.6409506964975018"/>
    <x v="0"/>
    <n v="1986.13"/>
  </r>
  <r>
    <x v="1214"/>
    <x v="4"/>
    <x v="4"/>
    <x v="2"/>
    <x v="2"/>
    <x v="1211"/>
    <n v="8664.9599999999991"/>
    <n v="2339.54"/>
    <n v="3967.74"/>
    <n v="2357.69"/>
    <n v="6325.4199999999992"/>
    <n v="0.37273256163227114"/>
    <n v="0.62726901929041867"/>
    <x v="0"/>
    <n v="1444.1599999999999"/>
  </r>
  <r>
    <x v="1215"/>
    <x v="4"/>
    <x v="5"/>
    <x v="1"/>
    <x v="2"/>
    <x v="1212"/>
    <n v="7738.76"/>
    <n v="1702.53"/>
    <n v="1621.17"/>
    <n v="4415.0600000000004"/>
    <n v="6036.2300000000005"/>
    <n v="0.73142673489910093"/>
    <n v="0.26857326510089907"/>
    <x v="0"/>
    <n v="3869.38"/>
  </r>
  <r>
    <x v="1216"/>
    <x v="3"/>
    <x v="3"/>
    <x v="0"/>
    <x v="0"/>
    <x v="1213"/>
    <n v="3741.62"/>
    <n v="1309.57"/>
    <n v="3550.8"/>
    <n v="-1118.75"/>
    <n v="2432.0500000000002"/>
    <n v="-0.46000287823029951"/>
    <n v="1.4600028782302996"/>
    <x v="1"/>
    <n v="748.32399999999996"/>
  </r>
  <r>
    <x v="1217"/>
    <x v="3"/>
    <x v="3"/>
    <x v="7"/>
    <x v="1"/>
    <x v="1214"/>
    <n v="3232.11"/>
    <n v="1131.24"/>
    <n v="1763.53"/>
    <n v="337.34"/>
    <n v="2100.87"/>
    <n v="0.16057157272939307"/>
    <n v="0.83942842727060696"/>
    <x v="0"/>
    <n v="3232.11"/>
  </r>
  <r>
    <x v="1218"/>
    <x v="0"/>
    <x v="0"/>
    <x v="7"/>
    <x v="1"/>
    <x v="1215"/>
    <n v="670.19"/>
    <n v="67.02"/>
    <n v="269.22000000000003"/>
    <n v="333.95"/>
    <n v="603.17000000000007"/>
    <n v="0.55365817265447548"/>
    <n v="0.44634182734552447"/>
    <x v="0"/>
    <n v="670.19"/>
  </r>
  <r>
    <x v="1219"/>
    <x v="1"/>
    <x v="1"/>
    <x v="4"/>
    <x v="0"/>
    <x v="1216"/>
    <n v="5833.47"/>
    <n v="1458.37"/>
    <n v="4391.76"/>
    <n v="-16.66"/>
    <n v="4375.1000000000004"/>
    <n v="-3.80791296198944E-3"/>
    <n v="1.0038079129619895"/>
    <x v="1"/>
    <n v="833.35285714285715"/>
  </r>
  <r>
    <x v="1220"/>
    <x v="4"/>
    <x v="5"/>
    <x v="5"/>
    <x v="0"/>
    <x v="1217"/>
    <n v="12830.26"/>
    <n v="3464.17"/>
    <n v="5786.2"/>
    <n v="3579.89"/>
    <n v="9366.09"/>
    <n v="0.38221819350443992"/>
    <n v="0.61778180649556003"/>
    <x v="0"/>
    <n v="1603.7825"/>
  </r>
  <r>
    <x v="1221"/>
    <x v="0"/>
    <x v="0"/>
    <x v="6"/>
    <x v="1"/>
    <x v="1218"/>
    <n v="1345.08"/>
    <n v="134.51"/>
    <n v="357.41"/>
    <n v="853.17"/>
    <n v="1210.57"/>
    <n v="0.70476717579322135"/>
    <n v="0.29524108477824501"/>
    <x v="0"/>
    <n v="448.35999999999996"/>
  </r>
  <r>
    <x v="1222"/>
    <x v="1"/>
    <x v="1"/>
    <x v="2"/>
    <x v="2"/>
    <x v="1219"/>
    <n v="6897.25"/>
    <n v="1724.31"/>
    <n v="3283.38"/>
    <n v="1889.56"/>
    <n v="5172.9400000000005"/>
    <n v="0.36527777240795367"/>
    <n v="0.63472222759204622"/>
    <x v="0"/>
    <n v="1149.5416666666667"/>
  </r>
  <r>
    <x v="1223"/>
    <x v="0"/>
    <x v="7"/>
    <x v="3"/>
    <x v="0"/>
    <x v="1220"/>
    <n v="2567.69"/>
    <n v="256.77"/>
    <n v="555.89"/>
    <n v="1755.03"/>
    <n v="2310.92"/>
    <n v="0.75945078150693224"/>
    <n v="0.24054921849306768"/>
    <x v="0"/>
    <n v="641.92250000000001"/>
  </r>
  <r>
    <x v="1224"/>
    <x v="3"/>
    <x v="6"/>
    <x v="0"/>
    <x v="0"/>
    <x v="1221"/>
    <n v="11570.51"/>
    <n v="4628.2"/>
    <n v="3904.11"/>
    <n v="3038.2"/>
    <n v="6942.31"/>
    <n v="0.43763531158937008"/>
    <n v="0.56236468841062992"/>
    <x v="0"/>
    <n v="2314.1019999999999"/>
  </r>
  <r>
    <x v="1225"/>
    <x v="0"/>
    <x v="0"/>
    <x v="6"/>
    <x v="0"/>
    <x v="1222"/>
    <n v="1709.36"/>
    <n v="170.94"/>
    <n v="408.03"/>
    <n v="1130.4000000000001"/>
    <n v="1538.4199999999998"/>
    <n v="0.73477983905565458"/>
    <n v="0.26522666111985027"/>
    <x v="0"/>
    <n v="569.78666666666663"/>
  </r>
  <r>
    <x v="1226"/>
    <x v="0"/>
    <x v="0"/>
    <x v="4"/>
    <x v="0"/>
    <x v="1223"/>
    <n v="1827.92"/>
    <n v="182.79"/>
    <n v="1032.72"/>
    <n v="612.41"/>
    <n v="1645.13"/>
    <n v="0.37225629585503878"/>
    <n v="0.62774370414496117"/>
    <x v="0"/>
    <n v="261.13142857142856"/>
  </r>
  <r>
    <x v="1227"/>
    <x v="1"/>
    <x v="1"/>
    <x v="7"/>
    <x v="1"/>
    <x v="1224"/>
    <n v="4781.9799999999996"/>
    <n v="1195.5"/>
    <n v="1742.75"/>
    <n v="1843.74"/>
    <n v="3586.4799999999996"/>
    <n v="0.51408065847293172"/>
    <n v="0.48592212977627092"/>
    <x v="0"/>
    <n v="4781.9799999999996"/>
  </r>
  <r>
    <x v="1228"/>
    <x v="0"/>
    <x v="7"/>
    <x v="6"/>
    <x v="0"/>
    <x v="1225"/>
    <n v="1803.57"/>
    <n v="180.36"/>
    <n v="583.64"/>
    <n v="1039.57"/>
    <n v="1623.21"/>
    <n v="0.64044085484934166"/>
    <n v="0.35955914515065823"/>
    <x v="0"/>
    <n v="601.18999999999994"/>
  </r>
  <r>
    <x v="1229"/>
    <x v="1"/>
    <x v="1"/>
    <x v="0"/>
    <x v="0"/>
    <x v="1226"/>
    <n v="7460.35"/>
    <n v="1865.09"/>
    <n v="3142.41"/>
    <n v="2452.85"/>
    <n v="5595.26"/>
    <n v="0.43837998591665084"/>
    <n v="0.56162001408334905"/>
    <x v="0"/>
    <n v="1492.0700000000002"/>
  </r>
  <r>
    <x v="1230"/>
    <x v="4"/>
    <x v="4"/>
    <x v="2"/>
    <x v="0"/>
    <x v="1227"/>
    <n v="10086.06"/>
    <n v="2723.23"/>
    <n v="4411.07"/>
    <n v="2951.75"/>
    <n v="7362.83"/>
    <n v="0.40089883916917818"/>
    <n v="0.59909980265740204"/>
    <x v="0"/>
    <n v="1681.01"/>
  </r>
  <r>
    <x v="1231"/>
    <x v="4"/>
    <x v="4"/>
    <x v="5"/>
    <x v="0"/>
    <x v="1228"/>
    <n v="8372.23"/>
    <n v="2260.5"/>
    <n v="4313.1099999999997"/>
    <n v="1798.61"/>
    <n v="6111.73"/>
    <n v="0.29428819663172295"/>
    <n v="0.70571016717034296"/>
    <x v="0"/>
    <n v="1046.5287499999999"/>
  </r>
  <r>
    <x v="1232"/>
    <x v="4"/>
    <x v="4"/>
    <x v="2"/>
    <x v="2"/>
    <x v="1229"/>
    <n v="10262.49"/>
    <n v="2770.87"/>
    <n v="3235.61"/>
    <n v="4256"/>
    <n v="7491.62"/>
    <n v="0.56810142532589747"/>
    <n v="0.43189723984932499"/>
    <x v="0"/>
    <n v="1710.415"/>
  </r>
  <r>
    <x v="1233"/>
    <x v="3"/>
    <x v="6"/>
    <x v="1"/>
    <x v="1"/>
    <x v="1230"/>
    <n v="6394.99"/>
    <n v="2238.25"/>
    <n v="2667.05"/>
    <n v="1489.7"/>
    <n v="4156.74"/>
    <n v="0.35838180882133597"/>
    <n v="0.64162059691007867"/>
    <x v="0"/>
    <n v="3197.4949999999999"/>
  </r>
  <r>
    <x v="1234"/>
    <x v="0"/>
    <x v="7"/>
    <x v="0"/>
    <x v="0"/>
    <x v="1231"/>
    <n v="2144.4499999999998"/>
    <n v="214.45"/>
    <n v="513.20000000000005"/>
    <n v="1416.81"/>
    <n v="1929.9999999999998"/>
    <n v="0.73409844559585502"/>
    <n v="0.26590673575129536"/>
    <x v="0"/>
    <n v="428.89"/>
  </r>
  <r>
    <x v="1235"/>
    <x v="1"/>
    <x v="1"/>
    <x v="4"/>
    <x v="2"/>
    <x v="1232"/>
    <n v="6201.99"/>
    <n v="1550.5"/>
    <n v="5449.28"/>
    <n v="-797.78"/>
    <n v="4651.49"/>
    <n v="-0.17151063422688215"/>
    <n v="1.1715127840756403"/>
    <x v="1"/>
    <n v="885.99857142857138"/>
  </r>
  <r>
    <x v="1236"/>
    <x v="0"/>
    <x v="7"/>
    <x v="1"/>
    <x v="2"/>
    <x v="1233"/>
    <n v="2047.37"/>
    <n v="204.74"/>
    <n v="387.04"/>
    <n v="1455.59"/>
    <n v="1842.6299999999999"/>
    <n v="0.789952404986351"/>
    <n v="0.210047595013649"/>
    <x v="0"/>
    <n v="1023.6849999999999"/>
  </r>
  <r>
    <x v="1237"/>
    <x v="1"/>
    <x v="1"/>
    <x v="1"/>
    <x v="2"/>
    <x v="1234"/>
    <n v="10570.73"/>
    <n v="3171.22"/>
    <n v="2637.64"/>
    <n v="4761.87"/>
    <n v="7399.51"/>
    <n v="0.64353855863428788"/>
    <n v="0.35646144136571201"/>
    <x v="0"/>
    <n v="5285.3649999999998"/>
  </r>
  <r>
    <x v="1238"/>
    <x v="4"/>
    <x v="5"/>
    <x v="1"/>
    <x v="2"/>
    <x v="1235"/>
    <n v="9170.89"/>
    <n v="2476.14"/>
    <n v="2022.76"/>
    <n v="4671.99"/>
    <n v="6694.75"/>
    <n v="0.69785876993166285"/>
    <n v="0.30214123006833715"/>
    <x v="0"/>
    <n v="4585.4449999999997"/>
  </r>
  <r>
    <x v="1239"/>
    <x v="1"/>
    <x v="1"/>
    <x v="6"/>
    <x v="1"/>
    <x v="1236"/>
    <n v="6141.04"/>
    <n v="1535.26"/>
    <n v="2897.88"/>
    <n v="1707.9"/>
    <n v="4605.78"/>
    <n v="0.37081666948920711"/>
    <n v="0.629183330510793"/>
    <x v="0"/>
    <n v="2047.0133333333333"/>
  </r>
  <r>
    <x v="1240"/>
    <x v="2"/>
    <x v="2"/>
    <x v="4"/>
    <x v="2"/>
    <x v="1237"/>
    <n v="2766.7"/>
    <n v="415.01"/>
    <n v="1222.45"/>
    <n v="1129.25"/>
    <n v="2351.6899999999996"/>
    <n v="0.48018658921881718"/>
    <n v="0.51981766304232291"/>
    <x v="0"/>
    <n v="395.24285714285713"/>
  </r>
  <r>
    <x v="1241"/>
    <x v="2"/>
    <x v="2"/>
    <x v="7"/>
    <x v="1"/>
    <x v="1238"/>
    <n v="816.31"/>
    <n v="122.45"/>
    <n v="614.88"/>
    <n v="78.98"/>
    <n v="693.8599999999999"/>
    <n v="0.11382699680050733"/>
    <n v="0.88617300319949277"/>
    <x v="0"/>
    <n v="816.31"/>
  </r>
  <r>
    <x v="1242"/>
    <x v="2"/>
    <x v="2"/>
    <x v="2"/>
    <x v="0"/>
    <x v="1239"/>
    <n v="3964.84"/>
    <n v="594.73"/>
    <n v="1689.76"/>
    <n v="1680.35"/>
    <n v="3370.11"/>
    <n v="0.49860390313669284"/>
    <n v="0.50139609686330711"/>
    <x v="0"/>
    <n v="660.80666666666673"/>
  </r>
  <r>
    <x v="1243"/>
    <x v="2"/>
    <x v="2"/>
    <x v="5"/>
    <x v="1"/>
    <x v="1240"/>
    <n v="806.9"/>
    <n v="121.04"/>
    <n v="765.75"/>
    <n v="-79.88"/>
    <n v="685.86"/>
    <n v="-0.11646691744670923"/>
    <n v="1.1164814976817425"/>
    <x v="1"/>
    <n v="100.8625"/>
  </r>
  <r>
    <x v="1244"/>
    <x v="3"/>
    <x v="3"/>
    <x v="6"/>
    <x v="2"/>
    <x v="1241"/>
    <n v="7296.33"/>
    <n v="2553.7199999999998"/>
    <n v="2165.4899999999998"/>
    <n v="2577.13"/>
    <n v="4742.6100000000006"/>
    <n v="0.54339909880846193"/>
    <n v="0.45660300973514573"/>
    <x v="0"/>
    <n v="2432.11"/>
  </r>
  <r>
    <x v="1245"/>
    <x v="4"/>
    <x v="4"/>
    <x v="7"/>
    <x v="1"/>
    <x v="1242"/>
    <n v="3416.04"/>
    <n v="751.53"/>
    <n v="1471.94"/>
    <n v="1192.58"/>
    <n v="2664.51"/>
    <n v="0.44757947990437258"/>
    <n v="0.55242427313089459"/>
    <x v="0"/>
    <n v="3416.04"/>
  </r>
  <r>
    <x v="1246"/>
    <x v="4"/>
    <x v="5"/>
    <x v="2"/>
    <x v="0"/>
    <x v="1243"/>
    <n v="8098.38"/>
    <n v="2186.56"/>
    <n v="3574.91"/>
    <n v="2336.91"/>
    <n v="5911.82"/>
    <n v="0.39529451167322416"/>
    <n v="0.60470548832677584"/>
    <x v="0"/>
    <n v="1349.73"/>
  </r>
  <r>
    <x v="1247"/>
    <x v="1"/>
    <x v="1"/>
    <x v="5"/>
    <x v="1"/>
    <x v="1244"/>
    <n v="3450.33"/>
    <n v="862.58"/>
    <n v="3274.36"/>
    <n v="-686.61"/>
    <n v="2587.75"/>
    <n v="-0.26533088590474352"/>
    <n v="1.2653308859047436"/>
    <x v="1"/>
    <n v="431.29124999999999"/>
  </r>
  <r>
    <x v="1248"/>
    <x v="3"/>
    <x v="6"/>
    <x v="4"/>
    <x v="0"/>
    <x v="1245"/>
    <n v="12260.71"/>
    <n v="4904.28"/>
    <n v="4455.16"/>
    <n v="2901.27"/>
    <n v="7356.4299999999994"/>
    <n v="0.39438559192434375"/>
    <n v="0.60561440807565625"/>
    <x v="0"/>
    <n v="1751.53"/>
  </r>
  <r>
    <x v="1249"/>
    <x v="2"/>
    <x v="2"/>
    <x v="5"/>
    <x v="0"/>
    <x v="1246"/>
    <n v="2220.77"/>
    <n v="333.11"/>
    <n v="2107.5100000000002"/>
    <n v="-219.86"/>
    <n v="1887.6599999999999"/>
    <n v="-0.11647224606126105"/>
    <n v="1.1164669484970813"/>
    <x v="1"/>
    <n v="277.59625"/>
  </r>
  <r>
    <x v="1250"/>
    <x v="0"/>
    <x v="7"/>
    <x v="4"/>
    <x v="0"/>
    <x v="1247"/>
    <n v="2719.35"/>
    <n v="271.93"/>
    <n v="744.88"/>
    <n v="1702.53"/>
    <n v="2447.42"/>
    <n v="0.69564275849670265"/>
    <n v="0.30435315556790415"/>
    <x v="0"/>
    <n v="388.4785714285714"/>
  </r>
  <r>
    <x v="1251"/>
    <x v="4"/>
    <x v="5"/>
    <x v="0"/>
    <x v="1"/>
    <x v="1248"/>
    <n v="6717.55"/>
    <n v="1477.86"/>
    <n v="3178.63"/>
    <n v="2061.06"/>
    <n v="5239.6900000000005"/>
    <n v="0.39335533209025719"/>
    <n v="0.6066446679097427"/>
    <x v="0"/>
    <n v="1343.51"/>
  </r>
  <r>
    <x v="1252"/>
    <x v="4"/>
    <x v="5"/>
    <x v="5"/>
    <x v="0"/>
    <x v="1249"/>
    <n v="4569.43"/>
    <n v="1005.27"/>
    <n v="4336.3900000000003"/>
    <n v="-772.23"/>
    <n v="3564.1600000000003"/>
    <n v="-0.21666535733524869"/>
    <n v="1.2166653573352486"/>
    <x v="1"/>
    <n v="571.17875000000004"/>
  </r>
  <r>
    <x v="1253"/>
    <x v="0"/>
    <x v="7"/>
    <x v="2"/>
    <x v="0"/>
    <x v="1250"/>
    <n v="2184.42"/>
    <n v="218.44"/>
    <n v="785.34"/>
    <n v="1180.6300000000001"/>
    <n v="1965.98"/>
    <n v="0.6005300155647566"/>
    <n v="0.39946489791350881"/>
    <x v="0"/>
    <n v="364.07"/>
  </r>
  <r>
    <x v="1254"/>
    <x v="4"/>
    <x v="5"/>
    <x v="4"/>
    <x v="0"/>
    <x v="1251"/>
    <n v="6252.58"/>
    <n v="1375.57"/>
    <n v="4735.03"/>
    <n v="141.97999999999999"/>
    <n v="4877.01"/>
    <n v="2.9112099421571822E-2"/>
    <n v="0.97088790057842811"/>
    <x v="2"/>
    <n v="893.22571428571428"/>
  </r>
  <r>
    <x v="1255"/>
    <x v="0"/>
    <x v="7"/>
    <x v="2"/>
    <x v="0"/>
    <x v="1252"/>
    <n v="1524.19"/>
    <n v="152.41999999999999"/>
    <n v="854.44"/>
    <n v="517.33000000000004"/>
    <n v="1371.77"/>
    <n v="0.37712590303039145"/>
    <n v="0.6228740969696086"/>
    <x v="0"/>
    <n v="254.03166666666667"/>
  </r>
  <r>
    <x v="1256"/>
    <x v="4"/>
    <x v="4"/>
    <x v="3"/>
    <x v="2"/>
    <x v="1253"/>
    <n v="6066.71"/>
    <n v="1334.68"/>
    <n v="3196.86"/>
    <n v="1535.17"/>
    <n v="4732.03"/>
    <n v="0.32442102015414109"/>
    <n v="0.67557897984585902"/>
    <x v="0"/>
    <n v="1516.6775"/>
  </r>
  <r>
    <x v="1257"/>
    <x v="3"/>
    <x v="3"/>
    <x v="0"/>
    <x v="1"/>
    <x v="1254"/>
    <n v="4705.16"/>
    <n v="1646.81"/>
    <n v="4078.37"/>
    <n v="-1020.02"/>
    <n v="3058.35"/>
    <n v="-0.33351970833946409"/>
    <n v="1.3335197083394641"/>
    <x v="1"/>
    <n v="941.03199999999993"/>
  </r>
  <r>
    <x v="1258"/>
    <x v="0"/>
    <x v="7"/>
    <x v="6"/>
    <x v="2"/>
    <x v="1255"/>
    <n v="1759.78"/>
    <n v="175.98"/>
    <n v="367.58"/>
    <n v="1216.23"/>
    <n v="1583.8"/>
    <n v="0.76791892915772197"/>
    <n v="0.2320873847708044"/>
    <x v="0"/>
    <n v="586.59333333333336"/>
  </r>
  <r>
    <x v="1259"/>
    <x v="2"/>
    <x v="2"/>
    <x v="5"/>
    <x v="0"/>
    <x v="1256"/>
    <n v="4227.97"/>
    <n v="634.19000000000005"/>
    <n v="1882.41"/>
    <n v="1711.36"/>
    <n v="3593.78"/>
    <n v="0.47620054649978566"/>
    <n v="0.52379667091474713"/>
    <x v="0"/>
    <n v="528.49625000000003"/>
  </r>
  <r>
    <x v="1260"/>
    <x v="0"/>
    <x v="0"/>
    <x v="6"/>
    <x v="2"/>
    <x v="1257"/>
    <n v="1322.16"/>
    <n v="132.22"/>
    <n v="558.70000000000005"/>
    <n v="631.24"/>
    <n v="1189.94"/>
    <n v="0.53048052843000482"/>
    <n v="0.46951947156999513"/>
    <x v="0"/>
    <n v="440.72"/>
  </r>
  <r>
    <x v="1261"/>
    <x v="0"/>
    <x v="0"/>
    <x v="7"/>
    <x v="1"/>
    <x v="1258"/>
    <n v="974.82"/>
    <n v="97.48"/>
    <n v="239.8"/>
    <n v="637.53"/>
    <n v="877.34"/>
    <n v="0.72666241137985266"/>
    <n v="0.27332619053046708"/>
    <x v="0"/>
    <n v="974.82"/>
  </r>
  <r>
    <x v="1262"/>
    <x v="4"/>
    <x v="5"/>
    <x v="6"/>
    <x v="1"/>
    <x v="1259"/>
    <n v="1291.6500000000001"/>
    <n v="284.16000000000003"/>
    <n v="1225.77"/>
    <n v="-218.29"/>
    <n v="1007.49"/>
    <n v="-0.21666716294950816"/>
    <n v="1.2166572372926778"/>
    <x v="1"/>
    <n v="430.55"/>
  </r>
  <r>
    <x v="1263"/>
    <x v="4"/>
    <x v="5"/>
    <x v="1"/>
    <x v="2"/>
    <x v="1260"/>
    <n v="9225.49"/>
    <n v="2490.88"/>
    <n v="2319.73"/>
    <n v="4414.88"/>
    <n v="6734.61"/>
    <n v="0.65555095246792316"/>
    <n v="0.34444904753207684"/>
    <x v="0"/>
    <n v="4612.7449999999999"/>
  </r>
  <r>
    <x v="1264"/>
    <x v="0"/>
    <x v="7"/>
    <x v="2"/>
    <x v="0"/>
    <x v="1261"/>
    <n v="2032.09"/>
    <n v="203.21"/>
    <n v="834.62"/>
    <n v="994.26"/>
    <n v="1828.8799999999999"/>
    <n v="0.54364419754166482"/>
    <n v="0.45635580245833518"/>
    <x v="0"/>
    <n v="338.68166666666667"/>
  </r>
  <r>
    <x v="1265"/>
    <x v="0"/>
    <x v="0"/>
    <x v="6"/>
    <x v="2"/>
    <x v="1262"/>
    <n v="1005.48"/>
    <n v="100.55"/>
    <n v="460.82"/>
    <n v="444.11"/>
    <n v="904.93000000000006"/>
    <n v="0.49076724166510116"/>
    <n v="0.50923275833489878"/>
    <x v="0"/>
    <n v="335.16"/>
  </r>
  <r>
    <x v="1266"/>
    <x v="3"/>
    <x v="6"/>
    <x v="7"/>
    <x v="1"/>
    <x v="1263"/>
    <n v="4604.45"/>
    <n v="1611.56"/>
    <n v="2100.9299999999998"/>
    <n v="891.97"/>
    <n v="2992.89"/>
    <n v="0.29802966363615102"/>
    <n v="0.70197367761594975"/>
    <x v="0"/>
    <n v="4604.45"/>
  </r>
  <r>
    <x v="1267"/>
    <x v="0"/>
    <x v="0"/>
    <x v="7"/>
    <x v="1"/>
    <x v="1264"/>
    <n v="612.95000000000005"/>
    <n v="61.29"/>
    <n v="352.79"/>
    <n v="198.86"/>
    <n v="551.66000000000008"/>
    <n v="0.36047565529492803"/>
    <n v="0.63950621759779569"/>
    <x v="0"/>
    <n v="612.95000000000005"/>
  </r>
  <r>
    <x v="1268"/>
    <x v="3"/>
    <x v="3"/>
    <x v="1"/>
    <x v="2"/>
    <x v="1265"/>
    <n v="5304.84"/>
    <n v="1856.69"/>
    <n v="2733.82"/>
    <n v="714.33"/>
    <n v="3448.15"/>
    <n v="0.20716326145904326"/>
    <n v="0.79283673854095682"/>
    <x v="0"/>
    <n v="2652.42"/>
  </r>
  <r>
    <x v="1269"/>
    <x v="1"/>
    <x v="1"/>
    <x v="7"/>
    <x v="1"/>
    <x v="1266"/>
    <n v="6538.39"/>
    <n v="1634.6"/>
    <n v="1995.66"/>
    <n v="2908.13"/>
    <n v="4903.7900000000009"/>
    <n v="0.59303722223015254"/>
    <n v="0.40696277776984735"/>
    <x v="0"/>
    <n v="6538.39"/>
  </r>
  <r>
    <x v="1270"/>
    <x v="2"/>
    <x v="2"/>
    <x v="4"/>
    <x v="0"/>
    <x v="1267"/>
    <n v="2954.23"/>
    <n v="443.14"/>
    <n v="1654.94"/>
    <n v="856.16"/>
    <n v="2511.09"/>
    <n v="0.34095153897311525"/>
    <n v="0.65905244336124946"/>
    <x v="0"/>
    <n v="422.03285714285715"/>
  </r>
  <r>
    <x v="1271"/>
    <x v="4"/>
    <x v="4"/>
    <x v="3"/>
    <x v="1"/>
    <x v="1268"/>
    <n v="3406.25"/>
    <n v="749.38"/>
    <n v="3232.54"/>
    <n v="-575.66"/>
    <n v="2656.87"/>
    <n v="-0.21666848584989104"/>
    <n v="1.2166722496772517"/>
    <x v="1"/>
    <n v="851.5625"/>
  </r>
  <r>
    <x v="1272"/>
    <x v="0"/>
    <x v="7"/>
    <x v="4"/>
    <x v="0"/>
    <x v="1269"/>
    <n v="2080.08"/>
    <n v="208.01"/>
    <n v="913.15"/>
    <n v="958.92"/>
    <n v="1872.07"/>
    <n v="0.51222443605207069"/>
    <n v="0.48777556394792931"/>
    <x v="0"/>
    <n v="297.15428571428572"/>
  </r>
  <r>
    <x v="1273"/>
    <x v="4"/>
    <x v="4"/>
    <x v="2"/>
    <x v="0"/>
    <x v="1270"/>
    <n v="15366.3"/>
    <n v="4148.8999999999996"/>
    <n v="4375.3500000000004"/>
    <n v="6842.05"/>
    <n v="11217.4"/>
    <n v="0.60994972096920863"/>
    <n v="0.39005027903079148"/>
    <x v="0"/>
    <n v="2561.0499999999997"/>
  </r>
  <r>
    <x v="1274"/>
    <x v="4"/>
    <x v="4"/>
    <x v="2"/>
    <x v="0"/>
    <x v="1271"/>
    <n v="11079.12"/>
    <n v="2991.36"/>
    <n v="4326.88"/>
    <n v="3760.87"/>
    <n v="8087.76"/>
    <n v="0.4650076164475701"/>
    <n v="0.53499114711613593"/>
    <x v="0"/>
    <n v="1846.5200000000002"/>
  </r>
  <r>
    <x v="1275"/>
    <x v="1"/>
    <x v="1"/>
    <x v="2"/>
    <x v="1"/>
    <x v="1272"/>
    <n v="1790.73"/>
    <n v="447.68"/>
    <n v="1699.41"/>
    <n v="-356.36"/>
    <n v="1343.05"/>
    <n v="-0.26533636126726484"/>
    <n v="1.265336361267265"/>
    <x v="1"/>
    <n v="298.45499999999998"/>
  </r>
  <r>
    <x v="1276"/>
    <x v="4"/>
    <x v="4"/>
    <x v="0"/>
    <x v="2"/>
    <x v="1273"/>
    <n v="6979.3"/>
    <n v="1535.45"/>
    <n v="2820.72"/>
    <n v="2623.13"/>
    <n v="5443.85"/>
    <n v="0.48185199812632601"/>
    <n v="0.51814800187367394"/>
    <x v="0"/>
    <n v="1395.8600000000001"/>
  </r>
  <r>
    <x v="1277"/>
    <x v="0"/>
    <x v="7"/>
    <x v="6"/>
    <x v="2"/>
    <x v="1274"/>
    <n v="1613.94"/>
    <n v="161.38999999999999"/>
    <n v="422.15"/>
    <n v="1030.4000000000001"/>
    <n v="1452.5500000000002"/>
    <n v="0.70937317131940381"/>
    <n v="0.29062682868059614"/>
    <x v="0"/>
    <n v="537.98"/>
  </r>
  <r>
    <x v="1278"/>
    <x v="3"/>
    <x v="3"/>
    <x v="3"/>
    <x v="2"/>
    <x v="1275"/>
    <n v="5943.29"/>
    <n v="2080.15"/>
    <n v="3692.54"/>
    <n v="170.6"/>
    <n v="3863.14"/>
    <n v="4.4160967503119222E-2"/>
    <n v="0.95583903249688085"/>
    <x v="2"/>
    <n v="1485.8225"/>
  </r>
  <r>
    <x v="1279"/>
    <x v="2"/>
    <x v="2"/>
    <x v="6"/>
    <x v="2"/>
    <x v="1276"/>
    <n v="3083.42"/>
    <n v="462.51"/>
    <n v="1132.07"/>
    <n v="1488.83"/>
    <n v="2620.91"/>
    <n v="0.56805842245632243"/>
    <n v="0.43193776207500451"/>
    <x v="0"/>
    <n v="1027.8066666666666"/>
  </r>
  <r>
    <x v="1280"/>
    <x v="3"/>
    <x v="3"/>
    <x v="3"/>
    <x v="0"/>
    <x v="1277"/>
    <n v="15501.97"/>
    <n v="6200.79"/>
    <n v="3138"/>
    <n v="6163.19"/>
    <n v="9301.18"/>
    <n v="0.66262452721052589"/>
    <n v="0.33737654792187655"/>
    <x v="0"/>
    <n v="3875.4924999999998"/>
  </r>
  <r>
    <x v="1281"/>
    <x v="4"/>
    <x v="5"/>
    <x v="6"/>
    <x v="1"/>
    <x v="1278"/>
    <n v="5440.25"/>
    <n v="1196.8499999999999"/>
    <n v="2526.6999999999998"/>
    <n v="1716.69"/>
    <n v="4243.3999999999996"/>
    <n v="0.40455530942169021"/>
    <n v="0.59544233397747093"/>
    <x v="0"/>
    <n v="1813.4166666666667"/>
  </r>
  <r>
    <x v="1282"/>
    <x v="0"/>
    <x v="0"/>
    <x v="1"/>
    <x v="2"/>
    <x v="1279"/>
    <n v="1958.47"/>
    <n v="195.85"/>
    <n v="466.62"/>
    <n v="1296.01"/>
    <n v="1762.6200000000001"/>
    <n v="0.7352747614346824"/>
    <n v="0.2647309119379106"/>
    <x v="0"/>
    <n v="979.23500000000001"/>
  </r>
  <r>
    <x v="1283"/>
    <x v="3"/>
    <x v="3"/>
    <x v="5"/>
    <x v="0"/>
    <x v="1280"/>
    <n v="11956.89"/>
    <n v="4782.75"/>
    <n v="4562.51"/>
    <n v="2611.62"/>
    <n v="7174.1399999999994"/>
    <n v="0.36403248333598176"/>
    <n v="0.63596612276872222"/>
    <x v="0"/>
    <n v="1494.6112499999999"/>
  </r>
  <r>
    <x v="1284"/>
    <x v="4"/>
    <x v="4"/>
    <x v="4"/>
    <x v="0"/>
    <x v="1281"/>
    <n v="5036.3100000000004"/>
    <n v="1107.99"/>
    <n v="3154.41"/>
    <n v="773.91"/>
    <n v="3928.3200000000006"/>
    <n v="0.19700788123167151"/>
    <n v="0.80299211876832832"/>
    <x v="0"/>
    <n v="719.47285714285715"/>
  </r>
  <r>
    <x v="1285"/>
    <x v="0"/>
    <x v="7"/>
    <x v="7"/>
    <x v="1"/>
    <x v="1282"/>
    <n v="1071.6099999999999"/>
    <n v="107.16"/>
    <n v="305.08"/>
    <n v="659.37"/>
    <n v="964.44999999999993"/>
    <n v="0.68367463321063826"/>
    <n v="0.31632536678936179"/>
    <x v="0"/>
    <n v="1071.6099999999999"/>
  </r>
  <r>
    <x v="1286"/>
    <x v="4"/>
    <x v="5"/>
    <x v="7"/>
    <x v="1"/>
    <x v="1283"/>
    <n v="5320.56"/>
    <n v="1170.52"/>
    <n v="1887.52"/>
    <n v="2262.52"/>
    <n v="4150.0400000000009"/>
    <n v="0.54518028741891633"/>
    <n v="0.45481971258108345"/>
    <x v="0"/>
    <n v="5320.56"/>
  </r>
  <r>
    <x v="1287"/>
    <x v="4"/>
    <x v="4"/>
    <x v="4"/>
    <x v="2"/>
    <x v="1284"/>
    <n v="7282.83"/>
    <n v="1602.22"/>
    <n v="4842.2700000000004"/>
    <n v="838.34"/>
    <n v="5680.61"/>
    <n v="0.14757922124560569"/>
    <n v="0.85242077875439448"/>
    <x v="0"/>
    <n v="1040.4042857142856"/>
  </r>
  <r>
    <x v="1288"/>
    <x v="0"/>
    <x v="0"/>
    <x v="1"/>
    <x v="2"/>
    <x v="1285"/>
    <n v="2017.47"/>
    <n v="201.75"/>
    <n v="367.19"/>
    <n v="1448.54"/>
    <n v="1815.72"/>
    <n v="0.79777719031568739"/>
    <n v="0.20222831714140946"/>
    <x v="0"/>
    <n v="1008.735"/>
  </r>
  <r>
    <x v="1289"/>
    <x v="4"/>
    <x v="5"/>
    <x v="3"/>
    <x v="0"/>
    <x v="1286"/>
    <n v="11075.54"/>
    <n v="2990.4"/>
    <n v="2181.04"/>
    <n v="5904.1"/>
    <n v="8085.1400000000012"/>
    <n v="0.73024091110358014"/>
    <n v="0.26975908889641981"/>
    <x v="0"/>
    <n v="2768.8850000000002"/>
  </r>
  <r>
    <x v="1290"/>
    <x v="3"/>
    <x v="3"/>
    <x v="4"/>
    <x v="0"/>
    <x v="1287"/>
    <n v="9093.4500000000007"/>
    <n v="3637.38"/>
    <n v="4941.3900000000003"/>
    <n v="514.67999999999995"/>
    <n v="5456.0700000000006"/>
    <n v="9.4331634308210829E-2"/>
    <n v="0.9056683656917891"/>
    <x v="2"/>
    <n v="1299.0642857142859"/>
  </r>
  <r>
    <x v="1291"/>
    <x v="3"/>
    <x v="6"/>
    <x v="0"/>
    <x v="0"/>
    <x v="1288"/>
    <n v="9865.58"/>
    <n v="3946.23"/>
    <n v="4292.29"/>
    <n v="1627.06"/>
    <n v="5919.35"/>
    <n v="0.27487139635264002"/>
    <n v="0.72512860364735987"/>
    <x v="0"/>
    <n v="1973.116"/>
  </r>
  <r>
    <x v="1292"/>
    <x v="2"/>
    <x v="2"/>
    <x v="3"/>
    <x v="1"/>
    <x v="1289"/>
    <n v="1110.81"/>
    <n v="166.62"/>
    <n v="1054.1600000000001"/>
    <n v="-109.97"/>
    <n v="944.18999999999994"/>
    <n v="-0.11647020197206072"/>
    <n v="1.1164702019720609"/>
    <x v="1"/>
    <n v="277.70249999999999"/>
  </r>
  <r>
    <x v="1293"/>
    <x v="4"/>
    <x v="4"/>
    <x v="7"/>
    <x v="1"/>
    <x v="1290"/>
    <n v="5219.38"/>
    <n v="1148.26"/>
    <n v="1477.06"/>
    <n v="2594.06"/>
    <n v="4071.12"/>
    <n v="0.63718583583878641"/>
    <n v="0.36281416416121359"/>
    <x v="0"/>
    <n v="5219.38"/>
  </r>
  <r>
    <x v="1294"/>
    <x v="4"/>
    <x v="4"/>
    <x v="0"/>
    <x v="1"/>
    <x v="1291"/>
    <n v="3577.05"/>
    <n v="786.95"/>
    <n v="2622.04"/>
    <n v="168.07"/>
    <n v="2790.1000000000004"/>
    <n v="6.0237984301637924E-2"/>
    <n v="0.9397655997992902"/>
    <x v="2"/>
    <n v="715.41000000000008"/>
  </r>
  <r>
    <x v="1295"/>
    <x v="4"/>
    <x v="4"/>
    <x v="6"/>
    <x v="1"/>
    <x v="1292"/>
    <n v="4160.99"/>
    <n v="915.42"/>
    <n v="2962.22"/>
    <n v="283.35000000000002"/>
    <n v="3245.5699999999997"/>
    <n v="8.7303616930154038E-2"/>
    <n v="0.91269638306984602"/>
    <x v="2"/>
    <n v="1386.9966666666667"/>
  </r>
  <r>
    <x v="1296"/>
    <x v="3"/>
    <x v="6"/>
    <x v="0"/>
    <x v="1"/>
    <x v="1293"/>
    <n v="3851.42"/>
    <n v="1348"/>
    <n v="3186.4"/>
    <n v="-682.98"/>
    <n v="2503.42"/>
    <n v="-0.27281878390361985"/>
    <n v="1.2728187839036198"/>
    <x v="1"/>
    <n v="770.28399999999999"/>
  </r>
  <r>
    <x v="1297"/>
    <x v="2"/>
    <x v="2"/>
    <x v="3"/>
    <x v="2"/>
    <x v="1294"/>
    <n v="2882.25"/>
    <n v="432.34"/>
    <n v="971.96"/>
    <n v="1477.96"/>
    <n v="2449.91"/>
    <n v="0.60327114057251086"/>
    <n v="0.39673294121008529"/>
    <x v="0"/>
    <n v="720.5625"/>
  </r>
  <r>
    <x v="1298"/>
    <x v="4"/>
    <x v="5"/>
    <x v="1"/>
    <x v="1"/>
    <x v="1295"/>
    <n v="3950.83"/>
    <n v="869.18"/>
    <n v="2321.25"/>
    <n v="760.4"/>
    <n v="3081.65"/>
    <n v="0.24675092888549963"/>
    <n v="0.75324907111450035"/>
    <x v="0"/>
    <n v="1975.415"/>
  </r>
  <r>
    <x v="1299"/>
    <x v="1"/>
    <x v="1"/>
    <x v="6"/>
    <x v="0"/>
    <x v="1296"/>
    <n v="5990.27"/>
    <n v="1497.57"/>
    <n v="3207.97"/>
    <n v="1284.73"/>
    <n v="4492.7000000000007"/>
    <n v="0.28595944532241185"/>
    <n v="0.71404055467758798"/>
    <x v="0"/>
    <n v="1996.7566666666669"/>
  </r>
  <r>
    <x v="1300"/>
    <x v="4"/>
    <x v="5"/>
    <x v="3"/>
    <x v="0"/>
    <x v="1297"/>
    <n v="2931.8"/>
    <n v="645"/>
    <n v="2782.28"/>
    <n v="-495.47"/>
    <n v="2286.8000000000002"/>
    <n v="-0.21666520902571279"/>
    <n v="1.2166695819485744"/>
    <x v="1"/>
    <n v="732.95"/>
  </r>
  <r>
    <x v="1301"/>
    <x v="3"/>
    <x v="3"/>
    <x v="6"/>
    <x v="2"/>
    <x v="1298"/>
    <n v="8040.23"/>
    <n v="3216.09"/>
    <n v="2843.22"/>
    <n v="1980.91"/>
    <n v="4824.1399999999994"/>
    <n v="0.41062448436405252"/>
    <n v="0.58937344272761572"/>
    <x v="0"/>
    <n v="2680.0766666666664"/>
  </r>
  <r>
    <x v="1302"/>
    <x v="2"/>
    <x v="2"/>
    <x v="0"/>
    <x v="1"/>
    <x v="1299"/>
    <n v="295.99"/>
    <n v="44.4"/>
    <n v="280.89"/>
    <n v="-29.3"/>
    <n v="251.59"/>
    <n v="-0.11645931873285902"/>
    <n v="1.1164593187328589"/>
    <x v="1"/>
    <n v="59.198"/>
  </r>
  <r>
    <x v="1303"/>
    <x v="1"/>
    <x v="1"/>
    <x v="7"/>
    <x v="1"/>
    <x v="1300"/>
    <n v="5344.6"/>
    <n v="1336.15"/>
    <n v="1194"/>
    <n v="2814.45"/>
    <n v="4008.4500000000003"/>
    <n v="0.70212925195524445"/>
    <n v="0.29787074804475544"/>
    <x v="0"/>
    <n v="5344.6"/>
  </r>
  <r>
    <x v="1304"/>
    <x v="2"/>
    <x v="2"/>
    <x v="3"/>
    <x v="1"/>
    <x v="1301"/>
    <n v="415.6"/>
    <n v="62.34"/>
    <n v="394.4"/>
    <n v="-41.14"/>
    <n v="353.26"/>
    <n v="-0.11645813282001925"/>
    <n v="1.1164581328200192"/>
    <x v="1"/>
    <n v="103.9"/>
  </r>
  <r>
    <x v="1305"/>
    <x v="2"/>
    <x v="2"/>
    <x v="5"/>
    <x v="0"/>
    <x v="1302"/>
    <n v="2240.91"/>
    <n v="336.14"/>
    <n v="1933.11"/>
    <n v="-28.33"/>
    <n v="1904.77"/>
    <n v="-1.4873186788956147E-2"/>
    <n v="1.0148784367666437"/>
    <x v="1"/>
    <n v="280.11374999999998"/>
  </r>
  <r>
    <x v="1306"/>
    <x v="0"/>
    <x v="7"/>
    <x v="1"/>
    <x v="1"/>
    <x v="1303"/>
    <n v="692.92"/>
    <n v="69.290000000000006"/>
    <n v="320.68"/>
    <n v="302.95"/>
    <n v="623.63"/>
    <n v="0.48578484037009123"/>
    <n v="0.51421515962990882"/>
    <x v="0"/>
    <n v="346.46"/>
  </r>
  <r>
    <x v="1307"/>
    <x v="2"/>
    <x v="2"/>
    <x v="5"/>
    <x v="0"/>
    <x v="1304"/>
    <n v="1831.11"/>
    <n v="274.67"/>
    <n v="1737.72"/>
    <n v="-181.28"/>
    <n v="1556.4399999999998"/>
    <n v="-0.11647092081930562"/>
    <n v="1.1164709208193058"/>
    <x v="1"/>
    <n v="228.88874999999999"/>
  </r>
  <r>
    <x v="1308"/>
    <x v="4"/>
    <x v="4"/>
    <x v="5"/>
    <x v="0"/>
    <x v="1305"/>
    <n v="8156.04"/>
    <n v="2202.13"/>
    <n v="3834.12"/>
    <n v="2119.79"/>
    <n v="5953.91"/>
    <n v="0.35603326217561232"/>
    <n v="0.64396673782438763"/>
    <x v="0"/>
    <n v="1019.505"/>
  </r>
  <r>
    <x v="1309"/>
    <x v="1"/>
    <x v="1"/>
    <x v="4"/>
    <x v="1"/>
    <x v="1306"/>
    <n v="3114.88"/>
    <n v="778.72"/>
    <n v="2956.02"/>
    <n v="-619.86"/>
    <n v="2336.16"/>
    <n v="-0.26533285391411549"/>
    <n v="1.2653328539141155"/>
    <x v="1"/>
    <n v="444.98285714285714"/>
  </r>
  <r>
    <x v="1310"/>
    <x v="3"/>
    <x v="6"/>
    <x v="0"/>
    <x v="1"/>
    <x v="1307"/>
    <n v="1911.96"/>
    <n v="669.19"/>
    <n v="1814.45"/>
    <n v="-571.67999999999995"/>
    <n v="1242.77"/>
    <n v="-0.46000466699389264"/>
    <n v="1.4600046669938926"/>
    <x v="1"/>
    <n v="382.392"/>
  </r>
  <r>
    <x v="1311"/>
    <x v="2"/>
    <x v="2"/>
    <x v="3"/>
    <x v="0"/>
    <x v="1308"/>
    <n v="2773.06"/>
    <n v="415.96"/>
    <n v="1208.8599999999999"/>
    <n v="1148.24"/>
    <n v="2357.1"/>
    <n v="0.48714097832081799"/>
    <n v="0.51285902167918207"/>
    <x v="0"/>
    <n v="693.26499999999999"/>
  </r>
  <r>
    <x v="1312"/>
    <x v="0"/>
    <x v="0"/>
    <x v="1"/>
    <x v="2"/>
    <x v="1309"/>
    <n v="2359.5700000000002"/>
    <n v="235.96"/>
    <n v="358.73"/>
    <n v="1764.89"/>
    <n v="2123.61"/>
    <n v="0.83108009474432687"/>
    <n v="0.16892461421824156"/>
    <x v="0"/>
    <n v="1179.7850000000001"/>
  </r>
  <r>
    <x v="1313"/>
    <x v="3"/>
    <x v="3"/>
    <x v="3"/>
    <x v="2"/>
    <x v="1310"/>
    <n v="4486.26"/>
    <n v="1570.19"/>
    <n v="3786.98"/>
    <n v="-870.92"/>
    <n v="2916.07"/>
    <n v="-0.29866224061836649"/>
    <n v="1.2986588113454065"/>
    <x v="1"/>
    <n v="1121.5650000000001"/>
  </r>
  <r>
    <x v="1314"/>
    <x v="3"/>
    <x v="6"/>
    <x v="0"/>
    <x v="0"/>
    <x v="1311"/>
    <n v="10315.709999999999"/>
    <n v="4126.28"/>
    <n v="3519.72"/>
    <n v="2669.71"/>
    <n v="6189.4299999999994"/>
    <n v="0.43133374155616921"/>
    <n v="0.5686662584438309"/>
    <x v="0"/>
    <n v="2063.1419999999998"/>
  </r>
  <r>
    <x v="1315"/>
    <x v="2"/>
    <x v="2"/>
    <x v="3"/>
    <x v="0"/>
    <x v="1312"/>
    <n v="4104.59"/>
    <n v="615.69000000000005"/>
    <n v="1268.9000000000001"/>
    <n v="2220.0100000000002"/>
    <n v="3488.9"/>
    <n v="0.63630657227206289"/>
    <n v="0.36369629396084729"/>
    <x v="0"/>
    <n v="1026.1475"/>
  </r>
  <r>
    <x v="1316"/>
    <x v="4"/>
    <x v="4"/>
    <x v="6"/>
    <x v="0"/>
    <x v="1313"/>
    <n v="7127.75"/>
    <n v="1568.11"/>
    <n v="2599.4"/>
    <n v="2960.24"/>
    <n v="5559.64"/>
    <n v="0.53245174147966412"/>
    <n v="0.46754825852033582"/>
    <x v="0"/>
    <n v="2375.9166666666665"/>
  </r>
  <r>
    <x v="1317"/>
    <x v="4"/>
    <x v="5"/>
    <x v="0"/>
    <x v="2"/>
    <x v="1314"/>
    <n v="6565.32"/>
    <n v="1444.37"/>
    <n v="2610.88"/>
    <n v="2510.0700000000002"/>
    <n v="5120.95"/>
    <n v="0.4901570997568811"/>
    <n v="0.50984290024311896"/>
    <x v="0"/>
    <n v="1313.0639999999999"/>
  </r>
  <r>
    <x v="1318"/>
    <x v="4"/>
    <x v="5"/>
    <x v="3"/>
    <x v="2"/>
    <x v="1315"/>
    <n v="9121.09"/>
    <n v="2462.69"/>
    <n v="3051.32"/>
    <n v="3607.08"/>
    <n v="6658.4"/>
    <n v="0.54173374984981382"/>
    <n v="0.45826625015018629"/>
    <x v="0"/>
    <n v="2280.2725"/>
  </r>
  <r>
    <x v="1319"/>
    <x v="4"/>
    <x v="5"/>
    <x v="4"/>
    <x v="1"/>
    <x v="1316"/>
    <n v="6154.3"/>
    <n v="1353.95"/>
    <n v="4295.6000000000004"/>
    <n v="504.75"/>
    <n v="4800.3500000000004"/>
    <n v="0.10514858291582904"/>
    <n v="0.89485141708417093"/>
    <x v="0"/>
    <n v="879.18571428571431"/>
  </r>
  <r>
    <x v="1320"/>
    <x v="1"/>
    <x v="1"/>
    <x v="7"/>
    <x v="1"/>
    <x v="1317"/>
    <n v="6678.33"/>
    <n v="1669.58"/>
    <n v="1968.57"/>
    <n v="3040.18"/>
    <n v="5008.75"/>
    <n v="0.60697379585724975"/>
    <n v="0.39302620414275019"/>
    <x v="0"/>
    <n v="6678.33"/>
  </r>
  <r>
    <x v="1321"/>
    <x v="4"/>
    <x v="4"/>
    <x v="3"/>
    <x v="1"/>
    <x v="1318"/>
    <n v="3549.23"/>
    <n v="780.83"/>
    <n v="3368.22"/>
    <n v="-599.82000000000005"/>
    <n v="2768.4"/>
    <n v="-0.21666666666666667"/>
    <n v="1.2166666666666666"/>
    <x v="1"/>
    <n v="887.3075"/>
  </r>
  <r>
    <x v="1322"/>
    <x v="1"/>
    <x v="1"/>
    <x v="6"/>
    <x v="0"/>
    <x v="1319"/>
    <n v="15955.48"/>
    <n v="4786.6400000000003"/>
    <n v="2057.2199999999998"/>
    <n v="9111.61"/>
    <n v="11168.84"/>
    <n v="0.81580629680432348"/>
    <n v="0.18419280784754727"/>
    <x v="0"/>
    <n v="5318.4933333333329"/>
  </r>
  <r>
    <x v="1323"/>
    <x v="0"/>
    <x v="0"/>
    <x v="1"/>
    <x v="2"/>
    <x v="1320"/>
    <n v="1383.78"/>
    <n v="138.38"/>
    <n v="305.64"/>
    <n v="939.76"/>
    <n v="1245.4000000000001"/>
    <n v="0.75458487233017502"/>
    <n v="0.24541512766982493"/>
    <x v="0"/>
    <n v="691.89"/>
  </r>
  <r>
    <x v="1324"/>
    <x v="4"/>
    <x v="5"/>
    <x v="4"/>
    <x v="0"/>
    <x v="1321"/>
    <n v="5844.21"/>
    <n v="1285.73"/>
    <n v="3711.67"/>
    <n v="846.81"/>
    <n v="4558.4799999999996"/>
    <n v="0.18576586932486269"/>
    <n v="0.81423413067513739"/>
    <x v="0"/>
    <n v="834.88714285714286"/>
  </r>
  <r>
    <x v="1325"/>
    <x v="2"/>
    <x v="2"/>
    <x v="1"/>
    <x v="2"/>
    <x v="1322"/>
    <n v="2314.1799999999998"/>
    <n v="347.13"/>
    <n v="1002.22"/>
    <n v="964.84"/>
    <n v="1967.0499999999997"/>
    <n v="0.4905010040415852"/>
    <n v="0.50950407971327627"/>
    <x v="0"/>
    <n v="1157.0899999999999"/>
  </r>
  <r>
    <x v="1326"/>
    <x v="3"/>
    <x v="3"/>
    <x v="5"/>
    <x v="1"/>
    <x v="1323"/>
    <n v="5689.43"/>
    <n v="1991.3"/>
    <n v="3755.8"/>
    <n v="-57.67"/>
    <n v="3698.13"/>
    <n v="-1.5594367964349549E-2"/>
    <n v="1.0155943679643495"/>
    <x v="1"/>
    <n v="711.17875000000004"/>
  </r>
  <r>
    <x v="1327"/>
    <x v="0"/>
    <x v="0"/>
    <x v="4"/>
    <x v="0"/>
    <x v="1324"/>
    <n v="2544.5"/>
    <n v="254.45"/>
    <n v="914.84"/>
    <n v="1375.21"/>
    <n v="2290.0500000000002"/>
    <n v="0.60051527259230142"/>
    <n v="0.39948472740769853"/>
    <x v="0"/>
    <n v="363.5"/>
  </r>
  <r>
    <x v="1328"/>
    <x v="3"/>
    <x v="3"/>
    <x v="1"/>
    <x v="1"/>
    <x v="1325"/>
    <n v="2681.86"/>
    <n v="938.65"/>
    <n v="2306.91"/>
    <n v="-563.70000000000005"/>
    <n v="1743.21"/>
    <n v="-0.32336895726848747"/>
    <n v="1.3233689572684872"/>
    <x v="1"/>
    <n v="1340.93"/>
  </r>
  <r>
    <x v="1329"/>
    <x v="2"/>
    <x v="2"/>
    <x v="7"/>
    <x v="1"/>
    <x v="1326"/>
    <n v="883.32"/>
    <n v="132.5"/>
    <n v="665.25"/>
    <n v="85.58"/>
    <n v="750.82"/>
    <n v="0.11398204629604965"/>
    <n v="0.88603127247542679"/>
    <x v="0"/>
    <n v="883.32"/>
  </r>
  <r>
    <x v="1330"/>
    <x v="4"/>
    <x v="4"/>
    <x v="6"/>
    <x v="1"/>
    <x v="1327"/>
    <n v="3302.97"/>
    <n v="726.65"/>
    <n v="2048.14"/>
    <n v="528.17999999999995"/>
    <n v="2576.3199999999997"/>
    <n v="0.20501335237858651"/>
    <n v="0.79498664762141358"/>
    <x v="0"/>
    <n v="1100.99"/>
  </r>
  <r>
    <x v="1331"/>
    <x v="1"/>
    <x v="1"/>
    <x v="5"/>
    <x v="0"/>
    <x v="1328"/>
    <n v="11266.42"/>
    <n v="3379.93"/>
    <n v="4127.8900000000003"/>
    <n v="3758.6"/>
    <n v="7886.49"/>
    <n v="0.47658717629769393"/>
    <n v="0.52341282370230613"/>
    <x v="0"/>
    <n v="1408.3025"/>
  </r>
  <r>
    <x v="1332"/>
    <x v="1"/>
    <x v="1"/>
    <x v="0"/>
    <x v="0"/>
    <x v="1329"/>
    <n v="16743.72"/>
    <n v="5023.12"/>
    <n v="3333.91"/>
    <n v="8386.69"/>
    <n v="11720.600000000002"/>
    <n v="0.71555125164240729"/>
    <n v="0.28444874835759254"/>
    <x v="0"/>
    <n v="3348.7440000000001"/>
  </r>
  <r>
    <x v="1333"/>
    <x v="3"/>
    <x v="3"/>
    <x v="1"/>
    <x v="1"/>
    <x v="1330"/>
    <n v="4479.17"/>
    <n v="1567.71"/>
    <n v="1697.88"/>
    <n v="1213.58"/>
    <n v="2911.46"/>
    <n v="0.41682867015174513"/>
    <n v="0.58317132984825482"/>
    <x v="0"/>
    <n v="2239.585"/>
  </r>
  <r>
    <x v="1334"/>
    <x v="4"/>
    <x v="5"/>
    <x v="4"/>
    <x v="0"/>
    <x v="1331"/>
    <n v="7123.8"/>
    <n v="1567.24"/>
    <n v="3210.12"/>
    <n v="2346.44"/>
    <n v="5556.56"/>
    <n v="0.42228285126049209"/>
    <n v="0.57771714873950786"/>
    <x v="0"/>
    <n v="1017.6857142857143"/>
  </r>
  <r>
    <x v="1335"/>
    <x v="3"/>
    <x v="3"/>
    <x v="6"/>
    <x v="2"/>
    <x v="1332"/>
    <n v="8360.66"/>
    <n v="3344.26"/>
    <n v="2064.3000000000002"/>
    <n v="2952.1"/>
    <n v="5016.3999999999996"/>
    <n v="0.58848975360816524"/>
    <n v="0.41151024639183487"/>
    <x v="0"/>
    <n v="2786.8866666666668"/>
  </r>
  <r>
    <x v="1336"/>
    <x v="4"/>
    <x v="4"/>
    <x v="3"/>
    <x v="2"/>
    <x v="1333"/>
    <n v="9637.2099999999991"/>
    <n v="2602.0500000000002"/>
    <n v="2973.85"/>
    <n v="4061.31"/>
    <n v="7035.1599999999989"/>
    <n v="0.57728751016323732"/>
    <n v="0.42271248983676285"/>
    <x v="0"/>
    <n v="2409.3024999999998"/>
  </r>
  <r>
    <x v="1337"/>
    <x v="4"/>
    <x v="4"/>
    <x v="7"/>
    <x v="1"/>
    <x v="1334"/>
    <n v="2785.94"/>
    <n v="612.91"/>
    <n v="1454.1"/>
    <n v="718.93"/>
    <n v="2173.0300000000002"/>
    <n v="0.33084218809680488"/>
    <n v="0.66915781190319501"/>
    <x v="0"/>
    <n v="2785.94"/>
  </r>
  <r>
    <x v="1338"/>
    <x v="0"/>
    <x v="7"/>
    <x v="6"/>
    <x v="2"/>
    <x v="1335"/>
    <n v="2062.6999999999998"/>
    <n v="206.27"/>
    <n v="429.51"/>
    <n v="1426.92"/>
    <n v="1856.4299999999998"/>
    <n v="0.76863657665519314"/>
    <n v="0.23136342334480697"/>
    <x v="0"/>
    <n v="687.56666666666661"/>
  </r>
  <r>
    <x v="1339"/>
    <x v="0"/>
    <x v="0"/>
    <x v="6"/>
    <x v="2"/>
    <x v="1336"/>
    <n v="2047.35"/>
    <n v="204.73"/>
    <n v="435.38"/>
    <n v="1407.24"/>
    <n v="1842.62"/>
    <n v="0.76371688139714111"/>
    <n v="0.23628311860285897"/>
    <x v="0"/>
    <n v="682.44999999999993"/>
  </r>
  <r>
    <x v="1340"/>
    <x v="1"/>
    <x v="1"/>
    <x v="0"/>
    <x v="1"/>
    <x v="1337"/>
    <n v="7613.59"/>
    <n v="1903.4"/>
    <n v="2911.77"/>
    <n v="2798.43"/>
    <n v="5710.1900000000005"/>
    <n v="0.49007651234021976"/>
    <n v="0.50992523891499231"/>
    <x v="0"/>
    <n v="1522.7180000000001"/>
  </r>
  <r>
    <x v="1341"/>
    <x v="2"/>
    <x v="2"/>
    <x v="6"/>
    <x v="0"/>
    <x v="1338"/>
    <n v="5095.1000000000004"/>
    <n v="764.27"/>
    <n v="921.27"/>
    <n v="3409.56"/>
    <n v="4330.83"/>
    <n v="0.78727634194831009"/>
    <n v="0.21272365805168986"/>
    <x v="0"/>
    <n v="1698.3666666666668"/>
  </r>
  <r>
    <x v="1342"/>
    <x v="2"/>
    <x v="2"/>
    <x v="0"/>
    <x v="2"/>
    <x v="1339"/>
    <n v="958.52"/>
    <n v="143.78"/>
    <n v="909.64"/>
    <n v="-94.89"/>
    <n v="814.74"/>
    <n v="-0.11646660284262464"/>
    <n v="1.1164788766968603"/>
    <x v="1"/>
    <n v="191.70400000000001"/>
  </r>
  <r>
    <x v="1343"/>
    <x v="0"/>
    <x v="7"/>
    <x v="7"/>
    <x v="1"/>
    <x v="1340"/>
    <n v="845.44"/>
    <n v="84.54"/>
    <n v="341.27"/>
    <n v="419.62"/>
    <n v="760.90000000000009"/>
    <n v="0.55147851228807987"/>
    <n v="0.44850834538047041"/>
    <x v="0"/>
    <n v="845.44"/>
  </r>
  <r>
    <x v="1344"/>
    <x v="0"/>
    <x v="7"/>
    <x v="7"/>
    <x v="1"/>
    <x v="1341"/>
    <n v="491.72"/>
    <n v="49.17"/>
    <n v="244.82"/>
    <n v="197.73"/>
    <n v="442.55"/>
    <n v="0.44679697209354874"/>
    <n v="0.55320302790645126"/>
    <x v="0"/>
    <n v="491.72"/>
  </r>
  <r>
    <x v="1345"/>
    <x v="0"/>
    <x v="0"/>
    <x v="3"/>
    <x v="0"/>
    <x v="1342"/>
    <n v="1422.53"/>
    <n v="142.25"/>
    <n v="711.85"/>
    <n v="568.42999999999995"/>
    <n v="1280.28"/>
    <n v="0.44398881494673037"/>
    <n v="0.55601118505326963"/>
    <x v="0"/>
    <n v="355.63249999999999"/>
  </r>
  <r>
    <x v="1346"/>
    <x v="1"/>
    <x v="1"/>
    <x v="0"/>
    <x v="2"/>
    <x v="1343"/>
    <n v="6406.28"/>
    <n v="1601.57"/>
    <n v="2689.76"/>
    <n v="2114.9499999999998"/>
    <n v="4804.71"/>
    <n v="0.44018265410399376"/>
    <n v="0.55981734589600629"/>
    <x v="0"/>
    <n v="1281.2559999999999"/>
  </r>
  <r>
    <x v="1347"/>
    <x v="4"/>
    <x v="4"/>
    <x v="0"/>
    <x v="0"/>
    <x v="1344"/>
    <n v="13665.24"/>
    <n v="3689.62"/>
    <n v="4098.2299999999996"/>
    <n v="5877.4"/>
    <n v="9975.619999999999"/>
    <n v="0.58917641209268201"/>
    <n v="0.41082459035127639"/>
    <x v="0"/>
    <n v="2733.0479999999998"/>
  </r>
  <r>
    <x v="1348"/>
    <x v="1"/>
    <x v="1"/>
    <x v="1"/>
    <x v="2"/>
    <x v="1345"/>
    <n v="5060.3500000000004"/>
    <n v="1265.0899999999999"/>
    <n v="2456.96"/>
    <n v="1338.31"/>
    <n v="3795.26"/>
    <n v="0.35262669751215986"/>
    <n v="0.64737593735343557"/>
    <x v="0"/>
    <n v="2530.1750000000002"/>
  </r>
  <r>
    <x v="1349"/>
    <x v="3"/>
    <x v="6"/>
    <x v="1"/>
    <x v="2"/>
    <x v="1346"/>
    <n v="5276.4"/>
    <n v="1846.74"/>
    <n v="2392.69"/>
    <n v="1036.97"/>
    <n v="3429.66"/>
    <n v="0.30235358606975621"/>
    <n v="0.69764641393024385"/>
    <x v="0"/>
    <n v="2638.2"/>
  </r>
  <r>
    <x v="1350"/>
    <x v="0"/>
    <x v="0"/>
    <x v="3"/>
    <x v="0"/>
    <x v="1347"/>
    <n v="2580.9699999999998"/>
    <n v="258.10000000000002"/>
    <n v="700.64"/>
    <n v="1622.23"/>
    <n v="2322.87"/>
    <n v="0.69837313323603989"/>
    <n v="0.30162686676396011"/>
    <x v="0"/>
    <n v="645.24249999999995"/>
  </r>
  <r>
    <x v="1351"/>
    <x v="2"/>
    <x v="2"/>
    <x v="7"/>
    <x v="1"/>
    <x v="1348"/>
    <n v="1635.28"/>
    <n v="245.29"/>
    <n v="494.78"/>
    <n v="895.21"/>
    <n v="1389.99"/>
    <n v="0.6440406046086663"/>
    <n v="0.35595939539133375"/>
    <x v="0"/>
    <n v="1635.28"/>
  </r>
  <r>
    <x v="1352"/>
    <x v="0"/>
    <x v="7"/>
    <x v="2"/>
    <x v="0"/>
    <x v="1349"/>
    <n v="2558.81"/>
    <n v="255.88"/>
    <n v="615.94000000000005"/>
    <n v="1686.99"/>
    <n v="2302.9299999999998"/>
    <n v="0.73254071986556257"/>
    <n v="0.26745928013443748"/>
    <x v="0"/>
    <n v="426.46833333333331"/>
  </r>
  <r>
    <x v="1353"/>
    <x v="1"/>
    <x v="1"/>
    <x v="1"/>
    <x v="1"/>
    <x v="1350"/>
    <n v="3445.05"/>
    <n v="861.26"/>
    <n v="1797.94"/>
    <n v="785.85"/>
    <n v="2583.79"/>
    <n v="0.30414623479462344"/>
    <n v="0.69585376520537667"/>
    <x v="0"/>
    <n v="1722.5250000000001"/>
  </r>
  <r>
    <x v="1354"/>
    <x v="1"/>
    <x v="1"/>
    <x v="6"/>
    <x v="2"/>
    <x v="1351"/>
    <n v="3922.52"/>
    <n v="980.63"/>
    <n v="2187.31"/>
    <n v="754.58"/>
    <n v="2941.89"/>
    <n v="0.25649497431923018"/>
    <n v="0.74350502568076982"/>
    <x v="0"/>
    <n v="1307.5066666666667"/>
  </r>
  <r>
    <x v="1355"/>
    <x v="0"/>
    <x v="0"/>
    <x v="7"/>
    <x v="1"/>
    <x v="1352"/>
    <n v="688.36"/>
    <n v="68.84"/>
    <n v="276.22000000000003"/>
    <n v="343.3"/>
    <n v="619.52"/>
    <n v="0.55413868801652899"/>
    <n v="0.44586131198347112"/>
    <x v="0"/>
    <n v="688.36"/>
  </r>
  <r>
    <x v="1356"/>
    <x v="0"/>
    <x v="0"/>
    <x v="2"/>
    <x v="2"/>
    <x v="1353"/>
    <n v="1441.43"/>
    <n v="144.13999999999999"/>
    <n v="778.86"/>
    <n v="518.42999999999995"/>
    <n v="1297.29"/>
    <n v="0.39962537289272249"/>
    <n v="0.60037462710727751"/>
    <x v="0"/>
    <n v="240.23833333333334"/>
  </r>
  <r>
    <x v="1357"/>
    <x v="3"/>
    <x v="3"/>
    <x v="5"/>
    <x v="0"/>
    <x v="1354"/>
    <n v="7893.74"/>
    <n v="2762.81"/>
    <n v="3774.09"/>
    <n v="1356.84"/>
    <n v="5130.93"/>
    <n v="0.26444328805888989"/>
    <n v="0.73555671194111005"/>
    <x v="0"/>
    <n v="986.71749999999997"/>
  </r>
  <r>
    <x v="1358"/>
    <x v="1"/>
    <x v="1"/>
    <x v="6"/>
    <x v="0"/>
    <x v="1355"/>
    <n v="5149.24"/>
    <n v="1287.31"/>
    <n v="2377.83"/>
    <n v="1484.1"/>
    <n v="3861.93"/>
    <n v="0.38428972042476173"/>
    <n v="0.61571027957523827"/>
    <x v="0"/>
    <n v="1716.4133333333332"/>
  </r>
  <r>
    <x v="1359"/>
    <x v="4"/>
    <x v="5"/>
    <x v="4"/>
    <x v="0"/>
    <x v="1356"/>
    <n v="10885.7"/>
    <n v="2939.14"/>
    <n v="3601.76"/>
    <n v="4344.8"/>
    <n v="7946.5600000000013"/>
    <n v="0.54675230540007247"/>
    <n v="0.45324769459992748"/>
    <x v="0"/>
    <n v="1555.1000000000001"/>
  </r>
  <r>
    <x v="1360"/>
    <x v="3"/>
    <x v="3"/>
    <x v="0"/>
    <x v="1"/>
    <x v="1357"/>
    <n v="5469.33"/>
    <n v="1914.27"/>
    <n v="3841.13"/>
    <n v="-286.06"/>
    <n v="3555.06"/>
    <n v="-8.0465589891591138E-2"/>
    <n v="1.080468402783638"/>
    <x v="1"/>
    <n v="1093.866"/>
  </r>
  <r>
    <x v="1361"/>
    <x v="3"/>
    <x v="3"/>
    <x v="7"/>
    <x v="1"/>
    <x v="1358"/>
    <n v="6726.34"/>
    <n v="2354.2199999999998"/>
    <n v="2142.3000000000002"/>
    <n v="2229.83"/>
    <n v="4372.1200000000008"/>
    <n v="0.51001116163325788"/>
    <n v="0.48999112558667185"/>
    <x v="0"/>
    <n v="6726.34"/>
  </r>
  <r>
    <x v="1362"/>
    <x v="2"/>
    <x v="2"/>
    <x v="4"/>
    <x v="0"/>
    <x v="1359"/>
    <n v="5726.13"/>
    <n v="858.92"/>
    <n v="1688.1"/>
    <n v="3179.11"/>
    <n v="4867.21"/>
    <n v="0.65316885854524465"/>
    <n v="0.34683114145475535"/>
    <x v="0"/>
    <n v="818.01857142857148"/>
  </r>
  <r>
    <x v="1363"/>
    <x v="4"/>
    <x v="4"/>
    <x v="3"/>
    <x v="0"/>
    <x v="1360"/>
    <n v="4777.6400000000003"/>
    <n v="1051.08"/>
    <n v="2744.07"/>
    <n v="982.49"/>
    <n v="3726.5600000000004"/>
    <n v="0.2636452921729423"/>
    <n v="0.73635470782705759"/>
    <x v="0"/>
    <n v="1194.4100000000001"/>
  </r>
  <r>
    <x v="1364"/>
    <x v="2"/>
    <x v="2"/>
    <x v="0"/>
    <x v="0"/>
    <x v="1361"/>
    <n v="2527.79"/>
    <n v="379.17"/>
    <n v="1225.1400000000001"/>
    <n v="923.49"/>
    <n v="2148.62"/>
    <n v="0.42980610810659869"/>
    <n v="0.57019854604350706"/>
    <x v="0"/>
    <n v="505.55799999999999"/>
  </r>
  <r>
    <x v="1365"/>
    <x v="1"/>
    <x v="1"/>
    <x v="0"/>
    <x v="2"/>
    <x v="1362"/>
    <n v="4106.6099999999997"/>
    <n v="1026.6500000000001"/>
    <n v="3897.17"/>
    <n v="-817.21"/>
    <n v="3079.9599999999996"/>
    <n v="-0.26533136793984341"/>
    <n v="1.2653313679398435"/>
    <x v="1"/>
    <n v="821.32199999999989"/>
  </r>
  <r>
    <x v="1366"/>
    <x v="4"/>
    <x v="4"/>
    <x v="6"/>
    <x v="1"/>
    <x v="1363"/>
    <n v="4762.2700000000004"/>
    <n v="1047.7"/>
    <n v="1855.01"/>
    <n v="1859.55"/>
    <n v="3714.5700000000006"/>
    <n v="0.50060976102213706"/>
    <n v="0.49938754687621978"/>
    <x v="0"/>
    <n v="1587.4233333333334"/>
  </r>
  <r>
    <x v="1367"/>
    <x v="4"/>
    <x v="5"/>
    <x v="4"/>
    <x v="0"/>
    <x v="1364"/>
    <n v="7236.49"/>
    <n v="1592.03"/>
    <n v="5228.28"/>
    <n v="416.19"/>
    <n v="5644.46"/>
    <n v="7.3734245614283739E-2"/>
    <n v="0.92626752603437701"/>
    <x v="2"/>
    <n v="1033.7842857142857"/>
  </r>
  <r>
    <x v="1368"/>
    <x v="1"/>
    <x v="1"/>
    <x v="0"/>
    <x v="2"/>
    <x v="1365"/>
    <n v="10150.1"/>
    <n v="3045.03"/>
    <n v="3309.86"/>
    <n v="3795.2"/>
    <n v="7105.07"/>
    <n v="0.53415378032869487"/>
    <n v="0.46584481222563612"/>
    <x v="0"/>
    <n v="2030.02"/>
  </r>
  <r>
    <x v="1369"/>
    <x v="4"/>
    <x v="5"/>
    <x v="1"/>
    <x v="2"/>
    <x v="1366"/>
    <n v="8492.7199999999993"/>
    <n v="2293.0300000000002"/>
    <n v="1778.8"/>
    <n v="4420.8900000000003"/>
    <n v="6199.6899999999987"/>
    <n v="0.71308242831496438"/>
    <n v="0.2869175716850359"/>
    <x v="0"/>
    <n v="4246.3599999999997"/>
  </r>
  <r>
    <x v="1370"/>
    <x v="1"/>
    <x v="1"/>
    <x v="7"/>
    <x v="1"/>
    <x v="1367"/>
    <n v="6874.37"/>
    <n v="1718.59"/>
    <n v="2035.13"/>
    <n v="3120.65"/>
    <n v="5155.78"/>
    <n v="0.60527214116971639"/>
    <n v="0.39472785883028372"/>
    <x v="0"/>
    <n v="6874.37"/>
  </r>
  <r>
    <x v="1371"/>
    <x v="0"/>
    <x v="0"/>
    <x v="1"/>
    <x v="2"/>
    <x v="1368"/>
    <n v="1167.52"/>
    <n v="116.75"/>
    <n v="490.15"/>
    <n v="560.62"/>
    <n v="1050.77"/>
    <n v="0.53353255231877572"/>
    <n v="0.46646744768122422"/>
    <x v="0"/>
    <n v="583.76"/>
  </r>
  <r>
    <x v="1372"/>
    <x v="4"/>
    <x v="4"/>
    <x v="6"/>
    <x v="2"/>
    <x v="1369"/>
    <n v="5548.37"/>
    <n v="1220.6400000000001"/>
    <n v="2607.35"/>
    <n v="1720.37"/>
    <n v="4327.7299999999996"/>
    <n v="0.39752248869499718"/>
    <n v="0.60247520062480797"/>
    <x v="0"/>
    <n v="1849.4566666666667"/>
  </r>
  <r>
    <x v="1373"/>
    <x v="1"/>
    <x v="1"/>
    <x v="2"/>
    <x v="0"/>
    <x v="1370"/>
    <n v="9754.74"/>
    <n v="2926.42"/>
    <n v="2895.64"/>
    <n v="3932.67"/>
    <n v="6828.32"/>
    <n v="0.57593522271949771"/>
    <n v="0.42406331279143333"/>
    <x v="0"/>
    <n v="1625.79"/>
  </r>
  <r>
    <x v="1374"/>
    <x v="0"/>
    <x v="0"/>
    <x v="5"/>
    <x v="0"/>
    <x v="1371"/>
    <n v="2148.37"/>
    <n v="214.84"/>
    <n v="1049.26"/>
    <n v="884.27"/>
    <n v="1933.53"/>
    <n v="0.45733451252372603"/>
    <n v="0.54266548747627397"/>
    <x v="0"/>
    <n v="268.54624999999999"/>
  </r>
  <r>
    <x v="1375"/>
    <x v="3"/>
    <x v="6"/>
    <x v="6"/>
    <x v="1"/>
    <x v="1372"/>
    <n v="5850.92"/>
    <n v="2047.82"/>
    <n v="2423.23"/>
    <n v="1379.87"/>
    <n v="3803.1000000000004"/>
    <n v="0.36282769319765446"/>
    <n v="0.63717230680234538"/>
    <x v="0"/>
    <n v="1950.3066666666666"/>
  </r>
  <r>
    <x v="1376"/>
    <x v="0"/>
    <x v="0"/>
    <x v="7"/>
    <x v="1"/>
    <x v="1373"/>
    <n v="1535.86"/>
    <n v="153.59"/>
    <n v="289.23"/>
    <n v="1093.04"/>
    <n v="1382.27"/>
    <n v="0.79075723266800257"/>
    <n v="0.20924276733199737"/>
    <x v="0"/>
    <n v="1535.86"/>
  </r>
  <r>
    <x v="1377"/>
    <x v="3"/>
    <x v="3"/>
    <x v="0"/>
    <x v="0"/>
    <x v="1374"/>
    <n v="13009.47"/>
    <n v="5203.79"/>
    <n v="2954.31"/>
    <n v="4851.37"/>
    <n v="7805.6799999999994"/>
    <n v="0.62151792028369091"/>
    <n v="0.37848207971630915"/>
    <x v="0"/>
    <n v="2601.8939999999998"/>
  </r>
  <r>
    <x v="1378"/>
    <x v="4"/>
    <x v="5"/>
    <x v="4"/>
    <x v="2"/>
    <x v="1375"/>
    <n v="6731.04"/>
    <n v="1480.83"/>
    <n v="4233.4799999999996"/>
    <n v="1016.73"/>
    <n v="5250.21"/>
    <n v="0.19365511093841961"/>
    <n v="0.80634488906158031"/>
    <x v="0"/>
    <n v="961.5771428571428"/>
  </r>
  <r>
    <x v="1379"/>
    <x v="0"/>
    <x v="7"/>
    <x v="4"/>
    <x v="0"/>
    <x v="1376"/>
    <n v="2553.7600000000002"/>
    <n v="255.38"/>
    <n v="947.52"/>
    <n v="1350.87"/>
    <n v="2298.38"/>
    <n v="0.58774876217161642"/>
    <n v="0.41225558871901075"/>
    <x v="0"/>
    <n v="364.82285714285717"/>
  </r>
  <r>
    <x v="1380"/>
    <x v="1"/>
    <x v="1"/>
    <x v="3"/>
    <x v="2"/>
    <x v="1377"/>
    <n v="6796.88"/>
    <n v="1699.22"/>
    <n v="2631.19"/>
    <n v="2466.4699999999998"/>
    <n v="5097.66"/>
    <n v="0.4838435674407473"/>
    <n v="0.5161564325592527"/>
    <x v="0"/>
    <n v="1699.22"/>
  </r>
  <r>
    <x v="1381"/>
    <x v="0"/>
    <x v="7"/>
    <x v="6"/>
    <x v="1"/>
    <x v="1378"/>
    <n v="840.12"/>
    <n v="84.01"/>
    <n v="599.83000000000004"/>
    <n v="156.29"/>
    <n v="756.11"/>
    <n v="0.20670272843898374"/>
    <n v="0.79331049714988566"/>
    <x v="0"/>
    <n v="280.04000000000002"/>
  </r>
  <r>
    <x v="1382"/>
    <x v="3"/>
    <x v="6"/>
    <x v="7"/>
    <x v="1"/>
    <x v="1379"/>
    <n v="4712.1400000000003"/>
    <n v="1649.25"/>
    <n v="1411.94"/>
    <n v="1650.96"/>
    <n v="3062.8900000000003"/>
    <n v="0.53902033700198171"/>
    <n v="0.46098292788836681"/>
    <x v="0"/>
    <n v="4712.1400000000003"/>
  </r>
  <r>
    <x v="1383"/>
    <x v="0"/>
    <x v="7"/>
    <x v="3"/>
    <x v="2"/>
    <x v="1380"/>
    <n v="1116.8"/>
    <n v="111.68"/>
    <n v="436.67"/>
    <n v="568.45000000000005"/>
    <n v="1005.1199999999999"/>
    <n v="0.56555436166825868"/>
    <n v="0.43444563833174155"/>
    <x v="0"/>
    <n v="279.2"/>
  </r>
  <r>
    <x v="1384"/>
    <x v="2"/>
    <x v="2"/>
    <x v="0"/>
    <x v="0"/>
    <x v="1381"/>
    <n v="1942.65"/>
    <n v="291.39999999999998"/>
    <n v="1423.94"/>
    <n v="227.31"/>
    <n v="1651.25"/>
    <n v="0.13765934897804694"/>
    <n v="0.86234065102195312"/>
    <x v="0"/>
    <n v="388.53000000000003"/>
  </r>
  <r>
    <x v="1385"/>
    <x v="4"/>
    <x v="4"/>
    <x v="2"/>
    <x v="2"/>
    <x v="1382"/>
    <n v="8108.58"/>
    <n v="2189.3200000000002"/>
    <n v="4452.6099999999997"/>
    <n v="1466.66"/>
    <n v="5919.26"/>
    <n v="0.24777759382084924"/>
    <n v="0.75222409557951497"/>
    <x v="0"/>
    <n v="1351.43"/>
  </r>
  <r>
    <x v="1386"/>
    <x v="1"/>
    <x v="1"/>
    <x v="6"/>
    <x v="0"/>
    <x v="1383"/>
    <n v="7091.89"/>
    <n v="1772.97"/>
    <n v="3169.04"/>
    <n v="2149.88"/>
    <n v="5318.92"/>
    <n v="0.40419483654576494"/>
    <n v="0.59580516345423506"/>
    <x v="0"/>
    <n v="2363.9633333333336"/>
  </r>
  <r>
    <x v="1387"/>
    <x v="0"/>
    <x v="0"/>
    <x v="2"/>
    <x v="2"/>
    <x v="1384"/>
    <n v="1206.8599999999999"/>
    <n v="120.69"/>
    <n v="857.01"/>
    <n v="229.17"/>
    <n v="1086.1699999999998"/>
    <n v="0.21098907169227654"/>
    <n v="0.78902013496966417"/>
    <x v="0"/>
    <n v="201.14333333333332"/>
  </r>
  <r>
    <x v="1388"/>
    <x v="4"/>
    <x v="4"/>
    <x v="7"/>
    <x v="1"/>
    <x v="1385"/>
    <n v="5180.55"/>
    <n v="1139.72"/>
    <n v="1287.71"/>
    <n v="2753.12"/>
    <n v="4040.83"/>
    <n v="0.68132537127273352"/>
    <n v="0.31867462872726643"/>
    <x v="0"/>
    <n v="5180.55"/>
  </r>
  <r>
    <x v="1389"/>
    <x v="4"/>
    <x v="4"/>
    <x v="2"/>
    <x v="0"/>
    <x v="1386"/>
    <n v="6945.19"/>
    <n v="1527.94"/>
    <n v="4714.43"/>
    <n v="702.82"/>
    <n v="5417.25"/>
    <n v="0.12973741289399604"/>
    <n v="0.87026258710600402"/>
    <x v="0"/>
    <n v="1157.5316666666665"/>
  </r>
  <r>
    <x v="1390"/>
    <x v="4"/>
    <x v="4"/>
    <x v="2"/>
    <x v="0"/>
    <x v="1387"/>
    <n v="10480.969999999999"/>
    <n v="2829.86"/>
    <n v="4595.6499999999996"/>
    <n v="3055.46"/>
    <n v="7651.1099999999988"/>
    <n v="0.39934859125015854"/>
    <n v="0.60065140874984158"/>
    <x v="0"/>
    <n v="1746.8283333333331"/>
  </r>
  <r>
    <x v="1391"/>
    <x v="3"/>
    <x v="6"/>
    <x v="7"/>
    <x v="1"/>
    <x v="1388"/>
    <n v="7235.45"/>
    <n v="2532.41"/>
    <n v="1382.77"/>
    <n v="3320.27"/>
    <n v="4703.04"/>
    <n v="0.7059837892086821"/>
    <n v="0.29401621079131796"/>
    <x v="0"/>
    <n v="7235.45"/>
  </r>
  <r>
    <x v="1392"/>
    <x v="0"/>
    <x v="0"/>
    <x v="7"/>
    <x v="1"/>
    <x v="1389"/>
    <n v="517.22"/>
    <n v="51.72"/>
    <n v="317.88"/>
    <n v="147.62"/>
    <n v="465.5"/>
    <n v="0.31712137486573577"/>
    <n v="0.68287862513426423"/>
    <x v="0"/>
    <n v="517.22"/>
  </r>
  <r>
    <x v="1393"/>
    <x v="2"/>
    <x v="2"/>
    <x v="6"/>
    <x v="2"/>
    <x v="1390"/>
    <n v="980.04"/>
    <n v="147.01"/>
    <n v="930.06"/>
    <n v="-97.02"/>
    <n v="833.03"/>
    <n v="-0.11646639376733131"/>
    <n v="1.1164783981369217"/>
    <x v="1"/>
    <n v="326.68"/>
  </r>
  <r>
    <x v="1394"/>
    <x v="4"/>
    <x v="4"/>
    <x v="3"/>
    <x v="1"/>
    <x v="1391"/>
    <n v="2329.17"/>
    <n v="512.41999999999996"/>
    <n v="2210.38"/>
    <n v="-393.63"/>
    <n v="1816.75"/>
    <n v="-0.21666712536122196"/>
    <n v="1.216667125361222"/>
    <x v="1"/>
    <n v="582.29250000000002"/>
  </r>
  <r>
    <x v="1395"/>
    <x v="3"/>
    <x v="3"/>
    <x v="5"/>
    <x v="0"/>
    <x v="1392"/>
    <n v="3648.89"/>
    <n v="1277.1099999999999"/>
    <n v="3462.8"/>
    <n v="-1091.02"/>
    <n v="2371.7799999999997"/>
    <n v="-0.4600005059491184"/>
    <n v="1.4600005059491186"/>
    <x v="1"/>
    <n v="456.11124999999998"/>
  </r>
  <r>
    <x v="1396"/>
    <x v="2"/>
    <x v="2"/>
    <x v="7"/>
    <x v="1"/>
    <x v="1393"/>
    <n v="2288"/>
    <n v="343.2"/>
    <n v="658.74"/>
    <n v="1286.06"/>
    <n v="1944.8"/>
    <n v="0.66128136569313034"/>
    <n v="0.3387186343068696"/>
    <x v="0"/>
    <n v="2288"/>
  </r>
  <r>
    <x v="1397"/>
    <x v="4"/>
    <x v="5"/>
    <x v="0"/>
    <x v="0"/>
    <x v="1394"/>
    <n v="4554.47"/>
    <n v="1001.98"/>
    <n v="2769.55"/>
    <n v="782.94"/>
    <n v="3552.4900000000002"/>
    <n v="0.22039189413622559"/>
    <n v="0.77960810586377438"/>
    <x v="0"/>
    <n v="910.89400000000001"/>
  </r>
  <r>
    <x v="1398"/>
    <x v="4"/>
    <x v="4"/>
    <x v="2"/>
    <x v="2"/>
    <x v="1395"/>
    <n v="10243.33"/>
    <n v="2765.7"/>
    <n v="3795.76"/>
    <n v="3681.88"/>
    <n v="7477.63"/>
    <n v="0.4923859565129593"/>
    <n v="0.50761538080916013"/>
    <x v="0"/>
    <n v="1707.2216666666666"/>
  </r>
  <r>
    <x v="1399"/>
    <x v="4"/>
    <x v="4"/>
    <x v="7"/>
    <x v="1"/>
    <x v="1396"/>
    <n v="5314.62"/>
    <n v="1169.22"/>
    <n v="1774.98"/>
    <n v="2370.42"/>
    <n v="4145.3999999999996"/>
    <n v="0.57181936604429018"/>
    <n v="0.42818063395570999"/>
    <x v="0"/>
    <n v="5314.62"/>
  </r>
  <r>
    <x v="1400"/>
    <x v="2"/>
    <x v="2"/>
    <x v="3"/>
    <x v="0"/>
    <x v="1397"/>
    <n v="4850.17"/>
    <n v="727.52"/>
    <n v="985.96"/>
    <n v="3136.68"/>
    <n v="4122.6499999999996"/>
    <n v="0.76084072138066539"/>
    <n v="0.23915685299503964"/>
    <x v="0"/>
    <n v="1212.5425"/>
  </r>
  <r>
    <x v="1401"/>
    <x v="3"/>
    <x v="3"/>
    <x v="4"/>
    <x v="2"/>
    <x v="1398"/>
    <n v="8308.74"/>
    <n v="3323.5"/>
    <n v="4330.55"/>
    <n v="654.70000000000005"/>
    <n v="4985.24"/>
    <n v="0.13132767930932113"/>
    <n v="0.86867432661215915"/>
    <x v="0"/>
    <n v="1186.962857142857"/>
  </r>
  <r>
    <x v="1402"/>
    <x v="0"/>
    <x v="7"/>
    <x v="6"/>
    <x v="1"/>
    <x v="1399"/>
    <n v="653.89"/>
    <n v="65.39"/>
    <n v="603"/>
    <n v="-14.5"/>
    <n v="588.5"/>
    <n v="-2.4638912489379779E-2"/>
    <n v="1.0246389124893798"/>
    <x v="1"/>
    <n v="217.96333333333334"/>
  </r>
  <r>
    <x v="1403"/>
    <x v="2"/>
    <x v="2"/>
    <x v="2"/>
    <x v="0"/>
    <x v="1400"/>
    <n v="4310.58"/>
    <n v="646.59"/>
    <n v="1709.37"/>
    <n v="1954.62"/>
    <n v="3663.99"/>
    <n v="0.53346761317580016"/>
    <n v="0.46653238682419984"/>
    <x v="0"/>
    <n v="718.43"/>
  </r>
  <r>
    <x v="1404"/>
    <x v="2"/>
    <x v="2"/>
    <x v="4"/>
    <x v="0"/>
    <x v="1401"/>
    <n v="1115.51"/>
    <n v="167.33"/>
    <n v="1058.6099999999999"/>
    <n v="-110.43"/>
    <n v="948.18"/>
    <n v="-0.11646522812124281"/>
    <n v="1.1164652281212428"/>
    <x v="1"/>
    <n v="159.35857142857142"/>
  </r>
  <r>
    <x v="1405"/>
    <x v="3"/>
    <x v="3"/>
    <x v="7"/>
    <x v="1"/>
    <x v="1402"/>
    <n v="4450.2299999999996"/>
    <n v="1557.58"/>
    <n v="1437.13"/>
    <n v="1455.52"/>
    <n v="2892.6499999999996"/>
    <n v="0.50317874613243918"/>
    <n v="0.49682125386756099"/>
    <x v="0"/>
    <n v="4450.2299999999996"/>
  </r>
  <r>
    <x v="1406"/>
    <x v="1"/>
    <x v="1"/>
    <x v="7"/>
    <x v="1"/>
    <x v="1403"/>
    <n v="2546.33"/>
    <n v="636.58000000000004"/>
    <n v="1551.12"/>
    <n v="358.63"/>
    <n v="1909.75"/>
    <n v="0.18778897761487107"/>
    <n v="0.81221102238512888"/>
    <x v="0"/>
    <n v="2546.33"/>
  </r>
  <r>
    <x v="1407"/>
    <x v="4"/>
    <x v="5"/>
    <x v="0"/>
    <x v="0"/>
    <x v="1404"/>
    <n v="8503.57"/>
    <n v="2295.96"/>
    <n v="3793.31"/>
    <n v="2414.29"/>
    <n v="6207.61"/>
    <n v="0.38892423976377383"/>
    <n v="0.61107414931028203"/>
    <x v="0"/>
    <n v="1700.7139999999999"/>
  </r>
  <r>
    <x v="1408"/>
    <x v="4"/>
    <x v="4"/>
    <x v="0"/>
    <x v="0"/>
    <x v="1405"/>
    <n v="6320.95"/>
    <n v="1390.61"/>
    <n v="3876.98"/>
    <n v="1053.3699999999999"/>
    <n v="4930.34"/>
    <n v="0.21365057987887243"/>
    <n v="0.78635144837881366"/>
    <x v="0"/>
    <n v="1264.19"/>
  </r>
  <r>
    <x v="1409"/>
    <x v="0"/>
    <x v="0"/>
    <x v="2"/>
    <x v="0"/>
    <x v="1406"/>
    <n v="2072.83"/>
    <n v="207.28"/>
    <n v="643.79999999999995"/>
    <n v="1221.75"/>
    <n v="1865.55"/>
    <n v="0.65490069952560903"/>
    <n v="0.34509930047439091"/>
    <x v="0"/>
    <n v="345.47166666666664"/>
  </r>
  <r>
    <x v="1410"/>
    <x v="4"/>
    <x v="4"/>
    <x v="4"/>
    <x v="0"/>
    <x v="1407"/>
    <n v="6208.58"/>
    <n v="1365.89"/>
    <n v="4549.5"/>
    <n v="293.2"/>
    <n v="4842.6899999999996"/>
    <n v="6.0544862462804765E-2"/>
    <n v="0.93945720250521925"/>
    <x v="2"/>
    <n v="886.93999999999994"/>
  </r>
  <r>
    <x v="1411"/>
    <x v="3"/>
    <x v="3"/>
    <x v="5"/>
    <x v="0"/>
    <x v="1408"/>
    <n v="13604.58"/>
    <n v="5441.83"/>
    <n v="3959.35"/>
    <n v="4203.3999999999996"/>
    <n v="8162.75"/>
    <n v="0.51494900615601358"/>
    <n v="0.48505099384398637"/>
    <x v="0"/>
    <n v="1700.5725"/>
  </r>
  <r>
    <x v="1412"/>
    <x v="1"/>
    <x v="1"/>
    <x v="4"/>
    <x v="0"/>
    <x v="1409"/>
    <n v="11620.12"/>
    <n v="3486.04"/>
    <n v="3247.57"/>
    <n v="4886.5200000000004"/>
    <n v="8134.0800000000008"/>
    <n v="0.6007464888469255"/>
    <n v="0.39925474054840865"/>
    <x v="0"/>
    <n v="1660.017142857143"/>
  </r>
  <r>
    <x v="1413"/>
    <x v="4"/>
    <x v="4"/>
    <x v="7"/>
    <x v="1"/>
    <x v="1410"/>
    <n v="3343.27"/>
    <n v="735.52"/>
    <n v="1580.89"/>
    <n v="1026.8599999999999"/>
    <n v="2607.75"/>
    <n v="0.39377240916498896"/>
    <n v="0.6062275908350111"/>
    <x v="0"/>
    <n v="3343.27"/>
  </r>
  <r>
    <x v="1414"/>
    <x v="4"/>
    <x v="5"/>
    <x v="5"/>
    <x v="0"/>
    <x v="1411"/>
    <n v="2804.04"/>
    <n v="616.89"/>
    <n v="2661.04"/>
    <n v="-473.88"/>
    <n v="2187.15"/>
    <n v="-0.21666552362663741"/>
    <n v="1.2166700957867544"/>
    <x v="1"/>
    <n v="350.505"/>
  </r>
  <r>
    <x v="1415"/>
    <x v="0"/>
    <x v="0"/>
    <x v="2"/>
    <x v="1"/>
    <x v="1412"/>
    <n v="1142.3599999999999"/>
    <n v="114.24"/>
    <n v="576.20000000000005"/>
    <n v="451.93"/>
    <n v="1028.1199999999999"/>
    <n v="0.43956931097537255"/>
    <n v="0.56044041551569868"/>
    <x v="0"/>
    <n v="190.39333333333332"/>
  </r>
  <r>
    <x v="1416"/>
    <x v="1"/>
    <x v="1"/>
    <x v="7"/>
    <x v="1"/>
    <x v="1413"/>
    <n v="4965.32"/>
    <n v="1241.33"/>
    <n v="1819.71"/>
    <n v="1904.28"/>
    <n v="3723.99"/>
    <n v="0.51135475659172014"/>
    <n v="0.48864524340827986"/>
    <x v="0"/>
    <n v="4965.32"/>
  </r>
  <r>
    <x v="1417"/>
    <x v="0"/>
    <x v="7"/>
    <x v="0"/>
    <x v="0"/>
    <x v="1414"/>
    <n v="1168.68"/>
    <n v="116.87"/>
    <n v="659.27"/>
    <n v="392.54"/>
    <n v="1051.81"/>
    <n v="0.37320428594518024"/>
    <n v="0.62679571405481982"/>
    <x v="0"/>
    <n v="233.73600000000002"/>
  </r>
  <r>
    <x v="1418"/>
    <x v="3"/>
    <x v="6"/>
    <x v="3"/>
    <x v="2"/>
    <x v="1415"/>
    <n v="5615.91"/>
    <n v="1965.57"/>
    <n v="3654.41"/>
    <n v="-4.07"/>
    <n v="3650.34"/>
    <n v="-1.1149646334314065E-3"/>
    <n v="1.0011149646334314"/>
    <x v="1"/>
    <n v="1403.9775"/>
  </r>
  <r>
    <x v="1419"/>
    <x v="4"/>
    <x v="4"/>
    <x v="1"/>
    <x v="2"/>
    <x v="1416"/>
    <n v="4325.26"/>
    <n v="951.56"/>
    <n v="2157.06"/>
    <n v="1216.6500000000001"/>
    <n v="3373.7000000000003"/>
    <n v="0.36062779737380324"/>
    <n v="0.6393751667308889"/>
    <x v="0"/>
    <n v="2162.63"/>
  </r>
  <r>
    <x v="1420"/>
    <x v="4"/>
    <x v="5"/>
    <x v="5"/>
    <x v="0"/>
    <x v="1417"/>
    <n v="9870.42"/>
    <n v="2665.01"/>
    <n v="5199.1099999999997"/>
    <n v="2006.3"/>
    <n v="7205.41"/>
    <n v="0.27844355838182699"/>
    <n v="0.72155644161817301"/>
    <x v="0"/>
    <n v="1233.8025"/>
  </r>
  <r>
    <x v="1421"/>
    <x v="1"/>
    <x v="1"/>
    <x v="1"/>
    <x v="2"/>
    <x v="1418"/>
    <n v="9647.02"/>
    <n v="2894.11"/>
    <n v="1860.55"/>
    <n v="4892.37"/>
    <n v="6752.91"/>
    <n v="0.72448322278839794"/>
    <n v="0.27551825805467567"/>
    <x v="0"/>
    <n v="4823.51"/>
  </r>
  <r>
    <x v="1422"/>
    <x v="1"/>
    <x v="1"/>
    <x v="7"/>
    <x v="1"/>
    <x v="1419"/>
    <n v="7876.44"/>
    <n v="1969.11"/>
    <n v="1408.21"/>
    <n v="4499.12"/>
    <n v="5907.33"/>
    <n v="0.76161650017859173"/>
    <n v="0.23838349982140833"/>
    <x v="0"/>
    <n v="7876.44"/>
  </r>
  <r>
    <x v="1423"/>
    <x v="4"/>
    <x v="5"/>
    <x v="4"/>
    <x v="0"/>
    <x v="1420"/>
    <n v="3227.35"/>
    <n v="710.02"/>
    <n v="3062.75"/>
    <n v="-545.41999999999996"/>
    <n v="2517.33"/>
    <n v="-0.21666607079723357"/>
    <n v="1.2166660707972337"/>
    <x v="1"/>
    <n v="461.05"/>
  </r>
  <r>
    <x v="1424"/>
    <x v="1"/>
    <x v="1"/>
    <x v="0"/>
    <x v="1"/>
    <x v="1421"/>
    <n v="4817.33"/>
    <n v="1204.33"/>
    <n v="2898.16"/>
    <n v="714.84"/>
    <n v="3613"/>
    <n v="0.19785220038748963"/>
    <n v="0.80214779961251037"/>
    <x v="0"/>
    <n v="963.46600000000001"/>
  </r>
  <r>
    <x v="1425"/>
    <x v="3"/>
    <x v="3"/>
    <x v="6"/>
    <x v="0"/>
    <x v="1422"/>
    <n v="11514.71"/>
    <n v="4605.88"/>
    <n v="3119.98"/>
    <n v="3788.85"/>
    <n v="6908.829999999999"/>
    <n v="0.54840689378664698"/>
    <n v="0.45159310621335313"/>
    <x v="0"/>
    <n v="3838.2366666666662"/>
  </r>
  <r>
    <x v="1426"/>
    <x v="1"/>
    <x v="1"/>
    <x v="6"/>
    <x v="2"/>
    <x v="1423"/>
    <n v="9232.36"/>
    <n v="2769.71"/>
    <n v="2572.77"/>
    <n v="3889.88"/>
    <n v="6462.6500000000005"/>
    <n v="0.60190169667241766"/>
    <n v="0.39809830332758228"/>
    <x v="0"/>
    <n v="3077.4533333333334"/>
  </r>
  <r>
    <x v="1427"/>
    <x v="0"/>
    <x v="7"/>
    <x v="1"/>
    <x v="1"/>
    <x v="1424"/>
    <n v="746.69"/>
    <n v="74.67"/>
    <n v="337.03"/>
    <n v="334.99"/>
    <n v="672.0200000000001"/>
    <n v="0.49848218803011807"/>
    <n v="0.50151781196988177"/>
    <x v="0"/>
    <n v="373.34500000000003"/>
  </r>
  <r>
    <x v="1428"/>
    <x v="3"/>
    <x v="3"/>
    <x v="3"/>
    <x v="2"/>
    <x v="1425"/>
    <n v="3833.86"/>
    <n v="1341.85"/>
    <n v="3360.79"/>
    <n v="-868.78"/>
    <n v="2492.0100000000002"/>
    <n v="-0.34862620936513089"/>
    <n v="1.3486262093651309"/>
    <x v="1"/>
    <n v="958.46500000000003"/>
  </r>
  <r>
    <x v="1429"/>
    <x v="0"/>
    <x v="0"/>
    <x v="1"/>
    <x v="1"/>
    <x v="1426"/>
    <n v="771.65"/>
    <n v="77.16"/>
    <n v="492.13"/>
    <n v="202.36"/>
    <n v="694.49"/>
    <n v="0.29137928551886999"/>
    <n v="0.70862071448113007"/>
    <x v="0"/>
    <n v="385.82499999999999"/>
  </r>
  <r>
    <x v="1430"/>
    <x v="3"/>
    <x v="3"/>
    <x v="7"/>
    <x v="1"/>
    <x v="1427"/>
    <n v="4930.91"/>
    <n v="1725.82"/>
    <n v="1307.8599999999999"/>
    <n v="1897.24"/>
    <n v="3205.09"/>
    <n v="0.591945935995557"/>
    <n v="0.40805718404163371"/>
    <x v="0"/>
    <n v="4930.91"/>
  </r>
  <r>
    <x v="1431"/>
    <x v="4"/>
    <x v="4"/>
    <x v="3"/>
    <x v="1"/>
    <x v="1428"/>
    <n v="4682.8100000000004"/>
    <n v="1030.22"/>
    <n v="2250.58"/>
    <n v="1402.02"/>
    <n v="3652.59"/>
    <n v="0.38384269792120113"/>
    <n v="0.6161600398621252"/>
    <x v="0"/>
    <n v="1170.7025000000001"/>
  </r>
  <r>
    <x v="1432"/>
    <x v="4"/>
    <x v="4"/>
    <x v="6"/>
    <x v="2"/>
    <x v="1429"/>
    <n v="6011.44"/>
    <n v="1322.52"/>
    <n v="2873.87"/>
    <n v="1815.05"/>
    <n v="4688.92"/>
    <n v="0.38709340317173252"/>
    <n v="0.61290659682826742"/>
    <x v="0"/>
    <n v="2003.8133333333333"/>
  </r>
  <r>
    <x v="1433"/>
    <x v="2"/>
    <x v="2"/>
    <x v="0"/>
    <x v="1"/>
    <x v="1430"/>
    <n v="1178.49"/>
    <n v="176.77"/>
    <n v="988.35"/>
    <n v="13.37"/>
    <n v="1001.72"/>
    <n v="1.3347043085892265E-2"/>
    <n v="0.9866529569141077"/>
    <x v="2"/>
    <n v="235.69800000000001"/>
  </r>
  <r>
    <x v="1434"/>
    <x v="4"/>
    <x v="4"/>
    <x v="5"/>
    <x v="1"/>
    <x v="1431"/>
    <n v="4760.03"/>
    <n v="1047.21"/>
    <n v="4236.79"/>
    <n v="-523.96"/>
    <n v="3712.8199999999997"/>
    <n v="-0.14112184269638714"/>
    <n v="1.1411245360669249"/>
    <x v="1"/>
    <n v="595.00374999999997"/>
  </r>
  <r>
    <x v="1435"/>
    <x v="3"/>
    <x v="6"/>
    <x v="0"/>
    <x v="1"/>
    <x v="1432"/>
    <n v="3197.12"/>
    <n v="1118.99"/>
    <n v="3034.07"/>
    <n v="-955.94"/>
    <n v="2078.13"/>
    <n v="-0.46000009624036997"/>
    <n v="1.4600000962403699"/>
    <x v="1"/>
    <n v="639.42399999999998"/>
  </r>
  <r>
    <x v="1436"/>
    <x v="1"/>
    <x v="1"/>
    <x v="7"/>
    <x v="1"/>
    <x v="1433"/>
    <n v="3351.86"/>
    <n v="837.96"/>
    <n v="1678.25"/>
    <n v="835.64"/>
    <n v="2513.9"/>
    <n v="0.3324078125621544"/>
    <n v="0.66758820955487486"/>
    <x v="0"/>
    <n v="3351.86"/>
  </r>
  <r>
    <x v="1437"/>
    <x v="4"/>
    <x v="5"/>
    <x v="1"/>
    <x v="2"/>
    <x v="1434"/>
    <n v="10654.04"/>
    <n v="2876.59"/>
    <n v="1987.88"/>
    <n v="5789.57"/>
    <n v="7777.4500000000007"/>
    <n v="0.74440465705340431"/>
    <n v="0.25559534294659558"/>
    <x v="0"/>
    <n v="5327.02"/>
  </r>
  <r>
    <x v="1438"/>
    <x v="3"/>
    <x v="3"/>
    <x v="7"/>
    <x v="1"/>
    <x v="1435"/>
    <n v="4104.47"/>
    <n v="1436.56"/>
    <n v="2075.7800000000002"/>
    <n v="592.12"/>
    <n v="2667.9100000000003"/>
    <n v="0.22194151976640888"/>
    <n v="0.77805473198121378"/>
    <x v="0"/>
    <n v="4104.47"/>
  </r>
  <r>
    <x v="1439"/>
    <x v="0"/>
    <x v="0"/>
    <x v="5"/>
    <x v="1"/>
    <x v="1436"/>
    <n v="771.38"/>
    <n v="77.14"/>
    <n v="732.04"/>
    <n v="-37.799999999999997"/>
    <n v="694.24"/>
    <n v="-5.4448029499884761E-2"/>
    <n v="1.0544480294998848"/>
    <x v="1"/>
    <n v="96.422499999999999"/>
  </r>
  <r>
    <x v="1440"/>
    <x v="1"/>
    <x v="1"/>
    <x v="0"/>
    <x v="0"/>
    <x v="1437"/>
    <n v="9285.68"/>
    <n v="2785.71"/>
    <n v="4379.3999999999996"/>
    <n v="2120.58"/>
    <n v="6499.97"/>
    <n v="0.32624458266730461"/>
    <n v="0.67375695580133443"/>
    <x v="0"/>
    <n v="1857.136"/>
  </r>
  <r>
    <x v="1441"/>
    <x v="4"/>
    <x v="4"/>
    <x v="5"/>
    <x v="0"/>
    <x v="1438"/>
    <n v="12347.04"/>
    <n v="3333.7"/>
    <n v="4560.67"/>
    <n v="4452.67"/>
    <n v="9013.34"/>
    <n v="0.49400888017094663"/>
    <n v="0.50599111982905343"/>
    <x v="0"/>
    <n v="1543.38"/>
  </r>
  <r>
    <x v="1442"/>
    <x v="3"/>
    <x v="3"/>
    <x v="6"/>
    <x v="0"/>
    <x v="1439"/>
    <n v="14163.23"/>
    <n v="5665.29"/>
    <n v="2058.4499999999998"/>
    <n v="6439.49"/>
    <n v="8497.9399999999987"/>
    <n v="0.7577707067830558"/>
    <n v="0.24222929321694436"/>
    <x v="0"/>
    <n v="4721.0766666666668"/>
  </r>
  <r>
    <x v="1443"/>
    <x v="2"/>
    <x v="2"/>
    <x v="0"/>
    <x v="0"/>
    <x v="1440"/>
    <n v="3607.43"/>
    <n v="541.11"/>
    <n v="1647.98"/>
    <n v="1418.33"/>
    <n v="3066.3199999999997"/>
    <n v="0.46255120144016282"/>
    <n v="0.53744553732161038"/>
    <x v="0"/>
    <n v="721.48599999999999"/>
  </r>
  <r>
    <x v="1444"/>
    <x v="1"/>
    <x v="1"/>
    <x v="3"/>
    <x v="2"/>
    <x v="1441"/>
    <n v="7033.55"/>
    <n v="1758.39"/>
    <n v="2190.7399999999998"/>
    <n v="3084.43"/>
    <n v="5275.16"/>
    <n v="0.58470833112171006"/>
    <n v="0.41529356455538785"/>
    <x v="0"/>
    <n v="1758.3875"/>
  </r>
  <r>
    <x v="1445"/>
    <x v="3"/>
    <x v="3"/>
    <x v="4"/>
    <x v="0"/>
    <x v="1442"/>
    <n v="10086.719999999999"/>
    <n v="4034.69"/>
    <n v="5290.45"/>
    <n v="761.58"/>
    <n v="6052.0299999999988"/>
    <n v="0.1258387681488691"/>
    <n v="0.87416123185113104"/>
    <x v="0"/>
    <n v="1440.9599999999998"/>
  </r>
  <r>
    <x v="1446"/>
    <x v="0"/>
    <x v="0"/>
    <x v="5"/>
    <x v="0"/>
    <x v="1443"/>
    <n v="2171.09"/>
    <n v="217.11"/>
    <n v="687.77"/>
    <n v="1266.22"/>
    <n v="1953.98"/>
    <n v="0.64802096234352446"/>
    <n v="0.35198415541612504"/>
    <x v="0"/>
    <n v="271.38625000000002"/>
  </r>
  <r>
    <x v="1447"/>
    <x v="3"/>
    <x v="3"/>
    <x v="4"/>
    <x v="0"/>
    <x v="1444"/>
    <n v="9855.0499999999993"/>
    <n v="3942.02"/>
    <n v="5253.13"/>
    <n v="659.9"/>
    <n v="5913.0299999999988"/>
    <n v="0.11160098967872649"/>
    <n v="0.88839901032127377"/>
    <x v="0"/>
    <n v="1407.8642857142856"/>
  </r>
  <r>
    <x v="1448"/>
    <x v="1"/>
    <x v="1"/>
    <x v="2"/>
    <x v="0"/>
    <x v="1445"/>
    <n v="12442.3"/>
    <n v="3732.69"/>
    <n v="4865.07"/>
    <n v="3844.55"/>
    <n v="8709.6099999999988"/>
    <n v="0.44141471317315017"/>
    <n v="0.55858643498388572"/>
    <x v="0"/>
    <n v="2073.7166666666667"/>
  </r>
  <r>
    <x v="1449"/>
    <x v="3"/>
    <x v="3"/>
    <x v="0"/>
    <x v="0"/>
    <x v="1446"/>
    <n v="6742.23"/>
    <n v="2359.7800000000002"/>
    <n v="3410.74"/>
    <n v="971.71"/>
    <n v="4382.4499999999989"/>
    <n v="0.22172757247658278"/>
    <n v="0.77827242752341741"/>
    <x v="0"/>
    <n v="1348.4459999999999"/>
  </r>
  <r>
    <x v="1450"/>
    <x v="4"/>
    <x v="5"/>
    <x v="0"/>
    <x v="0"/>
    <x v="1447"/>
    <n v="13089.63"/>
    <n v="3534.2"/>
    <n v="2833.74"/>
    <n v="6721.69"/>
    <n v="9555.43"/>
    <n v="0.70344191731821581"/>
    <n v="0.29655808268178402"/>
    <x v="0"/>
    <n v="2617.9259999999999"/>
  </r>
  <r>
    <x v="1451"/>
    <x v="1"/>
    <x v="1"/>
    <x v="4"/>
    <x v="0"/>
    <x v="1448"/>
    <n v="10261.719999999999"/>
    <n v="3078.52"/>
    <n v="3733.71"/>
    <n v="3449.49"/>
    <n v="7183.1999999999989"/>
    <n v="0.48021633812228537"/>
    <n v="0.51978366187771474"/>
    <x v="0"/>
    <n v="1465.9599999999998"/>
  </r>
  <r>
    <x v="1452"/>
    <x v="3"/>
    <x v="6"/>
    <x v="2"/>
    <x v="0"/>
    <x v="1449"/>
    <n v="16986.439999999999"/>
    <n v="6794.58"/>
    <n v="4095.41"/>
    <n v="6096.45"/>
    <n v="10191.859999999999"/>
    <n v="0.5981685384218387"/>
    <n v="0.40183146157816141"/>
    <x v="0"/>
    <n v="2831.0733333333333"/>
  </r>
  <r>
    <x v="1453"/>
    <x v="3"/>
    <x v="3"/>
    <x v="3"/>
    <x v="1"/>
    <x v="1450"/>
    <n v="1908.83"/>
    <n v="668.09"/>
    <n v="1811.48"/>
    <n v="-570.74"/>
    <n v="1240.7399999999998"/>
    <n v="-0.45999967761174793"/>
    <n v="1.4599996776117481"/>
    <x v="1"/>
    <n v="477.20749999999998"/>
  </r>
  <r>
    <x v="1454"/>
    <x v="4"/>
    <x v="4"/>
    <x v="1"/>
    <x v="2"/>
    <x v="1451"/>
    <n v="8995.0300000000007"/>
    <n v="2428.66"/>
    <n v="2166.7600000000002"/>
    <n v="4399.6099999999997"/>
    <n v="6566.3700000000008"/>
    <n v="0.67002164057157898"/>
    <n v="0.32997835942842085"/>
    <x v="0"/>
    <n v="4497.5150000000003"/>
  </r>
  <r>
    <x v="1455"/>
    <x v="3"/>
    <x v="6"/>
    <x v="5"/>
    <x v="1"/>
    <x v="1452"/>
    <n v="6058.99"/>
    <n v="2120.65"/>
    <n v="4717.07"/>
    <n v="-778.73"/>
    <n v="3938.3399999999997"/>
    <n v="-0.19773051590263921"/>
    <n v="1.1977305159026392"/>
    <x v="1"/>
    <n v="757.37374999999997"/>
  </r>
  <r>
    <x v="1456"/>
    <x v="0"/>
    <x v="0"/>
    <x v="5"/>
    <x v="0"/>
    <x v="1453"/>
    <n v="2397"/>
    <n v="239.7"/>
    <n v="834.85"/>
    <n v="1322.45"/>
    <n v="2157.3000000000002"/>
    <n v="0.61301163491401289"/>
    <n v="0.38698836508598711"/>
    <x v="0"/>
    <n v="299.625"/>
  </r>
  <r>
    <x v="1457"/>
    <x v="3"/>
    <x v="6"/>
    <x v="0"/>
    <x v="0"/>
    <x v="1454"/>
    <n v="11903.44"/>
    <n v="4761.38"/>
    <n v="3553.35"/>
    <n v="3588.72"/>
    <n v="7142.06"/>
    <n v="0.5024768764194083"/>
    <n v="0.49752452373684897"/>
    <x v="0"/>
    <n v="2380.6880000000001"/>
  </r>
  <r>
    <x v="1458"/>
    <x v="4"/>
    <x v="4"/>
    <x v="4"/>
    <x v="0"/>
    <x v="1455"/>
    <n v="10043.450000000001"/>
    <n v="2711.73"/>
    <n v="4277.1000000000004"/>
    <n v="3054.62"/>
    <n v="7331.7200000000012"/>
    <n v="0.41663074967401909"/>
    <n v="0.58336925032598075"/>
    <x v="0"/>
    <n v="1434.7785714285715"/>
  </r>
  <r>
    <x v="1459"/>
    <x v="3"/>
    <x v="3"/>
    <x v="7"/>
    <x v="1"/>
    <x v="1456"/>
    <n v="6494.59"/>
    <n v="2273.11"/>
    <n v="1363.14"/>
    <n v="2858.34"/>
    <n v="4221.4799999999996"/>
    <n v="0.67709428920662906"/>
    <n v="0.3229057107933711"/>
    <x v="0"/>
    <n v="6494.59"/>
  </r>
  <r>
    <x v="1460"/>
    <x v="1"/>
    <x v="1"/>
    <x v="0"/>
    <x v="1"/>
    <x v="1457"/>
    <n v="4631.22"/>
    <n v="1157.81"/>
    <n v="3857.67"/>
    <n v="-384.26"/>
    <n v="3473.4100000000003"/>
    <n v="-0.11062903601935849"/>
    <n v="1.1106290360193585"/>
    <x v="1"/>
    <n v="926.24400000000003"/>
  </r>
  <r>
    <x v="1461"/>
    <x v="4"/>
    <x v="4"/>
    <x v="7"/>
    <x v="1"/>
    <x v="1458"/>
    <n v="3195.17"/>
    <n v="702.94"/>
    <n v="1861.68"/>
    <n v="630.55999999999995"/>
    <n v="2492.23"/>
    <n v="0.25301035618702927"/>
    <n v="0.74699365628372982"/>
    <x v="0"/>
    <n v="3195.17"/>
  </r>
  <r>
    <x v="1462"/>
    <x v="1"/>
    <x v="1"/>
    <x v="3"/>
    <x v="0"/>
    <x v="1459"/>
    <n v="5522.3"/>
    <n v="1380.57"/>
    <n v="2639.34"/>
    <n v="1502.38"/>
    <n v="4141.7300000000005"/>
    <n v="0.36274213915441128"/>
    <n v="0.63725544639558829"/>
    <x v="0"/>
    <n v="1380.575"/>
  </r>
  <r>
    <x v="1463"/>
    <x v="0"/>
    <x v="0"/>
    <x v="0"/>
    <x v="0"/>
    <x v="1460"/>
    <n v="2566.16"/>
    <n v="256.62"/>
    <n v="544.94000000000005"/>
    <n v="1764.61"/>
    <n v="2309.54"/>
    <n v="0.76405258189942582"/>
    <n v="0.23595174796712767"/>
    <x v="0"/>
    <n v="513.23199999999997"/>
  </r>
  <r>
    <x v="1464"/>
    <x v="1"/>
    <x v="1"/>
    <x v="5"/>
    <x v="1"/>
    <x v="1461"/>
    <n v="4498.6899999999996"/>
    <n v="1124.67"/>
    <n v="4269.26"/>
    <n v="-895.24"/>
    <n v="3374.0199999999995"/>
    <n v="-0.26533334123686292"/>
    <n v="1.265333341236863"/>
    <x v="1"/>
    <n v="562.33624999999995"/>
  </r>
  <r>
    <x v="1465"/>
    <x v="2"/>
    <x v="2"/>
    <x v="4"/>
    <x v="0"/>
    <x v="1462"/>
    <n v="853.12"/>
    <n v="127.97"/>
    <n v="809.61"/>
    <n v="-84.46"/>
    <n v="725.15"/>
    <n v="-0.11647245397503964"/>
    <n v="1.1164724539750397"/>
    <x v="1"/>
    <n v="121.87428571428572"/>
  </r>
  <r>
    <x v="1466"/>
    <x v="3"/>
    <x v="6"/>
    <x v="3"/>
    <x v="0"/>
    <x v="1463"/>
    <n v="10315.629999999999"/>
    <n v="4126.25"/>
    <n v="2358.79"/>
    <n v="3830.58"/>
    <n v="6189.3799999999992"/>
    <n v="0.61889559212715983"/>
    <n v="0.38110279220212689"/>
    <x v="0"/>
    <n v="2578.9074999999998"/>
  </r>
  <r>
    <x v="1467"/>
    <x v="2"/>
    <x v="2"/>
    <x v="3"/>
    <x v="2"/>
    <x v="1464"/>
    <n v="5184.8599999999997"/>
    <n v="777.73"/>
    <n v="1218.4100000000001"/>
    <n v="3188.72"/>
    <n v="4407.1299999999992"/>
    <n v="0.7235366326838556"/>
    <n v="0.27646336731614457"/>
    <x v="0"/>
    <n v="1296.2149999999999"/>
  </r>
  <r>
    <x v="1468"/>
    <x v="1"/>
    <x v="1"/>
    <x v="1"/>
    <x v="1"/>
    <x v="1465"/>
    <n v="4285.78"/>
    <n v="1071.44"/>
    <n v="1783.88"/>
    <n v="1430.45"/>
    <n v="3214.3399999999997"/>
    <n v="0.44502137297236766"/>
    <n v="0.55497551596906369"/>
    <x v="0"/>
    <n v="2142.89"/>
  </r>
  <r>
    <x v="1469"/>
    <x v="0"/>
    <x v="7"/>
    <x v="0"/>
    <x v="0"/>
    <x v="1466"/>
    <n v="2002.69"/>
    <n v="200.27"/>
    <n v="541.85"/>
    <n v="1260.57"/>
    <n v="1802.42"/>
    <n v="0.69937639395923257"/>
    <n v="0.30062360604076743"/>
    <x v="0"/>
    <n v="400.53800000000001"/>
  </r>
  <r>
    <x v="1470"/>
    <x v="0"/>
    <x v="7"/>
    <x v="7"/>
    <x v="1"/>
    <x v="1467"/>
    <n v="804.3"/>
    <n v="80.430000000000007"/>
    <n v="388.91"/>
    <n v="334.96"/>
    <n v="723.86999999999989"/>
    <n v="0.46273502148175782"/>
    <n v="0.53726497851824229"/>
    <x v="0"/>
    <n v="804.3"/>
  </r>
  <r>
    <x v="1471"/>
    <x v="3"/>
    <x v="3"/>
    <x v="7"/>
    <x v="1"/>
    <x v="1468"/>
    <n v="3566.57"/>
    <n v="1248.3"/>
    <n v="1501.68"/>
    <n v="816.59"/>
    <n v="2318.2700000000004"/>
    <n v="0.35224111082833315"/>
    <n v="0.64775888917166669"/>
    <x v="0"/>
    <n v="3566.57"/>
  </r>
  <r>
    <x v="1472"/>
    <x v="2"/>
    <x v="2"/>
    <x v="0"/>
    <x v="0"/>
    <x v="1469"/>
    <n v="3448.33"/>
    <n v="517.25"/>
    <n v="1610.48"/>
    <n v="1320.6"/>
    <n v="2931.08"/>
    <n v="0.45055065027225455"/>
    <n v="0.5494493497277454"/>
    <x v="0"/>
    <n v="689.66599999999994"/>
  </r>
  <r>
    <x v="1473"/>
    <x v="2"/>
    <x v="2"/>
    <x v="2"/>
    <x v="0"/>
    <x v="1470"/>
    <n v="2427.31"/>
    <n v="364.1"/>
    <n v="1233.43"/>
    <n v="829.79"/>
    <n v="2063.21"/>
    <n v="0.40218397545572188"/>
    <n v="0.59782087136064677"/>
    <x v="0"/>
    <n v="404.55166666666668"/>
  </r>
  <r>
    <x v="1474"/>
    <x v="2"/>
    <x v="2"/>
    <x v="1"/>
    <x v="2"/>
    <x v="896"/>
    <n v="4687.3599999999997"/>
    <n v="703.1"/>
    <n v="929.8"/>
    <n v="3054.46"/>
    <n v="3984.2599999999998"/>
    <n v="0.76663169572266876"/>
    <n v="0.2333683042773313"/>
    <x v="0"/>
    <n v="2343.6799999999998"/>
  </r>
  <r>
    <x v="1475"/>
    <x v="0"/>
    <x v="7"/>
    <x v="1"/>
    <x v="2"/>
    <x v="1471"/>
    <n v="2444.85"/>
    <n v="244.49"/>
    <n v="396.44"/>
    <n v="1803.93"/>
    <n v="2200.3599999999997"/>
    <n v="0.81983402715919229"/>
    <n v="0.18017051755167338"/>
    <x v="0"/>
    <n v="1222.425"/>
  </r>
  <r>
    <x v="1476"/>
    <x v="2"/>
    <x v="2"/>
    <x v="1"/>
    <x v="2"/>
    <x v="1472"/>
    <n v="4439.6499999999996"/>
    <n v="665.95"/>
    <n v="609.95000000000005"/>
    <n v="3163.75"/>
    <n v="3773.7"/>
    <n v="0.83836817977051703"/>
    <n v="0.16163182022948303"/>
    <x v="0"/>
    <n v="2219.8249999999998"/>
  </r>
  <r>
    <x v="1477"/>
    <x v="4"/>
    <x v="5"/>
    <x v="7"/>
    <x v="1"/>
    <x v="1473"/>
    <n v="5494.18"/>
    <n v="1208.72"/>
    <n v="1736.23"/>
    <n v="2549.2399999999998"/>
    <n v="4285.46"/>
    <n v="0.59485796157238657"/>
    <n v="0.40514437189939939"/>
    <x v="0"/>
    <n v="5494.18"/>
  </r>
  <r>
    <x v="1478"/>
    <x v="3"/>
    <x v="3"/>
    <x v="3"/>
    <x v="2"/>
    <x v="1474"/>
    <n v="5562.44"/>
    <n v="1946.85"/>
    <n v="3818.8"/>
    <n v="-203.21"/>
    <n v="3615.5899999999997"/>
    <n v="-5.6203828420810995E-2"/>
    <n v="1.0562038284208111"/>
    <x v="1"/>
    <n v="1390.61"/>
  </r>
  <r>
    <x v="1479"/>
    <x v="4"/>
    <x v="5"/>
    <x v="4"/>
    <x v="0"/>
    <x v="1475"/>
    <n v="7706.91"/>
    <n v="1695.52"/>
    <n v="3411.68"/>
    <n v="2599.71"/>
    <n v="6011.3899999999994"/>
    <n v="0.43246403909911024"/>
    <n v="0.56753596090088987"/>
    <x v="0"/>
    <n v="1100.9871428571428"/>
  </r>
  <r>
    <x v="1480"/>
    <x v="0"/>
    <x v="0"/>
    <x v="2"/>
    <x v="0"/>
    <x v="1476"/>
    <n v="1925.36"/>
    <n v="192.54"/>
    <n v="840.04"/>
    <n v="892.79"/>
    <n v="1732.82"/>
    <n v="0.51522373933818866"/>
    <n v="0.48478203160166666"/>
    <x v="0"/>
    <n v="320.89333333333332"/>
  </r>
  <r>
    <x v="1481"/>
    <x v="0"/>
    <x v="0"/>
    <x v="5"/>
    <x v="0"/>
    <x v="1477"/>
    <n v="2559.15"/>
    <n v="255.91"/>
    <n v="896.31"/>
    <n v="1406.93"/>
    <n v="2303.2400000000002"/>
    <n v="0.61084819645369126"/>
    <n v="0.38915180354630863"/>
    <x v="0"/>
    <n v="319.89375000000001"/>
  </r>
  <r>
    <x v="1482"/>
    <x v="0"/>
    <x v="7"/>
    <x v="1"/>
    <x v="1"/>
    <x v="1478"/>
    <n v="1029.96"/>
    <n v="103"/>
    <n v="450.84"/>
    <n v="476.13"/>
    <n v="926.96"/>
    <n v="0.51364675929921466"/>
    <n v="0.48636402865280048"/>
    <x v="0"/>
    <n v="514.98"/>
  </r>
  <r>
    <x v="1483"/>
    <x v="3"/>
    <x v="6"/>
    <x v="7"/>
    <x v="1"/>
    <x v="1479"/>
    <n v="3702.17"/>
    <n v="1295.76"/>
    <n v="1891.67"/>
    <n v="514.74"/>
    <n v="2406.41"/>
    <n v="0.21390369887093225"/>
    <n v="0.78609630112906781"/>
    <x v="0"/>
    <n v="3702.17"/>
  </r>
  <r>
    <x v="1484"/>
    <x v="0"/>
    <x v="0"/>
    <x v="7"/>
    <x v="1"/>
    <x v="1480"/>
    <n v="812.54"/>
    <n v="81.25"/>
    <n v="228.47"/>
    <n v="502.82"/>
    <n v="731.29"/>
    <n v="0.68757948283170833"/>
    <n v="0.31242051716829167"/>
    <x v="0"/>
    <n v="812.54"/>
  </r>
  <r>
    <x v="1485"/>
    <x v="0"/>
    <x v="7"/>
    <x v="5"/>
    <x v="2"/>
    <x v="1481"/>
    <n v="1211.76"/>
    <n v="121.18"/>
    <n v="762.08"/>
    <n v="328.51"/>
    <n v="1090.58"/>
    <n v="0.3012250362192595"/>
    <n v="0.69878413321351951"/>
    <x v="0"/>
    <n v="151.47"/>
  </r>
  <r>
    <x v="1486"/>
    <x v="4"/>
    <x v="4"/>
    <x v="3"/>
    <x v="0"/>
    <x v="1482"/>
    <n v="10057.66"/>
    <n v="2715.57"/>
    <n v="2814.8"/>
    <n v="4527.29"/>
    <n v="7342.09"/>
    <n v="0.61662142523450403"/>
    <n v="0.38337857476549597"/>
    <x v="0"/>
    <n v="2514.415"/>
  </r>
  <r>
    <x v="1487"/>
    <x v="0"/>
    <x v="0"/>
    <x v="5"/>
    <x v="0"/>
    <x v="1483"/>
    <n v="2825.51"/>
    <n v="282.55"/>
    <n v="1142.53"/>
    <n v="1400.43"/>
    <n v="2542.96"/>
    <n v="0.55070862302199008"/>
    <n v="0.44929137697800986"/>
    <x v="0"/>
    <n v="353.18875000000003"/>
  </r>
  <r>
    <x v="1488"/>
    <x v="4"/>
    <x v="5"/>
    <x v="0"/>
    <x v="1"/>
    <x v="1484"/>
    <n v="2392.87"/>
    <n v="526.42999999999995"/>
    <n v="2270.83"/>
    <n v="-404.4"/>
    <n v="1866.44"/>
    <n v="-0.21666916697027494"/>
    <n v="1.2166638091768285"/>
    <x v="1"/>
    <n v="478.57399999999996"/>
  </r>
  <r>
    <x v="1489"/>
    <x v="4"/>
    <x v="4"/>
    <x v="0"/>
    <x v="0"/>
    <x v="1485"/>
    <n v="15462.05"/>
    <n v="4174.75"/>
    <n v="3531.97"/>
    <n v="7755.32"/>
    <n v="11287.3"/>
    <n v="0.68708371355417153"/>
    <n v="0.3129154004943609"/>
    <x v="0"/>
    <n v="3092.41"/>
  </r>
  <r>
    <x v="1490"/>
    <x v="3"/>
    <x v="3"/>
    <x v="4"/>
    <x v="0"/>
    <x v="1486"/>
    <n v="10051.94"/>
    <n v="4020.78"/>
    <n v="3374.31"/>
    <n v="2656.86"/>
    <n v="6031.16"/>
    <n v="0.44052222126423446"/>
    <n v="0.55947943679159562"/>
    <x v="0"/>
    <n v="1435.9914285714287"/>
  </r>
  <r>
    <x v="1491"/>
    <x v="3"/>
    <x v="3"/>
    <x v="5"/>
    <x v="0"/>
    <x v="1487"/>
    <n v="3181.55"/>
    <n v="1113.54"/>
    <n v="3019.29"/>
    <n v="-951.28"/>
    <n v="2068.0100000000002"/>
    <n v="-0.45999777563938271"/>
    <n v="1.4599977756393827"/>
    <x v="1"/>
    <n v="397.69375000000002"/>
  </r>
  <r>
    <x v="1492"/>
    <x v="3"/>
    <x v="6"/>
    <x v="4"/>
    <x v="0"/>
    <x v="1488"/>
    <n v="6744.29"/>
    <n v="2360.5"/>
    <n v="4856.5"/>
    <n v="-472.71"/>
    <n v="4383.79"/>
    <n v="-0.10783135141053746"/>
    <n v="1.1078313514105376"/>
    <x v="1"/>
    <n v="963.47"/>
  </r>
  <r>
    <x v="1493"/>
    <x v="0"/>
    <x v="0"/>
    <x v="1"/>
    <x v="1"/>
    <x v="1489"/>
    <n v="284.86"/>
    <n v="28.49"/>
    <n v="270.33"/>
    <n v="-13.96"/>
    <n v="256.37"/>
    <n v="-5.4452549050200881E-2"/>
    <n v="1.0544525490502008"/>
    <x v="1"/>
    <n v="142.43"/>
  </r>
  <r>
    <x v="1494"/>
    <x v="0"/>
    <x v="0"/>
    <x v="4"/>
    <x v="0"/>
    <x v="1490"/>
    <n v="2021.87"/>
    <n v="202.19"/>
    <n v="1020.53"/>
    <n v="799.16"/>
    <n v="1819.6799999999998"/>
    <n v="0.43917611887804453"/>
    <n v="0.56082937659368681"/>
    <x v="0"/>
    <n v="288.83857142857141"/>
  </r>
  <r>
    <x v="1495"/>
    <x v="1"/>
    <x v="1"/>
    <x v="1"/>
    <x v="2"/>
    <x v="1491"/>
    <n v="9132.56"/>
    <n v="2739.77"/>
    <n v="1678.13"/>
    <n v="4714.66"/>
    <n v="6392.7899999999991"/>
    <n v="0.73749646085668397"/>
    <n v="0.2625035391433162"/>
    <x v="0"/>
    <n v="4566.28"/>
  </r>
  <r>
    <x v="1496"/>
    <x v="3"/>
    <x v="3"/>
    <x v="2"/>
    <x v="1"/>
    <x v="1492"/>
    <n v="6049.47"/>
    <n v="2117.31"/>
    <n v="3579.01"/>
    <n v="353.15"/>
    <n v="3932.1600000000003"/>
    <n v="8.9810689290364565E-2"/>
    <n v="0.91018931070963538"/>
    <x v="2"/>
    <n v="1008.245"/>
  </r>
  <r>
    <x v="1497"/>
    <x v="0"/>
    <x v="7"/>
    <x v="4"/>
    <x v="0"/>
    <x v="1493"/>
    <n v="2006.59"/>
    <n v="200.66"/>
    <n v="1062.08"/>
    <n v="743.85"/>
    <n v="1805.9299999999998"/>
    <n v="0.41189304125852061"/>
    <n v="0.58810695874147945"/>
    <x v="0"/>
    <n v="286.65571428571428"/>
  </r>
  <r>
    <x v="1498"/>
    <x v="4"/>
    <x v="5"/>
    <x v="3"/>
    <x v="1"/>
    <x v="1494"/>
    <n v="4028.96"/>
    <n v="886.37"/>
    <n v="2323.8000000000002"/>
    <n v="818.79"/>
    <n v="3142.59"/>
    <n v="0.26054623733926474"/>
    <n v="0.73945376266073526"/>
    <x v="0"/>
    <n v="1007.24"/>
  </r>
  <r>
    <x v="1499"/>
    <x v="0"/>
    <x v="0"/>
    <x v="1"/>
    <x v="1"/>
    <x v="1495"/>
    <n v="445.66"/>
    <n v="44.57"/>
    <n v="422.93"/>
    <n v="-21.84"/>
    <n v="401.09000000000003"/>
    <n v="-5.4451619337305836E-2"/>
    <n v="1.0544516193373057"/>
    <x v="1"/>
    <n v="222.83"/>
  </r>
  <r>
    <x v="1500"/>
    <x v="0"/>
    <x v="0"/>
    <x v="3"/>
    <x v="0"/>
    <x v="1496"/>
    <n v="1896.01"/>
    <n v="189.6"/>
    <n v="642.22"/>
    <n v="1064.19"/>
    <n v="1706.41"/>
    <n v="0.62364261812811694"/>
    <n v="0.37635738187188306"/>
    <x v="0"/>
    <n v="474.0025"/>
  </r>
  <r>
    <x v="1501"/>
    <x v="0"/>
    <x v="7"/>
    <x v="7"/>
    <x v="1"/>
    <x v="1497"/>
    <n v="797.78"/>
    <n v="79.78"/>
    <n v="338.74"/>
    <n v="379.26"/>
    <n v="718"/>
    <n v="0.5282172701949861"/>
    <n v="0.47178272980501396"/>
    <x v="0"/>
    <n v="797.78"/>
  </r>
  <r>
    <x v="1502"/>
    <x v="3"/>
    <x v="6"/>
    <x v="1"/>
    <x v="2"/>
    <x v="1498"/>
    <n v="10622.18"/>
    <n v="4248.87"/>
    <n v="1854.2"/>
    <n v="4519.1099999999997"/>
    <n v="6373.31"/>
    <n v="0.70906797252918807"/>
    <n v="0.29093202747081187"/>
    <x v="0"/>
    <n v="5311.09"/>
  </r>
  <r>
    <x v="1503"/>
    <x v="3"/>
    <x v="6"/>
    <x v="7"/>
    <x v="1"/>
    <x v="1499"/>
    <n v="5874.52"/>
    <n v="2056.08"/>
    <n v="1430.78"/>
    <n v="2387.65"/>
    <n v="3818.4400000000005"/>
    <n v="0.62529462293502047"/>
    <n v="0.37470275819444582"/>
    <x v="0"/>
    <n v="5874.52"/>
  </r>
  <r>
    <x v="1504"/>
    <x v="3"/>
    <x v="3"/>
    <x v="6"/>
    <x v="1"/>
    <x v="1500"/>
    <n v="6344.92"/>
    <n v="2220.7199999999998"/>
    <n v="2903.53"/>
    <n v="1220.67"/>
    <n v="4124.2000000000007"/>
    <n v="0.29597740167790115"/>
    <n v="0.70402259832209879"/>
    <x v="0"/>
    <n v="2114.9733333333334"/>
  </r>
  <r>
    <x v="1505"/>
    <x v="2"/>
    <x v="2"/>
    <x v="3"/>
    <x v="0"/>
    <x v="1501"/>
    <n v="7031.37"/>
    <n v="1054.71"/>
    <n v="948.22"/>
    <n v="5028.45"/>
    <n v="5976.66"/>
    <n v="0.84134784310969668"/>
    <n v="0.15865383006562195"/>
    <x v="0"/>
    <n v="1757.8425"/>
  </r>
  <r>
    <x v="1506"/>
    <x v="2"/>
    <x v="2"/>
    <x v="6"/>
    <x v="1"/>
    <x v="1502"/>
    <n v="1289.99"/>
    <n v="193.5"/>
    <n v="1053.31"/>
    <n v="43.19"/>
    <n v="1096.49"/>
    <n v="3.9389324116043005E-2"/>
    <n v="0.96061979589417135"/>
    <x v="2"/>
    <n v="429.99666666666667"/>
  </r>
  <r>
    <x v="1507"/>
    <x v="2"/>
    <x v="2"/>
    <x v="1"/>
    <x v="2"/>
    <x v="1503"/>
    <n v="880.21"/>
    <n v="132.03"/>
    <n v="788.77"/>
    <n v="-40.590000000000003"/>
    <n v="748.18000000000006"/>
    <n v="-5.4251650672298111E-2"/>
    <n v="1.0542516506722981"/>
    <x v="1"/>
    <n v="440.10500000000002"/>
  </r>
  <r>
    <x v="1508"/>
    <x v="1"/>
    <x v="1"/>
    <x v="7"/>
    <x v="1"/>
    <x v="1504"/>
    <n v="3314.7"/>
    <n v="828.68"/>
    <n v="1517.01"/>
    <n v="969.02"/>
    <n v="2486.02"/>
    <n v="0.38978769277801467"/>
    <n v="0.61021632971577056"/>
    <x v="0"/>
    <n v="3314.7"/>
  </r>
  <r>
    <x v="1509"/>
    <x v="4"/>
    <x v="5"/>
    <x v="1"/>
    <x v="2"/>
    <x v="1505"/>
    <n v="10255.1"/>
    <n v="2768.88"/>
    <n v="1764.25"/>
    <n v="5721.97"/>
    <n v="7486.22"/>
    <n v="0.76433366906128863"/>
    <n v="0.23566633093871139"/>
    <x v="0"/>
    <n v="5127.55"/>
  </r>
  <r>
    <x v="1510"/>
    <x v="4"/>
    <x v="4"/>
    <x v="6"/>
    <x v="0"/>
    <x v="1506"/>
    <n v="6134.59"/>
    <n v="1349.61"/>
    <n v="3010.8"/>
    <n v="1774.18"/>
    <n v="4784.9800000000005"/>
    <n v="0.37078106909537761"/>
    <n v="0.62921893090462233"/>
    <x v="0"/>
    <n v="2044.8633333333335"/>
  </r>
  <r>
    <x v="1511"/>
    <x v="4"/>
    <x v="5"/>
    <x v="5"/>
    <x v="0"/>
    <x v="1507"/>
    <n v="14879.64"/>
    <n v="4017.5"/>
    <n v="4640.3999999999996"/>
    <n v="6221.74"/>
    <n v="10862.14"/>
    <n v="0.57279136523742102"/>
    <n v="0.42720863476257898"/>
    <x v="0"/>
    <n v="1859.9549999999999"/>
  </r>
  <r>
    <x v="1512"/>
    <x v="3"/>
    <x v="6"/>
    <x v="5"/>
    <x v="0"/>
    <x v="1508"/>
    <n v="5800.38"/>
    <n v="2030.13"/>
    <n v="5251.79"/>
    <n v="-1481.54"/>
    <n v="3770.25"/>
    <n v="-0.39295537431204824"/>
    <n v="1.3929553743120482"/>
    <x v="1"/>
    <n v="725.04750000000001"/>
  </r>
  <r>
    <x v="1513"/>
    <x v="1"/>
    <x v="1"/>
    <x v="1"/>
    <x v="1"/>
    <x v="1509"/>
    <n v="6291.55"/>
    <n v="1572.89"/>
    <n v="2588.46"/>
    <n v="2130.21"/>
    <n v="4718.66"/>
    <n v="0.45144384210771704"/>
    <n v="0.54855827713800109"/>
    <x v="0"/>
    <n v="3145.7750000000001"/>
  </r>
  <r>
    <x v="1514"/>
    <x v="4"/>
    <x v="5"/>
    <x v="2"/>
    <x v="0"/>
    <x v="1510"/>
    <n v="6175.98"/>
    <n v="1358.71"/>
    <n v="4053.91"/>
    <n v="763.35"/>
    <n v="4817.2699999999995"/>
    <n v="0.15846112009499158"/>
    <n v="0.84153680404046283"/>
    <x v="0"/>
    <n v="1029.33"/>
  </r>
  <r>
    <x v="1515"/>
    <x v="1"/>
    <x v="1"/>
    <x v="0"/>
    <x v="0"/>
    <x v="1511"/>
    <n v="8994.32"/>
    <n v="2698.3"/>
    <n v="4330.34"/>
    <n v="1965.68"/>
    <n v="6296.0199999999995"/>
    <n v="0.31220993580071221"/>
    <n v="0.6877900641992879"/>
    <x v="0"/>
    <n v="1798.864"/>
  </r>
  <r>
    <x v="1516"/>
    <x v="4"/>
    <x v="5"/>
    <x v="6"/>
    <x v="2"/>
    <x v="1512"/>
    <n v="11560.89"/>
    <n v="3121.44"/>
    <n v="1900.4"/>
    <n v="6539.04"/>
    <n v="8439.4499999999989"/>
    <n v="0.77481826422337963"/>
    <n v="0.22518055086528155"/>
    <x v="0"/>
    <n v="3853.6299999999997"/>
  </r>
  <r>
    <x v="1517"/>
    <x v="1"/>
    <x v="1"/>
    <x v="1"/>
    <x v="1"/>
    <x v="1513"/>
    <n v="3847.84"/>
    <n v="961.96"/>
    <n v="2472.09"/>
    <n v="413.79"/>
    <n v="2885.88"/>
    <n v="0.14338434030521019"/>
    <n v="0.85661565969478981"/>
    <x v="0"/>
    <n v="1923.92"/>
  </r>
  <r>
    <x v="1518"/>
    <x v="0"/>
    <x v="7"/>
    <x v="7"/>
    <x v="1"/>
    <x v="1514"/>
    <n v="903.63"/>
    <n v="90.36"/>
    <n v="280.35000000000002"/>
    <n v="532.91"/>
    <n v="813.27"/>
    <n v="0.65526823810050783"/>
    <n v="0.34471946586004654"/>
    <x v="0"/>
    <n v="903.63"/>
  </r>
  <r>
    <x v="1519"/>
    <x v="4"/>
    <x v="4"/>
    <x v="1"/>
    <x v="1"/>
    <x v="1515"/>
    <n v="2488.23"/>
    <n v="547.41"/>
    <n v="2315.33"/>
    <n v="-374.51"/>
    <n v="1940.8200000000002"/>
    <n v="-0.19296482929895609"/>
    <n v="1.1929648292989559"/>
    <x v="1"/>
    <n v="1244.115"/>
  </r>
  <r>
    <x v="1520"/>
    <x v="0"/>
    <x v="0"/>
    <x v="5"/>
    <x v="0"/>
    <x v="1516"/>
    <n v="1940.81"/>
    <n v="194.08"/>
    <n v="1103.24"/>
    <n v="643.49"/>
    <n v="1746.73"/>
    <n v="0.36839694743892876"/>
    <n v="0.6316030525610713"/>
    <x v="0"/>
    <n v="242.60124999999999"/>
  </r>
  <r>
    <x v="1521"/>
    <x v="0"/>
    <x v="7"/>
    <x v="7"/>
    <x v="1"/>
    <x v="1517"/>
    <n v="648.25"/>
    <n v="64.819999999999993"/>
    <n v="269.61"/>
    <n v="313.81"/>
    <n v="583.43000000000006"/>
    <n v="0.53787086711344967"/>
    <n v="0.46211199286975296"/>
    <x v="0"/>
    <n v="648.25"/>
  </r>
  <r>
    <x v="1522"/>
    <x v="0"/>
    <x v="7"/>
    <x v="0"/>
    <x v="1"/>
    <x v="1518"/>
    <n v="723.82"/>
    <n v="72.38"/>
    <n v="627.17999999999995"/>
    <n v="24.26"/>
    <n v="651.44000000000005"/>
    <n v="3.7240574726759179E-2"/>
    <n v="0.96275942527324065"/>
    <x v="2"/>
    <n v="144.76400000000001"/>
  </r>
  <r>
    <x v="1523"/>
    <x v="0"/>
    <x v="7"/>
    <x v="1"/>
    <x v="1"/>
    <x v="1519"/>
    <n v="776.42"/>
    <n v="77.64"/>
    <n v="444.82"/>
    <n v="253.96"/>
    <n v="698.78"/>
    <n v="0.36343341251896166"/>
    <n v="0.63656658748103845"/>
    <x v="0"/>
    <n v="388.21"/>
  </r>
  <r>
    <x v="1524"/>
    <x v="2"/>
    <x v="2"/>
    <x v="4"/>
    <x v="0"/>
    <x v="1520"/>
    <n v="4612.4799999999996"/>
    <n v="691.87"/>
    <n v="1306.3399999999999"/>
    <n v="2614.27"/>
    <n v="3920.6099999999997"/>
    <n v="0.66680184971216216"/>
    <n v="0.33319815028783789"/>
    <x v="0"/>
    <n v="658.92571428571421"/>
  </r>
  <r>
    <x v="1525"/>
    <x v="3"/>
    <x v="6"/>
    <x v="5"/>
    <x v="2"/>
    <x v="1521"/>
    <n v="7690.72"/>
    <n v="2691.75"/>
    <n v="5790.34"/>
    <n v="-791.37"/>
    <n v="4998.97"/>
    <n v="-0.15830661116189934"/>
    <n v="1.1583066111618994"/>
    <x v="1"/>
    <n v="961.34"/>
  </r>
  <r>
    <x v="1526"/>
    <x v="0"/>
    <x v="7"/>
    <x v="4"/>
    <x v="0"/>
    <x v="1522"/>
    <n v="2069.96"/>
    <n v="207"/>
    <n v="658.38"/>
    <n v="1204.5899999999999"/>
    <n v="1862.96"/>
    <n v="0.64660003435393132"/>
    <n v="0.35340533344784641"/>
    <x v="0"/>
    <n v="295.70857142857142"/>
  </r>
  <r>
    <x v="1527"/>
    <x v="3"/>
    <x v="3"/>
    <x v="0"/>
    <x v="0"/>
    <x v="1523"/>
    <n v="6661.26"/>
    <n v="2331.44"/>
    <n v="4450.62"/>
    <n v="-120.8"/>
    <n v="4329.82"/>
    <n v="-2.7899543168076274E-2"/>
    <n v="1.0278995431680764"/>
    <x v="1"/>
    <n v="1332.252"/>
  </r>
  <r>
    <x v="1528"/>
    <x v="2"/>
    <x v="2"/>
    <x v="6"/>
    <x v="0"/>
    <x v="1524"/>
    <n v="896.53"/>
    <n v="134.47999999999999"/>
    <n v="849.91"/>
    <n v="-87.85"/>
    <n v="762.05"/>
    <n v="-0.11528114953087068"/>
    <n v="1.1152942720293944"/>
    <x v="1"/>
    <n v="298.84333333333331"/>
  </r>
  <r>
    <x v="1529"/>
    <x v="0"/>
    <x v="7"/>
    <x v="7"/>
    <x v="1"/>
    <x v="1525"/>
    <n v="909.67"/>
    <n v="90.97"/>
    <n v="320.7"/>
    <n v="498"/>
    <n v="818.69999999999993"/>
    <n v="0.6082814217662148"/>
    <n v="0.39171857823378531"/>
    <x v="0"/>
    <n v="909.67"/>
  </r>
  <r>
    <x v="1530"/>
    <x v="0"/>
    <x v="7"/>
    <x v="4"/>
    <x v="0"/>
    <x v="1526"/>
    <n v="2237.37"/>
    <n v="223.74"/>
    <n v="661.42"/>
    <n v="1352.21"/>
    <n v="2013.6299999999999"/>
    <n v="0.67152853304728277"/>
    <n v="0.32847146695271723"/>
    <x v="0"/>
    <n v="319.62428571428569"/>
  </r>
  <r>
    <x v="1531"/>
    <x v="4"/>
    <x v="4"/>
    <x v="2"/>
    <x v="0"/>
    <x v="1527"/>
    <n v="10195.17"/>
    <n v="2752.69"/>
    <n v="3269.77"/>
    <n v="4172.7"/>
    <n v="7442.48"/>
    <n v="0.56065988756436025"/>
    <n v="0.43933876879749761"/>
    <x v="0"/>
    <n v="1699.1949999999999"/>
  </r>
  <r>
    <x v="1532"/>
    <x v="4"/>
    <x v="4"/>
    <x v="6"/>
    <x v="0"/>
    <x v="1528"/>
    <n v="11719.67"/>
    <n v="3164.31"/>
    <n v="2293.2199999999998"/>
    <n v="6262.13"/>
    <n v="8555.36"/>
    <n v="0.73195400310448655"/>
    <n v="0.26804482803762786"/>
    <x v="0"/>
    <n v="3906.5566666666668"/>
  </r>
  <r>
    <x v="1533"/>
    <x v="3"/>
    <x v="3"/>
    <x v="7"/>
    <x v="1"/>
    <x v="1529"/>
    <n v="5703.21"/>
    <n v="1996.12"/>
    <n v="1682.03"/>
    <n v="2025.06"/>
    <n v="3707.09"/>
    <n v="0.54626674831201827"/>
    <n v="0.45373325168798168"/>
    <x v="0"/>
    <n v="5703.21"/>
  </r>
  <r>
    <x v="1534"/>
    <x v="4"/>
    <x v="4"/>
    <x v="5"/>
    <x v="0"/>
    <x v="1530"/>
    <n v="6777.15"/>
    <n v="1490.97"/>
    <n v="3360.17"/>
    <n v="1926"/>
    <n v="5286.1799999999994"/>
    <n v="0.36434627651725826"/>
    <n v="0.63565183175752626"/>
    <x v="0"/>
    <n v="847.14374999999995"/>
  </r>
  <r>
    <x v="1535"/>
    <x v="3"/>
    <x v="6"/>
    <x v="5"/>
    <x v="0"/>
    <x v="1531"/>
    <n v="6603.78"/>
    <n v="2311.3200000000002"/>
    <n v="6159.35"/>
    <n v="-1866.9"/>
    <n v="4292.4599999999991"/>
    <n v="-0.43492542737730822"/>
    <n v="1.4349230977108702"/>
    <x v="1"/>
    <n v="825.47249999999997"/>
  </r>
  <r>
    <x v="1536"/>
    <x v="2"/>
    <x v="2"/>
    <x v="5"/>
    <x v="0"/>
    <x v="1532"/>
    <n v="3854.04"/>
    <n v="578.11"/>
    <n v="1351.74"/>
    <n v="1924.19"/>
    <n v="3275.93"/>
    <n v="0.5873721355462419"/>
    <n v="0.41262786445375821"/>
    <x v="0"/>
    <n v="481.755"/>
  </r>
  <r>
    <x v="1537"/>
    <x v="4"/>
    <x v="4"/>
    <x v="0"/>
    <x v="0"/>
    <x v="1533"/>
    <n v="352.2"/>
    <n v="77.48"/>
    <n v="334.24"/>
    <n v="-59.52"/>
    <n v="274.71999999999997"/>
    <n v="-0.21665695981362845"/>
    <n v="1.2166569598136285"/>
    <x v="1"/>
    <n v="70.44"/>
  </r>
  <r>
    <x v="1538"/>
    <x v="3"/>
    <x v="3"/>
    <x v="4"/>
    <x v="1"/>
    <x v="1534"/>
    <n v="8297.1200000000008"/>
    <n v="3318.85"/>
    <n v="4524.21"/>
    <n v="454.06"/>
    <n v="4978.2700000000004"/>
    <n v="9.1208391670198674E-2"/>
    <n v="0.90879160832980121"/>
    <x v="2"/>
    <n v="1185.3028571428572"/>
  </r>
  <r>
    <x v="1539"/>
    <x v="0"/>
    <x v="0"/>
    <x v="5"/>
    <x v="0"/>
    <x v="1535"/>
    <n v="1737.16"/>
    <n v="173.72"/>
    <n v="936.04"/>
    <n v="627.41"/>
    <n v="1563.44"/>
    <n v="0.40130097733203701"/>
    <n v="0.5987054188200378"/>
    <x v="0"/>
    <n v="217.14500000000001"/>
  </r>
  <r>
    <x v="1540"/>
    <x v="1"/>
    <x v="1"/>
    <x v="3"/>
    <x v="1"/>
    <x v="1536"/>
    <n v="3262.72"/>
    <n v="815.68"/>
    <n v="2525.14"/>
    <n v="-78.099999999999994"/>
    <n v="2447.04"/>
    <n v="-3.1916110893160717E-2"/>
    <n v="1.0319161108931607"/>
    <x v="1"/>
    <n v="815.68"/>
  </r>
  <r>
    <x v="1541"/>
    <x v="0"/>
    <x v="0"/>
    <x v="5"/>
    <x v="0"/>
    <x v="1537"/>
    <n v="2495.06"/>
    <n v="249.51"/>
    <n v="978.11"/>
    <n v="1267.44"/>
    <n v="2245.5500000000002"/>
    <n v="0.56442296987375029"/>
    <n v="0.43557703012624965"/>
    <x v="0"/>
    <n v="311.88249999999999"/>
  </r>
  <r>
    <x v="1542"/>
    <x v="2"/>
    <x v="2"/>
    <x v="1"/>
    <x v="1"/>
    <x v="1538"/>
    <n v="1832.67"/>
    <n v="274.89999999999998"/>
    <n v="808.08"/>
    <n v="749.68"/>
    <n v="1557.77"/>
    <n v="0.48125204619423917"/>
    <n v="0.51874153437285353"/>
    <x v="0"/>
    <n v="916.33500000000004"/>
  </r>
  <r>
    <x v="1543"/>
    <x v="3"/>
    <x v="6"/>
    <x v="0"/>
    <x v="0"/>
    <x v="1539"/>
    <n v="13964.6"/>
    <n v="5585.84"/>
    <n v="2965.19"/>
    <n v="5413.57"/>
    <n v="8378.76"/>
    <n v="0.64610634509163645"/>
    <n v="0.35389365490836355"/>
    <x v="0"/>
    <n v="2792.92"/>
  </r>
  <r>
    <x v="1544"/>
    <x v="4"/>
    <x v="5"/>
    <x v="7"/>
    <x v="1"/>
    <x v="1540"/>
    <n v="4943.7700000000004"/>
    <n v="1087.6300000000001"/>
    <n v="1320.02"/>
    <n v="2536.12"/>
    <n v="3856.1400000000003"/>
    <n v="0.65768359032607726"/>
    <n v="0.34231640967392257"/>
    <x v="0"/>
    <n v="4943.7700000000004"/>
  </r>
  <r>
    <x v="1545"/>
    <x v="3"/>
    <x v="3"/>
    <x v="7"/>
    <x v="1"/>
    <x v="1541"/>
    <n v="1712"/>
    <n v="599.20000000000005"/>
    <n v="1293.82"/>
    <n v="-181.02"/>
    <n v="1112.8"/>
    <n v="-0.1626707404744788"/>
    <n v="1.1626707404744787"/>
    <x v="1"/>
    <n v="1712"/>
  </r>
  <r>
    <x v="1546"/>
    <x v="1"/>
    <x v="1"/>
    <x v="7"/>
    <x v="1"/>
    <x v="1542"/>
    <n v="6376.41"/>
    <n v="1594.1"/>
    <n v="1234.46"/>
    <n v="3547.85"/>
    <n v="4782.3099999999995"/>
    <n v="0.74186951494152409"/>
    <n v="0.25813048505847597"/>
    <x v="0"/>
    <n v="6376.41"/>
  </r>
  <r>
    <x v="1547"/>
    <x v="3"/>
    <x v="6"/>
    <x v="7"/>
    <x v="1"/>
    <x v="1543"/>
    <n v="5185.24"/>
    <n v="1814.83"/>
    <n v="1244.73"/>
    <n v="2125.67"/>
    <n v="3370.41"/>
    <n v="0.63068588094623512"/>
    <n v="0.36931115205568465"/>
    <x v="0"/>
    <n v="5185.24"/>
  </r>
  <r>
    <x v="1548"/>
    <x v="2"/>
    <x v="2"/>
    <x v="1"/>
    <x v="1"/>
    <x v="1544"/>
    <n v="3580.58"/>
    <n v="537.09"/>
    <n v="671.24"/>
    <n v="2372.25"/>
    <n v="3043.49"/>
    <n v="0.77945056497639231"/>
    <n v="0.2205494350236078"/>
    <x v="0"/>
    <n v="1790.29"/>
  </r>
  <r>
    <x v="1549"/>
    <x v="1"/>
    <x v="1"/>
    <x v="6"/>
    <x v="1"/>
    <x v="1545"/>
    <n v="7477.09"/>
    <n v="1869.27"/>
    <n v="2790.01"/>
    <n v="2817.81"/>
    <n v="5607.82"/>
    <n v="0.50247868155539943"/>
    <n v="0.49752131844460062"/>
    <x v="0"/>
    <n v="2492.3633333333332"/>
  </r>
  <r>
    <x v="1550"/>
    <x v="4"/>
    <x v="4"/>
    <x v="2"/>
    <x v="0"/>
    <x v="1546"/>
    <n v="9000.36"/>
    <n v="2430.1"/>
    <n v="3365.08"/>
    <n v="3205.18"/>
    <n v="6570.26"/>
    <n v="0.48783153178108624"/>
    <n v="0.51216846821891371"/>
    <x v="0"/>
    <n v="1500.0600000000002"/>
  </r>
  <r>
    <x v="1551"/>
    <x v="4"/>
    <x v="5"/>
    <x v="3"/>
    <x v="0"/>
    <x v="1547"/>
    <n v="12548.87"/>
    <n v="3388.19"/>
    <n v="2614.67"/>
    <n v="6546.01"/>
    <n v="9160.68"/>
    <n v="0.71457686547286881"/>
    <n v="0.28542313452713119"/>
    <x v="0"/>
    <n v="3137.2175000000002"/>
  </r>
  <r>
    <x v="1552"/>
    <x v="3"/>
    <x v="3"/>
    <x v="1"/>
    <x v="2"/>
    <x v="1548"/>
    <n v="7485.92"/>
    <n v="2620.0700000000002"/>
    <n v="1740.7"/>
    <n v="3125.14"/>
    <n v="4865.8500000000004"/>
    <n v="0.64225983127305597"/>
    <n v="0.35773811358755409"/>
    <x v="0"/>
    <n v="3742.96"/>
  </r>
  <r>
    <x v="1553"/>
    <x v="0"/>
    <x v="0"/>
    <x v="7"/>
    <x v="1"/>
    <x v="1549"/>
    <n v="1211.71"/>
    <n v="121.17"/>
    <n v="320.68"/>
    <n v="769.86"/>
    <n v="1090.54"/>
    <n v="0.7059438443339997"/>
    <n v="0.29405615566600035"/>
    <x v="0"/>
    <n v="1211.71"/>
  </r>
  <r>
    <x v="1554"/>
    <x v="2"/>
    <x v="2"/>
    <x v="1"/>
    <x v="2"/>
    <x v="1550"/>
    <n v="3359.22"/>
    <n v="503.88"/>
    <n v="723.81"/>
    <n v="2131.5300000000002"/>
    <n v="2855.3399999999997"/>
    <n v="0.74650654563029284"/>
    <n v="0.25349345436970727"/>
    <x v="0"/>
    <n v="1679.61"/>
  </r>
  <r>
    <x v="1555"/>
    <x v="1"/>
    <x v="1"/>
    <x v="0"/>
    <x v="2"/>
    <x v="1551"/>
    <n v="4569.32"/>
    <n v="1142.33"/>
    <n v="3798.24"/>
    <n v="-371.25"/>
    <n v="3426.99"/>
    <n v="-0.10833121777419835"/>
    <n v="1.1083312177741984"/>
    <x v="1"/>
    <n v="913.86399999999992"/>
  </r>
  <r>
    <x v="1556"/>
    <x v="0"/>
    <x v="0"/>
    <x v="2"/>
    <x v="0"/>
    <x v="1552"/>
    <n v="1219.07"/>
    <n v="121.91"/>
    <n v="846.52"/>
    <n v="250.64"/>
    <n v="1097.1599999999999"/>
    <n v="0.22844434722374132"/>
    <n v="0.77155565277625882"/>
    <x v="0"/>
    <n v="203.17833333333331"/>
  </r>
  <r>
    <x v="1557"/>
    <x v="4"/>
    <x v="5"/>
    <x v="7"/>
    <x v="1"/>
    <x v="1553"/>
    <n v="3037.23"/>
    <n v="668.19"/>
    <n v="1611.14"/>
    <n v="757.9"/>
    <n v="2369.04"/>
    <n v="0.31991861682369227"/>
    <n v="0.68008138317630773"/>
    <x v="0"/>
    <n v="3037.23"/>
  </r>
  <r>
    <x v="1558"/>
    <x v="2"/>
    <x v="2"/>
    <x v="3"/>
    <x v="2"/>
    <x v="1554"/>
    <n v="2251.67"/>
    <n v="337.75"/>
    <n v="1004.27"/>
    <n v="909.65"/>
    <n v="1913.92"/>
    <n v="0.4752810984785153"/>
    <n v="0.5247189015214847"/>
    <x v="0"/>
    <n v="562.91750000000002"/>
  </r>
  <r>
    <x v="1559"/>
    <x v="0"/>
    <x v="7"/>
    <x v="7"/>
    <x v="1"/>
    <x v="1555"/>
    <n v="312.47000000000003"/>
    <n v="31.25"/>
    <n v="296.52999999999997"/>
    <n v="-15.31"/>
    <n v="281.22000000000003"/>
    <n v="-5.4441362634236538E-2"/>
    <n v="1.0544413626342364"/>
    <x v="1"/>
    <n v="312.47000000000003"/>
  </r>
  <r>
    <x v="1560"/>
    <x v="2"/>
    <x v="2"/>
    <x v="2"/>
    <x v="0"/>
    <x v="1556"/>
    <n v="4832.6400000000003"/>
    <n v="724.9"/>
    <n v="1293.58"/>
    <n v="2814.17"/>
    <n v="4107.7400000000007"/>
    <n v="0.68508961131911938"/>
    <n v="0.31491282310954433"/>
    <x v="0"/>
    <n v="805.44"/>
  </r>
  <r>
    <x v="1561"/>
    <x v="0"/>
    <x v="0"/>
    <x v="3"/>
    <x v="2"/>
    <x v="1557"/>
    <n v="1765.29"/>
    <n v="176.53"/>
    <n v="697.71"/>
    <n v="891.05"/>
    <n v="1588.76"/>
    <n v="0.56084619451647821"/>
    <n v="0.43915380548352179"/>
    <x v="0"/>
    <n v="441.32249999999999"/>
  </r>
  <r>
    <x v="1562"/>
    <x v="3"/>
    <x v="3"/>
    <x v="2"/>
    <x v="0"/>
    <x v="1558"/>
    <n v="4183.2299999999996"/>
    <n v="1464.13"/>
    <n v="3969.89"/>
    <n v="-1250.79"/>
    <n v="2719.0999999999995"/>
    <n v="-0.46000147107498812"/>
    <n v="1.4600014710749882"/>
    <x v="1"/>
    <n v="697.20499999999993"/>
  </r>
  <r>
    <x v="1563"/>
    <x v="4"/>
    <x v="4"/>
    <x v="3"/>
    <x v="1"/>
    <x v="1559"/>
    <n v="2892.36"/>
    <n v="636.32000000000005"/>
    <n v="2744.85"/>
    <n v="-488.81"/>
    <n v="2256.04"/>
    <n v="-0.21666725767273631"/>
    <n v="1.2166672576727362"/>
    <x v="1"/>
    <n v="723.09"/>
  </r>
  <r>
    <x v="1564"/>
    <x v="3"/>
    <x v="6"/>
    <x v="6"/>
    <x v="1"/>
    <x v="1560"/>
    <n v="4440.95"/>
    <n v="1554.33"/>
    <n v="3337.84"/>
    <n v="-451.22"/>
    <n v="2886.62"/>
    <n v="-0.15631430531209514"/>
    <n v="1.1563143053120952"/>
    <x v="1"/>
    <n v="1480.3166666666666"/>
  </r>
  <r>
    <x v="1565"/>
    <x v="0"/>
    <x v="0"/>
    <x v="4"/>
    <x v="1"/>
    <x v="1561"/>
    <n v="795.12"/>
    <n v="79.510000000000005"/>
    <n v="754.57"/>
    <n v="-38.96"/>
    <n v="715.61"/>
    <n v="-5.4443062562010036E-2"/>
    <n v="1.05444306256201"/>
    <x v="1"/>
    <n v="113.58857142857143"/>
  </r>
  <r>
    <x v="1566"/>
    <x v="3"/>
    <x v="3"/>
    <x v="6"/>
    <x v="2"/>
    <x v="1562"/>
    <n v="9624.0499999999993"/>
    <n v="3849.62"/>
    <n v="2413.0300000000002"/>
    <n v="3361.4"/>
    <n v="5774.4299999999994"/>
    <n v="0.58211806186931014"/>
    <n v="0.41788193813069002"/>
    <x v="0"/>
    <n v="3208.0166666666664"/>
  </r>
  <r>
    <x v="1567"/>
    <x v="4"/>
    <x v="4"/>
    <x v="1"/>
    <x v="2"/>
    <x v="1563"/>
    <n v="5659.24"/>
    <n v="1245.03"/>
    <n v="1543.1"/>
    <n v="2871.1"/>
    <n v="4414.21"/>
    <n v="0.65042215934448067"/>
    <n v="0.34957557524449445"/>
    <x v="0"/>
    <n v="2829.62"/>
  </r>
  <r>
    <x v="1568"/>
    <x v="2"/>
    <x v="2"/>
    <x v="1"/>
    <x v="1"/>
    <x v="1564"/>
    <n v="1211.6099999999999"/>
    <n v="181.74"/>
    <n v="810.9"/>
    <n v="218.97"/>
    <n v="1029.8699999999999"/>
    <n v="0.21261906842611206"/>
    <n v="0.787380931573888"/>
    <x v="0"/>
    <n v="605.80499999999995"/>
  </r>
  <r>
    <x v="1569"/>
    <x v="1"/>
    <x v="1"/>
    <x v="5"/>
    <x v="0"/>
    <x v="1565"/>
    <n v="6601.31"/>
    <n v="1650.33"/>
    <n v="5804.66"/>
    <n v="-853.68"/>
    <n v="4950.9800000000005"/>
    <n v="-0.17242646910308662"/>
    <n v="1.1724264691030866"/>
    <x v="1"/>
    <n v="825.16375000000005"/>
  </r>
  <r>
    <x v="1570"/>
    <x v="4"/>
    <x v="4"/>
    <x v="3"/>
    <x v="2"/>
    <x v="1566"/>
    <n v="5484.44"/>
    <n v="1206.58"/>
    <n v="3432.08"/>
    <n v="845.78"/>
    <n v="4277.8599999999997"/>
    <n v="0.1977110050352279"/>
    <n v="0.80228899496477213"/>
    <x v="0"/>
    <n v="1371.11"/>
  </r>
  <r>
    <x v="1571"/>
    <x v="4"/>
    <x v="5"/>
    <x v="5"/>
    <x v="0"/>
    <x v="1567"/>
    <n v="12249.76"/>
    <n v="3307.44"/>
    <n v="4883.51"/>
    <n v="4058.82"/>
    <n v="8942.32"/>
    <n v="0.45388892367976097"/>
    <n v="0.54611219459826987"/>
    <x v="0"/>
    <n v="1531.22"/>
  </r>
  <r>
    <x v="1572"/>
    <x v="4"/>
    <x v="5"/>
    <x v="5"/>
    <x v="0"/>
    <x v="1568"/>
    <n v="1668.63"/>
    <n v="367.1"/>
    <n v="1583.53"/>
    <n v="-282"/>
    <n v="1301.5300000000002"/>
    <n v="-0.21666807526526469"/>
    <n v="1.2166680752652645"/>
    <x v="1"/>
    <n v="208.57875000000001"/>
  </r>
  <r>
    <x v="1573"/>
    <x v="3"/>
    <x v="6"/>
    <x v="7"/>
    <x v="1"/>
    <x v="1569"/>
    <n v="4424.1099999999997"/>
    <n v="1548.44"/>
    <n v="1832.87"/>
    <n v="1042.8"/>
    <n v="2875.6699999999996"/>
    <n v="0.36262853526308653"/>
    <n v="0.63737146473691353"/>
    <x v="0"/>
    <n v="4424.1099999999997"/>
  </r>
  <r>
    <x v="1574"/>
    <x v="3"/>
    <x v="6"/>
    <x v="4"/>
    <x v="0"/>
    <x v="1570"/>
    <n v="14088.54"/>
    <n v="5635.42"/>
    <n v="5255.45"/>
    <n v="3197.67"/>
    <n v="8453.1200000000008"/>
    <n v="0.37828281155360383"/>
    <n v="0.62171718844639601"/>
    <x v="0"/>
    <n v="2012.6485714285716"/>
  </r>
  <r>
    <x v="1575"/>
    <x v="3"/>
    <x v="3"/>
    <x v="0"/>
    <x v="0"/>
    <x v="1571"/>
    <n v="7042.56"/>
    <n v="2464.9"/>
    <n v="3455.02"/>
    <n v="1122.6500000000001"/>
    <n v="4577.66"/>
    <n v="0.24524538738132587"/>
    <n v="0.75475679714089738"/>
    <x v="0"/>
    <n v="1408.5120000000002"/>
  </r>
  <r>
    <x v="1576"/>
    <x v="4"/>
    <x v="5"/>
    <x v="0"/>
    <x v="0"/>
    <x v="1572"/>
    <n v="10855.22"/>
    <n v="2930.91"/>
    <n v="3257.26"/>
    <n v="4667.0600000000004"/>
    <n v="7924.3099999999995"/>
    <n v="0.58895474811056114"/>
    <n v="0.41104651382896434"/>
    <x v="0"/>
    <n v="2171.0439999999999"/>
  </r>
  <r>
    <x v="1577"/>
    <x v="0"/>
    <x v="7"/>
    <x v="7"/>
    <x v="1"/>
    <x v="1573"/>
    <n v="1016.91"/>
    <n v="101.69"/>
    <n v="338.34"/>
    <n v="576.87"/>
    <n v="915.22"/>
    <n v="0.63030746705710106"/>
    <n v="0.36968160660824717"/>
    <x v="0"/>
    <n v="1016.91"/>
  </r>
  <r>
    <x v="1578"/>
    <x v="3"/>
    <x v="6"/>
    <x v="7"/>
    <x v="1"/>
    <x v="1574"/>
    <n v="1730.1"/>
    <n v="605.54"/>
    <n v="1641.87"/>
    <n v="-517.29999999999995"/>
    <n v="1124.56"/>
    <n v="-0.46000213416803015"/>
    <n v="1.4600110265348225"/>
    <x v="1"/>
    <n v="1730.1"/>
  </r>
  <r>
    <x v="1579"/>
    <x v="0"/>
    <x v="0"/>
    <x v="6"/>
    <x v="2"/>
    <x v="1575"/>
    <n v="1103.53"/>
    <n v="110.35"/>
    <n v="560.83000000000004"/>
    <n v="432.35"/>
    <n v="993.18"/>
    <n v="0.43531887472562886"/>
    <n v="0.56468112527437131"/>
    <x v="0"/>
    <n v="367.84333333333331"/>
  </r>
  <r>
    <x v="1580"/>
    <x v="1"/>
    <x v="1"/>
    <x v="0"/>
    <x v="0"/>
    <x v="1576"/>
    <n v="9879.27"/>
    <n v="2963.78"/>
    <n v="2562.3200000000002"/>
    <n v="4353.17"/>
    <n v="6915.49"/>
    <n v="0.62948106352550581"/>
    <n v="0.37051893647449424"/>
    <x v="0"/>
    <n v="1975.854"/>
  </r>
  <r>
    <x v="1581"/>
    <x v="4"/>
    <x v="4"/>
    <x v="3"/>
    <x v="1"/>
    <x v="1577"/>
    <n v="5240.84"/>
    <n v="1152.98"/>
    <n v="2274.02"/>
    <n v="1813.83"/>
    <n v="4087.86"/>
    <n v="0.44371137954822326"/>
    <n v="0.55628617418404736"/>
    <x v="0"/>
    <n v="1310.21"/>
  </r>
  <r>
    <x v="1582"/>
    <x v="3"/>
    <x v="3"/>
    <x v="2"/>
    <x v="0"/>
    <x v="1578"/>
    <n v="7303.17"/>
    <n v="2556.11"/>
    <n v="4905.63"/>
    <n v="-158.58000000000001"/>
    <n v="4747.0599999999995"/>
    <n v="-3.340593967634705E-2"/>
    <n v="1.0334038331093351"/>
    <x v="1"/>
    <n v="1217.1949999999999"/>
  </r>
  <r>
    <x v="1583"/>
    <x v="0"/>
    <x v="0"/>
    <x v="5"/>
    <x v="2"/>
    <x v="1579"/>
    <n v="808.64"/>
    <n v="80.86"/>
    <n v="767.39"/>
    <n v="-39.619999999999997"/>
    <n v="727.78"/>
    <n v="-5.4439528428920823E-2"/>
    <n v="1.0544257880128611"/>
    <x v="1"/>
    <n v="101.08"/>
  </r>
  <r>
    <x v="1584"/>
    <x v="0"/>
    <x v="7"/>
    <x v="1"/>
    <x v="1"/>
    <x v="1580"/>
    <n v="913.36"/>
    <n v="91.34"/>
    <n v="371.98"/>
    <n v="450.05"/>
    <n v="822.02"/>
    <n v="0.5474927617332912"/>
    <n v="0.45251940342084135"/>
    <x v="0"/>
    <n v="456.68"/>
  </r>
  <r>
    <x v="1585"/>
    <x v="2"/>
    <x v="2"/>
    <x v="5"/>
    <x v="0"/>
    <x v="1581"/>
    <n v="3203.82"/>
    <n v="480.57"/>
    <n v="1932.95"/>
    <n v="790.3"/>
    <n v="2723.25"/>
    <n v="0.29020471862664093"/>
    <n v="0.70979528137335901"/>
    <x v="0"/>
    <n v="400.47750000000002"/>
  </r>
  <r>
    <x v="1586"/>
    <x v="3"/>
    <x v="6"/>
    <x v="5"/>
    <x v="0"/>
    <x v="1582"/>
    <n v="556.84"/>
    <n v="194.89"/>
    <n v="528.44000000000005"/>
    <n v="-166.49"/>
    <n v="361.95000000000005"/>
    <n v="-0.45998066031219781"/>
    <n v="1.4599806603121979"/>
    <x v="1"/>
    <n v="69.605000000000004"/>
  </r>
  <r>
    <x v="1587"/>
    <x v="1"/>
    <x v="1"/>
    <x v="2"/>
    <x v="0"/>
    <x v="1583"/>
    <n v="7465.56"/>
    <n v="1866.39"/>
    <n v="4808.5600000000004"/>
    <n v="790.62"/>
    <n v="5599.17"/>
    <n v="0.14120307116947689"/>
    <n v="0.85879871480951642"/>
    <x v="0"/>
    <n v="1244.26"/>
  </r>
  <r>
    <x v="1588"/>
    <x v="4"/>
    <x v="5"/>
    <x v="6"/>
    <x v="1"/>
    <x v="1584"/>
    <n v="969.11"/>
    <n v="213.2"/>
    <n v="919.69"/>
    <n v="-163.78"/>
    <n v="755.91000000000008"/>
    <n v="-0.2166660052122607"/>
    <n v="1.2166660052122606"/>
    <x v="1"/>
    <n v="323.03666666666669"/>
  </r>
  <r>
    <x v="1589"/>
    <x v="4"/>
    <x v="4"/>
    <x v="0"/>
    <x v="0"/>
    <x v="1585"/>
    <n v="9062.4599999999991"/>
    <n v="2446.86"/>
    <n v="2777.26"/>
    <n v="3838.33"/>
    <n v="6615.5999999999985"/>
    <n v="0.5801937843884154"/>
    <n v="0.41980470403289205"/>
    <x v="0"/>
    <n v="1812.4919999999997"/>
  </r>
  <r>
    <x v="1590"/>
    <x v="2"/>
    <x v="2"/>
    <x v="5"/>
    <x v="2"/>
    <x v="1586"/>
    <n v="2419.54"/>
    <n v="362.93"/>
    <n v="2080.13"/>
    <n v="-23.52"/>
    <n v="2056.61"/>
    <n v="-1.1436295651581972E-2"/>
    <n v="1.0114362956515819"/>
    <x v="1"/>
    <n v="302.4425"/>
  </r>
  <r>
    <x v="1591"/>
    <x v="3"/>
    <x v="6"/>
    <x v="4"/>
    <x v="0"/>
    <x v="1587"/>
    <n v="6521.25"/>
    <n v="2282.44"/>
    <n v="3597.55"/>
    <n v="641.26"/>
    <n v="4238.8099999999995"/>
    <n v="0.15128302518867326"/>
    <n v="0.84871697481132691"/>
    <x v="0"/>
    <n v="931.60714285714289"/>
  </r>
  <r>
    <x v="1592"/>
    <x v="0"/>
    <x v="7"/>
    <x v="7"/>
    <x v="1"/>
    <x v="1588"/>
    <n v="974.81"/>
    <n v="97.48"/>
    <n v="374.18"/>
    <n v="503.14"/>
    <n v="877.32999999999993"/>
    <n v="0.5734900208587419"/>
    <n v="0.4264985809216601"/>
    <x v="0"/>
    <n v="974.81"/>
  </r>
  <r>
    <x v="1593"/>
    <x v="4"/>
    <x v="5"/>
    <x v="4"/>
    <x v="0"/>
    <x v="1589"/>
    <n v="4117.46"/>
    <n v="905.84"/>
    <n v="3380.06"/>
    <n v="-168.44"/>
    <n v="3211.62"/>
    <n v="-5.2447051643718746E-2"/>
    <n v="1.0524470516437188"/>
    <x v="1"/>
    <n v="588.20857142857142"/>
  </r>
  <r>
    <x v="1594"/>
    <x v="4"/>
    <x v="4"/>
    <x v="4"/>
    <x v="0"/>
    <x v="1590"/>
    <n v="12097.19"/>
    <n v="3266.24"/>
    <n v="4550.1499999999996"/>
    <n v="4280.8"/>
    <n v="8830.9500000000007"/>
    <n v="0.48474965887022348"/>
    <n v="0.51525034112977641"/>
    <x v="0"/>
    <n v="1728.17"/>
  </r>
  <r>
    <x v="1595"/>
    <x v="1"/>
    <x v="1"/>
    <x v="0"/>
    <x v="0"/>
    <x v="1591"/>
    <n v="7126.57"/>
    <n v="1781.64"/>
    <n v="3673.36"/>
    <n v="1671.57"/>
    <n v="5344.9299999999994"/>
    <n v="0.31273936234899241"/>
    <n v="0.68726063765100764"/>
    <x v="0"/>
    <n v="1425.3139999999999"/>
  </r>
  <r>
    <x v="1596"/>
    <x v="4"/>
    <x v="5"/>
    <x v="3"/>
    <x v="2"/>
    <x v="1592"/>
    <n v="7861.32"/>
    <n v="1729.49"/>
    <n v="3291.96"/>
    <n v="2839.86"/>
    <n v="6131.83"/>
    <n v="0.46313417038632843"/>
    <n v="0.53686419877915725"/>
    <x v="0"/>
    <n v="1965.33"/>
  </r>
  <r>
    <x v="1597"/>
    <x v="0"/>
    <x v="7"/>
    <x v="6"/>
    <x v="0"/>
    <x v="1593"/>
    <n v="977.91"/>
    <n v="97.79"/>
    <n v="497.62"/>
    <n v="382.51"/>
    <n v="880.12"/>
    <n v="0.43461118938326593"/>
    <n v="0.56540017270372223"/>
    <x v="0"/>
    <n v="325.96999999999997"/>
  </r>
  <r>
    <x v="1598"/>
    <x v="4"/>
    <x v="4"/>
    <x v="5"/>
    <x v="0"/>
    <x v="1594"/>
    <n v="13548.53"/>
    <n v="3658.1"/>
    <n v="3510.11"/>
    <n v="6380.32"/>
    <n v="9890.43"/>
    <n v="0.64510036469597376"/>
    <n v="0.35489963530402624"/>
    <x v="0"/>
    <n v="1693.5662500000001"/>
  </r>
  <r>
    <x v="1599"/>
    <x v="0"/>
    <x v="7"/>
    <x v="5"/>
    <x v="0"/>
    <x v="1595"/>
    <n v="1655.2"/>
    <n v="165.52"/>
    <n v="1027.75"/>
    <n v="461.93"/>
    <n v="1489.68"/>
    <n v="0.31008673003598086"/>
    <n v="0.68991326996401914"/>
    <x v="0"/>
    <n v="206.9"/>
  </r>
  <r>
    <x v="1600"/>
    <x v="4"/>
    <x v="4"/>
    <x v="5"/>
    <x v="0"/>
    <x v="1596"/>
    <n v="7449.14"/>
    <n v="1638.81"/>
    <n v="4325.55"/>
    <n v="1484.78"/>
    <n v="5810.33"/>
    <n v="0.25554142363686744"/>
    <n v="0.74445857636313262"/>
    <x v="0"/>
    <n v="931.14250000000004"/>
  </r>
  <r>
    <x v="1601"/>
    <x v="3"/>
    <x v="6"/>
    <x v="7"/>
    <x v="1"/>
    <x v="1597"/>
    <n v="8424.39"/>
    <n v="3369.76"/>
    <n v="1527.94"/>
    <n v="3526.69"/>
    <n v="5054.6299999999992"/>
    <n v="0.69771476844002445"/>
    <n v="0.30228523155997578"/>
    <x v="0"/>
    <n v="8424.39"/>
  </r>
  <r>
    <x v="1602"/>
    <x v="4"/>
    <x v="5"/>
    <x v="2"/>
    <x v="2"/>
    <x v="1598"/>
    <n v="7088.92"/>
    <n v="1559.56"/>
    <n v="4743.01"/>
    <n v="786.34"/>
    <n v="5529.3600000000006"/>
    <n v="0.14221175687602181"/>
    <n v="0.85778643459640891"/>
    <x v="0"/>
    <n v="1181.4866666666667"/>
  </r>
  <r>
    <x v="1603"/>
    <x v="2"/>
    <x v="2"/>
    <x v="3"/>
    <x v="0"/>
    <x v="1599"/>
    <n v="2594.0500000000002"/>
    <n v="389.11"/>
    <n v="1200.4100000000001"/>
    <n v="1004.53"/>
    <n v="2204.94"/>
    <n v="0.45558155777481474"/>
    <n v="0.54441844222518532"/>
    <x v="0"/>
    <n v="648.51250000000005"/>
  </r>
  <r>
    <x v="1604"/>
    <x v="4"/>
    <x v="5"/>
    <x v="2"/>
    <x v="0"/>
    <x v="1600"/>
    <n v="7169.16"/>
    <n v="1577.21"/>
    <n v="4169.87"/>
    <n v="1422.08"/>
    <n v="5591.95"/>
    <n v="0.25430842550451987"/>
    <n v="0.74569157449548007"/>
    <x v="0"/>
    <n v="1194.8599999999999"/>
  </r>
  <r>
    <x v="1605"/>
    <x v="3"/>
    <x v="6"/>
    <x v="1"/>
    <x v="1"/>
    <x v="1601"/>
    <n v="4122.67"/>
    <n v="1442.93"/>
    <n v="2209.2800000000002"/>
    <n v="470.46"/>
    <n v="2679.74"/>
    <n v="0.17556180823512729"/>
    <n v="0.82443819176487287"/>
    <x v="0"/>
    <n v="2061.335"/>
  </r>
  <r>
    <x v="1606"/>
    <x v="1"/>
    <x v="1"/>
    <x v="6"/>
    <x v="1"/>
    <x v="1602"/>
    <n v="5374.44"/>
    <n v="1343.61"/>
    <n v="2915.18"/>
    <n v="1115.6400000000001"/>
    <n v="4030.83"/>
    <n v="0.27677674325138996"/>
    <n v="0.72322077586998212"/>
    <x v="0"/>
    <n v="1791.4799999999998"/>
  </r>
  <r>
    <x v="1607"/>
    <x v="3"/>
    <x v="6"/>
    <x v="3"/>
    <x v="2"/>
    <x v="1603"/>
    <n v="7228.68"/>
    <n v="2530.04"/>
    <n v="3578.56"/>
    <n v="1120.08"/>
    <n v="4698.6400000000003"/>
    <n v="0.2383838727802087"/>
    <n v="0.76161612721979122"/>
    <x v="0"/>
    <n v="1807.17"/>
  </r>
  <r>
    <x v="1608"/>
    <x v="3"/>
    <x v="6"/>
    <x v="3"/>
    <x v="2"/>
    <x v="1604"/>
    <n v="2926.4"/>
    <n v="1024.24"/>
    <n v="2777.16"/>
    <n v="-874.99"/>
    <n v="1902.16"/>
    <n v="-0.45999810741472852"/>
    <n v="1.460003364596038"/>
    <x v="1"/>
    <n v="731.6"/>
  </r>
  <r>
    <x v="1609"/>
    <x v="0"/>
    <x v="0"/>
    <x v="5"/>
    <x v="0"/>
    <x v="1605"/>
    <n v="3255.84"/>
    <n v="325.58"/>
    <n v="1174.8599999999999"/>
    <n v="1755.4"/>
    <n v="2930.26"/>
    <n v="0.59905946912560659"/>
    <n v="0.40094053087439335"/>
    <x v="0"/>
    <n v="406.98"/>
  </r>
  <r>
    <x v="1610"/>
    <x v="0"/>
    <x v="0"/>
    <x v="2"/>
    <x v="1"/>
    <x v="1606"/>
    <n v="1469.25"/>
    <n v="146.91999999999999"/>
    <n v="731.6"/>
    <n v="590.73"/>
    <n v="1322.33"/>
    <n v="0.44673417376902896"/>
    <n v="0.55326582623097109"/>
    <x v="0"/>
    <n v="244.875"/>
  </r>
  <r>
    <x v="1611"/>
    <x v="3"/>
    <x v="6"/>
    <x v="7"/>
    <x v="1"/>
    <x v="1607"/>
    <n v="4624.72"/>
    <n v="1618.65"/>
    <n v="1884.52"/>
    <n v="1121.55"/>
    <n v="3006.07"/>
    <n v="0.37309510423908954"/>
    <n v="0.62690489576091035"/>
    <x v="0"/>
    <n v="4624.72"/>
  </r>
  <r>
    <x v="1612"/>
    <x v="1"/>
    <x v="1"/>
    <x v="1"/>
    <x v="2"/>
    <x v="1608"/>
    <n v="5689.96"/>
    <n v="1422.49"/>
    <n v="2416.6799999999998"/>
    <n v="1850.79"/>
    <n v="4267.47"/>
    <n v="0.43369724918980096"/>
    <n v="0.56630275081019898"/>
    <x v="0"/>
    <n v="2844.98"/>
  </r>
  <r>
    <x v="1613"/>
    <x v="3"/>
    <x v="3"/>
    <x v="5"/>
    <x v="0"/>
    <x v="1609"/>
    <n v="1272.95"/>
    <n v="445.53"/>
    <n v="1208.03"/>
    <n v="-380.61"/>
    <n v="827.42000000000007"/>
    <n v="-0.45999613255662175"/>
    <n v="1.4599961325566215"/>
    <x v="1"/>
    <n v="159.11875000000001"/>
  </r>
  <r>
    <x v="1614"/>
    <x v="3"/>
    <x v="3"/>
    <x v="5"/>
    <x v="0"/>
    <x v="1610"/>
    <n v="12023.7"/>
    <n v="4809.4799999999996"/>
    <n v="4963.29"/>
    <n v="2250.9299999999998"/>
    <n v="7214.2200000000012"/>
    <n v="0.31201294110797834"/>
    <n v="0.6879870588920215"/>
    <x v="0"/>
    <n v="1502.9625000000001"/>
  </r>
  <r>
    <x v="1615"/>
    <x v="2"/>
    <x v="2"/>
    <x v="5"/>
    <x v="0"/>
    <x v="1611"/>
    <n v="620.67999999999995"/>
    <n v="93.1"/>
    <n v="589.03"/>
    <n v="-61.45"/>
    <n v="527.57999999999993"/>
    <n v="-0.11647522650593277"/>
    <n v="1.1164752265059328"/>
    <x v="1"/>
    <n v="77.584999999999994"/>
  </r>
  <r>
    <x v="1616"/>
    <x v="0"/>
    <x v="7"/>
    <x v="2"/>
    <x v="0"/>
    <x v="1612"/>
    <n v="276.64"/>
    <n v="27.66"/>
    <n v="262.52999999999997"/>
    <n v="-13.56"/>
    <n v="248.98"/>
    <n v="-5.4462205799662627E-2"/>
    <n v="1.0544220419310788"/>
    <x v="1"/>
    <n v="46.106666666666662"/>
  </r>
  <r>
    <x v="1617"/>
    <x v="4"/>
    <x v="4"/>
    <x v="3"/>
    <x v="2"/>
    <x v="1613"/>
    <n v="8556.61"/>
    <n v="2310.2800000000002"/>
    <n v="2603.06"/>
    <n v="3643.26"/>
    <n v="6246.33"/>
    <n v="0.58326409267521895"/>
    <n v="0.4167343063847091"/>
    <x v="0"/>
    <n v="2139.1525000000001"/>
  </r>
  <r>
    <x v="1618"/>
    <x v="3"/>
    <x v="3"/>
    <x v="6"/>
    <x v="2"/>
    <x v="1614"/>
    <n v="9253.5"/>
    <n v="3701.4"/>
    <n v="2641.98"/>
    <n v="2910.12"/>
    <n v="5552.1"/>
    <n v="0.52414761981952773"/>
    <n v="0.47585238018047221"/>
    <x v="0"/>
    <n v="3084.5"/>
  </r>
  <r>
    <x v="1619"/>
    <x v="1"/>
    <x v="1"/>
    <x v="3"/>
    <x v="2"/>
    <x v="1615"/>
    <n v="4712.21"/>
    <n v="1178.05"/>
    <n v="2186.4"/>
    <n v="1347.76"/>
    <n v="3534.16"/>
    <n v="0.3813522873893655"/>
    <n v="0.61864771261063456"/>
    <x v="0"/>
    <n v="1178.0525"/>
  </r>
  <r>
    <x v="1620"/>
    <x v="4"/>
    <x v="4"/>
    <x v="0"/>
    <x v="1"/>
    <x v="1616"/>
    <n v="4355.8100000000004"/>
    <n v="958.28"/>
    <n v="4018.43"/>
    <n v="-620.89"/>
    <n v="3397.5300000000007"/>
    <n v="-0.18274746654187007"/>
    <n v="1.182750409856572"/>
    <x v="1"/>
    <n v="871.16200000000003"/>
  </r>
  <r>
    <x v="1621"/>
    <x v="3"/>
    <x v="6"/>
    <x v="6"/>
    <x v="2"/>
    <x v="1617"/>
    <n v="6159.59"/>
    <n v="2155.86"/>
    <n v="2351.63"/>
    <n v="1652.1"/>
    <n v="4003.73"/>
    <n v="0.41264021300137621"/>
    <n v="0.58735978699862379"/>
    <x v="0"/>
    <n v="2053.1966666666667"/>
  </r>
  <r>
    <x v="1622"/>
    <x v="4"/>
    <x v="5"/>
    <x v="5"/>
    <x v="0"/>
    <x v="1618"/>
    <n v="10963.33"/>
    <n v="2960.1"/>
    <n v="4009.42"/>
    <n v="3993.82"/>
    <n v="8003.23"/>
    <n v="0.4990260182451336"/>
    <n v="0.50097523125038268"/>
    <x v="0"/>
    <n v="1370.41625"/>
  </r>
  <r>
    <x v="1623"/>
    <x v="3"/>
    <x v="6"/>
    <x v="6"/>
    <x v="0"/>
    <x v="1619"/>
    <n v="9736.8700000000008"/>
    <n v="3894.75"/>
    <n v="3127.11"/>
    <n v="2715.01"/>
    <n v="5842.1200000000008"/>
    <n v="0.46473026914887061"/>
    <n v="0.53526973085112939"/>
    <x v="0"/>
    <n v="3245.6233333333334"/>
  </r>
  <r>
    <x v="1624"/>
    <x v="4"/>
    <x v="4"/>
    <x v="3"/>
    <x v="2"/>
    <x v="1620"/>
    <n v="5914.85"/>
    <n v="1301.27"/>
    <n v="2513.65"/>
    <n v="2099.9299999999998"/>
    <n v="4613.58"/>
    <n v="0.45516280198891096"/>
    <n v="0.54483719801108899"/>
    <x v="0"/>
    <n v="1478.7125000000001"/>
  </r>
  <r>
    <x v="1625"/>
    <x v="0"/>
    <x v="0"/>
    <x v="7"/>
    <x v="1"/>
    <x v="1621"/>
    <n v="1327.18"/>
    <n v="132.72"/>
    <n v="334.48"/>
    <n v="859.98"/>
    <n v="1194.46"/>
    <n v="0.71997387940994251"/>
    <n v="0.28002612059005744"/>
    <x v="0"/>
    <n v="1327.18"/>
  </r>
  <r>
    <x v="1626"/>
    <x v="2"/>
    <x v="2"/>
    <x v="5"/>
    <x v="1"/>
    <x v="1622"/>
    <n v="1064.8499999999999"/>
    <n v="159.72999999999999"/>
    <n v="1010.54"/>
    <n v="-105.42"/>
    <n v="905.11999999999989"/>
    <n v="-0.11647074421071241"/>
    <n v="1.1164707442107125"/>
    <x v="1"/>
    <n v="133.10624999999999"/>
  </r>
  <r>
    <x v="1627"/>
    <x v="0"/>
    <x v="0"/>
    <x v="6"/>
    <x v="0"/>
    <x v="1623"/>
    <n v="2441.36"/>
    <n v="244.14"/>
    <n v="561.21"/>
    <n v="1636.01"/>
    <n v="2197.2200000000003"/>
    <n v="0.74458178971609568"/>
    <n v="0.25541821028390421"/>
    <x v="0"/>
    <n v="813.78666666666675"/>
  </r>
  <r>
    <x v="1628"/>
    <x v="3"/>
    <x v="6"/>
    <x v="0"/>
    <x v="0"/>
    <x v="1624"/>
    <n v="4721.16"/>
    <n v="1652.41"/>
    <n v="4188.26"/>
    <n v="-1119.51"/>
    <n v="3068.75"/>
    <n v="-0.36480977596741343"/>
    <n v="1.3648097759674136"/>
    <x v="1"/>
    <n v="944.23199999999997"/>
  </r>
  <r>
    <x v="1629"/>
    <x v="2"/>
    <x v="2"/>
    <x v="2"/>
    <x v="0"/>
    <x v="1625"/>
    <n v="4426.9399999999996"/>
    <n v="664.04"/>
    <n v="1160.33"/>
    <n v="2602.5700000000002"/>
    <n v="3762.8999999999996"/>
    <n v="0.69163942703765724"/>
    <n v="0.30836057296234287"/>
    <x v="0"/>
    <n v="737.82333333333327"/>
  </r>
  <r>
    <x v="1630"/>
    <x v="1"/>
    <x v="1"/>
    <x v="7"/>
    <x v="1"/>
    <x v="1626"/>
    <n v="3109.18"/>
    <n v="777.29"/>
    <n v="1246.43"/>
    <n v="1085.46"/>
    <n v="2331.89"/>
    <n v="0.465485078627208"/>
    <n v="0.53451492137279211"/>
    <x v="0"/>
    <n v="3109.18"/>
  </r>
  <r>
    <x v="1631"/>
    <x v="4"/>
    <x v="4"/>
    <x v="7"/>
    <x v="1"/>
    <x v="1627"/>
    <n v="5663.47"/>
    <n v="1245.96"/>
    <n v="1377.69"/>
    <n v="3039.82"/>
    <n v="4417.51"/>
    <n v="0.6881297382462066"/>
    <n v="0.3118702617537934"/>
    <x v="0"/>
    <n v="5663.47"/>
  </r>
  <r>
    <x v="1632"/>
    <x v="0"/>
    <x v="7"/>
    <x v="7"/>
    <x v="1"/>
    <x v="1628"/>
    <n v="550.29999999999995"/>
    <n v="55.03"/>
    <n v="230.04"/>
    <n v="265.23"/>
    <n v="495.27"/>
    <n v="0.53552607668544439"/>
    <n v="0.46447392331455573"/>
    <x v="0"/>
    <n v="550.29999999999995"/>
  </r>
  <r>
    <x v="1633"/>
    <x v="4"/>
    <x v="4"/>
    <x v="6"/>
    <x v="1"/>
    <x v="1629"/>
    <n v="4525.53"/>
    <n v="995.62"/>
    <n v="2420.5700000000002"/>
    <n v="1109.3399999999999"/>
    <n v="3529.91"/>
    <n v="0.31426863574425407"/>
    <n v="0.68573136425574599"/>
    <x v="0"/>
    <n v="1508.51"/>
  </r>
  <r>
    <x v="1634"/>
    <x v="1"/>
    <x v="1"/>
    <x v="7"/>
    <x v="1"/>
    <x v="1630"/>
    <n v="3585.43"/>
    <n v="896.36"/>
    <n v="1524.2"/>
    <n v="1164.8699999999999"/>
    <n v="2689.0699999999997"/>
    <n v="0.43318693823515192"/>
    <n v="0.56681306176484814"/>
    <x v="0"/>
    <n v="3585.43"/>
  </r>
  <r>
    <x v="1635"/>
    <x v="1"/>
    <x v="1"/>
    <x v="3"/>
    <x v="0"/>
    <x v="1631"/>
    <n v="8606.26"/>
    <n v="2581.88"/>
    <n v="3096.41"/>
    <n v="2927.98"/>
    <n v="6024.38"/>
    <n v="0.48602179809374574"/>
    <n v="0.51397986182810507"/>
    <x v="0"/>
    <n v="2151.5650000000001"/>
  </r>
  <r>
    <x v="1636"/>
    <x v="3"/>
    <x v="6"/>
    <x v="7"/>
    <x v="1"/>
    <x v="1632"/>
    <n v="3430.44"/>
    <n v="1200.6500000000001"/>
    <n v="1508.08"/>
    <n v="721.71"/>
    <n v="2229.79"/>
    <n v="0.32366725117611972"/>
    <n v="0.67633274882388028"/>
    <x v="0"/>
    <n v="3430.44"/>
  </r>
  <r>
    <x v="1637"/>
    <x v="2"/>
    <x v="2"/>
    <x v="0"/>
    <x v="0"/>
    <x v="1633"/>
    <n v="3409.22"/>
    <n v="511.38"/>
    <n v="1309.74"/>
    <n v="1588.09"/>
    <n v="2897.8399999999997"/>
    <n v="0.5480254258344146"/>
    <n v="0.45197112331943795"/>
    <x v="0"/>
    <n v="681.84399999999994"/>
  </r>
  <r>
    <x v="1638"/>
    <x v="3"/>
    <x v="6"/>
    <x v="5"/>
    <x v="1"/>
    <x v="1634"/>
    <n v="2571.6"/>
    <n v="900.06"/>
    <n v="2440.4499999999998"/>
    <n v="-768.91"/>
    <n v="1671.54"/>
    <n v="-0.46000095720114387"/>
    <n v="1.4600009572011439"/>
    <x v="1"/>
    <n v="321.45"/>
  </r>
  <r>
    <x v="1639"/>
    <x v="3"/>
    <x v="6"/>
    <x v="5"/>
    <x v="0"/>
    <x v="1635"/>
    <n v="2712.06"/>
    <n v="949.22"/>
    <n v="2573.7399999999998"/>
    <n v="-810.9"/>
    <n v="1762.84"/>
    <n v="-0.45999636949467904"/>
    <n v="1.4599963694946789"/>
    <x v="1"/>
    <n v="339.00749999999999"/>
  </r>
  <r>
    <x v="1640"/>
    <x v="4"/>
    <x v="5"/>
    <x v="1"/>
    <x v="2"/>
    <x v="1636"/>
    <n v="8472.24"/>
    <n v="2287.5"/>
    <n v="2141.3200000000002"/>
    <n v="4043.42"/>
    <n v="6184.74"/>
    <n v="0.653773642869385"/>
    <n v="0.34622635713061506"/>
    <x v="0"/>
    <n v="4236.12"/>
  </r>
  <r>
    <x v="1641"/>
    <x v="2"/>
    <x v="2"/>
    <x v="0"/>
    <x v="1"/>
    <x v="1637"/>
    <n v="1678.97"/>
    <n v="251.85"/>
    <n v="1444.87"/>
    <n v="-17.75"/>
    <n v="1427.1200000000001"/>
    <n v="-1.2437636638825045E-2"/>
    <n v="1.0124376366388248"/>
    <x v="1"/>
    <n v="335.79399999999998"/>
  </r>
  <r>
    <x v="1642"/>
    <x v="4"/>
    <x v="5"/>
    <x v="6"/>
    <x v="1"/>
    <x v="1638"/>
    <n v="7228.73"/>
    <n v="1590.32"/>
    <n v="2854.59"/>
    <n v="2783.82"/>
    <n v="5638.41"/>
    <n v="0.4937242946149713"/>
    <n v="0.50627570538502875"/>
    <x v="0"/>
    <n v="2409.5766666666664"/>
  </r>
  <r>
    <x v="1643"/>
    <x v="2"/>
    <x v="2"/>
    <x v="7"/>
    <x v="1"/>
    <x v="1639"/>
    <n v="1315.64"/>
    <n v="197.35"/>
    <n v="741.92"/>
    <n v="376.37"/>
    <n v="1118.2900000000002"/>
    <n v="0.33655849556018558"/>
    <n v="0.6634415044398142"/>
    <x v="0"/>
    <n v="1315.64"/>
  </r>
  <r>
    <x v="1644"/>
    <x v="2"/>
    <x v="2"/>
    <x v="7"/>
    <x v="1"/>
    <x v="1640"/>
    <n v="2832.59"/>
    <n v="424.89"/>
    <n v="684.7"/>
    <n v="1723.01"/>
    <n v="2407.7000000000003"/>
    <n v="0.7156248702080823"/>
    <n v="0.2843792831332807"/>
    <x v="0"/>
    <n v="2832.59"/>
  </r>
  <r>
    <x v="1645"/>
    <x v="2"/>
    <x v="2"/>
    <x v="3"/>
    <x v="1"/>
    <x v="1641"/>
    <n v="2111.42"/>
    <n v="316.70999999999998"/>
    <n v="1261"/>
    <n v="533.71"/>
    <n v="1794.71"/>
    <n v="0.29737952092538628"/>
    <n v="0.70262047907461367"/>
    <x v="0"/>
    <n v="527.85500000000002"/>
  </r>
  <r>
    <x v="1646"/>
    <x v="4"/>
    <x v="4"/>
    <x v="2"/>
    <x v="0"/>
    <x v="1642"/>
    <n v="10088.67"/>
    <n v="2723.94"/>
    <n v="2835.62"/>
    <n v="4529.1099999999997"/>
    <n v="7364.73"/>
    <n v="0.61497298611082818"/>
    <n v="0.38502701388917177"/>
    <x v="0"/>
    <n v="1681.4449999999999"/>
  </r>
  <r>
    <x v="1647"/>
    <x v="0"/>
    <x v="0"/>
    <x v="7"/>
    <x v="1"/>
    <x v="1643"/>
    <n v="966.36"/>
    <n v="96.64"/>
    <n v="242.44"/>
    <n v="627.28"/>
    <n v="869.72"/>
    <n v="0.72124361863588271"/>
    <n v="0.27875638136411718"/>
    <x v="0"/>
    <n v="966.36"/>
  </r>
  <r>
    <x v="1648"/>
    <x v="0"/>
    <x v="0"/>
    <x v="4"/>
    <x v="1"/>
    <x v="1644"/>
    <n v="697.58"/>
    <n v="69.760000000000005"/>
    <n v="662"/>
    <n v="-34.18"/>
    <n v="627.82000000000005"/>
    <n v="-5.4442356089324961E-2"/>
    <n v="1.0544423560893248"/>
    <x v="1"/>
    <n v="99.65428571428572"/>
  </r>
  <r>
    <x v="1649"/>
    <x v="0"/>
    <x v="7"/>
    <x v="0"/>
    <x v="2"/>
    <x v="1645"/>
    <n v="1172.52"/>
    <n v="117.25"/>
    <n v="563.86"/>
    <n v="491.41"/>
    <n v="1055.27"/>
    <n v="0.46567229239910168"/>
    <n v="0.53432770760089832"/>
    <x v="0"/>
    <n v="234.50399999999999"/>
  </r>
  <r>
    <x v="1650"/>
    <x v="4"/>
    <x v="5"/>
    <x v="6"/>
    <x v="0"/>
    <x v="1646"/>
    <n v="6650.66"/>
    <n v="1463.15"/>
    <n v="2229.35"/>
    <n v="2958.17"/>
    <n v="5187.51"/>
    <n v="0.57024853927992425"/>
    <n v="0.42975338842720301"/>
    <x v="0"/>
    <n v="2216.8866666666668"/>
  </r>
  <r>
    <x v="1651"/>
    <x v="1"/>
    <x v="1"/>
    <x v="5"/>
    <x v="2"/>
    <x v="1647"/>
    <n v="8828.69"/>
    <n v="2648.61"/>
    <n v="3912.46"/>
    <n v="2267.63"/>
    <n v="6180.08"/>
    <n v="0.36692567086510208"/>
    <n v="0.63307594723692895"/>
    <x v="0"/>
    <n v="1103.5862500000001"/>
  </r>
  <r>
    <x v="1652"/>
    <x v="3"/>
    <x v="3"/>
    <x v="1"/>
    <x v="2"/>
    <x v="1648"/>
    <n v="4980.53"/>
    <n v="1743.19"/>
    <n v="1815.84"/>
    <n v="1421.5"/>
    <n v="3237.3399999999997"/>
    <n v="0.43909505952417732"/>
    <n v="0.56090494047582273"/>
    <x v="0"/>
    <n v="2490.2649999999999"/>
  </r>
  <r>
    <x v="1653"/>
    <x v="0"/>
    <x v="7"/>
    <x v="7"/>
    <x v="1"/>
    <x v="1649"/>
    <n v="1189.98"/>
    <n v="119"/>
    <n v="354.27"/>
    <n v="716.71"/>
    <n v="1070.98"/>
    <n v="0.66920950904778798"/>
    <n v="0.33079049095221197"/>
    <x v="0"/>
    <n v="1189.98"/>
  </r>
  <r>
    <x v="1654"/>
    <x v="0"/>
    <x v="0"/>
    <x v="1"/>
    <x v="1"/>
    <x v="1650"/>
    <n v="918.48"/>
    <n v="91.85"/>
    <n v="344.56"/>
    <n v="482.07"/>
    <n v="826.63"/>
    <n v="0.58317506018412102"/>
    <n v="0.41682493981587893"/>
    <x v="0"/>
    <n v="459.24"/>
  </r>
  <r>
    <x v="1655"/>
    <x v="0"/>
    <x v="7"/>
    <x v="7"/>
    <x v="1"/>
    <x v="1651"/>
    <n v="344.07"/>
    <n v="34.409999999999997"/>
    <n v="299.44"/>
    <n v="10.220000000000001"/>
    <n v="309.65999999999997"/>
    <n v="3.3003939804947369E-2"/>
    <n v="0.96699606019505269"/>
    <x v="2"/>
    <n v="344.07"/>
  </r>
  <r>
    <x v="1656"/>
    <x v="3"/>
    <x v="3"/>
    <x v="6"/>
    <x v="0"/>
    <x v="1652"/>
    <n v="8137.73"/>
    <n v="3255.09"/>
    <n v="2156.23"/>
    <n v="2726.41"/>
    <n v="4882.6399999999994"/>
    <n v="0.55838849474874253"/>
    <n v="0.44161150525125759"/>
    <x v="0"/>
    <n v="2712.5766666666664"/>
  </r>
  <r>
    <x v="1657"/>
    <x v="3"/>
    <x v="6"/>
    <x v="2"/>
    <x v="1"/>
    <x v="1653"/>
    <n v="5148.37"/>
    <n v="1801.93"/>
    <n v="4513.2700000000004"/>
    <n v="-1166.83"/>
    <n v="3346.4399999999996"/>
    <n v="-0.34867799811142591"/>
    <n v="1.3486779981114261"/>
    <x v="1"/>
    <n v="858.06166666666661"/>
  </r>
  <r>
    <x v="1658"/>
    <x v="1"/>
    <x v="1"/>
    <x v="0"/>
    <x v="0"/>
    <x v="1654"/>
    <n v="10323.780000000001"/>
    <n v="3097.13"/>
    <n v="3896.43"/>
    <n v="3330.21"/>
    <n v="7226.6500000000005"/>
    <n v="0.46082347975894777"/>
    <n v="0.53917513647402315"/>
    <x v="0"/>
    <n v="2064.7560000000003"/>
  </r>
  <r>
    <x v="1659"/>
    <x v="0"/>
    <x v="0"/>
    <x v="5"/>
    <x v="0"/>
    <x v="1655"/>
    <n v="2201.9699999999998"/>
    <n v="220.2"/>
    <n v="854.29"/>
    <n v="1127.48"/>
    <n v="1981.7699999999998"/>
    <n v="0.56892575828678416"/>
    <n v="0.43107424171321601"/>
    <x v="0"/>
    <n v="275.24624999999997"/>
  </r>
  <r>
    <x v="1660"/>
    <x v="1"/>
    <x v="1"/>
    <x v="6"/>
    <x v="0"/>
    <x v="1656"/>
    <n v="8068.01"/>
    <n v="2420.4"/>
    <n v="2935.66"/>
    <n v="2711.95"/>
    <n v="5647.6100000000006"/>
    <n v="0.48019427687110117"/>
    <n v="0.51980572312889872"/>
    <x v="0"/>
    <n v="2689.3366666666666"/>
  </r>
  <r>
    <x v="1661"/>
    <x v="1"/>
    <x v="1"/>
    <x v="1"/>
    <x v="2"/>
    <x v="1657"/>
    <n v="7088.39"/>
    <n v="1772.1"/>
    <n v="1784.05"/>
    <n v="3532.24"/>
    <n v="5316.2900000000009"/>
    <n v="0.66441823151107238"/>
    <n v="0.33558176848892735"/>
    <x v="0"/>
    <n v="3544.1950000000002"/>
  </r>
  <r>
    <x v="1662"/>
    <x v="4"/>
    <x v="5"/>
    <x v="7"/>
    <x v="1"/>
    <x v="1658"/>
    <n v="4330.82"/>
    <n v="952.78"/>
    <n v="1701.2"/>
    <n v="1676.84"/>
    <n v="3378.04"/>
    <n v="0.49639435885898331"/>
    <n v="0.50360564114101669"/>
    <x v="0"/>
    <n v="4330.82"/>
  </r>
  <r>
    <x v="1663"/>
    <x v="1"/>
    <x v="1"/>
    <x v="1"/>
    <x v="1"/>
    <x v="1659"/>
    <n v="3061.55"/>
    <n v="765.39"/>
    <n v="2339.7800000000002"/>
    <n v="-43.62"/>
    <n v="2296.1600000000003"/>
    <n v="-1.8996934011567136E-2"/>
    <n v="1.018996934011567"/>
    <x v="1"/>
    <n v="1530.7750000000001"/>
  </r>
  <r>
    <x v="1664"/>
    <x v="4"/>
    <x v="5"/>
    <x v="0"/>
    <x v="1"/>
    <x v="1660"/>
    <n v="4086.93"/>
    <n v="899.13"/>
    <n v="3878.5"/>
    <n v="-690.69"/>
    <n v="3187.7999999999997"/>
    <n v="-0.2166666666666667"/>
    <n v="1.2166698036263255"/>
    <x v="1"/>
    <n v="817.38599999999997"/>
  </r>
  <r>
    <x v="1665"/>
    <x v="2"/>
    <x v="2"/>
    <x v="4"/>
    <x v="0"/>
    <x v="1661"/>
    <n v="1134.27"/>
    <n v="170.14"/>
    <n v="1076.42"/>
    <n v="-112.29"/>
    <n v="964.13"/>
    <n v="-0.11646769626502651"/>
    <n v="1.1164676962650266"/>
    <x v="1"/>
    <n v="162.03857142857143"/>
  </r>
  <r>
    <x v="1666"/>
    <x v="0"/>
    <x v="7"/>
    <x v="5"/>
    <x v="0"/>
    <x v="1662"/>
    <n v="2089.14"/>
    <n v="208.91"/>
    <n v="719.23"/>
    <n v="1161"/>
    <n v="1880.2299999999998"/>
    <n v="0.61747764901102531"/>
    <n v="0.3825223509889748"/>
    <x v="0"/>
    <n v="261.14249999999998"/>
  </r>
  <r>
    <x v="1667"/>
    <x v="1"/>
    <x v="1"/>
    <x v="6"/>
    <x v="2"/>
    <x v="1663"/>
    <n v="7958.45"/>
    <n v="1989.61"/>
    <n v="2212.5700000000002"/>
    <n v="3756.27"/>
    <n v="5968.84"/>
    <n v="0.62931323339208289"/>
    <n v="0.37068676660791716"/>
    <x v="0"/>
    <n v="2652.8166666666666"/>
  </r>
  <r>
    <x v="1668"/>
    <x v="1"/>
    <x v="1"/>
    <x v="1"/>
    <x v="1"/>
    <x v="1664"/>
    <n v="2671.2"/>
    <n v="667.8"/>
    <n v="1651.33"/>
    <n v="352.07"/>
    <n v="2003.3999999999999"/>
    <n v="0.17573624837775781"/>
    <n v="0.82426375162224219"/>
    <x v="0"/>
    <n v="1335.6"/>
  </r>
  <r>
    <x v="1669"/>
    <x v="2"/>
    <x v="2"/>
    <x v="1"/>
    <x v="2"/>
    <x v="1665"/>
    <n v="3039.3"/>
    <n v="455.9"/>
    <n v="649.30999999999995"/>
    <n v="1934.1"/>
    <n v="2583.4"/>
    <n v="0.74866455059224268"/>
    <n v="0.25133932027560574"/>
    <x v="0"/>
    <n v="1519.65"/>
  </r>
  <r>
    <x v="1670"/>
    <x v="2"/>
    <x v="2"/>
    <x v="0"/>
    <x v="1"/>
    <x v="1666"/>
    <n v="1778.47"/>
    <n v="266.77"/>
    <n v="1200.56"/>
    <n v="311.14"/>
    <n v="1511.7"/>
    <n v="0.20582126083217567"/>
    <n v="0.79417873916782422"/>
    <x v="0"/>
    <n v="355.69400000000002"/>
  </r>
  <r>
    <x v="1671"/>
    <x v="0"/>
    <x v="7"/>
    <x v="4"/>
    <x v="0"/>
    <x v="1667"/>
    <n v="1937.49"/>
    <n v="193.75"/>
    <n v="796.78"/>
    <n v="946.96"/>
    <n v="1743.74"/>
    <n v="0.5430626125454483"/>
    <n v="0.4569373874545517"/>
    <x v="0"/>
    <n v="276.78428571428572"/>
  </r>
  <r>
    <x v="1672"/>
    <x v="4"/>
    <x v="4"/>
    <x v="7"/>
    <x v="1"/>
    <x v="1668"/>
    <n v="4951.12"/>
    <n v="1089.25"/>
    <n v="1879.13"/>
    <n v="1982.75"/>
    <n v="3861.87"/>
    <n v="0.51341707514753221"/>
    <n v="0.48658551427158347"/>
    <x v="0"/>
    <n v="4951.12"/>
  </r>
  <r>
    <x v="1673"/>
    <x v="0"/>
    <x v="0"/>
    <x v="4"/>
    <x v="0"/>
    <x v="1669"/>
    <n v="1914.89"/>
    <n v="191.49"/>
    <n v="697.2"/>
    <n v="1026.2"/>
    <n v="1723.4"/>
    <n v="0.59545085296506906"/>
    <n v="0.40454914703493094"/>
    <x v="0"/>
    <n v="273.55571428571432"/>
  </r>
  <r>
    <x v="1674"/>
    <x v="4"/>
    <x v="5"/>
    <x v="1"/>
    <x v="2"/>
    <x v="1670"/>
    <n v="3925.45"/>
    <n v="863.6"/>
    <n v="2489.5"/>
    <n v="572.35"/>
    <n v="3061.85"/>
    <n v="0.18692947074481114"/>
    <n v="0.81307052925518886"/>
    <x v="0"/>
    <n v="1962.7249999999999"/>
  </r>
  <r>
    <x v="1675"/>
    <x v="3"/>
    <x v="3"/>
    <x v="0"/>
    <x v="0"/>
    <x v="1671"/>
    <n v="7004.55"/>
    <n v="2451.59"/>
    <n v="4244.1000000000004"/>
    <n v="308.85000000000002"/>
    <n v="4552.96"/>
    <n v="6.7834990863086878E-2"/>
    <n v="0.93216281276356483"/>
    <x v="2"/>
    <n v="1400.91"/>
  </r>
  <r>
    <x v="1676"/>
    <x v="0"/>
    <x v="7"/>
    <x v="7"/>
    <x v="1"/>
    <x v="1672"/>
    <n v="840.09"/>
    <n v="84.01"/>
    <n v="372.09"/>
    <n v="383.99"/>
    <n v="756.08"/>
    <n v="0.50786953761506715"/>
    <n v="0.49213046238493274"/>
    <x v="0"/>
    <n v="840.09"/>
  </r>
  <r>
    <x v="1677"/>
    <x v="1"/>
    <x v="1"/>
    <x v="4"/>
    <x v="1"/>
    <x v="1673"/>
    <n v="2392.6999999999998"/>
    <n v="598.17999999999995"/>
    <n v="2270.67"/>
    <n v="-476.15"/>
    <n v="1794.52"/>
    <n v="-0.26533557720170298"/>
    <n v="1.265335577201703"/>
    <x v="1"/>
    <n v="341.81428571428569"/>
  </r>
  <r>
    <x v="1678"/>
    <x v="3"/>
    <x v="3"/>
    <x v="5"/>
    <x v="0"/>
    <x v="1674"/>
    <n v="8102.99"/>
    <n v="3241.2"/>
    <n v="5783.98"/>
    <n v="-922.19"/>
    <n v="4861.79"/>
    <n v="-0.18968116681304623"/>
    <n v="1.1896811668130463"/>
    <x v="1"/>
    <n v="1012.87375"/>
  </r>
  <r>
    <x v="1679"/>
    <x v="2"/>
    <x v="2"/>
    <x v="4"/>
    <x v="2"/>
    <x v="1675"/>
    <n v="4871.0600000000004"/>
    <n v="730.66"/>
    <n v="1935.37"/>
    <n v="2205.0300000000002"/>
    <n v="4140.4000000000005"/>
    <n v="0.53256448652304123"/>
    <n v="0.46743551347695866"/>
    <x v="0"/>
    <n v="695.86571428571438"/>
  </r>
  <r>
    <x v="1680"/>
    <x v="4"/>
    <x v="5"/>
    <x v="5"/>
    <x v="0"/>
    <x v="1676"/>
    <n v="2044.4"/>
    <n v="449.77"/>
    <n v="1940.14"/>
    <n v="-345.5"/>
    <n v="1594.63"/>
    <n v="-0.21666468083505264"/>
    <n v="1.2166709518822547"/>
    <x v="1"/>
    <n v="255.55"/>
  </r>
  <r>
    <x v="1681"/>
    <x v="1"/>
    <x v="1"/>
    <x v="4"/>
    <x v="1"/>
    <x v="1677"/>
    <n v="3287.64"/>
    <n v="821.91"/>
    <n v="3119.97"/>
    <n v="-654.24"/>
    <n v="2465.73"/>
    <n v="-0.26533318733194633"/>
    <n v="1.2653331873319462"/>
    <x v="1"/>
    <n v="469.66285714285715"/>
  </r>
  <r>
    <x v="1682"/>
    <x v="1"/>
    <x v="1"/>
    <x v="2"/>
    <x v="2"/>
    <x v="1678"/>
    <n v="5371.72"/>
    <n v="1342.93"/>
    <n v="4853.38"/>
    <n v="-824.59"/>
    <n v="4028.79"/>
    <n v="-0.20467435632038405"/>
    <n v="1.2046743563203841"/>
    <x v="1"/>
    <n v="895.28666666666675"/>
  </r>
  <r>
    <x v="1683"/>
    <x v="0"/>
    <x v="0"/>
    <x v="7"/>
    <x v="1"/>
    <x v="1679"/>
    <n v="1097.3"/>
    <n v="109.73"/>
    <n v="287.55"/>
    <n v="700.02"/>
    <n v="987.56999999999994"/>
    <n v="0.70883076642668374"/>
    <n v="0.29116923357331637"/>
    <x v="0"/>
    <n v="1097.3"/>
  </r>
  <r>
    <x v="1684"/>
    <x v="3"/>
    <x v="6"/>
    <x v="4"/>
    <x v="0"/>
    <x v="1680"/>
    <n v="7303.99"/>
    <n v="2556.4"/>
    <n v="3449.2"/>
    <n v="1298.3900000000001"/>
    <n v="4747.59"/>
    <n v="0.2734840203134643"/>
    <n v="0.72651597968653558"/>
    <x v="0"/>
    <n v="1043.4271428571428"/>
  </r>
  <r>
    <x v="1685"/>
    <x v="2"/>
    <x v="2"/>
    <x v="2"/>
    <x v="0"/>
    <x v="1681"/>
    <n v="2844.78"/>
    <n v="426.72"/>
    <n v="1710.41"/>
    <n v="707.65"/>
    <n v="2418.0600000000004"/>
    <n v="0.29265196066267996"/>
    <n v="0.70734803933731993"/>
    <x v="0"/>
    <n v="474.13000000000005"/>
  </r>
  <r>
    <x v="1686"/>
    <x v="4"/>
    <x v="4"/>
    <x v="6"/>
    <x v="1"/>
    <x v="1682"/>
    <n v="2613.16"/>
    <n v="574.9"/>
    <n v="2479.89"/>
    <n v="-441.62"/>
    <n v="2038.2599999999998"/>
    <n v="-0.21666519482303537"/>
    <n v="1.2166701009684733"/>
    <x v="1"/>
    <n v="871.05333333333328"/>
  </r>
  <r>
    <x v="1687"/>
    <x v="3"/>
    <x v="3"/>
    <x v="0"/>
    <x v="0"/>
    <x v="1683"/>
    <n v="10516.79"/>
    <n v="4206.72"/>
    <n v="4253.45"/>
    <n v="2056.62"/>
    <n v="6310.0700000000006"/>
    <n v="0.32592665374552099"/>
    <n v="0.6740733462544789"/>
    <x v="0"/>
    <n v="2103.3580000000002"/>
  </r>
  <r>
    <x v="1688"/>
    <x v="0"/>
    <x v="7"/>
    <x v="4"/>
    <x v="0"/>
    <x v="1684"/>
    <n v="938.03"/>
    <n v="93.8"/>
    <n v="642.45000000000005"/>
    <n v="201.78"/>
    <n v="844.23"/>
    <n v="0.23901069613730855"/>
    <n v="0.76098930386269148"/>
    <x v="0"/>
    <n v="134.00428571428571"/>
  </r>
  <r>
    <x v="1689"/>
    <x v="4"/>
    <x v="4"/>
    <x v="5"/>
    <x v="2"/>
    <x v="1685"/>
    <n v="7915.08"/>
    <n v="1741.32"/>
    <n v="4925.5"/>
    <n v="1248.26"/>
    <n v="6173.76"/>
    <n v="0.20218796972995387"/>
    <n v="0.7978120302700461"/>
    <x v="0"/>
    <n v="989.38499999999999"/>
  </r>
  <r>
    <x v="1690"/>
    <x v="0"/>
    <x v="0"/>
    <x v="7"/>
    <x v="1"/>
    <x v="1686"/>
    <n v="638.72"/>
    <n v="63.87"/>
    <n v="265.61"/>
    <n v="309.24"/>
    <n v="574.85"/>
    <n v="0.53794903018178652"/>
    <n v="0.46205096981821348"/>
    <x v="0"/>
    <n v="638.72"/>
  </r>
  <r>
    <x v="1691"/>
    <x v="4"/>
    <x v="5"/>
    <x v="5"/>
    <x v="1"/>
    <x v="1687"/>
    <n v="5236.7700000000004"/>
    <n v="1152.0899999999999"/>
    <n v="4969.7"/>
    <n v="-885.01"/>
    <n v="4084.6800000000003"/>
    <n v="-0.2166656873977888"/>
    <n v="1.2166681355699833"/>
    <x v="1"/>
    <n v="654.59625000000005"/>
  </r>
  <r>
    <x v="1692"/>
    <x v="4"/>
    <x v="4"/>
    <x v="2"/>
    <x v="0"/>
    <x v="1688"/>
    <n v="10312.49"/>
    <n v="2784.37"/>
    <n v="2944.22"/>
    <n v="4583.8999999999996"/>
    <n v="7528.12"/>
    <n v="0.60890368378824988"/>
    <n v="0.39109631621175006"/>
    <x v="0"/>
    <n v="1718.7483333333332"/>
  </r>
  <r>
    <x v="1693"/>
    <x v="4"/>
    <x v="5"/>
    <x v="2"/>
    <x v="0"/>
    <x v="1689"/>
    <n v="9526.23"/>
    <n v="2572.08"/>
    <n v="4439.8599999999997"/>
    <n v="2514.29"/>
    <n v="6954.15"/>
    <n v="0.36155245428988447"/>
    <n v="0.63844754571011553"/>
    <x v="0"/>
    <n v="1587.7049999999999"/>
  </r>
  <r>
    <x v="1694"/>
    <x v="1"/>
    <x v="1"/>
    <x v="6"/>
    <x v="0"/>
    <x v="1690"/>
    <n v="7062.79"/>
    <n v="1765.7"/>
    <n v="1970.74"/>
    <n v="3326.35"/>
    <n v="5297.09"/>
    <n v="0.62795799202958602"/>
    <n v="0.37204200797041392"/>
    <x v="0"/>
    <n v="2354.2633333333333"/>
  </r>
  <r>
    <x v="1695"/>
    <x v="3"/>
    <x v="3"/>
    <x v="5"/>
    <x v="0"/>
    <x v="1691"/>
    <n v="8963.64"/>
    <n v="3585.46"/>
    <n v="3765.57"/>
    <n v="1612.61"/>
    <n v="5378.1799999999994"/>
    <n v="0.29984306958859691"/>
    <n v="0.70015693041140326"/>
    <x v="0"/>
    <n v="1120.4549999999999"/>
  </r>
  <r>
    <x v="1696"/>
    <x v="1"/>
    <x v="1"/>
    <x v="3"/>
    <x v="1"/>
    <x v="1692"/>
    <n v="4127.2299999999996"/>
    <n v="1031.81"/>
    <n v="2569.0300000000002"/>
    <n v="526.4"/>
    <n v="3095.4199999999996"/>
    <n v="0.17005769814758581"/>
    <n v="0.82994553243178648"/>
    <x v="0"/>
    <n v="1031.8074999999999"/>
  </r>
  <r>
    <x v="1697"/>
    <x v="0"/>
    <x v="0"/>
    <x v="0"/>
    <x v="2"/>
    <x v="1693"/>
    <n v="1071.22"/>
    <n v="107.12"/>
    <n v="599.9"/>
    <n v="364.21"/>
    <n v="964.1"/>
    <n v="0.37777201535110461"/>
    <n v="0.62223835701690688"/>
    <x v="0"/>
    <n v="214.244"/>
  </r>
  <r>
    <x v="1698"/>
    <x v="0"/>
    <x v="0"/>
    <x v="5"/>
    <x v="0"/>
    <x v="1694"/>
    <n v="809.4"/>
    <n v="80.94"/>
    <n v="768.12"/>
    <n v="-39.659999999999997"/>
    <n v="728.46"/>
    <n v="-5.4443620789061849E-2"/>
    <n v="1.0544436207890617"/>
    <x v="1"/>
    <n v="101.175"/>
  </r>
  <r>
    <x v="1699"/>
    <x v="3"/>
    <x v="6"/>
    <x v="3"/>
    <x v="0"/>
    <x v="1695"/>
    <n v="7892.06"/>
    <n v="2762.22"/>
    <n v="2514.04"/>
    <n v="2615.8000000000002"/>
    <n v="5129.84"/>
    <n v="0.50991843800196501"/>
    <n v="0.49008156199803499"/>
    <x v="0"/>
    <n v="1973.0150000000001"/>
  </r>
  <r>
    <x v="1700"/>
    <x v="0"/>
    <x v="7"/>
    <x v="7"/>
    <x v="1"/>
    <x v="1696"/>
    <n v="776.15"/>
    <n v="77.62"/>
    <n v="297.47000000000003"/>
    <n v="401.06"/>
    <n v="698.53"/>
    <n v="0.57414856913804702"/>
    <n v="0.42585143086195304"/>
    <x v="0"/>
    <n v="776.15"/>
  </r>
  <r>
    <x v="1701"/>
    <x v="4"/>
    <x v="5"/>
    <x v="0"/>
    <x v="1"/>
    <x v="1697"/>
    <n v="2417.6999999999998"/>
    <n v="531.9"/>
    <n v="2294.4"/>
    <n v="-408.59"/>
    <n v="1885.7999999999997"/>
    <n v="-0.21666666666666667"/>
    <n v="1.216671969455934"/>
    <x v="1"/>
    <n v="483.53999999999996"/>
  </r>
  <r>
    <x v="1702"/>
    <x v="3"/>
    <x v="6"/>
    <x v="5"/>
    <x v="0"/>
    <x v="1698"/>
    <n v="12766.73"/>
    <n v="5106.6899999999996"/>
    <n v="6066.9"/>
    <n v="1593.14"/>
    <n v="7660.04"/>
    <n v="0.20798063717682938"/>
    <n v="0.79201936282317065"/>
    <x v="0"/>
    <n v="1595.8412499999999"/>
  </r>
  <r>
    <x v="1703"/>
    <x v="4"/>
    <x v="5"/>
    <x v="6"/>
    <x v="0"/>
    <x v="1699"/>
    <n v="9556.39"/>
    <n v="2580.23"/>
    <n v="1819.36"/>
    <n v="5156.8100000000004"/>
    <n v="6976.16"/>
    <n v="0.73920466273709329"/>
    <n v="0.26079677071626794"/>
    <x v="0"/>
    <n v="3185.4633333333331"/>
  </r>
  <r>
    <x v="1704"/>
    <x v="3"/>
    <x v="3"/>
    <x v="7"/>
    <x v="1"/>
    <x v="1700"/>
    <n v="3618.8"/>
    <n v="1266.58"/>
    <n v="1560.89"/>
    <n v="791.33"/>
    <n v="2352.2200000000003"/>
    <n v="0.33641836222802285"/>
    <n v="0.6635816377719771"/>
    <x v="0"/>
    <n v="3618.8"/>
  </r>
  <r>
    <x v="1705"/>
    <x v="3"/>
    <x v="3"/>
    <x v="0"/>
    <x v="2"/>
    <x v="1701"/>
    <n v="4151.38"/>
    <n v="1452.98"/>
    <n v="3890.12"/>
    <n v="-1191.73"/>
    <n v="2698.4"/>
    <n v="-0.44164319596798102"/>
    <n v="1.4416394900681884"/>
    <x v="1"/>
    <n v="830.27600000000007"/>
  </r>
  <r>
    <x v="1706"/>
    <x v="4"/>
    <x v="4"/>
    <x v="5"/>
    <x v="0"/>
    <x v="1702"/>
    <n v="377.71"/>
    <n v="83.1"/>
    <n v="358.45"/>
    <n v="-63.83"/>
    <n v="294.61"/>
    <n v="-0.21665931231119104"/>
    <n v="1.2166932554903092"/>
    <x v="1"/>
    <n v="47.213749999999997"/>
  </r>
  <r>
    <x v="1707"/>
    <x v="4"/>
    <x v="5"/>
    <x v="5"/>
    <x v="0"/>
    <x v="1703"/>
    <n v="5592.81"/>
    <n v="1230.42"/>
    <n v="5307.58"/>
    <n v="-945.19"/>
    <n v="4362.3900000000003"/>
    <n v="-0.21666792744344271"/>
    <n v="1.2166679274434427"/>
    <x v="1"/>
    <n v="699.10125000000005"/>
  </r>
  <r>
    <x v="1708"/>
    <x v="2"/>
    <x v="2"/>
    <x v="0"/>
    <x v="1"/>
    <x v="1704"/>
    <n v="1485.48"/>
    <n v="222.82"/>
    <n v="1409.72"/>
    <n v="-147.06"/>
    <n v="1262.6600000000001"/>
    <n v="-0.1164684079641392"/>
    <n v="1.1164684079641392"/>
    <x v="1"/>
    <n v="297.096"/>
  </r>
  <r>
    <x v="1709"/>
    <x v="0"/>
    <x v="0"/>
    <x v="3"/>
    <x v="0"/>
    <x v="1705"/>
    <n v="692.58"/>
    <n v="69.260000000000005"/>
    <n v="435.61"/>
    <n v="187.71"/>
    <n v="623.32000000000005"/>
    <n v="0.30114547904768013"/>
    <n v="0.69885452095231981"/>
    <x v="0"/>
    <n v="173.14500000000001"/>
  </r>
  <r>
    <x v="1710"/>
    <x v="4"/>
    <x v="4"/>
    <x v="7"/>
    <x v="1"/>
    <x v="1706"/>
    <n v="2681.78"/>
    <n v="589.99"/>
    <n v="1826.38"/>
    <n v="265.41000000000003"/>
    <n v="2091.79"/>
    <n v="0.12688176155350203"/>
    <n v="0.87311823844649805"/>
    <x v="0"/>
    <n v="2681.78"/>
  </r>
  <r>
    <x v="1711"/>
    <x v="1"/>
    <x v="1"/>
    <x v="6"/>
    <x v="1"/>
    <x v="1707"/>
    <n v="4075.93"/>
    <n v="1018.98"/>
    <n v="2928.96"/>
    <n v="127.99"/>
    <n v="3056.95"/>
    <n v="4.1868529089451906E-2"/>
    <n v="0.95813147091054818"/>
    <x v="2"/>
    <n v="1358.6433333333332"/>
  </r>
  <r>
    <x v="1712"/>
    <x v="4"/>
    <x v="5"/>
    <x v="6"/>
    <x v="1"/>
    <x v="1708"/>
    <n v="4012.17"/>
    <n v="882.68"/>
    <n v="2951.21"/>
    <n v="178.28"/>
    <n v="3129.4900000000002"/>
    <n v="5.6967748738612357E-2"/>
    <n v="0.94303225126138757"/>
    <x v="2"/>
    <n v="1337.39"/>
  </r>
  <r>
    <x v="1713"/>
    <x v="3"/>
    <x v="6"/>
    <x v="7"/>
    <x v="1"/>
    <x v="1709"/>
    <n v="4529.0200000000004"/>
    <n v="1585.16"/>
    <n v="1519.9"/>
    <n v="1423.97"/>
    <n v="2943.8600000000006"/>
    <n v="0.48370846439708404"/>
    <n v="0.51629493250358371"/>
    <x v="0"/>
    <n v="4529.0200000000004"/>
  </r>
  <r>
    <x v="1714"/>
    <x v="1"/>
    <x v="1"/>
    <x v="7"/>
    <x v="1"/>
    <x v="1710"/>
    <n v="2999.87"/>
    <n v="749.97"/>
    <n v="1980.18"/>
    <n v="269.73"/>
    <n v="2249.8999999999996"/>
    <n v="0.11988532823681056"/>
    <n v="0.88011911640517371"/>
    <x v="0"/>
    <n v="2999.87"/>
  </r>
  <r>
    <x v="1715"/>
    <x v="4"/>
    <x v="5"/>
    <x v="2"/>
    <x v="0"/>
    <x v="1711"/>
    <n v="13902.04"/>
    <n v="3753.55"/>
    <n v="3541.39"/>
    <n v="6607.1"/>
    <n v="10148.490000000002"/>
    <n v="0.65104266743131234"/>
    <n v="0.34895733256868749"/>
    <x v="0"/>
    <n v="2317.0066666666667"/>
  </r>
  <r>
    <x v="1716"/>
    <x v="4"/>
    <x v="4"/>
    <x v="1"/>
    <x v="2"/>
    <x v="1712"/>
    <n v="6344.68"/>
    <n v="1395.83"/>
    <n v="2124.83"/>
    <n v="2824.02"/>
    <n v="4948.8500000000004"/>
    <n v="0.57064166422502194"/>
    <n v="0.42935833577497801"/>
    <x v="0"/>
    <n v="3172.34"/>
  </r>
  <r>
    <x v="1717"/>
    <x v="4"/>
    <x v="4"/>
    <x v="5"/>
    <x v="0"/>
    <x v="1713"/>
    <n v="6584.57"/>
    <n v="1448.6"/>
    <n v="4428.93"/>
    <n v="707.03"/>
    <n v="5135.9699999999993"/>
    <n v="0.1376624084642239"/>
    <n v="0.86233564448390487"/>
    <x v="0"/>
    <n v="823.07124999999996"/>
  </r>
  <r>
    <x v="1718"/>
    <x v="0"/>
    <x v="7"/>
    <x v="3"/>
    <x v="2"/>
    <x v="1714"/>
    <n v="1705.42"/>
    <n v="170.54"/>
    <n v="549.42999999999995"/>
    <n v="985.45"/>
    <n v="1534.88"/>
    <n v="0.6420371625143334"/>
    <n v="0.3579628374856666"/>
    <x v="0"/>
    <n v="426.35500000000002"/>
  </r>
  <r>
    <x v="1719"/>
    <x v="4"/>
    <x v="4"/>
    <x v="7"/>
    <x v="1"/>
    <x v="1715"/>
    <n v="2616.5100000000002"/>
    <n v="575.63"/>
    <n v="1579.18"/>
    <n v="461.71"/>
    <n v="2040.88"/>
    <n v="0.22623084159774212"/>
    <n v="0.77377405824938261"/>
    <x v="0"/>
    <n v="2616.5100000000002"/>
  </r>
  <r>
    <x v="1720"/>
    <x v="3"/>
    <x v="6"/>
    <x v="7"/>
    <x v="1"/>
    <x v="1716"/>
    <n v="4294.3100000000004"/>
    <n v="1503.01"/>
    <n v="1560.88"/>
    <n v="1230.42"/>
    <n v="2791.3"/>
    <n v="0.44080535950990579"/>
    <n v="0.55919464049009426"/>
    <x v="0"/>
    <n v="4294.3100000000004"/>
  </r>
  <r>
    <x v="1721"/>
    <x v="4"/>
    <x v="4"/>
    <x v="1"/>
    <x v="2"/>
    <x v="1717"/>
    <n v="2161.89"/>
    <n v="475.62"/>
    <n v="2051.64"/>
    <n v="-365.36"/>
    <n v="1686.27"/>
    <n v="-0.21666755620392938"/>
    <n v="1.2166734864523474"/>
    <x v="1"/>
    <n v="1080.9449999999999"/>
  </r>
  <r>
    <x v="1722"/>
    <x v="3"/>
    <x v="3"/>
    <x v="1"/>
    <x v="1"/>
    <x v="1718"/>
    <n v="4261.82"/>
    <n v="1491.64"/>
    <n v="2336.7600000000002"/>
    <n v="433.42"/>
    <n v="2770.1799999999994"/>
    <n v="0.15645914705903591"/>
    <n v="0.84354085294096437"/>
    <x v="0"/>
    <n v="2130.91"/>
  </r>
  <r>
    <x v="1723"/>
    <x v="1"/>
    <x v="1"/>
    <x v="0"/>
    <x v="2"/>
    <x v="1719"/>
    <n v="10071.66"/>
    <n v="3021.5"/>
    <n v="3823.64"/>
    <n v="3226.52"/>
    <n v="7050.16"/>
    <n v="0.45765202491858342"/>
    <n v="0.54234797508141663"/>
    <x v="0"/>
    <n v="2014.3319999999999"/>
  </r>
  <r>
    <x v="1724"/>
    <x v="2"/>
    <x v="2"/>
    <x v="4"/>
    <x v="0"/>
    <x v="1720"/>
    <n v="980.36"/>
    <n v="147.05000000000001"/>
    <n v="930.36"/>
    <n v="-97.06"/>
    <n v="833.31"/>
    <n v="-0.11647526130731661"/>
    <n v="1.1164632609713072"/>
    <x v="1"/>
    <n v="140.05142857142857"/>
  </r>
  <r>
    <x v="1725"/>
    <x v="3"/>
    <x v="3"/>
    <x v="6"/>
    <x v="2"/>
    <x v="1721"/>
    <n v="8812.2800000000007"/>
    <n v="3524.91"/>
    <n v="3343.82"/>
    <n v="1943.54"/>
    <n v="5287.3700000000008"/>
    <n v="0.36758161429973685"/>
    <n v="0.63241649440080794"/>
    <x v="0"/>
    <n v="2937.4266666666667"/>
  </r>
  <r>
    <x v="1726"/>
    <x v="0"/>
    <x v="0"/>
    <x v="3"/>
    <x v="0"/>
    <x v="1722"/>
    <n v="1133"/>
    <n v="113.3"/>
    <n v="621.97"/>
    <n v="397.73"/>
    <n v="1019.7"/>
    <n v="0.39004609198783957"/>
    <n v="0.60995390801216043"/>
    <x v="0"/>
    <n v="283.25"/>
  </r>
  <r>
    <x v="1727"/>
    <x v="3"/>
    <x v="6"/>
    <x v="0"/>
    <x v="0"/>
    <x v="1723"/>
    <n v="10512.45"/>
    <n v="4204.9799999999996"/>
    <n v="3030.45"/>
    <n v="3277.02"/>
    <n v="6307.4700000000012"/>
    <n v="0.51954587179962797"/>
    <n v="0.48045412820037181"/>
    <x v="0"/>
    <n v="2102.4900000000002"/>
  </r>
  <r>
    <x v="1728"/>
    <x v="3"/>
    <x v="6"/>
    <x v="7"/>
    <x v="1"/>
    <x v="1724"/>
    <n v="4364.4799999999996"/>
    <n v="1527.57"/>
    <n v="1925.45"/>
    <n v="911.46"/>
    <n v="2836.91"/>
    <n v="0.32128618814132281"/>
    <n v="0.6787138118586773"/>
    <x v="0"/>
    <n v="4364.4799999999996"/>
  </r>
  <r>
    <x v="1729"/>
    <x v="0"/>
    <x v="7"/>
    <x v="5"/>
    <x v="0"/>
    <x v="1725"/>
    <n v="1559.67"/>
    <n v="155.97"/>
    <n v="759.55"/>
    <n v="644.15"/>
    <n v="1403.7"/>
    <n v="0.45889435064472461"/>
    <n v="0.54110564935527528"/>
    <x v="0"/>
    <n v="194.95875000000001"/>
  </r>
  <r>
    <x v="1730"/>
    <x v="4"/>
    <x v="5"/>
    <x v="1"/>
    <x v="1"/>
    <x v="1726"/>
    <n v="2102.4699999999998"/>
    <n v="462.54"/>
    <n v="1508.46"/>
    <n v="131.47"/>
    <n v="1639.9299999999998"/>
    <n v="8.0168055953607778E-2"/>
    <n v="0.91983194404639235"/>
    <x v="2"/>
    <n v="1051.2349999999999"/>
  </r>
  <r>
    <x v="1731"/>
    <x v="1"/>
    <x v="1"/>
    <x v="2"/>
    <x v="0"/>
    <x v="1727"/>
    <n v="8286.68"/>
    <n v="2486"/>
    <n v="3986.02"/>
    <n v="1814.65"/>
    <n v="5800.68"/>
    <n v="0.31283401256404419"/>
    <n v="0.68716426350014137"/>
    <x v="0"/>
    <n v="1381.1133333333335"/>
  </r>
  <r>
    <x v="1732"/>
    <x v="0"/>
    <x v="0"/>
    <x v="6"/>
    <x v="2"/>
    <x v="1728"/>
    <n v="1041.67"/>
    <n v="104.17"/>
    <n v="498.13"/>
    <n v="439.37"/>
    <n v="937.50000000000011"/>
    <n v="0.46866133333333326"/>
    <n v="0.53133866666666663"/>
    <x v="0"/>
    <n v="347.22333333333336"/>
  </r>
  <r>
    <x v="1733"/>
    <x v="4"/>
    <x v="5"/>
    <x v="0"/>
    <x v="0"/>
    <x v="1729"/>
    <n v="5103.13"/>
    <n v="1122.69"/>
    <n v="2740.14"/>
    <n v="1240.3"/>
    <n v="3980.44"/>
    <n v="0.31159871772969822"/>
    <n v="0.68840128227030173"/>
    <x v="0"/>
    <n v="1020.626"/>
  </r>
  <r>
    <x v="1734"/>
    <x v="0"/>
    <x v="7"/>
    <x v="2"/>
    <x v="2"/>
    <x v="1730"/>
    <n v="706.56"/>
    <n v="70.66"/>
    <n v="670.53"/>
    <n v="-34.619999999999997"/>
    <n v="635.9"/>
    <n v="-5.4442522409183833E-2"/>
    <n v="1.0544582481522251"/>
    <x v="1"/>
    <n v="117.75999999999999"/>
  </r>
  <r>
    <x v="1735"/>
    <x v="0"/>
    <x v="7"/>
    <x v="6"/>
    <x v="0"/>
    <x v="1731"/>
    <n v="2719.25"/>
    <n v="271.92"/>
    <n v="601.67999999999995"/>
    <n v="1845.64"/>
    <n v="2447.33"/>
    <n v="0.754144312373076"/>
    <n v="0.2458516015412715"/>
    <x v="0"/>
    <n v="906.41666666666663"/>
  </r>
  <r>
    <x v="1736"/>
    <x v="2"/>
    <x v="2"/>
    <x v="4"/>
    <x v="1"/>
    <x v="1732"/>
    <n v="3212.81"/>
    <n v="481.92"/>
    <n v="1475.92"/>
    <n v="1254.96"/>
    <n v="2730.89"/>
    <n v="0.45954249347282389"/>
    <n v="0.54045384471728997"/>
    <x v="0"/>
    <n v="458.97285714285715"/>
  </r>
  <r>
    <x v="1737"/>
    <x v="2"/>
    <x v="2"/>
    <x v="4"/>
    <x v="0"/>
    <x v="1733"/>
    <n v="4475.6899999999996"/>
    <n v="671.35"/>
    <n v="1357.88"/>
    <n v="2446.46"/>
    <n v="3804.3399999999997"/>
    <n v="0.6430708086028063"/>
    <n v="0.35692919139719381"/>
    <x v="0"/>
    <n v="639.38428571428562"/>
  </r>
  <r>
    <x v="1738"/>
    <x v="2"/>
    <x v="2"/>
    <x v="2"/>
    <x v="0"/>
    <x v="1734"/>
    <n v="4481.42"/>
    <n v="672.21"/>
    <n v="1897.93"/>
    <n v="1911.28"/>
    <n v="3809.21"/>
    <n v="0.50175233184833601"/>
    <n v="0.49824766815166399"/>
    <x v="0"/>
    <n v="746.90333333333331"/>
  </r>
  <r>
    <x v="1739"/>
    <x v="4"/>
    <x v="5"/>
    <x v="1"/>
    <x v="1"/>
    <x v="1735"/>
    <n v="3941.93"/>
    <n v="867.22"/>
    <n v="1766.49"/>
    <n v="1308.21"/>
    <n v="3074.71"/>
    <n v="0.42547427237040242"/>
    <n v="0.57452247529035261"/>
    <x v="0"/>
    <n v="1970.9649999999999"/>
  </r>
  <r>
    <x v="1740"/>
    <x v="0"/>
    <x v="0"/>
    <x v="0"/>
    <x v="2"/>
    <x v="1736"/>
    <n v="352.16"/>
    <n v="35.22"/>
    <n v="334.2"/>
    <n v="-17.260000000000002"/>
    <n v="316.94000000000005"/>
    <n v="-5.4458257083359621E-2"/>
    <n v="1.0544582570833594"/>
    <x v="1"/>
    <n v="70.432000000000002"/>
  </r>
  <r>
    <x v="1741"/>
    <x v="0"/>
    <x v="7"/>
    <x v="0"/>
    <x v="0"/>
    <x v="1737"/>
    <n v="2609.4699999999998"/>
    <n v="260.95"/>
    <n v="563.36"/>
    <n v="1785.16"/>
    <n v="2348.52"/>
    <n v="0.76012126786231338"/>
    <n v="0.23987873213768673"/>
    <x v="0"/>
    <n v="521.89400000000001"/>
  </r>
  <r>
    <x v="1742"/>
    <x v="4"/>
    <x v="5"/>
    <x v="4"/>
    <x v="0"/>
    <x v="1738"/>
    <n v="6496.9"/>
    <n v="1429.32"/>
    <n v="4294.28"/>
    <n v="773.3"/>
    <n v="5067.58"/>
    <n v="0.15259749229415223"/>
    <n v="0.84740250770584769"/>
    <x v="0"/>
    <n v="928.12857142857138"/>
  </r>
  <r>
    <x v="1743"/>
    <x v="0"/>
    <x v="0"/>
    <x v="6"/>
    <x v="1"/>
    <x v="1739"/>
    <n v="816.46"/>
    <n v="81.650000000000006"/>
    <n v="453.98"/>
    <n v="280.83"/>
    <n v="734.81000000000006"/>
    <n v="0.38218042759352755"/>
    <n v="0.61781957240647245"/>
    <x v="0"/>
    <n v="272.15333333333336"/>
  </r>
  <r>
    <x v="1744"/>
    <x v="2"/>
    <x v="2"/>
    <x v="2"/>
    <x v="0"/>
    <x v="1740"/>
    <n v="3699.18"/>
    <n v="554.88"/>
    <n v="1872.65"/>
    <n v="1271.6500000000001"/>
    <n v="3144.2999999999997"/>
    <n v="0.40443023884489399"/>
    <n v="0.59556976115510618"/>
    <x v="0"/>
    <n v="616.53"/>
  </r>
  <r>
    <x v="1745"/>
    <x v="4"/>
    <x v="4"/>
    <x v="1"/>
    <x v="2"/>
    <x v="1741"/>
    <n v="5745.25"/>
    <n v="1263.96"/>
    <n v="1907.43"/>
    <n v="2573.87"/>
    <n v="4481.29"/>
    <n v="0.57435916890002658"/>
    <n v="0.42564306260027807"/>
    <x v="0"/>
    <n v="2872.625"/>
  </r>
  <r>
    <x v="1746"/>
    <x v="3"/>
    <x v="3"/>
    <x v="7"/>
    <x v="1"/>
    <x v="1742"/>
    <n v="3468.8"/>
    <n v="1214.08"/>
    <n v="1771.78"/>
    <n v="482.95"/>
    <n v="2254.7200000000003"/>
    <n v="0.21419511070110697"/>
    <n v="0.7858093244393981"/>
    <x v="0"/>
    <n v="3468.8"/>
  </r>
  <r>
    <x v="1747"/>
    <x v="4"/>
    <x v="5"/>
    <x v="0"/>
    <x v="0"/>
    <x v="1743"/>
    <n v="9331.99"/>
    <n v="2519.64"/>
    <n v="4100.58"/>
    <n v="2711.77"/>
    <n v="6812.35"/>
    <n v="0.39806674642377443"/>
    <n v="0.60193325357622551"/>
    <x v="0"/>
    <n v="1866.3979999999999"/>
  </r>
  <r>
    <x v="1748"/>
    <x v="4"/>
    <x v="4"/>
    <x v="5"/>
    <x v="1"/>
    <x v="1744"/>
    <n v="3623.54"/>
    <n v="797.18"/>
    <n v="3438.74"/>
    <n v="-612.38"/>
    <n v="2826.36"/>
    <n v="-0.21666737429060698"/>
    <n v="1.2166673742906069"/>
    <x v="1"/>
    <n v="452.9425"/>
  </r>
  <r>
    <x v="1749"/>
    <x v="4"/>
    <x v="4"/>
    <x v="7"/>
    <x v="1"/>
    <x v="1745"/>
    <n v="2052.0300000000002"/>
    <n v="451.45"/>
    <n v="1205.3900000000001"/>
    <n v="395.19"/>
    <n v="1600.5800000000002"/>
    <n v="0.2469042472103862"/>
    <n v="0.75309575278961371"/>
    <x v="0"/>
    <n v="2052.0300000000002"/>
  </r>
  <r>
    <x v="1750"/>
    <x v="1"/>
    <x v="1"/>
    <x v="1"/>
    <x v="1"/>
    <x v="1746"/>
    <n v="3917.91"/>
    <n v="979.48"/>
    <n v="2458.12"/>
    <n v="480.31"/>
    <n v="2938.43"/>
    <n v="0.16345803711505805"/>
    <n v="0.83654196288494198"/>
    <x v="0"/>
    <n v="1958.9549999999999"/>
  </r>
  <r>
    <x v="1751"/>
    <x v="2"/>
    <x v="2"/>
    <x v="4"/>
    <x v="1"/>
    <x v="1747"/>
    <n v="2445.35"/>
    <n v="366.8"/>
    <n v="1564.49"/>
    <n v="514.04999999999995"/>
    <n v="2078.5499999999997"/>
    <n v="0.24731182795698925"/>
    <n v="0.75268336099684885"/>
    <x v="0"/>
    <n v="349.33571428571429"/>
  </r>
  <r>
    <x v="1752"/>
    <x v="1"/>
    <x v="1"/>
    <x v="5"/>
    <x v="0"/>
    <x v="1748"/>
    <n v="10378.379999999999"/>
    <n v="3113.51"/>
    <n v="5101.92"/>
    <n v="2162.9499999999998"/>
    <n v="7264.869999999999"/>
    <n v="0.29772728211241223"/>
    <n v="0.70227271788758794"/>
    <x v="0"/>
    <n v="1297.2974999999999"/>
  </r>
  <r>
    <x v="1753"/>
    <x v="0"/>
    <x v="0"/>
    <x v="0"/>
    <x v="0"/>
    <x v="1749"/>
    <n v="1267.8800000000001"/>
    <n v="126.79"/>
    <n v="615.02"/>
    <n v="526.07000000000005"/>
    <n v="1141.0900000000001"/>
    <n v="0.46102410852781112"/>
    <n v="0.53897589147218883"/>
    <x v="0"/>
    <n v="253.57600000000002"/>
  </r>
  <r>
    <x v="1754"/>
    <x v="4"/>
    <x v="5"/>
    <x v="0"/>
    <x v="0"/>
    <x v="1750"/>
    <n v="15863.86"/>
    <n v="4283.24"/>
    <n v="3122.01"/>
    <n v="8458.61"/>
    <n v="11580.62"/>
    <n v="0.73041080702069494"/>
    <n v="0.26958919297930506"/>
    <x v="0"/>
    <n v="3172.7719999999999"/>
  </r>
  <r>
    <x v="1755"/>
    <x v="3"/>
    <x v="3"/>
    <x v="2"/>
    <x v="2"/>
    <x v="1751"/>
    <n v="8638.2099999999991"/>
    <n v="3455.28"/>
    <n v="3348.48"/>
    <n v="1834.45"/>
    <n v="5182.9299999999985"/>
    <n v="0.35394072464802739"/>
    <n v="0.64605927535197294"/>
    <x v="0"/>
    <n v="1439.7016666666666"/>
  </r>
  <r>
    <x v="1756"/>
    <x v="0"/>
    <x v="0"/>
    <x v="5"/>
    <x v="0"/>
    <x v="1752"/>
    <n v="1326.24"/>
    <n v="132.62"/>
    <n v="960.67"/>
    <n v="232.94"/>
    <n v="1193.6199999999999"/>
    <n v="0.19515423669174445"/>
    <n v="0.80483738543254979"/>
    <x v="0"/>
    <n v="165.78"/>
  </r>
  <r>
    <x v="1757"/>
    <x v="2"/>
    <x v="2"/>
    <x v="7"/>
    <x v="1"/>
    <x v="1753"/>
    <n v="144.03"/>
    <n v="21.6"/>
    <n v="136.68"/>
    <n v="-14.26"/>
    <n v="122.43"/>
    <n v="-0.11647472024830514"/>
    <n v="1.1163930409213427"/>
    <x v="1"/>
    <n v="144.03"/>
  </r>
  <r>
    <x v="1758"/>
    <x v="4"/>
    <x v="5"/>
    <x v="4"/>
    <x v="0"/>
    <x v="1754"/>
    <n v="9914.1299999999992"/>
    <n v="2676.81"/>
    <n v="3471.73"/>
    <n v="3765.58"/>
    <n v="7237.32"/>
    <n v="0.52030033216715577"/>
    <n v="0.47969828610590665"/>
    <x v="0"/>
    <n v="1416.3042857142857"/>
  </r>
  <r>
    <x v="1759"/>
    <x v="0"/>
    <x v="0"/>
    <x v="2"/>
    <x v="0"/>
    <x v="1755"/>
    <n v="2373.35"/>
    <n v="237.34"/>
    <n v="765.03"/>
    <n v="1370.99"/>
    <n v="2136.0099999999998"/>
    <n v="0.64184624603817408"/>
    <n v="0.35815843558784838"/>
    <x v="0"/>
    <n v="395.55833333333334"/>
  </r>
  <r>
    <x v="1760"/>
    <x v="4"/>
    <x v="5"/>
    <x v="3"/>
    <x v="0"/>
    <x v="1756"/>
    <n v="7024.26"/>
    <n v="1545.34"/>
    <n v="3598.04"/>
    <n v="1880.88"/>
    <n v="5478.92"/>
    <n v="0.34329393384097595"/>
    <n v="0.65670606615902405"/>
    <x v="0"/>
    <n v="1756.0650000000001"/>
  </r>
  <r>
    <x v="1761"/>
    <x v="0"/>
    <x v="0"/>
    <x v="7"/>
    <x v="1"/>
    <x v="1757"/>
    <n v="1021.86"/>
    <n v="102.19"/>
    <n v="344.02"/>
    <n v="575.65"/>
    <n v="919.67000000000007"/>
    <n v="0.62593104048191195"/>
    <n v="0.37406895951808794"/>
    <x v="0"/>
    <n v="1021.86"/>
  </r>
  <r>
    <x v="1762"/>
    <x v="2"/>
    <x v="2"/>
    <x v="7"/>
    <x v="1"/>
    <x v="1758"/>
    <n v="1644.49"/>
    <n v="246.67"/>
    <n v="609.61"/>
    <n v="788.21"/>
    <n v="1397.82"/>
    <n v="0.56388519265713755"/>
    <n v="0.43611480734286251"/>
    <x v="0"/>
    <n v="1644.49"/>
  </r>
  <r>
    <x v="1763"/>
    <x v="0"/>
    <x v="0"/>
    <x v="3"/>
    <x v="0"/>
    <x v="1759"/>
    <n v="2120.39"/>
    <n v="212.04"/>
    <n v="701.82"/>
    <n v="1206.54"/>
    <n v="1908.35"/>
    <n v="0.63224251316582392"/>
    <n v="0.36776272696308332"/>
    <x v="0"/>
    <n v="530.09749999999997"/>
  </r>
  <r>
    <x v="1764"/>
    <x v="0"/>
    <x v="7"/>
    <x v="1"/>
    <x v="1"/>
    <x v="1760"/>
    <n v="820.54"/>
    <n v="82.05"/>
    <n v="412.27"/>
    <n v="326.22000000000003"/>
    <n v="738.49"/>
    <n v="0.44173922463405058"/>
    <n v="0.55826077536594942"/>
    <x v="0"/>
    <n v="410.27"/>
  </r>
  <r>
    <x v="1765"/>
    <x v="0"/>
    <x v="7"/>
    <x v="5"/>
    <x v="1"/>
    <x v="1761"/>
    <n v="1356.9"/>
    <n v="135.69"/>
    <n v="740.06"/>
    <n v="481.14"/>
    <n v="1221.21"/>
    <n v="0.39398629228388238"/>
    <n v="0.6060055191162862"/>
    <x v="0"/>
    <n v="169.61250000000001"/>
  </r>
  <r>
    <x v="1766"/>
    <x v="0"/>
    <x v="7"/>
    <x v="5"/>
    <x v="0"/>
    <x v="1762"/>
    <n v="2857.83"/>
    <n v="285.77999999999997"/>
    <n v="947.94"/>
    <n v="1624.11"/>
    <n v="2572.0500000000002"/>
    <n v="0.63144573394762926"/>
    <n v="0.36855426605237068"/>
    <x v="0"/>
    <n v="357.22874999999999"/>
  </r>
  <r>
    <x v="1767"/>
    <x v="2"/>
    <x v="2"/>
    <x v="1"/>
    <x v="1"/>
    <x v="1763"/>
    <n v="2151.66"/>
    <n v="322.75"/>
    <n v="654.17999999999995"/>
    <n v="1174.73"/>
    <n v="1828.9099999999999"/>
    <n v="0.64231154075378238"/>
    <n v="0.35768845924621767"/>
    <x v="0"/>
    <n v="1075.83"/>
  </r>
  <r>
    <x v="1768"/>
    <x v="1"/>
    <x v="1"/>
    <x v="0"/>
    <x v="1"/>
    <x v="1764"/>
    <n v="5856.24"/>
    <n v="1464.06"/>
    <n v="3970.58"/>
    <n v="421.6"/>
    <n v="4392.18"/>
    <n v="9.598878005910505E-2"/>
    <n v="0.90401121994089484"/>
    <x v="2"/>
    <n v="1171.248"/>
  </r>
  <r>
    <x v="1769"/>
    <x v="1"/>
    <x v="1"/>
    <x v="6"/>
    <x v="2"/>
    <x v="1765"/>
    <n v="9309.73"/>
    <n v="2792.92"/>
    <n v="3188.5"/>
    <n v="3328.31"/>
    <n v="6516.8099999999995"/>
    <n v="0.51072687403806472"/>
    <n v="0.4892731259619354"/>
    <x v="0"/>
    <n v="3103.2433333333333"/>
  </r>
  <r>
    <x v="1770"/>
    <x v="2"/>
    <x v="2"/>
    <x v="2"/>
    <x v="0"/>
    <x v="1766"/>
    <n v="3393.83"/>
    <n v="509.08"/>
    <n v="1382.43"/>
    <n v="1502.33"/>
    <n v="2884.75"/>
    <n v="0.520783430106595"/>
    <n v="0.47922003639830141"/>
    <x v="0"/>
    <n v="565.63833333333332"/>
  </r>
  <r>
    <x v="1771"/>
    <x v="0"/>
    <x v="7"/>
    <x v="6"/>
    <x v="1"/>
    <x v="1767"/>
    <n v="1103.96"/>
    <n v="110.4"/>
    <n v="466.82"/>
    <n v="526.74"/>
    <n v="993.56000000000006"/>
    <n v="0.53015419300293887"/>
    <n v="0.46984580699706102"/>
    <x v="0"/>
    <n v="367.98666666666668"/>
  </r>
  <r>
    <x v="1772"/>
    <x v="3"/>
    <x v="3"/>
    <x v="0"/>
    <x v="2"/>
    <x v="1768"/>
    <n v="8200.98"/>
    <n v="3280.39"/>
    <n v="3474.56"/>
    <n v="1446.02"/>
    <n v="4920.59"/>
    <n v="0.29387126340540465"/>
    <n v="0.70612670431797808"/>
    <x v="0"/>
    <n v="1640.1959999999999"/>
  </r>
  <r>
    <x v="1773"/>
    <x v="0"/>
    <x v="7"/>
    <x v="5"/>
    <x v="0"/>
    <x v="1769"/>
    <n v="2151.7600000000002"/>
    <n v="215.18"/>
    <n v="815.79"/>
    <n v="1120.79"/>
    <n v="1936.5800000000002"/>
    <n v="0.57874706957626321"/>
    <n v="0.42125293042373663"/>
    <x v="0"/>
    <n v="268.97000000000003"/>
  </r>
  <r>
    <x v="1774"/>
    <x v="0"/>
    <x v="0"/>
    <x v="6"/>
    <x v="0"/>
    <x v="1770"/>
    <n v="1447.57"/>
    <n v="144.76"/>
    <n v="561.66"/>
    <n v="741.15"/>
    <n v="1302.81"/>
    <n v="0.56888571625946993"/>
    <n v="0.43111428374053007"/>
    <x v="0"/>
    <n v="482.52333333333331"/>
  </r>
  <r>
    <x v="1775"/>
    <x v="2"/>
    <x v="2"/>
    <x v="7"/>
    <x v="1"/>
    <x v="1771"/>
    <n v="1532.84"/>
    <n v="229.93"/>
    <n v="655.56"/>
    <n v="647.36"/>
    <n v="1302.9099999999999"/>
    <n v="0.49685703540536191"/>
    <n v="0.50315063972185337"/>
    <x v="0"/>
    <n v="1532.84"/>
  </r>
  <r>
    <x v="1776"/>
    <x v="4"/>
    <x v="5"/>
    <x v="7"/>
    <x v="1"/>
    <x v="1772"/>
    <n v="2853.18"/>
    <n v="627.70000000000005"/>
    <n v="1173.8"/>
    <n v="1051.68"/>
    <n v="2225.4799999999996"/>
    <n v="0.47256322231608472"/>
    <n v="0.5274367776839155"/>
    <x v="0"/>
    <n v="2853.18"/>
  </r>
  <r>
    <x v="1777"/>
    <x v="1"/>
    <x v="1"/>
    <x v="3"/>
    <x v="1"/>
    <x v="1773"/>
    <n v="5217.3100000000004"/>
    <n v="1304.33"/>
    <n v="3557.96"/>
    <n v="355.02"/>
    <n v="3912.9800000000005"/>
    <n v="9.0728805156172515E-2"/>
    <n v="0.90927119484382735"/>
    <x v="2"/>
    <n v="1304.3275000000001"/>
  </r>
  <r>
    <x v="1778"/>
    <x v="0"/>
    <x v="0"/>
    <x v="3"/>
    <x v="1"/>
    <x v="1774"/>
    <n v="1157.5999999999999"/>
    <n v="115.76"/>
    <n v="474.37"/>
    <n v="567.47"/>
    <n v="1041.8399999999999"/>
    <n v="0.54468056515395846"/>
    <n v="0.45531943484604165"/>
    <x v="0"/>
    <n v="289.39999999999998"/>
  </r>
  <r>
    <x v="1779"/>
    <x v="3"/>
    <x v="6"/>
    <x v="0"/>
    <x v="0"/>
    <x v="1775"/>
    <n v="17542.580000000002"/>
    <n v="7017.03"/>
    <n v="4578.72"/>
    <n v="5946.83"/>
    <n v="10525.550000000003"/>
    <n v="0.56498995301908195"/>
    <n v="0.43501004698091778"/>
    <x v="0"/>
    <n v="3508.5160000000005"/>
  </r>
  <r>
    <x v="1780"/>
    <x v="3"/>
    <x v="3"/>
    <x v="0"/>
    <x v="0"/>
    <x v="1776"/>
    <n v="10324.040000000001"/>
    <n v="4129.62"/>
    <n v="3385.79"/>
    <n v="2808.63"/>
    <n v="6194.420000000001"/>
    <n v="0.45341291032897346"/>
    <n v="0.54658708967102643"/>
    <x v="0"/>
    <n v="2064.808"/>
  </r>
  <r>
    <x v="1781"/>
    <x v="1"/>
    <x v="1"/>
    <x v="4"/>
    <x v="0"/>
    <x v="1777"/>
    <n v="14419.93"/>
    <n v="4325.9799999999996"/>
    <n v="4667.78"/>
    <n v="5426.17"/>
    <n v="10093.950000000001"/>
    <n v="0.53756656214861376"/>
    <n v="0.46243343785138619"/>
    <x v="0"/>
    <n v="2059.9900000000002"/>
  </r>
  <r>
    <x v="1782"/>
    <x v="3"/>
    <x v="6"/>
    <x v="0"/>
    <x v="2"/>
    <x v="1778"/>
    <n v="1215.51"/>
    <n v="425.43"/>
    <n v="1153.52"/>
    <n v="-363.44"/>
    <n v="790.07999999999993"/>
    <n v="-0.46000405022276231"/>
    <n v="1.4600040502227625"/>
    <x v="1"/>
    <n v="243.102"/>
  </r>
  <r>
    <x v="1783"/>
    <x v="3"/>
    <x v="6"/>
    <x v="7"/>
    <x v="1"/>
    <x v="1779"/>
    <n v="2823.59"/>
    <n v="988.26"/>
    <n v="1550.47"/>
    <n v="284.86"/>
    <n v="1835.3300000000002"/>
    <n v="0.15520914494940963"/>
    <n v="0.84479085505059026"/>
    <x v="0"/>
    <n v="2823.59"/>
  </r>
  <r>
    <x v="1784"/>
    <x v="4"/>
    <x v="5"/>
    <x v="6"/>
    <x v="0"/>
    <x v="1780"/>
    <n v="5058.33"/>
    <n v="1112.83"/>
    <n v="2819.11"/>
    <n v="1126.3900000000001"/>
    <n v="3945.5"/>
    <n v="0.28548726397161328"/>
    <n v="0.71451273602838683"/>
    <x v="0"/>
    <n v="1686.11"/>
  </r>
  <r>
    <x v="1785"/>
    <x v="3"/>
    <x v="3"/>
    <x v="2"/>
    <x v="2"/>
    <x v="1781"/>
    <n v="8001.66"/>
    <n v="3200.66"/>
    <n v="4062.86"/>
    <n v="738.14"/>
    <n v="4801"/>
    <n v="0.15374713601333057"/>
    <n v="0.84625286398666943"/>
    <x v="0"/>
    <n v="1333.61"/>
  </r>
  <r>
    <x v="1786"/>
    <x v="4"/>
    <x v="5"/>
    <x v="4"/>
    <x v="0"/>
    <x v="1782"/>
    <n v="4727.79"/>
    <n v="1040.1099999999999"/>
    <n v="4486.67"/>
    <n v="-799"/>
    <n v="3687.6800000000003"/>
    <n v="-0.21666738979520997"/>
    <n v="1.2166646780631725"/>
    <x v="1"/>
    <n v="675.39857142857147"/>
  </r>
  <r>
    <x v="1787"/>
    <x v="2"/>
    <x v="2"/>
    <x v="4"/>
    <x v="0"/>
    <x v="1783"/>
    <n v="3477.06"/>
    <n v="521.55999999999995"/>
    <n v="1740.53"/>
    <n v="1214.97"/>
    <n v="2955.5"/>
    <n v="0.41108780240230081"/>
    <n v="0.58891219759769919"/>
    <x v="0"/>
    <n v="496.72285714285715"/>
  </r>
  <r>
    <x v="1788"/>
    <x v="3"/>
    <x v="6"/>
    <x v="5"/>
    <x v="0"/>
    <x v="1784"/>
    <n v="3770.88"/>
    <n v="1319.81"/>
    <n v="3578.57"/>
    <n v="-1127.49"/>
    <n v="2451.0700000000002"/>
    <n v="-0.45999910243281505"/>
    <n v="1.4600031822836557"/>
    <x v="1"/>
    <n v="471.36"/>
  </r>
  <r>
    <x v="1789"/>
    <x v="3"/>
    <x v="3"/>
    <x v="4"/>
    <x v="2"/>
    <x v="1785"/>
    <n v="8279.2900000000009"/>
    <n v="3311.72"/>
    <n v="5808.39"/>
    <n v="-840.81"/>
    <n v="4967.5700000000015"/>
    <n v="-0.16925981918724842"/>
    <n v="1.1692618322439339"/>
    <x v="1"/>
    <n v="1182.7557142857145"/>
  </r>
  <r>
    <x v="1790"/>
    <x v="4"/>
    <x v="5"/>
    <x v="0"/>
    <x v="0"/>
    <x v="1786"/>
    <n v="3618.95"/>
    <n v="796.17"/>
    <n v="3217.01"/>
    <n v="-394.23"/>
    <n v="2822.7799999999997"/>
    <n v="-0.13966019314293004"/>
    <n v="1.1396601931429302"/>
    <x v="1"/>
    <n v="723.79"/>
  </r>
  <r>
    <x v="1791"/>
    <x v="4"/>
    <x v="5"/>
    <x v="0"/>
    <x v="2"/>
    <x v="1787"/>
    <n v="9918.9"/>
    <n v="2678.1"/>
    <n v="3417.28"/>
    <n v="3823.51"/>
    <n v="7240.7999999999993"/>
    <n v="0.52805076787095362"/>
    <n v="0.47194785106618059"/>
    <x v="0"/>
    <n v="1983.78"/>
  </r>
  <r>
    <x v="1792"/>
    <x v="2"/>
    <x v="2"/>
    <x v="7"/>
    <x v="1"/>
    <x v="1788"/>
    <n v="432.85"/>
    <n v="64.930000000000007"/>
    <n v="410.77"/>
    <n v="-42.85"/>
    <n v="367.92"/>
    <n v="-0.11646553598608393"/>
    <n v="1.1164655359860838"/>
    <x v="1"/>
    <n v="432.85"/>
  </r>
  <r>
    <x v="1793"/>
    <x v="4"/>
    <x v="5"/>
    <x v="2"/>
    <x v="0"/>
    <x v="1789"/>
    <n v="4174.8"/>
    <n v="918.46"/>
    <n v="3171.93"/>
    <n v="84.41"/>
    <n v="3256.34"/>
    <n v="2.5921740358807739E-2"/>
    <n v="0.97407825964119221"/>
    <x v="2"/>
    <n v="695.80000000000007"/>
  </r>
  <r>
    <x v="1794"/>
    <x v="4"/>
    <x v="4"/>
    <x v="7"/>
    <x v="1"/>
    <x v="1790"/>
    <n v="3566.31"/>
    <n v="784.59"/>
    <n v="1843.77"/>
    <n v="937.96"/>
    <n v="2781.72"/>
    <n v="0.33718706411860294"/>
    <n v="0.66281653077951774"/>
    <x v="0"/>
    <n v="3566.31"/>
  </r>
  <r>
    <x v="1795"/>
    <x v="4"/>
    <x v="5"/>
    <x v="2"/>
    <x v="1"/>
    <x v="1791"/>
    <n v="4609.8100000000004"/>
    <n v="1014.16"/>
    <n v="3927.52"/>
    <n v="-331.86"/>
    <n v="3595.6500000000005"/>
    <n v="-9.2294856284677304E-2"/>
    <n v="1.0922976374229971"/>
    <x v="1"/>
    <n v="768.30166666666673"/>
  </r>
  <r>
    <x v="1796"/>
    <x v="1"/>
    <x v="1"/>
    <x v="7"/>
    <x v="1"/>
    <x v="1792"/>
    <n v="3733.09"/>
    <n v="933.27"/>
    <n v="1815.89"/>
    <n v="983.93"/>
    <n v="2799.82"/>
    <n v="0.35142616311048563"/>
    <n v="0.64857383688951431"/>
    <x v="0"/>
    <n v="3733.09"/>
  </r>
  <r>
    <x v="1797"/>
    <x v="2"/>
    <x v="2"/>
    <x v="6"/>
    <x v="0"/>
    <x v="1793"/>
    <n v="4125.24"/>
    <n v="618.79"/>
    <n v="746.16"/>
    <n v="2760.29"/>
    <n v="3506.45"/>
    <n v="0.78720358197036888"/>
    <n v="0.21279641802963112"/>
    <x v="0"/>
    <n v="1375.08"/>
  </r>
  <r>
    <x v="1798"/>
    <x v="0"/>
    <x v="0"/>
    <x v="5"/>
    <x v="0"/>
    <x v="1794"/>
    <n v="2778.99"/>
    <n v="277.89999999999998"/>
    <n v="1058.1600000000001"/>
    <n v="1442.93"/>
    <n v="2501.0899999999997"/>
    <n v="0.57692046267827235"/>
    <n v="0.42307953732172782"/>
    <x v="0"/>
    <n v="347.37374999999997"/>
  </r>
  <r>
    <x v="1799"/>
    <x v="0"/>
    <x v="7"/>
    <x v="0"/>
    <x v="0"/>
    <x v="1795"/>
    <n v="1202.81"/>
    <n v="120.28"/>
    <n v="591.88"/>
    <n v="490.65"/>
    <n v="1082.53"/>
    <n v="0.45324379001043852"/>
    <n v="0.54675620998956154"/>
    <x v="0"/>
    <n v="240.56199999999998"/>
  </r>
  <r>
    <x v="1800"/>
    <x v="0"/>
    <x v="0"/>
    <x v="1"/>
    <x v="1"/>
    <x v="1796"/>
    <n v="1311.94"/>
    <n v="131.19"/>
    <n v="461.93"/>
    <n v="718.81"/>
    <n v="1180.75"/>
    <n v="0.60877408426847335"/>
    <n v="0.39121744653821722"/>
    <x v="0"/>
    <n v="655.97"/>
  </r>
  <r>
    <x v="1801"/>
    <x v="2"/>
    <x v="2"/>
    <x v="1"/>
    <x v="1"/>
    <x v="1797"/>
    <n v="1275.29"/>
    <n v="191.29"/>
    <n v="795.95"/>
    <n v="288.04000000000002"/>
    <n v="1084"/>
    <n v="0.265719557195572"/>
    <n v="0.73427121771217718"/>
    <x v="0"/>
    <n v="637.64499999999998"/>
  </r>
  <r>
    <x v="1802"/>
    <x v="3"/>
    <x v="6"/>
    <x v="5"/>
    <x v="0"/>
    <x v="1798"/>
    <n v="13702.67"/>
    <n v="5481.07"/>
    <n v="4457.2299999999996"/>
    <n v="3764.37"/>
    <n v="8221.6"/>
    <n v="0.45786343290843629"/>
    <n v="0.54213656709156366"/>
    <x v="0"/>
    <n v="1712.83375"/>
  </r>
  <r>
    <x v="1803"/>
    <x v="4"/>
    <x v="4"/>
    <x v="0"/>
    <x v="0"/>
    <x v="1799"/>
    <n v="12607.22"/>
    <n v="3403.95"/>
    <n v="4114.97"/>
    <n v="5088.3100000000004"/>
    <n v="9203.27"/>
    <n v="0.55288066089552956"/>
    <n v="0.44712042567478733"/>
    <x v="0"/>
    <n v="2521.444"/>
  </r>
  <r>
    <x v="1804"/>
    <x v="4"/>
    <x v="5"/>
    <x v="4"/>
    <x v="0"/>
    <x v="1800"/>
    <n v="12024.83"/>
    <n v="3246.7"/>
    <n v="4784.34"/>
    <n v="3993.78"/>
    <n v="8778.130000000001"/>
    <n v="0.45496933857211042"/>
    <n v="0.5450295222330952"/>
    <x v="0"/>
    <n v="1717.8328571428572"/>
  </r>
  <r>
    <x v="1805"/>
    <x v="4"/>
    <x v="4"/>
    <x v="0"/>
    <x v="1"/>
    <x v="1801"/>
    <n v="2348.92"/>
    <n v="516.76"/>
    <n v="2229.12"/>
    <n v="-396.97"/>
    <n v="1832.16"/>
    <n v="-0.21666775827438653"/>
    <n v="1.2166623002357873"/>
    <x v="1"/>
    <n v="469.78399999999999"/>
  </r>
  <r>
    <x v="1806"/>
    <x v="3"/>
    <x v="3"/>
    <x v="0"/>
    <x v="1"/>
    <x v="1802"/>
    <n v="4022.06"/>
    <n v="1407.72"/>
    <n v="3361.65"/>
    <n v="-747.31"/>
    <n v="2614.34"/>
    <n v="-0.28585034846270946"/>
    <n v="1.2858503484627095"/>
    <x v="1"/>
    <n v="804.41200000000003"/>
  </r>
  <r>
    <x v="1807"/>
    <x v="2"/>
    <x v="2"/>
    <x v="5"/>
    <x v="0"/>
    <x v="1803"/>
    <n v="4068.95"/>
    <n v="610.34"/>
    <n v="1998.41"/>
    <n v="1460.2"/>
    <n v="3458.6099999999997"/>
    <n v="0.42219273060564799"/>
    <n v="0.57780726939435212"/>
    <x v="0"/>
    <n v="508.61874999999998"/>
  </r>
  <r>
    <x v="1808"/>
    <x v="0"/>
    <x v="7"/>
    <x v="0"/>
    <x v="2"/>
    <x v="1804"/>
    <n v="832.51"/>
    <n v="83.25"/>
    <n v="700.17"/>
    <n v="49.09"/>
    <n v="749.26"/>
    <n v="6.551797773803486E-2"/>
    <n v="0.93448202226196508"/>
    <x v="2"/>
    <n v="166.50200000000001"/>
  </r>
  <r>
    <x v="1809"/>
    <x v="4"/>
    <x v="5"/>
    <x v="4"/>
    <x v="0"/>
    <x v="1805"/>
    <n v="6039.6"/>
    <n v="1328.71"/>
    <n v="4607.63"/>
    <n v="103.26"/>
    <n v="4710.8900000000003"/>
    <n v="2.1919424991880515E-2"/>
    <n v="0.9780805750081194"/>
    <x v="2"/>
    <n v="862.80000000000007"/>
  </r>
  <r>
    <x v="1810"/>
    <x v="4"/>
    <x v="5"/>
    <x v="2"/>
    <x v="1"/>
    <x v="1806"/>
    <n v="2317.23"/>
    <n v="509.79"/>
    <n v="2199.0500000000002"/>
    <n v="-391.61"/>
    <n v="1807.44"/>
    <n v="-0.21666556012924357"/>
    <n v="1.2166655601292435"/>
    <x v="1"/>
    <n v="386.20499999999998"/>
  </r>
  <r>
    <x v="1811"/>
    <x v="1"/>
    <x v="1"/>
    <x v="5"/>
    <x v="0"/>
    <x v="1807"/>
    <n v="11623.72"/>
    <n v="3487.12"/>
    <n v="4299.8900000000003"/>
    <n v="3836.72"/>
    <n v="8136.5999999999995"/>
    <n v="0.47153848044637808"/>
    <n v="0.52846274856819808"/>
    <x v="0"/>
    <n v="1452.9649999999999"/>
  </r>
  <r>
    <x v="1812"/>
    <x v="0"/>
    <x v="7"/>
    <x v="6"/>
    <x v="2"/>
    <x v="1808"/>
    <n v="1706.46"/>
    <n v="170.65"/>
    <n v="592.07000000000005"/>
    <n v="943.75"/>
    <n v="1535.81"/>
    <n v="0.61449658486401315"/>
    <n v="0.38550992635807818"/>
    <x v="0"/>
    <n v="568.82000000000005"/>
  </r>
  <r>
    <x v="1813"/>
    <x v="2"/>
    <x v="2"/>
    <x v="1"/>
    <x v="2"/>
    <x v="1809"/>
    <n v="4006.67"/>
    <n v="601"/>
    <n v="759.09"/>
    <n v="2646.58"/>
    <n v="3405.67"/>
    <n v="0.77710993725170086"/>
    <n v="0.22289006274829917"/>
    <x v="0"/>
    <n v="2003.335"/>
  </r>
  <r>
    <x v="1814"/>
    <x v="3"/>
    <x v="6"/>
    <x v="5"/>
    <x v="0"/>
    <x v="1810"/>
    <n v="12991.68"/>
    <n v="5196.67"/>
    <n v="6358.9"/>
    <n v="1436.1"/>
    <n v="7795.01"/>
    <n v="0.18423324665394911"/>
    <n v="0.81576547047405956"/>
    <x v="0"/>
    <n v="1623.96"/>
  </r>
  <r>
    <x v="1815"/>
    <x v="0"/>
    <x v="7"/>
    <x v="3"/>
    <x v="0"/>
    <x v="1811"/>
    <n v="532.47"/>
    <n v="53.25"/>
    <n v="482.61"/>
    <n v="-3.39"/>
    <n v="479.22"/>
    <n v="-7.0739952422686865E-3"/>
    <n v="1.0070739952422687"/>
    <x v="1"/>
    <n v="133.11750000000001"/>
  </r>
  <r>
    <x v="1816"/>
    <x v="4"/>
    <x v="4"/>
    <x v="1"/>
    <x v="1"/>
    <x v="1812"/>
    <n v="5538.11"/>
    <n v="1218.3800000000001"/>
    <n v="2517.2199999999998"/>
    <n v="1802.51"/>
    <n v="4319.7299999999996"/>
    <n v="0.41727376479548495"/>
    <n v="0.58272623520451516"/>
    <x v="0"/>
    <n v="2769.0549999999998"/>
  </r>
  <r>
    <x v="1817"/>
    <x v="4"/>
    <x v="4"/>
    <x v="1"/>
    <x v="1"/>
    <x v="1813"/>
    <n v="1645.79"/>
    <n v="362.07"/>
    <n v="1561.86"/>
    <n v="-278.14"/>
    <n v="1283.72"/>
    <n v="-0.21666718599071447"/>
    <n v="1.2166671859907143"/>
    <x v="1"/>
    <n v="822.89499999999998"/>
  </r>
  <r>
    <x v="1818"/>
    <x v="3"/>
    <x v="6"/>
    <x v="4"/>
    <x v="0"/>
    <x v="1814"/>
    <n v="6748.86"/>
    <n v="2362.1"/>
    <n v="5291.19"/>
    <n v="-904.43"/>
    <n v="4386.76"/>
    <n v="-0.20617266501928527"/>
    <n v="1.2061726650192852"/>
    <x v="1"/>
    <n v="964.12285714285713"/>
  </r>
  <r>
    <x v="1819"/>
    <x v="2"/>
    <x v="2"/>
    <x v="7"/>
    <x v="1"/>
    <x v="1815"/>
    <n v="2457.84"/>
    <n v="368.68"/>
    <n v="581.35"/>
    <n v="1507.82"/>
    <n v="2089.1600000000003"/>
    <n v="0.72173505140822136"/>
    <n v="0.27826973520457982"/>
    <x v="0"/>
    <n v="2457.84"/>
  </r>
  <r>
    <x v="1820"/>
    <x v="3"/>
    <x v="6"/>
    <x v="0"/>
    <x v="0"/>
    <x v="1816"/>
    <n v="16028.24"/>
    <n v="6411.29"/>
    <n v="4435.88"/>
    <n v="5181.07"/>
    <n v="9616.9500000000007"/>
    <n v="0.53874357254638938"/>
    <n v="0.46125642745361051"/>
    <x v="0"/>
    <n v="3205.6480000000001"/>
  </r>
  <r>
    <x v="1821"/>
    <x v="3"/>
    <x v="6"/>
    <x v="0"/>
    <x v="0"/>
    <x v="1817"/>
    <n v="9047.34"/>
    <n v="3618.94"/>
    <n v="3720.02"/>
    <n v="1708.39"/>
    <n v="5428.4"/>
    <n v="0.31471335936924327"/>
    <n v="0.68528848279419352"/>
    <x v="0"/>
    <n v="1809.4680000000001"/>
  </r>
  <r>
    <x v="1822"/>
    <x v="4"/>
    <x v="4"/>
    <x v="0"/>
    <x v="0"/>
    <x v="1818"/>
    <n v="4970.5200000000004"/>
    <n v="1093.51"/>
    <n v="3625.69"/>
    <n v="251.32"/>
    <n v="3877.01"/>
    <n v="6.4823149798427127E-2"/>
    <n v="0.93517685020157282"/>
    <x v="2"/>
    <n v="994.10400000000004"/>
  </r>
  <r>
    <x v="1823"/>
    <x v="1"/>
    <x v="1"/>
    <x v="7"/>
    <x v="1"/>
    <x v="1819"/>
    <n v="5879.74"/>
    <n v="1469.94"/>
    <n v="1259.6199999999999"/>
    <n v="3150.18"/>
    <n v="4409.7999999999993"/>
    <n v="0.71435892784253263"/>
    <n v="0.28564107215746748"/>
    <x v="0"/>
    <n v="5879.74"/>
  </r>
  <r>
    <x v="1824"/>
    <x v="2"/>
    <x v="2"/>
    <x v="4"/>
    <x v="0"/>
    <x v="1820"/>
    <n v="3126.34"/>
    <n v="468.95"/>
    <n v="1792.09"/>
    <n v="865.3"/>
    <n v="2657.3900000000003"/>
    <n v="0.32562025144973067"/>
    <n v="0.67437974855026916"/>
    <x v="0"/>
    <n v="446.62"/>
  </r>
  <r>
    <x v="1825"/>
    <x v="0"/>
    <x v="0"/>
    <x v="5"/>
    <x v="0"/>
    <x v="1821"/>
    <n v="1571.54"/>
    <n v="157.15"/>
    <n v="1115.06"/>
    <n v="299.33"/>
    <n v="1414.3899999999999"/>
    <n v="0.21163186956921359"/>
    <n v="0.78836813043078646"/>
    <x v="0"/>
    <n v="196.4425"/>
  </r>
  <r>
    <x v="1826"/>
    <x v="1"/>
    <x v="1"/>
    <x v="6"/>
    <x v="0"/>
    <x v="1822"/>
    <n v="9253.89"/>
    <n v="2776.17"/>
    <n v="2095.1"/>
    <n v="4382.62"/>
    <n v="6477.7199999999993"/>
    <n v="0.67656829872238999"/>
    <n v="0.32343170127761006"/>
    <x v="0"/>
    <n v="3084.6299999999997"/>
  </r>
  <r>
    <x v="1827"/>
    <x v="3"/>
    <x v="3"/>
    <x v="6"/>
    <x v="0"/>
    <x v="1823"/>
    <n v="7482.61"/>
    <n v="2618.91"/>
    <n v="3007.18"/>
    <n v="1856.52"/>
    <n v="4863.7"/>
    <n v="0.38170939819478999"/>
    <n v="0.61829060180521001"/>
    <x v="0"/>
    <n v="2494.2033333333334"/>
  </r>
  <r>
    <x v="1828"/>
    <x v="3"/>
    <x v="6"/>
    <x v="4"/>
    <x v="2"/>
    <x v="1824"/>
    <n v="6304.59"/>
    <n v="2206.6"/>
    <n v="3407.71"/>
    <n v="690.28"/>
    <n v="4097.99"/>
    <n v="0.16844355403502692"/>
    <n v="0.83155644596497313"/>
    <x v="0"/>
    <n v="900.65571428571434"/>
  </r>
  <r>
    <x v="1829"/>
    <x v="2"/>
    <x v="2"/>
    <x v="3"/>
    <x v="0"/>
    <x v="1825"/>
    <n v="3278.04"/>
    <n v="491.71"/>
    <n v="1409.95"/>
    <n v="1376.39"/>
    <n v="2786.33"/>
    <n v="0.49397953580516313"/>
    <n v="0.50602405314517662"/>
    <x v="0"/>
    <n v="819.51"/>
  </r>
  <r>
    <x v="1830"/>
    <x v="2"/>
    <x v="2"/>
    <x v="6"/>
    <x v="0"/>
    <x v="1826"/>
    <n v="2327.5300000000002"/>
    <n v="349.13"/>
    <n v="1222.98"/>
    <n v="755.42"/>
    <n v="1978.4"/>
    <n v="0.38183380509502624"/>
    <n v="0.61816619490497371"/>
    <x v="0"/>
    <n v="775.84333333333336"/>
  </r>
  <r>
    <x v="1831"/>
    <x v="3"/>
    <x v="3"/>
    <x v="4"/>
    <x v="0"/>
    <x v="1827"/>
    <n v="10306.93"/>
    <n v="4122.7700000000004"/>
    <n v="4232.28"/>
    <n v="1951.87"/>
    <n v="6184.16"/>
    <n v="0.31562411063103152"/>
    <n v="0.68437427233448034"/>
    <x v="0"/>
    <n v="1472.4185714285716"/>
  </r>
  <r>
    <x v="1832"/>
    <x v="4"/>
    <x v="4"/>
    <x v="5"/>
    <x v="0"/>
    <x v="1828"/>
    <n v="7418.43"/>
    <n v="1632.05"/>
    <n v="3629.83"/>
    <n v="2156.5500000000002"/>
    <n v="5786.38"/>
    <n v="0.37269415420349167"/>
    <n v="0.62730584579650828"/>
    <x v="0"/>
    <n v="927.30375000000004"/>
  </r>
  <r>
    <x v="1833"/>
    <x v="0"/>
    <x v="0"/>
    <x v="6"/>
    <x v="0"/>
    <x v="1829"/>
    <n v="1746.11"/>
    <n v="174.61"/>
    <n v="525.86"/>
    <n v="1045.6300000000001"/>
    <n v="1571.5"/>
    <n v="0.66537066496977415"/>
    <n v="0.33462297168310534"/>
    <x v="0"/>
    <n v="582.03666666666663"/>
  </r>
  <r>
    <x v="1834"/>
    <x v="1"/>
    <x v="1"/>
    <x v="0"/>
    <x v="2"/>
    <x v="1830"/>
    <n v="1415.5"/>
    <n v="353.87"/>
    <n v="1343.31"/>
    <n v="-281.68"/>
    <n v="1061.6300000000001"/>
    <n v="-0.26532784491772082"/>
    <n v="1.2653278449177208"/>
    <x v="1"/>
    <n v="283.10000000000002"/>
  </r>
  <r>
    <x v="1835"/>
    <x v="4"/>
    <x v="4"/>
    <x v="2"/>
    <x v="0"/>
    <x v="1831"/>
    <n v="6119.53"/>
    <n v="1346.3"/>
    <n v="3704.27"/>
    <n v="1068.96"/>
    <n v="4773.2299999999996"/>
    <n v="0.22394898213578648"/>
    <n v="0.7760510178642136"/>
    <x v="0"/>
    <n v="1019.9216666666666"/>
  </r>
  <r>
    <x v="1836"/>
    <x v="0"/>
    <x v="0"/>
    <x v="4"/>
    <x v="0"/>
    <x v="1832"/>
    <n v="2177.19"/>
    <n v="217.72"/>
    <n v="731.93"/>
    <n v="1227.54"/>
    <n v="1959.47"/>
    <n v="0.62646531970379737"/>
    <n v="0.37353468029620251"/>
    <x v="0"/>
    <n v="311.02714285714285"/>
  </r>
  <r>
    <x v="1837"/>
    <x v="0"/>
    <x v="7"/>
    <x v="1"/>
    <x v="1"/>
    <x v="1833"/>
    <n v="1198.6199999999999"/>
    <n v="119.86"/>
    <n v="390.24"/>
    <n v="688.52"/>
    <n v="1078.76"/>
    <n v="0.63825132559605469"/>
    <n v="0.36174867440394526"/>
    <x v="0"/>
    <n v="599.30999999999995"/>
  </r>
  <r>
    <x v="1838"/>
    <x v="0"/>
    <x v="7"/>
    <x v="6"/>
    <x v="0"/>
    <x v="1834"/>
    <n v="1768.95"/>
    <n v="176.9"/>
    <n v="356.82"/>
    <n v="1235.23"/>
    <n v="1592.05"/>
    <n v="0.77587387330799917"/>
    <n v="0.22412612669200088"/>
    <x v="0"/>
    <n v="589.65"/>
  </r>
  <r>
    <x v="1839"/>
    <x v="3"/>
    <x v="3"/>
    <x v="6"/>
    <x v="0"/>
    <x v="1835"/>
    <n v="18203.099999999999"/>
    <n v="7281.24"/>
    <n v="2010.94"/>
    <n v="8910.92"/>
    <n v="10921.859999999999"/>
    <n v="0.81587934655818706"/>
    <n v="0.18412065344181305"/>
    <x v="0"/>
    <n v="6067.7"/>
  </r>
  <r>
    <x v="1840"/>
    <x v="1"/>
    <x v="1"/>
    <x v="7"/>
    <x v="1"/>
    <x v="1836"/>
    <n v="3448.76"/>
    <n v="862.19"/>
    <n v="1190.0899999999999"/>
    <n v="1396.48"/>
    <n v="2586.5700000000002"/>
    <n v="0.53989646520295209"/>
    <n v="0.46010353479704774"/>
    <x v="0"/>
    <n v="3448.76"/>
  </r>
  <r>
    <x v="1841"/>
    <x v="4"/>
    <x v="4"/>
    <x v="3"/>
    <x v="0"/>
    <x v="1837"/>
    <n v="6730.03"/>
    <n v="1480.61"/>
    <n v="3045.85"/>
    <n v="2203.58"/>
    <n v="5249.42"/>
    <n v="0.41977589905170476"/>
    <n v="0.5802260059206541"/>
    <x v="0"/>
    <n v="1682.5074999999999"/>
  </r>
  <r>
    <x v="1842"/>
    <x v="4"/>
    <x v="4"/>
    <x v="2"/>
    <x v="0"/>
    <x v="1838"/>
    <n v="11202.67"/>
    <n v="3024.72"/>
    <n v="3862.59"/>
    <n v="4315.3599999999997"/>
    <n v="8177.9500000000007"/>
    <n v="0.52768236538496804"/>
    <n v="0.47231763461503184"/>
    <x v="0"/>
    <n v="1867.1116666666667"/>
  </r>
  <r>
    <x v="1843"/>
    <x v="4"/>
    <x v="4"/>
    <x v="5"/>
    <x v="0"/>
    <x v="1839"/>
    <n v="3284.56"/>
    <n v="722.6"/>
    <n v="3117.05"/>
    <n v="-555.09"/>
    <n v="2561.96"/>
    <n v="-0.21666614623179128"/>
    <n v="1.2166661462317914"/>
    <x v="1"/>
    <n v="410.57"/>
  </r>
  <r>
    <x v="1844"/>
    <x v="1"/>
    <x v="1"/>
    <x v="7"/>
    <x v="1"/>
    <x v="1840"/>
    <n v="3407.82"/>
    <n v="851.96"/>
    <n v="1746.34"/>
    <n v="809.53"/>
    <n v="2555.86"/>
    <n v="0.31673487593217153"/>
    <n v="0.68326903664519956"/>
    <x v="0"/>
    <n v="3407.82"/>
  </r>
  <r>
    <x v="1845"/>
    <x v="3"/>
    <x v="3"/>
    <x v="0"/>
    <x v="0"/>
    <x v="1841"/>
    <n v="5268.15"/>
    <n v="1843.85"/>
    <n v="4390.7299999999996"/>
    <n v="-966.43"/>
    <n v="3424.2999999999997"/>
    <n v="-0.28222702450135795"/>
    <n v="1.2822270245013578"/>
    <x v="1"/>
    <n v="1053.6299999999999"/>
  </r>
  <r>
    <x v="1846"/>
    <x v="0"/>
    <x v="0"/>
    <x v="1"/>
    <x v="1"/>
    <x v="1842"/>
    <n v="809.14"/>
    <n v="80.91"/>
    <n v="347.9"/>
    <n v="380.32"/>
    <n v="728.23"/>
    <n v="0.52225258503494776"/>
    <n v="0.47773368303969893"/>
    <x v="0"/>
    <n v="404.57"/>
  </r>
  <r>
    <x v="1847"/>
    <x v="2"/>
    <x v="2"/>
    <x v="3"/>
    <x v="1"/>
    <x v="1843"/>
    <n v="2548.44"/>
    <n v="382.27"/>
    <n v="1351.16"/>
    <n v="815.01"/>
    <n v="2166.17"/>
    <n v="0.37624470840238761"/>
    <n v="0.62375529159761234"/>
    <x v="0"/>
    <n v="637.11"/>
  </r>
  <r>
    <x v="1848"/>
    <x v="1"/>
    <x v="1"/>
    <x v="7"/>
    <x v="1"/>
    <x v="1844"/>
    <n v="4883.13"/>
    <n v="1220.78"/>
    <n v="1760.33"/>
    <n v="1902.01"/>
    <n v="3662.3500000000004"/>
    <n v="0.51934140647398519"/>
    <n v="0.48065586303875918"/>
    <x v="0"/>
    <n v="4883.13"/>
  </r>
  <r>
    <x v="1849"/>
    <x v="2"/>
    <x v="2"/>
    <x v="4"/>
    <x v="0"/>
    <x v="1845"/>
    <n v="4474.01"/>
    <n v="671.1"/>
    <n v="1246.8399999999999"/>
    <n v="2556.06"/>
    <n v="3802.9100000000003"/>
    <n v="0.67213265630793251"/>
    <n v="0.32786471412681334"/>
    <x v="0"/>
    <n v="639.14428571428573"/>
  </r>
  <r>
    <x v="1850"/>
    <x v="1"/>
    <x v="1"/>
    <x v="6"/>
    <x v="0"/>
    <x v="1846"/>
    <n v="10072.030000000001"/>
    <n v="3021.61"/>
    <n v="2367.96"/>
    <n v="4682.46"/>
    <n v="7050.42"/>
    <n v="0.66413915766720277"/>
    <n v="0.33586084233279717"/>
    <x v="0"/>
    <n v="3357.3433333333337"/>
  </r>
  <r>
    <x v="1851"/>
    <x v="0"/>
    <x v="7"/>
    <x v="6"/>
    <x v="0"/>
    <x v="1847"/>
    <n v="1743.3"/>
    <n v="174.33"/>
    <n v="486.05"/>
    <n v="1082.92"/>
    <n v="1568.97"/>
    <n v="0.69021077522196095"/>
    <n v="0.30978922477803911"/>
    <x v="0"/>
    <n v="581.1"/>
  </r>
  <r>
    <x v="1852"/>
    <x v="2"/>
    <x v="2"/>
    <x v="3"/>
    <x v="2"/>
    <x v="1848"/>
    <n v="1056.08"/>
    <n v="158.41"/>
    <n v="1002.22"/>
    <n v="-104.55"/>
    <n v="897.67"/>
    <n v="-0.11646818986932837"/>
    <n v="1.1164681898693285"/>
    <x v="1"/>
    <n v="264.02"/>
  </r>
  <r>
    <x v="1853"/>
    <x v="0"/>
    <x v="7"/>
    <x v="6"/>
    <x v="2"/>
    <x v="1849"/>
    <n v="1866.68"/>
    <n v="186.67"/>
    <n v="427.8"/>
    <n v="1252.21"/>
    <n v="1680.01"/>
    <n v="0.74535865857941319"/>
    <n v="0.25464134142058681"/>
    <x v="0"/>
    <n v="622.22666666666669"/>
  </r>
  <r>
    <x v="1854"/>
    <x v="2"/>
    <x v="2"/>
    <x v="4"/>
    <x v="0"/>
    <x v="1850"/>
    <n v="2232.16"/>
    <n v="334.82"/>
    <n v="2112.25"/>
    <n v="-214.91"/>
    <n v="1897.34"/>
    <n v="-0.11326910306007358"/>
    <n v="1.1132691030600737"/>
    <x v="1"/>
    <n v="318.88"/>
  </r>
  <r>
    <x v="1855"/>
    <x v="2"/>
    <x v="2"/>
    <x v="7"/>
    <x v="1"/>
    <x v="1851"/>
    <n v="854.81"/>
    <n v="128.22"/>
    <n v="678.01"/>
    <n v="48.58"/>
    <n v="726.58999999999992"/>
    <n v="6.6860265073838077E-2"/>
    <n v="0.93313973492616198"/>
    <x v="2"/>
    <n v="854.81"/>
  </r>
  <r>
    <x v="1856"/>
    <x v="2"/>
    <x v="2"/>
    <x v="7"/>
    <x v="1"/>
    <x v="1852"/>
    <n v="2648.91"/>
    <n v="397.34"/>
    <n v="573.27"/>
    <n v="1678.31"/>
    <n v="2251.5699999999997"/>
    <n v="0.74539543518522633"/>
    <n v="0.25460900616014603"/>
    <x v="0"/>
    <n v="2648.91"/>
  </r>
  <r>
    <x v="1857"/>
    <x v="3"/>
    <x v="6"/>
    <x v="6"/>
    <x v="2"/>
    <x v="1853"/>
    <n v="9239.86"/>
    <n v="3695.94"/>
    <n v="2076.88"/>
    <n v="3467.04"/>
    <n v="5543.92"/>
    <n v="0.62537698956694898"/>
    <n v="0.37462301043305102"/>
    <x v="0"/>
    <n v="3079.9533333333334"/>
  </r>
  <r>
    <x v="1858"/>
    <x v="4"/>
    <x v="4"/>
    <x v="6"/>
    <x v="0"/>
    <x v="1854"/>
    <n v="1324.54"/>
    <n v="291.39999999999998"/>
    <n v="1256.99"/>
    <n v="-223.85"/>
    <n v="1033.1399999999999"/>
    <n v="-0.21666957043575896"/>
    <n v="1.2166695704357591"/>
    <x v="1"/>
    <n v="441.51333333333332"/>
  </r>
  <r>
    <x v="1859"/>
    <x v="3"/>
    <x v="3"/>
    <x v="0"/>
    <x v="0"/>
    <x v="1855"/>
    <n v="12384.01"/>
    <n v="4953.6099999999997"/>
    <n v="3605.46"/>
    <n v="3824.95"/>
    <n v="7430.4000000000005"/>
    <n v="0.51477040267011187"/>
    <n v="0.48523094315245474"/>
    <x v="0"/>
    <n v="2476.8020000000001"/>
  </r>
  <r>
    <x v="1860"/>
    <x v="1"/>
    <x v="1"/>
    <x v="1"/>
    <x v="2"/>
    <x v="1856"/>
    <n v="4197.91"/>
    <n v="1049.48"/>
    <n v="2072.98"/>
    <n v="1075.44"/>
    <n v="3148.43"/>
    <n v="0.34157977150516294"/>
    <n v="0.65841705230861103"/>
    <x v="0"/>
    <n v="2098.9549999999999"/>
  </r>
  <r>
    <x v="1861"/>
    <x v="1"/>
    <x v="1"/>
    <x v="5"/>
    <x v="0"/>
    <x v="1857"/>
    <n v="8380.64"/>
    <n v="2514.19"/>
    <n v="5559.38"/>
    <n v="307.06"/>
    <n v="5866.4499999999989"/>
    <n v="5.2341705801634726E-2"/>
    <n v="0.94765658958995669"/>
    <x v="2"/>
    <n v="1047.58"/>
  </r>
  <r>
    <x v="1862"/>
    <x v="4"/>
    <x v="5"/>
    <x v="3"/>
    <x v="1"/>
    <x v="1858"/>
    <n v="4392.75"/>
    <n v="966.41"/>
    <n v="3212.84"/>
    <n v="213.51"/>
    <n v="3426.34"/>
    <n v="6.2314306227636479E-2"/>
    <n v="0.93768861233853029"/>
    <x v="2"/>
    <n v="1098.1875"/>
  </r>
  <r>
    <x v="1863"/>
    <x v="4"/>
    <x v="5"/>
    <x v="7"/>
    <x v="1"/>
    <x v="1859"/>
    <n v="4057.73"/>
    <n v="892.7"/>
    <n v="1289.07"/>
    <n v="1875.96"/>
    <n v="3165.0299999999997"/>
    <n v="0.59271476099752618"/>
    <n v="0.40728523900247393"/>
    <x v="0"/>
    <n v="4057.73"/>
  </r>
  <r>
    <x v="1864"/>
    <x v="4"/>
    <x v="4"/>
    <x v="3"/>
    <x v="0"/>
    <x v="1860"/>
    <n v="6700.09"/>
    <n v="1474.02"/>
    <n v="3008.13"/>
    <n v="2217.94"/>
    <n v="5226.07"/>
    <n v="0.42439921394087721"/>
    <n v="0.5756007860591229"/>
    <x v="0"/>
    <n v="1675.0225"/>
  </r>
  <r>
    <x v="1865"/>
    <x v="2"/>
    <x v="2"/>
    <x v="0"/>
    <x v="1"/>
    <x v="1861"/>
    <n v="1673.92"/>
    <n v="251.09"/>
    <n v="974.85"/>
    <n v="447.98"/>
    <n v="1422.8300000000002"/>
    <n v="0.31485138772727589"/>
    <n v="0.68514861227272406"/>
    <x v="0"/>
    <n v="334.78399999999999"/>
  </r>
  <r>
    <x v="1866"/>
    <x v="2"/>
    <x v="2"/>
    <x v="7"/>
    <x v="1"/>
    <x v="1862"/>
    <n v="1473.52"/>
    <n v="221.03"/>
    <n v="581.91"/>
    <n v="670.58"/>
    <n v="1252.49"/>
    <n v="0.53539748820349864"/>
    <n v="0.46460251179650136"/>
    <x v="0"/>
    <n v="1473.52"/>
  </r>
  <r>
    <x v="1867"/>
    <x v="4"/>
    <x v="4"/>
    <x v="0"/>
    <x v="0"/>
    <x v="1863"/>
    <n v="20719.009999999998"/>
    <n v="5594.13"/>
    <n v="3775.39"/>
    <n v="11349.49"/>
    <n v="15124.879999999997"/>
    <n v="0.75038545760363073"/>
    <n v="0.24961454239636946"/>
    <x v="0"/>
    <n v="4143.8019999999997"/>
  </r>
  <r>
    <x v="1868"/>
    <x v="3"/>
    <x v="6"/>
    <x v="0"/>
    <x v="2"/>
    <x v="1864"/>
    <n v="7516.64"/>
    <n v="2630.82"/>
    <n v="3431.03"/>
    <n v="1454.79"/>
    <n v="4885.82"/>
    <n v="0.2977575923795801"/>
    <n v="0.70224240762042001"/>
    <x v="0"/>
    <n v="1503.328"/>
  </r>
  <r>
    <x v="1869"/>
    <x v="2"/>
    <x v="2"/>
    <x v="2"/>
    <x v="2"/>
    <x v="1865"/>
    <n v="2953.88"/>
    <n v="443.08"/>
    <n v="1769.85"/>
    <n v="740.95"/>
    <n v="2510.8000000000002"/>
    <n v="0.29510514577027241"/>
    <n v="0.70489485422972753"/>
    <x v="0"/>
    <n v="492.31333333333333"/>
  </r>
  <r>
    <x v="1870"/>
    <x v="2"/>
    <x v="2"/>
    <x v="6"/>
    <x v="0"/>
    <x v="1866"/>
    <n v="3713.22"/>
    <n v="556.98"/>
    <n v="1219.4100000000001"/>
    <n v="1936.82"/>
    <n v="3156.24"/>
    <n v="0.61364788482498167"/>
    <n v="0.38634894684814847"/>
    <x v="0"/>
    <n v="1237.74"/>
  </r>
  <r>
    <x v="1871"/>
    <x v="3"/>
    <x v="6"/>
    <x v="4"/>
    <x v="0"/>
    <x v="1867"/>
    <n v="6452.57"/>
    <n v="2258.4"/>
    <n v="4866.8900000000003"/>
    <n v="-672.72"/>
    <n v="4194.17"/>
    <n v="-0.16039407081734885"/>
    <n v="1.1603940708173488"/>
    <x v="1"/>
    <n v="921.79571428571421"/>
  </r>
  <r>
    <x v="1872"/>
    <x v="3"/>
    <x v="6"/>
    <x v="2"/>
    <x v="0"/>
    <x v="1868"/>
    <n v="11524.73"/>
    <n v="4609.8900000000003"/>
    <n v="3317.39"/>
    <n v="3597.45"/>
    <n v="6914.8399999999992"/>
    <n v="0.52025064932811171"/>
    <n v="0.47974935067188834"/>
    <x v="0"/>
    <n v="1920.7883333333332"/>
  </r>
  <r>
    <x v="1873"/>
    <x v="3"/>
    <x v="6"/>
    <x v="5"/>
    <x v="0"/>
    <x v="1869"/>
    <n v="12965.1"/>
    <n v="5186.04"/>
    <n v="4748.47"/>
    <n v="3030.6"/>
    <n v="7779.06"/>
    <n v="0.38958434566644295"/>
    <n v="0.61041693983591849"/>
    <x v="0"/>
    <n v="1620.6375"/>
  </r>
  <r>
    <x v="1874"/>
    <x v="0"/>
    <x v="7"/>
    <x v="3"/>
    <x v="0"/>
    <x v="1870"/>
    <n v="2041.22"/>
    <n v="204.12"/>
    <n v="418.96"/>
    <n v="1418.14"/>
    <n v="1837.1"/>
    <n v="0.7719449131783791"/>
    <n v="0.22805508682162104"/>
    <x v="0"/>
    <n v="510.30500000000001"/>
  </r>
  <r>
    <x v="1875"/>
    <x v="3"/>
    <x v="3"/>
    <x v="4"/>
    <x v="0"/>
    <x v="1871"/>
    <n v="6085.52"/>
    <n v="2129.9299999999998"/>
    <n v="4855.6400000000003"/>
    <n v="-900.05"/>
    <n v="3955.5900000000006"/>
    <n v="-0.22753874896033205"/>
    <n v="1.227538748960332"/>
    <x v="1"/>
    <n v="869.36"/>
  </r>
  <r>
    <x v="1876"/>
    <x v="3"/>
    <x v="3"/>
    <x v="3"/>
    <x v="1"/>
    <x v="1872"/>
    <n v="3480.74"/>
    <n v="1218.26"/>
    <n v="3303.22"/>
    <n v="-1040.74"/>
    <n v="2262.4799999999996"/>
    <n v="-0.45999964640571417"/>
    <n v="1.4599996464057143"/>
    <x v="1"/>
    <n v="870.18499999999995"/>
  </r>
  <r>
    <x v="1877"/>
    <x v="1"/>
    <x v="1"/>
    <x v="6"/>
    <x v="1"/>
    <x v="1873"/>
    <n v="3194.01"/>
    <n v="798.5"/>
    <n v="2721.1"/>
    <n v="-325.58999999999997"/>
    <n v="2395.5100000000002"/>
    <n v="-0.1359167776381647"/>
    <n v="1.1359167776381647"/>
    <x v="1"/>
    <n v="1064.67"/>
  </r>
  <r>
    <x v="1878"/>
    <x v="3"/>
    <x v="6"/>
    <x v="4"/>
    <x v="2"/>
    <x v="1874"/>
    <n v="5669.78"/>
    <n v="1984.42"/>
    <n v="5315.5"/>
    <n v="-1630.15"/>
    <n v="3685.3599999999997"/>
    <n v="-0.44233127835543889"/>
    <n v="1.4423285649163176"/>
    <x v="1"/>
    <n v="809.96857142857141"/>
  </r>
  <r>
    <x v="1879"/>
    <x v="2"/>
    <x v="2"/>
    <x v="2"/>
    <x v="1"/>
    <x v="1875"/>
    <n v="2842.68"/>
    <n v="426.4"/>
    <n v="1740.72"/>
    <n v="675.56"/>
    <n v="2416.2799999999997"/>
    <n v="0.27958680285397386"/>
    <n v="0.72041319714602625"/>
    <x v="0"/>
    <n v="473.78"/>
  </r>
  <r>
    <x v="1880"/>
    <x v="4"/>
    <x v="5"/>
    <x v="3"/>
    <x v="1"/>
    <x v="1876"/>
    <n v="4698.04"/>
    <n v="1033.57"/>
    <n v="3407.58"/>
    <n v="256.89999999999998"/>
    <n v="3664.4700000000003"/>
    <n v="7.010563601284768E-2"/>
    <n v="0.9298970928947432"/>
    <x v="2"/>
    <n v="1174.51"/>
  </r>
  <r>
    <x v="1881"/>
    <x v="0"/>
    <x v="0"/>
    <x v="2"/>
    <x v="0"/>
    <x v="1877"/>
    <n v="2524.4"/>
    <n v="252.44"/>
    <n v="652.79999999999995"/>
    <n v="1619.16"/>
    <n v="2271.96"/>
    <n v="0.71267099772883324"/>
    <n v="0.2873290022711667"/>
    <x v="0"/>
    <n v="420.73333333333335"/>
  </r>
  <r>
    <x v="1882"/>
    <x v="4"/>
    <x v="4"/>
    <x v="6"/>
    <x v="2"/>
    <x v="1878"/>
    <n v="5424.23"/>
    <n v="1193.33"/>
    <n v="2910.07"/>
    <n v="1320.83"/>
    <n v="4230.8999999999996"/>
    <n v="0.31218653241627076"/>
    <n v="0.6878134675837293"/>
    <x v="0"/>
    <n v="1808.0766666666666"/>
  </r>
  <r>
    <x v="1883"/>
    <x v="4"/>
    <x v="5"/>
    <x v="4"/>
    <x v="0"/>
    <x v="1879"/>
    <n v="6440.92"/>
    <n v="1417"/>
    <n v="4531.33"/>
    <n v="492.58"/>
    <n v="5023.92"/>
    <n v="9.8046943422665955E-2"/>
    <n v="0.9019510660997786"/>
    <x v="2"/>
    <n v="920.13142857142861"/>
  </r>
  <r>
    <x v="1884"/>
    <x v="2"/>
    <x v="2"/>
    <x v="4"/>
    <x v="1"/>
    <x v="1880"/>
    <n v="2595.6"/>
    <n v="389.34"/>
    <n v="1480.23"/>
    <n v="726.03"/>
    <n v="2206.2599999999998"/>
    <n v="0.32907726197275028"/>
    <n v="0.67092273802724978"/>
    <x v="0"/>
    <n v="370.8"/>
  </r>
  <r>
    <x v="1885"/>
    <x v="1"/>
    <x v="1"/>
    <x v="7"/>
    <x v="1"/>
    <x v="1881"/>
    <n v="7208.05"/>
    <n v="1802.01"/>
    <n v="2046.79"/>
    <n v="3359.25"/>
    <n v="5406.04"/>
    <n v="0.62138829901369574"/>
    <n v="0.3786117009863042"/>
    <x v="0"/>
    <n v="7208.05"/>
  </r>
  <r>
    <x v="1886"/>
    <x v="4"/>
    <x v="4"/>
    <x v="0"/>
    <x v="0"/>
    <x v="1882"/>
    <n v="12304.11"/>
    <n v="3322.11"/>
    <n v="4110.33"/>
    <n v="4871.68"/>
    <n v="8982"/>
    <n v="0.54238254286350485"/>
    <n v="0.45761857047428189"/>
    <x v="0"/>
    <n v="2460.8220000000001"/>
  </r>
  <r>
    <x v="1887"/>
    <x v="0"/>
    <x v="7"/>
    <x v="0"/>
    <x v="0"/>
    <x v="1883"/>
    <n v="793.5"/>
    <n v="79.349999999999994"/>
    <n v="686.8"/>
    <n v="27.35"/>
    <n v="714.15"/>
    <n v="3.8297276482531686E-2"/>
    <n v="0.96170272351746833"/>
    <x v="2"/>
    <n v="158.69999999999999"/>
  </r>
  <r>
    <x v="1888"/>
    <x v="2"/>
    <x v="2"/>
    <x v="2"/>
    <x v="0"/>
    <x v="1884"/>
    <n v="4732.4399999999996"/>
    <n v="709.87"/>
    <n v="1776.06"/>
    <n v="2246.52"/>
    <n v="4022.5699999999997"/>
    <n v="0.55847878346430269"/>
    <n v="0.44152370250859529"/>
    <x v="0"/>
    <n v="788.7399999999999"/>
  </r>
  <r>
    <x v="1889"/>
    <x v="4"/>
    <x v="5"/>
    <x v="4"/>
    <x v="0"/>
    <x v="1885"/>
    <n v="7268.57"/>
    <n v="1599.09"/>
    <n v="3636.21"/>
    <n v="2033.28"/>
    <n v="5669.48"/>
    <n v="0.3586360653887129"/>
    <n v="0.64136569844147973"/>
    <x v="0"/>
    <n v="1038.3671428571429"/>
  </r>
  <r>
    <x v="1890"/>
    <x v="3"/>
    <x v="6"/>
    <x v="3"/>
    <x v="1"/>
    <x v="1886"/>
    <n v="5040.24"/>
    <n v="1764.08"/>
    <n v="3001.92"/>
    <n v="274.23"/>
    <n v="3276.16"/>
    <n v="8.3704703067005282E-2"/>
    <n v="0.91629224457901937"/>
    <x v="2"/>
    <n v="1260.06"/>
  </r>
  <r>
    <x v="1891"/>
    <x v="2"/>
    <x v="2"/>
    <x v="2"/>
    <x v="0"/>
    <x v="1887"/>
    <n v="2458.44"/>
    <n v="368.77"/>
    <n v="1238.1199999999999"/>
    <n v="851.56"/>
    <n v="2089.67"/>
    <n v="0.40750931965334236"/>
    <n v="0.59249546579124923"/>
    <x v="0"/>
    <n v="409.74"/>
  </r>
  <r>
    <x v="1892"/>
    <x v="3"/>
    <x v="3"/>
    <x v="2"/>
    <x v="0"/>
    <x v="1888"/>
    <n v="10154.85"/>
    <n v="4061.94"/>
    <n v="4159.1099999999997"/>
    <n v="1933.8"/>
    <n v="6092.91"/>
    <n v="0.3173852888028873"/>
    <n v="0.6826147111971127"/>
    <x v="0"/>
    <n v="1692.4750000000001"/>
  </r>
  <r>
    <x v="1893"/>
    <x v="4"/>
    <x v="5"/>
    <x v="1"/>
    <x v="1"/>
    <x v="1889"/>
    <n v="6289.47"/>
    <n v="1383.68"/>
    <n v="1975.68"/>
    <n v="2930.1"/>
    <n v="4905.79"/>
    <n v="0.59727383357216679"/>
    <n v="0.40272412802015578"/>
    <x v="0"/>
    <n v="3144.7350000000001"/>
  </r>
  <r>
    <x v="1894"/>
    <x v="0"/>
    <x v="7"/>
    <x v="5"/>
    <x v="0"/>
    <x v="1890"/>
    <n v="2599.7600000000002"/>
    <n v="259.98"/>
    <n v="779.26"/>
    <n v="1560.53"/>
    <n v="2339.7800000000002"/>
    <n v="0.66695586764567605"/>
    <n v="0.3330484062604176"/>
    <x v="0"/>
    <n v="324.97000000000003"/>
  </r>
  <r>
    <x v="1895"/>
    <x v="2"/>
    <x v="2"/>
    <x v="4"/>
    <x v="0"/>
    <x v="1891"/>
    <n v="3042.16"/>
    <n v="456.32"/>
    <n v="1829.6"/>
    <n v="756.24"/>
    <n v="2585.8399999999997"/>
    <n v="0.29245428951520591"/>
    <n v="0.7075457104847942"/>
    <x v="0"/>
    <n v="434.59428571428572"/>
  </r>
  <r>
    <x v="1896"/>
    <x v="3"/>
    <x v="3"/>
    <x v="0"/>
    <x v="0"/>
    <x v="1892"/>
    <n v="8567.6200000000008"/>
    <n v="3427.05"/>
    <n v="2873.22"/>
    <n v="2267.35"/>
    <n v="5140.5700000000006"/>
    <n v="0.44106976463699543"/>
    <n v="0.55893023536300435"/>
    <x v="0"/>
    <n v="1713.5240000000001"/>
  </r>
  <r>
    <x v="1897"/>
    <x v="4"/>
    <x v="4"/>
    <x v="4"/>
    <x v="0"/>
    <x v="1893"/>
    <n v="2017.55"/>
    <n v="443.86"/>
    <n v="1914.66"/>
    <n v="-340.97"/>
    <n v="1573.69"/>
    <n v="-0.2166691025551411"/>
    <n v="1.216669102555141"/>
    <x v="1"/>
    <n v="288.22142857142859"/>
  </r>
  <r>
    <x v="1898"/>
    <x v="2"/>
    <x v="2"/>
    <x v="6"/>
    <x v="0"/>
    <x v="1894"/>
    <n v="3068.3"/>
    <n v="460.25"/>
    <n v="907.23"/>
    <n v="1700.83"/>
    <n v="2608.0500000000002"/>
    <n v="0.6521462395276163"/>
    <n v="0.34785759475470179"/>
    <x v="0"/>
    <n v="1022.7666666666668"/>
  </r>
  <r>
    <x v="1899"/>
    <x v="4"/>
    <x v="5"/>
    <x v="2"/>
    <x v="0"/>
    <x v="1895"/>
    <n v="4254.05"/>
    <n v="935.89"/>
    <n v="3556.04"/>
    <n v="-237.88"/>
    <n v="3318.1600000000003"/>
    <n v="-7.1690334402198796E-2"/>
    <n v="1.0716903344021986"/>
    <x v="1"/>
    <n v="709.00833333333333"/>
  </r>
  <r>
    <x v="1900"/>
    <x v="2"/>
    <x v="2"/>
    <x v="1"/>
    <x v="2"/>
    <x v="1896"/>
    <n v="2554.15"/>
    <n v="383.12"/>
    <n v="714.13"/>
    <n v="1456.9"/>
    <n v="2171.0300000000002"/>
    <n v="0.67106396503042332"/>
    <n v="0.32893603496957663"/>
    <x v="0"/>
    <n v="1277.075"/>
  </r>
  <r>
    <x v="1901"/>
    <x v="4"/>
    <x v="5"/>
    <x v="1"/>
    <x v="2"/>
    <x v="1897"/>
    <n v="7955.45"/>
    <n v="1750.2"/>
    <n v="1718.58"/>
    <n v="4486.67"/>
    <n v="6205.25"/>
    <n v="0.72304419644655737"/>
    <n v="0.27695580355344263"/>
    <x v="0"/>
    <n v="3977.7249999999999"/>
  </r>
  <r>
    <x v="1902"/>
    <x v="1"/>
    <x v="1"/>
    <x v="0"/>
    <x v="1"/>
    <x v="1898"/>
    <n v="5971.56"/>
    <n v="1492.89"/>
    <n v="3160.29"/>
    <n v="1318.38"/>
    <n v="4478.67"/>
    <n v="0.29436864069020491"/>
    <n v="0.70563135930979504"/>
    <x v="0"/>
    <n v="1194.3120000000001"/>
  </r>
  <r>
    <x v="1903"/>
    <x v="0"/>
    <x v="7"/>
    <x v="0"/>
    <x v="1"/>
    <x v="1899"/>
    <n v="740.81"/>
    <n v="74.08"/>
    <n v="538.82000000000005"/>
    <n v="127.92"/>
    <n v="666.7299999999999"/>
    <n v="0.19186177313155253"/>
    <n v="0.80815322544358303"/>
    <x v="0"/>
    <n v="148.16199999999998"/>
  </r>
  <r>
    <x v="1904"/>
    <x v="0"/>
    <x v="0"/>
    <x v="0"/>
    <x v="0"/>
    <x v="1900"/>
    <n v="1791.16"/>
    <n v="179.12"/>
    <n v="625.24"/>
    <n v="986.8"/>
    <n v="1612.04"/>
    <n v="0.61214361926503058"/>
    <n v="0.38785638073496936"/>
    <x v="0"/>
    <n v="358.23200000000003"/>
  </r>
  <r>
    <x v="1905"/>
    <x v="4"/>
    <x v="5"/>
    <x v="6"/>
    <x v="0"/>
    <x v="1901"/>
    <n v="14335.75"/>
    <n v="3870.65"/>
    <n v="2954.08"/>
    <n v="7511.02"/>
    <n v="10465.1"/>
    <n v="0.71772080534347504"/>
    <n v="0.28227919465652501"/>
    <x v="0"/>
    <n v="4778.583333333333"/>
  </r>
  <r>
    <x v="1906"/>
    <x v="0"/>
    <x v="0"/>
    <x v="1"/>
    <x v="2"/>
    <x v="1902"/>
    <n v="812.99"/>
    <n v="81.3"/>
    <n v="336.48"/>
    <n v="395.21"/>
    <n v="731.69"/>
    <n v="0.54013311648375673"/>
    <n v="0.45986688351624322"/>
    <x v="0"/>
    <n v="406.495"/>
  </r>
  <r>
    <x v="1907"/>
    <x v="1"/>
    <x v="1"/>
    <x v="3"/>
    <x v="2"/>
    <x v="1903"/>
    <n v="8397.31"/>
    <n v="2519.19"/>
    <n v="3305.13"/>
    <n v="2572.9899999999998"/>
    <n v="5878.119999999999"/>
    <n v="0.43772328567637275"/>
    <n v="0.56227671432362736"/>
    <x v="0"/>
    <n v="2099.3274999999999"/>
  </r>
  <r>
    <x v="1908"/>
    <x v="1"/>
    <x v="1"/>
    <x v="6"/>
    <x v="1"/>
    <x v="1904"/>
    <n v="5348.83"/>
    <n v="1337.21"/>
    <n v="2044.51"/>
    <n v="1967.11"/>
    <n v="4011.62"/>
    <n v="0.49035302446393225"/>
    <n v="0.50964697553606775"/>
    <x v="0"/>
    <n v="1782.9433333333334"/>
  </r>
  <r>
    <x v="1909"/>
    <x v="0"/>
    <x v="7"/>
    <x v="7"/>
    <x v="1"/>
    <x v="1905"/>
    <n v="1170.1400000000001"/>
    <n v="117.01"/>
    <n v="283.45999999999998"/>
    <n v="769.67"/>
    <n v="1053.1300000000001"/>
    <n v="0.73084044704832252"/>
    <n v="0.26915955295167732"/>
    <x v="0"/>
    <n v="1170.1400000000001"/>
  </r>
  <r>
    <x v="1910"/>
    <x v="0"/>
    <x v="7"/>
    <x v="5"/>
    <x v="0"/>
    <x v="1906"/>
    <n v="909.93"/>
    <n v="90.99"/>
    <n v="833.87"/>
    <n v="-14.93"/>
    <n v="818.93999999999994"/>
    <n v="-1.8230883825432878E-2"/>
    <n v="1.018230883825433"/>
    <x v="1"/>
    <n v="113.74124999999999"/>
  </r>
  <r>
    <x v="1911"/>
    <x v="2"/>
    <x v="2"/>
    <x v="5"/>
    <x v="0"/>
    <x v="1907"/>
    <n v="3576.08"/>
    <n v="536.41"/>
    <n v="2288.5300000000002"/>
    <n v="751.14"/>
    <n v="3039.67"/>
    <n v="0.24711235101178744"/>
    <n v="0.75288764898821259"/>
    <x v="0"/>
    <n v="447.01"/>
  </r>
  <r>
    <x v="1912"/>
    <x v="1"/>
    <x v="1"/>
    <x v="2"/>
    <x v="0"/>
    <x v="1908"/>
    <n v="5664.12"/>
    <n v="1416.03"/>
    <n v="3772.74"/>
    <n v="475.35"/>
    <n v="4248.09"/>
    <n v="0.11189734680762413"/>
    <n v="0.8881026531923758"/>
    <x v="0"/>
    <n v="944.02"/>
  </r>
  <r>
    <x v="1913"/>
    <x v="3"/>
    <x v="3"/>
    <x v="5"/>
    <x v="0"/>
    <x v="1909"/>
    <n v="5534.57"/>
    <n v="1937.1"/>
    <n v="5252.31"/>
    <n v="-1654.84"/>
    <n v="3597.47"/>
    <n v="-0.46000105629789823"/>
    <n v="1.4600010562978984"/>
    <x v="1"/>
    <n v="691.82124999999996"/>
  </r>
  <r>
    <x v="1914"/>
    <x v="0"/>
    <x v="0"/>
    <x v="0"/>
    <x v="0"/>
    <x v="1910"/>
    <n v="1511.07"/>
    <n v="151.11000000000001"/>
    <n v="696.89"/>
    <n v="663.08"/>
    <n v="1359.96"/>
    <n v="0.48757316391658578"/>
    <n v="0.51243418924086004"/>
    <x v="0"/>
    <n v="302.214"/>
  </r>
  <r>
    <x v="1915"/>
    <x v="0"/>
    <x v="0"/>
    <x v="1"/>
    <x v="2"/>
    <x v="1911"/>
    <n v="1116.8399999999999"/>
    <n v="111.68"/>
    <n v="318.45999999999998"/>
    <n v="686.69"/>
    <n v="1005.1599999999999"/>
    <n v="0.68316486927454356"/>
    <n v="0.31682518206056748"/>
    <x v="0"/>
    <n v="558.41999999999996"/>
  </r>
  <r>
    <x v="1916"/>
    <x v="3"/>
    <x v="6"/>
    <x v="5"/>
    <x v="1"/>
    <x v="1912"/>
    <n v="2872.01"/>
    <n v="1005.2"/>
    <n v="2725.54"/>
    <n v="-858.73"/>
    <n v="1866.8100000000002"/>
    <n v="-0.45999860724980041"/>
    <n v="1.4599986072498004"/>
    <x v="1"/>
    <n v="359.00125000000003"/>
  </r>
  <r>
    <x v="1917"/>
    <x v="4"/>
    <x v="4"/>
    <x v="2"/>
    <x v="1"/>
    <x v="1913"/>
    <n v="2152.21"/>
    <n v="473.49"/>
    <n v="2042.45"/>
    <n v="-363.72"/>
    <n v="1678.72"/>
    <n v="-0.21666507815478461"/>
    <n v="1.2166710350743424"/>
    <x v="1"/>
    <n v="358.70166666666665"/>
  </r>
  <r>
    <x v="1918"/>
    <x v="3"/>
    <x v="6"/>
    <x v="5"/>
    <x v="0"/>
    <x v="1914"/>
    <n v="6621.19"/>
    <n v="2317.42"/>
    <n v="3820.07"/>
    <n v="483.7"/>
    <n v="4303.7699999999995"/>
    <n v="0.11238983495865254"/>
    <n v="0.8876101650413476"/>
    <x v="0"/>
    <n v="827.64874999999995"/>
  </r>
  <r>
    <x v="1919"/>
    <x v="0"/>
    <x v="0"/>
    <x v="4"/>
    <x v="2"/>
    <x v="1915"/>
    <n v="1296.81"/>
    <n v="129.68"/>
    <n v="745"/>
    <n v="422.13"/>
    <n v="1167.1299999999999"/>
    <n v="0.36168207483313775"/>
    <n v="0.63831792516686237"/>
    <x v="0"/>
    <n v="185.25857142857143"/>
  </r>
  <r>
    <x v="1920"/>
    <x v="2"/>
    <x v="2"/>
    <x v="6"/>
    <x v="1"/>
    <x v="1916"/>
    <n v="2085.84"/>
    <n v="312.88"/>
    <n v="881.21"/>
    <n v="891.75"/>
    <n v="1772.96"/>
    <n v="0.5029724302860753"/>
    <n v="0.49702756971392476"/>
    <x v="0"/>
    <n v="695.28000000000009"/>
  </r>
  <r>
    <x v="1921"/>
    <x v="4"/>
    <x v="5"/>
    <x v="7"/>
    <x v="1"/>
    <x v="1917"/>
    <n v="4088.13"/>
    <n v="899.39"/>
    <n v="1197.9100000000001"/>
    <n v="1990.84"/>
    <n v="3188.7400000000002"/>
    <n v="0.62433437658761759"/>
    <n v="0.37566875944730521"/>
    <x v="0"/>
    <n v="4088.13"/>
  </r>
  <r>
    <x v="1922"/>
    <x v="3"/>
    <x v="6"/>
    <x v="4"/>
    <x v="0"/>
    <x v="1918"/>
    <n v="11608.97"/>
    <n v="4643.59"/>
    <n v="4898.8999999999996"/>
    <n v="2066.48"/>
    <n v="6965.3799999999992"/>
    <n v="0.29667871673907242"/>
    <n v="0.70332128326092769"/>
    <x v="0"/>
    <n v="1658.4242857142856"/>
  </r>
  <r>
    <x v="1923"/>
    <x v="0"/>
    <x v="7"/>
    <x v="6"/>
    <x v="1"/>
    <x v="1919"/>
    <n v="409.95"/>
    <n v="40.99"/>
    <n v="389.04"/>
    <n v="-20.09"/>
    <n v="368.96"/>
    <n v="-5.4450346921075456E-2"/>
    <n v="1.0544232437120555"/>
    <x v="1"/>
    <n v="136.65"/>
  </r>
  <r>
    <x v="1924"/>
    <x v="3"/>
    <x v="6"/>
    <x v="6"/>
    <x v="1"/>
    <x v="1920"/>
    <n v="4036.99"/>
    <n v="1412.95"/>
    <n v="2849.5"/>
    <n v="-225.46"/>
    <n v="2624.04"/>
    <n v="-8.5920946327037701E-2"/>
    <n v="1.0859209463270376"/>
    <x v="1"/>
    <n v="1345.6633333333332"/>
  </r>
  <r>
    <x v="1925"/>
    <x v="4"/>
    <x v="4"/>
    <x v="3"/>
    <x v="0"/>
    <x v="1921"/>
    <n v="10945.41"/>
    <n v="2955.26"/>
    <n v="2090.52"/>
    <n v="5899.63"/>
    <n v="7990.15"/>
    <n v="0.73836285927047685"/>
    <n v="0.26163714072952321"/>
    <x v="0"/>
    <n v="2736.3525"/>
  </r>
  <r>
    <x v="1926"/>
    <x v="3"/>
    <x v="6"/>
    <x v="5"/>
    <x v="2"/>
    <x v="1922"/>
    <n v="8469.73"/>
    <n v="3387.89"/>
    <n v="6418.24"/>
    <n v="-1336.4"/>
    <n v="5081.84"/>
    <n v="-0.26297561513152717"/>
    <n v="1.262975615131527"/>
    <x v="1"/>
    <n v="1058.7162499999999"/>
  </r>
  <r>
    <x v="1927"/>
    <x v="3"/>
    <x v="3"/>
    <x v="2"/>
    <x v="2"/>
    <x v="1923"/>
    <n v="6910.49"/>
    <n v="2418.67"/>
    <n v="3374.64"/>
    <n v="1117.18"/>
    <n v="4491.82"/>
    <n v="0.24871432960359055"/>
    <n v="0.75128567039640948"/>
    <x v="0"/>
    <n v="1151.7483333333332"/>
  </r>
  <r>
    <x v="1928"/>
    <x v="3"/>
    <x v="6"/>
    <x v="3"/>
    <x v="1"/>
    <x v="1924"/>
    <n v="5084.99"/>
    <n v="1779.75"/>
    <n v="3419.41"/>
    <n v="-114.17"/>
    <n v="3305.24"/>
    <n v="-3.4542120995752205E-2"/>
    <n v="1.0345421209957522"/>
    <x v="1"/>
    <n v="1271.2474999999999"/>
  </r>
  <r>
    <x v="1929"/>
    <x v="3"/>
    <x v="6"/>
    <x v="6"/>
    <x v="1"/>
    <x v="1925"/>
    <n v="4773.76"/>
    <n v="1670.82"/>
    <n v="2975.32"/>
    <n v="127.63"/>
    <n v="3102.9400000000005"/>
    <n v="4.1131958723017517E-2"/>
    <n v="0.95887126402701939"/>
    <x v="2"/>
    <n v="1591.2533333333333"/>
  </r>
  <r>
    <x v="1930"/>
    <x v="3"/>
    <x v="3"/>
    <x v="5"/>
    <x v="0"/>
    <x v="1926"/>
    <n v="13925.13"/>
    <n v="5570.05"/>
    <n v="4171.7"/>
    <n v="4183.38"/>
    <n v="8355.0799999999981"/>
    <n v="0.50069897595235491"/>
    <n v="0.49930102404764537"/>
    <x v="0"/>
    <n v="1740.6412499999999"/>
  </r>
  <r>
    <x v="1931"/>
    <x v="2"/>
    <x v="2"/>
    <x v="7"/>
    <x v="1"/>
    <x v="1927"/>
    <n v="1079.8800000000001"/>
    <n v="161.97999999999999"/>
    <n v="485.54"/>
    <n v="432.37"/>
    <n v="917.90000000000009"/>
    <n v="0.471042597232814"/>
    <n v="0.52896829720013072"/>
    <x v="0"/>
    <n v="1079.8800000000001"/>
  </r>
  <r>
    <x v="1932"/>
    <x v="0"/>
    <x v="7"/>
    <x v="1"/>
    <x v="1"/>
    <x v="1928"/>
    <n v="1189.33"/>
    <n v="118.93"/>
    <n v="320.95999999999998"/>
    <n v="749.44"/>
    <n v="1070.3999999999999"/>
    <n v="0.7001494768310913"/>
    <n v="0.29985052316890881"/>
    <x v="0"/>
    <n v="594.66499999999996"/>
  </r>
  <r>
    <x v="1933"/>
    <x v="2"/>
    <x v="2"/>
    <x v="1"/>
    <x v="2"/>
    <x v="1929"/>
    <n v="2792.65"/>
    <n v="418.9"/>
    <n v="682.63"/>
    <n v="1691.13"/>
    <n v="2373.75"/>
    <n v="0.7124296998420222"/>
    <n v="0.28757451290152714"/>
    <x v="0"/>
    <n v="1396.325"/>
  </r>
  <r>
    <x v="1934"/>
    <x v="0"/>
    <x v="7"/>
    <x v="5"/>
    <x v="2"/>
    <x v="1930"/>
    <n v="1268.72"/>
    <n v="126.87"/>
    <n v="756.79"/>
    <n v="385.06"/>
    <n v="1141.8499999999999"/>
    <n v="0.33722467924858784"/>
    <n v="0.66277532075141221"/>
    <x v="0"/>
    <n v="158.59"/>
  </r>
  <r>
    <x v="1935"/>
    <x v="4"/>
    <x v="5"/>
    <x v="4"/>
    <x v="2"/>
    <x v="1931"/>
    <n v="9412.17"/>
    <n v="2541.29"/>
    <n v="4576.72"/>
    <n v="2294.17"/>
    <n v="6870.88"/>
    <n v="0.33389755024101719"/>
    <n v="0.66610390517662954"/>
    <x v="0"/>
    <n v="1344.5957142857144"/>
  </r>
  <r>
    <x v="1936"/>
    <x v="4"/>
    <x v="4"/>
    <x v="2"/>
    <x v="0"/>
    <x v="1932"/>
    <n v="5031.16"/>
    <n v="1106.8599999999999"/>
    <n v="3578.5"/>
    <n v="345.81"/>
    <n v="3924.3"/>
    <n v="8.8120174298601014E-2"/>
    <n v="0.91188237392656013"/>
    <x v="2"/>
    <n v="838.52666666666664"/>
  </r>
  <r>
    <x v="1937"/>
    <x v="0"/>
    <x v="7"/>
    <x v="0"/>
    <x v="1"/>
    <x v="1933"/>
    <n v="807.1"/>
    <n v="80.709999999999994"/>
    <n v="673.6"/>
    <n v="52.79"/>
    <n v="726.39"/>
    <n v="7.2674458624155072E-2"/>
    <n v="0.927325541375845"/>
    <x v="2"/>
    <n v="161.42000000000002"/>
  </r>
  <r>
    <x v="1938"/>
    <x v="2"/>
    <x v="2"/>
    <x v="0"/>
    <x v="2"/>
    <x v="1934"/>
    <n v="3444.91"/>
    <n v="516.74"/>
    <n v="994.08"/>
    <n v="1934.09"/>
    <n v="2928.17"/>
    <n v="0.66051151401728725"/>
    <n v="0.33948848598271275"/>
    <x v="0"/>
    <n v="688.98199999999997"/>
  </r>
  <r>
    <x v="1939"/>
    <x v="2"/>
    <x v="2"/>
    <x v="1"/>
    <x v="1"/>
    <x v="1935"/>
    <n v="1996.08"/>
    <n v="299.41000000000003"/>
    <n v="948.06"/>
    <n v="748.61"/>
    <n v="1696.6699999999998"/>
    <n v="0.44122310172278645"/>
    <n v="0.55877689827721366"/>
    <x v="0"/>
    <n v="998.04"/>
  </r>
  <r>
    <x v="1940"/>
    <x v="2"/>
    <x v="2"/>
    <x v="6"/>
    <x v="2"/>
    <x v="1936"/>
    <n v="3219.8"/>
    <n v="482.97"/>
    <n v="794.06"/>
    <n v="1942.77"/>
    <n v="2736.83"/>
    <n v="0.70986140900238603"/>
    <n v="0.29013859099761402"/>
    <x v="0"/>
    <n v="1073.2666666666667"/>
  </r>
  <r>
    <x v="1941"/>
    <x v="3"/>
    <x v="6"/>
    <x v="6"/>
    <x v="2"/>
    <x v="1937"/>
    <n v="11638.37"/>
    <n v="4655.3500000000004"/>
    <n v="2458.94"/>
    <n v="4524.08"/>
    <n v="6983.02"/>
    <n v="0.64786868718691903"/>
    <n v="0.35213131281308085"/>
    <x v="0"/>
    <n v="3879.4566666666669"/>
  </r>
  <r>
    <x v="1942"/>
    <x v="0"/>
    <x v="0"/>
    <x v="3"/>
    <x v="2"/>
    <x v="1938"/>
    <n v="790.24"/>
    <n v="79.02"/>
    <n v="438.43"/>
    <n v="272.77999999999997"/>
    <n v="711.22"/>
    <n v="0.38353814572143635"/>
    <n v="0.61644779393155424"/>
    <x v="0"/>
    <n v="197.56"/>
  </r>
  <r>
    <x v="1943"/>
    <x v="4"/>
    <x v="5"/>
    <x v="5"/>
    <x v="0"/>
    <x v="1939"/>
    <n v="10732.41"/>
    <n v="2897.75"/>
    <n v="3704.72"/>
    <n v="4129.9399999999996"/>
    <n v="7834.66"/>
    <n v="0.5271371061411726"/>
    <n v="0.47286289385882729"/>
    <x v="0"/>
    <n v="1341.55125"/>
  </r>
  <r>
    <x v="1944"/>
    <x v="0"/>
    <x v="0"/>
    <x v="2"/>
    <x v="0"/>
    <x v="1940"/>
    <n v="1855.87"/>
    <n v="185.59"/>
    <n v="815.65"/>
    <n v="854.63"/>
    <n v="1670.28"/>
    <n v="0.51166870225351435"/>
    <n v="0.48833129774648559"/>
    <x v="0"/>
    <n v="309.31166666666667"/>
  </r>
  <r>
    <x v="1945"/>
    <x v="0"/>
    <x v="7"/>
    <x v="5"/>
    <x v="1"/>
    <x v="1941"/>
    <n v="869.51"/>
    <n v="86.95"/>
    <n v="825.17"/>
    <n v="-42.61"/>
    <n v="782.56"/>
    <n v="-5.4449499079942752E-2"/>
    <n v="1.0544494990799427"/>
    <x v="1"/>
    <n v="108.68875"/>
  </r>
  <r>
    <x v="1946"/>
    <x v="4"/>
    <x v="4"/>
    <x v="5"/>
    <x v="0"/>
    <x v="1942"/>
    <n v="9746.51"/>
    <n v="2631.56"/>
    <n v="5065.95"/>
    <n v="2049"/>
    <n v="7114.9500000000007"/>
    <n v="0.28798515801235425"/>
    <n v="0.71201484198764564"/>
    <x v="0"/>
    <n v="1218.31375"/>
  </r>
  <r>
    <x v="1947"/>
    <x v="4"/>
    <x v="5"/>
    <x v="3"/>
    <x v="1"/>
    <x v="1943"/>
    <n v="4511.1499999999996"/>
    <n v="992.45"/>
    <n v="2941.33"/>
    <n v="577.36"/>
    <n v="3518.7"/>
    <n v="0.16408332622843666"/>
    <n v="0.83591383181288548"/>
    <x v="0"/>
    <n v="1127.7874999999999"/>
  </r>
  <r>
    <x v="1948"/>
    <x v="3"/>
    <x v="3"/>
    <x v="0"/>
    <x v="1"/>
    <x v="1944"/>
    <n v="4925.3100000000004"/>
    <n v="1723.86"/>
    <n v="4525.99"/>
    <n v="-1324.54"/>
    <n v="3201.4500000000007"/>
    <n v="-0.41373127801464948"/>
    <n v="1.4137312780146492"/>
    <x v="1"/>
    <n v="985.06200000000013"/>
  </r>
  <r>
    <x v="1949"/>
    <x v="2"/>
    <x v="2"/>
    <x v="5"/>
    <x v="0"/>
    <x v="1945"/>
    <n v="2563.52"/>
    <n v="384.53"/>
    <n v="1855.23"/>
    <n v="323.76"/>
    <n v="2178.9899999999998"/>
    <n v="0.14858260019550343"/>
    <n v="0.85141739980449671"/>
    <x v="0"/>
    <n v="320.44"/>
  </r>
  <r>
    <x v="1950"/>
    <x v="1"/>
    <x v="1"/>
    <x v="1"/>
    <x v="1"/>
    <x v="1946"/>
    <n v="5813.83"/>
    <n v="1453.46"/>
    <n v="2021.63"/>
    <n v="2338.7399999999998"/>
    <n v="4360.37"/>
    <n v="0.53636273985923211"/>
    <n v="0.46363726014076789"/>
    <x v="0"/>
    <n v="2906.915"/>
  </r>
  <r>
    <x v="1951"/>
    <x v="1"/>
    <x v="1"/>
    <x v="4"/>
    <x v="0"/>
    <x v="1947"/>
    <n v="13355.89"/>
    <n v="4006.77"/>
    <n v="3784.62"/>
    <n v="5564.5"/>
    <n v="9349.119999999999"/>
    <n v="0.59518970769441404"/>
    <n v="0.40481029230558602"/>
    <x v="0"/>
    <n v="1907.9842857142855"/>
  </r>
  <r>
    <x v="1952"/>
    <x v="3"/>
    <x v="3"/>
    <x v="5"/>
    <x v="0"/>
    <x v="1948"/>
    <n v="5630.77"/>
    <n v="1970.77"/>
    <n v="3970.01"/>
    <n v="-310.01"/>
    <n v="3660.0000000000005"/>
    <n v="-8.4702185792349713E-2"/>
    <n v="1.0847021857923496"/>
    <x v="1"/>
    <n v="703.84625000000005"/>
  </r>
  <r>
    <x v="1953"/>
    <x v="0"/>
    <x v="7"/>
    <x v="6"/>
    <x v="0"/>
    <x v="1949"/>
    <n v="1142.57"/>
    <n v="114.26"/>
    <n v="496.71"/>
    <n v="531.6"/>
    <n v="1028.31"/>
    <n v="0.51696472853516939"/>
    <n v="0.48303527146483066"/>
    <x v="0"/>
    <n v="380.85666666666663"/>
  </r>
  <r>
    <x v="1954"/>
    <x v="3"/>
    <x v="3"/>
    <x v="5"/>
    <x v="0"/>
    <x v="1950"/>
    <n v="15474.99"/>
    <n v="6190"/>
    <n v="4568.88"/>
    <n v="4716.12"/>
    <n v="9284.99"/>
    <n v="0.50792946465208899"/>
    <n v="0.49207161235499447"/>
    <x v="0"/>
    <n v="1934.37375"/>
  </r>
  <r>
    <x v="1955"/>
    <x v="2"/>
    <x v="2"/>
    <x v="1"/>
    <x v="1"/>
    <x v="1951"/>
    <n v="1506.57"/>
    <n v="225.98"/>
    <n v="802.38"/>
    <n v="478.2"/>
    <n v="1280.5899999999999"/>
    <n v="0.3734216259692798"/>
    <n v="0.62657056513013532"/>
    <x v="0"/>
    <n v="753.28499999999997"/>
  </r>
  <r>
    <x v="1956"/>
    <x v="4"/>
    <x v="5"/>
    <x v="7"/>
    <x v="1"/>
    <x v="1952"/>
    <n v="4450.99"/>
    <n v="979.22"/>
    <n v="1293.1400000000001"/>
    <n v="2178.63"/>
    <n v="3471.7699999999995"/>
    <n v="0.6275271691385087"/>
    <n v="0.37247283086149147"/>
    <x v="0"/>
    <n v="4450.99"/>
  </r>
  <r>
    <x v="1957"/>
    <x v="0"/>
    <x v="0"/>
    <x v="1"/>
    <x v="1"/>
    <x v="1953"/>
    <n v="1341.91"/>
    <n v="134.19"/>
    <n v="469.05"/>
    <n v="738.67"/>
    <n v="1207.72"/>
    <n v="0.61162355512867217"/>
    <n v="0.38837644487132778"/>
    <x v="0"/>
    <n v="670.95500000000004"/>
  </r>
  <r>
    <x v="1958"/>
    <x v="2"/>
    <x v="2"/>
    <x v="7"/>
    <x v="1"/>
    <x v="1954"/>
    <n v="1523.42"/>
    <n v="228.51"/>
    <n v="783.9"/>
    <n v="511.01"/>
    <n v="1294.9100000000001"/>
    <n v="0.39462974260759431"/>
    <n v="0.60537025739240558"/>
    <x v="0"/>
    <n v="1523.42"/>
  </r>
  <r>
    <x v="1959"/>
    <x v="0"/>
    <x v="0"/>
    <x v="3"/>
    <x v="1"/>
    <x v="1955"/>
    <n v="744.73"/>
    <n v="74.47"/>
    <n v="516.59"/>
    <n v="153.66"/>
    <n v="670.26"/>
    <n v="0.22925431921940739"/>
    <n v="0.77073076119714745"/>
    <x v="0"/>
    <n v="186.1825"/>
  </r>
  <r>
    <x v="1960"/>
    <x v="3"/>
    <x v="6"/>
    <x v="3"/>
    <x v="2"/>
    <x v="1956"/>
    <n v="11166.72"/>
    <n v="4466.6899999999996"/>
    <n v="3733.43"/>
    <n v="2966.6"/>
    <n v="6700.03"/>
    <n v="0.44277413683222316"/>
    <n v="0.55722586316777689"/>
    <x v="0"/>
    <n v="2791.68"/>
  </r>
  <r>
    <x v="1961"/>
    <x v="3"/>
    <x v="3"/>
    <x v="0"/>
    <x v="2"/>
    <x v="1957"/>
    <n v="7694.09"/>
    <n v="2692.93"/>
    <n v="4368.51"/>
    <n v="632.65"/>
    <n v="5001.16"/>
    <n v="0.12650065184877107"/>
    <n v="0.87349934815122898"/>
    <x v="0"/>
    <n v="1538.818"/>
  </r>
  <r>
    <x v="1962"/>
    <x v="4"/>
    <x v="4"/>
    <x v="1"/>
    <x v="2"/>
    <x v="1958"/>
    <n v="6105.02"/>
    <n v="1343.11"/>
    <n v="2515.7600000000002"/>
    <n v="2246.16"/>
    <n v="4761.9100000000008"/>
    <n v="0.47169308113761066"/>
    <n v="0.52830901886007919"/>
    <x v="0"/>
    <n v="3052.51"/>
  </r>
  <r>
    <x v="1963"/>
    <x v="0"/>
    <x v="7"/>
    <x v="1"/>
    <x v="2"/>
    <x v="1959"/>
    <n v="1704.51"/>
    <n v="170.45"/>
    <n v="362.03"/>
    <n v="1172.03"/>
    <n v="1534.06"/>
    <n v="0.76400531921828352"/>
    <n v="0.23599468078171648"/>
    <x v="0"/>
    <n v="852.255"/>
  </r>
  <r>
    <x v="1964"/>
    <x v="0"/>
    <x v="0"/>
    <x v="7"/>
    <x v="1"/>
    <x v="1960"/>
    <n v="1158.1300000000001"/>
    <n v="115.81"/>
    <n v="351.01"/>
    <n v="691.3"/>
    <n v="1042.3200000000002"/>
    <n v="0.66323202087650612"/>
    <n v="0.33675838514083961"/>
    <x v="0"/>
    <n v="1158.1300000000001"/>
  </r>
  <r>
    <x v="1965"/>
    <x v="4"/>
    <x v="4"/>
    <x v="3"/>
    <x v="2"/>
    <x v="1961"/>
    <n v="3464.03"/>
    <n v="762.09"/>
    <n v="2436.94"/>
    <n v="265"/>
    <n v="2701.94"/>
    <n v="9.8077677520596304E-2"/>
    <n v="0.90192232247940374"/>
    <x v="2"/>
    <n v="866.00750000000005"/>
  </r>
  <r>
    <x v="1966"/>
    <x v="4"/>
    <x v="5"/>
    <x v="7"/>
    <x v="1"/>
    <x v="1962"/>
    <n v="2396.3200000000002"/>
    <n v="527.19000000000005"/>
    <n v="1644.83"/>
    <n v="224.3"/>
    <n v="1869.13"/>
    <n v="0.12000235403636986"/>
    <n v="0.87999764596363006"/>
    <x v="0"/>
    <n v="2396.3200000000002"/>
  </r>
  <r>
    <x v="1967"/>
    <x v="2"/>
    <x v="2"/>
    <x v="3"/>
    <x v="0"/>
    <x v="1963"/>
    <n v="2865.66"/>
    <n v="429.85"/>
    <n v="1271.82"/>
    <n v="1163.99"/>
    <n v="2435.81"/>
    <n v="0.47786567917858946"/>
    <n v="0.52213432082141054"/>
    <x v="0"/>
    <n v="716.41499999999996"/>
  </r>
  <r>
    <x v="1968"/>
    <x v="0"/>
    <x v="0"/>
    <x v="7"/>
    <x v="1"/>
    <x v="1964"/>
    <n v="908.3"/>
    <n v="90.83"/>
    <n v="348.51"/>
    <n v="468.97"/>
    <n v="817.46999999999991"/>
    <n v="0.57368466121080908"/>
    <n v="0.4263275716540057"/>
    <x v="0"/>
    <n v="908.3"/>
  </r>
  <r>
    <x v="1969"/>
    <x v="3"/>
    <x v="6"/>
    <x v="3"/>
    <x v="0"/>
    <x v="1965"/>
    <n v="7139.27"/>
    <n v="2498.75"/>
    <n v="2643.51"/>
    <n v="1997.02"/>
    <n v="4640.5200000000004"/>
    <n v="0.43034401317093768"/>
    <n v="0.5696581417599752"/>
    <x v="0"/>
    <n v="1784.8175000000001"/>
  </r>
  <r>
    <x v="1970"/>
    <x v="0"/>
    <x v="0"/>
    <x v="7"/>
    <x v="1"/>
    <x v="1966"/>
    <n v="677.3"/>
    <n v="67.73"/>
    <n v="366.59"/>
    <n v="242.98"/>
    <n v="609.56999999999994"/>
    <n v="0.39860885542267505"/>
    <n v="0.60139114457732501"/>
    <x v="0"/>
    <n v="677.3"/>
  </r>
  <r>
    <x v="1971"/>
    <x v="1"/>
    <x v="1"/>
    <x v="4"/>
    <x v="2"/>
    <x v="1967"/>
    <n v="2885.19"/>
    <n v="721.3"/>
    <n v="2738.05"/>
    <n v="-574.15"/>
    <n v="2163.8900000000003"/>
    <n v="-0.2653323412927644"/>
    <n v="1.2653369625997624"/>
    <x v="1"/>
    <n v="412.17"/>
  </r>
  <r>
    <x v="1972"/>
    <x v="0"/>
    <x v="7"/>
    <x v="3"/>
    <x v="0"/>
    <x v="1968"/>
    <n v="2230.6"/>
    <n v="223.06"/>
    <n v="483.51"/>
    <n v="1524.03"/>
    <n v="2007.54"/>
    <n v="0.75915299321557728"/>
    <n v="0.24084700678442272"/>
    <x v="0"/>
    <n v="557.65"/>
  </r>
  <r>
    <x v="1973"/>
    <x v="0"/>
    <x v="0"/>
    <x v="2"/>
    <x v="0"/>
    <x v="1969"/>
    <n v="2738.44"/>
    <n v="273.83999999999997"/>
    <n v="765.35"/>
    <n v="1699.25"/>
    <n v="2464.6"/>
    <n v="0.68946279315101844"/>
    <n v="0.31053720684898162"/>
    <x v="0"/>
    <n v="456.40666666666669"/>
  </r>
  <r>
    <x v="1974"/>
    <x v="1"/>
    <x v="1"/>
    <x v="7"/>
    <x v="1"/>
    <x v="1970"/>
    <n v="2951.13"/>
    <n v="737.78"/>
    <n v="1937.48"/>
    <n v="275.87"/>
    <n v="2213.3500000000004"/>
    <n v="0.12463912169336072"/>
    <n v="0.87536087830663911"/>
    <x v="0"/>
    <n v="2951.13"/>
  </r>
  <r>
    <x v="1975"/>
    <x v="2"/>
    <x v="2"/>
    <x v="1"/>
    <x v="2"/>
    <x v="1971"/>
    <n v="3526.29"/>
    <n v="528.94000000000005"/>
    <n v="993.78"/>
    <n v="2003.57"/>
    <n v="2997.35"/>
    <n v="0.66844712829666209"/>
    <n v="0.33155287170333797"/>
    <x v="0"/>
    <n v="1763.145"/>
  </r>
  <r>
    <x v="1976"/>
    <x v="4"/>
    <x v="5"/>
    <x v="0"/>
    <x v="0"/>
    <x v="1972"/>
    <n v="8401.48"/>
    <n v="2268.4"/>
    <n v="3746.77"/>
    <n v="2386.31"/>
    <n v="6133.08"/>
    <n v="0.38908835364938987"/>
    <n v="0.61091164635061013"/>
    <x v="0"/>
    <n v="1680.2959999999998"/>
  </r>
  <r>
    <x v="1977"/>
    <x v="2"/>
    <x v="2"/>
    <x v="2"/>
    <x v="1"/>
    <x v="1973"/>
    <n v="2389.65"/>
    <n v="358.45"/>
    <n v="1092.5899999999999"/>
    <n v="938.62"/>
    <n v="2031.2"/>
    <n v="0.46210122095313116"/>
    <n v="0.5379037022449783"/>
    <x v="0"/>
    <n v="398.27500000000003"/>
  </r>
  <r>
    <x v="1978"/>
    <x v="0"/>
    <x v="0"/>
    <x v="2"/>
    <x v="0"/>
    <x v="1974"/>
    <n v="1279.76"/>
    <n v="127.98"/>
    <n v="598.96"/>
    <n v="552.82000000000005"/>
    <n v="1151.78"/>
    <n v="0.47997013318515697"/>
    <n v="0.5200298668148432"/>
    <x v="0"/>
    <n v="213.29333333333332"/>
  </r>
  <r>
    <x v="1979"/>
    <x v="0"/>
    <x v="0"/>
    <x v="7"/>
    <x v="1"/>
    <x v="1975"/>
    <n v="918.83"/>
    <n v="91.88"/>
    <n v="236.81"/>
    <n v="590.13"/>
    <n v="826.95"/>
    <n v="0.7136223471793941"/>
    <n v="0.28636556019106352"/>
    <x v="0"/>
    <n v="918.83"/>
  </r>
  <r>
    <x v="1980"/>
    <x v="4"/>
    <x v="4"/>
    <x v="0"/>
    <x v="0"/>
    <x v="1976"/>
    <n v="11801.23"/>
    <n v="3186.33"/>
    <n v="2582.1799999999998"/>
    <n v="6032.72"/>
    <n v="8614.9"/>
    <n v="0.70026581852372061"/>
    <n v="0.29973418147627945"/>
    <x v="0"/>
    <n v="2360.2460000000001"/>
  </r>
  <r>
    <x v="1981"/>
    <x v="4"/>
    <x v="4"/>
    <x v="1"/>
    <x v="2"/>
    <x v="1977"/>
    <n v="9637.1299999999992"/>
    <n v="2602.0300000000002"/>
    <n v="1853.68"/>
    <n v="5181.43"/>
    <n v="7035.0999999999985"/>
    <n v="0.73651120808517312"/>
    <n v="0.26349021335872985"/>
    <x v="0"/>
    <n v="4818.5649999999996"/>
  </r>
  <r>
    <x v="1982"/>
    <x v="2"/>
    <x v="2"/>
    <x v="2"/>
    <x v="0"/>
    <x v="1978"/>
    <n v="3547.58"/>
    <n v="532.14"/>
    <n v="1364.21"/>
    <n v="1651.23"/>
    <n v="3015.44"/>
    <n v="0.54759172790703847"/>
    <n v="0.45240827209296158"/>
    <x v="0"/>
    <n v="591.26333333333332"/>
  </r>
  <r>
    <x v="1983"/>
    <x v="0"/>
    <x v="7"/>
    <x v="1"/>
    <x v="2"/>
    <x v="1979"/>
    <n v="1690.24"/>
    <n v="169.02"/>
    <n v="312.56"/>
    <n v="1208.6600000000001"/>
    <n v="1521.22"/>
    <n v="0.7945333350863123"/>
    <n v="0.2054666649136877"/>
    <x v="0"/>
    <n v="845.12"/>
  </r>
  <r>
    <x v="1984"/>
    <x v="0"/>
    <x v="0"/>
    <x v="3"/>
    <x v="1"/>
    <x v="1980"/>
    <n v="933.85"/>
    <n v="93.38"/>
    <n v="691.26"/>
    <n v="149.19999999999999"/>
    <n v="840.47"/>
    <n v="0.1775197211084274"/>
    <n v="0.82246838078694062"/>
    <x v="0"/>
    <n v="233.46250000000001"/>
  </r>
  <r>
    <x v="1985"/>
    <x v="2"/>
    <x v="2"/>
    <x v="5"/>
    <x v="2"/>
    <x v="1981"/>
    <n v="3881.19"/>
    <n v="582.17999999999995"/>
    <n v="1964.35"/>
    <n v="1334.66"/>
    <n v="3299.01"/>
    <n v="0.40456379338043835"/>
    <n v="0.59543620661956154"/>
    <x v="0"/>
    <n v="485.14875000000001"/>
  </r>
  <r>
    <x v="1986"/>
    <x v="2"/>
    <x v="2"/>
    <x v="4"/>
    <x v="0"/>
    <x v="1982"/>
    <n v="2925.86"/>
    <n v="438.88"/>
    <n v="1942.37"/>
    <n v="544.61"/>
    <n v="2486.98"/>
    <n v="0.21898447112562225"/>
    <n v="0.78101552887437775"/>
    <x v="0"/>
    <n v="417.98"/>
  </r>
  <r>
    <x v="1987"/>
    <x v="4"/>
    <x v="5"/>
    <x v="5"/>
    <x v="1"/>
    <x v="1983"/>
    <n v="2826.49"/>
    <n v="621.83000000000004"/>
    <n v="2682.34"/>
    <n v="-477.68"/>
    <n v="2204.66"/>
    <n v="-0.21666832981049233"/>
    <n v="1.2166683298104926"/>
    <x v="1"/>
    <n v="353.31124999999997"/>
  </r>
  <r>
    <x v="1988"/>
    <x v="3"/>
    <x v="3"/>
    <x v="5"/>
    <x v="0"/>
    <x v="1984"/>
    <n v="9050.02"/>
    <n v="3620.01"/>
    <n v="4833.17"/>
    <n v="596.84"/>
    <n v="5430.01"/>
    <n v="0.10991508302931302"/>
    <n v="0.89008491697068692"/>
    <x v="0"/>
    <n v="1131.2525000000001"/>
  </r>
  <r>
    <x v="1989"/>
    <x v="4"/>
    <x v="4"/>
    <x v="0"/>
    <x v="0"/>
    <x v="1985"/>
    <n v="3612.41"/>
    <n v="794.73"/>
    <n v="2971.72"/>
    <n v="-154.04"/>
    <n v="2817.68"/>
    <n v="-5.4669089463672244E-2"/>
    <n v="1.0546690894636723"/>
    <x v="1"/>
    <n v="722.48199999999997"/>
  </r>
  <r>
    <x v="1990"/>
    <x v="2"/>
    <x v="2"/>
    <x v="4"/>
    <x v="2"/>
    <x v="1986"/>
    <n v="941.09"/>
    <n v="141.16"/>
    <n v="893.09"/>
    <n v="-93.17"/>
    <n v="799.93000000000006"/>
    <n v="-0.11647269136049404"/>
    <n v="1.1164601902666482"/>
    <x v="1"/>
    <n v="134.44142857142859"/>
  </r>
  <r>
    <x v="1991"/>
    <x v="3"/>
    <x v="6"/>
    <x v="6"/>
    <x v="2"/>
    <x v="1987"/>
    <n v="7848.19"/>
    <n v="2746.86"/>
    <n v="2822.27"/>
    <n v="2279.0500000000002"/>
    <n v="5101.33"/>
    <n v="0.44675604205177871"/>
    <n v="0.55324199767511606"/>
    <x v="0"/>
    <n v="2616.063333333333"/>
  </r>
  <r>
    <x v="1992"/>
    <x v="1"/>
    <x v="1"/>
    <x v="3"/>
    <x v="0"/>
    <x v="1988"/>
    <n v="12427.45"/>
    <n v="3728.23"/>
    <n v="2991.51"/>
    <n v="5707.71"/>
    <n v="8699.2200000000012"/>
    <n v="0.6561174450123114"/>
    <n v="0.34388255498768855"/>
    <x v="0"/>
    <n v="3106.8625000000002"/>
  </r>
  <r>
    <x v="1993"/>
    <x v="4"/>
    <x v="5"/>
    <x v="0"/>
    <x v="1"/>
    <x v="1989"/>
    <n v="3805.19"/>
    <n v="837.14"/>
    <n v="3611.13"/>
    <n v="-643.08000000000004"/>
    <n v="2968.05"/>
    <n v="-0.21666750897053622"/>
    <n v="1.2166675089705361"/>
    <x v="1"/>
    <n v="761.03800000000001"/>
  </r>
  <r>
    <x v="1994"/>
    <x v="4"/>
    <x v="5"/>
    <x v="7"/>
    <x v="1"/>
    <x v="1990"/>
    <n v="6937.23"/>
    <n v="1526.19"/>
    <n v="1876.12"/>
    <n v="3534.92"/>
    <n v="5411.0399999999991"/>
    <n v="0.65327922173925912"/>
    <n v="0.34672077826074105"/>
    <x v="0"/>
    <n v="6937.23"/>
  </r>
  <r>
    <x v="1995"/>
    <x v="0"/>
    <x v="0"/>
    <x v="4"/>
    <x v="2"/>
    <x v="1991"/>
    <n v="1888.51"/>
    <n v="188.85"/>
    <n v="822.18"/>
    <n v="877.49"/>
    <n v="1699.66"/>
    <n v="0.51627384300389489"/>
    <n v="0.48373204052575214"/>
    <x v="0"/>
    <n v="269.78714285714284"/>
  </r>
  <r>
    <x v="1996"/>
    <x v="0"/>
    <x v="0"/>
    <x v="7"/>
    <x v="1"/>
    <x v="1992"/>
    <n v="818.35"/>
    <n v="81.84"/>
    <n v="264.27999999999997"/>
    <n v="472.24"/>
    <n v="736.51"/>
    <n v="0.6411861346078126"/>
    <n v="0.35882744294035379"/>
    <x v="0"/>
    <n v="818.35"/>
  </r>
  <r>
    <x v="1997"/>
    <x v="4"/>
    <x v="4"/>
    <x v="1"/>
    <x v="2"/>
    <x v="1993"/>
    <n v="7118.09"/>
    <n v="1565.98"/>
    <n v="2460.81"/>
    <n v="3091.3"/>
    <n v="5552.1100000000006"/>
    <n v="0.55677931453087204"/>
    <n v="0.44322068546912791"/>
    <x v="0"/>
    <n v="3559.0450000000001"/>
  </r>
  <r>
    <x v="1998"/>
    <x v="1"/>
    <x v="1"/>
    <x v="5"/>
    <x v="1"/>
    <x v="1994"/>
    <n v="781.91"/>
    <n v="195.48"/>
    <n v="742.03"/>
    <n v="-155.6"/>
    <n v="586.42999999999995"/>
    <n v="-0.2653343110004604"/>
    <n v="1.2653343110004605"/>
    <x v="1"/>
    <n v="97.738749999999996"/>
  </r>
  <r>
    <x v="1999"/>
    <x v="4"/>
    <x v="4"/>
    <x v="2"/>
    <x v="0"/>
    <x v="1995"/>
    <n v="6084.51"/>
    <n v="1338.59"/>
    <n v="4025.86"/>
    <n v="720.06"/>
    <n v="4745.92"/>
    <n v="0.15172190007416897"/>
    <n v="0.84827809992583103"/>
    <x v="0"/>
    <n v="1014.085"/>
  </r>
  <r>
    <x v="2000"/>
    <x v="0"/>
    <x v="0"/>
    <x v="4"/>
    <x v="1"/>
    <x v="1996"/>
    <n v="304.49"/>
    <n v="30.45"/>
    <n v="288.97000000000003"/>
    <n v="-14.92"/>
    <n v="274.04000000000002"/>
    <n v="-5.4444606626769809E-2"/>
    <n v="1.0544810976499781"/>
    <x v="1"/>
    <n v="43.498571428571431"/>
  </r>
  <r>
    <x v="2001"/>
    <x v="2"/>
    <x v="2"/>
    <x v="6"/>
    <x v="1"/>
    <x v="1997"/>
    <n v="1287.3"/>
    <n v="193.09"/>
    <n v="744.12"/>
    <n v="350.09"/>
    <n v="1094.21"/>
    <n v="0.31994772484258044"/>
    <n v="0.68005227515741951"/>
    <x v="0"/>
    <n v="429.09999999999997"/>
  </r>
  <r>
    <x v="2002"/>
    <x v="0"/>
    <x v="7"/>
    <x v="7"/>
    <x v="1"/>
    <x v="1998"/>
    <n v="605.20000000000005"/>
    <n v="60.52"/>
    <n v="235.36"/>
    <n v="309.32"/>
    <n v="544.68000000000006"/>
    <n v="0.56789307483292939"/>
    <n v="0.43210692516707055"/>
    <x v="0"/>
    <n v="605.20000000000005"/>
  </r>
  <r>
    <x v="2003"/>
    <x v="2"/>
    <x v="2"/>
    <x v="0"/>
    <x v="0"/>
    <x v="1999"/>
    <n v="3273.29"/>
    <n v="490.99"/>
    <n v="1070.25"/>
    <n v="1712.05"/>
    <n v="2782.3"/>
    <n v="0.6153362326133055"/>
    <n v="0.38466376738669444"/>
    <x v="0"/>
    <n v="654.65800000000002"/>
  </r>
  <r>
    <x v="2004"/>
    <x v="4"/>
    <x v="4"/>
    <x v="4"/>
    <x v="0"/>
    <x v="2000"/>
    <n v="7168.11"/>
    <n v="1576.99"/>
    <n v="3376.19"/>
    <n v="2214.94"/>
    <n v="5591.12"/>
    <n v="0.39615318576600039"/>
    <n v="0.60384860278441532"/>
    <x v="0"/>
    <n v="1024.0157142857142"/>
  </r>
  <r>
    <x v="2005"/>
    <x v="0"/>
    <x v="0"/>
    <x v="4"/>
    <x v="0"/>
    <x v="2001"/>
    <n v="1835.53"/>
    <n v="183.55"/>
    <n v="799.83"/>
    <n v="852.15"/>
    <n v="1651.98"/>
    <n v="0.51583554280318167"/>
    <n v="0.48416445719681839"/>
    <x v="0"/>
    <n v="262.21857142857141"/>
  </r>
  <r>
    <x v="2006"/>
    <x v="4"/>
    <x v="5"/>
    <x v="2"/>
    <x v="0"/>
    <x v="2002"/>
    <n v="14810.73"/>
    <n v="3998.9"/>
    <n v="3041.1"/>
    <n v="7770.73"/>
    <n v="10811.83"/>
    <n v="0.71872476722257006"/>
    <n v="0.28127523277742988"/>
    <x v="0"/>
    <n v="2468.4549999999999"/>
  </r>
  <r>
    <x v="2007"/>
    <x v="4"/>
    <x v="4"/>
    <x v="2"/>
    <x v="0"/>
    <x v="2003"/>
    <n v="4739.05"/>
    <n v="1042.5899999999999"/>
    <n v="4463.2299999999996"/>
    <n v="-766.77"/>
    <n v="3696.46"/>
    <n v="-0.20743359863220487"/>
    <n v="1.2074335986322047"/>
    <x v="1"/>
    <n v="789.8416666666667"/>
  </r>
  <r>
    <x v="2008"/>
    <x v="1"/>
    <x v="1"/>
    <x v="0"/>
    <x v="0"/>
    <x v="2004"/>
    <n v="8830.0300000000007"/>
    <n v="2649.01"/>
    <n v="3612.6"/>
    <n v="2568.42"/>
    <n v="6181.02"/>
    <n v="0.41553335857188617"/>
    <n v="0.58446664142811378"/>
    <x v="0"/>
    <n v="1766.0060000000001"/>
  </r>
  <r>
    <x v="2009"/>
    <x v="3"/>
    <x v="3"/>
    <x v="7"/>
    <x v="1"/>
    <x v="2005"/>
    <n v="5759.09"/>
    <n v="2015.68"/>
    <n v="1296.33"/>
    <n v="2447.08"/>
    <n v="3743.41"/>
    <n v="0.65370344151455495"/>
    <n v="0.34629655848544511"/>
    <x v="0"/>
    <n v="5759.09"/>
  </r>
  <r>
    <x v="2010"/>
    <x v="0"/>
    <x v="0"/>
    <x v="0"/>
    <x v="0"/>
    <x v="2006"/>
    <n v="1690.15"/>
    <n v="169.01"/>
    <n v="692.77"/>
    <n v="828.36"/>
    <n v="1521.14"/>
    <n v="0.54456526026532726"/>
    <n v="0.45542816571781686"/>
    <x v="0"/>
    <n v="338.03000000000003"/>
  </r>
  <r>
    <x v="2011"/>
    <x v="0"/>
    <x v="7"/>
    <x v="5"/>
    <x v="0"/>
    <x v="2007"/>
    <n v="1831.85"/>
    <n v="183.19"/>
    <n v="730.73"/>
    <n v="917.93"/>
    <n v="1648.6599999999999"/>
    <n v="0.55677337959312412"/>
    <n v="0.44322662040687594"/>
    <x v="0"/>
    <n v="228.98124999999999"/>
  </r>
  <r>
    <x v="2012"/>
    <x v="1"/>
    <x v="1"/>
    <x v="0"/>
    <x v="0"/>
    <x v="2008"/>
    <n v="14833.46"/>
    <n v="4450.04"/>
    <n v="3924.69"/>
    <n v="6458.73"/>
    <n v="10383.419999999998"/>
    <n v="0.62202337958013842"/>
    <n v="0.37797662041986174"/>
    <x v="0"/>
    <n v="2966.692"/>
  </r>
  <r>
    <x v="2013"/>
    <x v="4"/>
    <x v="4"/>
    <x v="1"/>
    <x v="2"/>
    <x v="2009"/>
    <n v="6948.35"/>
    <n v="1528.64"/>
    <n v="2306.98"/>
    <n v="3112.73"/>
    <n v="5419.71"/>
    <n v="0.57433515815421854"/>
    <n v="0.42566484184578141"/>
    <x v="0"/>
    <n v="3474.1750000000002"/>
  </r>
  <r>
    <x v="2014"/>
    <x v="3"/>
    <x v="6"/>
    <x v="6"/>
    <x v="2"/>
    <x v="2010"/>
    <n v="9834.25"/>
    <n v="3933.7"/>
    <n v="2725.85"/>
    <n v="3174.7"/>
    <n v="5900.55"/>
    <n v="0.53803458999584775"/>
    <n v="0.46196541000415214"/>
    <x v="0"/>
    <n v="3278.0833333333335"/>
  </r>
  <r>
    <x v="2015"/>
    <x v="1"/>
    <x v="1"/>
    <x v="4"/>
    <x v="0"/>
    <x v="2011"/>
    <n v="13168.47"/>
    <n v="3950.54"/>
    <n v="3550.15"/>
    <n v="5667.78"/>
    <n v="9217.93"/>
    <n v="0.61486472559457483"/>
    <n v="0.38513527440542505"/>
    <x v="0"/>
    <n v="1881.2099999999998"/>
  </r>
  <r>
    <x v="2016"/>
    <x v="3"/>
    <x v="6"/>
    <x v="1"/>
    <x v="1"/>
    <x v="2012"/>
    <n v="3092.76"/>
    <n v="1082.47"/>
    <n v="2518.79"/>
    <n v="-508.5"/>
    <n v="2010.2900000000002"/>
    <n v="-0.25294857955817318"/>
    <n v="1.252948579558173"/>
    <x v="1"/>
    <n v="1546.38"/>
  </r>
  <r>
    <x v="2017"/>
    <x v="1"/>
    <x v="1"/>
    <x v="6"/>
    <x v="0"/>
    <x v="2013"/>
    <n v="9812.31"/>
    <n v="2943.69"/>
    <n v="2274.65"/>
    <n v="4593.97"/>
    <n v="6868.619999999999"/>
    <n v="0.66883449659465821"/>
    <n v="0.33116550340534207"/>
    <x v="0"/>
    <n v="3270.77"/>
  </r>
  <r>
    <x v="2018"/>
    <x v="4"/>
    <x v="5"/>
    <x v="0"/>
    <x v="0"/>
    <x v="2014"/>
    <n v="11654.9"/>
    <n v="3146.82"/>
    <n v="2800.78"/>
    <n v="5707.3"/>
    <n v="8508.08"/>
    <n v="0.67080939530422845"/>
    <n v="0.32919060469577155"/>
    <x v="0"/>
    <n v="2330.98"/>
  </r>
  <r>
    <x v="2019"/>
    <x v="0"/>
    <x v="7"/>
    <x v="4"/>
    <x v="1"/>
    <x v="2015"/>
    <n v="744.01"/>
    <n v="74.400000000000006"/>
    <n v="706.06"/>
    <n v="-36.46"/>
    <n v="669.61"/>
    <n v="-5.4449604993951704E-2"/>
    <n v="1.0544346709278534"/>
    <x v="1"/>
    <n v="106.28714285714285"/>
  </r>
  <r>
    <x v="2020"/>
    <x v="0"/>
    <x v="7"/>
    <x v="2"/>
    <x v="0"/>
    <x v="2016"/>
    <n v="1294.83"/>
    <n v="129.47999999999999"/>
    <n v="920.44"/>
    <n v="244.91"/>
    <n v="1165.3499999999999"/>
    <n v="0.21016003775689709"/>
    <n v="0.78983996224310304"/>
    <x v="0"/>
    <n v="215.80499999999998"/>
  </r>
  <r>
    <x v="2021"/>
    <x v="2"/>
    <x v="2"/>
    <x v="6"/>
    <x v="2"/>
    <x v="2017"/>
    <n v="3330.82"/>
    <n v="499.62"/>
    <n v="861.01"/>
    <n v="1970.19"/>
    <n v="2831.2000000000003"/>
    <n v="0.69588513704436272"/>
    <n v="0.30411486295563717"/>
    <x v="0"/>
    <n v="1110.2733333333333"/>
  </r>
  <r>
    <x v="2022"/>
    <x v="1"/>
    <x v="1"/>
    <x v="0"/>
    <x v="0"/>
    <x v="2018"/>
    <n v="14508.13"/>
    <n v="4352.4399999999996"/>
    <n v="4231.54"/>
    <n v="5924.15"/>
    <n v="10155.689999999999"/>
    <n v="0.58333308716591392"/>
    <n v="0.41666691283408619"/>
    <x v="0"/>
    <n v="2901.6259999999997"/>
  </r>
  <r>
    <x v="2023"/>
    <x v="0"/>
    <x v="7"/>
    <x v="0"/>
    <x v="0"/>
    <x v="2019"/>
    <n v="1824.69"/>
    <n v="182.47"/>
    <n v="499.32"/>
    <n v="1142.9100000000001"/>
    <n v="1642.22"/>
    <n v="0.69595425704229641"/>
    <n v="0.30405183227582172"/>
    <x v="0"/>
    <n v="364.93799999999999"/>
  </r>
  <r>
    <x v="2024"/>
    <x v="3"/>
    <x v="6"/>
    <x v="1"/>
    <x v="2"/>
    <x v="2020"/>
    <n v="8788.2800000000007"/>
    <n v="3515.31"/>
    <n v="1683.23"/>
    <n v="3589.74"/>
    <n v="5272.9700000000012"/>
    <n v="0.68078141920018487"/>
    <n v="0.31921858079981486"/>
    <x v="0"/>
    <n v="4394.1400000000003"/>
  </r>
  <r>
    <x v="2025"/>
    <x v="4"/>
    <x v="5"/>
    <x v="1"/>
    <x v="2"/>
    <x v="2021"/>
    <n v="4837.66"/>
    <n v="1064.29"/>
    <n v="2194.4499999999998"/>
    <n v="1578.93"/>
    <n v="3773.37"/>
    <n v="0.41844028017395596"/>
    <n v="0.58156236997697019"/>
    <x v="0"/>
    <n v="2418.83"/>
  </r>
  <r>
    <x v="2026"/>
    <x v="3"/>
    <x v="3"/>
    <x v="2"/>
    <x v="2"/>
    <x v="2022"/>
    <n v="3438.8"/>
    <n v="1203.58"/>
    <n v="3263.42"/>
    <n v="-1028.2"/>
    <n v="2235.2200000000003"/>
    <n v="-0.45999946314009355"/>
    <n v="1.4599994631400934"/>
    <x v="1"/>
    <n v="573.13333333333333"/>
  </r>
  <r>
    <x v="2027"/>
    <x v="0"/>
    <x v="7"/>
    <x v="5"/>
    <x v="2"/>
    <x v="2023"/>
    <n v="1369.98"/>
    <n v="137"/>
    <n v="831.58"/>
    <n v="401.41"/>
    <n v="1232.98"/>
    <n v="0.32556083634771044"/>
    <n v="0.6744472740839268"/>
    <x v="0"/>
    <n v="171.2475"/>
  </r>
  <r>
    <x v="2028"/>
    <x v="3"/>
    <x v="6"/>
    <x v="7"/>
    <x v="1"/>
    <x v="2024"/>
    <n v="2826.04"/>
    <n v="989.11"/>
    <n v="1539"/>
    <n v="297.93"/>
    <n v="1836.9299999999998"/>
    <n v="0.16218908722705822"/>
    <n v="0.83781091277294184"/>
    <x v="0"/>
    <n v="2826.04"/>
  </r>
  <r>
    <x v="2029"/>
    <x v="0"/>
    <x v="0"/>
    <x v="3"/>
    <x v="2"/>
    <x v="2025"/>
    <n v="2134.08"/>
    <n v="213.41"/>
    <n v="503.5"/>
    <n v="1417.17"/>
    <n v="1920.6699999999998"/>
    <n v="0.73785189543232321"/>
    <n v="0.2621481045676769"/>
    <x v="0"/>
    <n v="533.52"/>
  </r>
  <r>
    <x v="2030"/>
    <x v="4"/>
    <x v="5"/>
    <x v="3"/>
    <x v="1"/>
    <x v="2026"/>
    <n v="2492"/>
    <n v="548.24"/>
    <n v="2364.91"/>
    <n v="-421.15"/>
    <n v="1943.76"/>
    <n v="-0.21666769560027985"/>
    <n v="1.2166676956002798"/>
    <x v="1"/>
    <n v="623"/>
  </r>
  <r>
    <x v="2031"/>
    <x v="4"/>
    <x v="5"/>
    <x v="4"/>
    <x v="2"/>
    <x v="2027"/>
    <n v="8055.63"/>
    <n v="2175.02"/>
    <n v="4640.6099999999997"/>
    <n v="1240"/>
    <n v="5880.6100000000006"/>
    <n v="0.21086247855239507"/>
    <n v="0.78913752144760474"/>
    <x v="0"/>
    <n v="1150.8042857142857"/>
  </r>
  <r>
    <x v="2032"/>
    <x v="4"/>
    <x v="4"/>
    <x v="5"/>
    <x v="0"/>
    <x v="2028"/>
    <n v="8773.58"/>
    <n v="2368.87"/>
    <n v="5766.42"/>
    <n v="638.29999999999995"/>
    <n v="6404.71"/>
    <n v="9.9661030710211693E-2"/>
    <n v="0.90034053064073161"/>
    <x v="2"/>
    <n v="1096.6975"/>
  </r>
  <r>
    <x v="2033"/>
    <x v="0"/>
    <x v="7"/>
    <x v="4"/>
    <x v="0"/>
    <x v="2029"/>
    <n v="1588.06"/>
    <n v="158.81"/>
    <n v="938.34"/>
    <n v="490.91"/>
    <n v="1429.25"/>
    <n v="0.34347384992128743"/>
    <n v="0.65652615007871262"/>
    <x v="0"/>
    <n v="226.86571428571429"/>
  </r>
  <r>
    <x v="2034"/>
    <x v="1"/>
    <x v="1"/>
    <x v="2"/>
    <x v="0"/>
    <x v="2030"/>
    <n v="11502.49"/>
    <n v="3450.75"/>
    <n v="4344.3"/>
    <n v="3707.44"/>
    <n v="8051.74"/>
    <n v="0.46045202651849165"/>
    <n v="0.5395479734815084"/>
    <x v="0"/>
    <n v="1917.0816666666667"/>
  </r>
  <r>
    <x v="2035"/>
    <x v="3"/>
    <x v="3"/>
    <x v="4"/>
    <x v="2"/>
    <x v="2031"/>
    <n v="7600.97"/>
    <n v="2660.34"/>
    <n v="5085.0600000000004"/>
    <n v="-144.43"/>
    <n v="4940.63"/>
    <n v="-2.9233113995583562E-2"/>
    <n v="1.0292331139955837"/>
    <x v="1"/>
    <n v="1085.8528571428571"/>
  </r>
  <r>
    <x v="2036"/>
    <x v="3"/>
    <x v="3"/>
    <x v="6"/>
    <x v="2"/>
    <x v="2032"/>
    <n v="7436.09"/>
    <n v="2602.63"/>
    <n v="3218.07"/>
    <n v="1615.39"/>
    <n v="4833.46"/>
    <n v="0.33420986208637293"/>
    <n v="0.66579013791362707"/>
    <x v="0"/>
    <n v="2478.6966666666667"/>
  </r>
  <r>
    <x v="2037"/>
    <x v="4"/>
    <x v="5"/>
    <x v="2"/>
    <x v="1"/>
    <x v="345"/>
    <n v="3729.71"/>
    <n v="820.54"/>
    <n v="3324.32"/>
    <n v="-415.15"/>
    <n v="2909.17"/>
    <n v="-0.14270393273682871"/>
    <n v="1.1427039327368287"/>
    <x v="1"/>
    <n v="621.61833333333334"/>
  </r>
  <r>
    <x v="2038"/>
    <x v="1"/>
    <x v="1"/>
    <x v="2"/>
    <x v="1"/>
    <x v="2033"/>
    <n v="2926.9"/>
    <n v="731.72"/>
    <n v="2777.62"/>
    <n v="-582.45000000000005"/>
    <n v="2195.1800000000003"/>
    <n v="-0.26533131679406696"/>
    <n v="1.2653267613589771"/>
    <x v="1"/>
    <n v="487.81666666666666"/>
  </r>
  <r>
    <x v="2039"/>
    <x v="2"/>
    <x v="2"/>
    <x v="0"/>
    <x v="0"/>
    <x v="2034"/>
    <n v="3975.35"/>
    <n v="596.29999999999995"/>
    <n v="1493.67"/>
    <n v="1885.38"/>
    <n v="3379.05"/>
    <n v="0.55796155724242025"/>
    <n v="0.44203844275757981"/>
    <x v="0"/>
    <n v="795.06999999999994"/>
  </r>
  <r>
    <x v="2040"/>
    <x v="4"/>
    <x v="4"/>
    <x v="0"/>
    <x v="1"/>
    <x v="2035"/>
    <n v="3350.52"/>
    <n v="737.11"/>
    <n v="2811.67"/>
    <n v="-198.26"/>
    <n v="2613.41"/>
    <n v="-7.5862570358267545E-2"/>
    <n v="1.0758625703582676"/>
    <x v="1"/>
    <n v="670.10400000000004"/>
  </r>
  <r>
    <x v="2041"/>
    <x v="2"/>
    <x v="2"/>
    <x v="0"/>
    <x v="0"/>
    <x v="2036"/>
    <n v="1569.24"/>
    <n v="235.39"/>
    <n v="1489.21"/>
    <n v="-155.35"/>
    <n v="1333.85"/>
    <n v="-0.11646736889455336"/>
    <n v="1.1164748659894292"/>
    <x v="1"/>
    <n v="313.84800000000001"/>
  </r>
  <r>
    <x v="2042"/>
    <x v="3"/>
    <x v="6"/>
    <x v="7"/>
    <x v="1"/>
    <x v="2037"/>
    <n v="4085.5"/>
    <n v="1429.92"/>
    <n v="1726.14"/>
    <n v="929.43"/>
    <n v="2655.58"/>
    <n v="0.34999133899185864"/>
    <n v="0.65000489535242778"/>
    <x v="0"/>
    <n v="4085.5"/>
  </r>
  <r>
    <x v="2043"/>
    <x v="4"/>
    <x v="4"/>
    <x v="6"/>
    <x v="0"/>
    <x v="2038"/>
    <n v="10279.98"/>
    <n v="2775.59"/>
    <n v="2156.16"/>
    <n v="5348.22"/>
    <n v="7504.3899999999994"/>
    <n v="0.71267884531587522"/>
    <n v="0.28731982213077945"/>
    <x v="0"/>
    <n v="3426.66"/>
  </r>
  <r>
    <x v="2044"/>
    <x v="0"/>
    <x v="7"/>
    <x v="6"/>
    <x v="2"/>
    <x v="2039"/>
    <n v="1551.4"/>
    <n v="155.13999999999999"/>
    <n v="556.89"/>
    <n v="839.37"/>
    <n v="1396.2600000000002"/>
    <n v="0.60115594516780535"/>
    <n v="0.39884405483219448"/>
    <x v="0"/>
    <n v="517.13333333333333"/>
  </r>
  <r>
    <x v="2045"/>
    <x v="0"/>
    <x v="7"/>
    <x v="0"/>
    <x v="0"/>
    <x v="2040"/>
    <n v="1918.14"/>
    <n v="191.81"/>
    <n v="592.44000000000005"/>
    <n v="1133.8900000000001"/>
    <n v="1726.3300000000002"/>
    <n v="0.65682111763104389"/>
    <n v="0.34317888236895611"/>
    <x v="0"/>
    <n v="383.62800000000004"/>
  </r>
  <r>
    <x v="2046"/>
    <x v="4"/>
    <x v="4"/>
    <x v="3"/>
    <x v="1"/>
    <x v="2041"/>
    <n v="2493.94"/>
    <n v="548.66999999999996"/>
    <n v="2366.75"/>
    <n v="-421.48"/>
    <n v="1945.27"/>
    <n v="-0.21666915132603701"/>
    <n v="1.216669151326037"/>
    <x v="1"/>
    <n v="623.48500000000001"/>
  </r>
  <r>
    <x v="2047"/>
    <x v="1"/>
    <x v="1"/>
    <x v="7"/>
    <x v="1"/>
    <x v="2042"/>
    <n v="3360.91"/>
    <n v="840.23"/>
    <n v="2043"/>
    <n v="477.68"/>
    <n v="2520.6799999999998"/>
    <n v="0.1895044194423727"/>
    <n v="0.81049558055762738"/>
    <x v="0"/>
    <n v="3360.91"/>
  </r>
  <r>
    <x v="2048"/>
    <x v="2"/>
    <x v="2"/>
    <x v="3"/>
    <x v="0"/>
    <x v="2043"/>
    <n v="5154.91"/>
    <n v="773.24"/>
    <n v="1248.08"/>
    <n v="3133.59"/>
    <n v="4381.67"/>
    <n v="0.71515883213477971"/>
    <n v="0.28484116786522029"/>
    <x v="0"/>
    <n v="1288.7275"/>
  </r>
  <r>
    <x v="2049"/>
    <x v="3"/>
    <x v="6"/>
    <x v="1"/>
    <x v="1"/>
    <x v="2044"/>
    <n v="10157.92"/>
    <n v="4063.17"/>
    <n v="1719"/>
    <n v="4375.75"/>
    <n v="6094.75"/>
    <n v="0.71795397678329709"/>
    <n v="0.28204602321670291"/>
    <x v="0"/>
    <n v="5078.96"/>
  </r>
  <r>
    <x v="2050"/>
    <x v="0"/>
    <x v="0"/>
    <x v="6"/>
    <x v="0"/>
    <x v="2045"/>
    <n v="1215.25"/>
    <n v="121.53"/>
    <n v="421.49"/>
    <n v="672.24"/>
    <n v="1093.72"/>
    <n v="0.61463628716673369"/>
    <n v="0.38537285594119153"/>
    <x v="0"/>
    <n v="405.08333333333331"/>
  </r>
  <r>
    <x v="2051"/>
    <x v="0"/>
    <x v="7"/>
    <x v="6"/>
    <x v="1"/>
    <x v="2046"/>
    <n v="666.5"/>
    <n v="66.650000000000006"/>
    <n v="488.07"/>
    <n v="111.78"/>
    <n v="599.85"/>
    <n v="0.18634658664666165"/>
    <n v="0.8136534133533383"/>
    <x v="0"/>
    <n v="222.16666666666666"/>
  </r>
  <r>
    <x v="2052"/>
    <x v="3"/>
    <x v="6"/>
    <x v="3"/>
    <x v="2"/>
    <x v="2047"/>
    <n v="8631.84"/>
    <n v="3452.74"/>
    <n v="3749.08"/>
    <n v="1430.02"/>
    <n v="5179.1000000000004"/>
    <n v="0.27611361047286204"/>
    <n v="0.72388638952713791"/>
    <x v="0"/>
    <n v="2157.96"/>
  </r>
  <r>
    <x v="2053"/>
    <x v="3"/>
    <x v="3"/>
    <x v="7"/>
    <x v="1"/>
    <x v="2048"/>
    <n v="5566.07"/>
    <n v="1948.12"/>
    <n v="1402.84"/>
    <n v="2215.11"/>
    <n v="3617.95"/>
    <n v="0.61225555908732854"/>
    <n v="0.38774444091267152"/>
    <x v="0"/>
    <n v="5566.07"/>
  </r>
  <r>
    <x v="2054"/>
    <x v="4"/>
    <x v="5"/>
    <x v="6"/>
    <x v="1"/>
    <x v="2049"/>
    <n v="3079.08"/>
    <n v="677.4"/>
    <n v="1897.81"/>
    <n v="503.87"/>
    <n v="2401.6799999999998"/>
    <n v="0.20979897405149731"/>
    <n v="0.79020102594850272"/>
    <x v="0"/>
    <n v="1026.3599999999999"/>
  </r>
  <r>
    <x v="2055"/>
    <x v="3"/>
    <x v="6"/>
    <x v="3"/>
    <x v="1"/>
    <x v="2050"/>
    <n v="4283.1899999999996"/>
    <n v="1499.12"/>
    <n v="2415.8000000000002"/>
    <n v="368.27"/>
    <n v="2784.0699999999997"/>
    <n v="0.13227756486007897"/>
    <n v="0.8677224351399212"/>
    <x v="0"/>
    <n v="1070.7974999999999"/>
  </r>
  <r>
    <x v="2056"/>
    <x v="2"/>
    <x v="2"/>
    <x v="2"/>
    <x v="0"/>
    <x v="2051"/>
    <n v="2700.25"/>
    <n v="405.04"/>
    <n v="1501.69"/>
    <n v="793.53"/>
    <n v="2295.21"/>
    <n v="0.34573307017658511"/>
    <n v="0.65427128672321921"/>
    <x v="0"/>
    <n v="450.04166666666669"/>
  </r>
  <r>
    <x v="2057"/>
    <x v="0"/>
    <x v="0"/>
    <x v="2"/>
    <x v="0"/>
    <x v="2052"/>
    <n v="971.39"/>
    <n v="97.14"/>
    <n v="904.96"/>
    <n v="-30.71"/>
    <n v="874.25"/>
    <n v="-3.5127251930225908E-2"/>
    <n v="1.0351272519302259"/>
    <x v="1"/>
    <n v="161.89833333333334"/>
  </r>
  <r>
    <x v="2058"/>
    <x v="4"/>
    <x v="5"/>
    <x v="4"/>
    <x v="1"/>
    <x v="2053"/>
    <n v="4032.11"/>
    <n v="887.06"/>
    <n v="3136.58"/>
    <n v="8.4600000000000009"/>
    <n v="3145.05"/>
    <n v="2.6899413363857491E-3"/>
    <n v="0.99730687906392579"/>
    <x v="2"/>
    <n v="576.01571428571435"/>
  </r>
  <r>
    <x v="2059"/>
    <x v="2"/>
    <x v="2"/>
    <x v="7"/>
    <x v="1"/>
    <x v="2054"/>
    <n v="2308.3200000000002"/>
    <n v="346.25"/>
    <n v="519.34"/>
    <n v="1442.73"/>
    <n v="1962.0700000000002"/>
    <n v="0.73531015712996983"/>
    <n v="0.26468984287003011"/>
    <x v="0"/>
    <n v="2308.3200000000002"/>
  </r>
  <r>
    <x v="2060"/>
    <x v="4"/>
    <x v="4"/>
    <x v="3"/>
    <x v="2"/>
    <x v="2055"/>
    <n v="5269.6"/>
    <n v="1159.31"/>
    <n v="3161.48"/>
    <n v="948.81"/>
    <n v="4110.2900000000009"/>
    <n v="0.23083772677840245"/>
    <n v="0.76916227322159736"/>
    <x v="0"/>
    <n v="1317.4"/>
  </r>
  <r>
    <x v="2061"/>
    <x v="0"/>
    <x v="0"/>
    <x v="4"/>
    <x v="2"/>
    <x v="2056"/>
    <n v="1559.01"/>
    <n v="155.9"/>
    <n v="984.59"/>
    <n v="418.51"/>
    <n v="1403.11"/>
    <n v="0.29827312185074584"/>
    <n v="0.7017197511242883"/>
    <x v="0"/>
    <n v="222.71571428571428"/>
  </r>
  <r>
    <x v="2062"/>
    <x v="4"/>
    <x v="5"/>
    <x v="2"/>
    <x v="0"/>
    <x v="2057"/>
    <n v="9208.11"/>
    <n v="2486.19"/>
    <n v="4367.1000000000004"/>
    <n v="2354.83"/>
    <n v="6721.92"/>
    <n v="0.35032103922688757"/>
    <n v="0.64968044844330197"/>
    <x v="0"/>
    <n v="1534.6850000000002"/>
  </r>
  <r>
    <x v="2063"/>
    <x v="0"/>
    <x v="7"/>
    <x v="7"/>
    <x v="1"/>
    <x v="2058"/>
    <n v="862.26"/>
    <n v="86.23"/>
    <n v="355.89"/>
    <n v="420.14"/>
    <n v="776.03"/>
    <n v="0.54139659549244235"/>
    <n v="0.45860340450755771"/>
    <x v="0"/>
    <n v="862.26"/>
  </r>
  <r>
    <x v="2064"/>
    <x v="2"/>
    <x v="2"/>
    <x v="5"/>
    <x v="0"/>
    <x v="2059"/>
    <n v="3840.27"/>
    <n v="576.04"/>
    <n v="1474.84"/>
    <n v="1789.39"/>
    <n v="3264.23"/>
    <n v="0.54818134751534053"/>
    <n v="0.45181865248465947"/>
    <x v="0"/>
    <n v="480.03375"/>
  </r>
  <r>
    <x v="2065"/>
    <x v="3"/>
    <x v="3"/>
    <x v="4"/>
    <x v="2"/>
    <x v="2060"/>
    <n v="3558.82"/>
    <n v="1245.5899999999999"/>
    <n v="3377.32"/>
    <n v="-1064.0899999999999"/>
    <n v="2313.2300000000005"/>
    <n v="-0.46000181564306175"/>
    <n v="1.4600018156430616"/>
    <x v="1"/>
    <n v="508.40285714285716"/>
  </r>
  <r>
    <x v="2066"/>
    <x v="4"/>
    <x v="5"/>
    <x v="5"/>
    <x v="2"/>
    <x v="2061"/>
    <n v="6882.96"/>
    <n v="1514.25"/>
    <n v="5841.56"/>
    <n v="-472.85"/>
    <n v="5368.71"/>
    <n v="-8.8075161444741853E-2"/>
    <n v="1.0880751614447419"/>
    <x v="1"/>
    <n v="860.37"/>
  </r>
  <r>
    <x v="2067"/>
    <x v="1"/>
    <x v="1"/>
    <x v="0"/>
    <x v="1"/>
    <x v="2062"/>
    <n v="2409.7199999999998"/>
    <n v="602.42999999999995"/>
    <n v="2286.8200000000002"/>
    <n v="-479.53"/>
    <n v="1807.29"/>
    <n v="-0.26533096514671134"/>
    <n v="1.2653309651467115"/>
    <x v="1"/>
    <n v="481.94399999999996"/>
  </r>
  <r>
    <x v="2068"/>
    <x v="1"/>
    <x v="1"/>
    <x v="7"/>
    <x v="1"/>
    <x v="2063"/>
    <n v="2752.91"/>
    <n v="688.23"/>
    <n v="1707.34"/>
    <n v="357.34"/>
    <n v="2064.6799999999998"/>
    <n v="0.17307282484452796"/>
    <n v="0.82692717515547209"/>
    <x v="0"/>
    <n v="2752.91"/>
  </r>
  <r>
    <x v="2069"/>
    <x v="1"/>
    <x v="1"/>
    <x v="1"/>
    <x v="2"/>
    <x v="2064"/>
    <n v="3148.65"/>
    <n v="787.16"/>
    <n v="2316.31"/>
    <n v="45.18"/>
    <n v="2361.4900000000002"/>
    <n v="1.913198870204828E-2"/>
    <n v="0.98086801129795165"/>
    <x v="2"/>
    <n v="1574.325"/>
  </r>
  <r>
    <x v="2070"/>
    <x v="4"/>
    <x v="5"/>
    <x v="0"/>
    <x v="1"/>
    <x v="2065"/>
    <n v="4019.98"/>
    <n v="884.4"/>
    <n v="3814.96"/>
    <n v="-679.38"/>
    <n v="3135.58"/>
    <n v="-0.21666804865447542"/>
    <n v="1.2166680486544754"/>
    <x v="1"/>
    <n v="803.99599999999998"/>
  </r>
  <r>
    <x v="2071"/>
    <x v="0"/>
    <x v="0"/>
    <x v="4"/>
    <x v="0"/>
    <x v="2066"/>
    <n v="3149.31"/>
    <n v="314.93"/>
    <n v="813.17"/>
    <n v="2021.22"/>
    <n v="2834.38"/>
    <n v="0.71310833409775676"/>
    <n v="0.28689519401068309"/>
    <x v="0"/>
    <n v="449.90142857142854"/>
  </r>
  <r>
    <x v="2072"/>
    <x v="1"/>
    <x v="1"/>
    <x v="3"/>
    <x v="0"/>
    <x v="2067"/>
    <n v="3043.91"/>
    <n v="760.98"/>
    <n v="2408.19"/>
    <n v="-125.25"/>
    <n v="2282.9299999999998"/>
    <n v="-5.4863705851690592E-2"/>
    <n v="1.0548680861874873"/>
    <x v="1"/>
    <n v="760.97749999999996"/>
  </r>
  <r>
    <x v="2073"/>
    <x v="2"/>
    <x v="2"/>
    <x v="0"/>
    <x v="0"/>
    <x v="2068"/>
    <n v="3208.97"/>
    <n v="481.34"/>
    <n v="1441.64"/>
    <n v="1285.98"/>
    <n v="2727.6299999999997"/>
    <n v="0.47146423818479788"/>
    <n v="0.5285320956288061"/>
    <x v="0"/>
    <n v="641.79399999999998"/>
  </r>
  <r>
    <x v="2074"/>
    <x v="4"/>
    <x v="5"/>
    <x v="0"/>
    <x v="2"/>
    <x v="2069"/>
    <n v="8454.7099999999991"/>
    <n v="2282.77"/>
    <n v="4128.18"/>
    <n v="2043.76"/>
    <n v="6171.9399999999987"/>
    <n v="0.33113737333804288"/>
    <n v="0.66886262666195739"/>
    <x v="0"/>
    <n v="1690.9419999999998"/>
  </r>
  <r>
    <x v="2075"/>
    <x v="4"/>
    <x v="5"/>
    <x v="4"/>
    <x v="0"/>
    <x v="2070"/>
    <n v="8857.3700000000008"/>
    <n v="2391.4899999999998"/>
    <n v="4629.63"/>
    <n v="1836.25"/>
    <n v="6465.880000000001"/>
    <n v="0.28399073289327975"/>
    <n v="0.71600926710672008"/>
    <x v="0"/>
    <n v="1265.3385714285716"/>
  </r>
  <r>
    <x v="2076"/>
    <x v="0"/>
    <x v="7"/>
    <x v="3"/>
    <x v="0"/>
    <x v="2071"/>
    <n v="751.32"/>
    <n v="75.13"/>
    <n v="666.64"/>
    <n v="9.56"/>
    <n v="676.19"/>
    <n v="1.4138038125378961E-2"/>
    <n v="0.98587675061742996"/>
    <x v="2"/>
    <n v="187.83"/>
  </r>
  <r>
    <x v="2077"/>
    <x v="1"/>
    <x v="1"/>
    <x v="3"/>
    <x v="2"/>
    <x v="2072"/>
    <n v="10520.25"/>
    <n v="3156.07"/>
    <n v="2876.46"/>
    <n v="4487.71"/>
    <n v="7364.18"/>
    <n v="0.60939710870728303"/>
    <n v="0.39060153336827724"/>
    <x v="0"/>
    <n v="2630.0625"/>
  </r>
  <r>
    <x v="2078"/>
    <x v="3"/>
    <x v="6"/>
    <x v="2"/>
    <x v="0"/>
    <x v="2073"/>
    <n v="11929.01"/>
    <n v="4771.6000000000004"/>
    <n v="3208.46"/>
    <n v="3948.94"/>
    <n v="7157.41"/>
    <n v="0.55172751037037138"/>
    <n v="0.44827109247618901"/>
    <x v="0"/>
    <n v="1988.1683333333333"/>
  </r>
  <r>
    <x v="2079"/>
    <x v="0"/>
    <x v="7"/>
    <x v="1"/>
    <x v="2"/>
    <x v="2074"/>
    <n v="1882.98"/>
    <n v="188.3"/>
    <n v="324.48"/>
    <n v="1370.2"/>
    <n v="1694.68"/>
    <n v="0.80853022399509056"/>
    <n v="0.1914697760049095"/>
    <x v="0"/>
    <n v="941.49"/>
  </r>
  <r>
    <x v="2080"/>
    <x v="4"/>
    <x v="5"/>
    <x v="3"/>
    <x v="2"/>
    <x v="2075"/>
    <n v="6409.15"/>
    <n v="1410.01"/>
    <n v="3612.94"/>
    <n v="1386.19"/>
    <n v="4999.1399999999994"/>
    <n v="0.27728569313921997"/>
    <n v="0.72271230651672103"/>
    <x v="0"/>
    <n v="1602.2874999999999"/>
  </r>
  <r>
    <x v="2081"/>
    <x v="3"/>
    <x v="3"/>
    <x v="6"/>
    <x v="2"/>
    <x v="2076"/>
    <n v="9188.98"/>
    <n v="3675.59"/>
    <n v="2652.1"/>
    <n v="2861.28"/>
    <n v="5513.3899999999994"/>
    <n v="0.51896927298812534"/>
    <n v="0.48102891324575264"/>
    <x v="0"/>
    <n v="3062.9933333333333"/>
  </r>
  <r>
    <x v="2082"/>
    <x v="2"/>
    <x v="2"/>
    <x v="6"/>
    <x v="0"/>
    <x v="2077"/>
    <n v="2065.73"/>
    <n v="309.86"/>
    <n v="710.35"/>
    <n v="1045.52"/>
    <n v="1755.87"/>
    <n v="0.59544271500737533"/>
    <n v="0.40455728499262478"/>
    <x v="0"/>
    <n v="688.57666666666671"/>
  </r>
  <r>
    <x v="2083"/>
    <x v="0"/>
    <x v="0"/>
    <x v="1"/>
    <x v="1"/>
    <x v="2078"/>
    <n v="487.03"/>
    <n v="48.7"/>
    <n v="462.19"/>
    <n v="-23.86"/>
    <n v="438.33"/>
    <n v="-5.4433874021855677E-2"/>
    <n v="1.0544338740218557"/>
    <x v="1"/>
    <n v="243.51499999999999"/>
  </r>
  <r>
    <x v="2084"/>
    <x v="2"/>
    <x v="2"/>
    <x v="7"/>
    <x v="1"/>
    <x v="2079"/>
    <n v="2895.18"/>
    <n v="434.28"/>
    <n v="615.25"/>
    <n v="1845.65"/>
    <n v="2460.8999999999996"/>
    <n v="0.74998984111503941"/>
    <n v="0.25001015888496081"/>
    <x v="0"/>
    <n v="2895.18"/>
  </r>
  <r>
    <x v="2085"/>
    <x v="1"/>
    <x v="1"/>
    <x v="4"/>
    <x v="0"/>
    <x v="2080"/>
    <n v="2879.92"/>
    <n v="719.98"/>
    <n v="2733.05"/>
    <n v="-573.11"/>
    <n v="2159.94"/>
    <n v="-0.26533607415020788"/>
    <n v="1.265336074150208"/>
    <x v="1"/>
    <n v="411.41714285714289"/>
  </r>
  <r>
    <x v="2086"/>
    <x v="4"/>
    <x v="5"/>
    <x v="7"/>
    <x v="1"/>
    <x v="2081"/>
    <n v="3027.49"/>
    <n v="666.05"/>
    <n v="1580.7"/>
    <n v="780.74"/>
    <n v="2361.4399999999996"/>
    <n v="0.33062029947828447"/>
    <n v="0.66937970052171569"/>
    <x v="0"/>
    <n v="3027.49"/>
  </r>
  <r>
    <x v="2087"/>
    <x v="3"/>
    <x v="3"/>
    <x v="6"/>
    <x v="0"/>
    <x v="2082"/>
    <n v="9932.52"/>
    <n v="3973.01"/>
    <n v="2083.67"/>
    <n v="3875.84"/>
    <n v="5959.51"/>
    <n v="0.65036219420724184"/>
    <n v="0.34963780579275811"/>
    <x v="0"/>
    <n v="3310.84"/>
  </r>
  <r>
    <x v="2088"/>
    <x v="0"/>
    <x v="7"/>
    <x v="3"/>
    <x v="1"/>
    <x v="2083"/>
    <n v="400.91"/>
    <n v="40.090000000000003"/>
    <n v="380.47"/>
    <n v="-19.64"/>
    <n v="360.82000000000005"/>
    <n v="-5.4431572529238949E-2"/>
    <n v="1.0544592871792029"/>
    <x v="1"/>
    <n v="100.22750000000001"/>
  </r>
  <r>
    <x v="2089"/>
    <x v="2"/>
    <x v="2"/>
    <x v="1"/>
    <x v="2"/>
    <x v="2084"/>
    <n v="2316.89"/>
    <n v="347.53"/>
    <n v="1006.88"/>
    <n v="962.48"/>
    <n v="1969.36"/>
    <n v="0.48872730227078853"/>
    <n v="0.51127269772921158"/>
    <x v="0"/>
    <n v="1158.4449999999999"/>
  </r>
  <r>
    <x v="2090"/>
    <x v="3"/>
    <x v="6"/>
    <x v="7"/>
    <x v="1"/>
    <x v="2085"/>
    <n v="4533.51"/>
    <n v="1586.73"/>
    <n v="1264.0999999999999"/>
    <n v="1682.68"/>
    <n v="2946.78"/>
    <n v="0.57102328643468458"/>
    <n v="0.4289767135653153"/>
    <x v="0"/>
    <n v="4533.51"/>
  </r>
  <r>
    <x v="2091"/>
    <x v="3"/>
    <x v="6"/>
    <x v="7"/>
    <x v="1"/>
    <x v="2086"/>
    <n v="4122.46"/>
    <n v="1442.86"/>
    <n v="2009.82"/>
    <n v="669.78"/>
    <n v="2679.6000000000004"/>
    <n v="0.24995521719659647"/>
    <n v="0.75004478280340336"/>
    <x v="0"/>
    <n v="4122.46"/>
  </r>
  <r>
    <x v="2092"/>
    <x v="2"/>
    <x v="2"/>
    <x v="5"/>
    <x v="0"/>
    <x v="2087"/>
    <n v="5830.93"/>
    <n v="874.64"/>
    <n v="1581.36"/>
    <n v="3374.93"/>
    <n v="4956.29"/>
    <n v="0.68093876669847808"/>
    <n v="0.31906123330152186"/>
    <x v="0"/>
    <n v="728.86625000000004"/>
  </r>
  <r>
    <x v="2093"/>
    <x v="0"/>
    <x v="0"/>
    <x v="4"/>
    <x v="0"/>
    <x v="2088"/>
    <n v="1970.41"/>
    <n v="197.04"/>
    <n v="787.6"/>
    <n v="985.77"/>
    <n v="1773.3700000000001"/>
    <n v="0.55587384471373702"/>
    <n v="0.44412615528626287"/>
    <x v="0"/>
    <n v="281.48714285714289"/>
  </r>
  <r>
    <x v="2094"/>
    <x v="1"/>
    <x v="1"/>
    <x v="0"/>
    <x v="0"/>
    <x v="2089"/>
    <n v="14075.47"/>
    <n v="4222.6400000000003"/>
    <n v="3224.42"/>
    <n v="6628.41"/>
    <n v="9852.8299999999981"/>
    <n v="0.67274174019038191"/>
    <n v="0.3272582598096182"/>
    <x v="0"/>
    <n v="2815.0940000000001"/>
  </r>
  <r>
    <x v="2095"/>
    <x v="3"/>
    <x v="6"/>
    <x v="6"/>
    <x v="0"/>
    <x v="2090"/>
    <n v="13343.89"/>
    <n v="5337.55"/>
    <n v="3241.05"/>
    <n v="4765.28"/>
    <n v="8006.3399999999992"/>
    <n v="0.59518831326174004"/>
    <n v="0.40481043772810055"/>
    <x v="0"/>
    <n v="4447.9633333333331"/>
  </r>
  <r>
    <x v="2096"/>
    <x v="4"/>
    <x v="5"/>
    <x v="3"/>
    <x v="2"/>
    <x v="2091"/>
    <n v="7563.13"/>
    <n v="1663.89"/>
    <n v="2867"/>
    <n v="3032.24"/>
    <n v="5899.24"/>
    <n v="0.51400519388938237"/>
    <n v="0.48599480611061768"/>
    <x v="0"/>
    <n v="1890.7825"/>
  </r>
  <r>
    <x v="2097"/>
    <x v="3"/>
    <x v="3"/>
    <x v="1"/>
    <x v="2"/>
    <x v="2092"/>
    <n v="6753.09"/>
    <n v="2363.58"/>
    <n v="2115.2399999999998"/>
    <n v="2274.2600000000002"/>
    <n v="4389.51"/>
    <n v="0.51811250002847697"/>
    <n v="0.48188522181291299"/>
    <x v="0"/>
    <n v="3376.5450000000001"/>
  </r>
  <r>
    <x v="2098"/>
    <x v="2"/>
    <x v="2"/>
    <x v="7"/>
    <x v="1"/>
    <x v="2093"/>
    <n v="1575.37"/>
    <n v="236.31"/>
    <n v="722.86"/>
    <n v="616.21"/>
    <n v="1339.06"/>
    <n v="0.46018102250832676"/>
    <n v="0.53982644541693425"/>
    <x v="0"/>
    <n v="1575.37"/>
  </r>
  <r>
    <x v="2099"/>
    <x v="0"/>
    <x v="0"/>
    <x v="4"/>
    <x v="0"/>
    <x v="2094"/>
    <n v="2049.75"/>
    <n v="204.98"/>
    <n v="630.29999999999995"/>
    <n v="1214.48"/>
    <n v="1844.77"/>
    <n v="0.65833681163505475"/>
    <n v="0.34166860909490071"/>
    <x v="0"/>
    <n v="292.82142857142856"/>
  </r>
  <r>
    <x v="2100"/>
    <x v="1"/>
    <x v="1"/>
    <x v="0"/>
    <x v="2"/>
    <x v="2095"/>
    <n v="6545.41"/>
    <n v="1636.35"/>
    <n v="2683.4"/>
    <n v="2225.65"/>
    <n v="4909.0599999999995"/>
    <n v="0.4533760027377951"/>
    <n v="0.54662196021234211"/>
    <x v="0"/>
    <n v="1309.0819999999999"/>
  </r>
  <r>
    <x v="2101"/>
    <x v="1"/>
    <x v="1"/>
    <x v="6"/>
    <x v="2"/>
    <x v="2096"/>
    <n v="2486.89"/>
    <n v="621.72"/>
    <n v="1878.06"/>
    <n v="-12.89"/>
    <n v="1865.1699999999998"/>
    <n v="-6.9108982023086372E-3"/>
    <n v="1.0069108982023087"/>
    <x v="1"/>
    <n v="828.96333333333325"/>
  </r>
  <r>
    <x v="2102"/>
    <x v="0"/>
    <x v="0"/>
    <x v="6"/>
    <x v="1"/>
    <x v="2097"/>
    <n v="673.32"/>
    <n v="67.33"/>
    <n v="533.63"/>
    <n v="72.36"/>
    <n v="605.99"/>
    <n v="0.11940791102163402"/>
    <n v="0.88059208897836594"/>
    <x v="0"/>
    <n v="224.44000000000003"/>
  </r>
  <r>
    <x v="2103"/>
    <x v="1"/>
    <x v="1"/>
    <x v="4"/>
    <x v="0"/>
    <x v="2098"/>
    <n v="8666.01"/>
    <n v="2599.8000000000002"/>
    <n v="4450.33"/>
    <n v="1615.88"/>
    <n v="6066.21"/>
    <n v="0.26637389737579148"/>
    <n v="0.73362610262420846"/>
    <x v="0"/>
    <n v="1238.0014285714285"/>
  </r>
  <r>
    <x v="2104"/>
    <x v="4"/>
    <x v="5"/>
    <x v="5"/>
    <x v="1"/>
    <x v="2099"/>
    <n v="4017.34"/>
    <n v="883.81"/>
    <n v="3812.45"/>
    <n v="-678.93"/>
    <n v="3133.53"/>
    <n v="-0.21666618797330803"/>
    <n v="1.2166629966842506"/>
    <x v="1"/>
    <n v="502.16750000000002"/>
  </r>
  <r>
    <x v="2105"/>
    <x v="4"/>
    <x v="5"/>
    <x v="1"/>
    <x v="2"/>
    <x v="2100"/>
    <n v="3210.06"/>
    <n v="706.21"/>
    <n v="1978.42"/>
    <n v="525.42999999999995"/>
    <n v="2503.85"/>
    <n v="0.20984883279749186"/>
    <n v="0.79015116720250822"/>
    <x v="0"/>
    <n v="1605.03"/>
  </r>
  <r>
    <x v="2106"/>
    <x v="4"/>
    <x v="4"/>
    <x v="7"/>
    <x v="1"/>
    <x v="2101"/>
    <n v="2803.31"/>
    <n v="616.73"/>
    <n v="1306.33"/>
    <n v="880.26"/>
    <n v="2186.58"/>
    <n v="0.40257388250144061"/>
    <n v="0.597430690850552"/>
    <x v="0"/>
    <n v="2803.31"/>
  </r>
  <r>
    <x v="2107"/>
    <x v="1"/>
    <x v="1"/>
    <x v="1"/>
    <x v="2"/>
    <x v="2102"/>
    <n v="9223.58"/>
    <n v="2767.07"/>
    <n v="2425.04"/>
    <n v="4031.47"/>
    <n v="6456.51"/>
    <n v="0.6244038962225722"/>
    <n v="0.37559610377742775"/>
    <x v="0"/>
    <n v="4611.79"/>
  </r>
  <r>
    <x v="2108"/>
    <x v="3"/>
    <x v="6"/>
    <x v="4"/>
    <x v="1"/>
    <x v="2103"/>
    <n v="7158.53"/>
    <n v="2505.4899999999998"/>
    <n v="4082.16"/>
    <n v="570.88"/>
    <n v="4653.04"/>
    <n v="0.12268968244416553"/>
    <n v="0.87731031755583444"/>
    <x v="0"/>
    <n v="1022.6471428571429"/>
  </r>
  <r>
    <x v="2109"/>
    <x v="4"/>
    <x v="4"/>
    <x v="4"/>
    <x v="2"/>
    <x v="2104"/>
    <n v="7500.38"/>
    <n v="1650.08"/>
    <n v="5173.37"/>
    <n v="676.92"/>
    <n v="5850.3"/>
    <n v="0.11570688682631659"/>
    <n v="0.88429140385963112"/>
    <x v="0"/>
    <n v="1071.4828571428573"/>
  </r>
  <r>
    <x v="2110"/>
    <x v="0"/>
    <x v="0"/>
    <x v="1"/>
    <x v="2"/>
    <x v="2105"/>
    <n v="1238.8499999999999"/>
    <n v="123.89"/>
    <n v="342.09"/>
    <n v="772.88"/>
    <n v="1114.9599999999998"/>
    <n v="0.69319078711343918"/>
    <n v="0.30681818181818182"/>
    <x v="0"/>
    <n v="619.42499999999995"/>
  </r>
  <r>
    <x v="2111"/>
    <x v="3"/>
    <x v="3"/>
    <x v="2"/>
    <x v="0"/>
    <x v="2106"/>
    <n v="13578.05"/>
    <n v="5431.22"/>
    <n v="3368.37"/>
    <n v="4778.47"/>
    <n v="8146.829999999999"/>
    <n v="0.58654347764713399"/>
    <n v="0.41345774982416478"/>
    <x v="0"/>
    <n v="2263.0083333333332"/>
  </r>
  <r>
    <x v="2112"/>
    <x v="4"/>
    <x v="4"/>
    <x v="0"/>
    <x v="2"/>
    <x v="2107"/>
    <n v="8964.52"/>
    <n v="2420.42"/>
    <n v="3287.98"/>
    <n v="3256.12"/>
    <n v="6544.1"/>
    <n v="0.49756574624470895"/>
    <n v="0.50243425375529105"/>
    <x v="0"/>
    <n v="1792.904"/>
  </r>
  <r>
    <x v="2113"/>
    <x v="1"/>
    <x v="1"/>
    <x v="6"/>
    <x v="2"/>
    <x v="2108"/>
    <n v="7450.74"/>
    <n v="1862.68"/>
    <n v="1918.01"/>
    <n v="3670.04"/>
    <n v="5588.0599999999995"/>
    <n v="0.65676460166855766"/>
    <n v="0.34323360880162351"/>
    <x v="0"/>
    <n v="2483.58"/>
  </r>
  <r>
    <x v="2114"/>
    <x v="2"/>
    <x v="2"/>
    <x v="2"/>
    <x v="2"/>
    <x v="2109"/>
    <n v="3002.22"/>
    <n v="450.33"/>
    <n v="1117.71"/>
    <n v="1434.17"/>
    <n v="2551.89"/>
    <n v="0.56200306439540892"/>
    <n v="0.43799301694038539"/>
    <x v="0"/>
    <n v="500.36999999999995"/>
  </r>
  <r>
    <x v="2115"/>
    <x v="3"/>
    <x v="6"/>
    <x v="3"/>
    <x v="0"/>
    <x v="2110"/>
    <n v="8029.5"/>
    <n v="3211.8"/>
    <n v="3139.16"/>
    <n v="1678.54"/>
    <n v="4817.7"/>
    <n v="0.34841106752184653"/>
    <n v="0.65158893247815342"/>
    <x v="0"/>
    <n v="2007.375"/>
  </r>
  <r>
    <x v="2116"/>
    <x v="1"/>
    <x v="1"/>
    <x v="6"/>
    <x v="1"/>
    <x v="2111"/>
    <n v="5399.11"/>
    <n v="1349.78"/>
    <n v="2146.14"/>
    <n v="1903.2"/>
    <n v="4049.33"/>
    <n v="0.47000367962107314"/>
    <n v="0.52999878992327121"/>
    <x v="0"/>
    <n v="1799.7033333333331"/>
  </r>
  <r>
    <x v="2117"/>
    <x v="0"/>
    <x v="7"/>
    <x v="6"/>
    <x v="0"/>
    <x v="2112"/>
    <n v="2718.7"/>
    <n v="271.87"/>
    <n v="354.47"/>
    <n v="2092.36"/>
    <n v="2446.83"/>
    <n v="0.85513092450231531"/>
    <n v="0.14486907549768477"/>
    <x v="0"/>
    <n v="906.23333333333323"/>
  </r>
  <r>
    <x v="2118"/>
    <x v="1"/>
    <x v="1"/>
    <x v="0"/>
    <x v="0"/>
    <x v="2113"/>
    <n v="7289.47"/>
    <n v="1822.37"/>
    <n v="3079.55"/>
    <n v="2387.56"/>
    <n v="5467.1"/>
    <n v="0.43671416290172116"/>
    <n v="0.56328766622158"/>
    <x v="0"/>
    <n v="1457.894"/>
  </r>
  <r>
    <x v="2119"/>
    <x v="3"/>
    <x v="3"/>
    <x v="3"/>
    <x v="0"/>
    <x v="2114"/>
    <n v="4874.3900000000003"/>
    <n v="1706.03"/>
    <n v="3107.16"/>
    <n v="61.19"/>
    <n v="3168.3600000000006"/>
    <n v="1.9312830612682897E-2"/>
    <n v="0.98068401318032017"/>
    <x v="2"/>
    <n v="1218.5975000000001"/>
  </r>
  <r>
    <x v="2120"/>
    <x v="3"/>
    <x v="3"/>
    <x v="7"/>
    <x v="1"/>
    <x v="2115"/>
    <n v="6699.87"/>
    <n v="2344.9499999999998"/>
    <n v="1596.32"/>
    <n v="2758.59"/>
    <n v="4354.92"/>
    <n v="0.63344217574605277"/>
    <n v="0.36655552800051433"/>
    <x v="0"/>
    <n v="6699.87"/>
  </r>
  <r>
    <x v="2121"/>
    <x v="4"/>
    <x v="5"/>
    <x v="3"/>
    <x v="2"/>
    <x v="2116"/>
    <n v="9165.1299999999992"/>
    <n v="2474.59"/>
    <n v="2291.33"/>
    <n v="4399.21"/>
    <n v="6690.5399999999991"/>
    <n v="0.65752689618476245"/>
    <n v="0.34247310381523766"/>
    <x v="0"/>
    <n v="2291.2824999999998"/>
  </r>
  <r>
    <x v="2122"/>
    <x v="1"/>
    <x v="1"/>
    <x v="7"/>
    <x v="1"/>
    <x v="2117"/>
    <n v="4971.58"/>
    <n v="1242.9000000000001"/>
    <n v="1687.27"/>
    <n v="2041.42"/>
    <n v="3728.68"/>
    <n v="0.54749133741699485"/>
    <n v="0.45251134449724839"/>
    <x v="0"/>
    <n v="4971.58"/>
  </r>
  <r>
    <x v="2123"/>
    <x v="0"/>
    <x v="7"/>
    <x v="5"/>
    <x v="0"/>
    <x v="2118"/>
    <n v="1795.38"/>
    <n v="179.54"/>
    <n v="1030.01"/>
    <n v="585.84"/>
    <n v="1615.8400000000001"/>
    <n v="0.36256064956926426"/>
    <n v="0.63744553916229318"/>
    <x v="0"/>
    <n v="224.42250000000001"/>
  </r>
  <r>
    <x v="2124"/>
    <x v="4"/>
    <x v="4"/>
    <x v="5"/>
    <x v="1"/>
    <x v="2119"/>
    <n v="3988.28"/>
    <n v="877.42"/>
    <n v="3784.87"/>
    <n v="-674.02"/>
    <n v="3110.86"/>
    <n v="-0.21666677381817245"/>
    <n v="1.2166635592729984"/>
    <x v="1"/>
    <n v="498.53500000000003"/>
  </r>
  <r>
    <x v="2125"/>
    <x v="4"/>
    <x v="4"/>
    <x v="3"/>
    <x v="0"/>
    <x v="2120"/>
    <n v="5195.07"/>
    <n v="1142.92"/>
    <n v="2694.27"/>
    <n v="1357.89"/>
    <n v="4052.1499999999996"/>
    <n v="0.33510358698468717"/>
    <n v="0.6648988808410351"/>
    <x v="0"/>
    <n v="1298.7674999999999"/>
  </r>
  <r>
    <x v="2126"/>
    <x v="3"/>
    <x v="6"/>
    <x v="1"/>
    <x v="1"/>
    <x v="2121"/>
    <n v="5851.57"/>
    <n v="2048.0500000000002"/>
    <n v="1747.46"/>
    <n v="2056.06"/>
    <n v="3803.5199999999995"/>
    <n v="0.54056768467104166"/>
    <n v="0.45943231532895851"/>
    <x v="0"/>
    <n v="2925.7849999999999"/>
  </r>
  <r>
    <x v="2127"/>
    <x v="3"/>
    <x v="3"/>
    <x v="4"/>
    <x v="0"/>
    <x v="2122"/>
    <n v="6179.32"/>
    <n v="2162.7600000000002"/>
    <n v="4596.71"/>
    <n v="-580.16"/>
    <n v="4016.5599999999995"/>
    <n v="-0.14444201007827595"/>
    <n v="1.1444395203856037"/>
    <x v="1"/>
    <n v="882.76"/>
  </r>
  <r>
    <x v="2128"/>
    <x v="2"/>
    <x v="2"/>
    <x v="3"/>
    <x v="1"/>
    <x v="2123"/>
    <n v="2318.65"/>
    <n v="347.8"/>
    <n v="1387.63"/>
    <n v="583.22"/>
    <n v="1970.8500000000001"/>
    <n v="0.29592307887459723"/>
    <n v="0.70407692112540277"/>
    <x v="0"/>
    <n v="579.66250000000002"/>
  </r>
  <r>
    <x v="2129"/>
    <x v="1"/>
    <x v="1"/>
    <x v="2"/>
    <x v="0"/>
    <x v="2124"/>
    <n v="9828.26"/>
    <n v="2948.48"/>
    <n v="3860"/>
    <n v="3019.77"/>
    <n v="6879.7800000000007"/>
    <n v="0.43893409382276755"/>
    <n v="0.56106445264238092"/>
    <x v="0"/>
    <n v="1638.0433333333333"/>
  </r>
  <r>
    <x v="2130"/>
    <x v="4"/>
    <x v="4"/>
    <x v="2"/>
    <x v="0"/>
    <x v="2125"/>
    <n v="8442.39"/>
    <n v="2279.44"/>
    <n v="3119.19"/>
    <n v="3043.75"/>
    <n v="6162.9499999999989"/>
    <n v="0.49387874313437569"/>
    <n v="0.50611963426605777"/>
    <x v="0"/>
    <n v="1407.0649999999998"/>
  </r>
  <r>
    <x v="2131"/>
    <x v="2"/>
    <x v="2"/>
    <x v="0"/>
    <x v="2"/>
    <x v="2126"/>
    <n v="2747.08"/>
    <n v="412.06"/>
    <n v="1027"/>
    <n v="1308.02"/>
    <n v="2335.02"/>
    <n v="0.56017507344690842"/>
    <n v="0.43982492655309163"/>
    <x v="0"/>
    <n v="549.41599999999994"/>
  </r>
  <r>
    <x v="2132"/>
    <x v="4"/>
    <x v="5"/>
    <x v="4"/>
    <x v="0"/>
    <x v="2127"/>
    <n v="6153.67"/>
    <n v="1353.81"/>
    <n v="5192.1499999999996"/>
    <n v="-392.29"/>
    <n v="4799.8600000000006"/>
    <n v="-8.172946710945736E-2"/>
    <n v="1.0817294671094571"/>
    <x v="1"/>
    <n v="879.09571428571428"/>
  </r>
  <r>
    <x v="2133"/>
    <x v="1"/>
    <x v="1"/>
    <x v="4"/>
    <x v="0"/>
    <x v="2128"/>
    <n v="11002.71"/>
    <n v="3300.81"/>
    <n v="4970.76"/>
    <n v="2731.13"/>
    <n v="7701.9"/>
    <n v="0.35460470792921228"/>
    <n v="0.64539399368986883"/>
    <x v="0"/>
    <n v="1571.8157142857142"/>
  </r>
  <r>
    <x v="2134"/>
    <x v="2"/>
    <x v="2"/>
    <x v="7"/>
    <x v="1"/>
    <x v="2129"/>
    <n v="2220.2800000000002"/>
    <n v="333.04"/>
    <n v="553.16"/>
    <n v="1334.08"/>
    <n v="1887.2400000000002"/>
    <n v="0.70689472457133151"/>
    <n v="0.29310527542866827"/>
    <x v="0"/>
    <n v="2220.2800000000002"/>
  </r>
  <r>
    <x v="2135"/>
    <x v="3"/>
    <x v="6"/>
    <x v="6"/>
    <x v="0"/>
    <x v="2130"/>
    <n v="17808.71"/>
    <n v="7123.49"/>
    <n v="2364.85"/>
    <n v="8320.3799999999992"/>
    <n v="10685.22"/>
    <n v="0.77868120637665861"/>
    <n v="0.22131972949550877"/>
    <x v="0"/>
    <n v="5936.2366666666667"/>
  </r>
  <r>
    <x v="2136"/>
    <x v="2"/>
    <x v="2"/>
    <x v="0"/>
    <x v="0"/>
    <x v="2131"/>
    <n v="2767.83"/>
    <n v="415.17"/>
    <n v="1604.56"/>
    <n v="748.1"/>
    <n v="2352.66"/>
    <n v="0.31798049866959105"/>
    <n v="0.68201950133040901"/>
    <x v="0"/>
    <n v="553.56600000000003"/>
  </r>
  <r>
    <x v="2137"/>
    <x v="0"/>
    <x v="0"/>
    <x v="2"/>
    <x v="0"/>
    <x v="2132"/>
    <n v="1962.3"/>
    <n v="196.23"/>
    <n v="616.45000000000005"/>
    <n v="1149.6199999999999"/>
    <n v="1766.07"/>
    <n v="0.65094815041306398"/>
    <n v="0.34905184958693602"/>
    <x v="0"/>
    <n v="327.05"/>
  </r>
  <r>
    <x v="2138"/>
    <x v="0"/>
    <x v="7"/>
    <x v="2"/>
    <x v="1"/>
    <x v="2133"/>
    <n v="1158.99"/>
    <n v="115.9"/>
    <n v="762.3"/>
    <n v="280.79000000000002"/>
    <n v="1043.0899999999999"/>
    <n v="0.26919057799422874"/>
    <n v="0.73080942200577137"/>
    <x v="0"/>
    <n v="193.16499999999999"/>
  </r>
  <r>
    <x v="2139"/>
    <x v="2"/>
    <x v="2"/>
    <x v="5"/>
    <x v="1"/>
    <x v="2134"/>
    <n v="1373.08"/>
    <n v="205.96"/>
    <n v="1303.06"/>
    <n v="-135.94"/>
    <n v="1167.1199999999999"/>
    <n v="-0.11647474124340257"/>
    <n v="1.1164747412434026"/>
    <x v="1"/>
    <n v="171.63499999999999"/>
  </r>
  <r>
    <x v="2140"/>
    <x v="0"/>
    <x v="7"/>
    <x v="7"/>
    <x v="1"/>
    <x v="2135"/>
    <n v="944.26"/>
    <n v="94.43"/>
    <n v="290.58999999999997"/>
    <n v="559.24"/>
    <n v="849.82999999999993"/>
    <n v="0.65806102396949984"/>
    <n v="0.34193897603050022"/>
    <x v="0"/>
    <n v="944.26"/>
  </r>
  <r>
    <x v="2141"/>
    <x v="0"/>
    <x v="0"/>
    <x v="2"/>
    <x v="0"/>
    <x v="2136"/>
    <n v="2087.87"/>
    <n v="208.79"/>
    <n v="560.28"/>
    <n v="1318.8"/>
    <n v="1879.08"/>
    <n v="0.70183281180151991"/>
    <n v="0.29816718819848009"/>
    <x v="0"/>
    <n v="347.9783333333333"/>
  </r>
  <r>
    <x v="2142"/>
    <x v="0"/>
    <x v="0"/>
    <x v="2"/>
    <x v="0"/>
    <x v="2137"/>
    <n v="2124.5300000000002"/>
    <n v="212.45"/>
    <n v="636.92999999999995"/>
    <n v="1275.1500000000001"/>
    <n v="1912.0800000000002"/>
    <n v="0.66689155265470068"/>
    <n v="0.33310844734529932"/>
    <x v="0"/>
    <n v="354.08833333333337"/>
  </r>
  <r>
    <x v="2143"/>
    <x v="2"/>
    <x v="2"/>
    <x v="7"/>
    <x v="1"/>
    <x v="2138"/>
    <n v="2016.89"/>
    <n v="302.52999999999997"/>
    <n v="751.01"/>
    <n v="963.35"/>
    <n v="1714.3600000000001"/>
    <n v="0.56192981637462369"/>
    <n v="0.4380701836253762"/>
    <x v="0"/>
    <n v="2016.89"/>
  </r>
  <r>
    <x v="2144"/>
    <x v="0"/>
    <x v="0"/>
    <x v="2"/>
    <x v="2"/>
    <x v="2139"/>
    <n v="1263.46"/>
    <n v="126.35"/>
    <n v="757.43"/>
    <n v="379.69"/>
    <n v="1137.1100000000001"/>
    <n v="0.33390788929830884"/>
    <n v="0.66610090492564467"/>
    <x v="0"/>
    <n v="210.57666666666668"/>
  </r>
  <r>
    <x v="2145"/>
    <x v="4"/>
    <x v="4"/>
    <x v="6"/>
    <x v="1"/>
    <x v="2140"/>
    <n v="3941.76"/>
    <n v="867.19"/>
    <n v="2836.38"/>
    <n v="238.19"/>
    <n v="3074.57"/>
    <n v="7.7470995944148288E-2"/>
    <n v="0.9225290040558517"/>
    <x v="2"/>
    <n v="1313.92"/>
  </r>
  <r>
    <x v="2146"/>
    <x v="2"/>
    <x v="2"/>
    <x v="1"/>
    <x v="2"/>
    <x v="2141"/>
    <n v="3628.83"/>
    <n v="544.32000000000005"/>
    <n v="816.06"/>
    <n v="2268.4499999999998"/>
    <n v="3084.5099999999998"/>
    <n v="0.73543285643424727"/>
    <n v="0.26456714356575273"/>
    <x v="0"/>
    <n v="1814.415"/>
  </r>
  <r>
    <x v="2147"/>
    <x v="2"/>
    <x v="2"/>
    <x v="0"/>
    <x v="0"/>
    <x v="2142"/>
    <n v="5038.62"/>
    <n v="755.79"/>
    <n v="1639.39"/>
    <n v="2643.44"/>
    <n v="4282.83"/>
    <n v="0.6172180544172895"/>
    <n v="0.3827819455827105"/>
    <x v="0"/>
    <n v="1007.7239999999999"/>
  </r>
  <r>
    <x v="2148"/>
    <x v="4"/>
    <x v="4"/>
    <x v="6"/>
    <x v="2"/>
    <x v="2143"/>
    <n v="9621.43"/>
    <n v="2597.79"/>
    <n v="2960.06"/>
    <n v="4063.58"/>
    <n v="7023.64"/>
    <n v="0.57855755705019041"/>
    <n v="0.42144244294980948"/>
    <x v="0"/>
    <n v="3207.1433333333334"/>
  </r>
  <r>
    <x v="2149"/>
    <x v="4"/>
    <x v="5"/>
    <x v="6"/>
    <x v="1"/>
    <x v="2144"/>
    <n v="4200.9799999999996"/>
    <n v="924.21"/>
    <n v="2397.41"/>
    <n v="879.35"/>
    <n v="3276.7699999999995"/>
    <n v="0.26835878014019909"/>
    <n v="0.73163816807404858"/>
    <x v="0"/>
    <n v="1400.3266666666666"/>
  </r>
  <r>
    <x v="2150"/>
    <x v="4"/>
    <x v="5"/>
    <x v="1"/>
    <x v="2"/>
    <x v="2145"/>
    <n v="29.15"/>
    <n v="6.41"/>
    <n v="27.67"/>
    <n v="-4.93"/>
    <n v="22.74"/>
    <n v="-0.2167985927880387"/>
    <n v="1.2167985927880389"/>
    <x v="1"/>
    <n v="14.574999999999999"/>
  </r>
  <r>
    <x v="2151"/>
    <x v="0"/>
    <x v="7"/>
    <x v="5"/>
    <x v="0"/>
    <x v="2146"/>
    <n v="2045.68"/>
    <n v="204.57"/>
    <n v="975.24"/>
    <n v="865.87"/>
    <n v="1841.1100000000001"/>
    <n v="0.4702978094736327"/>
    <n v="0.52970219052636724"/>
    <x v="0"/>
    <n v="255.71"/>
  </r>
  <r>
    <x v="2152"/>
    <x v="0"/>
    <x v="7"/>
    <x v="4"/>
    <x v="1"/>
    <x v="2147"/>
    <n v="1204.83"/>
    <n v="120.48"/>
    <n v="915.75"/>
    <n v="168.6"/>
    <n v="1084.3499999999999"/>
    <n v="0.15548485267671877"/>
    <n v="0.84451514732328126"/>
    <x v="0"/>
    <n v="172.11857142857141"/>
  </r>
  <r>
    <x v="2153"/>
    <x v="2"/>
    <x v="2"/>
    <x v="0"/>
    <x v="1"/>
    <x v="2148"/>
    <n v="1870.63"/>
    <n v="280.58999999999997"/>
    <n v="1318.82"/>
    <n v="271.22000000000003"/>
    <n v="1590.0400000000002"/>
    <n v="0.17057432517420945"/>
    <n v="0.82942567482579044"/>
    <x v="0"/>
    <n v="374.12600000000003"/>
  </r>
  <r>
    <x v="2154"/>
    <x v="3"/>
    <x v="6"/>
    <x v="5"/>
    <x v="0"/>
    <x v="2149"/>
    <n v="7238.34"/>
    <n v="2533.42"/>
    <n v="5975.37"/>
    <n v="-1270.45"/>
    <n v="4704.92"/>
    <n v="-0.27002584528536089"/>
    <n v="1.2700258452853608"/>
    <x v="1"/>
    <n v="904.79250000000002"/>
  </r>
  <r>
    <x v="2155"/>
    <x v="3"/>
    <x v="6"/>
    <x v="5"/>
    <x v="0"/>
    <x v="2150"/>
    <n v="14005.35"/>
    <n v="5602.14"/>
    <n v="4204.1899999999996"/>
    <n v="4199.0200000000004"/>
    <n v="8403.2099999999991"/>
    <n v="0.4996923794597542"/>
    <n v="0.50030762054024591"/>
    <x v="0"/>
    <n v="1750.66875"/>
  </r>
  <r>
    <x v="2156"/>
    <x v="0"/>
    <x v="7"/>
    <x v="6"/>
    <x v="0"/>
    <x v="2151"/>
    <n v="1639.88"/>
    <n v="163.99"/>
    <n v="440.28"/>
    <n v="1035.6099999999999"/>
    <n v="1475.89"/>
    <n v="0.7016850849318037"/>
    <n v="0.29831491506819607"/>
    <x v="0"/>
    <n v="546.62666666666667"/>
  </r>
  <r>
    <x v="2157"/>
    <x v="2"/>
    <x v="2"/>
    <x v="2"/>
    <x v="0"/>
    <x v="2152"/>
    <n v="995.22"/>
    <n v="149.28"/>
    <n v="944.46"/>
    <n v="-98.53"/>
    <n v="845.94"/>
    <n v="-0.11647398160626049"/>
    <n v="1.1164621604369105"/>
    <x v="1"/>
    <n v="165.87"/>
  </r>
  <r>
    <x v="2158"/>
    <x v="0"/>
    <x v="0"/>
    <x v="5"/>
    <x v="0"/>
    <x v="2153"/>
    <n v="2059.7800000000002"/>
    <n v="205.98"/>
    <n v="796.33"/>
    <n v="1057.47"/>
    <n v="1853.8000000000002"/>
    <n v="0.57043370374366165"/>
    <n v="0.4295662962563383"/>
    <x v="0"/>
    <n v="257.47250000000003"/>
  </r>
  <r>
    <x v="2159"/>
    <x v="1"/>
    <x v="1"/>
    <x v="1"/>
    <x v="1"/>
    <x v="2154"/>
    <n v="4549.0200000000004"/>
    <n v="1137.25"/>
    <n v="2010.78"/>
    <n v="1400.98"/>
    <n v="3411.7700000000004"/>
    <n v="0.41063143177881273"/>
    <n v="0.58936563719125257"/>
    <x v="0"/>
    <n v="2274.5100000000002"/>
  </r>
  <r>
    <x v="2160"/>
    <x v="3"/>
    <x v="3"/>
    <x v="4"/>
    <x v="0"/>
    <x v="2155"/>
    <n v="9283.6299999999992"/>
    <n v="3713.45"/>
    <n v="5761.04"/>
    <n v="-190.87"/>
    <n v="5570.1799999999994"/>
    <n v="-3.4266397136178725E-2"/>
    <n v="1.0342646018620585"/>
    <x v="1"/>
    <n v="1326.232857142857"/>
  </r>
  <r>
    <x v="2161"/>
    <x v="4"/>
    <x v="4"/>
    <x v="0"/>
    <x v="2"/>
    <x v="2156"/>
    <n v="5664.3"/>
    <n v="1246.1500000000001"/>
    <n v="3526.58"/>
    <n v="891.58"/>
    <n v="4418.1499999999996"/>
    <n v="0.20179939567466024"/>
    <n v="0.79820286771612559"/>
    <x v="0"/>
    <n v="1132.8600000000001"/>
  </r>
  <r>
    <x v="2162"/>
    <x v="3"/>
    <x v="6"/>
    <x v="3"/>
    <x v="1"/>
    <x v="2157"/>
    <n v="1524.23"/>
    <n v="533.48"/>
    <n v="1446.5"/>
    <n v="-455.75"/>
    <n v="990.75"/>
    <n v="-0.4600050466818067"/>
    <n v="1.4600050466818066"/>
    <x v="1"/>
    <n v="381.0575"/>
  </r>
  <r>
    <x v="2163"/>
    <x v="0"/>
    <x v="0"/>
    <x v="7"/>
    <x v="1"/>
    <x v="2158"/>
    <n v="147.38999999999999"/>
    <n v="14.74"/>
    <n v="139.87"/>
    <n v="-7.22"/>
    <n v="132.64999999999998"/>
    <n v="-5.4428948360346785E-2"/>
    <n v="1.0544289483603471"/>
    <x v="1"/>
    <n v="147.38999999999999"/>
  </r>
  <r>
    <x v="2164"/>
    <x v="3"/>
    <x v="3"/>
    <x v="2"/>
    <x v="0"/>
    <x v="2159"/>
    <n v="8550.52"/>
    <n v="3420.21"/>
    <n v="4618.1499999999996"/>
    <n v="512.16"/>
    <n v="5130.3100000000004"/>
    <n v="9.9830224684278324E-2"/>
    <n v="0.90016977531572151"/>
    <x v="2"/>
    <n v="1425.0866666666668"/>
  </r>
  <r>
    <x v="2165"/>
    <x v="4"/>
    <x v="5"/>
    <x v="1"/>
    <x v="2"/>
    <x v="2160"/>
    <n v="9652.5300000000007"/>
    <n v="2606.1799999999998"/>
    <n v="2079.21"/>
    <n v="4967.1400000000003"/>
    <n v="7046.35"/>
    <n v="0.70492382581052604"/>
    <n v="0.29507617418947396"/>
    <x v="0"/>
    <n v="4826.2650000000003"/>
  </r>
  <r>
    <x v="2166"/>
    <x v="4"/>
    <x v="5"/>
    <x v="7"/>
    <x v="1"/>
    <x v="2161"/>
    <n v="2944.47"/>
    <n v="647.78"/>
    <n v="1239.46"/>
    <n v="1057.23"/>
    <n v="2296.6899999999996"/>
    <n v="0.46032768897848653"/>
    <n v="0.5396723110215137"/>
    <x v="0"/>
    <n v="2944.47"/>
  </r>
  <r>
    <x v="2167"/>
    <x v="1"/>
    <x v="1"/>
    <x v="4"/>
    <x v="0"/>
    <x v="2162"/>
    <n v="6652.08"/>
    <n v="1663.02"/>
    <n v="4436.2"/>
    <n v="552.86"/>
    <n v="4989.0599999999995"/>
    <n v="0.11081446204294999"/>
    <n v="0.88918553795705013"/>
    <x v="0"/>
    <n v="950.29714285714283"/>
  </r>
  <r>
    <x v="2168"/>
    <x v="4"/>
    <x v="5"/>
    <x v="4"/>
    <x v="0"/>
    <x v="2163"/>
    <n v="6420.89"/>
    <n v="1412.6"/>
    <n v="3616.08"/>
    <n v="1392.22"/>
    <n v="5008.2900000000009"/>
    <n v="0.27798310401354548"/>
    <n v="0.7220188926759431"/>
    <x v="0"/>
    <n v="917.2700000000001"/>
  </r>
  <r>
    <x v="2169"/>
    <x v="2"/>
    <x v="2"/>
    <x v="3"/>
    <x v="2"/>
    <x v="2164"/>
    <n v="1050.1099999999999"/>
    <n v="157.52000000000001"/>
    <n v="996.56"/>
    <n v="-103.96"/>
    <n v="892.58999999999992"/>
    <n v="-0.11647004783831323"/>
    <n v="1.1164812511903561"/>
    <x v="1"/>
    <n v="262.52749999999997"/>
  </r>
  <r>
    <x v="2170"/>
    <x v="0"/>
    <x v="0"/>
    <x v="5"/>
    <x v="1"/>
    <x v="2165"/>
    <n v="720.19"/>
    <n v="72.02"/>
    <n v="683.46"/>
    <n v="-35.29"/>
    <n v="648.17000000000007"/>
    <n v="-5.4445592977151049E-2"/>
    <n v="1.054445592977151"/>
    <x v="1"/>
    <n v="90.023750000000007"/>
  </r>
  <r>
    <x v="2171"/>
    <x v="3"/>
    <x v="6"/>
    <x v="6"/>
    <x v="0"/>
    <x v="2166"/>
    <n v="8101.96"/>
    <n v="3240.79"/>
    <n v="2270.96"/>
    <n v="2590.2199999999998"/>
    <n v="4861.17"/>
    <n v="0.53283880218136781"/>
    <n v="0.46716325493656879"/>
    <x v="0"/>
    <n v="2700.6533333333332"/>
  </r>
  <r>
    <x v="2172"/>
    <x v="3"/>
    <x v="6"/>
    <x v="6"/>
    <x v="2"/>
    <x v="2167"/>
    <n v="8328.69"/>
    <n v="3331.48"/>
    <n v="2841.88"/>
    <n v="2155.33"/>
    <n v="4997.2100000000009"/>
    <n v="0.43130666912136961"/>
    <n v="0.56869333087863017"/>
    <x v="0"/>
    <n v="2776.23"/>
  </r>
  <r>
    <x v="2173"/>
    <x v="3"/>
    <x v="6"/>
    <x v="0"/>
    <x v="1"/>
    <x v="2168"/>
    <n v="3831.6"/>
    <n v="1341.06"/>
    <n v="3636.19"/>
    <n v="-1145.6500000000001"/>
    <n v="2490.54"/>
    <n v="-0.46000064243095878"/>
    <n v="1.4600006424309588"/>
    <x v="1"/>
    <n v="766.31999999999994"/>
  </r>
  <r>
    <x v="2174"/>
    <x v="0"/>
    <x v="7"/>
    <x v="1"/>
    <x v="1"/>
    <x v="2169"/>
    <n v="544.49"/>
    <n v="54.45"/>
    <n v="292.61"/>
    <n v="197.43"/>
    <n v="490.04"/>
    <n v="0.40288547873642966"/>
    <n v="0.59711452126357034"/>
    <x v="0"/>
    <n v="272.245"/>
  </r>
  <r>
    <x v="2175"/>
    <x v="4"/>
    <x v="4"/>
    <x v="1"/>
    <x v="1"/>
    <x v="2170"/>
    <n v="3699.14"/>
    <n v="813.81"/>
    <n v="1579.9"/>
    <n v="1305.43"/>
    <n v="2885.33"/>
    <n v="0.45243698294475854"/>
    <n v="0.54756301705524157"/>
    <x v="0"/>
    <n v="1849.57"/>
  </r>
  <r>
    <x v="2176"/>
    <x v="4"/>
    <x v="4"/>
    <x v="5"/>
    <x v="0"/>
    <x v="2171"/>
    <n v="3741.95"/>
    <n v="823.23"/>
    <n v="3551.11"/>
    <n v="-632.39"/>
    <n v="2918.72"/>
    <n v="-0.21666689507729417"/>
    <n v="1.2166668950772943"/>
    <x v="1"/>
    <n v="467.74374999999998"/>
  </r>
  <r>
    <x v="2177"/>
    <x v="0"/>
    <x v="0"/>
    <x v="4"/>
    <x v="0"/>
    <x v="2172"/>
    <n v="1000.43"/>
    <n v="100.04"/>
    <n v="828.56"/>
    <n v="71.83"/>
    <n v="900.39"/>
    <n v="7.9776541276557936E-2"/>
    <n v="0.92022345872344202"/>
    <x v="2"/>
    <n v="142.91857142857143"/>
  </r>
  <r>
    <x v="2178"/>
    <x v="3"/>
    <x v="3"/>
    <x v="0"/>
    <x v="0"/>
    <x v="2173"/>
    <n v="10863.45"/>
    <n v="4345.38"/>
    <n v="2929.11"/>
    <n v="3588.96"/>
    <n v="6518.0700000000006"/>
    <n v="0.55061697711132274"/>
    <n v="0.44938302288867715"/>
    <x v="0"/>
    <n v="2172.69"/>
  </r>
  <r>
    <x v="2179"/>
    <x v="1"/>
    <x v="1"/>
    <x v="5"/>
    <x v="0"/>
    <x v="2174"/>
    <n v="4407.1000000000004"/>
    <n v="1101.78"/>
    <n v="4182.34"/>
    <n v="-877.01"/>
    <n v="3305.3200000000006"/>
    <n v="-0.26533285733302669"/>
    <n v="1.265335882758704"/>
    <x v="1"/>
    <n v="550.88750000000005"/>
  </r>
  <r>
    <x v="2180"/>
    <x v="1"/>
    <x v="1"/>
    <x v="7"/>
    <x v="1"/>
    <x v="2175"/>
    <n v="3951.59"/>
    <n v="987.9"/>
    <n v="1399.28"/>
    <n v="1564.41"/>
    <n v="2963.69"/>
    <n v="0.52785885163428026"/>
    <n v="0.47214114836571974"/>
    <x v="0"/>
    <n v="3951.59"/>
  </r>
  <r>
    <x v="2181"/>
    <x v="2"/>
    <x v="2"/>
    <x v="6"/>
    <x v="1"/>
    <x v="2176"/>
    <n v="2083.56"/>
    <n v="312.52999999999997"/>
    <n v="822.06"/>
    <n v="948.97"/>
    <n v="1771.03"/>
    <n v="0.53582943259007476"/>
    <n v="0.46417056740992529"/>
    <x v="0"/>
    <n v="694.52"/>
  </r>
  <r>
    <x v="2182"/>
    <x v="2"/>
    <x v="2"/>
    <x v="6"/>
    <x v="0"/>
    <x v="2177"/>
    <n v="2131.0700000000002"/>
    <n v="319.66000000000003"/>
    <n v="1209.68"/>
    <n v="601.73"/>
    <n v="1811.41"/>
    <n v="0.33218873695077317"/>
    <n v="0.66781126304922689"/>
    <x v="0"/>
    <n v="710.35666666666668"/>
  </r>
  <r>
    <x v="2183"/>
    <x v="3"/>
    <x v="3"/>
    <x v="4"/>
    <x v="0"/>
    <x v="2178"/>
    <n v="11989.11"/>
    <n v="4795.6400000000003"/>
    <n v="4251.96"/>
    <n v="2941.51"/>
    <n v="7193.47"/>
    <n v="0.40891391776152541"/>
    <n v="0.59108608223847459"/>
    <x v="0"/>
    <n v="1712.73"/>
  </r>
  <r>
    <x v="2184"/>
    <x v="0"/>
    <x v="7"/>
    <x v="1"/>
    <x v="1"/>
    <x v="2179"/>
    <n v="916.58"/>
    <n v="91.66"/>
    <n v="298.02999999999997"/>
    <n v="526.89"/>
    <n v="824.92000000000007"/>
    <n v="0.63871648159821548"/>
    <n v="0.36128351840178435"/>
    <x v="0"/>
    <n v="458.29"/>
  </r>
  <r>
    <x v="2185"/>
    <x v="1"/>
    <x v="1"/>
    <x v="4"/>
    <x v="1"/>
    <x v="2180"/>
    <n v="6950.41"/>
    <n v="1737.6"/>
    <n v="5514.96"/>
    <n v="-302.14999999999998"/>
    <n v="5212.8099999999995"/>
    <n v="-5.7962979659722878E-2"/>
    <n v="1.057962979659723"/>
    <x v="1"/>
    <n v="992.91571428571422"/>
  </r>
  <r>
    <x v="2186"/>
    <x v="3"/>
    <x v="6"/>
    <x v="5"/>
    <x v="0"/>
    <x v="2181"/>
    <n v="15315.45"/>
    <n v="6126.18"/>
    <n v="5899.3"/>
    <n v="3289.98"/>
    <n v="9189.27"/>
    <n v="0.35802408678817793"/>
    <n v="0.64197700143754621"/>
    <x v="0"/>
    <n v="1914.4312500000001"/>
  </r>
  <r>
    <x v="2187"/>
    <x v="3"/>
    <x v="3"/>
    <x v="1"/>
    <x v="2"/>
    <x v="2182"/>
    <n v="10093.959999999999"/>
    <n v="4037.58"/>
    <n v="1886.24"/>
    <n v="4170.13"/>
    <n v="6056.3799999999992"/>
    <n v="0.68855157701465242"/>
    <n v="0.31144677183399988"/>
    <x v="0"/>
    <n v="5046.9799999999996"/>
  </r>
  <r>
    <x v="2188"/>
    <x v="4"/>
    <x v="4"/>
    <x v="0"/>
    <x v="0"/>
    <x v="2183"/>
    <n v="6431.14"/>
    <n v="1414.85"/>
    <n v="3136.01"/>
    <n v="1880.29"/>
    <n v="5016.2900000000009"/>
    <n v="0.37483678176500951"/>
    <n v="0.62516521174015049"/>
    <x v="0"/>
    <n v="1286.2280000000001"/>
  </r>
  <r>
    <x v="2189"/>
    <x v="0"/>
    <x v="0"/>
    <x v="5"/>
    <x v="0"/>
    <x v="2184"/>
    <n v="2993.62"/>
    <n v="299.36"/>
    <n v="1106.5899999999999"/>
    <n v="1587.66"/>
    <n v="2694.2599999999998"/>
    <n v="0.58927497717369526"/>
    <n v="0.4107213112320266"/>
    <x v="0"/>
    <n v="374.20249999999999"/>
  </r>
  <r>
    <x v="2190"/>
    <x v="0"/>
    <x v="0"/>
    <x v="3"/>
    <x v="0"/>
    <x v="2185"/>
    <n v="1347.42"/>
    <n v="134.74"/>
    <n v="527.51"/>
    <n v="685.17"/>
    <n v="1212.68"/>
    <n v="0.56500478279513133"/>
    <n v="0.4349952172048685"/>
    <x v="0"/>
    <n v="336.85500000000002"/>
  </r>
  <r>
    <x v="2191"/>
    <x v="1"/>
    <x v="1"/>
    <x v="7"/>
    <x v="1"/>
    <x v="2186"/>
    <n v="2388.48"/>
    <n v="597.12"/>
    <n v="1676.45"/>
    <n v="114.91"/>
    <n v="1791.3600000000001"/>
    <n v="6.414679349767774E-2"/>
    <n v="0.93585320650232218"/>
    <x v="2"/>
    <n v="2388.48"/>
  </r>
  <r>
    <x v="2192"/>
    <x v="3"/>
    <x v="3"/>
    <x v="2"/>
    <x v="0"/>
    <x v="2187"/>
    <n v="6363.16"/>
    <n v="2227.11"/>
    <n v="4192.22"/>
    <n v="-56.16"/>
    <n v="4136.0499999999993"/>
    <n v="-1.3578172410875111E-2"/>
    <n v="1.0135805901766179"/>
    <x v="1"/>
    <n v="1060.5266666666666"/>
  </r>
  <r>
    <x v="2193"/>
    <x v="0"/>
    <x v="7"/>
    <x v="3"/>
    <x v="2"/>
    <x v="2188"/>
    <n v="1717.65"/>
    <n v="171.77"/>
    <n v="541.20000000000005"/>
    <n v="1004.69"/>
    <n v="1545.88"/>
    <n v="0.64991461174217924"/>
    <n v="0.35009185706523144"/>
    <x v="0"/>
    <n v="429.41250000000002"/>
  </r>
  <r>
    <x v="2194"/>
    <x v="1"/>
    <x v="1"/>
    <x v="5"/>
    <x v="2"/>
    <x v="2189"/>
    <n v="8074.8"/>
    <n v="2422.44"/>
    <n v="5220.12"/>
    <n v="432.24"/>
    <n v="5652.3600000000006"/>
    <n v="7.6470713118060418E-2"/>
    <n v="0.92352928688193947"/>
    <x v="2"/>
    <n v="1009.35"/>
  </r>
  <r>
    <x v="2195"/>
    <x v="4"/>
    <x v="4"/>
    <x v="3"/>
    <x v="0"/>
    <x v="2190"/>
    <n v="4692.0200000000004"/>
    <n v="1032.25"/>
    <n v="2818.33"/>
    <n v="841.45"/>
    <n v="3659.7700000000004"/>
    <n v="0.2299188200351388"/>
    <n v="0.77008391237700724"/>
    <x v="0"/>
    <n v="1173.0050000000001"/>
  </r>
  <r>
    <x v="2196"/>
    <x v="0"/>
    <x v="0"/>
    <x v="1"/>
    <x v="1"/>
    <x v="2191"/>
    <n v="1021.89"/>
    <n v="102.19"/>
    <n v="292.58999999999997"/>
    <n v="627.11"/>
    <n v="919.7"/>
    <n v="0.68186365119060566"/>
    <n v="0.31813634880939434"/>
    <x v="0"/>
    <n v="510.94499999999999"/>
  </r>
  <r>
    <x v="2197"/>
    <x v="4"/>
    <x v="5"/>
    <x v="1"/>
    <x v="1"/>
    <x v="2192"/>
    <n v="3857.76"/>
    <n v="848.71"/>
    <n v="2319.5300000000002"/>
    <n v="689.52"/>
    <n v="3009.05"/>
    <n v="0.22914873465047106"/>
    <n v="0.77085126534952897"/>
    <x v="0"/>
    <n v="1928.88"/>
  </r>
  <r>
    <x v="2198"/>
    <x v="2"/>
    <x v="2"/>
    <x v="1"/>
    <x v="2"/>
    <x v="2193"/>
    <n v="4114.71"/>
    <n v="617.21"/>
    <n v="624.88"/>
    <n v="2872.62"/>
    <n v="3497.5"/>
    <n v="0.8213352394567548"/>
    <n v="0.17866476054324518"/>
    <x v="0"/>
    <n v="2057.355"/>
  </r>
  <r>
    <x v="2199"/>
    <x v="1"/>
    <x v="1"/>
    <x v="3"/>
    <x v="0"/>
    <x v="2194"/>
    <n v="7924.58"/>
    <n v="1981.15"/>
    <n v="2944.18"/>
    <n v="2999.26"/>
    <n v="5943.43"/>
    <n v="0.50463452921965934"/>
    <n v="0.4953671533104621"/>
    <x v="0"/>
    <n v="1981.145"/>
  </r>
  <r>
    <x v="2200"/>
    <x v="0"/>
    <x v="7"/>
    <x v="4"/>
    <x v="1"/>
    <x v="2195"/>
    <n v="633.74"/>
    <n v="63.37"/>
    <n v="601.41999999999996"/>
    <n v="-31.05"/>
    <n v="570.37"/>
    <n v="-5.4438347037887691E-2"/>
    <n v="1.0544383470378875"/>
    <x v="1"/>
    <n v="90.534285714285716"/>
  </r>
  <r>
    <x v="2201"/>
    <x v="1"/>
    <x v="1"/>
    <x v="7"/>
    <x v="1"/>
    <x v="2196"/>
    <n v="2603.37"/>
    <n v="650.84"/>
    <n v="1798.26"/>
    <n v="154.27000000000001"/>
    <n v="1952.5299999999997"/>
    <n v="7.9010309700747253E-2"/>
    <n v="0.92098969029925293"/>
    <x v="2"/>
    <n v="2603.37"/>
  </r>
  <r>
    <x v="2202"/>
    <x v="0"/>
    <x v="7"/>
    <x v="4"/>
    <x v="0"/>
    <x v="2197"/>
    <n v="1572.72"/>
    <n v="157.27000000000001"/>
    <n v="795.32"/>
    <n v="620.13"/>
    <n v="1415.45"/>
    <n v="0.43811508707478186"/>
    <n v="0.56188491292521814"/>
    <x v="0"/>
    <n v="224.67428571428573"/>
  </r>
  <r>
    <x v="2203"/>
    <x v="1"/>
    <x v="1"/>
    <x v="1"/>
    <x v="2"/>
    <x v="2198"/>
    <n v="10177.59"/>
    <n v="3053.28"/>
    <n v="2346.11"/>
    <n v="4778.2"/>
    <n v="7124.3099999999995"/>
    <n v="0.67068951238786634"/>
    <n v="0.32931048761213372"/>
    <x v="0"/>
    <n v="5088.7950000000001"/>
  </r>
  <r>
    <x v="2204"/>
    <x v="2"/>
    <x v="2"/>
    <x v="5"/>
    <x v="1"/>
    <x v="2199"/>
    <n v="2504.94"/>
    <n v="375.74"/>
    <n v="1476.4"/>
    <n v="652.79999999999995"/>
    <n v="2129.1999999999998"/>
    <n v="0.30659402592523016"/>
    <n v="0.69340597407477"/>
    <x v="0"/>
    <n v="313.11750000000001"/>
  </r>
  <r>
    <x v="2205"/>
    <x v="2"/>
    <x v="2"/>
    <x v="5"/>
    <x v="0"/>
    <x v="2200"/>
    <n v="2797.86"/>
    <n v="419.68"/>
    <n v="2002.67"/>
    <n v="375.51"/>
    <n v="2378.1800000000003"/>
    <n v="0.15789805649698507"/>
    <n v="0.84210194350301482"/>
    <x v="0"/>
    <n v="349.73250000000002"/>
  </r>
  <r>
    <x v="2206"/>
    <x v="4"/>
    <x v="4"/>
    <x v="6"/>
    <x v="0"/>
    <x v="2201"/>
    <n v="11029.88"/>
    <n v="2978.07"/>
    <n v="2850.77"/>
    <n v="5201.05"/>
    <n v="8051.8099999999995"/>
    <n v="0.64594792972014992"/>
    <n v="0.35405331223662756"/>
    <x v="0"/>
    <n v="3676.6266666666666"/>
  </r>
  <r>
    <x v="2207"/>
    <x v="1"/>
    <x v="1"/>
    <x v="4"/>
    <x v="0"/>
    <x v="2202"/>
    <n v="6851.17"/>
    <n v="1712.79"/>
    <n v="5321.33"/>
    <n v="-182.95"/>
    <n v="5138.38"/>
    <n v="-3.5604606899450796E-2"/>
    <n v="1.0356046068994507"/>
    <x v="1"/>
    <n v="978.73857142857139"/>
  </r>
  <r>
    <x v="2208"/>
    <x v="2"/>
    <x v="2"/>
    <x v="7"/>
    <x v="1"/>
    <x v="2203"/>
    <n v="2089.89"/>
    <n v="313.48"/>
    <n v="642.73"/>
    <n v="1133.68"/>
    <n v="1776.4099999999999"/>
    <n v="0.63818600435710238"/>
    <n v="0.36181399564289779"/>
    <x v="0"/>
    <n v="2089.89"/>
  </r>
  <r>
    <x v="2209"/>
    <x v="0"/>
    <x v="0"/>
    <x v="5"/>
    <x v="1"/>
    <x v="2204"/>
    <n v="1046.44"/>
    <n v="104.64"/>
    <n v="829.7"/>
    <n v="112.1"/>
    <n v="941.80000000000007"/>
    <n v="0.11902739435124229"/>
    <n v="0.88097260564875768"/>
    <x v="0"/>
    <n v="130.80500000000001"/>
  </r>
  <r>
    <x v="2210"/>
    <x v="2"/>
    <x v="2"/>
    <x v="6"/>
    <x v="2"/>
    <x v="2205"/>
    <n v="2037.93"/>
    <n v="305.69"/>
    <n v="790.25"/>
    <n v="941.99"/>
    <n v="1732.24"/>
    <n v="0.54379878076940835"/>
    <n v="0.45620121923059159"/>
    <x v="0"/>
    <n v="679.31000000000006"/>
  </r>
  <r>
    <x v="2211"/>
    <x v="0"/>
    <x v="0"/>
    <x v="7"/>
    <x v="1"/>
    <x v="2206"/>
    <n v="715.21"/>
    <n v="71.52"/>
    <n v="282.05"/>
    <n v="361.64"/>
    <n v="643.69000000000005"/>
    <n v="0.56182323789401722"/>
    <n v="0.43817676210598266"/>
    <x v="0"/>
    <n v="715.21"/>
  </r>
  <r>
    <x v="2212"/>
    <x v="1"/>
    <x v="1"/>
    <x v="1"/>
    <x v="1"/>
    <x v="2207"/>
    <n v="4366.4399999999996"/>
    <n v="1091.6099999999999"/>
    <n v="2124.33"/>
    <n v="1150.5"/>
    <n v="3274.83"/>
    <n v="0.35131594617125167"/>
    <n v="0.64868405382874839"/>
    <x v="0"/>
    <n v="2183.2199999999998"/>
  </r>
  <r>
    <x v="2213"/>
    <x v="4"/>
    <x v="5"/>
    <x v="4"/>
    <x v="0"/>
    <x v="2208"/>
    <n v="8817.42"/>
    <n v="2380.6999999999998"/>
    <n v="3487.63"/>
    <n v="2949.09"/>
    <n v="6436.72"/>
    <n v="0.45816658173728236"/>
    <n v="0.54183341826271769"/>
    <x v="0"/>
    <n v="1259.6314285714286"/>
  </r>
  <r>
    <x v="2214"/>
    <x v="2"/>
    <x v="2"/>
    <x v="2"/>
    <x v="2"/>
    <x v="2209"/>
    <n v="2923.91"/>
    <n v="438.59"/>
    <n v="1865.25"/>
    <n v="620.07000000000005"/>
    <n v="2485.3199999999997"/>
    <n v="0.24949302303123949"/>
    <n v="0.75050697696876068"/>
    <x v="0"/>
    <n v="487.31833333333333"/>
  </r>
  <r>
    <x v="2215"/>
    <x v="3"/>
    <x v="3"/>
    <x v="0"/>
    <x v="0"/>
    <x v="2210"/>
    <n v="7238.85"/>
    <n v="2533.6"/>
    <n v="4416.33"/>
    <n v="288.93"/>
    <n v="4705.25"/>
    <n v="6.1405876414643221E-2"/>
    <n v="0.93859624887094206"/>
    <x v="2"/>
    <n v="1447.77"/>
  </r>
  <r>
    <x v="2216"/>
    <x v="4"/>
    <x v="5"/>
    <x v="1"/>
    <x v="2"/>
    <x v="2211"/>
    <n v="4302.87"/>
    <n v="946.63"/>
    <n v="1475.59"/>
    <n v="1880.64"/>
    <n v="3356.24"/>
    <n v="0.5603413343503445"/>
    <n v="0.43965568612494937"/>
    <x v="0"/>
    <n v="2151.4349999999999"/>
  </r>
  <r>
    <x v="2217"/>
    <x v="4"/>
    <x v="4"/>
    <x v="5"/>
    <x v="0"/>
    <x v="2212"/>
    <n v="8805.07"/>
    <n v="2377.37"/>
    <n v="4776.1400000000003"/>
    <n v="1651.56"/>
    <n v="6427.7"/>
    <n v="0.25694416354216904"/>
    <n v="0.74305583645783102"/>
    <x v="0"/>
    <n v="1100.63375"/>
  </r>
  <r>
    <x v="2218"/>
    <x v="4"/>
    <x v="4"/>
    <x v="3"/>
    <x v="2"/>
    <x v="2213"/>
    <n v="9482.48"/>
    <n v="2560.27"/>
    <n v="3311.32"/>
    <n v="3610.89"/>
    <n v="6922.2099999999991"/>
    <n v="0.52163832070971561"/>
    <n v="0.47836167929028456"/>
    <x v="0"/>
    <n v="2370.62"/>
  </r>
  <r>
    <x v="2219"/>
    <x v="0"/>
    <x v="7"/>
    <x v="2"/>
    <x v="1"/>
    <x v="2214"/>
    <n v="604.45000000000005"/>
    <n v="60.45"/>
    <n v="573.63"/>
    <n v="-29.62"/>
    <n v="544"/>
    <n v="-5.4448529411764708E-2"/>
    <n v="1.0544669117647059"/>
    <x v="1"/>
    <n v="100.74166666666667"/>
  </r>
  <r>
    <x v="2220"/>
    <x v="0"/>
    <x v="0"/>
    <x v="3"/>
    <x v="0"/>
    <x v="2215"/>
    <n v="532.84"/>
    <n v="53.28"/>
    <n v="505.66"/>
    <n v="-26.11"/>
    <n v="479.56000000000006"/>
    <n v="-5.4445741930102584E-2"/>
    <n v="1.0544248894820252"/>
    <x v="1"/>
    <n v="133.21"/>
  </r>
  <r>
    <x v="2221"/>
    <x v="3"/>
    <x v="3"/>
    <x v="7"/>
    <x v="1"/>
    <x v="2216"/>
    <n v="4745.3900000000003"/>
    <n v="1660.89"/>
    <n v="1607.14"/>
    <n v="1477.37"/>
    <n v="3084.5"/>
    <n v="0.47896579672556328"/>
    <n v="0.52103744529097107"/>
    <x v="0"/>
    <n v="4745.3900000000003"/>
  </r>
  <r>
    <x v="2222"/>
    <x v="0"/>
    <x v="0"/>
    <x v="3"/>
    <x v="0"/>
    <x v="2217"/>
    <n v="2496.79"/>
    <n v="249.68"/>
    <n v="477.32"/>
    <n v="1769.79"/>
    <n v="2247.11"/>
    <n v="0.78758494243717481"/>
    <n v="0.21241505756282514"/>
    <x v="0"/>
    <n v="624.19749999999999"/>
  </r>
  <r>
    <x v="2223"/>
    <x v="0"/>
    <x v="7"/>
    <x v="2"/>
    <x v="0"/>
    <x v="2218"/>
    <n v="2426.52"/>
    <n v="242.65"/>
    <n v="794.81"/>
    <n v="1389.06"/>
    <n v="2183.87"/>
    <n v="0.63605434389409632"/>
    <n v="0.36394565610590374"/>
    <x v="0"/>
    <n v="404.42"/>
  </r>
  <r>
    <x v="2224"/>
    <x v="2"/>
    <x v="2"/>
    <x v="2"/>
    <x v="0"/>
    <x v="2219"/>
    <n v="3164.95"/>
    <n v="474.74"/>
    <n v="1898.85"/>
    <n v="791.35"/>
    <n v="2690.21"/>
    <n v="0.29415919203333568"/>
    <n v="0.70583709078473422"/>
    <x v="0"/>
    <n v="527.49166666666667"/>
  </r>
  <r>
    <x v="2225"/>
    <x v="4"/>
    <x v="4"/>
    <x v="1"/>
    <x v="1"/>
    <x v="2220"/>
    <n v="2473.54"/>
    <n v="544.17999999999995"/>
    <n v="1834.51"/>
    <n v="94.85"/>
    <n v="1929.3600000000001"/>
    <n v="4.9161379939461784E-2"/>
    <n v="0.9508386200605381"/>
    <x v="2"/>
    <n v="1236.77"/>
  </r>
  <r>
    <x v="2226"/>
    <x v="1"/>
    <x v="1"/>
    <x v="6"/>
    <x v="1"/>
    <x v="2221"/>
    <n v="7285.13"/>
    <n v="1821.28"/>
    <n v="2613.6"/>
    <n v="2850.25"/>
    <n v="5463.85"/>
    <n v="0.52165597518233475"/>
    <n v="0.47834402481766514"/>
    <x v="0"/>
    <n v="2428.3766666666666"/>
  </r>
  <r>
    <x v="2227"/>
    <x v="1"/>
    <x v="1"/>
    <x v="1"/>
    <x v="2"/>
    <x v="2222"/>
    <n v="6470.46"/>
    <n v="1617.61"/>
    <n v="1883.79"/>
    <n v="2969.06"/>
    <n v="4852.8500000000004"/>
    <n v="0.61181779778892809"/>
    <n v="0.3881822022110718"/>
    <x v="0"/>
    <n v="3235.23"/>
  </r>
  <r>
    <x v="2228"/>
    <x v="3"/>
    <x v="6"/>
    <x v="7"/>
    <x v="1"/>
    <x v="2223"/>
    <n v="4893.04"/>
    <n v="1712.57"/>
    <n v="2042.3"/>
    <n v="1138.18"/>
    <n v="3180.4700000000003"/>
    <n v="0.3578653469455772"/>
    <n v="0.64213779724380349"/>
    <x v="0"/>
    <n v="4893.04"/>
  </r>
  <r>
    <x v="2229"/>
    <x v="3"/>
    <x v="3"/>
    <x v="5"/>
    <x v="0"/>
    <x v="2224"/>
    <n v="13156.06"/>
    <n v="5262.42"/>
    <n v="6092.68"/>
    <n v="1800.96"/>
    <n v="7893.6399999999994"/>
    <n v="0.2281532980982158"/>
    <n v="0.77184670190178428"/>
    <x v="0"/>
    <n v="1644.5074999999999"/>
  </r>
  <r>
    <x v="2230"/>
    <x v="1"/>
    <x v="1"/>
    <x v="3"/>
    <x v="0"/>
    <x v="2225"/>
    <n v="11164.98"/>
    <n v="3349.49"/>
    <n v="2476.83"/>
    <n v="5338.65"/>
    <n v="7815.49"/>
    <n v="0.68308576941432975"/>
    <n v="0.31691295107536444"/>
    <x v="0"/>
    <n v="2791.2449999999999"/>
  </r>
  <r>
    <x v="2231"/>
    <x v="4"/>
    <x v="5"/>
    <x v="6"/>
    <x v="1"/>
    <x v="2226"/>
    <n v="1594.2"/>
    <n v="350.72"/>
    <n v="1512.9"/>
    <n v="-269.42"/>
    <n v="1243.48"/>
    <n v="-0.21666613053688039"/>
    <n v="1.2166661305368804"/>
    <x v="1"/>
    <n v="531.4"/>
  </r>
  <r>
    <x v="2232"/>
    <x v="4"/>
    <x v="5"/>
    <x v="4"/>
    <x v="2"/>
    <x v="2227"/>
    <n v="6439.04"/>
    <n v="1416.59"/>
    <n v="3385.44"/>
    <n v="1637.01"/>
    <n v="5022.45"/>
    <n v="0.3259385359734791"/>
    <n v="0.67406146402652101"/>
    <x v="0"/>
    <n v="919.86285714285714"/>
  </r>
  <r>
    <x v="2233"/>
    <x v="4"/>
    <x v="5"/>
    <x v="0"/>
    <x v="0"/>
    <x v="2228"/>
    <n v="8736.32"/>
    <n v="2358.81"/>
    <n v="2571.79"/>
    <n v="3805.72"/>
    <n v="6377.51"/>
    <n v="0.5967407342364025"/>
    <n v="0.40325926576359739"/>
    <x v="0"/>
    <n v="1747.2639999999999"/>
  </r>
  <r>
    <x v="2234"/>
    <x v="2"/>
    <x v="2"/>
    <x v="2"/>
    <x v="2"/>
    <x v="2229"/>
    <n v="2837.87"/>
    <n v="425.68"/>
    <n v="1620.79"/>
    <n v="791.39"/>
    <n v="2412.19"/>
    <n v="0.32807946306053831"/>
    <n v="0.67191639132904124"/>
    <x v="0"/>
    <n v="472.9783333333333"/>
  </r>
  <r>
    <x v="2235"/>
    <x v="4"/>
    <x v="5"/>
    <x v="6"/>
    <x v="0"/>
    <x v="2230"/>
    <n v="8825.16"/>
    <n v="2382.79"/>
    <n v="2269.39"/>
    <n v="4172.9799999999996"/>
    <n v="6442.37"/>
    <n v="0.64773988454559417"/>
    <n v="0.35226011545440572"/>
    <x v="0"/>
    <n v="2941.72"/>
  </r>
  <r>
    <x v="2236"/>
    <x v="3"/>
    <x v="6"/>
    <x v="5"/>
    <x v="0"/>
    <x v="2231"/>
    <n v="17110.16"/>
    <n v="6844.06"/>
    <n v="5167.21"/>
    <n v="5098.88"/>
    <n v="10266.099999999999"/>
    <n v="0.49667156953468217"/>
    <n v="0.50332745638557985"/>
    <x v="0"/>
    <n v="2138.77"/>
  </r>
  <r>
    <x v="2237"/>
    <x v="1"/>
    <x v="1"/>
    <x v="4"/>
    <x v="0"/>
    <x v="2232"/>
    <n v="6910.49"/>
    <n v="1727.62"/>
    <n v="4754.25"/>
    <n v="428.62"/>
    <n v="5182.87"/>
    <n v="8.2699353832914976E-2"/>
    <n v="0.91730064616708507"/>
    <x v="2"/>
    <n v="987.21285714285716"/>
  </r>
  <r>
    <x v="2238"/>
    <x v="3"/>
    <x v="3"/>
    <x v="1"/>
    <x v="2"/>
    <x v="2233"/>
    <n v="6539.78"/>
    <n v="2288.92"/>
    <n v="1932.03"/>
    <n v="2318.83"/>
    <n v="4250.8599999999997"/>
    <n v="0.54549667596674556"/>
    <n v="0.4545033240332545"/>
    <x v="0"/>
    <n v="3269.89"/>
  </r>
  <r>
    <x v="2239"/>
    <x v="4"/>
    <x v="5"/>
    <x v="4"/>
    <x v="0"/>
    <x v="2234"/>
    <n v="13569.94"/>
    <n v="3663.88"/>
    <n v="4090.87"/>
    <n v="5815.19"/>
    <n v="9906.0600000000013"/>
    <n v="0.58703359357807228"/>
    <n v="0.4129664064219275"/>
    <x v="0"/>
    <n v="1938.5628571428572"/>
  </r>
  <r>
    <x v="2240"/>
    <x v="2"/>
    <x v="2"/>
    <x v="0"/>
    <x v="0"/>
    <x v="2235"/>
    <n v="2667.11"/>
    <n v="400.07"/>
    <n v="1151.94"/>
    <n v="1115.0999999999999"/>
    <n v="2267.04"/>
    <n v="0.49187486766885452"/>
    <n v="0.50812513233114553"/>
    <x v="0"/>
    <n v="533.42200000000003"/>
  </r>
  <r>
    <x v="2241"/>
    <x v="3"/>
    <x v="3"/>
    <x v="5"/>
    <x v="0"/>
    <x v="2236"/>
    <n v="9799.44"/>
    <n v="3919.78"/>
    <n v="3831.75"/>
    <n v="2047.92"/>
    <n v="5879.66"/>
    <n v="0.34830585442015355"/>
    <n v="0.65169584635846289"/>
    <x v="0"/>
    <n v="1224.93"/>
  </r>
  <r>
    <x v="2242"/>
    <x v="4"/>
    <x v="4"/>
    <x v="2"/>
    <x v="2"/>
    <x v="2237"/>
    <n v="6444.87"/>
    <n v="1417.87"/>
    <n v="2896.82"/>
    <n v="2130.1799999999998"/>
    <n v="5027"/>
    <n v="0.42374776208474235"/>
    <n v="0.57625223791525759"/>
    <x v="0"/>
    <n v="1074.145"/>
  </r>
  <r>
    <x v="2243"/>
    <x v="4"/>
    <x v="5"/>
    <x v="5"/>
    <x v="0"/>
    <x v="2238"/>
    <n v="6929.4"/>
    <n v="1524.47"/>
    <n v="5380.4"/>
    <n v="24.53"/>
    <n v="5404.9299999999994"/>
    <n v="4.538449156603324E-3"/>
    <n v="0.99546155084339671"/>
    <x v="2"/>
    <n v="866.17499999999995"/>
  </r>
  <r>
    <x v="2244"/>
    <x v="1"/>
    <x v="1"/>
    <x v="7"/>
    <x v="1"/>
    <x v="2239"/>
    <n v="2556.9499999999998"/>
    <n v="639.24"/>
    <n v="1979.84"/>
    <n v="-62.13"/>
    <n v="1917.7099999999998"/>
    <n v="-3.2398016384124817E-2"/>
    <n v="1.0323980163841249"/>
    <x v="1"/>
    <n v="2556.9499999999998"/>
  </r>
  <r>
    <x v="2245"/>
    <x v="3"/>
    <x v="3"/>
    <x v="7"/>
    <x v="1"/>
    <x v="2240"/>
    <n v="4719.42"/>
    <n v="1651.8"/>
    <n v="1372.66"/>
    <n v="1694.96"/>
    <n v="3067.62"/>
    <n v="0.5525325822624706"/>
    <n v="0.44746741773752946"/>
    <x v="0"/>
    <n v="4719.42"/>
  </r>
  <r>
    <x v="2246"/>
    <x v="2"/>
    <x v="2"/>
    <x v="6"/>
    <x v="1"/>
    <x v="2241"/>
    <n v="735.99"/>
    <n v="110.4"/>
    <n v="698.45"/>
    <n v="-72.86"/>
    <n v="625.59"/>
    <n v="-0.11646605604309532"/>
    <n v="1.1164660560430952"/>
    <x v="1"/>
    <n v="245.33"/>
  </r>
  <r>
    <x v="2247"/>
    <x v="1"/>
    <x v="1"/>
    <x v="4"/>
    <x v="1"/>
    <x v="2242"/>
    <n v="4117.96"/>
    <n v="1029.49"/>
    <n v="3907.95"/>
    <n v="-819.48"/>
    <n v="3088.4700000000003"/>
    <n v="-0.26533526309143363"/>
    <n v="1.2653352630914334"/>
    <x v="1"/>
    <n v="588.28"/>
  </r>
  <r>
    <x v="2248"/>
    <x v="3"/>
    <x v="3"/>
    <x v="6"/>
    <x v="2"/>
    <x v="2243"/>
    <n v="2181.39"/>
    <n v="763.49"/>
    <n v="2070.14"/>
    <n v="-652.24"/>
    <n v="1417.8999999999999"/>
    <n v="-0.46000423161012771"/>
    <n v="1.4600042316101276"/>
    <x v="1"/>
    <n v="727.13"/>
  </r>
  <r>
    <x v="2249"/>
    <x v="3"/>
    <x v="6"/>
    <x v="3"/>
    <x v="2"/>
    <x v="2244"/>
    <n v="4778.6499999999996"/>
    <n v="1672.53"/>
    <n v="2802.1"/>
    <n v="304.02999999999997"/>
    <n v="3106.12"/>
    <n v="9.7880957593396253E-2"/>
    <n v="0.90212226185723665"/>
    <x v="2"/>
    <n v="1194.6624999999999"/>
  </r>
  <r>
    <x v="2250"/>
    <x v="0"/>
    <x v="0"/>
    <x v="0"/>
    <x v="0"/>
    <x v="2245"/>
    <n v="2045.29"/>
    <n v="204.53"/>
    <n v="787.88"/>
    <n v="1052.8900000000001"/>
    <n v="1840.76"/>
    <n v="0.57198657076424964"/>
    <n v="0.42801886177448445"/>
    <x v="0"/>
    <n v="409.05799999999999"/>
  </r>
  <r>
    <x v="2251"/>
    <x v="0"/>
    <x v="7"/>
    <x v="2"/>
    <x v="0"/>
    <x v="2246"/>
    <n v="438.27"/>
    <n v="43.83"/>
    <n v="415.92"/>
    <n v="-21.48"/>
    <n v="394.44"/>
    <n v="-5.4456951627623977E-2"/>
    <n v="1.0544569516276241"/>
    <x v="1"/>
    <n v="73.045000000000002"/>
  </r>
  <r>
    <x v="2252"/>
    <x v="0"/>
    <x v="0"/>
    <x v="6"/>
    <x v="0"/>
    <x v="2247"/>
    <n v="924.54"/>
    <n v="92.45"/>
    <n v="604.53"/>
    <n v="227.55"/>
    <n v="832.08999999999992"/>
    <n v="0.27346801427730177"/>
    <n v="0.72651996779194561"/>
    <x v="0"/>
    <n v="308.18"/>
  </r>
  <r>
    <x v="2253"/>
    <x v="2"/>
    <x v="2"/>
    <x v="3"/>
    <x v="0"/>
    <x v="2248"/>
    <n v="5535.82"/>
    <n v="830.37"/>
    <n v="917.03"/>
    <n v="3788.43"/>
    <n v="4705.45"/>
    <n v="0.80511534497231929"/>
    <n v="0.19488678022293299"/>
    <x v="0"/>
    <n v="1383.9549999999999"/>
  </r>
  <r>
    <x v="2254"/>
    <x v="3"/>
    <x v="3"/>
    <x v="4"/>
    <x v="0"/>
    <x v="2249"/>
    <n v="9041.39"/>
    <n v="3616.56"/>
    <n v="5785.97"/>
    <n v="-361.14"/>
    <n v="5424.83"/>
    <n v="-6.6571671370347085E-2"/>
    <n v="1.0665716713703473"/>
    <x v="1"/>
    <n v="1291.6271428571429"/>
  </r>
  <r>
    <x v="2255"/>
    <x v="1"/>
    <x v="1"/>
    <x v="0"/>
    <x v="2"/>
    <x v="2250"/>
    <n v="7008.76"/>
    <n v="1752.19"/>
    <n v="3353.45"/>
    <n v="1903.12"/>
    <n v="5256.57"/>
    <n v="0.36204597294433444"/>
    <n v="0.63795402705566562"/>
    <x v="0"/>
    <n v="1401.752"/>
  </r>
  <r>
    <x v="2256"/>
    <x v="0"/>
    <x v="0"/>
    <x v="2"/>
    <x v="0"/>
    <x v="2251"/>
    <n v="1795.67"/>
    <n v="179.57"/>
    <n v="932.8"/>
    <n v="683.3"/>
    <n v="1616.1000000000001"/>
    <n v="0.42280799455479234"/>
    <n v="0.57719200544520755"/>
    <x v="0"/>
    <n v="299.27833333333336"/>
  </r>
  <r>
    <x v="2257"/>
    <x v="3"/>
    <x v="3"/>
    <x v="7"/>
    <x v="1"/>
    <x v="2252"/>
    <n v="2749.09"/>
    <n v="962.18"/>
    <n v="1655.83"/>
    <n v="131.08000000000001"/>
    <n v="1786.9100000000003"/>
    <n v="7.335568103597831E-2"/>
    <n v="0.92664431896402144"/>
    <x v="2"/>
    <n v="2749.09"/>
  </r>
  <r>
    <x v="2258"/>
    <x v="3"/>
    <x v="6"/>
    <x v="3"/>
    <x v="1"/>
    <x v="2253"/>
    <n v="2414.3000000000002"/>
    <n v="845.01"/>
    <n v="2291.17"/>
    <n v="-721.88"/>
    <n v="1569.2900000000002"/>
    <n v="-0.46000420572360745"/>
    <n v="1.4600042057236073"/>
    <x v="1"/>
    <n v="603.57500000000005"/>
  </r>
  <r>
    <x v="2259"/>
    <x v="3"/>
    <x v="3"/>
    <x v="4"/>
    <x v="0"/>
    <x v="2254"/>
    <n v="4679.16"/>
    <n v="1637.7"/>
    <n v="4440.5200000000004"/>
    <n v="-1399.07"/>
    <n v="3041.46"/>
    <n v="-0.45999947393685925"/>
    <n v="1.4599961860422299"/>
    <x v="1"/>
    <n v="668.45142857142855"/>
  </r>
  <r>
    <x v="2260"/>
    <x v="2"/>
    <x v="2"/>
    <x v="0"/>
    <x v="0"/>
    <x v="2255"/>
    <n v="1524.69"/>
    <n v="228.7"/>
    <n v="1446.93"/>
    <n v="-150.94"/>
    <n v="1295.99"/>
    <n v="-0.11646694804743864"/>
    <n v="1.1164669480474387"/>
    <x v="1"/>
    <n v="304.93799999999999"/>
  </r>
  <r>
    <x v="2261"/>
    <x v="4"/>
    <x v="5"/>
    <x v="3"/>
    <x v="0"/>
    <x v="2256"/>
    <n v="833.48"/>
    <n v="183.37"/>
    <n v="790.97"/>
    <n v="-140.86000000000001"/>
    <n v="650.11"/>
    <n v="-0.21667102490347789"/>
    <n v="1.2166710249034778"/>
    <x v="1"/>
    <n v="208.37"/>
  </r>
  <r>
    <x v="2262"/>
    <x v="3"/>
    <x v="6"/>
    <x v="6"/>
    <x v="1"/>
    <x v="2257"/>
    <n v="5131.97"/>
    <n v="1796.19"/>
    <n v="2541.4499999999998"/>
    <n v="794.32"/>
    <n v="3335.78"/>
    <n v="0.23812121902523548"/>
    <n v="0.76187578317514937"/>
    <x v="0"/>
    <n v="1710.6566666666668"/>
  </r>
  <r>
    <x v="2263"/>
    <x v="4"/>
    <x v="5"/>
    <x v="1"/>
    <x v="2"/>
    <x v="2258"/>
    <n v="2639.97"/>
    <n v="580.79"/>
    <n v="2295.83"/>
    <n v="-236.65"/>
    <n v="2059.1799999999998"/>
    <n v="-0.1149243873774998"/>
    <n v="1.1149243873774999"/>
    <x v="1"/>
    <n v="1319.9849999999999"/>
  </r>
  <r>
    <x v="2264"/>
    <x v="0"/>
    <x v="7"/>
    <x v="7"/>
    <x v="1"/>
    <x v="2259"/>
    <n v="1033.5"/>
    <n v="103.35"/>
    <n v="383.3"/>
    <n v="546.85"/>
    <n v="930.15"/>
    <n v="0.58791592753856914"/>
    <n v="0.41208407246143097"/>
    <x v="0"/>
    <n v="1033.5"/>
  </r>
  <r>
    <x v="2265"/>
    <x v="0"/>
    <x v="7"/>
    <x v="6"/>
    <x v="1"/>
    <x v="2260"/>
    <n v="291.57"/>
    <n v="29.16"/>
    <n v="276.7"/>
    <n v="-14.29"/>
    <n v="262.40999999999997"/>
    <n v="-5.4456766129339584E-2"/>
    <n v="1.0544567661293396"/>
    <x v="1"/>
    <n v="97.19"/>
  </r>
  <r>
    <x v="2266"/>
    <x v="3"/>
    <x v="3"/>
    <x v="6"/>
    <x v="2"/>
    <x v="2261"/>
    <n v="11169.65"/>
    <n v="4467.8599999999997"/>
    <n v="2789.55"/>
    <n v="3912.24"/>
    <n v="6701.79"/>
    <n v="0.58376045802688536"/>
    <n v="0.41623954197311469"/>
    <x v="0"/>
    <n v="3723.2166666666667"/>
  </r>
  <r>
    <x v="2267"/>
    <x v="1"/>
    <x v="1"/>
    <x v="4"/>
    <x v="0"/>
    <x v="2262"/>
    <n v="5711.23"/>
    <n v="1427.81"/>
    <n v="5265.16"/>
    <n v="-981.73"/>
    <n v="4283.42"/>
    <n v="-0.22919302800098987"/>
    <n v="1.2291953625841032"/>
    <x v="1"/>
    <n v="815.89"/>
  </r>
  <r>
    <x v="2268"/>
    <x v="3"/>
    <x v="6"/>
    <x v="4"/>
    <x v="0"/>
    <x v="2263"/>
    <n v="11207.35"/>
    <n v="4482.9399999999996"/>
    <n v="4982.01"/>
    <n v="1742.4"/>
    <n v="6724.4100000000008"/>
    <n v="0.25911566962752119"/>
    <n v="0.74088433037247869"/>
    <x v="0"/>
    <n v="1601.05"/>
  </r>
  <r>
    <x v="2269"/>
    <x v="2"/>
    <x v="2"/>
    <x v="0"/>
    <x v="2"/>
    <x v="2264"/>
    <n v="2698.03"/>
    <n v="404.71"/>
    <n v="1536.6"/>
    <n v="756.73"/>
    <n v="2293.3200000000002"/>
    <n v="0.3299713951825301"/>
    <n v="0.67003296530793777"/>
    <x v="0"/>
    <n v="539.60599999999999"/>
  </r>
  <r>
    <x v="2270"/>
    <x v="3"/>
    <x v="3"/>
    <x v="4"/>
    <x v="0"/>
    <x v="2265"/>
    <n v="9489.61"/>
    <n v="3795.84"/>
    <n v="5588.81"/>
    <n v="104.95"/>
    <n v="5693.77"/>
    <n v="1.8432427021112547E-2"/>
    <n v="0.98156581667331133"/>
    <x v="2"/>
    <n v="1355.6585714285716"/>
  </r>
  <r>
    <x v="2271"/>
    <x v="3"/>
    <x v="6"/>
    <x v="3"/>
    <x v="2"/>
    <x v="2266"/>
    <n v="6848.11"/>
    <n v="2396.84"/>
    <n v="3576.63"/>
    <n v="874.64"/>
    <n v="4451.2699999999995"/>
    <n v="0.19649223704695515"/>
    <n v="0.80350776295304494"/>
    <x v="0"/>
    <n v="1712.0274999999999"/>
  </r>
  <r>
    <x v="2272"/>
    <x v="4"/>
    <x v="4"/>
    <x v="7"/>
    <x v="1"/>
    <x v="2267"/>
    <n v="3676.4"/>
    <n v="808.81"/>
    <n v="1722.29"/>
    <n v="1145.3"/>
    <n v="2867.59"/>
    <n v="0.39939461359538841"/>
    <n v="0.60060538640461147"/>
    <x v="0"/>
    <n v="3676.4"/>
  </r>
  <r>
    <x v="2273"/>
    <x v="0"/>
    <x v="0"/>
    <x v="6"/>
    <x v="0"/>
    <x v="2268"/>
    <n v="2078.34"/>
    <n v="207.83"/>
    <n v="606.69000000000005"/>
    <n v="1263.82"/>
    <n v="1870.5100000000002"/>
    <n v="0.67565530256454109"/>
    <n v="0.3243446974354588"/>
    <x v="0"/>
    <n v="692.78000000000009"/>
  </r>
  <r>
    <x v="2274"/>
    <x v="0"/>
    <x v="0"/>
    <x v="0"/>
    <x v="2"/>
    <x v="2269"/>
    <n v="431.55"/>
    <n v="43.16"/>
    <n v="409.54"/>
    <n v="-21.15"/>
    <n v="388.39"/>
    <n v="-5.4455573006514067E-2"/>
    <n v="1.0544555730065142"/>
    <x v="1"/>
    <n v="86.31"/>
  </r>
  <r>
    <x v="2275"/>
    <x v="0"/>
    <x v="7"/>
    <x v="5"/>
    <x v="0"/>
    <x v="2270"/>
    <n v="2165.3200000000002"/>
    <n v="216.53"/>
    <n v="1082.95"/>
    <n v="865.84"/>
    <n v="1948.7900000000002"/>
    <n v="0.44429620431139322"/>
    <n v="0.55570379568860673"/>
    <x v="0"/>
    <n v="270.66500000000002"/>
  </r>
  <r>
    <x v="2276"/>
    <x v="4"/>
    <x v="5"/>
    <x v="5"/>
    <x v="0"/>
    <x v="2271"/>
    <n v="8870.9599999999991"/>
    <n v="2395.16"/>
    <n v="3577.74"/>
    <n v="2898.07"/>
    <n v="6475.7999999999993"/>
    <n v="0.44752308595077062"/>
    <n v="0.55247845825998332"/>
    <x v="0"/>
    <n v="1108.8699999999999"/>
  </r>
  <r>
    <x v="2277"/>
    <x v="4"/>
    <x v="4"/>
    <x v="7"/>
    <x v="1"/>
    <x v="2272"/>
    <n v="4492.54"/>
    <n v="988.36"/>
    <n v="1320.79"/>
    <n v="2183.4"/>
    <n v="3504.18"/>
    <n v="0.62308443059431884"/>
    <n v="0.37691842314036378"/>
    <x v="0"/>
    <n v="4492.54"/>
  </r>
  <r>
    <x v="2278"/>
    <x v="0"/>
    <x v="7"/>
    <x v="4"/>
    <x v="0"/>
    <x v="2273"/>
    <n v="623.9"/>
    <n v="62.39"/>
    <n v="592.08000000000004"/>
    <n v="-30.57"/>
    <n v="561.51"/>
    <n v="-5.4442485441042902E-2"/>
    <n v="1.054442485441043"/>
    <x v="1"/>
    <n v="89.128571428571419"/>
  </r>
  <r>
    <x v="2279"/>
    <x v="1"/>
    <x v="1"/>
    <x v="4"/>
    <x v="0"/>
    <x v="2274"/>
    <n v="6262.18"/>
    <n v="1565.54"/>
    <n v="4890.6899999999996"/>
    <n v="-194.05"/>
    <n v="4696.6400000000003"/>
    <n v="-4.1316771138516048E-2"/>
    <n v="1.0413167711385158"/>
    <x v="1"/>
    <n v="894.5971428571429"/>
  </r>
  <r>
    <x v="2280"/>
    <x v="0"/>
    <x v="0"/>
    <x v="3"/>
    <x v="0"/>
    <x v="2275"/>
    <n v="1490.37"/>
    <n v="149.04"/>
    <n v="510.6"/>
    <n v="830.73"/>
    <n v="1341.33"/>
    <n v="0.61933305003243055"/>
    <n v="0.38066694996756956"/>
    <x v="0"/>
    <n v="372.59249999999997"/>
  </r>
  <r>
    <x v="2281"/>
    <x v="0"/>
    <x v="7"/>
    <x v="4"/>
    <x v="2"/>
    <x v="2276"/>
    <n v="768.25"/>
    <n v="76.83"/>
    <n v="650.55999999999995"/>
    <n v="40.869999999999997"/>
    <n v="691.42"/>
    <n v="5.9110236903763269E-2"/>
    <n v="0.94090422608544733"/>
    <x v="2"/>
    <n v="109.75"/>
  </r>
  <r>
    <x v="2282"/>
    <x v="4"/>
    <x v="5"/>
    <x v="5"/>
    <x v="0"/>
    <x v="2277"/>
    <n v="3486"/>
    <n v="766.92"/>
    <n v="3308.21"/>
    <n v="-589.13"/>
    <n v="2719.08"/>
    <n v="-0.21666519558085823"/>
    <n v="1.2166651955808583"/>
    <x v="1"/>
    <n v="435.75"/>
  </r>
  <r>
    <x v="2283"/>
    <x v="3"/>
    <x v="3"/>
    <x v="6"/>
    <x v="0"/>
    <x v="2278"/>
    <n v="15088.15"/>
    <n v="6035.26"/>
    <n v="3055.53"/>
    <n v="5997.35"/>
    <n v="9052.89"/>
    <n v="0.66247905365027093"/>
    <n v="0.33751984173009947"/>
    <x v="0"/>
    <n v="5029.3833333333332"/>
  </r>
  <r>
    <x v="2284"/>
    <x v="0"/>
    <x v="0"/>
    <x v="5"/>
    <x v="0"/>
    <x v="2279"/>
    <n v="2451.35"/>
    <n v="245.13"/>
    <n v="1114.21"/>
    <n v="1092"/>
    <n v="2206.2199999999998"/>
    <n v="0.49496423747405066"/>
    <n v="0.50503122988641214"/>
    <x v="0"/>
    <n v="306.41874999999999"/>
  </r>
  <r>
    <x v="2285"/>
    <x v="4"/>
    <x v="4"/>
    <x v="2"/>
    <x v="0"/>
    <x v="2280"/>
    <n v="12175.95"/>
    <n v="3287.51"/>
    <n v="4582.32"/>
    <n v="4306.12"/>
    <n v="8888.44"/>
    <n v="0.48446296537975164"/>
    <n v="0.51553703462024825"/>
    <x v="0"/>
    <n v="2029.325"/>
  </r>
  <r>
    <x v="2286"/>
    <x v="3"/>
    <x v="3"/>
    <x v="6"/>
    <x v="2"/>
    <x v="2281"/>
    <n v="8305.7900000000009"/>
    <n v="3322.32"/>
    <n v="2486.11"/>
    <n v="2497.36"/>
    <n v="4983.4700000000012"/>
    <n v="0.5011287315866253"/>
    <n v="0.49887126841337454"/>
    <x v="0"/>
    <n v="2768.5966666666668"/>
  </r>
  <r>
    <x v="2287"/>
    <x v="4"/>
    <x v="4"/>
    <x v="6"/>
    <x v="2"/>
    <x v="2282"/>
    <n v="5810.88"/>
    <n v="1278.3900000000001"/>
    <n v="2251.75"/>
    <n v="2280.7399999999998"/>
    <n v="4532.49"/>
    <n v="0.50319802139662739"/>
    <n v="0.49680197860337255"/>
    <x v="0"/>
    <n v="1936.96"/>
  </r>
  <r>
    <x v="2288"/>
    <x v="4"/>
    <x v="4"/>
    <x v="4"/>
    <x v="0"/>
    <x v="2283"/>
    <n v="1254.58"/>
    <n v="276.01"/>
    <n v="1190.5999999999999"/>
    <n v="-212.02"/>
    <n v="978.56999999999994"/>
    <n v="-0.21666309001910955"/>
    <n v="1.21667330901213"/>
    <x v="1"/>
    <n v="179.22571428571428"/>
  </r>
  <r>
    <x v="2289"/>
    <x v="4"/>
    <x v="5"/>
    <x v="7"/>
    <x v="1"/>
    <x v="2284"/>
    <n v="4550.4799999999996"/>
    <n v="1001.11"/>
    <n v="1435.68"/>
    <n v="2113.69"/>
    <n v="3549.3699999999994"/>
    <n v="0.59551131609271513"/>
    <n v="0.40448868390728504"/>
    <x v="0"/>
    <n v="4550.4799999999996"/>
  </r>
  <r>
    <x v="2290"/>
    <x v="4"/>
    <x v="4"/>
    <x v="4"/>
    <x v="0"/>
    <x v="2285"/>
    <n v="9377.6299999999992"/>
    <n v="2531.96"/>
    <n v="4558.93"/>
    <n v="2286.7399999999998"/>
    <n v="6845.6699999999992"/>
    <n v="0.33404181037064307"/>
    <n v="0.66595818962935704"/>
    <x v="0"/>
    <n v="1339.6614285714284"/>
  </r>
  <r>
    <x v="2291"/>
    <x v="4"/>
    <x v="5"/>
    <x v="7"/>
    <x v="1"/>
    <x v="2286"/>
    <n v="2703.46"/>
    <n v="594.76"/>
    <n v="1420.99"/>
    <n v="687.71"/>
    <n v="2108.6999999999998"/>
    <n v="0.32612984303125153"/>
    <n v="0.67387015696874863"/>
    <x v="0"/>
    <n v="2703.46"/>
  </r>
  <r>
    <x v="2292"/>
    <x v="0"/>
    <x v="7"/>
    <x v="7"/>
    <x v="1"/>
    <x v="2287"/>
    <n v="1076.5"/>
    <n v="107.65"/>
    <n v="227.42"/>
    <n v="741.43"/>
    <n v="968.85"/>
    <n v="0.76526810135727918"/>
    <n v="0.23473189864272073"/>
    <x v="0"/>
    <n v="1076.5"/>
  </r>
  <r>
    <x v="2293"/>
    <x v="2"/>
    <x v="2"/>
    <x v="5"/>
    <x v="0"/>
    <x v="2288"/>
    <n v="3801.71"/>
    <n v="570.26"/>
    <n v="1786.54"/>
    <n v="1444.92"/>
    <n v="3231.45"/>
    <n v="0.44714292345541479"/>
    <n v="0.55286017113060704"/>
    <x v="0"/>
    <n v="475.21375"/>
  </r>
  <r>
    <x v="2294"/>
    <x v="3"/>
    <x v="3"/>
    <x v="7"/>
    <x v="1"/>
    <x v="2289"/>
    <n v="4757.32"/>
    <n v="1665.06"/>
    <n v="1439.12"/>
    <n v="1653.14"/>
    <n v="3092.2599999999998"/>
    <n v="0.53460575760123674"/>
    <n v="0.46539424239876337"/>
    <x v="0"/>
    <n v="4757.32"/>
  </r>
  <r>
    <x v="2295"/>
    <x v="3"/>
    <x v="6"/>
    <x v="0"/>
    <x v="1"/>
    <x v="2290"/>
    <n v="1378.42"/>
    <n v="482.45"/>
    <n v="1308.1199999999999"/>
    <n v="-412.15"/>
    <n v="895.97"/>
    <n v="-0.46000424121343347"/>
    <n v="1.4600042412134333"/>
    <x v="1"/>
    <n v="275.68400000000003"/>
  </r>
  <r>
    <x v="2296"/>
    <x v="0"/>
    <x v="7"/>
    <x v="1"/>
    <x v="2"/>
    <x v="2291"/>
    <n v="1036.3499999999999"/>
    <n v="103.63"/>
    <n v="389.7"/>
    <n v="543.01"/>
    <n v="932.71999999999991"/>
    <n v="0.58217900334505535"/>
    <n v="0.41781027532378423"/>
    <x v="0"/>
    <n v="518.17499999999995"/>
  </r>
  <r>
    <x v="2297"/>
    <x v="1"/>
    <x v="1"/>
    <x v="4"/>
    <x v="0"/>
    <x v="2292"/>
    <n v="8734.0499999999993"/>
    <n v="2620.2199999999998"/>
    <n v="3685.06"/>
    <n v="2428.7800000000002"/>
    <n v="6113.83"/>
    <n v="0.39725998269497192"/>
    <n v="0.60274165294095516"/>
    <x v="0"/>
    <n v="1247.7214285714285"/>
  </r>
  <r>
    <x v="2298"/>
    <x v="0"/>
    <x v="7"/>
    <x v="0"/>
    <x v="1"/>
    <x v="2293"/>
    <n v="1245.29"/>
    <n v="124.53"/>
    <n v="642.99"/>
    <n v="477.77"/>
    <n v="1120.76"/>
    <n v="0.42629108819015665"/>
    <n v="0.57370891180984329"/>
    <x v="0"/>
    <n v="249.05799999999999"/>
  </r>
  <r>
    <x v="2299"/>
    <x v="4"/>
    <x v="4"/>
    <x v="6"/>
    <x v="0"/>
    <x v="2294"/>
    <n v="7496.52"/>
    <n v="1649.23"/>
    <n v="2126.63"/>
    <n v="3720.65"/>
    <n v="5847.2900000000009"/>
    <n v="0.63630331315874522"/>
    <n v="0.36369497664730155"/>
    <x v="0"/>
    <n v="2498.84"/>
  </r>
  <r>
    <x v="2300"/>
    <x v="3"/>
    <x v="6"/>
    <x v="0"/>
    <x v="1"/>
    <x v="2295"/>
    <n v="5972.42"/>
    <n v="2090.35"/>
    <n v="3835.34"/>
    <n v="46.73"/>
    <n v="3882.07"/>
    <n v="1.2037392422084093E-2"/>
    <n v="0.98796260757791587"/>
    <x v="2"/>
    <n v="1194.4839999999999"/>
  </r>
  <r>
    <x v="2301"/>
    <x v="4"/>
    <x v="4"/>
    <x v="3"/>
    <x v="2"/>
    <x v="2296"/>
    <n v="8662.94"/>
    <n v="2338.9899999999998"/>
    <n v="3625.77"/>
    <n v="2698.18"/>
    <n v="6323.9500000000007"/>
    <n v="0.42666055234465794"/>
    <n v="0.57333944765534195"/>
    <x v="0"/>
    <n v="2165.7350000000001"/>
  </r>
  <r>
    <x v="2302"/>
    <x v="0"/>
    <x v="0"/>
    <x v="2"/>
    <x v="2"/>
    <x v="2297"/>
    <n v="426.51"/>
    <n v="42.65"/>
    <n v="404.76"/>
    <n v="-20.9"/>
    <n v="383.86"/>
    <n v="-5.4446933777939868E-2"/>
    <n v="1.0544469337779399"/>
    <x v="1"/>
    <n v="71.084999999999994"/>
  </r>
  <r>
    <x v="2303"/>
    <x v="3"/>
    <x v="3"/>
    <x v="7"/>
    <x v="1"/>
    <x v="2298"/>
    <n v="5071.88"/>
    <n v="1775.16"/>
    <n v="1829.73"/>
    <n v="1466.99"/>
    <n v="3296.7200000000003"/>
    <n v="0.44498471207745877"/>
    <n v="0.55501528792254118"/>
    <x v="0"/>
    <n v="5071.88"/>
  </r>
  <r>
    <x v="2304"/>
    <x v="1"/>
    <x v="1"/>
    <x v="4"/>
    <x v="0"/>
    <x v="2299"/>
    <n v="8823.4699999999993"/>
    <n v="2647.04"/>
    <n v="5392.75"/>
    <n v="783.69"/>
    <n v="6176.4299999999994"/>
    <n v="0.12688397666613241"/>
    <n v="0.8731176423921263"/>
    <x v="0"/>
    <n v="1260.4957142857143"/>
  </r>
  <r>
    <x v="2305"/>
    <x v="0"/>
    <x v="0"/>
    <x v="3"/>
    <x v="0"/>
    <x v="2300"/>
    <n v="2313.08"/>
    <n v="231.31"/>
    <n v="532.69000000000005"/>
    <n v="1549.08"/>
    <n v="2081.77"/>
    <n v="0.74411678523564084"/>
    <n v="0.25588321476435921"/>
    <x v="0"/>
    <n v="578.27"/>
  </r>
  <r>
    <x v="2306"/>
    <x v="2"/>
    <x v="2"/>
    <x v="4"/>
    <x v="0"/>
    <x v="2301"/>
    <n v="4256.8900000000003"/>
    <n v="638.53"/>
    <n v="1367.89"/>
    <n v="2250.46"/>
    <n v="3618.3600000000006"/>
    <n v="0.62195580318155175"/>
    <n v="0.37804143313545358"/>
    <x v="0"/>
    <n v="608.12714285714287"/>
  </r>
  <r>
    <x v="2307"/>
    <x v="1"/>
    <x v="1"/>
    <x v="5"/>
    <x v="0"/>
    <x v="2302"/>
    <n v="7749.49"/>
    <n v="1937.37"/>
    <n v="4276.28"/>
    <n v="1535.84"/>
    <n v="5812.12"/>
    <n v="0.26424781319036772"/>
    <n v="0.73575218680963228"/>
    <x v="0"/>
    <n v="968.68624999999997"/>
  </r>
  <r>
    <x v="2308"/>
    <x v="4"/>
    <x v="4"/>
    <x v="2"/>
    <x v="1"/>
    <x v="2303"/>
    <n v="5901.85"/>
    <n v="1298.4100000000001"/>
    <n v="3541.7"/>
    <n v="1061.74"/>
    <n v="4603.4400000000005"/>
    <n v="0.23064056444745665"/>
    <n v="0.76935943555254316"/>
    <x v="0"/>
    <n v="983.64166666666677"/>
  </r>
  <r>
    <x v="2309"/>
    <x v="0"/>
    <x v="0"/>
    <x v="3"/>
    <x v="2"/>
    <x v="2304"/>
    <n v="2282.6799999999998"/>
    <n v="228.27"/>
    <n v="617.25"/>
    <n v="1437.17"/>
    <n v="2054.41"/>
    <n v="0.69955364313841939"/>
    <n v="0.30045122443913341"/>
    <x v="0"/>
    <n v="570.66999999999996"/>
  </r>
  <r>
    <x v="2310"/>
    <x v="0"/>
    <x v="7"/>
    <x v="6"/>
    <x v="2"/>
    <x v="2305"/>
    <n v="1172.52"/>
    <n v="117.25"/>
    <n v="577.29"/>
    <n v="477.97"/>
    <n v="1055.27"/>
    <n v="0.45293621537615969"/>
    <n v="0.5470543083760554"/>
    <x v="0"/>
    <n v="390.84"/>
  </r>
  <r>
    <x v="2311"/>
    <x v="0"/>
    <x v="0"/>
    <x v="7"/>
    <x v="1"/>
    <x v="2306"/>
    <n v="1096.4100000000001"/>
    <n v="109.64"/>
    <n v="236.78"/>
    <n v="749.99"/>
    <n v="986.7700000000001"/>
    <n v="0.76004540065060744"/>
    <n v="0.23995459934939245"/>
    <x v="0"/>
    <n v="1096.4100000000001"/>
  </r>
  <r>
    <x v="2312"/>
    <x v="1"/>
    <x v="1"/>
    <x v="3"/>
    <x v="2"/>
    <x v="2307"/>
    <n v="8474.67"/>
    <n v="2542.4"/>
    <n v="3659.27"/>
    <n v="2273"/>
    <n v="5932.27"/>
    <n v="0.38315855481965583"/>
    <n v="0.61684144518034412"/>
    <x v="0"/>
    <n v="2118.6675"/>
  </r>
  <r>
    <x v="2313"/>
    <x v="2"/>
    <x v="2"/>
    <x v="6"/>
    <x v="2"/>
    <x v="2308"/>
    <n v="1514.8"/>
    <n v="227.22"/>
    <n v="1205.3"/>
    <n v="82.28"/>
    <n v="1287.58"/>
    <n v="6.3902825455505685E-2"/>
    <n v="0.93609717454449437"/>
    <x v="2"/>
    <n v="504.93333333333334"/>
  </r>
  <r>
    <x v="2314"/>
    <x v="3"/>
    <x v="3"/>
    <x v="7"/>
    <x v="1"/>
    <x v="2309"/>
    <n v="5685.04"/>
    <n v="1989.76"/>
    <n v="2146.85"/>
    <n v="1548.42"/>
    <n v="3695.2799999999997"/>
    <n v="0.41902643372085474"/>
    <n v="0.58097086012426669"/>
    <x v="0"/>
    <n v="5685.04"/>
  </r>
  <r>
    <x v="2315"/>
    <x v="0"/>
    <x v="0"/>
    <x v="1"/>
    <x v="1"/>
    <x v="2310"/>
    <n v="372.19"/>
    <n v="37.22"/>
    <n v="353.21"/>
    <n v="-18.239999999999998"/>
    <n v="334.97"/>
    <n v="-5.4452637549631304E-2"/>
    <n v="1.0544526375496313"/>
    <x v="1"/>
    <n v="186.095"/>
  </r>
  <r>
    <x v="2316"/>
    <x v="2"/>
    <x v="2"/>
    <x v="6"/>
    <x v="2"/>
    <x v="2311"/>
    <n v="1638.91"/>
    <n v="245.84"/>
    <n v="778.9"/>
    <n v="614.17999999999995"/>
    <n v="1393.0700000000002"/>
    <n v="0.440882367720215"/>
    <n v="0.55912481066995912"/>
    <x v="0"/>
    <n v="546.3033333333334"/>
  </r>
  <r>
    <x v="2317"/>
    <x v="1"/>
    <x v="1"/>
    <x v="0"/>
    <x v="0"/>
    <x v="2312"/>
    <n v="14454.06"/>
    <n v="4336.22"/>
    <n v="3854.66"/>
    <n v="6263.19"/>
    <n v="10117.84"/>
    <n v="0.6190244162785733"/>
    <n v="0.38097657207467206"/>
    <x v="0"/>
    <n v="2890.8119999999999"/>
  </r>
  <r>
    <x v="2318"/>
    <x v="2"/>
    <x v="2"/>
    <x v="4"/>
    <x v="0"/>
    <x v="2313"/>
    <n v="3267.78"/>
    <n v="490.17"/>
    <n v="1401.43"/>
    <n v="1376.18"/>
    <n v="2777.61"/>
    <n v="0.49545472546541813"/>
    <n v="0.50454527453458187"/>
    <x v="0"/>
    <n v="466.8257142857143"/>
  </r>
  <r>
    <x v="2319"/>
    <x v="4"/>
    <x v="5"/>
    <x v="5"/>
    <x v="1"/>
    <x v="2314"/>
    <n v="3709.56"/>
    <n v="816.1"/>
    <n v="3520.37"/>
    <n v="-626.91999999999996"/>
    <n v="2893.46"/>
    <n v="-0.21666793389229502"/>
    <n v="1.2166644778223994"/>
    <x v="1"/>
    <n v="463.69499999999999"/>
  </r>
  <r>
    <x v="2320"/>
    <x v="3"/>
    <x v="3"/>
    <x v="7"/>
    <x v="1"/>
    <x v="2315"/>
    <n v="2453.59"/>
    <n v="858.76"/>
    <n v="1524.54"/>
    <n v="70.290000000000006"/>
    <n v="1594.8300000000002"/>
    <n v="4.4073663023645154E-2"/>
    <n v="0.95592633697635476"/>
    <x v="2"/>
    <n v="2453.59"/>
  </r>
  <r>
    <x v="2321"/>
    <x v="4"/>
    <x v="4"/>
    <x v="3"/>
    <x v="1"/>
    <x v="2316"/>
    <n v="2093.87"/>
    <n v="460.65"/>
    <n v="1987.08"/>
    <n v="-353.86"/>
    <n v="1633.2199999999998"/>
    <n v="-0.21666401342133948"/>
    <n v="1.2166640134213396"/>
    <x v="1"/>
    <n v="523.46749999999997"/>
  </r>
  <r>
    <x v="2322"/>
    <x v="0"/>
    <x v="7"/>
    <x v="2"/>
    <x v="1"/>
    <x v="2317"/>
    <n v="748.48"/>
    <n v="74.849999999999994"/>
    <n v="710.31"/>
    <n v="-36.68"/>
    <n v="673.63"/>
    <n v="-5.4451256624556507E-2"/>
    <n v="1.0544512566245565"/>
    <x v="1"/>
    <n v="124.74666666666667"/>
  </r>
  <r>
    <x v="2323"/>
    <x v="4"/>
    <x v="4"/>
    <x v="3"/>
    <x v="0"/>
    <x v="2318"/>
    <n v="12876.93"/>
    <n v="3476.77"/>
    <n v="2100.64"/>
    <n v="7299.52"/>
    <n v="9400.16"/>
    <n v="0.77653146329424183"/>
    <n v="0.2234685367057582"/>
    <x v="0"/>
    <n v="3219.2325000000001"/>
  </r>
  <r>
    <x v="2324"/>
    <x v="3"/>
    <x v="3"/>
    <x v="0"/>
    <x v="0"/>
    <x v="2319"/>
    <n v="8957.4599999999991"/>
    <n v="3582.98"/>
    <n v="3024.05"/>
    <n v="2350.42"/>
    <n v="5374.48"/>
    <n v="0.43732975097125681"/>
    <n v="0.56266838838362043"/>
    <x v="0"/>
    <n v="1791.4919999999997"/>
  </r>
  <r>
    <x v="2325"/>
    <x v="3"/>
    <x v="3"/>
    <x v="4"/>
    <x v="0"/>
    <x v="2320"/>
    <n v="9594.43"/>
    <n v="3837.77"/>
    <n v="4402.21"/>
    <n v="1354.45"/>
    <n v="5756.66"/>
    <n v="0.23528400148697337"/>
    <n v="0.76471599851302663"/>
    <x v="0"/>
    <n v="1370.6328571428571"/>
  </r>
  <r>
    <x v="2326"/>
    <x v="4"/>
    <x v="5"/>
    <x v="0"/>
    <x v="0"/>
    <x v="2321"/>
    <n v="7830.89"/>
    <n v="1722.8"/>
    <n v="3661.3"/>
    <n v="2446.79"/>
    <n v="6108.09"/>
    <n v="0.40058185128247947"/>
    <n v="0.59941814871752053"/>
    <x v="0"/>
    <n v="1566.1780000000001"/>
  </r>
  <r>
    <x v="2327"/>
    <x v="0"/>
    <x v="0"/>
    <x v="3"/>
    <x v="1"/>
    <x v="2322"/>
    <n v="478.74"/>
    <n v="47.87"/>
    <n v="454.33"/>
    <n v="-23.46"/>
    <n v="430.87"/>
    <n v="-5.4447977348156061E-2"/>
    <n v="1.0544479773481561"/>
    <x v="1"/>
    <n v="119.685"/>
  </r>
  <r>
    <x v="2328"/>
    <x v="0"/>
    <x v="7"/>
    <x v="5"/>
    <x v="0"/>
    <x v="2323"/>
    <n v="1691.91"/>
    <n v="169.19"/>
    <n v="1009.38"/>
    <n v="513.33000000000004"/>
    <n v="1522.72"/>
    <n v="0.33711384890196494"/>
    <n v="0.66287958390249024"/>
    <x v="0"/>
    <n v="211.48875000000001"/>
  </r>
  <r>
    <x v="2329"/>
    <x v="0"/>
    <x v="0"/>
    <x v="4"/>
    <x v="0"/>
    <x v="2324"/>
    <n v="1393.84"/>
    <n v="139.38"/>
    <n v="1009.29"/>
    <n v="245.17"/>
    <n v="1254.46"/>
    <n v="0.19543867480828403"/>
    <n v="0.80456132519171586"/>
    <x v="0"/>
    <n v="199.11999999999998"/>
  </r>
  <r>
    <x v="2330"/>
    <x v="4"/>
    <x v="5"/>
    <x v="2"/>
    <x v="0"/>
    <x v="2325"/>
    <n v="8139.73"/>
    <n v="2197.73"/>
    <n v="2966.9"/>
    <n v="2975.1"/>
    <n v="5942"/>
    <n v="0.50069000336587011"/>
    <n v="0.49930999663412995"/>
    <x v="0"/>
    <n v="1356.6216666666667"/>
  </r>
  <r>
    <x v="2331"/>
    <x v="0"/>
    <x v="7"/>
    <x v="7"/>
    <x v="1"/>
    <x v="2326"/>
    <n v="910.95"/>
    <n v="91.1"/>
    <n v="311.72000000000003"/>
    <n v="508.13"/>
    <n v="819.85"/>
    <n v="0.6197841068488138"/>
    <n v="0.3802158931511862"/>
    <x v="0"/>
    <n v="910.95"/>
  </r>
  <r>
    <x v="2332"/>
    <x v="2"/>
    <x v="2"/>
    <x v="4"/>
    <x v="0"/>
    <x v="2327"/>
    <n v="3406.75"/>
    <n v="511.01"/>
    <n v="1877.64"/>
    <n v="1018.1"/>
    <n v="2895.74"/>
    <n v="0.35158543239379231"/>
    <n v="0.64841456760620786"/>
    <x v="0"/>
    <n v="486.67857142857144"/>
  </r>
  <r>
    <x v="2333"/>
    <x v="4"/>
    <x v="5"/>
    <x v="6"/>
    <x v="0"/>
    <x v="2328"/>
    <n v="14096.9"/>
    <n v="3806.16"/>
    <n v="2599.6799999999998"/>
    <n v="7691.06"/>
    <n v="10290.74"/>
    <n v="0.74737676785148599"/>
    <n v="0.25262323214851407"/>
    <x v="0"/>
    <n v="4698.9666666666662"/>
  </r>
  <r>
    <x v="2334"/>
    <x v="4"/>
    <x v="5"/>
    <x v="4"/>
    <x v="0"/>
    <x v="2329"/>
    <n v="6842.61"/>
    <n v="1505.38"/>
    <n v="4062.16"/>
    <n v="1275.08"/>
    <n v="5337.23"/>
    <n v="0.23890295153103763"/>
    <n v="0.76109892210004071"/>
    <x v="0"/>
    <n v="977.51571428571424"/>
  </r>
  <r>
    <x v="2335"/>
    <x v="0"/>
    <x v="7"/>
    <x v="0"/>
    <x v="1"/>
    <x v="2330"/>
    <n v="745.3"/>
    <n v="74.53"/>
    <n v="486.16"/>
    <n v="184.61"/>
    <n v="670.77"/>
    <n v="0.27522101465479976"/>
    <n v="0.72477898534520036"/>
    <x v="0"/>
    <n v="149.06"/>
  </r>
  <r>
    <x v="2336"/>
    <x v="1"/>
    <x v="1"/>
    <x v="0"/>
    <x v="0"/>
    <x v="2331"/>
    <n v="11634.34"/>
    <n v="3490.3"/>
    <n v="2634.25"/>
    <n v="5509.78"/>
    <n v="8144.04"/>
    <n v="0.67654137258657865"/>
    <n v="0.32345739952161334"/>
    <x v="0"/>
    <n v="2326.8679999999999"/>
  </r>
  <r>
    <x v="2337"/>
    <x v="3"/>
    <x v="3"/>
    <x v="0"/>
    <x v="2"/>
    <x v="2332"/>
    <n v="9040.94"/>
    <n v="3616.38"/>
    <n v="2875.5"/>
    <n v="2549.06"/>
    <n v="5424.56"/>
    <n v="0.46991092365095044"/>
    <n v="0.53008907634904945"/>
    <x v="0"/>
    <n v="1808.1880000000001"/>
  </r>
  <r>
    <x v="2338"/>
    <x v="3"/>
    <x v="6"/>
    <x v="2"/>
    <x v="0"/>
    <x v="2333"/>
    <n v="11661.89"/>
    <n v="4664.76"/>
    <n v="3762.2"/>
    <n v="3234.93"/>
    <n v="6997.1299999999992"/>
    <n v="0.46232240933068275"/>
    <n v="0.53767759066931731"/>
    <x v="0"/>
    <n v="1943.6483333333333"/>
  </r>
  <r>
    <x v="2339"/>
    <x v="0"/>
    <x v="0"/>
    <x v="4"/>
    <x v="2"/>
    <x v="2334"/>
    <n v="1923.81"/>
    <n v="192.38"/>
    <n v="661.65"/>
    <n v="1069.78"/>
    <n v="1731.4299999999998"/>
    <n v="0.61785922618875733"/>
    <n v="0.38214077381124273"/>
    <x v="0"/>
    <n v="274.83"/>
  </r>
  <r>
    <x v="2340"/>
    <x v="3"/>
    <x v="6"/>
    <x v="5"/>
    <x v="0"/>
    <x v="2335"/>
    <n v="8007.55"/>
    <n v="3203.02"/>
    <n v="4877.1000000000004"/>
    <n v="-72.569999999999993"/>
    <n v="4804.5300000000007"/>
    <n v="-1.5104495132718493E-2"/>
    <n v="1.0151044951327184"/>
    <x v="1"/>
    <n v="1000.94375"/>
  </r>
  <r>
    <x v="2341"/>
    <x v="4"/>
    <x v="5"/>
    <x v="5"/>
    <x v="0"/>
    <x v="2336"/>
    <n v="14733.86"/>
    <n v="3978.14"/>
    <n v="3810.18"/>
    <n v="6945.54"/>
    <n v="10755.720000000001"/>
    <n v="0.64575314344367452"/>
    <n v="0.35424685655632532"/>
    <x v="0"/>
    <n v="1841.7325000000001"/>
  </r>
  <r>
    <x v="2342"/>
    <x v="3"/>
    <x v="6"/>
    <x v="4"/>
    <x v="0"/>
    <x v="2337"/>
    <n v="4144.95"/>
    <n v="1450.73"/>
    <n v="3933.56"/>
    <n v="-1239.3399999999999"/>
    <n v="2694.22"/>
    <n v="-0.45999955460207409"/>
    <n v="1.4599995546020741"/>
    <x v="1"/>
    <n v="592.13571428571424"/>
  </r>
  <r>
    <x v="2343"/>
    <x v="1"/>
    <x v="1"/>
    <x v="5"/>
    <x v="0"/>
    <x v="2338"/>
    <n v="15108.62"/>
    <n v="4532.59"/>
    <n v="5833.96"/>
    <n v="4742.08"/>
    <n v="10576.03"/>
    <n v="0.44837996866499052"/>
    <n v="0.55162097686939238"/>
    <x v="0"/>
    <n v="1888.5775000000001"/>
  </r>
  <r>
    <x v="2344"/>
    <x v="3"/>
    <x v="3"/>
    <x v="1"/>
    <x v="1"/>
    <x v="2339"/>
    <n v="7171.55"/>
    <n v="2510.04"/>
    <n v="2046.9"/>
    <n v="2614.61"/>
    <n v="4661.51"/>
    <n v="0.56089335858981315"/>
    <n v="0.43910664141018685"/>
    <x v="0"/>
    <n v="3585.7750000000001"/>
  </r>
  <r>
    <x v="2345"/>
    <x v="1"/>
    <x v="1"/>
    <x v="2"/>
    <x v="0"/>
    <x v="2340"/>
    <n v="6467.07"/>
    <n v="1616.77"/>
    <n v="3951.27"/>
    <n v="899.03"/>
    <n v="4850.2999999999993"/>
    <n v="0.18535554501783397"/>
    <n v="0.8146444549821662"/>
    <x v="0"/>
    <n v="1077.845"/>
  </r>
  <r>
    <x v="2346"/>
    <x v="2"/>
    <x v="2"/>
    <x v="7"/>
    <x v="1"/>
    <x v="2341"/>
    <n v="723.61"/>
    <n v="108.54"/>
    <n v="686.71"/>
    <n v="-71.64"/>
    <n v="615.07000000000005"/>
    <n v="-0.11647454761246687"/>
    <n v="1.1164745476124669"/>
    <x v="1"/>
    <n v="723.61"/>
  </r>
  <r>
    <x v="2347"/>
    <x v="4"/>
    <x v="4"/>
    <x v="7"/>
    <x v="1"/>
    <x v="2342"/>
    <n v="4187.33"/>
    <n v="921.21"/>
    <n v="1569.83"/>
    <n v="1696.29"/>
    <n v="3266.12"/>
    <n v="0.51935936217897694"/>
    <n v="0.48064063782102312"/>
    <x v="0"/>
    <n v="4187.33"/>
  </r>
  <r>
    <x v="2348"/>
    <x v="1"/>
    <x v="1"/>
    <x v="7"/>
    <x v="1"/>
    <x v="2343"/>
    <n v="4208.1000000000004"/>
    <n v="1052.03"/>
    <n v="2053.65"/>
    <n v="1102.42"/>
    <n v="3156.0700000000006"/>
    <n v="0.34930150471947702"/>
    <n v="0.65069849528052282"/>
    <x v="0"/>
    <n v="4208.1000000000004"/>
  </r>
  <r>
    <x v="2349"/>
    <x v="4"/>
    <x v="4"/>
    <x v="7"/>
    <x v="1"/>
    <x v="2344"/>
    <n v="2861.61"/>
    <n v="629.54999999999995"/>
    <n v="1239.3900000000001"/>
    <n v="992.67"/>
    <n v="2232.0600000000004"/>
    <n v="0.44473266847665377"/>
    <n v="0.55526733152334606"/>
    <x v="0"/>
    <n v="2861.61"/>
  </r>
  <r>
    <x v="2350"/>
    <x v="3"/>
    <x v="3"/>
    <x v="7"/>
    <x v="1"/>
    <x v="2345"/>
    <n v="7499.83"/>
    <n v="2624.94"/>
    <n v="2028.7"/>
    <n v="2846.19"/>
    <n v="4874.8899999999994"/>
    <n v="0.58384702013789036"/>
    <n v="0.41615297986210975"/>
    <x v="0"/>
    <n v="7499.83"/>
  </r>
  <r>
    <x v="2351"/>
    <x v="4"/>
    <x v="5"/>
    <x v="5"/>
    <x v="0"/>
    <x v="2346"/>
    <n v="9279.01"/>
    <n v="2505.33"/>
    <n v="4612.95"/>
    <n v="2160.73"/>
    <n v="6773.68"/>
    <n v="0.31898908717270374"/>
    <n v="0.6810109128272962"/>
    <x v="0"/>
    <n v="1159.87625"/>
  </r>
  <r>
    <x v="2352"/>
    <x v="4"/>
    <x v="4"/>
    <x v="3"/>
    <x v="0"/>
    <x v="2347"/>
    <n v="3120.4"/>
    <n v="686.49"/>
    <n v="2115.4299999999998"/>
    <n v="318.48"/>
    <n v="2433.91"/>
    <n v="0.13085118184320704"/>
    <n v="0.86914881815679301"/>
    <x v="0"/>
    <n v="780.1"/>
  </r>
  <r>
    <x v="2353"/>
    <x v="0"/>
    <x v="0"/>
    <x v="0"/>
    <x v="0"/>
    <x v="2348"/>
    <n v="2581.06"/>
    <n v="258.11"/>
    <n v="830"/>
    <n v="1492.96"/>
    <n v="2322.9499999999998"/>
    <n v="0.64270001506704844"/>
    <n v="0.35730428980391316"/>
    <x v="0"/>
    <n v="516.21199999999999"/>
  </r>
  <r>
    <x v="2354"/>
    <x v="0"/>
    <x v="0"/>
    <x v="2"/>
    <x v="2"/>
    <x v="2349"/>
    <n v="1574.79"/>
    <n v="157.47999999999999"/>
    <n v="937.74"/>
    <n v="479.57"/>
    <n v="1417.31"/>
    <n v="0.33836634187298475"/>
    <n v="0.66163365812701525"/>
    <x v="0"/>
    <n v="262.46499999999997"/>
  </r>
  <r>
    <x v="2355"/>
    <x v="0"/>
    <x v="0"/>
    <x v="3"/>
    <x v="1"/>
    <x v="2350"/>
    <n v="1109.3900000000001"/>
    <n v="110.94"/>
    <n v="535.58000000000004"/>
    <n v="462.87"/>
    <n v="998.45"/>
    <n v="0.46358856227152084"/>
    <n v="0.53641143772847921"/>
    <x v="0"/>
    <n v="277.34750000000003"/>
  </r>
  <r>
    <x v="2356"/>
    <x v="3"/>
    <x v="3"/>
    <x v="2"/>
    <x v="0"/>
    <x v="2351"/>
    <n v="9964.56"/>
    <n v="3985.82"/>
    <n v="5133.09"/>
    <n v="845.64"/>
    <n v="5978.74"/>
    <n v="0.14144117322378963"/>
    <n v="0.85855715418298839"/>
    <x v="0"/>
    <n v="1660.76"/>
  </r>
  <r>
    <x v="2357"/>
    <x v="4"/>
    <x v="4"/>
    <x v="1"/>
    <x v="2"/>
    <x v="2352"/>
    <n v="8865.74"/>
    <n v="2393.75"/>
    <n v="1592.29"/>
    <n v="4879.7"/>
    <n v="6471.99"/>
    <n v="0.75397211676779474"/>
    <n v="0.24602788323220526"/>
    <x v="0"/>
    <n v="4432.87"/>
  </r>
  <r>
    <x v="2358"/>
    <x v="4"/>
    <x v="5"/>
    <x v="4"/>
    <x v="0"/>
    <x v="2353"/>
    <n v="15212"/>
    <n v="4107.24"/>
    <n v="4590.6499999999996"/>
    <n v="6514.11"/>
    <n v="11104.76"/>
    <n v="0.5866052035343402"/>
    <n v="0.41339479646565974"/>
    <x v="0"/>
    <n v="2173.1428571428573"/>
  </r>
  <r>
    <x v="2359"/>
    <x v="3"/>
    <x v="3"/>
    <x v="6"/>
    <x v="0"/>
    <x v="2354"/>
    <n v="5318.4"/>
    <n v="1861.44"/>
    <n v="2214.6799999999998"/>
    <n v="1242.28"/>
    <n v="3456.9599999999996"/>
    <n v="0.35935619735258728"/>
    <n v="0.64064380264741283"/>
    <x v="0"/>
    <n v="1772.8"/>
  </r>
  <r>
    <x v="2360"/>
    <x v="0"/>
    <x v="0"/>
    <x v="0"/>
    <x v="0"/>
    <x v="2355"/>
    <n v="835.84"/>
    <n v="83.58"/>
    <n v="568.79"/>
    <n v="183.46"/>
    <n v="752.26"/>
    <n v="0.24387844628187064"/>
    <n v="0.75610826044186852"/>
    <x v="0"/>
    <n v="167.16800000000001"/>
  </r>
  <r>
    <x v="2361"/>
    <x v="2"/>
    <x v="2"/>
    <x v="1"/>
    <x v="1"/>
    <x v="2356"/>
    <n v="2256.2600000000002"/>
    <n v="338.44"/>
    <n v="912.67"/>
    <n v="1005.15"/>
    <n v="1917.8200000000002"/>
    <n v="0.52411070903421586"/>
    <n v="0.47588929096578403"/>
    <x v="0"/>
    <n v="1128.1300000000001"/>
  </r>
  <r>
    <x v="2362"/>
    <x v="3"/>
    <x v="3"/>
    <x v="3"/>
    <x v="0"/>
    <x v="2357"/>
    <n v="8908.94"/>
    <n v="3563.58"/>
    <n v="2935.55"/>
    <n v="2409.8200000000002"/>
    <n v="5345.3600000000006"/>
    <n v="0.45082464043581721"/>
    <n v="0.54917723034557075"/>
    <x v="0"/>
    <n v="2227.2350000000001"/>
  </r>
  <r>
    <x v="2363"/>
    <x v="2"/>
    <x v="2"/>
    <x v="6"/>
    <x v="1"/>
    <x v="2358"/>
    <n v="1471.49"/>
    <n v="220.72"/>
    <n v="707.76"/>
    <n v="543.01"/>
    <n v="1250.77"/>
    <n v="0.43414056940924389"/>
    <n v="0.56585943059075605"/>
    <x v="0"/>
    <n v="490.49666666666667"/>
  </r>
  <r>
    <x v="2364"/>
    <x v="3"/>
    <x v="6"/>
    <x v="4"/>
    <x v="0"/>
    <x v="2359"/>
    <n v="10525.53"/>
    <n v="4210.21"/>
    <n v="4382.91"/>
    <n v="1932.41"/>
    <n v="6315.3200000000006"/>
    <n v="0.30598766174952335"/>
    <n v="0.69401233825047648"/>
    <x v="0"/>
    <n v="1503.6471428571429"/>
  </r>
  <r>
    <x v="2365"/>
    <x v="0"/>
    <x v="7"/>
    <x v="1"/>
    <x v="1"/>
    <x v="2360"/>
    <n v="408.02"/>
    <n v="40.799999999999997"/>
    <n v="337.26"/>
    <n v="29.96"/>
    <n v="367.21999999999997"/>
    <n v="8.1585970263057583E-2"/>
    <n v="0.91841402973694253"/>
    <x v="2"/>
    <n v="204.01"/>
  </r>
  <r>
    <x v="2366"/>
    <x v="3"/>
    <x v="3"/>
    <x v="4"/>
    <x v="0"/>
    <x v="2361"/>
    <n v="8766.1200000000008"/>
    <n v="3506.45"/>
    <n v="5057.79"/>
    <n v="201.88"/>
    <n v="5259.670000000001"/>
    <n v="3.8382636172991834E-2"/>
    <n v="0.96161736382700802"/>
    <x v="2"/>
    <n v="1252.3028571428572"/>
  </r>
  <r>
    <x v="2367"/>
    <x v="0"/>
    <x v="0"/>
    <x v="4"/>
    <x v="0"/>
    <x v="2362"/>
    <n v="685.37"/>
    <n v="68.540000000000006"/>
    <n v="650.41"/>
    <n v="-33.58"/>
    <n v="616.83000000000004"/>
    <n v="-5.4439634907510977E-2"/>
    <n v="1.0544396349075109"/>
    <x v="1"/>
    <n v="97.91"/>
  </r>
  <r>
    <x v="2368"/>
    <x v="0"/>
    <x v="7"/>
    <x v="5"/>
    <x v="0"/>
    <x v="2363"/>
    <n v="885.81"/>
    <n v="88.58"/>
    <n v="840.64"/>
    <n v="-43.4"/>
    <n v="797.2299999999999"/>
    <n v="-5.4438493282992363E-2"/>
    <n v="1.0544510367146245"/>
    <x v="1"/>
    <n v="110.72624999999999"/>
  </r>
  <r>
    <x v="2369"/>
    <x v="2"/>
    <x v="2"/>
    <x v="2"/>
    <x v="0"/>
    <x v="2364"/>
    <n v="4294.51"/>
    <n v="644.17999999999995"/>
    <n v="1305.95"/>
    <n v="2344.39"/>
    <n v="3650.3300000000004"/>
    <n v="0.64224056455169798"/>
    <n v="0.35776217492665047"/>
    <x v="0"/>
    <n v="715.75166666666667"/>
  </r>
  <r>
    <x v="2370"/>
    <x v="0"/>
    <x v="7"/>
    <x v="6"/>
    <x v="2"/>
    <x v="2365"/>
    <n v="1361.49"/>
    <n v="136.15"/>
    <n v="455.76"/>
    <n v="769.58"/>
    <n v="1225.3399999999999"/>
    <n v="0.62805425432941064"/>
    <n v="0.37194574567058941"/>
    <x v="0"/>
    <n v="453.83"/>
  </r>
  <r>
    <x v="2371"/>
    <x v="2"/>
    <x v="2"/>
    <x v="2"/>
    <x v="1"/>
    <x v="2366"/>
    <n v="2420.7800000000002"/>
    <n v="363.12"/>
    <n v="1331.2"/>
    <n v="726.47"/>
    <n v="2057.6600000000003"/>
    <n v="0.35305638443669018"/>
    <n v="0.64694847545269862"/>
    <x v="0"/>
    <n v="403.46333333333337"/>
  </r>
  <r>
    <x v="2372"/>
    <x v="2"/>
    <x v="2"/>
    <x v="4"/>
    <x v="0"/>
    <x v="2367"/>
    <n v="2695.92"/>
    <n v="404.39"/>
    <n v="1803.26"/>
    <n v="488.27"/>
    <n v="2291.5300000000002"/>
    <n v="0.21307597980388646"/>
    <n v="0.78692402019611341"/>
    <x v="0"/>
    <n v="385.13142857142856"/>
  </r>
  <r>
    <x v="2373"/>
    <x v="1"/>
    <x v="1"/>
    <x v="5"/>
    <x v="0"/>
    <x v="2368"/>
    <n v="5892.23"/>
    <n v="1473.06"/>
    <n v="3795.68"/>
    <n v="623.49"/>
    <n v="4419.17"/>
    <n v="0.14108757979439579"/>
    <n v="0.85891242020560421"/>
    <x v="0"/>
    <n v="736.52874999999995"/>
  </r>
  <r>
    <x v="2374"/>
    <x v="1"/>
    <x v="1"/>
    <x v="1"/>
    <x v="2"/>
    <x v="2369"/>
    <n v="6083.79"/>
    <n v="1520.95"/>
    <n v="2054.16"/>
    <n v="2508.6799999999998"/>
    <n v="4562.84"/>
    <n v="0.54980669933637816"/>
    <n v="0.45019330066362173"/>
    <x v="0"/>
    <n v="3041.895"/>
  </r>
  <r>
    <x v="2375"/>
    <x v="0"/>
    <x v="0"/>
    <x v="4"/>
    <x v="2"/>
    <x v="2370"/>
    <n v="1450.23"/>
    <n v="145.02000000000001"/>
    <n v="760.51"/>
    <n v="544.69000000000005"/>
    <n v="1305.21"/>
    <n v="0.41731981826679232"/>
    <n v="0.58267252013086013"/>
    <x v="0"/>
    <n v="207.17571428571429"/>
  </r>
  <r>
    <x v="2376"/>
    <x v="0"/>
    <x v="7"/>
    <x v="3"/>
    <x v="0"/>
    <x v="2371"/>
    <n v="2991.61"/>
    <n v="299.16000000000003"/>
    <n v="691.85"/>
    <n v="2000.6"/>
    <n v="2692.4500000000003"/>
    <n v="0.74304072499025042"/>
    <n v="0.25695927500974947"/>
    <x v="0"/>
    <n v="747.90250000000003"/>
  </r>
  <r>
    <x v="2377"/>
    <x v="3"/>
    <x v="3"/>
    <x v="4"/>
    <x v="2"/>
    <x v="2372"/>
    <n v="9701.7199999999993"/>
    <n v="3880.69"/>
    <n v="3528.12"/>
    <n v="2292.92"/>
    <n v="5821.0299999999988"/>
    <n v="0.39390279727127336"/>
    <n v="0.60609892063775661"/>
    <x v="0"/>
    <n v="1385.9599999999998"/>
  </r>
  <r>
    <x v="2378"/>
    <x v="0"/>
    <x v="0"/>
    <x v="2"/>
    <x v="0"/>
    <x v="2373"/>
    <n v="1509.93"/>
    <n v="150.99"/>
    <n v="882.52"/>
    <n v="476.42"/>
    <n v="1358.94"/>
    <n v="0.35058207132029373"/>
    <n v="0.64941792867970616"/>
    <x v="0"/>
    <n v="251.655"/>
  </r>
  <r>
    <x v="2379"/>
    <x v="3"/>
    <x v="6"/>
    <x v="6"/>
    <x v="2"/>
    <x v="2374"/>
    <n v="600.20000000000005"/>
    <n v="210.07"/>
    <n v="569.59"/>
    <n v="-179.46"/>
    <n v="390.13000000000005"/>
    <n v="-0.46000051264962954"/>
    <n v="1.4600005126496296"/>
    <x v="1"/>
    <n v="200.06666666666669"/>
  </r>
  <r>
    <x v="2380"/>
    <x v="2"/>
    <x v="2"/>
    <x v="1"/>
    <x v="2"/>
    <x v="2375"/>
    <n v="1755.77"/>
    <n v="263.37"/>
    <n v="614.27"/>
    <n v="878.14"/>
    <n v="1492.4"/>
    <n v="0.58840793352988474"/>
    <n v="0.41159876708657195"/>
    <x v="0"/>
    <n v="877.88499999999999"/>
  </r>
  <r>
    <x v="2381"/>
    <x v="3"/>
    <x v="3"/>
    <x v="2"/>
    <x v="2"/>
    <x v="2376"/>
    <n v="5380.21"/>
    <n v="1883.07"/>
    <n v="3446.01"/>
    <n v="51.12"/>
    <n v="3497.1400000000003"/>
    <n v="1.4617659001355391E-2"/>
    <n v="0.9853794815191842"/>
    <x v="2"/>
    <n v="896.70166666666671"/>
  </r>
  <r>
    <x v="2382"/>
    <x v="0"/>
    <x v="7"/>
    <x v="4"/>
    <x v="0"/>
    <x v="2377"/>
    <n v="2772.32"/>
    <n v="277.23"/>
    <n v="654.80999999999995"/>
    <n v="1840.28"/>
    <n v="2495.09"/>
    <n v="0.73756056895743238"/>
    <n v="0.26243943104256756"/>
    <x v="0"/>
    <n v="396.04571428571433"/>
  </r>
  <r>
    <x v="2383"/>
    <x v="4"/>
    <x v="5"/>
    <x v="3"/>
    <x v="0"/>
    <x v="2378"/>
    <n v="7377.08"/>
    <n v="1622.96"/>
    <n v="2892.73"/>
    <n v="2861.39"/>
    <n v="5754.12"/>
    <n v="0.49727673388806626"/>
    <n v="0.50272326611193374"/>
    <x v="0"/>
    <n v="1844.27"/>
  </r>
  <r>
    <x v="2384"/>
    <x v="0"/>
    <x v="0"/>
    <x v="0"/>
    <x v="1"/>
    <x v="2379"/>
    <n v="363.2"/>
    <n v="36.32"/>
    <n v="344.68"/>
    <n v="-17.8"/>
    <n v="326.88"/>
    <n v="-5.4454233969652474E-2"/>
    <n v="1.0544542339696525"/>
    <x v="1"/>
    <n v="72.64"/>
  </r>
  <r>
    <x v="2385"/>
    <x v="4"/>
    <x v="5"/>
    <x v="5"/>
    <x v="0"/>
    <x v="2380"/>
    <n v="7727.86"/>
    <n v="1700.13"/>
    <n v="3446.5"/>
    <n v="2581.2199999999998"/>
    <n v="6027.73"/>
    <n v="0.42822422371274094"/>
    <n v="0.57177411728793426"/>
    <x v="0"/>
    <n v="965.98249999999996"/>
  </r>
  <r>
    <x v="2386"/>
    <x v="1"/>
    <x v="1"/>
    <x v="3"/>
    <x v="0"/>
    <x v="2381"/>
    <n v="11489.38"/>
    <n v="3446.82"/>
    <n v="2939.33"/>
    <n v="5103.24"/>
    <n v="8042.5599999999995"/>
    <n v="0.63452930410217645"/>
    <n v="0.36547193928301436"/>
    <x v="0"/>
    <n v="2872.3449999999998"/>
  </r>
  <r>
    <x v="2387"/>
    <x v="0"/>
    <x v="7"/>
    <x v="4"/>
    <x v="0"/>
    <x v="2382"/>
    <n v="1483.15"/>
    <n v="148.31"/>
    <n v="784.05"/>
    <n v="550.79"/>
    <n v="1334.8400000000001"/>
    <n v="0.41262623235743601"/>
    <n v="0.58737376764256377"/>
    <x v="0"/>
    <n v="211.87857142857143"/>
  </r>
  <r>
    <x v="2388"/>
    <x v="4"/>
    <x v="5"/>
    <x v="3"/>
    <x v="0"/>
    <x v="2383"/>
    <n v="9864.61"/>
    <n v="2663.45"/>
    <n v="2609.79"/>
    <n v="4591.38"/>
    <n v="7201.1600000000008"/>
    <n v="0.63758894400346611"/>
    <n v="0.36241244466169337"/>
    <x v="0"/>
    <n v="2466.1525000000001"/>
  </r>
  <r>
    <x v="2389"/>
    <x v="4"/>
    <x v="5"/>
    <x v="5"/>
    <x v="0"/>
    <x v="2384"/>
    <n v="13477.23"/>
    <n v="3638.85"/>
    <n v="4196.3"/>
    <n v="5642.08"/>
    <n v="9838.3799999999992"/>
    <n v="0.57347652763971313"/>
    <n v="0.42652347236028704"/>
    <x v="0"/>
    <n v="1684.6537499999999"/>
  </r>
  <r>
    <x v="2390"/>
    <x v="3"/>
    <x v="3"/>
    <x v="0"/>
    <x v="0"/>
    <x v="2385"/>
    <n v="7522.18"/>
    <n v="2632.76"/>
    <n v="4412.13"/>
    <n v="477.29"/>
    <n v="4889.42"/>
    <n v="9.7616895255469974E-2"/>
    <n v="0.90238310474452998"/>
    <x v="2"/>
    <n v="1504.4360000000001"/>
  </r>
  <r>
    <x v="2391"/>
    <x v="3"/>
    <x v="3"/>
    <x v="3"/>
    <x v="0"/>
    <x v="2386"/>
    <n v="2959.35"/>
    <n v="1035.77"/>
    <n v="2320.56"/>
    <n v="-396.99"/>
    <n v="1923.58"/>
    <n v="-0.2063808107799"/>
    <n v="1.2063756121398643"/>
    <x v="1"/>
    <n v="739.83749999999998"/>
  </r>
  <r>
    <x v="2392"/>
    <x v="0"/>
    <x v="0"/>
    <x v="0"/>
    <x v="2"/>
    <x v="2387"/>
    <n v="1337.42"/>
    <n v="133.74"/>
    <n v="758.97"/>
    <n v="444.71"/>
    <n v="1203.68"/>
    <n v="0.36945866010899903"/>
    <n v="0.63054133989100092"/>
    <x v="0"/>
    <n v="267.48400000000004"/>
  </r>
  <r>
    <x v="2393"/>
    <x v="4"/>
    <x v="4"/>
    <x v="4"/>
    <x v="2"/>
    <x v="2388"/>
    <n v="3971.29"/>
    <n v="873.68"/>
    <n v="3616.69"/>
    <n v="-519.08000000000004"/>
    <n v="3097.61"/>
    <n v="-0.1675743557129529"/>
    <n v="1.1675743557129528"/>
    <x v="1"/>
    <n v="567.3271428571428"/>
  </r>
  <r>
    <x v="2394"/>
    <x v="0"/>
    <x v="7"/>
    <x v="0"/>
    <x v="0"/>
    <x v="2389"/>
    <n v="2097.06"/>
    <n v="209.71"/>
    <n v="617.99"/>
    <n v="1269.3699999999999"/>
    <n v="1887.35"/>
    <n v="0.67256735634619969"/>
    <n v="0.327437942088113"/>
    <x v="0"/>
    <n v="419.41199999999998"/>
  </r>
  <r>
    <x v="2395"/>
    <x v="0"/>
    <x v="7"/>
    <x v="2"/>
    <x v="0"/>
    <x v="2390"/>
    <n v="2323.9499999999998"/>
    <n v="232.4"/>
    <n v="715.42"/>
    <n v="1376.14"/>
    <n v="2091.5499999999997"/>
    <n v="0.65795223637971856"/>
    <n v="0.34205254476345298"/>
    <x v="0"/>
    <n v="387.32499999999999"/>
  </r>
  <r>
    <x v="2396"/>
    <x v="3"/>
    <x v="6"/>
    <x v="2"/>
    <x v="0"/>
    <x v="2391"/>
    <n v="10951.9"/>
    <n v="4380.76"/>
    <n v="3675.82"/>
    <n v="2895.32"/>
    <n v="6571.1399999999994"/>
    <n v="0.4406115225059884"/>
    <n v="0.55938847749401177"/>
    <x v="0"/>
    <n v="1825.3166666666666"/>
  </r>
  <r>
    <x v="2397"/>
    <x v="3"/>
    <x v="6"/>
    <x v="0"/>
    <x v="1"/>
    <x v="2392"/>
    <n v="5626.17"/>
    <n v="1969.16"/>
    <n v="2825.25"/>
    <n v="831.76"/>
    <n v="3657.01"/>
    <n v="0.22744263756456776"/>
    <n v="0.77255736243543216"/>
    <x v="0"/>
    <n v="1125.2339999999999"/>
  </r>
  <r>
    <x v="2398"/>
    <x v="0"/>
    <x v="0"/>
    <x v="1"/>
    <x v="2"/>
    <x v="2393"/>
    <n v="1151.3599999999999"/>
    <n v="115.14"/>
    <n v="312.7"/>
    <n v="723.53"/>
    <n v="1036.2199999999998"/>
    <n v="0.69823975603636301"/>
    <n v="0.30176989442396407"/>
    <x v="0"/>
    <n v="575.67999999999995"/>
  </r>
  <r>
    <x v="2399"/>
    <x v="4"/>
    <x v="5"/>
    <x v="6"/>
    <x v="0"/>
    <x v="2394"/>
    <n v="4000.63"/>
    <n v="880.14"/>
    <n v="2153.5300000000002"/>
    <n v="966.96"/>
    <n v="3120.4900000000002"/>
    <n v="0.30987441074959382"/>
    <n v="0.69012558925040624"/>
    <x v="0"/>
    <n v="1333.5433333333333"/>
  </r>
  <r>
    <x v="2400"/>
    <x v="1"/>
    <x v="1"/>
    <x v="1"/>
    <x v="2"/>
    <x v="2395"/>
    <n v="8363.9500000000007"/>
    <n v="2509.19"/>
    <n v="2443.9299999999998"/>
    <n v="3410.83"/>
    <n v="5854.76"/>
    <n v="0.58257383735627077"/>
    <n v="0.41742616264372917"/>
    <x v="0"/>
    <n v="4181.9750000000004"/>
  </r>
  <r>
    <x v="2401"/>
    <x v="0"/>
    <x v="7"/>
    <x v="0"/>
    <x v="1"/>
    <x v="2396"/>
    <n v="560.27"/>
    <n v="56.03"/>
    <n v="528.47"/>
    <n v="-24.23"/>
    <n v="504.24"/>
    <n v="-4.8052514675551328E-2"/>
    <n v="1.0480525146755513"/>
    <x v="1"/>
    <n v="112.054"/>
  </r>
  <r>
    <x v="2402"/>
    <x v="3"/>
    <x v="3"/>
    <x v="6"/>
    <x v="1"/>
    <x v="2397"/>
    <n v="6008.11"/>
    <n v="2102.84"/>
    <n v="3014.31"/>
    <n v="890.96"/>
    <n v="3905.2699999999995"/>
    <n v="0.22814299651496572"/>
    <n v="0.77185700348503439"/>
    <x v="0"/>
    <n v="2002.7033333333331"/>
  </r>
  <r>
    <x v="2403"/>
    <x v="4"/>
    <x v="5"/>
    <x v="2"/>
    <x v="0"/>
    <x v="2398"/>
    <n v="4288.74"/>
    <n v="943.52"/>
    <n v="3309.29"/>
    <n v="35.92"/>
    <n v="3345.22"/>
    <n v="1.0737709328534448E-2"/>
    <n v="0.98925930133145212"/>
    <x v="2"/>
    <n v="714.79"/>
  </r>
  <r>
    <x v="2404"/>
    <x v="0"/>
    <x v="0"/>
    <x v="6"/>
    <x v="1"/>
    <x v="2399"/>
    <n v="858.59"/>
    <n v="85.86"/>
    <n v="585.23"/>
    <n v="187.5"/>
    <n v="772.73"/>
    <n v="0.24264620242516791"/>
    <n v="0.75735379757483212"/>
    <x v="0"/>
    <n v="286.19666666666666"/>
  </r>
  <r>
    <x v="2405"/>
    <x v="4"/>
    <x v="4"/>
    <x v="0"/>
    <x v="0"/>
    <x v="2400"/>
    <n v="3810.29"/>
    <n v="838.26"/>
    <n v="3170.99"/>
    <n v="-198.97"/>
    <n v="2972.0299999999997"/>
    <n v="-6.6947507259347991E-2"/>
    <n v="1.0669441425557615"/>
    <x v="1"/>
    <n v="762.05799999999999"/>
  </r>
  <r>
    <x v="2406"/>
    <x v="3"/>
    <x v="6"/>
    <x v="2"/>
    <x v="1"/>
    <x v="2401"/>
    <n v="4157.38"/>
    <n v="1455.08"/>
    <n v="3377.35"/>
    <n v="-675.05"/>
    <n v="2702.3"/>
    <n v="-0.24980572105243679"/>
    <n v="1.2498057210524367"/>
    <x v="1"/>
    <n v="692.89666666666665"/>
  </r>
  <r>
    <x v="2407"/>
    <x v="1"/>
    <x v="1"/>
    <x v="6"/>
    <x v="2"/>
    <x v="2402"/>
    <n v="7253.65"/>
    <n v="1813.41"/>
    <n v="3214.38"/>
    <n v="2225.86"/>
    <n v="5440.24"/>
    <n v="0.40914739055629901"/>
    <n v="0.5908526094437011"/>
    <x v="0"/>
    <n v="2417.8833333333332"/>
  </r>
  <r>
    <x v="2408"/>
    <x v="0"/>
    <x v="0"/>
    <x v="6"/>
    <x v="0"/>
    <x v="2403"/>
    <n v="1372.02"/>
    <n v="137.19999999999999"/>
    <n v="398.63"/>
    <n v="836.18"/>
    <n v="1234.82"/>
    <n v="0.67716752239192757"/>
    <n v="0.32282437926175478"/>
    <x v="0"/>
    <n v="457.34"/>
  </r>
  <r>
    <x v="2409"/>
    <x v="4"/>
    <x v="5"/>
    <x v="1"/>
    <x v="1"/>
    <x v="2404"/>
    <n v="4586.08"/>
    <n v="1008.94"/>
    <n v="2053.0300000000002"/>
    <n v="1524.11"/>
    <n v="3577.14"/>
    <n v="0.42606942976791512"/>
    <n v="0.57393057023208494"/>
    <x v="0"/>
    <n v="2293.04"/>
  </r>
  <r>
    <x v="2410"/>
    <x v="4"/>
    <x v="5"/>
    <x v="6"/>
    <x v="0"/>
    <x v="2405"/>
    <n v="7823.09"/>
    <n v="1721.08"/>
    <n v="2511.46"/>
    <n v="3590.55"/>
    <n v="6102.01"/>
    <n v="0.58842086460035303"/>
    <n v="0.41157913539964697"/>
    <x v="0"/>
    <n v="2607.6966666666667"/>
  </r>
  <r>
    <x v="2411"/>
    <x v="0"/>
    <x v="0"/>
    <x v="4"/>
    <x v="0"/>
    <x v="2406"/>
    <n v="2087.5500000000002"/>
    <n v="208.75"/>
    <n v="778"/>
    <n v="1100.79"/>
    <n v="1878.8000000000002"/>
    <n v="0.58590057483500102"/>
    <n v="0.41409410261869273"/>
    <x v="0"/>
    <n v="298.22142857142859"/>
  </r>
  <r>
    <x v="2412"/>
    <x v="4"/>
    <x v="4"/>
    <x v="0"/>
    <x v="1"/>
    <x v="2407"/>
    <n v="5728.81"/>
    <n v="1260.3399999999999"/>
    <n v="4112.68"/>
    <n v="355.79"/>
    <n v="4468.47"/>
    <n v="7.9622331581055708E-2"/>
    <n v="0.92037766841894431"/>
    <x v="2"/>
    <n v="1145.7620000000002"/>
  </r>
  <r>
    <x v="2413"/>
    <x v="4"/>
    <x v="4"/>
    <x v="7"/>
    <x v="1"/>
    <x v="2408"/>
    <n v="3184.72"/>
    <n v="700.64"/>
    <n v="1828.85"/>
    <n v="655.22"/>
    <n v="2484.08"/>
    <n v="0.26376767253872663"/>
    <n v="0.73622830182602816"/>
    <x v="0"/>
    <n v="3184.72"/>
  </r>
  <r>
    <x v="2414"/>
    <x v="2"/>
    <x v="2"/>
    <x v="7"/>
    <x v="1"/>
    <x v="2409"/>
    <n v="2342.06"/>
    <n v="351.31"/>
    <n v="726.82"/>
    <n v="1263.93"/>
    <n v="1990.75"/>
    <n v="0.63490141906316722"/>
    <n v="0.36509858093683289"/>
    <x v="0"/>
    <n v="2342.06"/>
  </r>
  <r>
    <x v="2415"/>
    <x v="0"/>
    <x v="0"/>
    <x v="7"/>
    <x v="1"/>
    <x v="2410"/>
    <n v="582.66"/>
    <n v="58.27"/>
    <n v="387.66"/>
    <n v="136.74"/>
    <n v="524.39"/>
    <n v="0.26076012128377735"/>
    <n v="0.73925894849253426"/>
    <x v="0"/>
    <n v="582.66"/>
  </r>
  <r>
    <x v="2416"/>
    <x v="0"/>
    <x v="0"/>
    <x v="0"/>
    <x v="2"/>
    <x v="2411"/>
    <n v="1537.39"/>
    <n v="153.74"/>
    <n v="644.55999999999995"/>
    <n v="739.09"/>
    <n v="1383.65"/>
    <n v="0.53415965020055645"/>
    <n v="0.46584034979944344"/>
    <x v="0"/>
    <n v="307.47800000000001"/>
  </r>
  <r>
    <x v="2417"/>
    <x v="1"/>
    <x v="1"/>
    <x v="7"/>
    <x v="1"/>
    <x v="2412"/>
    <n v="3408.73"/>
    <n v="852.18"/>
    <n v="1261.72"/>
    <n v="1294.83"/>
    <n v="2556.5500000000002"/>
    <n v="0.50647552365492554"/>
    <n v="0.4935244763450744"/>
    <x v="0"/>
    <n v="3408.73"/>
  </r>
  <r>
    <x v="2418"/>
    <x v="4"/>
    <x v="5"/>
    <x v="1"/>
    <x v="1"/>
    <x v="2413"/>
    <n v="3306.71"/>
    <n v="727.48"/>
    <n v="2266.69"/>
    <n v="312.54000000000002"/>
    <n v="2579.23"/>
    <n v="0.12117569972433634"/>
    <n v="0.87882430027566372"/>
    <x v="0"/>
    <n v="1653.355"/>
  </r>
  <r>
    <x v="2419"/>
    <x v="1"/>
    <x v="1"/>
    <x v="0"/>
    <x v="0"/>
    <x v="2414"/>
    <n v="3124.35"/>
    <n v="781.09"/>
    <n v="2965.01"/>
    <n v="-621.75"/>
    <n v="2343.2599999999998"/>
    <n v="-0.26533547280284736"/>
    <n v="1.2653354728028476"/>
    <x v="1"/>
    <n v="624.87"/>
  </r>
  <r>
    <x v="2420"/>
    <x v="0"/>
    <x v="7"/>
    <x v="4"/>
    <x v="1"/>
    <x v="2415"/>
    <n v="260.3"/>
    <n v="26.03"/>
    <n v="247.02"/>
    <n v="-12.75"/>
    <n v="234.27"/>
    <n v="-5.4424382123191187E-2"/>
    <n v="1.0544243821231911"/>
    <x v="1"/>
    <n v="37.18571428571429"/>
  </r>
  <r>
    <x v="2421"/>
    <x v="1"/>
    <x v="1"/>
    <x v="2"/>
    <x v="1"/>
    <x v="2416"/>
    <n v="4594.45"/>
    <n v="1148.6099999999999"/>
    <n v="3891.12"/>
    <n v="-445.28"/>
    <n v="3445.84"/>
    <n v="-0.12922248276182294"/>
    <n v="1.1292224827618229"/>
    <x v="1"/>
    <n v="765.74166666666667"/>
  </r>
  <r>
    <x v="2422"/>
    <x v="3"/>
    <x v="6"/>
    <x v="4"/>
    <x v="1"/>
    <x v="2417"/>
    <n v="2256.59"/>
    <n v="789.81"/>
    <n v="2141.5100000000002"/>
    <n v="-674.72"/>
    <n v="1466.7800000000002"/>
    <n v="-0.46000081811859989"/>
    <n v="1.4600076357735992"/>
    <x v="1"/>
    <n v="322.37"/>
  </r>
  <r>
    <x v="2423"/>
    <x v="2"/>
    <x v="2"/>
    <x v="0"/>
    <x v="0"/>
    <x v="2418"/>
    <n v="2652.36"/>
    <n v="397.85"/>
    <n v="1083.3800000000001"/>
    <n v="1171.1300000000001"/>
    <n v="2254.5100000000002"/>
    <n v="0.51946099152365699"/>
    <n v="0.48053900847634295"/>
    <x v="0"/>
    <n v="530.47199999999998"/>
  </r>
  <r>
    <x v="2424"/>
    <x v="1"/>
    <x v="1"/>
    <x v="0"/>
    <x v="1"/>
    <x v="2419"/>
    <n v="3743.76"/>
    <n v="935.94"/>
    <n v="3552.83"/>
    <n v="-745.01"/>
    <n v="2807.82"/>
    <n v="-0.2653339601541409"/>
    <n v="1.2653339601541409"/>
    <x v="1"/>
    <n v="748.75200000000007"/>
  </r>
  <r>
    <x v="2425"/>
    <x v="0"/>
    <x v="0"/>
    <x v="6"/>
    <x v="2"/>
    <x v="2420"/>
    <n v="1867.97"/>
    <n v="186.8"/>
    <n v="462.41"/>
    <n v="1218.77"/>
    <n v="1681.17"/>
    <n v="0.72495345503429154"/>
    <n v="0.2750524932041376"/>
    <x v="0"/>
    <n v="622.65666666666664"/>
  </r>
  <r>
    <x v="2426"/>
    <x v="1"/>
    <x v="1"/>
    <x v="6"/>
    <x v="1"/>
    <x v="2421"/>
    <n v="2515.63"/>
    <n v="628.91"/>
    <n v="2037.61"/>
    <n v="-150.88999999999999"/>
    <n v="1886.7200000000003"/>
    <n v="-7.9974771031207578E-2"/>
    <n v="1.0799747710312073"/>
    <x v="1"/>
    <n v="838.54333333333341"/>
  </r>
  <r>
    <x v="2427"/>
    <x v="0"/>
    <x v="0"/>
    <x v="6"/>
    <x v="2"/>
    <x v="2422"/>
    <n v="736.86"/>
    <n v="73.69"/>
    <n v="575.97"/>
    <n v="87.2"/>
    <n v="663.17000000000007"/>
    <n v="0.13148966328392417"/>
    <n v="0.8685103367160758"/>
    <x v="0"/>
    <n v="245.62"/>
  </r>
  <r>
    <x v="2428"/>
    <x v="0"/>
    <x v="7"/>
    <x v="5"/>
    <x v="0"/>
    <x v="2423"/>
    <n v="1593.91"/>
    <n v="159.38999999999999"/>
    <n v="1160.69"/>
    <n v="273.83"/>
    <n v="1434.52"/>
    <n v="0.1908861500711039"/>
    <n v="0.80911384992889612"/>
    <x v="0"/>
    <n v="199.23875000000001"/>
  </r>
  <r>
    <x v="2429"/>
    <x v="0"/>
    <x v="7"/>
    <x v="5"/>
    <x v="0"/>
    <x v="2424"/>
    <n v="1756.06"/>
    <n v="175.61"/>
    <n v="818.8"/>
    <n v="761.66"/>
    <n v="1580.4499999999998"/>
    <n v="0.48192603372457216"/>
    <n v="0.51808029358726948"/>
    <x v="0"/>
    <n v="219.50749999999999"/>
  </r>
  <r>
    <x v="2430"/>
    <x v="3"/>
    <x v="3"/>
    <x v="3"/>
    <x v="0"/>
    <x v="2425"/>
    <n v="8133.46"/>
    <n v="3253.38"/>
    <n v="2808.87"/>
    <n v="2071.21"/>
    <n v="4880.08"/>
    <n v="0.42442132096195145"/>
    <n v="0.57557867903804849"/>
    <x v="0"/>
    <n v="2033.365"/>
  </r>
  <r>
    <x v="2431"/>
    <x v="4"/>
    <x v="4"/>
    <x v="5"/>
    <x v="0"/>
    <x v="2426"/>
    <n v="11212.48"/>
    <n v="3027.37"/>
    <n v="4344.18"/>
    <n v="3840.93"/>
    <n v="8185.11"/>
    <n v="0.46925820178348243"/>
    <n v="0.53074179821651757"/>
    <x v="0"/>
    <n v="1401.56"/>
  </r>
  <r>
    <x v="2432"/>
    <x v="3"/>
    <x v="3"/>
    <x v="1"/>
    <x v="1"/>
    <x v="2427"/>
    <n v="5694.03"/>
    <n v="1992.91"/>
    <n v="2551.19"/>
    <n v="1149.93"/>
    <n v="3701.12"/>
    <n v="0.3106978428151479"/>
    <n v="0.68930215718485222"/>
    <x v="0"/>
    <n v="2847.0149999999999"/>
  </r>
  <r>
    <x v="2433"/>
    <x v="3"/>
    <x v="6"/>
    <x v="0"/>
    <x v="0"/>
    <x v="2428"/>
    <n v="8401.48"/>
    <n v="3360.59"/>
    <n v="2660.63"/>
    <n v="2380.2600000000002"/>
    <n v="5040.8899999999994"/>
    <n v="0.47219042669052497"/>
    <n v="0.5278095733094752"/>
    <x v="0"/>
    <n v="1680.2959999999998"/>
  </r>
  <r>
    <x v="2434"/>
    <x v="2"/>
    <x v="2"/>
    <x v="4"/>
    <x v="0"/>
    <x v="2429"/>
    <n v="2331.81"/>
    <n v="349.77"/>
    <n v="1420.25"/>
    <n v="561.79"/>
    <n v="1982.04"/>
    <n v="0.28344029383867125"/>
    <n v="0.71655970616132869"/>
    <x v="0"/>
    <n v="333.11571428571426"/>
  </r>
  <r>
    <x v="2435"/>
    <x v="2"/>
    <x v="2"/>
    <x v="0"/>
    <x v="0"/>
    <x v="2430"/>
    <n v="3415.88"/>
    <n v="512.38"/>
    <n v="1468.25"/>
    <n v="1435.25"/>
    <n v="2903.5"/>
    <n v="0.49431720337523677"/>
    <n v="0.50568279662476323"/>
    <x v="0"/>
    <n v="683.17600000000004"/>
  </r>
  <r>
    <x v="2436"/>
    <x v="0"/>
    <x v="7"/>
    <x v="6"/>
    <x v="2"/>
    <x v="2431"/>
    <n v="1729.65"/>
    <n v="172.97"/>
    <n v="459.09"/>
    <n v="1097.5999999999999"/>
    <n v="1556.68"/>
    <n v="0.70509032042552089"/>
    <n v="0.29491610350232544"/>
    <x v="0"/>
    <n v="576.55000000000007"/>
  </r>
  <r>
    <x v="2437"/>
    <x v="0"/>
    <x v="7"/>
    <x v="0"/>
    <x v="2"/>
    <x v="2432"/>
    <n v="1146.01"/>
    <n v="114.6"/>
    <n v="598.91"/>
    <n v="432.5"/>
    <n v="1031.4100000000001"/>
    <n v="0.41932887988287876"/>
    <n v="0.58067112011712119"/>
    <x v="0"/>
    <n v="229.202"/>
  </r>
  <r>
    <x v="2438"/>
    <x v="0"/>
    <x v="7"/>
    <x v="2"/>
    <x v="0"/>
    <x v="2433"/>
    <n v="2208.1"/>
    <n v="220.81"/>
    <n v="899.89"/>
    <n v="1087.4000000000001"/>
    <n v="1987.29"/>
    <n v="0.54717731181659446"/>
    <n v="0.45282268818340554"/>
    <x v="0"/>
    <n v="368.01666666666665"/>
  </r>
  <r>
    <x v="2439"/>
    <x v="4"/>
    <x v="4"/>
    <x v="5"/>
    <x v="0"/>
    <x v="2434"/>
    <n v="14821.27"/>
    <n v="4001.74"/>
    <n v="5671.68"/>
    <n v="5147.84"/>
    <n v="10819.53"/>
    <n v="0.47579146229087582"/>
    <n v="0.52420761345455857"/>
    <x v="0"/>
    <n v="1852.6587500000001"/>
  </r>
  <r>
    <x v="2440"/>
    <x v="4"/>
    <x v="4"/>
    <x v="0"/>
    <x v="0"/>
    <x v="2435"/>
    <n v="10608.72"/>
    <n v="2864.35"/>
    <n v="4106.38"/>
    <n v="3637.99"/>
    <n v="7744.369999999999"/>
    <n v="0.46975932193322378"/>
    <n v="0.53024067806677633"/>
    <x v="0"/>
    <n v="2121.7439999999997"/>
  </r>
  <r>
    <x v="2441"/>
    <x v="0"/>
    <x v="7"/>
    <x v="4"/>
    <x v="0"/>
    <x v="2436"/>
    <n v="2196.4299999999998"/>
    <n v="219.64"/>
    <n v="732.28"/>
    <n v="1244.51"/>
    <n v="1976.79"/>
    <n v="0.62956105605552437"/>
    <n v="0.37043894394447563"/>
    <x v="0"/>
    <n v="313.77571428571429"/>
  </r>
  <r>
    <x v="2442"/>
    <x v="0"/>
    <x v="0"/>
    <x v="7"/>
    <x v="1"/>
    <x v="2437"/>
    <n v="550.49"/>
    <n v="55.05"/>
    <n v="377.3"/>
    <n v="118.14"/>
    <n v="495.44"/>
    <n v="0.23845470692717585"/>
    <n v="0.76154529307282415"/>
    <x v="0"/>
    <n v="550.49"/>
  </r>
  <r>
    <x v="2443"/>
    <x v="1"/>
    <x v="1"/>
    <x v="2"/>
    <x v="0"/>
    <x v="2438"/>
    <n v="890.81"/>
    <n v="222.7"/>
    <n v="845.37"/>
    <n v="-177.27"/>
    <n v="668.1099999999999"/>
    <n v="-0.26533055933903105"/>
    <n v="1.2653155917438748"/>
    <x v="1"/>
    <n v="148.46833333333333"/>
  </r>
  <r>
    <x v="2444"/>
    <x v="3"/>
    <x v="6"/>
    <x v="2"/>
    <x v="0"/>
    <x v="2439"/>
    <n v="7192.58"/>
    <n v="2517.4"/>
    <n v="3338.06"/>
    <n v="1337.12"/>
    <n v="4675.18"/>
    <n v="0.28600396134480377"/>
    <n v="0.71399603865519612"/>
    <x v="0"/>
    <n v="1198.7633333333333"/>
  </r>
  <r>
    <x v="2445"/>
    <x v="0"/>
    <x v="0"/>
    <x v="0"/>
    <x v="0"/>
    <x v="2440"/>
    <n v="1935.89"/>
    <n v="193.59"/>
    <n v="699.7"/>
    <n v="1042.6099999999999"/>
    <n v="1742.3000000000002"/>
    <n v="0.59841014750616983"/>
    <n v="0.40159559203351891"/>
    <x v="0"/>
    <n v="387.178"/>
  </r>
  <r>
    <x v="2446"/>
    <x v="3"/>
    <x v="6"/>
    <x v="3"/>
    <x v="2"/>
    <x v="2441"/>
    <n v="8150.7"/>
    <n v="3260.28"/>
    <n v="2333.19"/>
    <n v="2557.23"/>
    <n v="4890.42"/>
    <n v="0.5229060080729262"/>
    <n v="0.47709399192707375"/>
    <x v="0"/>
    <n v="2037.675"/>
  </r>
  <r>
    <x v="2447"/>
    <x v="4"/>
    <x v="4"/>
    <x v="6"/>
    <x v="1"/>
    <x v="2442"/>
    <n v="2229.79"/>
    <n v="490.55"/>
    <n v="2116.0700000000002"/>
    <n v="-376.83"/>
    <n v="1739.24"/>
    <n v="-0.21666360019318781"/>
    <n v="1.2166636001931879"/>
    <x v="1"/>
    <n v="743.26333333333332"/>
  </r>
  <r>
    <x v="2448"/>
    <x v="0"/>
    <x v="0"/>
    <x v="1"/>
    <x v="2"/>
    <x v="2443"/>
    <n v="1385.37"/>
    <n v="138.54"/>
    <n v="446.45"/>
    <n v="800.38"/>
    <n v="1246.83"/>
    <n v="0.64193193939831417"/>
    <n v="0.35806806060168589"/>
    <x v="0"/>
    <n v="692.68499999999995"/>
  </r>
  <r>
    <x v="2449"/>
    <x v="3"/>
    <x v="6"/>
    <x v="1"/>
    <x v="2"/>
    <x v="2444"/>
    <n v="7461.85"/>
    <n v="2611.65"/>
    <n v="2521.73"/>
    <n v="2328.4699999999998"/>
    <n v="4850.2000000000007"/>
    <n v="0.48007711022225874"/>
    <n v="0.51992288977774104"/>
    <x v="0"/>
    <n v="3730.9250000000002"/>
  </r>
  <r>
    <x v="2450"/>
    <x v="0"/>
    <x v="7"/>
    <x v="7"/>
    <x v="1"/>
    <x v="2445"/>
    <n v="134.81"/>
    <n v="13.48"/>
    <n v="127.93"/>
    <n v="-6.61"/>
    <n v="121.33"/>
    <n v="-5.4479518668095278E-2"/>
    <n v="1.0543970988213962"/>
    <x v="1"/>
    <n v="134.81"/>
  </r>
  <r>
    <x v="2451"/>
    <x v="0"/>
    <x v="0"/>
    <x v="1"/>
    <x v="2"/>
    <x v="2446"/>
    <n v="1667.75"/>
    <n v="166.78"/>
    <n v="423.7"/>
    <n v="1077.28"/>
    <n v="1500.97"/>
    <n v="0.71772253942450548"/>
    <n v="0.28228412293383609"/>
    <x v="0"/>
    <n v="833.875"/>
  </r>
  <r>
    <x v="2452"/>
    <x v="1"/>
    <x v="1"/>
    <x v="1"/>
    <x v="1"/>
    <x v="2447"/>
    <n v="3665.74"/>
    <n v="916.43"/>
    <n v="1714.82"/>
    <n v="1034.48"/>
    <n v="2749.31"/>
    <n v="0.37626895475592059"/>
    <n v="0.62372740796781734"/>
    <x v="0"/>
    <n v="1832.87"/>
  </r>
  <r>
    <x v="2453"/>
    <x v="1"/>
    <x v="1"/>
    <x v="6"/>
    <x v="2"/>
    <x v="2448"/>
    <n v="4242.42"/>
    <n v="1060.5999999999999"/>
    <n v="3160.06"/>
    <n v="21.76"/>
    <n v="3181.82"/>
    <n v="6.8388532349410091E-3"/>
    <n v="0.99316114676505896"/>
    <x v="2"/>
    <n v="1414.14"/>
  </r>
  <r>
    <x v="2454"/>
    <x v="3"/>
    <x v="6"/>
    <x v="5"/>
    <x v="0"/>
    <x v="2449"/>
    <n v="8345.2099999999991"/>
    <n v="3338.09"/>
    <n v="5567.13"/>
    <n v="-560"/>
    <n v="5007.119999999999"/>
    <n v="-0.11184073878796597"/>
    <n v="1.1118427359440159"/>
    <x v="1"/>
    <n v="1043.1512499999999"/>
  </r>
  <r>
    <x v="2455"/>
    <x v="3"/>
    <x v="3"/>
    <x v="6"/>
    <x v="1"/>
    <x v="2450"/>
    <n v="3509.12"/>
    <n v="1228.19"/>
    <n v="2074.41"/>
    <n v="206.51"/>
    <n v="2280.9299999999998"/>
    <n v="9.0537631580101099E-2"/>
    <n v="0.90945798424326918"/>
    <x v="2"/>
    <n v="1169.7066666666667"/>
  </r>
  <r>
    <x v="2456"/>
    <x v="3"/>
    <x v="3"/>
    <x v="3"/>
    <x v="0"/>
    <x v="2451"/>
    <n v="8773.19"/>
    <n v="3509.27"/>
    <n v="2608.9499999999998"/>
    <n v="2654.96"/>
    <n v="5263.92"/>
    <n v="0.50436936731561266"/>
    <n v="0.49562873295946741"/>
    <x v="0"/>
    <n v="2193.2975000000001"/>
  </r>
  <r>
    <x v="2457"/>
    <x v="4"/>
    <x v="5"/>
    <x v="4"/>
    <x v="0"/>
    <x v="2452"/>
    <n v="7864.43"/>
    <n v="1730.18"/>
    <n v="4552.6899999999996"/>
    <n v="1581.57"/>
    <n v="6134.25"/>
    <n v="0.25782614011492849"/>
    <n v="0.74217549007621142"/>
    <x v="0"/>
    <n v="1123.49"/>
  </r>
  <r>
    <x v="2458"/>
    <x v="0"/>
    <x v="7"/>
    <x v="7"/>
    <x v="1"/>
    <x v="2453"/>
    <n v="1175.6600000000001"/>
    <n v="117.57"/>
    <n v="304.08"/>
    <n v="754.01"/>
    <n v="1058.0900000000001"/>
    <n v="0.7126142388643687"/>
    <n v="0.28738576113563113"/>
    <x v="0"/>
    <n v="1175.6600000000001"/>
  </r>
  <r>
    <x v="2459"/>
    <x v="4"/>
    <x v="4"/>
    <x v="1"/>
    <x v="2"/>
    <x v="2454"/>
    <n v="5874.64"/>
    <n v="1292.42"/>
    <n v="2235.1999999999998"/>
    <n v="2347.02"/>
    <n v="4582.22"/>
    <n v="0.51220150931208008"/>
    <n v="0.48779849068791975"/>
    <x v="0"/>
    <n v="2937.32"/>
  </r>
  <r>
    <x v="2460"/>
    <x v="0"/>
    <x v="7"/>
    <x v="3"/>
    <x v="1"/>
    <x v="2455"/>
    <n v="1035.44"/>
    <n v="103.54"/>
    <n v="503.61"/>
    <n v="428.29"/>
    <n v="931.90000000000009"/>
    <n v="0.45958793862002356"/>
    <n v="0.54041206137997633"/>
    <x v="0"/>
    <n v="258.86"/>
  </r>
  <r>
    <x v="2461"/>
    <x v="3"/>
    <x v="3"/>
    <x v="7"/>
    <x v="1"/>
    <x v="2456"/>
    <n v="5543.22"/>
    <n v="1940.13"/>
    <n v="1839.92"/>
    <n v="1763.17"/>
    <n v="3603.09"/>
    <n v="0.48934941952601796"/>
    <n v="0.51065058047398204"/>
    <x v="0"/>
    <n v="5543.22"/>
  </r>
  <r>
    <x v="2462"/>
    <x v="4"/>
    <x v="4"/>
    <x v="2"/>
    <x v="1"/>
    <x v="2457"/>
    <n v="6346.44"/>
    <n v="1396.22"/>
    <n v="3081"/>
    <n v="1869.22"/>
    <n v="4950.2199999999993"/>
    <n v="0.37760341964599559"/>
    <n v="0.62239658035400458"/>
    <x v="0"/>
    <n v="1057.74"/>
  </r>
  <r>
    <x v="2463"/>
    <x v="1"/>
    <x v="1"/>
    <x v="1"/>
    <x v="1"/>
    <x v="2458"/>
    <n v="5256.38"/>
    <n v="1314.1"/>
    <n v="2128.5700000000002"/>
    <n v="1813.72"/>
    <n v="3942.28"/>
    <n v="0.46006879267834855"/>
    <n v="0.5399337439248354"/>
    <x v="0"/>
    <n v="2628.19"/>
  </r>
  <r>
    <x v="2464"/>
    <x v="1"/>
    <x v="1"/>
    <x v="1"/>
    <x v="1"/>
    <x v="2459"/>
    <n v="4043.33"/>
    <n v="1010.83"/>
    <n v="2598.14"/>
    <n v="434.35"/>
    <n v="3032.5"/>
    <n v="0.14323165704863974"/>
    <n v="0.85676504534212694"/>
    <x v="0"/>
    <n v="2021.665"/>
  </r>
  <r>
    <x v="2465"/>
    <x v="2"/>
    <x v="2"/>
    <x v="6"/>
    <x v="2"/>
    <x v="2460"/>
    <n v="2738.37"/>
    <n v="410.76"/>
    <n v="1035.7"/>
    <n v="1291.92"/>
    <n v="2327.6099999999997"/>
    <n v="0.55504143735419609"/>
    <n v="0.44496285889818321"/>
    <x v="0"/>
    <n v="912.79"/>
  </r>
  <r>
    <x v="2466"/>
    <x v="3"/>
    <x v="6"/>
    <x v="0"/>
    <x v="1"/>
    <x v="2461"/>
    <n v="3493.55"/>
    <n v="1222.74"/>
    <n v="2738.99"/>
    <n v="-468.18"/>
    <n v="2270.8100000000004"/>
    <n v="-0.20617312765048593"/>
    <n v="1.2061731276504857"/>
    <x v="1"/>
    <n v="698.71"/>
  </r>
  <r>
    <x v="2467"/>
    <x v="1"/>
    <x v="1"/>
    <x v="7"/>
    <x v="1"/>
    <x v="2462"/>
    <n v="1486.25"/>
    <n v="371.56"/>
    <n v="1410.45"/>
    <n v="-295.76"/>
    <n v="1114.69"/>
    <n v="-0.26532937408606877"/>
    <n v="1.2653293740860687"/>
    <x v="1"/>
    <n v="1486.25"/>
  </r>
  <r>
    <x v="2468"/>
    <x v="4"/>
    <x v="4"/>
    <x v="1"/>
    <x v="1"/>
    <x v="2463"/>
    <n v="2886.78"/>
    <n v="635.09"/>
    <n v="1609.42"/>
    <n v="642.27"/>
    <n v="2251.69"/>
    <n v="0.28523908708570006"/>
    <n v="0.7147609129143"/>
    <x v="0"/>
    <n v="1443.39"/>
  </r>
  <r>
    <x v="2469"/>
    <x v="2"/>
    <x v="2"/>
    <x v="5"/>
    <x v="0"/>
    <x v="2464"/>
    <n v="3615.49"/>
    <n v="542.32000000000005"/>
    <n v="2067.81"/>
    <n v="1005.35"/>
    <n v="3073.1699999999996"/>
    <n v="0.32713777630264518"/>
    <n v="0.67285896972832615"/>
    <x v="0"/>
    <n v="451.93624999999997"/>
  </r>
  <r>
    <x v="2470"/>
    <x v="4"/>
    <x v="5"/>
    <x v="7"/>
    <x v="1"/>
    <x v="2465"/>
    <n v="3208.83"/>
    <n v="705.94"/>
    <n v="1567.33"/>
    <n v="935.56"/>
    <n v="2502.89"/>
    <n v="0.37379189656756789"/>
    <n v="0.62620810343243216"/>
    <x v="0"/>
    <n v="3208.83"/>
  </r>
  <r>
    <x v="2471"/>
    <x v="2"/>
    <x v="2"/>
    <x v="4"/>
    <x v="0"/>
    <x v="2466"/>
    <n v="2792.01"/>
    <n v="418.8"/>
    <n v="1484.46"/>
    <n v="888.75"/>
    <n v="2373.21"/>
    <n v="0.37449277560772121"/>
    <n v="0.62550722439227879"/>
    <x v="0"/>
    <n v="398.85857142857145"/>
  </r>
  <r>
    <x v="2472"/>
    <x v="0"/>
    <x v="0"/>
    <x v="5"/>
    <x v="0"/>
    <x v="2467"/>
    <n v="2723.78"/>
    <n v="272.38"/>
    <n v="761.36"/>
    <n v="1690.03"/>
    <n v="2451.4"/>
    <n v="0.6894142122868564"/>
    <n v="0.31058170841151994"/>
    <x v="0"/>
    <n v="340.47250000000003"/>
  </r>
  <r>
    <x v="2473"/>
    <x v="1"/>
    <x v="1"/>
    <x v="3"/>
    <x v="0"/>
    <x v="2468"/>
    <n v="14531.15"/>
    <n v="4359.34"/>
    <n v="2475.08"/>
    <n v="7696.73"/>
    <n v="10171.81"/>
    <n v="0.75667260792327029"/>
    <n v="0.24332739207672971"/>
    <x v="0"/>
    <n v="3632.7874999999999"/>
  </r>
  <r>
    <x v="2474"/>
    <x v="1"/>
    <x v="1"/>
    <x v="5"/>
    <x v="0"/>
    <x v="2469"/>
    <n v="12709.55"/>
    <n v="3812.86"/>
    <n v="5799.33"/>
    <n v="3097.36"/>
    <n v="8896.6899999999987"/>
    <n v="0.34814745708797323"/>
    <n v="0.65185254291202688"/>
    <x v="0"/>
    <n v="1588.6937499999999"/>
  </r>
  <r>
    <x v="2475"/>
    <x v="4"/>
    <x v="5"/>
    <x v="3"/>
    <x v="0"/>
    <x v="2470"/>
    <n v="10360.42"/>
    <n v="2797.31"/>
    <n v="3441.74"/>
    <n v="4121.37"/>
    <n v="7563.1100000000006"/>
    <n v="0.54493059072259953"/>
    <n v="0.45506940927740036"/>
    <x v="0"/>
    <n v="2590.105"/>
  </r>
  <r>
    <x v="2476"/>
    <x v="0"/>
    <x v="0"/>
    <x v="0"/>
    <x v="0"/>
    <x v="2471"/>
    <n v="1386.44"/>
    <n v="138.63999999999999"/>
    <n v="647.45000000000005"/>
    <n v="600.34"/>
    <n v="1247.8000000000002"/>
    <n v="0.48111876903349893"/>
    <n v="0.51887321686167653"/>
    <x v="0"/>
    <n v="277.28800000000001"/>
  </r>
  <r>
    <x v="2477"/>
    <x v="1"/>
    <x v="1"/>
    <x v="1"/>
    <x v="1"/>
    <x v="2472"/>
    <n v="2047.82"/>
    <n v="511.96"/>
    <n v="1629.51"/>
    <n v="-93.64"/>
    <n v="1535.86"/>
    <n v="-6.0969098745979458E-2"/>
    <n v="1.0609756097560976"/>
    <x v="1"/>
    <n v="1023.91"/>
  </r>
  <r>
    <x v="2478"/>
    <x v="0"/>
    <x v="0"/>
    <x v="5"/>
    <x v="0"/>
    <x v="2473"/>
    <n v="2005.21"/>
    <n v="200.52"/>
    <n v="1117.6199999999999"/>
    <n v="687.07"/>
    <n v="1804.69"/>
    <n v="0.38071358515866993"/>
    <n v="0.61928641484132996"/>
    <x v="0"/>
    <n v="250.65125"/>
  </r>
  <r>
    <x v="2479"/>
    <x v="1"/>
    <x v="1"/>
    <x v="4"/>
    <x v="1"/>
    <x v="2474"/>
    <n v="6247.99"/>
    <n v="1562"/>
    <n v="4357.92"/>
    <n v="328.07"/>
    <n v="4685.99"/>
    <n v="7.0010819485316872E-2"/>
    <n v="0.92998918051468316"/>
    <x v="2"/>
    <n v="892.56999999999994"/>
  </r>
  <r>
    <x v="2480"/>
    <x v="3"/>
    <x v="3"/>
    <x v="6"/>
    <x v="1"/>
    <x v="2475"/>
    <n v="5530.36"/>
    <n v="1935.63"/>
    <n v="2573.08"/>
    <n v="1021.65"/>
    <n v="3594.7299999999996"/>
    <n v="0.28420771518305965"/>
    <n v="0.71579228481694046"/>
    <x v="0"/>
    <n v="1843.4533333333331"/>
  </r>
  <r>
    <x v="2481"/>
    <x v="0"/>
    <x v="0"/>
    <x v="1"/>
    <x v="2"/>
    <x v="2476"/>
    <n v="1495.23"/>
    <n v="149.52000000000001"/>
    <n v="375.99"/>
    <n v="969.72"/>
    <n v="1345.71"/>
    <n v="0.7206010210223599"/>
    <n v="0.27939897897764004"/>
    <x v="0"/>
    <n v="747.61500000000001"/>
  </r>
  <r>
    <x v="2482"/>
    <x v="0"/>
    <x v="0"/>
    <x v="7"/>
    <x v="1"/>
    <x v="2477"/>
    <n v="835.63"/>
    <n v="83.56"/>
    <n v="285.32"/>
    <n v="466.75"/>
    <n v="752.06999999999994"/>
    <n v="0.6206204209714522"/>
    <n v="0.37937957902854791"/>
    <x v="0"/>
    <n v="835.63"/>
  </r>
  <r>
    <x v="2483"/>
    <x v="4"/>
    <x v="4"/>
    <x v="2"/>
    <x v="0"/>
    <x v="2478"/>
    <n v="10901.66"/>
    <n v="2943.45"/>
    <n v="3793.05"/>
    <n v="4165.16"/>
    <n v="7958.21"/>
    <n v="0.52337900105677027"/>
    <n v="0.47662099894322973"/>
    <x v="0"/>
    <n v="1816.9433333333334"/>
  </r>
  <r>
    <x v="2484"/>
    <x v="2"/>
    <x v="2"/>
    <x v="3"/>
    <x v="0"/>
    <x v="2479"/>
    <n v="2577.79"/>
    <n v="386.67"/>
    <n v="1209.23"/>
    <n v="981.89"/>
    <n v="2191.12"/>
    <n v="0.44812242141005515"/>
    <n v="0.55187757858994491"/>
    <x v="0"/>
    <n v="644.44749999999999"/>
  </r>
  <r>
    <x v="2485"/>
    <x v="0"/>
    <x v="0"/>
    <x v="7"/>
    <x v="1"/>
    <x v="2480"/>
    <n v="1218.67"/>
    <n v="121.87"/>
    <n v="302.36"/>
    <n v="794.44"/>
    <n v="1096.8000000000002"/>
    <n v="0.72432530999270595"/>
    <n v="0.27567469000729389"/>
    <x v="0"/>
    <n v="1218.67"/>
  </r>
  <r>
    <x v="2486"/>
    <x v="3"/>
    <x v="6"/>
    <x v="0"/>
    <x v="0"/>
    <x v="2481"/>
    <n v="10696.28"/>
    <n v="4278.51"/>
    <n v="4415.3599999999997"/>
    <n v="2002.4"/>
    <n v="6417.77"/>
    <n v="0.31200868837618051"/>
    <n v="0.68798975345018587"/>
    <x v="0"/>
    <n v="2139.2560000000003"/>
  </r>
  <r>
    <x v="2487"/>
    <x v="0"/>
    <x v="7"/>
    <x v="3"/>
    <x v="0"/>
    <x v="2482"/>
    <n v="1291.96"/>
    <n v="129.19999999999999"/>
    <n v="515.11"/>
    <n v="647.65"/>
    <n v="1162.76"/>
    <n v="0.55699370463380227"/>
    <n v="0.44300629536619768"/>
    <x v="0"/>
    <n v="322.99"/>
  </r>
  <r>
    <x v="2488"/>
    <x v="3"/>
    <x v="3"/>
    <x v="6"/>
    <x v="1"/>
    <x v="2483"/>
    <n v="5416.33"/>
    <n v="1895.71"/>
    <n v="2775.71"/>
    <n v="744.9"/>
    <n v="3520.62"/>
    <n v="0.21158205088876392"/>
    <n v="0.78841510870244447"/>
    <x v="0"/>
    <n v="1805.4433333333334"/>
  </r>
  <r>
    <x v="2489"/>
    <x v="1"/>
    <x v="1"/>
    <x v="3"/>
    <x v="2"/>
    <x v="2484"/>
    <n v="7478.01"/>
    <n v="1869.5"/>
    <n v="2675.32"/>
    <n v="2933.18"/>
    <n v="5608.51"/>
    <n v="0.52298738880736595"/>
    <n v="0.47701082818787877"/>
    <x v="0"/>
    <n v="1869.5025000000001"/>
  </r>
  <r>
    <x v="2490"/>
    <x v="1"/>
    <x v="1"/>
    <x v="2"/>
    <x v="0"/>
    <x v="2485"/>
    <n v="9209.68"/>
    <n v="2762.91"/>
    <n v="4469.68"/>
    <n v="1977.1"/>
    <n v="6446.77"/>
    <n v="0.30668070987486751"/>
    <n v="0.69332084128951399"/>
    <x v="0"/>
    <n v="1534.9466666666667"/>
  </r>
  <r>
    <x v="2491"/>
    <x v="0"/>
    <x v="0"/>
    <x v="5"/>
    <x v="0"/>
    <x v="2486"/>
    <n v="3090.45"/>
    <n v="309.05"/>
    <n v="723.47"/>
    <n v="2057.94"/>
    <n v="2781.3999999999996"/>
    <n v="0.73989357877327977"/>
    <n v="0.26011001653843391"/>
    <x v="0"/>
    <n v="386.30624999999998"/>
  </r>
  <r>
    <x v="2492"/>
    <x v="2"/>
    <x v="2"/>
    <x v="4"/>
    <x v="0"/>
    <x v="2487"/>
    <n v="5085.24"/>
    <n v="762.79"/>
    <n v="1388.09"/>
    <n v="2934.36"/>
    <n v="4322.45"/>
    <n v="0.67886499554650725"/>
    <n v="0.3211350044534928"/>
    <x v="0"/>
    <n v="726.46285714285716"/>
  </r>
  <r>
    <x v="2493"/>
    <x v="2"/>
    <x v="2"/>
    <x v="5"/>
    <x v="0"/>
    <x v="2488"/>
    <n v="2831.48"/>
    <n v="424.72"/>
    <n v="2151.61"/>
    <n v="255.15"/>
    <n v="2406.7600000000002"/>
    <n v="0.10601389419800894"/>
    <n v="0.893986105801991"/>
    <x v="0"/>
    <n v="353.935"/>
  </r>
  <r>
    <x v="2494"/>
    <x v="3"/>
    <x v="3"/>
    <x v="1"/>
    <x v="2"/>
    <x v="2489"/>
    <n v="9758.51"/>
    <n v="3903.4"/>
    <n v="1801.64"/>
    <n v="4053.47"/>
    <n v="5855.1100000000006"/>
    <n v="0.69229613107183285"/>
    <n v="0.30770386892816698"/>
    <x v="0"/>
    <n v="4879.2550000000001"/>
  </r>
  <r>
    <x v="2495"/>
    <x v="1"/>
    <x v="1"/>
    <x v="2"/>
    <x v="0"/>
    <x v="2490"/>
    <n v="9445.6"/>
    <n v="2833.68"/>
    <n v="4196.3500000000004"/>
    <n v="2415.5700000000002"/>
    <n v="6611.92"/>
    <n v="0.36533563624484267"/>
    <n v="0.63466436375515745"/>
    <x v="0"/>
    <n v="1574.2666666666667"/>
  </r>
  <r>
    <x v="2496"/>
    <x v="4"/>
    <x v="5"/>
    <x v="4"/>
    <x v="0"/>
    <x v="2491"/>
    <n v="10031.66"/>
    <n v="2708.55"/>
    <n v="5252.16"/>
    <n v="2070.9499999999998"/>
    <n v="7323.11"/>
    <n v="0.28279651678043888"/>
    <n v="0.71720348321956107"/>
    <x v="0"/>
    <n v="1433.0942857142857"/>
  </r>
  <r>
    <x v="2497"/>
    <x v="4"/>
    <x v="5"/>
    <x v="2"/>
    <x v="0"/>
    <x v="2492"/>
    <n v="7374.53"/>
    <n v="1622.4"/>
    <n v="3786.7"/>
    <n v="1965.43"/>
    <n v="5752.1299999999992"/>
    <n v="0.34168734016790309"/>
    <n v="0.65831265983209708"/>
    <x v="0"/>
    <n v="1229.0883333333334"/>
  </r>
  <r>
    <x v="2498"/>
    <x v="1"/>
    <x v="1"/>
    <x v="1"/>
    <x v="1"/>
    <x v="2493"/>
    <n v="4122.63"/>
    <n v="1030.6600000000001"/>
    <n v="1724.51"/>
    <n v="1367.47"/>
    <n v="3091.9700000000003"/>
    <n v="0.44226496376096791"/>
    <n v="0.55773827042306356"/>
    <x v="0"/>
    <n v="2061.3150000000001"/>
  </r>
  <r>
    <x v="2499"/>
    <x v="0"/>
    <x v="0"/>
    <x v="3"/>
    <x v="0"/>
    <x v="2494"/>
    <n v="2132.92"/>
    <n v="213.29"/>
    <n v="516.05999999999995"/>
    <n v="1403.58"/>
    <n v="1919.63"/>
    <n v="0.73117215296697791"/>
    <n v="0.26883305637023797"/>
    <x v="0"/>
    <n v="533.23"/>
  </r>
  <r>
    <x v="2500"/>
    <x v="2"/>
    <x v="2"/>
    <x v="0"/>
    <x v="0"/>
    <x v="2495"/>
    <n v="2522.02"/>
    <n v="378.3"/>
    <n v="1552.89"/>
    <n v="590.83000000000004"/>
    <n v="2143.7199999999998"/>
    <n v="0.27560968783236622"/>
    <n v="0.72439031216763394"/>
    <x v="0"/>
    <n v="504.404"/>
  </r>
  <r>
    <x v="2501"/>
    <x v="1"/>
    <x v="1"/>
    <x v="1"/>
    <x v="1"/>
    <x v="2496"/>
    <n v="6657.87"/>
    <n v="1664.47"/>
    <n v="1910.78"/>
    <n v="3082.62"/>
    <n v="4993.3999999999996"/>
    <n v="0.61733888733127729"/>
    <n v="0.38266111266872271"/>
    <x v="0"/>
    <n v="3328.9349999999999"/>
  </r>
  <r>
    <x v="2502"/>
    <x v="4"/>
    <x v="4"/>
    <x v="1"/>
    <x v="2"/>
    <x v="2497"/>
    <n v="8223.41"/>
    <n v="2220.3200000000002"/>
    <n v="2221.39"/>
    <n v="3781.69"/>
    <n v="6003.09"/>
    <n v="0.62995723868874198"/>
    <n v="0.37004109550248288"/>
    <x v="0"/>
    <n v="4111.7049999999999"/>
  </r>
  <r>
    <x v="2503"/>
    <x v="1"/>
    <x v="1"/>
    <x v="4"/>
    <x v="0"/>
    <x v="2498"/>
    <n v="11189.71"/>
    <n v="3356.91"/>
    <n v="5052.9799999999996"/>
    <n v="2779.82"/>
    <n v="7832.7999999999993"/>
    <n v="0.35489480134817697"/>
    <n v="0.64510519865182314"/>
    <x v="0"/>
    <n v="1598.53"/>
  </r>
  <r>
    <x v="2504"/>
    <x v="0"/>
    <x v="0"/>
    <x v="6"/>
    <x v="0"/>
    <x v="2499"/>
    <n v="1345.96"/>
    <n v="134.6"/>
    <n v="484.31"/>
    <n v="727.05"/>
    <n v="1211.3600000000001"/>
    <n v="0.60019317131158356"/>
    <n v="0.39980682868841627"/>
    <x v="0"/>
    <n v="448.65333333333336"/>
  </r>
  <r>
    <x v="2505"/>
    <x v="3"/>
    <x v="3"/>
    <x v="5"/>
    <x v="0"/>
    <x v="2500"/>
    <n v="6719.79"/>
    <n v="2351.9299999999998"/>
    <n v="5867.07"/>
    <n v="-1499.2"/>
    <n v="4367.8600000000006"/>
    <n v="-0.34323444432742806"/>
    <n v="1.343236733778097"/>
    <x v="1"/>
    <n v="839.97375"/>
  </r>
  <r>
    <x v="2506"/>
    <x v="3"/>
    <x v="3"/>
    <x v="3"/>
    <x v="2"/>
    <x v="2501"/>
    <n v="9572.81"/>
    <n v="3829.12"/>
    <n v="2831.81"/>
    <n v="2911.88"/>
    <n v="5743.69"/>
    <n v="0.50697025779594651"/>
    <n v="0.49302974220405349"/>
    <x v="0"/>
    <n v="2393.2024999999999"/>
  </r>
  <r>
    <x v="2507"/>
    <x v="1"/>
    <x v="1"/>
    <x v="1"/>
    <x v="2"/>
    <x v="2502"/>
    <n v="10075.790000000001"/>
    <n v="3022.74"/>
    <n v="2097.33"/>
    <n v="4955.7299999999996"/>
    <n v="7053.0500000000011"/>
    <n v="0.70263644806147674"/>
    <n v="0.29736496976485344"/>
    <x v="0"/>
    <n v="5037.8950000000004"/>
  </r>
  <r>
    <x v="2508"/>
    <x v="4"/>
    <x v="4"/>
    <x v="0"/>
    <x v="1"/>
    <x v="2503"/>
    <n v="3505.17"/>
    <n v="771.14"/>
    <n v="3326.41"/>
    <n v="-592.37"/>
    <n v="2734.03"/>
    <n v="-0.21666550842529159"/>
    <n v="1.2166691660296338"/>
    <x v="1"/>
    <n v="701.03399999999999"/>
  </r>
  <r>
    <x v="2509"/>
    <x v="0"/>
    <x v="0"/>
    <x v="7"/>
    <x v="1"/>
    <x v="2504"/>
    <n v="885.2"/>
    <n v="88.52"/>
    <n v="252.24"/>
    <n v="544.44000000000005"/>
    <n v="796.68000000000006"/>
    <n v="0.68338605211628256"/>
    <n v="0.31661394788371744"/>
    <x v="0"/>
    <n v="885.2"/>
  </r>
  <r>
    <x v="2510"/>
    <x v="3"/>
    <x v="3"/>
    <x v="3"/>
    <x v="0"/>
    <x v="2505"/>
    <n v="3453.76"/>
    <n v="1208.82"/>
    <n v="2757.54"/>
    <n v="-512.59"/>
    <n v="2244.9400000000005"/>
    <n v="-0.22833126943259058"/>
    <n v="1.2283357238946249"/>
    <x v="1"/>
    <n v="863.44"/>
  </r>
  <r>
    <x v="2511"/>
    <x v="2"/>
    <x v="2"/>
    <x v="6"/>
    <x v="0"/>
    <x v="2506"/>
    <n v="3756.87"/>
    <n v="563.53"/>
    <n v="1048.28"/>
    <n v="2145.0700000000002"/>
    <n v="3193.34"/>
    <n v="0.6717324180951606"/>
    <n v="0.32827071342231018"/>
    <x v="0"/>
    <n v="1252.29"/>
  </r>
  <r>
    <x v="2512"/>
    <x v="3"/>
    <x v="3"/>
    <x v="2"/>
    <x v="2"/>
    <x v="2507"/>
    <n v="11829.46"/>
    <n v="4731.79"/>
    <n v="4462.63"/>
    <n v="2635.05"/>
    <n v="7097.6699999999992"/>
    <n v="0.37125563741340473"/>
    <n v="0.62874577149966127"/>
    <x v="0"/>
    <n v="1971.5766666666666"/>
  </r>
  <r>
    <x v="2513"/>
    <x v="4"/>
    <x v="4"/>
    <x v="1"/>
    <x v="2"/>
    <x v="2508"/>
    <n v="4629.59"/>
    <n v="1018.51"/>
    <n v="1972.77"/>
    <n v="1638.32"/>
    <n v="3611.08"/>
    <n v="0.45369252412020777"/>
    <n v="0.54631024513441961"/>
    <x v="0"/>
    <n v="2314.7950000000001"/>
  </r>
  <r>
    <x v="2514"/>
    <x v="0"/>
    <x v="7"/>
    <x v="0"/>
    <x v="0"/>
    <x v="2509"/>
    <n v="1964.78"/>
    <n v="196.48"/>
    <n v="766.41"/>
    <n v="1001.89"/>
    <n v="1768.3"/>
    <n v="0.56658372448114014"/>
    <n v="0.43341627551885992"/>
    <x v="0"/>
    <n v="392.95600000000002"/>
  </r>
  <r>
    <x v="2515"/>
    <x v="0"/>
    <x v="7"/>
    <x v="3"/>
    <x v="0"/>
    <x v="2510"/>
    <n v="1291.23"/>
    <n v="129.12"/>
    <n v="566.4"/>
    <n v="595.71"/>
    <n v="1162.1100000000001"/>
    <n v="0.51261068229341455"/>
    <n v="0.48738931770658533"/>
    <x v="0"/>
    <n v="322.8075"/>
  </r>
  <r>
    <x v="2516"/>
    <x v="2"/>
    <x v="2"/>
    <x v="0"/>
    <x v="2"/>
    <x v="2511"/>
    <n v="898.1"/>
    <n v="134.72"/>
    <n v="852.3"/>
    <n v="-88.91"/>
    <n v="763.38"/>
    <n v="-0.11646886216563179"/>
    <n v="1.1164819618014619"/>
    <x v="1"/>
    <n v="179.62"/>
  </r>
  <r>
    <x v="2517"/>
    <x v="0"/>
    <x v="7"/>
    <x v="0"/>
    <x v="0"/>
    <x v="2512"/>
    <n v="1954.25"/>
    <n v="195.42"/>
    <n v="744.93"/>
    <n v="1013.9"/>
    <n v="1758.83"/>
    <n v="0.57646276217712911"/>
    <n v="0.42353723782287089"/>
    <x v="0"/>
    <n v="390.85"/>
  </r>
  <r>
    <x v="2518"/>
    <x v="4"/>
    <x v="5"/>
    <x v="5"/>
    <x v="1"/>
    <x v="2513"/>
    <n v="1821.21"/>
    <n v="400.67"/>
    <n v="1728.33"/>
    <n v="-307.77999999999997"/>
    <n v="1420.54"/>
    <n v="-0.21666408548861699"/>
    <n v="1.2166711250651161"/>
    <x v="1"/>
    <n v="227.65125"/>
  </r>
  <r>
    <x v="2519"/>
    <x v="1"/>
    <x v="1"/>
    <x v="4"/>
    <x v="1"/>
    <x v="2514"/>
    <n v="2928.7"/>
    <n v="732.17"/>
    <n v="2779.33"/>
    <n v="-582.80999999999995"/>
    <n v="2196.5299999999997"/>
    <n v="-0.26533213750779638"/>
    <n v="1.2653275848725036"/>
    <x v="1"/>
    <n v="418.38571428571424"/>
  </r>
  <r>
    <x v="2520"/>
    <x v="4"/>
    <x v="5"/>
    <x v="2"/>
    <x v="0"/>
    <x v="2515"/>
    <n v="12357.31"/>
    <n v="3336.47"/>
    <n v="4082.08"/>
    <n v="4938.76"/>
    <n v="9020.84"/>
    <n v="0.54748338292221121"/>
    <n v="0.45251661707778873"/>
    <x v="0"/>
    <n v="2059.5516666666667"/>
  </r>
  <r>
    <x v="2521"/>
    <x v="1"/>
    <x v="1"/>
    <x v="6"/>
    <x v="1"/>
    <x v="2516"/>
    <n v="4663.37"/>
    <n v="1165.8399999999999"/>
    <n v="3087.71"/>
    <n v="409.82"/>
    <n v="3497.5299999999997"/>
    <n v="0.11717412002184399"/>
    <n v="0.88282587997815609"/>
    <x v="0"/>
    <n v="1554.4566666666667"/>
  </r>
  <r>
    <x v="2522"/>
    <x v="3"/>
    <x v="3"/>
    <x v="5"/>
    <x v="0"/>
    <x v="2517"/>
    <n v="15446.67"/>
    <n v="6178.67"/>
    <n v="4191.38"/>
    <n v="5076.62"/>
    <n v="9268"/>
    <n v="0.54775787656452313"/>
    <n v="0.45224212343547693"/>
    <x v="0"/>
    <n v="1930.83375"/>
  </r>
  <r>
    <x v="2523"/>
    <x v="2"/>
    <x v="2"/>
    <x v="3"/>
    <x v="0"/>
    <x v="2518"/>
    <n v="219.87"/>
    <n v="32.979999999999997"/>
    <n v="208.66"/>
    <n v="-21.77"/>
    <n v="186.89000000000001"/>
    <n v="-0.11648563326020653"/>
    <n v="1.1164856332602064"/>
    <x v="1"/>
    <n v="54.967500000000001"/>
  </r>
  <r>
    <x v="2524"/>
    <x v="0"/>
    <x v="7"/>
    <x v="1"/>
    <x v="1"/>
    <x v="2519"/>
    <n v="1183.81"/>
    <n v="118.38"/>
    <n v="313.66000000000003"/>
    <n v="751.77"/>
    <n v="1065.4299999999998"/>
    <n v="0.70560243282055146"/>
    <n v="0.29439756717944876"/>
    <x v="0"/>
    <n v="591.90499999999997"/>
  </r>
  <r>
    <x v="2525"/>
    <x v="4"/>
    <x v="4"/>
    <x v="6"/>
    <x v="2"/>
    <x v="2520"/>
    <n v="5626.86"/>
    <n v="1237.9100000000001"/>
    <n v="2128.88"/>
    <n v="2260.0700000000002"/>
    <n v="4388.95"/>
    <n v="0.51494548810079865"/>
    <n v="0.48505451189920146"/>
    <x v="0"/>
    <n v="1875.62"/>
  </r>
  <r>
    <x v="2526"/>
    <x v="2"/>
    <x v="2"/>
    <x v="1"/>
    <x v="2"/>
    <x v="2521"/>
    <n v="2552.39"/>
    <n v="382.86"/>
    <n v="872.34"/>
    <n v="1297.18"/>
    <n v="2169.5299999999997"/>
    <n v="0.597908302719944"/>
    <n v="0.40208708798679904"/>
    <x v="0"/>
    <n v="1276.1949999999999"/>
  </r>
  <r>
    <x v="2527"/>
    <x v="2"/>
    <x v="2"/>
    <x v="7"/>
    <x v="1"/>
    <x v="2522"/>
    <n v="1529.74"/>
    <n v="229.46"/>
    <n v="474.12"/>
    <n v="826.16"/>
    <n v="1300.28"/>
    <n v="0.63537084320300241"/>
    <n v="0.36462915679699759"/>
    <x v="0"/>
    <n v="1529.74"/>
  </r>
  <r>
    <x v="2528"/>
    <x v="2"/>
    <x v="2"/>
    <x v="0"/>
    <x v="2"/>
    <x v="2523"/>
    <n v="2892.19"/>
    <n v="433.83"/>
    <n v="1436.9"/>
    <n v="1021.47"/>
    <n v="2458.36"/>
    <n v="0.41550871312582371"/>
    <n v="0.58449535462666169"/>
    <x v="0"/>
    <n v="578.43799999999999"/>
  </r>
  <r>
    <x v="2529"/>
    <x v="4"/>
    <x v="4"/>
    <x v="7"/>
    <x v="1"/>
    <x v="2524"/>
    <n v="4808.1099999999997"/>
    <n v="1057.78"/>
    <n v="1876.68"/>
    <n v="1873.65"/>
    <n v="3750.33"/>
    <n v="0.49959603554887172"/>
    <n v="0.50040396445112834"/>
    <x v="0"/>
    <n v="4808.1099999999997"/>
  </r>
  <r>
    <x v="2530"/>
    <x v="2"/>
    <x v="2"/>
    <x v="4"/>
    <x v="2"/>
    <x v="2525"/>
    <n v="3157.85"/>
    <n v="473.68"/>
    <n v="2100.0700000000002"/>
    <n v="584.11"/>
    <n v="2684.17"/>
    <n v="0.21761289337113521"/>
    <n v="0.78239083217530936"/>
    <x v="0"/>
    <n v="451.12142857142857"/>
  </r>
  <r>
    <x v="2531"/>
    <x v="2"/>
    <x v="2"/>
    <x v="0"/>
    <x v="0"/>
    <x v="2526"/>
    <n v="3428.71"/>
    <n v="514.30999999999995"/>
    <n v="1115.98"/>
    <n v="1798.43"/>
    <n v="2914.4"/>
    <n v="0.61708413395553119"/>
    <n v="0.38291929728245949"/>
    <x v="0"/>
    <n v="685.74199999999996"/>
  </r>
  <r>
    <x v="2532"/>
    <x v="3"/>
    <x v="3"/>
    <x v="2"/>
    <x v="0"/>
    <x v="2527"/>
    <n v="12597.13"/>
    <n v="5038.8500000000004"/>
    <n v="4672.53"/>
    <n v="2885.75"/>
    <n v="7558.2799999999988"/>
    <n v="0.38179982747397562"/>
    <n v="0.61820017252602455"/>
    <x v="0"/>
    <n v="2099.5216666666665"/>
  </r>
  <r>
    <x v="2533"/>
    <x v="2"/>
    <x v="2"/>
    <x v="6"/>
    <x v="2"/>
    <x v="2528"/>
    <n v="2399.83"/>
    <n v="359.97"/>
    <n v="1193.1199999999999"/>
    <n v="846.73"/>
    <n v="2039.86"/>
    <n v="0.41509221221064191"/>
    <n v="0.58490288549214164"/>
    <x v="0"/>
    <n v="799.94333333333327"/>
  </r>
  <r>
    <x v="2534"/>
    <x v="2"/>
    <x v="2"/>
    <x v="1"/>
    <x v="2"/>
    <x v="2529"/>
    <n v="2284.67"/>
    <n v="342.7"/>
    <n v="615.47"/>
    <n v="1326.5"/>
    <n v="1941.97"/>
    <n v="0.68306925441690658"/>
    <n v="0.31693074558309348"/>
    <x v="0"/>
    <n v="1142.335"/>
  </r>
  <r>
    <x v="2535"/>
    <x v="3"/>
    <x v="3"/>
    <x v="5"/>
    <x v="0"/>
    <x v="2530"/>
    <n v="5295.63"/>
    <n v="1853.47"/>
    <n v="4843.67"/>
    <n v="-1401.51"/>
    <n v="3442.16"/>
    <n v="-0.40716003904525067"/>
    <n v="1.4071600390452508"/>
    <x v="1"/>
    <n v="661.95375000000001"/>
  </r>
  <r>
    <x v="2536"/>
    <x v="4"/>
    <x v="5"/>
    <x v="4"/>
    <x v="0"/>
    <x v="2531"/>
    <n v="10659.89"/>
    <n v="2878.17"/>
    <n v="5136.25"/>
    <n v="2645.46"/>
    <n v="7781.7199999999993"/>
    <n v="0.33995826115563144"/>
    <n v="0.66004045378142628"/>
    <x v="0"/>
    <n v="1522.8414285714284"/>
  </r>
  <r>
    <x v="2537"/>
    <x v="0"/>
    <x v="0"/>
    <x v="2"/>
    <x v="0"/>
    <x v="2532"/>
    <n v="934.53"/>
    <n v="93.45"/>
    <n v="626.74"/>
    <n v="214.34"/>
    <n v="841.07999999999993"/>
    <n v="0.25483901650259194"/>
    <n v="0.74516098349740822"/>
    <x v="0"/>
    <n v="155.755"/>
  </r>
  <r>
    <x v="2538"/>
    <x v="4"/>
    <x v="4"/>
    <x v="1"/>
    <x v="1"/>
    <x v="2533"/>
    <n v="4707.71"/>
    <n v="1035.7"/>
    <n v="2448.46"/>
    <n v="1223.56"/>
    <n v="3672.01"/>
    <n v="0.33321260018355064"/>
    <n v="0.66679012312057973"/>
    <x v="0"/>
    <n v="2353.855"/>
  </r>
  <r>
    <x v="2539"/>
    <x v="0"/>
    <x v="7"/>
    <x v="6"/>
    <x v="2"/>
    <x v="2534"/>
    <n v="1594.83"/>
    <n v="159.47999999999999"/>
    <n v="491.18"/>
    <n v="944.17"/>
    <n v="1435.35"/>
    <n v="0.65779774967777893"/>
    <n v="0.34220225032222107"/>
    <x v="0"/>
    <n v="531.61"/>
  </r>
  <r>
    <x v="2540"/>
    <x v="0"/>
    <x v="0"/>
    <x v="3"/>
    <x v="0"/>
    <x v="2535"/>
    <n v="1962.96"/>
    <n v="196.3"/>
    <n v="447.17"/>
    <n v="1319.5"/>
    <n v="1766.66"/>
    <n v="0.74688961090419204"/>
    <n v="0.25311604949452637"/>
    <x v="0"/>
    <n v="490.74"/>
  </r>
  <r>
    <x v="2541"/>
    <x v="4"/>
    <x v="5"/>
    <x v="4"/>
    <x v="0"/>
    <x v="2536"/>
    <n v="6779.18"/>
    <n v="1491.42"/>
    <n v="4065.72"/>
    <n v="1222.04"/>
    <n v="5287.76"/>
    <n v="0.23110731198087658"/>
    <n v="0.76889268801912336"/>
    <x v="0"/>
    <n v="968.45428571428579"/>
  </r>
  <r>
    <x v="2542"/>
    <x v="0"/>
    <x v="7"/>
    <x v="7"/>
    <x v="1"/>
    <x v="2537"/>
    <n v="1041.32"/>
    <n v="104.13"/>
    <n v="278.81"/>
    <n v="658.38"/>
    <n v="937.18999999999994"/>
    <n v="0.70250429475346521"/>
    <n v="0.2974957052465349"/>
    <x v="0"/>
    <n v="1041.32"/>
  </r>
  <r>
    <x v="2543"/>
    <x v="4"/>
    <x v="5"/>
    <x v="7"/>
    <x v="1"/>
    <x v="2538"/>
    <n v="5626.32"/>
    <n v="1237.79"/>
    <n v="1357.05"/>
    <n v="3031.48"/>
    <n v="4388.53"/>
    <n v="0.69077344805663865"/>
    <n v="0.30922655194336146"/>
    <x v="0"/>
    <n v="5626.32"/>
  </r>
  <r>
    <x v="2544"/>
    <x v="2"/>
    <x v="2"/>
    <x v="5"/>
    <x v="0"/>
    <x v="2539"/>
    <n v="3575.4"/>
    <n v="536.30999999999995"/>
    <n v="1889.81"/>
    <n v="1149.29"/>
    <n v="3039.09"/>
    <n v="0.37816912299405409"/>
    <n v="0.62183416746460285"/>
    <x v="0"/>
    <n v="446.92500000000001"/>
  </r>
  <r>
    <x v="2545"/>
    <x v="1"/>
    <x v="1"/>
    <x v="1"/>
    <x v="1"/>
    <x v="2540"/>
    <n v="2446.67"/>
    <n v="611.66999999999996"/>
    <n v="2060.39"/>
    <n v="-225.39"/>
    <n v="1835"/>
    <n v="-0.1228283378746594"/>
    <n v="1.1228283378746593"/>
    <x v="1"/>
    <n v="1223.335"/>
  </r>
  <r>
    <x v="2546"/>
    <x v="4"/>
    <x v="5"/>
    <x v="1"/>
    <x v="1"/>
    <x v="2541"/>
    <n v="4800.7299999999996"/>
    <n v="1056.1600000000001"/>
    <n v="1960.52"/>
    <n v="1784.04"/>
    <n v="3744.5699999999997"/>
    <n v="0.47643387625281408"/>
    <n v="0.52356345321358666"/>
    <x v="0"/>
    <n v="2400.3649999999998"/>
  </r>
  <r>
    <x v="2547"/>
    <x v="1"/>
    <x v="1"/>
    <x v="1"/>
    <x v="2"/>
    <x v="2542"/>
    <n v="9833.11"/>
    <n v="2949.93"/>
    <n v="1611.95"/>
    <n v="5271.23"/>
    <n v="6883.18"/>
    <n v="0.76581318518475461"/>
    <n v="0.23418681481524528"/>
    <x v="0"/>
    <n v="4916.5550000000003"/>
  </r>
  <r>
    <x v="2548"/>
    <x v="3"/>
    <x v="3"/>
    <x v="4"/>
    <x v="0"/>
    <x v="2543"/>
    <n v="15162.02"/>
    <n v="6064.81"/>
    <n v="5356.21"/>
    <n v="3741"/>
    <n v="9097.2099999999991"/>
    <n v="0.41122497996638535"/>
    <n v="0.58877502003361482"/>
    <x v="0"/>
    <n v="2166.002857142857"/>
  </r>
  <r>
    <x v="2549"/>
    <x v="0"/>
    <x v="7"/>
    <x v="6"/>
    <x v="1"/>
    <x v="2544"/>
    <n v="492.15"/>
    <n v="49.21"/>
    <n v="467.05"/>
    <n v="-24.12"/>
    <n v="442.94"/>
    <n v="-5.4454327899941306E-2"/>
    <n v="1.0544317514787556"/>
    <x v="1"/>
    <n v="164.04999999999998"/>
  </r>
  <r>
    <x v="2550"/>
    <x v="4"/>
    <x v="5"/>
    <x v="3"/>
    <x v="2"/>
    <x v="2545"/>
    <n v="6951.22"/>
    <n v="1529.27"/>
    <n v="3360.61"/>
    <n v="2061.34"/>
    <n v="5421.9500000000007"/>
    <n v="0.38018425105358772"/>
    <n v="0.61981574894641223"/>
    <x v="0"/>
    <n v="1737.8050000000001"/>
  </r>
  <r>
    <x v="2551"/>
    <x v="3"/>
    <x v="6"/>
    <x v="7"/>
    <x v="1"/>
    <x v="2546"/>
    <n v="1465.01"/>
    <n v="512.75"/>
    <n v="1390.29"/>
    <n v="-438.04"/>
    <n v="952.26"/>
    <n v="-0.46000042005334679"/>
    <n v="1.4599899187196774"/>
    <x v="1"/>
    <n v="1465.01"/>
  </r>
  <r>
    <x v="2552"/>
    <x v="2"/>
    <x v="2"/>
    <x v="2"/>
    <x v="1"/>
    <x v="2547"/>
    <n v="1404.46"/>
    <n v="210.67"/>
    <n v="1332.83"/>
    <n v="-139.04"/>
    <n v="1193.79"/>
    <n v="-0.11646939578987929"/>
    <n v="1.1164693957898792"/>
    <x v="1"/>
    <n v="234.07666666666668"/>
  </r>
  <r>
    <x v="2553"/>
    <x v="2"/>
    <x v="2"/>
    <x v="0"/>
    <x v="0"/>
    <x v="2548"/>
    <n v="6381.63"/>
    <n v="957.25"/>
    <n v="963.13"/>
    <n v="4461.26"/>
    <n v="5424.38"/>
    <n v="0.82244606756901251"/>
    <n v="0.17755577595964883"/>
    <x v="0"/>
    <n v="1276.326"/>
  </r>
  <r>
    <x v="2554"/>
    <x v="4"/>
    <x v="5"/>
    <x v="4"/>
    <x v="0"/>
    <x v="2549"/>
    <n v="5582.14"/>
    <n v="1228.07"/>
    <n v="5117.6400000000003"/>
    <n v="-763.57"/>
    <n v="4354.0700000000006"/>
    <n v="-0.17536925221689131"/>
    <n v="1.1753692522168913"/>
    <x v="1"/>
    <n v="797.44857142857143"/>
  </r>
  <r>
    <x v="2555"/>
    <x v="4"/>
    <x v="4"/>
    <x v="4"/>
    <x v="0"/>
    <x v="2550"/>
    <n v="7179.99"/>
    <n v="1579.6"/>
    <n v="4774.38"/>
    <n v="826.01"/>
    <n v="5600.3899999999994"/>
    <n v="0.14749151398384758"/>
    <n v="0.85250848601615259"/>
    <x v="0"/>
    <n v="1025.712857142857"/>
  </r>
  <r>
    <x v="2556"/>
    <x v="0"/>
    <x v="7"/>
    <x v="6"/>
    <x v="2"/>
    <x v="2551"/>
    <n v="2445.8200000000002"/>
    <n v="244.58"/>
    <n v="380.31"/>
    <n v="1820.93"/>
    <n v="2201.2400000000002"/>
    <n v="0.82722919808835016"/>
    <n v="0.17277080191164979"/>
    <x v="0"/>
    <n v="815.27333333333343"/>
  </r>
  <r>
    <x v="2557"/>
    <x v="0"/>
    <x v="7"/>
    <x v="7"/>
    <x v="1"/>
    <x v="2552"/>
    <n v="868.24"/>
    <n v="86.82"/>
    <n v="341.89"/>
    <n v="439.53"/>
    <n v="781.42000000000007"/>
    <n v="0.56247600522126373"/>
    <n v="0.4375239947787361"/>
    <x v="0"/>
    <n v="868.24"/>
  </r>
  <r>
    <x v="2558"/>
    <x v="4"/>
    <x v="4"/>
    <x v="5"/>
    <x v="0"/>
    <x v="2553"/>
    <n v="12842.71"/>
    <n v="3467.53"/>
    <n v="3410.46"/>
    <n v="5964.72"/>
    <n v="9375.1799999999985"/>
    <n v="0.63622458448797792"/>
    <n v="0.36377541551202225"/>
    <x v="0"/>
    <n v="1605.3387499999999"/>
  </r>
  <r>
    <x v="2559"/>
    <x v="0"/>
    <x v="0"/>
    <x v="3"/>
    <x v="1"/>
    <x v="2554"/>
    <n v="317.94"/>
    <n v="31.79"/>
    <n v="301.73"/>
    <n v="-15.58"/>
    <n v="286.14999999999998"/>
    <n v="-5.4446968373230827E-2"/>
    <n v="1.0544469683732309"/>
    <x v="1"/>
    <n v="79.484999999999999"/>
  </r>
  <r>
    <x v="2560"/>
    <x v="2"/>
    <x v="2"/>
    <x v="6"/>
    <x v="1"/>
    <x v="2555"/>
    <n v="1020.24"/>
    <n v="153.04"/>
    <n v="968.21"/>
    <n v="-101"/>
    <n v="867.2"/>
    <n v="-0.11646678966789667"/>
    <n v="1.1164783210332103"/>
    <x v="1"/>
    <n v="340.08"/>
  </r>
  <r>
    <x v="2561"/>
    <x v="1"/>
    <x v="1"/>
    <x v="2"/>
    <x v="0"/>
    <x v="2556"/>
    <n v="11143.79"/>
    <n v="3343.14"/>
    <n v="3061.71"/>
    <n v="4738.9399999999996"/>
    <n v="7800.6500000000015"/>
    <n v="0.60750578477434558"/>
    <n v="0.3924942152256542"/>
    <x v="0"/>
    <n v="1857.2983333333334"/>
  </r>
  <r>
    <x v="2562"/>
    <x v="0"/>
    <x v="7"/>
    <x v="7"/>
    <x v="1"/>
    <x v="2557"/>
    <n v="651.99"/>
    <n v="65.2"/>
    <n v="386.01"/>
    <n v="200.78"/>
    <n v="586.79"/>
    <n v="0.34216670359072243"/>
    <n v="0.65783329640927757"/>
    <x v="0"/>
    <n v="651.99"/>
  </r>
  <r>
    <x v="2563"/>
    <x v="1"/>
    <x v="1"/>
    <x v="6"/>
    <x v="0"/>
    <x v="2558"/>
    <n v="11105.91"/>
    <n v="3331.77"/>
    <n v="3086.85"/>
    <n v="4687.29"/>
    <n v="7774.1399999999994"/>
    <n v="0.60293357207356701"/>
    <n v="0.39706642792643304"/>
    <x v="0"/>
    <n v="3701.97"/>
  </r>
  <r>
    <x v="2564"/>
    <x v="0"/>
    <x v="0"/>
    <x v="7"/>
    <x v="1"/>
    <x v="2559"/>
    <n v="852.79"/>
    <n v="85.28"/>
    <n v="333.17"/>
    <n v="434.35"/>
    <n v="767.51"/>
    <n v="0.56592096519915058"/>
    <n v="0.43409206394704958"/>
    <x v="0"/>
    <n v="852.79"/>
  </r>
  <r>
    <x v="2565"/>
    <x v="0"/>
    <x v="7"/>
    <x v="7"/>
    <x v="1"/>
    <x v="2560"/>
    <n v="348.01"/>
    <n v="34.799999999999997"/>
    <n v="234.7"/>
    <n v="78.5"/>
    <n v="313.20999999999998"/>
    <n v="0.25063056735097861"/>
    <n v="0.7493375051882124"/>
    <x v="0"/>
    <n v="348.01"/>
  </r>
  <r>
    <x v="2566"/>
    <x v="4"/>
    <x v="5"/>
    <x v="5"/>
    <x v="0"/>
    <x v="2561"/>
    <n v="6943.76"/>
    <n v="1527.63"/>
    <n v="4178.58"/>
    <n v="1237.55"/>
    <n v="5416.13"/>
    <n v="0.22849340765454298"/>
    <n v="0.77150659234545693"/>
    <x v="0"/>
    <n v="867.97"/>
  </r>
  <r>
    <x v="2567"/>
    <x v="3"/>
    <x v="6"/>
    <x v="4"/>
    <x v="0"/>
    <x v="2562"/>
    <n v="6678.95"/>
    <n v="2337.63"/>
    <n v="4276.28"/>
    <n v="65.040000000000006"/>
    <n v="4341.32"/>
    <n v="1.4981618493914295E-2"/>
    <n v="0.98501838150608567"/>
    <x v="2"/>
    <n v="954.13571428571424"/>
  </r>
  <r>
    <x v="2568"/>
    <x v="1"/>
    <x v="1"/>
    <x v="3"/>
    <x v="0"/>
    <x v="2563"/>
    <n v="5424.93"/>
    <n v="1356.23"/>
    <n v="2971.68"/>
    <n v="1097.01"/>
    <n v="4068.7000000000003"/>
    <n v="0.26962174650379728"/>
    <n v="0.73037579570870292"/>
    <x v="0"/>
    <n v="1356.2325000000001"/>
  </r>
  <r>
    <x v="2569"/>
    <x v="3"/>
    <x v="6"/>
    <x v="4"/>
    <x v="0"/>
    <x v="2564"/>
    <n v="13986.49"/>
    <n v="5594.6"/>
    <n v="3767.61"/>
    <n v="4624.29"/>
    <n v="8391.89"/>
    <n v="0.55104273292428763"/>
    <n v="0.4489584587023901"/>
    <x v="0"/>
    <n v="1998.07"/>
  </r>
  <r>
    <x v="2570"/>
    <x v="0"/>
    <x v="0"/>
    <x v="0"/>
    <x v="0"/>
    <x v="2565"/>
    <n v="2938.93"/>
    <n v="293.89"/>
    <n v="687.9"/>
    <n v="1957.13"/>
    <n v="2645.04"/>
    <n v="0.73992453800320601"/>
    <n v="0.26007168133563197"/>
    <x v="0"/>
    <n v="587.78599999999994"/>
  </r>
  <r>
    <x v="2571"/>
    <x v="3"/>
    <x v="6"/>
    <x v="3"/>
    <x v="0"/>
    <x v="2566"/>
    <n v="10339.17"/>
    <n v="4135.67"/>
    <n v="3035.78"/>
    <n v="3167.72"/>
    <n v="6203.5"/>
    <n v="0.51063431933585879"/>
    <n v="0.48936568066414127"/>
    <x v="0"/>
    <n v="2584.7925"/>
  </r>
  <r>
    <x v="2572"/>
    <x v="4"/>
    <x v="5"/>
    <x v="7"/>
    <x v="1"/>
    <x v="2567"/>
    <n v="2768.7"/>
    <n v="609.11"/>
    <n v="1915.73"/>
    <n v="243.86"/>
    <n v="2159.5899999999997"/>
    <n v="0.11291958195768644"/>
    <n v="0.88708041804231375"/>
    <x v="0"/>
    <n v="2768.7"/>
  </r>
  <r>
    <x v="2573"/>
    <x v="1"/>
    <x v="1"/>
    <x v="6"/>
    <x v="1"/>
    <x v="2568"/>
    <n v="2457.94"/>
    <n v="614.49"/>
    <n v="2332.59"/>
    <n v="-489.13"/>
    <n v="1843.45"/>
    <n v="-0.26533402045078519"/>
    <n v="1.2653394450622475"/>
    <x v="1"/>
    <n v="819.31333333333339"/>
  </r>
  <r>
    <x v="2574"/>
    <x v="3"/>
    <x v="6"/>
    <x v="2"/>
    <x v="0"/>
    <x v="2569"/>
    <n v="14335.6"/>
    <n v="5734.24"/>
    <n v="4260.92"/>
    <n v="4340.43"/>
    <n v="8601.36"/>
    <n v="0.50462136220318643"/>
    <n v="0.49537747518996994"/>
    <x v="0"/>
    <n v="2389.2666666666669"/>
  </r>
  <r>
    <x v="2575"/>
    <x v="0"/>
    <x v="0"/>
    <x v="5"/>
    <x v="2"/>
    <x v="2570"/>
    <n v="1549.43"/>
    <n v="154.94"/>
    <n v="996.75"/>
    <n v="397.73"/>
    <n v="1394.49"/>
    <n v="0.28521538340181718"/>
    <n v="0.71477744551771616"/>
    <x v="0"/>
    <n v="193.67875000000001"/>
  </r>
  <r>
    <x v="2576"/>
    <x v="3"/>
    <x v="6"/>
    <x v="3"/>
    <x v="1"/>
    <x v="2571"/>
    <n v="6309.86"/>
    <n v="2208.4499999999998"/>
    <n v="2524.46"/>
    <n v="1576.95"/>
    <n v="4101.41"/>
    <n v="0.3844897242655575"/>
    <n v="0.61551027573444261"/>
    <x v="0"/>
    <n v="1577.4649999999999"/>
  </r>
  <r>
    <x v="2577"/>
    <x v="3"/>
    <x v="6"/>
    <x v="0"/>
    <x v="1"/>
    <x v="2572"/>
    <n v="3831"/>
    <n v="1340.85"/>
    <n v="3082.18"/>
    <n v="-592.03"/>
    <n v="2490.15"/>
    <n v="-0.23774872999618496"/>
    <n v="1.2377487299961849"/>
    <x v="1"/>
    <n v="766.2"/>
  </r>
  <r>
    <x v="2578"/>
    <x v="4"/>
    <x v="4"/>
    <x v="7"/>
    <x v="1"/>
    <x v="2573"/>
    <n v="2523.9499999999998"/>
    <n v="555.27"/>
    <n v="1876.6"/>
    <n v="92.08"/>
    <n v="1968.6799999999998"/>
    <n v="4.6772456671475303E-2"/>
    <n v="0.95322754332852477"/>
    <x v="2"/>
    <n v="2523.9499999999998"/>
  </r>
  <r>
    <x v="2579"/>
    <x v="3"/>
    <x v="3"/>
    <x v="2"/>
    <x v="0"/>
    <x v="2574"/>
    <n v="11757.75"/>
    <n v="4703.1000000000004"/>
    <n v="4560.93"/>
    <n v="2493.7199999999998"/>
    <n v="7054.65"/>
    <n v="0.35348599859667029"/>
    <n v="0.64651400140332982"/>
    <x v="0"/>
    <n v="1959.625"/>
  </r>
  <r>
    <x v="2580"/>
    <x v="4"/>
    <x v="5"/>
    <x v="3"/>
    <x v="1"/>
    <x v="2575"/>
    <n v="3671.62"/>
    <n v="807.76"/>
    <n v="2375.5100000000002"/>
    <n v="488.35"/>
    <n v="2863.8599999999997"/>
    <n v="0.17052160370967856"/>
    <n v="0.82947839629032161"/>
    <x v="0"/>
    <n v="917.90499999999997"/>
  </r>
  <r>
    <x v="2581"/>
    <x v="2"/>
    <x v="2"/>
    <x v="4"/>
    <x v="0"/>
    <x v="2576"/>
    <n v="3038.06"/>
    <n v="455.71"/>
    <n v="1736.03"/>
    <n v="846.32"/>
    <n v="2582.35"/>
    <n v="0.32773249172265573"/>
    <n v="0.67226750827734427"/>
    <x v="0"/>
    <n v="434.00857142857143"/>
  </r>
  <r>
    <x v="2582"/>
    <x v="2"/>
    <x v="2"/>
    <x v="4"/>
    <x v="0"/>
    <x v="2577"/>
    <n v="4993.3500000000004"/>
    <n v="749"/>
    <n v="2068.5"/>
    <n v="2175.84"/>
    <n v="4244.3500000000004"/>
    <n v="0.51264386773004111"/>
    <n v="0.4873537761965907"/>
    <x v="0"/>
    <n v="713.33571428571429"/>
  </r>
  <r>
    <x v="2583"/>
    <x v="2"/>
    <x v="2"/>
    <x v="3"/>
    <x v="0"/>
    <x v="2578"/>
    <n v="4314.7"/>
    <n v="647.21"/>
    <n v="1047.3900000000001"/>
    <n v="2620.11"/>
    <n v="3667.49"/>
    <n v="0.71441503589648514"/>
    <n v="0.28558769076398305"/>
    <x v="0"/>
    <n v="1078.675"/>
  </r>
  <r>
    <x v="2584"/>
    <x v="3"/>
    <x v="6"/>
    <x v="3"/>
    <x v="2"/>
    <x v="2579"/>
    <n v="7368.36"/>
    <n v="2578.9299999999998"/>
    <n v="2606.87"/>
    <n v="2182.5700000000002"/>
    <n v="4789.43"/>
    <n v="0.45570558500698416"/>
    <n v="0.54429650292414744"/>
    <x v="0"/>
    <n v="1842.09"/>
  </r>
  <r>
    <x v="2585"/>
    <x v="3"/>
    <x v="6"/>
    <x v="3"/>
    <x v="0"/>
    <x v="2580"/>
    <n v="8579.32"/>
    <n v="3431.73"/>
    <n v="3904.52"/>
    <n v="1243.08"/>
    <n v="5147.59"/>
    <n v="0.24148776417702261"/>
    <n v="0.75851417847963798"/>
    <x v="0"/>
    <n v="2144.83"/>
  </r>
  <r>
    <x v="2586"/>
    <x v="4"/>
    <x v="5"/>
    <x v="2"/>
    <x v="0"/>
    <x v="2581"/>
    <n v="5658.68"/>
    <n v="1244.9100000000001"/>
    <n v="3660.98"/>
    <n v="752.79"/>
    <n v="4413.7700000000004"/>
    <n v="0.17055487712318493"/>
    <n v="0.82944512287681493"/>
    <x v="0"/>
    <n v="943.11333333333334"/>
  </r>
  <r>
    <x v="2587"/>
    <x v="2"/>
    <x v="2"/>
    <x v="4"/>
    <x v="2"/>
    <x v="2582"/>
    <n v="2826.12"/>
    <n v="423.92"/>
    <n v="1596.52"/>
    <n v="805.68"/>
    <n v="2402.1999999999998"/>
    <n v="0.33539255682291236"/>
    <n v="0.66460744317708775"/>
    <x v="0"/>
    <n v="403.73142857142858"/>
  </r>
  <r>
    <x v="2588"/>
    <x v="0"/>
    <x v="0"/>
    <x v="6"/>
    <x v="2"/>
    <x v="2583"/>
    <n v="1743.95"/>
    <n v="174.39"/>
    <n v="422.64"/>
    <n v="1146.9100000000001"/>
    <n v="1569.56"/>
    <n v="0.73072071153699136"/>
    <n v="0.26927291725069447"/>
    <x v="0"/>
    <n v="581.31666666666672"/>
  </r>
  <r>
    <x v="2589"/>
    <x v="0"/>
    <x v="7"/>
    <x v="0"/>
    <x v="0"/>
    <x v="2584"/>
    <n v="744.11"/>
    <n v="74.41"/>
    <n v="706.16"/>
    <n v="-36.46"/>
    <n v="669.7"/>
    <n v="-5.444228759145886E-2"/>
    <n v="1.0544422875914587"/>
    <x v="1"/>
    <n v="148.822"/>
  </r>
  <r>
    <x v="2590"/>
    <x v="0"/>
    <x v="7"/>
    <x v="0"/>
    <x v="0"/>
    <x v="2585"/>
    <n v="2790.43"/>
    <n v="279.04000000000002"/>
    <n v="784.42"/>
    <n v="1726.97"/>
    <n v="2511.39"/>
    <n v="0.68765504362126162"/>
    <n v="0.31234495637873849"/>
    <x v="0"/>
    <n v="558.08600000000001"/>
  </r>
  <r>
    <x v="2591"/>
    <x v="4"/>
    <x v="4"/>
    <x v="5"/>
    <x v="2"/>
    <x v="2586"/>
    <n v="7626.64"/>
    <n v="1677.86"/>
    <n v="4375.54"/>
    <n v="1573.24"/>
    <n v="5948.7800000000007"/>
    <n v="0.26446431032917672"/>
    <n v="0.73553568967082317"/>
    <x v="0"/>
    <n v="953.33"/>
  </r>
  <r>
    <x v="2592"/>
    <x v="3"/>
    <x v="3"/>
    <x v="7"/>
    <x v="1"/>
    <x v="2587"/>
    <n v="3519.1"/>
    <n v="1231.69"/>
    <n v="1260.29"/>
    <n v="1027.1300000000001"/>
    <n v="2287.41"/>
    <n v="0.44903624623482463"/>
    <n v="0.55096812552187846"/>
    <x v="0"/>
    <n v="3519.1"/>
  </r>
  <r>
    <x v="2593"/>
    <x v="4"/>
    <x v="4"/>
    <x v="1"/>
    <x v="2"/>
    <x v="2588"/>
    <n v="5012.3599999999997"/>
    <n v="1102.72"/>
    <n v="1922.38"/>
    <n v="1987.26"/>
    <n v="3909.6399999999994"/>
    <n v="0.50829743915040781"/>
    <n v="0.49170256084959241"/>
    <x v="0"/>
    <n v="2506.1799999999998"/>
  </r>
  <r>
    <x v="2594"/>
    <x v="2"/>
    <x v="2"/>
    <x v="6"/>
    <x v="1"/>
    <x v="2589"/>
    <n v="1813.57"/>
    <n v="272.04000000000002"/>
    <n v="799.49"/>
    <n v="742.04"/>
    <n v="1541.53"/>
    <n v="0.48136591568117387"/>
    <n v="0.51863408431882607"/>
    <x v="0"/>
    <n v="604.52333333333331"/>
  </r>
  <r>
    <x v="2595"/>
    <x v="0"/>
    <x v="0"/>
    <x v="4"/>
    <x v="0"/>
    <x v="2590"/>
    <n v="3724.79"/>
    <n v="372.48"/>
    <n v="673.09"/>
    <n v="2679.23"/>
    <n v="3352.31"/>
    <n v="0.79921904597128546"/>
    <n v="0.20078393704639488"/>
    <x v="0"/>
    <n v="532.11285714285714"/>
  </r>
  <r>
    <x v="2596"/>
    <x v="4"/>
    <x v="5"/>
    <x v="7"/>
    <x v="1"/>
    <x v="2591"/>
    <n v="5341.89"/>
    <n v="1175.22"/>
    <n v="1450.2"/>
    <n v="2716.48"/>
    <n v="4166.67"/>
    <n v="0.65195467843625721"/>
    <n v="0.34804772156182273"/>
    <x v="0"/>
    <n v="5341.89"/>
  </r>
  <r>
    <x v="2597"/>
    <x v="3"/>
    <x v="3"/>
    <x v="5"/>
    <x v="1"/>
    <x v="2592"/>
    <n v="3708.3"/>
    <n v="1297.9100000000001"/>
    <n v="3519.18"/>
    <n v="-1108.78"/>
    <n v="2410.3900000000003"/>
    <n v="-0.46000024892237351"/>
    <n v="1.4600043976285992"/>
    <x v="1"/>
    <n v="463.53750000000002"/>
  </r>
  <r>
    <x v="2598"/>
    <x v="4"/>
    <x v="4"/>
    <x v="7"/>
    <x v="1"/>
    <x v="2593"/>
    <n v="5196.2299999999996"/>
    <n v="1143.17"/>
    <n v="1924.27"/>
    <n v="2128.79"/>
    <n v="4053.0599999999995"/>
    <n v="0.52523031980775026"/>
    <n v="0.47476968019224985"/>
    <x v="0"/>
    <n v="5196.2299999999996"/>
  </r>
  <r>
    <x v="2599"/>
    <x v="0"/>
    <x v="7"/>
    <x v="3"/>
    <x v="1"/>
    <x v="2594"/>
    <n v="804.19"/>
    <n v="80.42"/>
    <n v="430.83"/>
    <n v="292.94"/>
    <n v="723.7700000000001"/>
    <n v="0.40474183787667345"/>
    <n v="0.59525816212332638"/>
    <x v="0"/>
    <n v="201.04750000000001"/>
  </r>
  <r>
    <x v="2600"/>
    <x v="2"/>
    <x v="2"/>
    <x v="1"/>
    <x v="2"/>
    <x v="2595"/>
    <n v="3796.43"/>
    <n v="569.46"/>
    <n v="749.39"/>
    <n v="2477.58"/>
    <n v="3226.97"/>
    <n v="0.76777286432783698"/>
    <n v="0.23222713567216305"/>
    <x v="0"/>
    <n v="1898.2149999999999"/>
  </r>
  <r>
    <x v="2601"/>
    <x v="4"/>
    <x v="4"/>
    <x v="4"/>
    <x v="0"/>
    <x v="2596"/>
    <n v="5933.9"/>
    <n v="1305.46"/>
    <n v="3410.96"/>
    <n v="1217.48"/>
    <n v="4628.4399999999996"/>
    <n v="0.26304327159907015"/>
    <n v="0.73695672840092996"/>
    <x v="0"/>
    <n v="847.69999999999993"/>
  </r>
  <r>
    <x v="2602"/>
    <x v="2"/>
    <x v="2"/>
    <x v="1"/>
    <x v="2"/>
    <x v="2597"/>
    <n v="2124.5300000000002"/>
    <n v="318.68"/>
    <n v="873.57"/>
    <n v="932.28"/>
    <n v="1805.8500000000001"/>
    <n v="0.51625550294874989"/>
    <n v="0.48374449705125011"/>
    <x v="0"/>
    <n v="1062.2650000000001"/>
  </r>
  <r>
    <x v="2603"/>
    <x v="4"/>
    <x v="5"/>
    <x v="6"/>
    <x v="2"/>
    <x v="2598"/>
    <n v="8024.73"/>
    <n v="2166.6799999999998"/>
    <n v="1864.03"/>
    <n v="3994.02"/>
    <n v="5858.0499999999993"/>
    <n v="0.68180025776495601"/>
    <n v="0.3181997422350441"/>
    <x v="0"/>
    <n v="2674.91"/>
  </r>
  <r>
    <x v="2604"/>
    <x v="4"/>
    <x v="5"/>
    <x v="1"/>
    <x v="1"/>
    <x v="2599"/>
    <n v="4461.7700000000004"/>
    <n v="981.59"/>
    <n v="2030.55"/>
    <n v="1449.63"/>
    <n v="3480.1800000000003"/>
    <n v="0.41653879971725599"/>
    <n v="0.58346120028274395"/>
    <x v="0"/>
    <n v="2230.8850000000002"/>
  </r>
  <r>
    <x v="2605"/>
    <x v="2"/>
    <x v="2"/>
    <x v="7"/>
    <x v="1"/>
    <x v="2600"/>
    <n v="1494.04"/>
    <n v="224.11"/>
    <n v="707.76"/>
    <n v="562.17999999999995"/>
    <n v="1269.9299999999998"/>
    <n v="0.4426858173285142"/>
    <n v="0.55732205712125871"/>
    <x v="0"/>
    <n v="1494.04"/>
  </r>
  <r>
    <x v="2606"/>
    <x v="0"/>
    <x v="0"/>
    <x v="1"/>
    <x v="1"/>
    <x v="2601"/>
    <n v="689.02"/>
    <n v="68.900000000000006"/>
    <n v="493.21"/>
    <n v="126.9"/>
    <n v="620.12"/>
    <n v="0.20463781203638007"/>
    <n v="0.79534606205250591"/>
    <x v="0"/>
    <n v="344.51"/>
  </r>
  <r>
    <x v="2607"/>
    <x v="4"/>
    <x v="4"/>
    <x v="1"/>
    <x v="1"/>
    <x v="2602"/>
    <n v="4472.37"/>
    <n v="983.92"/>
    <n v="2194.41"/>
    <n v="1294.04"/>
    <n v="3488.45"/>
    <n v="0.37094984878671045"/>
    <n v="0.62905015121328955"/>
    <x v="0"/>
    <n v="2236.1849999999999"/>
  </r>
  <r>
    <x v="2608"/>
    <x v="0"/>
    <x v="0"/>
    <x v="0"/>
    <x v="0"/>
    <x v="2603"/>
    <n v="1848.52"/>
    <n v="184.85"/>
    <n v="515.82000000000005"/>
    <n v="1147.8499999999999"/>
    <n v="1663.67"/>
    <n v="0.6899505310548365"/>
    <n v="0.31004946894516344"/>
    <x v="0"/>
    <n v="369.70400000000001"/>
  </r>
  <r>
    <x v="2609"/>
    <x v="0"/>
    <x v="7"/>
    <x v="4"/>
    <x v="0"/>
    <x v="2604"/>
    <n v="1770.46"/>
    <n v="177.05"/>
    <n v="648.37"/>
    <n v="945.05"/>
    <n v="1593.41"/>
    <n v="0.59309907682266327"/>
    <n v="0.40690719902598826"/>
    <x v="0"/>
    <n v="252.92285714285714"/>
  </r>
  <r>
    <x v="2610"/>
    <x v="2"/>
    <x v="2"/>
    <x v="4"/>
    <x v="0"/>
    <x v="2605"/>
    <n v="3226.35"/>
    <n v="483.95"/>
    <n v="1883.22"/>
    <n v="859.18"/>
    <n v="2742.4"/>
    <n v="0.31329492415402566"/>
    <n v="0.68670507584597429"/>
    <x v="0"/>
    <n v="460.90714285714284"/>
  </r>
  <r>
    <x v="2611"/>
    <x v="0"/>
    <x v="0"/>
    <x v="7"/>
    <x v="1"/>
    <x v="2606"/>
    <n v="648.37"/>
    <n v="64.84"/>
    <n v="260.18"/>
    <n v="323.36"/>
    <n v="583.53"/>
    <n v="0.55414460267681187"/>
    <n v="0.44587253440268715"/>
    <x v="0"/>
    <n v="648.37"/>
  </r>
  <r>
    <x v="2612"/>
    <x v="2"/>
    <x v="2"/>
    <x v="2"/>
    <x v="0"/>
    <x v="2607"/>
    <n v="5082.07"/>
    <n v="762.31"/>
    <n v="1452.95"/>
    <n v="2866.81"/>
    <n v="4319.76"/>
    <n v="0.66365029538678066"/>
    <n v="0.33634970461321922"/>
    <x v="0"/>
    <n v="847.01166666666666"/>
  </r>
  <r>
    <x v="2613"/>
    <x v="1"/>
    <x v="1"/>
    <x v="1"/>
    <x v="1"/>
    <x v="2608"/>
    <n v="3596.36"/>
    <n v="899.09"/>
    <n v="2619.4899999999998"/>
    <n v="77.78"/>
    <n v="2697.27"/>
    <n v="2.8836564378056331E-2"/>
    <n v="0.97116343562194363"/>
    <x v="2"/>
    <n v="1798.18"/>
  </r>
  <r>
    <x v="2614"/>
    <x v="0"/>
    <x v="0"/>
    <x v="1"/>
    <x v="1"/>
    <x v="2609"/>
    <n v="993.38"/>
    <n v="99.34"/>
    <n v="465.1"/>
    <n v="428.94"/>
    <n v="894.04"/>
    <n v="0.47977719117712858"/>
    <n v="0.52022280882287153"/>
    <x v="0"/>
    <n v="496.69"/>
  </r>
  <r>
    <x v="2615"/>
    <x v="1"/>
    <x v="1"/>
    <x v="3"/>
    <x v="1"/>
    <x v="2610"/>
    <n v="4317.0200000000004"/>
    <n v="1079.26"/>
    <n v="3570.72"/>
    <n v="-332.95"/>
    <n v="3237.76"/>
    <n v="-0.10283344040324174"/>
    <n v="1.102836528958292"/>
    <x v="1"/>
    <n v="1079.2550000000001"/>
  </r>
  <r>
    <x v="2616"/>
    <x v="0"/>
    <x v="7"/>
    <x v="4"/>
    <x v="0"/>
    <x v="2611"/>
    <n v="1873.2"/>
    <n v="187.32"/>
    <n v="1000.51"/>
    <n v="685.37"/>
    <n v="1685.88"/>
    <n v="0.40653545922604217"/>
    <n v="0.59346454077395772"/>
    <x v="0"/>
    <n v="267.60000000000002"/>
  </r>
  <r>
    <x v="2617"/>
    <x v="1"/>
    <x v="1"/>
    <x v="1"/>
    <x v="1"/>
    <x v="2612"/>
    <n v="2610.77"/>
    <n v="652.69000000000005"/>
    <n v="2214.56"/>
    <n v="-256.49"/>
    <n v="1958.08"/>
    <n v="-0.1309905621833633"/>
    <n v="1.1309854551397287"/>
    <x v="1"/>
    <n v="1305.385"/>
  </r>
  <r>
    <x v="2618"/>
    <x v="4"/>
    <x v="5"/>
    <x v="4"/>
    <x v="0"/>
    <x v="2613"/>
    <n v="12257.46"/>
    <n v="3309.51"/>
    <n v="4736.17"/>
    <n v="4211.78"/>
    <n v="8947.9499999999989"/>
    <n v="0.47069775758693333"/>
    <n v="0.52930224241306678"/>
    <x v="0"/>
    <n v="1751.0657142857142"/>
  </r>
  <r>
    <x v="2619"/>
    <x v="3"/>
    <x v="6"/>
    <x v="1"/>
    <x v="2"/>
    <x v="2614"/>
    <n v="3329.45"/>
    <n v="1165.31"/>
    <n v="2010.45"/>
    <n v="153.69999999999999"/>
    <n v="2164.14"/>
    <n v="7.1021283281118591E-2"/>
    <n v="0.92898333749202922"/>
    <x v="2"/>
    <n v="1664.7249999999999"/>
  </r>
  <r>
    <x v="2620"/>
    <x v="0"/>
    <x v="0"/>
    <x v="0"/>
    <x v="1"/>
    <x v="2615"/>
    <n v="962.1"/>
    <n v="96.21"/>
    <n v="839.44"/>
    <n v="26.45"/>
    <n v="865.89"/>
    <n v="3.0546605226991881E-2"/>
    <n v="0.96945339477300818"/>
    <x v="2"/>
    <n v="192.42000000000002"/>
  </r>
  <r>
    <x v="2621"/>
    <x v="0"/>
    <x v="0"/>
    <x v="7"/>
    <x v="1"/>
    <x v="2616"/>
    <n v="670.2"/>
    <n v="67.02"/>
    <n v="270.98"/>
    <n v="332.2"/>
    <n v="603.18000000000006"/>
    <n v="0.55074770383633398"/>
    <n v="0.44925229616366591"/>
    <x v="0"/>
    <n v="670.2"/>
  </r>
  <r>
    <x v="2622"/>
    <x v="3"/>
    <x v="6"/>
    <x v="4"/>
    <x v="0"/>
    <x v="976"/>
    <n v="8203"/>
    <n v="3281.2"/>
    <n v="4823.74"/>
    <n v="98.06"/>
    <n v="4921.8"/>
    <n v="1.9923605185094884E-2"/>
    <n v="0.98007639481490505"/>
    <x v="2"/>
    <n v="1171.8571428571429"/>
  </r>
  <r>
    <x v="2623"/>
    <x v="2"/>
    <x v="2"/>
    <x v="6"/>
    <x v="2"/>
    <x v="2617"/>
    <n v="3811.11"/>
    <n v="571.66999999999996"/>
    <n v="852.93"/>
    <n v="2386.52"/>
    <n v="3239.44"/>
    <n v="0.73670757908774354"/>
    <n v="0.263295507865557"/>
    <x v="0"/>
    <n v="1270.3700000000001"/>
  </r>
  <r>
    <x v="2624"/>
    <x v="4"/>
    <x v="5"/>
    <x v="7"/>
    <x v="1"/>
    <x v="2618"/>
    <n v="4055.79"/>
    <n v="892.27"/>
    <n v="1214.1400000000001"/>
    <n v="1949.38"/>
    <n v="3163.52"/>
    <n v="0.61620599838154966"/>
    <n v="0.38379400161845034"/>
    <x v="0"/>
    <n v="4055.79"/>
  </r>
  <r>
    <x v="2625"/>
    <x v="4"/>
    <x v="5"/>
    <x v="3"/>
    <x v="1"/>
    <x v="2619"/>
    <n v="1919.96"/>
    <n v="422.39"/>
    <n v="1822.04"/>
    <n v="-324.47000000000003"/>
    <n v="1497.5700000000002"/>
    <n v="-0.2166643295471998"/>
    <n v="1.2166643295471997"/>
    <x v="1"/>
    <n v="479.99"/>
  </r>
  <r>
    <x v="2626"/>
    <x v="2"/>
    <x v="2"/>
    <x v="7"/>
    <x v="1"/>
    <x v="2620"/>
    <n v="1984.19"/>
    <n v="297.63"/>
    <n v="566.73"/>
    <n v="1119.8399999999999"/>
    <n v="1686.56"/>
    <n v="0.6639787496442463"/>
    <n v="0.3360271795844797"/>
    <x v="0"/>
    <n v="1984.19"/>
  </r>
  <r>
    <x v="2627"/>
    <x v="3"/>
    <x v="6"/>
    <x v="1"/>
    <x v="1"/>
    <x v="2621"/>
    <n v="3210.57"/>
    <n v="1123.7"/>
    <n v="2276.86"/>
    <n v="-189.99"/>
    <n v="2086.87"/>
    <n v="-9.1040649393589454E-2"/>
    <n v="1.0910406493935896"/>
    <x v="1"/>
    <n v="1605.2850000000001"/>
  </r>
  <r>
    <x v="2628"/>
    <x v="1"/>
    <x v="1"/>
    <x v="3"/>
    <x v="0"/>
    <x v="2622"/>
    <n v="14165.91"/>
    <n v="4249.7700000000004"/>
    <n v="3099.12"/>
    <n v="6817.02"/>
    <n v="9916.14"/>
    <n v="0.68746709909299397"/>
    <n v="0.31253290090700614"/>
    <x v="0"/>
    <n v="3541.4775"/>
  </r>
  <r>
    <x v="2629"/>
    <x v="2"/>
    <x v="2"/>
    <x v="7"/>
    <x v="1"/>
    <x v="2623"/>
    <n v="998.8"/>
    <n v="149.82"/>
    <n v="630.20000000000005"/>
    <n v="218.78"/>
    <n v="848.98"/>
    <n v="0.25769747226083062"/>
    <n v="0.74230252773916938"/>
    <x v="0"/>
    <n v="998.8"/>
  </r>
  <r>
    <x v="2630"/>
    <x v="1"/>
    <x v="1"/>
    <x v="5"/>
    <x v="0"/>
    <x v="2624"/>
    <n v="7248.4"/>
    <n v="1812.1"/>
    <n v="3854.25"/>
    <n v="1582.04"/>
    <n v="5436.2999999999993"/>
    <n v="0.29101410886080609"/>
    <n v="0.70898405165277867"/>
    <x v="0"/>
    <n v="906.05"/>
  </r>
  <r>
    <x v="2631"/>
    <x v="2"/>
    <x v="2"/>
    <x v="3"/>
    <x v="0"/>
    <x v="2625"/>
    <n v="5119.1499999999996"/>
    <n v="767.87"/>
    <n v="1106.67"/>
    <n v="3244.61"/>
    <n v="4351.28"/>
    <n v="0.74566794138736192"/>
    <n v="0.25433205861263813"/>
    <x v="0"/>
    <n v="1279.7874999999999"/>
  </r>
  <r>
    <x v="2632"/>
    <x v="0"/>
    <x v="0"/>
    <x v="5"/>
    <x v="2"/>
    <x v="2626"/>
    <n v="1629.46"/>
    <n v="162.94999999999999"/>
    <n v="1081.25"/>
    <n v="385.26"/>
    <n v="1466.51"/>
    <n v="0.26270533443345084"/>
    <n v="0.73729466556654921"/>
    <x v="0"/>
    <n v="203.6825"/>
  </r>
  <r>
    <x v="2633"/>
    <x v="4"/>
    <x v="4"/>
    <x v="6"/>
    <x v="0"/>
    <x v="2627"/>
    <n v="8434.32"/>
    <n v="2277.27"/>
    <n v="2175.9899999999998"/>
    <n v="3981.07"/>
    <n v="6157.0499999999993"/>
    <n v="0.64658724551530367"/>
    <n v="0.35341437863912101"/>
    <x v="0"/>
    <n v="2811.44"/>
  </r>
  <r>
    <x v="2634"/>
    <x v="2"/>
    <x v="2"/>
    <x v="7"/>
    <x v="1"/>
    <x v="2628"/>
    <n v="2422.21"/>
    <n v="363.33"/>
    <n v="597.13"/>
    <n v="1461.75"/>
    <n v="2058.88"/>
    <n v="0.70997338358719297"/>
    <n v="0.29002661641280697"/>
    <x v="0"/>
    <n v="2422.21"/>
  </r>
  <r>
    <x v="2635"/>
    <x v="3"/>
    <x v="3"/>
    <x v="4"/>
    <x v="0"/>
    <x v="2629"/>
    <n v="3546.83"/>
    <n v="1241.3900000000001"/>
    <n v="3365.94"/>
    <n v="-1060.5"/>
    <n v="2305.4399999999996"/>
    <n v="-0.45999895898396842"/>
    <n v="1.4599989589839686"/>
    <x v="1"/>
    <n v="506.69"/>
  </r>
  <r>
    <x v="2636"/>
    <x v="4"/>
    <x v="4"/>
    <x v="4"/>
    <x v="2"/>
    <x v="2630"/>
    <n v="3604.48"/>
    <n v="792.99"/>
    <n v="3420.66"/>
    <n v="-609.16"/>
    <n v="2811.49"/>
    <n v="-0.21666803011926061"/>
    <n v="1.2166715869521143"/>
    <x v="1"/>
    <n v="514.92571428571432"/>
  </r>
  <r>
    <x v="2637"/>
    <x v="0"/>
    <x v="0"/>
    <x v="2"/>
    <x v="1"/>
    <x v="2631"/>
    <n v="889.79"/>
    <n v="88.98"/>
    <n v="811.48"/>
    <n v="-10.68"/>
    <n v="800.81"/>
    <n v="-1.3336496796993044E-2"/>
    <n v="1.0133240094404417"/>
    <x v="1"/>
    <n v="148.29833333333332"/>
  </r>
  <r>
    <x v="2638"/>
    <x v="1"/>
    <x v="1"/>
    <x v="1"/>
    <x v="2"/>
    <x v="2632"/>
    <n v="5726.67"/>
    <n v="1431.67"/>
    <n v="1625.63"/>
    <n v="2669.37"/>
    <n v="4295"/>
    <n v="0.62150640279394642"/>
    <n v="0.37849359720605358"/>
    <x v="0"/>
    <n v="2863.335"/>
  </r>
  <r>
    <x v="2639"/>
    <x v="3"/>
    <x v="3"/>
    <x v="5"/>
    <x v="0"/>
    <x v="2633"/>
    <n v="9359.11"/>
    <n v="3743.64"/>
    <n v="6094.25"/>
    <n v="-478.79"/>
    <n v="5615.4700000000012"/>
    <n v="-8.5262676142869601E-2"/>
    <n v="1.0852608953480294"/>
    <x v="1"/>
    <n v="1169.8887500000001"/>
  </r>
  <r>
    <x v="2640"/>
    <x v="0"/>
    <x v="7"/>
    <x v="3"/>
    <x v="2"/>
    <x v="2634"/>
    <n v="1019.02"/>
    <n v="101.9"/>
    <n v="675.6"/>
    <n v="241.51"/>
    <n v="917.12"/>
    <n v="0.263335223307746"/>
    <n v="0.73665387299371954"/>
    <x v="0"/>
    <n v="254.755"/>
  </r>
  <r>
    <x v="2641"/>
    <x v="0"/>
    <x v="0"/>
    <x v="2"/>
    <x v="0"/>
    <x v="2635"/>
    <n v="2458.92"/>
    <n v="245.89"/>
    <n v="851.49"/>
    <n v="1361.54"/>
    <n v="2213.0300000000002"/>
    <n v="0.61523793170449559"/>
    <n v="0.3847620682955043"/>
    <x v="0"/>
    <n v="409.82"/>
  </r>
  <r>
    <x v="2642"/>
    <x v="4"/>
    <x v="4"/>
    <x v="2"/>
    <x v="0"/>
    <x v="2636"/>
    <n v="12335.71"/>
    <n v="3330.64"/>
    <n v="3670.76"/>
    <n v="5334.31"/>
    <n v="9005.07"/>
    <n v="0.59236741080302546"/>
    <n v="0.40763258919697465"/>
    <x v="0"/>
    <n v="2055.9516666666664"/>
  </r>
  <r>
    <x v="2643"/>
    <x v="0"/>
    <x v="7"/>
    <x v="0"/>
    <x v="2"/>
    <x v="2637"/>
    <n v="1705.74"/>
    <n v="170.57"/>
    <n v="752.72"/>
    <n v="782.45"/>
    <n v="1535.17"/>
    <n v="0.5096829667072702"/>
    <n v="0.4903170332927298"/>
    <x v="0"/>
    <n v="341.14800000000002"/>
  </r>
  <r>
    <x v="2644"/>
    <x v="0"/>
    <x v="0"/>
    <x v="5"/>
    <x v="0"/>
    <x v="2638"/>
    <n v="1671.32"/>
    <n v="167.13"/>
    <n v="913.29"/>
    <n v="590.9"/>
    <n v="1504.19"/>
    <n v="0.39283601140813323"/>
    <n v="0.60716398859186671"/>
    <x v="0"/>
    <n v="208.91499999999999"/>
  </r>
  <r>
    <x v="2645"/>
    <x v="4"/>
    <x v="4"/>
    <x v="3"/>
    <x v="2"/>
    <x v="2639"/>
    <n v="4519.28"/>
    <n v="994.24"/>
    <n v="3229.13"/>
    <n v="295.91000000000003"/>
    <n v="3525.04"/>
    <n v="8.3945146721739333E-2"/>
    <n v="0.91605485327826075"/>
    <x v="2"/>
    <n v="1129.82"/>
  </r>
  <r>
    <x v="2646"/>
    <x v="2"/>
    <x v="2"/>
    <x v="2"/>
    <x v="0"/>
    <x v="2640"/>
    <n v="4077.9"/>
    <n v="611.69000000000005"/>
    <n v="1806.17"/>
    <n v="1660.05"/>
    <n v="3466.21"/>
    <n v="0.4789236659059895"/>
    <n v="0.52107921908943777"/>
    <x v="0"/>
    <n v="679.65"/>
  </r>
  <r>
    <x v="2647"/>
    <x v="0"/>
    <x v="7"/>
    <x v="0"/>
    <x v="0"/>
    <x v="2641"/>
    <n v="987.07"/>
    <n v="98.71"/>
    <n v="800.59"/>
    <n v="87.77"/>
    <n v="888.36"/>
    <n v="9.8800036021432752E-2"/>
    <n v="0.90119996397856728"/>
    <x v="2"/>
    <n v="197.41400000000002"/>
  </r>
  <r>
    <x v="2648"/>
    <x v="2"/>
    <x v="2"/>
    <x v="2"/>
    <x v="2"/>
    <x v="2642"/>
    <n v="2384.5"/>
    <n v="357.68"/>
    <n v="1458.94"/>
    <n v="567.89"/>
    <n v="2026.82"/>
    <n v="0.28018768316870762"/>
    <n v="0.71981725066853497"/>
    <x v="0"/>
    <n v="397.41666666666669"/>
  </r>
  <r>
    <x v="2649"/>
    <x v="1"/>
    <x v="1"/>
    <x v="1"/>
    <x v="2"/>
    <x v="2643"/>
    <n v="3915.31"/>
    <n v="978.83"/>
    <n v="2486.4899999999998"/>
    <n v="449.99"/>
    <n v="2936.48"/>
    <n v="0.15324129570097533"/>
    <n v="0.84675870429902456"/>
    <x v="0"/>
    <n v="1957.655"/>
  </r>
  <r>
    <x v="2650"/>
    <x v="4"/>
    <x v="5"/>
    <x v="6"/>
    <x v="1"/>
    <x v="2644"/>
    <n v="4127.6099999999997"/>
    <n v="908.07"/>
    <n v="1893.92"/>
    <n v="1325.61"/>
    <n v="3219.5399999999995"/>
    <n v="0.41173894407275574"/>
    <n v="0.58825794989346314"/>
    <x v="0"/>
    <n v="1375.87"/>
  </r>
  <r>
    <x v="2651"/>
    <x v="3"/>
    <x v="3"/>
    <x v="5"/>
    <x v="1"/>
    <x v="2645"/>
    <n v="1782.55"/>
    <n v="623.89"/>
    <n v="1691.64"/>
    <n v="-532.98"/>
    <n v="1158.6599999999999"/>
    <n v="-0.4599968929625603"/>
    <n v="1.4599968929625604"/>
    <x v="1"/>
    <n v="222.81874999999999"/>
  </r>
  <r>
    <x v="2652"/>
    <x v="0"/>
    <x v="0"/>
    <x v="0"/>
    <x v="0"/>
    <x v="2646"/>
    <n v="2183.81"/>
    <n v="218.38"/>
    <n v="677.38"/>
    <n v="1288.05"/>
    <n v="1965.4299999999998"/>
    <n v="0.65535277267569947"/>
    <n v="0.34464722732430059"/>
    <x v="0"/>
    <n v="436.762"/>
  </r>
  <r>
    <x v="2653"/>
    <x v="1"/>
    <x v="1"/>
    <x v="6"/>
    <x v="0"/>
    <x v="2647"/>
    <n v="10818.1"/>
    <n v="3245.43"/>
    <n v="2751.46"/>
    <n v="4821.21"/>
    <n v="7572.67"/>
    <n v="0.63665919682225691"/>
    <n v="0.36334080317774314"/>
    <x v="0"/>
    <n v="3606.0333333333333"/>
  </r>
  <r>
    <x v="2654"/>
    <x v="4"/>
    <x v="5"/>
    <x v="3"/>
    <x v="1"/>
    <x v="2648"/>
    <n v="6014.49"/>
    <n v="1323.19"/>
    <n v="2318.67"/>
    <n v="2372.63"/>
    <n v="4691.2999999999993"/>
    <n v="0.50575107113166939"/>
    <n v="0.49424892886833083"/>
    <x v="0"/>
    <n v="1503.6224999999999"/>
  </r>
  <r>
    <x v="2655"/>
    <x v="3"/>
    <x v="3"/>
    <x v="1"/>
    <x v="2"/>
    <x v="2649"/>
    <n v="9429.83"/>
    <n v="3771.93"/>
    <n v="2144.9499999999998"/>
    <n v="3512.95"/>
    <n v="5657.9"/>
    <n v="0.62089291079729225"/>
    <n v="0.37910708920270769"/>
    <x v="0"/>
    <n v="4714.915"/>
  </r>
  <r>
    <x v="2656"/>
    <x v="3"/>
    <x v="6"/>
    <x v="0"/>
    <x v="0"/>
    <x v="2650"/>
    <n v="4810.8999999999996"/>
    <n v="1683.82"/>
    <n v="2826.84"/>
    <n v="300.25"/>
    <n v="3127.08"/>
    <n v="9.6016091689371558E-2"/>
    <n v="0.9039871061821253"/>
    <x v="2"/>
    <n v="962.18"/>
  </r>
  <r>
    <x v="2657"/>
    <x v="0"/>
    <x v="0"/>
    <x v="3"/>
    <x v="1"/>
    <x v="2651"/>
    <n v="914.09"/>
    <n v="91.41"/>
    <n v="603.86"/>
    <n v="218.83"/>
    <n v="822.68000000000006"/>
    <n v="0.26599649924636554"/>
    <n v="0.73401565614819853"/>
    <x v="0"/>
    <n v="228.52250000000001"/>
  </r>
  <r>
    <x v="2658"/>
    <x v="4"/>
    <x v="5"/>
    <x v="2"/>
    <x v="2"/>
    <x v="2652"/>
    <n v="11175.43"/>
    <n v="3017.36"/>
    <n v="4464.3900000000003"/>
    <n v="3693.67"/>
    <n v="8158.07"/>
    <n v="0.45276272451695071"/>
    <n v="0.54723604970293227"/>
    <x v="0"/>
    <n v="1862.5716666666667"/>
  </r>
  <r>
    <x v="2659"/>
    <x v="3"/>
    <x v="3"/>
    <x v="4"/>
    <x v="0"/>
    <x v="2653"/>
    <n v="15698.21"/>
    <n v="6279.28"/>
    <n v="5194"/>
    <n v="4224.93"/>
    <n v="9418.93"/>
    <n v="0.44855732020516131"/>
    <n v="0.55144267979483863"/>
    <x v="0"/>
    <n v="2242.6014285714286"/>
  </r>
  <r>
    <x v="2660"/>
    <x v="2"/>
    <x v="2"/>
    <x v="7"/>
    <x v="1"/>
    <x v="2654"/>
    <n v="1724.6"/>
    <n v="258.69"/>
    <n v="575.11"/>
    <n v="890.81"/>
    <n v="1465.9099999999999"/>
    <n v="0.607683964226999"/>
    <n v="0.39232285747419698"/>
    <x v="0"/>
    <n v="1724.6"/>
  </r>
  <r>
    <x v="2661"/>
    <x v="0"/>
    <x v="0"/>
    <x v="3"/>
    <x v="1"/>
    <x v="2655"/>
    <n v="943.3"/>
    <n v="94.33"/>
    <n v="726.06"/>
    <n v="122.91"/>
    <n v="848.96999999999991"/>
    <n v="0.14477543376091029"/>
    <n v="0.85522456623908971"/>
    <x v="0"/>
    <n v="235.82499999999999"/>
  </r>
  <r>
    <x v="2662"/>
    <x v="3"/>
    <x v="6"/>
    <x v="6"/>
    <x v="1"/>
    <x v="2656"/>
    <n v="2623.06"/>
    <n v="918.07"/>
    <n v="2489.29"/>
    <n v="-784.3"/>
    <n v="1704.9899999999998"/>
    <n v="-0.46000269796303794"/>
    <n v="1.4600026979630381"/>
    <x v="1"/>
    <n v="874.35333333333335"/>
  </r>
  <r>
    <x v="2663"/>
    <x v="0"/>
    <x v="7"/>
    <x v="1"/>
    <x v="2"/>
    <x v="2657"/>
    <n v="1639.5"/>
    <n v="163.95"/>
    <n v="464.09"/>
    <n v="1011.46"/>
    <n v="1475.55"/>
    <n v="0.68547999051201247"/>
    <n v="0.31452000948798753"/>
    <x v="0"/>
    <n v="819.75"/>
  </r>
  <r>
    <x v="2664"/>
    <x v="2"/>
    <x v="2"/>
    <x v="1"/>
    <x v="2"/>
    <x v="2658"/>
    <n v="2531.7600000000002"/>
    <n v="379.76"/>
    <n v="865.31"/>
    <n v="1286.68"/>
    <n v="2152"/>
    <n v="0.59789962825278808"/>
    <n v="0.40209572490706319"/>
    <x v="0"/>
    <n v="1265.8800000000001"/>
  </r>
  <r>
    <x v="2665"/>
    <x v="4"/>
    <x v="5"/>
    <x v="3"/>
    <x v="0"/>
    <x v="2659"/>
    <n v="7478.04"/>
    <n v="1645.17"/>
    <n v="3623.49"/>
    <n v="2209.38"/>
    <n v="5832.87"/>
    <n v="0.37878094317205768"/>
    <n v="0.62121905682794232"/>
    <x v="0"/>
    <n v="1869.51"/>
  </r>
  <r>
    <x v="2666"/>
    <x v="1"/>
    <x v="1"/>
    <x v="2"/>
    <x v="0"/>
    <x v="2660"/>
    <n v="10887.5"/>
    <n v="3266.25"/>
    <n v="4615.3500000000004"/>
    <n v="3005.89"/>
    <n v="7621.25"/>
    <n v="0.39440905363293421"/>
    <n v="0.60558963424635071"/>
    <x v="0"/>
    <n v="1814.5833333333333"/>
  </r>
  <r>
    <x v="2667"/>
    <x v="0"/>
    <x v="0"/>
    <x v="7"/>
    <x v="1"/>
    <x v="2661"/>
    <n v="835.93"/>
    <n v="83.59"/>
    <n v="311.26"/>
    <n v="441.07"/>
    <n v="752.33999999999992"/>
    <n v="0.58626418906345545"/>
    <n v="0.41372251907382301"/>
    <x v="0"/>
    <n v="835.93"/>
  </r>
  <r>
    <x v="2668"/>
    <x v="0"/>
    <x v="7"/>
    <x v="5"/>
    <x v="2"/>
    <x v="2662"/>
    <n v="858.32"/>
    <n v="85.83"/>
    <n v="814.54"/>
    <n v="-42.06"/>
    <n v="772.49"/>
    <n v="-5.4447306761252576E-2"/>
    <n v="1.054434361609859"/>
    <x v="1"/>
    <n v="107.29"/>
  </r>
  <r>
    <x v="2669"/>
    <x v="4"/>
    <x v="4"/>
    <x v="6"/>
    <x v="2"/>
    <x v="2663"/>
    <n v="10380.709999999999"/>
    <n v="2802.79"/>
    <n v="2660.44"/>
    <n v="4917.4799999999996"/>
    <n v="7577.9199999999992"/>
    <n v="0.64892213166673707"/>
    <n v="0.35107786833326299"/>
    <x v="0"/>
    <n v="3460.2366666666662"/>
  </r>
  <r>
    <x v="2670"/>
    <x v="4"/>
    <x v="5"/>
    <x v="3"/>
    <x v="1"/>
    <x v="2664"/>
    <n v="2479.6"/>
    <n v="545.51"/>
    <n v="2353.14"/>
    <n v="-419.05"/>
    <n v="1934.09"/>
    <n v="-0.21666520172277404"/>
    <n v="1.2166652017227739"/>
    <x v="1"/>
    <n v="619.9"/>
  </r>
  <r>
    <x v="2671"/>
    <x v="3"/>
    <x v="6"/>
    <x v="3"/>
    <x v="0"/>
    <x v="2665"/>
    <n v="4858.95"/>
    <n v="1700.63"/>
    <n v="3367.97"/>
    <n v="-209.65"/>
    <n v="3158.3199999999997"/>
    <n v="-6.6380227462701696E-2"/>
    <n v="1.0663802274627017"/>
    <x v="1"/>
    <n v="1214.7375"/>
  </r>
  <r>
    <x v="2672"/>
    <x v="0"/>
    <x v="0"/>
    <x v="4"/>
    <x v="0"/>
    <x v="2666"/>
    <n v="1654.92"/>
    <n v="165.49"/>
    <n v="764.41"/>
    <n v="725.02"/>
    <n v="1489.43"/>
    <n v="0.48677682066293815"/>
    <n v="0.51322317933706174"/>
    <x v="0"/>
    <n v="236.41714285714286"/>
  </r>
  <r>
    <x v="2673"/>
    <x v="2"/>
    <x v="2"/>
    <x v="1"/>
    <x v="1"/>
    <x v="2667"/>
    <n v="1858.01"/>
    <n v="278.7"/>
    <n v="761.21"/>
    <n v="818.1"/>
    <n v="1579.31"/>
    <n v="0.51801103013341276"/>
    <n v="0.48198896986658735"/>
    <x v="0"/>
    <n v="929.005"/>
  </r>
  <r>
    <x v="2674"/>
    <x v="4"/>
    <x v="5"/>
    <x v="6"/>
    <x v="2"/>
    <x v="2668"/>
    <n v="7670.31"/>
    <n v="1687.47"/>
    <n v="2496.69"/>
    <n v="3486.15"/>
    <n v="5982.84"/>
    <n v="0.58269149768337447"/>
    <n v="0.41730850231662553"/>
    <x v="0"/>
    <n v="2556.77"/>
  </r>
  <r>
    <x v="2675"/>
    <x v="0"/>
    <x v="7"/>
    <x v="7"/>
    <x v="1"/>
    <x v="2669"/>
    <n v="730.38"/>
    <n v="73.040000000000006"/>
    <n v="365"/>
    <n v="292.33999999999997"/>
    <n v="657.34"/>
    <n v="0.44473179785194872"/>
    <n v="0.55526820214805117"/>
    <x v="0"/>
    <n v="730.38"/>
  </r>
  <r>
    <x v="2676"/>
    <x v="0"/>
    <x v="0"/>
    <x v="1"/>
    <x v="1"/>
    <x v="2670"/>
    <n v="1111.3900000000001"/>
    <n v="111.14"/>
    <n v="452.79"/>
    <n v="547.46"/>
    <n v="1000.2500000000001"/>
    <n v="0.54732316920769808"/>
    <n v="0.45267683079230192"/>
    <x v="0"/>
    <n v="555.69500000000005"/>
  </r>
  <r>
    <x v="2677"/>
    <x v="4"/>
    <x v="5"/>
    <x v="3"/>
    <x v="1"/>
    <x v="2671"/>
    <n v="4403.08"/>
    <n v="968.68"/>
    <n v="2265.1"/>
    <n v="1169.3"/>
    <n v="3434.4"/>
    <n v="0.34046703936641043"/>
    <n v="0.65953296063358957"/>
    <x v="0"/>
    <n v="1100.77"/>
  </r>
  <r>
    <x v="2678"/>
    <x v="4"/>
    <x v="5"/>
    <x v="1"/>
    <x v="1"/>
    <x v="2672"/>
    <n v="1936.04"/>
    <n v="425.93"/>
    <n v="1705.2"/>
    <n v="-195.09"/>
    <n v="1510.11"/>
    <n v="-0.12918926435822556"/>
    <n v="1.1291892643582258"/>
    <x v="1"/>
    <n v="968.02"/>
  </r>
  <r>
    <x v="2679"/>
    <x v="0"/>
    <x v="7"/>
    <x v="1"/>
    <x v="2"/>
    <x v="2673"/>
    <n v="1371.16"/>
    <n v="137.12"/>
    <n v="293.76"/>
    <n v="940.29"/>
    <n v="1234.04"/>
    <n v="0.76196071440147806"/>
    <n v="0.23804738906356357"/>
    <x v="0"/>
    <n v="685.58"/>
  </r>
  <r>
    <x v="2680"/>
    <x v="0"/>
    <x v="0"/>
    <x v="0"/>
    <x v="0"/>
    <x v="2674"/>
    <n v="1168.6500000000001"/>
    <n v="116.86"/>
    <n v="482.87"/>
    <n v="568.91999999999996"/>
    <n v="1051.7900000000002"/>
    <n v="0.540906454710541"/>
    <n v="0.45909354528945884"/>
    <x v="0"/>
    <n v="233.73000000000002"/>
  </r>
  <r>
    <x v="2681"/>
    <x v="0"/>
    <x v="7"/>
    <x v="1"/>
    <x v="2"/>
    <x v="2675"/>
    <n v="1663.63"/>
    <n v="166.36"/>
    <n v="336.47"/>
    <n v="1160.8"/>
    <n v="1497.27"/>
    <n v="0.77527767202976083"/>
    <n v="0.22472232797023919"/>
    <x v="0"/>
    <n v="831.81500000000005"/>
  </r>
  <r>
    <x v="2682"/>
    <x v="3"/>
    <x v="3"/>
    <x v="2"/>
    <x v="1"/>
    <x v="2676"/>
    <n v="4945.13"/>
    <n v="1730.79"/>
    <n v="4692.92"/>
    <n v="-1478.59"/>
    <n v="3214.34"/>
    <n v="-0.45999800892251591"/>
    <n v="1.4599948978639472"/>
    <x v="1"/>
    <n v="824.18833333333339"/>
  </r>
  <r>
    <x v="2683"/>
    <x v="3"/>
    <x v="6"/>
    <x v="1"/>
    <x v="1"/>
    <x v="2677"/>
    <n v="3238.23"/>
    <n v="1133.3800000000001"/>
    <n v="2658.84"/>
    <n v="-553.99"/>
    <n v="2104.85"/>
    <n v="-0.26319690239209448"/>
    <n v="1.2631969023920946"/>
    <x v="1"/>
    <n v="1619.115"/>
  </r>
  <r>
    <x v="2684"/>
    <x v="4"/>
    <x v="5"/>
    <x v="5"/>
    <x v="0"/>
    <x v="2678"/>
    <n v="8069.3"/>
    <n v="2178.71"/>
    <n v="4347.26"/>
    <n v="1543.33"/>
    <n v="5890.59"/>
    <n v="0.26199922248874896"/>
    <n v="0.73800077751125104"/>
    <x v="0"/>
    <n v="1008.6625"/>
  </r>
  <r>
    <x v="2685"/>
    <x v="0"/>
    <x v="7"/>
    <x v="2"/>
    <x v="0"/>
    <x v="2679"/>
    <n v="2182.7399999999998"/>
    <n v="218.27"/>
    <n v="773.79"/>
    <n v="1190.68"/>
    <n v="1964.4699999999998"/>
    <n v="0.60610749973275246"/>
    <n v="0.3938925002672477"/>
    <x v="0"/>
    <n v="363.78999999999996"/>
  </r>
  <r>
    <x v="2686"/>
    <x v="1"/>
    <x v="1"/>
    <x v="6"/>
    <x v="0"/>
    <x v="2680"/>
    <n v="6502.64"/>
    <n v="1625.66"/>
    <n v="2826.59"/>
    <n v="2050.39"/>
    <n v="4876.9800000000005"/>
    <n v="0.42042206447432628"/>
    <n v="0.5795779355256736"/>
    <x v="0"/>
    <n v="2167.5466666666666"/>
  </r>
  <r>
    <x v="2687"/>
    <x v="3"/>
    <x v="6"/>
    <x v="1"/>
    <x v="2"/>
    <x v="2681"/>
    <n v="11671.11"/>
    <n v="4668.4399999999996"/>
    <n v="2716.09"/>
    <n v="4286.58"/>
    <n v="7002.670000000001"/>
    <n v="0.61213508561734298"/>
    <n v="0.38786491438265686"/>
    <x v="0"/>
    <n v="5835.5550000000003"/>
  </r>
  <r>
    <x v="2688"/>
    <x v="3"/>
    <x v="6"/>
    <x v="7"/>
    <x v="1"/>
    <x v="2682"/>
    <n v="6285.4"/>
    <n v="2199.89"/>
    <n v="2075.5500000000002"/>
    <n v="2009.96"/>
    <n v="4085.5099999999998"/>
    <n v="0.49197285039077132"/>
    <n v="0.50802714960922879"/>
    <x v="0"/>
    <n v="6285.4"/>
  </r>
  <r>
    <x v="2689"/>
    <x v="0"/>
    <x v="7"/>
    <x v="2"/>
    <x v="0"/>
    <x v="2683"/>
    <n v="1397.35"/>
    <n v="139.72999999999999"/>
    <n v="567.33000000000004"/>
    <n v="690.28"/>
    <n v="1257.6199999999999"/>
    <n v="0.54887803947138247"/>
    <n v="0.45111400900112919"/>
    <x v="0"/>
    <n v="232.89166666666665"/>
  </r>
  <r>
    <x v="2690"/>
    <x v="2"/>
    <x v="2"/>
    <x v="2"/>
    <x v="0"/>
    <x v="2684"/>
    <n v="2511.52"/>
    <n v="376.73"/>
    <n v="1290.5"/>
    <n v="844.29"/>
    <n v="2134.79"/>
    <n v="0.39549089137573251"/>
    <n v="0.60450910862426754"/>
    <x v="0"/>
    <n v="418.58666666666664"/>
  </r>
  <r>
    <x v="2691"/>
    <x v="2"/>
    <x v="2"/>
    <x v="3"/>
    <x v="0"/>
    <x v="2685"/>
    <n v="2619.21"/>
    <n v="392.88"/>
    <n v="862.67"/>
    <n v="1363.66"/>
    <n v="2226.33"/>
    <n v="0.61251476645420944"/>
    <n v="0.38748523354579062"/>
    <x v="0"/>
    <n v="654.80250000000001"/>
  </r>
  <r>
    <x v="2692"/>
    <x v="3"/>
    <x v="3"/>
    <x v="6"/>
    <x v="2"/>
    <x v="2686"/>
    <n v="7532.09"/>
    <n v="2636.23"/>
    <n v="2831.22"/>
    <n v="2064.64"/>
    <n v="4895.8600000000006"/>
    <n v="0.42171140514638894"/>
    <n v="0.57828859485361095"/>
    <x v="0"/>
    <n v="2510.6966666666667"/>
  </r>
  <r>
    <x v="2693"/>
    <x v="1"/>
    <x v="1"/>
    <x v="1"/>
    <x v="2"/>
    <x v="2687"/>
    <n v="2285.13"/>
    <n v="571.28"/>
    <n v="2168.59"/>
    <n v="-454.74"/>
    <n v="1713.8500000000001"/>
    <n v="-0.26533243866149309"/>
    <n v="1.265332438661493"/>
    <x v="1"/>
    <n v="1142.5650000000001"/>
  </r>
  <r>
    <x v="2694"/>
    <x v="4"/>
    <x v="4"/>
    <x v="4"/>
    <x v="2"/>
    <x v="2688"/>
    <n v="5637.03"/>
    <n v="1240.1500000000001"/>
    <n v="3742.89"/>
    <n v="653.99"/>
    <n v="4396.8799999999992"/>
    <n v="0.14873956077946182"/>
    <n v="0.85126043922053829"/>
    <x v="0"/>
    <n v="805.29"/>
  </r>
  <r>
    <x v="2695"/>
    <x v="4"/>
    <x v="4"/>
    <x v="7"/>
    <x v="1"/>
    <x v="2689"/>
    <n v="5429.2"/>
    <n v="1194.42"/>
    <n v="1837.24"/>
    <n v="2397.54"/>
    <n v="4234.78"/>
    <n v="0.56615455820609339"/>
    <n v="0.43384544179390666"/>
    <x v="0"/>
    <n v="5429.2"/>
  </r>
  <r>
    <x v="2696"/>
    <x v="2"/>
    <x v="2"/>
    <x v="3"/>
    <x v="1"/>
    <x v="2690"/>
    <n v="1522.29"/>
    <n v="228.34"/>
    <n v="1114.56"/>
    <n v="179.39"/>
    <n v="1293.95"/>
    <n v="0.13863750531318828"/>
    <n v="0.86136249468681159"/>
    <x v="0"/>
    <n v="380.57249999999999"/>
  </r>
  <r>
    <x v="2697"/>
    <x v="2"/>
    <x v="2"/>
    <x v="6"/>
    <x v="2"/>
    <x v="2691"/>
    <n v="5335.87"/>
    <n v="800.38"/>
    <n v="1231.1500000000001"/>
    <n v="3304.35"/>
    <n v="4535.49"/>
    <n v="0.72855413637776734"/>
    <n v="0.27144806845566855"/>
    <x v="0"/>
    <n v="1778.6233333333332"/>
  </r>
  <r>
    <x v="2698"/>
    <x v="4"/>
    <x v="5"/>
    <x v="5"/>
    <x v="0"/>
    <x v="2692"/>
    <n v="13282.2"/>
    <n v="3586.19"/>
    <n v="3361.01"/>
    <n v="6335"/>
    <n v="9696.01"/>
    <n v="0.65336153737465208"/>
    <n v="0.34663846262534798"/>
    <x v="0"/>
    <n v="1660.2750000000001"/>
  </r>
  <r>
    <x v="2699"/>
    <x v="0"/>
    <x v="7"/>
    <x v="2"/>
    <x v="2"/>
    <x v="2693"/>
    <n v="1621.13"/>
    <n v="162.11000000000001"/>
    <n v="588.66999999999996"/>
    <n v="870.34"/>
    <n v="1459.02"/>
    <n v="0.59652369398637439"/>
    <n v="0.40346945209798357"/>
    <x v="0"/>
    <n v="270.18833333333333"/>
  </r>
  <r>
    <x v="2700"/>
    <x v="4"/>
    <x v="5"/>
    <x v="7"/>
    <x v="1"/>
    <x v="2694"/>
    <n v="5163.1099999999997"/>
    <n v="1135.8900000000001"/>
    <n v="1373.51"/>
    <n v="2653.72"/>
    <n v="4027.2199999999993"/>
    <n v="0.65894587333197596"/>
    <n v="0.34105660977051172"/>
    <x v="0"/>
    <n v="5163.1099999999997"/>
  </r>
  <r>
    <x v="2701"/>
    <x v="0"/>
    <x v="0"/>
    <x v="5"/>
    <x v="2"/>
    <x v="2695"/>
    <n v="2098.84"/>
    <n v="209.88"/>
    <n v="684.86"/>
    <n v="1204.0999999999999"/>
    <n v="1888.96"/>
    <n v="0.63744070811451803"/>
    <n v="0.36255929188548197"/>
    <x v="0"/>
    <n v="262.35500000000002"/>
  </r>
  <r>
    <x v="2702"/>
    <x v="2"/>
    <x v="2"/>
    <x v="1"/>
    <x v="2"/>
    <x v="2696"/>
    <n v="2555.4299999999998"/>
    <n v="383.31"/>
    <n v="913.97"/>
    <n v="1258.1400000000001"/>
    <n v="2172.12"/>
    <n v="0.57922214242307057"/>
    <n v="0.42077325377971753"/>
    <x v="0"/>
    <n v="1277.7149999999999"/>
  </r>
  <r>
    <x v="2703"/>
    <x v="3"/>
    <x v="3"/>
    <x v="4"/>
    <x v="1"/>
    <x v="2697"/>
    <n v="4992.07"/>
    <n v="1747.22"/>
    <n v="3476.35"/>
    <n v="-231.51"/>
    <n v="3244.8499999999995"/>
    <n v="-7.1346903554863866E-2"/>
    <n v="1.0713438217483091"/>
    <x v="1"/>
    <n v="713.1528571428571"/>
  </r>
  <r>
    <x v="2704"/>
    <x v="0"/>
    <x v="0"/>
    <x v="0"/>
    <x v="0"/>
    <x v="2698"/>
    <n v="956.2"/>
    <n v="95.62"/>
    <n v="749.63"/>
    <n v="110.95"/>
    <n v="860.58"/>
    <n v="0.12892467870505939"/>
    <n v="0.87107532129494059"/>
    <x v="0"/>
    <n v="191.24"/>
  </r>
  <r>
    <x v="2705"/>
    <x v="0"/>
    <x v="0"/>
    <x v="0"/>
    <x v="2"/>
    <x v="2699"/>
    <n v="672.64"/>
    <n v="67.260000000000005"/>
    <n v="498.92"/>
    <n v="106.45"/>
    <n v="605.38"/>
    <n v="0.17583996828438336"/>
    <n v="0.82414351316528467"/>
    <x v="0"/>
    <n v="134.52799999999999"/>
  </r>
  <r>
    <x v="2706"/>
    <x v="4"/>
    <x v="4"/>
    <x v="6"/>
    <x v="1"/>
    <x v="2700"/>
    <n v="4166.42"/>
    <n v="916.61"/>
    <n v="2093.6"/>
    <n v="1156.21"/>
    <n v="3249.81"/>
    <n v="0.35577772238992433"/>
    <n v="0.64422227761007567"/>
    <x v="0"/>
    <n v="1388.8066666666666"/>
  </r>
  <r>
    <x v="2707"/>
    <x v="0"/>
    <x v="7"/>
    <x v="4"/>
    <x v="0"/>
    <x v="2701"/>
    <n v="28.01"/>
    <n v="2.8"/>
    <n v="26.58"/>
    <n v="-1.37"/>
    <n v="25.21"/>
    <n v="-5.4343514478381594E-2"/>
    <n v="1.0543435144783815"/>
    <x v="1"/>
    <n v="4.0014285714285718"/>
  </r>
  <r>
    <x v="2708"/>
    <x v="3"/>
    <x v="3"/>
    <x v="7"/>
    <x v="1"/>
    <x v="2702"/>
    <n v="3929.16"/>
    <n v="1375.2"/>
    <n v="2110.81"/>
    <n v="443.14"/>
    <n v="2553.96"/>
    <n v="0.17351093987376465"/>
    <n v="0.82648514463813061"/>
    <x v="0"/>
    <n v="3929.16"/>
  </r>
  <r>
    <x v="2709"/>
    <x v="1"/>
    <x v="1"/>
    <x v="3"/>
    <x v="1"/>
    <x v="2703"/>
    <n v="4554.68"/>
    <n v="1138.67"/>
    <n v="2862.99"/>
    <n v="553.01"/>
    <n v="3416.01"/>
    <n v="0.16188769939198069"/>
    <n v="0.83810937321612045"/>
    <x v="0"/>
    <n v="1138.67"/>
  </r>
  <r>
    <x v="2710"/>
    <x v="2"/>
    <x v="2"/>
    <x v="7"/>
    <x v="1"/>
    <x v="2704"/>
    <n v="1728.14"/>
    <n v="259.22000000000003"/>
    <n v="773.9"/>
    <n v="695.02"/>
    <n v="1468.92"/>
    <n v="0.4731503417476785"/>
    <n v="0.52684965825232144"/>
    <x v="0"/>
    <n v="1728.14"/>
  </r>
  <r>
    <x v="2711"/>
    <x v="4"/>
    <x v="5"/>
    <x v="4"/>
    <x v="0"/>
    <x v="2705"/>
    <n v="14911.04"/>
    <n v="4025.98"/>
    <n v="4469.29"/>
    <n v="6415.77"/>
    <n v="10885.060000000001"/>
    <n v="0.58941062336817618"/>
    <n v="0.41058937663182377"/>
    <x v="0"/>
    <n v="2130.1485714285714"/>
  </r>
  <r>
    <x v="2712"/>
    <x v="1"/>
    <x v="1"/>
    <x v="5"/>
    <x v="0"/>
    <x v="2706"/>
    <n v="5882.4"/>
    <n v="1470.6"/>
    <n v="4628.3"/>
    <n v="-216.5"/>
    <n v="4411.7999999999993"/>
    <n v="-4.9072940749807344E-2"/>
    <n v="1.0490729407498076"/>
    <x v="1"/>
    <n v="735.3"/>
  </r>
  <r>
    <x v="2713"/>
    <x v="2"/>
    <x v="2"/>
    <x v="2"/>
    <x v="2"/>
    <x v="2707"/>
    <n v="3093.28"/>
    <n v="463.99"/>
    <n v="1743.09"/>
    <n v="886.2"/>
    <n v="2629.29"/>
    <n v="0.33704916536403368"/>
    <n v="0.66295083463596638"/>
    <x v="0"/>
    <n v="515.54666666666674"/>
  </r>
  <r>
    <x v="2714"/>
    <x v="2"/>
    <x v="2"/>
    <x v="0"/>
    <x v="1"/>
    <x v="2708"/>
    <n v="1898.43"/>
    <n v="284.76"/>
    <n v="1172.6400000000001"/>
    <n v="441.03"/>
    <n v="1613.67"/>
    <n v="0.27330866905872947"/>
    <n v="0.72669133094127059"/>
    <x v="0"/>
    <n v="379.68600000000004"/>
  </r>
  <r>
    <x v="2715"/>
    <x v="0"/>
    <x v="0"/>
    <x v="6"/>
    <x v="2"/>
    <x v="2709"/>
    <n v="1405.17"/>
    <n v="140.52000000000001"/>
    <n v="422.17"/>
    <n v="842.49"/>
    <n v="1264.6500000000001"/>
    <n v="0.666184319772269"/>
    <n v="0.33382358755386865"/>
    <x v="0"/>
    <n v="468.39000000000004"/>
  </r>
  <r>
    <x v="2716"/>
    <x v="0"/>
    <x v="7"/>
    <x v="1"/>
    <x v="1"/>
    <x v="2710"/>
    <n v="741.24"/>
    <n v="74.12"/>
    <n v="429.81"/>
    <n v="237.3"/>
    <n v="667.12"/>
    <n v="0.35570811847943401"/>
    <n v="0.64427689171363478"/>
    <x v="0"/>
    <n v="370.62"/>
  </r>
  <r>
    <x v="2717"/>
    <x v="0"/>
    <x v="0"/>
    <x v="7"/>
    <x v="1"/>
    <x v="2711"/>
    <n v="1049.1099999999999"/>
    <n v="104.91"/>
    <n v="289.60000000000002"/>
    <n v="654.6"/>
    <n v="944.19999999999993"/>
    <n v="0.69328532090658768"/>
    <n v="0.30671467909341243"/>
    <x v="0"/>
    <n v="1049.1099999999999"/>
  </r>
  <r>
    <x v="2718"/>
    <x v="4"/>
    <x v="4"/>
    <x v="0"/>
    <x v="1"/>
    <x v="2712"/>
    <n v="2891.53"/>
    <n v="636.14"/>
    <n v="2644.65"/>
    <n v="-389.26"/>
    <n v="2255.3900000000003"/>
    <n v="-0.17259099313200818"/>
    <n v="1.172590993132008"/>
    <x v="1"/>
    <n v="578.30600000000004"/>
  </r>
  <r>
    <x v="2719"/>
    <x v="4"/>
    <x v="4"/>
    <x v="3"/>
    <x v="0"/>
    <x v="2713"/>
    <n v="6750.34"/>
    <n v="1485.08"/>
    <n v="2184.46"/>
    <n v="3080.8"/>
    <n v="5265.26"/>
    <n v="0.58511830374948248"/>
    <n v="0.41488169625051752"/>
    <x v="0"/>
    <n v="1687.585"/>
  </r>
  <r>
    <x v="2720"/>
    <x v="4"/>
    <x v="4"/>
    <x v="6"/>
    <x v="1"/>
    <x v="2714"/>
    <n v="1942.09"/>
    <n v="427.26"/>
    <n v="1843.04"/>
    <n v="-328.21"/>
    <n v="1514.83"/>
    <n v="-0.21666457622307453"/>
    <n v="1.2166645762230746"/>
    <x v="1"/>
    <n v="647.36333333333334"/>
  </r>
  <r>
    <x v="2721"/>
    <x v="0"/>
    <x v="0"/>
    <x v="1"/>
    <x v="1"/>
    <x v="2715"/>
    <n v="843.53"/>
    <n v="84.35"/>
    <n v="434"/>
    <n v="325.18"/>
    <n v="759.18"/>
    <n v="0.42833056719091656"/>
    <n v="0.57166943280908356"/>
    <x v="0"/>
    <n v="421.76499999999999"/>
  </r>
  <r>
    <x v="2722"/>
    <x v="2"/>
    <x v="2"/>
    <x v="7"/>
    <x v="1"/>
    <x v="2716"/>
    <n v="2092.66"/>
    <n v="313.89999999999998"/>
    <n v="586.36"/>
    <n v="1192.4000000000001"/>
    <n v="1778.7599999999998"/>
    <n v="0.67035462906744037"/>
    <n v="0.3296453709325598"/>
    <x v="0"/>
    <n v="2092.66"/>
  </r>
  <r>
    <x v="2723"/>
    <x v="0"/>
    <x v="0"/>
    <x v="3"/>
    <x v="0"/>
    <x v="2717"/>
    <n v="3275.9"/>
    <n v="327.58999999999997"/>
    <n v="695.62"/>
    <n v="2252.6799999999998"/>
    <n v="2948.31"/>
    <n v="0.76405805359680623"/>
    <n v="0.23593855462960137"/>
    <x v="0"/>
    <n v="818.97500000000002"/>
  </r>
  <r>
    <x v="2724"/>
    <x v="4"/>
    <x v="5"/>
    <x v="1"/>
    <x v="1"/>
    <x v="2718"/>
    <n v="1974.52"/>
    <n v="434.4"/>
    <n v="1873.82"/>
    <n v="-333.69"/>
    <n v="1540.12"/>
    <n v="-0.21666493519985458"/>
    <n v="1.2166714282004001"/>
    <x v="1"/>
    <n v="987.26"/>
  </r>
  <r>
    <x v="2725"/>
    <x v="1"/>
    <x v="1"/>
    <x v="2"/>
    <x v="0"/>
    <x v="2719"/>
    <n v="10174.379999999999"/>
    <n v="3052.31"/>
    <n v="4377.45"/>
    <n v="2744.61"/>
    <n v="7122.07"/>
    <n v="0.38536689473706381"/>
    <n v="0.61463170117676458"/>
    <x v="0"/>
    <n v="1695.7299999999998"/>
  </r>
  <r>
    <x v="2726"/>
    <x v="1"/>
    <x v="1"/>
    <x v="0"/>
    <x v="0"/>
    <x v="2720"/>
    <n v="10886.96"/>
    <n v="3266.09"/>
    <n v="4238.2299999999996"/>
    <n v="3382.65"/>
    <n v="7620.869999999999"/>
    <n v="0.44386664514681401"/>
    <n v="0.55613466703932757"/>
    <x v="0"/>
    <n v="2177.3919999999998"/>
  </r>
  <r>
    <x v="2727"/>
    <x v="2"/>
    <x v="2"/>
    <x v="2"/>
    <x v="0"/>
    <x v="2721"/>
    <n v="2416.34"/>
    <n v="362.45"/>
    <n v="1774.02"/>
    <n v="279.86"/>
    <n v="2053.8900000000003"/>
    <n v="0.13625851433134198"/>
    <n v="0.86373661685874104"/>
    <x v="0"/>
    <n v="402.72333333333336"/>
  </r>
  <r>
    <x v="2728"/>
    <x v="1"/>
    <x v="1"/>
    <x v="0"/>
    <x v="0"/>
    <x v="2722"/>
    <n v="11583.96"/>
    <n v="3475.19"/>
    <n v="3485.99"/>
    <n v="4622.79"/>
    <n v="8108.7699999999986"/>
    <n v="0.57009756103576759"/>
    <n v="0.42990367219689302"/>
    <x v="0"/>
    <n v="2316.7919999999999"/>
  </r>
  <r>
    <x v="2729"/>
    <x v="3"/>
    <x v="6"/>
    <x v="3"/>
    <x v="0"/>
    <x v="2723"/>
    <n v="2291.0700000000002"/>
    <n v="801.87"/>
    <n v="2174.2199999999998"/>
    <n v="-685.03"/>
    <n v="1489.2000000000003"/>
    <n v="-0.45999865699704529"/>
    <n v="1.459991941982272"/>
    <x v="1"/>
    <n v="572.76750000000004"/>
  </r>
  <r>
    <x v="2730"/>
    <x v="1"/>
    <x v="1"/>
    <x v="5"/>
    <x v="0"/>
    <x v="2724"/>
    <n v="5457.94"/>
    <n v="1364.49"/>
    <n v="4622.5600000000004"/>
    <n v="-529.1"/>
    <n v="4093.45"/>
    <n v="-0.1292552736689101"/>
    <n v="1.1292577165960256"/>
    <x v="1"/>
    <n v="682.24249999999995"/>
  </r>
  <r>
    <x v="2731"/>
    <x v="4"/>
    <x v="5"/>
    <x v="2"/>
    <x v="0"/>
    <x v="2725"/>
    <n v="10755.84"/>
    <n v="2904.08"/>
    <n v="4040.28"/>
    <n v="3811.48"/>
    <n v="7851.76"/>
    <n v="0.48543001823794918"/>
    <n v="0.51456998176205082"/>
    <x v="0"/>
    <n v="1792.64"/>
  </r>
  <r>
    <x v="2732"/>
    <x v="0"/>
    <x v="0"/>
    <x v="0"/>
    <x v="1"/>
    <x v="2726"/>
    <n v="1124.1099999999999"/>
    <n v="112.41"/>
    <n v="572.72"/>
    <n v="438.98"/>
    <n v="1011.6999999999999"/>
    <n v="0.43390333102698431"/>
    <n v="0.5660966689730158"/>
    <x v="0"/>
    <n v="224.82199999999997"/>
  </r>
  <r>
    <x v="2733"/>
    <x v="4"/>
    <x v="5"/>
    <x v="6"/>
    <x v="1"/>
    <x v="2727"/>
    <n v="3475.06"/>
    <n v="764.51"/>
    <n v="2333.86"/>
    <n v="376.69"/>
    <n v="2710.55"/>
    <n v="0.1389717953920791"/>
    <n v="0.86102820460792084"/>
    <x v="0"/>
    <n v="1158.3533333333332"/>
  </r>
  <r>
    <x v="2734"/>
    <x v="4"/>
    <x v="5"/>
    <x v="3"/>
    <x v="0"/>
    <x v="2728"/>
    <n v="8153.29"/>
    <n v="2201.39"/>
    <n v="2406.89"/>
    <n v="3545.01"/>
    <n v="5951.9"/>
    <n v="0.59560980527226604"/>
    <n v="0.40439019472773402"/>
    <x v="0"/>
    <n v="2038.3225"/>
  </r>
  <r>
    <x v="2735"/>
    <x v="4"/>
    <x v="5"/>
    <x v="0"/>
    <x v="0"/>
    <x v="2729"/>
    <n v="8556.0400000000009"/>
    <n v="2310.13"/>
    <n v="2468.73"/>
    <n v="3777.17"/>
    <n v="6245.9100000000008"/>
    <n v="0.60474294378241111"/>
    <n v="0.3952554551698631"/>
    <x v="0"/>
    <n v="1711.2080000000001"/>
  </r>
  <r>
    <x v="2736"/>
    <x v="3"/>
    <x v="3"/>
    <x v="7"/>
    <x v="1"/>
    <x v="2730"/>
    <n v="4807.8900000000003"/>
    <n v="1682.76"/>
    <n v="1775.81"/>
    <n v="1349.31"/>
    <n v="3125.13"/>
    <n v="0.43176123873246869"/>
    <n v="0.56823556140064568"/>
    <x v="0"/>
    <n v="4807.8900000000003"/>
  </r>
  <r>
    <x v="2737"/>
    <x v="2"/>
    <x v="2"/>
    <x v="0"/>
    <x v="1"/>
    <x v="2731"/>
    <n v="2661.58"/>
    <n v="399.24"/>
    <n v="1582.39"/>
    <n v="679.95"/>
    <n v="2262.34"/>
    <n v="0.30055164122103661"/>
    <n v="0.69944835877896339"/>
    <x v="0"/>
    <n v="532.31600000000003"/>
  </r>
  <r>
    <x v="2738"/>
    <x v="3"/>
    <x v="6"/>
    <x v="2"/>
    <x v="1"/>
    <x v="2732"/>
    <n v="3646.03"/>
    <n v="1276.1099999999999"/>
    <n v="3049.4"/>
    <n v="-679.48"/>
    <n v="2369.92"/>
    <n v="-0.28671009991898461"/>
    <n v="1.2867100999189847"/>
    <x v="1"/>
    <n v="607.67166666666674"/>
  </r>
  <r>
    <x v="2739"/>
    <x v="4"/>
    <x v="4"/>
    <x v="6"/>
    <x v="2"/>
    <x v="2733"/>
    <n v="6848.63"/>
    <n v="1506.7"/>
    <n v="2018.76"/>
    <n v="3323.18"/>
    <n v="5341.93"/>
    <n v="0.62209351301870286"/>
    <n v="0.37790835896389507"/>
    <x v="0"/>
    <n v="2282.8766666666666"/>
  </r>
  <r>
    <x v="2740"/>
    <x v="2"/>
    <x v="2"/>
    <x v="1"/>
    <x v="2"/>
    <x v="2734"/>
    <n v="2802.06"/>
    <n v="420.31"/>
    <n v="774.8"/>
    <n v="1606.95"/>
    <n v="2381.75"/>
    <n v="0.67469297785241944"/>
    <n v="0.32530702214758056"/>
    <x v="0"/>
    <n v="1401.03"/>
  </r>
  <r>
    <x v="2741"/>
    <x v="3"/>
    <x v="6"/>
    <x v="5"/>
    <x v="0"/>
    <x v="2735"/>
    <n v="9827.99"/>
    <n v="3931.2"/>
    <n v="5541.87"/>
    <n v="354.93"/>
    <n v="5896.79"/>
    <n v="6.0190374763218632E-2"/>
    <n v="0.93981132107468635"/>
    <x v="2"/>
    <n v="1228.49875"/>
  </r>
  <r>
    <x v="2742"/>
    <x v="0"/>
    <x v="0"/>
    <x v="1"/>
    <x v="2"/>
    <x v="2736"/>
    <n v="1838.17"/>
    <n v="183.82"/>
    <n v="324.99"/>
    <n v="1329.36"/>
    <n v="1654.3500000000001"/>
    <n v="0.8035542660259315"/>
    <n v="0.19644573397406837"/>
    <x v="0"/>
    <n v="919.08500000000004"/>
  </r>
  <r>
    <x v="2743"/>
    <x v="3"/>
    <x v="3"/>
    <x v="0"/>
    <x v="1"/>
    <x v="2737"/>
    <n v="4750.88"/>
    <n v="1662.81"/>
    <n v="2752.26"/>
    <n v="335.82"/>
    <n v="3088.07"/>
    <n v="0.10874753486805674"/>
    <n v="0.89125570340050586"/>
    <x v="0"/>
    <n v="950.17600000000004"/>
  </r>
  <r>
    <x v="2744"/>
    <x v="0"/>
    <x v="7"/>
    <x v="1"/>
    <x v="1"/>
    <x v="2738"/>
    <n v="467.09"/>
    <n v="46.71"/>
    <n v="400.11"/>
    <n v="20.27"/>
    <n v="420.38"/>
    <n v="4.8218278700223605E-2"/>
    <n v="0.95178172129977645"/>
    <x v="2"/>
    <n v="233.54499999999999"/>
  </r>
  <r>
    <x v="2745"/>
    <x v="0"/>
    <x v="7"/>
    <x v="0"/>
    <x v="2"/>
    <x v="2739"/>
    <n v="1485.39"/>
    <n v="148.54"/>
    <n v="774.74"/>
    <n v="562.12"/>
    <n v="1336.8500000000001"/>
    <n v="0.42048098141152707"/>
    <n v="0.57952649885925867"/>
    <x v="0"/>
    <n v="297.07800000000003"/>
  </r>
  <r>
    <x v="2746"/>
    <x v="1"/>
    <x v="1"/>
    <x v="6"/>
    <x v="2"/>
    <x v="2740"/>
    <n v="7668.8"/>
    <n v="1917.2"/>
    <n v="1896.84"/>
    <n v="3854.76"/>
    <n v="5751.6"/>
    <n v="0.67020655122052997"/>
    <n v="0.32979344877947003"/>
    <x v="0"/>
    <n v="2556.2666666666669"/>
  </r>
  <r>
    <x v="2747"/>
    <x v="0"/>
    <x v="0"/>
    <x v="1"/>
    <x v="2"/>
    <x v="2741"/>
    <n v="640.67999999999995"/>
    <n v="64.069999999999993"/>
    <n v="363.46"/>
    <n v="213.15"/>
    <n v="576.6099999999999"/>
    <n v="0.36966060248694965"/>
    <n v="0.63033939751305046"/>
    <x v="0"/>
    <n v="320.33999999999997"/>
  </r>
  <r>
    <x v="2748"/>
    <x v="0"/>
    <x v="7"/>
    <x v="2"/>
    <x v="2"/>
    <x v="2742"/>
    <n v="581.76"/>
    <n v="58.18"/>
    <n v="552.09"/>
    <n v="-28.51"/>
    <n v="523.58000000000004"/>
    <n v="-5.4452041712823251E-2"/>
    <n v="1.0544520417128231"/>
    <x v="1"/>
    <n v="96.96"/>
  </r>
  <r>
    <x v="2749"/>
    <x v="1"/>
    <x v="1"/>
    <x v="2"/>
    <x v="2"/>
    <x v="2743"/>
    <n v="4012.28"/>
    <n v="1003.07"/>
    <n v="3136.05"/>
    <n v="-126.84"/>
    <n v="3009.21"/>
    <n v="-4.2150597665167933E-2"/>
    <n v="1.0421505976651679"/>
    <x v="1"/>
    <n v="668.71333333333337"/>
  </r>
  <r>
    <x v="2750"/>
    <x v="2"/>
    <x v="2"/>
    <x v="7"/>
    <x v="1"/>
    <x v="2744"/>
    <n v="1534.76"/>
    <n v="230.21"/>
    <n v="527.28"/>
    <n v="777.27"/>
    <n v="1304.55"/>
    <n v="0.59581464872944689"/>
    <n v="0.40418535127055305"/>
    <x v="0"/>
    <n v="1534.76"/>
  </r>
  <r>
    <x v="2751"/>
    <x v="4"/>
    <x v="4"/>
    <x v="0"/>
    <x v="2"/>
    <x v="2745"/>
    <n v="2869.41"/>
    <n v="631.27"/>
    <n v="2723.07"/>
    <n v="-484.93"/>
    <n v="2238.14"/>
    <n v="-0.21666651773347514"/>
    <n v="1.2166665177334752"/>
    <x v="1"/>
    <n v="573.88199999999995"/>
  </r>
  <r>
    <x v="2752"/>
    <x v="4"/>
    <x v="5"/>
    <x v="1"/>
    <x v="1"/>
    <x v="2746"/>
    <n v="2946.56"/>
    <n v="648.24"/>
    <n v="2469.4899999999998"/>
    <n v="-171.17"/>
    <n v="2298.3199999999997"/>
    <n v="-7.4476139092902641E-2"/>
    <n v="1.0744761390929027"/>
    <x v="1"/>
    <n v="1473.28"/>
  </r>
  <r>
    <x v="2753"/>
    <x v="4"/>
    <x v="5"/>
    <x v="2"/>
    <x v="0"/>
    <x v="2747"/>
    <n v="19768.04"/>
    <n v="5337.37"/>
    <n v="3306.18"/>
    <n v="11124.49"/>
    <n v="14430.670000000002"/>
    <n v="0.77089213459943284"/>
    <n v="0.22910786540056693"/>
    <x v="0"/>
    <n v="3294.6733333333336"/>
  </r>
  <r>
    <x v="2754"/>
    <x v="3"/>
    <x v="3"/>
    <x v="4"/>
    <x v="0"/>
    <x v="2748"/>
    <n v="13717.39"/>
    <n v="5486.96"/>
    <n v="4566.72"/>
    <n v="3663.72"/>
    <n v="8230.43"/>
    <n v="0.44514320636953353"/>
    <n v="0.55485800863381385"/>
    <x v="0"/>
    <n v="1959.6271428571429"/>
  </r>
  <r>
    <x v="2755"/>
    <x v="0"/>
    <x v="7"/>
    <x v="6"/>
    <x v="1"/>
    <x v="2749"/>
    <n v="712.7"/>
    <n v="71.27"/>
    <n v="457.58"/>
    <n v="183.85"/>
    <n v="641.43000000000006"/>
    <n v="0.2866251968258422"/>
    <n v="0.71337480317415769"/>
    <x v="0"/>
    <n v="237.56666666666669"/>
  </r>
  <r>
    <x v="2756"/>
    <x v="4"/>
    <x v="5"/>
    <x v="5"/>
    <x v="0"/>
    <x v="2750"/>
    <n v="14982.12"/>
    <n v="4045.17"/>
    <n v="5621.44"/>
    <n v="5315.51"/>
    <n v="10936.95"/>
    <n v="0.48601392527167081"/>
    <n v="0.51398607472832913"/>
    <x v="0"/>
    <n v="1872.7650000000001"/>
  </r>
  <r>
    <x v="2757"/>
    <x v="1"/>
    <x v="1"/>
    <x v="6"/>
    <x v="0"/>
    <x v="2751"/>
    <n v="13223.17"/>
    <n v="3966.95"/>
    <n v="1947.64"/>
    <n v="7308.58"/>
    <n v="9256.2200000000012"/>
    <n v="0.78958581364747149"/>
    <n v="0.21041418635252834"/>
    <x v="0"/>
    <n v="4407.7233333333334"/>
  </r>
  <r>
    <x v="2758"/>
    <x v="3"/>
    <x v="6"/>
    <x v="4"/>
    <x v="0"/>
    <x v="2752"/>
    <n v="12980.45"/>
    <n v="5192.18"/>
    <n v="4763.8999999999996"/>
    <n v="3024.37"/>
    <n v="7788.27"/>
    <n v="0.3883237227266132"/>
    <n v="0.61167627727338669"/>
    <x v="0"/>
    <n v="1854.3500000000001"/>
  </r>
  <r>
    <x v="2759"/>
    <x v="4"/>
    <x v="5"/>
    <x v="4"/>
    <x v="0"/>
    <x v="2753"/>
    <n v="6502.51"/>
    <n v="1430.55"/>
    <n v="4969.1499999999996"/>
    <n v="102.8"/>
    <n v="5071.96"/>
    <n v="2.0268298645888375E-2"/>
    <n v="0.9797297297297296"/>
    <x v="2"/>
    <n v="928.93000000000006"/>
  </r>
  <r>
    <x v="2760"/>
    <x v="3"/>
    <x v="6"/>
    <x v="7"/>
    <x v="1"/>
    <x v="2754"/>
    <n v="3768.75"/>
    <n v="1319.06"/>
    <n v="2145.02"/>
    <n v="304.67"/>
    <n v="2449.69"/>
    <n v="0.12437083875918994"/>
    <n v="0.87562916124081003"/>
    <x v="0"/>
    <n v="3768.75"/>
  </r>
  <r>
    <x v="2761"/>
    <x v="3"/>
    <x v="6"/>
    <x v="6"/>
    <x v="1"/>
    <x v="2755"/>
    <n v="1583.65"/>
    <n v="554.28"/>
    <n v="1502.88"/>
    <n v="-473.51"/>
    <n v="1029.3700000000001"/>
    <n v="-0.45999980570640286"/>
    <n v="1.459999805706403"/>
    <x v="1"/>
    <n v="527.88333333333333"/>
  </r>
  <r>
    <x v="2762"/>
    <x v="4"/>
    <x v="4"/>
    <x v="6"/>
    <x v="2"/>
    <x v="2756"/>
    <n v="8599.6"/>
    <n v="2321.89"/>
    <n v="2261.5100000000002"/>
    <n v="4016.19"/>
    <n v="6277.7100000000009"/>
    <n v="0.63975398672445838"/>
    <n v="0.36024442033798948"/>
    <x v="0"/>
    <n v="2866.5333333333333"/>
  </r>
  <r>
    <x v="2763"/>
    <x v="0"/>
    <x v="0"/>
    <x v="1"/>
    <x v="2"/>
    <x v="2757"/>
    <n v="1322.75"/>
    <n v="132.27000000000001"/>
    <n v="376.95"/>
    <n v="813.52"/>
    <n v="1190.48"/>
    <n v="0.6833546132652375"/>
    <n v="0.31663698676164237"/>
    <x v="0"/>
    <n v="661.375"/>
  </r>
  <r>
    <x v="2764"/>
    <x v="2"/>
    <x v="2"/>
    <x v="0"/>
    <x v="2"/>
    <x v="2758"/>
    <n v="3128.33"/>
    <n v="469.25"/>
    <n v="1213.21"/>
    <n v="1445.87"/>
    <n v="2659.08"/>
    <n v="0.54374821366788506"/>
    <n v="0.45625178633211488"/>
    <x v="0"/>
    <n v="625.66599999999994"/>
  </r>
  <r>
    <x v="2765"/>
    <x v="0"/>
    <x v="0"/>
    <x v="3"/>
    <x v="0"/>
    <x v="2759"/>
    <n v="1398.38"/>
    <n v="139.84"/>
    <n v="604.33000000000004"/>
    <n v="654.21"/>
    <n v="1258.5400000000002"/>
    <n v="0.51981661290066261"/>
    <n v="0.48018338709933728"/>
    <x v="0"/>
    <n v="349.59500000000003"/>
  </r>
  <r>
    <x v="2766"/>
    <x v="3"/>
    <x v="6"/>
    <x v="5"/>
    <x v="1"/>
    <x v="2760"/>
    <n v="3932.16"/>
    <n v="1376.26"/>
    <n v="3731.62"/>
    <n v="-1175.72"/>
    <n v="2555.8999999999996"/>
    <n v="-0.46000234750968355"/>
    <n v="1.4600023475096837"/>
    <x v="1"/>
    <n v="491.52"/>
  </r>
  <r>
    <x v="2767"/>
    <x v="0"/>
    <x v="0"/>
    <x v="6"/>
    <x v="1"/>
    <x v="2761"/>
    <n v="983.85"/>
    <n v="98.38"/>
    <n v="568.34"/>
    <n v="317.12"/>
    <n v="885.47"/>
    <n v="0.35813748630670716"/>
    <n v="0.64185122025590935"/>
    <x v="0"/>
    <n v="327.95"/>
  </r>
  <r>
    <x v="2768"/>
    <x v="4"/>
    <x v="4"/>
    <x v="5"/>
    <x v="0"/>
    <x v="2762"/>
    <n v="8708.5400000000009"/>
    <n v="2351.31"/>
    <n v="4409.8100000000004"/>
    <n v="1947.42"/>
    <n v="6357.2300000000014"/>
    <n v="0.30633153118575224"/>
    <n v="0.6936684688142476"/>
    <x v="0"/>
    <n v="1088.5675000000001"/>
  </r>
  <r>
    <x v="2769"/>
    <x v="4"/>
    <x v="5"/>
    <x v="5"/>
    <x v="0"/>
    <x v="2763"/>
    <n v="8092.46"/>
    <n v="2184.96"/>
    <n v="5166.1099999999997"/>
    <n v="741.39"/>
    <n v="5907.5"/>
    <n v="0.12549978840457046"/>
    <n v="0.87450021159542946"/>
    <x v="0"/>
    <n v="1011.5575"/>
  </r>
  <r>
    <x v="2770"/>
    <x v="0"/>
    <x v="7"/>
    <x v="5"/>
    <x v="0"/>
    <x v="2764"/>
    <n v="1442.52"/>
    <n v="144.25"/>
    <n v="1133.78"/>
    <n v="164.49"/>
    <n v="1298.27"/>
    <n v="0.12669937686305624"/>
    <n v="0.87330062313694379"/>
    <x v="0"/>
    <n v="180.315"/>
  </r>
  <r>
    <x v="2771"/>
    <x v="4"/>
    <x v="4"/>
    <x v="6"/>
    <x v="2"/>
    <x v="2765"/>
    <n v="6433.39"/>
    <n v="1415.35"/>
    <n v="2975.49"/>
    <n v="2042.55"/>
    <n v="5018.0400000000009"/>
    <n v="0.40704139464810957"/>
    <n v="0.59295860535189027"/>
    <x v="0"/>
    <n v="2144.4633333333336"/>
  </r>
  <r>
    <x v="2772"/>
    <x v="4"/>
    <x v="4"/>
    <x v="3"/>
    <x v="1"/>
    <x v="2766"/>
    <n v="4278.8999999999996"/>
    <n v="941.36"/>
    <n v="3178.29"/>
    <n v="159.25"/>
    <n v="3337.5399999999995"/>
    <n v="4.7714783942664367E-2"/>
    <n v="0.95228521605733574"/>
    <x v="2"/>
    <n v="1069.7249999999999"/>
  </r>
  <r>
    <x v="2773"/>
    <x v="2"/>
    <x v="2"/>
    <x v="6"/>
    <x v="0"/>
    <x v="2767"/>
    <n v="2141.67"/>
    <n v="321.25"/>
    <n v="1040.28"/>
    <n v="780.13"/>
    <n v="1820.42"/>
    <n v="0.42854396238230735"/>
    <n v="0.57145054437986831"/>
    <x v="0"/>
    <n v="713.89"/>
  </r>
  <r>
    <x v="2774"/>
    <x v="1"/>
    <x v="1"/>
    <x v="1"/>
    <x v="1"/>
    <x v="2768"/>
    <n v="3496.33"/>
    <n v="874.08"/>
    <n v="2114.75"/>
    <n v="507.49"/>
    <n v="2622.25"/>
    <n v="0.19353227190389932"/>
    <n v="0.80646391457717614"/>
    <x v="0"/>
    <n v="1748.165"/>
  </r>
  <r>
    <x v="2775"/>
    <x v="2"/>
    <x v="2"/>
    <x v="1"/>
    <x v="2"/>
    <x v="2769"/>
    <n v="3364.22"/>
    <n v="504.63"/>
    <n v="655.14"/>
    <n v="2204.44"/>
    <n v="2859.5899999999997"/>
    <n v="0.7708937295206657"/>
    <n v="0.2291027734745191"/>
    <x v="0"/>
    <n v="1682.11"/>
  </r>
  <r>
    <x v="2776"/>
    <x v="1"/>
    <x v="1"/>
    <x v="3"/>
    <x v="2"/>
    <x v="2770"/>
    <n v="6315.03"/>
    <n v="1578.76"/>
    <n v="2386.5100000000002"/>
    <n v="2349.77"/>
    <n v="4736.2699999999995"/>
    <n v="0.49612247612572768"/>
    <n v="0.5038796352403897"/>
    <x v="0"/>
    <n v="1578.7574999999999"/>
  </r>
  <r>
    <x v="2777"/>
    <x v="4"/>
    <x v="4"/>
    <x v="2"/>
    <x v="0"/>
    <x v="2771"/>
    <n v="13675.26"/>
    <n v="3692.32"/>
    <n v="3710.85"/>
    <n v="6272.09"/>
    <n v="9982.94"/>
    <n v="0.62828084712519561"/>
    <n v="0.37171915287480439"/>
    <x v="0"/>
    <n v="2279.21"/>
  </r>
  <r>
    <x v="2778"/>
    <x v="1"/>
    <x v="1"/>
    <x v="6"/>
    <x v="1"/>
    <x v="2772"/>
    <n v="4948.3999999999996"/>
    <n v="1237.0999999999999"/>
    <n v="2068.9899999999998"/>
    <n v="1642.31"/>
    <n v="3711.2999999999997"/>
    <n v="0.44251609947996662"/>
    <n v="0.55748390052003338"/>
    <x v="0"/>
    <n v="1649.4666666666665"/>
  </r>
  <r>
    <x v="2779"/>
    <x v="4"/>
    <x v="5"/>
    <x v="2"/>
    <x v="2"/>
    <x v="2773"/>
    <n v="8887.86"/>
    <n v="2399.7199999999998"/>
    <n v="3897.08"/>
    <n v="2591.06"/>
    <n v="6488.1400000000012"/>
    <n v="0.39935328152598426"/>
    <n v="0.60064671847401552"/>
    <x v="0"/>
    <n v="1481.3100000000002"/>
  </r>
  <r>
    <x v="2780"/>
    <x v="1"/>
    <x v="1"/>
    <x v="5"/>
    <x v="0"/>
    <x v="2774"/>
    <n v="10769.84"/>
    <n v="3230.95"/>
    <n v="5236.53"/>
    <n v="2302.36"/>
    <n v="7538.89"/>
    <n v="0.3053977442302514"/>
    <n v="0.69460225576974854"/>
    <x v="0"/>
    <n v="1346.23"/>
  </r>
  <r>
    <x v="2781"/>
    <x v="1"/>
    <x v="1"/>
    <x v="6"/>
    <x v="0"/>
    <x v="2775"/>
    <n v="14703.75"/>
    <n v="4411.13"/>
    <n v="2576.5"/>
    <n v="7716.12"/>
    <n v="10292.619999999999"/>
    <n v="0.74967500986143476"/>
    <n v="0.25032499013856535"/>
    <x v="0"/>
    <n v="4901.25"/>
  </r>
  <r>
    <x v="2782"/>
    <x v="2"/>
    <x v="2"/>
    <x v="0"/>
    <x v="0"/>
    <x v="2776"/>
    <n v="4572.1499999999996"/>
    <n v="685.82"/>
    <n v="986.23"/>
    <n v="2900.1"/>
    <n v="3886.3299999999995"/>
    <n v="0.74623102001116748"/>
    <n v="0.25376897998883269"/>
    <x v="0"/>
    <n v="914.43"/>
  </r>
  <r>
    <x v="2783"/>
    <x v="1"/>
    <x v="1"/>
    <x v="6"/>
    <x v="1"/>
    <x v="2777"/>
    <n v="3147.06"/>
    <n v="786.77"/>
    <n v="1928.01"/>
    <n v="432.29"/>
    <n v="2360.29"/>
    <n v="0.18315122294294348"/>
    <n v="0.81685301382457243"/>
    <x v="0"/>
    <n v="1049.02"/>
  </r>
  <r>
    <x v="2784"/>
    <x v="3"/>
    <x v="3"/>
    <x v="1"/>
    <x v="2"/>
    <x v="2778"/>
    <n v="10128.15"/>
    <n v="4051.26"/>
    <n v="1718.65"/>
    <n v="4358.24"/>
    <n v="6076.8899999999994"/>
    <n v="0.71718263782954772"/>
    <n v="0.28281736217045234"/>
    <x v="0"/>
    <n v="5064.0749999999998"/>
  </r>
  <r>
    <x v="2785"/>
    <x v="0"/>
    <x v="0"/>
    <x v="7"/>
    <x v="1"/>
    <x v="2779"/>
    <n v="1273.5"/>
    <n v="127.35"/>
    <n v="249.81"/>
    <n v="896.34"/>
    <n v="1146.1500000000001"/>
    <n v="0.78204423504776854"/>
    <n v="0.21795576495223137"/>
    <x v="0"/>
    <n v="1273.5"/>
  </r>
  <r>
    <x v="2786"/>
    <x v="0"/>
    <x v="0"/>
    <x v="4"/>
    <x v="2"/>
    <x v="2780"/>
    <n v="1072.8900000000001"/>
    <n v="107.29"/>
    <n v="1018.17"/>
    <n v="-52.57"/>
    <n v="965.60000000000014"/>
    <n v="-5.4442833471416728E-2"/>
    <n v="1.0544428334714167"/>
    <x v="1"/>
    <n v="153.27000000000001"/>
  </r>
  <r>
    <x v="2787"/>
    <x v="3"/>
    <x v="3"/>
    <x v="7"/>
    <x v="1"/>
    <x v="2781"/>
    <n v="4783.0600000000004"/>
    <n v="1674.07"/>
    <n v="1550.31"/>
    <n v="1558.67"/>
    <n v="3108.9900000000007"/>
    <n v="0.50134287984200643"/>
    <n v="0.49865390367932982"/>
    <x v="0"/>
    <n v="4783.0600000000004"/>
  </r>
  <r>
    <x v="2788"/>
    <x v="4"/>
    <x v="5"/>
    <x v="7"/>
    <x v="1"/>
    <x v="2782"/>
    <n v="3047.71"/>
    <n v="670.5"/>
    <n v="1365.26"/>
    <n v="1011.95"/>
    <n v="2377.21"/>
    <n v="0.42568809655015755"/>
    <n v="0.5743119034498424"/>
    <x v="0"/>
    <n v="3047.71"/>
  </r>
  <r>
    <x v="2789"/>
    <x v="3"/>
    <x v="6"/>
    <x v="7"/>
    <x v="1"/>
    <x v="2783"/>
    <n v="8278.91"/>
    <n v="3311.56"/>
    <n v="1280.29"/>
    <n v="3687.05"/>
    <n v="4967.3500000000004"/>
    <n v="0.74225693780385915"/>
    <n v="0.25774104905029843"/>
    <x v="0"/>
    <n v="8278.91"/>
  </r>
  <r>
    <x v="2790"/>
    <x v="1"/>
    <x v="1"/>
    <x v="4"/>
    <x v="2"/>
    <x v="2784"/>
    <n v="10789.18"/>
    <n v="3236.75"/>
    <n v="4712.96"/>
    <n v="2839.47"/>
    <n v="7552.43"/>
    <n v="0.37596773488797641"/>
    <n v="0.62403226511202348"/>
    <x v="0"/>
    <n v="1541.3114285714287"/>
  </r>
  <r>
    <x v="2791"/>
    <x v="4"/>
    <x v="4"/>
    <x v="2"/>
    <x v="1"/>
    <x v="2785"/>
    <n v="1376.77"/>
    <n v="302.89"/>
    <n v="1306.55"/>
    <n v="-232.67"/>
    <n v="1073.8800000000001"/>
    <n v="-0.21666294185570079"/>
    <n v="1.2166629418557007"/>
    <x v="1"/>
    <n v="229.46166666666667"/>
  </r>
  <r>
    <x v="2792"/>
    <x v="2"/>
    <x v="2"/>
    <x v="4"/>
    <x v="2"/>
    <x v="2786"/>
    <n v="1394.71"/>
    <n v="209.21"/>
    <n v="1323.58"/>
    <n v="-138.08000000000001"/>
    <n v="1185.5"/>
    <n v="-0.11647406157739351"/>
    <n v="1.1164740615773934"/>
    <x v="1"/>
    <n v="199.24428571428572"/>
  </r>
  <r>
    <x v="2793"/>
    <x v="1"/>
    <x v="1"/>
    <x v="2"/>
    <x v="0"/>
    <x v="2787"/>
    <n v="10412.9"/>
    <n v="3123.87"/>
    <n v="4825.0200000000004"/>
    <n v="2464.0100000000002"/>
    <n v="7289.03"/>
    <n v="0.33804360799722327"/>
    <n v="0.66195639200277689"/>
    <x v="0"/>
    <n v="1735.4833333333333"/>
  </r>
  <r>
    <x v="2794"/>
    <x v="1"/>
    <x v="1"/>
    <x v="4"/>
    <x v="0"/>
    <x v="2788"/>
    <n v="10170.14"/>
    <n v="3051.04"/>
    <n v="5108.38"/>
    <n v="2010.72"/>
    <n v="7119.0999999999995"/>
    <n v="0.28244019609220267"/>
    <n v="0.71755980390779739"/>
    <x v="0"/>
    <n v="1452.8771428571429"/>
  </r>
  <r>
    <x v="2795"/>
    <x v="1"/>
    <x v="1"/>
    <x v="4"/>
    <x v="0"/>
    <x v="2789"/>
    <n v="6198.38"/>
    <n v="1549.6"/>
    <n v="3743.38"/>
    <n v="905.4"/>
    <n v="4648.7800000000007"/>
    <n v="0.19476077594551686"/>
    <n v="0.805239224054483"/>
    <x v="0"/>
    <n v="885.48285714285714"/>
  </r>
  <r>
    <x v="2796"/>
    <x v="3"/>
    <x v="6"/>
    <x v="6"/>
    <x v="1"/>
    <x v="2790"/>
    <n v="5064.16"/>
    <n v="1772.45"/>
    <n v="2641.45"/>
    <n v="650.25"/>
    <n v="3291.71"/>
    <n v="0.19754170324846357"/>
    <n v="0.80245525881684587"/>
    <x v="0"/>
    <n v="1688.0533333333333"/>
  </r>
  <r>
    <x v="2797"/>
    <x v="1"/>
    <x v="1"/>
    <x v="2"/>
    <x v="0"/>
    <x v="2791"/>
    <n v="10895.98"/>
    <n v="3268.79"/>
    <n v="3837.87"/>
    <n v="3789.31"/>
    <n v="7627.19"/>
    <n v="0.49681599645478874"/>
    <n v="0.50318269244636626"/>
    <x v="0"/>
    <n v="1815.9966666666667"/>
  </r>
  <r>
    <x v="2798"/>
    <x v="2"/>
    <x v="2"/>
    <x v="6"/>
    <x v="0"/>
    <x v="2792"/>
    <n v="2802.74"/>
    <n v="420.41"/>
    <n v="888.02"/>
    <n v="1494.31"/>
    <n v="2382.33"/>
    <n v="0.62724727472684305"/>
    <n v="0.37275272527315695"/>
    <x v="0"/>
    <n v="934.24666666666656"/>
  </r>
  <r>
    <x v="2799"/>
    <x v="4"/>
    <x v="4"/>
    <x v="0"/>
    <x v="2"/>
    <x v="2793"/>
    <n v="9749.3700000000008"/>
    <n v="2632.33"/>
    <n v="3871.74"/>
    <n v="3245.3"/>
    <n v="7117.0400000000009"/>
    <n v="0.45599013072850508"/>
    <n v="0.54400986927149475"/>
    <x v="0"/>
    <n v="1949.8740000000003"/>
  </r>
  <r>
    <x v="2800"/>
    <x v="0"/>
    <x v="7"/>
    <x v="6"/>
    <x v="2"/>
    <x v="2794"/>
    <n v="652.21"/>
    <n v="65.22"/>
    <n v="380.85"/>
    <n v="206.14"/>
    <n v="586.99"/>
    <n v="0.35118145113204652"/>
    <n v="0.64881854886795354"/>
    <x v="0"/>
    <n v="217.40333333333334"/>
  </r>
  <r>
    <x v="2801"/>
    <x v="2"/>
    <x v="2"/>
    <x v="7"/>
    <x v="1"/>
    <x v="2795"/>
    <n v="778.61"/>
    <n v="116.79"/>
    <n v="587.54999999999995"/>
    <n v="74.27"/>
    <n v="661.82"/>
    <n v="0.11222084554712761"/>
    <n v="0.88777915445287225"/>
    <x v="0"/>
    <n v="778.61"/>
  </r>
  <r>
    <x v="2802"/>
    <x v="4"/>
    <x v="5"/>
    <x v="3"/>
    <x v="2"/>
    <x v="2796"/>
    <n v="4073.06"/>
    <n v="896.07"/>
    <n v="2747.73"/>
    <n v="429.26"/>
    <n v="3176.99"/>
    <n v="0.1351153135515063"/>
    <n v="0.86488468644849381"/>
    <x v="0"/>
    <n v="1018.265"/>
  </r>
  <r>
    <x v="2803"/>
    <x v="3"/>
    <x v="6"/>
    <x v="3"/>
    <x v="1"/>
    <x v="2797"/>
    <n v="4314.08"/>
    <n v="1509.93"/>
    <n v="3092.33"/>
    <n v="-288.18"/>
    <n v="2804.1499999999996"/>
    <n v="-0.10276911006900488"/>
    <n v="1.1027691100690049"/>
    <x v="1"/>
    <n v="1078.52"/>
  </r>
  <r>
    <x v="2804"/>
    <x v="3"/>
    <x v="6"/>
    <x v="1"/>
    <x v="2"/>
    <x v="2798"/>
    <n v="11723"/>
    <n v="4689.2"/>
    <n v="2607.2800000000002"/>
    <n v="4426.5200000000004"/>
    <n v="7033.8"/>
    <n v="0.62932127726122444"/>
    <n v="0.37067872273877567"/>
    <x v="0"/>
    <n v="5861.5"/>
  </r>
  <r>
    <x v="2805"/>
    <x v="4"/>
    <x v="4"/>
    <x v="1"/>
    <x v="1"/>
    <x v="2799"/>
    <n v="5539.26"/>
    <n v="1218.6400000000001"/>
    <n v="1675.62"/>
    <n v="2645.01"/>
    <n v="4320.62"/>
    <n v="0.61218297373987995"/>
    <n v="0.38781934074276375"/>
    <x v="0"/>
    <n v="2769.63"/>
  </r>
  <r>
    <x v="2806"/>
    <x v="3"/>
    <x v="3"/>
    <x v="5"/>
    <x v="0"/>
    <x v="2800"/>
    <n v="11532.14"/>
    <n v="4612.8599999999997"/>
    <n v="3981.3"/>
    <n v="2937.98"/>
    <n v="6919.28"/>
    <n v="0.42460776265738631"/>
    <n v="0.57539223734261369"/>
    <x v="0"/>
    <n v="1441.5174999999999"/>
  </r>
  <r>
    <x v="2807"/>
    <x v="2"/>
    <x v="2"/>
    <x v="6"/>
    <x v="2"/>
    <x v="2801"/>
    <n v="3218.58"/>
    <n v="482.79"/>
    <n v="1030.2"/>
    <n v="1705.59"/>
    <n v="2735.79"/>
    <n v="0.62343600934282239"/>
    <n v="0.37656399065717766"/>
    <x v="0"/>
    <n v="1072.8599999999999"/>
  </r>
  <r>
    <x v="2808"/>
    <x v="0"/>
    <x v="0"/>
    <x v="4"/>
    <x v="2"/>
    <x v="2802"/>
    <n v="570.74"/>
    <n v="57.07"/>
    <n v="541.63"/>
    <n v="-27.97"/>
    <n v="513.66999999999996"/>
    <n v="-5.44513014191991E-2"/>
    <n v="1.0544318336675298"/>
    <x v="1"/>
    <n v="81.534285714285716"/>
  </r>
  <r>
    <x v="2809"/>
    <x v="4"/>
    <x v="4"/>
    <x v="4"/>
    <x v="0"/>
    <x v="2803"/>
    <n v="11287.77"/>
    <n v="3047.7"/>
    <n v="3210.85"/>
    <n v="5029.22"/>
    <n v="8240.07"/>
    <n v="0.61033704810760103"/>
    <n v="0.38966295189239897"/>
    <x v="0"/>
    <n v="1612.5385714285715"/>
  </r>
  <r>
    <x v="2810"/>
    <x v="4"/>
    <x v="4"/>
    <x v="3"/>
    <x v="0"/>
    <x v="2804"/>
    <n v="7520.35"/>
    <n v="1654.48"/>
    <n v="2745.57"/>
    <n v="3120.3"/>
    <n v="5865.8700000000008"/>
    <n v="0.53194155342685734"/>
    <n v="0.46805844657314255"/>
    <x v="0"/>
    <n v="1880.0875000000001"/>
  </r>
  <r>
    <x v="2811"/>
    <x v="0"/>
    <x v="7"/>
    <x v="7"/>
    <x v="1"/>
    <x v="2805"/>
    <n v="866.74"/>
    <n v="86.67"/>
    <n v="260.89999999999998"/>
    <n v="519.16"/>
    <n v="780.07"/>
    <n v="0.66553001653697741"/>
    <n v="0.33445716410065757"/>
    <x v="0"/>
    <n v="866.74"/>
  </r>
  <r>
    <x v="2812"/>
    <x v="1"/>
    <x v="1"/>
    <x v="2"/>
    <x v="2"/>
    <x v="2806"/>
    <n v="6244.08"/>
    <n v="1561.02"/>
    <n v="3629.73"/>
    <n v="1053.3399999999999"/>
    <n v="4683.0599999999995"/>
    <n v="0.22492558284540451"/>
    <n v="0.77507655251053809"/>
    <x v="0"/>
    <n v="1040.68"/>
  </r>
  <r>
    <x v="2813"/>
    <x v="4"/>
    <x v="4"/>
    <x v="7"/>
    <x v="1"/>
    <x v="2807"/>
    <n v="2689.35"/>
    <n v="591.66"/>
    <n v="1338.16"/>
    <n v="759.54"/>
    <n v="2097.69"/>
    <n v="0.36208400669307667"/>
    <n v="0.6379207604555488"/>
    <x v="0"/>
    <n v="2689.35"/>
  </r>
  <r>
    <x v="2814"/>
    <x v="3"/>
    <x v="3"/>
    <x v="5"/>
    <x v="0"/>
    <x v="2808"/>
    <n v="6824.53"/>
    <n v="2388.59"/>
    <n v="3952.79"/>
    <n v="483.16"/>
    <n v="4435.9399999999996"/>
    <n v="0.10891941730501316"/>
    <n v="0.89108283700861601"/>
    <x v="0"/>
    <n v="853.06624999999997"/>
  </r>
  <r>
    <x v="2815"/>
    <x v="4"/>
    <x v="4"/>
    <x v="7"/>
    <x v="1"/>
    <x v="2809"/>
    <n v="4723.63"/>
    <n v="1039.2"/>
    <n v="1590.69"/>
    <n v="2093.7399999999998"/>
    <n v="3684.4300000000003"/>
    <n v="0.56826700466557911"/>
    <n v="0.43173299533442078"/>
    <x v="0"/>
    <n v="4723.63"/>
  </r>
  <r>
    <x v="2816"/>
    <x v="0"/>
    <x v="0"/>
    <x v="6"/>
    <x v="0"/>
    <x v="2810"/>
    <n v="1059.28"/>
    <n v="105.93"/>
    <n v="359.13"/>
    <n v="594.22"/>
    <n v="953.34999999999991"/>
    <n v="0.62329679551056805"/>
    <n v="0.37670320448943201"/>
    <x v="0"/>
    <n v="353.09333333333331"/>
  </r>
  <r>
    <x v="2817"/>
    <x v="2"/>
    <x v="2"/>
    <x v="6"/>
    <x v="1"/>
    <x v="2811"/>
    <n v="1994.98"/>
    <n v="299.25"/>
    <n v="1214.25"/>
    <n v="481.49"/>
    <n v="1695.73"/>
    <n v="0.28394260878795563"/>
    <n v="0.71606328837727706"/>
    <x v="0"/>
    <n v="664.99333333333334"/>
  </r>
  <r>
    <x v="2818"/>
    <x v="2"/>
    <x v="2"/>
    <x v="0"/>
    <x v="1"/>
    <x v="2812"/>
    <n v="390.82"/>
    <n v="58.62"/>
    <n v="370.89"/>
    <n v="-38.69"/>
    <n v="332.2"/>
    <n v="-0.11646598434677904"/>
    <n v="1.116465984346779"/>
    <x v="1"/>
    <n v="78.164000000000001"/>
  </r>
  <r>
    <x v="2819"/>
    <x v="4"/>
    <x v="4"/>
    <x v="5"/>
    <x v="0"/>
    <x v="2813"/>
    <n v="11534.38"/>
    <n v="3114.28"/>
    <n v="5111.8"/>
    <n v="3308.3"/>
    <n v="8420.0999999999985"/>
    <n v="0.39290507238631378"/>
    <n v="0.60709492761368644"/>
    <x v="0"/>
    <n v="1441.7974999999999"/>
  </r>
  <r>
    <x v="2820"/>
    <x v="0"/>
    <x v="7"/>
    <x v="7"/>
    <x v="1"/>
    <x v="2814"/>
    <n v="844.71"/>
    <n v="84.47"/>
    <n v="360.14"/>
    <n v="400.1"/>
    <n v="760.24"/>
    <n v="0.52628117436598976"/>
    <n v="0.4737188256340103"/>
    <x v="0"/>
    <n v="844.71"/>
  </r>
  <r>
    <x v="2821"/>
    <x v="4"/>
    <x v="4"/>
    <x v="4"/>
    <x v="0"/>
    <x v="2815"/>
    <n v="7482.58"/>
    <n v="1646.17"/>
    <n v="3676.36"/>
    <n v="2160.0500000000002"/>
    <n v="5836.41"/>
    <n v="0.37009908488265908"/>
    <n v="0.62990091511734103"/>
    <x v="0"/>
    <n v="1068.94"/>
  </r>
  <r>
    <x v="2822"/>
    <x v="0"/>
    <x v="0"/>
    <x v="4"/>
    <x v="1"/>
    <x v="2816"/>
    <n v="442.67"/>
    <n v="44.27"/>
    <n v="420.1"/>
    <n v="-21.69"/>
    <n v="398.40000000000003"/>
    <n v="-5.4442771084337351E-2"/>
    <n v="1.0544678714859437"/>
    <x v="1"/>
    <n v="63.238571428571433"/>
  </r>
  <r>
    <x v="2823"/>
    <x v="3"/>
    <x v="3"/>
    <x v="5"/>
    <x v="0"/>
    <x v="2817"/>
    <n v="7758.07"/>
    <n v="2715.32"/>
    <n v="6003.47"/>
    <n v="-960.73"/>
    <n v="5042.75"/>
    <n v="-0.19051707897476575"/>
    <n v="1.1905150959298003"/>
    <x v="1"/>
    <n v="969.75874999999996"/>
  </r>
  <r>
    <x v="2824"/>
    <x v="4"/>
    <x v="5"/>
    <x v="7"/>
    <x v="1"/>
    <x v="2818"/>
    <n v="2676.91"/>
    <n v="588.91999999999996"/>
    <n v="1322.71"/>
    <n v="765.28"/>
    <n v="2087.9899999999998"/>
    <n v="0.36651516530251582"/>
    <n v="0.63348483469748429"/>
    <x v="0"/>
    <n v="2676.91"/>
  </r>
  <r>
    <x v="2825"/>
    <x v="0"/>
    <x v="7"/>
    <x v="6"/>
    <x v="1"/>
    <x v="2819"/>
    <n v="1095.58"/>
    <n v="109.56"/>
    <n v="614.02"/>
    <n v="372"/>
    <n v="986.02"/>
    <n v="0.37727429463905399"/>
    <n v="0.62272570536094607"/>
    <x v="0"/>
    <n v="365.19333333333333"/>
  </r>
  <r>
    <x v="2826"/>
    <x v="0"/>
    <x v="0"/>
    <x v="6"/>
    <x v="2"/>
    <x v="2820"/>
    <n v="762.87"/>
    <n v="76.290000000000006"/>
    <n v="357.46"/>
    <n v="329.12"/>
    <n v="686.58"/>
    <n v="0.4793614728072475"/>
    <n v="0.52063852719275239"/>
    <x v="0"/>
    <n v="254.29"/>
  </r>
  <r>
    <x v="2827"/>
    <x v="1"/>
    <x v="1"/>
    <x v="0"/>
    <x v="0"/>
    <x v="2821"/>
    <n v="7858.97"/>
    <n v="1964.74"/>
    <n v="2930.13"/>
    <n v="2964.1"/>
    <n v="5894.2300000000005"/>
    <n v="0.5028816316974396"/>
    <n v="0.49711836830256029"/>
    <x v="0"/>
    <n v="1571.7940000000001"/>
  </r>
  <r>
    <x v="2828"/>
    <x v="1"/>
    <x v="1"/>
    <x v="0"/>
    <x v="0"/>
    <x v="2822"/>
    <n v="14192.22"/>
    <n v="4257.67"/>
    <n v="3994.24"/>
    <n v="5940.32"/>
    <n v="9934.5499999999993"/>
    <n v="0.59794555364863033"/>
    <n v="0.40205545293948897"/>
    <x v="0"/>
    <n v="2838.444"/>
  </r>
  <r>
    <x v="2829"/>
    <x v="4"/>
    <x v="5"/>
    <x v="1"/>
    <x v="2"/>
    <x v="2823"/>
    <n v="5487.11"/>
    <n v="1207.1600000000001"/>
    <n v="1649.66"/>
    <n v="2630.28"/>
    <n v="4279.95"/>
    <n v="0.6145585812918376"/>
    <n v="0.38543908223226908"/>
    <x v="0"/>
    <n v="2743.5549999999998"/>
  </r>
  <r>
    <x v="2830"/>
    <x v="2"/>
    <x v="2"/>
    <x v="5"/>
    <x v="1"/>
    <x v="2824"/>
    <n v="2252.37"/>
    <n v="337.86"/>
    <n v="2047.85"/>
    <n v="-133.33000000000001"/>
    <n v="1914.5099999999998"/>
    <n v="-6.9641840470929917E-2"/>
    <n v="1.069647063739547"/>
    <x v="1"/>
    <n v="281.54624999999999"/>
  </r>
  <r>
    <x v="2831"/>
    <x v="0"/>
    <x v="0"/>
    <x v="3"/>
    <x v="1"/>
    <x v="2825"/>
    <n v="699.49"/>
    <n v="69.95"/>
    <n v="663.81"/>
    <n v="-34.270000000000003"/>
    <n v="629.54"/>
    <n v="-5.443657273564826E-2"/>
    <n v="1.0544365727356482"/>
    <x v="1"/>
    <n v="174.8725"/>
  </r>
  <r>
    <x v="2832"/>
    <x v="0"/>
    <x v="7"/>
    <x v="7"/>
    <x v="1"/>
    <x v="2826"/>
    <n v="599.88"/>
    <n v="59.99"/>
    <n v="385.15"/>
    <n v="154.74"/>
    <n v="539.89"/>
    <n v="0.28661393987664158"/>
    <n v="0.71338606012335848"/>
    <x v="0"/>
    <n v="599.88"/>
  </r>
  <r>
    <x v="2833"/>
    <x v="2"/>
    <x v="2"/>
    <x v="5"/>
    <x v="0"/>
    <x v="2827"/>
    <n v="2306.14"/>
    <n v="345.92"/>
    <n v="1822.04"/>
    <n v="138.16999999999999"/>
    <n v="1960.2199999999998"/>
    <n v="7.0486986154615294E-2"/>
    <n v="0.92950791237718222"/>
    <x v="2"/>
    <n v="288.26749999999998"/>
  </r>
  <r>
    <x v="2834"/>
    <x v="1"/>
    <x v="1"/>
    <x v="4"/>
    <x v="0"/>
    <x v="2828"/>
    <n v="6038.2"/>
    <n v="1509.55"/>
    <n v="5516.84"/>
    <n v="-988.19"/>
    <n v="4528.6499999999996"/>
    <n v="-0.21820851688693102"/>
    <n v="1.2182085168869312"/>
    <x v="1"/>
    <n v="862.6"/>
  </r>
  <r>
    <x v="2835"/>
    <x v="1"/>
    <x v="1"/>
    <x v="7"/>
    <x v="1"/>
    <x v="2829"/>
    <n v="3389.37"/>
    <n v="847.34"/>
    <n v="1539.05"/>
    <n v="1002.98"/>
    <n v="2542.0299999999997"/>
    <n v="0.39455867948057266"/>
    <n v="0.60544132051942745"/>
    <x v="0"/>
    <n v="3389.37"/>
  </r>
  <r>
    <x v="2836"/>
    <x v="3"/>
    <x v="3"/>
    <x v="0"/>
    <x v="0"/>
    <x v="2830"/>
    <n v="10864.72"/>
    <n v="4345.8900000000003"/>
    <n v="3071.89"/>
    <n v="3446.94"/>
    <n v="6518.829999999999"/>
    <n v="0.52876666518378301"/>
    <n v="0.4712333348162171"/>
    <x v="0"/>
    <n v="2172.944"/>
  </r>
  <r>
    <x v="2837"/>
    <x v="0"/>
    <x v="7"/>
    <x v="0"/>
    <x v="0"/>
    <x v="2831"/>
    <n v="2212.41"/>
    <n v="221.24"/>
    <n v="665.01"/>
    <n v="1326.15"/>
    <n v="1991.1699999999998"/>
    <n v="0.66601545824816577"/>
    <n v="0.33397951957894106"/>
    <x v="0"/>
    <n v="442.48199999999997"/>
  </r>
  <r>
    <x v="2838"/>
    <x v="2"/>
    <x v="2"/>
    <x v="1"/>
    <x v="1"/>
    <x v="2832"/>
    <n v="889.96"/>
    <n v="133.49"/>
    <n v="844.58"/>
    <n v="-88.11"/>
    <n v="756.47"/>
    <n v="-0.11647520721244728"/>
    <n v="1.1164752072124473"/>
    <x v="1"/>
    <n v="444.98"/>
  </r>
  <r>
    <x v="2839"/>
    <x v="0"/>
    <x v="0"/>
    <x v="3"/>
    <x v="1"/>
    <x v="2833"/>
    <n v="1007.03"/>
    <n v="100.7"/>
    <n v="558.88"/>
    <n v="347.44"/>
    <n v="906.32999999999993"/>
    <n v="0.38334822857016765"/>
    <n v="0.61664073792106633"/>
    <x v="0"/>
    <n v="251.75749999999999"/>
  </r>
  <r>
    <x v="2840"/>
    <x v="3"/>
    <x v="6"/>
    <x v="1"/>
    <x v="1"/>
    <x v="2834"/>
    <n v="3103.75"/>
    <n v="1086.31"/>
    <n v="2257.56"/>
    <n v="-240.13"/>
    <n v="2017.44"/>
    <n v="-0.11902708382901102"/>
    <n v="1.1190221270521057"/>
    <x v="1"/>
    <n v="1551.875"/>
  </r>
  <r>
    <x v="2841"/>
    <x v="0"/>
    <x v="0"/>
    <x v="4"/>
    <x v="0"/>
    <x v="2835"/>
    <n v="750.85"/>
    <n v="75.08"/>
    <n v="712.55"/>
    <n v="-36.79"/>
    <n v="675.77"/>
    <n v="-5.4441599952646608E-2"/>
    <n v="1.0544268020184382"/>
    <x v="1"/>
    <n v="107.26428571428572"/>
  </r>
  <r>
    <x v="2842"/>
    <x v="3"/>
    <x v="6"/>
    <x v="3"/>
    <x v="2"/>
    <x v="2836"/>
    <n v="4105.58"/>
    <n v="1436.95"/>
    <n v="3188.49"/>
    <n v="-519.86"/>
    <n v="2668.63"/>
    <n v="-0.19480407549941356"/>
    <n v="1.1948040754994134"/>
    <x v="1"/>
    <n v="1026.395"/>
  </r>
  <r>
    <x v="2843"/>
    <x v="4"/>
    <x v="4"/>
    <x v="2"/>
    <x v="0"/>
    <x v="2837"/>
    <n v="8110.28"/>
    <n v="2189.7800000000002"/>
    <n v="4663.3"/>
    <n v="1257.21"/>
    <n v="5920.5"/>
    <n v="0.21234861920445908"/>
    <n v="0.78765306984207417"/>
    <x v="0"/>
    <n v="1351.7133333333334"/>
  </r>
  <r>
    <x v="2844"/>
    <x v="4"/>
    <x v="4"/>
    <x v="7"/>
    <x v="1"/>
    <x v="2838"/>
    <n v="4652.46"/>
    <n v="1023.54"/>
    <n v="1539.86"/>
    <n v="2089.06"/>
    <n v="3628.92"/>
    <n v="0.57566989627768039"/>
    <n v="0.42433010372231955"/>
    <x v="0"/>
    <n v="4652.46"/>
  </r>
  <r>
    <x v="2845"/>
    <x v="1"/>
    <x v="1"/>
    <x v="1"/>
    <x v="2"/>
    <x v="2839"/>
    <n v="6248.6"/>
    <n v="1562.15"/>
    <n v="1799.11"/>
    <n v="2887.34"/>
    <n v="4686.4500000000007"/>
    <n v="0.61610387393442789"/>
    <n v="0.38389612606557194"/>
    <x v="0"/>
    <n v="3124.3"/>
  </r>
  <r>
    <x v="2846"/>
    <x v="4"/>
    <x v="4"/>
    <x v="0"/>
    <x v="1"/>
    <x v="2840"/>
    <n v="5706.18"/>
    <n v="1255.3599999999999"/>
    <n v="3765.74"/>
    <n v="685.08"/>
    <n v="4450.8200000000006"/>
    <n v="0.15392219860609954"/>
    <n v="0.84607780139390032"/>
    <x v="0"/>
    <n v="1141.2360000000001"/>
  </r>
  <r>
    <x v="2847"/>
    <x v="3"/>
    <x v="6"/>
    <x v="1"/>
    <x v="2"/>
    <x v="2841"/>
    <n v="2975.55"/>
    <n v="1041.44"/>
    <n v="1985.05"/>
    <n v="-50.95"/>
    <n v="1934.1100000000001"/>
    <n v="-2.6342865710843748E-2"/>
    <n v="1.0263376953740997"/>
    <x v="1"/>
    <n v="1487.7750000000001"/>
  </r>
  <r>
    <x v="2848"/>
    <x v="4"/>
    <x v="4"/>
    <x v="2"/>
    <x v="0"/>
    <x v="2842"/>
    <n v="7788.1"/>
    <n v="1713.38"/>
    <n v="4385.0600000000004"/>
    <n v="1689.66"/>
    <n v="6074.72"/>
    <n v="0.27814615323833858"/>
    <n v="0.72185384676166153"/>
    <x v="0"/>
    <n v="1298.0166666666667"/>
  </r>
  <r>
    <x v="2849"/>
    <x v="4"/>
    <x v="5"/>
    <x v="1"/>
    <x v="2"/>
    <x v="2843"/>
    <n v="8994.64"/>
    <n v="2428.5500000000002"/>
    <n v="1501.39"/>
    <n v="5064.6899999999996"/>
    <n v="6566.0899999999992"/>
    <n v="0.77134032582556744"/>
    <n v="0.22865815119804941"/>
    <x v="0"/>
    <n v="4497.32"/>
  </r>
  <r>
    <x v="2850"/>
    <x v="4"/>
    <x v="5"/>
    <x v="7"/>
    <x v="1"/>
    <x v="2844"/>
    <n v="4534.3"/>
    <n v="997.55"/>
    <n v="1399.03"/>
    <n v="2137.73"/>
    <n v="3536.75"/>
    <n v="0.60443344878772887"/>
    <n v="0.39556937866685515"/>
    <x v="0"/>
    <n v="4534.3"/>
  </r>
  <r>
    <x v="2851"/>
    <x v="4"/>
    <x v="4"/>
    <x v="2"/>
    <x v="0"/>
    <x v="2845"/>
    <n v="7826.42"/>
    <n v="1721.81"/>
    <n v="2912.49"/>
    <n v="3192.11"/>
    <n v="6104.6100000000006"/>
    <n v="0.52290154489803609"/>
    <n v="0.47709681699568024"/>
    <x v="0"/>
    <n v="1304.4033333333334"/>
  </r>
  <r>
    <x v="2852"/>
    <x v="1"/>
    <x v="1"/>
    <x v="5"/>
    <x v="0"/>
    <x v="2846"/>
    <n v="16872.29"/>
    <n v="5061.6899999999996"/>
    <n v="3753.75"/>
    <n v="8056.85"/>
    <n v="11810.600000000002"/>
    <n v="0.68217110053680585"/>
    <n v="0.31782889946319404"/>
    <x v="0"/>
    <n v="2109.0362500000001"/>
  </r>
  <r>
    <x v="2853"/>
    <x v="0"/>
    <x v="0"/>
    <x v="5"/>
    <x v="0"/>
    <x v="2847"/>
    <n v="2688.46"/>
    <n v="268.85000000000002"/>
    <n v="1003.83"/>
    <n v="1415.78"/>
    <n v="2419.61"/>
    <n v="0.58512735523493453"/>
    <n v="0.41487264476506541"/>
    <x v="0"/>
    <n v="336.0575"/>
  </r>
  <r>
    <x v="2854"/>
    <x v="1"/>
    <x v="1"/>
    <x v="5"/>
    <x v="0"/>
    <x v="2848"/>
    <n v="8131.56"/>
    <n v="2439.4699999999998"/>
    <n v="4547.6000000000004"/>
    <n v="1144.5"/>
    <n v="5692.09"/>
    <n v="0.20106850032237719"/>
    <n v="0.79893325650156621"/>
    <x v="0"/>
    <n v="1016.4450000000001"/>
  </r>
  <r>
    <x v="2855"/>
    <x v="3"/>
    <x v="6"/>
    <x v="0"/>
    <x v="1"/>
    <x v="2849"/>
    <n v="4468.1499999999996"/>
    <n v="1563.85"/>
    <n v="4240.2700000000004"/>
    <n v="-1335.98"/>
    <n v="2904.2999999999997"/>
    <n v="-0.46000068863409432"/>
    <n v="1.4599972454636232"/>
    <x v="1"/>
    <n v="893.62999999999988"/>
  </r>
  <r>
    <x v="2856"/>
    <x v="0"/>
    <x v="0"/>
    <x v="0"/>
    <x v="0"/>
    <x v="2850"/>
    <n v="885.22"/>
    <n v="88.52"/>
    <n v="665.91"/>
    <n v="130.79"/>
    <n v="796.7"/>
    <n v="0.16416467930212122"/>
    <n v="0.83583532069787869"/>
    <x v="0"/>
    <n v="177.04400000000001"/>
  </r>
  <r>
    <x v="2857"/>
    <x v="3"/>
    <x v="3"/>
    <x v="5"/>
    <x v="1"/>
    <x v="2851"/>
    <n v="370.84"/>
    <n v="129.79"/>
    <n v="351.93"/>
    <n v="-110.88"/>
    <n v="241.04999999999998"/>
    <n v="-0.45998755444928441"/>
    <n v="1.4599875544492844"/>
    <x v="1"/>
    <n v="46.354999999999997"/>
  </r>
  <r>
    <x v="2858"/>
    <x v="3"/>
    <x v="3"/>
    <x v="5"/>
    <x v="0"/>
    <x v="2852"/>
    <n v="5678.77"/>
    <n v="1987.57"/>
    <n v="5389.15"/>
    <n v="-1697.95"/>
    <n v="3691.2000000000007"/>
    <n v="-0.45999945817078447"/>
    <n v="1.4599994581707842"/>
    <x v="1"/>
    <n v="709.84625000000005"/>
  </r>
  <r>
    <x v="2859"/>
    <x v="2"/>
    <x v="2"/>
    <x v="5"/>
    <x v="0"/>
    <x v="2853"/>
    <n v="2644.02"/>
    <n v="396.6"/>
    <n v="1973.01"/>
    <n v="274.41000000000003"/>
    <n v="2247.42"/>
    <n v="0.12210000800918387"/>
    <n v="0.87789999199081614"/>
    <x v="0"/>
    <n v="330.5025"/>
  </r>
  <r>
    <x v="2860"/>
    <x v="0"/>
    <x v="0"/>
    <x v="6"/>
    <x v="2"/>
    <x v="2854"/>
    <n v="888.35"/>
    <n v="88.84"/>
    <n v="563.09"/>
    <n v="236.42"/>
    <n v="799.51"/>
    <n v="0.29570611999849905"/>
    <n v="0.70429388000150095"/>
    <x v="0"/>
    <n v="296.11666666666667"/>
  </r>
  <r>
    <x v="2861"/>
    <x v="0"/>
    <x v="7"/>
    <x v="5"/>
    <x v="0"/>
    <x v="2855"/>
    <n v="2575.6799999999998"/>
    <n v="257.57"/>
    <n v="996.37"/>
    <n v="1321.74"/>
    <n v="2318.1099999999997"/>
    <n v="0.57018001734171386"/>
    <n v="0.42981998265828636"/>
    <x v="0"/>
    <n v="321.95999999999998"/>
  </r>
  <r>
    <x v="2862"/>
    <x v="1"/>
    <x v="1"/>
    <x v="2"/>
    <x v="2"/>
    <x v="2856"/>
    <n v="4438.71"/>
    <n v="1109.68"/>
    <n v="3213.74"/>
    <n v="115.29"/>
    <n v="3329.0299999999997"/>
    <n v="3.4631709537012285E-2"/>
    <n v="0.96536829046298778"/>
    <x v="2"/>
    <n v="739.78499999999997"/>
  </r>
  <r>
    <x v="2863"/>
    <x v="1"/>
    <x v="1"/>
    <x v="6"/>
    <x v="2"/>
    <x v="2857"/>
    <n v="4451.16"/>
    <n v="1112.79"/>
    <n v="2777.05"/>
    <n v="561.32000000000005"/>
    <n v="3338.37"/>
    <n v="0.16814193753238857"/>
    <n v="0.83185806246761151"/>
    <x v="0"/>
    <n v="1483.72"/>
  </r>
  <r>
    <x v="2864"/>
    <x v="1"/>
    <x v="1"/>
    <x v="6"/>
    <x v="1"/>
    <x v="2858"/>
    <n v="1527.64"/>
    <n v="381.91"/>
    <n v="1449.73"/>
    <n v="-304"/>
    <n v="1145.73"/>
    <n v="-0.26533301912317908"/>
    <n v="1.2653330191231791"/>
    <x v="1"/>
    <n v="509.21333333333337"/>
  </r>
  <r>
    <x v="2865"/>
    <x v="0"/>
    <x v="7"/>
    <x v="7"/>
    <x v="1"/>
    <x v="2859"/>
    <n v="367.28"/>
    <n v="36.729999999999997"/>
    <n v="301.81"/>
    <n v="28.74"/>
    <n v="330.54999999999995"/>
    <n v="8.6945999092421733E-2"/>
    <n v="0.91305400090757838"/>
    <x v="2"/>
    <n v="367.28"/>
  </r>
  <r>
    <x v="2866"/>
    <x v="2"/>
    <x v="2"/>
    <x v="1"/>
    <x v="2"/>
    <x v="2860"/>
    <n v="19.920000000000002"/>
    <n v="2.99"/>
    <n v="18.91"/>
    <n v="-1.97"/>
    <n v="16.93"/>
    <n v="-0.11636148848198465"/>
    <n v="1.1169521559362079"/>
    <x v="1"/>
    <n v="9.9600000000000009"/>
  </r>
  <r>
    <x v="2867"/>
    <x v="0"/>
    <x v="0"/>
    <x v="0"/>
    <x v="1"/>
    <x v="2861"/>
    <n v="690.92"/>
    <n v="69.09"/>
    <n v="609.59"/>
    <n v="12.24"/>
    <n v="621.82999999999993"/>
    <n v="1.9683836418313689E-2"/>
    <n v="0.98031616358168649"/>
    <x v="2"/>
    <n v="138.184"/>
  </r>
  <r>
    <x v="2868"/>
    <x v="0"/>
    <x v="0"/>
    <x v="0"/>
    <x v="1"/>
    <x v="2862"/>
    <n v="1096.1300000000001"/>
    <n v="109.61"/>
    <n v="700.31"/>
    <n v="286.20999999999998"/>
    <n v="986.5200000000001"/>
    <n v="0.29012082877184442"/>
    <n v="0.70987917122815536"/>
    <x v="0"/>
    <n v="219.22600000000003"/>
  </r>
  <r>
    <x v="2869"/>
    <x v="4"/>
    <x v="4"/>
    <x v="1"/>
    <x v="2"/>
    <x v="2863"/>
    <n v="4915"/>
    <n v="1081.3"/>
    <n v="1832.56"/>
    <n v="2001.14"/>
    <n v="3833.7"/>
    <n v="0.52198659258679614"/>
    <n v="0.47801340741320397"/>
    <x v="0"/>
    <n v="2457.5"/>
  </r>
  <r>
    <x v="2870"/>
    <x v="3"/>
    <x v="6"/>
    <x v="0"/>
    <x v="2"/>
    <x v="2864"/>
    <n v="5518.71"/>
    <n v="1931.55"/>
    <n v="2827.56"/>
    <n v="759.6"/>
    <n v="3587.16"/>
    <n v="0.21175526042886295"/>
    <n v="0.78824473957113705"/>
    <x v="0"/>
    <n v="1103.742"/>
  </r>
  <r>
    <x v="2871"/>
    <x v="4"/>
    <x v="5"/>
    <x v="1"/>
    <x v="1"/>
    <x v="2865"/>
    <n v="4255.88"/>
    <n v="936.29"/>
    <n v="1929.81"/>
    <n v="1389.78"/>
    <n v="3319.59"/>
    <n v="0.41866013573965455"/>
    <n v="0.58133986426034534"/>
    <x v="0"/>
    <n v="2127.94"/>
  </r>
  <r>
    <x v="2872"/>
    <x v="0"/>
    <x v="0"/>
    <x v="2"/>
    <x v="0"/>
    <x v="2866"/>
    <n v="1823.6"/>
    <n v="182.36"/>
    <n v="787.6"/>
    <n v="853.64"/>
    <n v="1641.2399999999998"/>
    <n v="0.52011893446418567"/>
    <n v="0.47988106553581444"/>
    <x v="0"/>
    <n v="303.93333333333334"/>
  </r>
  <r>
    <x v="2873"/>
    <x v="1"/>
    <x v="1"/>
    <x v="7"/>
    <x v="1"/>
    <x v="2867"/>
    <n v="3650.45"/>
    <n v="912.61"/>
    <n v="1535.42"/>
    <n v="1202.42"/>
    <n v="2737.8399999999997"/>
    <n v="0.43918563539140354"/>
    <n v="0.56081436460859668"/>
    <x v="0"/>
    <n v="3650.45"/>
  </r>
  <r>
    <x v="2874"/>
    <x v="4"/>
    <x v="5"/>
    <x v="5"/>
    <x v="0"/>
    <x v="2868"/>
    <n v="8861.84"/>
    <n v="2392.6999999999998"/>
    <n v="4344.4799999999996"/>
    <n v="2124.66"/>
    <n v="6469.14"/>
    <n v="0.3284300540721023"/>
    <n v="0.67156994592789754"/>
    <x v="0"/>
    <n v="1107.73"/>
  </r>
  <r>
    <x v="2875"/>
    <x v="4"/>
    <x v="4"/>
    <x v="7"/>
    <x v="1"/>
    <x v="2869"/>
    <n v="6675.25"/>
    <n v="1468.56"/>
    <n v="1809.12"/>
    <n v="3397.58"/>
    <n v="5206.6900000000005"/>
    <n v="0.65254124981514161"/>
    <n v="0.34746067079084786"/>
    <x v="0"/>
    <n v="6675.25"/>
  </r>
  <r>
    <x v="2876"/>
    <x v="4"/>
    <x v="5"/>
    <x v="4"/>
    <x v="0"/>
    <x v="2870"/>
    <n v="9026.08"/>
    <n v="2437.04"/>
    <n v="3107.68"/>
    <n v="3481.35"/>
    <n v="6589.04"/>
    <n v="0.52835466168060896"/>
    <n v="0.47164382064762089"/>
    <x v="0"/>
    <n v="1289.44"/>
  </r>
  <r>
    <x v="2877"/>
    <x v="1"/>
    <x v="1"/>
    <x v="7"/>
    <x v="1"/>
    <x v="2871"/>
    <n v="5449.95"/>
    <n v="1362.49"/>
    <n v="1436.71"/>
    <n v="2650.76"/>
    <n v="4087.46"/>
    <n v="0.64851032181354684"/>
    <n v="0.35149212469357499"/>
    <x v="0"/>
    <n v="5449.95"/>
  </r>
  <r>
    <x v="2878"/>
    <x v="3"/>
    <x v="6"/>
    <x v="1"/>
    <x v="1"/>
    <x v="2872"/>
    <n v="5017.03"/>
    <n v="1755.96"/>
    <n v="2548.37"/>
    <n v="712.7"/>
    <n v="3261.0699999999997"/>
    <n v="0.21854789992241813"/>
    <n v="0.78145210007758192"/>
    <x v="0"/>
    <n v="2508.5149999999999"/>
  </r>
  <r>
    <x v="2879"/>
    <x v="0"/>
    <x v="0"/>
    <x v="4"/>
    <x v="0"/>
    <x v="2873"/>
    <n v="912.3"/>
    <n v="91.23"/>
    <n v="865.77"/>
    <n v="-44.7"/>
    <n v="821.06999999999994"/>
    <n v="-5.4441156052468131E-2"/>
    <n v="1.0544411560524682"/>
    <x v="1"/>
    <n v="130.32857142857142"/>
  </r>
  <r>
    <x v="2880"/>
    <x v="2"/>
    <x v="2"/>
    <x v="1"/>
    <x v="1"/>
    <x v="2874"/>
    <n v="1744.53"/>
    <n v="261.68"/>
    <n v="754.11"/>
    <n v="728.74"/>
    <n v="1482.85"/>
    <n v="0.49144552719425433"/>
    <n v="0.50855447280574573"/>
    <x v="0"/>
    <n v="872.26499999999999"/>
  </r>
  <r>
    <x v="2881"/>
    <x v="2"/>
    <x v="2"/>
    <x v="5"/>
    <x v="0"/>
    <x v="2875"/>
    <n v="2900.81"/>
    <n v="435.12"/>
    <n v="2239.9"/>
    <n v="225.78"/>
    <n v="2465.69"/>
    <n v="9.1568688683492244E-2"/>
    <n v="0.90842725565663163"/>
    <x v="2"/>
    <n v="362.60124999999999"/>
  </r>
  <r>
    <x v="2882"/>
    <x v="0"/>
    <x v="7"/>
    <x v="3"/>
    <x v="0"/>
    <x v="2876"/>
    <n v="2236.4299999999998"/>
    <n v="223.64"/>
    <n v="478.07"/>
    <n v="1534.72"/>
    <n v="2012.79"/>
    <n v="0.7624839153612647"/>
    <n v="0.23751608463873528"/>
    <x v="0"/>
    <n v="559.10749999999996"/>
  </r>
  <r>
    <x v="2883"/>
    <x v="3"/>
    <x v="3"/>
    <x v="4"/>
    <x v="0"/>
    <x v="2877"/>
    <n v="10648.06"/>
    <n v="4259.22"/>
    <n v="3899.34"/>
    <n v="2489.5"/>
    <n v="6388.8399999999992"/>
    <n v="0.38966385134077552"/>
    <n v="0.61033614865922459"/>
    <x v="0"/>
    <n v="1521.1514285714286"/>
  </r>
  <r>
    <x v="2884"/>
    <x v="2"/>
    <x v="2"/>
    <x v="5"/>
    <x v="0"/>
    <x v="2878"/>
    <n v="3592.78"/>
    <n v="538.91999999999996"/>
    <n v="2196.96"/>
    <n v="856.9"/>
    <n v="3053.86"/>
    <n v="0.28059570510763426"/>
    <n v="0.71940429489236568"/>
    <x v="0"/>
    <n v="449.09750000000003"/>
  </r>
  <r>
    <x v="2885"/>
    <x v="3"/>
    <x v="3"/>
    <x v="5"/>
    <x v="1"/>
    <x v="2879"/>
    <n v="5885.43"/>
    <n v="2059.9"/>
    <n v="5585.27"/>
    <n v="-1759.74"/>
    <n v="3825.53"/>
    <n v="-0.45999900667358506"/>
    <n v="1.4599990066735851"/>
    <x v="1"/>
    <n v="735.67875000000004"/>
  </r>
  <r>
    <x v="2886"/>
    <x v="4"/>
    <x v="4"/>
    <x v="0"/>
    <x v="0"/>
    <x v="2880"/>
    <n v="9032.74"/>
    <n v="2438.84"/>
    <n v="2801.05"/>
    <n v="3792.85"/>
    <n v="6593.9"/>
    <n v="0.57520587209390495"/>
    <n v="0.42479412790609505"/>
    <x v="0"/>
    <n v="1806.548"/>
  </r>
  <r>
    <x v="2887"/>
    <x v="1"/>
    <x v="1"/>
    <x v="0"/>
    <x v="1"/>
    <x v="2881"/>
    <n v="2852.22"/>
    <n v="713.06"/>
    <n v="2632.12"/>
    <n v="-492.96"/>
    <n v="2139.16"/>
    <n v="-0.23044559546737972"/>
    <n v="1.2304455954673799"/>
    <x v="1"/>
    <n v="570.44399999999996"/>
  </r>
  <r>
    <x v="2888"/>
    <x v="3"/>
    <x v="3"/>
    <x v="3"/>
    <x v="0"/>
    <x v="2882"/>
    <n v="4879.51"/>
    <n v="1707.83"/>
    <n v="2443"/>
    <n v="728.69"/>
    <n v="3171.6800000000003"/>
    <n v="0.22974890278968874"/>
    <n v="0.77025425011350446"/>
    <x v="0"/>
    <n v="1219.8775000000001"/>
  </r>
  <r>
    <x v="2889"/>
    <x v="0"/>
    <x v="7"/>
    <x v="3"/>
    <x v="0"/>
    <x v="2883"/>
    <n v="2321.5100000000002"/>
    <n v="232.15"/>
    <n v="497.55"/>
    <n v="1591.81"/>
    <n v="2089.36"/>
    <n v="0.76186487728299568"/>
    <n v="0.23813512271700424"/>
    <x v="0"/>
    <n v="580.37750000000005"/>
  </r>
  <r>
    <x v="2890"/>
    <x v="0"/>
    <x v="7"/>
    <x v="7"/>
    <x v="1"/>
    <x v="2884"/>
    <n v="1298.26"/>
    <n v="129.83000000000001"/>
    <n v="351.92"/>
    <n v="816.51"/>
    <n v="1168.43"/>
    <n v="0.69880951362084165"/>
    <n v="0.30119048637915835"/>
    <x v="0"/>
    <n v="1298.26"/>
  </r>
  <r>
    <x v="2891"/>
    <x v="4"/>
    <x v="5"/>
    <x v="5"/>
    <x v="0"/>
    <x v="2885"/>
    <n v="7724.98"/>
    <n v="1699.5"/>
    <n v="4645.18"/>
    <n v="1380.3"/>
    <n v="6025.48"/>
    <n v="0.22907718555202242"/>
    <n v="0.77092281444797772"/>
    <x v="0"/>
    <n v="965.62249999999995"/>
  </r>
  <r>
    <x v="2892"/>
    <x v="4"/>
    <x v="5"/>
    <x v="3"/>
    <x v="1"/>
    <x v="2886"/>
    <n v="3735.1"/>
    <n v="821.72"/>
    <n v="2790.72"/>
    <n v="122.66"/>
    <n v="2913.38"/>
    <n v="4.2102300420817057E-2"/>
    <n v="0.9578976995791828"/>
    <x v="2"/>
    <n v="933.77499999999998"/>
  </r>
  <r>
    <x v="2893"/>
    <x v="2"/>
    <x v="2"/>
    <x v="1"/>
    <x v="1"/>
    <x v="2887"/>
    <n v="2426.1"/>
    <n v="363.92"/>
    <n v="828.35"/>
    <n v="1233.8399999999999"/>
    <n v="2062.1799999999998"/>
    <n v="0.59831828453384284"/>
    <n v="0.40168656470337222"/>
    <x v="0"/>
    <n v="1213.05"/>
  </r>
  <r>
    <x v="2894"/>
    <x v="4"/>
    <x v="5"/>
    <x v="5"/>
    <x v="0"/>
    <x v="2888"/>
    <n v="9308.0300000000007"/>
    <n v="2513.17"/>
    <n v="5603.36"/>
    <n v="1191.5"/>
    <n v="6794.8600000000006"/>
    <n v="0.17535313457525245"/>
    <n v="0.82464686542474741"/>
    <x v="0"/>
    <n v="1163.5037500000001"/>
  </r>
  <r>
    <x v="2895"/>
    <x v="0"/>
    <x v="7"/>
    <x v="6"/>
    <x v="1"/>
    <x v="2889"/>
    <n v="686.5"/>
    <n v="68.650000000000006"/>
    <n v="375.87"/>
    <n v="241.98"/>
    <n v="617.85"/>
    <n v="0.39164845836368045"/>
    <n v="0.60835154163631944"/>
    <x v="0"/>
    <n v="228.83333333333334"/>
  </r>
  <r>
    <x v="2896"/>
    <x v="3"/>
    <x v="3"/>
    <x v="1"/>
    <x v="2"/>
    <x v="2890"/>
    <n v="9612.5400000000009"/>
    <n v="3845.02"/>
    <n v="2409.33"/>
    <n v="3358.19"/>
    <n v="5767.52"/>
    <n v="0.58225892584681105"/>
    <n v="0.41774107415318884"/>
    <x v="0"/>
    <n v="4806.2700000000004"/>
  </r>
  <r>
    <x v="2897"/>
    <x v="4"/>
    <x v="5"/>
    <x v="4"/>
    <x v="2"/>
    <x v="2891"/>
    <n v="4326.3999999999996"/>
    <n v="951.81"/>
    <n v="4105.76"/>
    <n v="-731.16"/>
    <n v="3374.5899999999997"/>
    <n v="-0.21666632094565563"/>
    <n v="1.2166692842686075"/>
    <x v="1"/>
    <n v="618.05714285714282"/>
  </r>
  <r>
    <x v="2898"/>
    <x v="1"/>
    <x v="1"/>
    <x v="3"/>
    <x v="2"/>
    <x v="2892"/>
    <n v="6154.91"/>
    <n v="1538.73"/>
    <n v="2533.4699999999998"/>
    <n v="2082.71"/>
    <n v="4616.18"/>
    <n v="0.45117608065543369"/>
    <n v="0.5488239193445662"/>
    <x v="0"/>
    <n v="1538.7275"/>
  </r>
  <r>
    <x v="2899"/>
    <x v="4"/>
    <x v="4"/>
    <x v="0"/>
    <x v="0"/>
    <x v="2893"/>
    <n v="4265.92"/>
    <n v="938.5"/>
    <n v="3907.99"/>
    <n v="-580.57000000000005"/>
    <n v="3327.42"/>
    <n v="-0.17448052845748357"/>
    <n v="1.1744805284574835"/>
    <x v="1"/>
    <n v="853.18399999999997"/>
  </r>
  <r>
    <x v="2900"/>
    <x v="0"/>
    <x v="0"/>
    <x v="1"/>
    <x v="2"/>
    <x v="2894"/>
    <n v="1781.37"/>
    <n v="178.14"/>
    <n v="438.77"/>
    <n v="1164.46"/>
    <n v="1603.23"/>
    <n v="0.72632123899877121"/>
    <n v="0.27367876100122873"/>
    <x v="0"/>
    <n v="890.68499999999995"/>
  </r>
  <r>
    <x v="2901"/>
    <x v="0"/>
    <x v="7"/>
    <x v="0"/>
    <x v="1"/>
    <x v="2895"/>
    <n v="481.64"/>
    <n v="48.16"/>
    <n v="457.08"/>
    <n v="-23.6"/>
    <n v="433.48"/>
    <n v="-5.4443111562240472E-2"/>
    <n v="1.0544431115622404"/>
    <x v="1"/>
    <n v="96.328000000000003"/>
  </r>
  <r>
    <x v="2902"/>
    <x v="4"/>
    <x v="4"/>
    <x v="1"/>
    <x v="2"/>
    <x v="2896"/>
    <n v="12001.18"/>
    <n v="3240.32"/>
    <n v="1690.14"/>
    <n v="7070.72"/>
    <n v="8760.86"/>
    <n v="0.80708058341304389"/>
    <n v="0.19291941658695608"/>
    <x v="0"/>
    <n v="6000.59"/>
  </r>
  <r>
    <x v="2903"/>
    <x v="4"/>
    <x v="4"/>
    <x v="0"/>
    <x v="0"/>
    <x v="2897"/>
    <n v="13351.93"/>
    <n v="3605.02"/>
    <n v="3490.52"/>
    <n v="6256.39"/>
    <n v="9746.91"/>
    <n v="0.64188445363710145"/>
    <n v="0.35811554636289861"/>
    <x v="0"/>
    <n v="2670.386"/>
  </r>
  <r>
    <x v="2904"/>
    <x v="2"/>
    <x v="2"/>
    <x v="2"/>
    <x v="0"/>
    <x v="2898"/>
    <n v="4971.26"/>
    <n v="745.69"/>
    <n v="1497.96"/>
    <n v="2727.61"/>
    <n v="4225.57"/>
    <n v="0.64550108032762454"/>
    <n v="0.35449891967237557"/>
    <x v="0"/>
    <n v="828.54333333333341"/>
  </r>
  <r>
    <x v="2905"/>
    <x v="1"/>
    <x v="1"/>
    <x v="1"/>
    <x v="1"/>
    <x v="2899"/>
    <n v="5867.81"/>
    <n v="1466.95"/>
    <n v="2110.6799999999998"/>
    <n v="2290.1799999999998"/>
    <n v="4400.8600000000006"/>
    <n v="0.52039374122330628"/>
    <n v="0.47960625877669355"/>
    <x v="0"/>
    <n v="2933.9050000000002"/>
  </r>
  <r>
    <x v="2906"/>
    <x v="4"/>
    <x v="5"/>
    <x v="4"/>
    <x v="0"/>
    <x v="2900"/>
    <n v="14599.75"/>
    <n v="3941.93"/>
    <n v="3568.8"/>
    <n v="7089.01"/>
    <n v="10657.82"/>
    <n v="0.66514634324843169"/>
    <n v="0.33485271847338388"/>
    <x v="0"/>
    <n v="2085.6785714285716"/>
  </r>
  <r>
    <x v="2907"/>
    <x v="3"/>
    <x v="3"/>
    <x v="0"/>
    <x v="0"/>
    <x v="2901"/>
    <n v="12188.43"/>
    <n v="4875.37"/>
    <n v="3976.51"/>
    <n v="3336.55"/>
    <n v="7313.06"/>
    <n v="0.45624540206151731"/>
    <n v="0.54375459793848269"/>
    <x v="0"/>
    <n v="2437.6860000000001"/>
  </r>
  <r>
    <x v="2908"/>
    <x v="2"/>
    <x v="2"/>
    <x v="6"/>
    <x v="2"/>
    <x v="2902"/>
    <n v="2373.2800000000002"/>
    <n v="355.99"/>
    <n v="844.67"/>
    <n v="1172.6199999999999"/>
    <n v="2017.2900000000002"/>
    <n v="0.58128479296481905"/>
    <n v="0.41871520703518078"/>
    <x v="0"/>
    <n v="791.09333333333336"/>
  </r>
  <r>
    <x v="2909"/>
    <x v="2"/>
    <x v="2"/>
    <x v="4"/>
    <x v="0"/>
    <x v="2903"/>
    <n v="3486.97"/>
    <n v="523.04999999999995"/>
    <n v="1571.16"/>
    <n v="1392.76"/>
    <n v="2963.92"/>
    <n v="0.46990472077518958"/>
    <n v="0.53009527922481037"/>
    <x v="0"/>
    <n v="498.13857142857142"/>
  </r>
  <r>
    <x v="2910"/>
    <x v="0"/>
    <x v="7"/>
    <x v="7"/>
    <x v="1"/>
    <x v="2904"/>
    <n v="330.21"/>
    <n v="33.020000000000003"/>
    <n v="285.98"/>
    <n v="11.21"/>
    <n v="297.19"/>
    <n v="3.7719977119014772E-2"/>
    <n v="0.96228002288098524"/>
    <x v="2"/>
    <n v="330.21"/>
  </r>
  <r>
    <x v="2911"/>
    <x v="0"/>
    <x v="7"/>
    <x v="1"/>
    <x v="1"/>
    <x v="2905"/>
    <n v="1034.46"/>
    <n v="103.45"/>
    <n v="433.16"/>
    <n v="497.85"/>
    <n v="931.01"/>
    <n v="0.53474183950763154"/>
    <n v="0.46525816049236851"/>
    <x v="0"/>
    <n v="517.23"/>
  </r>
  <r>
    <x v="2912"/>
    <x v="0"/>
    <x v="7"/>
    <x v="6"/>
    <x v="0"/>
    <x v="2906"/>
    <n v="972.43"/>
    <n v="97.24"/>
    <n v="375.83"/>
    <n v="499.36"/>
    <n v="875.18999999999994"/>
    <n v="0.57057324695209044"/>
    <n v="0.42942675304790962"/>
    <x v="0"/>
    <n v="324.14333333333332"/>
  </r>
  <r>
    <x v="2913"/>
    <x v="2"/>
    <x v="2"/>
    <x v="7"/>
    <x v="1"/>
    <x v="2907"/>
    <n v="397.88"/>
    <n v="59.68"/>
    <n v="377.59"/>
    <n v="-39.39"/>
    <n v="338.2"/>
    <n v="-0.1164695446481372"/>
    <n v="1.1164695446481372"/>
    <x v="1"/>
    <n v="397.88"/>
  </r>
  <r>
    <x v="2914"/>
    <x v="2"/>
    <x v="2"/>
    <x v="1"/>
    <x v="1"/>
    <x v="2908"/>
    <n v="868.73"/>
    <n v="130.31"/>
    <n v="662.61"/>
    <n v="75.81"/>
    <n v="738.42000000000007"/>
    <n v="0.10266514991468269"/>
    <n v="0.89733485008531721"/>
    <x v="0"/>
    <n v="434.36500000000001"/>
  </r>
  <r>
    <x v="2915"/>
    <x v="4"/>
    <x v="5"/>
    <x v="6"/>
    <x v="1"/>
    <x v="2909"/>
    <n v="2950.14"/>
    <n v="649.03"/>
    <n v="1903.12"/>
    <n v="397.99"/>
    <n v="2301.1099999999997"/>
    <n v="0.17295566052904907"/>
    <n v="0.82704433947095102"/>
    <x v="0"/>
    <n v="983.38"/>
  </r>
  <r>
    <x v="2916"/>
    <x v="0"/>
    <x v="0"/>
    <x v="6"/>
    <x v="2"/>
    <x v="2910"/>
    <n v="2396.46"/>
    <n v="239.65"/>
    <n v="406.81"/>
    <n v="1750.01"/>
    <n v="2156.81"/>
    <n v="0.81138811485480877"/>
    <n v="0.1886165216222106"/>
    <x v="0"/>
    <n v="798.82"/>
  </r>
  <r>
    <x v="2917"/>
    <x v="1"/>
    <x v="1"/>
    <x v="4"/>
    <x v="0"/>
    <x v="2911"/>
    <n v="7144.1"/>
    <n v="1786.02"/>
    <n v="4645.3"/>
    <n v="712.77"/>
    <n v="5358.08"/>
    <n v="0.13302712912087911"/>
    <n v="0.86697100453893938"/>
    <x v="0"/>
    <n v="1020.5857142857143"/>
  </r>
  <r>
    <x v="2918"/>
    <x v="2"/>
    <x v="2"/>
    <x v="2"/>
    <x v="2"/>
    <x v="2912"/>
    <n v="3107.44"/>
    <n v="466.12"/>
    <n v="1685.45"/>
    <n v="955.88"/>
    <n v="2641.32"/>
    <n v="0.36189481017067221"/>
    <n v="0.63810897581512271"/>
    <x v="0"/>
    <n v="517.90666666666664"/>
  </r>
  <r>
    <x v="2919"/>
    <x v="1"/>
    <x v="1"/>
    <x v="6"/>
    <x v="1"/>
    <x v="2913"/>
    <n v="6115.02"/>
    <n v="1528.75"/>
    <n v="2763.18"/>
    <n v="1823.08"/>
    <n v="4586.2700000000004"/>
    <n v="0.39750821473659415"/>
    <n v="0.60248960484227909"/>
    <x v="0"/>
    <n v="2038.3400000000001"/>
  </r>
  <r>
    <x v="2920"/>
    <x v="2"/>
    <x v="2"/>
    <x v="2"/>
    <x v="0"/>
    <x v="2914"/>
    <n v="4207.49"/>
    <n v="631.12"/>
    <n v="1475.75"/>
    <n v="2100.61"/>
    <n v="3576.37"/>
    <n v="0.58735813128954784"/>
    <n v="0.41263907257917948"/>
    <x v="0"/>
    <n v="701.24833333333333"/>
  </r>
  <r>
    <x v="2921"/>
    <x v="0"/>
    <x v="7"/>
    <x v="3"/>
    <x v="1"/>
    <x v="2915"/>
    <n v="1060.02"/>
    <n v="106"/>
    <n v="432.36"/>
    <n v="521.65"/>
    <n v="954.02"/>
    <n v="0.5467914718768998"/>
    <n v="0.45319804616255427"/>
    <x v="0"/>
    <n v="265.005"/>
  </r>
  <r>
    <x v="2922"/>
    <x v="3"/>
    <x v="6"/>
    <x v="4"/>
    <x v="0"/>
    <x v="2916"/>
    <n v="9918.17"/>
    <n v="3967.27"/>
    <n v="5749.19"/>
    <n v="201.72"/>
    <n v="5950.9"/>
    <n v="3.3897393671545484E-2"/>
    <n v="0.96610428674654258"/>
    <x v="2"/>
    <n v="1416.8814285714286"/>
  </r>
  <r>
    <x v="2923"/>
    <x v="3"/>
    <x v="3"/>
    <x v="5"/>
    <x v="0"/>
    <x v="2917"/>
    <n v="7962.98"/>
    <n v="2787.04"/>
    <n v="4161.91"/>
    <n v="1014.03"/>
    <n v="5175.9399999999996"/>
    <n v="0.19591224009551889"/>
    <n v="0.80408775990448111"/>
    <x v="0"/>
    <n v="995.37249999999995"/>
  </r>
  <r>
    <x v="2924"/>
    <x v="4"/>
    <x v="5"/>
    <x v="0"/>
    <x v="1"/>
    <x v="2918"/>
    <n v="3058.64"/>
    <n v="672.9"/>
    <n v="2902.65"/>
    <n v="-516.91"/>
    <n v="2385.7399999999998"/>
    <n v="-0.21666652694761374"/>
    <n v="1.2166665269476138"/>
    <x v="1"/>
    <n v="611.72799999999995"/>
  </r>
  <r>
    <x v="2925"/>
    <x v="3"/>
    <x v="6"/>
    <x v="4"/>
    <x v="0"/>
    <x v="2919"/>
    <n v="12642.55"/>
    <n v="5057.0200000000004"/>
    <n v="5633.53"/>
    <n v="1952"/>
    <n v="7585.5299999999988"/>
    <n v="0.2573320519462714"/>
    <n v="0.74266794805372871"/>
    <x v="0"/>
    <n v="1806.0785714285714"/>
  </r>
  <r>
    <x v="2926"/>
    <x v="2"/>
    <x v="2"/>
    <x v="7"/>
    <x v="1"/>
    <x v="2920"/>
    <n v="2616.25"/>
    <n v="392.44"/>
    <n v="682.45"/>
    <n v="1541.36"/>
    <n v="2223.81"/>
    <n v="0.69311676806921452"/>
    <n v="0.30688323193078548"/>
    <x v="0"/>
    <n v="2616.25"/>
  </r>
  <r>
    <x v="2927"/>
    <x v="4"/>
    <x v="5"/>
    <x v="0"/>
    <x v="2"/>
    <x v="2921"/>
    <n v="9930.14"/>
    <n v="2681.14"/>
    <n v="2792.49"/>
    <n v="4456.51"/>
    <n v="7249"/>
    <n v="0.61477583114912404"/>
    <n v="0.38522416885087596"/>
    <x v="0"/>
    <n v="1986.0279999999998"/>
  </r>
  <r>
    <x v="2928"/>
    <x v="2"/>
    <x v="2"/>
    <x v="0"/>
    <x v="2"/>
    <x v="2922"/>
    <n v="2501.38"/>
    <n v="375.21"/>
    <n v="1187.3699999999999"/>
    <n v="938.8"/>
    <n v="2126.17"/>
    <n v="0.4415451257425323"/>
    <n v="0.55845487425746754"/>
    <x v="0"/>
    <n v="500.27600000000001"/>
  </r>
  <r>
    <x v="2929"/>
    <x v="3"/>
    <x v="3"/>
    <x v="5"/>
    <x v="0"/>
    <x v="2923"/>
    <n v="17551.900000000001"/>
    <n v="7020.76"/>
    <n v="3779.73"/>
    <n v="6751.41"/>
    <n v="10531.140000000001"/>
    <n v="0.64109013838957596"/>
    <n v="0.35890986161042387"/>
    <x v="0"/>
    <n v="2193.9875000000002"/>
  </r>
  <r>
    <x v="2930"/>
    <x v="1"/>
    <x v="1"/>
    <x v="2"/>
    <x v="1"/>
    <x v="2924"/>
    <n v="6788.48"/>
    <n v="1697.12"/>
    <n v="4168.53"/>
    <n v="922.83"/>
    <n v="5091.3599999999997"/>
    <n v="0.18125412463467525"/>
    <n v="0.81874587536532484"/>
    <x v="0"/>
    <n v="1131.4133333333332"/>
  </r>
  <r>
    <x v="2931"/>
    <x v="4"/>
    <x v="4"/>
    <x v="5"/>
    <x v="0"/>
    <x v="2925"/>
    <n v="6349.29"/>
    <n v="1396.84"/>
    <n v="4904.74"/>
    <n v="47.7"/>
    <n v="4952.45"/>
    <n v="9.6315964825490416E-3"/>
    <n v="0.99036638431483404"/>
    <x v="2"/>
    <n v="793.66125"/>
  </r>
  <r>
    <x v="2932"/>
    <x v="0"/>
    <x v="7"/>
    <x v="5"/>
    <x v="0"/>
    <x v="2926"/>
    <n v="1650.38"/>
    <n v="165.04"/>
    <n v="1037.6500000000001"/>
    <n v="447.69"/>
    <n v="1485.3400000000001"/>
    <n v="0.3014057387534167"/>
    <n v="0.6985942612465833"/>
    <x v="0"/>
    <n v="206.29750000000001"/>
  </r>
  <r>
    <x v="2933"/>
    <x v="3"/>
    <x v="6"/>
    <x v="0"/>
    <x v="0"/>
    <x v="2927"/>
    <n v="4236.05"/>
    <n v="1482.62"/>
    <n v="2661.77"/>
    <n v="91.66"/>
    <n v="2753.4300000000003"/>
    <n v="3.328938814496827E-2"/>
    <n v="0.9667106118550316"/>
    <x v="2"/>
    <n v="847.21"/>
  </r>
  <r>
    <x v="2934"/>
    <x v="0"/>
    <x v="7"/>
    <x v="6"/>
    <x v="2"/>
    <x v="2928"/>
    <n v="701.13"/>
    <n v="70.11"/>
    <n v="567.91"/>
    <n v="63.11"/>
    <n v="631.02"/>
    <n v="0.1000126778865963"/>
    <n v="0.89998732211340371"/>
    <x v="0"/>
    <n v="233.71"/>
  </r>
  <r>
    <x v="2935"/>
    <x v="2"/>
    <x v="2"/>
    <x v="2"/>
    <x v="0"/>
    <x v="2929"/>
    <n v="3009.54"/>
    <n v="451.43"/>
    <n v="1690.79"/>
    <n v="867.32"/>
    <n v="2558.11"/>
    <n v="0.33904718718116111"/>
    <n v="0.66095281281883889"/>
    <x v="0"/>
    <n v="501.59"/>
  </r>
  <r>
    <x v="2936"/>
    <x v="2"/>
    <x v="2"/>
    <x v="0"/>
    <x v="0"/>
    <x v="2930"/>
    <n v="2765.6"/>
    <n v="414.84"/>
    <n v="1061.44"/>
    <n v="1289.33"/>
    <n v="2350.7599999999998"/>
    <n v="0.5484736851060934"/>
    <n v="0.45153056883731224"/>
    <x v="0"/>
    <n v="553.12"/>
  </r>
  <r>
    <x v="2937"/>
    <x v="4"/>
    <x v="5"/>
    <x v="2"/>
    <x v="1"/>
    <x v="2931"/>
    <n v="2715.37"/>
    <n v="597.38"/>
    <n v="2576.89"/>
    <n v="-458.9"/>
    <n v="2117.9899999999998"/>
    <n v="-0.21666768964914851"/>
    <n v="1.2166676896491486"/>
    <x v="1"/>
    <n v="452.56166666666667"/>
  </r>
  <r>
    <x v="2938"/>
    <x v="3"/>
    <x v="6"/>
    <x v="3"/>
    <x v="1"/>
    <x v="2932"/>
    <n v="2978.9"/>
    <n v="1042.6099999999999"/>
    <n v="2826.98"/>
    <n v="-890.69"/>
    <n v="1936.2900000000002"/>
    <n v="-0.45999824406468037"/>
    <n v="1.4599982440646802"/>
    <x v="1"/>
    <n v="744.72500000000002"/>
  </r>
  <r>
    <x v="2939"/>
    <x v="3"/>
    <x v="3"/>
    <x v="2"/>
    <x v="0"/>
    <x v="2933"/>
    <n v="3428.46"/>
    <n v="1199.96"/>
    <n v="3253.61"/>
    <n v="-1025.1099999999999"/>
    <n v="2228.5"/>
    <n v="-0.45999999999999996"/>
    <n v="1.46"/>
    <x v="1"/>
    <n v="571.41"/>
  </r>
  <r>
    <x v="2940"/>
    <x v="0"/>
    <x v="0"/>
    <x v="1"/>
    <x v="2"/>
    <x v="2934"/>
    <n v="1431.98"/>
    <n v="143.19999999999999"/>
    <n v="312.86"/>
    <n v="975.92"/>
    <n v="1288.78"/>
    <n v="0.75724328434643617"/>
    <n v="0.24275671565356385"/>
    <x v="0"/>
    <n v="715.99"/>
  </r>
  <r>
    <x v="2941"/>
    <x v="1"/>
    <x v="1"/>
    <x v="6"/>
    <x v="0"/>
    <x v="2935"/>
    <n v="18539.919999999998"/>
    <n v="5561.98"/>
    <n v="1969.06"/>
    <n v="11008.89"/>
    <n v="12977.939999999999"/>
    <n v="0.84827715338489784"/>
    <n v="0.15172361715341573"/>
    <x v="0"/>
    <n v="6179.9733333333324"/>
  </r>
  <r>
    <x v="2942"/>
    <x v="2"/>
    <x v="2"/>
    <x v="7"/>
    <x v="1"/>
    <x v="2936"/>
    <n v="13.7"/>
    <n v="2.06"/>
    <n v="13.01"/>
    <n v="-1.36"/>
    <n v="11.639999999999999"/>
    <n v="-0.11683848797250861"/>
    <n v="1.1176975945017182"/>
    <x v="1"/>
    <n v="13.7"/>
  </r>
  <r>
    <x v="2943"/>
    <x v="3"/>
    <x v="6"/>
    <x v="1"/>
    <x v="1"/>
    <x v="2937"/>
    <n v="5017.8599999999997"/>
    <n v="1756.25"/>
    <n v="1769.29"/>
    <n v="1492.32"/>
    <n v="3261.6099999999997"/>
    <n v="0.45754090771122241"/>
    <n v="0.54245909228877764"/>
    <x v="0"/>
    <n v="2508.9299999999998"/>
  </r>
  <r>
    <x v="2944"/>
    <x v="2"/>
    <x v="2"/>
    <x v="1"/>
    <x v="1"/>
    <x v="2938"/>
    <n v="1383.51"/>
    <n v="207.53"/>
    <n v="650.34"/>
    <n v="525.64"/>
    <n v="1175.98"/>
    <n v="0.44698039082297314"/>
    <n v="0.55301960917702686"/>
    <x v="0"/>
    <n v="691.755"/>
  </r>
  <r>
    <x v="2945"/>
    <x v="0"/>
    <x v="0"/>
    <x v="5"/>
    <x v="2"/>
    <x v="2939"/>
    <n v="1925.34"/>
    <n v="192.53"/>
    <n v="1090.79"/>
    <n v="642.02"/>
    <n v="1732.81"/>
    <n v="0.37050801876720474"/>
    <n v="0.62949198123279526"/>
    <x v="0"/>
    <n v="240.66749999999999"/>
  </r>
  <r>
    <x v="2946"/>
    <x v="1"/>
    <x v="1"/>
    <x v="5"/>
    <x v="1"/>
    <x v="2940"/>
    <n v="6688.22"/>
    <n v="1672.05"/>
    <n v="5147.72"/>
    <n v="-131.56"/>
    <n v="5016.17"/>
    <n v="-2.6227181295689739E-2"/>
    <n v="1.0262251877428397"/>
    <x v="1"/>
    <n v="836.02750000000003"/>
  </r>
  <r>
    <x v="2947"/>
    <x v="3"/>
    <x v="3"/>
    <x v="1"/>
    <x v="2"/>
    <x v="2941"/>
    <n v="12036.82"/>
    <n v="4814.7299999999996"/>
    <n v="2302.4"/>
    <n v="4919.6899999999996"/>
    <n v="7222.09"/>
    <n v="0.68120031735965625"/>
    <n v="0.31879968264034375"/>
    <x v="0"/>
    <n v="6018.41"/>
  </r>
  <r>
    <x v="2948"/>
    <x v="2"/>
    <x v="2"/>
    <x v="0"/>
    <x v="0"/>
    <x v="2942"/>
    <n v="2923.12"/>
    <n v="438.47"/>
    <n v="1305.1300000000001"/>
    <n v="1179.52"/>
    <n v="2484.6499999999996"/>
    <n v="0.47472279797959477"/>
    <n v="0.5252772020204054"/>
    <x v="0"/>
    <n v="584.62400000000002"/>
  </r>
  <r>
    <x v="2949"/>
    <x v="1"/>
    <x v="1"/>
    <x v="2"/>
    <x v="0"/>
    <x v="2943"/>
    <n v="9571.66"/>
    <n v="2871.5"/>
    <n v="4074.79"/>
    <n v="2625.37"/>
    <n v="6700.16"/>
    <n v="0.39183691135734072"/>
    <n v="0.60816308864265933"/>
    <x v="0"/>
    <n v="1595.2766666666666"/>
  </r>
  <r>
    <x v="2950"/>
    <x v="0"/>
    <x v="7"/>
    <x v="2"/>
    <x v="0"/>
    <x v="2944"/>
    <n v="2052.73"/>
    <n v="205.27"/>
    <n v="789.52"/>
    <n v="1057.93"/>
    <n v="1847.46"/>
    <n v="0.57264027367304304"/>
    <n v="0.42735431348987257"/>
    <x v="0"/>
    <n v="342.12166666666667"/>
  </r>
  <r>
    <x v="2951"/>
    <x v="2"/>
    <x v="2"/>
    <x v="4"/>
    <x v="1"/>
    <x v="2945"/>
    <n v="2047.22"/>
    <n v="307.08"/>
    <n v="1942.81"/>
    <n v="-202.67"/>
    <n v="1740.14"/>
    <n v="-0.11646764053466961"/>
    <n v="1.1164676405346696"/>
    <x v="1"/>
    <n v="292.45999999999998"/>
  </r>
  <r>
    <x v="2952"/>
    <x v="4"/>
    <x v="4"/>
    <x v="0"/>
    <x v="2"/>
    <x v="2946"/>
    <n v="7504.6"/>
    <n v="1651.01"/>
    <n v="2801.35"/>
    <n v="3052.24"/>
    <n v="5853.59"/>
    <n v="0.52143043841471637"/>
    <n v="0.47856956158528352"/>
    <x v="0"/>
    <n v="1500.92"/>
  </r>
  <r>
    <x v="2953"/>
    <x v="0"/>
    <x v="7"/>
    <x v="6"/>
    <x v="1"/>
    <x v="2947"/>
    <n v="783.81"/>
    <n v="78.38"/>
    <n v="408.64"/>
    <n v="296.79000000000002"/>
    <n v="705.43"/>
    <n v="0.42072211275392318"/>
    <n v="0.57927788724607687"/>
    <x v="0"/>
    <n v="261.27"/>
  </r>
  <r>
    <x v="2954"/>
    <x v="0"/>
    <x v="7"/>
    <x v="0"/>
    <x v="0"/>
    <x v="2948"/>
    <n v="2187.39"/>
    <n v="218.74"/>
    <n v="500.6"/>
    <n v="1468.05"/>
    <n v="1968.6499999999999"/>
    <n v="0.74571406801615325"/>
    <n v="0.2542859319838468"/>
    <x v="0"/>
    <n v="437.47799999999995"/>
  </r>
  <r>
    <x v="2955"/>
    <x v="1"/>
    <x v="1"/>
    <x v="0"/>
    <x v="2"/>
    <x v="2949"/>
    <n v="8711.6200000000008"/>
    <n v="2613.48"/>
    <n v="3764"/>
    <n v="2334.14"/>
    <n v="6098.1400000000012"/>
    <n v="0.38276261286228253"/>
    <n v="0.61723738713771725"/>
    <x v="0"/>
    <n v="1742.3240000000001"/>
  </r>
  <r>
    <x v="2956"/>
    <x v="1"/>
    <x v="1"/>
    <x v="0"/>
    <x v="2"/>
    <x v="2950"/>
    <n v="6005.62"/>
    <n v="1501.41"/>
    <n v="3557.69"/>
    <n v="946.53"/>
    <n v="4504.21"/>
    <n v="0.21014339917543809"/>
    <n v="0.78985882096971505"/>
    <x v="0"/>
    <n v="1201.124"/>
  </r>
  <r>
    <x v="2957"/>
    <x v="2"/>
    <x v="2"/>
    <x v="6"/>
    <x v="0"/>
    <x v="2951"/>
    <n v="2205.16"/>
    <n v="330.77"/>
    <n v="762.73"/>
    <n v="1111.6500000000001"/>
    <n v="1874.3899999999999"/>
    <n v="0.59307294639856178"/>
    <n v="0.40692171853242926"/>
    <x v="0"/>
    <n v="735.05333333333328"/>
  </r>
  <r>
    <x v="2958"/>
    <x v="2"/>
    <x v="2"/>
    <x v="4"/>
    <x v="0"/>
    <x v="2952"/>
    <n v="3684.98"/>
    <n v="552.75"/>
    <n v="1548.46"/>
    <n v="1583.77"/>
    <n v="3132.23"/>
    <n v="0.50563655925650419"/>
    <n v="0.49436344074349586"/>
    <x v="0"/>
    <n v="526.42571428571432"/>
  </r>
  <r>
    <x v="2959"/>
    <x v="3"/>
    <x v="3"/>
    <x v="6"/>
    <x v="0"/>
    <x v="2953"/>
    <n v="12688.27"/>
    <n v="5075.3100000000004"/>
    <n v="2195.42"/>
    <n v="5417.54"/>
    <n v="7612.96"/>
    <n v="0.7116207099472478"/>
    <n v="0.28837929005275215"/>
    <x v="0"/>
    <n v="4229.4233333333332"/>
  </r>
  <r>
    <x v="2960"/>
    <x v="1"/>
    <x v="1"/>
    <x v="3"/>
    <x v="0"/>
    <x v="2954"/>
    <n v="17772.11"/>
    <n v="5331.63"/>
    <n v="2726.97"/>
    <n v="9713.51"/>
    <n v="12440.48"/>
    <n v="0.7807986508559156"/>
    <n v="0.21920134914408446"/>
    <x v="0"/>
    <n v="4443.0275000000001"/>
  </r>
  <r>
    <x v="2961"/>
    <x v="0"/>
    <x v="0"/>
    <x v="4"/>
    <x v="0"/>
    <x v="2955"/>
    <n v="1284.5899999999999"/>
    <n v="128.46"/>
    <n v="1041.78"/>
    <n v="114.36"/>
    <n v="1156.1299999999999"/>
    <n v="9.8916211844688753E-2"/>
    <n v="0.9010924377016426"/>
    <x v="2"/>
    <n v="183.51285714285714"/>
  </r>
  <r>
    <x v="2962"/>
    <x v="0"/>
    <x v="7"/>
    <x v="3"/>
    <x v="0"/>
    <x v="2956"/>
    <n v="1101.77"/>
    <n v="110.18"/>
    <n v="629.20000000000005"/>
    <n v="362.4"/>
    <n v="991.58999999999992"/>
    <n v="0.36547363325568027"/>
    <n v="0.63453645155759952"/>
    <x v="0"/>
    <n v="275.4425"/>
  </r>
  <r>
    <x v="2963"/>
    <x v="4"/>
    <x v="4"/>
    <x v="3"/>
    <x v="2"/>
    <x v="2957"/>
    <n v="10665.03"/>
    <n v="2879.56"/>
    <n v="2091.81"/>
    <n v="5693.67"/>
    <n v="7785.4700000000012"/>
    <n v="0.73132001022417392"/>
    <n v="0.2686812742197966"/>
    <x v="0"/>
    <n v="2666.2575000000002"/>
  </r>
  <r>
    <x v="2964"/>
    <x v="2"/>
    <x v="2"/>
    <x v="3"/>
    <x v="0"/>
    <x v="2958"/>
    <n v="1944.22"/>
    <n v="291.63"/>
    <n v="989.57"/>
    <n v="663.02"/>
    <n v="1652.5900000000001"/>
    <n v="0.40120053975880282"/>
    <n v="0.59879946024119712"/>
    <x v="0"/>
    <n v="486.05500000000001"/>
  </r>
  <r>
    <x v="2965"/>
    <x v="2"/>
    <x v="2"/>
    <x v="2"/>
    <x v="0"/>
    <x v="2959"/>
    <n v="2978.79"/>
    <n v="446.82"/>
    <n v="1096.46"/>
    <n v="1435.52"/>
    <n v="2531.9699999999998"/>
    <n v="0.56695774436505963"/>
    <n v="0.43304620512881281"/>
    <x v="0"/>
    <n v="496.46499999999997"/>
  </r>
  <r>
    <x v="2966"/>
    <x v="0"/>
    <x v="7"/>
    <x v="1"/>
    <x v="1"/>
    <x v="2960"/>
    <n v="167.03"/>
    <n v="16.7"/>
    <n v="158.51"/>
    <n v="-8.18"/>
    <n v="150.33000000000001"/>
    <n v="-5.4413623361937065E-2"/>
    <n v="1.054413623361937"/>
    <x v="1"/>
    <n v="83.515000000000001"/>
  </r>
  <r>
    <x v="2967"/>
    <x v="4"/>
    <x v="5"/>
    <x v="1"/>
    <x v="2"/>
    <x v="2961"/>
    <n v="6319.01"/>
    <n v="1390.18"/>
    <n v="1946.98"/>
    <n v="2981.85"/>
    <n v="4928.83"/>
    <n v="0.60498130387941962"/>
    <n v="0.39501869612058033"/>
    <x v="0"/>
    <n v="3159.5050000000001"/>
  </r>
  <r>
    <x v="2968"/>
    <x v="2"/>
    <x v="2"/>
    <x v="3"/>
    <x v="1"/>
    <x v="2962"/>
    <n v="851.9"/>
    <n v="127.79"/>
    <n v="808.45"/>
    <n v="-84.34"/>
    <n v="724.11"/>
    <n v="-0.11647401637872699"/>
    <n v="1.116474016378727"/>
    <x v="1"/>
    <n v="212.97499999999999"/>
  </r>
  <r>
    <x v="2969"/>
    <x v="4"/>
    <x v="4"/>
    <x v="3"/>
    <x v="0"/>
    <x v="2963"/>
    <n v="3141.18"/>
    <n v="691.06"/>
    <n v="2980.98"/>
    <n v="-530.86"/>
    <n v="2450.12"/>
    <n v="-0.2166669387621831"/>
    <n v="1.2166669387621831"/>
    <x v="1"/>
    <n v="785.29499999999996"/>
  </r>
  <r>
    <x v="2970"/>
    <x v="2"/>
    <x v="2"/>
    <x v="7"/>
    <x v="1"/>
    <x v="2964"/>
    <n v="1262.3800000000001"/>
    <n v="189.36"/>
    <n v="622.02"/>
    <n v="451"/>
    <n v="1073.02"/>
    <n v="0.42030903431436506"/>
    <n v="0.57969096568563494"/>
    <x v="0"/>
    <n v="1262.3800000000001"/>
  </r>
  <r>
    <x v="2971"/>
    <x v="1"/>
    <x v="1"/>
    <x v="5"/>
    <x v="0"/>
    <x v="2965"/>
    <n v="6413.23"/>
    <n v="1603.31"/>
    <n v="5657.25"/>
    <n v="-847.33"/>
    <n v="4809.92"/>
    <n v="-0.1761630131062471"/>
    <n v="1.176163013106247"/>
    <x v="1"/>
    <n v="801.65374999999995"/>
  </r>
  <r>
    <x v="2972"/>
    <x v="0"/>
    <x v="7"/>
    <x v="1"/>
    <x v="2"/>
    <x v="2966"/>
    <n v="1826.32"/>
    <n v="182.63"/>
    <n v="440.24"/>
    <n v="1203.45"/>
    <n v="1643.69"/>
    <n v="0.73216360749289711"/>
    <n v="0.26783639250710289"/>
    <x v="0"/>
    <n v="913.16"/>
  </r>
  <r>
    <x v="2973"/>
    <x v="4"/>
    <x v="4"/>
    <x v="5"/>
    <x v="0"/>
    <x v="2967"/>
    <n v="4079.82"/>
    <n v="897.56"/>
    <n v="3871.75"/>
    <n v="-689.49"/>
    <n v="3182.26"/>
    <n v="-0.21666677141402649"/>
    <n v="1.2166667714140265"/>
    <x v="1"/>
    <n v="509.97750000000002"/>
  </r>
  <r>
    <x v="2974"/>
    <x v="2"/>
    <x v="2"/>
    <x v="5"/>
    <x v="0"/>
    <x v="2968"/>
    <n v="3208.51"/>
    <n v="481.28"/>
    <n v="1878.5"/>
    <n v="848.73"/>
    <n v="2727.2300000000005"/>
    <n v="0.31120587555871704"/>
    <n v="0.68879412444128274"/>
    <x v="0"/>
    <n v="401.06375000000003"/>
  </r>
  <r>
    <x v="2975"/>
    <x v="2"/>
    <x v="2"/>
    <x v="7"/>
    <x v="1"/>
    <x v="2969"/>
    <n v="1217.75"/>
    <n v="182.66"/>
    <n v="634.82000000000005"/>
    <n v="400.27"/>
    <n v="1035.0899999999999"/>
    <n v="0.38670067337139769"/>
    <n v="0.61329932662860243"/>
    <x v="0"/>
    <n v="1217.75"/>
  </r>
  <r>
    <x v="2976"/>
    <x v="3"/>
    <x v="3"/>
    <x v="5"/>
    <x v="0"/>
    <x v="2970"/>
    <n v="7354.74"/>
    <n v="2574.16"/>
    <n v="4946.8100000000004"/>
    <n v="-166.23"/>
    <n v="4780.58"/>
    <n v="-3.4771931439281423E-2"/>
    <n v="1.0347719314392816"/>
    <x v="1"/>
    <n v="919.34249999999997"/>
  </r>
  <r>
    <x v="2977"/>
    <x v="1"/>
    <x v="1"/>
    <x v="4"/>
    <x v="0"/>
    <x v="2971"/>
    <n v="8560.57"/>
    <n v="2568.17"/>
    <n v="3620.99"/>
    <n v="2371.41"/>
    <n v="5992.4"/>
    <n v="0.39573626593685335"/>
    <n v="0.60426373406314671"/>
    <x v="0"/>
    <n v="1222.9385714285713"/>
  </r>
  <r>
    <x v="2978"/>
    <x v="4"/>
    <x v="4"/>
    <x v="7"/>
    <x v="1"/>
    <x v="2972"/>
    <n v="1836.32"/>
    <n v="403.99"/>
    <n v="1307.6300000000001"/>
    <n v="124.7"/>
    <n v="1432.33"/>
    <n v="8.7060942659861904E-2"/>
    <n v="0.91293905734013825"/>
    <x v="2"/>
    <n v="1836.32"/>
  </r>
  <r>
    <x v="2979"/>
    <x v="3"/>
    <x v="3"/>
    <x v="5"/>
    <x v="0"/>
    <x v="2973"/>
    <n v="15121.64"/>
    <n v="6048.66"/>
    <n v="4475.0600000000004"/>
    <n v="4597.92"/>
    <n v="9072.98"/>
    <n v="0.50677065308200842"/>
    <n v="0.49322934691799175"/>
    <x v="0"/>
    <n v="1890.2049999999999"/>
  </r>
  <r>
    <x v="2980"/>
    <x v="2"/>
    <x v="2"/>
    <x v="5"/>
    <x v="0"/>
    <x v="2974"/>
    <n v="3132.32"/>
    <n v="469.85"/>
    <n v="1354.34"/>
    <n v="1308.1400000000001"/>
    <n v="2662.4700000000003"/>
    <n v="0.49132572385792139"/>
    <n v="0.50867803205294326"/>
    <x v="0"/>
    <n v="391.54"/>
  </r>
  <r>
    <x v="2981"/>
    <x v="1"/>
    <x v="1"/>
    <x v="0"/>
    <x v="0"/>
    <x v="2975"/>
    <n v="6802.78"/>
    <n v="1700.69"/>
    <n v="4253.0200000000004"/>
    <n v="849.06"/>
    <n v="5102.09"/>
    <n v="0.16641415576753837"/>
    <n v="0.83358388425135588"/>
    <x v="0"/>
    <n v="1360.556"/>
  </r>
  <r>
    <x v="2982"/>
    <x v="4"/>
    <x v="5"/>
    <x v="5"/>
    <x v="0"/>
    <x v="2976"/>
    <n v="10846.94"/>
    <n v="2928.67"/>
    <n v="5088.96"/>
    <n v="2829.3"/>
    <n v="7918.27"/>
    <n v="0.35731289789310039"/>
    <n v="0.64268583920477573"/>
    <x v="0"/>
    <n v="1355.8675000000001"/>
  </r>
  <r>
    <x v="2983"/>
    <x v="2"/>
    <x v="2"/>
    <x v="2"/>
    <x v="0"/>
    <x v="2977"/>
    <n v="3012.41"/>
    <n v="451.86"/>
    <n v="1650.73"/>
    <n v="909.82"/>
    <n v="2560.5499999999997"/>
    <n v="0.35532209876784293"/>
    <n v="0.64467790123215718"/>
    <x v="0"/>
    <n v="502.06833333333333"/>
  </r>
  <r>
    <x v="2984"/>
    <x v="3"/>
    <x v="3"/>
    <x v="4"/>
    <x v="2"/>
    <x v="2978"/>
    <n v="7213.38"/>
    <n v="2524.6799999999998"/>
    <n v="4779.41"/>
    <n v="-90.71"/>
    <n v="4688.7000000000007"/>
    <n v="-1.9346513959093134E-2"/>
    <n v="1.0193465139590929"/>
    <x v="1"/>
    <n v="1030.4828571428573"/>
  </r>
  <r>
    <x v="2985"/>
    <x v="0"/>
    <x v="0"/>
    <x v="6"/>
    <x v="2"/>
    <x v="2979"/>
    <n v="976.46"/>
    <n v="97.65"/>
    <n v="533.98"/>
    <n v="344.84"/>
    <n v="878.81000000000006"/>
    <n v="0.39239426042034109"/>
    <n v="0.60761711860356615"/>
    <x v="0"/>
    <n v="325.48666666666668"/>
  </r>
  <r>
    <x v="2986"/>
    <x v="4"/>
    <x v="4"/>
    <x v="1"/>
    <x v="2"/>
    <x v="2980"/>
    <n v="4799.12"/>
    <n v="1055.81"/>
    <n v="2500.41"/>
    <n v="1242.9000000000001"/>
    <n v="3743.31"/>
    <n v="0.33203234570473728"/>
    <n v="0.66796765429526272"/>
    <x v="0"/>
    <n v="2399.56"/>
  </r>
  <r>
    <x v="2987"/>
    <x v="1"/>
    <x v="1"/>
    <x v="3"/>
    <x v="2"/>
    <x v="2981"/>
    <n v="5895.44"/>
    <n v="1473.86"/>
    <n v="2814.89"/>
    <n v="1606.68"/>
    <n v="4421.58"/>
    <n v="0.36337236915310817"/>
    <n v="0.63662536921191071"/>
    <x v="0"/>
    <n v="1473.86"/>
  </r>
  <r>
    <x v="2988"/>
    <x v="4"/>
    <x v="4"/>
    <x v="5"/>
    <x v="0"/>
    <x v="2982"/>
    <n v="15682.15"/>
    <n v="4234.18"/>
    <n v="5155.5600000000004"/>
    <n v="6292.4"/>
    <n v="11447.97"/>
    <n v="0.54965203437814736"/>
    <n v="0.4503470921045391"/>
    <x v="0"/>
    <n v="1960.26875"/>
  </r>
  <r>
    <x v="2989"/>
    <x v="0"/>
    <x v="7"/>
    <x v="4"/>
    <x v="0"/>
    <x v="2983"/>
    <n v="2497.34"/>
    <n v="249.73"/>
    <n v="771.95"/>
    <n v="1475.66"/>
    <n v="2247.61"/>
    <n v="0.65654628694479911"/>
    <n v="0.34345371305520084"/>
    <x v="0"/>
    <n v="356.76285714285717"/>
  </r>
  <r>
    <x v="2990"/>
    <x v="0"/>
    <x v="0"/>
    <x v="3"/>
    <x v="0"/>
    <x v="2984"/>
    <n v="670.07"/>
    <n v="67.010000000000005"/>
    <n v="635.89"/>
    <n v="-32.83"/>
    <n v="603.06000000000006"/>
    <n v="-5.4439027625775203E-2"/>
    <n v="1.0544390276257751"/>
    <x v="1"/>
    <n v="167.51750000000001"/>
  </r>
  <r>
    <x v="2991"/>
    <x v="1"/>
    <x v="1"/>
    <x v="6"/>
    <x v="2"/>
    <x v="2985"/>
    <n v="8501.94"/>
    <n v="2550.58"/>
    <n v="3037.23"/>
    <n v="2914.13"/>
    <n v="5951.3600000000006"/>
    <n v="0.48965782611033443"/>
    <n v="0.51034217388966552"/>
    <x v="0"/>
    <n v="2833.98"/>
  </r>
  <r>
    <x v="2992"/>
    <x v="3"/>
    <x v="6"/>
    <x v="4"/>
    <x v="1"/>
    <x v="2986"/>
    <n v="6570.47"/>
    <n v="2299.67"/>
    <n v="5606.88"/>
    <n v="-1336.08"/>
    <n v="4270.8"/>
    <n v="-0.31284068558583866"/>
    <n v="1.3128406855858388"/>
    <x v="1"/>
    <n v="938.63857142857148"/>
  </r>
  <r>
    <x v="2993"/>
    <x v="2"/>
    <x v="2"/>
    <x v="1"/>
    <x v="2"/>
    <x v="2987"/>
    <n v="2790.71"/>
    <n v="418.61"/>
    <n v="578.36"/>
    <n v="1793.74"/>
    <n v="2372.1"/>
    <n v="0.75618228573837531"/>
    <n v="0.24381771426162474"/>
    <x v="0"/>
    <n v="1395.355"/>
  </r>
  <r>
    <x v="2994"/>
    <x v="0"/>
    <x v="0"/>
    <x v="4"/>
    <x v="2"/>
    <x v="2988"/>
    <n v="1502.03"/>
    <n v="150.19999999999999"/>
    <n v="743.98"/>
    <n v="607.85"/>
    <n v="1351.83"/>
    <n v="0.44964973406419451"/>
    <n v="0.5503502659358056"/>
    <x v="0"/>
    <n v="214.57571428571427"/>
  </r>
  <r>
    <x v="2995"/>
    <x v="3"/>
    <x v="6"/>
    <x v="3"/>
    <x v="2"/>
    <x v="2989"/>
    <n v="8790.51"/>
    <n v="3516.2"/>
    <n v="2517.81"/>
    <n v="2756.49"/>
    <n v="5274.31"/>
    <n v="0.5226257083864998"/>
    <n v="0.47737239563089762"/>
    <x v="0"/>
    <n v="2197.6275000000001"/>
  </r>
  <r>
    <x v="2996"/>
    <x v="3"/>
    <x v="6"/>
    <x v="3"/>
    <x v="1"/>
    <x v="2990"/>
    <n v="5199.1400000000003"/>
    <n v="1819.7"/>
    <n v="3067.04"/>
    <n v="312.39999999999998"/>
    <n v="3379.4400000000005"/>
    <n v="9.2441351229789526E-2"/>
    <n v="0.90755864877021031"/>
    <x v="2"/>
    <n v="1299.7850000000001"/>
  </r>
  <r>
    <x v="2997"/>
    <x v="2"/>
    <x v="2"/>
    <x v="0"/>
    <x v="0"/>
    <x v="2991"/>
    <n v="2718.18"/>
    <n v="407.73"/>
    <n v="1316.72"/>
    <n v="993.73"/>
    <n v="2310.4499999999998"/>
    <n v="0.43010236101192412"/>
    <n v="0.56989763898807599"/>
    <x v="0"/>
    <n v="543.63599999999997"/>
  </r>
  <r>
    <x v="2998"/>
    <x v="1"/>
    <x v="1"/>
    <x v="5"/>
    <x v="1"/>
    <x v="2992"/>
    <n v="4112.1400000000003"/>
    <n v="1028.03"/>
    <n v="3902.42"/>
    <n v="-818.32"/>
    <n v="3084.1100000000006"/>
    <n v="-0.26533424553598928"/>
    <n v="1.2653310031094869"/>
    <x v="1"/>
    <n v="514.01750000000004"/>
  </r>
  <r>
    <x v="2999"/>
    <x v="4"/>
    <x v="4"/>
    <x v="7"/>
    <x v="1"/>
    <x v="2993"/>
    <n v="6190.16"/>
    <n v="1361.83"/>
    <n v="1727.7"/>
    <n v="3100.63"/>
    <n v="4828.33"/>
    <n v="0.64217441641312834"/>
    <n v="0.35782558358687166"/>
    <x v="0"/>
    <n v="6190.16"/>
  </r>
  <r>
    <x v="3000"/>
    <x v="3"/>
    <x v="6"/>
    <x v="4"/>
    <x v="0"/>
    <x v="2994"/>
    <n v="6745.7"/>
    <n v="2361"/>
    <n v="4020.58"/>
    <n v="364.12"/>
    <n v="4384.7"/>
    <n v="8.3043309690514752E-2"/>
    <n v="0.91695669030948523"/>
    <x v="2"/>
    <n v="963.67142857142858"/>
  </r>
  <r>
    <x v="3001"/>
    <x v="4"/>
    <x v="4"/>
    <x v="3"/>
    <x v="1"/>
    <x v="2995"/>
    <n v="6158.14"/>
    <n v="1354.79"/>
    <n v="3412.07"/>
    <n v="1391.28"/>
    <n v="4803.3500000000004"/>
    <n v="0.28964784993806403"/>
    <n v="0.71035215006193597"/>
    <x v="0"/>
    <n v="1539.5350000000001"/>
  </r>
  <r>
    <x v="3002"/>
    <x v="3"/>
    <x v="6"/>
    <x v="2"/>
    <x v="1"/>
    <x v="2996"/>
    <n v="2950.75"/>
    <n v="1032.76"/>
    <n v="2800.26"/>
    <n v="-882.27"/>
    <n v="1917.99"/>
    <n v="-0.45999718455257849"/>
    <n v="1.4599971845525785"/>
    <x v="1"/>
    <n v="491.79166666666669"/>
  </r>
  <r>
    <x v="3003"/>
    <x v="0"/>
    <x v="0"/>
    <x v="1"/>
    <x v="2"/>
    <x v="2997"/>
    <n v="2141.2199999999998"/>
    <n v="214.12"/>
    <n v="367.32"/>
    <n v="1559.78"/>
    <n v="1927.1"/>
    <n v="0.80939235120128694"/>
    <n v="0.19060764879871309"/>
    <x v="0"/>
    <n v="1070.6099999999999"/>
  </r>
  <r>
    <x v="3004"/>
    <x v="0"/>
    <x v="7"/>
    <x v="2"/>
    <x v="0"/>
    <x v="2998"/>
    <n v="1941.24"/>
    <n v="194.12"/>
    <n v="797.87"/>
    <n v="949.24"/>
    <n v="1747.12"/>
    <n v="0.54331700169421682"/>
    <n v="0.45667727460048541"/>
    <x v="0"/>
    <n v="323.54000000000002"/>
  </r>
  <r>
    <x v="3005"/>
    <x v="0"/>
    <x v="7"/>
    <x v="6"/>
    <x v="0"/>
    <x v="2999"/>
    <n v="1739.46"/>
    <n v="173.95"/>
    <n v="511.81"/>
    <n v="1053.7"/>
    <n v="1565.51"/>
    <n v="0.67307139526416315"/>
    <n v="0.3269286047358369"/>
    <x v="0"/>
    <n v="579.82000000000005"/>
  </r>
  <r>
    <x v="3006"/>
    <x v="3"/>
    <x v="6"/>
    <x v="4"/>
    <x v="0"/>
    <x v="3000"/>
    <n v="13087.64"/>
    <n v="5235.0600000000004"/>
    <n v="3539.7"/>
    <n v="4312.8900000000003"/>
    <n v="7852.579999999999"/>
    <n v="0.54923222686047146"/>
    <n v="0.45076904660633832"/>
    <x v="0"/>
    <n v="1869.6628571428571"/>
  </r>
  <r>
    <x v="3007"/>
    <x v="0"/>
    <x v="7"/>
    <x v="0"/>
    <x v="0"/>
    <x v="3001"/>
    <n v="3122.02"/>
    <n v="312.2"/>
    <n v="784.65"/>
    <n v="2025.16"/>
    <n v="2809.82"/>
    <n v="0.72074367753094504"/>
    <n v="0.27925276352221851"/>
    <x v="0"/>
    <n v="624.404"/>
  </r>
  <r>
    <x v="3008"/>
    <x v="2"/>
    <x v="2"/>
    <x v="1"/>
    <x v="1"/>
    <x v="3002"/>
    <n v="1422.71"/>
    <n v="213.41"/>
    <n v="834.36"/>
    <n v="374.94"/>
    <n v="1209.3"/>
    <n v="0.31004713470602829"/>
    <n v="0.68995286529397171"/>
    <x v="0"/>
    <n v="711.35500000000002"/>
  </r>
  <r>
    <x v="3009"/>
    <x v="0"/>
    <x v="7"/>
    <x v="0"/>
    <x v="0"/>
    <x v="3003"/>
    <n v="2300.38"/>
    <n v="230.04"/>
    <n v="793.15"/>
    <n v="1277.19"/>
    <n v="2070.34"/>
    <n v="0.61689867364780659"/>
    <n v="0.38310132635219329"/>
    <x v="0"/>
    <n v="460.07600000000002"/>
  </r>
  <r>
    <x v="3010"/>
    <x v="4"/>
    <x v="4"/>
    <x v="7"/>
    <x v="1"/>
    <x v="3004"/>
    <n v="1422.69"/>
    <n v="312.99"/>
    <n v="1350.14"/>
    <n v="-240.44"/>
    <n v="1109.7"/>
    <n v="-0.21667117238893394"/>
    <n v="1.2166711723889341"/>
    <x v="1"/>
    <n v="1422.69"/>
  </r>
  <r>
    <x v="3011"/>
    <x v="2"/>
    <x v="2"/>
    <x v="3"/>
    <x v="1"/>
    <x v="3005"/>
    <n v="1316.8"/>
    <n v="197.52"/>
    <n v="1172.6500000000001"/>
    <n v="-53.37"/>
    <n v="1119.28"/>
    <n v="-4.768243871059967E-2"/>
    <n v="1.0476824387105999"/>
    <x v="1"/>
    <n v="329.2"/>
  </r>
  <r>
    <x v="3012"/>
    <x v="0"/>
    <x v="0"/>
    <x v="5"/>
    <x v="0"/>
    <x v="3006"/>
    <n v="1805.3"/>
    <n v="180.53"/>
    <n v="1131.03"/>
    <n v="493.74"/>
    <n v="1624.77"/>
    <n v="0.30388301113388355"/>
    <n v="0.69611698886611639"/>
    <x v="0"/>
    <n v="225.66249999999999"/>
  </r>
  <r>
    <x v="3013"/>
    <x v="0"/>
    <x v="0"/>
    <x v="1"/>
    <x v="2"/>
    <x v="3007"/>
    <n v="1273.3800000000001"/>
    <n v="127.34"/>
    <n v="471.26"/>
    <n v="674.78"/>
    <n v="1146.0400000000002"/>
    <n v="0.58879271229625485"/>
    <n v="0.41120728770374498"/>
    <x v="0"/>
    <n v="636.69000000000005"/>
  </r>
  <r>
    <x v="3014"/>
    <x v="3"/>
    <x v="3"/>
    <x v="6"/>
    <x v="2"/>
    <x v="3008"/>
    <n v="10552.57"/>
    <n v="4221.03"/>
    <n v="3327.19"/>
    <n v="3004.35"/>
    <n v="6331.54"/>
    <n v="0.47450541258524781"/>
    <n v="0.52549458741475219"/>
    <x v="0"/>
    <n v="3517.5233333333331"/>
  </r>
  <r>
    <x v="3015"/>
    <x v="0"/>
    <x v="0"/>
    <x v="5"/>
    <x v="0"/>
    <x v="3009"/>
    <n v="630.89"/>
    <n v="63.09"/>
    <n v="598.72"/>
    <n v="-30.91"/>
    <n v="567.79999999999995"/>
    <n v="-5.4438182458612192E-2"/>
    <n v="1.0544557942937656"/>
    <x v="1"/>
    <n v="78.861249999999998"/>
  </r>
  <r>
    <x v="3016"/>
    <x v="4"/>
    <x v="5"/>
    <x v="4"/>
    <x v="0"/>
    <x v="3010"/>
    <n v="8044.73"/>
    <n v="2172.08"/>
    <n v="4912.34"/>
    <n v="960.31"/>
    <n v="5872.65"/>
    <n v="0.16352243024869523"/>
    <n v="0.83647756975130483"/>
    <x v="0"/>
    <n v="1149.2471428571428"/>
  </r>
  <r>
    <x v="3017"/>
    <x v="0"/>
    <x v="0"/>
    <x v="7"/>
    <x v="1"/>
    <x v="3011"/>
    <n v="816"/>
    <n v="81.599999999999994"/>
    <n v="302.85000000000002"/>
    <n v="431.55"/>
    <n v="734.4"/>
    <n v="0.58762254901960786"/>
    <n v="0.41237745098039219"/>
    <x v="0"/>
    <n v="816"/>
  </r>
  <r>
    <x v="3018"/>
    <x v="1"/>
    <x v="1"/>
    <x v="7"/>
    <x v="1"/>
    <x v="3012"/>
    <n v="5022.88"/>
    <n v="1255.72"/>
    <n v="1363.01"/>
    <n v="2404.15"/>
    <n v="3767.16"/>
    <n v="0.63818632603871361"/>
    <n v="0.3618136739612865"/>
    <x v="0"/>
    <n v="5022.88"/>
  </r>
  <r>
    <x v="3019"/>
    <x v="3"/>
    <x v="3"/>
    <x v="0"/>
    <x v="1"/>
    <x v="3013"/>
    <n v="3819.39"/>
    <n v="1336.79"/>
    <n v="3624.61"/>
    <n v="-1142"/>
    <n v="2482.6"/>
    <n v="-0.46000161121404981"/>
    <n v="1.4600056392491743"/>
    <x v="1"/>
    <n v="763.87799999999993"/>
  </r>
  <r>
    <x v="3020"/>
    <x v="3"/>
    <x v="3"/>
    <x v="7"/>
    <x v="1"/>
    <x v="3014"/>
    <n v="4238.16"/>
    <n v="1483.36"/>
    <n v="1899.64"/>
    <n v="855.17"/>
    <n v="2754.8"/>
    <n v="0.31042906926092634"/>
    <n v="0.68957456076666179"/>
    <x v="0"/>
    <n v="4238.16"/>
  </r>
  <r>
    <x v="3021"/>
    <x v="3"/>
    <x v="6"/>
    <x v="1"/>
    <x v="1"/>
    <x v="3015"/>
    <n v="5939.98"/>
    <n v="2078.9899999999998"/>
    <n v="1918.72"/>
    <n v="1942.27"/>
    <n v="3860.99"/>
    <n v="0.50304973594855207"/>
    <n v="0.49695026405144799"/>
    <x v="0"/>
    <n v="2969.99"/>
  </r>
  <r>
    <x v="3022"/>
    <x v="4"/>
    <x v="4"/>
    <x v="0"/>
    <x v="0"/>
    <x v="3016"/>
    <n v="4612.32"/>
    <n v="1014.71"/>
    <n v="3013.79"/>
    <n v="583.82000000000005"/>
    <n v="3597.6099999999997"/>
    <n v="0.1622799580832831"/>
    <n v="0.83772004191671701"/>
    <x v="0"/>
    <n v="922.46399999999994"/>
  </r>
  <r>
    <x v="3023"/>
    <x v="0"/>
    <x v="7"/>
    <x v="5"/>
    <x v="0"/>
    <x v="3017"/>
    <n v="1416.06"/>
    <n v="141.61000000000001"/>
    <n v="1017.78"/>
    <n v="256.67"/>
    <n v="1274.4499999999998"/>
    <n v="0.20139668092118174"/>
    <n v="0.79860331907881843"/>
    <x v="0"/>
    <n v="177.00749999999999"/>
  </r>
  <r>
    <x v="3024"/>
    <x v="4"/>
    <x v="5"/>
    <x v="4"/>
    <x v="0"/>
    <x v="3018"/>
    <n v="13094.99"/>
    <n v="3535.65"/>
    <n v="3225.78"/>
    <n v="6333.56"/>
    <n v="9559.34"/>
    <n v="0.66255201718947132"/>
    <n v="0.33744798281052879"/>
    <x v="0"/>
    <n v="1870.712857142857"/>
  </r>
  <r>
    <x v="3025"/>
    <x v="0"/>
    <x v="0"/>
    <x v="5"/>
    <x v="0"/>
    <x v="3019"/>
    <n v="938.12"/>
    <n v="93.81"/>
    <n v="743.29"/>
    <n v="101.01"/>
    <n v="844.31"/>
    <n v="0.11963615259797943"/>
    <n v="0.88035200341106945"/>
    <x v="0"/>
    <n v="117.265"/>
  </r>
  <r>
    <x v="3026"/>
    <x v="0"/>
    <x v="0"/>
    <x v="6"/>
    <x v="2"/>
    <x v="3020"/>
    <n v="1398.52"/>
    <n v="139.85"/>
    <n v="548.85"/>
    <n v="709.82"/>
    <n v="1258.67"/>
    <n v="0.56394448107923445"/>
    <n v="0.43605551892076555"/>
    <x v="0"/>
    <n v="466.17333333333335"/>
  </r>
  <r>
    <x v="3027"/>
    <x v="0"/>
    <x v="7"/>
    <x v="4"/>
    <x v="1"/>
    <x v="3021"/>
    <n v="560.75"/>
    <n v="56.07"/>
    <n v="532.15"/>
    <n v="-27.48"/>
    <n v="504.68"/>
    <n v="-5.4450344772925416E-2"/>
    <n v="1.0544305302369819"/>
    <x v="1"/>
    <n v="80.107142857142861"/>
  </r>
  <r>
    <x v="3028"/>
    <x v="1"/>
    <x v="1"/>
    <x v="2"/>
    <x v="2"/>
    <x v="3022"/>
    <n v="7263.04"/>
    <n v="1815.76"/>
    <n v="3943.39"/>
    <n v="1503.9"/>
    <n v="5447.28"/>
    <n v="0.27608274221262724"/>
    <n v="0.72391909356596318"/>
    <x v="0"/>
    <n v="1210.5066666666667"/>
  </r>
  <r>
    <x v="3029"/>
    <x v="4"/>
    <x v="4"/>
    <x v="1"/>
    <x v="1"/>
    <x v="3023"/>
    <n v="4882.26"/>
    <n v="1074.0999999999999"/>
    <n v="2267.9499999999998"/>
    <n v="1540.21"/>
    <n v="3808.1600000000003"/>
    <n v="0.40444991807066927"/>
    <n v="0.59555008192933057"/>
    <x v="0"/>
    <n v="2441.13"/>
  </r>
  <r>
    <x v="3030"/>
    <x v="3"/>
    <x v="3"/>
    <x v="6"/>
    <x v="0"/>
    <x v="3024"/>
    <n v="10131.299999999999"/>
    <n v="4052.52"/>
    <n v="3026.71"/>
    <n v="3052.07"/>
    <n v="6078.7799999999988"/>
    <n v="0.50208594487709712"/>
    <n v="0.49791405512290304"/>
    <x v="0"/>
    <n v="3377.1"/>
  </r>
  <r>
    <x v="3031"/>
    <x v="4"/>
    <x v="4"/>
    <x v="6"/>
    <x v="1"/>
    <x v="3025"/>
    <n v="3343.41"/>
    <n v="735.55"/>
    <n v="1980.46"/>
    <n v="627.4"/>
    <n v="2607.8599999999997"/>
    <n v="0.24058039925456123"/>
    <n v="0.75941960074543891"/>
    <x v="0"/>
    <n v="1114.47"/>
  </r>
  <r>
    <x v="3032"/>
    <x v="1"/>
    <x v="1"/>
    <x v="0"/>
    <x v="0"/>
    <x v="3026"/>
    <n v="9125.43"/>
    <n v="2737.63"/>
    <n v="2705.96"/>
    <n v="3681.84"/>
    <n v="6387.8"/>
    <n v="0.57638623626287611"/>
    <n v="0.42361376373712389"/>
    <x v="0"/>
    <n v="1825.086"/>
  </r>
  <r>
    <x v="3033"/>
    <x v="4"/>
    <x v="4"/>
    <x v="3"/>
    <x v="0"/>
    <x v="3027"/>
    <n v="9106.48"/>
    <n v="2458.75"/>
    <n v="3002.2"/>
    <n v="3645.53"/>
    <n v="6647.73"/>
    <n v="0.54838719382405732"/>
    <n v="0.45161280617594279"/>
    <x v="0"/>
    <n v="2276.62"/>
  </r>
  <r>
    <x v="3034"/>
    <x v="0"/>
    <x v="0"/>
    <x v="0"/>
    <x v="2"/>
    <x v="3028"/>
    <n v="954.48"/>
    <n v="95.45"/>
    <n v="746.99"/>
    <n v="112.04"/>
    <n v="859.03"/>
    <n v="0.13042617836396866"/>
    <n v="0.86957382163603136"/>
    <x v="0"/>
    <n v="190.89600000000002"/>
  </r>
  <r>
    <x v="3035"/>
    <x v="2"/>
    <x v="2"/>
    <x v="1"/>
    <x v="2"/>
    <x v="3029"/>
    <n v="2711.76"/>
    <n v="406.76"/>
    <n v="640.39"/>
    <n v="1664.61"/>
    <n v="2305"/>
    <n v="0.72217353579175703"/>
    <n v="0.27782646420824292"/>
    <x v="0"/>
    <n v="1355.88"/>
  </r>
  <r>
    <x v="3036"/>
    <x v="2"/>
    <x v="2"/>
    <x v="1"/>
    <x v="2"/>
    <x v="3030"/>
    <n v="2666.34"/>
    <n v="399.95"/>
    <n v="736.68"/>
    <n v="1529.7"/>
    <n v="2266.3900000000003"/>
    <n v="0.67495003066550763"/>
    <n v="0.32504555703122578"/>
    <x v="0"/>
    <n v="1333.17"/>
  </r>
  <r>
    <x v="3037"/>
    <x v="0"/>
    <x v="7"/>
    <x v="0"/>
    <x v="2"/>
    <x v="3031"/>
    <n v="1336.1"/>
    <n v="133.61000000000001"/>
    <n v="793.3"/>
    <n v="409.19"/>
    <n v="1202.4899999999998"/>
    <n v="0.34028557410040838"/>
    <n v="0.65971442589959173"/>
    <x v="0"/>
    <n v="267.21999999999997"/>
  </r>
  <r>
    <x v="3038"/>
    <x v="0"/>
    <x v="0"/>
    <x v="3"/>
    <x v="1"/>
    <x v="3032"/>
    <n v="1085.19"/>
    <n v="108.52"/>
    <n v="710.6"/>
    <n v="266.07"/>
    <n v="976.67000000000007"/>
    <n v="0.27242569137989286"/>
    <n v="0.72757430862010708"/>
    <x v="0"/>
    <n v="271.29750000000001"/>
  </r>
  <r>
    <x v="3039"/>
    <x v="0"/>
    <x v="7"/>
    <x v="4"/>
    <x v="1"/>
    <x v="3033"/>
    <n v="930.28"/>
    <n v="93.03"/>
    <n v="815.06"/>
    <n v="22.2"/>
    <n v="837.25"/>
    <n v="2.6515377724693937E-2"/>
    <n v="0.97349656613914592"/>
    <x v="2"/>
    <n v="132.89714285714285"/>
  </r>
  <r>
    <x v="3040"/>
    <x v="0"/>
    <x v="0"/>
    <x v="0"/>
    <x v="0"/>
    <x v="3034"/>
    <n v="1946.83"/>
    <n v="194.68"/>
    <n v="508.63"/>
    <n v="1243.52"/>
    <n v="1752.1499999999999"/>
    <n v="0.70971092657592105"/>
    <n v="0.290289073424079"/>
    <x v="0"/>
    <n v="389.36599999999999"/>
  </r>
  <r>
    <x v="3041"/>
    <x v="4"/>
    <x v="5"/>
    <x v="1"/>
    <x v="1"/>
    <x v="3035"/>
    <n v="2737.42"/>
    <n v="602.23"/>
    <n v="1718.31"/>
    <n v="416.87"/>
    <n v="2135.19"/>
    <n v="0.19523789451992563"/>
    <n v="0.80475742205611678"/>
    <x v="0"/>
    <n v="1368.71"/>
  </r>
  <r>
    <x v="3042"/>
    <x v="0"/>
    <x v="7"/>
    <x v="3"/>
    <x v="0"/>
    <x v="3036"/>
    <n v="2544.25"/>
    <n v="254.43"/>
    <n v="488.69"/>
    <n v="1801.14"/>
    <n v="2289.8200000000002"/>
    <n v="0.78658584517560326"/>
    <n v="0.21341852197989361"/>
    <x v="0"/>
    <n v="636.0625"/>
  </r>
  <r>
    <x v="3043"/>
    <x v="0"/>
    <x v="0"/>
    <x v="1"/>
    <x v="1"/>
    <x v="3037"/>
    <n v="324.67"/>
    <n v="32.47"/>
    <n v="308.12"/>
    <n v="-15.91"/>
    <n v="292.20000000000005"/>
    <n v="-5.4449007529089655E-2"/>
    <n v="1.0544832306639287"/>
    <x v="1"/>
    <n v="162.33500000000001"/>
  </r>
  <r>
    <x v="3044"/>
    <x v="0"/>
    <x v="7"/>
    <x v="3"/>
    <x v="0"/>
    <x v="3038"/>
    <n v="2529.58"/>
    <n v="252.96"/>
    <n v="570.09"/>
    <n v="1706.53"/>
    <n v="2276.62"/>
    <n v="0.74958930344106611"/>
    <n v="0.25041069655893389"/>
    <x v="0"/>
    <n v="632.39499999999998"/>
  </r>
  <r>
    <x v="3045"/>
    <x v="3"/>
    <x v="3"/>
    <x v="3"/>
    <x v="1"/>
    <x v="3039"/>
    <n v="5159.05"/>
    <n v="1805.67"/>
    <n v="3288.82"/>
    <n v="64.56"/>
    <n v="3353.38"/>
    <n v="1.9252217165963894E-2"/>
    <n v="0.98074778283403607"/>
    <x v="2"/>
    <n v="1289.7625"/>
  </r>
  <r>
    <x v="3046"/>
    <x v="1"/>
    <x v="1"/>
    <x v="5"/>
    <x v="0"/>
    <x v="3040"/>
    <n v="10388.52"/>
    <n v="3116.56"/>
    <n v="3852.16"/>
    <n v="3419.8"/>
    <n v="7271.9600000000009"/>
    <n v="0.47027211370799615"/>
    <n v="0.52972788629200374"/>
    <x v="0"/>
    <n v="1298.5650000000001"/>
  </r>
  <r>
    <x v="3047"/>
    <x v="3"/>
    <x v="3"/>
    <x v="0"/>
    <x v="0"/>
    <x v="3041"/>
    <n v="10380.49"/>
    <n v="4152.2"/>
    <n v="4400.92"/>
    <n v="1827.37"/>
    <n v="6228.29"/>
    <n v="0.29339834850336127"/>
    <n v="0.70660165149663878"/>
    <x v="0"/>
    <n v="2076.098"/>
  </r>
  <r>
    <x v="3048"/>
    <x v="4"/>
    <x v="5"/>
    <x v="0"/>
    <x v="1"/>
    <x v="3042"/>
    <n v="4345.25"/>
    <n v="955.95"/>
    <n v="3515.95"/>
    <n v="-126.66"/>
    <n v="3389.3"/>
    <n v="-3.7370548490838811E-2"/>
    <n v="1.0373675980290915"/>
    <x v="1"/>
    <n v="869.05"/>
  </r>
  <r>
    <x v="3049"/>
    <x v="4"/>
    <x v="4"/>
    <x v="0"/>
    <x v="0"/>
    <x v="3043"/>
    <n v="12156.21"/>
    <n v="3282.18"/>
    <n v="3475.05"/>
    <n v="5398.98"/>
    <n v="8874.0299999999988"/>
    <n v="0.60840227044533324"/>
    <n v="0.39159772955466687"/>
    <x v="0"/>
    <n v="2431.2419999999997"/>
  </r>
  <r>
    <x v="3050"/>
    <x v="1"/>
    <x v="1"/>
    <x v="3"/>
    <x v="0"/>
    <x v="3044"/>
    <n v="10310.16"/>
    <n v="3093.05"/>
    <n v="3801.16"/>
    <n v="3415.95"/>
    <n v="7217.11"/>
    <n v="0.47331272489957893"/>
    <n v="0.52668727510042113"/>
    <x v="0"/>
    <n v="2577.54"/>
  </r>
  <r>
    <x v="3051"/>
    <x v="0"/>
    <x v="0"/>
    <x v="3"/>
    <x v="0"/>
    <x v="3045"/>
    <n v="2048.7399999999998"/>
    <n v="204.87"/>
    <n v="611.98"/>
    <n v="1231.8800000000001"/>
    <n v="1843.87"/>
    <n v="0.66809482230309092"/>
    <n v="0.33189975432107471"/>
    <x v="0"/>
    <n v="512.18499999999995"/>
  </r>
  <r>
    <x v="3052"/>
    <x v="4"/>
    <x v="4"/>
    <x v="1"/>
    <x v="2"/>
    <x v="3046"/>
    <n v="6502.63"/>
    <n v="1430.58"/>
    <n v="2443.2800000000002"/>
    <n v="2628.77"/>
    <n v="5072.05"/>
    <n v="0.51828550586054944"/>
    <n v="0.48171449413945056"/>
    <x v="0"/>
    <n v="3251.3150000000001"/>
  </r>
  <r>
    <x v="3053"/>
    <x v="3"/>
    <x v="3"/>
    <x v="6"/>
    <x v="2"/>
    <x v="3047"/>
    <n v="9228.2199999999993"/>
    <n v="3691.29"/>
    <n v="2351.65"/>
    <n v="3185.29"/>
    <n v="5536.9299999999994"/>
    <n v="0.57528088670075295"/>
    <n v="0.42472091935422707"/>
    <x v="0"/>
    <n v="3076.0733333333333"/>
  </r>
  <r>
    <x v="3054"/>
    <x v="3"/>
    <x v="3"/>
    <x v="0"/>
    <x v="2"/>
    <x v="3048"/>
    <n v="6563.88"/>
    <n v="2297.36"/>
    <n v="3115.46"/>
    <n v="1151.07"/>
    <n v="4266.5200000000004"/>
    <n v="0.26979130532612056"/>
    <n v="0.73021103850444857"/>
    <x v="0"/>
    <n v="1312.7760000000001"/>
  </r>
  <r>
    <x v="3055"/>
    <x v="3"/>
    <x v="6"/>
    <x v="5"/>
    <x v="0"/>
    <x v="3049"/>
    <n v="6494.41"/>
    <n v="2273.04"/>
    <n v="5127.79"/>
    <n v="-906.43"/>
    <n v="4221.37"/>
    <n v="-0.21472412984410275"/>
    <n v="1.2147217609449066"/>
    <x v="1"/>
    <n v="811.80124999999998"/>
  </r>
  <r>
    <x v="3056"/>
    <x v="0"/>
    <x v="0"/>
    <x v="2"/>
    <x v="1"/>
    <x v="3050"/>
    <n v="263.52999999999997"/>
    <n v="26.35"/>
    <n v="250.09"/>
    <n v="-12.91"/>
    <n v="237.17999999999998"/>
    <n v="-5.4431233662197494E-2"/>
    <n v="1.0544312336621975"/>
    <x v="1"/>
    <n v="43.92166666666666"/>
  </r>
  <r>
    <x v="3057"/>
    <x v="4"/>
    <x v="5"/>
    <x v="1"/>
    <x v="2"/>
    <x v="3051"/>
    <n v="10150.6"/>
    <n v="2740.66"/>
    <n v="1684.6"/>
    <n v="5725.34"/>
    <n v="7409.9400000000005"/>
    <n v="0.77265672866446955"/>
    <n v="0.22734327133553037"/>
    <x v="0"/>
    <n v="5075.3"/>
  </r>
  <r>
    <x v="3058"/>
    <x v="1"/>
    <x v="1"/>
    <x v="1"/>
    <x v="1"/>
    <x v="3052"/>
    <n v="5947.41"/>
    <n v="1486.85"/>
    <n v="2305.41"/>
    <n v="2155.15"/>
    <n v="4460.5599999999995"/>
    <n v="0.48315682335850213"/>
    <n v="0.51684317664149793"/>
    <x v="0"/>
    <n v="2973.7049999999999"/>
  </r>
  <r>
    <x v="3059"/>
    <x v="0"/>
    <x v="0"/>
    <x v="7"/>
    <x v="1"/>
    <x v="3053"/>
    <n v="653.79999999999995"/>
    <n v="65.38"/>
    <n v="228.98"/>
    <n v="359.44"/>
    <n v="588.41999999999996"/>
    <n v="0.61085619115597711"/>
    <n v="0.389143808844023"/>
    <x v="0"/>
    <n v="653.79999999999995"/>
  </r>
  <r>
    <x v="3060"/>
    <x v="3"/>
    <x v="6"/>
    <x v="0"/>
    <x v="1"/>
    <x v="3054"/>
    <n v="1362.17"/>
    <n v="476.76"/>
    <n v="1292.7"/>
    <n v="-407.29"/>
    <n v="885.41000000000008"/>
    <n v="-0.46000158118837597"/>
    <n v="1.460001581188376"/>
    <x v="1"/>
    <n v="272.43400000000003"/>
  </r>
  <r>
    <x v="3061"/>
    <x v="2"/>
    <x v="2"/>
    <x v="4"/>
    <x v="2"/>
    <x v="3055"/>
    <n v="2618.7399999999998"/>
    <n v="392.81"/>
    <n v="1632.95"/>
    <n v="592.98"/>
    <n v="2225.9299999999998"/>
    <n v="0.26639651741070025"/>
    <n v="0.73360348258929986"/>
    <x v="0"/>
    <n v="374.10571428571427"/>
  </r>
  <r>
    <x v="3062"/>
    <x v="3"/>
    <x v="3"/>
    <x v="1"/>
    <x v="2"/>
    <x v="3056"/>
    <n v="10528.22"/>
    <n v="4211.29"/>
    <n v="2402.54"/>
    <n v="3914.39"/>
    <n v="6316.9299999999994"/>
    <n v="0.61966651522179295"/>
    <n v="0.38033348477820716"/>
    <x v="0"/>
    <n v="5264.11"/>
  </r>
  <r>
    <x v="3063"/>
    <x v="0"/>
    <x v="0"/>
    <x v="7"/>
    <x v="1"/>
    <x v="3057"/>
    <n v="726.92"/>
    <n v="72.69"/>
    <n v="304.14999999999998"/>
    <n v="350.08"/>
    <n v="654.23"/>
    <n v="0.53510233404154495"/>
    <n v="0.46489766595845494"/>
    <x v="0"/>
    <n v="726.92"/>
  </r>
  <r>
    <x v="3064"/>
    <x v="0"/>
    <x v="7"/>
    <x v="2"/>
    <x v="1"/>
    <x v="3058"/>
    <n v="1257.01"/>
    <n v="125.7"/>
    <n v="942.75"/>
    <n v="188.56"/>
    <n v="1131.31"/>
    <n v="0.16667403275848353"/>
    <n v="0.83332596724151653"/>
    <x v="0"/>
    <n v="209.50166666666667"/>
  </r>
  <r>
    <x v="3065"/>
    <x v="3"/>
    <x v="6"/>
    <x v="5"/>
    <x v="2"/>
    <x v="3059"/>
    <n v="6256.32"/>
    <n v="2189.71"/>
    <n v="4623.75"/>
    <n v="-557.14"/>
    <n v="4066.6099999999997"/>
    <n v="-0.13700354841010082"/>
    <n v="1.1370035484101009"/>
    <x v="1"/>
    <n v="782.04"/>
  </r>
  <r>
    <x v="3066"/>
    <x v="1"/>
    <x v="1"/>
    <x v="2"/>
    <x v="0"/>
    <x v="3060"/>
    <n v="7293.39"/>
    <n v="1823.35"/>
    <n v="4960.67"/>
    <n v="509.37"/>
    <n v="5470.0400000000009"/>
    <n v="9.311997718481034E-2"/>
    <n v="0.90688002281518953"/>
    <x v="2"/>
    <n v="1215.5650000000001"/>
  </r>
  <r>
    <x v="3067"/>
    <x v="1"/>
    <x v="1"/>
    <x v="4"/>
    <x v="2"/>
    <x v="3061"/>
    <n v="5402.56"/>
    <n v="1350.64"/>
    <n v="3347.55"/>
    <n v="704.37"/>
    <n v="4051.92"/>
    <n v="0.17383610732689689"/>
    <n v="0.8261638926731032"/>
    <x v="0"/>
    <n v="771.79428571428582"/>
  </r>
  <r>
    <x v="3068"/>
    <x v="4"/>
    <x v="5"/>
    <x v="0"/>
    <x v="0"/>
    <x v="3062"/>
    <n v="11051.89"/>
    <n v="2984.01"/>
    <n v="3630.77"/>
    <n v="4437.1099999999997"/>
    <n v="8067.8799999999992"/>
    <n v="0.54997223558109443"/>
    <n v="0.45002776441890563"/>
    <x v="0"/>
    <n v="2210.3779999999997"/>
  </r>
  <r>
    <x v="3069"/>
    <x v="4"/>
    <x v="5"/>
    <x v="3"/>
    <x v="0"/>
    <x v="3063"/>
    <n v="9406.8799999999992"/>
    <n v="2539.86"/>
    <n v="2788.58"/>
    <n v="4078.44"/>
    <n v="6867.0199999999986"/>
    <n v="0.59391701203724478"/>
    <n v="0.40608298796275538"/>
    <x v="0"/>
    <n v="2351.7199999999998"/>
  </r>
  <r>
    <x v="3070"/>
    <x v="1"/>
    <x v="1"/>
    <x v="7"/>
    <x v="1"/>
    <x v="3064"/>
    <n v="4584.3100000000004"/>
    <n v="1146.08"/>
    <n v="1901.13"/>
    <n v="1537.11"/>
    <n v="3438.2300000000005"/>
    <n v="0.44706433251993022"/>
    <n v="0.55293857595332474"/>
    <x v="0"/>
    <n v="4584.3100000000004"/>
  </r>
  <r>
    <x v="3071"/>
    <x v="2"/>
    <x v="2"/>
    <x v="3"/>
    <x v="2"/>
    <x v="3065"/>
    <n v="3259.03"/>
    <n v="488.85"/>
    <n v="1324.72"/>
    <n v="1445.46"/>
    <n v="2770.1800000000003"/>
    <n v="0.52179280768758707"/>
    <n v="0.47820719231241288"/>
    <x v="0"/>
    <n v="814.75750000000005"/>
  </r>
  <r>
    <x v="3072"/>
    <x v="1"/>
    <x v="1"/>
    <x v="2"/>
    <x v="2"/>
    <x v="3066"/>
    <n v="7537.42"/>
    <n v="1884.35"/>
    <n v="4570.05"/>
    <n v="1083.01"/>
    <n v="5653.07"/>
    <n v="0.19157908888444686"/>
    <n v="0.8084191421652307"/>
    <x v="0"/>
    <n v="1256.2366666666667"/>
  </r>
  <r>
    <x v="3073"/>
    <x v="4"/>
    <x v="5"/>
    <x v="2"/>
    <x v="2"/>
    <x v="3067"/>
    <n v="2575.59"/>
    <n v="566.63"/>
    <n v="2444.2399999999998"/>
    <n v="-435.27"/>
    <n v="2008.96"/>
    <n v="-0.21666434374004459"/>
    <n v="1.2166693214399489"/>
    <x v="1"/>
    <n v="429.26500000000004"/>
  </r>
  <r>
    <x v="3074"/>
    <x v="3"/>
    <x v="3"/>
    <x v="6"/>
    <x v="2"/>
    <x v="3068"/>
    <n v="4077.92"/>
    <n v="1427.27"/>
    <n v="3130.07"/>
    <n v="-479.43"/>
    <n v="2650.65"/>
    <n v="-0.18087261615075548"/>
    <n v="1.1808688434912191"/>
    <x v="1"/>
    <n v="1359.3066666666666"/>
  </r>
  <r>
    <x v="3075"/>
    <x v="2"/>
    <x v="2"/>
    <x v="6"/>
    <x v="0"/>
    <x v="3069"/>
    <n v="2375.36"/>
    <n v="356.3"/>
    <n v="817.01"/>
    <n v="1202.05"/>
    <n v="2019.0600000000002"/>
    <n v="0.59535130209107201"/>
    <n v="0.40464869790892788"/>
    <x v="0"/>
    <n v="791.78666666666675"/>
  </r>
  <r>
    <x v="3076"/>
    <x v="3"/>
    <x v="3"/>
    <x v="5"/>
    <x v="1"/>
    <x v="3070"/>
    <n v="7702.17"/>
    <n v="2695.76"/>
    <n v="3767.19"/>
    <n v="1239.23"/>
    <n v="5006.41"/>
    <n v="0.24752866824730696"/>
    <n v="0.75247332919197596"/>
    <x v="0"/>
    <n v="962.77125000000001"/>
  </r>
  <r>
    <x v="3077"/>
    <x v="0"/>
    <x v="0"/>
    <x v="4"/>
    <x v="0"/>
    <x v="3071"/>
    <n v="1807.47"/>
    <n v="180.75"/>
    <n v="707.29"/>
    <n v="919.43"/>
    <n v="1626.72"/>
    <n v="0.56520482934985738"/>
    <n v="0.43479517065014262"/>
    <x v="0"/>
    <n v="258.20999999999998"/>
  </r>
  <r>
    <x v="3078"/>
    <x v="4"/>
    <x v="4"/>
    <x v="6"/>
    <x v="2"/>
    <x v="3072"/>
    <n v="10099.41"/>
    <n v="2726.84"/>
    <n v="2392.66"/>
    <n v="4979.92"/>
    <n v="7372.57"/>
    <n v="0.67546595013679089"/>
    <n v="0.32453540624232796"/>
    <x v="0"/>
    <n v="3366.47"/>
  </r>
  <r>
    <x v="3079"/>
    <x v="3"/>
    <x v="6"/>
    <x v="6"/>
    <x v="2"/>
    <x v="3073"/>
    <n v="7114.73"/>
    <n v="2490.15"/>
    <n v="3013.55"/>
    <n v="1611.03"/>
    <n v="4624.58"/>
    <n v="0.34836244588697785"/>
    <n v="0.65163755411302215"/>
    <x v="0"/>
    <n v="2371.5766666666664"/>
  </r>
  <r>
    <x v="3080"/>
    <x v="0"/>
    <x v="7"/>
    <x v="4"/>
    <x v="0"/>
    <x v="3074"/>
    <n v="1944.57"/>
    <n v="194.46"/>
    <n v="707.7"/>
    <n v="1042.42"/>
    <n v="1750.11"/>
    <n v="0.59563113175743243"/>
    <n v="0.40437458216912087"/>
    <x v="0"/>
    <n v="277.79571428571427"/>
  </r>
  <r>
    <x v="3081"/>
    <x v="0"/>
    <x v="0"/>
    <x v="1"/>
    <x v="1"/>
    <x v="3075"/>
    <n v="1562.49"/>
    <n v="156.25"/>
    <n v="312.41000000000003"/>
    <n v="1093.83"/>
    <n v="1406.24"/>
    <n v="0.77784019797474113"/>
    <n v="0.22215980202525887"/>
    <x v="0"/>
    <n v="781.245"/>
  </r>
  <r>
    <x v="3082"/>
    <x v="1"/>
    <x v="1"/>
    <x v="6"/>
    <x v="0"/>
    <x v="3076"/>
    <n v="11388.31"/>
    <n v="3416.49"/>
    <n v="2743.31"/>
    <n v="5228.51"/>
    <n v="7971.82"/>
    <n v="0.65587406639889012"/>
    <n v="0.34412593360110993"/>
    <x v="0"/>
    <n v="3796.103333333333"/>
  </r>
  <r>
    <x v="3083"/>
    <x v="0"/>
    <x v="7"/>
    <x v="1"/>
    <x v="1"/>
    <x v="3077"/>
    <n v="434.56"/>
    <n v="43.46"/>
    <n v="412.39"/>
    <n v="-21.29"/>
    <n v="391.1"/>
    <n v="-5.4436205574021984E-2"/>
    <n v="1.054436205574022"/>
    <x v="1"/>
    <n v="217.28"/>
  </r>
  <r>
    <x v="3084"/>
    <x v="2"/>
    <x v="2"/>
    <x v="1"/>
    <x v="1"/>
    <x v="3078"/>
    <n v="2316.6799999999998"/>
    <n v="347.5"/>
    <n v="835.58"/>
    <n v="1133.5999999999999"/>
    <n v="1969.1799999999998"/>
    <n v="0.57567109152032825"/>
    <n v="0.42432890847967181"/>
    <x v="0"/>
    <n v="1158.3399999999999"/>
  </r>
  <r>
    <x v="3085"/>
    <x v="4"/>
    <x v="5"/>
    <x v="0"/>
    <x v="0"/>
    <x v="3079"/>
    <n v="4683.3500000000004"/>
    <n v="1030.3399999999999"/>
    <n v="3643.9"/>
    <n v="9.11"/>
    <n v="3653.01"/>
    <n v="2.4938338520836237E-3"/>
    <n v="0.99750616614791632"/>
    <x v="2"/>
    <n v="936.67000000000007"/>
  </r>
  <r>
    <x v="3086"/>
    <x v="3"/>
    <x v="6"/>
    <x v="1"/>
    <x v="1"/>
    <x v="3080"/>
    <n v="3606.52"/>
    <n v="1262.28"/>
    <n v="2250.67"/>
    <n v="93.57"/>
    <n v="2344.2399999999998"/>
    <n v="3.9914855134286595E-2"/>
    <n v="0.9600851448657135"/>
    <x v="2"/>
    <n v="1803.26"/>
  </r>
  <r>
    <x v="3087"/>
    <x v="1"/>
    <x v="1"/>
    <x v="1"/>
    <x v="2"/>
    <x v="3081"/>
    <n v="6400.23"/>
    <n v="1600.06"/>
    <n v="2399.1799999999998"/>
    <n v="2400.9899999999998"/>
    <n v="4800.17"/>
    <n v="0.50018853498938576"/>
    <n v="0.49981146501061419"/>
    <x v="0"/>
    <n v="3200.1149999999998"/>
  </r>
  <r>
    <x v="3088"/>
    <x v="4"/>
    <x v="5"/>
    <x v="6"/>
    <x v="2"/>
    <x v="3082"/>
    <n v="3024.13"/>
    <n v="665.31"/>
    <n v="2869.9"/>
    <n v="-511.08"/>
    <n v="2358.8200000000002"/>
    <n v="-0.21666765586182921"/>
    <n v="1.2166676558618292"/>
    <x v="1"/>
    <n v="1008.0433333333334"/>
  </r>
  <r>
    <x v="3089"/>
    <x v="4"/>
    <x v="4"/>
    <x v="1"/>
    <x v="2"/>
    <x v="3083"/>
    <n v="10248.030000000001"/>
    <n v="2766.97"/>
    <n v="2027.66"/>
    <n v="5453.4"/>
    <n v="7481.0600000000013"/>
    <n v="0.72896086918163983"/>
    <n v="0.27103913081835995"/>
    <x v="0"/>
    <n v="5124.0150000000003"/>
  </r>
  <r>
    <x v="3090"/>
    <x v="0"/>
    <x v="7"/>
    <x v="3"/>
    <x v="1"/>
    <x v="3084"/>
    <n v="1354.12"/>
    <n v="135.41"/>
    <n v="546.04"/>
    <n v="672.67"/>
    <n v="1218.7099999999998"/>
    <n v="0.55195247433761929"/>
    <n v="0.44804752566238076"/>
    <x v="0"/>
    <n v="338.53"/>
  </r>
  <r>
    <x v="3091"/>
    <x v="4"/>
    <x v="5"/>
    <x v="4"/>
    <x v="0"/>
    <x v="3085"/>
    <n v="12153.15"/>
    <n v="3281.35"/>
    <n v="5001.58"/>
    <n v="3870.22"/>
    <n v="8871.7999999999993"/>
    <n v="0.43623841835929578"/>
    <n v="0.56376158164070433"/>
    <x v="0"/>
    <n v="1736.1642857142856"/>
  </r>
  <r>
    <x v="3092"/>
    <x v="2"/>
    <x v="2"/>
    <x v="6"/>
    <x v="2"/>
    <x v="3086"/>
    <n v="3658.59"/>
    <n v="548.79"/>
    <n v="1216.02"/>
    <n v="1893.78"/>
    <n v="3109.8"/>
    <n v="0.60897163804746279"/>
    <n v="0.3910283619525371"/>
    <x v="0"/>
    <n v="1219.53"/>
  </r>
  <r>
    <x v="3093"/>
    <x v="1"/>
    <x v="1"/>
    <x v="4"/>
    <x v="0"/>
    <x v="3087"/>
    <n v="11414.44"/>
    <n v="3424.33"/>
    <n v="3501.26"/>
    <n v="4488.84"/>
    <n v="7990.1100000000006"/>
    <n v="0.56179952466236383"/>
    <n v="0.43819922379041087"/>
    <x v="0"/>
    <n v="1630.6342857142859"/>
  </r>
  <r>
    <x v="3094"/>
    <x v="0"/>
    <x v="0"/>
    <x v="7"/>
    <x v="1"/>
    <x v="1757"/>
    <n v="1021.86"/>
    <n v="102.19"/>
    <n v="321.13"/>
    <n v="598.54"/>
    <n v="919.67000000000007"/>
    <n v="0.65082040297063071"/>
    <n v="0.34917959702936918"/>
    <x v="0"/>
    <n v="1021.86"/>
  </r>
  <r>
    <x v="3095"/>
    <x v="0"/>
    <x v="7"/>
    <x v="6"/>
    <x v="0"/>
    <x v="3088"/>
    <n v="2020.11"/>
    <n v="202.01"/>
    <n v="561.21"/>
    <n v="1256.8900000000001"/>
    <n v="1818.1"/>
    <n v="0.69132060942742435"/>
    <n v="0.30867939057257582"/>
    <x v="0"/>
    <n v="673.37"/>
  </r>
  <r>
    <x v="3096"/>
    <x v="0"/>
    <x v="0"/>
    <x v="1"/>
    <x v="2"/>
    <x v="3089"/>
    <n v="726.28"/>
    <n v="72.63"/>
    <n v="403.2"/>
    <n v="250.45"/>
    <n v="653.65"/>
    <n v="0.38315612330758053"/>
    <n v="0.61684387669241947"/>
    <x v="0"/>
    <n v="363.14"/>
  </r>
  <r>
    <x v="3097"/>
    <x v="2"/>
    <x v="2"/>
    <x v="3"/>
    <x v="2"/>
    <x v="3090"/>
    <n v="4632.6499999999996"/>
    <n v="694.9"/>
    <n v="1087.3399999999999"/>
    <n v="2850.42"/>
    <n v="3937.7499999999995"/>
    <n v="0.72387023046155807"/>
    <n v="0.27613230905974223"/>
    <x v="0"/>
    <n v="1158.1624999999999"/>
  </r>
  <r>
    <x v="3098"/>
    <x v="4"/>
    <x v="5"/>
    <x v="4"/>
    <x v="0"/>
    <x v="3091"/>
    <n v="9554.8700000000008"/>
    <n v="2579.81"/>
    <n v="4533.92"/>
    <n v="2441.13"/>
    <n v="6975.0600000000013"/>
    <n v="0.34997978512012795"/>
    <n v="0.65001878120044831"/>
    <x v="0"/>
    <n v="1364.9814285714288"/>
  </r>
  <r>
    <x v="3099"/>
    <x v="3"/>
    <x v="6"/>
    <x v="6"/>
    <x v="0"/>
    <x v="3092"/>
    <n v="8401.8799999999992"/>
    <n v="3360.75"/>
    <n v="2328.23"/>
    <n v="2712.9"/>
    <n v="5041.1299999999992"/>
    <n v="0.53815315217024762"/>
    <n v="0.46184684782975255"/>
    <x v="0"/>
    <n v="2800.6266666666666"/>
  </r>
  <r>
    <x v="3100"/>
    <x v="3"/>
    <x v="3"/>
    <x v="3"/>
    <x v="0"/>
    <x v="3093"/>
    <n v="10663.05"/>
    <n v="4265.22"/>
    <n v="2887.11"/>
    <n v="3510.72"/>
    <n v="6397.829999999999"/>
    <n v="0.54873605581892615"/>
    <n v="0.45126394418107396"/>
    <x v="0"/>
    <n v="2665.7624999999998"/>
  </r>
  <r>
    <x v="3101"/>
    <x v="3"/>
    <x v="6"/>
    <x v="4"/>
    <x v="0"/>
    <x v="3094"/>
    <n v="11413.85"/>
    <n v="4565.54"/>
    <n v="5832.63"/>
    <n v="1015.68"/>
    <n v="6848.31"/>
    <n v="0.14831104316247365"/>
    <n v="0.85168895683752632"/>
    <x v="0"/>
    <n v="1630.55"/>
  </r>
  <r>
    <x v="3102"/>
    <x v="4"/>
    <x v="4"/>
    <x v="7"/>
    <x v="1"/>
    <x v="3095"/>
    <n v="2291.44"/>
    <n v="504.12"/>
    <n v="1654.63"/>
    <n v="132.69"/>
    <n v="1787.3200000000002"/>
    <n v="7.4239643712373821E-2"/>
    <n v="0.9257603562876261"/>
    <x v="2"/>
    <n v="2291.44"/>
  </r>
  <r>
    <x v="3103"/>
    <x v="2"/>
    <x v="2"/>
    <x v="2"/>
    <x v="0"/>
    <x v="3096"/>
    <n v="3481.39"/>
    <n v="522.21"/>
    <n v="1800.31"/>
    <n v="1158.8800000000001"/>
    <n v="2959.18"/>
    <n v="0.39162200339283187"/>
    <n v="0.60838137592170805"/>
    <x v="0"/>
    <n v="580.23166666666668"/>
  </r>
  <r>
    <x v="3104"/>
    <x v="4"/>
    <x v="5"/>
    <x v="5"/>
    <x v="0"/>
    <x v="3097"/>
    <n v="11697.67"/>
    <n v="3158.37"/>
    <n v="5395.58"/>
    <n v="3143.72"/>
    <n v="8539.2999999999993"/>
    <n v="0.36814727202463904"/>
    <n v="0.63185272797536107"/>
    <x v="0"/>
    <n v="1462.20875"/>
  </r>
  <r>
    <x v="3105"/>
    <x v="4"/>
    <x v="4"/>
    <x v="5"/>
    <x v="0"/>
    <x v="3098"/>
    <n v="11555.44"/>
    <n v="3119.97"/>
    <n v="5003.7299999999996"/>
    <n v="3431.75"/>
    <n v="8435.4700000000012"/>
    <n v="0.40682380471983182"/>
    <n v="0.59317738075056858"/>
    <x v="0"/>
    <n v="1444.43"/>
  </r>
  <r>
    <x v="3106"/>
    <x v="1"/>
    <x v="1"/>
    <x v="7"/>
    <x v="1"/>
    <x v="3099"/>
    <n v="4909.16"/>
    <n v="1227.29"/>
    <n v="1917.52"/>
    <n v="1764.34"/>
    <n v="3681.87"/>
    <n v="0.4791967125400951"/>
    <n v="0.52080057144874747"/>
    <x v="0"/>
    <n v="4909.16"/>
  </r>
  <r>
    <x v="3107"/>
    <x v="2"/>
    <x v="2"/>
    <x v="2"/>
    <x v="1"/>
    <x v="3100"/>
    <n v="1720.71"/>
    <n v="258.11"/>
    <n v="1322.32"/>
    <n v="140.29"/>
    <n v="1462.6"/>
    <n v="9.5918227813482845E-2"/>
    <n v="0.90408860932585811"/>
    <x v="2"/>
    <n v="286.78500000000003"/>
  </r>
  <r>
    <x v="3108"/>
    <x v="4"/>
    <x v="5"/>
    <x v="0"/>
    <x v="2"/>
    <x v="3101"/>
    <n v="6388.91"/>
    <n v="1405.56"/>
    <n v="3546.81"/>
    <n v="1436.54"/>
    <n v="4983.3500000000004"/>
    <n v="0.28826793221427349"/>
    <n v="0.7117320677857264"/>
    <x v="0"/>
    <n v="1277.7819999999999"/>
  </r>
  <r>
    <x v="3109"/>
    <x v="4"/>
    <x v="5"/>
    <x v="2"/>
    <x v="0"/>
    <x v="3102"/>
    <n v="2064.5700000000002"/>
    <n v="454.21"/>
    <n v="1959.28"/>
    <n v="-348.91"/>
    <n v="1610.3600000000001"/>
    <n v="-0.21666583869445341"/>
    <n v="1.2166720484860527"/>
    <x v="1"/>
    <n v="344.09500000000003"/>
  </r>
  <r>
    <x v="3110"/>
    <x v="4"/>
    <x v="4"/>
    <x v="0"/>
    <x v="2"/>
    <x v="3103"/>
    <n v="10720.79"/>
    <n v="2894.61"/>
    <n v="3520.36"/>
    <n v="4305.82"/>
    <n v="7826.18"/>
    <n v="0.55018157006355584"/>
    <n v="0.44981842993644411"/>
    <x v="0"/>
    <n v="2144.1580000000004"/>
  </r>
  <r>
    <x v="3111"/>
    <x v="0"/>
    <x v="0"/>
    <x v="6"/>
    <x v="1"/>
    <x v="3104"/>
    <n v="897.99"/>
    <n v="89.8"/>
    <n v="396.52"/>
    <n v="411.67"/>
    <n v="808.19"/>
    <n v="0.50937279600094032"/>
    <n v="0.49062720399905957"/>
    <x v="0"/>
    <n v="299.33"/>
  </r>
  <r>
    <x v="3112"/>
    <x v="4"/>
    <x v="4"/>
    <x v="0"/>
    <x v="0"/>
    <x v="3105"/>
    <n v="7712.76"/>
    <n v="1696.81"/>
    <n v="2899.04"/>
    <n v="3116.91"/>
    <n v="6015.9500000000007"/>
    <n v="0.51810769703870541"/>
    <n v="0.48189230296129448"/>
    <x v="0"/>
    <n v="1542.5520000000001"/>
  </r>
  <r>
    <x v="3113"/>
    <x v="4"/>
    <x v="4"/>
    <x v="5"/>
    <x v="0"/>
    <x v="3106"/>
    <n v="8228.8700000000008"/>
    <n v="2221.79"/>
    <n v="4082.38"/>
    <n v="1924.69"/>
    <n v="6007.0800000000008"/>
    <n v="0.32040359042995931"/>
    <n v="0.67959474486772264"/>
    <x v="0"/>
    <n v="1028.6087500000001"/>
  </r>
  <r>
    <x v="3114"/>
    <x v="0"/>
    <x v="0"/>
    <x v="5"/>
    <x v="2"/>
    <x v="3107"/>
    <n v="1211.44"/>
    <n v="121.14"/>
    <n v="975.38"/>
    <n v="114.92"/>
    <n v="1090.3"/>
    <n v="0.10540218288544438"/>
    <n v="0.89459781711455566"/>
    <x v="0"/>
    <n v="151.43"/>
  </r>
  <r>
    <x v="3115"/>
    <x v="2"/>
    <x v="2"/>
    <x v="3"/>
    <x v="2"/>
    <x v="3108"/>
    <n v="2444.14"/>
    <n v="366.62"/>
    <n v="1438.87"/>
    <n v="638.65"/>
    <n v="2077.52"/>
    <n v="0.30740979629558318"/>
    <n v="0.69259020370441671"/>
    <x v="0"/>
    <n v="611.03499999999997"/>
  </r>
  <r>
    <x v="3116"/>
    <x v="3"/>
    <x v="3"/>
    <x v="0"/>
    <x v="0"/>
    <x v="3109"/>
    <n v="14142.76"/>
    <n v="5657.11"/>
    <n v="4529.05"/>
    <n v="3956.6"/>
    <n v="8485.6500000000015"/>
    <n v="0.46626952561088419"/>
    <n v="0.53373047438911569"/>
    <x v="0"/>
    <n v="2828.5520000000001"/>
  </r>
  <r>
    <x v="3117"/>
    <x v="3"/>
    <x v="6"/>
    <x v="3"/>
    <x v="2"/>
    <x v="3110"/>
    <n v="9056.32"/>
    <n v="3622.53"/>
    <n v="2677.86"/>
    <n v="2755.93"/>
    <n v="5433.7899999999991"/>
    <n v="0.50718375204047272"/>
    <n v="0.49281624795952744"/>
    <x v="0"/>
    <n v="2264.08"/>
  </r>
  <r>
    <x v="3118"/>
    <x v="4"/>
    <x v="5"/>
    <x v="5"/>
    <x v="0"/>
    <x v="3111"/>
    <n v="1890.92"/>
    <n v="416"/>
    <n v="1794.49"/>
    <n v="-319.57"/>
    <n v="1474.92"/>
    <n v="-0.21666937867816558"/>
    <n v="1.2166693786781655"/>
    <x v="1"/>
    <n v="236.36500000000001"/>
  </r>
  <r>
    <x v="3119"/>
    <x v="1"/>
    <x v="1"/>
    <x v="4"/>
    <x v="0"/>
    <x v="3112"/>
    <n v="8020.24"/>
    <n v="2406.0700000000002"/>
    <n v="3278.33"/>
    <n v="2335.83"/>
    <n v="5614.17"/>
    <n v="0.41605972031484617"/>
    <n v="0.58393849847795842"/>
    <x v="0"/>
    <n v="1145.7485714285715"/>
  </r>
  <r>
    <x v="3120"/>
    <x v="2"/>
    <x v="2"/>
    <x v="4"/>
    <x v="1"/>
    <x v="3113"/>
    <n v="1464.66"/>
    <n v="219.7"/>
    <n v="1389.96"/>
    <n v="-145"/>
    <n v="1244.96"/>
    <n v="-0.11646960544917105"/>
    <n v="1.116469605449171"/>
    <x v="1"/>
    <n v="209.23714285714286"/>
  </r>
  <r>
    <x v="3121"/>
    <x v="2"/>
    <x v="2"/>
    <x v="2"/>
    <x v="1"/>
    <x v="3114"/>
    <n v="2364.67"/>
    <n v="354.7"/>
    <n v="1769.09"/>
    <n v="240.87"/>
    <n v="2009.97"/>
    <n v="0.11983760951655995"/>
    <n v="0.88015741528480518"/>
    <x v="0"/>
    <n v="394.11166666666668"/>
  </r>
  <r>
    <x v="3122"/>
    <x v="2"/>
    <x v="2"/>
    <x v="2"/>
    <x v="1"/>
    <x v="3115"/>
    <n v="2976.21"/>
    <n v="446.43"/>
    <n v="1835.25"/>
    <n v="694.52"/>
    <n v="2529.7800000000002"/>
    <n v="0.27453770683616752"/>
    <n v="0.72545834025093081"/>
    <x v="0"/>
    <n v="496.03500000000003"/>
  </r>
  <r>
    <x v="3123"/>
    <x v="1"/>
    <x v="1"/>
    <x v="2"/>
    <x v="2"/>
    <x v="3116"/>
    <n v="10331.86"/>
    <n v="3099.56"/>
    <n v="3362.58"/>
    <n v="3869.73"/>
    <n v="7232.3000000000011"/>
    <n v="0.53506215173596217"/>
    <n v="0.46493923095004347"/>
    <x v="0"/>
    <n v="1721.9766666666667"/>
  </r>
  <r>
    <x v="3124"/>
    <x v="3"/>
    <x v="6"/>
    <x v="0"/>
    <x v="2"/>
    <x v="3117"/>
    <n v="3932.57"/>
    <n v="1376.4"/>
    <n v="3166.27"/>
    <n v="-610.1"/>
    <n v="2556.17"/>
    <n v="-0.23867739626081208"/>
    <n v="1.238677396260812"/>
    <x v="1"/>
    <n v="786.51400000000001"/>
  </r>
  <r>
    <x v="3125"/>
    <x v="4"/>
    <x v="4"/>
    <x v="2"/>
    <x v="0"/>
    <x v="3118"/>
    <n v="7751.06"/>
    <n v="1705.23"/>
    <n v="3170.53"/>
    <n v="2875.29"/>
    <n v="6045.83"/>
    <n v="0.47558234353264978"/>
    <n v="0.52441600243473607"/>
    <x v="0"/>
    <n v="1291.8433333333335"/>
  </r>
  <r>
    <x v="3126"/>
    <x v="3"/>
    <x v="6"/>
    <x v="0"/>
    <x v="1"/>
    <x v="3119"/>
    <n v="2548.9499999999998"/>
    <n v="892.13"/>
    <n v="2418.9499999999998"/>
    <n v="-762.13"/>
    <n v="1656.8199999999997"/>
    <n v="-0.45999565432575668"/>
    <n v="1.4599956543257566"/>
    <x v="1"/>
    <n v="509.78999999999996"/>
  </r>
  <r>
    <x v="3127"/>
    <x v="2"/>
    <x v="2"/>
    <x v="0"/>
    <x v="0"/>
    <x v="3120"/>
    <n v="3525.64"/>
    <n v="528.85"/>
    <n v="1539.43"/>
    <n v="1457.37"/>
    <n v="2996.79"/>
    <n v="0.48631035207672207"/>
    <n v="0.51369298482709835"/>
    <x v="0"/>
    <n v="705.12799999999993"/>
  </r>
  <r>
    <x v="3128"/>
    <x v="2"/>
    <x v="2"/>
    <x v="1"/>
    <x v="2"/>
    <x v="3121"/>
    <n v="1980.27"/>
    <n v="297.04000000000002"/>
    <n v="855.44"/>
    <n v="827.79"/>
    <n v="1683.23"/>
    <n v="0.4917866245254659"/>
    <n v="0.50821337547453416"/>
    <x v="0"/>
    <n v="990.13499999999999"/>
  </r>
  <r>
    <x v="3129"/>
    <x v="3"/>
    <x v="3"/>
    <x v="1"/>
    <x v="1"/>
    <x v="3122"/>
    <n v="3470.78"/>
    <n v="1214.77"/>
    <n v="2517.6999999999998"/>
    <n v="-261.69"/>
    <n v="2256.0100000000002"/>
    <n v="-0.11599682625520276"/>
    <n v="1.1159968262552027"/>
    <x v="1"/>
    <n v="1735.39"/>
  </r>
  <r>
    <x v="3130"/>
    <x v="4"/>
    <x v="4"/>
    <x v="0"/>
    <x v="1"/>
    <x v="3123"/>
    <n v="7539.85"/>
    <n v="1658.77"/>
    <n v="3449.46"/>
    <n v="2431.63"/>
    <n v="5881.08"/>
    <n v="0.41346657416664967"/>
    <n v="0.58653512620130999"/>
    <x v="0"/>
    <n v="1507.97"/>
  </r>
  <r>
    <x v="3131"/>
    <x v="0"/>
    <x v="7"/>
    <x v="4"/>
    <x v="2"/>
    <x v="3124"/>
    <n v="1616.1"/>
    <n v="161.61000000000001"/>
    <n v="725.53"/>
    <n v="728.96"/>
    <n v="1454.4899999999998"/>
    <n v="0.50117910745347172"/>
    <n v="0.49882089254652839"/>
    <x v="0"/>
    <n v="230.87142857142857"/>
  </r>
  <r>
    <x v="3132"/>
    <x v="1"/>
    <x v="1"/>
    <x v="3"/>
    <x v="0"/>
    <x v="3125"/>
    <n v="9393.6200000000008"/>
    <n v="2818.09"/>
    <n v="2557.4499999999998"/>
    <n v="4018.08"/>
    <n v="6575.5300000000007"/>
    <n v="0.61106557190066801"/>
    <n v="0.38893442809933187"/>
    <x v="0"/>
    <n v="2348.4050000000002"/>
  </r>
  <r>
    <x v="3133"/>
    <x v="3"/>
    <x v="3"/>
    <x v="5"/>
    <x v="0"/>
    <x v="3126"/>
    <n v="14251.9"/>
    <n v="5700.76"/>
    <n v="3720.95"/>
    <n v="4830.1899999999996"/>
    <n v="8551.14"/>
    <n v="0.56485918836552784"/>
    <n v="0.43514081163447216"/>
    <x v="0"/>
    <n v="1781.4875"/>
  </r>
  <r>
    <x v="3134"/>
    <x v="3"/>
    <x v="3"/>
    <x v="5"/>
    <x v="0"/>
    <x v="3127"/>
    <n v="15336.26"/>
    <n v="6134.51"/>
    <n v="5860.88"/>
    <n v="3340.88"/>
    <n v="9201.75"/>
    <n v="0.36307006819355014"/>
    <n v="0.63693101855625289"/>
    <x v="0"/>
    <n v="1917.0325"/>
  </r>
  <r>
    <x v="3135"/>
    <x v="0"/>
    <x v="0"/>
    <x v="6"/>
    <x v="2"/>
    <x v="3128"/>
    <n v="1058.04"/>
    <n v="105.8"/>
    <n v="575.64"/>
    <n v="376.6"/>
    <n v="952.24"/>
    <n v="0.3954885323027808"/>
    <n v="0.6045114676972192"/>
    <x v="0"/>
    <n v="352.68"/>
  </r>
  <r>
    <x v="3136"/>
    <x v="0"/>
    <x v="7"/>
    <x v="7"/>
    <x v="1"/>
    <x v="3129"/>
    <n v="804.77"/>
    <n v="80.48"/>
    <n v="353.07"/>
    <n v="371.22"/>
    <n v="724.29"/>
    <n v="0.5125295116596944"/>
    <n v="0.48747048834030571"/>
    <x v="0"/>
    <n v="804.77"/>
  </r>
  <r>
    <x v="3137"/>
    <x v="1"/>
    <x v="1"/>
    <x v="1"/>
    <x v="2"/>
    <x v="3130"/>
    <n v="2701.58"/>
    <n v="675.4"/>
    <n v="1596.37"/>
    <n v="429.82"/>
    <n v="2026.1799999999998"/>
    <n v="0.21213317671677739"/>
    <n v="0.78787175867889325"/>
    <x v="0"/>
    <n v="1350.79"/>
  </r>
  <r>
    <x v="3138"/>
    <x v="3"/>
    <x v="6"/>
    <x v="0"/>
    <x v="0"/>
    <x v="3131"/>
    <n v="1982.06"/>
    <n v="693.72"/>
    <n v="1880.98"/>
    <n v="-592.64"/>
    <n v="1288.3399999999999"/>
    <n v="-0.46000279429343188"/>
    <n v="1.4600027942934319"/>
    <x v="1"/>
    <n v="396.41199999999998"/>
  </r>
  <r>
    <x v="3139"/>
    <x v="2"/>
    <x v="2"/>
    <x v="7"/>
    <x v="1"/>
    <x v="3132"/>
    <n v="2533.1999999999998"/>
    <n v="379.98"/>
    <n v="463.38"/>
    <n v="1689.84"/>
    <n v="2153.2199999999998"/>
    <n v="0.78479672304734305"/>
    <n v="0.21520327695265698"/>
    <x v="0"/>
    <n v="2533.1999999999998"/>
  </r>
  <r>
    <x v="3140"/>
    <x v="0"/>
    <x v="7"/>
    <x v="1"/>
    <x v="1"/>
    <x v="3133"/>
    <n v="705.15"/>
    <n v="70.510000000000005"/>
    <n v="310.81"/>
    <n v="323.82"/>
    <n v="634.64"/>
    <n v="0.51024202697592336"/>
    <n v="0.4897422160594983"/>
    <x v="0"/>
    <n v="352.57499999999999"/>
  </r>
  <r>
    <x v="3141"/>
    <x v="3"/>
    <x v="6"/>
    <x v="6"/>
    <x v="0"/>
    <x v="3134"/>
    <n v="5107.1400000000003"/>
    <n v="1787.5"/>
    <n v="2575.5700000000002"/>
    <n v="744.07"/>
    <n v="3319.6400000000003"/>
    <n v="0.2241417744092733"/>
    <n v="0.7758582255907267"/>
    <x v="0"/>
    <n v="1702.38"/>
  </r>
  <r>
    <x v="3142"/>
    <x v="4"/>
    <x v="5"/>
    <x v="5"/>
    <x v="0"/>
    <x v="3135"/>
    <n v="13604.09"/>
    <n v="3673.1"/>
    <n v="4559.8900000000003"/>
    <n v="5371.09"/>
    <n v="9930.99"/>
    <n v="0.54084134612964063"/>
    <n v="0.45915764692140465"/>
    <x v="0"/>
    <n v="1700.51125"/>
  </r>
  <r>
    <x v="3143"/>
    <x v="2"/>
    <x v="2"/>
    <x v="3"/>
    <x v="1"/>
    <x v="3136"/>
    <n v="1240.8699999999999"/>
    <n v="186.13"/>
    <n v="1177.5899999999999"/>
    <n v="-122.85"/>
    <n v="1054.7399999999998"/>
    <n v="-0.11647420217304741"/>
    <n v="1.1164742021730476"/>
    <x v="1"/>
    <n v="310.21749999999997"/>
  </r>
  <r>
    <x v="3144"/>
    <x v="0"/>
    <x v="0"/>
    <x v="0"/>
    <x v="0"/>
    <x v="3137"/>
    <n v="2962.25"/>
    <n v="296.22000000000003"/>
    <n v="724.63"/>
    <n v="1941.39"/>
    <n v="2666.0299999999997"/>
    <n v="0.72819510658169651"/>
    <n v="0.27180114252277732"/>
    <x v="0"/>
    <n v="592.45000000000005"/>
  </r>
  <r>
    <x v="3145"/>
    <x v="0"/>
    <x v="0"/>
    <x v="6"/>
    <x v="1"/>
    <x v="3138"/>
    <n v="824.01"/>
    <n v="82.4"/>
    <n v="392.48"/>
    <n v="349.13"/>
    <n v="741.61"/>
    <n v="0.47077304782837337"/>
    <n v="0.52922695217162663"/>
    <x v="0"/>
    <n v="274.67"/>
  </r>
  <r>
    <x v="3146"/>
    <x v="3"/>
    <x v="6"/>
    <x v="5"/>
    <x v="0"/>
    <x v="3139"/>
    <n v="15868.32"/>
    <n v="6347.33"/>
    <n v="4322.88"/>
    <n v="5198.1099999999997"/>
    <n v="9520.99"/>
    <n v="0.54596318240014952"/>
    <n v="0.45403681759985048"/>
    <x v="0"/>
    <n v="1983.54"/>
  </r>
  <r>
    <x v="3147"/>
    <x v="1"/>
    <x v="1"/>
    <x v="4"/>
    <x v="0"/>
    <x v="3140"/>
    <n v="5438.79"/>
    <n v="1359.7"/>
    <n v="3875.91"/>
    <n v="203.18"/>
    <n v="4079.09"/>
    <n v="4.9810129219997598E-2"/>
    <n v="0.95018987078000239"/>
    <x v="2"/>
    <n v="776.97"/>
  </r>
  <r>
    <x v="3148"/>
    <x v="4"/>
    <x v="5"/>
    <x v="1"/>
    <x v="1"/>
    <x v="3141"/>
    <n v="2358.35"/>
    <n v="518.84"/>
    <n v="1573.57"/>
    <n v="265.94"/>
    <n v="1839.5099999999998"/>
    <n v="0.1445711086104452"/>
    <n v="0.85542889138955491"/>
    <x v="0"/>
    <n v="1179.175"/>
  </r>
  <r>
    <x v="3149"/>
    <x v="2"/>
    <x v="2"/>
    <x v="0"/>
    <x v="0"/>
    <x v="3142"/>
    <n v="257.41000000000003"/>
    <n v="38.61"/>
    <n v="244.28"/>
    <n v="-25.48"/>
    <n v="218.8"/>
    <n v="-0.11645338208409506"/>
    <n v="1.1164533820840949"/>
    <x v="1"/>
    <n v="51.482000000000006"/>
  </r>
  <r>
    <x v="3150"/>
    <x v="0"/>
    <x v="7"/>
    <x v="7"/>
    <x v="1"/>
    <x v="3143"/>
    <n v="228.83"/>
    <n v="22.88"/>
    <n v="217.16"/>
    <n v="-11.21"/>
    <n v="205.95000000000002"/>
    <n v="-5.443068705996601E-2"/>
    <n v="1.054430687059966"/>
    <x v="1"/>
    <n v="228.83"/>
  </r>
  <r>
    <x v="3151"/>
    <x v="0"/>
    <x v="0"/>
    <x v="4"/>
    <x v="0"/>
    <x v="3144"/>
    <n v="2483.2800000000002"/>
    <n v="248.33"/>
    <n v="718.08"/>
    <n v="1516.88"/>
    <n v="2234.9500000000003"/>
    <n v="0.67870869594398087"/>
    <n v="0.32129577842904761"/>
    <x v="0"/>
    <n v="354.75428571428574"/>
  </r>
  <r>
    <x v="3152"/>
    <x v="4"/>
    <x v="5"/>
    <x v="5"/>
    <x v="0"/>
    <x v="3145"/>
    <n v="15535.74"/>
    <n v="4194.6499999999996"/>
    <n v="5465.11"/>
    <n v="5875.98"/>
    <n v="11341.09"/>
    <n v="0.51811422006174002"/>
    <n v="0.48188577993825987"/>
    <x v="0"/>
    <n v="1941.9675"/>
  </r>
  <r>
    <x v="3153"/>
    <x v="0"/>
    <x v="7"/>
    <x v="4"/>
    <x v="1"/>
    <x v="3146"/>
    <n v="313.3"/>
    <n v="31.33"/>
    <n v="297.32"/>
    <n v="-15.35"/>
    <n v="281.97000000000003"/>
    <n v="-5.4438415434266051E-2"/>
    <n v="1.0544384154342659"/>
    <x v="1"/>
    <n v="44.75714285714286"/>
  </r>
  <r>
    <x v="3154"/>
    <x v="3"/>
    <x v="3"/>
    <x v="2"/>
    <x v="0"/>
    <x v="3147"/>
    <n v="4315.93"/>
    <n v="1510.57"/>
    <n v="3716.67"/>
    <n v="-911.32"/>
    <n v="2805.3600000000006"/>
    <n v="-0.32484957367325401"/>
    <n v="1.3248460090683547"/>
    <x v="1"/>
    <n v="719.32166666666672"/>
  </r>
  <r>
    <x v="3155"/>
    <x v="4"/>
    <x v="5"/>
    <x v="3"/>
    <x v="2"/>
    <x v="3148"/>
    <n v="7426.46"/>
    <n v="1633.82"/>
    <n v="2723.37"/>
    <n v="3069.27"/>
    <n v="5792.64"/>
    <n v="0.52985685283394102"/>
    <n v="0.47014314716605893"/>
    <x v="0"/>
    <n v="1856.615"/>
  </r>
  <r>
    <x v="3156"/>
    <x v="0"/>
    <x v="7"/>
    <x v="5"/>
    <x v="0"/>
    <x v="3149"/>
    <n v="1234.6300000000001"/>
    <n v="123.46"/>
    <n v="1029.5899999999999"/>
    <n v="81.58"/>
    <n v="1111.17"/>
    <n v="7.3418108840231464E-2"/>
    <n v="0.92658189115976841"/>
    <x v="2"/>
    <n v="154.32875000000001"/>
  </r>
  <r>
    <x v="3157"/>
    <x v="1"/>
    <x v="1"/>
    <x v="4"/>
    <x v="0"/>
    <x v="3150"/>
    <n v="11225.98"/>
    <n v="3367.79"/>
    <n v="4429.2"/>
    <n v="3428.98"/>
    <n v="7858.19"/>
    <n v="0.43635748181196943"/>
    <n v="0.56364124563035511"/>
    <x v="0"/>
    <n v="1603.7114285714285"/>
  </r>
  <r>
    <x v="3158"/>
    <x v="4"/>
    <x v="5"/>
    <x v="1"/>
    <x v="2"/>
    <x v="3151"/>
    <n v="4644.51"/>
    <n v="1021.79"/>
    <n v="1447.86"/>
    <n v="2174.85"/>
    <n v="3622.7200000000003"/>
    <n v="0.60033621146541816"/>
    <n v="0.39966102817772275"/>
    <x v="0"/>
    <n v="2322.2550000000001"/>
  </r>
  <r>
    <x v="3159"/>
    <x v="2"/>
    <x v="2"/>
    <x v="3"/>
    <x v="2"/>
    <x v="3152"/>
    <n v="1091.57"/>
    <n v="163.72999999999999"/>
    <n v="1035.9000000000001"/>
    <n v="-108.07"/>
    <n v="927.83999999999992"/>
    <n v="-0.11647482324538713"/>
    <n v="1.1164640455250907"/>
    <x v="1"/>
    <n v="272.89249999999998"/>
  </r>
  <r>
    <x v="3160"/>
    <x v="0"/>
    <x v="7"/>
    <x v="0"/>
    <x v="2"/>
    <x v="3153"/>
    <n v="1683.81"/>
    <n v="168.38"/>
    <n v="503.76"/>
    <n v="1011.67"/>
    <n v="1515.4299999999998"/>
    <n v="0.66757949888810442"/>
    <n v="0.33242050111189564"/>
    <x v="0"/>
    <n v="336.762"/>
  </r>
  <r>
    <x v="3161"/>
    <x v="3"/>
    <x v="6"/>
    <x v="2"/>
    <x v="0"/>
    <x v="3154"/>
    <n v="5836.48"/>
    <n v="2042.77"/>
    <n v="5098.2700000000004"/>
    <n v="-1304.56"/>
    <n v="3793.7099999999996"/>
    <n v="-0.34387446589222692"/>
    <n v="1.343874465892227"/>
    <x v="1"/>
    <n v="972.74666666666656"/>
  </r>
  <r>
    <x v="3162"/>
    <x v="0"/>
    <x v="0"/>
    <x v="5"/>
    <x v="2"/>
    <x v="3155"/>
    <n v="2393.5500000000002"/>
    <n v="239.35"/>
    <n v="686.19"/>
    <n v="1468.01"/>
    <n v="2154.2000000000003"/>
    <n v="0.68146411660941408"/>
    <n v="0.31853588339058581"/>
    <x v="0"/>
    <n v="299.19375000000002"/>
  </r>
  <r>
    <x v="3163"/>
    <x v="4"/>
    <x v="5"/>
    <x v="6"/>
    <x v="2"/>
    <x v="3156"/>
    <n v="8528.19"/>
    <n v="2302.61"/>
    <n v="2777.69"/>
    <n v="3447.89"/>
    <n v="6225.58"/>
    <n v="0.55382631015905348"/>
    <n v="0.44617368984094657"/>
    <x v="0"/>
    <n v="2842.73"/>
  </r>
  <r>
    <x v="3164"/>
    <x v="4"/>
    <x v="4"/>
    <x v="3"/>
    <x v="0"/>
    <x v="3157"/>
    <n v="10567.33"/>
    <n v="2853.18"/>
    <n v="2914.09"/>
    <n v="4800.05"/>
    <n v="7714.15"/>
    <n v="0.62223965051237018"/>
    <n v="0.37775905316852798"/>
    <x v="0"/>
    <n v="2641.8325"/>
  </r>
  <r>
    <x v="3165"/>
    <x v="4"/>
    <x v="4"/>
    <x v="7"/>
    <x v="1"/>
    <x v="3158"/>
    <n v="2934.83"/>
    <n v="645.66"/>
    <n v="1544.81"/>
    <n v="744.36"/>
    <n v="2289.17"/>
    <n v="0.3251658898203279"/>
    <n v="0.6748341101796721"/>
    <x v="0"/>
    <n v="2934.83"/>
  </r>
  <r>
    <x v="3166"/>
    <x v="4"/>
    <x v="4"/>
    <x v="1"/>
    <x v="2"/>
    <x v="3159"/>
    <n v="7536.79"/>
    <n v="1658.09"/>
    <n v="1518.6"/>
    <n v="4360.1000000000004"/>
    <n v="5878.7"/>
    <n v="0.74167758177828436"/>
    <n v="0.2583224182217157"/>
    <x v="0"/>
    <n v="3768.395"/>
  </r>
  <r>
    <x v="3167"/>
    <x v="3"/>
    <x v="3"/>
    <x v="5"/>
    <x v="2"/>
    <x v="3160"/>
    <n v="8601.06"/>
    <n v="3440.42"/>
    <n v="4357.8"/>
    <n v="802.84"/>
    <n v="5160.6399999999994"/>
    <n v="0.15556985180132699"/>
    <n v="0.84443014819867313"/>
    <x v="0"/>
    <n v="1075.1324999999999"/>
  </r>
  <r>
    <x v="3168"/>
    <x v="1"/>
    <x v="1"/>
    <x v="7"/>
    <x v="1"/>
    <x v="3161"/>
    <n v="7310.6"/>
    <n v="1827.65"/>
    <n v="1861.8"/>
    <n v="3621.16"/>
    <n v="5482.9500000000007"/>
    <n v="0.66044009155655248"/>
    <n v="0.33956173227915626"/>
    <x v="0"/>
    <n v="7310.6"/>
  </r>
  <r>
    <x v="3169"/>
    <x v="2"/>
    <x v="2"/>
    <x v="3"/>
    <x v="2"/>
    <x v="3162"/>
    <n v="2856.65"/>
    <n v="428.5"/>
    <n v="1388.15"/>
    <n v="1040.01"/>
    <n v="2428.15"/>
    <n v="0.42831373679550272"/>
    <n v="0.57169038156621299"/>
    <x v="0"/>
    <n v="714.16250000000002"/>
  </r>
  <r>
    <x v="3170"/>
    <x v="3"/>
    <x v="3"/>
    <x v="5"/>
    <x v="0"/>
    <x v="3163"/>
    <n v="14632.72"/>
    <n v="5853.09"/>
    <n v="5162.72"/>
    <n v="3616.92"/>
    <n v="8779.6299999999992"/>
    <n v="0.41196724691131636"/>
    <n v="0.5880338920888466"/>
    <x v="0"/>
    <n v="1829.09"/>
  </r>
  <r>
    <x v="3171"/>
    <x v="4"/>
    <x v="5"/>
    <x v="2"/>
    <x v="2"/>
    <x v="3164"/>
    <n v="8493.2800000000007"/>
    <n v="2293.19"/>
    <n v="3440.82"/>
    <n v="2759.28"/>
    <n v="6200.09"/>
    <n v="0.44503870105111382"/>
    <n v="0.55496291182869928"/>
    <x v="0"/>
    <n v="1415.5466666666669"/>
  </r>
  <r>
    <x v="3172"/>
    <x v="0"/>
    <x v="7"/>
    <x v="6"/>
    <x v="0"/>
    <x v="3165"/>
    <n v="1116.73"/>
    <n v="111.67"/>
    <n v="367.83"/>
    <n v="637.23"/>
    <n v="1005.0600000000001"/>
    <n v="0.63402184944182438"/>
    <n v="0.36597815055817562"/>
    <x v="0"/>
    <n v="372.24333333333334"/>
  </r>
  <r>
    <x v="3173"/>
    <x v="0"/>
    <x v="7"/>
    <x v="6"/>
    <x v="1"/>
    <x v="3166"/>
    <n v="973.69"/>
    <n v="97.37"/>
    <n v="532.1"/>
    <n v="344.23"/>
    <n v="876.32"/>
    <n v="0.39281312762461201"/>
    <n v="0.60719828373197005"/>
    <x v="0"/>
    <n v="324.56333333333333"/>
  </r>
  <r>
    <x v="3174"/>
    <x v="4"/>
    <x v="4"/>
    <x v="7"/>
    <x v="1"/>
    <x v="3167"/>
    <n v="4325.03"/>
    <n v="951.51"/>
    <n v="1353.9"/>
    <n v="2019.63"/>
    <n v="3373.5199999999995"/>
    <n v="0.59867141739192309"/>
    <n v="0.40133154687092421"/>
    <x v="0"/>
    <n v="4325.03"/>
  </r>
  <r>
    <x v="3175"/>
    <x v="3"/>
    <x v="3"/>
    <x v="0"/>
    <x v="0"/>
    <x v="3168"/>
    <n v="7910.17"/>
    <n v="2768.56"/>
    <n v="2748.93"/>
    <n v="2392.6799999999998"/>
    <n v="5141.6100000000006"/>
    <n v="0.46535618220751856"/>
    <n v="0.53464381779248127"/>
    <x v="0"/>
    <n v="1582.0340000000001"/>
  </r>
  <r>
    <x v="3176"/>
    <x v="3"/>
    <x v="6"/>
    <x v="0"/>
    <x v="1"/>
    <x v="3169"/>
    <n v="6236.8"/>
    <n v="2182.88"/>
    <n v="3958.39"/>
    <n v="95.53"/>
    <n v="4053.92"/>
    <n v="2.3564845877570351E-2"/>
    <n v="0.97643515412242965"/>
    <x v="2"/>
    <n v="1247.3600000000001"/>
  </r>
  <r>
    <x v="3177"/>
    <x v="0"/>
    <x v="7"/>
    <x v="2"/>
    <x v="2"/>
    <x v="3170"/>
    <n v="1822.25"/>
    <n v="182.23"/>
    <n v="742.17"/>
    <n v="897.85"/>
    <n v="1640.02"/>
    <n v="0.5474628358190754"/>
    <n v="0.4525371641809246"/>
    <x v="0"/>
    <n v="303.70833333333331"/>
  </r>
  <r>
    <x v="3178"/>
    <x v="0"/>
    <x v="0"/>
    <x v="6"/>
    <x v="0"/>
    <x v="3171"/>
    <n v="1493.93"/>
    <n v="149.38999999999999"/>
    <n v="355.16"/>
    <n v="989.38"/>
    <n v="1344.54"/>
    <n v="0.73585017924345875"/>
    <n v="0.26414982075654131"/>
    <x v="0"/>
    <n v="497.97666666666669"/>
  </r>
  <r>
    <x v="3179"/>
    <x v="2"/>
    <x v="2"/>
    <x v="7"/>
    <x v="1"/>
    <x v="3172"/>
    <n v="2073.87"/>
    <n v="311.08"/>
    <n v="485.27"/>
    <n v="1277.52"/>
    <n v="1762.79"/>
    <n v="0.72471479869978839"/>
    <n v="0.27528520130021161"/>
    <x v="0"/>
    <n v="2073.87"/>
  </r>
  <r>
    <x v="3180"/>
    <x v="2"/>
    <x v="2"/>
    <x v="7"/>
    <x v="1"/>
    <x v="3173"/>
    <n v="1921.58"/>
    <n v="288.24"/>
    <n v="682.93"/>
    <n v="950.41"/>
    <n v="1633.34"/>
    <n v="0.58188129844367986"/>
    <n v="0.41811870155632019"/>
    <x v="0"/>
    <n v="1921.58"/>
  </r>
  <r>
    <x v="3181"/>
    <x v="0"/>
    <x v="7"/>
    <x v="5"/>
    <x v="0"/>
    <x v="3174"/>
    <n v="1025.99"/>
    <n v="102.6"/>
    <n v="704.09"/>
    <n v="219.3"/>
    <n v="923.39"/>
    <n v="0.23749444979910983"/>
    <n v="0.76250555020089028"/>
    <x v="0"/>
    <n v="128.24875"/>
  </r>
  <r>
    <x v="3182"/>
    <x v="1"/>
    <x v="1"/>
    <x v="5"/>
    <x v="2"/>
    <x v="3175"/>
    <n v="3836.3"/>
    <n v="959.08"/>
    <n v="3640.65"/>
    <n v="-763.42"/>
    <n v="2877.2200000000003"/>
    <n v="-0.26533250846303025"/>
    <n v="1.2653359840401497"/>
    <x v="1"/>
    <n v="479.53750000000002"/>
  </r>
  <r>
    <x v="3183"/>
    <x v="1"/>
    <x v="1"/>
    <x v="7"/>
    <x v="1"/>
    <x v="3176"/>
    <n v="4451.9799999999996"/>
    <n v="1113"/>
    <n v="1450.59"/>
    <n v="1888.4"/>
    <n v="3338.9799999999996"/>
    <n v="0.56556193807689781"/>
    <n v="0.43444105684969664"/>
    <x v="0"/>
    <n v="4451.9799999999996"/>
  </r>
  <r>
    <x v="3184"/>
    <x v="0"/>
    <x v="7"/>
    <x v="5"/>
    <x v="1"/>
    <x v="3177"/>
    <n v="978.73"/>
    <n v="97.87"/>
    <n v="716.69"/>
    <n v="164.17"/>
    <n v="880.86"/>
    <n v="0.18637467929069318"/>
    <n v="0.81362532070930682"/>
    <x v="0"/>
    <n v="122.34125"/>
  </r>
  <r>
    <x v="3185"/>
    <x v="0"/>
    <x v="7"/>
    <x v="3"/>
    <x v="2"/>
    <x v="3178"/>
    <n v="1089.47"/>
    <n v="108.95"/>
    <n v="653.04"/>
    <n v="327.48"/>
    <n v="980.52"/>
    <n v="0.33398604821931221"/>
    <n v="0.66601395178068779"/>
    <x v="0"/>
    <n v="272.36750000000001"/>
  </r>
  <r>
    <x v="3186"/>
    <x v="3"/>
    <x v="3"/>
    <x v="5"/>
    <x v="0"/>
    <x v="3179"/>
    <n v="10467.02"/>
    <n v="4186.8100000000004"/>
    <n v="5149.71"/>
    <n v="1130.5"/>
    <n v="6280.21"/>
    <n v="0.18000990412740975"/>
    <n v="0.8199900958725902"/>
    <x v="0"/>
    <n v="1308.3775000000001"/>
  </r>
  <r>
    <x v="3187"/>
    <x v="1"/>
    <x v="1"/>
    <x v="2"/>
    <x v="0"/>
    <x v="3180"/>
    <n v="10254.33"/>
    <n v="3076.3"/>
    <n v="3512.82"/>
    <n v="3665.21"/>
    <n v="7178.03"/>
    <n v="0.51061502947187465"/>
    <n v="0.48938497052812546"/>
    <x v="0"/>
    <n v="1709.0550000000001"/>
  </r>
  <r>
    <x v="3188"/>
    <x v="1"/>
    <x v="1"/>
    <x v="0"/>
    <x v="0"/>
    <x v="3181"/>
    <n v="12237.93"/>
    <n v="3671.38"/>
    <n v="3287.53"/>
    <n v="5279.02"/>
    <n v="8566.5499999999993"/>
    <n v="0.6162364078888235"/>
    <n v="0.38376359211117667"/>
    <x v="0"/>
    <n v="2447.5860000000002"/>
  </r>
  <r>
    <x v="3189"/>
    <x v="4"/>
    <x v="5"/>
    <x v="0"/>
    <x v="0"/>
    <x v="3182"/>
    <n v="3421.77"/>
    <n v="752.79"/>
    <n v="2438.54"/>
    <n v="230.44"/>
    <n v="2668.98"/>
    <n v="8.6340099963281847E-2"/>
    <n v="0.91365990003671815"/>
    <x v="2"/>
    <n v="684.35400000000004"/>
  </r>
  <r>
    <x v="3190"/>
    <x v="0"/>
    <x v="7"/>
    <x v="3"/>
    <x v="0"/>
    <x v="3183"/>
    <n v="1794.57"/>
    <n v="179.46"/>
    <n v="622.76"/>
    <n v="992.35"/>
    <n v="1615.11"/>
    <n v="0.61441635554234697"/>
    <n v="0.38558364445765303"/>
    <x v="0"/>
    <n v="448.64249999999998"/>
  </r>
  <r>
    <x v="3191"/>
    <x v="3"/>
    <x v="6"/>
    <x v="1"/>
    <x v="1"/>
    <x v="3184"/>
    <n v="2445.0100000000002"/>
    <n v="855.75"/>
    <n v="2018.54"/>
    <n v="-429.28"/>
    <n v="1589.2600000000002"/>
    <n v="-0.27011313441475904"/>
    <n v="1.2701131344147589"/>
    <x v="1"/>
    <n v="1222.5050000000001"/>
  </r>
  <r>
    <x v="3192"/>
    <x v="3"/>
    <x v="3"/>
    <x v="3"/>
    <x v="0"/>
    <x v="3185"/>
    <n v="11252.94"/>
    <n v="4501.17"/>
    <n v="3513.29"/>
    <n v="3238.47"/>
    <n v="6751.77"/>
    <n v="0.47964755908450668"/>
    <n v="0.52035095982238733"/>
    <x v="0"/>
    <n v="2813.2350000000001"/>
  </r>
  <r>
    <x v="3193"/>
    <x v="4"/>
    <x v="4"/>
    <x v="2"/>
    <x v="0"/>
    <x v="3186"/>
    <n v="15252.75"/>
    <n v="4118.24"/>
    <n v="4001.47"/>
    <n v="7133.03"/>
    <n v="11134.51"/>
    <n v="0.64062361073814655"/>
    <n v="0.35937549115318052"/>
    <x v="0"/>
    <n v="2542.125"/>
  </r>
  <r>
    <x v="3194"/>
    <x v="1"/>
    <x v="1"/>
    <x v="7"/>
    <x v="1"/>
    <x v="3187"/>
    <n v="5305.97"/>
    <n v="1326.49"/>
    <n v="1750.41"/>
    <n v="2229.0700000000002"/>
    <n v="3979.4800000000005"/>
    <n v="0.56014102345030004"/>
    <n v="0.43985897654969991"/>
    <x v="0"/>
    <n v="5305.97"/>
  </r>
  <r>
    <x v="3195"/>
    <x v="3"/>
    <x v="3"/>
    <x v="3"/>
    <x v="0"/>
    <x v="3188"/>
    <n v="12529.69"/>
    <n v="5011.87"/>
    <n v="3648.6"/>
    <n v="3869.21"/>
    <n v="7517.8200000000006"/>
    <n v="0.5146718064545307"/>
    <n v="0.48532686337262659"/>
    <x v="0"/>
    <n v="3132.4225000000001"/>
  </r>
  <r>
    <x v="3196"/>
    <x v="2"/>
    <x v="2"/>
    <x v="7"/>
    <x v="1"/>
    <x v="3189"/>
    <n v="2141.25"/>
    <n v="321.19"/>
    <n v="660.07"/>
    <n v="1159.99"/>
    <n v="1820.06"/>
    <n v="0.63733613177587556"/>
    <n v="0.3626638682241245"/>
    <x v="0"/>
    <n v="2141.25"/>
  </r>
  <r>
    <x v="3197"/>
    <x v="1"/>
    <x v="1"/>
    <x v="2"/>
    <x v="0"/>
    <x v="3190"/>
    <n v="6475.84"/>
    <n v="1618.96"/>
    <n v="3752.91"/>
    <n v="1103.97"/>
    <n v="4856.88"/>
    <n v="0.22730024213075062"/>
    <n v="0.77269975786924938"/>
    <x v="0"/>
    <n v="1079.3066666666666"/>
  </r>
  <r>
    <x v="3198"/>
    <x v="2"/>
    <x v="2"/>
    <x v="4"/>
    <x v="0"/>
    <x v="3191"/>
    <n v="4088.13"/>
    <n v="613.22"/>
    <n v="1571.61"/>
    <n v="1903.3"/>
    <n v="3474.91"/>
    <n v="0.54772641593595228"/>
    <n v="0.45227358406404772"/>
    <x v="0"/>
    <n v="584.01857142857148"/>
  </r>
  <r>
    <x v="3199"/>
    <x v="0"/>
    <x v="0"/>
    <x v="2"/>
    <x v="2"/>
    <x v="3192"/>
    <n v="1387.48"/>
    <n v="138.75"/>
    <n v="592.79"/>
    <n v="655.95"/>
    <n v="1248.73"/>
    <n v="0.52529369839757201"/>
    <n v="0.4747143097386945"/>
    <x v="0"/>
    <n v="231.24666666666667"/>
  </r>
  <r>
    <x v="3200"/>
    <x v="3"/>
    <x v="6"/>
    <x v="6"/>
    <x v="1"/>
    <x v="3193"/>
    <n v="5323.63"/>
    <n v="1863.27"/>
    <n v="3067.75"/>
    <n v="392.61"/>
    <n v="3460.36"/>
    <n v="0.11345929325272515"/>
    <n v="0.88654070674727481"/>
    <x v="0"/>
    <n v="1774.5433333333333"/>
  </r>
  <r>
    <x v="3201"/>
    <x v="4"/>
    <x v="4"/>
    <x v="7"/>
    <x v="1"/>
    <x v="3194"/>
    <n v="3123.11"/>
    <n v="687.08"/>
    <n v="1759.33"/>
    <n v="676.7"/>
    <n v="2436.0300000000002"/>
    <n v="0.27778804037717103"/>
    <n v="0.7222119596228288"/>
    <x v="0"/>
    <n v="3123.11"/>
  </r>
  <r>
    <x v="3202"/>
    <x v="3"/>
    <x v="6"/>
    <x v="0"/>
    <x v="0"/>
    <x v="3195"/>
    <n v="6238.92"/>
    <n v="2183.62"/>
    <n v="3127.67"/>
    <n v="927.62"/>
    <n v="4055.3"/>
    <n v="0.22874263309742804"/>
    <n v="0.77125490099376126"/>
    <x v="0"/>
    <n v="1247.7840000000001"/>
  </r>
  <r>
    <x v="3203"/>
    <x v="4"/>
    <x v="4"/>
    <x v="3"/>
    <x v="0"/>
    <x v="3196"/>
    <n v="9273.15"/>
    <n v="2503.75"/>
    <n v="3425.78"/>
    <n v="3343.62"/>
    <n v="6769.4"/>
    <n v="0.49393151534847995"/>
    <n v="0.5060684846515201"/>
    <x v="0"/>
    <n v="2318.2874999999999"/>
  </r>
  <r>
    <x v="3204"/>
    <x v="3"/>
    <x v="6"/>
    <x v="4"/>
    <x v="2"/>
    <x v="3197"/>
    <n v="9082.8799999999992"/>
    <n v="3633.15"/>
    <n v="4821.22"/>
    <n v="628.51"/>
    <n v="5449.73"/>
    <n v="0.11532864930923184"/>
    <n v="0.8846713506907683"/>
    <x v="0"/>
    <n v="1297.5542857142857"/>
  </r>
  <r>
    <x v="3205"/>
    <x v="4"/>
    <x v="5"/>
    <x v="2"/>
    <x v="0"/>
    <x v="3198"/>
    <n v="11497.46"/>
    <n v="3104.31"/>
    <n v="3696.52"/>
    <n v="4696.62"/>
    <n v="8393.15"/>
    <n v="0.55957775090401107"/>
    <n v="0.44042105764820122"/>
    <x v="0"/>
    <n v="1916.2433333333331"/>
  </r>
  <r>
    <x v="3206"/>
    <x v="4"/>
    <x v="4"/>
    <x v="7"/>
    <x v="1"/>
    <x v="3199"/>
    <n v="2956.72"/>
    <n v="650.48"/>
    <n v="1134.7"/>
    <n v="1171.54"/>
    <n v="2306.2399999999998"/>
    <n v="0.507987026502012"/>
    <n v="0.49201297349798812"/>
    <x v="0"/>
    <n v="2956.72"/>
  </r>
  <r>
    <x v="3207"/>
    <x v="4"/>
    <x v="5"/>
    <x v="4"/>
    <x v="0"/>
    <x v="3200"/>
    <n v="7606.13"/>
    <n v="1673.35"/>
    <n v="3912.65"/>
    <n v="2020.13"/>
    <n v="5932.7800000000007"/>
    <n v="0.34050310309837883"/>
    <n v="0.65949689690162105"/>
    <x v="0"/>
    <n v="1086.5899999999999"/>
  </r>
  <r>
    <x v="3208"/>
    <x v="4"/>
    <x v="5"/>
    <x v="1"/>
    <x v="2"/>
    <x v="3201"/>
    <n v="4684.22"/>
    <n v="1030.53"/>
    <n v="2131.92"/>
    <n v="1521.77"/>
    <n v="3653.6900000000005"/>
    <n v="0.41650222104228868"/>
    <n v="0.58349777895771116"/>
    <x v="0"/>
    <n v="2342.11"/>
  </r>
  <r>
    <x v="3209"/>
    <x v="2"/>
    <x v="2"/>
    <x v="6"/>
    <x v="1"/>
    <x v="3202"/>
    <n v="1367.72"/>
    <n v="205.16"/>
    <n v="751.39"/>
    <n v="411.17"/>
    <n v="1162.56"/>
    <n v="0.35367636939168734"/>
    <n v="0.64632363060831266"/>
    <x v="0"/>
    <n v="455.90666666666669"/>
  </r>
  <r>
    <x v="3210"/>
    <x v="2"/>
    <x v="2"/>
    <x v="1"/>
    <x v="2"/>
    <x v="3203"/>
    <n v="1888.16"/>
    <n v="283.22000000000003"/>
    <n v="774.53"/>
    <n v="830.41"/>
    <n v="1604.94"/>
    <n v="0.51740875048288404"/>
    <n v="0.48259124951711585"/>
    <x v="0"/>
    <n v="944.08"/>
  </r>
  <r>
    <x v="3211"/>
    <x v="3"/>
    <x v="6"/>
    <x v="2"/>
    <x v="1"/>
    <x v="3204"/>
    <n v="3186.96"/>
    <n v="1115.44"/>
    <n v="3024.43"/>
    <n v="-952.9"/>
    <n v="2071.52"/>
    <n v="-0.4600003861898509"/>
    <n v="1.4600052135629875"/>
    <x v="1"/>
    <n v="531.16"/>
  </r>
  <r>
    <x v="3212"/>
    <x v="4"/>
    <x v="4"/>
    <x v="1"/>
    <x v="1"/>
    <x v="3205"/>
    <n v="3767.19"/>
    <n v="828.78"/>
    <n v="2213.86"/>
    <n v="724.55"/>
    <n v="2938.41"/>
    <n v="0.24657893214357424"/>
    <n v="0.75342106785642582"/>
    <x v="0"/>
    <n v="1883.595"/>
  </r>
  <r>
    <x v="3213"/>
    <x v="4"/>
    <x v="5"/>
    <x v="1"/>
    <x v="1"/>
    <x v="3206"/>
    <n v="5179.59"/>
    <n v="1139.51"/>
    <n v="2030.62"/>
    <n v="2009.46"/>
    <n v="4040.08"/>
    <n v="0.49738123997544603"/>
    <n v="0.50261876002455397"/>
    <x v="0"/>
    <n v="2589.7950000000001"/>
  </r>
  <r>
    <x v="3214"/>
    <x v="4"/>
    <x v="4"/>
    <x v="6"/>
    <x v="2"/>
    <x v="3207"/>
    <n v="7690.48"/>
    <n v="1691.91"/>
    <n v="2463.6"/>
    <n v="3534.97"/>
    <n v="5998.57"/>
    <n v="0.58930211700455271"/>
    <n v="0.41069788299544724"/>
    <x v="0"/>
    <n v="2563.4933333333333"/>
  </r>
  <r>
    <x v="3215"/>
    <x v="4"/>
    <x v="4"/>
    <x v="6"/>
    <x v="0"/>
    <x v="3208"/>
    <n v="11191.41"/>
    <n v="3021.68"/>
    <n v="1817.77"/>
    <n v="6351.96"/>
    <n v="8169.73"/>
    <n v="0.77749937880444031"/>
    <n v="0.22250062119555972"/>
    <x v="0"/>
    <n v="3730.47"/>
  </r>
  <r>
    <x v="3216"/>
    <x v="1"/>
    <x v="1"/>
    <x v="5"/>
    <x v="1"/>
    <x v="3209"/>
    <n v="2719.83"/>
    <n v="679.96"/>
    <n v="2581.12"/>
    <n v="-541.25"/>
    <n v="2039.87"/>
    <n v="-0.26533553608808408"/>
    <n v="1.265335536088084"/>
    <x v="1"/>
    <n v="339.97874999999999"/>
  </r>
  <r>
    <x v="3217"/>
    <x v="4"/>
    <x v="4"/>
    <x v="6"/>
    <x v="2"/>
    <x v="3210"/>
    <n v="404.59"/>
    <n v="89.01"/>
    <n v="383.95"/>
    <n v="-68.37"/>
    <n v="315.58"/>
    <n v="-0.21664871031117311"/>
    <n v="1.2166487103111732"/>
    <x v="1"/>
    <n v="134.86333333333332"/>
  </r>
  <r>
    <x v="3218"/>
    <x v="0"/>
    <x v="0"/>
    <x v="4"/>
    <x v="0"/>
    <x v="3211"/>
    <n v="1873.84"/>
    <n v="187.38"/>
    <n v="919.18"/>
    <n v="767.28"/>
    <n v="1686.46"/>
    <n v="0.45496483758879541"/>
    <n v="0.54503516241120453"/>
    <x v="0"/>
    <n v="267.69142857142856"/>
  </r>
  <r>
    <x v="3219"/>
    <x v="4"/>
    <x v="4"/>
    <x v="5"/>
    <x v="0"/>
    <x v="3212"/>
    <n v="10339.66"/>
    <n v="2791.71"/>
    <n v="3609.51"/>
    <n v="3938.44"/>
    <n v="7547.95"/>
    <n v="0.5217893600249075"/>
    <n v="0.47821063997509261"/>
    <x v="0"/>
    <n v="1292.4575"/>
  </r>
  <r>
    <x v="3220"/>
    <x v="4"/>
    <x v="4"/>
    <x v="6"/>
    <x v="2"/>
    <x v="3213"/>
    <n v="5694.89"/>
    <n v="1252.8800000000001"/>
    <n v="2034.34"/>
    <n v="2407.67"/>
    <n v="4442.01"/>
    <n v="0.5420226429026499"/>
    <n v="0.45797735709735005"/>
    <x v="0"/>
    <n v="1898.2966666666669"/>
  </r>
  <r>
    <x v="3221"/>
    <x v="3"/>
    <x v="6"/>
    <x v="1"/>
    <x v="1"/>
    <x v="3214"/>
    <n v="3381.2"/>
    <n v="1183.42"/>
    <n v="1802.48"/>
    <n v="395.3"/>
    <n v="2197.7799999999997"/>
    <n v="0.17986331661949789"/>
    <n v="0.82013668338050227"/>
    <x v="0"/>
    <n v="1690.6"/>
  </r>
  <r>
    <x v="3222"/>
    <x v="3"/>
    <x v="3"/>
    <x v="0"/>
    <x v="0"/>
    <x v="3215"/>
    <n v="9359.9500000000007"/>
    <n v="3743.98"/>
    <n v="3668.77"/>
    <n v="1947.21"/>
    <n v="5615.9700000000012"/>
    <n v="0.3467272795260658"/>
    <n v="0.65327450111022656"/>
    <x v="0"/>
    <n v="1871.9900000000002"/>
  </r>
  <r>
    <x v="3223"/>
    <x v="4"/>
    <x v="4"/>
    <x v="0"/>
    <x v="2"/>
    <x v="3216"/>
    <n v="7117.28"/>
    <n v="1565.8"/>
    <n v="2774.05"/>
    <n v="2777.43"/>
    <n v="5551.48"/>
    <n v="0.50030442332495118"/>
    <n v="0.49969557667504888"/>
    <x v="0"/>
    <n v="1423.4559999999999"/>
  </r>
  <r>
    <x v="3224"/>
    <x v="4"/>
    <x v="5"/>
    <x v="5"/>
    <x v="0"/>
    <x v="3217"/>
    <n v="6390.62"/>
    <n v="1405.94"/>
    <n v="5113.42"/>
    <n v="-128.72999999999999"/>
    <n v="4984.68"/>
    <n v="-2.5825128192782681E-2"/>
    <n v="1.0258271343396166"/>
    <x v="1"/>
    <n v="798.82749999999999"/>
  </r>
  <r>
    <x v="3225"/>
    <x v="0"/>
    <x v="7"/>
    <x v="6"/>
    <x v="0"/>
    <x v="3218"/>
    <n v="3037.83"/>
    <n v="303.77999999999997"/>
    <n v="495.94"/>
    <n v="2238.1"/>
    <n v="2734.05"/>
    <n v="0.81860243960425005"/>
    <n v="0.1813939028181635"/>
    <x v="0"/>
    <n v="1012.61"/>
  </r>
  <r>
    <x v="3226"/>
    <x v="4"/>
    <x v="5"/>
    <x v="4"/>
    <x v="0"/>
    <x v="3219"/>
    <n v="9548.0400000000009"/>
    <n v="2577.9699999999998"/>
    <n v="3080.26"/>
    <n v="3889.81"/>
    <n v="6970.0700000000015"/>
    <n v="0.55807330485920503"/>
    <n v="0.4419266951407948"/>
    <x v="0"/>
    <n v="1364.0057142857145"/>
  </r>
  <r>
    <x v="3227"/>
    <x v="4"/>
    <x v="5"/>
    <x v="3"/>
    <x v="0"/>
    <x v="3220"/>
    <n v="11942.29"/>
    <n v="3224.42"/>
    <n v="3240.73"/>
    <n v="5477.14"/>
    <n v="8717.8700000000008"/>
    <n v="0.62826584934163965"/>
    <n v="0.37173415065836035"/>
    <x v="0"/>
    <n v="2985.5725000000002"/>
  </r>
  <r>
    <x v="3228"/>
    <x v="1"/>
    <x v="1"/>
    <x v="7"/>
    <x v="1"/>
    <x v="3221"/>
    <n v="3716.08"/>
    <n v="929.02"/>
    <n v="1342.55"/>
    <n v="1444.51"/>
    <n v="2787.06"/>
    <n v="0.51829167653369501"/>
    <n v="0.48170832346630499"/>
    <x v="0"/>
    <n v="3716.08"/>
  </r>
  <r>
    <x v="3229"/>
    <x v="3"/>
    <x v="6"/>
    <x v="2"/>
    <x v="0"/>
    <x v="3222"/>
    <n v="8515.5499999999993"/>
    <n v="3406.22"/>
    <n v="4843.04"/>
    <n v="266.29000000000002"/>
    <n v="5109.33"/>
    <n v="5.2118379513556579E-2"/>
    <n v="0.94788162048644342"/>
    <x v="2"/>
    <n v="1419.2583333333332"/>
  </r>
  <r>
    <x v="3230"/>
    <x v="3"/>
    <x v="3"/>
    <x v="4"/>
    <x v="0"/>
    <x v="3223"/>
    <n v="10525.75"/>
    <n v="4210.3"/>
    <n v="4234.45"/>
    <n v="2080.9899999999998"/>
    <n v="6315.45"/>
    <n v="0.32950779437728106"/>
    <n v="0.6704906222042768"/>
    <x v="0"/>
    <n v="1503.6785714285713"/>
  </r>
  <r>
    <x v="3231"/>
    <x v="0"/>
    <x v="7"/>
    <x v="3"/>
    <x v="0"/>
    <x v="3224"/>
    <n v="1734.93"/>
    <n v="173.49"/>
    <n v="521.65"/>
    <n v="1039.78"/>
    <n v="1561.44"/>
    <n v="0.6659109539911876"/>
    <n v="0.3340826416641049"/>
    <x v="0"/>
    <n v="433.73250000000002"/>
  </r>
  <r>
    <x v="3232"/>
    <x v="0"/>
    <x v="7"/>
    <x v="2"/>
    <x v="1"/>
    <x v="3225"/>
    <n v="473.75"/>
    <n v="47.37"/>
    <n v="449.58"/>
    <n v="-23.21"/>
    <n v="426.38"/>
    <n v="-5.4435011023031103E-2"/>
    <n v="1.0544115577653737"/>
    <x v="1"/>
    <n v="78.958333333333329"/>
  </r>
  <r>
    <x v="3233"/>
    <x v="3"/>
    <x v="3"/>
    <x v="3"/>
    <x v="0"/>
    <x v="3226"/>
    <n v="7097.44"/>
    <n v="2484.1"/>
    <n v="3982.94"/>
    <n v="630.39"/>
    <n v="4613.34"/>
    <n v="0.13664503374995121"/>
    <n v="0.86335279862312331"/>
    <x v="0"/>
    <n v="1774.36"/>
  </r>
  <r>
    <x v="3234"/>
    <x v="3"/>
    <x v="3"/>
    <x v="3"/>
    <x v="0"/>
    <x v="3227"/>
    <n v="8310.06"/>
    <n v="3324.03"/>
    <n v="3338.2"/>
    <n v="1647.84"/>
    <n v="4986.0299999999988"/>
    <n v="0.33049139295190771"/>
    <n v="0.66951061265174916"/>
    <x v="0"/>
    <n v="2077.5149999999999"/>
  </r>
  <r>
    <x v="3235"/>
    <x v="2"/>
    <x v="2"/>
    <x v="5"/>
    <x v="1"/>
    <x v="3228"/>
    <n v="2342.25"/>
    <n v="351.34"/>
    <n v="1770.11"/>
    <n v="220.8"/>
    <n v="1990.91"/>
    <n v="0.11090405894791829"/>
    <n v="0.88909594105208167"/>
    <x v="0"/>
    <n v="292.78125"/>
  </r>
  <r>
    <x v="3236"/>
    <x v="4"/>
    <x v="4"/>
    <x v="0"/>
    <x v="0"/>
    <x v="3229"/>
    <n v="9451.9599999999991"/>
    <n v="2552.0300000000002"/>
    <n v="2573.92"/>
    <n v="4326.01"/>
    <n v="6899.9299999999985"/>
    <n v="0.62696433152220399"/>
    <n v="0.37303566847779623"/>
    <x v="0"/>
    <n v="1890.3919999999998"/>
  </r>
  <r>
    <x v="3237"/>
    <x v="3"/>
    <x v="6"/>
    <x v="7"/>
    <x v="1"/>
    <x v="3230"/>
    <n v="3242.14"/>
    <n v="1134.75"/>
    <n v="1878.01"/>
    <n v="229.38"/>
    <n v="2107.39"/>
    <n v="0.10884553879443293"/>
    <n v="0.89115446120556707"/>
    <x v="0"/>
    <n v="3242.14"/>
  </r>
  <r>
    <x v="3238"/>
    <x v="0"/>
    <x v="7"/>
    <x v="3"/>
    <x v="0"/>
    <x v="3231"/>
    <n v="1716.69"/>
    <n v="171.67"/>
    <n v="504.21"/>
    <n v="1040.81"/>
    <n v="1545.02"/>
    <n v="0.67365470997139187"/>
    <n v="0.32634529002860801"/>
    <x v="0"/>
    <n v="429.17250000000001"/>
  </r>
  <r>
    <x v="3239"/>
    <x v="1"/>
    <x v="1"/>
    <x v="6"/>
    <x v="1"/>
    <x v="3232"/>
    <n v="3280.77"/>
    <n v="820.19"/>
    <n v="3113.45"/>
    <n v="-652.87"/>
    <n v="2460.58"/>
    <n v="-0.26533175105056533"/>
    <n v="1.2653317510505653"/>
    <x v="1"/>
    <n v="1093.5899999999999"/>
  </r>
  <r>
    <x v="3240"/>
    <x v="3"/>
    <x v="6"/>
    <x v="2"/>
    <x v="0"/>
    <x v="3233"/>
    <n v="7931.09"/>
    <n v="2775.88"/>
    <n v="5125.03"/>
    <n v="30.18"/>
    <n v="5155.21"/>
    <n v="5.8542716979521686E-3"/>
    <n v="0.99414572830204773"/>
    <x v="2"/>
    <n v="1321.8483333333334"/>
  </r>
  <r>
    <x v="3241"/>
    <x v="3"/>
    <x v="6"/>
    <x v="4"/>
    <x v="0"/>
    <x v="3234"/>
    <n v="8548.64"/>
    <n v="3419.46"/>
    <n v="5188.12"/>
    <n v="-58.94"/>
    <n v="5129.1799999999994"/>
    <n v="-1.149111553893605E-2"/>
    <n v="1.0114911155389361"/>
    <x v="1"/>
    <n v="1221.2342857142855"/>
  </r>
  <r>
    <x v="3242"/>
    <x v="4"/>
    <x v="5"/>
    <x v="0"/>
    <x v="2"/>
    <x v="3235"/>
    <n v="10333.969999999999"/>
    <n v="2790.17"/>
    <n v="4147.93"/>
    <n v="3395.87"/>
    <n v="7543.7999999999993"/>
    <n v="0.45015376865770568"/>
    <n v="0.54984623134229438"/>
    <x v="0"/>
    <n v="2066.7939999999999"/>
  </r>
  <r>
    <x v="3243"/>
    <x v="3"/>
    <x v="3"/>
    <x v="2"/>
    <x v="2"/>
    <x v="3236"/>
    <n v="3366.04"/>
    <n v="1178.1099999999999"/>
    <n v="3194.37"/>
    <n v="-1006.45"/>
    <n v="2187.9300000000003"/>
    <n v="-0.46000100551662981"/>
    <n v="1.4599964349864938"/>
    <x v="1"/>
    <n v="561.00666666666666"/>
  </r>
  <r>
    <x v="3244"/>
    <x v="4"/>
    <x v="5"/>
    <x v="5"/>
    <x v="0"/>
    <x v="3237"/>
    <n v="10426.18"/>
    <n v="2815.07"/>
    <n v="4065.39"/>
    <n v="3545.72"/>
    <n v="7611.1100000000006"/>
    <n v="0.46586108990672837"/>
    <n v="0.53413891009327152"/>
    <x v="0"/>
    <n v="1303.2725"/>
  </r>
  <r>
    <x v="3245"/>
    <x v="0"/>
    <x v="0"/>
    <x v="6"/>
    <x v="2"/>
    <x v="3238"/>
    <n v="2266.0100000000002"/>
    <n v="226.6"/>
    <n v="418.86"/>
    <n v="1620.55"/>
    <n v="2039.4100000000003"/>
    <n v="0.79461707062336639"/>
    <n v="0.20538292937663341"/>
    <x v="0"/>
    <n v="755.3366666666667"/>
  </r>
  <r>
    <x v="3246"/>
    <x v="4"/>
    <x v="5"/>
    <x v="6"/>
    <x v="2"/>
    <x v="3239"/>
    <n v="4804.8100000000004"/>
    <n v="1057.06"/>
    <n v="1855.06"/>
    <n v="1892.69"/>
    <n v="3747.7500000000005"/>
    <n v="0.50502034554065767"/>
    <n v="0.49497965445934222"/>
    <x v="0"/>
    <n v="1601.6033333333335"/>
  </r>
  <r>
    <x v="3247"/>
    <x v="3"/>
    <x v="6"/>
    <x v="3"/>
    <x v="2"/>
    <x v="3240"/>
    <n v="10533.08"/>
    <n v="4213.2299999999996"/>
    <n v="3956.34"/>
    <n v="2363.5"/>
    <n v="6319.85"/>
    <n v="0.37398039510431419"/>
    <n v="0.62601802257964978"/>
    <x v="0"/>
    <n v="2633.27"/>
  </r>
  <r>
    <x v="3248"/>
    <x v="4"/>
    <x v="4"/>
    <x v="6"/>
    <x v="1"/>
    <x v="3241"/>
    <n v="3074.43"/>
    <n v="676.37"/>
    <n v="1839.17"/>
    <n v="558.89"/>
    <n v="2398.06"/>
    <n v="0.23305922287182138"/>
    <n v="0.76694077712817865"/>
    <x v="0"/>
    <n v="1024.81"/>
  </r>
  <r>
    <x v="3249"/>
    <x v="0"/>
    <x v="0"/>
    <x v="7"/>
    <x v="1"/>
    <x v="3242"/>
    <n v="850.75"/>
    <n v="85.08"/>
    <n v="367.92"/>
    <n v="397.75"/>
    <n v="765.67"/>
    <n v="0.51947967139890561"/>
    <n v="0.4805203286010945"/>
    <x v="0"/>
    <n v="850.75"/>
  </r>
  <r>
    <x v="3250"/>
    <x v="1"/>
    <x v="1"/>
    <x v="5"/>
    <x v="0"/>
    <x v="3243"/>
    <n v="12056.08"/>
    <n v="3616.82"/>
    <n v="5560.56"/>
    <n v="2878.7"/>
    <n v="8439.26"/>
    <n v="0.3411081066349419"/>
    <n v="0.65889189336505816"/>
    <x v="0"/>
    <n v="1507.01"/>
  </r>
  <r>
    <x v="3251"/>
    <x v="4"/>
    <x v="5"/>
    <x v="6"/>
    <x v="1"/>
    <x v="3244"/>
    <n v="5393.69"/>
    <n v="1186.6099999999999"/>
    <n v="2256.14"/>
    <n v="1950.94"/>
    <n v="4207.08"/>
    <n v="0.46372781121347828"/>
    <n v="0.53627218878652172"/>
    <x v="0"/>
    <n v="1797.8966666666665"/>
  </r>
  <r>
    <x v="3252"/>
    <x v="3"/>
    <x v="6"/>
    <x v="3"/>
    <x v="0"/>
    <x v="3245"/>
    <n v="6880.77"/>
    <n v="2408.27"/>
    <n v="2320.27"/>
    <n v="2152.23"/>
    <n v="4472.5"/>
    <n v="0.48121408608160982"/>
    <n v="0.51878591391839013"/>
    <x v="0"/>
    <n v="1720.1925000000001"/>
  </r>
  <r>
    <x v="3253"/>
    <x v="0"/>
    <x v="7"/>
    <x v="2"/>
    <x v="2"/>
    <x v="3246"/>
    <n v="1798.1"/>
    <n v="179.81"/>
    <n v="546.49"/>
    <n v="1071.8"/>
    <n v="1618.29"/>
    <n v="0.66230403697730322"/>
    <n v="0.33769596302269683"/>
    <x v="0"/>
    <n v="299.68333333333334"/>
  </r>
  <r>
    <x v="3254"/>
    <x v="4"/>
    <x v="5"/>
    <x v="5"/>
    <x v="0"/>
    <x v="3247"/>
    <n v="5126.4399999999996"/>
    <n v="1127.82"/>
    <n v="3874.06"/>
    <n v="124.56"/>
    <n v="3998.62"/>
    <n v="3.1150747007717663E-2"/>
    <n v="0.96884925299228231"/>
    <x v="2"/>
    <n v="640.80499999999995"/>
  </r>
  <r>
    <x v="3255"/>
    <x v="2"/>
    <x v="2"/>
    <x v="6"/>
    <x v="0"/>
    <x v="3248"/>
    <n v="4447.3"/>
    <n v="667.09"/>
    <n v="964.77"/>
    <n v="2815.44"/>
    <n v="3780.21"/>
    <n v="0.74478401993540044"/>
    <n v="0.25521598006459956"/>
    <x v="0"/>
    <n v="1482.4333333333334"/>
  </r>
  <r>
    <x v="3256"/>
    <x v="4"/>
    <x v="5"/>
    <x v="0"/>
    <x v="2"/>
    <x v="3249"/>
    <n v="6527.12"/>
    <n v="1435.97"/>
    <n v="3224.24"/>
    <n v="1866.91"/>
    <n v="5091.1499999999996"/>
    <n v="0.36669711165453783"/>
    <n v="0.63330288834546222"/>
    <x v="0"/>
    <n v="1305.424"/>
  </r>
  <r>
    <x v="3257"/>
    <x v="0"/>
    <x v="7"/>
    <x v="5"/>
    <x v="2"/>
    <x v="3250"/>
    <n v="947.37"/>
    <n v="94.74"/>
    <n v="899.06"/>
    <n v="-46.42"/>
    <n v="852.63"/>
    <n v="-5.444331069748895E-2"/>
    <n v="1.05445503911427"/>
    <x v="1"/>
    <n v="118.42125"/>
  </r>
  <r>
    <x v="3258"/>
    <x v="3"/>
    <x v="3"/>
    <x v="5"/>
    <x v="0"/>
    <x v="3251"/>
    <n v="4552.95"/>
    <n v="1593.53"/>
    <n v="4320.75"/>
    <n v="-1361.33"/>
    <n v="2959.42"/>
    <n v="-0.4599989187070439"/>
    <n v="1.4599989187070439"/>
    <x v="1"/>
    <n v="569.11874999999998"/>
  </r>
  <r>
    <x v="3259"/>
    <x v="3"/>
    <x v="6"/>
    <x v="4"/>
    <x v="0"/>
    <x v="3252"/>
    <n v="12226.57"/>
    <n v="4890.63"/>
    <n v="4290.41"/>
    <n v="3045.54"/>
    <n v="7335.94"/>
    <n v="0.41515334094880824"/>
    <n v="0.5848480222030169"/>
    <x v="0"/>
    <n v="1746.6528571428571"/>
  </r>
  <r>
    <x v="3260"/>
    <x v="3"/>
    <x v="6"/>
    <x v="0"/>
    <x v="0"/>
    <x v="3253"/>
    <n v="9986.9"/>
    <n v="3994.76"/>
    <n v="2957.52"/>
    <n v="3034.62"/>
    <n v="5992.1399999999994"/>
    <n v="0.50643342779040545"/>
    <n v="0.4935665722095946"/>
    <x v="0"/>
    <n v="1997.3799999999999"/>
  </r>
  <r>
    <x v="3261"/>
    <x v="0"/>
    <x v="0"/>
    <x v="0"/>
    <x v="2"/>
    <x v="3254"/>
    <n v="1478.13"/>
    <n v="147.81"/>
    <n v="768.02"/>
    <n v="562.29999999999995"/>
    <n v="1330.3200000000002"/>
    <n v="0.42268025738168252"/>
    <n v="0.57731974261831731"/>
    <x v="0"/>
    <n v="295.62600000000003"/>
  </r>
  <r>
    <x v="3262"/>
    <x v="4"/>
    <x v="4"/>
    <x v="2"/>
    <x v="0"/>
    <x v="3255"/>
    <n v="3502.01"/>
    <n v="770.44"/>
    <n v="3323.41"/>
    <n v="-591.84"/>
    <n v="2731.57"/>
    <n v="-0.21666660565169482"/>
    <n v="1.2166666056516946"/>
    <x v="1"/>
    <n v="583.66833333333341"/>
  </r>
  <r>
    <x v="3263"/>
    <x v="2"/>
    <x v="2"/>
    <x v="1"/>
    <x v="1"/>
    <x v="3256"/>
    <n v="1022.72"/>
    <n v="153.41"/>
    <n v="699.93"/>
    <n v="169.38"/>
    <n v="869.31000000000006"/>
    <n v="0.19484418676881662"/>
    <n v="0.80515581323118324"/>
    <x v="0"/>
    <n v="511.36"/>
  </r>
  <r>
    <x v="3264"/>
    <x v="3"/>
    <x v="6"/>
    <x v="4"/>
    <x v="1"/>
    <x v="3257"/>
    <n v="7451.19"/>
    <n v="2607.92"/>
    <n v="5260.89"/>
    <n v="-417.62"/>
    <n v="4843.2699999999995"/>
    <n v="-8.622686738505185E-2"/>
    <n v="1.0862268673850519"/>
    <x v="1"/>
    <n v="1064.4557142857143"/>
  </r>
  <r>
    <x v="3265"/>
    <x v="2"/>
    <x v="2"/>
    <x v="0"/>
    <x v="0"/>
    <x v="3258"/>
    <n v="2579.13"/>
    <n v="386.87"/>
    <n v="1632.58"/>
    <n v="559.67999999999995"/>
    <n v="2192.2600000000002"/>
    <n v="0.2552981854342094"/>
    <n v="0.74470181456579043"/>
    <x v="0"/>
    <n v="515.82600000000002"/>
  </r>
  <r>
    <x v="3266"/>
    <x v="2"/>
    <x v="2"/>
    <x v="0"/>
    <x v="0"/>
    <x v="3259"/>
    <n v="2659.59"/>
    <n v="398.94"/>
    <n v="1618.77"/>
    <n v="641.88"/>
    <n v="2260.65"/>
    <n v="0.28393603609581314"/>
    <n v="0.71606396390418681"/>
    <x v="0"/>
    <n v="531.91800000000001"/>
  </r>
  <r>
    <x v="3267"/>
    <x v="2"/>
    <x v="2"/>
    <x v="1"/>
    <x v="1"/>
    <x v="3260"/>
    <n v="1596.22"/>
    <n v="239.43"/>
    <n v="635.38"/>
    <n v="721.42"/>
    <n v="1356.79"/>
    <n v="0.53171087640681314"/>
    <n v="0.46829649393052719"/>
    <x v="0"/>
    <n v="798.11"/>
  </r>
  <r>
    <x v="3268"/>
    <x v="0"/>
    <x v="7"/>
    <x v="2"/>
    <x v="0"/>
    <x v="3261"/>
    <n v="832.82"/>
    <n v="83.28"/>
    <n v="749.29"/>
    <n v="0.25"/>
    <n v="749.54000000000008"/>
    <n v="3.3353790324732499E-4"/>
    <n v="0.99966646209675247"/>
    <x v="2"/>
    <n v="138.80333333333334"/>
  </r>
  <r>
    <x v="3269"/>
    <x v="0"/>
    <x v="7"/>
    <x v="4"/>
    <x v="2"/>
    <x v="3262"/>
    <n v="1123.83"/>
    <n v="112.38"/>
    <n v="650.35"/>
    <n v="361.1"/>
    <n v="1011.4499999999999"/>
    <n v="0.35701221019328694"/>
    <n v="0.64298778980671323"/>
    <x v="0"/>
    <n v="160.54714285714286"/>
  </r>
  <r>
    <x v="3270"/>
    <x v="2"/>
    <x v="2"/>
    <x v="0"/>
    <x v="2"/>
    <x v="3263"/>
    <n v="4084.67"/>
    <n v="612.70000000000005"/>
    <n v="1651.9"/>
    <n v="1820.07"/>
    <n v="3471.9700000000003"/>
    <n v="0.52421823921289634"/>
    <n v="0.47578176078710355"/>
    <x v="0"/>
    <n v="816.93399999999997"/>
  </r>
  <r>
    <x v="3271"/>
    <x v="0"/>
    <x v="0"/>
    <x v="3"/>
    <x v="2"/>
    <x v="3264"/>
    <n v="1354.15"/>
    <n v="135.41"/>
    <n v="483.15"/>
    <n v="735.58"/>
    <n v="1218.74"/>
    <n v="0.6035577727817254"/>
    <n v="0.3964340220227448"/>
    <x v="0"/>
    <n v="338.53750000000002"/>
  </r>
  <r>
    <x v="3272"/>
    <x v="4"/>
    <x v="4"/>
    <x v="2"/>
    <x v="0"/>
    <x v="3265"/>
    <n v="9882.31"/>
    <n v="2668.22"/>
    <n v="3122.76"/>
    <n v="4091.33"/>
    <n v="7214.09"/>
    <n v="0.56713043502368277"/>
    <n v="0.43286956497631718"/>
    <x v="0"/>
    <n v="1647.0516666666665"/>
  </r>
  <r>
    <x v="3273"/>
    <x v="1"/>
    <x v="1"/>
    <x v="4"/>
    <x v="0"/>
    <x v="3266"/>
    <n v="6081.11"/>
    <n v="1520.28"/>
    <n v="5319.99"/>
    <n v="-759.16"/>
    <n v="4560.83"/>
    <n v="-0.1664521589272128"/>
    <n v="1.1664521589272128"/>
    <x v="1"/>
    <n v="868.7299999999999"/>
  </r>
  <r>
    <x v="3274"/>
    <x v="1"/>
    <x v="1"/>
    <x v="0"/>
    <x v="0"/>
    <x v="3267"/>
    <n v="8957.91"/>
    <n v="2687.37"/>
    <n v="4349.24"/>
    <n v="1921.3"/>
    <n v="6270.54"/>
    <n v="0.3064010436102792"/>
    <n v="0.6935989563897208"/>
    <x v="0"/>
    <n v="1791.5819999999999"/>
  </r>
  <r>
    <x v="3275"/>
    <x v="0"/>
    <x v="0"/>
    <x v="0"/>
    <x v="0"/>
    <x v="3268"/>
    <n v="1865.76"/>
    <n v="186.58"/>
    <n v="731.15"/>
    <n v="948.04"/>
    <n v="1679.18"/>
    <n v="0.56458509510594457"/>
    <n v="0.43542086018175535"/>
    <x v="0"/>
    <n v="373.15199999999999"/>
  </r>
  <r>
    <x v="3276"/>
    <x v="4"/>
    <x v="5"/>
    <x v="1"/>
    <x v="2"/>
    <x v="3269"/>
    <n v="4987.3599999999997"/>
    <n v="1097.22"/>
    <n v="1570.69"/>
    <n v="2319.46"/>
    <n v="3890.1399999999994"/>
    <n v="0.59624075226084416"/>
    <n v="0.40376181834072816"/>
    <x v="0"/>
    <n v="2493.6799999999998"/>
  </r>
  <r>
    <x v="3277"/>
    <x v="0"/>
    <x v="7"/>
    <x v="4"/>
    <x v="2"/>
    <x v="3270"/>
    <n v="1330.76"/>
    <n v="133.08000000000001"/>
    <n v="829.55"/>
    <n v="368.13"/>
    <n v="1197.68"/>
    <n v="0.30736924721127512"/>
    <n v="0.69263075278872477"/>
    <x v="0"/>
    <n v="190.10857142857142"/>
  </r>
  <r>
    <x v="3278"/>
    <x v="2"/>
    <x v="2"/>
    <x v="3"/>
    <x v="0"/>
    <x v="3271"/>
    <n v="2520"/>
    <n v="378"/>
    <n v="1341.56"/>
    <n v="800.44"/>
    <n v="2142"/>
    <n v="0.37368814192343608"/>
    <n v="0.62631185807656398"/>
    <x v="0"/>
    <n v="630"/>
  </r>
  <r>
    <x v="3279"/>
    <x v="1"/>
    <x v="1"/>
    <x v="2"/>
    <x v="0"/>
    <x v="3272"/>
    <n v="3615.12"/>
    <n v="903.78"/>
    <n v="3430.75"/>
    <n v="-719.41"/>
    <n v="2711.34"/>
    <n v="-0.26533374641321261"/>
    <n v="1.2653337464132126"/>
    <x v="1"/>
    <n v="602.52"/>
  </r>
  <r>
    <x v="3280"/>
    <x v="4"/>
    <x v="5"/>
    <x v="6"/>
    <x v="2"/>
    <x v="3273"/>
    <n v="6766.93"/>
    <n v="1488.72"/>
    <n v="1935.03"/>
    <n v="3343.18"/>
    <n v="5278.21"/>
    <n v="0.63339276004554568"/>
    <n v="0.36660723995445427"/>
    <x v="0"/>
    <n v="2255.6433333333334"/>
  </r>
  <r>
    <x v="3281"/>
    <x v="4"/>
    <x v="4"/>
    <x v="7"/>
    <x v="1"/>
    <x v="3274"/>
    <n v="4973.88"/>
    <n v="1094.25"/>
    <n v="1264.3900000000001"/>
    <n v="2615.2399999999998"/>
    <n v="3879.63"/>
    <n v="0.67409521011024243"/>
    <n v="0.32590478988975752"/>
    <x v="0"/>
    <n v="4973.88"/>
  </r>
  <r>
    <x v="3282"/>
    <x v="1"/>
    <x v="1"/>
    <x v="3"/>
    <x v="1"/>
    <x v="3275"/>
    <n v="4125.4799999999996"/>
    <n v="1031.3699999999999"/>
    <n v="3599.46"/>
    <n v="-505.35"/>
    <n v="3094.1099999999997"/>
    <n v="-0.16332644928590132"/>
    <n v="1.1633264492859015"/>
    <x v="1"/>
    <n v="1031.3699999999999"/>
  </r>
  <r>
    <x v="3283"/>
    <x v="0"/>
    <x v="0"/>
    <x v="6"/>
    <x v="1"/>
    <x v="3276"/>
    <n v="1117.8"/>
    <n v="111.78"/>
    <n v="491.14"/>
    <n v="514.89"/>
    <n v="1006.02"/>
    <n v="0.51180891035963494"/>
    <n v="0.48820102980060037"/>
    <x v="0"/>
    <n v="372.59999999999997"/>
  </r>
  <r>
    <x v="3284"/>
    <x v="3"/>
    <x v="6"/>
    <x v="3"/>
    <x v="0"/>
    <x v="3277"/>
    <n v="9389.91"/>
    <n v="3755.96"/>
    <n v="3499.22"/>
    <n v="2134.73"/>
    <n v="5633.95"/>
    <n v="0.37890467611533651"/>
    <n v="0.62109532388466349"/>
    <x v="0"/>
    <n v="2347.4775"/>
  </r>
  <r>
    <x v="3285"/>
    <x v="1"/>
    <x v="1"/>
    <x v="4"/>
    <x v="0"/>
    <x v="3278"/>
    <n v="14180.94"/>
    <n v="4254.28"/>
    <n v="4085.11"/>
    <n v="5841.54"/>
    <n v="9926.66"/>
    <n v="0.58846983779035444"/>
    <n v="0.41152915482146063"/>
    <x v="0"/>
    <n v="2025.8485714285714"/>
  </r>
  <r>
    <x v="3286"/>
    <x v="4"/>
    <x v="4"/>
    <x v="6"/>
    <x v="1"/>
    <x v="3279"/>
    <n v="3658.63"/>
    <n v="804.9"/>
    <n v="2462.88"/>
    <n v="390.85"/>
    <n v="2853.73"/>
    <n v="0.13696110003399062"/>
    <n v="0.86303889996600947"/>
    <x v="0"/>
    <n v="1219.5433333333333"/>
  </r>
  <r>
    <x v="3287"/>
    <x v="3"/>
    <x v="3"/>
    <x v="4"/>
    <x v="2"/>
    <x v="3280"/>
    <n v="5100.05"/>
    <n v="1785.02"/>
    <n v="4839.9399999999996"/>
    <n v="-1524.91"/>
    <n v="3315.03"/>
    <n v="-0.45999885370569799"/>
    <n v="1.4599988537056978"/>
    <x v="1"/>
    <n v="728.57857142857142"/>
  </r>
  <r>
    <x v="3288"/>
    <x v="4"/>
    <x v="4"/>
    <x v="6"/>
    <x v="2"/>
    <x v="3281"/>
    <n v="3748.37"/>
    <n v="824.64"/>
    <n v="2195.21"/>
    <n v="728.52"/>
    <n v="2923.73"/>
    <n v="0.24917485540730505"/>
    <n v="0.750825144592695"/>
    <x v="0"/>
    <n v="1249.4566666666667"/>
  </r>
  <r>
    <x v="3289"/>
    <x v="0"/>
    <x v="0"/>
    <x v="3"/>
    <x v="0"/>
    <x v="3282"/>
    <n v="1641.73"/>
    <n v="164.17"/>
    <n v="626.53"/>
    <n v="851.02"/>
    <n v="1477.56"/>
    <n v="0.57596307425755977"/>
    <n v="0.42403015782777009"/>
    <x v="0"/>
    <n v="410.4325"/>
  </r>
  <r>
    <x v="3290"/>
    <x v="2"/>
    <x v="2"/>
    <x v="1"/>
    <x v="2"/>
    <x v="3283"/>
    <n v="1243.4000000000001"/>
    <n v="186.51"/>
    <n v="650.52"/>
    <n v="406.37"/>
    <n v="1056.8900000000001"/>
    <n v="0.38449602134564614"/>
    <n v="0.61550397865435369"/>
    <x v="0"/>
    <n v="621.70000000000005"/>
  </r>
  <r>
    <x v="3291"/>
    <x v="0"/>
    <x v="0"/>
    <x v="3"/>
    <x v="0"/>
    <x v="3284"/>
    <n v="1903.24"/>
    <n v="190.32"/>
    <n v="453.98"/>
    <n v="1258.93"/>
    <n v="1712.92"/>
    <n v="0.73496135254419359"/>
    <n v="0.26503280947154567"/>
    <x v="0"/>
    <n v="475.81"/>
  </r>
  <r>
    <x v="3292"/>
    <x v="1"/>
    <x v="1"/>
    <x v="4"/>
    <x v="0"/>
    <x v="3285"/>
    <n v="10261.09"/>
    <n v="3078.33"/>
    <n v="5068.03"/>
    <n v="2114.73"/>
    <n v="7182.76"/>
    <n v="0.2944174662664491"/>
    <n v="0.70558253373355084"/>
    <x v="0"/>
    <n v="1465.8700000000001"/>
  </r>
  <r>
    <x v="3293"/>
    <x v="3"/>
    <x v="3"/>
    <x v="3"/>
    <x v="0"/>
    <x v="1290"/>
    <n v="11617.76"/>
    <n v="4647.1099999999997"/>
    <n v="3736.49"/>
    <n v="3234.17"/>
    <n v="6970.6500000000005"/>
    <n v="0.46396964415083242"/>
    <n v="0.53603179043561211"/>
    <x v="0"/>
    <n v="2904.44"/>
  </r>
  <r>
    <x v="3294"/>
    <x v="0"/>
    <x v="7"/>
    <x v="5"/>
    <x v="0"/>
    <x v="3286"/>
    <n v="1580.49"/>
    <n v="158.05000000000001"/>
    <n v="1008.83"/>
    <n v="413.61"/>
    <n v="1422.44"/>
    <n v="0.29077500632715614"/>
    <n v="0.70922499367284386"/>
    <x v="0"/>
    <n v="197.56125"/>
  </r>
  <r>
    <x v="3295"/>
    <x v="4"/>
    <x v="4"/>
    <x v="5"/>
    <x v="2"/>
    <x v="3287"/>
    <n v="6593.82"/>
    <n v="1450.64"/>
    <n v="3758.65"/>
    <n v="1384.53"/>
    <n v="5143.1799999999994"/>
    <n v="0.26919726706045677"/>
    <n v="0.73080273293954334"/>
    <x v="0"/>
    <n v="824.22749999999996"/>
  </r>
  <r>
    <x v="3296"/>
    <x v="0"/>
    <x v="7"/>
    <x v="6"/>
    <x v="1"/>
    <x v="3288"/>
    <n v="960.98"/>
    <n v="96.1"/>
    <n v="415.52"/>
    <n v="449.37"/>
    <n v="864.88"/>
    <n v="0.5195749699380261"/>
    <n v="0.48043659235963371"/>
    <x v="0"/>
    <n v="320.32666666666665"/>
  </r>
  <r>
    <x v="3297"/>
    <x v="0"/>
    <x v="7"/>
    <x v="5"/>
    <x v="1"/>
    <x v="3289"/>
    <n v="595.63"/>
    <n v="59.56"/>
    <n v="565.25"/>
    <n v="-29.19"/>
    <n v="536.06999999999994"/>
    <n v="-5.4451843975600212E-2"/>
    <n v="1.0544331896953758"/>
    <x v="1"/>
    <n v="74.453749999999999"/>
  </r>
  <r>
    <x v="3298"/>
    <x v="4"/>
    <x v="5"/>
    <x v="7"/>
    <x v="1"/>
    <x v="3290"/>
    <n v="4026.99"/>
    <n v="885.94"/>
    <n v="1362.51"/>
    <n v="1778.54"/>
    <n v="3141.0499999999997"/>
    <n v="0.56622467009439525"/>
    <n v="0.43377532990560486"/>
    <x v="0"/>
    <n v="4026.99"/>
  </r>
  <r>
    <x v="3299"/>
    <x v="0"/>
    <x v="7"/>
    <x v="6"/>
    <x v="1"/>
    <x v="3291"/>
    <n v="1067.0999999999999"/>
    <n v="106.71"/>
    <n v="568.17999999999995"/>
    <n v="392.21"/>
    <n v="960.38999999999987"/>
    <n v="0.40838617644915087"/>
    <n v="0.59161382355084913"/>
    <x v="0"/>
    <n v="355.7"/>
  </r>
  <r>
    <x v="3300"/>
    <x v="0"/>
    <x v="7"/>
    <x v="5"/>
    <x v="0"/>
    <x v="3292"/>
    <n v="1881.62"/>
    <n v="188.16"/>
    <n v="816.11"/>
    <n v="877.34"/>
    <n v="1693.4599999999998"/>
    <n v="0.51807541955523018"/>
    <n v="0.48191867537467675"/>
    <x v="0"/>
    <n v="235.20249999999999"/>
  </r>
  <r>
    <x v="3301"/>
    <x v="2"/>
    <x v="2"/>
    <x v="0"/>
    <x v="0"/>
    <x v="3293"/>
    <n v="2526.75"/>
    <n v="379.01"/>
    <n v="1636.41"/>
    <n v="511.32"/>
    <n v="2147.7399999999998"/>
    <n v="0.23807350982893649"/>
    <n v="0.76192183411399905"/>
    <x v="0"/>
    <n v="505.35"/>
  </r>
  <r>
    <x v="3302"/>
    <x v="3"/>
    <x v="6"/>
    <x v="3"/>
    <x v="0"/>
    <x v="3294"/>
    <n v="5355.42"/>
    <n v="1874.4"/>
    <n v="3857.2"/>
    <n v="-376.18"/>
    <n v="3481.02"/>
    <n v="-0.10806602662438021"/>
    <n v="1.1080660266243803"/>
    <x v="1"/>
    <n v="1338.855"/>
  </r>
  <r>
    <x v="3303"/>
    <x v="2"/>
    <x v="2"/>
    <x v="2"/>
    <x v="0"/>
    <x v="3295"/>
    <n v="1301.56"/>
    <n v="195.23"/>
    <n v="1123.3"/>
    <n v="-16.97"/>
    <n v="1106.33"/>
    <n v="-1.5339003733063373E-2"/>
    <n v="1.0153390037330634"/>
    <x v="1"/>
    <n v="216.92666666666665"/>
  </r>
  <r>
    <x v="3304"/>
    <x v="4"/>
    <x v="4"/>
    <x v="3"/>
    <x v="0"/>
    <x v="3296"/>
    <n v="10357.74"/>
    <n v="2796.59"/>
    <n v="3281.85"/>
    <n v="4279.3"/>
    <n v="7561.15"/>
    <n v="0.56595888191611066"/>
    <n v="0.43404111808388934"/>
    <x v="0"/>
    <n v="2589.4349999999999"/>
  </r>
  <r>
    <x v="3305"/>
    <x v="4"/>
    <x v="4"/>
    <x v="5"/>
    <x v="1"/>
    <x v="3297"/>
    <n v="2764.12"/>
    <n v="608.11"/>
    <n v="2623.15"/>
    <n v="-467.14"/>
    <n v="2156.0099999999998"/>
    <n v="-0.21666875385550161"/>
    <n v="1.2166687538555019"/>
    <x v="1"/>
    <n v="345.51499999999999"/>
  </r>
  <r>
    <x v="3306"/>
    <x v="3"/>
    <x v="3"/>
    <x v="1"/>
    <x v="1"/>
    <x v="3298"/>
    <n v="4529.96"/>
    <n v="1585.49"/>
    <n v="1839.74"/>
    <n v="1104.73"/>
    <n v="2944.4700000000003"/>
    <n v="0.37518806440547869"/>
    <n v="0.6248119355945212"/>
    <x v="0"/>
    <n v="2264.98"/>
  </r>
  <r>
    <x v="3307"/>
    <x v="0"/>
    <x v="7"/>
    <x v="4"/>
    <x v="0"/>
    <x v="3299"/>
    <n v="2076.25"/>
    <n v="207.63"/>
    <n v="817.69"/>
    <n v="1050.94"/>
    <n v="1868.62"/>
    <n v="0.56241504425725941"/>
    <n v="0.43759030728559051"/>
    <x v="0"/>
    <n v="296.60714285714283"/>
  </r>
  <r>
    <x v="3308"/>
    <x v="4"/>
    <x v="5"/>
    <x v="2"/>
    <x v="1"/>
    <x v="3300"/>
    <n v="6176.96"/>
    <n v="1358.93"/>
    <n v="3895.69"/>
    <n v="922.34"/>
    <n v="4818.03"/>
    <n v="0.19143508861505637"/>
    <n v="0.80856491138494369"/>
    <x v="0"/>
    <n v="1029.4933333333333"/>
  </r>
  <r>
    <x v="3309"/>
    <x v="2"/>
    <x v="2"/>
    <x v="6"/>
    <x v="1"/>
    <x v="3301"/>
    <n v="1595.22"/>
    <n v="239.28"/>
    <n v="876.02"/>
    <n v="479.91"/>
    <n v="1355.94"/>
    <n v="0.3539315898933581"/>
    <n v="0.64606103514904789"/>
    <x v="0"/>
    <n v="531.74"/>
  </r>
  <r>
    <x v="3310"/>
    <x v="2"/>
    <x v="2"/>
    <x v="1"/>
    <x v="1"/>
    <x v="3302"/>
    <n v="1788.05"/>
    <n v="268.20999999999998"/>
    <n v="824.57"/>
    <n v="695.27"/>
    <n v="1519.84"/>
    <n v="0.45746262764501527"/>
    <n v="0.54253737235498478"/>
    <x v="0"/>
    <n v="894.02499999999998"/>
  </r>
  <r>
    <x v="3311"/>
    <x v="3"/>
    <x v="3"/>
    <x v="3"/>
    <x v="0"/>
    <x v="3303"/>
    <n v="13239.41"/>
    <n v="5295.76"/>
    <n v="2580.85"/>
    <n v="5362.8"/>
    <n v="7943.65"/>
    <n v="0.67510527276503884"/>
    <n v="0.32489472723496127"/>
    <x v="0"/>
    <n v="3309.8525"/>
  </r>
  <r>
    <x v="3312"/>
    <x v="4"/>
    <x v="4"/>
    <x v="5"/>
    <x v="0"/>
    <x v="3304"/>
    <n v="5951.46"/>
    <n v="1309.32"/>
    <n v="3416.29"/>
    <n v="1225.8499999999999"/>
    <n v="4642.1400000000003"/>
    <n v="0.26407001943069358"/>
    <n v="0.73592998056930636"/>
    <x v="0"/>
    <n v="743.9325"/>
  </r>
  <r>
    <x v="3313"/>
    <x v="2"/>
    <x v="2"/>
    <x v="6"/>
    <x v="0"/>
    <x v="3305"/>
    <n v="3453.92"/>
    <n v="518.09"/>
    <n v="1005.61"/>
    <n v="1930.23"/>
    <n v="2935.83"/>
    <n v="0.65747335506483684"/>
    <n v="0.34253005112693857"/>
    <x v="0"/>
    <n v="1151.3066666666666"/>
  </r>
  <r>
    <x v="3314"/>
    <x v="3"/>
    <x v="6"/>
    <x v="6"/>
    <x v="0"/>
    <x v="3306"/>
    <n v="5111.82"/>
    <n v="1789.14"/>
    <n v="2687.29"/>
    <n v="635.4"/>
    <n v="3322.6799999999994"/>
    <n v="0.19123117483477195"/>
    <n v="0.80877183478396975"/>
    <x v="0"/>
    <n v="1703.9399999999998"/>
  </r>
  <r>
    <x v="3315"/>
    <x v="2"/>
    <x v="2"/>
    <x v="0"/>
    <x v="0"/>
    <x v="3307"/>
    <n v="2430.02"/>
    <n v="364.5"/>
    <n v="1456.55"/>
    <n v="608.96"/>
    <n v="2065.52"/>
    <n v="0.29482164297610292"/>
    <n v="0.70517351562802588"/>
    <x v="0"/>
    <n v="486.00400000000002"/>
  </r>
  <r>
    <x v="3316"/>
    <x v="2"/>
    <x v="2"/>
    <x v="0"/>
    <x v="0"/>
    <x v="3308"/>
    <n v="4583.7299999999996"/>
    <n v="687.56"/>
    <n v="1427.87"/>
    <n v="2468.3000000000002"/>
    <n v="3896.1699999999996"/>
    <n v="0.6335195846177144"/>
    <n v="0.36648041538228571"/>
    <x v="0"/>
    <n v="916.74599999999987"/>
  </r>
  <r>
    <x v="3317"/>
    <x v="2"/>
    <x v="2"/>
    <x v="5"/>
    <x v="0"/>
    <x v="3309"/>
    <n v="853.78"/>
    <n v="128.07"/>
    <n v="810.24"/>
    <n v="-84.52"/>
    <n v="725.71"/>
    <n v="-0.11646525471607115"/>
    <n v="1.1164790343250057"/>
    <x v="1"/>
    <n v="106.7225"/>
  </r>
  <r>
    <x v="3318"/>
    <x v="3"/>
    <x v="6"/>
    <x v="5"/>
    <x v="0"/>
    <x v="3310"/>
    <n v="14582.59"/>
    <n v="5833.04"/>
    <n v="4969.6499999999996"/>
    <n v="3779.91"/>
    <n v="8749.5499999999993"/>
    <n v="0.43201193204221933"/>
    <n v="0.56798921087370213"/>
    <x v="0"/>
    <n v="1822.82375"/>
  </r>
  <r>
    <x v="3319"/>
    <x v="4"/>
    <x v="4"/>
    <x v="7"/>
    <x v="1"/>
    <x v="3311"/>
    <n v="4056"/>
    <n v="892.32"/>
    <n v="1127.03"/>
    <n v="2036.65"/>
    <n v="3163.68"/>
    <n v="0.64375979871542011"/>
    <n v="0.35624020128458"/>
    <x v="0"/>
    <n v="4056"/>
  </r>
  <r>
    <x v="3320"/>
    <x v="3"/>
    <x v="6"/>
    <x v="0"/>
    <x v="0"/>
    <x v="3312"/>
    <n v="9064.36"/>
    <n v="3625.74"/>
    <n v="3888.69"/>
    <n v="1549.92"/>
    <n v="5438.6200000000008"/>
    <n v="0.28498405845600533"/>
    <n v="0.71501410284226508"/>
    <x v="0"/>
    <n v="1812.8720000000001"/>
  </r>
  <r>
    <x v="3321"/>
    <x v="3"/>
    <x v="6"/>
    <x v="4"/>
    <x v="0"/>
    <x v="3313"/>
    <n v="6708.11"/>
    <n v="2347.84"/>
    <n v="5037.2299999999996"/>
    <n v="-676.96"/>
    <n v="4360.2699999999995"/>
    <n v="-0.15525644054152613"/>
    <n v="1.1552564405415262"/>
    <x v="1"/>
    <n v="958.30142857142857"/>
  </r>
  <r>
    <x v="3322"/>
    <x v="2"/>
    <x v="2"/>
    <x v="2"/>
    <x v="1"/>
    <x v="3314"/>
    <n v="1835.23"/>
    <n v="275.27999999999997"/>
    <n v="1513.54"/>
    <n v="46.4"/>
    <n v="1559.95"/>
    <n v="2.9744543094329945E-2"/>
    <n v="0.97024904644379617"/>
    <x v="2"/>
    <n v="305.87166666666667"/>
  </r>
  <r>
    <x v="3323"/>
    <x v="4"/>
    <x v="5"/>
    <x v="6"/>
    <x v="1"/>
    <x v="3315"/>
    <n v="4202.4399999999996"/>
    <n v="924.54"/>
    <n v="2669.88"/>
    <n v="608.02"/>
    <n v="3277.8999999999996"/>
    <n v="0.18549071051587909"/>
    <n v="0.81450928948412105"/>
    <x v="0"/>
    <n v="1400.8133333333333"/>
  </r>
  <r>
    <x v="3324"/>
    <x v="4"/>
    <x v="5"/>
    <x v="0"/>
    <x v="2"/>
    <x v="3316"/>
    <n v="6821.1"/>
    <n v="1500.64"/>
    <n v="2982.45"/>
    <n v="2338.0100000000002"/>
    <n v="5320.46"/>
    <n v="0.4394375674283803"/>
    <n v="0.56056243257161975"/>
    <x v="0"/>
    <n v="1364.22"/>
  </r>
  <r>
    <x v="3325"/>
    <x v="1"/>
    <x v="1"/>
    <x v="5"/>
    <x v="0"/>
    <x v="3317"/>
    <n v="12438.3"/>
    <n v="3731.49"/>
    <n v="3921.75"/>
    <n v="4785.0600000000004"/>
    <n v="8706.81"/>
    <n v="0.54957671064373759"/>
    <n v="0.45042328935626252"/>
    <x v="0"/>
    <n v="1554.7874999999999"/>
  </r>
  <r>
    <x v="3326"/>
    <x v="2"/>
    <x v="2"/>
    <x v="7"/>
    <x v="1"/>
    <x v="3318"/>
    <n v="1382.63"/>
    <n v="207.39"/>
    <n v="671.29"/>
    <n v="503.94"/>
    <n v="1175.2400000000002"/>
    <n v="0.4287975222082297"/>
    <n v="0.57119396889146035"/>
    <x v="0"/>
    <n v="1382.63"/>
  </r>
  <r>
    <x v="3327"/>
    <x v="1"/>
    <x v="1"/>
    <x v="5"/>
    <x v="0"/>
    <x v="3319"/>
    <n v="14679.55"/>
    <n v="4403.8599999999997"/>
    <n v="4176.76"/>
    <n v="6098.92"/>
    <n v="10275.689999999999"/>
    <n v="0.59352899902585621"/>
    <n v="0.40647002780348579"/>
    <x v="0"/>
    <n v="1834.9437499999999"/>
  </r>
  <r>
    <x v="3328"/>
    <x v="2"/>
    <x v="2"/>
    <x v="5"/>
    <x v="0"/>
    <x v="3320"/>
    <n v="1809.19"/>
    <n v="271.38"/>
    <n v="1716.92"/>
    <n v="-179.11"/>
    <n v="1537.81"/>
    <n v="-0.11647082539455461"/>
    <n v="1.1164708253945548"/>
    <x v="1"/>
    <n v="226.14875000000001"/>
  </r>
  <r>
    <x v="3329"/>
    <x v="3"/>
    <x v="6"/>
    <x v="5"/>
    <x v="0"/>
    <x v="3321"/>
    <n v="9840.7099999999991"/>
    <n v="3936.28"/>
    <n v="5058.78"/>
    <n v="845.65"/>
    <n v="5904.4299999999985"/>
    <n v="0.14322296987177427"/>
    <n v="0.85677703012822592"/>
    <x v="0"/>
    <n v="1230.0887499999999"/>
  </r>
  <r>
    <x v="3330"/>
    <x v="3"/>
    <x v="3"/>
    <x v="3"/>
    <x v="0"/>
    <x v="3322"/>
    <n v="9179.56"/>
    <n v="3671.83"/>
    <n v="3106.87"/>
    <n v="2400.86"/>
    <n v="5507.73"/>
    <n v="0.43590735203069148"/>
    <n v="0.56409264796930858"/>
    <x v="0"/>
    <n v="2294.89"/>
  </r>
  <r>
    <x v="3331"/>
    <x v="1"/>
    <x v="1"/>
    <x v="2"/>
    <x v="2"/>
    <x v="3323"/>
    <n v="5149.68"/>
    <n v="1287.42"/>
    <n v="4137.88"/>
    <n v="-275.62"/>
    <n v="3862.26"/>
    <n v="-7.1362362968831722E-2"/>
    <n v="1.0713623629688316"/>
    <x v="1"/>
    <n v="858.28000000000009"/>
  </r>
  <r>
    <x v="3332"/>
    <x v="3"/>
    <x v="6"/>
    <x v="0"/>
    <x v="0"/>
    <x v="3324"/>
    <n v="12623.65"/>
    <n v="5049.46"/>
    <n v="2698.32"/>
    <n v="4875.87"/>
    <n v="7574.19"/>
    <n v="0.64374804434533595"/>
    <n v="0.35625195565466411"/>
    <x v="0"/>
    <n v="2524.73"/>
  </r>
  <r>
    <x v="3333"/>
    <x v="3"/>
    <x v="6"/>
    <x v="6"/>
    <x v="0"/>
    <x v="3325"/>
    <n v="8599.94"/>
    <n v="3439.98"/>
    <n v="3373.02"/>
    <n v="1786.95"/>
    <n v="5159.9600000000009"/>
    <n v="0.34631082411491554"/>
    <n v="0.65369111388460366"/>
    <x v="0"/>
    <n v="2866.646666666667"/>
  </r>
  <r>
    <x v="3334"/>
    <x v="4"/>
    <x v="5"/>
    <x v="3"/>
    <x v="0"/>
    <x v="3326"/>
    <n v="11446.9"/>
    <n v="3090.66"/>
    <n v="3197.44"/>
    <n v="5158.79"/>
    <n v="8356.24"/>
    <n v="0.6173578068605019"/>
    <n v="0.38264099642901594"/>
    <x v="0"/>
    <n v="2861.7249999999999"/>
  </r>
  <r>
    <x v="3335"/>
    <x v="0"/>
    <x v="0"/>
    <x v="5"/>
    <x v="0"/>
    <x v="3327"/>
    <n v="1958.77"/>
    <n v="195.88"/>
    <n v="886.4"/>
    <n v="876.5"/>
    <n v="1762.8899999999999"/>
    <n v="0.49719494693372818"/>
    <n v="0.50281072556994488"/>
    <x v="0"/>
    <n v="244.84625"/>
  </r>
  <r>
    <x v="3336"/>
    <x v="2"/>
    <x v="2"/>
    <x v="4"/>
    <x v="0"/>
    <x v="3328"/>
    <n v="3856.65"/>
    <n v="578.5"/>
    <n v="1390.49"/>
    <n v="1887.66"/>
    <n v="3278.15"/>
    <n v="0.57583088022207651"/>
    <n v="0.42416911977792354"/>
    <x v="0"/>
    <n v="550.95000000000005"/>
  </r>
  <r>
    <x v="3337"/>
    <x v="0"/>
    <x v="0"/>
    <x v="6"/>
    <x v="2"/>
    <x v="3329"/>
    <n v="1421.62"/>
    <n v="142.16"/>
    <n v="373.17"/>
    <n v="906.29"/>
    <n v="1279.4599999999998"/>
    <n v="0.70833789254841895"/>
    <n v="0.29166210745158117"/>
    <x v="0"/>
    <n v="473.87333333333328"/>
  </r>
  <r>
    <x v="3338"/>
    <x v="4"/>
    <x v="4"/>
    <x v="3"/>
    <x v="1"/>
    <x v="3330"/>
    <n v="6716.31"/>
    <n v="1477.59"/>
    <n v="3128.62"/>
    <n v="2110.1"/>
    <n v="5238.72"/>
    <n v="0.40278923095718033"/>
    <n v="0.59721076904281956"/>
    <x v="0"/>
    <n v="1679.0775000000001"/>
  </r>
  <r>
    <x v="3339"/>
    <x v="0"/>
    <x v="7"/>
    <x v="4"/>
    <x v="0"/>
    <x v="3331"/>
    <n v="1632.59"/>
    <n v="163.26"/>
    <n v="752.53"/>
    <n v="716.8"/>
    <n v="1469.33"/>
    <n v="0.4878413970993582"/>
    <n v="0.51215860290064175"/>
    <x v="0"/>
    <n v="233.22714285714284"/>
  </r>
  <r>
    <x v="3340"/>
    <x v="4"/>
    <x v="5"/>
    <x v="4"/>
    <x v="0"/>
    <x v="3332"/>
    <n v="1183.47"/>
    <n v="260.36"/>
    <n v="1123.1099999999999"/>
    <n v="-200.01"/>
    <n v="923.11"/>
    <n v="-0.2166697360011266"/>
    <n v="1.2166589030559738"/>
    <x v="1"/>
    <n v="169.06714285714287"/>
  </r>
  <r>
    <x v="3341"/>
    <x v="4"/>
    <x v="5"/>
    <x v="2"/>
    <x v="2"/>
    <x v="3333"/>
    <n v="11933.79"/>
    <n v="3222.12"/>
    <n v="3495.11"/>
    <n v="5216.5600000000004"/>
    <n v="8711.6700000000019"/>
    <n v="0.59880137792179911"/>
    <n v="0.40119862207820078"/>
    <x v="0"/>
    <n v="1988.9650000000001"/>
  </r>
  <r>
    <x v="3342"/>
    <x v="0"/>
    <x v="7"/>
    <x v="6"/>
    <x v="1"/>
    <x v="3334"/>
    <n v="594.71"/>
    <n v="59.47"/>
    <n v="508.53"/>
    <n v="26.71"/>
    <n v="535.24"/>
    <n v="4.9902847320828038E-2"/>
    <n v="0.95009715267917194"/>
    <x v="2"/>
    <n v="198.23666666666668"/>
  </r>
  <r>
    <x v="3343"/>
    <x v="1"/>
    <x v="1"/>
    <x v="0"/>
    <x v="2"/>
    <x v="3335"/>
    <n v="4866.3"/>
    <n v="1216.57"/>
    <n v="3789.52"/>
    <n v="-139.80000000000001"/>
    <n v="3649.7300000000005"/>
    <n v="-3.8304203324629492E-2"/>
    <n v="1.0383014633959222"/>
    <x v="1"/>
    <n v="973.26"/>
  </r>
  <r>
    <x v="3344"/>
    <x v="3"/>
    <x v="6"/>
    <x v="0"/>
    <x v="1"/>
    <x v="3336"/>
    <n v="3142.74"/>
    <n v="1099.96"/>
    <n v="2982.46"/>
    <n v="-939.68"/>
    <n v="2042.7799999999997"/>
    <n v="-0.46000058743477029"/>
    <n v="1.4600005874347706"/>
    <x v="1"/>
    <n v="628.548"/>
  </r>
  <r>
    <x v="3345"/>
    <x v="4"/>
    <x v="5"/>
    <x v="7"/>
    <x v="1"/>
    <x v="3337"/>
    <n v="5361.26"/>
    <n v="1179.48"/>
    <n v="1845.14"/>
    <n v="2336.64"/>
    <n v="4181.7800000000007"/>
    <n v="0.55876684091463436"/>
    <n v="0.44123315908536553"/>
    <x v="0"/>
    <n v="5361.26"/>
  </r>
  <r>
    <x v="3346"/>
    <x v="4"/>
    <x v="5"/>
    <x v="3"/>
    <x v="0"/>
    <x v="3338"/>
    <n v="11181.69"/>
    <n v="3019.06"/>
    <n v="2421.2600000000002"/>
    <n v="5741.37"/>
    <n v="8162.630000000001"/>
    <n v="0.70337256496986866"/>
    <n v="0.29662743503013123"/>
    <x v="0"/>
    <n v="2795.4225000000001"/>
  </r>
  <r>
    <x v="3347"/>
    <x v="3"/>
    <x v="3"/>
    <x v="7"/>
    <x v="1"/>
    <x v="3339"/>
    <n v="7523.51"/>
    <n v="2633.23"/>
    <n v="1820.35"/>
    <n v="3069.93"/>
    <n v="4890.2800000000007"/>
    <n v="0.62776160056274888"/>
    <n v="0.37223839943725096"/>
    <x v="0"/>
    <n v="7523.51"/>
  </r>
  <r>
    <x v="3348"/>
    <x v="0"/>
    <x v="0"/>
    <x v="1"/>
    <x v="1"/>
    <x v="3340"/>
    <n v="288.5"/>
    <n v="28.85"/>
    <n v="273.77999999999997"/>
    <n v="-14.14"/>
    <n v="259.64999999999998"/>
    <n v="-5.4457924128634705E-2"/>
    <n v="1.054419410745234"/>
    <x v="1"/>
    <n v="144.25"/>
  </r>
  <r>
    <x v="3349"/>
    <x v="2"/>
    <x v="2"/>
    <x v="0"/>
    <x v="2"/>
    <x v="3341"/>
    <n v="3468.65"/>
    <n v="520.29999999999995"/>
    <n v="1354.51"/>
    <n v="1593.84"/>
    <n v="2948.3500000000004"/>
    <n v="0.54058710804348187"/>
    <n v="0.45941289195651797"/>
    <x v="0"/>
    <n v="693.73"/>
  </r>
  <r>
    <x v="3350"/>
    <x v="3"/>
    <x v="3"/>
    <x v="3"/>
    <x v="1"/>
    <x v="3342"/>
    <n v="4119.3100000000004"/>
    <n v="1441.76"/>
    <n v="3290.07"/>
    <n v="-612.52"/>
    <n v="2677.55"/>
    <n v="-0.22876136766820412"/>
    <n v="1.2287613676682041"/>
    <x v="1"/>
    <n v="1029.8275000000001"/>
  </r>
  <r>
    <x v="3351"/>
    <x v="2"/>
    <x v="2"/>
    <x v="2"/>
    <x v="0"/>
    <x v="3343"/>
    <n v="2838.82"/>
    <n v="425.82"/>
    <n v="1264.45"/>
    <n v="1148.54"/>
    <n v="2413"/>
    <n v="0.47598010774968919"/>
    <n v="0.52401574803149609"/>
    <x v="0"/>
    <n v="473.13666666666671"/>
  </r>
  <r>
    <x v="3352"/>
    <x v="0"/>
    <x v="7"/>
    <x v="7"/>
    <x v="1"/>
    <x v="3344"/>
    <n v="643.44000000000005"/>
    <n v="64.34"/>
    <n v="289.8"/>
    <n v="289.29000000000002"/>
    <n v="579.1"/>
    <n v="0.4995510274563979"/>
    <n v="0.50043170436884821"/>
    <x v="0"/>
    <n v="643.44000000000005"/>
  </r>
  <r>
    <x v="3353"/>
    <x v="3"/>
    <x v="6"/>
    <x v="2"/>
    <x v="0"/>
    <x v="3345"/>
    <n v="9462.0400000000009"/>
    <n v="3784.82"/>
    <n v="4848.22"/>
    <n v="829"/>
    <n v="5677.2200000000012"/>
    <n v="0.14602217282402299"/>
    <n v="0.85397782717597681"/>
    <x v="0"/>
    <n v="1577.0066666666669"/>
  </r>
  <r>
    <x v="3354"/>
    <x v="0"/>
    <x v="0"/>
    <x v="2"/>
    <x v="0"/>
    <x v="3346"/>
    <n v="2309.06"/>
    <n v="230.91"/>
    <n v="604.54999999999995"/>
    <n v="1473.6"/>
    <n v="2078.15"/>
    <n v="0.70909222144695994"/>
    <n v="0.29090777855303995"/>
    <x v="0"/>
    <n v="384.84333333333331"/>
  </r>
  <r>
    <x v="3355"/>
    <x v="1"/>
    <x v="1"/>
    <x v="5"/>
    <x v="0"/>
    <x v="3347"/>
    <n v="11102.76"/>
    <n v="3330.83"/>
    <n v="4677.7"/>
    <n v="3094.23"/>
    <n v="7771.93"/>
    <n v="0.39812890749144675"/>
    <n v="0.6018710925085532"/>
    <x v="0"/>
    <n v="1387.845"/>
  </r>
  <r>
    <x v="3356"/>
    <x v="3"/>
    <x v="6"/>
    <x v="5"/>
    <x v="0"/>
    <x v="3348"/>
    <n v="9449.5400000000009"/>
    <n v="3779.81"/>
    <n v="6281.54"/>
    <n v="-611.80999999999995"/>
    <n v="5669.7300000000014"/>
    <n v="-0.10790813671903245"/>
    <n v="1.1079081367190322"/>
    <x v="1"/>
    <n v="1181.1925000000001"/>
  </r>
  <r>
    <x v="3357"/>
    <x v="0"/>
    <x v="0"/>
    <x v="2"/>
    <x v="2"/>
    <x v="3349"/>
    <n v="2049.79"/>
    <n v="204.98"/>
    <n v="749.68"/>
    <n v="1095.1400000000001"/>
    <n v="1844.81"/>
    <n v="0.59363294865053862"/>
    <n v="0.40637247196188225"/>
    <x v="0"/>
    <n v="341.63166666666666"/>
  </r>
  <r>
    <x v="3358"/>
    <x v="0"/>
    <x v="7"/>
    <x v="7"/>
    <x v="1"/>
    <x v="3350"/>
    <n v="478.51"/>
    <n v="47.85"/>
    <n v="345.82"/>
    <n v="84.83"/>
    <n v="430.65999999999997"/>
    <n v="0.19697673338596575"/>
    <n v="0.80300004644034739"/>
    <x v="0"/>
    <n v="478.51"/>
  </r>
  <r>
    <x v="3359"/>
    <x v="4"/>
    <x v="4"/>
    <x v="5"/>
    <x v="0"/>
    <x v="3351"/>
    <n v="9528.48"/>
    <n v="2572.69"/>
    <n v="5443.7"/>
    <n v="1512.09"/>
    <n v="6955.7899999999991"/>
    <n v="0.217385803769234"/>
    <n v="0.78261419623076611"/>
    <x v="0"/>
    <n v="1191.06"/>
  </r>
  <r>
    <x v="3360"/>
    <x v="3"/>
    <x v="3"/>
    <x v="1"/>
    <x v="1"/>
    <x v="3352"/>
    <n v="993.97"/>
    <n v="347.89"/>
    <n v="943.27"/>
    <n v="-297.2"/>
    <n v="646.08000000000004"/>
    <n v="-0.46000495294700344"/>
    <n v="1.4599894749876174"/>
    <x v="1"/>
    <n v="496.98500000000001"/>
  </r>
  <r>
    <x v="3361"/>
    <x v="4"/>
    <x v="5"/>
    <x v="4"/>
    <x v="0"/>
    <x v="3353"/>
    <n v="7998.79"/>
    <n v="1759.73"/>
    <n v="3537.54"/>
    <n v="2701.52"/>
    <n v="6239.0599999999995"/>
    <n v="0.43300112516949674"/>
    <n v="0.56699887483050337"/>
    <x v="0"/>
    <n v="1142.6842857142858"/>
  </r>
  <r>
    <x v="3362"/>
    <x v="3"/>
    <x v="3"/>
    <x v="4"/>
    <x v="2"/>
    <x v="3354"/>
    <n v="7003.09"/>
    <n v="2451.08"/>
    <n v="5246.55"/>
    <n v="-694.54"/>
    <n v="4552.01"/>
    <n v="-0.15257875092541534"/>
    <n v="1.1525787509254153"/>
    <x v="1"/>
    <n v="1000.4414285714286"/>
  </r>
  <r>
    <x v="3363"/>
    <x v="0"/>
    <x v="7"/>
    <x v="5"/>
    <x v="0"/>
    <x v="3355"/>
    <n v="2137"/>
    <n v="213.7"/>
    <n v="1051.67"/>
    <n v="871.63"/>
    <n v="1923.3"/>
    <n v="0.45319502937659234"/>
    <n v="0.54680497062340772"/>
    <x v="0"/>
    <n v="267.125"/>
  </r>
  <r>
    <x v="3364"/>
    <x v="3"/>
    <x v="3"/>
    <x v="7"/>
    <x v="1"/>
    <x v="3356"/>
    <n v="4389.59"/>
    <n v="1536.36"/>
    <n v="1287.6099999999999"/>
    <n v="1565.62"/>
    <n v="2853.2300000000005"/>
    <n v="0.54871846994458895"/>
    <n v="0.45128153005541077"/>
    <x v="0"/>
    <n v="4389.59"/>
  </r>
  <r>
    <x v="3365"/>
    <x v="2"/>
    <x v="2"/>
    <x v="4"/>
    <x v="0"/>
    <x v="3357"/>
    <n v="5028.2"/>
    <n v="754.23"/>
    <n v="1510.12"/>
    <n v="2763.85"/>
    <n v="4273.9699999999993"/>
    <n v="0.64667042585699019"/>
    <n v="0.35332957414300992"/>
    <x v="0"/>
    <n v="718.31428571428569"/>
  </r>
  <r>
    <x v="3366"/>
    <x v="2"/>
    <x v="2"/>
    <x v="6"/>
    <x v="1"/>
    <x v="3358"/>
    <n v="2459.9299999999998"/>
    <n v="368.99"/>
    <n v="914.43"/>
    <n v="1176.51"/>
    <n v="2090.9399999999996"/>
    <n v="0.5626703779161526"/>
    <n v="0.43732962208384751"/>
    <x v="0"/>
    <n v="819.97666666666657"/>
  </r>
  <r>
    <x v="3367"/>
    <x v="2"/>
    <x v="2"/>
    <x v="4"/>
    <x v="0"/>
    <x v="3359"/>
    <n v="825.5"/>
    <n v="123.82"/>
    <n v="783.4"/>
    <n v="-81.72"/>
    <n v="701.68000000000006"/>
    <n v="-0.11646334511458213"/>
    <n v="1.116463345114582"/>
    <x v="1"/>
    <n v="117.92857142857143"/>
  </r>
  <r>
    <x v="3368"/>
    <x v="4"/>
    <x v="4"/>
    <x v="0"/>
    <x v="0"/>
    <x v="3360"/>
    <n v="1805.87"/>
    <n v="397.29"/>
    <n v="1713.77"/>
    <n v="-305.19"/>
    <n v="1408.58"/>
    <n v="-0.21666501015206804"/>
    <n v="1.2166650101520682"/>
    <x v="1"/>
    <n v="361.17399999999998"/>
  </r>
  <r>
    <x v="3369"/>
    <x v="4"/>
    <x v="5"/>
    <x v="7"/>
    <x v="1"/>
    <x v="3361"/>
    <n v="3922.61"/>
    <n v="862.97"/>
    <n v="1897.78"/>
    <n v="1161.8499999999999"/>
    <n v="3059.6400000000003"/>
    <n v="0.37973421709743621"/>
    <n v="0.62026251454419468"/>
    <x v="0"/>
    <n v="3922.61"/>
  </r>
  <r>
    <x v="3370"/>
    <x v="3"/>
    <x v="3"/>
    <x v="5"/>
    <x v="0"/>
    <x v="3362"/>
    <n v="11130.81"/>
    <n v="4452.33"/>
    <n v="6458.6"/>
    <n v="219.89"/>
    <n v="6678.48"/>
    <n v="3.2925156622464993E-2"/>
    <n v="0.96707634072423676"/>
    <x v="2"/>
    <n v="1391.3512499999999"/>
  </r>
  <r>
    <x v="3371"/>
    <x v="0"/>
    <x v="7"/>
    <x v="5"/>
    <x v="0"/>
    <x v="3363"/>
    <n v="2169.6"/>
    <n v="216.96"/>
    <n v="1065.49"/>
    <n v="887.16"/>
    <n v="1952.6399999999999"/>
    <n v="0.45433874139626351"/>
    <n v="0.54566637987545075"/>
    <x v="0"/>
    <n v="271.2"/>
  </r>
  <r>
    <x v="3372"/>
    <x v="0"/>
    <x v="0"/>
    <x v="4"/>
    <x v="2"/>
    <x v="3364"/>
    <n v="1169.2"/>
    <n v="116.92"/>
    <n v="911.87"/>
    <n v="140.41"/>
    <n v="1052.28"/>
    <n v="0.13343406697837076"/>
    <n v="0.86656593302162921"/>
    <x v="0"/>
    <n v="167.02857142857144"/>
  </r>
  <r>
    <x v="3373"/>
    <x v="4"/>
    <x v="5"/>
    <x v="7"/>
    <x v="1"/>
    <x v="3365"/>
    <n v="3402.73"/>
    <n v="748.6"/>
    <n v="1449.19"/>
    <n v="1204.94"/>
    <n v="2654.13"/>
    <n v="0.45398680546921216"/>
    <n v="0.54601319453078789"/>
    <x v="0"/>
    <n v="3402.73"/>
  </r>
  <r>
    <x v="3374"/>
    <x v="0"/>
    <x v="7"/>
    <x v="1"/>
    <x v="2"/>
    <x v="3366"/>
    <n v="1320.82"/>
    <n v="132.08000000000001"/>
    <n v="302.48"/>
    <n v="886.26"/>
    <n v="1188.74"/>
    <n v="0.74554570385450136"/>
    <n v="0.25445429614549858"/>
    <x v="0"/>
    <n v="660.41"/>
  </r>
  <r>
    <x v="3375"/>
    <x v="4"/>
    <x v="4"/>
    <x v="6"/>
    <x v="1"/>
    <x v="3367"/>
    <n v="5732.22"/>
    <n v="1261.0899999999999"/>
    <n v="2516.54"/>
    <n v="1954.59"/>
    <n v="4471.13"/>
    <n v="0.43715794441226263"/>
    <n v="0.56284205558773726"/>
    <x v="0"/>
    <n v="1910.74"/>
  </r>
  <r>
    <x v="3376"/>
    <x v="1"/>
    <x v="1"/>
    <x v="5"/>
    <x v="0"/>
    <x v="3368"/>
    <n v="11083.87"/>
    <n v="3325.16"/>
    <n v="4485.07"/>
    <n v="3273.64"/>
    <n v="7758.7100000000009"/>
    <n v="0.42193096532799906"/>
    <n v="0.57806903467200077"/>
    <x v="0"/>
    <n v="1385.4837500000001"/>
  </r>
  <r>
    <x v="3377"/>
    <x v="4"/>
    <x v="5"/>
    <x v="7"/>
    <x v="1"/>
    <x v="3369"/>
    <n v="3743.88"/>
    <n v="823.65"/>
    <n v="1414.75"/>
    <n v="1505.47"/>
    <n v="2920.23"/>
    <n v="0.51553131088989568"/>
    <n v="0.48446526472229928"/>
    <x v="0"/>
    <n v="3743.88"/>
  </r>
  <r>
    <x v="3378"/>
    <x v="3"/>
    <x v="3"/>
    <x v="5"/>
    <x v="1"/>
    <x v="3370"/>
    <n v="2224.17"/>
    <n v="778.46"/>
    <n v="2110.7399999999998"/>
    <n v="-665.03"/>
    <n v="1445.71"/>
    <n v="-0.46000235178562782"/>
    <n v="1.4600023517856275"/>
    <x v="1"/>
    <n v="278.02125000000001"/>
  </r>
  <r>
    <x v="3379"/>
    <x v="4"/>
    <x v="4"/>
    <x v="5"/>
    <x v="1"/>
    <x v="3371"/>
    <n v="4620.3599999999997"/>
    <n v="1016.48"/>
    <n v="4384.72"/>
    <n v="-780.84"/>
    <n v="3603.8799999999997"/>
    <n v="-0.21666648168085512"/>
    <n v="1.2166664816808552"/>
    <x v="1"/>
    <n v="577.54499999999996"/>
  </r>
  <r>
    <x v="3380"/>
    <x v="3"/>
    <x v="3"/>
    <x v="0"/>
    <x v="0"/>
    <x v="3372"/>
    <n v="19533.14"/>
    <n v="7813.26"/>
    <n v="4129.1499999999996"/>
    <n v="7590.74"/>
    <n v="11719.88"/>
    <n v="0.64768069297637865"/>
    <n v="0.35232016027467855"/>
    <x v="0"/>
    <n v="3906.6279999999997"/>
  </r>
  <r>
    <x v="3381"/>
    <x v="0"/>
    <x v="7"/>
    <x v="4"/>
    <x v="0"/>
    <x v="3373"/>
    <n v="163.83000000000001"/>
    <n v="16.38"/>
    <n v="155.47999999999999"/>
    <n v="-8.0299999999999994"/>
    <n v="147.45000000000002"/>
    <n v="-5.445913869108171E-2"/>
    <n v="1.0544591386910815"/>
    <x v="1"/>
    <n v="23.404285714285717"/>
  </r>
  <r>
    <x v="3382"/>
    <x v="1"/>
    <x v="1"/>
    <x v="0"/>
    <x v="1"/>
    <x v="3374"/>
    <n v="5295.43"/>
    <n v="1323.86"/>
    <n v="2805.13"/>
    <n v="1166.44"/>
    <n v="3971.5700000000006"/>
    <n v="0.29369745465898872"/>
    <n v="0.70630254534101111"/>
    <x v="0"/>
    <n v="1059.086"/>
  </r>
  <r>
    <x v="3383"/>
    <x v="1"/>
    <x v="1"/>
    <x v="4"/>
    <x v="0"/>
    <x v="3375"/>
    <n v="8843.0499999999993"/>
    <n v="2652.92"/>
    <n v="4296.47"/>
    <n v="1893.67"/>
    <n v="6190.1299999999992"/>
    <n v="0.30591764631760565"/>
    <n v="0.69408396915735227"/>
    <x v="0"/>
    <n v="1263.292857142857"/>
  </r>
  <r>
    <x v="3384"/>
    <x v="0"/>
    <x v="7"/>
    <x v="5"/>
    <x v="0"/>
    <x v="3376"/>
    <n v="2872.22"/>
    <n v="287.22000000000003"/>
    <n v="1151.31"/>
    <n v="1433.69"/>
    <n v="2585"/>
    <n v="0.55461895551257256"/>
    <n v="0.44538104448742744"/>
    <x v="0"/>
    <n v="359.02749999999997"/>
  </r>
  <r>
    <x v="3385"/>
    <x v="1"/>
    <x v="1"/>
    <x v="7"/>
    <x v="1"/>
    <x v="3377"/>
    <n v="1538.82"/>
    <n v="384.71"/>
    <n v="1460.34"/>
    <n v="-306.23"/>
    <n v="1154.1099999999999"/>
    <n v="-0.26533865922659022"/>
    <n v="1.2653386592265903"/>
    <x v="1"/>
    <n v="1538.82"/>
  </r>
  <r>
    <x v="3386"/>
    <x v="1"/>
    <x v="1"/>
    <x v="2"/>
    <x v="0"/>
    <x v="3378"/>
    <n v="7168.17"/>
    <n v="1792.04"/>
    <n v="3296.71"/>
    <n v="2079.41"/>
    <n v="5376.13"/>
    <n v="0.38678566180505303"/>
    <n v="0.61321247812087876"/>
    <x v="0"/>
    <n v="1194.6949999999999"/>
  </r>
  <r>
    <x v="3387"/>
    <x v="2"/>
    <x v="2"/>
    <x v="4"/>
    <x v="2"/>
    <x v="3379"/>
    <n v="1328.96"/>
    <n v="199.34"/>
    <n v="1261.18"/>
    <n v="-131.57"/>
    <n v="1129.6200000000001"/>
    <n v="-0.11647279616154103"/>
    <n v="1.1164639436270605"/>
    <x v="1"/>
    <n v="189.85142857142858"/>
  </r>
  <r>
    <x v="3388"/>
    <x v="2"/>
    <x v="2"/>
    <x v="2"/>
    <x v="0"/>
    <x v="3380"/>
    <n v="2538.25"/>
    <n v="380.74"/>
    <n v="1845.08"/>
    <n v="312.44"/>
    <n v="2157.5100000000002"/>
    <n v="0.14481508776320851"/>
    <n v="0.85518954720951457"/>
    <x v="0"/>
    <n v="423.04166666666669"/>
  </r>
  <r>
    <x v="3389"/>
    <x v="4"/>
    <x v="5"/>
    <x v="6"/>
    <x v="2"/>
    <x v="3381"/>
    <n v="7797.3"/>
    <n v="1715.4"/>
    <n v="1923.28"/>
    <n v="4158.6099999999997"/>
    <n v="6081.9"/>
    <n v="0.68376823032276102"/>
    <n v="0.31623012545421664"/>
    <x v="0"/>
    <n v="2599.1"/>
  </r>
  <r>
    <x v="3390"/>
    <x v="3"/>
    <x v="3"/>
    <x v="0"/>
    <x v="0"/>
    <x v="3382"/>
    <n v="5074.12"/>
    <n v="1775.94"/>
    <n v="3142.82"/>
    <n v="155.36000000000001"/>
    <n v="3298.18"/>
    <n v="4.7104766871426063E-2"/>
    <n v="0.95289523312857405"/>
    <x v="2"/>
    <n v="1014.824"/>
  </r>
  <r>
    <x v="3391"/>
    <x v="4"/>
    <x v="4"/>
    <x v="2"/>
    <x v="0"/>
    <x v="3383"/>
    <n v="10216.42"/>
    <n v="2758.43"/>
    <n v="3254.93"/>
    <n v="4203.05"/>
    <n v="7457.99"/>
    <n v="0.56356337297314696"/>
    <n v="0.43643528618300642"/>
    <x v="0"/>
    <n v="1702.7366666666667"/>
  </r>
  <r>
    <x v="3392"/>
    <x v="4"/>
    <x v="4"/>
    <x v="0"/>
    <x v="0"/>
    <x v="3384"/>
    <n v="8029.72"/>
    <n v="2168.02"/>
    <n v="3427.68"/>
    <n v="2434.02"/>
    <n v="5861.7000000000007"/>
    <n v="0.41524131224730021"/>
    <n v="0.58475868775269968"/>
    <x v="0"/>
    <n v="1605.944"/>
  </r>
  <r>
    <x v="3393"/>
    <x v="1"/>
    <x v="1"/>
    <x v="4"/>
    <x v="0"/>
    <x v="3385"/>
    <n v="9035.6299999999992"/>
    <n v="2710.69"/>
    <n v="4175.3"/>
    <n v="2149.65"/>
    <n v="6324.9399999999987"/>
    <n v="0.33986883670042728"/>
    <n v="0.66013274434223901"/>
    <x v="0"/>
    <n v="1290.8042857142857"/>
  </r>
  <r>
    <x v="3394"/>
    <x v="0"/>
    <x v="0"/>
    <x v="4"/>
    <x v="0"/>
    <x v="3386"/>
    <n v="829.75"/>
    <n v="82.98"/>
    <n v="644.41999999999996"/>
    <n v="102.36"/>
    <n v="746.77"/>
    <n v="0.13707031616160265"/>
    <n v="0.86294307484232091"/>
    <x v="0"/>
    <n v="118.53571428571429"/>
  </r>
  <r>
    <x v="3395"/>
    <x v="2"/>
    <x v="2"/>
    <x v="6"/>
    <x v="0"/>
    <x v="3387"/>
    <n v="3745.05"/>
    <n v="561.76"/>
    <n v="1036.21"/>
    <n v="2147.08"/>
    <n v="3183.29"/>
    <n v="0.67448457413556417"/>
    <n v="0.32551542586443588"/>
    <x v="0"/>
    <n v="1248.3500000000001"/>
  </r>
  <r>
    <x v="3396"/>
    <x v="2"/>
    <x v="2"/>
    <x v="4"/>
    <x v="0"/>
    <x v="3388"/>
    <n v="2333.4"/>
    <n v="350.01"/>
    <n v="1306.3599999999999"/>
    <n v="677.03"/>
    <n v="1983.39"/>
    <n v="0.34134991101094586"/>
    <n v="0.65865008898905397"/>
    <x v="0"/>
    <n v="333.34285714285716"/>
  </r>
  <r>
    <x v="3397"/>
    <x v="1"/>
    <x v="1"/>
    <x v="5"/>
    <x v="0"/>
    <x v="3389"/>
    <n v="12690.36"/>
    <n v="3807.11"/>
    <n v="5132.57"/>
    <n v="3750.68"/>
    <n v="8883.25"/>
    <n v="0.42221934539723638"/>
    <n v="0.57778065460276362"/>
    <x v="0"/>
    <n v="1586.2950000000001"/>
  </r>
  <r>
    <x v="3398"/>
    <x v="1"/>
    <x v="1"/>
    <x v="6"/>
    <x v="2"/>
    <x v="3390"/>
    <n v="7006.09"/>
    <n v="1751.52"/>
    <n v="2550.71"/>
    <n v="2703.86"/>
    <n v="5254.57"/>
    <n v="0.51457302881111111"/>
    <n v="0.48542697118888894"/>
    <x v="0"/>
    <n v="2335.3633333333332"/>
  </r>
  <r>
    <x v="3399"/>
    <x v="4"/>
    <x v="5"/>
    <x v="2"/>
    <x v="0"/>
    <x v="3391"/>
    <n v="7402.33"/>
    <n v="1628.51"/>
    <n v="3727.08"/>
    <n v="2046.73"/>
    <n v="5773.82"/>
    <n v="0.35448455268782197"/>
    <n v="0.64551371535655777"/>
    <x v="0"/>
    <n v="1233.7216666666666"/>
  </r>
  <r>
    <x v="3400"/>
    <x v="4"/>
    <x v="5"/>
    <x v="4"/>
    <x v="0"/>
    <x v="3392"/>
    <n v="11071.77"/>
    <n v="2989.38"/>
    <n v="3193.89"/>
    <n v="4888.5"/>
    <n v="8082.39"/>
    <n v="0.60483347128757703"/>
    <n v="0.39516652871242292"/>
    <x v="0"/>
    <n v="1581.6814285714286"/>
  </r>
  <r>
    <x v="3401"/>
    <x v="0"/>
    <x v="7"/>
    <x v="7"/>
    <x v="1"/>
    <x v="3393"/>
    <n v="1145.33"/>
    <n v="114.53"/>
    <n v="331.39"/>
    <n v="699.4"/>
    <n v="1030.8"/>
    <n v="0.67850213426464878"/>
    <n v="0.32148816453240203"/>
    <x v="0"/>
    <n v="1145.33"/>
  </r>
  <r>
    <x v="3402"/>
    <x v="4"/>
    <x v="4"/>
    <x v="3"/>
    <x v="1"/>
    <x v="3394"/>
    <n v="4440.01"/>
    <n v="976.8"/>
    <n v="2752.86"/>
    <n v="710.35"/>
    <n v="3463.21"/>
    <n v="0.20511317534888154"/>
    <n v="0.79488682465111848"/>
    <x v="0"/>
    <n v="1110.0025000000001"/>
  </r>
  <r>
    <x v="3403"/>
    <x v="4"/>
    <x v="5"/>
    <x v="1"/>
    <x v="2"/>
    <x v="3395"/>
    <n v="4123.34"/>
    <n v="907.13"/>
    <n v="1883.99"/>
    <n v="1332.21"/>
    <n v="3216.21"/>
    <n v="0.41421735521001429"/>
    <n v="0.58577953554027873"/>
    <x v="0"/>
    <n v="2061.67"/>
  </r>
  <r>
    <x v="3404"/>
    <x v="0"/>
    <x v="7"/>
    <x v="5"/>
    <x v="1"/>
    <x v="3396"/>
    <n v="803.35"/>
    <n v="80.33"/>
    <n v="762.38"/>
    <n v="-39.36"/>
    <n v="723.02"/>
    <n v="-5.4438328123703354E-2"/>
    <n v="1.0544383281237033"/>
    <x v="1"/>
    <n v="100.41875"/>
  </r>
  <r>
    <x v="3405"/>
    <x v="2"/>
    <x v="2"/>
    <x v="3"/>
    <x v="2"/>
    <x v="3397"/>
    <n v="2179.04"/>
    <n v="326.86"/>
    <n v="1210.3"/>
    <n v="641.89"/>
    <n v="1852.1799999999998"/>
    <n v="0.34655918971158312"/>
    <n v="0.6534462093317065"/>
    <x v="0"/>
    <n v="544.76"/>
  </r>
  <r>
    <x v="3406"/>
    <x v="3"/>
    <x v="3"/>
    <x v="3"/>
    <x v="0"/>
    <x v="3398"/>
    <n v="8430.9500000000007"/>
    <n v="3372.38"/>
    <n v="2313.8000000000002"/>
    <n v="2744.77"/>
    <n v="5058.5700000000006"/>
    <n v="0.54259800694662719"/>
    <n v="0.45740199305337276"/>
    <x v="0"/>
    <n v="2107.7375000000002"/>
  </r>
  <r>
    <x v="3407"/>
    <x v="0"/>
    <x v="0"/>
    <x v="0"/>
    <x v="1"/>
    <x v="3399"/>
    <n v="1044.3800000000001"/>
    <n v="104.44"/>
    <n v="525.08000000000004"/>
    <n v="414.86"/>
    <n v="939.94"/>
    <n v="0.44136859799561673"/>
    <n v="0.55863140200438322"/>
    <x v="0"/>
    <n v="208.87600000000003"/>
  </r>
  <r>
    <x v="3408"/>
    <x v="3"/>
    <x v="6"/>
    <x v="5"/>
    <x v="1"/>
    <x v="3400"/>
    <n v="5098.6400000000003"/>
    <n v="1784.52"/>
    <n v="4351.63"/>
    <n v="-1037.52"/>
    <n v="3314.1200000000003"/>
    <n v="-0.31306048061023739"/>
    <n v="1.3130574632179883"/>
    <x v="1"/>
    <n v="637.33000000000004"/>
  </r>
  <r>
    <x v="3409"/>
    <x v="4"/>
    <x v="5"/>
    <x v="5"/>
    <x v="0"/>
    <x v="3401"/>
    <n v="11051.09"/>
    <n v="2983.8"/>
    <n v="5068.5"/>
    <n v="2998.8"/>
    <n v="8067.29"/>
    <n v="0.37172334203927221"/>
    <n v="0.62827789753436414"/>
    <x v="0"/>
    <n v="1381.38625"/>
  </r>
  <r>
    <x v="3410"/>
    <x v="4"/>
    <x v="5"/>
    <x v="6"/>
    <x v="1"/>
    <x v="3402"/>
    <n v="3574.37"/>
    <n v="786.36"/>
    <n v="2521.3000000000002"/>
    <n v="266.70999999999998"/>
    <n v="2788.0099999999998"/>
    <n v="9.5663214981294903E-2"/>
    <n v="0.90433678501870529"/>
    <x v="2"/>
    <n v="1191.4566666666667"/>
  </r>
  <r>
    <x v="3411"/>
    <x v="2"/>
    <x v="2"/>
    <x v="0"/>
    <x v="1"/>
    <x v="3403"/>
    <n v="2466.83"/>
    <n v="370.02"/>
    <n v="1505.49"/>
    <n v="591.30999999999995"/>
    <n v="2096.81"/>
    <n v="0.28200456884505509"/>
    <n v="0.71799066200561812"/>
    <x v="0"/>
    <n v="493.36599999999999"/>
  </r>
  <r>
    <x v="3412"/>
    <x v="3"/>
    <x v="3"/>
    <x v="2"/>
    <x v="0"/>
    <x v="3404"/>
    <n v="5331.89"/>
    <n v="1866.16"/>
    <n v="4653.92"/>
    <n v="-1188.19"/>
    <n v="3465.7300000000005"/>
    <n v="-0.34283974804730888"/>
    <n v="1.3428397480473089"/>
    <x v="1"/>
    <n v="888.64833333333343"/>
  </r>
  <r>
    <x v="3413"/>
    <x v="2"/>
    <x v="2"/>
    <x v="1"/>
    <x v="1"/>
    <x v="3405"/>
    <n v="2712.28"/>
    <n v="406.84"/>
    <n v="944.57"/>
    <n v="1360.86"/>
    <n v="2305.44"/>
    <n v="0.5902821153445762"/>
    <n v="0.40971354708862517"/>
    <x v="0"/>
    <n v="1356.14"/>
  </r>
  <r>
    <x v="3414"/>
    <x v="4"/>
    <x v="4"/>
    <x v="2"/>
    <x v="1"/>
    <x v="3406"/>
    <n v="4862.25"/>
    <n v="1069.69"/>
    <n v="3488.7"/>
    <n v="303.85000000000002"/>
    <n v="3792.56"/>
    <n v="8.0117387727550796E-2"/>
    <n v="0.91987997553103973"/>
    <x v="2"/>
    <n v="810.375"/>
  </r>
  <r>
    <x v="3415"/>
    <x v="2"/>
    <x v="2"/>
    <x v="7"/>
    <x v="1"/>
    <x v="3407"/>
    <n v="1980.22"/>
    <n v="297.02999999999997"/>
    <n v="563.94000000000005"/>
    <n v="1119.24"/>
    <n v="1683.19"/>
    <n v="0.66495166915202675"/>
    <n v="0.33504238974803796"/>
    <x v="0"/>
    <n v="1980.22"/>
  </r>
  <r>
    <x v="3416"/>
    <x v="3"/>
    <x v="6"/>
    <x v="1"/>
    <x v="2"/>
    <x v="3408"/>
    <n v="5765.76"/>
    <n v="2018.02"/>
    <n v="2571.25"/>
    <n v="1176.5"/>
    <n v="3747.7400000000002"/>
    <n v="0.31392252397444859"/>
    <n v="0.68608014430029829"/>
    <x v="0"/>
    <n v="2882.88"/>
  </r>
  <r>
    <x v="3417"/>
    <x v="3"/>
    <x v="6"/>
    <x v="0"/>
    <x v="0"/>
    <x v="3409"/>
    <n v="5040.24"/>
    <n v="1764.08"/>
    <n v="3110.45"/>
    <n v="165.71"/>
    <n v="3276.16"/>
    <n v="5.0580557726118386E-2"/>
    <n v="0.94941944227388164"/>
    <x v="2"/>
    <n v="1008.048"/>
  </r>
  <r>
    <x v="3418"/>
    <x v="3"/>
    <x v="3"/>
    <x v="4"/>
    <x v="0"/>
    <x v="3410"/>
    <n v="9313.65"/>
    <n v="3725.46"/>
    <n v="4500.62"/>
    <n v="1087.57"/>
    <n v="5588.19"/>
    <n v="0.19461936691486867"/>
    <n v="0.80538063308513141"/>
    <x v="0"/>
    <n v="1330.5214285714285"/>
  </r>
  <r>
    <x v="3419"/>
    <x v="1"/>
    <x v="1"/>
    <x v="4"/>
    <x v="1"/>
    <x v="3411"/>
    <n v="6563.6"/>
    <n v="1640.9"/>
    <n v="3657.22"/>
    <n v="1265.48"/>
    <n v="4922.7000000000007"/>
    <n v="0.25707030694537547"/>
    <n v="0.74292969305462431"/>
    <x v="0"/>
    <n v="937.65714285714296"/>
  </r>
  <r>
    <x v="3420"/>
    <x v="3"/>
    <x v="6"/>
    <x v="0"/>
    <x v="0"/>
    <x v="3412"/>
    <n v="8219.6"/>
    <n v="3287.84"/>
    <n v="4449.3999999999996"/>
    <n v="482.36"/>
    <n v="4931.76"/>
    <n v="9.7806868136324554E-2"/>
    <n v="0.90219313186367533"/>
    <x v="2"/>
    <n v="1643.92"/>
  </r>
  <r>
    <x v="3421"/>
    <x v="3"/>
    <x v="3"/>
    <x v="2"/>
    <x v="2"/>
    <x v="3413"/>
    <n v="2693.62"/>
    <n v="942.77"/>
    <n v="2556.25"/>
    <n v="-805.39"/>
    <n v="1750.85"/>
    <n v="-0.45999942884884487"/>
    <n v="1.4600051403603964"/>
    <x v="1"/>
    <n v="448.93666666666667"/>
  </r>
  <r>
    <x v="3422"/>
    <x v="1"/>
    <x v="1"/>
    <x v="0"/>
    <x v="2"/>
    <x v="3414"/>
    <n v="8248.25"/>
    <n v="2474.48"/>
    <n v="2921.6"/>
    <n v="2852.18"/>
    <n v="5773.77"/>
    <n v="0.49398919596727953"/>
    <n v="0.50601253600333918"/>
    <x v="0"/>
    <n v="1649.65"/>
  </r>
  <r>
    <x v="3423"/>
    <x v="2"/>
    <x v="2"/>
    <x v="0"/>
    <x v="2"/>
    <x v="3415"/>
    <n v="2058.58"/>
    <n v="308.79000000000002"/>
    <n v="1458.25"/>
    <n v="291.55"/>
    <n v="1749.79"/>
    <n v="0.16661999439932793"/>
    <n v="0.83338572057218296"/>
    <x v="0"/>
    <n v="411.71600000000001"/>
  </r>
  <r>
    <x v="3424"/>
    <x v="0"/>
    <x v="7"/>
    <x v="3"/>
    <x v="2"/>
    <x v="3416"/>
    <n v="642.98"/>
    <n v="64.3"/>
    <n v="492.33"/>
    <n v="86.35"/>
    <n v="578.68000000000006"/>
    <n v="0.14921891200663576"/>
    <n v="0.85078108799336405"/>
    <x v="0"/>
    <n v="160.745"/>
  </r>
  <r>
    <x v="3425"/>
    <x v="2"/>
    <x v="2"/>
    <x v="7"/>
    <x v="1"/>
    <x v="3417"/>
    <n v="1506.71"/>
    <n v="226.01"/>
    <n v="765.02"/>
    <n v="515.67999999999995"/>
    <n v="1280.7"/>
    <n v="0.40265479815725769"/>
    <n v="0.5973452018427422"/>
    <x v="0"/>
    <n v="1506.71"/>
  </r>
  <r>
    <x v="3426"/>
    <x v="0"/>
    <x v="0"/>
    <x v="5"/>
    <x v="0"/>
    <x v="3418"/>
    <n v="2079.9299999999998"/>
    <n v="207.99"/>
    <n v="857.28"/>
    <n v="1014.66"/>
    <n v="1871.9399999999998"/>
    <n v="0.54203660373729934"/>
    <n v="0.45796339626270077"/>
    <x v="0"/>
    <n v="259.99124999999998"/>
  </r>
  <r>
    <x v="3427"/>
    <x v="4"/>
    <x v="5"/>
    <x v="4"/>
    <x v="1"/>
    <x v="3419"/>
    <n v="4763.25"/>
    <n v="1047.92"/>
    <n v="4520.33"/>
    <n v="-804.99"/>
    <n v="3715.33"/>
    <n v="-0.21666716011767462"/>
    <n v="1.216669851668627"/>
    <x v="1"/>
    <n v="680.46428571428567"/>
  </r>
  <r>
    <x v="3428"/>
    <x v="3"/>
    <x v="6"/>
    <x v="3"/>
    <x v="0"/>
    <x v="3420"/>
    <n v="11597.87"/>
    <n v="4639.1499999999996"/>
    <n v="2880.44"/>
    <n v="4078.28"/>
    <n v="6958.7200000000012"/>
    <n v="0.58606755265336152"/>
    <n v="0.41393244734663842"/>
    <x v="0"/>
    <n v="2899.4675000000002"/>
  </r>
  <r>
    <x v="3429"/>
    <x v="1"/>
    <x v="1"/>
    <x v="0"/>
    <x v="0"/>
    <x v="3421"/>
    <n v="13138.7"/>
    <n v="3941.61"/>
    <n v="4045.69"/>
    <n v="5151.3999999999996"/>
    <n v="9197.09"/>
    <n v="0.56011194845326073"/>
    <n v="0.43988805154673921"/>
    <x v="0"/>
    <n v="2627.7400000000002"/>
  </r>
  <r>
    <x v="3430"/>
    <x v="1"/>
    <x v="1"/>
    <x v="6"/>
    <x v="2"/>
    <x v="3422"/>
    <n v="7589.36"/>
    <n v="1897.34"/>
    <n v="3091.13"/>
    <n v="2600.89"/>
    <n v="5692.0199999999995"/>
    <n v="0.45693620191074524"/>
    <n v="0.54306379808925487"/>
    <x v="0"/>
    <n v="2529.7866666666664"/>
  </r>
  <r>
    <x v="3431"/>
    <x v="0"/>
    <x v="7"/>
    <x v="3"/>
    <x v="0"/>
    <x v="3423"/>
    <n v="691.85"/>
    <n v="69.180000000000007"/>
    <n v="656.56"/>
    <n v="-33.9"/>
    <n v="622.67000000000007"/>
    <n v="-5.4442963367433782E-2"/>
    <n v="1.0544269034962337"/>
    <x v="1"/>
    <n v="172.96250000000001"/>
  </r>
  <r>
    <x v="3432"/>
    <x v="3"/>
    <x v="3"/>
    <x v="0"/>
    <x v="1"/>
    <x v="3424"/>
    <n v="5678.64"/>
    <n v="1987.52"/>
    <n v="4320.03"/>
    <n v="-628.91"/>
    <n v="3691.1200000000003"/>
    <n v="-0.17038459871258585"/>
    <n v="1.1703845987125856"/>
    <x v="1"/>
    <n v="1135.7280000000001"/>
  </r>
  <r>
    <x v="3433"/>
    <x v="4"/>
    <x v="4"/>
    <x v="4"/>
    <x v="0"/>
    <x v="3425"/>
    <n v="7340.09"/>
    <n v="1614.82"/>
    <n v="3272.29"/>
    <n v="2452.98"/>
    <n v="5725.27"/>
    <n v="0.42844791599348148"/>
    <n v="0.57155208400651847"/>
    <x v="0"/>
    <n v="1048.5842857142857"/>
  </r>
  <r>
    <x v="3434"/>
    <x v="1"/>
    <x v="1"/>
    <x v="5"/>
    <x v="0"/>
    <x v="3426"/>
    <n v="11512.57"/>
    <n v="3453.77"/>
    <n v="5973.08"/>
    <n v="2085.73"/>
    <n v="8058.7999999999993"/>
    <n v="0.25881396734005063"/>
    <n v="0.74118727353948488"/>
    <x v="0"/>
    <n v="1439.07125"/>
  </r>
  <r>
    <x v="3435"/>
    <x v="1"/>
    <x v="1"/>
    <x v="0"/>
    <x v="1"/>
    <x v="3427"/>
    <n v="5547.09"/>
    <n v="1386.77"/>
    <n v="3699.93"/>
    <n v="460.39"/>
    <n v="4160.32"/>
    <n v="0.11066216060303054"/>
    <n v="0.88933783939696953"/>
    <x v="0"/>
    <n v="1109.4180000000001"/>
  </r>
  <r>
    <x v="3436"/>
    <x v="3"/>
    <x v="3"/>
    <x v="7"/>
    <x v="1"/>
    <x v="3428"/>
    <n v="6600.69"/>
    <n v="2310.2399999999998"/>
    <n v="2035.16"/>
    <n v="2255.29"/>
    <n v="4290.45"/>
    <n v="0.52565348623104802"/>
    <n v="0.47434651376895204"/>
    <x v="0"/>
    <n v="6600.69"/>
  </r>
  <r>
    <x v="3437"/>
    <x v="2"/>
    <x v="2"/>
    <x v="2"/>
    <x v="0"/>
    <x v="3429"/>
    <n v="3701.6"/>
    <n v="555.24"/>
    <n v="1646.5"/>
    <n v="1499.86"/>
    <n v="3146.3599999999997"/>
    <n v="0.47669688147573708"/>
    <n v="0.52330311852426303"/>
    <x v="0"/>
    <n v="616.93333333333328"/>
  </r>
  <r>
    <x v="3438"/>
    <x v="2"/>
    <x v="2"/>
    <x v="1"/>
    <x v="2"/>
    <x v="3430"/>
    <n v="1886.72"/>
    <n v="283.01"/>
    <n v="663.2"/>
    <n v="940.52"/>
    <n v="1603.71"/>
    <n v="0.58646513397060562"/>
    <n v="0.41354110157073287"/>
    <x v="0"/>
    <n v="943.36"/>
  </r>
  <r>
    <x v="3439"/>
    <x v="3"/>
    <x v="3"/>
    <x v="3"/>
    <x v="1"/>
    <x v="3431"/>
    <n v="5028.07"/>
    <n v="1759.82"/>
    <n v="3334"/>
    <n v="-65.75"/>
    <n v="3268.25"/>
    <n v="-2.0117800045896122E-2"/>
    <n v="1.0201178000458961"/>
    <x v="1"/>
    <n v="1257.0174999999999"/>
  </r>
  <r>
    <x v="3440"/>
    <x v="4"/>
    <x v="5"/>
    <x v="3"/>
    <x v="2"/>
    <x v="3432"/>
    <n v="7597.92"/>
    <n v="1671.54"/>
    <n v="2221.88"/>
    <n v="3704.5"/>
    <n v="5926.38"/>
    <n v="0.62508647774864246"/>
    <n v="0.37491352225135749"/>
    <x v="0"/>
    <n v="1899.48"/>
  </r>
  <r>
    <x v="3441"/>
    <x v="0"/>
    <x v="7"/>
    <x v="3"/>
    <x v="0"/>
    <x v="3433"/>
    <n v="553.75"/>
    <n v="55.38"/>
    <n v="525.51"/>
    <n v="-27.13"/>
    <n v="498.37"/>
    <n v="-5.4437466139615143E-2"/>
    <n v="1.0544575315528624"/>
    <x v="1"/>
    <n v="138.4375"/>
  </r>
  <r>
    <x v="3442"/>
    <x v="3"/>
    <x v="3"/>
    <x v="0"/>
    <x v="0"/>
    <x v="3434"/>
    <n v="13013.26"/>
    <n v="5205.3"/>
    <n v="3449.82"/>
    <n v="4358.13"/>
    <n v="7807.96"/>
    <n v="0.55816500084529119"/>
    <n v="0.44183371841044272"/>
    <x v="0"/>
    <n v="2602.652"/>
  </r>
  <r>
    <x v="3443"/>
    <x v="3"/>
    <x v="3"/>
    <x v="5"/>
    <x v="0"/>
    <x v="878"/>
    <n v="8097.23"/>
    <n v="3238.89"/>
    <n v="4116.6000000000004"/>
    <n v="741.73"/>
    <n v="4858.34"/>
    <n v="0.15267148861545302"/>
    <n v="0.84732645306833199"/>
    <x v="0"/>
    <n v="1012.1537499999999"/>
  </r>
  <r>
    <x v="3444"/>
    <x v="0"/>
    <x v="7"/>
    <x v="7"/>
    <x v="1"/>
    <x v="3435"/>
    <n v="1039.53"/>
    <n v="103.95"/>
    <n v="388.51"/>
    <n v="547.07000000000005"/>
    <n v="935.57999999999993"/>
    <n v="0.58473887855661744"/>
    <n v="0.41526112144338273"/>
    <x v="0"/>
    <n v="1039.53"/>
  </r>
  <r>
    <x v="3445"/>
    <x v="1"/>
    <x v="1"/>
    <x v="5"/>
    <x v="2"/>
    <x v="3436"/>
    <n v="10516.57"/>
    <n v="3154.97"/>
    <n v="5912.27"/>
    <n v="1449.33"/>
    <n v="7361.6"/>
    <n v="0.19687703760052161"/>
    <n v="0.80312296239947845"/>
    <x v="0"/>
    <n v="1314.57125"/>
  </r>
  <r>
    <x v="3446"/>
    <x v="4"/>
    <x v="5"/>
    <x v="0"/>
    <x v="2"/>
    <x v="3437"/>
    <n v="4505.21"/>
    <n v="991.15"/>
    <n v="4008.38"/>
    <n v="-494.32"/>
    <n v="3514.06"/>
    <n v="-0.1406691974525193"/>
    <n v="1.1406691974525194"/>
    <x v="1"/>
    <n v="901.04200000000003"/>
  </r>
  <r>
    <x v="3447"/>
    <x v="3"/>
    <x v="6"/>
    <x v="0"/>
    <x v="1"/>
    <x v="3438"/>
    <n v="5906.56"/>
    <n v="2067.3000000000002"/>
    <n v="4201.8599999999997"/>
    <n v="-362.6"/>
    <n v="3839.26"/>
    <n v="-9.4445283726551477E-2"/>
    <n v="1.0944452837265513"/>
    <x v="1"/>
    <n v="1181.3120000000001"/>
  </r>
  <r>
    <x v="3448"/>
    <x v="3"/>
    <x v="6"/>
    <x v="2"/>
    <x v="0"/>
    <x v="3439"/>
    <n v="18216.7"/>
    <n v="7286.68"/>
    <n v="4544.8100000000004"/>
    <n v="6385.21"/>
    <n v="10930.02"/>
    <n v="0.58419014786798196"/>
    <n v="0.4158098521320181"/>
    <x v="0"/>
    <n v="3036.1166666666668"/>
  </r>
  <r>
    <x v="3449"/>
    <x v="3"/>
    <x v="3"/>
    <x v="6"/>
    <x v="1"/>
    <x v="3440"/>
    <n v="4120.5200000000004"/>
    <n v="1442.18"/>
    <n v="2887.18"/>
    <n v="-208.84"/>
    <n v="2678.34"/>
    <n v="-7.7973670258443664E-2"/>
    <n v="1.0779736702584435"/>
    <x v="1"/>
    <n v="1373.5066666666669"/>
  </r>
  <r>
    <x v="3450"/>
    <x v="3"/>
    <x v="3"/>
    <x v="7"/>
    <x v="1"/>
    <x v="3441"/>
    <n v="3751.41"/>
    <n v="1312.99"/>
    <n v="1330.03"/>
    <n v="1108.3800000000001"/>
    <n v="2438.42"/>
    <n v="0.45454843710271409"/>
    <n v="0.54544746188105409"/>
    <x v="0"/>
    <n v="3751.41"/>
  </r>
  <r>
    <x v="3451"/>
    <x v="0"/>
    <x v="0"/>
    <x v="3"/>
    <x v="0"/>
    <x v="3442"/>
    <n v="1984.62"/>
    <n v="198.46"/>
    <n v="696.98"/>
    <n v="1089.18"/>
    <n v="1786.1599999999999"/>
    <n v="0.60978859676624719"/>
    <n v="0.39021140323375292"/>
    <x v="0"/>
    <n v="496.15499999999997"/>
  </r>
  <r>
    <x v="3452"/>
    <x v="4"/>
    <x v="5"/>
    <x v="1"/>
    <x v="2"/>
    <x v="3443"/>
    <n v="3766.77"/>
    <n v="828.69"/>
    <n v="2391.62"/>
    <n v="546.46"/>
    <n v="2938.08"/>
    <n v="0.18599221260142679"/>
    <n v="0.81400778739857316"/>
    <x v="0"/>
    <n v="1883.385"/>
  </r>
  <r>
    <x v="3453"/>
    <x v="3"/>
    <x v="6"/>
    <x v="3"/>
    <x v="2"/>
    <x v="3444"/>
    <n v="3561.98"/>
    <n v="1246.69"/>
    <n v="3380.32"/>
    <n v="-1065.03"/>
    <n v="2315.29"/>
    <n v="-0.45999853150145337"/>
    <n v="1.4599985315014534"/>
    <x v="1"/>
    <n v="890.495"/>
  </r>
  <r>
    <x v="3454"/>
    <x v="3"/>
    <x v="6"/>
    <x v="5"/>
    <x v="0"/>
    <x v="3445"/>
    <n v="6982.99"/>
    <n v="2444.0500000000002"/>
    <n v="6266.52"/>
    <n v="-1727.57"/>
    <n v="4538.9399999999996"/>
    <n v="-0.38061089152974042"/>
    <n v="1.3806130946873061"/>
    <x v="1"/>
    <n v="872.87374999999997"/>
  </r>
  <r>
    <x v="3455"/>
    <x v="4"/>
    <x v="4"/>
    <x v="0"/>
    <x v="1"/>
    <x v="3446"/>
    <n v="3910.39"/>
    <n v="860.29"/>
    <n v="3395.55"/>
    <n v="-345.44"/>
    <n v="3050.1"/>
    <n v="-0.11325530310481624"/>
    <n v="1.1132585816858465"/>
    <x v="1"/>
    <n v="782.07799999999997"/>
  </r>
  <r>
    <x v="3456"/>
    <x v="2"/>
    <x v="2"/>
    <x v="7"/>
    <x v="1"/>
    <x v="3447"/>
    <n v="1435.29"/>
    <n v="215.29"/>
    <n v="598.41"/>
    <n v="621.59"/>
    <n v="1220"/>
    <n v="0.50950000000000006"/>
    <n v="0.49049999999999999"/>
    <x v="0"/>
    <n v="1435.29"/>
  </r>
  <r>
    <x v="3457"/>
    <x v="0"/>
    <x v="7"/>
    <x v="4"/>
    <x v="0"/>
    <x v="3448"/>
    <n v="1575.54"/>
    <n v="157.55000000000001"/>
    <n v="1049.3800000000001"/>
    <n v="368.6"/>
    <n v="1417.99"/>
    <n v="0.25994541569404583"/>
    <n v="0.74004753207004292"/>
    <x v="0"/>
    <n v="225.07714285714286"/>
  </r>
  <r>
    <x v="3458"/>
    <x v="3"/>
    <x v="3"/>
    <x v="7"/>
    <x v="1"/>
    <x v="3449"/>
    <n v="6037.01"/>
    <n v="2112.9499999999998"/>
    <n v="1660.86"/>
    <n v="2263.1999999999998"/>
    <n v="3924.0600000000004"/>
    <n v="0.57674959098484724"/>
    <n v="0.4232504090151526"/>
    <x v="0"/>
    <n v="6037.01"/>
  </r>
  <r>
    <x v="3459"/>
    <x v="2"/>
    <x v="2"/>
    <x v="7"/>
    <x v="1"/>
    <x v="3450"/>
    <n v="1567.32"/>
    <n v="235.1"/>
    <n v="663.49"/>
    <n v="668.73"/>
    <n v="1332.22"/>
    <n v="0.50196664214619202"/>
    <n v="0.49803335785380792"/>
    <x v="0"/>
    <n v="1567.32"/>
  </r>
  <r>
    <x v="3460"/>
    <x v="4"/>
    <x v="5"/>
    <x v="6"/>
    <x v="0"/>
    <x v="3451"/>
    <n v="8408.31"/>
    <n v="2270.2399999999998"/>
    <n v="2252.44"/>
    <n v="3885.62"/>
    <n v="6138.07"/>
    <n v="0.63303611721599784"/>
    <n v="0.36696225360740431"/>
    <x v="0"/>
    <n v="2802.77"/>
  </r>
  <r>
    <x v="3461"/>
    <x v="4"/>
    <x v="4"/>
    <x v="3"/>
    <x v="2"/>
    <x v="3452"/>
    <n v="2513.5100000000002"/>
    <n v="552.97"/>
    <n v="2385.3200000000002"/>
    <n v="-424.78"/>
    <n v="1960.5400000000002"/>
    <n v="-0.21666479643363559"/>
    <n v="1.2166647964336357"/>
    <x v="1"/>
    <n v="628.37750000000005"/>
  </r>
  <r>
    <x v="3462"/>
    <x v="2"/>
    <x v="2"/>
    <x v="6"/>
    <x v="2"/>
    <x v="3453"/>
    <n v="2060.23"/>
    <n v="309.02999999999997"/>
    <n v="1084.21"/>
    <n v="666.99"/>
    <n v="1751.2"/>
    <n v="0.38087597076290541"/>
    <n v="0.61912402923709453"/>
    <x v="0"/>
    <n v="686.74333333333334"/>
  </r>
  <r>
    <x v="3463"/>
    <x v="3"/>
    <x v="6"/>
    <x v="4"/>
    <x v="2"/>
    <x v="3454"/>
    <n v="8561.6299999999992"/>
    <n v="3424.65"/>
    <n v="4910.6400000000003"/>
    <n v="226.34"/>
    <n v="5136.9799999999996"/>
    <n v="4.4060907381379723E-2"/>
    <n v="0.95593909261862042"/>
    <x v="2"/>
    <n v="1223.0899999999999"/>
  </r>
  <r>
    <x v="3464"/>
    <x v="3"/>
    <x v="6"/>
    <x v="4"/>
    <x v="0"/>
    <x v="3455"/>
    <n v="17596.330000000002"/>
    <n v="7038.53"/>
    <n v="4634.5200000000004"/>
    <n v="5923.27"/>
    <n v="10557.800000000003"/>
    <n v="0.5610326014889464"/>
    <n v="0.43896645134402995"/>
    <x v="0"/>
    <n v="2513.761428571429"/>
  </r>
  <r>
    <x v="3465"/>
    <x v="2"/>
    <x v="2"/>
    <x v="2"/>
    <x v="0"/>
    <x v="3456"/>
    <n v="3506.06"/>
    <n v="525.91"/>
    <n v="1332.89"/>
    <n v="1647.26"/>
    <n v="2980.15"/>
    <n v="0.55274398939650682"/>
    <n v="0.44725601060349313"/>
    <x v="0"/>
    <n v="584.34333333333336"/>
  </r>
  <r>
    <x v="3466"/>
    <x v="2"/>
    <x v="2"/>
    <x v="5"/>
    <x v="2"/>
    <x v="3457"/>
    <n v="684.97"/>
    <n v="102.75"/>
    <n v="650.03"/>
    <n v="-67.81"/>
    <n v="582.22"/>
    <n v="-0.11646800178626636"/>
    <n v="1.1164680017862663"/>
    <x v="1"/>
    <n v="85.621250000000003"/>
  </r>
  <r>
    <x v="3467"/>
    <x v="1"/>
    <x v="1"/>
    <x v="1"/>
    <x v="2"/>
    <x v="3458"/>
    <n v="5613.46"/>
    <n v="1403.37"/>
    <n v="2542.16"/>
    <n v="1667.94"/>
    <n v="4210.09"/>
    <n v="0.396176803821296"/>
    <n v="0.60382557142483884"/>
    <x v="0"/>
    <n v="2806.73"/>
  </r>
  <r>
    <x v="3468"/>
    <x v="3"/>
    <x v="3"/>
    <x v="2"/>
    <x v="0"/>
    <x v="3459"/>
    <n v="3753.6"/>
    <n v="1313.76"/>
    <n v="3007.51"/>
    <n v="-567.66999999999996"/>
    <n v="2439.84"/>
    <n v="-0.23266689618991407"/>
    <n v="1.2326668961899141"/>
    <x v="1"/>
    <n v="625.6"/>
  </r>
  <r>
    <x v="3469"/>
    <x v="0"/>
    <x v="0"/>
    <x v="0"/>
    <x v="1"/>
    <x v="3460"/>
    <n v="253.73"/>
    <n v="25.37"/>
    <n v="240.79"/>
    <n v="-12.43"/>
    <n v="228.35999999999999"/>
    <n v="-5.4431599229287093E-2"/>
    <n v="1.0544315992292872"/>
    <x v="1"/>
    <n v="50.745999999999995"/>
  </r>
  <r>
    <x v="3470"/>
    <x v="0"/>
    <x v="0"/>
    <x v="6"/>
    <x v="0"/>
    <x v="3461"/>
    <n v="1999.31"/>
    <n v="199.93"/>
    <n v="383.62"/>
    <n v="1415.76"/>
    <n v="1799.3799999999999"/>
    <n v="0.78680434371839192"/>
    <n v="0.21319565628160814"/>
    <x v="0"/>
    <n v="666.43666666666661"/>
  </r>
  <r>
    <x v="3471"/>
    <x v="4"/>
    <x v="5"/>
    <x v="6"/>
    <x v="2"/>
    <x v="3462"/>
    <n v="6452.84"/>
    <n v="1419.63"/>
    <n v="2978.63"/>
    <n v="2054.59"/>
    <n v="5033.21"/>
    <n v="0.40820669115733305"/>
    <n v="0.59179529564631717"/>
    <x v="0"/>
    <n v="2150.9466666666667"/>
  </r>
  <r>
    <x v="3472"/>
    <x v="3"/>
    <x v="6"/>
    <x v="2"/>
    <x v="0"/>
    <x v="3463"/>
    <n v="9767.69"/>
    <n v="3907.08"/>
    <n v="4479.21"/>
    <n v="1381.41"/>
    <n v="5860.6100000000006"/>
    <n v="0.23571095841559153"/>
    <n v="0.76429074789143103"/>
    <x v="0"/>
    <n v="1627.9483333333335"/>
  </r>
  <r>
    <x v="3473"/>
    <x v="0"/>
    <x v="0"/>
    <x v="0"/>
    <x v="0"/>
    <x v="3464"/>
    <n v="841.65"/>
    <n v="84.16"/>
    <n v="798.72"/>
    <n v="-41.24"/>
    <n v="757.49"/>
    <n v="-5.4442962943405199E-2"/>
    <n v="1.0544297614489961"/>
    <x v="1"/>
    <n v="168.32999999999998"/>
  </r>
  <r>
    <x v="3474"/>
    <x v="1"/>
    <x v="1"/>
    <x v="7"/>
    <x v="1"/>
    <x v="3465"/>
    <n v="2941.92"/>
    <n v="735.48"/>
    <n v="1690.04"/>
    <n v="516.4"/>
    <n v="2206.44"/>
    <n v="0.23404216747339604"/>
    <n v="0.76595783252660388"/>
    <x v="0"/>
    <n v="2941.92"/>
  </r>
  <r>
    <x v="3475"/>
    <x v="3"/>
    <x v="3"/>
    <x v="0"/>
    <x v="0"/>
    <x v="3466"/>
    <n v="5400.28"/>
    <n v="1890.1"/>
    <n v="3554.23"/>
    <n v="-44.05"/>
    <n v="3510.18"/>
    <n v="-1.2549214000421631E-2"/>
    <n v="1.0125492140004217"/>
    <x v="1"/>
    <n v="1080.056"/>
  </r>
  <r>
    <x v="3476"/>
    <x v="3"/>
    <x v="3"/>
    <x v="3"/>
    <x v="0"/>
    <x v="3467"/>
    <n v="8221.18"/>
    <n v="3288.47"/>
    <n v="3647.66"/>
    <n v="1285.05"/>
    <n v="4932.7100000000009"/>
    <n v="0.2605160246598725"/>
    <n v="0.73948397534012722"/>
    <x v="0"/>
    <n v="2055.2950000000001"/>
  </r>
  <r>
    <x v="3477"/>
    <x v="0"/>
    <x v="0"/>
    <x v="2"/>
    <x v="0"/>
    <x v="3468"/>
    <n v="1465.85"/>
    <n v="146.59"/>
    <n v="609.66"/>
    <n v="709.6"/>
    <n v="1319.26"/>
    <n v="0.53787729484711133"/>
    <n v="0.46212270515288872"/>
    <x v="0"/>
    <n v="244.30833333333331"/>
  </r>
  <r>
    <x v="3478"/>
    <x v="4"/>
    <x v="5"/>
    <x v="5"/>
    <x v="0"/>
    <x v="3469"/>
    <n v="7796.81"/>
    <n v="1715.3"/>
    <n v="4320.97"/>
    <n v="1760.54"/>
    <n v="6081.51"/>
    <n v="0.28949060348498973"/>
    <n v="0.71050939651501022"/>
    <x v="0"/>
    <n v="974.60125000000005"/>
  </r>
  <r>
    <x v="3479"/>
    <x v="4"/>
    <x v="4"/>
    <x v="0"/>
    <x v="1"/>
    <x v="3470"/>
    <n v="5465.36"/>
    <n v="1202.3800000000001"/>
    <n v="3239.29"/>
    <n v="1023.69"/>
    <n v="4262.9799999999996"/>
    <n v="0.2401348352560885"/>
    <n v="0.75986516474391164"/>
    <x v="0"/>
    <n v="1093.0719999999999"/>
  </r>
  <r>
    <x v="3480"/>
    <x v="0"/>
    <x v="7"/>
    <x v="7"/>
    <x v="1"/>
    <x v="3471"/>
    <n v="863.2"/>
    <n v="86.32"/>
    <n v="274.14"/>
    <n v="502.74"/>
    <n v="776.88000000000011"/>
    <n v="0.64712696941612602"/>
    <n v="0.35287303058387387"/>
    <x v="0"/>
    <n v="863.2"/>
  </r>
  <r>
    <x v="3481"/>
    <x v="4"/>
    <x v="4"/>
    <x v="0"/>
    <x v="0"/>
    <x v="3472"/>
    <n v="6487.71"/>
    <n v="1427.3"/>
    <n v="3068.31"/>
    <n v="1992.1"/>
    <n v="5060.41"/>
    <n v="0.39366375451791458"/>
    <n v="0.60633624548208542"/>
    <x v="0"/>
    <n v="1297.5419999999999"/>
  </r>
  <r>
    <x v="3482"/>
    <x v="3"/>
    <x v="3"/>
    <x v="6"/>
    <x v="0"/>
    <x v="3473"/>
    <n v="7886.27"/>
    <n v="2760.2"/>
    <n v="2049.41"/>
    <n v="3076.67"/>
    <n v="5126.0700000000006"/>
    <n v="0.6002005434962846"/>
    <n v="0.39980140731593589"/>
    <x v="0"/>
    <n v="2628.7566666666667"/>
  </r>
  <r>
    <x v="3483"/>
    <x v="1"/>
    <x v="1"/>
    <x v="1"/>
    <x v="2"/>
    <x v="3474"/>
    <n v="7307.19"/>
    <n v="1826.8"/>
    <n v="1736.51"/>
    <n v="3743.88"/>
    <n v="5480.3899999999994"/>
    <n v="0.68314116331137031"/>
    <n v="0.31685883668862985"/>
    <x v="0"/>
    <n v="3653.5949999999998"/>
  </r>
  <r>
    <x v="3484"/>
    <x v="1"/>
    <x v="1"/>
    <x v="6"/>
    <x v="1"/>
    <x v="3475"/>
    <n v="4272.84"/>
    <n v="1068.21"/>
    <n v="2313"/>
    <n v="891.63"/>
    <n v="3204.63"/>
    <n v="0.27823180835229028"/>
    <n v="0.72176819164770967"/>
    <x v="0"/>
    <n v="1424.28"/>
  </r>
  <r>
    <x v="3485"/>
    <x v="3"/>
    <x v="6"/>
    <x v="5"/>
    <x v="0"/>
    <x v="3476"/>
    <n v="7920.62"/>
    <n v="2772.22"/>
    <n v="5902.21"/>
    <n v="-753.8"/>
    <n v="5148.3999999999996"/>
    <n v="-0.14641442001398494"/>
    <n v="1.1464163623650068"/>
    <x v="1"/>
    <n v="990.07749999999999"/>
  </r>
  <r>
    <x v="3486"/>
    <x v="4"/>
    <x v="5"/>
    <x v="4"/>
    <x v="0"/>
    <x v="3477"/>
    <n v="7802.65"/>
    <n v="1716.58"/>
    <n v="3456.09"/>
    <n v="2629.97"/>
    <n v="6086.07"/>
    <n v="0.43212943656579694"/>
    <n v="0.56786892033775493"/>
    <x v="0"/>
    <n v="1114.6642857142856"/>
  </r>
  <r>
    <x v="3487"/>
    <x v="1"/>
    <x v="1"/>
    <x v="1"/>
    <x v="2"/>
    <x v="3478"/>
    <n v="966.84"/>
    <n v="241.71"/>
    <n v="917.53"/>
    <n v="-192.4"/>
    <n v="725.13"/>
    <n v="-0.26533173362017848"/>
    <n v="1.2653317336201784"/>
    <x v="1"/>
    <n v="483.42"/>
  </r>
  <r>
    <x v="3488"/>
    <x v="1"/>
    <x v="1"/>
    <x v="4"/>
    <x v="0"/>
    <x v="3479"/>
    <n v="10432.629999999999"/>
    <n v="3129.79"/>
    <n v="3347.42"/>
    <n v="3955.42"/>
    <n v="7302.8399999999992"/>
    <n v="0.54162764075346037"/>
    <n v="0.45837235924653974"/>
    <x v="0"/>
    <n v="1490.3757142857141"/>
  </r>
  <r>
    <x v="3489"/>
    <x v="4"/>
    <x v="5"/>
    <x v="0"/>
    <x v="0"/>
    <x v="3480"/>
    <n v="8888.15"/>
    <n v="2399.8000000000002"/>
    <n v="3402.79"/>
    <n v="3085.56"/>
    <n v="6488.3499999999995"/>
    <n v="0.47555387733399096"/>
    <n v="0.5244461226660091"/>
    <x v="0"/>
    <n v="1777.6299999999999"/>
  </r>
  <r>
    <x v="3490"/>
    <x v="2"/>
    <x v="2"/>
    <x v="3"/>
    <x v="0"/>
    <x v="3481"/>
    <n v="818.6"/>
    <n v="122.79"/>
    <n v="776.85"/>
    <n v="-81.040000000000006"/>
    <n v="695.81000000000006"/>
    <n v="-0.11646857619177649"/>
    <n v="1.1164685761917765"/>
    <x v="1"/>
    <n v="204.65"/>
  </r>
  <r>
    <x v="3491"/>
    <x v="0"/>
    <x v="7"/>
    <x v="5"/>
    <x v="0"/>
    <x v="3482"/>
    <n v="2221.4499999999998"/>
    <n v="222.14"/>
    <n v="1108.22"/>
    <n v="891.08"/>
    <n v="1999.31"/>
    <n v="0.44569376434870034"/>
    <n v="0.55430123392570441"/>
    <x v="0"/>
    <n v="277.68124999999998"/>
  </r>
  <r>
    <x v="3492"/>
    <x v="2"/>
    <x v="2"/>
    <x v="0"/>
    <x v="1"/>
    <x v="3483"/>
    <n v="2353.0100000000002"/>
    <n v="352.95"/>
    <n v="1549.76"/>
    <n v="450.29"/>
    <n v="2000.0600000000002"/>
    <n v="0.2251382458526244"/>
    <n v="0.774856754297371"/>
    <x v="0"/>
    <n v="470.60200000000003"/>
  </r>
  <r>
    <x v="3493"/>
    <x v="1"/>
    <x v="1"/>
    <x v="7"/>
    <x v="1"/>
    <x v="3484"/>
    <n v="4924.7"/>
    <n v="1231.17"/>
    <n v="1427.7"/>
    <n v="2265.8200000000002"/>
    <n v="3693.5299999999997"/>
    <n v="0.61345650366993099"/>
    <n v="0.38654078889301025"/>
    <x v="0"/>
    <n v="4924.7"/>
  </r>
  <r>
    <x v="3494"/>
    <x v="4"/>
    <x v="5"/>
    <x v="0"/>
    <x v="0"/>
    <x v="3485"/>
    <n v="8046.81"/>
    <n v="2172.64"/>
    <n v="2646.52"/>
    <n v="3227.66"/>
    <n v="5874.17"/>
    <n v="0.54946656293569984"/>
    <n v="0.45053513943246448"/>
    <x v="0"/>
    <n v="1609.3620000000001"/>
  </r>
  <r>
    <x v="3495"/>
    <x v="1"/>
    <x v="1"/>
    <x v="1"/>
    <x v="1"/>
    <x v="3486"/>
    <n v="4470.84"/>
    <n v="1117.71"/>
    <n v="1689"/>
    <n v="1664.13"/>
    <n v="3353.13"/>
    <n v="0.49629152463519161"/>
    <n v="0.50370847536480834"/>
    <x v="0"/>
    <n v="2235.42"/>
  </r>
  <r>
    <x v="3496"/>
    <x v="3"/>
    <x v="3"/>
    <x v="6"/>
    <x v="1"/>
    <x v="3487"/>
    <n v="3446.44"/>
    <n v="1206.25"/>
    <n v="3270.67"/>
    <n v="-1030.49"/>
    <n v="2240.19"/>
    <n v="-0.46000116061584062"/>
    <n v="1.4599966967087612"/>
    <x v="1"/>
    <n v="1148.8133333333333"/>
  </r>
  <r>
    <x v="3497"/>
    <x v="1"/>
    <x v="1"/>
    <x v="3"/>
    <x v="0"/>
    <x v="3488"/>
    <n v="10762.65"/>
    <n v="3228.79"/>
    <n v="3286.74"/>
    <n v="4247.1099999999997"/>
    <n v="7533.86"/>
    <n v="0.56373625206733335"/>
    <n v="0.43626242059183473"/>
    <x v="0"/>
    <n v="2690.6624999999999"/>
  </r>
  <r>
    <x v="3498"/>
    <x v="0"/>
    <x v="7"/>
    <x v="4"/>
    <x v="0"/>
    <x v="3489"/>
    <n v="1122.23"/>
    <n v="112.22"/>
    <n v="627.41"/>
    <n v="382.6"/>
    <n v="1010.01"/>
    <n v="0.37880813061256824"/>
    <n v="0.62119186938743176"/>
    <x v="0"/>
    <n v="160.31857142857143"/>
  </r>
  <r>
    <x v="3499"/>
    <x v="2"/>
    <x v="2"/>
    <x v="0"/>
    <x v="0"/>
    <x v="3490"/>
    <n v="2364.0500000000002"/>
    <n v="354.61"/>
    <n v="1058.48"/>
    <n v="950.96"/>
    <n v="2009.44"/>
    <n v="0.4732462775698702"/>
    <n v="0.52675372243012974"/>
    <x v="0"/>
    <n v="472.81000000000006"/>
  </r>
  <r>
    <x v="3500"/>
    <x v="4"/>
    <x v="5"/>
    <x v="0"/>
    <x v="0"/>
    <x v="3491"/>
    <n v="13094.02"/>
    <n v="3535.39"/>
    <n v="3274.44"/>
    <n v="6284.2"/>
    <n v="9558.630000000001"/>
    <n v="0.65743731057693411"/>
    <n v="0.342563735598093"/>
    <x v="0"/>
    <n v="2618.8040000000001"/>
  </r>
  <r>
    <x v="3501"/>
    <x v="0"/>
    <x v="0"/>
    <x v="6"/>
    <x v="2"/>
    <x v="3492"/>
    <n v="1156.22"/>
    <n v="115.62"/>
    <n v="406.87"/>
    <n v="633.73"/>
    <n v="1040.5999999999999"/>
    <n v="0.60900442052661929"/>
    <n v="0.39099557947338076"/>
    <x v="0"/>
    <n v="385.40666666666669"/>
  </r>
  <r>
    <x v="3502"/>
    <x v="4"/>
    <x v="4"/>
    <x v="3"/>
    <x v="0"/>
    <x v="3493"/>
    <n v="9382.92"/>
    <n v="2533.39"/>
    <n v="3333.71"/>
    <n v="3515.83"/>
    <n v="6849.5300000000007"/>
    <n v="0.51329507280061548"/>
    <n v="0.48670638715357106"/>
    <x v="0"/>
    <n v="2345.73"/>
  </r>
  <r>
    <x v="3503"/>
    <x v="1"/>
    <x v="1"/>
    <x v="2"/>
    <x v="0"/>
    <x v="3494"/>
    <n v="11875.39"/>
    <n v="3562.62"/>
    <n v="4083.83"/>
    <n v="4228.9399999999996"/>
    <n v="8312.77"/>
    <n v="0.50872813755222379"/>
    <n v="0.4912718624477761"/>
    <x v="0"/>
    <n v="1979.2316666666666"/>
  </r>
  <r>
    <x v="3504"/>
    <x v="2"/>
    <x v="2"/>
    <x v="4"/>
    <x v="0"/>
    <x v="3495"/>
    <n v="4327.7"/>
    <n v="649.16"/>
    <n v="1774.72"/>
    <n v="1903.82"/>
    <n v="3678.54"/>
    <n v="0.51754772273782534"/>
    <n v="0.48245227726217466"/>
    <x v="0"/>
    <n v="618.24285714285713"/>
  </r>
  <r>
    <x v="3505"/>
    <x v="1"/>
    <x v="1"/>
    <x v="0"/>
    <x v="0"/>
    <x v="3496"/>
    <n v="7194.53"/>
    <n v="1798.63"/>
    <n v="3394.74"/>
    <n v="2001.15"/>
    <n v="5395.9"/>
    <n v="0.37086491595470639"/>
    <n v="0.62913323078633776"/>
    <x v="0"/>
    <n v="1438.9059999999999"/>
  </r>
  <r>
    <x v="3506"/>
    <x v="1"/>
    <x v="1"/>
    <x v="0"/>
    <x v="0"/>
    <x v="3497"/>
    <n v="7052.59"/>
    <n v="1763.15"/>
    <n v="3003.96"/>
    <n v="2285.48"/>
    <n v="5289.4400000000005"/>
    <n v="0.43208354759672096"/>
    <n v="0.56791645240327893"/>
    <x v="0"/>
    <n v="1410.518"/>
  </r>
  <r>
    <x v="3507"/>
    <x v="4"/>
    <x v="5"/>
    <x v="2"/>
    <x v="0"/>
    <x v="3498"/>
    <n v="5375.25"/>
    <n v="1182.55"/>
    <n v="3922.38"/>
    <n v="270.31"/>
    <n v="4192.7"/>
    <n v="6.4471581558422975E-2"/>
    <n v="0.93552603334366879"/>
    <x v="2"/>
    <n v="895.875"/>
  </r>
  <r>
    <x v="3508"/>
    <x v="0"/>
    <x v="7"/>
    <x v="4"/>
    <x v="0"/>
    <x v="3499"/>
    <n v="3078.85"/>
    <n v="307.89"/>
    <n v="934.94"/>
    <n v="1836.03"/>
    <n v="2770.96"/>
    <n v="0.66259707826890313"/>
    <n v="0.33740653058867687"/>
    <x v="0"/>
    <n v="439.83571428571429"/>
  </r>
  <r>
    <x v="3509"/>
    <x v="4"/>
    <x v="4"/>
    <x v="1"/>
    <x v="2"/>
    <x v="3500"/>
    <n v="8054.69"/>
    <n v="2174.77"/>
    <n v="1840.62"/>
    <n v="4039.3"/>
    <n v="5879.92"/>
    <n v="0.68696512877726235"/>
    <n v="0.31303487122273771"/>
    <x v="0"/>
    <n v="4027.3449999999998"/>
  </r>
  <r>
    <x v="3510"/>
    <x v="4"/>
    <x v="4"/>
    <x v="1"/>
    <x v="2"/>
    <x v="3501"/>
    <n v="2528.94"/>
    <n v="556.37"/>
    <n v="1985.34"/>
    <n v="-12.76"/>
    <n v="1972.5700000000002"/>
    <n v="-6.4687184738691141E-3"/>
    <n v="1.0064737880024535"/>
    <x v="1"/>
    <n v="1264.47"/>
  </r>
  <r>
    <x v="3511"/>
    <x v="4"/>
    <x v="5"/>
    <x v="5"/>
    <x v="0"/>
    <x v="3502"/>
    <n v="7874.43"/>
    <n v="1732.37"/>
    <n v="5476"/>
    <n v="666.05"/>
    <n v="6142.06"/>
    <n v="0.10844081627336755"/>
    <n v="0.8915575556083789"/>
    <x v="0"/>
    <n v="984.30375000000004"/>
  </r>
  <r>
    <x v="3512"/>
    <x v="0"/>
    <x v="0"/>
    <x v="5"/>
    <x v="1"/>
    <x v="3503"/>
    <n v="1057.07"/>
    <n v="105.71"/>
    <n v="746.94"/>
    <n v="204.43"/>
    <n v="951.3599999999999"/>
    <n v="0.21488185334678778"/>
    <n v="0.78512865792129172"/>
    <x v="0"/>
    <n v="132.13374999999999"/>
  </r>
  <r>
    <x v="3513"/>
    <x v="0"/>
    <x v="0"/>
    <x v="7"/>
    <x v="1"/>
    <x v="3504"/>
    <n v="858.94"/>
    <n v="85.89"/>
    <n v="315.60000000000002"/>
    <n v="457.45"/>
    <n v="773.05000000000007"/>
    <n v="0.59174697626285488"/>
    <n v="0.40825302373714506"/>
    <x v="0"/>
    <n v="858.94"/>
  </r>
  <r>
    <x v="3514"/>
    <x v="4"/>
    <x v="5"/>
    <x v="6"/>
    <x v="0"/>
    <x v="3505"/>
    <n v="5625.29"/>
    <n v="1237.56"/>
    <n v="2219.9"/>
    <n v="2167.8200000000002"/>
    <n v="4387.7299999999996"/>
    <n v="0.49406412883199297"/>
    <n v="0.50593359208520128"/>
    <x v="0"/>
    <n v="1875.0966666666666"/>
  </r>
  <r>
    <x v="3515"/>
    <x v="4"/>
    <x v="5"/>
    <x v="3"/>
    <x v="2"/>
    <x v="3506"/>
    <n v="8045.57"/>
    <n v="2172.3000000000002"/>
    <n v="3176.36"/>
    <n v="2696.9"/>
    <n v="5873.2699999999995"/>
    <n v="0.45918202296165517"/>
    <n v="0.54081627440931546"/>
    <x v="0"/>
    <n v="2011.3924999999999"/>
  </r>
  <r>
    <x v="3516"/>
    <x v="4"/>
    <x v="5"/>
    <x v="0"/>
    <x v="0"/>
    <x v="3507"/>
    <n v="3181.3"/>
    <n v="699.89"/>
    <n v="2433.86"/>
    <n v="47.55"/>
    <n v="2481.4100000000003"/>
    <n v="1.9162492292688429E-2"/>
    <n v="0.98083750770731148"/>
    <x v="2"/>
    <n v="636.26"/>
  </r>
  <r>
    <x v="3517"/>
    <x v="1"/>
    <x v="1"/>
    <x v="4"/>
    <x v="0"/>
    <x v="3508"/>
    <n v="9900.3799999999992"/>
    <n v="2970.11"/>
    <n v="4797.1099999999997"/>
    <n v="2133.15"/>
    <n v="6930.2699999999986"/>
    <n v="0.30780186053357234"/>
    <n v="0.69219669652120341"/>
    <x v="0"/>
    <n v="1414.34"/>
  </r>
  <r>
    <x v="3518"/>
    <x v="2"/>
    <x v="2"/>
    <x v="0"/>
    <x v="0"/>
    <x v="3509"/>
    <n v="3034.49"/>
    <n v="455.17"/>
    <n v="1034.0899999999999"/>
    <n v="1545.23"/>
    <n v="2579.3199999999997"/>
    <n v="0.59908425476482186"/>
    <n v="0.40091574523517826"/>
    <x v="0"/>
    <n v="606.89799999999991"/>
  </r>
  <r>
    <x v="3519"/>
    <x v="1"/>
    <x v="1"/>
    <x v="5"/>
    <x v="0"/>
    <x v="3510"/>
    <n v="19760.38"/>
    <n v="5928.12"/>
    <n v="3699.38"/>
    <n v="10132.89"/>
    <n v="13832.260000000002"/>
    <n v="0.73255491148951779"/>
    <n v="0.267445811458142"/>
    <x v="0"/>
    <n v="2470.0475000000001"/>
  </r>
  <r>
    <x v="3520"/>
    <x v="0"/>
    <x v="0"/>
    <x v="7"/>
    <x v="1"/>
    <x v="3511"/>
    <n v="647.05999999999995"/>
    <n v="64.709999999999994"/>
    <n v="345.74"/>
    <n v="236.62"/>
    <n v="582.34999999999991"/>
    <n v="0.40631922383446389"/>
    <n v="0.59369794796943431"/>
    <x v="0"/>
    <n v="647.05999999999995"/>
  </r>
  <r>
    <x v="3521"/>
    <x v="0"/>
    <x v="7"/>
    <x v="4"/>
    <x v="0"/>
    <x v="3512"/>
    <n v="316.17"/>
    <n v="31.62"/>
    <n v="300.05"/>
    <n v="-15.49"/>
    <n v="284.55"/>
    <n v="-5.443683008258654E-2"/>
    <n v="1.0544719732911614"/>
    <x v="1"/>
    <n v="45.167142857142856"/>
  </r>
  <r>
    <x v="3522"/>
    <x v="2"/>
    <x v="2"/>
    <x v="4"/>
    <x v="0"/>
    <x v="3513"/>
    <n v="4193.34"/>
    <n v="629"/>
    <n v="2032.18"/>
    <n v="1532.16"/>
    <n v="3564.34"/>
    <n v="0.42985798212291759"/>
    <n v="0.57014201787708241"/>
    <x v="0"/>
    <n v="599.04857142857145"/>
  </r>
  <r>
    <x v="3523"/>
    <x v="0"/>
    <x v="7"/>
    <x v="0"/>
    <x v="0"/>
    <x v="3514"/>
    <n v="2329.36"/>
    <n v="232.94"/>
    <n v="667.08"/>
    <n v="1429.35"/>
    <n v="2096.42"/>
    <n v="0.6818051726276223"/>
    <n v="0.31819959740891618"/>
    <x v="0"/>
    <n v="465.87200000000001"/>
  </r>
  <r>
    <x v="3524"/>
    <x v="0"/>
    <x v="0"/>
    <x v="6"/>
    <x v="2"/>
    <x v="3515"/>
    <n v="2204.38"/>
    <n v="220.44"/>
    <n v="491.93"/>
    <n v="1492.01"/>
    <n v="1983.94"/>
    <n v="0.75204391261832515"/>
    <n v="0.24795608738167485"/>
    <x v="0"/>
    <n v="734.79333333333341"/>
  </r>
  <r>
    <x v="3525"/>
    <x v="4"/>
    <x v="5"/>
    <x v="7"/>
    <x v="1"/>
    <x v="3516"/>
    <n v="2992.53"/>
    <n v="658.36"/>
    <n v="1713.89"/>
    <n v="620.28"/>
    <n v="2334.17"/>
    <n v="0.26573899930167894"/>
    <n v="0.73426100069832101"/>
    <x v="0"/>
    <n v="2992.53"/>
  </r>
  <r>
    <x v="3526"/>
    <x v="4"/>
    <x v="4"/>
    <x v="6"/>
    <x v="2"/>
    <x v="3517"/>
    <n v="7434.4"/>
    <n v="1635.57"/>
    <n v="2186.88"/>
    <n v="3611.95"/>
    <n v="5798.83"/>
    <n v="0.62287564905334347"/>
    <n v="0.37712435094665653"/>
    <x v="0"/>
    <n v="2478.1333333333332"/>
  </r>
  <r>
    <x v="3527"/>
    <x v="0"/>
    <x v="0"/>
    <x v="7"/>
    <x v="1"/>
    <x v="3518"/>
    <n v="740.1"/>
    <n v="74.010000000000005"/>
    <n v="230.2"/>
    <n v="435.89"/>
    <n v="666.09"/>
    <n v="0.65440105691423078"/>
    <n v="0.34559894308576916"/>
    <x v="0"/>
    <n v="740.1"/>
  </r>
  <r>
    <x v="3528"/>
    <x v="0"/>
    <x v="0"/>
    <x v="0"/>
    <x v="1"/>
    <x v="3519"/>
    <n v="1312.72"/>
    <n v="131.27000000000001"/>
    <n v="562.82000000000005"/>
    <n v="618.63"/>
    <n v="1181.45"/>
    <n v="0.52361928139151037"/>
    <n v="0.47638071860848957"/>
    <x v="0"/>
    <n v="262.54399999999998"/>
  </r>
  <r>
    <x v="3529"/>
    <x v="3"/>
    <x v="6"/>
    <x v="7"/>
    <x v="1"/>
    <x v="3520"/>
    <n v="2974.52"/>
    <n v="1041.08"/>
    <n v="1451.92"/>
    <n v="481.52"/>
    <n v="1933.44"/>
    <n v="0.24904832836809002"/>
    <n v="0.75095167163191001"/>
    <x v="0"/>
    <n v="2974.52"/>
  </r>
  <r>
    <x v="3530"/>
    <x v="4"/>
    <x v="4"/>
    <x v="1"/>
    <x v="2"/>
    <x v="3521"/>
    <n v="6650.57"/>
    <n v="1463.12"/>
    <n v="1802.51"/>
    <n v="3384.93"/>
    <n v="5187.45"/>
    <n v="0.65252291588352662"/>
    <n v="0.34747515638704951"/>
    <x v="0"/>
    <n v="3325.2849999999999"/>
  </r>
  <r>
    <x v="3531"/>
    <x v="4"/>
    <x v="4"/>
    <x v="4"/>
    <x v="0"/>
    <x v="3522"/>
    <n v="17017.48"/>
    <n v="4594.72"/>
    <n v="5191.1000000000004"/>
    <n v="7231.67"/>
    <n v="12422.759999999998"/>
    <n v="0.58213070203400863"/>
    <n v="0.41787010294008747"/>
    <x v="0"/>
    <n v="2431.0685714285714"/>
  </r>
  <r>
    <x v="3532"/>
    <x v="2"/>
    <x v="2"/>
    <x v="3"/>
    <x v="2"/>
    <x v="3523"/>
    <n v="4426.43"/>
    <n v="663.96"/>
    <n v="1334.22"/>
    <n v="2428.2399999999998"/>
    <n v="3762.4700000000003"/>
    <n v="0.645384547916661"/>
    <n v="0.35461279425483788"/>
    <x v="0"/>
    <n v="1106.6075000000001"/>
  </r>
  <r>
    <x v="3533"/>
    <x v="4"/>
    <x v="5"/>
    <x v="0"/>
    <x v="1"/>
    <x v="3524"/>
    <n v="4351.5600000000004"/>
    <n v="957.34"/>
    <n v="4084.72"/>
    <n v="-690.51"/>
    <n v="3394.2200000000003"/>
    <n v="-0.20343701940357428"/>
    <n v="1.2034340732185891"/>
    <x v="1"/>
    <n v="870.31200000000013"/>
  </r>
  <r>
    <x v="3534"/>
    <x v="0"/>
    <x v="7"/>
    <x v="2"/>
    <x v="0"/>
    <x v="3525"/>
    <n v="1842.05"/>
    <n v="184.21"/>
    <n v="951.43"/>
    <n v="706.42"/>
    <n v="1657.84"/>
    <n v="0.42610867152439319"/>
    <n v="0.57389736042078854"/>
    <x v="0"/>
    <n v="307.00833333333333"/>
  </r>
  <r>
    <x v="3535"/>
    <x v="1"/>
    <x v="1"/>
    <x v="3"/>
    <x v="0"/>
    <x v="3526"/>
    <n v="8776.69"/>
    <n v="2633.01"/>
    <n v="2894.53"/>
    <n v="3249.16"/>
    <n v="6143.68"/>
    <n v="0.5288621803218917"/>
    <n v="0.47113944736705038"/>
    <x v="0"/>
    <n v="2194.1725000000001"/>
  </r>
  <r>
    <x v="3536"/>
    <x v="4"/>
    <x v="5"/>
    <x v="0"/>
    <x v="0"/>
    <x v="3527"/>
    <n v="10753.09"/>
    <n v="2903.33"/>
    <n v="2808.73"/>
    <n v="5041.0200000000004"/>
    <n v="7849.76"/>
    <n v="0.64218778663296716"/>
    <n v="0.35781093944273457"/>
    <x v="0"/>
    <n v="2150.6179999999999"/>
  </r>
  <r>
    <x v="3537"/>
    <x v="4"/>
    <x v="4"/>
    <x v="3"/>
    <x v="0"/>
    <x v="3528"/>
    <n v="8154.06"/>
    <n v="2201.6"/>
    <n v="2953.61"/>
    <n v="2998.86"/>
    <n v="5952.4600000000009"/>
    <n v="0.5038017895122352"/>
    <n v="0.49619989046545454"/>
    <x v="0"/>
    <n v="2038.5150000000001"/>
  </r>
  <r>
    <x v="3538"/>
    <x v="0"/>
    <x v="7"/>
    <x v="1"/>
    <x v="1"/>
    <x v="3529"/>
    <n v="428.45"/>
    <n v="42.85"/>
    <n v="406.6"/>
    <n v="-20.99"/>
    <n v="385.59999999999997"/>
    <n v="-5.4434647302904565E-2"/>
    <n v="1.0544605809128633"/>
    <x v="1"/>
    <n v="214.22499999999999"/>
  </r>
  <r>
    <x v="3539"/>
    <x v="0"/>
    <x v="0"/>
    <x v="3"/>
    <x v="0"/>
    <x v="3530"/>
    <n v="1247.6600000000001"/>
    <n v="124.77"/>
    <n v="561.30999999999995"/>
    <n v="561.58000000000004"/>
    <n v="1122.8900000000001"/>
    <n v="0.5001202254895849"/>
    <n v="0.49987977451041499"/>
    <x v="0"/>
    <n v="311.91500000000002"/>
  </r>
  <r>
    <x v="3540"/>
    <x v="3"/>
    <x v="3"/>
    <x v="7"/>
    <x v="1"/>
    <x v="3531"/>
    <n v="7840.56"/>
    <n v="2744.2"/>
    <n v="1698.99"/>
    <n v="3397.37"/>
    <n v="5096.3600000000006"/>
    <n v="0.66662676890957462"/>
    <n v="0.33337323109042527"/>
    <x v="0"/>
    <n v="7840.56"/>
  </r>
  <r>
    <x v="3541"/>
    <x v="2"/>
    <x v="2"/>
    <x v="5"/>
    <x v="0"/>
    <x v="3532"/>
    <n v="6905.37"/>
    <n v="1035.81"/>
    <n v="1479.51"/>
    <n v="4390.05"/>
    <n v="5869.5599999999995"/>
    <n v="0.74793510927565277"/>
    <n v="0.25206489072434735"/>
    <x v="0"/>
    <n v="863.17124999999999"/>
  </r>
  <r>
    <x v="3542"/>
    <x v="4"/>
    <x v="4"/>
    <x v="3"/>
    <x v="0"/>
    <x v="3533"/>
    <n v="18691.22"/>
    <n v="5046.63"/>
    <n v="2735.91"/>
    <n v="10908.68"/>
    <n v="13644.59"/>
    <n v="0.79948756246981401"/>
    <n v="0.20051243753018594"/>
    <x v="0"/>
    <n v="4672.8050000000003"/>
  </r>
  <r>
    <x v="3543"/>
    <x v="3"/>
    <x v="3"/>
    <x v="0"/>
    <x v="0"/>
    <x v="3534"/>
    <n v="13411.9"/>
    <n v="5364.76"/>
    <n v="3406.25"/>
    <n v="4640.8900000000003"/>
    <n v="8047.1399999999994"/>
    <n v="0.57671296883116241"/>
    <n v="0.42328703116883765"/>
    <x v="0"/>
    <n v="2682.38"/>
  </r>
  <r>
    <x v="3544"/>
    <x v="3"/>
    <x v="6"/>
    <x v="2"/>
    <x v="1"/>
    <x v="3535"/>
    <n v="6461.83"/>
    <n v="2261.64"/>
    <n v="3781.19"/>
    <n v="419"/>
    <n v="4200.1900000000005"/>
    <n v="9.975739192750803E-2"/>
    <n v="0.9002426080724919"/>
    <x v="2"/>
    <n v="1076.9716666666666"/>
  </r>
  <r>
    <x v="3545"/>
    <x v="4"/>
    <x v="5"/>
    <x v="2"/>
    <x v="0"/>
    <x v="3536"/>
    <n v="6864.02"/>
    <n v="1510.08"/>
    <n v="4530.09"/>
    <n v="823.85"/>
    <n v="5353.9400000000005"/>
    <n v="0.15387733146056923"/>
    <n v="0.84612266853943074"/>
    <x v="0"/>
    <n v="1144.0033333333333"/>
  </r>
  <r>
    <x v="3546"/>
    <x v="3"/>
    <x v="6"/>
    <x v="5"/>
    <x v="0"/>
    <x v="3537"/>
    <n v="2803.49"/>
    <n v="981.22"/>
    <n v="2660.52"/>
    <n v="-838.24"/>
    <n v="1822.2699999999998"/>
    <n v="-0.45999769518238248"/>
    <n v="1.4600031828433768"/>
    <x v="1"/>
    <n v="350.43624999999997"/>
  </r>
  <r>
    <x v="3547"/>
    <x v="0"/>
    <x v="7"/>
    <x v="6"/>
    <x v="1"/>
    <x v="3538"/>
    <n v="791.5"/>
    <n v="79.150000000000006"/>
    <n v="608.65"/>
    <n v="103.7"/>
    <n v="712.35"/>
    <n v="0.14557450691373622"/>
    <n v="0.8544254930862637"/>
    <x v="0"/>
    <n v="263.83333333333331"/>
  </r>
  <r>
    <x v="3548"/>
    <x v="0"/>
    <x v="0"/>
    <x v="5"/>
    <x v="0"/>
    <x v="3539"/>
    <n v="1292.29"/>
    <n v="129.22999999999999"/>
    <n v="676.16"/>
    <n v="486.91"/>
    <n v="1163.06"/>
    <n v="0.41864564166938939"/>
    <n v="0.58136295633931179"/>
    <x v="0"/>
    <n v="161.53625"/>
  </r>
  <r>
    <x v="3549"/>
    <x v="4"/>
    <x v="5"/>
    <x v="4"/>
    <x v="0"/>
    <x v="3540"/>
    <n v="6863.65"/>
    <n v="1510"/>
    <n v="5195.95"/>
    <n v="157.69"/>
    <n v="5353.65"/>
    <n v="2.9454671112231844E-2"/>
    <n v="0.97054346100324085"/>
    <x v="2"/>
    <n v="980.52142857142849"/>
  </r>
  <r>
    <x v="3550"/>
    <x v="0"/>
    <x v="7"/>
    <x v="3"/>
    <x v="0"/>
    <x v="3541"/>
    <n v="1169.5999999999999"/>
    <n v="116.96"/>
    <n v="586.99"/>
    <n v="465.65"/>
    <n v="1052.6399999999999"/>
    <n v="0.44236396108831133"/>
    <n v="0.55763603891168878"/>
    <x v="0"/>
    <n v="292.39999999999998"/>
  </r>
  <r>
    <x v="3551"/>
    <x v="0"/>
    <x v="7"/>
    <x v="2"/>
    <x v="0"/>
    <x v="3542"/>
    <n v="441.52"/>
    <n v="44.15"/>
    <n v="419"/>
    <n v="-21.63"/>
    <n v="397.37"/>
    <n v="-5.4432896293127309E-2"/>
    <n v="1.0544328962931273"/>
    <x v="1"/>
    <n v="73.586666666666659"/>
  </r>
  <r>
    <x v="3552"/>
    <x v="2"/>
    <x v="2"/>
    <x v="5"/>
    <x v="0"/>
    <x v="3543"/>
    <n v="4579.42"/>
    <n v="686.91"/>
    <n v="1532.63"/>
    <n v="2359.88"/>
    <n v="3892.51"/>
    <n v="0.6062617693981518"/>
    <n v="0.39373823060184815"/>
    <x v="0"/>
    <n v="572.42750000000001"/>
  </r>
  <r>
    <x v="3553"/>
    <x v="4"/>
    <x v="4"/>
    <x v="3"/>
    <x v="0"/>
    <x v="3544"/>
    <n v="18003.759999999998"/>
    <n v="4861.0200000000004"/>
    <n v="3100.57"/>
    <n v="10042.18"/>
    <n v="13142.739999999998"/>
    <n v="0.76408572337275193"/>
    <n v="0.23591503750359519"/>
    <x v="0"/>
    <n v="4500.9399999999996"/>
  </r>
  <r>
    <x v="3554"/>
    <x v="0"/>
    <x v="0"/>
    <x v="4"/>
    <x v="0"/>
    <x v="3545"/>
    <n v="1330.1"/>
    <n v="133.01"/>
    <n v="1010.17"/>
    <n v="186.92"/>
    <n v="1197.0899999999999"/>
    <n v="0.15614531906540027"/>
    <n v="0.84385468093459981"/>
    <x v="0"/>
    <n v="190.01428571428571"/>
  </r>
  <r>
    <x v="3555"/>
    <x v="0"/>
    <x v="0"/>
    <x v="2"/>
    <x v="0"/>
    <x v="3546"/>
    <n v="2824.15"/>
    <n v="282.42"/>
    <n v="600.91"/>
    <n v="1940.83"/>
    <n v="2541.73"/>
    <n v="0.76358621883520272"/>
    <n v="0.23641771549299098"/>
    <x v="0"/>
    <n v="470.69166666666666"/>
  </r>
  <r>
    <x v="3556"/>
    <x v="2"/>
    <x v="2"/>
    <x v="4"/>
    <x v="0"/>
    <x v="3547"/>
    <n v="3585.39"/>
    <n v="537.80999999999995"/>
    <n v="1331.9"/>
    <n v="1715.68"/>
    <n v="3047.58"/>
    <n v="0.5629647129853852"/>
    <n v="0.43703528701461491"/>
    <x v="0"/>
    <n v="512.19857142857143"/>
  </r>
  <r>
    <x v="3557"/>
    <x v="3"/>
    <x v="6"/>
    <x v="3"/>
    <x v="1"/>
    <x v="3548"/>
    <n v="5361.6"/>
    <n v="1876.56"/>
    <n v="2809.63"/>
    <n v="675.41"/>
    <n v="3485.0400000000004"/>
    <n v="0.19380265362807883"/>
    <n v="0.80619734637192109"/>
    <x v="0"/>
    <n v="1340.4"/>
  </r>
  <r>
    <x v="3558"/>
    <x v="3"/>
    <x v="6"/>
    <x v="0"/>
    <x v="1"/>
    <x v="3549"/>
    <n v="7723.42"/>
    <n v="2703.2"/>
    <n v="2960.22"/>
    <n v="2060.0100000000002"/>
    <n v="5020.22"/>
    <n v="0.41034257462820356"/>
    <n v="0.5896594173163725"/>
    <x v="0"/>
    <n v="1544.684"/>
  </r>
  <r>
    <x v="3559"/>
    <x v="2"/>
    <x v="2"/>
    <x v="3"/>
    <x v="1"/>
    <x v="3550"/>
    <n v="910.05"/>
    <n v="136.51"/>
    <n v="863.64"/>
    <n v="-90.1"/>
    <n v="773.54"/>
    <n v="-0.11647749308374486"/>
    <n v="1.1164774930837449"/>
    <x v="1"/>
    <n v="227.51249999999999"/>
  </r>
  <r>
    <x v="3560"/>
    <x v="1"/>
    <x v="1"/>
    <x v="5"/>
    <x v="0"/>
    <x v="3551"/>
    <n v="9214.66"/>
    <n v="2764.4"/>
    <n v="5322.83"/>
    <n v="1127.43"/>
    <n v="6450.26"/>
    <n v="0.17478830310716156"/>
    <n v="0.82521169689283835"/>
    <x v="0"/>
    <n v="1151.8325"/>
  </r>
  <r>
    <x v="3561"/>
    <x v="0"/>
    <x v="7"/>
    <x v="4"/>
    <x v="2"/>
    <x v="3552"/>
    <n v="1255.8599999999999"/>
    <n v="125.59"/>
    <n v="705.5"/>
    <n v="424.77"/>
    <n v="1130.27"/>
    <n v="0.37581285887442822"/>
    <n v="0.62418714112557172"/>
    <x v="0"/>
    <n v="179.40857142857141"/>
  </r>
  <r>
    <x v="3562"/>
    <x v="3"/>
    <x v="6"/>
    <x v="0"/>
    <x v="1"/>
    <x v="3553"/>
    <n v="3660.28"/>
    <n v="1281.0999999999999"/>
    <n v="3473.61"/>
    <n v="-1094.42"/>
    <n v="2379.1800000000003"/>
    <n v="-0.45999882312393342"/>
    <n v="1.4600030262527424"/>
    <x v="1"/>
    <n v="732.05600000000004"/>
  </r>
  <r>
    <x v="3563"/>
    <x v="2"/>
    <x v="2"/>
    <x v="0"/>
    <x v="2"/>
    <x v="3554"/>
    <n v="3271.67"/>
    <n v="490.75"/>
    <n v="1580.59"/>
    <n v="1200.33"/>
    <n v="2780.92"/>
    <n v="0.43163053953367947"/>
    <n v="0.56836946046632042"/>
    <x v="0"/>
    <n v="654.33400000000006"/>
  </r>
  <r>
    <x v="3564"/>
    <x v="1"/>
    <x v="1"/>
    <x v="6"/>
    <x v="0"/>
    <x v="3555"/>
    <n v="6943.99"/>
    <n v="1736"/>
    <n v="2751.71"/>
    <n v="2456.2800000000002"/>
    <n v="5207.99"/>
    <n v="0.47163685030117192"/>
    <n v="0.52836314969882814"/>
    <x v="0"/>
    <n v="2314.6633333333334"/>
  </r>
  <r>
    <x v="3565"/>
    <x v="1"/>
    <x v="1"/>
    <x v="2"/>
    <x v="0"/>
    <x v="3556"/>
    <n v="13288.5"/>
    <n v="3986.55"/>
    <n v="3111.68"/>
    <n v="6190.26"/>
    <n v="9301.9500000000007"/>
    <n v="0.66547981874768192"/>
    <n v="0.33451910620891312"/>
    <x v="0"/>
    <n v="2214.75"/>
  </r>
  <r>
    <x v="3566"/>
    <x v="0"/>
    <x v="7"/>
    <x v="7"/>
    <x v="1"/>
    <x v="3557"/>
    <n v="968.58"/>
    <n v="96.86"/>
    <n v="320.36"/>
    <n v="551.36"/>
    <n v="871.72"/>
    <n v="0.63249667324370207"/>
    <n v="0.36750332675629788"/>
    <x v="0"/>
    <n v="968.58"/>
  </r>
  <r>
    <x v="3567"/>
    <x v="4"/>
    <x v="5"/>
    <x v="0"/>
    <x v="2"/>
    <x v="3558"/>
    <n v="7520.72"/>
    <n v="1654.56"/>
    <n v="3108.53"/>
    <n v="2757.63"/>
    <n v="5866.16"/>
    <n v="0.47009116696441966"/>
    <n v="0.52990883303558034"/>
    <x v="0"/>
    <n v="1504.144"/>
  </r>
  <r>
    <x v="3568"/>
    <x v="0"/>
    <x v="0"/>
    <x v="4"/>
    <x v="0"/>
    <x v="3559"/>
    <n v="1596.4"/>
    <n v="159.63999999999999"/>
    <n v="764.58"/>
    <n v="672.19"/>
    <n v="1436.7600000000002"/>
    <n v="0.4678512764831983"/>
    <n v="0.53215568362148158"/>
    <x v="0"/>
    <n v="228.05714285714288"/>
  </r>
  <r>
    <x v="3569"/>
    <x v="2"/>
    <x v="2"/>
    <x v="2"/>
    <x v="0"/>
    <x v="3560"/>
    <n v="3231.56"/>
    <n v="484.73"/>
    <n v="1347.92"/>
    <n v="1398.91"/>
    <n v="2746.83"/>
    <n v="0.50928160825387814"/>
    <n v="0.49071839174612192"/>
    <x v="0"/>
    <n v="538.59333333333336"/>
  </r>
  <r>
    <x v="3570"/>
    <x v="0"/>
    <x v="7"/>
    <x v="1"/>
    <x v="2"/>
    <x v="3561"/>
    <n v="1141.99"/>
    <n v="114.2"/>
    <n v="488.76"/>
    <n v="539.03"/>
    <n v="1027.79"/>
    <n v="0.52445538485488274"/>
    <n v="0.4755446151451172"/>
    <x v="0"/>
    <n v="570.995"/>
  </r>
  <r>
    <x v="3571"/>
    <x v="0"/>
    <x v="0"/>
    <x v="3"/>
    <x v="0"/>
    <x v="3562"/>
    <n v="1948.07"/>
    <n v="194.81"/>
    <n v="647.66"/>
    <n v="1105.5999999999999"/>
    <n v="1753.26"/>
    <n v="0.63059671697295316"/>
    <n v="0.36940328302704672"/>
    <x v="0"/>
    <n v="487.01749999999998"/>
  </r>
  <r>
    <x v="3572"/>
    <x v="2"/>
    <x v="2"/>
    <x v="5"/>
    <x v="0"/>
    <x v="3563"/>
    <n v="4316.53"/>
    <n v="647.48"/>
    <n v="1478.92"/>
    <n v="2190.13"/>
    <n v="3669.0499999999997"/>
    <n v="0.59692018369877764"/>
    <n v="0.40307981630122242"/>
    <x v="0"/>
    <n v="539.56624999999997"/>
  </r>
  <r>
    <x v="3573"/>
    <x v="0"/>
    <x v="0"/>
    <x v="4"/>
    <x v="0"/>
    <x v="3564"/>
    <n v="1615.04"/>
    <n v="161.5"/>
    <n v="825.06"/>
    <n v="628.48"/>
    <n v="1453.54"/>
    <n v="0.43237888190211488"/>
    <n v="0.56762111809788518"/>
    <x v="0"/>
    <n v="230.72"/>
  </r>
  <r>
    <x v="3574"/>
    <x v="1"/>
    <x v="1"/>
    <x v="1"/>
    <x v="2"/>
    <x v="3565"/>
    <n v="5672.34"/>
    <n v="1418.08"/>
    <n v="1872.86"/>
    <n v="2381.39"/>
    <n v="4254.26"/>
    <n v="0.55976597575136444"/>
    <n v="0.4402316736635748"/>
    <x v="0"/>
    <n v="2836.17"/>
  </r>
  <r>
    <x v="3575"/>
    <x v="0"/>
    <x v="0"/>
    <x v="4"/>
    <x v="2"/>
    <x v="3566"/>
    <n v="835.36"/>
    <n v="83.54"/>
    <n v="792.75"/>
    <n v="-40.93"/>
    <n v="751.82"/>
    <n v="-5.444122263307706E-2"/>
    <n v="1.054441222633077"/>
    <x v="1"/>
    <n v="119.33714285714287"/>
  </r>
  <r>
    <x v="3576"/>
    <x v="0"/>
    <x v="7"/>
    <x v="3"/>
    <x v="0"/>
    <x v="3567"/>
    <n v="2444.23"/>
    <n v="244.42"/>
    <n v="721.15"/>
    <n v="1478.66"/>
    <n v="2199.81"/>
    <n v="0.67217623340197563"/>
    <n v="0.32782376659802437"/>
    <x v="0"/>
    <n v="611.0575"/>
  </r>
  <r>
    <x v="3577"/>
    <x v="0"/>
    <x v="0"/>
    <x v="6"/>
    <x v="2"/>
    <x v="3568"/>
    <n v="1564.72"/>
    <n v="156.47"/>
    <n v="436.36"/>
    <n v="971.89"/>
    <n v="1408.25"/>
    <n v="0.69014024498491033"/>
    <n v="0.30985975501508967"/>
    <x v="0"/>
    <n v="521.57333333333338"/>
  </r>
  <r>
    <x v="3578"/>
    <x v="2"/>
    <x v="2"/>
    <x v="4"/>
    <x v="2"/>
    <x v="3569"/>
    <n v="3230.48"/>
    <n v="484.57"/>
    <n v="1537.13"/>
    <n v="1208.78"/>
    <n v="2745.91"/>
    <n v="0.44021107756627131"/>
    <n v="0.5597889224337288"/>
    <x v="0"/>
    <n v="461.49714285714288"/>
  </r>
  <r>
    <x v="3579"/>
    <x v="4"/>
    <x v="4"/>
    <x v="0"/>
    <x v="2"/>
    <x v="3570"/>
    <n v="4156.43"/>
    <n v="914.41"/>
    <n v="3478.95"/>
    <n v="-236.93"/>
    <n v="3242.0200000000004"/>
    <n v="-7.3080980376431973E-2"/>
    <n v="1.0730809803764318"/>
    <x v="1"/>
    <n v="831.28600000000006"/>
  </r>
  <r>
    <x v="3580"/>
    <x v="4"/>
    <x v="4"/>
    <x v="7"/>
    <x v="1"/>
    <x v="3571"/>
    <n v="3706.99"/>
    <n v="815.54"/>
    <n v="1522.62"/>
    <n v="1368.83"/>
    <n v="2891.45"/>
    <n v="0.47340607653599404"/>
    <n v="0.52659392346400591"/>
    <x v="0"/>
    <n v="3706.99"/>
  </r>
  <r>
    <x v="3581"/>
    <x v="1"/>
    <x v="1"/>
    <x v="0"/>
    <x v="0"/>
    <x v="3572"/>
    <n v="10804.17"/>
    <n v="3241.25"/>
    <n v="2922.76"/>
    <n v="4640.16"/>
    <n v="7562.92"/>
    <n v="0.61354080170093028"/>
    <n v="0.38645919829906972"/>
    <x v="0"/>
    <n v="2160.8339999999998"/>
  </r>
  <r>
    <x v="3582"/>
    <x v="4"/>
    <x v="5"/>
    <x v="3"/>
    <x v="1"/>
    <x v="3573"/>
    <n v="3784.6"/>
    <n v="832.61"/>
    <n v="3110.24"/>
    <n v="-158.26"/>
    <n v="2951.99"/>
    <n v="-5.3611292721181307E-2"/>
    <n v="1.0536079051758305"/>
    <x v="1"/>
    <n v="946.15"/>
  </r>
  <r>
    <x v="3583"/>
    <x v="3"/>
    <x v="6"/>
    <x v="4"/>
    <x v="0"/>
    <x v="3574"/>
    <n v="9186.48"/>
    <n v="3674.59"/>
    <n v="4181.99"/>
    <n v="1329.9"/>
    <n v="5511.8899999999994"/>
    <n v="0.24127839996806907"/>
    <n v="0.75872160003193101"/>
    <x v="0"/>
    <n v="1312.3542857142857"/>
  </r>
  <r>
    <x v="3584"/>
    <x v="3"/>
    <x v="3"/>
    <x v="7"/>
    <x v="1"/>
    <x v="3575"/>
    <n v="4972.17"/>
    <n v="1740.26"/>
    <n v="1836.03"/>
    <n v="1395.88"/>
    <n v="3231.91"/>
    <n v="0.43190559143045448"/>
    <n v="0.56809440856954563"/>
    <x v="0"/>
    <n v="4972.17"/>
  </r>
  <r>
    <x v="3585"/>
    <x v="0"/>
    <x v="7"/>
    <x v="0"/>
    <x v="0"/>
    <x v="3576"/>
    <n v="2751.05"/>
    <n v="275.10000000000002"/>
    <n v="618.13"/>
    <n v="1857.82"/>
    <n v="2475.9500000000003"/>
    <n v="0.75034633171106024"/>
    <n v="0.24965366828893956"/>
    <x v="0"/>
    <n v="550.21"/>
  </r>
  <r>
    <x v="3586"/>
    <x v="3"/>
    <x v="6"/>
    <x v="7"/>
    <x v="1"/>
    <x v="3577"/>
    <n v="4674.3"/>
    <n v="1636.01"/>
    <n v="1878.99"/>
    <n v="1159.3"/>
    <n v="3038.29"/>
    <n v="0.38156331357441192"/>
    <n v="0.61843668642558813"/>
    <x v="0"/>
    <n v="4674.3"/>
  </r>
  <r>
    <x v="3587"/>
    <x v="4"/>
    <x v="5"/>
    <x v="5"/>
    <x v="0"/>
    <x v="3578"/>
    <n v="10541.8"/>
    <n v="2846.29"/>
    <n v="5042.8500000000004"/>
    <n v="2652.66"/>
    <n v="7695.5099999999993"/>
    <n v="0.34470230043233002"/>
    <n v="0.65529769956767003"/>
    <x v="0"/>
    <n v="1317.7249999999999"/>
  </r>
  <r>
    <x v="3588"/>
    <x v="3"/>
    <x v="3"/>
    <x v="3"/>
    <x v="0"/>
    <x v="3579"/>
    <n v="9465.48"/>
    <n v="3786.19"/>
    <n v="3161.12"/>
    <n v="2518.17"/>
    <n v="5679.2899999999991"/>
    <n v="0.44339521313403618"/>
    <n v="0.55660478686596393"/>
    <x v="0"/>
    <n v="2366.37"/>
  </r>
  <r>
    <x v="3589"/>
    <x v="0"/>
    <x v="0"/>
    <x v="6"/>
    <x v="1"/>
    <x v="3580"/>
    <n v="955.01"/>
    <n v="95.5"/>
    <n v="538.04999999999995"/>
    <n v="321.45999999999998"/>
    <n v="859.51"/>
    <n v="0.37400379285872182"/>
    <n v="0.62599620714127813"/>
    <x v="0"/>
    <n v="318.33666666666664"/>
  </r>
  <r>
    <x v="3590"/>
    <x v="3"/>
    <x v="6"/>
    <x v="6"/>
    <x v="2"/>
    <x v="3581"/>
    <n v="3430.73"/>
    <n v="1200.76"/>
    <n v="2605.3200000000002"/>
    <n v="-375.35"/>
    <n v="2229.9700000000003"/>
    <n v="-0.16832065005358815"/>
    <n v="1.1683206500535881"/>
    <x v="1"/>
    <n v="1143.5766666666666"/>
  </r>
  <r>
    <x v="3591"/>
    <x v="4"/>
    <x v="4"/>
    <x v="4"/>
    <x v="1"/>
    <x v="3582"/>
    <n v="1316.09"/>
    <n v="289.54000000000002"/>
    <n v="1248.97"/>
    <n v="-222.42"/>
    <n v="1026.55"/>
    <n v="-0.21666747844722614"/>
    <n v="1.2166674784472262"/>
    <x v="1"/>
    <n v="188.01285714285714"/>
  </r>
  <r>
    <x v="3592"/>
    <x v="3"/>
    <x v="3"/>
    <x v="0"/>
    <x v="0"/>
    <x v="3583"/>
    <n v="9554.56"/>
    <n v="3821.82"/>
    <n v="3000.57"/>
    <n v="2732.17"/>
    <n v="5732.74"/>
    <n v="0.4765906006551841"/>
    <n v="0.52340939934481601"/>
    <x v="0"/>
    <n v="1910.9119999999998"/>
  </r>
  <r>
    <x v="3593"/>
    <x v="4"/>
    <x v="4"/>
    <x v="1"/>
    <x v="1"/>
    <x v="3513"/>
    <n v="1759.71"/>
    <n v="387.14"/>
    <n v="1669.97"/>
    <n v="-297.39"/>
    <n v="1372.5700000000002"/>
    <n v="-0.2166665452399513"/>
    <n v="1.2166738308428713"/>
    <x v="1"/>
    <n v="879.85500000000002"/>
  </r>
  <r>
    <x v="3594"/>
    <x v="0"/>
    <x v="7"/>
    <x v="3"/>
    <x v="2"/>
    <x v="3584"/>
    <n v="852.89"/>
    <n v="85.29"/>
    <n v="435.73"/>
    <n v="331.87"/>
    <n v="767.6"/>
    <n v="0.43234757686294945"/>
    <n v="0.56765242313705055"/>
    <x v="0"/>
    <n v="213.2225"/>
  </r>
  <r>
    <x v="3595"/>
    <x v="4"/>
    <x v="5"/>
    <x v="0"/>
    <x v="1"/>
    <x v="3585"/>
    <n v="3604.92"/>
    <n v="793.08"/>
    <n v="3421.06"/>
    <n v="-609.23"/>
    <n v="2811.84"/>
    <n v="-0.21666595538864231"/>
    <n v="1.2166623989985204"/>
    <x v="1"/>
    <n v="720.98400000000004"/>
  </r>
  <r>
    <x v="3596"/>
    <x v="4"/>
    <x v="5"/>
    <x v="0"/>
    <x v="0"/>
    <x v="3586"/>
    <n v="7424.52"/>
    <n v="1633.39"/>
    <n v="3061.3"/>
    <n v="2729.82"/>
    <n v="5791.13"/>
    <n v="0.47137950624489522"/>
    <n v="0.52861876697639321"/>
    <x v="0"/>
    <n v="1484.904"/>
  </r>
  <r>
    <x v="3597"/>
    <x v="2"/>
    <x v="2"/>
    <x v="6"/>
    <x v="0"/>
    <x v="3587"/>
    <n v="4460.62"/>
    <n v="669.09"/>
    <n v="753.38"/>
    <n v="3038.14"/>
    <n v="3791.5299999999997"/>
    <n v="0.80129657420619116"/>
    <n v="0.19870078833610708"/>
    <x v="0"/>
    <n v="1486.8733333333332"/>
  </r>
  <r>
    <x v="3598"/>
    <x v="0"/>
    <x v="7"/>
    <x v="4"/>
    <x v="0"/>
    <x v="3588"/>
    <n v="1163.8599999999999"/>
    <n v="116.39"/>
    <n v="981.9"/>
    <n v="65.569999999999993"/>
    <n v="1047.4699999999998"/>
    <n v="6.25984515069644E-2"/>
    <n v="0.93740154849303581"/>
    <x v="2"/>
    <n v="166.26571428571427"/>
  </r>
  <r>
    <x v="3599"/>
    <x v="1"/>
    <x v="1"/>
    <x v="7"/>
    <x v="1"/>
    <x v="3589"/>
    <n v="6087.43"/>
    <n v="1521.86"/>
    <n v="1778.98"/>
    <n v="2786.59"/>
    <n v="4565.5700000000006"/>
    <n v="0.61034876258605164"/>
    <n v="0.38965123741394825"/>
    <x v="0"/>
    <n v="6087.43"/>
  </r>
  <r>
    <x v="3600"/>
    <x v="1"/>
    <x v="1"/>
    <x v="3"/>
    <x v="0"/>
    <x v="3590"/>
    <n v="12548.53"/>
    <n v="3764.56"/>
    <n v="2924.74"/>
    <n v="5859.23"/>
    <n v="8783.9700000000012"/>
    <n v="0.66703665882283281"/>
    <n v="0.33296334117716697"/>
    <x v="0"/>
    <n v="3137.1325000000002"/>
  </r>
  <r>
    <x v="3601"/>
    <x v="3"/>
    <x v="3"/>
    <x v="5"/>
    <x v="2"/>
    <x v="3591"/>
    <n v="8202.4"/>
    <n v="3280.96"/>
    <n v="4381.8599999999997"/>
    <n v="539.58000000000004"/>
    <n v="4921.4399999999996"/>
    <n v="0.10963864234858092"/>
    <n v="0.89036135765141911"/>
    <x v="0"/>
    <n v="1025.3"/>
  </r>
  <r>
    <x v="3602"/>
    <x v="4"/>
    <x v="4"/>
    <x v="7"/>
    <x v="1"/>
    <x v="3592"/>
    <n v="6527.75"/>
    <n v="1436.11"/>
    <n v="1247.47"/>
    <n v="3844.18"/>
    <n v="5091.6400000000003"/>
    <n v="0.75499838951693354"/>
    <n v="0.24500357448680582"/>
    <x v="0"/>
    <n v="6527.75"/>
  </r>
  <r>
    <x v="3603"/>
    <x v="0"/>
    <x v="0"/>
    <x v="2"/>
    <x v="0"/>
    <x v="3593"/>
    <n v="1176.05"/>
    <n v="117.61"/>
    <n v="731.02"/>
    <n v="327.43"/>
    <n v="1058.44"/>
    <n v="0.3093514984316541"/>
    <n v="0.69065794943501757"/>
    <x v="0"/>
    <n v="196.00833333333333"/>
  </r>
  <r>
    <x v="3604"/>
    <x v="2"/>
    <x v="2"/>
    <x v="2"/>
    <x v="0"/>
    <x v="3594"/>
    <n v="5752.95"/>
    <n v="862.94"/>
    <n v="1810.36"/>
    <n v="3079.64"/>
    <n v="4890.01"/>
    <n v="0.62978194318621017"/>
    <n v="0.37021601182819663"/>
    <x v="0"/>
    <n v="958.82499999999993"/>
  </r>
  <r>
    <x v="3605"/>
    <x v="0"/>
    <x v="7"/>
    <x v="3"/>
    <x v="0"/>
    <x v="3595"/>
    <n v="2141.6"/>
    <n v="214.16"/>
    <n v="474.78"/>
    <n v="1452.66"/>
    <n v="1927.4399999999998"/>
    <n v="0.7536732660938863"/>
    <n v="0.24632673390611382"/>
    <x v="0"/>
    <n v="535.4"/>
  </r>
  <r>
    <x v="3606"/>
    <x v="4"/>
    <x v="5"/>
    <x v="4"/>
    <x v="0"/>
    <x v="3596"/>
    <n v="8659.93"/>
    <n v="2338.1799999999998"/>
    <n v="4336.54"/>
    <n v="1985.2"/>
    <n v="6321.75"/>
    <n v="0.31402697038003718"/>
    <n v="0.68597144777949148"/>
    <x v="0"/>
    <n v="1237.1328571428571"/>
  </r>
  <r>
    <x v="3607"/>
    <x v="3"/>
    <x v="6"/>
    <x v="1"/>
    <x v="1"/>
    <x v="3597"/>
    <n v="4532.99"/>
    <n v="1586.55"/>
    <n v="2726.48"/>
    <n v="219.96"/>
    <n v="2946.4399999999996"/>
    <n v="7.4652801346709943E-2"/>
    <n v="0.92534719865329018"/>
    <x v="2"/>
    <n v="2266.4949999999999"/>
  </r>
  <r>
    <x v="3608"/>
    <x v="2"/>
    <x v="2"/>
    <x v="2"/>
    <x v="2"/>
    <x v="3598"/>
    <n v="2488.5300000000002"/>
    <n v="373.28"/>
    <n v="1607.89"/>
    <n v="507.36"/>
    <n v="2115.25"/>
    <n v="0.2398581727928141"/>
    <n v="0.76014182720718593"/>
    <x v="0"/>
    <n v="414.75500000000005"/>
  </r>
  <r>
    <x v="3609"/>
    <x v="2"/>
    <x v="2"/>
    <x v="6"/>
    <x v="1"/>
    <x v="3599"/>
    <n v="1405.58"/>
    <n v="210.84"/>
    <n v="936.3"/>
    <n v="258.44"/>
    <n v="1194.74"/>
    <n v="0.21631484674489848"/>
    <n v="0.78368515325510146"/>
    <x v="0"/>
    <n v="468.52666666666664"/>
  </r>
  <r>
    <x v="3610"/>
    <x v="4"/>
    <x v="4"/>
    <x v="1"/>
    <x v="2"/>
    <x v="3600"/>
    <n v="5587.66"/>
    <n v="1229.28"/>
    <n v="2213.6799999999998"/>
    <n v="2144.69"/>
    <n v="4358.38"/>
    <n v="0.49208421477705017"/>
    <n v="0.50791349079245041"/>
    <x v="0"/>
    <n v="2793.83"/>
  </r>
  <r>
    <x v="3611"/>
    <x v="3"/>
    <x v="3"/>
    <x v="0"/>
    <x v="1"/>
    <x v="3601"/>
    <n v="4540.34"/>
    <n v="1589.12"/>
    <n v="4272.66"/>
    <n v="-1321.44"/>
    <n v="2951.2200000000003"/>
    <n v="-0.44776058714701039"/>
    <n v="1.4477605871470103"/>
    <x v="1"/>
    <n v="908.06799999999998"/>
  </r>
  <r>
    <x v="3612"/>
    <x v="4"/>
    <x v="5"/>
    <x v="2"/>
    <x v="0"/>
    <x v="3602"/>
    <n v="10505.95"/>
    <n v="2836.61"/>
    <n v="3924.65"/>
    <n v="3744.69"/>
    <n v="7669.34"/>
    <n v="0.48826756930844112"/>
    <n v="0.51173243069155883"/>
    <x v="0"/>
    <n v="1750.9916666666668"/>
  </r>
  <r>
    <x v="3613"/>
    <x v="4"/>
    <x v="4"/>
    <x v="6"/>
    <x v="0"/>
    <x v="3603"/>
    <n v="9923.2199999999993"/>
    <n v="2679.27"/>
    <n v="2910.82"/>
    <n v="4333.13"/>
    <n v="7243.9499999999989"/>
    <n v="0.59817226789251732"/>
    <n v="0.4018277321074829"/>
    <x v="0"/>
    <n v="3307.74"/>
  </r>
  <r>
    <x v="3614"/>
    <x v="1"/>
    <x v="1"/>
    <x v="0"/>
    <x v="0"/>
    <x v="3604"/>
    <n v="9298.9"/>
    <n v="2789.67"/>
    <n v="3492.58"/>
    <n v="3016.65"/>
    <n v="6509.23"/>
    <n v="0.46344191248427236"/>
    <n v="0.53655808751572764"/>
    <x v="0"/>
    <n v="1859.78"/>
  </r>
  <r>
    <x v="3615"/>
    <x v="4"/>
    <x v="4"/>
    <x v="1"/>
    <x v="1"/>
    <x v="3605"/>
    <n v="5661.97"/>
    <n v="1245.6300000000001"/>
    <n v="2336.4299999999998"/>
    <n v="2079.91"/>
    <n v="4416.34"/>
    <n v="0.47095785197697637"/>
    <n v="0.52904214802302352"/>
    <x v="0"/>
    <n v="2830.9850000000001"/>
  </r>
  <r>
    <x v="3616"/>
    <x v="0"/>
    <x v="7"/>
    <x v="3"/>
    <x v="0"/>
    <x v="3606"/>
    <n v="1578.15"/>
    <n v="157.81"/>
    <n v="713.03"/>
    <n v="707.3"/>
    <n v="1420.3400000000001"/>
    <n v="0.49797935705535284"/>
    <n v="0.50201360237689563"/>
    <x v="0"/>
    <n v="394.53750000000002"/>
  </r>
  <r>
    <x v="3617"/>
    <x v="4"/>
    <x v="4"/>
    <x v="0"/>
    <x v="2"/>
    <x v="3607"/>
    <n v="6719.03"/>
    <n v="1478.19"/>
    <n v="3302.24"/>
    <n v="1938.61"/>
    <n v="5240.84"/>
    <n v="0.36990444279924589"/>
    <n v="0.63009746529182342"/>
    <x v="0"/>
    <n v="1343.806"/>
  </r>
  <r>
    <x v="3618"/>
    <x v="1"/>
    <x v="1"/>
    <x v="7"/>
    <x v="1"/>
    <x v="3608"/>
    <n v="5019.26"/>
    <n v="1254.82"/>
    <n v="1709.61"/>
    <n v="2054.84"/>
    <n v="3764.4400000000005"/>
    <n v="0.54585542603946402"/>
    <n v="0.45414723039814681"/>
    <x v="0"/>
    <n v="5019.26"/>
  </r>
  <r>
    <x v="3619"/>
    <x v="2"/>
    <x v="2"/>
    <x v="3"/>
    <x v="0"/>
    <x v="3609"/>
    <n v="3013.72"/>
    <n v="452.06"/>
    <n v="1212.31"/>
    <n v="1349.36"/>
    <n v="2561.66"/>
    <n v="0.52675218413060276"/>
    <n v="0.4732517195880796"/>
    <x v="0"/>
    <n v="753.43"/>
  </r>
  <r>
    <x v="3620"/>
    <x v="3"/>
    <x v="6"/>
    <x v="3"/>
    <x v="2"/>
    <x v="3610"/>
    <n v="2885.39"/>
    <n v="1009.89"/>
    <n v="2738.24"/>
    <n v="-862.73"/>
    <n v="1875.5"/>
    <n v="-0.46"/>
    <n v="1.4600053319114901"/>
    <x v="1"/>
    <n v="721.34749999999997"/>
  </r>
  <r>
    <x v="3621"/>
    <x v="2"/>
    <x v="2"/>
    <x v="1"/>
    <x v="2"/>
    <x v="3611"/>
    <n v="1500.25"/>
    <n v="225.04"/>
    <n v="931.52"/>
    <n v="343.69"/>
    <n v="1275.21"/>
    <n v="0.26951639337834554"/>
    <n v="0.73048360662165446"/>
    <x v="0"/>
    <n v="750.125"/>
  </r>
  <r>
    <x v="3622"/>
    <x v="4"/>
    <x v="5"/>
    <x v="1"/>
    <x v="2"/>
    <x v="3612"/>
    <n v="9678.58"/>
    <n v="2613.2199999999998"/>
    <n v="1469.41"/>
    <n v="5595.96"/>
    <n v="7065.3600000000006"/>
    <n v="0.79202758245864324"/>
    <n v="0.20797383289740368"/>
    <x v="0"/>
    <n v="4839.29"/>
  </r>
  <r>
    <x v="3623"/>
    <x v="0"/>
    <x v="7"/>
    <x v="6"/>
    <x v="0"/>
    <x v="3613"/>
    <n v="1913.85"/>
    <n v="191.39"/>
    <n v="545.61"/>
    <n v="1176.8599999999999"/>
    <n v="1722.46"/>
    <n v="0.68324373280076167"/>
    <n v="0.31676207284929692"/>
    <x v="0"/>
    <n v="637.94999999999993"/>
  </r>
  <r>
    <x v="3624"/>
    <x v="0"/>
    <x v="7"/>
    <x v="6"/>
    <x v="1"/>
    <x v="706"/>
    <n v="1168"/>
    <n v="116.8"/>
    <n v="558.92999999999995"/>
    <n v="492.27"/>
    <n v="1051.2"/>
    <n v="0.46829337899543377"/>
    <n v="0.53170662100456612"/>
    <x v="0"/>
    <n v="389.33333333333331"/>
  </r>
  <r>
    <x v="3625"/>
    <x v="4"/>
    <x v="4"/>
    <x v="7"/>
    <x v="1"/>
    <x v="3614"/>
    <n v="5800.07"/>
    <n v="1276.02"/>
    <n v="1708.36"/>
    <n v="2815.69"/>
    <n v="4524.0499999999993"/>
    <n v="0.62238259966180753"/>
    <n v="0.37761740033819258"/>
    <x v="0"/>
    <n v="5800.07"/>
  </r>
  <r>
    <x v="3626"/>
    <x v="0"/>
    <x v="7"/>
    <x v="3"/>
    <x v="1"/>
    <x v="3615"/>
    <n v="718.63"/>
    <n v="71.86"/>
    <n v="638.66999999999996"/>
    <n v="8.09"/>
    <n v="646.77"/>
    <n v="1.2508310527699183E-2"/>
    <n v="0.98747622802541857"/>
    <x v="2"/>
    <n v="179.6575"/>
  </r>
  <r>
    <x v="3627"/>
    <x v="1"/>
    <x v="1"/>
    <x v="5"/>
    <x v="0"/>
    <x v="3616"/>
    <n v="19931.36"/>
    <n v="5979.41"/>
    <n v="3637.55"/>
    <n v="10314.4"/>
    <n v="13951.95"/>
    <n v="0.73928017230566334"/>
    <n v="0.26071982769433666"/>
    <x v="0"/>
    <n v="2491.42"/>
  </r>
  <r>
    <x v="3628"/>
    <x v="4"/>
    <x v="4"/>
    <x v="4"/>
    <x v="0"/>
    <x v="3617"/>
    <n v="7295.03"/>
    <n v="1604.91"/>
    <n v="4047.85"/>
    <n v="1642.28"/>
    <n v="5690.12"/>
    <n v="0.28861957217070994"/>
    <n v="0.71138218526147079"/>
    <x v="0"/>
    <n v="1042.1471428571429"/>
  </r>
  <r>
    <x v="3629"/>
    <x v="0"/>
    <x v="7"/>
    <x v="7"/>
    <x v="1"/>
    <x v="3618"/>
    <n v="596.87"/>
    <n v="59.69"/>
    <n v="361.45"/>
    <n v="175.73"/>
    <n v="537.18000000000006"/>
    <n v="0.32713429390520865"/>
    <n v="0.67286570609479124"/>
    <x v="0"/>
    <n v="596.87"/>
  </r>
  <r>
    <x v="3630"/>
    <x v="4"/>
    <x v="5"/>
    <x v="7"/>
    <x v="1"/>
    <x v="3619"/>
    <n v="1725.01"/>
    <n v="379.5"/>
    <n v="1637.04"/>
    <n v="-291.52999999999997"/>
    <n v="1345.51"/>
    <n v="-0.21666877243573068"/>
    <n v="1.2166687724357306"/>
    <x v="1"/>
    <n v="1725.01"/>
  </r>
  <r>
    <x v="3631"/>
    <x v="4"/>
    <x v="4"/>
    <x v="4"/>
    <x v="2"/>
    <x v="3620"/>
    <n v="11970.05"/>
    <n v="3231.91"/>
    <n v="3563.19"/>
    <n v="5174.95"/>
    <n v="8738.14"/>
    <n v="0.59222557661012531"/>
    <n v="0.40777442338987474"/>
    <x v="0"/>
    <n v="1710.0071428571428"/>
  </r>
  <r>
    <x v="3632"/>
    <x v="1"/>
    <x v="1"/>
    <x v="4"/>
    <x v="0"/>
    <x v="3621"/>
    <n v="5305.41"/>
    <n v="1326.35"/>
    <n v="4578.59"/>
    <n v="-599.53"/>
    <n v="3979.06"/>
    <n v="-0.15067126406739278"/>
    <n v="1.1506712640673928"/>
    <x v="1"/>
    <n v="757.91571428571422"/>
  </r>
  <r>
    <x v="3633"/>
    <x v="0"/>
    <x v="0"/>
    <x v="4"/>
    <x v="1"/>
    <x v="3622"/>
    <n v="755.42"/>
    <n v="75.540000000000006"/>
    <n v="716.9"/>
    <n v="-37.020000000000003"/>
    <n v="679.88"/>
    <n v="-5.4450785432723428E-2"/>
    <n v="1.0544507854327234"/>
    <x v="1"/>
    <n v="107.91714285714285"/>
  </r>
  <r>
    <x v="3634"/>
    <x v="0"/>
    <x v="7"/>
    <x v="1"/>
    <x v="2"/>
    <x v="3623"/>
    <n v="1026.96"/>
    <n v="102.7"/>
    <n v="450.52"/>
    <n v="473.75"/>
    <n v="924.26"/>
    <n v="0.51257221993811264"/>
    <n v="0.48743859952827123"/>
    <x v="0"/>
    <n v="513.48"/>
  </r>
  <r>
    <x v="3635"/>
    <x v="2"/>
    <x v="2"/>
    <x v="7"/>
    <x v="1"/>
    <x v="3624"/>
    <n v="977.99"/>
    <n v="146.69999999999999"/>
    <n v="655.95"/>
    <n v="175.34"/>
    <n v="831.29"/>
    <n v="0.2109251885623549"/>
    <n v="0.78907481143764524"/>
    <x v="0"/>
    <n v="977.99"/>
  </r>
  <r>
    <x v="3636"/>
    <x v="4"/>
    <x v="5"/>
    <x v="7"/>
    <x v="1"/>
    <x v="3625"/>
    <n v="5620.66"/>
    <n v="1236.55"/>
    <n v="1135.7"/>
    <n v="3248.42"/>
    <n v="4384.1099999999997"/>
    <n v="0.74095312389515777"/>
    <n v="0.25904915706950787"/>
    <x v="0"/>
    <n v="5620.66"/>
  </r>
  <r>
    <x v="3637"/>
    <x v="0"/>
    <x v="0"/>
    <x v="0"/>
    <x v="0"/>
    <x v="3626"/>
    <n v="1981.14"/>
    <n v="198.11"/>
    <n v="740.6"/>
    <n v="1042.43"/>
    <n v="1783.0300000000002"/>
    <n v="0.5846396302922553"/>
    <n v="0.41536036970774465"/>
    <x v="0"/>
    <n v="396.22800000000001"/>
  </r>
  <r>
    <x v="3638"/>
    <x v="0"/>
    <x v="7"/>
    <x v="4"/>
    <x v="2"/>
    <x v="3627"/>
    <n v="1011.53"/>
    <n v="101.15"/>
    <n v="959.94"/>
    <n v="-49.56"/>
    <n v="910.38"/>
    <n v="-5.4438805773413305E-2"/>
    <n v="1.0544388057734133"/>
    <x v="1"/>
    <n v="144.50428571428571"/>
  </r>
  <r>
    <x v="3639"/>
    <x v="3"/>
    <x v="6"/>
    <x v="4"/>
    <x v="0"/>
    <x v="3628"/>
    <n v="9542.8799999999992"/>
    <n v="3817.15"/>
    <n v="5156.91"/>
    <n v="568.82000000000005"/>
    <n v="5725.73"/>
    <n v="9.9344537727067139E-2"/>
    <n v="0.90065546227293292"/>
    <x v="2"/>
    <n v="1363.2685714285712"/>
  </r>
  <r>
    <x v="3640"/>
    <x v="1"/>
    <x v="1"/>
    <x v="6"/>
    <x v="2"/>
    <x v="3629"/>
    <n v="11091.79"/>
    <n v="3327.54"/>
    <n v="2909.41"/>
    <n v="4854.84"/>
    <n v="7764.2500000000009"/>
    <n v="0.62528125704350057"/>
    <n v="0.37471874295649926"/>
    <x v="0"/>
    <n v="3697.2633333333338"/>
  </r>
  <r>
    <x v="3641"/>
    <x v="2"/>
    <x v="2"/>
    <x v="6"/>
    <x v="2"/>
    <x v="3630"/>
    <n v="664.13"/>
    <n v="99.62"/>
    <n v="630.26"/>
    <n v="-65.75"/>
    <n v="564.51"/>
    <n v="-0.11647269313209686"/>
    <n v="1.116472693132097"/>
    <x v="1"/>
    <n v="221.37666666666667"/>
  </r>
  <r>
    <x v="3642"/>
    <x v="0"/>
    <x v="0"/>
    <x v="3"/>
    <x v="0"/>
    <x v="3631"/>
    <n v="410.69"/>
    <n v="41.07"/>
    <n v="389.74"/>
    <n v="-20.12"/>
    <n v="369.62"/>
    <n v="-5.4434283859098535E-2"/>
    <n v="1.0544342838590985"/>
    <x v="1"/>
    <n v="102.6725"/>
  </r>
  <r>
    <x v="3643"/>
    <x v="2"/>
    <x v="2"/>
    <x v="6"/>
    <x v="1"/>
    <x v="3632"/>
    <n v="2475.3000000000002"/>
    <n v="371.29"/>
    <n v="1110.98"/>
    <n v="993.03"/>
    <n v="2104.0100000000002"/>
    <n v="0.47197019025574966"/>
    <n v="0.52802980974425018"/>
    <x v="0"/>
    <n v="825.1"/>
  </r>
  <r>
    <x v="3644"/>
    <x v="4"/>
    <x v="5"/>
    <x v="2"/>
    <x v="0"/>
    <x v="3633"/>
    <n v="11770.62"/>
    <n v="3178.07"/>
    <n v="3900.51"/>
    <n v="4692.05"/>
    <n v="8592.5500000000011"/>
    <n v="0.54606024986761781"/>
    <n v="0.45394091393125435"/>
    <x v="0"/>
    <n v="1961.7700000000002"/>
  </r>
  <r>
    <x v="3645"/>
    <x v="4"/>
    <x v="4"/>
    <x v="3"/>
    <x v="2"/>
    <x v="3634"/>
    <n v="4959.34"/>
    <n v="1091.05"/>
    <n v="3537.34"/>
    <n v="330.95"/>
    <n v="3868.29"/>
    <n v="8.5554599060566811E-2"/>
    <n v="0.91444540093943327"/>
    <x v="2"/>
    <n v="1239.835"/>
  </r>
  <r>
    <x v="3646"/>
    <x v="4"/>
    <x v="4"/>
    <x v="5"/>
    <x v="0"/>
    <x v="3635"/>
    <n v="7998.26"/>
    <n v="1759.62"/>
    <n v="5648.66"/>
    <n v="589.98"/>
    <n v="6238.64"/>
    <n v="9.4568688047394947E-2"/>
    <n v="0.90543131195260496"/>
    <x v="2"/>
    <n v="999.78250000000003"/>
  </r>
  <r>
    <x v="3647"/>
    <x v="0"/>
    <x v="0"/>
    <x v="4"/>
    <x v="0"/>
    <x v="3636"/>
    <n v="1691.69"/>
    <n v="169.17"/>
    <n v="979.44"/>
    <n v="543.08000000000004"/>
    <n v="1522.52"/>
    <n v="0.35669810577200961"/>
    <n v="0.64330189422799045"/>
    <x v="0"/>
    <n v="241.67000000000002"/>
  </r>
  <r>
    <x v="3648"/>
    <x v="3"/>
    <x v="3"/>
    <x v="0"/>
    <x v="1"/>
    <x v="3637"/>
    <n v="4166.8599999999997"/>
    <n v="1458.4"/>
    <n v="3756.12"/>
    <n v="-1047.6600000000001"/>
    <n v="2708.4599999999996"/>
    <n v="-0.3868102168760108"/>
    <n v="1.3868102168760108"/>
    <x v="1"/>
    <n v="833.37199999999996"/>
  </r>
  <r>
    <x v="3649"/>
    <x v="3"/>
    <x v="6"/>
    <x v="6"/>
    <x v="0"/>
    <x v="3638"/>
    <n v="4871.68"/>
    <n v="1705.09"/>
    <n v="2701.35"/>
    <n v="465.24"/>
    <n v="3166.59"/>
    <n v="0.14692145178251684"/>
    <n v="0.85307854821748308"/>
    <x v="0"/>
    <n v="1623.8933333333334"/>
  </r>
  <r>
    <x v="3650"/>
    <x v="1"/>
    <x v="1"/>
    <x v="0"/>
    <x v="0"/>
    <x v="3639"/>
    <n v="8532.61"/>
    <n v="2559.7800000000002"/>
    <n v="3141.26"/>
    <n v="2831.57"/>
    <n v="5972.83"/>
    <n v="0.47407510342668385"/>
    <n v="0.5259248965733162"/>
    <x v="0"/>
    <n v="1706.5220000000002"/>
  </r>
  <r>
    <x v="3651"/>
    <x v="3"/>
    <x v="3"/>
    <x v="6"/>
    <x v="0"/>
    <x v="3640"/>
    <n v="9893.57"/>
    <n v="3957.43"/>
    <n v="2300.27"/>
    <n v="3635.87"/>
    <n v="5936.1399999999994"/>
    <n v="0.61249734676068968"/>
    <n v="0.38750265323931044"/>
    <x v="0"/>
    <n v="3297.8566666666666"/>
  </r>
  <r>
    <x v="3652"/>
    <x v="3"/>
    <x v="3"/>
    <x v="6"/>
    <x v="1"/>
    <x v="3641"/>
    <n v="5669.89"/>
    <n v="1984.46"/>
    <n v="2679.95"/>
    <n v="1005.48"/>
    <n v="3685.4300000000003"/>
    <n v="0.27282569469505591"/>
    <n v="0.72717430530494398"/>
    <x v="0"/>
    <n v="1889.9633333333334"/>
  </r>
  <r>
    <x v="3653"/>
    <x v="4"/>
    <x v="5"/>
    <x v="0"/>
    <x v="0"/>
    <x v="3642"/>
    <n v="7483.59"/>
    <n v="1646.39"/>
    <n v="3440.01"/>
    <n v="2397.19"/>
    <n v="5837.2"/>
    <n v="0.41067463852532038"/>
    <n v="0.58932536147467973"/>
    <x v="0"/>
    <n v="1496.7180000000001"/>
  </r>
  <r>
    <x v="3654"/>
    <x v="4"/>
    <x v="4"/>
    <x v="7"/>
    <x v="1"/>
    <x v="3643"/>
    <n v="3383.91"/>
    <n v="744.46"/>
    <n v="1325.4"/>
    <n v="1314.04"/>
    <n v="2639.45"/>
    <n v="0.49784614218871359"/>
    <n v="0.50215006914319282"/>
    <x v="0"/>
    <n v="3383.91"/>
  </r>
  <r>
    <x v="3655"/>
    <x v="3"/>
    <x v="6"/>
    <x v="7"/>
    <x v="1"/>
    <x v="3644"/>
    <n v="2960.75"/>
    <n v="1036.26"/>
    <n v="2084.48"/>
    <n v="-160"/>
    <n v="1924.49"/>
    <n v="-8.3138909529277882E-2"/>
    <n v="1.0831337133474324"/>
    <x v="1"/>
    <n v="2960.75"/>
  </r>
  <r>
    <x v="3656"/>
    <x v="0"/>
    <x v="7"/>
    <x v="7"/>
    <x v="1"/>
    <x v="3645"/>
    <n v="749.24"/>
    <n v="74.92"/>
    <n v="317.62"/>
    <n v="356.69"/>
    <n v="674.32"/>
    <n v="0.52896251038082809"/>
    <n v="0.47102265986475261"/>
    <x v="0"/>
    <n v="749.24"/>
  </r>
  <r>
    <x v="3657"/>
    <x v="2"/>
    <x v="2"/>
    <x v="2"/>
    <x v="0"/>
    <x v="3646"/>
    <n v="4342.58"/>
    <n v="651.39"/>
    <n v="1517.63"/>
    <n v="2173.56"/>
    <n v="3691.19"/>
    <n v="0.58885075002912335"/>
    <n v="0.41114924997087665"/>
    <x v="0"/>
    <n v="723.76333333333332"/>
  </r>
  <r>
    <x v="3658"/>
    <x v="4"/>
    <x v="5"/>
    <x v="7"/>
    <x v="1"/>
    <x v="3647"/>
    <n v="2529.3200000000002"/>
    <n v="556.45000000000005"/>
    <n v="1485.94"/>
    <n v="486.93"/>
    <n v="1972.8700000000001"/>
    <n v="0.24681301859727198"/>
    <n v="0.753186981402728"/>
    <x v="0"/>
    <n v="2529.3200000000002"/>
  </r>
  <r>
    <x v="3659"/>
    <x v="4"/>
    <x v="4"/>
    <x v="6"/>
    <x v="0"/>
    <x v="3648"/>
    <n v="8923.11"/>
    <n v="2409.2399999999998"/>
    <n v="1836.65"/>
    <n v="4677.22"/>
    <n v="6513.8700000000008"/>
    <n v="0.71804012054278021"/>
    <n v="0.28195987945721973"/>
    <x v="0"/>
    <n v="2974.3700000000003"/>
  </r>
  <r>
    <x v="3660"/>
    <x v="4"/>
    <x v="5"/>
    <x v="1"/>
    <x v="2"/>
    <x v="3649"/>
    <n v="5400.2"/>
    <n v="1188.04"/>
    <n v="1782.35"/>
    <n v="2429.8000000000002"/>
    <n v="4212.16"/>
    <n v="0.57685368077186061"/>
    <n v="0.42314394514928205"/>
    <x v="0"/>
    <n v="2700.1"/>
  </r>
  <r>
    <x v="3661"/>
    <x v="2"/>
    <x v="2"/>
    <x v="4"/>
    <x v="0"/>
    <x v="3650"/>
    <n v="2596.0300000000002"/>
    <n v="389.4"/>
    <n v="1769.98"/>
    <n v="436.65"/>
    <n v="2206.63"/>
    <n v="0.19788093155626452"/>
    <n v="0.80211906844373548"/>
    <x v="0"/>
    <n v="370.86142857142858"/>
  </r>
  <r>
    <x v="3662"/>
    <x v="4"/>
    <x v="5"/>
    <x v="1"/>
    <x v="2"/>
    <x v="3651"/>
    <n v="5079.53"/>
    <n v="1117.5"/>
    <n v="2071.25"/>
    <n v="1890.79"/>
    <n v="3962.0299999999997"/>
    <n v="0.47722758283001393"/>
    <n v="0.52277494112866385"/>
    <x v="0"/>
    <n v="2539.7649999999999"/>
  </r>
  <r>
    <x v="3663"/>
    <x v="3"/>
    <x v="6"/>
    <x v="4"/>
    <x v="0"/>
    <x v="3652"/>
    <n v="3538.21"/>
    <n v="1238.3699999999999"/>
    <n v="3357.76"/>
    <n v="-1057.92"/>
    <n v="2299.84"/>
    <n v="-0.45999721719771808"/>
    <n v="1.459997217197718"/>
    <x v="1"/>
    <n v="505.45857142857142"/>
  </r>
  <r>
    <x v="3664"/>
    <x v="0"/>
    <x v="0"/>
    <x v="2"/>
    <x v="2"/>
    <x v="3653"/>
    <n v="1725.96"/>
    <n v="172.6"/>
    <n v="618.03"/>
    <n v="935.34"/>
    <n v="1553.3600000000001"/>
    <n v="0.60213987742699693"/>
    <n v="0.39786656023072559"/>
    <x v="0"/>
    <n v="287.66000000000003"/>
  </r>
  <r>
    <x v="3665"/>
    <x v="4"/>
    <x v="5"/>
    <x v="1"/>
    <x v="2"/>
    <x v="3654"/>
    <n v="8452.31"/>
    <n v="2282.12"/>
    <n v="1743.05"/>
    <n v="4427.13"/>
    <n v="6170.19"/>
    <n v="0.71750302664909837"/>
    <n v="0.28249535265526671"/>
    <x v="0"/>
    <n v="4226.1549999999997"/>
  </r>
  <r>
    <x v="3666"/>
    <x v="0"/>
    <x v="0"/>
    <x v="5"/>
    <x v="0"/>
    <x v="3655"/>
    <n v="1543.59"/>
    <n v="154.36000000000001"/>
    <n v="936.19"/>
    <n v="453.04"/>
    <n v="1389.23"/>
    <n v="0.32610870770138856"/>
    <n v="0.67389129229861144"/>
    <x v="0"/>
    <n v="192.94874999999999"/>
  </r>
  <r>
    <x v="3667"/>
    <x v="2"/>
    <x v="2"/>
    <x v="3"/>
    <x v="1"/>
    <x v="3656"/>
    <n v="2091.12"/>
    <n v="313.67"/>
    <n v="1324.55"/>
    <n v="452.9"/>
    <n v="1777.4499999999998"/>
    <n v="0.25480322934541055"/>
    <n v="0.74519677065458945"/>
    <x v="0"/>
    <n v="522.78"/>
  </r>
  <r>
    <x v="3668"/>
    <x v="0"/>
    <x v="0"/>
    <x v="7"/>
    <x v="1"/>
    <x v="3657"/>
    <n v="1218.6300000000001"/>
    <n v="121.86"/>
    <n v="296.57"/>
    <n v="800.19"/>
    <n v="1096.7700000000002"/>
    <n v="0.72958778960037196"/>
    <n v="0.27040309271770741"/>
    <x v="0"/>
    <n v="1218.6300000000001"/>
  </r>
  <r>
    <x v="3669"/>
    <x v="2"/>
    <x v="2"/>
    <x v="5"/>
    <x v="2"/>
    <x v="3658"/>
    <n v="2146.2800000000002"/>
    <n v="321.94"/>
    <n v="1549.55"/>
    <n v="274.77999999999997"/>
    <n v="1824.3400000000001"/>
    <n v="0.15061885394169944"/>
    <n v="0.84937566462391867"/>
    <x v="0"/>
    <n v="268.28500000000003"/>
  </r>
  <r>
    <x v="3670"/>
    <x v="4"/>
    <x v="4"/>
    <x v="2"/>
    <x v="2"/>
    <x v="3659"/>
    <n v="9126.2000000000007"/>
    <n v="2464.0700000000002"/>
    <n v="2899.41"/>
    <n v="3762.72"/>
    <n v="6662.130000000001"/>
    <n v="0.56479234118817845"/>
    <n v="0.43520765881182133"/>
    <x v="0"/>
    <n v="1521.0333333333335"/>
  </r>
  <r>
    <x v="3671"/>
    <x v="2"/>
    <x v="2"/>
    <x v="4"/>
    <x v="0"/>
    <x v="3660"/>
    <n v="3365.09"/>
    <n v="504.76"/>
    <n v="1820.67"/>
    <n v="1039.6600000000001"/>
    <n v="2860.33"/>
    <n v="0.36347554303174812"/>
    <n v="0.63652445696825199"/>
    <x v="0"/>
    <n v="480.72714285714289"/>
  </r>
  <r>
    <x v="3672"/>
    <x v="4"/>
    <x v="5"/>
    <x v="6"/>
    <x v="0"/>
    <x v="3661"/>
    <n v="8152.25"/>
    <n v="2201.11"/>
    <n v="2318.81"/>
    <n v="3632.34"/>
    <n v="5951.1399999999994"/>
    <n v="0.61036036792950599"/>
    <n v="0.38964131242081351"/>
    <x v="0"/>
    <n v="2717.4166666666665"/>
  </r>
  <r>
    <x v="3673"/>
    <x v="3"/>
    <x v="3"/>
    <x v="7"/>
    <x v="1"/>
    <x v="3662"/>
    <n v="4532.55"/>
    <n v="1586.39"/>
    <n v="1347.84"/>
    <n v="1598.31"/>
    <n v="2946.16"/>
    <n v="0.5425061775327884"/>
    <n v="0.45749042821842667"/>
    <x v="0"/>
    <n v="4532.55"/>
  </r>
  <r>
    <x v="3674"/>
    <x v="3"/>
    <x v="3"/>
    <x v="5"/>
    <x v="0"/>
    <x v="3663"/>
    <n v="9443.11"/>
    <n v="3777.24"/>
    <n v="5565.62"/>
    <n v="100.24"/>
    <n v="5665.8700000000008"/>
    <n v="1.7691899037570572E-2"/>
    <n v="0.9823063360084151"/>
    <x v="2"/>
    <n v="1180.3887500000001"/>
  </r>
  <r>
    <x v="3675"/>
    <x v="1"/>
    <x v="1"/>
    <x v="7"/>
    <x v="1"/>
    <x v="3664"/>
    <n v="4198.3"/>
    <n v="1049.57"/>
    <n v="1359.08"/>
    <n v="1789.64"/>
    <n v="3148.7300000000005"/>
    <n v="0.56836883441895614"/>
    <n v="0.43162798969743349"/>
    <x v="0"/>
    <n v="4198.3"/>
  </r>
  <r>
    <x v="3676"/>
    <x v="0"/>
    <x v="0"/>
    <x v="1"/>
    <x v="2"/>
    <x v="3665"/>
    <n v="942.68"/>
    <n v="94.27"/>
    <n v="397.95"/>
    <n v="450.47"/>
    <n v="848.41"/>
    <n v="0.53095790950130251"/>
    <n v="0.46905387725274339"/>
    <x v="0"/>
    <n v="471.34"/>
  </r>
  <r>
    <x v="3677"/>
    <x v="4"/>
    <x v="4"/>
    <x v="3"/>
    <x v="1"/>
    <x v="3666"/>
    <n v="4052.39"/>
    <n v="891.53"/>
    <n v="2557.65"/>
    <n v="603.21"/>
    <n v="3160.8599999999997"/>
    <n v="0.19083730377175834"/>
    <n v="0.80916269622824177"/>
    <x v="0"/>
    <n v="1013.0975"/>
  </r>
  <r>
    <x v="3678"/>
    <x v="4"/>
    <x v="5"/>
    <x v="7"/>
    <x v="1"/>
    <x v="3667"/>
    <n v="2477.56"/>
    <n v="545.05999999999995"/>
    <n v="1902.62"/>
    <n v="29.87"/>
    <n v="1932.5"/>
    <n v="1.5456662354463132E-2"/>
    <n v="0.9845381630012936"/>
    <x v="2"/>
    <n v="2477.56"/>
  </r>
  <r>
    <x v="3679"/>
    <x v="2"/>
    <x v="2"/>
    <x v="4"/>
    <x v="1"/>
    <x v="3668"/>
    <n v="1887.14"/>
    <n v="283.07"/>
    <n v="1424.2"/>
    <n v="179.87"/>
    <n v="1604.0700000000002"/>
    <n v="0.11213351038296333"/>
    <n v="0.88786648961703662"/>
    <x v="0"/>
    <n v="269.59142857142859"/>
  </r>
  <r>
    <x v="3680"/>
    <x v="3"/>
    <x v="3"/>
    <x v="4"/>
    <x v="0"/>
    <x v="3669"/>
    <n v="9046.1"/>
    <n v="3618.44"/>
    <n v="4397.16"/>
    <n v="1030.51"/>
    <n v="5427.66"/>
    <n v="0.18986266641609828"/>
    <n v="0.81013917599849661"/>
    <x v="0"/>
    <n v="1292.3"/>
  </r>
  <r>
    <x v="3681"/>
    <x v="2"/>
    <x v="2"/>
    <x v="0"/>
    <x v="0"/>
    <x v="3670"/>
    <n v="4674.5"/>
    <n v="701.18"/>
    <n v="1650.84"/>
    <n v="2322.4899999999998"/>
    <n v="3973.32"/>
    <n v="0.58452125678274081"/>
    <n v="0.41548126000422814"/>
    <x v="0"/>
    <n v="934.9"/>
  </r>
  <r>
    <x v="3682"/>
    <x v="4"/>
    <x v="4"/>
    <x v="0"/>
    <x v="0"/>
    <x v="3671"/>
    <n v="12802.96"/>
    <n v="3456.8"/>
    <n v="2973.71"/>
    <n v="6372.46"/>
    <n v="9346.16"/>
    <n v="0.6818265469454835"/>
    <n v="0.31817452301265975"/>
    <x v="0"/>
    <n v="2560.5919999999996"/>
  </r>
  <r>
    <x v="3683"/>
    <x v="0"/>
    <x v="7"/>
    <x v="7"/>
    <x v="1"/>
    <x v="3672"/>
    <n v="966.47"/>
    <n v="96.65"/>
    <n v="332.29"/>
    <n v="537.53"/>
    <n v="869.82"/>
    <n v="0.61797843231933036"/>
    <n v="0.38202156768066958"/>
    <x v="0"/>
    <n v="966.47"/>
  </r>
  <r>
    <x v="3684"/>
    <x v="4"/>
    <x v="5"/>
    <x v="1"/>
    <x v="1"/>
    <x v="3673"/>
    <n v="2789.61"/>
    <n v="613.71"/>
    <n v="1782.07"/>
    <n v="393.83"/>
    <n v="2175.9"/>
    <n v="0.18099636931844293"/>
    <n v="0.81900363068155702"/>
    <x v="0"/>
    <n v="1394.8050000000001"/>
  </r>
  <r>
    <x v="3685"/>
    <x v="1"/>
    <x v="1"/>
    <x v="1"/>
    <x v="1"/>
    <x v="3674"/>
    <n v="2744.14"/>
    <n v="686.03"/>
    <n v="1637.51"/>
    <n v="420.6"/>
    <n v="2058.1099999999997"/>
    <n v="0.20436225468998259"/>
    <n v="0.79563774531001752"/>
    <x v="0"/>
    <n v="1372.07"/>
  </r>
  <r>
    <x v="3686"/>
    <x v="3"/>
    <x v="3"/>
    <x v="6"/>
    <x v="2"/>
    <x v="3675"/>
    <n v="7682.03"/>
    <n v="2688.71"/>
    <n v="2847.2"/>
    <n v="2146.12"/>
    <n v="4993.32"/>
    <n v="0.4297982104091066"/>
    <n v="0.5702017895908934"/>
    <x v="0"/>
    <n v="2560.6766666666667"/>
  </r>
  <r>
    <x v="3687"/>
    <x v="1"/>
    <x v="1"/>
    <x v="2"/>
    <x v="2"/>
    <x v="3676"/>
    <n v="5951.76"/>
    <n v="1487.94"/>
    <n v="4818.1400000000003"/>
    <n v="-354.32"/>
    <n v="4463.82"/>
    <n v="-7.9375960500199391E-2"/>
    <n v="1.0793759605001996"/>
    <x v="1"/>
    <n v="991.96"/>
  </r>
  <r>
    <x v="3688"/>
    <x v="0"/>
    <x v="7"/>
    <x v="2"/>
    <x v="0"/>
    <x v="3677"/>
    <n v="1952.39"/>
    <n v="195.24"/>
    <n v="728.65"/>
    <n v="1028.51"/>
    <n v="1757.15"/>
    <n v="0.58532851492473603"/>
    <n v="0.41467717610904015"/>
    <x v="0"/>
    <n v="325.39833333333337"/>
  </r>
  <r>
    <x v="3689"/>
    <x v="3"/>
    <x v="3"/>
    <x v="5"/>
    <x v="0"/>
    <x v="3678"/>
    <n v="5623.12"/>
    <n v="1968.09"/>
    <n v="5336.34"/>
    <n v="-1681.31"/>
    <n v="3655.0299999999997"/>
    <n v="-0.45999896033685089"/>
    <n v="1.4599989603368511"/>
    <x v="1"/>
    <n v="702.89"/>
  </r>
  <r>
    <x v="3690"/>
    <x v="3"/>
    <x v="6"/>
    <x v="2"/>
    <x v="0"/>
    <x v="3679"/>
    <n v="14036.19"/>
    <n v="5614.48"/>
    <n v="4358.37"/>
    <n v="4063.35"/>
    <n v="8421.7100000000009"/>
    <n v="0.48248514850309493"/>
    <n v="0.51751603890421294"/>
    <x v="0"/>
    <n v="2339.3650000000002"/>
  </r>
  <r>
    <x v="3691"/>
    <x v="0"/>
    <x v="7"/>
    <x v="3"/>
    <x v="1"/>
    <x v="3680"/>
    <n v="1390.1"/>
    <n v="139.01"/>
    <n v="545.51"/>
    <n v="705.58"/>
    <n v="1251.0899999999999"/>
    <n v="0.56397221622744975"/>
    <n v="0.43602778377255036"/>
    <x v="0"/>
    <n v="347.52499999999998"/>
  </r>
  <r>
    <x v="3692"/>
    <x v="2"/>
    <x v="2"/>
    <x v="1"/>
    <x v="2"/>
    <x v="3681"/>
    <n v="2188.42"/>
    <n v="328.26"/>
    <n v="841.64"/>
    <n v="1018.52"/>
    <n v="1860.16"/>
    <n v="0.5475442972647514"/>
    <n v="0.45245570273524854"/>
    <x v="0"/>
    <n v="1094.21"/>
  </r>
  <r>
    <x v="3693"/>
    <x v="1"/>
    <x v="1"/>
    <x v="6"/>
    <x v="1"/>
    <x v="3682"/>
    <n v="6862.39"/>
    <n v="1715.6"/>
    <n v="2207.41"/>
    <n v="2939.37"/>
    <n v="5146.7900000000009"/>
    <n v="0.57110742812510307"/>
    <n v="0.42889062891627588"/>
    <x v="0"/>
    <n v="2287.4633333333336"/>
  </r>
  <r>
    <x v="3694"/>
    <x v="1"/>
    <x v="1"/>
    <x v="0"/>
    <x v="2"/>
    <x v="3683"/>
    <n v="8356.51"/>
    <n v="2506.9499999999998"/>
    <n v="3234.49"/>
    <n v="2615.0700000000002"/>
    <n v="5849.56"/>
    <n v="0.44705413740520655"/>
    <n v="0.55294586259479339"/>
    <x v="0"/>
    <n v="1671.3020000000001"/>
  </r>
  <r>
    <x v="3695"/>
    <x v="2"/>
    <x v="2"/>
    <x v="4"/>
    <x v="0"/>
    <x v="3684"/>
    <n v="1083.81"/>
    <n v="162.57"/>
    <n v="1028.54"/>
    <n v="-107.3"/>
    <n v="921.24"/>
    <n v="-0.11647344882983804"/>
    <n v="1.116473448829838"/>
    <x v="1"/>
    <n v="154.82999999999998"/>
  </r>
  <r>
    <x v="3696"/>
    <x v="0"/>
    <x v="7"/>
    <x v="2"/>
    <x v="0"/>
    <x v="3685"/>
    <n v="426.47"/>
    <n v="42.65"/>
    <n v="404.72"/>
    <n v="-20.9"/>
    <n v="383.82000000000005"/>
    <n v="-5.4452607993330196E-2"/>
    <n v="1.0544526079933301"/>
    <x v="1"/>
    <n v="71.078333333333333"/>
  </r>
  <r>
    <x v="3697"/>
    <x v="0"/>
    <x v="0"/>
    <x v="0"/>
    <x v="0"/>
    <x v="3686"/>
    <n v="2725.67"/>
    <n v="272.57"/>
    <n v="605.4"/>
    <n v="1847.71"/>
    <n v="2453.1"/>
    <n v="0.75321430027312386"/>
    <n v="0.24678977620154091"/>
    <x v="0"/>
    <n v="545.13400000000001"/>
  </r>
  <r>
    <x v="3698"/>
    <x v="1"/>
    <x v="1"/>
    <x v="0"/>
    <x v="1"/>
    <x v="3687"/>
    <n v="3884.89"/>
    <n v="971.22"/>
    <n v="3686.76"/>
    <n v="-773.09"/>
    <n v="2913.67"/>
    <n v="-0.26533203828848156"/>
    <n v="1.2653320382884816"/>
    <x v="1"/>
    <n v="776.97799999999995"/>
  </r>
  <r>
    <x v="3699"/>
    <x v="4"/>
    <x v="4"/>
    <x v="7"/>
    <x v="1"/>
    <x v="3688"/>
    <n v="4344.03"/>
    <n v="955.69"/>
    <n v="1299.26"/>
    <n v="2089.08"/>
    <n v="3388.3399999999997"/>
    <n v="0.61654969690172767"/>
    <n v="0.38345030309827233"/>
    <x v="0"/>
    <n v="4344.03"/>
  </r>
  <r>
    <x v="3700"/>
    <x v="2"/>
    <x v="2"/>
    <x v="3"/>
    <x v="1"/>
    <x v="3689"/>
    <n v="2496.2800000000002"/>
    <n v="374.44"/>
    <n v="989.6"/>
    <n v="1132.23"/>
    <n v="2121.84"/>
    <n v="0.53360762357199409"/>
    <n v="0.46638766353730721"/>
    <x v="0"/>
    <n v="624.07000000000005"/>
  </r>
  <r>
    <x v="3701"/>
    <x v="2"/>
    <x v="2"/>
    <x v="6"/>
    <x v="0"/>
    <x v="3690"/>
    <n v="2500.35"/>
    <n v="375.05"/>
    <n v="1046.3699999999999"/>
    <n v="1078.93"/>
    <n v="2125.2999999999997"/>
    <n v="0.50766009504540544"/>
    <n v="0.49233990495459468"/>
    <x v="0"/>
    <n v="833.44999999999993"/>
  </r>
  <r>
    <x v="3702"/>
    <x v="3"/>
    <x v="6"/>
    <x v="3"/>
    <x v="0"/>
    <x v="3691"/>
    <n v="5353.24"/>
    <n v="1873.64"/>
    <n v="3596.12"/>
    <n v="-116.51"/>
    <n v="3479.5999999999995"/>
    <n v="-3.3483733762501446E-2"/>
    <n v="1.0334866076560525"/>
    <x v="1"/>
    <n v="1338.31"/>
  </r>
  <r>
    <x v="3703"/>
    <x v="1"/>
    <x v="1"/>
    <x v="7"/>
    <x v="1"/>
    <x v="3692"/>
    <n v="3900.38"/>
    <n v="975.1"/>
    <n v="1583.59"/>
    <n v="1341.7"/>
    <n v="2925.28"/>
    <n v="0.45865694907837878"/>
    <n v="0.54134646939780118"/>
    <x v="0"/>
    <n v="3900.38"/>
  </r>
  <r>
    <x v="3704"/>
    <x v="0"/>
    <x v="0"/>
    <x v="6"/>
    <x v="2"/>
    <x v="3693"/>
    <n v="417.41"/>
    <n v="41.74"/>
    <n v="396.12"/>
    <n v="-20.45"/>
    <n v="375.67"/>
    <n v="-5.4436074214070859E-2"/>
    <n v="1.0544360742140708"/>
    <x v="1"/>
    <n v="139.13666666666668"/>
  </r>
  <r>
    <x v="3705"/>
    <x v="0"/>
    <x v="7"/>
    <x v="6"/>
    <x v="1"/>
    <x v="3694"/>
    <n v="830.66"/>
    <n v="83.07"/>
    <n v="592.30999999999995"/>
    <n v="155.28"/>
    <n v="747.58999999999992"/>
    <n v="0.20770743321874291"/>
    <n v="0.79229256678125715"/>
    <x v="0"/>
    <n v="276.88666666666666"/>
  </r>
  <r>
    <x v="3706"/>
    <x v="4"/>
    <x v="5"/>
    <x v="1"/>
    <x v="2"/>
    <x v="3695"/>
    <n v="4030.31"/>
    <n v="886.67"/>
    <n v="1586.67"/>
    <n v="1556.97"/>
    <n v="3143.64"/>
    <n v="0.4952761766614498"/>
    <n v="0.50472382333855026"/>
    <x v="0"/>
    <n v="2015.155"/>
  </r>
  <r>
    <x v="3707"/>
    <x v="0"/>
    <x v="7"/>
    <x v="3"/>
    <x v="0"/>
    <x v="3696"/>
    <n v="1194"/>
    <n v="119.4"/>
    <n v="640.86"/>
    <n v="433.74"/>
    <n v="1074.5999999999999"/>
    <n v="0.40362925739810168"/>
    <n v="0.59637074260189848"/>
    <x v="0"/>
    <n v="298.5"/>
  </r>
  <r>
    <x v="3708"/>
    <x v="0"/>
    <x v="7"/>
    <x v="3"/>
    <x v="2"/>
    <x v="3697"/>
    <n v="428.23"/>
    <n v="42.82"/>
    <n v="406.39"/>
    <n v="-20.98"/>
    <n v="385.41"/>
    <n v="-5.4435536182247474E-2"/>
    <n v="1.0544355361822473"/>
    <x v="1"/>
    <n v="107.0575"/>
  </r>
  <r>
    <x v="3709"/>
    <x v="0"/>
    <x v="0"/>
    <x v="1"/>
    <x v="2"/>
    <x v="3698"/>
    <n v="1532.09"/>
    <n v="153.21"/>
    <n v="437.09"/>
    <n v="941.79"/>
    <n v="1378.8799999999999"/>
    <n v="0.68301084938500811"/>
    <n v="0.31698915061499189"/>
    <x v="0"/>
    <n v="766.04499999999996"/>
  </r>
  <r>
    <x v="3710"/>
    <x v="2"/>
    <x v="2"/>
    <x v="5"/>
    <x v="0"/>
    <x v="3699"/>
    <n v="5230.6499999999996"/>
    <n v="784.6"/>
    <n v="2286.9"/>
    <n v="2159.15"/>
    <n v="4446.0499999999993"/>
    <n v="0.48563331496496903"/>
    <n v="0.51436668503503125"/>
    <x v="0"/>
    <n v="653.83124999999995"/>
  </r>
  <r>
    <x v="3711"/>
    <x v="1"/>
    <x v="1"/>
    <x v="0"/>
    <x v="0"/>
    <x v="3700"/>
    <n v="10767.14"/>
    <n v="3230.14"/>
    <n v="3896.28"/>
    <n v="3640.72"/>
    <n v="7537"/>
    <n v="0.4830463048958471"/>
    <n v="0.5169536951041529"/>
    <x v="0"/>
    <n v="2153.4279999999999"/>
  </r>
  <r>
    <x v="3712"/>
    <x v="4"/>
    <x v="4"/>
    <x v="7"/>
    <x v="1"/>
    <x v="3701"/>
    <n v="3446.54"/>
    <n v="758.24"/>
    <n v="1373.31"/>
    <n v="1314.98"/>
    <n v="2688.3"/>
    <n v="0.48914927649443884"/>
    <n v="0.5108470036826247"/>
    <x v="0"/>
    <n v="3446.54"/>
  </r>
  <r>
    <x v="3713"/>
    <x v="0"/>
    <x v="7"/>
    <x v="3"/>
    <x v="0"/>
    <x v="3702"/>
    <n v="2164.86"/>
    <n v="216.49"/>
    <n v="526.26"/>
    <n v="1422.11"/>
    <n v="1948.3700000000001"/>
    <n v="0.72989729876768772"/>
    <n v="0.27010270123231211"/>
    <x v="0"/>
    <n v="541.21500000000003"/>
  </r>
  <r>
    <x v="3714"/>
    <x v="1"/>
    <x v="1"/>
    <x v="1"/>
    <x v="1"/>
    <x v="3703"/>
    <n v="3822.99"/>
    <n v="955.75"/>
    <n v="1955.52"/>
    <n v="911.72"/>
    <n v="2867.24"/>
    <n v="0.31797826481215385"/>
    <n v="0.68202173518784615"/>
    <x v="0"/>
    <n v="1911.4949999999999"/>
  </r>
  <r>
    <x v="3715"/>
    <x v="4"/>
    <x v="5"/>
    <x v="4"/>
    <x v="0"/>
    <x v="3704"/>
    <n v="10172.91"/>
    <n v="2746.69"/>
    <n v="3110.24"/>
    <n v="4315.9799999999996"/>
    <n v="7426.2199999999993"/>
    <n v="0.58118127391862884"/>
    <n v="0.41881872608137116"/>
    <x v="0"/>
    <n v="1453.2728571428572"/>
  </r>
  <r>
    <x v="3716"/>
    <x v="4"/>
    <x v="5"/>
    <x v="5"/>
    <x v="0"/>
    <x v="3705"/>
    <n v="7003.79"/>
    <n v="1540.83"/>
    <n v="5662.05"/>
    <n v="-199.09"/>
    <n v="5462.96"/>
    <n v="-3.6443612986366364E-2"/>
    <n v="1.0364436129863663"/>
    <x v="1"/>
    <n v="875.47375"/>
  </r>
  <r>
    <x v="3717"/>
    <x v="4"/>
    <x v="5"/>
    <x v="6"/>
    <x v="1"/>
    <x v="3706"/>
    <n v="4871.33"/>
    <n v="1071.69"/>
    <n v="1857.09"/>
    <n v="1942.55"/>
    <n v="3799.64"/>
    <n v="0.51124580223389582"/>
    <n v="0.48875419776610413"/>
    <x v="0"/>
    <n v="1623.7766666666666"/>
  </r>
  <r>
    <x v="3718"/>
    <x v="3"/>
    <x v="6"/>
    <x v="2"/>
    <x v="1"/>
    <x v="3707"/>
    <n v="1550.67"/>
    <n v="542.74"/>
    <n v="1471.59"/>
    <n v="-463.65"/>
    <n v="1007.9300000000001"/>
    <n v="-0.46000218269125825"/>
    <n v="1.4600121040151597"/>
    <x v="1"/>
    <n v="258.44499999999999"/>
  </r>
  <r>
    <x v="3719"/>
    <x v="4"/>
    <x v="5"/>
    <x v="4"/>
    <x v="0"/>
    <x v="3708"/>
    <n v="7461.09"/>
    <n v="1641.44"/>
    <n v="4704.7700000000004"/>
    <n v="1114.8900000000001"/>
    <n v="5819.65"/>
    <n v="0.19157337640579764"/>
    <n v="0.80842834191059609"/>
    <x v="0"/>
    <n v="1065.8700000000001"/>
  </r>
  <r>
    <x v="3720"/>
    <x v="1"/>
    <x v="1"/>
    <x v="1"/>
    <x v="2"/>
    <x v="3709"/>
    <n v="5800.72"/>
    <n v="1450.18"/>
    <n v="2468.77"/>
    <n v="1881.77"/>
    <n v="4350.54"/>
    <n v="0.43253711033572845"/>
    <n v="0.56746288966427161"/>
    <x v="0"/>
    <n v="2900.36"/>
  </r>
  <r>
    <x v="3721"/>
    <x v="0"/>
    <x v="0"/>
    <x v="2"/>
    <x v="0"/>
    <x v="3710"/>
    <n v="1410.87"/>
    <n v="141.09"/>
    <n v="769.77"/>
    <n v="500.01"/>
    <n v="1269.78"/>
    <n v="0.39377687473420592"/>
    <n v="0.60622312526579403"/>
    <x v="0"/>
    <n v="235.14499999999998"/>
  </r>
  <r>
    <x v="3722"/>
    <x v="3"/>
    <x v="6"/>
    <x v="0"/>
    <x v="0"/>
    <x v="3711"/>
    <n v="8610.43"/>
    <n v="3444.17"/>
    <n v="4076.02"/>
    <n v="1090.24"/>
    <n v="5166.26"/>
    <n v="0.21103080371487304"/>
    <n v="0.78896919628512696"/>
    <x v="0"/>
    <n v="1722.086"/>
  </r>
  <r>
    <x v="3723"/>
    <x v="4"/>
    <x v="4"/>
    <x v="7"/>
    <x v="1"/>
    <x v="3712"/>
    <n v="2599.4499999999998"/>
    <n v="571.88"/>
    <n v="1374.29"/>
    <n v="653.29"/>
    <n v="2027.5699999999997"/>
    <n v="0.32220342577568223"/>
    <n v="0.67780150623652957"/>
    <x v="0"/>
    <n v="2599.4499999999998"/>
  </r>
  <r>
    <x v="3724"/>
    <x v="0"/>
    <x v="0"/>
    <x v="2"/>
    <x v="1"/>
    <x v="3713"/>
    <n v="919.23"/>
    <n v="91.92"/>
    <n v="848.2"/>
    <n v="-20.89"/>
    <n v="827.31000000000006"/>
    <n v="-2.5250510691276547E-2"/>
    <n v="1.0252505106912766"/>
    <x v="1"/>
    <n v="153.20500000000001"/>
  </r>
  <r>
    <x v="3725"/>
    <x v="3"/>
    <x v="3"/>
    <x v="5"/>
    <x v="0"/>
    <x v="3714"/>
    <n v="5754.99"/>
    <n v="2014.25"/>
    <n v="4647.95"/>
    <n v="-907.2"/>
    <n v="3740.74"/>
    <n v="-0.24251885990472477"/>
    <n v="1.242521533172581"/>
    <x v="1"/>
    <n v="719.37374999999997"/>
  </r>
  <r>
    <x v="3726"/>
    <x v="2"/>
    <x v="2"/>
    <x v="0"/>
    <x v="2"/>
    <x v="3715"/>
    <n v="2604.09"/>
    <n v="390.61"/>
    <n v="1610.04"/>
    <n v="603.42999999999995"/>
    <n v="2213.48"/>
    <n v="0.27261597123082204"/>
    <n v="0.7273795109962593"/>
    <x v="0"/>
    <n v="520.81799999999998"/>
  </r>
  <r>
    <x v="3727"/>
    <x v="2"/>
    <x v="2"/>
    <x v="2"/>
    <x v="2"/>
    <x v="3716"/>
    <n v="2088.84"/>
    <n v="313.33"/>
    <n v="1221.32"/>
    <n v="554.20000000000005"/>
    <n v="1775.5100000000002"/>
    <n v="0.312135668061571"/>
    <n v="0.68786996412298429"/>
    <x v="0"/>
    <n v="348.14000000000004"/>
  </r>
  <r>
    <x v="3728"/>
    <x v="3"/>
    <x v="3"/>
    <x v="6"/>
    <x v="2"/>
    <x v="3717"/>
    <n v="8587.35"/>
    <n v="3434.94"/>
    <n v="2394.48"/>
    <n v="2757.93"/>
    <n v="5152.41"/>
    <n v="0.53526990282217446"/>
    <n v="0.46473009717782554"/>
    <x v="0"/>
    <n v="2862.4500000000003"/>
  </r>
  <r>
    <x v="3729"/>
    <x v="1"/>
    <x v="1"/>
    <x v="6"/>
    <x v="0"/>
    <x v="3718"/>
    <n v="7854.59"/>
    <n v="1963.65"/>
    <n v="2539.29"/>
    <n v="3351.65"/>
    <n v="5890.9400000000005"/>
    <n v="0.56894994686756273"/>
    <n v="0.43105005313243722"/>
    <x v="0"/>
    <n v="2618.1966666666667"/>
  </r>
  <r>
    <x v="3730"/>
    <x v="2"/>
    <x v="2"/>
    <x v="5"/>
    <x v="0"/>
    <x v="3719"/>
    <n v="1240.8900000000001"/>
    <n v="186.13"/>
    <n v="1177.6099999999999"/>
    <n v="-122.85"/>
    <n v="1054.7600000000002"/>
    <n v="-0.11647199362888237"/>
    <n v="1.1164719936288821"/>
    <x v="1"/>
    <n v="155.11125000000001"/>
  </r>
  <r>
    <x v="3731"/>
    <x v="2"/>
    <x v="2"/>
    <x v="6"/>
    <x v="0"/>
    <x v="3720"/>
    <n v="3951.18"/>
    <n v="592.67999999999995"/>
    <n v="1099.3699999999999"/>
    <n v="2259.14"/>
    <n v="3358.5"/>
    <n v="0.672663391394968"/>
    <n v="0.32733958612475805"/>
    <x v="0"/>
    <n v="1317.06"/>
  </r>
  <r>
    <x v="3732"/>
    <x v="4"/>
    <x v="5"/>
    <x v="6"/>
    <x v="2"/>
    <x v="3721"/>
    <n v="7894.19"/>
    <n v="1736.72"/>
    <n v="2038.15"/>
    <n v="4119.32"/>
    <n v="6157.4699999999993"/>
    <n v="0.66899554524829197"/>
    <n v="0.33100445475170814"/>
    <x v="0"/>
    <n v="2631.3966666666665"/>
  </r>
  <r>
    <x v="3733"/>
    <x v="4"/>
    <x v="5"/>
    <x v="1"/>
    <x v="2"/>
    <x v="3722"/>
    <n v="1932.16"/>
    <n v="425.08"/>
    <n v="1595.77"/>
    <n v="-88.69"/>
    <n v="1507.0800000000002"/>
    <n v="-5.8848899859330617E-2"/>
    <n v="1.0588488998593304"/>
    <x v="1"/>
    <n v="966.08"/>
  </r>
  <r>
    <x v="3734"/>
    <x v="4"/>
    <x v="4"/>
    <x v="6"/>
    <x v="1"/>
    <x v="3723"/>
    <n v="4731.34"/>
    <n v="1040.8900000000001"/>
    <n v="2161.2399999999998"/>
    <n v="1529.2"/>
    <n v="3690.45"/>
    <n v="0.41436681163543743"/>
    <n v="0.58563047866791307"/>
    <x v="0"/>
    <n v="1577.1133333333335"/>
  </r>
  <r>
    <x v="3735"/>
    <x v="3"/>
    <x v="6"/>
    <x v="4"/>
    <x v="0"/>
    <x v="3724"/>
    <n v="10593.93"/>
    <n v="4237.57"/>
    <n v="4557.26"/>
    <n v="1799.1"/>
    <n v="6356.3600000000006"/>
    <n v="0.28303934956484522"/>
    <n v="0.71696065043515467"/>
    <x v="0"/>
    <n v="1513.4185714285716"/>
  </r>
  <r>
    <x v="3736"/>
    <x v="0"/>
    <x v="0"/>
    <x v="6"/>
    <x v="2"/>
    <x v="3725"/>
    <n v="588.55999999999995"/>
    <n v="58.86"/>
    <n v="494.3"/>
    <n v="35.4"/>
    <n v="529.69999999999993"/>
    <n v="6.6830281291296964E-2"/>
    <n v="0.93316971870870313"/>
    <x v="2"/>
    <n v="196.18666666666664"/>
  </r>
  <r>
    <x v="3737"/>
    <x v="0"/>
    <x v="7"/>
    <x v="4"/>
    <x v="0"/>
    <x v="3726"/>
    <n v="1438.58"/>
    <n v="143.86000000000001"/>
    <n v="803.69"/>
    <n v="491.04"/>
    <n v="1294.7199999999998"/>
    <n v="0.37926347009391997"/>
    <n v="0.6207442535837866"/>
    <x v="0"/>
    <n v="205.51142857142855"/>
  </r>
  <r>
    <x v="3738"/>
    <x v="1"/>
    <x v="1"/>
    <x v="1"/>
    <x v="1"/>
    <x v="3727"/>
    <n v="4393.25"/>
    <n v="1098.31"/>
    <n v="2263.94"/>
    <n v="1030.99"/>
    <n v="3294.94"/>
    <n v="0.31290099364480084"/>
    <n v="0.68709597139856871"/>
    <x v="0"/>
    <n v="2196.625"/>
  </r>
  <r>
    <x v="3739"/>
    <x v="1"/>
    <x v="1"/>
    <x v="6"/>
    <x v="0"/>
    <x v="3728"/>
    <n v="9334.52"/>
    <n v="2800.36"/>
    <n v="2440.6"/>
    <n v="4093.57"/>
    <n v="6534.16"/>
    <n v="0.62648756687929286"/>
    <n v="0.37351396353930727"/>
    <x v="0"/>
    <n v="3111.5066666666667"/>
  </r>
  <r>
    <x v="3740"/>
    <x v="1"/>
    <x v="1"/>
    <x v="5"/>
    <x v="0"/>
    <x v="3729"/>
    <n v="10483.82"/>
    <n v="3145.15"/>
    <n v="6031.99"/>
    <n v="1306.69"/>
    <n v="7338.67"/>
    <n v="0.17805542421174408"/>
    <n v="0.8219459384329858"/>
    <x v="0"/>
    <n v="1310.4775"/>
  </r>
  <r>
    <x v="3741"/>
    <x v="0"/>
    <x v="0"/>
    <x v="0"/>
    <x v="2"/>
    <x v="3730"/>
    <n v="1227.69"/>
    <n v="122.77"/>
    <n v="573.95000000000005"/>
    <n v="530.97"/>
    <n v="1104.92"/>
    <n v="0.48055062809977195"/>
    <n v="0.51944937190022811"/>
    <x v="0"/>
    <n v="245.53800000000001"/>
  </r>
  <r>
    <x v="3742"/>
    <x v="3"/>
    <x v="6"/>
    <x v="5"/>
    <x v="0"/>
    <x v="3731"/>
    <n v="2883.03"/>
    <n v="1009.06"/>
    <n v="2736"/>
    <n v="-862.03"/>
    <n v="1873.9700000000003"/>
    <n v="-0.46000202778059407"/>
    <n v="1.4600020277805938"/>
    <x v="1"/>
    <n v="360.37875000000003"/>
  </r>
  <r>
    <x v="3743"/>
    <x v="0"/>
    <x v="0"/>
    <x v="0"/>
    <x v="1"/>
    <x v="3732"/>
    <n v="567.41999999999996"/>
    <n v="56.74"/>
    <n v="538.48"/>
    <n v="-27.8"/>
    <n v="510.67999999999995"/>
    <n v="-5.4437220960288253E-2"/>
    <n v="1.0544372209602884"/>
    <x v="1"/>
    <n v="113.48399999999999"/>
  </r>
  <r>
    <x v="3744"/>
    <x v="4"/>
    <x v="4"/>
    <x v="3"/>
    <x v="1"/>
    <x v="3733"/>
    <n v="7220.65"/>
    <n v="1588.54"/>
    <n v="2519.2600000000002"/>
    <n v="3112.85"/>
    <n v="5632.11"/>
    <n v="0.55269694661503421"/>
    <n v="0.4473030533849659"/>
    <x v="0"/>
    <n v="1805.1624999999999"/>
  </r>
  <r>
    <x v="3745"/>
    <x v="4"/>
    <x v="5"/>
    <x v="0"/>
    <x v="0"/>
    <x v="3734"/>
    <n v="7521.01"/>
    <n v="1654.62"/>
    <n v="3141.04"/>
    <n v="2725.35"/>
    <n v="5866.39"/>
    <n v="0.46457020416303718"/>
    <n v="0.53542979583696271"/>
    <x v="0"/>
    <n v="1504.202"/>
  </r>
  <r>
    <x v="3746"/>
    <x v="0"/>
    <x v="0"/>
    <x v="7"/>
    <x v="1"/>
    <x v="3735"/>
    <n v="1069.7"/>
    <n v="106.97"/>
    <n v="285.39999999999998"/>
    <n v="677.33"/>
    <n v="962.73"/>
    <n v="0.70355135915573419"/>
    <n v="0.29644864084426575"/>
    <x v="0"/>
    <n v="1069.7"/>
  </r>
  <r>
    <x v="3747"/>
    <x v="0"/>
    <x v="0"/>
    <x v="7"/>
    <x v="1"/>
    <x v="3736"/>
    <n v="480.47"/>
    <n v="48.05"/>
    <n v="252.98"/>
    <n v="179.45"/>
    <n v="432.42"/>
    <n v="0.41499005596410893"/>
    <n v="0.58503306970075386"/>
    <x v="0"/>
    <n v="480.47"/>
  </r>
  <r>
    <x v="3748"/>
    <x v="2"/>
    <x v="2"/>
    <x v="7"/>
    <x v="1"/>
    <x v="3737"/>
    <n v="1091.25"/>
    <n v="163.69"/>
    <n v="608.37"/>
    <n v="319.19"/>
    <n v="927.56"/>
    <n v="0.34411790072879384"/>
    <n v="0.65588209927120622"/>
    <x v="0"/>
    <n v="1091.25"/>
  </r>
  <r>
    <x v="3749"/>
    <x v="4"/>
    <x v="5"/>
    <x v="1"/>
    <x v="1"/>
    <x v="535"/>
    <n v="4167.18"/>
    <n v="916.78"/>
    <n v="1857.6"/>
    <n v="1392.81"/>
    <n v="3250.4000000000005"/>
    <n v="0.42850418410041829"/>
    <n v="0.57149889244400676"/>
    <x v="0"/>
    <n v="2083.59"/>
  </r>
  <r>
    <x v="3750"/>
    <x v="2"/>
    <x v="2"/>
    <x v="5"/>
    <x v="0"/>
    <x v="3738"/>
    <n v="7183.83"/>
    <n v="1077.57"/>
    <n v="1523.74"/>
    <n v="4582.51"/>
    <n v="6106.26"/>
    <n v="0.75046100231565638"/>
    <n v="0.24953736002070007"/>
    <x v="0"/>
    <n v="897.97874999999999"/>
  </r>
  <r>
    <x v="3751"/>
    <x v="3"/>
    <x v="3"/>
    <x v="0"/>
    <x v="0"/>
    <x v="3739"/>
    <n v="2218.7600000000002"/>
    <n v="776.57"/>
    <n v="2105.61"/>
    <n v="-663.41"/>
    <n v="1442.19"/>
    <n v="-0.46000180281377623"/>
    <n v="1.4600087367129158"/>
    <x v="1"/>
    <n v="443.75200000000007"/>
  </r>
  <r>
    <x v="3752"/>
    <x v="0"/>
    <x v="7"/>
    <x v="5"/>
    <x v="0"/>
    <x v="3740"/>
    <n v="1876.21"/>
    <n v="187.62"/>
    <n v="884.61"/>
    <n v="803.98"/>
    <n v="1688.5900000000001"/>
    <n v="0.47612505107811842"/>
    <n v="0.52387494892188158"/>
    <x v="0"/>
    <n v="234.52625"/>
  </r>
  <r>
    <x v="3753"/>
    <x v="0"/>
    <x v="0"/>
    <x v="4"/>
    <x v="0"/>
    <x v="3741"/>
    <n v="2797.41"/>
    <n v="279.74"/>
    <n v="667.9"/>
    <n v="1849.76"/>
    <n v="2517.67"/>
    <n v="0.73471106221228355"/>
    <n v="0.26528496586129235"/>
    <x v="0"/>
    <n v="399.63"/>
  </r>
  <r>
    <x v="3754"/>
    <x v="0"/>
    <x v="0"/>
    <x v="7"/>
    <x v="1"/>
    <x v="3742"/>
    <n v="527.86"/>
    <n v="52.79"/>
    <n v="246.04"/>
    <n v="229.03"/>
    <n v="475.07"/>
    <n v="0.48209737512366602"/>
    <n v="0.51790262487633398"/>
    <x v="0"/>
    <n v="527.86"/>
  </r>
  <r>
    <x v="3755"/>
    <x v="3"/>
    <x v="6"/>
    <x v="3"/>
    <x v="1"/>
    <x v="3743"/>
    <n v="4643.46"/>
    <n v="1625.21"/>
    <n v="3399.12"/>
    <n v="-380.87"/>
    <n v="3018.25"/>
    <n v="-0.12618901681437919"/>
    <n v="1.1261890168143791"/>
    <x v="1"/>
    <n v="1160.865"/>
  </r>
  <r>
    <x v="3756"/>
    <x v="0"/>
    <x v="0"/>
    <x v="1"/>
    <x v="1"/>
    <x v="3744"/>
    <n v="613.39"/>
    <n v="61.34"/>
    <n v="440.62"/>
    <n v="111.43"/>
    <n v="552.04999999999995"/>
    <n v="0.20184765872656465"/>
    <n v="0.79815234127343548"/>
    <x v="0"/>
    <n v="306.69499999999999"/>
  </r>
  <r>
    <x v="3757"/>
    <x v="4"/>
    <x v="5"/>
    <x v="3"/>
    <x v="0"/>
    <x v="3745"/>
    <n v="7521.19"/>
    <n v="1654.66"/>
    <n v="3548.24"/>
    <n v="2318.29"/>
    <n v="5866.53"/>
    <n v="0.39517227389956244"/>
    <n v="0.60482772610043756"/>
    <x v="0"/>
    <n v="1880.2974999999999"/>
  </r>
  <r>
    <x v="3758"/>
    <x v="4"/>
    <x v="4"/>
    <x v="0"/>
    <x v="0"/>
    <x v="3746"/>
    <n v="10256.52"/>
    <n v="2769.26"/>
    <n v="2556.61"/>
    <n v="4930.6499999999996"/>
    <n v="7487.26"/>
    <n v="0.65853863763245823"/>
    <n v="0.34146136236754165"/>
    <x v="0"/>
    <n v="2051.3040000000001"/>
  </r>
  <r>
    <x v="3759"/>
    <x v="3"/>
    <x v="6"/>
    <x v="6"/>
    <x v="2"/>
    <x v="3747"/>
    <n v="10024.74"/>
    <n v="4009.89"/>
    <n v="2107.13"/>
    <n v="3907.71"/>
    <n v="6014.85"/>
    <n v="0.6496770493029751"/>
    <n v="0.35032128814517405"/>
    <x v="0"/>
    <n v="3341.58"/>
  </r>
  <r>
    <x v="3760"/>
    <x v="1"/>
    <x v="1"/>
    <x v="3"/>
    <x v="2"/>
    <x v="3298"/>
    <n v="7229.08"/>
    <n v="1807.27"/>
    <n v="2268.88"/>
    <n v="3152.93"/>
    <n v="5421.8099999999995"/>
    <n v="0.58152720217049292"/>
    <n v="0.41847279782950719"/>
    <x v="0"/>
    <n v="1807.27"/>
  </r>
  <r>
    <x v="3761"/>
    <x v="0"/>
    <x v="7"/>
    <x v="6"/>
    <x v="0"/>
    <x v="3748"/>
    <n v="2039.75"/>
    <n v="203.97"/>
    <n v="492.51"/>
    <n v="1343.27"/>
    <n v="1835.78"/>
    <n v="0.7317162187190186"/>
    <n v="0.2682837812809814"/>
    <x v="0"/>
    <n v="679.91666666666663"/>
  </r>
  <r>
    <x v="3762"/>
    <x v="2"/>
    <x v="2"/>
    <x v="1"/>
    <x v="2"/>
    <x v="3749"/>
    <n v="1524.54"/>
    <n v="228.68"/>
    <n v="845.03"/>
    <n v="450.83"/>
    <n v="1295.8599999999999"/>
    <n v="0.34790023613661969"/>
    <n v="0.65209976386338031"/>
    <x v="0"/>
    <n v="762.27"/>
  </r>
  <r>
    <x v="3763"/>
    <x v="3"/>
    <x v="3"/>
    <x v="3"/>
    <x v="0"/>
    <x v="3750"/>
    <n v="12322.4"/>
    <n v="4928.96"/>
    <n v="2980.45"/>
    <n v="4413"/>
    <n v="7393.44"/>
    <n v="0.59688047782899434"/>
    <n v="0.40312087472137464"/>
    <x v="0"/>
    <n v="3080.6"/>
  </r>
  <r>
    <x v="3764"/>
    <x v="1"/>
    <x v="1"/>
    <x v="3"/>
    <x v="2"/>
    <x v="3751"/>
    <n v="2194.13"/>
    <n v="548.53"/>
    <n v="2082.23"/>
    <n v="-436.63"/>
    <n v="1645.6000000000001"/>
    <n v="-0.26533179387457462"/>
    <n v="1.2653317938745745"/>
    <x v="1"/>
    <n v="548.53250000000003"/>
  </r>
  <r>
    <x v="3765"/>
    <x v="2"/>
    <x v="2"/>
    <x v="2"/>
    <x v="0"/>
    <x v="3752"/>
    <n v="6683.59"/>
    <n v="1002.54"/>
    <n v="1648.35"/>
    <n v="4032.7"/>
    <n v="5681.05"/>
    <n v="0.70985117187843794"/>
    <n v="0.29014882812156201"/>
    <x v="0"/>
    <n v="1113.9316666666666"/>
  </r>
  <r>
    <x v="3766"/>
    <x v="3"/>
    <x v="3"/>
    <x v="1"/>
    <x v="1"/>
    <x v="3753"/>
    <n v="3621.23"/>
    <n v="1267.43"/>
    <n v="2755.18"/>
    <n v="-401.38"/>
    <n v="2353.8000000000002"/>
    <n v="-0.17052425864559434"/>
    <n v="1.1705242586455942"/>
    <x v="1"/>
    <n v="1810.615"/>
  </r>
  <r>
    <x v="3767"/>
    <x v="3"/>
    <x v="6"/>
    <x v="1"/>
    <x v="2"/>
    <x v="3754"/>
    <n v="2693.6"/>
    <n v="942.76"/>
    <n v="1747.82"/>
    <n v="3.02"/>
    <n v="1750.84"/>
    <n v="1.7248863402709559E-3"/>
    <n v="0.9982751136597291"/>
    <x v="2"/>
    <n v="1346.8"/>
  </r>
  <r>
    <x v="3768"/>
    <x v="1"/>
    <x v="1"/>
    <x v="7"/>
    <x v="1"/>
    <x v="3755"/>
    <n v="2594.63"/>
    <n v="648.66"/>
    <n v="1227.43"/>
    <n v="718.54"/>
    <n v="1945.9700000000003"/>
    <n v="0.36924515794179757"/>
    <n v="0.63075484205820231"/>
    <x v="0"/>
    <n v="2594.63"/>
  </r>
  <r>
    <x v="3769"/>
    <x v="0"/>
    <x v="0"/>
    <x v="0"/>
    <x v="0"/>
    <x v="3756"/>
    <n v="1247.9000000000001"/>
    <n v="124.79"/>
    <n v="578.92999999999995"/>
    <n v="544.17999999999995"/>
    <n v="1123.1100000000001"/>
    <n v="0.48452956522513368"/>
    <n v="0.51547043477486609"/>
    <x v="0"/>
    <n v="249.58"/>
  </r>
  <r>
    <x v="3770"/>
    <x v="0"/>
    <x v="0"/>
    <x v="3"/>
    <x v="0"/>
    <x v="3757"/>
    <n v="2946.99"/>
    <n v="294.7"/>
    <n v="421.94"/>
    <n v="2230.35"/>
    <n v="2652.29"/>
    <n v="0.84091483208849704"/>
    <n v="0.1590851679115029"/>
    <x v="0"/>
    <n v="736.74749999999995"/>
  </r>
  <r>
    <x v="3771"/>
    <x v="4"/>
    <x v="4"/>
    <x v="5"/>
    <x v="0"/>
    <x v="3758"/>
    <n v="12945.52"/>
    <n v="3495.29"/>
    <n v="5710.18"/>
    <n v="3740.05"/>
    <n v="9450.23"/>
    <n v="0.39576285444904519"/>
    <n v="0.60423714555095487"/>
    <x v="0"/>
    <n v="1618.19"/>
  </r>
  <r>
    <x v="3772"/>
    <x v="2"/>
    <x v="2"/>
    <x v="3"/>
    <x v="1"/>
    <x v="3759"/>
    <n v="1321.83"/>
    <n v="198.27"/>
    <n v="1021.67"/>
    <n v="101.89"/>
    <n v="1123.56"/>
    <n v="9.0684965644914378E-2"/>
    <n v="0.90931503435508565"/>
    <x v="2"/>
    <n v="330.45749999999998"/>
  </r>
  <r>
    <x v="3773"/>
    <x v="2"/>
    <x v="2"/>
    <x v="4"/>
    <x v="0"/>
    <x v="3760"/>
    <n v="1351.06"/>
    <n v="202.66"/>
    <n v="1282.1500000000001"/>
    <n v="-133.75"/>
    <n v="1148.3999999999999"/>
    <n v="-0.11646638801811217"/>
    <n v="1.1164663880181123"/>
    <x v="1"/>
    <n v="193.00857142857143"/>
  </r>
  <r>
    <x v="3774"/>
    <x v="4"/>
    <x v="4"/>
    <x v="1"/>
    <x v="2"/>
    <x v="3761"/>
    <n v="6821.09"/>
    <n v="1500.64"/>
    <n v="1783.52"/>
    <n v="3536.94"/>
    <n v="5320.45"/>
    <n v="0.66478211429484346"/>
    <n v="0.33521976524542096"/>
    <x v="0"/>
    <n v="3410.5450000000001"/>
  </r>
  <r>
    <x v="3775"/>
    <x v="3"/>
    <x v="3"/>
    <x v="5"/>
    <x v="0"/>
    <x v="3762"/>
    <n v="5190.49"/>
    <n v="1816.67"/>
    <n v="4377.38"/>
    <n v="-1003.56"/>
    <n v="3373.8199999999997"/>
    <n v="-0.29745511023113269"/>
    <n v="1.2974551102311329"/>
    <x v="1"/>
    <n v="648.81124999999997"/>
  </r>
  <r>
    <x v="3776"/>
    <x v="0"/>
    <x v="7"/>
    <x v="1"/>
    <x v="1"/>
    <x v="3763"/>
    <n v="417.17"/>
    <n v="41.72"/>
    <n v="320.91000000000003"/>
    <n v="54.54"/>
    <n v="375.45000000000005"/>
    <n v="0.14526568118258087"/>
    <n v="0.85473431881741901"/>
    <x v="0"/>
    <n v="208.58500000000001"/>
  </r>
  <r>
    <x v="3777"/>
    <x v="4"/>
    <x v="4"/>
    <x v="0"/>
    <x v="0"/>
    <x v="3764"/>
    <n v="10922.86"/>
    <n v="2949.17"/>
    <n v="2976.66"/>
    <n v="4997.03"/>
    <n v="7973.6900000000005"/>
    <n v="0.62668977600082265"/>
    <n v="0.37331022399917724"/>
    <x v="0"/>
    <n v="2184.5720000000001"/>
  </r>
  <r>
    <x v="3778"/>
    <x v="1"/>
    <x v="1"/>
    <x v="1"/>
    <x v="1"/>
    <x v="3765"/>
    <n v="6654.49"/>
    <n v="1663.62"/>
    <n v="2209.89"/>
    <n v="2780.98"/>
    <n v="4990.87"/>
    <n v="0.55721347179950587"/>
    <n v="0.44278652820049408"/>
    <x v="0"/>
    <n v="3327.2449999999999"/>
  </r>
  <r>
    <x v="3779"/>
    <x v="4"/>
    <x v="4"/>
    <x v="6"/>
    <x v="2"/>
    <x v="3766"/>
    <n v="12806.69"/>
    <n v="3457.81"/>
    <n v="3042.54"/>
    <n v="6306.34"/>
    <n v="9348.880000000001"/>
    <n v="0.67455566870042183"/>
    <n v="0.32544433129957812"/>
    <x v="0"/>
    <n v="4268.8966666666665"/>
  </r>
  <r>
    <x v="3780"/>
    <x v="4"/>
    <x v="4"/>
    <x v="6"/>
    <x v="2"/>
    <x v="3767"/>
    <n v="9130.92"/>
    <n v="2465.35"/>
    <n v="2496.6799999999998"/>
    <n v="4168.8900000000003"/>
    <n v="6665.57"/>
    <n v="0.62543638428521497"/>
    <n v="0.37456361571478508"/>
    <x v="0"/>
    <n v="3043.64"/>
  </r>
  <r>
    <x v="3781"/>
    <x v="3"/>
    <x v="6"/>
    <x v="2"/>
    <x v="0"/>
    <x v="3768"/>
    <n v="10502.06"/>
    <n v="4200.82"/>
    <n v="4187.3999999999996"/>
    <n v="2113.84"/>
    <n v="6301.24"/>
    <n v="0.33546413086947968"/>
    <n v="0.66453586913052032"/>
    <x v="0"/>
    <n v="1750.3433333333332"/>
  </r>
  <r>
    <x v="3782"/>
    <x v="2"/>
    <x v="2"/>
    <x v="6"/>
    <x v="2"/>
    <x v="3769"/>
    <n v="1264.96"/>
    <n v="189.74"/>
    <n v="722.62"/>
    <n v="352.6"/>
    <n v="1075.22"/>
    <n v="0.32793288815312216"/>
    <n v="0.67206711184687784"/>
    <x v="0"/>
    <n v="421.65333333333336"/>
  </r>
  <r>
    <x v="3783"/>
    <x v="4"/>
    <x v="4"/>
    <x v="6"/>
    <x v="1"/>
    <x v="3770"/>
    <n v="4134.21"/>
    <n v="909.53"/>
    <n v="2868.93"/>
    <n v="355.76"/>
    <n v="3224.6800000000003"/>
    <n v="0.11032412518451441"/>
    <n v="0.88967897589838363"/>
    <x v="0"/>
    <n v="1378.07"/>
  </r>
  <r>
    <x v="3784"/>
    <x v="3"/>
    <x v="3"/>
    <x v="0"/>
    <x v="0"/>
    <x v="3771"/>
    <n v="9126.25"/>
    <n v="3650.5"/>
    <n v="2728.79"/>
    <n v="2746.96"/>
    <n v="5475.75"/>
    <n v="0.5016591334520385"/>
    <n v="0.49834086654796145"/>
    <x v="0"/>
    <n v="1825.25"/>
  </r>
  <r>
    <x v="3785"/>
    <x v="3"/>
    <x v="3"/>
    <x v="3"/>
    <x v="0"/>
    <x v="3772"/>
    <n v="1839.87"/>
    <n v="643.96"/>
    <n v="1746.04"/>
    <n v="-550.12"/>
    <n v="1195.9099999999999"/>
    <n v="-0.4600011706566548"/>
    <n v="1.4600095324899032"/>
    <x v="1"/>
    <n v="459.96749999999997"/>
  </r>
  <r>
    <x v="3786"/>
    <x v="4"/>
    <x v="5"/>
    <x v="6"/>
    <x v="1"/>
    <x v="3773"/>
    <n v="3474.57"/>
    <n v="764.41"/>
    <n v="2471.0500000000002"/>
    <n v="239.12"/>
    <n v="2710.1600000000003"/>
    <n v="8.8230953154057323E-2"/>
    <n v="0.91177273666499392"/>
    <x v="2"/>
    <n v="1158.19"/>
  </r>
  <r>
    <x v="3787"/>
    <x v="4"/>
    <x v="4"/>
    <x v="5"/>
    <x v="0"/>
    <x v="3774"/>
    <n v="9466.51"/>
    <n v="2555.96"/>
    <n v="3784.54"/>
    <n v="3126.02"/>
    <n v="6910.55"/>
    <n v="0.45235473298073237"/>
    <n v="0.54764671408209187"/>
    <x v="0"/>
    <n v="1183.31375"/>
  </r>
  <r>
    <x v="3788"/>
    <x v="3"/>
    <x v="6"/>
    <x v="2"/>
    <x v="1"/>
    <x v="3775"/>
    <n v="1181.9100000000001"/>
    <n v="413.67"/>
    <n v="1121.6300000000001"/>
    <n v="-353.39"/>
    <n v="768.24"/>
    <n v="-0.45999947932937624"/>
    <n v="1.4599994793293765"/>
    <x v="1"/>
    <n v="196.98500000000001"/>
  </r>
  <r>
    <x v="3789"/>
    <x v="0"/>
    <x v="7"/>
    <x v="1"/>
    <x v="2"/>
    <x v="3776"/>
    <n v="1502.17"/>
    <n v="150.22"/>
    <n v="502.92"/>
    <n v="849.04"/>
    <n v="1351.95"/>
    <n v="0.62801139095380742"/>
    <n v="0.37199600576944414"/>
    <x v="0"/>
    <n v="751.08500000000004"/>
  </r>
  <r>
    <x v="3790"/>
    <x v="1"/>
    <x v="1"/>
    <x v="6"/>
    <x v="0"/>
    <x v="3777"/>
    <n v="11641.51"/>
    <n v="3492.45"/>
    <n v="2270.84"/>
    <n v="5878.21"/>
    <n v="8149.06"/>
    <n v="0.72133595776690806"/>
    <n v="0.27866281509769225"/>
    <x v="0"/>
    <n v="3880.5033333333336"/>
  </r>
  <r>
    <x v="3791"/>
    <x v="2"/>
    <x v="2"/>
    <x v="2"/>
    <x v="0"/>
    <x v="3778"/>
    <n v="3355.67"/>
    <n v="503.35"/>
    <n v="1307.8800000000001"/>
    <n v="1544.44"/>
    <n v="2852.32"/>
    <n v="0.5414679979805912"/>
    <n v="0.45853200201940875"/>
    <x v="0"/>
    <n v="559.27833333333331"/>
  </r>
  <r>
    <x v="3792"/>
    <x v="1"/>
    <x v="1"/>
    <x v="0"/>
    <x v="0"/>
    <x v="3779"/>
    <n v="12177.63"/>
    <n v="3653.29"/>
    <n v="2743.03"/>
    <n v="5781.31"/>
    <n v="8524.34"/>
    <n v="0.67821203753017834"/>
    <n v="0.32178796246982172"/>
    <x v="0"/>
    <n v="2435.5259999999998"/>
  </r>
  <r>
    <x v="3793"/>
    <x v="0"/>
    <x v="7"/>
    <x v="4"/>
    <x v="1"/>
    <x v="3780"/>
    <n v="1224.1199999999999"/>
    <n v="122.41"/>
    <n v="880.3"/>
    <n v="221.41"/>
    <n v="1101.7099999999998"/>
    <n v="0.20096940211126343"/>
    <n v="0.79903059788873665"/>
    <x v="0"/>
    <n v="174.87428571428569"/>
  </r>
  <r>
    <x v="3794"/>
    <x v="1"/>
    <x v="1"/>
    <x v="4"/>
    <x v="1"/>
    <x v="3781"/>
    <n v="6789.68"/>
    <n v="1697.42"/>
    <n v="3405.61"/>
    <n v="1686.65"/>
    <n v="5092.26"/>
    <n v="0.33121835884263567"/>
    <n v="0.66878164115736427"/>
    <x v="0"/>
    <n v="969.95428571428579"/>
  </r>
  <r>
    <x v="3795"/>
    <x v="0"/>
    <x v="0"/>
    <x v="4"/>
    <x v="0"/>
    <x v="3782"/>
    <n v="1322.01"/>
    <n v="132.19999999999999"/>
    <n v="957.3"/>
    <n v="232.51"/>
    <n v="1189.81"/>
    <n v="0.19541775577613232"/>
    <n v="0.8045822442238677"/>
    <x v="0"/>
    <n v="188.85857142857142"/>
  </r>
  <r>
    <x v="3796"/>
    <x v="0"/>
    <x v="7"/>
    <x v="1"/>
    <x v="1"/>
    <x v="3783"/>
    <n v="611.62"/>
    <n v="61.16"/>
    <n v="486.55"/>
    <n v="63.9"/>
    <n v="550.46"/>
    <n v="0.116084729135632"/>
    <n v="0.88389710424009005"/>
    <x v="0"/>
    <n v="305.81"/>
  </r>
  <r>
    <x v="3797"/>
    <x v="4"/>
    <x v="5"/>
    <x v="2"/>
    <x v="0"/>
    <x v="3784"/>
    <n v="14885.72"/>
    <n v="4019.14"/>
    <n v="4621.0200000000004"/>
    <n v="6245.56"/>
    <n v="10866.58"/>
    <n v="0.57474936916674801"/>
    <n v="0.4252506308332521"/>
    <x v="0"/>
    <n v="2480.9533333333334"/>
  </r>
  <r>
    <x v="3798"/>
    <x v="4"/>
    <x v="4"/>
    <x v="6"/>
    <x v="2"/>
    <x v="3785"/>
    <n v="6611.83"/>
    <n v="1454.6"/>
    <n v="1902.45"/>
    <n v="3254.78"/>
    <n v="5157.2299999999996"/>
    <n v="0.63111011143579021"/>
    <n v="0.3688898885642099"/>
    <x v="0"/>
    <n v="2203.9433333333332"/>
  </r>
  <r>
    <x v="3799"/>
    <x v="3"/>
    <x v="3"/>
    <x v="3"/>
    <x v="0"/>
    <x v="3786"/>
    <n v="6209.38"/>
    <n v="2173.2800000000002"/>
    <n v="3245.98"/>
    <n v="790.12"/>
    <n v="4036.1"/>
    <n v="0.1957632367879884"/>
    <n v="0.80423676321201165"/>
    <x v="0"/>
    <n v="1552.345"/>
  </r>
  <r>
    <x v="3800"/>
    <x v="0"/>
    <x v="7"/>
    <x v="1"/>
    <x v="2"/>
    <x v="3787"/>
    <n v="2339.6"/>
    <n v="233.96"/>
    <n v="308.98"/>
    <n v="1796.67"/>
    <n v="2105.64"/>
    <n v="0.85326551547273044"/>
    <n v="0.14673923367717182"/>
    <x v="0"/>
    <n v="1169.8"/>
  </r>
  <r>
    <x v="3801"/>
    <x v="4"/>
    <x v="5"/>
    <x v="1"/>
    <x v="1"/>
    <x v="3788"/>
    <n v="6577.3"/>
    <n v="1447.01"/>
    <n v="2057.7800000000002"/>
    <n v="3072.52"/>
    <n v="5130.29"/>
    <n v="0.59889791805141623"/>
    <n v="0.40110403115613352"/>
    <x v="0"/>
    <n v="3288.65"/>
  </r>
  <r>
    <x v="3802"/>
    <x v="3"/>
    <x v="6"/>
    <x v="4"/>
    <x v="0"/>
    <x v="3789"/>
    <n v="5667.48"/>
    <n v="1983.62"/>
    <n v="5378.44"/>
    <n v="-1694.58"/>
    <n v="3683.8599999999997"/>
    <n v="-0.46000119439935289"/>
    <n v="1.4600011943993529"/>
    <x v="1"/>
    <n v="809.64"/>
  </r>
  <r>
    <x v="3803"/>
    <x v="0"/>
    <x v="7"/>
    <x v="3"/>
    <x v="0"/>
    <x v="3790"/>
    <n v="2260.2800000000002"/>
    <n v="226.03"/>
    <n v="583.79"/>
    <n v="1450.46"/>
    <n v="2034.2500000000002"/>
    <n v="0.71301954037114412"/>
    <n v="0.28698045962885577"/>
    <x v="0"/>
    <n v="565.07000000000005"/>
  </r>
  <r>
    <x v="3804"/>
    <x v="3"/>
    <x v="3"/>
    <x v="4"/>
    <x v="0"/>
    <x v="3791"/>
    <n v="11857.82"/>
    <n v="4743.13"/>
    <n v="5531.11"/>
    <n v="1583.58"/>
    <n v="7114.69"/>
    <n v="0.22257891770407426"/>
    <n v="0.77742108229592577"/>
    <x v="0"/>
    <n v="1693.9742857142858"/>
  </r>
  <r>
    <x v="3805"/>
    <x v="0"/>
    <x v="7"/>
    <x v="1"/>
    <x v="1"/>
    <x v="3792"/>
    <n v="1053.46"/>
    <n v="105.35"/>
    <n v="461.16"/>
    <n v="486.95"/>
    <n v="948.11"/>
    <n v="0.5136007425298752"/>
    <n v="0.4863992574701248"/>
    <x v="0"/>
    <n v="526.73"/>
  </r>
  <r>
    <x v="3806"/>
    <x v="2"/>
    <x v="2"/>
    <x v="6"/>
    <x v="2"/>
    <x v="3793"/>
    <n v="2843.07"/>
    <n v="426.46"/>
    <n v="850.02"/>
    <n v="1566.59"/>
    <n v="2416.61"/>
    <n v="0.64825933849483364"/>
    <n v="0.35174066150516631"/>
    <x v="0"/>
    <n v="947.69"/>
  </r>
  <r>
    <x v="3807"/>
    <x v="2"/>
    <x v="2"/>
    <x v="4"/>
    <x v="0"/>
    <x v="3794"/>
    <n v="4043.93"/>
    <n v="606.59"/>
    <n v="1790.65"/>
    <n v="1646.69"/>
    <n v="3437.3399999999997"/>
    <n v="0.47905938894610373"/>
    <n v="0.52094061105389644"/>
    <x v="0"/>
    <n v="577.70428571428567"/>
  </r>
  <r>
    <x v="3808"/>
    <x v="0"/>
    <x v="0"/>
    <x v="4"/>
    <x v="0"/>
    <x v="3795"/>
    <n v="1136.58"/>
    <n v="113.66"/>
    <n v="611.38"/>
    <n v="411.54"/>
    <n v="1022.92"/>
    <n v="0.40231885191412819"/>
    <n v="0.59768114808587181"/>
    <x v="0"/>
    <n v="162.36857142857141"/>
  </r>
  <r>
    <x v="3809"/>
    <x v="0"/>
    <x v="0"/>
    <x v="5"/>
    <x v="0"/>
    <x v="3796"/>
    <n v="1681.95"/>
    <n v="168.2"/>
    <n v="871.61"/>
    <n v="642.15"/>
    <n v="1513.75"/>
    <n v="0.42421139554087528"/>
    <n v="0.57579521056977701"/>
    <x v="0"/>
    <n v="210.24375000000001"/>
  </r>
  <r>
    <x v="3810"/>
    <x v="0"/>
    <x v="7"/>
    <x v="4"/>
    <x v="0"/>
    <x v="3797"/>
    <n v="697.01"/>
    <n v="69.7"/>
    <n v="661.47"/>
    <n v="-34.15"/>
    <n v="627.30999999999995"/>
    <n v="-5.4438794216575541E-2"/>
    <n v="1.0544547352983376"/>
    <x v="1"/>
    <n v="99.572857142857146"/>
  </r>
  <r>
    <x v="3811"/>
    <x v="2"/>
    <x v="2"/>
    <x v="1"/>
    <x v="1"/>
    <x v="3798"/>
    <n v="1220.1199999999999"/>
    <n v="183.02"/>
    <n v="980.83"/>
    <n v="56.27"/>
    <n v="1037.0999999999999"/>
    <n v="5.4257062964034333E-2"/>
    <n v="0.94574293703596579"/>
    <x v="2"/>
    <n v="610.05999999999995"/>
  </r>
  <r>
    <x v="3812"/>
    <x v="0"/>
    <x v="0"/>
    <x v="6"/>
    <x v="1"/>
    <x v="3799"/>
    <n v="859.23"/>
    <n v="85.92"/>
    <n v="459.02"/>
    <n v="314.27999999999997"/>
    <n v="773.31000000000006"/>
    <n v="0.40640881405904483"/>
    <n v="0.59357825451629997"/>
    <x v="0"/>
    <n v="286.41000000000003"/>
  </r>
  <r>
    <x v="3813"/>
    <x v="4"/>
    <x v="5"/>
    <x v="3"/>
    <x v="2"/>
    <x v="3800"/>
    <n v="7281.41"/>
    <n v="1601.91"/>
    <n v="3100.34"/>
    <n v="2579.16"/>
    <n v="5679.5"/>
    <n v="0.45411743991548548"/>
    <n v="0.54588256008451452"/>
    <x v="0"/>
    <n v="1820.3525"/>
  </r>
  <r>
    <x v="3814"/>
    <x v="4"/>
    <x v="4"/>
    <x v="7"/>
    <x v="1"/>
    <x v="3801"/>
    <n v="2819.03"/>
    <n v="620.19000000000005"/>
    <n v="1734.86"/>
    <n v="463.98"/>
    <n v="2198.84"/>
    <n v="0.21101126048280003"/>
    <n v="0.78898873951719983"/>
    <x v="0"/>
    <n v="2819.03"/>
  </r>
  <r>
    <x v="3815"/>
    <x v="0"/>
    <x v="0"/>
    <x v="3"/>
    <x v="1"/>
    <x v="2429"/>
    <n v="1003.12"/>
    <n v="100.31"/>
    <n v="657.24"/>
    <n v="245.57"/>
    <n v="902.81"/>
    <n v="0.27200629146775068"/>
    <n v="0.72799370853224932"/>
    <x v="0"/>
    <n v="250.78"/>
  </r>
  <r>
    <x v="3816"/>
    <x v="0"/>
    <x v="7"/>
    <x v="6"/>
    <x v="2"/>
    <x v="3802"/>
    <n v="1348.63"/>
    <n v="134.86000000000001"/>
    <n v="546.24"/>
    <n v="667.53"/>
    <n v="1213.77"/>
    <n v="0.54996416124966019"/>
    <n v="0.45003583875033987"/>
    <x v="0"/>
    <n v="449.54333333333335"/>
  </r>
  <r>
    <x v="3817"/>
    <x v="2"/>
    <x v="2"/>
    <x v="0"/>
    <x v="0"/>
    <x v="3803"/>
    <n v="4581.05"/>
    <n v="687.16"/>
    <n v="1168.2"/>
    <n v="2725.69"/>
    <n v="3893.8900000000003"/>
    <n v="0.69999152518432717"/>
    <n v="0.30000847481567272"/>
    <x v="0"/>
    <n v="916.21"/>
  </r>
  <r>
    <x v="3818"/>
    <x v="4"/>
    <x v="5"/>
    <x v="4"/>
    <x v="2"/>
    <x v="3804"/>
    <n v="9757.3799999999992"/>
    <n v="2634.49"/>
    <n v="4604.2299999999996"/>
    <n v="2518.66"/>
    <n v="7122.8899999999994"/>
    <n v="0.35360085583239387"/>
    <n v="0.64639914416760613"/>
    <x v="0"/>
    <n v="1393.9114285714284"/>
  </r>
  <r>
    <x v="3819"/>
    <x v="0"/>
    <x v="7"/>
    <x v="3"/>
    <x v="0"/>
    <x v="3805"/>
    <n v="1438.46"/>
    <n v="143.85"/>
    <n v="587.29"/>
    <n v="707.32"/>
    <n v="1294.6100000000001"/>
    <n v="0.54635759031677489"/>
    <n v="0.453642409683225"/>
    <x v="0"/>
    <n v="359.61500000000001"/>
  </r>
  <r>
    <x v="3820"/>
    <x v="2"/>
    <x v="2"/>
    <x v="0"/>
    <x v="0"/>
    <x v="3806"/>
    <n v="2982.4"/>
    <n v="447.36"/>
    <n v="1390.11"/>
    <n v="1144.94"/>
    <n v="2535.04"/>
    <n v="0.45164573340065645"/>
    <n v="0.54835821131027518"/>
    <x v="0"/>
    <n v="596.48"/>
  </r>
  <r>
    <x v="3821"/>
    <x v="2"/>
    <x v="2"/>
    <x v="0"/>
    <x v="0"/>
    <x v="3807"/>
    <n v="2226.1"/>
    <n v="333.91"/>
    <n v="960.59"/>
    <n v="931.59"/>
    <n v="1892.1899999999998"/>
    <n v="0.49233427932712892"/>
    <n v="0.5076604357913318"/>
    <x v="0"/>
    <n v="445.21999999999997"/>
  </r>
  <r>
    <x v="3822"/>
    <x v="0"/>
    <x v="0"/>
    <x v="6"/>
    <x v="1"/>
    <x v="3808"/>
    <n v="743.96"/>
    <n v="74.400000000000006"/>
    <n v="420.18"/>
    <n v="249.38"/>
    <n v="669.56000000000006"/>
    <n v="0.3724535515861162"/>
    <n v="0.62754644841388374"/>
    <x v="0"/>
    <n v="247.98666666666668"/>
  </r>
  <r>
    <x v="3823"/>
    <x v="0"/>
    <x v="7"/>
    <x v="6"/>
    <x v="1"/>
    <x v="3809"/>
    <n v="1014.51"/>
    <n v="101.45"/>
    <n v="597.70000000000005"/>
    <n v="315.36"/>
    <n v="913.06"/>
    <n v="0.34538803583554206"/>
    <n v="0.6546119641644581"/>
    <x v="0"/>
    <n v="338.17"/>
  </r>
  <r>
    <x v="3824"/>
    <x v="0"/>
    <x v="0"/>
    <x v="5"/>
    <x v="0"/>
    <x v="3810"/>
    <n v="1360.99"/>
    <n v="136.1"/>
    <n v="818.2"/>
    <n v="406.69"/>
    <n v="1224.8900000000001"/>
    <n v="0.33202165092375641"/>
    <n v="0.66797834907624354"/>
    <x v="0"/>
    <n v="170.12375"/>
  </r>
  <r>
    <x v="3825"/>
    <x v="1"/>
    <x v="1"/>
    <x v="4"/>
    <x v="0"/>
    <x v="3811"/>
    <n v="10071.82"/>
    <n v="3021.54"/>
    <n v="4240.6099999999997"/>
    <n v="2809.66"/>
    <n v="7050.28"/>
    <n v="0.39851750568771738"/>
    <n v="0.60148107592889921"/>
    <x v="0"/>
    <n v="1438.8314285714284"/>
  </r>
  <r>
    <x v="3826"/>
    <x v="4"/>
    <x v="4"/>
    <x v="7"/>
    <x v="1"/>
    <x v="3812"/>
    <n v="4786.71"/>
    <n v="1053.08"/>
    <n v="1276.81"/>
    <n v="2456.83"/>
    <n v="3733.63"/>
    <n v="0.658027174626302"/>
    <n v="0.34197550373229268"/>
    <x v="0"/>
    <n v="4786.71"/>
  </r>
  <r>
    <x v="3827"/>
    <x v="1"/>
    <x v="1"/>
    <x v="2"/>
    <x v="0"/>
    <x v="3813"/>
    <n v="5467.89"/>
    <n v="1366.97"/>
    <n v="3152.89"/>
    <n v="948.03"/>
    <n v="4100.92"/>
    <n v="0.23117495586356232"/>
    <n v="0.7688250441364376"/>
    <x v="0"/>
    <n v="911.31500000000005"/>
  </r>
  <r>
    <x v="3828"/>
    <x v="3"/>
    <x v="3"/>
    <x v="1"/>
    <x v="1"/>
    <x v="3814"/>
    <n v="2926.93"/>
    <n v="1024.43"/>
    <n v="1831.9"/>
    <n v="70.61"/>
    <n v="1902.4999999999998"/>
    <n v="3.7114323258869909E-2"/>
    <n v="0.96289093298291739"/>
    <x v="2"/>
    <n v="1463.4649999999999"/>
  </r>
  <r>
    <x v="3829"/>
    <x v="3"/>
    <x v="6"/>
    <x v="3"/>
    <x v="0"/>
    <x v="3815"/>
    <n v="8600.59"/>
    <n v="3440.24"/>
    <n v="3238.06"/>
    <n v="1922.29"/>
    <n v="5160.3500000000004"/>
    <n v="0.37251155444882611"/>
    <n v="0.62748844555117378"/>
    <x v="0"/>
    <n v="2150.1475"/>
  </r>
  <r>
    <x v="3830"/>
    <x v="4"/>
    <x v="5"/>
    <x v="6"/>
    <x v="2"/>
    <x v="3816"/>
    <n v="6032.25"/>
    <n v="1327.09"/>
    <n v="2973.12"/>
    <n v="1732.03"/>
    <n v="4705.16"/>
    <n v="0.36811288032713024"/>
    <n v="0.63188499434663226"/>
    <x v="0"/>
    <n v="2010.75"/>
  </r>
  <r>
    <x v="3831"/>
    <x v="0"/>
    <x v="0"/>
    <x v="3"/>
    <x v="2"/>
    <x v="3817"/>
    <n v="1246.03"/>
    <n v="124.6"/>
    <n v="517.77"/>
    <n v="603.66"/>
    <n v="1121.43"/>
    <n v="0.53829485567534308"/>
    <n v="0.46170514432465687"/>
    <x v="0"/>
    <n v="311.50749999999999"/>
  </r>
  <r>
    <x v="3832"/>
    <x v="0"/>
    <x v="7"/>
    <x v="2"/>
    <x v="0"/>
    <x v="3818"/>
    <n v="1915.72"/>
    <n v="191.57"/>
    <n v="675.95"/>
    <n v="1048.2"/>
    <n v="1724.15"/>
    <n v="0.60795174433778965"/>
    <n v="0.39204825566221035"/>
    <x v="0"/>
    <n v="319.28666666666669"/>
  </r>
  <r>
    <x v="3833"/>
    <x v="4"/>
    <x v="4"/>
    <x v="2"/>
    <x v="2"/>
    <x v="3819"/>
    <n v="8235.35"/>
    <n v="2223.54"/>
    <n v="3870.85"/>
    <n v="2140.96"/>
    <n v="6011.81"/>
    <n v="0.35612569259507532"/>
    <n v="0.64387430740492457"/>
    <x v="0"/>
    <n v="1372.5583333333334"/>
  </r>
  <r>
    <x v="3834"/>
    <x v="3"/>
    <x v="6"/>
    <x v="4"/>
    <x v="0"/>
    <x v="3820"/>
    <n v="5621.57"/>
    <n v="1967.55"/>
    <n v="4238.71"/>
    <n v="-584.69000000000005"/>
    <n v="3654.0199999999995"/>
    <n v="-0.16001280781167046"/>
    <n v="1.1600128078116705"/>
    <x v="1"/>
    <n v="803.08142857142855"/>
  </r>
  <r>
    <x v="3835"/>
    <x v="1"/>
    <x v="1"/>
    <x v="0"/>
    <x v="0"/>
    <x v="3821"/>
    <n v="4419.83"/>
    <n v="1104.96"/>
    <n v="4194.42"/>
    <n v="-879.55"/>
    <n v="3314.87"/>
    <n v="-0.26533468884149303"/>
    <n v="1.2653346888414931"/>
    <x v="1"/>
    <n v="883.96600000000001"/>
  </r>
  <r>
    <x v="3836"/>
    <x v="3"/>
    <x v="3"/>
    <x v="4"/>
    <x v="0"/>
    <x v="3822"/>
    <n v="12030.22"/>
    <n v="4812.09"/>
    <n v="4291.6400000000003"/>
    <n v="2926.49"/>
    <n v="7218.1299999999992"/>
    <n v="0.40543603398664196"/>
    <n v="0.59456396601335815"/>
    <x v="0"/>
    <n v="1718.6028571428571"/>
  </r>
  <r>
    <x v="3837"/>
    <x v="2"/>
    <x v="2"/>
    <x v="1"/>
    <x v="1"/>
    <x v="3823"/>
    <n v="2029.87"/>
    <n v="304.48"/>
    <n v="787.87"/>
    <n v="937.52"/>
    <n v="1725.3899999999999"/>
    <n v="0.54336700687960404"/>
    <n v="0.45663299312039601"/>
    <x v="0"/>
    <n v="1014.9349999999999"/>
  </r>
  <r>
    <x v="3838"/>
    <x v="4"/>
    <x v="4"/>
    <x v="7"/>
    <x v="1"/>
    <x v="3824"/>
    <n v="2752.29"/>
    <n v="605.5"/>
    <n v="1568.05"/>
    <n v="578.74"/>
    <n v="2146.79"/>
    <n v="0.26958389036654729"/>
    <n v="0.73041610963345271"/>
    <x v="0"/>
    <n v="2752.29"/>
  </r>
  <r>
    <x v="3839"/>
    <x v="0"/>
    <x v="7"/>
    <x v="3"/>
    <x v="0"/>
    <x v="3825"/>
    <n v="2237.5700000000002"/>
    <n v="223.76"/>
    <n v="660.01"/>
    <n v="1353.81"/>
    <n v="2013.8100000000002"/>
    <n v="0.67226302382051928"/>
    <n v="0.32774194189124095"/>
    <x v="0"/>
    <n v="559.39250000000004"/>
  </r>
  <r>
    <x v="3840"/>
    <x v="4"/>
    <x v="4"/>
    <x v="1"/>
    <x v="2"/>
    <x v="3826"/>
    <n v="3571.15"/>
    <n v="785.65"/>
    <n v="2049.02"/>
    <n v="736.48"/>
    <n v="2785.5"/>
    <n v="0.26439777418775806"/>
    <n v="0.73560222581224199"/>
    <x v="0"/>
    <n v="1785.575"/>
  </r>
  <r>
    <x v="3841"/>
    <x v="3"/>
    <x v="6"/>
    <x v="5"/>
    <x v="2"/>
    <x v="3827"/>
    <n v="6600.33"/>
    <n v="2310.12"/>
    <n v="4358.9399999999996"/>
    <n v="-68.72"/>
    <n v="4290.21"/>
    <n v="-1.6017863927406818E-2"/>
    <n v="1.0160201948156382"/>
    <x v="1"/>
    <n v="825.04124999999999"/>
  </r>
  <r>
    <x v="3842"/>
    <x v="1"/>
    <x v="1"/>
    <x v="7"/>
    <x v="1"/>
    <x v="3828"/>
    <n v="5433.66"/>
    <n v="1358.41"/>
    <n v="1285.3599999999999"/>
    <n v="2789.89"/>
    <n v="4075.25"/>
    <n v="0.68459358321575359"/>
    <n v="0.31540641678424636"/>
    <x v="0"/>
    <n v="5433.66"/>
  </r>
  <r>
    <x v="3843"/>
    <x v="3"/>
    <x v="6"/>
    <x v="3"/>
    <x v="2"/>
    <x v="3829"/>
    <n v="5467"/>
    <n v="1913.45"/>
    <n v="3897.22"/>
    <n v="-343.67"/>
    <n v="3553.55"/>
    <n v="-9.6711738965260086E-2"/>
    <n v="1.0967117389652601"/>
    <x v="1"/>
    <n v="1366.75"/>
  </r>
  <r>
    <x v="3844"/>
    <x v="4"/>
    <x v="5"/>
    <x v="1"/>
    <x v="1"/>
    <x v="3830"/>
    <n v="3572.58"/>
    <n v="785.97"/>
    <n v="2305.69"/>
    <n v="480.92"/>
    <n v="2786.6099999999997"/>
    <n v="0.17258245682029422"/>
    <n v="0.82741754317970595"/>
    <x v="0"/>
    <n v="1786.29"/>
  </r>
  <r>
    <x v="3845"/>
    <x v="0"/>
    <x v="7"/>
    <x v="6"/>
    <x v="2"/>
    <x v="3831"/>
    <n v="1126.03"/>
    <n v="112.6"/>
    <n v="358.06"/>
    <n v="655.36"/>
    <n v="1013.43"/>
    <n v="0.64667515269924913"/>
    <n v="0.35331497982100396"/>
    <x v="0"/>
    <n v="375.34333333333331"/>
  </r>
  <r>
    <x v="3846"/>
    <x v="3"/>
    <x v="3"/>
    <x v="3"/>
    <x v="2"/>
    <x v="3832"/>
    <n v="3066.65"/>
    <n v="1073.33"/>
    <n v="2910.25"/>
    <n v="-916.93"/>
    <n v="1993.3200000000002"/>
    <n v="-0.46000140469167011"/>
    <n v="1.4600014046916701"/>
    <x v="1"/>
    <n v="766.66250000000002"/>
  </r>
  <r>
    <x v="3847"/>
    <x v="0"/>
    <x v="7"/>
    <x v="1"/>
    <x v="1"/>
    <x v="3833"/>
    <n v="639.54"/>
    <n v="63.95"/>
    <n v="415.57"/>
    <n v="160.02000000000001"/>
    <n v="575.58999999999992"/>
    <n v="0.27801038933963418"/>
    <n v="0.72198961066036593"/>
    <x v="0"/>
    <n v="319.77"/>
  </r>
  <r>
    <x v="3848"/>
    <x v="2"/>
    <x v="2"/>
    <x v="2"/>
    <x v="0"/>
    <x v="3834"/>
    <n v="3638.26"/>
    <n v="545.74"/>
    <n v="1511.42"/>
    <n v="1581.1"/>
    <n v="3092.5200000000004"/>
    <n v="0.51126589318743276"/>
    <n v="0.48873410681256707"/>
    <x v="0"/>
    <n v="606.37666666666667"/>
  </r>
  <r>
    <x v="3849"/>
    <x v="2"/>
    <x v="2"/>
    <x v="7"/>
    <x v="1"/>
    <x v="3835"/>
    <n v="2481.94"/>
    <n v="372.29"/>
    <n v="452.11"/>
    <n v="1657.54"/>
    <n v="2109.65"/>
    <n v="0.78569430948261554"/>
    <n v="0.21430569051738441"/>
    <x v="0"/>
    <n v="2481.94"/>
  </r>
  <r>
    <x v="3850"/>
    <x v="3"/>
    <x v="3"/>
    <x v="1"/>
    <x v="2"/>
    <x v="3836"/>
    <n v="6662.63"/>
    <n v="2331.92"/>
    <n v="2511.67"/>
    <n v="1819.04"/>
    <n v="4330.71"/>
    <n v="0.42003274289897036"/>
    <n v="0.57996725710102959"/>
    <x v="0"/>
    <n v="3331.3150000000001"/>
  </r>
  <r>
    <x v="3851"/>
    <x v="0"/>
    <x v="0"/>
    <x v="6"/>
    <x v="0"/>
    <x v="3837"/>
    <n v="1770.1"/>
    <n v="177.01"/>
    <n v="404.29"/>
    <n v="1188.8"/>
    <n v="1593.09"/>
    <n v="0.74622274949940059"/>
    <n v="0.25377725050059952"/>
    <x v="0"/>
    <n v="590.0333333333333"/>
  </r>
  <r>
    <x v="3852"/>
    <x v="0"/>
    <x v="0"/>
    <x v="4"/>
    <x v="0"/>
    <x v="3838"/>
    <n v="2020.69"/>
    <n v="202.07"/>
    <n v="939.96"/>
    <n v="878.66"/>
    <n v="1818.6200000000001"/>
    <n v="0.4831465616786354"/>
    <n v="0.51685343832136454"/>
    <x v="0"/>
    <n v="288.67"/>
  </r>
  <r>
    <x v="3853"/>
    <x v="4"/>
    <x v="5"/>
    <x v="3"/>
    <x v="1"/>
    <x v="3839"/>
    <n v="5619.9"/>
    <n v="1236.3800000000001"/>
    <n v="2104.75"/>
    <n v="2278.77"/>
    <n v="4383.5199999999995"/>
    <n v="0.51984934481877587"/>
    <n v="0.4801506551812243"/>
    <x v="0"/>
    <n v="1404.9749999999999"/>
  </r>
  <r>
    <x v="3854"/>
    <x v="0"/>
    <x v="0"/>
    <x v="5"/>
    <x v="0"/>
    <x v="3840"/>
    <n v="1113.8"/>
    <n v="111.38"/>
    <n v="1057"/>
    <n v="-54.58"/>
    <n v="1002.42"/>
    <n v="-5.4448235270645039E-2"/>
    <n v="1.054448235270645"/>
    <x v="1"/>
    <n v="139.22499999999999"/>
  </r>
  <r>
    <x v="3855"/>
    <x v="0"/>
    <x v="0"/>
    <x v="3"/>
    <x v="2"/>
    <x v="3841"/>
    <n v="332.61"/>
    <n v="33.26"/>
    <n v="315.64"/>
    <n v="-16.3"/>
    <n v="299.35000000000002"/>
    <n v="-5.4451311174210787E-2"/>
    <n v="1.0544179054618339"/>
    <x v="1"/>
    <n v="83.152500000000003"/>
  </r>
  <r>
    <x v="3856"/>
    <x v="3"/>
    <x v="6"/>
    <x v="3"/>
    <x v="0"/>
    <x v="3842"/>
    <n v="12868.87"/>
    <n v="5147.55"/>
    <n v="2692.79"/>
    <n v="5028.53"/>
    <n v="7721.3200000000006"/>
    <n v="0.6512526355597229"/>
    <n v="0.34874736444027704"/>
    <x v="0"/>
    <n v="3217.2175000000002"/>
  </r>
  <r>
    <x v="3857"/>
    <x v="3"/>
    <x v="6"/>
    <x v="6"/>
    <x v="1"/>
    <x v="3843"/>
    <n v="5982.29"/>
    <n v="2093.8000000000002"/>
    <n v="2325.54"/>
    <n v="1562.95"/>
    <n v="3888.49"/>
    <n v="0.40194265640389976"/>
    <n v="0.5980573435961003"/>
    <x v="0"/>
    <n v="1994.0966666666666"/>
  </r>
  <r>
    <x v="3858"/>
    <x v="4"/>
    <x v="5"/>
    <x v="7"/>
    <x v="1"/>
    <x v="3844"/>
    <n v="1964.76"/>
    <n v="432.25"/>
    <n v="1252.31"/>
    <n v="280.20999999999998"/>
    <n v="1532.51"/>
    <n v="0.18284383136162241"/>
    <n v="0.81716269388127971"/>
    <x v="0"/>
    <n v="1964.76"/>
  </r>
  <r>
    <x v="3859"/>
    <x v="0"/>
    <x v="0"/>
    <x v="3"/>
    <x v="0"/>
    <x v="3845"/>
    <n v="1922.29"/>
    <n v="192.23"/>
    <n v="566.09"/>
    <n v="1163.97"/>
    <n v="1730.06"/>
    <n v="0.67279169508571957"/>
    <n v="0.32720830491428043"/>
    <x v="0"/>
    <n v="480.57249999999999"/>
  </r>
  <r>
    <x v="3860"/>
    <x v="4"/>
    <x v="5"/>
    <x v="7"/>
    <x v="1"/>
    <x v="3846"/>
    <n v="5647.63"/>
    <n v="1242.48"/>
    <n v="1358.3"/>
    <n v="3046.85"/>
    <n v="4405.1499999999996"/>
    <n v="0.69165635676424186"/>
    <n v="0.30834364323575814"/>
    <x v="0"/>
    <n v="5647.63"/>
  </r>
  <r>
    <x v="3861"/>
    <x v="4"/>
    <x v="5"/>
    <x v="1"/>
    <x v="2"/>
    <x v="3847"/>
    <n v="6469.02"/>
    <n v="1423.18"/>
    <n v="2512.75"/>
    <n v="2533.09"/>
    <n v="5045.84"/>
    <n v="0.50201552169708119"/>
    <n v="0.49798447830291881"/>
    <x v="0"/>
    <n v="3234.51"/>
  </r>
  <r>
    <x v="3862"/>
    <x v="2"/>
    <x v="2"/>
    <x v="2"/>
    <x v="0"/>
    <x v="3848"/>
    <n v="4554.24"/>
    <n v="683.14"/>
    <n v="1561.25"/>
    <n v="2309.85"/>
    <n v="3871.1"/>
    <n v="0.59669086306217867"/>
    <n v="0.40330913693782128"/>
    <x v="0"/>
    <n v="759.04"/>
  </r>
  <r>
    <x v="3863"/>
    <x v="4"/>
    <x v="4"/>
    <x v="5"/>
    <x v="0"/>
    <x v="3849"/>
    <n v="15325.72"/>
    <n v="4137.95"/>
    <n v="4787.5200000000004"/>
    <n v="6400.25"/>
    <n v="11187.77"/>
    <n v="0.57207557895809436"/>
    <n v="0.42792442104190559"/>
    <x v="0"/>
    <n v="1915.7149999999999"/>
  </r>
  <r>
    <x v="3864"/>
    <x v="0"/>
    <x v="7"/>
    <x v="2"/>
    <x v="1"/>
    <x v="3850"/>
    <n v="512.64"/>
    <n v="51.26"/>
    <n v="486.5"/>
    <n v="-25.12"/>
    <n v="461.38"/>
    <n v="-5.4445359573453554E-2"/>
    <n v="1.0544453595734535"/>
    <x v="1"/>
    <n v="85.44"/>
  </r>
  <r>
    <x v="3865"/>
    <x v="4"/>
    <x v="4"/>
    <x v="7"/>
    <x v="1"/>
    <x v="3851"/>
    <n v="2952.08"/>
    <n v="649.46"/>
    <n v="1463.3"/>
    <n v="839.32"/>
    <n v="2302.62"/>
    <n v="0.36450651866135103"/>
    <n v="0.63549348133864902"/>
    <x v="0"/>
    <n v="2952.08"/>
  </r>
  <r>
    <x v="3866"/>
    <x v="1"/>
    <x v="1"/>
    <x v="7"/>
    <x v="1"/>
    <x v="3852"/>
    <n v="1229.68"/>
    <n v="307.42"/>
    <n v="1166.97"/>
    <n v="-244.71"/>
    <n v="922.26"/>
    <n v="-0.26533732353132522"/>
    <n v="1.2653373235313252"/>
    <x v="1"/>
    <n v="1229.68"/>
  </r>
  <r>
    <x v="3867"/>
    <x v="3"/>
    <x v="6"/>
    <x v="2"/>
    <x v="1"/>
    <x v="3853"/>
    <n v="4219.6400000000003"/>
    <n v="1476.87"/>
    <n v="4004.44"/>
    <n v="-1261.67"/>
    <n v="2742.7700000000004"/>
    <n v="-0.45999846870134931"/>
    <n v="1.4599984687013492"/>
    <x v="1"/>
    <n v="703.27333333333343"/>
  </r>
  <r>
    <x v="3868"/>
    <x v="4"/>
    <x v="4"/>
    <x v="3"/>
    <x v="1"/>
    <x v="3854"/>
    <n v="4562.58"/>
    <n v="1003.77"/>
    <n v="2596.61"/>
    <n v="962.2"/>
    <n v="3558.81"/>
    <n v="0.27037127579162701"/>
    <n v="0.7296287242083731"/>
    <x v="0"/>
    <n v="1140.645"/>
  </r>
  <r>
    <x v="3869"/>
    <x v="3"/>
    <x v="3"/>
    <x v="0"/>
    <x v="1"/>
    <x v="3855"/>
    <n v="6937.32"/>
    <n v="2428.06"/>
    <n v="4128.8900000000003"/>
    <n v="380.37"/>
    <n v="4509.26"/>
    <n v="8.4353086759246521E-2"/>
    <n v="0.91564691324075353"/>
    <x v="2"/>
    <n v="1387.4639999999999"/>
  </r>
  <r>
    <x v="3870"/>
    <x v="2"/>
    <x v="2"/>
    <x v="0"/>
    <x v="1"/>
    <x v="3856"/>
    <n v="885.18"/>
    <n v="132.78"/>
    <n v="840.04"/>
    <n v="-87.63"/>
    <n v="752.4"/>
    <n v="-0.11646730462519936"/>
    <n v="1.1164805954279637"/>
    <x v="1"/>
    <n v="177.036"/>
  </r>
  <r>
    <x v="3871"/>
    <x v="1"/>
    <x v="1"/>
    <x v="6"/>
    <x v="2"/>
    <x v="3857"/>
    <n v="8860.11"/>
    <n v="2658.03"/>
    <n v="3218.42"/>
    <n v="2983.66"/>
    <n v="6202.08"/>
    <n v="0.48107409127260531"/>
    <n v="0.51892590872739475"/>
    <x v="0"/>
    <n v="2953.3700000000003"/>
  </r>
  <r>
    <x v="3872"/>
    <x v="4"/>
    <x v="5"/>
    <x v="5"/>
    <x v="0"/>
    <x v="3858"/>
    <n v="8663.4"/>
    <n v="2339.12"/>
    <n v="3791.23"/>
    <n v="2533.06"/>
    <n v="6324.28"/>
    <n v="0.40052938832562757"/>
    <n v="0.59947219288203557"/>
    <x v="0"/>
    <n v="1082.925"/>
  </r>
  <r>
    <x v="3873"/>
    <x v="1"/>
    <x v="1"/>
    <x v="4"/>
    <x v="0"/>
    <x v="3859"/>
    <n v="5143.24"/>
    <n v="1285.81"/>
    <n v="3195.65"/>
    <n v="661.78"/>
    <n v="3857.43"/>
    <n v="0.17155982091703545"/>
    <n v="0.82844017908296463"/>
    <x v="0"/>
    <n v="734.74857142857138"/>
  </r>
  <r>
    <x v="3874"/>
    <x v="1"/>
    <x v="1"/>
    <x v="2"/>
    <x v="0"/>
    <x v="3860"/>
    <n v="7136.17"/>
    <n v="1784.04"/>
    <n v="4130.12"/>
    <n v="1222.01"/>
    <n v="5352.13"/>
    <n v="0.22832218200977927"/>
    <n v="0.77167781799022073"/>
    <x v="0"/>
    <n v="1189.3616666666667"/>
  </r>
  <r>
    <x v="3875"/>
    <x v="1"/>
    <x v="1"/>
    <x v="2"/>
    <x v="2"/>
    <x v="3861"/>
    <n v="6295.28"/>
    <n v="1573.82"/>
    <n v="4897.2299999999996"/>
    <n v="-175.77"/>
    <n v="4721.46"/>
    <n v="-3.7227891372583907E-2"/>
    <n v="1.0372278913725839"/>
    <x v="1"/>
    <n v="1049.2133333333334"/>
  </r>
  <r>
    <x v="3876"/>
    <x v="3"/>
    <x v="3"/>
    <x v="6"/>
    <x v="2"/>
    <x v="3862"/>
    <n v="3941.69"/>
    <n v="1379.59"/>
    <n v="2875.52"/>
    <n v="-313.42"/>
    <n v="2562.1000000000004"/>
    <n v="-0.12232933921392607"/>
    <n v="1.122329339213926"/>
    <x v="1"/>
    <n v="1313.8966666666668"/>
  </r>
  <r>
    <x v="3877"/>
    <x v="3"/>
    <x v="6"/>
    <x v="5"/>
    <x v="0"/>
    <x v="3863"/>
    <n v="8450.84"/>
    <n v="3380.33"/>
    <n v="3933.63"/>
    <n v="1136.8800000000001"/>
    <n v="5070.51"/>
    <n v="0.22421413230621773"/>
    <n v="0.77578586769378222"/>
    <x v="0"/>
    <n v="1056.355"/>
  </r>
  <r>
    <x v="3878"/>
    <x v="0"/>
    <x v="0"/>
    <x v="0"/>
    <x v="0"/>
    <x v="3864"/>
    <n v="1378.28"/>
    <n v="137.83000000000001"/>
    <n v="674.57"/>
    <n v="565.88"/>
    <n v="1240.45"/>
    <n v="0.45618928614615661"/>
    <n v="0.54381071385384339"/>
    <x v="0"/>
    <n v="275.65600000000001"/>
  </r>
  <r>
    <x v="3879"/>
    <x v="2"/>
    <x v="2"/>
    <x v="1"/>
    <x v="1"/>
    <x v="3865"/>
    <n v="1085.6600000000001"/>
    <n v="162.85"/>
    <n v="968.9"/>
    <n v="-46.09"/>
    <n v="922.81000000000006"/>
    <n v="-4.9945275842264387E-2"/>
    <n v="1.0499452758422643"/>
    <x v="1"/>
    <n v="542.83000000000004"/>
  </r>
  <r>
    <x v="3880"/>
    <x v="3"/>
    <x v="6"/>
    <x v="3"/>
    <x v="2"/>
    <x v="3866"/>
    <n v="4284.84"/>
    <n v="1499.69"/>
    <n v="2299.16"/>
    <n v="485.98"/>
    <n v="2785.15"/>
    <n v="0.17448970432472219"/>
    <n v="0.82550670520438751"/>
    <x v="0"/>
    <n v="1071.21"/>
  </r>
  <r>
    <x v="3881"/>
    <x v="3"/>
    <x v="3"/>
    <x v="3"/>
    <x v="1"/>
    <x v="3867"/>
    <n v="2502.79"/>
    <n v="875.98"/>
    <n v="2375.15"/>
    <n v="-748.33"/>
    <n v="1626.81"/>
    <n v="-0.45999840178017104"/>
    <n v="1.4600045487795135"/>
    <x v="1"/>
    <n v="625.69749999999999"/>
  </r>
  <r>
    <x v="3882"/>
    <x v="0"/>
    <x v="0"/>
    <x v="1"/>
    <x v="2"/>
    <x v="3868"/>
    <n v="578.91999999999996"/>
    <n v="57.89"/>
    <n v="463.95"/>
    <n v="57.08"/>
    <n v="521.03"/>
    <n v="0.10955223307679021"/>
    <n v="0.89044776692320982"/>
    <x v="0"/>
    <n v="289.45999999999998"/>
  </r>
  <r>
    <x v="3883"/>
    <x v="2"/>
    <x v="2"/>
    <x v="1"/>
    <x v="2"/>
    <x v="3869"/>
    <n v="3093.06"/>
    <n v="463.96"/>
    <n v="962.17"/>
    <n v="1666.93"/>
    <n v="2629.1"/>
    <n v="0.63403065687877991"/>
    <n v="0.3659693431212202"/>
    <x v="0"/>
    <n v="1546.53"/>
  </r>
  <r>
    <x v="3884"/>
    <x v="2"/>
    <x v="2"/>
    <x v="5"/>
    <x v="0"/>
    <x v="3870"/>
    <n v="3126.77"/>
    <n v="469.02"/>
    <n v="2056.8200000000002"/>
    <n v="600.94000000000005"/>
    <n v="2657.75"/>
    <n v="0.22610855046561942"/>
    <n v="0.77389521211551127"/>
    <x v="0"/>
    <n v="390.84625"/>
  </r>
  <r>
    <x v="3885"/>
    <x v="4"/>
    <x v="4"/>
    <x v="0"/>
    <x v="0"/>
    <x v="3871"/>
    <n v="3373.44"/>
    <n v="742.16"/>
    <n v="3201.4"/>
    <n v="-570.11"/>
    <n v="2631.28"/>
    <n v="-0.21666641330455139"/>
    <n v="1.2166702137362804"/>
    <x v="1"/>
    <n v="674.68799999999999"/>
  </r>
  <r>
    <x v="3886"/>
    <x v="2"/>
    <x v="2"/>
    <x v="6"/>
    <x v="0"/>
    <x v="3872"/>
    <n v="4039.21"/>
    <n v="605.88"/>
    <n v="751.63"/>
    <n v="2681.7"/>
    <n v="3433.33"/>
    <n v="0.78107842823148366"/>
    <n v="0.21892157176851629"/>
    <x v="0"/>
    <n v="1346.4033333333334"/>
  </r>
  <r>
    <x v="3887"/>
    <x v="3"/>
    <x v="3"/>
    <x v="1"/>
    <x v="2"/>
    <x v="3873"/>
    <n v="11055.69"/>
    <n v="4422.28"/>
    <n v="2232.2600000000002"/>
    <n v="4401.1499999999996"/>
    <n v="6633.4100000000008"/>
    <n v="0.66348228136056708"/>
    <n v="0.33651771863943281"/>
    <x v="0"/>
    <n v="5527.8450000000003"/>
  </r>
  <r>
    <x v="3888"/>
    <x v="2"/>
    <x v="2"/>
    <x v="6"/>
    <x v="0"/>
    <x v="3874"/>
    <n v="3038.03"/>
    <n v="455.7"/>
    <n v="1065.68"/>
    <n v="1516.65"/>
    <n v="2582.3300000000004"/>
    <n v="0.58731842948035295"/>
    <n v="0.41268157051964693"/>
    <x v="0"/>
    <n v="1012.6766666666667"/>
  </r>
  <r>
    <x v="3889"/>
    <x v="0"/>
    <x v="7"/>
    <x v="5"/>
    <x v="0"/>
    <x v="3875"/>
    <n v="2423.83"/>
    <n v="242.38"/>
    <n v="1026.1300000000001"/>
    <n v="1155.32"/>
    <n v="2181.4499999999998"/>
    <n v="0.52961103852941849"/>
    <n v="0.47038896147058157"/>
    <x v="0"/>
    <n v="302.97874999999999"/>
  </r>
  <r>
    <x v="3890"/>
    <x v="0"/>
    <x v="7"/>
    <x v="4"/>
    <x v="2"/>
    <x v="3876"/>
    <n v="1376.65"/>
    <n v="137.66999999999999"/>
    <n v="969.83"/>
    <n v="269.16000000000003"/>
    <n v="1238.98"/>
    <n v="0.21724321619396603"/>
    <n v="0.78276485496133918"/>
    <x v="0"/>
    <n v="196.66428571428574"/>
  </r>
  <r>
    <x v="3891"/>
    <x v="1"/>
    <x v="1"/>
    <x v="7"/>
    <x v="1"/>
    <x v="3877"/>
    <n v="2608.7199999999998"/>
    <n v="652.17999999999995"/>
    <n v="1985.35"/>
    <n v="-28.8"/>
    <n v="1956.54"/>
    <n v="-1.4719862614615598E-2"/>
    <n v="1.0147249736780235"/>
    <x v="1"/>
    <n v="2608.7199999999998"/>
  </r>
  <r>
    <x v="3892"/>
    <x v="0"/>
    <x v="0"/>
    <x v="3"/>
    <x v="0"/>
    <x v="3878"/>
    <n v="2325.14"/>
    <n v="232.51"/>
    <n v="528.83000000000004"/>
    <n v="1563.79"/>
    <n v="2092.63"/>
    <n v="0.74728451756880088"/>
    <n v="0.25271070375556121"/>
    <x v="0"/>
    <n v="581.28499999999997"/>
  </r>
  <r>
    <x v="3893"/>
    <x v="2"/>
    <x v="2"/>
    <x v="0"/>
    <x v="1"/>
    <x v="3879"/>
    <n v="1322.44"/>
    <n v="198.37"/>
    <n v="990.93"/>
    <n v="133.13999999999999"/>
    <n v="1124.0700000000002"/>
    <n v="0.11844458085350554"/>
    <n v="0.88155541914649427"/>
    <x v="0"/>
    <n v="264.488"/>
  </r>
  <r>
    <x v="3894"/>
    <x v="0"/>
    <x v="0"/>
    <x v="3"/>
    <x v="2"/>
    <x v="3880"/>
    <n v="2082.8200000000002"/>
    <n v="208.28"/>
    <n v="529.08000000000004"/>
    <n v="1345.45"/>
    <n v="1874.5400000000002"/>
    <n v="0.71774942119133223"/>
    <n v="0.28224524416656888"/>
    <x v="0"/>
    <n v="520.70500000000004"/>
  </r>
  <r>
    <x v="3895"/>
    <x v="3"/>
    <x v="6"/>
    <x v="0"/>
    <x v="0"/>
    <x v="3881"/>
    <n v="6973.96"/>
    <n v="2440.89"/>
    <n v="3969.8"/>
    <n v="563.28"/>
    <n v="4533.07"/>
    <n v="0.12426015922983762"/>
    <n v="0.8757420467806587"/>
    <x v="0"/>
    <n v="1394.7919999999999"/>
  </r>
  <r>
    <x v="3896"/>
    <x v="0"/>
    <x v="7"/>
    <x v="5"/>
    <x v="1"/>
    <x v="3882"/>
    <n v="761.97"/>
    <n v="76.2"/>
    <n v="723.1"/>
    <n v="-37.340000000000003"/>
    <n v="685.77"/>
    <n v="-5.4449742625078387E-2"/>
    <n v="1.0544351604765447"/>
    <x v="1"/>
    <n v="95.246250000000003"/>
  </r>
  <r>
    <x v="3897"/>
    <x v="3"/>
    <x v="3"/>
    <x v="7"/>
    <x v="1"/>
    <x v="3883"/>
    <n v="6345.33"/>
    <n v="2220.86"/>
    <n v="1980.42"/>
    <n v="2144.0500000000002"/>
    <n v="4124.4699999999993"/>
    <n v="0.51983648808210525"/>
    <n v="0.48016351191789503"/>
    <x v="0"/>
    <n v="6345.33"/>
  </r>
  <r>
    <x v="3898"/>
    <x v="0"/>
    <x v="7"/>
    <x v="3"/>
    <x v="0"/>
    <x v="3884"/>
    <n v="2630.48"/>
    <n v="263.05"/>
    <n v="484.57"/>
    <n v="1882.87"/>
    <n v="2367.4299999999998"/>
    <n v="0.79532235377603566"/>
    <n v="0.20468187021369166"/>
    <x v="0"/>
    <n v="657.62"/>
  </r>
  <r>
    <x v="3899"/>
    <x v="4"/>
    <x v="5"/>
    <x v="7"/>
    <x v="1"/>
    <x v="3885"/>
    <n v="5632.95"/>
    <n v="1239.25"/>
    <n v="1128.45"/>
    <n v="3265.25"/>
    <n v="4393.7"/>
    <n v="0.74316635182192692"/>
    <n v="0.25683364817807319"/>
    <x v="0"/>
    <n v="5632.95"/>
  </r>
  <r>
    <x v="3900"/>
    <x v="0"/>
    <x v="0"/>
    <x v="5"/>
    <x v="0"/>
    <x v="3886"/>
    <n v="1120.5"/>
    <n v="112.05"/>
    <n v="928.07"/>
    <n v="80.38"/>
    <n v="1008.45"/>
    <n v="7.9706480241955466E-2"/>
    <n v="0.92029351975804452"/>
    <x v="2"/>
    <n v="140.0625"/>
  </r>
  <r>
    <x v="3901"/>
    <x v="4"/>
    <x v="4"/>
    <x v="0"/>
    <x v="0"/>
    <x v="3887"/>
    <n v="12199.62"/>
    <n v="3293.9"/>
    <n v="3707.63"/>
    <n v="5198.09"/>
    <n v="8905.7200000000012"/>
    <n v="0.58367992705811544"/>
    <n v="0.4163200729418845"/>
    <x v="0"/>
    <n v="2439.924"/>
  </r>
  <r>
    <x v="3902"/>
    <x v="1"/>
    <x v="1"/>
    <x v="1"/>
    <x v="1"/>
    <x v="3888"/>
    <n v="1646.72"/>
    <n v="411.68"/>
    <n v="1562.74"/>
    <n v="-327.7"/>
    <n v="1235.04"/>
    <n v="-0.2653355356911517"/>
    <n v="1.2653355356911518"/>
    <x v="1"/>
    <n v="823.36"/>
  </r>
  <r>
    <x v="3903"/>
    <x v="1"/>
    <x v="1"/>
    <x v="4"/>
    <x v="1"/>
    <x v="3889"/>
    <n v="1460.43"/>
    <n v="365.11"/>
    <n v="1385.95"/>
    <n v="-290.63"/>
    <n v="1095.3200000000002"/>
    <n v="-0.26533798342037024"/>
    <n v="1.2653379834203702"/>
    <x v="1"/>
    <n v="208.63285714285715"/>
  </r>
  <r>
    <x v="3904"/>
    <x v="0"/>
    <x v="0"/>
    <x v="3"/>
    <x v="0"/>
    <x v="3890"/>
    <n v="2645.72"/>
    <n v="264.57"/>
    <n v="552.78"/>
    <n v="1828.37"/>
    <n v="2381.1499999999996"/>
    <n v="0.76785166831153018"/>
    <n v="0.23214833168846988"/>
    <x v="0"/>
    <n v="661.43"/>
  </r>
  <r>
    <x v="3905"/>
    <x v="2"/>
    <x v="2"/>
    <x v="7"/>
    <x v="1"/>
    <x v="3891"/>
    <n v="2220.4899999999998"/>
    <n v="333.07"/>
    <n v="505.7"/>
    <n v="1381.72"/>
    <n v="1887.4199999999998"/>
    <n v="0.73206811414523532"/>
    <n v="0.26793188585476474"/>
    <x v="0"/>
    <n v="2220.4899999999998"/>
  </r>
  <r>
    <x v="3906"/>
    <x v="0"/>
    <x v="0"/>
    <x v="2"/>
    <x v="2"/>
    <x v="3892"/>
    <n v="996.66"/>
    <n v="99.67"/>
    <n v="580.95000000000005"/>
    <n v="316.04000000000002"/>
    <n v="896.99"/>
    <n v="0.35233391676607323"/>
    <n v="0.64766608323392683"/>
    <x v="0"/>
    <n v="166.10999999999999"/>
  </r>
  <r>
    <x v="3907"/>
    <x v="3"/>
    <x v="6"/>
    <x v="3"/>
    <x v="1"/>
    <x v="3893"/>
    <n v="2352.48"/>
    <n v="823.37"/>
    <n v="2232.5"/>
    <n v="-703.39"/>
    <n v="1529.1100000000001"/>
    <n v="-0.45999960761488706"/>
    <n v="1.4599996076148869"/>
    <x v="1"/>
    <n v="588.12"/>
  </r>
  <r>
    <x v="3908"/>
    <x v="2"/>
    <x v="2"/>
    <x v="3"/>
    <x v="2"/>
    <x v="3894"/>
    <n v="3108.62"/>
    <n v="466.29"/>
    <n v="1072.69"/>
    <n v="1569.64"/>
    <n v="2642.33"/>
    <n v="0.59403632400192263"/>
    <n v="0.40596367599807748"/>
    <x v="0"/>
    <n v="777.15499999999997"/>
  </r>
  <r>
    <x v="3909"/>
    <x v="1"/>
    <x v="1"/>
    <x v="3"/>
    <x v="0"/>
    <x v="3895"/>
    <n v="10510.02"/>
    <n v="3153.01"/>
    <n v="3679.12"/>
    <n v="3677.89"/>
    <n v="7357.01"/>
    <n v="0.49991640625743333"/>
    <n v="0.50008359374256661"/>
    <x v="0"/>
    <n v="2627.5050000000001"/>
  </r>
  <r>
    <x v="3910"/>
    <x v="0"/>
    <x v="0"/>
    <x v="6"/>
    <x v="1"/>
    <x v="3896"/>
    <n v="533.1"/>
    <n v="53.31"/>
    <n v="494.63"/>
    <n v="-14.83"/>
    <n v="479.79"/>
    <n v="-3.0909356176660623E-2"/>
    <n v="1.0309301986285666"/>
    <x v="1"/>
    <n v="177.70000000000002"/>
  </r>
  <r>
    <x v="3911"/>
    <x v="2"/>
    <x v="2"/>
    <x v="7"/>
    <x v="1"/>
    <x v="3897"/>
    <n v="2951.41"/>
    <n v="442.71"/>
    <n v="565.07000000000005"/>
    <n v="1943.62"/>
    <n v="2508.6999999999998"/>
    <n v="0.77475186351496794"/>
    <n v="0.22524415035675852"/>
    <x v="0"/>
    <n v="2951.41"/>
  </r>
  <r>
    <x v="3912"/>
    <x v="0"/>
    <x v="0"/>
    <x v="7"/>
    <x v="1"/>
    <x v="3898"/>
    <n v="897"/>
    <n v="89.7"/>
    <n v="282.63"/>
    <n v="524.66999999999996"/>
    <n v="807.3"/>
    <n v="0.64990709773318467"/>
    <n v="0.35009290226681533"/>
    <x v="0"/>
    <n v="897"/>
  </r>
  <r>
    <x v="3913"/>
    <x v="1"/>
    <x v="1"/>
    <x v="3"/>
    <x v="0"/>
    <x v="3899"/>
    <n v="11775.31"/>
    <n v="3532.59"/>
    <n v="2399.3000000000002"/>
    <n v="5843.42"/>
    <n v="8242.7199999999993"/>
    <n v="0.70891890055709772"/>
    <n v="0.29108109944290239"/>
    <x v="0"/>
    <n v="2943.8274999999999"/>
  </r>
  <r>
    <x v="3914"/>
    <x v="4"/>
    <x v="4"/>
    <x v="5"/>
    <x v="0"/>
    <x v="3900"/>
    <n v="14100.33"/>
    <n v="3807.09"/>
    <n v="4856.3500000000004"/>
    <n v="5436.89"/>
    <n v="10293.24"/>
    <n v="0.52820006139952047"/>
    <n v="0.47179993860047958"/>
    <x v="0"/>
    <n v="1762.54125"/>
  </r>
  <r>
    <x v="3915"/>
    <x v="3"/>
    <x v="3"/>
    <x v="5"/>
    <x v="1"/>
    <x v="3901"/>
    <n v="3985.94"/>
    <n v="1395.08"/>
    <n v="3782.65"/>
    <n v="-1191.79"/>
    <n v="2590.86"/>
    <n v="-0.4599978385555375"/>
    <n v="1.4599978385555374"/>
    <x v="1"/>
    <n v="498.24250000000001"/>
  </r>
  <r>
    <x v="3916"/>
    <x v="3"/>
    <x v="3"/>
    <x v="1"/>
    <x v="1"/>
    <x v="3902"/>
    <n v="6706.57"/>
    <n v="2347.3000000000002"/>
    <n v="2534.39"/>
    <n v="1824.88"/>
    <n v="4359.2699999999995"/>
    <n v="0.41862054885336314"/>
    <n v="0.58137945114663692"/>
    <x v="0"/>
    <n v="3353.2849999999999"/>
  </r>
  <r>
    <x v="3917"/>
    <x v="3"/>
    <x v="6"/>
    <x v="3"/>
    <x v="2"/>
    <x v="3903"/>
    <n v="10719.42"/>
    <n v="4287.7700000000004"/>
    <n v="2633.25"/>
    <n v="3798.4"/>
    <n v="6431.65"/>
    <n v="0.59057940030940748"/>
    <n v="0.40942059969059263"/>
    <x v="0"/>
    <n v="2679.855"/>
  </r>
  <r>
    <x v="3918"/>
    <x v="4"/>
    <x v="5"/>
    <x v="6"/>
    <x v="2"/>
    <x v="3904"/>
    <n v="3860.62"/>
    <n v="849.34"/>
    <n v="2143.84"/>
    <n v="867.44"/>
    <n v="3011.2799999999997"/>
    <n v="0.28806354772721238"/>
    <n v="0.71193645227278779"/>
    <x v="0"/>
    <n v="1286.8733333333332"/>
  </r>
  <r>
    <x v="3919"/>
    <x v="1"/>
    <x v="1"/>
    <x v="0"/>
    <x v="0"/>
    <x v="3905"/>
    <n v="5022.7700000000004"/>
    <n v="1255.69"/>
    <n v="2703.78"/>
    <n v="1063.29"/>
    <n v="3767.0800000000004"/>
    <n v="0.28225840704205907"/>
    <n v="0.71773893838198288"/>
    <x v="0"/>
    <n v="1004.5540000000001"/>
  </r>
  <r>
    <x v="3920"/>
    <x v="4"/>
    <x v="4"/>
    <x v="6"/>
    <x v="0"/>
    <x v="3906"/>
    <n v="4956.1400000000003"/>
    <n v="1090.3499999999999"/>
    <n v="2149.85"/>
    <n v="1715.94"/>
    <n v="3865.7900000000004"/>
    <n v="0.44387822411460526"/>
    <n v="0.55612177588539458"/>
    <x v="0"/>
    <n v="1652.0466666666669"/>
  </r>
  <r>
    <x v="3921"/>
    <x v="3"/>
    <x v="6"/>
    <x v="5"/>
    <x v="0"/>
    <x v="3907"/>
    <n v="8245.24"/>
    <n v="3298.1"/>
    <n v="4882.7"/>
    <n v="64.44"/>
    <n v="4947.1399999999994"/>
    <n v="1.3025707782678479E-2"/>
    <n v="0.98697429221732158"/>
    <x v="2"/>
    <n v="1030.655"/>
  </r>
  <r>
    <x v="3922"/>
    <x v="4"/>
    <x v="5"/>
    <x v="1"/>
    <x v="1"/>
    <x v="3908"/>
    <n v="3225.69"/>
    <n v="709.65"/>
    <n v="2481.15"/>
    <n v="34.89"/>
    <n v="2516.04"/>
    <n v="1.3867029141031145E-2"/>
    <n v="0.98613297085896889"/>
    <x v="2"/>
    <n v="1612.845"/>
  </r>
  <r>
    <x v="3923"/>
    <x v="0"/>
    <x v="0"/>
    <x v="5"/>
    <x v="1"/>
    <x v="3909"/>
    <n v="774.75"/>
    <n v="77.47"/>
    <n v="735.24"/>
    <n v="-37.96"/>
    <n v="697.28"/>
    <n v="-5.4440110142267101E-2"/>
    <n v="1.0544401101422671"/>
    <x v="1"/>
    <n v="96.84375"/>
  </r>
  <r>
    <x v="3924"/>
    <x v="3"/>
    <x v="6"/>
    <x v="5"/>
    <x v="0"/>
    <x v="3910"/>
    <n v="10470.280000000001"/>
    <n v="4188.1099999999997"/>
    <n v="5866.13"/>
    <n v="416.04"/>
    <n v="6282.170000000001"/>
    <n v="6.6225523982954934E-2"/>
    <n v="0.93377447601704489"/>
    <x v="2"/>
    <n v="1308.7850000000001"/>
  </r>
  <r>
    <x v="3925"/>
    <x v="0"/>
    <x v="0"/>
    <x v="5"/>
    <x v="0"/>
    <x v="3911"/>
    <n v="1483.11"/>
    <n v="148.31"/>
    <n v="836.06"/>
    <n v="498.74"/>
    <n v="1334.8"/>
    <n v="0.37364399160922984"/>
    <n v="0.6263560083907701"/>
    <x v="0"/>
    <n v="185.38874999999999"/>
  </r>
  <r>
    <x v="3926"/>
    <x v="4"/>
    <x v="4"/>
    <x v="3"/>
    <x v="2"/>
    <x v="3912"/>
    <n v="6069.52"/>
    <n v="1335.29"/>
    <n v="2305.44"/>
    <n v="2428.79"/>
    <n v="4734.2300000000005"/>
    <n v="0.51302746169915692"/>
    <n v="0.48697253830084297"/>
    <x v="0"/>
    <n v="1517.38"/>
  </r>
  <r>
    <x v="3927"/>
    <x v="4"/>
    <x v="4"/>
    <x v="5"/>
    <x v="0"/>
    <x v="3913"/>
    <n v="4598.2"/>
    <n v="1011.6"/>
    <n v="4006.93"/>
    <n v="-420.34"/>
    <n v="3586.6"/>
    <n v="-0.11719734567557018"/>
    <n v="1.1171945575196565"/>
    <x v="1"/>
    <n v="574.77499999999998"/>
  </r>
  <r>
    <x v="3928"/>
    <x v="0"/>
    <x v="0"/>
    <x v="7"/>
    <x v="1"/>
    <x v="3914"/>
    <n v="749.63"/>
    <n v="74.959999999999994"/>
    <n v="267.08999999999997"/>
    <n v="407.58"/>
    <n v="674.67"/>
    <n v="0.60411756858908805"/>
    <n v="0.39588243141091201"/>
    <x v="0"/>
    <n v="749.63"/>
  </r>
  <r>
    <x v="3929"/>
    <x v="2"/>
    <x v="2"/>
    <x v="4"/>
    <x v="0"/>
    <x v="3915"/>
    <n v="5897.79"/>
    <n v="884.67"/>
    <n v="1747.8"/>
    <n v="3265.32"/>
    <n v="5013.12"/>
    <n v="0.65135484488701656"/>
    <n v="0.34864515511298355"/>
    <x v="0"/>
    <n v="842.54142857142858"/>
  </r>
  <r>
    <x v="3930"/>
    <x v="1"/>
    <x v="1"/>
    <x v="2"/>
    <x v="1"/>
    <x v="3916"/>
    <n v="6646.97"/>
    <n v="1661.74"/>
    <n v="3587.43"/>
    <n v="1397.8"/>
    <n v="4985.2300000000005"/>
    <n v="0.28038826694054231"/>
    <n v="0.71961173305945758"/>
    <x v="0"/>
    <n v="1107.8283333333334"/>
  </r>
  <r>
    <x v="3931"/>
    <x v="4"/>
    <x v="4"/>
    <x v="3"/>
    <x v="2"/>
    <x v="3917"/>
    <n v="9906.99"/>
    <n v="2674.89"/>
    <n v="3417.54"/>
    <n v="3814.56"/>
    <n v="7232.1"/>
    <n v="0.52744845895383086"/>
    <n v="0.47255154104616914"/>
    <x v="0"/>
    <n v="2476.7474999999999"/>
  </r>
  <r>
    <x v="3932"/>
    <x v="0"/>
    <x v="7"/>
    <x v="1"/>
    <x v="2"/>
    <x v="3918"/>
    <n v="1416.48"/>
    <n v="141.65"/>
    <n v="501.53"/>
    <n v="773.3"/>
    <n v="1274.83"/>
    <n v="0.6065906826792592"/>
    <n v="0.3934093173207408"/>
    <x v="0"/>
    <n v="708.24"/>
  </r>
  <r>
    <x v="3933"/>
    <x v="4"/>
    <x v="5"/>
    <x v="7"/>
    <x v="1"/>
    <x v="3919"/>
    <n v="2529.5700000000002"/>
    <n v="556.51"/>
    <n v="1408.37"/>
    <n v="564.69000000000005"/>
    <n v="1973.0600000000002"/>
    <n v="0.28620011555654667"/>
    <n v="0.71379988444345321"/>
    <x v="0"/>
    <n v="2529.5700000000002"/>
  </r>
  <r>
    <x v="3934"/>
    <x v="4"/>
    <x v="4"/>
    <x v="6"/>
    <x v="1"/>
    <x v="3920"/>
    <n v="3902.01"/>
    <n v="858.44"/>
    <n v="2690.68"/>
    <n v="352.89"/>
    <n v="3043.57"/>
    <n v="0.11594607648255173"/>
    <n v="0.88405392351744816"/>
    <x v="0"/>
    <n v="1300.67"/>
  </r>
  <r>
    <x v="3935"/>
    <x v="3"/>
    <x v="3"/>
    <x v="5"/>
    <x v="0"/>
    <x v="3921"/>
    <n v="9968.33"/>
    <n v="3987.33"/>
    <n v="5518.55"/>
    <n v="462.44"/>
    <n v="5981"/>
    <n v="7.7318174218358141E-2"/>
    <n v="0.92268015382043145"/>
    <x v="2"/>
    <n v="1246.04125"/>
  </r>
  <r>
    <x v="3936"/>
    <x v="3"/>
    <x v="6"/>
    <x v="0"/>
    <x v="0"/>
    <x v="3922"/>
    <n v="5336.36"/>
    <n v="1867.73"/>
    <n v="3025.04"/>
    <n v="443.6"/>
    <n v="3468.6299999999997"/>
    <n v="0.12788910895656211"/>
    <n v="0.8721137740260565"/>
    <x v="0"/>
    <n v="1067.2719999999999"/>
  </r>
  <r>
    <x v="3937"/>
    <x v="4"/>
    <x v="4"/>
    <x v="0"/>
    <x v="1"/>
    <x v="3923"/>
    <n v="6181.41"/>
    <n v="1359.91"/>
    <n v="4052.42"/>
    <n v="769.09"/>
    <n v="4821.5"/>
    <n v="0.1595125998133361"/>
    <n v="0.84048947423001141"/>
    <x v="0"/>
    <n v="1236.2819999999999"/>
  </r>
  <r>
    <x v="3938"/>
    <x v="4"/>
    <x v="4"/>
    <x v="4"/>
    <x v="1"/>
    <x v="3924"/>
    <n v="3737.07"/>
    <n v="822.15"/>
    <n v="3494.73"/>
    <n v="-579.82000000000005"/>
    <n v="2914.92"/>
    <n v="-0.19891454997049662"/>
    <n v="1.1989111193446131"/>
    <x v="1"/>
    <n v="533.86714285714288"/>
  </r>
  <r>
    <x v="3939"/>
    <x v="4"/>
    <x v="4"/>
    <x v="3"/>
    <x v="0"/>
    <x v="3925"/>
    <n v="5665.01"/>
    <n v="1246.3"/>
    <n v="3229.65"/>
    <n v="1189.05"/>
    <n v="4418.71"/>
    <n v="0.26909437369730077"/>
    <n v="0.73090336319876159"/>
    <x v="0"/>
    <n v="1416.2525000000001"/>
  </r>
  <r>
    <x v="3940"/>
    <x v="2"/>
    <x v="2"/>
    <x v="6"/>
    <x v="2"/>
    <x v="3926"/>
    <n v="3627.78"/>
    <n v="544.16999999999996"/>
    <n v="887.54"/>
    <n v="2196.08"/>
    <n v="3083.61"/>
    <n v="0.71217825859949857"/>
    <n v="0.28782498435275533"/>
    <x v="0"/>
    <n v="1209.26"/>
  </r>
  <r>
    <x v="3941"/>
    <x v="1"/>
    <x v="1"/>
    <x v="4"/>
    <x v="2"/>
    <x v="3927"/>
    <n v="5856.89"/>
    <n v="1464.22"/>
    <n v="4070.79"/>
    <n v="321.87"/>
    <n v="4392.67"/>
    <n v="7.3274341118272024E-2"/>
    <n v="0.92672338236198026"/>
    <x v="2"/>
    <n v="836.69857142857143"/>
  </r>
  <r>
    <x v="3942"/>
    <x v="4"/>
    <x v="5"/>
    <x v="2"/>
    <x v="2"/>
    <x v="3928"/>
    <n v="2825.32"/>
    <n v="621.57000000000005"/>
    <n v="2681.23"/>
    <n v="-477.48"/>
    <n v="2203.75"/>
    <n v="-0.216667044809983"/>
    <n v="1.216667044809983"/>
    <x v="1"/>
    <n v="470.88666666666671"/>
  </r>
  <r>
    <x v="3943"/>
    <x v="4"/>
    <x v="5"/>
    <x v="2"/>
    <x v="0"/>
    <x v="3929"/>
    <n v="9433.2999999999993"/>
    <n v="2546.9899999999998"/>
    <n v="4483.6000000000004"/>
    <n v="2402.71"/>
    <n v="6886.3099999999995"/>
    <n v="0.34891110042969314"/>
    <n v="0.65108889957030702"/>
    <x v="0"/>
    <n v="1572.2166666666665"/>
  </r>
  <r>
    <x v="3944"/>
    <x v="1"/>
    <x v="1"/>
    <x v="4"/>
    <x v="2"/>
    <x v="3930"/>
    <n v="6819.87"/>
    <n v="1704.97"/>
    <n v="3527.76"/>
    <n v="1587.14"/>
    <n v="5114.8999999999996"/>
    <n v="0.31029736651742951"/>
    <n v="0.68970263348257066"/>
    <x v="0"/>
    <n v="974.26714285714286"/>
  </r>
  <r>
    <x v="3945"/>
    <x v="1"/>
    <x v="1"/>
    <x v="1"/>
    <x v="1"/>
    <x v="3931"/>
    <n v="2773.57"/>
    <n v="693.39"/>
    <n v="1573.88"/>
    <n v="506.3"/>
    <n v="2080.1800000000003"/>
    <n v="0.24339239873472485"/>
    <n v="0.75660760126527504"/>
    <x v="0"/>
    <n v="1386.7850000000001"/>
  </r>
  <r>
    <x v="3946"/>
    <x v="0"/>
    <x v="7"/>
    <x v="0"/>
    <x v="0"/>
    <x v="3932"/>
    <n v="1594.06"/>
    <n v="159.41"/>
    <n v="624.73"/>
    <n v="809.92"/>
    <n v="1434.6499999999999"/>
    <n v="0.56454187432474823"/>
    <n v="0.43545812567525188"/>
    <x v="0"/>
    <n v="318.81200000000001"/>
  </r>
  <r>
    <x v="3947"/>
    <x v="4"/>
    <x v="5"/>
    <x v="6"/>
    <x v="0"/>
    <x v="3933"/>
    <n v="5868.78"/>
    <n v="1291.1300000000001"/>
    <n v="1833.37"/>
    <n v="2744.28"/>
    <n v="4577.6499999999996"/>
    <n v="0.59949537426408761"/>
    <n v="0.40050462573591256"/>
    <x v="0"/>
    <n v="1956.26"/>
  </r>
  <r>
    <x v="3948"/>
    <x v="4"/>
    <x v="4"/>
    <x v="3"/>
    <x v="0"/>
    <x v="3934"/>
    <n v="10178.51"/>
    <n v="2748.2"/>
    <n v="3152.66"/>
    <n v="4277.66"/>
    <n v="7430.31"/>
    <n v="0.57570410924981585"/>
    <n v="0.42429723658905211"/>
    <x v="0"/>
    <n v="2544.6275000000001"/>
  </r>
  <r>
    <x v="3949"/>
    <x v="3"/>
    <x v="3"/>
    <x v="5"/>
    <x v="2"/>
    <x v="3935"/>
    <n v="5116.78"/>
    <n v="1790.87"/>
    <n v="4855.82"/>
    <n v="-1529.92"/>
    <n v="3325.91"/>
    <n v="-0.46000042093742771"/>
    <n v="1.4599974142415157"/>
    <x v="1"/>
    <n v="639.59749999999997"/>
  </r>
  <r>
    <x v="3950"/>
    <x v="0"/>
    <x v="0"/>
    <x v="7"/>
    <x v="1"/>
    <x v="3936"/>
    <n v="997.16"/>
    <n v="99.72"/>
    <n v="367.59"/>
    <n v="529.85"/>
    <n v="897.43999999999994"/>
    <n v="0.59040158673560361"/>
    <n v="0.4095984132643965"/>
    <x v="0"/>
    <n v="997.16"/>
  </r>
  <r>
    <x v="3951"/>
    <x v="4"/>
    <x v="4"/>
    <x v="3"/>
    <x v="2"/>
    <x v="3937"/>
    <n v="5708.54"/>
    <n v="1255.8800000000001"/>
    <n v="3240.39"/>
    <n v="1212.26"/>
    <n v="4452.66"/>
    <n v="0.27225523619589193"/>
    <n v="0.72774251795555911"/>
    <x v="0"/>
    <n v="1427.135"/>
  </r>
  <r>
    <x v="3952"/>
    <x v="3"/>
    <x v="3"/>
    <x v="3"/>
    <x v="0"/>
    <x v="3938"/>
    <n v="10561.48"/>
    <n v="4224.59"/>
    <n v="3860.46"/>
    <n v="2476.4299999999998"/>
    <n v="6336.8899999999994"/>
    <n v="0.39079580046363438"/>
    <n v="0.60920419953636573"/>
    <x v="0"/>
    <n v="2640.37"/>
  </r>
  <r>
    <x v="3953"/>
    <x v="4"/>
    <x v="4"/>
    <x v="6"/>
    <x v="2"/>
    <x v="3939"/>
    <n v="9302.17"/>
    <n v="2511.59"/>
    <n v="2747.76"/>
    <n v="4042.83"/>
    <n v="6790.58"/>
    <n v="0.59535857025467631"/>
    <n v="0.40464290237358225"/>
    <x v="0"/>
    <n v="3100.7233333333334"/>
  </r>
  <r>
    <x v="3954"/>
    <x v="2"/>
    <x v="2"/>
    <x v="0"/>
    <x v="0"/>
    <x v="3940"/>
    <n v="2874.9"/>
    <n v="431.24"/>
    <n v="1633.97"/>
    <n v="809.69"/>
    <n v="2443.66"/>
    <n v="0.33134314921061037"/>
    <n v="0.66865685078938975"/>
    <x v="0"/>
    <n v="574.98"/>
  </r>
  <r>
    <x v="3955"/>
    <x v="0"/>
    <x v="7"/>
    <x v="6"/>
    <x v="0"/>
    <x v="3941"/>
    <n v="3326.46"/>
    <n v="332.65"/>
    <n v="402.98"/>
    <n v="2590.83"/>
    <n v="2993.81"/>
    <n v="0.86539559958714818"/>
    <n v="0.13460440041285185"/>
    <x v="0"/>
    <n v="1108.82"/>
  </r>
  <r>
    <x v="3956"/>
    <x v="4"/>
    <x v="5"/>
    <x v="7"/>
    <x v="1"/>
    <x v="3942"/>
    <n v="5218.29"/>
    <n v="1148.02"/>
    <n v="1539.89"/>
    <n v="2530.38"/>
    <n v="4070.27"/>
    <n v="0.62167374645908013"/>
    <n v="0.37832625354091992"/>
    <x v="0"/>
    <n v="5218.29"/>
  </r>
  <r>
    <x v="3957"/>
    <x v="3"/>
    <x v="3"/>
    <x v="4"/>
    <x v="0"/>
    <x v="3943"/>
    <n v="1149.17"/>
    <n v="402.21"/>
    <n v="1090.57"/>
    <n v="-343.6"/>
    <n v="746.96"/>
    <n v="-0.45999785798436327"/>
    <n v="1.4600112455820926"/>
    <x v="1"/>
    <n v="164.16714285714286"/>
  </r>
  <r>
    <x v="3958"/>
    <x v="0"/>
    <x v="7"/>
    <x v="6"/>
    <x v="0"/>
    <x v="3944"/>
    <n v="1933.85"/>
    <n v="193.38"/>
    <n v="531.94000000000005"/>
    <n v="1208.53"/>
    <n v="1740.4699999999998"/>
    <n v="0.6943699115756089"/>
    <n v="0.30563008842439116"/>
    <x v="0"/>
    <n v="644.61666666666667"/>
  </r>
  <r>
    <x v="3959"/>
    <x v="1"/>
    <x v="1"/>
    <x v="1"/>
    <x v="1"/>
    <x v="3945"/>
    <n v="3569.32"/>
    <n v="892.33"/>
    <n v="2508.38"/>
    <n v="168.61"/>
    <n v="2676.9900000000002"/>
    <n v="6.2984919629882813E-2"/>
    <n v="0.93701508037011716"/>
    <x v="2"/>
    <n v="1784.66"/>
  </r>
  <r>
    <x v="3960"/>
    <x v="3"/>
    <x v="3"/>
    <x v="3"/>
    <x v="0"/>
    <x v="3946"/>
    <n v="5756.03"/>
    <n v="2014.61"/>
    <n v="2340.16"/>
    <n v="1401.26"/>
    <n v="3741.42"/>
    <n v="0.37452624939194207"/>
    <n v="0.62547375060805788"/>
    <x v="0"/>
    <n v="1439.0074999999999"/>
  </r>
  <r>
    <x v="3961"/>
    <x v="0"/>
    <x v="0"/>
    <x v="0"/>
    <x v="0"/>
    <x v="3947"/>
    <n v="1387.81"/>
    <n v="138.78"/>
    <n v="793.83"/>
    <n v="455.19"/>
    <n v="1249.03"/>
    <n v="0.36443480140589096"/>
    <n v="0.63555719238128794"/>
    <x v="0"/>
    <n v="277.56200000000001"/>
  </r>
  <r>
    <x v="3962"/>
    <x v="2"/>
    <x v="2"/>
    <x v="5"/>
    <x v="0"/>
    <x v="3948"/>
    <n v="2611.15"/>
    <n v="391.67"/>
    <n v="2047.29"/>
    <n v="172.18"/>
    <n v="2219.48"/>
    <n v="7.7576729684430593E-2"/>
    <n v="0.9224187647557085"/>
    <x v="2"/>
    <n v="326.39375000000001"/>
  </r>
  <r>
    <x v="3963"/>
    <x v="0"/>
    <x v="7"/>
    <x v="2"/>
    <x v="0"/>
    <x v="3949"/>
    <n v="769.96"/>
    <n v="77"/>
    <n v="613.66999999999996"/>
    <n v="79.290000000000006"/>
    <n v="692.96"/>
    <n v="0.1144221888709305"/>
    <n v="0.88557781112906941"/>
    <x v="0"/>
    <n v="128.32666666666668"/>
  </r>
  <r>
    <x v="3964"/>
    <x v="1"/>
    <x v="1"/>
    <x v="7"/>
    <x v="1"/>
    <x v="3950"/>
    <n v="5982.41"/>
    <n v="1495.6"/>
    <n v="1198.6500000000001"/>
    <n v="3288.15"/>
    <n v="4486.8099999999995"/>
    <n v="0.73284805908875139"/>
    <n v="0.26714971215629818"/>
    <x v="0"/>
    <n v="5982.41"/>
  </r>
  <r>
    <x v="3965"/>
    <x v="0"/>
    <x v="7"/>
    <x v="2"/>
    <x v="1"/>
    <x v="3951"/>
    <n v="905.23"/>
    <n v="90.52"/>
    <n v="650.04999999999995"/>
    <n v="164.66"/>
    <n v="814.71"/>
    <n v="0.20210872580427389"/>
    <n v="0.79789127419572603"/>
    <x v="0"/>
    <n v="150.87166666666667"/>
  </r>
  <r>
    <x v="3966"/>
    <x v="3"/>
    <x v="6"/>
    <x v="3"/>
    <x v="1"/>
    <x v="3952"/>
    <n v="2673.69"/>
    <n v="935.79"/>
    <n v="2537.33"/>
    <n v="-799.43"/>
    <n v="1737.9"/>
    <n v="-0.45999769837159787"/>
    <n v="1.4599976983715979"/>
    <x v="1"/>
    <n v="668.42250000000001"/>
  </r>
  <r>
    <x v="3967"/>
    <x v="4"/>
    <x v="5"/>
    <x v="6"/>
    <x v="1"/>
    <x v="3953"/>
    <n v="5755.47"/>
    <n v="1266.2"/>
    <n v="2641.94"/>
    <n v="1847.33"/>
    <n v="4489.2700000000004"/>
    <n v="0.41149897422075299"/>
    <n v="0.5885010257792469"/>
    <x v="0"/>
    <n v="1918.49"/>
  </r>
  <r>
    <x v="3968"/>
    <x v="0"/>
    <x v="7"/>
    <x v="2"/>
    <x v="0"/>
    <x v="3954"/>
    <n v="748.91"/>
    <n v="74.89"/>
    <n v="710.72"/>
    <n v="-36.700000000000003"/>
    <n v="674.02"/>
    <n v="-5.444942286579034E-2"/>
    <n v="1.0544494228657904"/>
    <x v="1"/>
    <n v="124.81833333333333"/>
  </r>
  <r>
    <x v="3969"/>
    <x v="2"/>
    <x v="2"/>
    <x v="1"/>
    <x v="1"/>
    <x v="3955"/>
    <n v="2026.88"/>
    <n v="304.02999999999997"/>
    <n v="768.74"/>
    <n v="954.11"/>
    <n v="1722.8500000000001"/>
    <n v="0.55379748672258178"/>
    <n v="0.44620251327741822"/>
    <x v="0"/>
    <n v="1013.44"/>
  </r>
  <r>
    <x v="3970"/>
    <x v="2"/>
    <x v="2"/>
    <x v="6"/>
    <x v="1"/>
    <x v="3956"/>
    <n v="1655.63"/>
    <n v="248.34"/>
    <n v="1198.54"/>
    <n v="208.75"/>
    <n v="1407.2900000000002"/>
    <n v="0.14833474266142727"/>
    <n v="0.85166525733857257"/>
    <x v="0"/>
    <n v="551.87666666666667"/>
  </r>
  <r>
    <x v="3971"/>
    <x v="4"/>
    <x v="4"/>
    <x v="3"/>
    <x v="2"/>
    <x v="655"/>
    <n v="7140.41"/>
    <n v="1570.89"/>
    <n v="2802.22"/>
    <n v="2767.3"/>
    <n v="5569.5199999999995"/>
    <n v="0.49686507993507528"/>
    <n v="0.50313492006492477"/>
    <x v="0"/>
    <n v="1785.1025"/>
  </r>
  <r>
    <x v="3972"/>
    <x v="4"/>
    <x v="4"/>
    <x v="2"/>
    <x v="1"/>
    <x v="3957"/>
    <n v="3176.18"/>
    <n v="698.76"/>
    <n v="3014.19"/>
    <n v="-536.77"/>
    <n v="2477.42"/>
    <n v="-0.21666491753517772"/>
    <n v="1.2166649175351778"/>
    <x v="1"/>
    <n v="529.36333333333334"/>
  </r>
  <r>
    <x v="3973"/>
    <x v="2"/>
    <x v="2"/>
    <x v="5"/>
    <x v="0"/>
    <x v="3958"/>
    <n v="2026.36"/>
    <n v="303.95"/>
    <n v="1496.6"/>
    <n v="225.8"/>
    <n v="1722.4099999999999"/>
    <n v="0.131095383793638"/>
    <n v="0.86889881038777061"/>
    <x v="0"/>
    <n v="253.29499999999999"/>
  </r>
  <r>
    <x v="3974"/>
    <x v="1"/>
    <x v="1"/>
    <x v="4"/>
    <x v="0"/>
    <x v="3959"/>
    <n v="13691.97"/>
    <n v="4107.59"/>
    <n v="5571.19"/>
    <n v="4013.2"/>
    <n v="9584.3799999999992"/>
    <n v="0.418722963822386"/>
    <n v="0.58127807954192134"/>
    <x v="0"/>
    <n v="1955.9957142857143"/>
  </r>
  <r>
    <x v="3975"/>
    <x v="4"/>
    <x v="5"/>
    <x v="7"/>
    <x v="1"/>
    <x v="3960"/>
    <n v="3683.82"/>
    <n v="810.44"/>
    <n v="1400.44"/>
    <n v="1472.93"/>
    <n v="2873.38"/>
    <n v="0.51261232416178859"/>
    <n v="0.48738419561631252"/>
    <x v="0"/>
    <n v="3683.82"/>
  </r>
  <r>
    <x v="3976"/>
    <x v="0"/>
    <x v="0"/>
    <x v="2"/>
    <x v="0"/>
    <x v="3961"/>
    <n v="2210.25"/>
    <n v="221.02"/>
    <n v="609.29999999999995"/>
    <n v="1379.92"/>
    <n v="1989.23"/>
    <n v="0.69369555053965604"/>
    <n v="0.30629942238956781"/>
    <x v="0"/>
    <n v="368.375"/>
  </r>
  <r>
    <x v="3977"/>
    <x v="0"/>
    <x v="7"/>
    <x v="5"/>
    <x v="0"/>
    <x v="3962"/>
    <n v="2208.4899999999998"/>
    <n v="220.85"/>
    <n v="676.24"/>
    <n v="1311.4"/>
    <n v="1987.6399999999999"/>
    <n v="0.6597774244833069"/>
    <n v="0.34022257551669322"/>
    <x v="0"/>
    <n v="276.06124999999997"/>
  </r>
  <r>
    <x v="3978"/>
    <x v="1"/>
    <x v="1"/>
    <x v="4"/>
    <x v="0"/>
    <x v="3963"/>
    <n v="9449.2000000000007"/>
    <n v="2834.76"/>
    <n v="3875.65"/>
    <n v="2738.79"/>
    <n v="6614.4400000000005"/>
    <n v="0.41406226377440869"/>
    <n v="0.5859377362255912"/>
    <x v="0"/>
    <n v="1349.8857142857144"/>
  </r>
  <r>
    <x v="3979"/>
    <x v="4"/>
    <x v="4"/>
    <x v="4"/>
    <x v="0"/>
    <x v="3964"/>
    <n v="7430.14"/>
    <n v="1634.63"/>
    <n v="5067.18"/>
    <n v="728.33"/>
    <n v="5795.51"/>
    <n v="0.12567142494793385"/>
    <n v="0.87432857505206618"/>
    <x v="0"/>
    <n v="1061.4485714285715"/>
  </r>
  <r>
    <x v="3980"/>
    <x v="4"/>
    <x v="5"/>
    <x v="2"/>
    <x v="0"/>
    <x v="3965"/>
    <n v="9986.2000000000007"/>
    <n v="2696.27"/>
    <n v="3809.38"/>
    <n v="3480.55"/>
    <n v="7289.93"/>
    <n v="0.47744628549245327"/>
    <n v="0.52255371450754673"/>
    <x v="0"/>
    <n v="1664.3666666666668"/>
  </r>
  <r>
    <x v="3981"/>
    <x v="2"/>
    <x v="2"/>
    <x v="0"/>
    <x v="2"/>
    <x v="3966"/>
    <n v="3489.81"/>
    <n v="523.47"/>
    <n v="1415.35"/>
    <n v="1550.99"/>
    <n v="2966.34"/>
    <n v="0.52286319167728579"/>
    <n v="0.47713680832271416"/>
    <x v="0"/>
    <n v="697.96199999999999"/>
  </r>
  <r>
    <x v="3982"/>
    <x v="4"/>
    <x v="5"/>
    <x v="2"/>
    <x v="2"/>
    <x v="3967"/>
    <n v="4874.16"/>
    <n v="1072.32"/>
    <n v="4601.68"/>
    <n v="-799.83"/>
    <n v="3801.84"/>
    <n v="-0.2103797108768386"/>
    <n v="1.2103823411821644"/>
    <x v="1"/>
    <n v="812.36"/>
  </r>
  <r>
    <x v="3983"/>
    <x v="0"/>
    <x v="7"/>
    <x v="3"/>
    <x v="2"/>
    <x v="3968"/>
    <n v="3032.19"/>
    <n v="303.22000000000003"/>
    <n v="576.01"/>
    <n v="2152.9699999999998"/>
    <n v="2728.9700000000003"/>
    <n v="0.78893135505337164"/>
    <n v="0.21107230933282517"/>
    <x v="0"/>
    <n v="758.04750000000001"/>
  </r>
  <r>
    <x v="3984"/>
    <x v="0"/>
    <x v="0"/>
    <x v="4"/>
    <x v="0"/>
    <x v="3969"/>
    <n v="1525.53"/>
    <n v="152.55000000000001"/>
    <n v="990.26"/>
    <n v="382.72"/>
    <n v="1372.98"/>
    <n v="0.27875132922548035"/>
    <n v="0.7212486707745196"/>
    <x v="0"/>
    <n v="217.93285714285713"/>
  </r>
  <r>
    <x v="3985"/>
    <x v="0"/>
    <x v="7"/>
    <x v="7"/>
    <x v="1"/>
    <x v="3970"/>
    <n v="902.59"/>
    <n v="90.26"/>
    <n v="278.39999999999998"/>
    <n v="533.92999999999995"/>
    <n v="812.33"/>
    <n v="0.65728213903216659"/>
    <n v="0.34271786096783324"/>
    <x v="0"/>
    <n v="902.59"/>
  </r>
  <r>
    <x v="3986"/>
    <x v="0"/>
    <x v="0"/>
    <x v="3"/>
    <x v="0"/>
    <x v="3971"/>
    <n v="2290.21"/>
    <n v="229.02"/>
    <n v="720.86"/>
    <n v="1340.33"/>
    <n v="2061.19"/>
    <n v="0.65026998966616367"/>
    <n v="0.34973001033383627"/>
    <x v="0"/>
    <n v="572.55250000000001"/>
  </r>
  <r>
    <x v="3987"/>
    <x v="3"/>
    <x v="3"/>
    <x v="1"/>
    <x v="1"/>
    <x v="3972"/>
    <n v="6960.31"/>
    <n v="2436.11"/>
    <n v="1677.63"/>
    <n v="2846.57"/>
    <n v="4524.2000000000007"/>
    <n v="0.62918748065956409"/>
    <n v="0.37081251934043585"/>
    <x v="0"/>
    <n v="3480.1550000000002"/>
  </r>
  <r>
    <x v="3988"/>
    <x v="4"/>
    <x v="5"/>
    <x v="6"/>
    <x v="2"/>
    <x v="3973"/>
    <n v="4288.2"/>
    <n v="943.4"/>
    <n v="2716.77"/>
    <n v="628.02"/>
    <n v="3344.7999999999997"/>
    <n v="0.18776010523798137"/>
    <n v="0.81223690504663959"/>
    <x v="0"/>
    <n v="1429.3999999999999"/>
  </r>
  <r>
    <x v="3989"/>
    <x v="3"/>
    <x v="3"/>
    <x v="2"/>
    <x v="0"/>
    <x v="3974"/>
    <n v="3348.72"/>
    <n v="1172.05"/>
    <n v="3177.93"/>
    <n v="-1001.27"/>
    <n v="2176.67"/>
    <n v="-0.46000082695126038"/>
    <n v="1.4599962327775913"/>
    <x v="1"/>
    <n v="558.12"/>
  </r>
  <r>
    <x v="3990"/>
    <x v="2"/>
    <x v="2"/>
    <x v="0"/>
    <x v="0"/>
    <x v="3975"/>
    <n v="3961.79"/>
    <n v="594.27"/>
    <n v="1098"/>
    <n v="2269.52"/>
    <n v="3367.52"/>
    <n v="0.67394403002803249"/>
    <n v="0.32605596997196751"/>
    <x v="0"/>
    <n v="792.35799999999995"/>
  </r>
  <r>
    <x v="3991"/>
    <x v="2"/>
    <x v="2"/>
    <x v="7"/>
    <x v="1"/>
    <x v="3976"/>
    <n v="1462.82"/>
    <n v="219.42"/>
    <n v="578.65"/>
    <n v="664.74"/>
    <n v="1243.3999999999999"/>
    <n v="0.53461476596429147"/>
    <n v="0.46537719157149754"/>
    <x v="0"/>
    <n v="1462.82"/>
  </r>
  <r>
    <x v="3992"/>
    <x v="4"/>
    <x v="5"/>
    <x v="0"/>
    <x v="1"/>
    <x v="3977"/>
    <n v="1341.16"/>
    <n v="295.05"/>
    <n v="1272.76"/>
    <n v="-226.66"/>
    <n v="1046.1100000000001"/>
    <n v="-0.21666937511351575"/>
    <n v="1.2166598158893422"/>
    <x v="1"/>
    <n v="268.23200000000003"/>
  </r>
  <r>
    <x v="3993"/>
    <x v="4"/>
    <x v="5"/>
    <x v="0"/>
    <x v="1"/>
    <x v="3978"/>
    <n v="4762.79"/>
    <n v="1047.81"/>
    <n v="2570.09"/>
    <n v="1144.8900000000001"/>
    <n v="3714.98"/>
    <n v="0.30818200905523047"/>
    <n v="0.69181799094476959"/>
    <x v="0"/>
    <n v="952.55799999999999"/>
  </r>
  <r>
    <x v="3994"/>
    <x v="0"/>
    <x v="0"/>
    <x v="0"/>
    <x v="0"/>
    <x v="3979"/>
    <n v="1677.37"/>
    <n v="167.74"/>
    <n v="690.52"/>
    <n v="819.11"/>
    <n v="1509.6299999999999"/>
    <n v="0.5425899061359406"/>
    <n v="0.45741009386405945"/>
    <x v="0"/>
    <n v="335.47399999999999"/>
  </r>
  <r>
    <x v="3995"/>
    <x v="0"/>
    <x v="0"/>
    <x v="2"/>
    <x v="1"/>
    <x v="3980"/>
    <n v="1336.74"/>
    <n v="133.66999999999999"/>
    <n v="949.42"/>
    <n v="253.65"/>
    <n v="1203.07"/>
    <n v="0.21083561222539007"/>
    <n v="0.78916438777460995"/>
    <x v="0"/>
    <n v="222.79"/>
  </r>
  <r>
    <x v="3996"/>
    <x v="0"/>
    <x v="0"/>
    <x v="7"/>
    <x v="1"/>
    <x v="3981"/>
    <n v="664.43"/>
    <n v="66.44"/>
    <n v="318.01"/>
    <n v="279.97000000000003"/>
    <n v="597.99"/>
    <n v="0.4681850867071356"/>
    <n v="0.53179819060519407"/>
    <x v="0"/>
    <n v="664.43"/>
  </r>
  <r>
    <x v="3997"/>
    <x v="3"/>
    <x v="3"/>
    <x v="7"/>
    <x v="1"/>
    <x v="3982"/>
    <n v="5880.21"/>
    <n v="2058.0700000000002"/>
    <n v="1735.82"/>
    <n v="2086.3200000000002"/>
    <n v="3822.14"/>
    <n v="0.54585127703328506"/>
    <n v="0.45414872296671499"/>
    <x v="0"/>
    <n v="5880.21"/>
  </r>
  <r>
    <x v="3998"/>
    <x v="4"/>
    <x v="5"/>
    <x v="4"/>
    <x v="2"/>
    <x v="3983"/>
    <n v="5624.81"/>
    <n v="1237.46"/>
    <n v="3131.92"/>
    <n v="1255.43"/>
    <n v="4387.3500000000004"/>
    <n v="0.28614767456437257"/>
    <n v="0.71385232543562738"/>
    <x v="0"/>
    <n v="803.54428571428582"/>
  </r>
  <r>
    <x v="3999"/>
    <x v="4"/>
    <x v="4"/>
    <x v="0"/>
    <x v="2"/>
    <x v="3984"/>
    <n v="6911.17"/>
    <n v="1520.46"/>
    <n v="2650.6"/>
    <n v="2740.11"/>
    <n v="5390.71"/>
    <n v="0.50830224590081829"/>
    <n v="0.49169775409918171"/>
    <x v="0"/>
    <n v="1382.2339999999999"/>
  </r>
  <r>
    <x v="4000"/>
    <x v="0"/>
    <x v="7"/>
    <x v="4"/>
    <x v="0"/>
    <x v="3985"/>
    <n v="1095.77"/>
    <n v="109.58"/>
    <n v="842.03"/>
    <n v="144.16"/>
    <n v="986.18999999999994"/>
    <n v="0.14617872823695233"/>
    <n v="0.85382127176304767"/>
    <x v="0"/>
    <n v="156.53857142857143"/>
  </r>
  <r>
    <x v="4001"/>
    <x v="3"/>
    <x v="3"/>
    <x v="4"/>
    <x v="2"/>
    <x v="3986"/>
    <n v="15366.57"/>
    <n v="6146.63"/>
    <n v="5814.83"/>
    <n v="3405.11"/>
    <n v="9219.9399999999987"/>
    <n v="0.36932019080384476"/>
    <n v="0.63067980919615541"/>
    <x v="0"/>
    <n v="2195.2242857142855"/>
  </r>
  <r>
    <x v="4002"/>
    <x v="4"/>
    <x v="5"/>
    <x v="6"/>
    <x v="2"/>
    <x v="3987"/>
    <n v="3950.39"/>
    <n v="869.09"/>
    <n v="2917.12"/>
    <n v="164.18"/>
    <n v="3081.2999999999997"/>
    <n v="5.3282705351637302E-2"/>
    <n v="0.94671729464836274"/>
    <x v="2"/>
    <n v="1316.7966666666666"/>
  </r>
  <r>
    <x v="4003"/>
    <x v="3"/>
    <x v="6"/>
    <x v="2"/>
    <x v="0"/>
    <x v="3988"/>
    <n v="12392.17"/>
    <n v="4956.87"/>
    <n v="3755.43"/>
    <n v="3679.87"/>
    <n v="7435.3"/>
    <n v="0.4949188331338345"/>
    <n v="0.50508116686616544"/>
    <x v="0"/>
    <n v="2065.3616666666667"/>
  </r>
  <r>
    <x v="4004"/>
    <x v="0"/>
    <x v="0"/>
    <x v="2"/>
    <x v="2"/>
    <x v="3989"/>
    <n v="1056.74"/>
    <n v="105.67"/>
    <n v="765.55"/>
    <n v="185.52"/>
    <n v="951.07"/>
    <n v="0.19506450629291219"/>
    <n v="0.80493549370708772"/>
    <x v="0"/>
    <n v="176.12333333333333"/>
  </r>
  <r>
    <x v="4005"/>
    <x v="1"/>
    <x v="1"/>
    <x v="3"/>
    <x v="0"/>
    <x v="3990"/>
    <n v="8851.84"/>
    <n v="2655.55"/>
    <n v="3089.33"/>
    <n v="3106.96"/>
    <n v="6196.29"/>
    <n v="0.50142262547427574"/>
    <n v="0.49857737452572426"/>
    <x v="0"/>
    <n v="2212.96"/>
  </r>
  <r>
    <x v="4006"/>
    <x v="1"/>
    <x v="1"/>
    <x v="5"/>
    <x v="0"/>
    <x v="3991"/>
    <n v="8952.06"/>
    <n v="2685.62"/>
    <n v="5341.46"/>
    <n v="924.98"/>
    <n v="6266.44"/>
    <n v="0.14760853052131673"/>
    <n v="0.85239146947868338"/>
    <x v="0"/>
    <n v="1119.0074999999999"/>
  </r>
  <r>
    <x v="4007"/>
    <x v="0"/>
    <x v="0"/>
    <x v="4"/>
    <x v="0"/>
    <x v="3992"/>
    <n v="2146.88"/>
    <n v="214.69"/>
    <n v="921.63"/>
    <n v="1010.56"/>
    <n v="1932.19"/>
    <n v="0.52301274719359891"/>
    <n v="0.47698725280640103"/>
    <x v="0"/>
    <n v="306.69714285714286"/>
  </r>
  <r>
    <x v="4008"/>
    <x v="4"/>
    <x v="4"/>
    <x v="2"/>
    <x v="1"/>
    <x v="3993"/>
    <n v="2999.04"/>
    <n v="659.79"/>
    <n v="2846.09"/>
    <n v="-506.84"/>
    <n v="2339.25"/>
    <n v="-0.21666773538527304"/>
    <n v="1.2166677353852731"/>
    <x v="1"/>
    <n v="499.84"/>
  </r>
  <r>
    <x v="4009"/>
    <x v="0"/>
    <x v="0"/>
    <x v="0"/>
    <x v="0"/>
    <x v="3994"/>
    <n v="2182.08"/>
    <n v="218.21"/>
    <n v="488.99"/>
    <n v="1474.89"/>
    <n v="1963.87"/>
    <n v="0.75101203236466785"/>
    <n v="0.24899305962207277"/>
    <x v="0"/>
    <n v="436.416"/>
  </r>
  <r>
    <x v="4010"/>
    <x v="4"/>
    <x v="5"/>
    <x v="5"/>
    <x v="0"/>
    <x v="3995"/>
    <n v="12476.28"/>
    <n v="3368.6"/>
    <n v="5738.07"/>
    <n v="3369.61"/>
    <n v="9107.68"/>
    <n v="0.36997457091158231"/>
    <n v="0.63002542908841763"/>
    <x v="0"/>
    <n v="1559.5350000000001"/>
  </r>
  <r>
    <x v="4011"/>
    <x v="3"/>
    <x v="3"/>
    <x v="1"/>
    <x v="2"/>
    <x v="3996"/>
    <n v="7551.98"/>
    <n v="2643.19"/>
    <n v="1667.23"/>
    <n v="3241.55"/>
    <n v="4908.7899999999991"/>
    <n v="0.66035621813114853"/>
    <n v="0.33964174470694414"/>
    <x v="0"/>
    <n v="3775.99"/>
  </r>
  <r>
    <x v="4012"/>
    <x v="2"/>
    <x v="2"/>
    <x v="0"/>
    <x v="0"/>
    <x v="3997"/>
    <n v="1187.44"/>
    <n v="178.12"/>
    <n v="1126.8800000000001"/>
    <n v="-117.56"/>
    <n v="1009.32"/>
    <n v="-0.116474458050965"/>
    <n v="1.1164744580509651"/>
    <x v="1"/>
    <n v="237.488"/>
  </r>
  <r>
    <x v="4013"/>
    <x v="3"/>
    <x v="3"/>
    <x v="7"/>
    <x v="1"/>
    <x v="3998"/>
    <n v="3687.5"/>
    <n v="1290.6300000000001"/>
    <n v="2081.69"/>
    <n v="315.18"/>
    <n v="2396.87"/>
    <n v="0.13149649334340202"/>
    <n v="0.86850350665659803"/>
    <x v="0"/>
    <n v="3687.5"/>
  </r>
  <r>
    <x v="4014"/>
    <x v="2"/>
    <x v="2"/>
    <x v="2"/>
    <x v="2"/>
    <x v="3999"/>
    <n v="1742.12"/>
    <n v="261.32"/>
    <n v="1485.94"/>
    <n v="-5.14"/>
    <n v="1480.8"/>
    <n v="-3.4710967044840626E-3"/>
    <n v="1.0034710967044842"/>
    <x v="1"/>
    <n v="290.3533333333333"/>
  </r>
  <r>
    <x v="4015"/>
    <x v="0"/>
    <x v="7"/>
    <x v="5"/>
    <x v="0"/>
    <x v="4000"/>
    <n v="1890.84"/>
    <n v="189.08"/>
    <n v="704.07"/>
    <n v="997.69"/>
    <n v="1701.76"/>
    <n v="0.58626950921399024"/>
    <n v="0.41373049078600982"/>
    <x v="0"/>
    <n v="236.35499999999999"/>
  </r>
  <r>
    <x v="4016"/>
    <x v="4"/>
    <x v="4"/>
    <x v="2"/>
    <x v="2"/>
    <x v="4001"/>
    <n v="5253.19"/>
    <n v="1155.7"/>
    <n v="3187.65"/>
    <n v="909.84"/>
    <n v="4097.49"/>
    <n v="0.22204813190514194"/>
    <n v="0.77795186809485817"/>
    <x v="0"/>
    <n v="875.53166666666664"/>
  </r>
  <r>
    <x v="4017"/>
    <x v="2"/>
    <x v="2"/>
    <x v="3"/>
    <x v="2"/>
    <x v="4002"/>
    <n v="2966.76"/>
    <n v="445.01"/>
    <n v="1193.0899999999999"/>
    <n v="1328.66"/>
    <n v="2521.75"/>
    <n v="0.52688014275800543"/>
    <n v="0.47311985724199462"/>
    <x v="0"/>
    <n v="741.69"/>
  </r>
  <r>
    <x v="4018"/>
    <x v="0"/>
    <x v="0"/>
    <x v="4"/>
    <x v="0"/>
    <x v="3003"/>
    <n v="2423.35"/>
    <n v="242.33"/>
    <n v="648.05999999999995"/>
    <n v="1532.95"/>
    <n v="2181.02"/>
    <n v="0.70285921266196549"/>
    <n v="0.29713620232735138"/>
    <x v="0"/>
    <n v="346.19285714285712"/>
  </r>
  <r>
    <x v="4019"/>
    <x v="3"/>
    <x v="3"/>
    <x v="1"/>
    <x v="1"/>
    <x v="4003"/>
    <n v="4822.8599999999997"/>
    <n v="1688"/>
    <n v="2087.33"/>
    <n v="1047.53"/>
    <n v="3134.8599999999997"/>
    <n v="0.33415527328174149"/>
    <n v="0.66584472671825856"/>
    <x v="0"/>
    <n v="2411.4299999999998"/>
  </r>
  <r>
    <x v="4020"/>
    <x v="0"/>
    <x v="0"/>
    <x v="2"/>
    <x v="2"/>
    <x v="4004"/>
    <n v="818.04"/>
    <n v="81.8"/>
    <n v="678.27"/>
    <n v="57.97"/>
    <n v="736.24"/>
    <n v="7.8737911550581324E-2"/>
    <n v="0.92126208844941859"/>
    <x v="2"/>
    <n v="136.34"/>
  </r>
  <r>
    <x v="4021"/>
    <x v="4"/>
    <x v="5"/>
    <x v="3"/>
    <x v="2"/>
    <x v="4005"/>
    <n v="10249.18"/>
    <n v="2767.28"/>
    <n v="3351.72"/>
    <n v="4130.17"/>
    <n v="7481.9"/>
    <n v="0.55202154532939496"/>
    <n v="0.44797711811170959"/>
    <x v="0"/>
    <n v="2562.2950000000001"/>
  </r>
  <r>
    <x v="4022"/>
    <x v="1"/>
    <x v="1"/>
    <x v="3"/>
    <x v="2"/>
    <x v="4006"/>
    <n v="1032.9000000000001"/>
    <n v="258.23"/>
    <n v="980.23"/>
    <n v="-205.55"/>
    <n v="774.67000000000007"/>
    <n v="-0.2653387894200111"/>
    <n v="1.2653516981424346"/>
    <x v="1"/>
    <n v="258.22500000000002"/>
  </r>
  <r>
    <x v="4023"/>
    <x v="4"/>
    <x v="5"/>
    <x v="1"/>
    <x v="1"/>
    <x v="4007"/>
    <n v="6246.24"/>
    <n v="1374.17"/>
    <n v="2177.42"/>
    <n v="2694.65"/>
    <n v="4872.07"/>
    <n v="0.55308113389175451"/>
    <n v="0.4469188661082456"/>
    <x v="0"/>
    <n v="3123.12"/>
  </r>
  <r>
    <x v="4024"/>
    <x v="1"/>
    <x v="1"/>
    <x v="0"/>
    <x v="2"/>
    <x v="4008"/>
    <n v="8163.96"/>
    <n v="2449.19"/>
    <n v="3288.45"/>
    <n v="2426.3200000000002"/>
    <n v="5714.77"/>
    <n v="0.42457001769100067"/>
    <n v="0.57542998230899922"/>
    <x v="0"/>
    <n v="1632.7919999999999"/>
  </r>
  <r>
    <x v="4025"/>
    <x v="1"/>
    <x v="1"/>
    <x v="0"/>
    <x v="0"/>
    <x v="4009"/>
    <n v="11406.88"/>
    <n v="3422.06"/>
    <n v="3630.85"/>
    <n v="4353.96"/>
    <n v="7984.82"/>
    <n v="0.54527966817035323"/>
    <n v="0.45471907945326256"/>
    <x v="0"/>
    <n v="2281.3759999999997"/>
  </r>
  <r>
    <x v="4026"/>
    <x v="2"/>
    <x v="2"/>
    <x v="0"/>
    <x v="1"/>
    <x v="4010"/>
    <n v="2936.14"/>
    <n v="440.42"/>
    <n v="1107.98"/>
    <n v="1387.74"/>
    <n v="2495.7199999999998"/>
    <n v="0.55604795409741481"/>
    <n v="0.44395204590258525"/>
    <x v="0"/>
    <n v="587.22799999999995"/>
  </r>
  <r>
    <x v="4027"/>
    <x v="3"/>
    <x v="3"/>
    <x v="6"/>
    <x v="1"/>
    <x v="4011"/>
    <n v="5164.46"/>
    <n v="1807.56"/>
    <n v="2821.29"/>
    <n v="535.61"/>
    <n v="3356.9"/>
    <n v="0.15955494652804672"/>
    <n v="0.84044505347195331"/>
    <x v="0"/>
    <n v="1721.4866666666667"/>
  </r>
  <r>
    <x v="4028"/>
    <x v="3"/>
    <x v="3"/>
    <x v="4"/>
    <x v="0"/>
    <x v="4012"/>
    <n v="13320.16"/>
    <n v="5328.06"/>
    <n v="5034.34"/>
    <n v="2957.76"/>
    <n v="7992.0999999999995"/>
    <n v="0.37008545939114879"/>
    <n v="0.62991454060885133"/>
    <x v="0"/>
    <n v="1902.8799999999999"/>
  </r>
  <r>
    <x v="4029"/>
    <x v="1"/>
    <x v="1"/>
    <x v="5"/>
    <x v="1"/>
    <x v="4013"/>
    <n v="6776.2"/>
    <n v="1694.05"/>
    <n v="3713.83"/>
    <n v="1368.32"/>
    <n v="5082.1499999999996"/>
    <n v="0.26924038054760291"/>
    <n v="0.7307596194523972"/>
    <x v="0"/>
    <n v="847.02499999999998"/>
  </r>
  <r>
    <x v="4030"/>
    <x v="0"/>
    <x v="0"/>
    <x v="4"/>
    <x v="0"/>
    <x v="4014"/>
    <n v="1466.59"/>
    <n v="146.66"/>
    <n v="983.9"/>
    <n v="336.03"/>
    <n v="1319.9299999999998"/>
    <n v="0.25458168236194345"/>
    <n v="0.74541831763805666"/>
    <x v="0"/>
    <n v="209.51285714285714"/>
  </r>
  <r>
    <x v="4031"/>
    <x v="0"/>
    <x v="7"/>
    <x v="0"/>
    <x v="2"/>
    <x v="4015"/>
    <n v="927.01"/>
    <n v="92.7"/>
    <n v="790.05"/>
    <n v="44.26"/>
    <n v="834.31"/>
    <n v="5.3049825604391657E-2"/>
    <n v="0.94695017439560836"/>
    <x v="2"/>
    <n v="185.40199999999999"/>
  </r>
  <r>
    <x v="4032"/>
    <x v="3"/>
    <x v="6"/>
    <x v="1"/>
    <x v="1"/>
    <x v="4016"/>
    <n v="2336.2800000000002"/>
    <n v="817.7"/>
    <n v="1659.5"/>
    <n v="-140.91999999999999"/>
    <n v="1518.5800000000002"/>
    <n v="-9.2797218454082092E-2"/>
    <n v="1.092797218454082"/>
    <x v="1"/>
    <n v="1168.1400000000001"/>
  </r>
  <r>
    <x v="4033"/>
    <x v="0"/>
    <x v="7"/>
    <x v="6"/>
    <x v="1"/>
    <x v="4017"/>
    <n v="1012.04"/>
    <n v="101.2"/>
    <n v="511.24"/>
    <n v="399.59"/>
    <n v="910.83999999999992"/>
    <n v="0.4387049317113873"/>
    <n v="0.56128408941197139"/>
    <x v="0"/>
    <n v="337.34666666666664"/>
  </r>
  <r>
    <x v="4034"/>
    <x v="0"/>
    <x v="7"/>
    <x v="4"/>
    <x v="0"/>
    <x v="4018"/>
    <n v="2060.44"/>
    <n v="206.04"/>
    <n v="878.87"/>
    <n v="975.53"/>
    <n v="1854.4"/>
    <n v="0.52606233822260562"/>
    <n v="0.47393766177739427"/>
    <x v="0"/>
    <n v="294.34857142857146"/>
  </r>
  <r>
    <x v="4035"/>
    <x v="0"/>
    <x v="7"/>
    <x v="0"/>
    <x v="2"/>
    <x v="4019"/>
    <n v="1014.5"/>
    <n v="101.45"/>
    <n v="484.49"/>
    <n v="428.56"/>
    <n v="913.05"/>
    <n v="0.46937188543891356"/>
    <n v="0.53062811456108649"/>
    <x v="0"/>
    <n v="202.9"/>
  </r>
  <r>
    <x v="4036"/>
    <x v="3"/>
    <x v="3"/>
    <x v="6"/>
    <x v="0"/>
    <x v="4020"/>
    <n v="14717.43"/>
    <n v="5886.97"/>
    <n v="2433.09"/>
    <n v="6397.37"/>
    <n v="8830.4599999999991"/>
    <n v="0.72446622259769033"/>
    <n v="0.27553377740230978"/>
    <x v="0"/>
    <n v="4905.8100000000004"/>
  </r>
  <r>
    <x v="4037"/>
    <x v="1"/>
    <x v="1"/>
    <x v="5"/>
    <x v="0"/>
    <x v="4021"/>
    <n v="10509.16"/>
    <n v="3152.75"/>
    <n v="6091.78"/>
    <n v="1264.6300000000001"/>
    <n v="7356.41"/>
    <n v="0.17190858040810669"/>
    <n v="0.82809141959189336"/>
    <x v="0"/>
    <n v="1313.645"/>
  </r>
  <r>
    <x v="4038"/>
    <x v="4"/>
    <x v="4"/>
    <x v="1"/>
    <x v="1"/>
    <x v="4022"/>
    <n v="4175.3500000000004"/>
    <n v="918.58"/>
    <n v="2039.89"/>
    <n v="1216.8900000000001"/>
    <n v="3256.7700000000004"/>
    <n v="0.37364935196529075"/>
    <n v="0.62635371856164235"/>
    <x v="0"/>
    <n v="2087.6750000000002"/>
  </r>
  <r>
    <x v="4039"/>
    <x v="1"/>
    <x v="1"/>
    <x v="0"/>
    <x v="0"/>
    <x v="4023"/>
    <n v="5718.42"/>
    <n v="1429.61"/>
    <n v="4283.7700000000004"/>
    <n v="5.05"/>
    <n v="4288.8100000000004"/>
    <n v="1.1774827982587242E-3"/>
    <n v="0.99882484885084677"/>
    <x v="2"/>
    <n v="1143.684"/>
  </r>
  <r>
    <x v="4040"/>
    <x v="3"/>
    <x v="3"/>
    <x v="5"/>
    <x v="0"/>
    <x v="4024"/>
    <n v="7679.13"/>
    <n v="2687.69"/>
    <n v="5568.89"/>
    <n v="-577.45000000000005"/>
    <n v="4991.4400000000005"/>
    <n v="-0.11568805795521933"/>
    <n v="1.1156880579552193"/>
    <x v="1"/>
    <n v="959.89125000000001"/>
  </r>
  <r>
    <x v="4041"/>
    <x v="2"/>
    <x v="2"/>
    <x v="7"/>
    <x v="1"/>
    <x v="4025"/>
    <n v="982.83"/>
    <n v="147.41999999999999"/>
    <n v="457.54"/>
    <n v="377.87"/>
    <n v="835.41000000000008"/>
    <n v="0.45231682646844062"/>
    <n v="0.54768317353155938"/>
    <x v="0"/>
    <n v="982.83"/>
  </r>
  <r>
    <x v="4042"/>
    <x v="3"/>
    <x v="6"/>
    <x v="5"/>
    <x v="0"/>
    <x v="4026"/>
    <n v="3080.05"/>
    <n v="1078.02"/>
    <n v="2922.97"/>
    <n v="-920.94"/>
    <n v="2002.0300000000002"/>
    <n v="-0.46000309685669044"/>
    <n v="1.4600030968566902"/>
    <x v="1"/>
    <n v="385.00625000000002"/>
  </r>
  <r>
    <x v="4043"/>
    <x v="2"/>
    <x v="2"/>
    <x v="2"/>
    <x v="2"/>
    <x v="4027"/>
    <n v="3506.9"/>
    <n v="526.03"/>
    <n v="1677.3"/>
    <n v="1303.56"/>
    <n v="2980.87"/>
    <n v="0.43730857098766468"/>
    <n v="0.56268807428703704"/>
    <x v="0"/>
    <n v="584.48333333333335"/>
  </r>
  <r>
    <x v="4044"/>
    <x v="4"/>
    <x v="5"/>
    <x v="1"/>
    <x v="1"/>
    <x v="4028"/>
    <n v="5218.5200000000004"/>
    <n v="1148.07"/>
    <n v="2038.93"/>
    <n v="2031.51"/>
    <n v="4070.4500000000007"/>
    <n v="0.49908732449729137"/>
    <n v="0.50091021877188013"/>
    <x v="0"/>
    <n v="2609.2600000000002"/>
  </r>
  <r>
    <x v="4045"/>
    <x v="2"/>
    <x v="2"/>
    <x v="5"/>
    <x v="0"/>
    <x v="4029"/>
    <n v="3314.75"/>
    <n v="497.21"/>
    <n v="1472.17"/>
    <n v="1345.37"/>
    <n v="2817.54"/>
    <n v="0.47749810118046238"/>
    <n v="0.52250189881953768"/>
    <x v="0"/>
    <n v="414.34375"/>
  </r>
  <r>
    <x v="4046"/>
    <x v="4"/>
    <x v="5"/>
    <x v="5"/>
    <x v="0"/>
    <x v="3314"/>
    <n v="3609.81"/>
    <n v="794.16"/>
    <n v="3425.71"/>
    <n v="-610.05999999999995"/>
    <n v="2815.65"/>
    <n v="-0.21666755456111375"/>
    <n v="1.2166675545611136"/>
    <x v="1"/>
    <n v="451.22624999999999"/>
  </r>
  <r>
    <x v="4047"/>
    <x v="1"/>
    <x v="1"/>
    <x v="3"/>
    <x v="1"/>
    <x v="4030"/>
    <n v="3915.37"/>
    <n v="978.84"/>
    <n v="3511.25"/>
    <n v="-574.73"/>
    <n v="2936.5299999999997"/>
    <n v="-0.19571739433957769"/>
    <n v="1.1957139889597588"/>
    <x v="1"/>
    <n v="978.84249999999997"/>
  </r>
  <r>
    <x v="4048"/>
    <x v="1"/>
    <x v="1"/>
    <x v="3"/>
    <x v="1"/>
    <x v="4031"/>
    <n v="4473.3599999999997"/>
    <n v="1118.3399999999999"/>
    <n v="3417.39"/>
    <n v="-62.36"/>
    <n v="3355.0199999999995"/>
    <n v="-1.8587072506274182E-2"/>
    <n v="1.0185900531144376"/>
    <x v="1"/>
    <n v="1118.3399999999999"/>
  </r>
  <r>
    <x v="4049"/>
    <x v="0"/>
    <x v="7"/>
    <x v="5"/>
    <x v="0"/>
    <x v="4032"/>
    <n v="3072.15"/>
    <n v="307.22000000000003"/>
    <n v="796.07"/>
    <n v="1968.87"/>
    <n v="2764.9300000000003"/>
    <n v="0.71208674360652879"/>
    <n v="0.28791687312156183"/>
    <x v="0"/>
    <n v="384.01875000000001"/>
  </r>
  <r>
    <x v="4050"/>
    <x v="4"/>
    <x v="4"/>
    <x v="5"/>
    <x v="1"/>
    <x v="4033"/>
    <n v="4871.3"/>
    <n v="1071.69"/>
    <n v="4010.65"/>
    <n v="-211.04"/>
    <n v="3799.61"/>
    <n v="-5.5542542524101152E-2"/>
    <n v="1.0555425425241012"/>
    <x v="1"/>
    <n v="608.91250000000002"/>
  </r>
  <r>
    <x v="4051"/>
    <x v="2"/>
    <x v="2"/>
    <x v="1"/>
    <x v="1"/>
    <x v="4034"/>
    <n v="1834.5"/>
    <n v="275.18"/>
    <n v="994.11"/>
    <n v="565.22"/>
    <n v="1559.32"/>
    <n v="0.3624785162763256"/>
    <n v="0.63752789677551758"/>
    <x v="0"/>
    <n v="917.25"/>
  </r>
  <r>
    <x v="4052"/>
    <x v="0"/>
    <x v="7"/>
    <x v="3"/>
    <x v="0"/>
    <x v="4035"/>
    <n v="933.58"/>
    <n v="93.36"/>
    <n v="692.87"/>
    <n v="147.35"/>
    <n v="840.22"/>
    <n v="0.17537073623574778"/>
    <n v="0.82462926376425216"/>
    <x v="0"/>
    <n v="233.39500000000001"/>
  </r>
  <r>
    <x v="4053"/>
    <x v="1"/>
    <x v="1"/>
    <x v="4"/>
    <x v="2"/>
    <x v="4036"/>
    <n v="5524.95"/>
    <n v="1381.24"/>
    <n v="3954.1"/>
    <n v="189.61"/>
    <n v="4143.71"/>
    <n v="4.5758511092716433E-2"/>
    <n v="0.95424148890728355"/>
    <x v="2"/>
    <n v="789.27857142857135"/>
  </r>
  <r>
    <x v="4054"/>
    <x v="4"/>
    <x v="5"/>
    <x v="1"/>
    <x v="1"/>
    <x v="4037"/>
    <n v="3074.34"/>
    <n v="676.36"/>
    <n v="2329.98"/>
    <n v="68.010000000000005"/>
    <n v="2397.98"/>
    <n v="2.8361370820440539E-2"/>
    <n v="0.97164279935612474"/>
    <x v="2"/>
    <n v="1537.17"/>
  </r>
  <r>
    <x v="4055"/>
    <x v="4"/>
    <x v="5"/>
    <x v="7"/>
    <x v="1"/>
    <x v="4038"/>
    <n v="4376.71"/>
    <n v="962.88"/>
    <n v="1255.8599999999999"/>
    <n v="2157.98"/>
    <n v="3413.83"/>
    <n v="0.63212872345723137"/>
    <n v="0.36787420580403823"/>
    <x v="0"/>
    <n v="4376.71"/>
  </r>
  <r>
    <x v="4056"/>
    <x v="1"/>
    <x v="1"/>
    <x v="1"/>
    <x v="2"/>
    <x v="4039"/>
    <n v="9649.2900000000009"/>
    <n v="2894.79"/>
    <n v="1735.22"/>
    <n v="5019.28"/>
    <n v="6754.5000000000009"/>
    <n v="0.74310163594640599"/>
    <n v="0.2568983640535939"/>
    <x v="0"/>
    <n v="4824.6450000000004"/>
  </r>
  <r>
    <x v="4057"/>
    <x v="3"/>
    <x v="3"/>
    <x v="0"/>
    <x v="0"/>
    <x v="4040"/>
    <n v="8784.1"/>
    <n v="3513.64"/>
    <n v="2998.77"/>
    <n v="2271.69"/>
    <n v="5270.4600000000009"/>
    <n v="0.43102309855306742"/>
    <n v="0.56897690144693247"/>
    <x v="0"/>
    <n v="1756.8200000000002"/>
  </r>
  <r>
    <x v="4058"/>
    <x v="2"/>
    <x v="2"/>
    <x v="0"/>
    <x v="0"/>
    <x v="4041"/>
    <n v="2091.65"/>
    <n v="313.75"/>
    <n v="1023.16"/>
    <n v="754.74"/>
    <n v="1777.9"/>
    <n v="0.42451206479554526"/>
    <n v="0.57548793520445463"/>
    <x v="0"/>
    <n v="418.33000000000004"/>
  </r>
  <r>
    <x v="4059"/>
    <x v="0"/>
    <x v="7"/>
    <x v="6"/>
    <x v="0"/>
    <x v="4042"/>
    <n v="1119.6400000000001"/>
    <n v="111.96"/>
    <n v="577.64"/>
    <n v="430.04"/>
    <n v="1007.6800000000001"/>
    <n v="0.42676246427437281"/>
    <n v="0.57323753572562708"/>
    <x v="0"/>
    <n v="373.21333333333337"/>
  </r>
  <r>
    <x v="4060"/>
    <x v="3"/>
    <x v="6"/>
    <x v="3"/>
    <x v="1"/>
    <x v="4043"/>
    <n v="6969.67"/>
    <n v="2439.39"/>
    <n v="3281.23"/>
    <n v="1249.05"/>
    <n v="4530.2800000000007"/>
    <n v="0.27571143505478685"/>
    <n v="0.72428856494521299"/>
    <x v="0"/>
    <n v="1742.4175"/>
  </r>
  <r>
    <x v="4061"/>
    <x v="3"/>
    <x v="6"/>
    <x v="5"/>
    <x v="2"/>
    <x v="4044"/>
    <n v="5842.72"/>
    <n v="2044.95"/>
    <n v="4413.83"/>
    <n v="-616.05999999999995"/>
    <n v="3797.7700000000004"/>
    <n v="-0.16221624795603731"/>
    <n v="1.1622162479560372"/>
    <x v="1"/>
    <n v="730.34"/>
  </r>
  <r>
    <x v="4062"/>
    <x v="3"/>
    <x v="3"/>
    <x v="2"/>
    <x v="0"/>
    <x v="4045"/>
    <n v="8284.02"/>
    <n v="3313.61"/>
    <n v="4896.38"/>
    <n v="74.03"/>
    <n v="4970.41"/>
    <n v="1.489414354147847E-2"/>
    <n v="0.98510585645852156"/>
    <x v="2"/>
    <n v="1380.67"/>
  </r>
  <r>
    <x v="4063"/>
    <x v="3"/>
    <x v="3"/>
    <x v="3"/>
    <x v="0"/>
    <x v="4046"/>
    <n v="8729.24"/>
    <n v="3491.7"/>
    <n v="3665.34"/>
    <n v="1572.2"/>
    <n v="5237.54"/>
    <n v="0.30017909171099411"/>
    <n v="0.69982090828900589"/>
    <x v="0"/>
    <n v="2182.31"/>
  </r>
  <r>
    <x v="4064"/>
    <x v="3"/>
    <x v="6"/>
    <x v="4"/>
    <x v="0"/>
    <x v="4047"/>
    <n v="2137.4699999999998"/>
    <n v="748.11"/>
    <n v="2028.45"/>
    <n v="-639.1"/>
    <n v="1389.3599999999997"/>
    <n v="-0.45999596936719078"/>
    <n v="1.4599887718086029"/>
    <x v="1"/>
    <n v="305.35285714285709"/>
  </r>
  <r>
    <x v="4065"/>
    <x v="0"/>
    <x v="7"/>
    <x v="1"/>
    <x v="1"/>
    <x v="4048"/>
    <n v="883.29"/>
    <n v="88.33"/>
    <n v="427.13"/>
    <n v="367.83"/>
    <n v="794.95999999999992"/>
    <n v="0.4627025259132535"/>
    <n v="0.53729747408674655"/>
    <x v="0"/>
    <n v="441.64499999999998"/>
  </r>
  <r>
    <x v="4066"/>
    <x v="0"/>
    <x v="0"/>
    <x v="2"/>
    <x v="1"/>
    <x v="4049"/>
    <n v="1059.8"/>
    <n v="105.98"/>
    <n v="838.51"/>
    <n v="115.31"/>
    <n v="953.81999999999994"/>
    <n v="0.12089283093246106"/>
    <n v="0.87910716906753905"/>
    <x v="0"/>
    <n v="176.63333333333333"/>
  </r>
  <r>
    <x v="4067"/>
    <x v="2"/>
    <x v="2"/>
    <x v="2"/>
    <x v="0"/>
    <x v="4050"/>
    <n v="3787.35"/>
    <n v="568.1"/>
    <n v="1672.12"/>
    <n v="1547.13"/>
    <n v="3219.25"/>
    <n v="0.48058709326706534"/>
    <n v="0.51941290673293461"/>
    <x v="0"/>
    <n v="631.22500000000002"/>
  </r>
  <r>
    <x v="4068"/>
    <x v="4"/>
    <x v="5"/>
    <x v="5"/>
    <x v="2"/>
    <x v="4051"/>
    <n v="6721.34"/>
    <n v="1478.69"/>
    <n v="5182.32"/>
    <n v="60.32"/>
    <n v="5242.6499999999996"/>
    <n v="1.1505631693895263E-2"/>
    <n v="0.98849246087379472"/>
    <x v="2"/>
    <n v="840.16750000000002"/>
  </r>
  <r>
    <x v="4069"/>
    <x v="3"/>
    <x v="3"/>
    <x v="5"/>
    <x v="0"/>
    <x v="4052"/>
    <n v="10655.52"/>
    <n v="4262.21"/>
    <n v="4165.74"/>
    <n v="2227.58"/>
    <n v="6393.31"/>
    <n v="0.34842358653029493"/>
    <n v="0.65157797760471481"/>
    <x v="0"/>
    <n v="1331.94"/>
  </r>
  <r>
    <x v="4070"/>
    <x v="4"/>
    <x v="4"/>
    <x v="3"/>
    <x v="2"/>
    <x v="4053"/>
    <n v="6937.26"/>
    <n v="1526.2"/>
    <n v="2571.5300000000002"/>
    <n v="2839.53"/>
    <n v="5411.06"/>
    <n v="0.5247640942809727"/>
    <n v="0.47523590571902735"/>
    <x v="0"/>
    <n v="1734.3150000000001"/>
  </r>
  <r>
    <x v="4071"/>
    <x v="3"/>
    <x v="3"/>
    <x v="2"/>
    <x v="0"/>
    <x v="4054"/>
    <n v="11115.34"/>
    <n v="4446.1400000000003"/>
    <n v="4886.34"/>
    <n v="1782.87"/>
    <n v="6669.2"/>
    <n v="0.26732891501229533"/>
    <n v="0.73267258441792127"/>
    <x v="0"/>
    <n v="1852.5566666666666"/>
  </r>
  <r>
    <x v="4072"/>
    <x v="2"/>
    <x v="2"/>
    <x v="2"/>
    <x v="0"/>
    <x v="4055"/>
    <n v="5492.92"/>
    <n v="823.94"/>
    <n v="1821.09"/>
    <n v="2847.9"/>
    <n v="4668.9799999999996"/>
    <n v="0.60996191887735662"/>
    <n v="0.39004022291806778"/>
    <x v="0"/>
    <n v="915.48666666666668"/>
  </r>
  <r>
    <x v="4073"/>
    <x v="4"/>
    <x v="4"/>
    <x v="0"/>
    <x v="1"/>
    <x v="4056"/>
    <n v="3989.65"/>
    <n v="877.72"/>
    <n v="2902.54"/>
    <n v="209.38"/>
    <n v="3111.9300000000003"/>
    <n v="6.7283004437760488E-2"/>
    <n v="0.93271378212234846"/>
    <x v="2"/>
    <n v="797.93000000000006"/>
  </r>
  <r>
    <x v="4074"/>
    <x v="4"/>
    <x v="4"/>
    <x v="7"/>
    <x v="1"/>
    <x v="4057"/>
    <n v="5771.65"/>
    <n v="1269.76"/>
    <n v="1139.3399999999999"/>
    <n v="3362.55"/>
    <n v="4501.8899999999994"/>
    <n v="0.74691962708995574"/>
    <n v="0.25308037291004448"/>
    <x v="0"/>
    <n v="5771.65"/>
  </r>
  <r>
    <x v="4075"/>
    <x v="4"/>
    <x v="4"/>
    <x v="5"/>
    <x v="1"/>
    <x v="4058"/>
    <n v="4950.38"/>
    <n v="1089.08"/>
    <n v="4697.91"/>
    <n v="-836.61"/>
    <n v="3861.3"/>
    <n v="-0.21666537176598555"/>
    <n v="1.2166653717659854"/>
    <x v="1"/>
    <n v="618.79750000000001"/>
  </r>
  <r>
    <x v="4076"/>
    <x v="3"/>
    <x v="3"/>
    <x v="1"/>
    <x v="1"/>
    <x v="4059"/>
    <n v="957.44"/>
    <n v="335.1"/>
    <n v="908.61"/>
    <n v="-286.27"/>
    <n v="622.34"/>
    <n v="-0.45998971623228457"/>
    <n v="1.4599897162322846"/>
    <x v="1"/>
    <n v="478.72"/>
  </r>
  <r>
    <x v="4077"/>
    <x v="2"/>
    <x v="2"/>
    <x v="3"/>
    <x v="1"/>
    <x v="4060"/>
    <n v="2039.72"/>
    <n v="305.95999999999998"/>
    <n v="1037.5899999999999"/>
    <n v="696.17"/>
    <n v="1733.76"/>
    <n v="0.40153769841269837"/>
    <n v="0.59846230158730152"/>
    <x v="0"/>
    <n v="509.93"/>
  </r>
  <r>
    <x v="4078"/>
    <x v="4"/>
    <x v="4"/>
    <x v="5"/>
    <x v="0"/>
    <x v="4061"/>
    <n v="4190.96"/>
    <n v="922.01"/>
    <n v="3977.22"/>
    <n v="-708.27"/>
    <n v="3268.95"/>
    <n v="-0.21666590189510393"/>
    <n v="1.216665901895104"/>
    <x v="1"/>
    <n v="523.87"/>
  </r>
  <r>
    <x v="4079"/>
    <x v="2"/>
    <x v="2"/>
    <x v="0"/>
    <x v="0"/>
    <x v="4062"/>
    <n v="2745.16"/>
    <n v="411.77"/>
    <n v="1259.3"/>
    <n v="1074.0899999999999"/>
    <n v="2333.39"/>
    <n v="0.46031310668169484"/>
    <n v="0.53968689331830511"/>
    <x v="0"/>
    <n v="549.03199999999993"/>
  </r>
  <r>
    <x v="4080"/>
    <x v="0"/>
    <x v="0"/>
    <x v="4"/>
    <x v="0"/>
    <x v="4063"/>
    <n v="1780.69"/>
    <n v="178.07"/>
    <n v="780.49"/>
    <n v="822.13"/>
    <n v="1602.6200000000001"/>
    <n v="0.51299122686600684"/>
    <n v="0.48700877313399304"/>
    <x v="0"/>
    <n v="254.38428571428571"/>
  </r>
  <r>
    <x v="4081"/>
    <x v="0"/>
    <x v="7"/>
    <x v="5"/>
    <x v="1"/>
    <x v="4064"/>
    <n v="443.12"/>
    <n v="44.31"/>
    <n v="420.52"/>
    <n v="-21.71"/>
    <n v="398.81"/>
    <n v="-5.4436949926029939E-2"/>
    <n v="1.05443694992603"/>
    <x v="1"/>
    <n v="55.39"/>
  </r>
  <r>
    <x v="4082"/>
    <x v="1"/>
    <x v="1"/>
    <x v="4"/>
    <x v="0"/>
    <x v="4065"/>
    <n v="6932.39"/>
    <n v="1733.1"/>
    <n v="3380.98"/>
    <n v="1818.31"/>
    <n v="5199.2900000000009"/>
    <n v="0.34972275060633273"/>
    <n v="0.65027724939366716"/>
    <x v="0"/>
    <n v="990.34142857142865"/>
  </r>
  <r>
    <x v="4083"/>
    <x v="0"/>
    <x v="7"/>
    <x v="6"/>
    <x v="0"/>
    <x v="4066"/>
    <n v="1272.31"/>
    <n v="127.23"/>
    <n v="608.49"/>
    <n v="536.59"/>
    <n v="1145.08"/>
    <n v="0.46860481363747519"/>
    <n v="0.53139518636252492"/>
    <x v="0"/>
    <n v="424.1033333333333"/>
  </r>
  <r>
    <x v="4084"/>
    <x v="0"/>
    <x v="7"/>
    <x v="2"/>
    <x v="2"/>
    <x v="4067"/>
    <n v="1840.99"/>
    <n v="184.1"/>
    <n v="926.07"/>
    <n v="730.82"/>
    <n v="1656.89"/>
    <n v="0.44107937159376903"/>
    <n v="0.55892062840623091"/>
    <x v="0"/>
    <n v="306.83166666666665"/>
  </r>
  <r>
    <x v="4085"/>
    <x v="4"/>
    <x v="5"/>
    <x v="2"/>
    <x v="0"/>
    <x v="4068"/>
    <n v="12620.48"/>
    <n v="3407.53"/>
    <n v="4626.1899999999996"/>
    <n v="4586.76"/>
    <n v="9212.9499999999989"/>
    <n v="0.49786007739106375"/>
    <n v="0.50213992260893636"/>
    <x v="0"/>
    <n v="2103.4133333333334"/>
  </r>
  <r>
    <x v="4086"/>
    <x v="4"/>
    <x v="5"/>
    <x v="3"/>
    <x v="1"/>
    <x v="4069"/>
    <n v="5098.03"/>
    <n v="1121.57"/>
    <n v="3451.67"/>
    <n v="524.79"/>
    <n v="3976.46"/>
    <n v="0.13197416797855377"/>
    <n v="0.86802583202144623"/>
    <x v="0"/>
    <n v="1274.5074999999999"/>
  </r>
  <r>
    <x v="4087"/>
    <x v="0"/>
    <x v="7"/>
    <x v="7"/>
    <x v="1"/>
    <x v="4070"/>
    <n v="684.05"/>
    <n v="68.400000000000006"/>
    <n v="334.93"/>
    <n v="280.70999999999998"/>
    <n v="615.65"/>
    <n v="0.45595711849265003"/>
    <n v="0.54402663851214172"/>
    <x v="0"/>
    <n v="684.05"/>
  </r>
  <r>
    <x v="4088"/>
    <x v="4"/>
    <x v="4"/>
    <x v="7"/>
    <x v="1"/>
    <x v="4071"/>
    <n v="4988.26"/>
    <n v="1097.42"/>
    <n v="1305.73"/>
    <n v="2585.11"/>
    <n v="3890.84"/>
    <n v="0.66440922782741008"/>
    <n v="0.33559077217258998"/>
    <x v="0"/>
    <n v="4988.26"/>
  </r>
  <r>
    <x v="4089"/>
    <x v="3"/>
    <x v="3"/>
    <x v="3"/>
    <x v="0"/>
    <x v="4072"/>
    <n v="8571.07"/>
    <n v="3428.43"/>
    <n v="2372.91"/>
    <n v="2769.73"/>
    <n v="5142.6399999999994"/>
    <n v="0.53858135121260686"/>
    <n v="0.46141864878739325"/>
    <x v="0"/>
    <n v="2142.7674999999999"/>
  </r>
  <r>
    <x v="4090"/>
    <x v="0"/>
    <x v="0"/>
    <x v="3"/>
    <x v="0"/>
    <x v="4073"/>
    <n v="1316.34"/>
    <n v="131.63"/>
    <n v="446.99"/>
    <n v="737.72"/>
    <n v="1184.71"/>
    <n v="0.62270091414776607"/>
    <n v="0.37729908585223387"/>
    <x v="0"/>
    <n v="329.08499999999998"/>
  </r>
  <r>
    <x v="4091"/>
    <x v="3"/>
    <x v="3"/>
    <x v="0"/>
    <x v="0"/>
    <x v="4074"/>
    <n v="11510.56"/>
    <n v="4604.22"/>
    <n v="3281.51"/>
    <n v="3624.83"/>
    <n v="6906.3399999999992"/>
    <n v="0.524855422698564"/>
    <n v="0.47514457730143617"/>
    <x v="0"/>
    <n v="2302.1120000000001"/>
  </r>
  <r>
    <x v="4092"/>
    <x v="4"/>
    <x v="4"/>
    <x v="4"/>
    <x v="2"/>
    <x v="4075"/>
    <n v="4665.45"/>
    <n v="1026.4000000000001"/>
    <n v="4188.8500000000004"/>
    <n v="-549.79999999999995"/>
    <n v="3639.0499999999997"/>
    <n v="-0.15108338714774461"/>
    <n v="1.1510833871477448"/>
    <x v="1"/>
    <n v="666.49285714285713"/>
  </r>
  <r>
    <x v="4093"/>
    <x v="0"/>
    <x v="0"/>
    <x v="3"/>
    <x v="1"/>
    <x v="4076"/>
    <n v="190.83"/>
    <n v="19.079999999999998"/>
    <n v="181.09"/>
    <n v="-9.35"/>
    <n v="171.75"/>
    <n v="-5.4439592430858802E-2"/>
    <n v="1.0543813682678311"/>
    <x v="1"/>
    <n v="47.707500000000003"/>
  </r>
  <r>
    <x v="4094"/>
    <x v="3"/>
    <x v="3"/>
    <x v="4"/>
    <x v="0"/>
    <x v="4077"/>
    <n v="8083.22"/>
    <n v="3233.29"/>
    <n v="4436.09"/>
    <n v="413.84"/>
    <n v="4849.93"/>
    <n v="8.5329066605085005E-2"/>
    <n v="0.9146709333949149"/>
    <x v="2"/>
    <n v="1154.7457142857143"/>
  </r>
  <r>
    <x v="4095"/>
    <x v="1"/>
    <x v="1"/>
    <x v="5"/>
    <x v="0"/>
    <x v="4078"/>
    <n v="6514.49"/>
    <n v="1628.62"/>
    <n v="4916.21"/>
    <n v="-30.35"/>
    <n v="4885.87"/>
    <n v="-6.2117903259808387E-3"/>
    <n v="1.0062097436075867"/>
    <x v="1"/>
    <n v="814.31124999999997"/>
  </r>
  <r>
    <x v="4096"/>
    <x v="4"/>
    <x v="5"/>
    <x v="5"/>
    <x v="0"/>
    <x v="4079"/>
    <n v="8154.17"/>
    <n v="2201.63"/>
    <n v="5111.8"/>
    <n v="840.75"/>
    <n v="5952.54"/>
    <n v="0.14124222600772107"/>
    <n v="0.85875945394739062"/>
    <x v="0"/>
    <n v="1019.27125"/>
  </r>
  <r>
    <x v="4097"/>
    <x v="1"/>
    <x v="1"/>
    <x v="6"/>
    <x v="2"/>
    <x v="4080"/>
    <n v="9021.69"/>
    <n v="2706.51"/>
    <n v="2098.5"/>
    <n v="4216.68"/>
    <n v="6315.18"/>
    <n v="0.66770543357433998"/>
    <n v="0.33229456642566008"/>
    <x v="0"/>
    <n v="3007.23"/>
  </r>
  <r>
    <x v="4098"/>
    <x v="3"/>
    <x v="6"/>
    <x v="4"/>
    <x v="2"/>
    <x v="4081"/>
    <n v="9808.2999999999993"/>
    <n v="3923.32"/>
    <n v="5683.53"/>
    <n v="201.45"/>
    <n v="5884.98"/>
    <n v="3.4231212340568702E-2"/>
    <n v="0.9657687876594313"/>
    <x v="2"/>
    <n v="1401.1857142857141"/>
  </r>
  <r>
    <x v="4099"/>
    <x v="3"/>
    <x v="3"/>
    <x v="0"/>
    <x v="0"/>
    <x v="4082"/>
    <n v="11490.3"/>
    <n v="4596.12"/>
    <n v="3687.49"/>
    <n v="3206.69"/>
    <n v="6894.1799999999994"/>
    <n v="0.46513000820982342"/>
    <n v="0.53486999179017669"/>
    <x v="0"/>
    <n v="2298.06"/>
  </r>
  <r>
    <x v="4100"/>
    <x v="3"/>
    <x v="3"/>
    <x v="5"/>
    <x v="0"/>
    <x v="4083"/>
    <n v="4031.68"/>
    <n v="1411.09"/>
    <n v="3826.07"/>
    <n v="-1205.47"/>
    <n v="2620.59"/>
    <n v="-0.45999946576915884"/>
    <n v="1.4600032817037385"/>
    <x v="1"/>
    <n v="503.96"/>
  </r>
  <r>
    <x v="4101"/>
    <x v="4"/>
    <x v="4"/>
    <x v="2"/>
    <x v="1"/>
    <x v="4084"/>
    <n v="4513.1400000000003"/>
    <n v="992.89"/>
    <n v="4282.97"/>
    <n v="-762.72"/>
    <n v="3520.2500000000005"/>
    <n v="-0.21666642994105531"/>
    <n v="1.2166664299410552"/>
    <x v="1"/>
    <n v="752.19"/>
  </r>
  <r>
    <x v="4102"/>
    <x v="4"/>
    <x v="4"/>
    <x v="2"/>
    <x v="0"/>
    <x v="4085"/>
    <n v="12114.34"/>
    <n v="3270.87"/>
    <n v="3995.92"/>
    <n v="4847.55"/>
    <n v="8843.4700000000012"/>
    <n v="0.54815021705280842"/>
    <n v="0.45184978294719147"/>
    <x v="0"/>
    <n v="2019.0566666666666"/>
  </r>
  <r>
    <x v="4103"/>
    <x v="3"/>
    <x v="6"/>
    <x v="5"/>
    <x v="0"/>
    <x v="4086"/>
    <n v="15735.91"/>
    <n v="6294.37"/>
    <n v="5036.79"/>
    <n v="4404.76"/>
    <n v="9441.5400000000009"/>
    <n v="0.46652982458370135"/>
    <n v="0.53347123456554757"/>
    <x v="0"/>
    <n v="1966.98875"/>
  </r>
  <r>
    <x v="4104"/>
    <x v="0"/>
    <x v="7"/>
    <x v="5"/>
    <x v="0"/>
    <x v="4087"/>
    <n v="1944.45"/>
    <n v="194.44"/>
    <n v="964.4"/>
    <n v="785.6"/>
    <n v="1750.01"/>
    <n v="0.44891172050445427"/>
    <n v="0.55108256524248433"/>
    <x v="0"/>
    <n v="243.05625000000001"/>
  </r>
  <r>
    <x v="4105"/>
    <x v="1"/>
    <x v="1"/>
    <x v="5"/>
    <x v="0"/>
    <x v="4088"/>
    <n v="2354.87"/>
    <n v="588.72"/>
    <n v="2234.77"/>
    <n v="-468.62"/>
    <n v="1766.1499999999999"/>
    <n v="-0.2653342015117629"/>
    <n v="1.265334201511763"/>
    <x v="1"/>
    <n v="294.35874999999999"/>
  </r>
  <r>
    <x v="4106"/>
    <x v="0"/>
    <x v="7"/>
    <x v="4"/>
    <x v="0"/>
    <x v="4089"/>
    <n v="1424.03"/>
    <n v="142.4"/>
    <n v="678.47"/>
    <n v="603.15"/>
    <n v="1281.6299999999999"/>
    <n v="0.4706116429858852"/>
    <n v="0.52938055445019239"/>
    <x v="0"/>
    <n v="203.43285714285713"/>
  </r>
  <r>
    <x v="4107"/>
    <x v="4"/>
    <x v="5"/>
    <x v="2"/>
    <x v="0"/>
    <x v="4090"/>
    <n v="13781.67"/>
    <n v="3721.05"/>
    <n v="4484.25"/>
    <n v="5576.37"/>
    <n v="10060.619999999999"/>
    <n v="0.55427697298973622"/>
    <n v="0.44572302701026384"/>
    <x v="0"/>
    <n v="2296.9450000000002"/>
  </r>
  <r>
    <x v="4108"/>
    <x v="2"/>
    <x v="2"/>
    <x v="2"/>
    <x v="0"/>
    <x v="4091"/>
    <n v="2097.08"/>
    <n v="314.56"/>
    <n v="1870.96"/>
    <n v="-88.44"/>
    <n v="1782.52"/>
    <n v="-4.961515158315194E-2"/>
    <n v="1.049615151583152"/>
    <x v="1"/>
    <n v="349.51333333333332"/>
  </r>
  <r>
    <x v="4109"/>
    <x v="0"/>
    <x v="7"/>
    <x v="1"/>
    <x v="2"/>
    <x v="4092"/>
    <n v="2153.08"/>
    <n v="215.31"/>
    <n v="410.47"/>
    <n v="1527.3"/>
    <n v="1937.77"/>
    <n v="0.78817403510220507"/>
    <n v="0.2118259648977949"/>
    <x v="0"/>
    <n v="1076.54"/>
  </r>
  <r>
    <x v="4110"/>
    <x v="3"/>
    <x v="6"/>
    <x v="5"/>
    <x v="0"/>
    <x v="4093"/>
    <n v="10521.75"/>
    <n v="4208.7"/>
    <n v="5587.25"/>
    <n v="725.79"/>
    <n v="6313.05"/>
    <n v="0.11496661677002398"/>
    <n v="0.88503179920957376"/>
    <x v="0"/>
    <n v="1315.21875"/>
  </r>
  <r>
    <x v="4111"/>
    <x v="3"/>
    <x v="3"/>
    <x v="6"/>
    <x v="1"/>
    <x v="4094"/>
    <n v="3640.89"/>
    <n v="1274.31"/>
    <n v="3184.48"/>
    <n v="-817.9"/>
    <n v="2366.58"/>
    <n v="-0.34560420522441665"/>
    <n v="1.3456042052244168"/>
    <x v="1"/>
    <n v="1213.6299999999999"/>
  </r>
  <r>
    <x v="4112"/>
    <x v="1"/>
    <x v="1"/>
    <x v="5"/>
    <x v="0"/>
    <x v="4095"/>
    <n v="11370.7"/>
    <n v="3411.21"/>
    <n v="4519.75"/>
    <n v="3439.74"/>
    <n v="7959.4900000000007"/>
    <n v="0.43215582907950129"/>
    <n v="0.56784417092049866"/>
    <x v="0"/>
    <n v="1421.3375000000001"/>
  </r>
  <r>
    <x v="4113"/>
    <x v="2"/>
    <x v="2"/>
    <x v="0"/>
    <x v="0"/>
    <x v="4096"/>
    <n v="4730.99"/>
    <n v="709.65"/>
    <n v="1674.84"/>
    <n v="2346.5"/>
    <n v="4021.3399999999997"/>
    <n v="0.58351196367380032"/>
    <n v="0.41648803632619974"/>
    <x v="0"/>
    <n v="946.19799999999998"/>
  </r>
  <r>
    <x v="4114"/>
    <x v="3"/>
    <x v="6"/>
    <x v="0"/>
    <x v="2"/>
    <x v="4097"/>
    <n v="6737.74"/>
    <n v="2358.21"/>
    <n v="3987.39"/>
    <n v="392.14"/>
    <n v="4379.53"/>
    <n v="8.9539288462460592E-2"/>
    <n v="0.91046071153753949"/>
    <x v="2"/>
    <n v="1347.548"/>
  </r>
  <r>
    <x v="4115"/>
    <x v="3"/>
    <x v="3"/>
    <x v="2"/>
    <x v="1"/>
    <x v="4098"/>
    <n v="2454.6799999999998"/>
    <n v="859.14"/>
    <n v="2329.4899999999998"/>
    <n v="-733.95"/>
    <n v="1595.54"/>
    <n v="-0.46000100279529194"/>
    <n v="1.4600010027952919"/>
    <x v="1"/>
    <n v="409.11333333333329"/>
  </r>
  <r>
    <x v="4116"/>
    <x v="1"/>
    <x v="1"/>
    <x v="5"/>
    <x v="1"/>
    <x v="4099"/>
    <n v="5245.99"/>
    <n v="1311.5"/>
    <n v="4978.4399999999996"/>
    <n v="-1043.95"/>
    <n v="3934.49"/>
    <n v="-0.26533299106110325"/>
    <n v="1.2653329910611031"/>
    <x v="1"/>
    <n v="655.74874999999997"/>
  </r>
  <r>
    <x v="4117"/>
    <x v="0"/>
    <x v="7"/>
    <x v="7"/>
    <x v="1"/>
    <x v="4100"/>
    <n v="834.96"/>
    <n v="83.5"/>
    <n v="311.64"/>
    <n v="439.82"/>
    <n v="751.46"/>
    <n v="0.5852873073749767"/>
    <n v="0.41471269262502325"/>
    <x v="0"/>
    <n v="834.96"/>
  </r>
  <r>
    <x v="4118"/>
    <x v="4"/>
    <x v="4"/>
    <x v="0"/>
    <x v="1"/>
    <x v="4101"/>
    <n v="3946.92"/>
    <n v="868.32"/>
    <n v="2600.9499999999998"/>
    <n v="477.64"/>
    <n v="3078.6"/>
    <n v="0.1551484440979666"/>
    <n v="0.84484830767231855"/>
    <x v="0"/>
    <n v="789.38400000000001"/>
  </r>
  <r>
    <x v="4119"/>
    <x v="0"/>
    <x v="7"/>
    <x v="5"/>
    <x v="0"/>
    <x v="4102"/>
    <n v="2061.17"/>
    <n v="206.12"/>
    <n v="1073.1199999999999"/>
    <n v="781.94"/>
    <n v="1855.0500000000002"/>
    <n v="0.42151963558933719"/>
    <n v="0.57848575510094058"/>
    <x v="0"/>
    <n v="257.64625000000001"/>
  </r>
  <r>
    <x v="4120"/>
    <x v="4"/>
    <x v="5"/>
    <x v="6"/>
    <x v="0"/>
    <x v="4103"/>
    <n v="3826.15"/>
    <n v="841.75"/>
    <n v="2504.98"/>
    <n v="479.42"/>
    <n v="2984.4"/>
    <n v="0.16064200509315105"/>
    <n v="0.83935799490684893"/>
    <x v="0"/>
    <n v="1275.3833333333334"/>
  </r>
  <r>
    <x v="4121"/>
    <x v="3"/>
    <x v="6"/>
    <x v="3"/>
    <x v="0"/>
    <x v="4104"/>
    <n v="4916.22"/>
    <n v="1720.68"/>
    <n v="3653.67"/>
    <n v="-458.13"/>
    <n v="3195.54"/>
    <n v="-0.14336544058281228"/>
    <n v="1.1433654405828124"/>
    <x v="1"/>
    <n v="1229.0550000000001"/>
  </r>
  <r>
    <x v="4122"/>
    <x v="3"/>
    <x v="3"/>
    <x v="5"/>
    <x v="2"/>
    <x v="4105"/>
    <n v="6751.02"/>
    <n v="2362.86"/>
    <n v="4125.42"/>
    <n v="262.75"/>
    <n v="4388.16"/>
    <n v="5.9877032742652957E-2"/>
    <n v="0.94012524611682347"/>
    <x v="2"/>
    <n v="843.87750000000005"/>
  </r>
  <r>
    <x v="4123"/>
    <x v="3"/>
    <x v="6"/>
    <x v="6"/>
    <x v="2"/>
    <x v="4106"/>
    <n v="12623.06"/>
    <n v="5049.22"/>
    <n v="2717.69"/>
    <n v="4856.1400000000003"/>
    <n v="7573.8399999999992"/>
    <n v="0.64117277365246705"/>
    <n v="0.35882590601333014"/>
    <x v="0"/>
    <n v="4207.6866666666665"/>
  </r>
  <r>
    <x v="4124"/>
    <x v="4"/>
    <x v="4"/>
    <x v="2"/>
    <x v="0"/>
    <x v="4107"/>
    <n v="6238.61"/>
    <n v="1372.49"/>
    <n v="4283.91"/>
    <n v="582.20000000000005"/>
    <n v="4866.12"/>
    <n v="0.11964357640173282"/>
    <n v="0.88035436857290816"/>
    <x v="0"/>
    <n v="1039.7683333333332"/>
  </r>
  <r>
    <x v="4125"/>
    <x v="2"/>
    <x v="2"/>
    <x v="2"/>
    <x v="0"/>
    <x v="4108"/>
    <n v="1379.05"/>
    <n v="206.86"/>
    <n v="1308.72"/>
    <n v="-136.53"/>
    <n v="1172.19"/>
    <n v="-0.11647429171038824"/>
    <n v="1.1164742917103883"/>
    <x v="1"/>
    <n v="229.84166666666667"/>
  </r>
  <r>
    <x v="4126"/>
    <x v="0"/>
    <x v="0"/>
    <x v="1"/>
    <x v="2"/>
    <x v="4109"/>
    <n v="1099.68"/>
    <n v="109.97"/>
    <n v="479.03"/>
    <n v="510.68"/>
    <n v="989.71"/>
    <n v="0.51598953228723565"/>
    <n v="0.48401046771276429"/>
    <x v="0"/>
    <n v="549.84"/>
  </r>
  <r>
    <x v="4127"/>
    <x v="3"/>
    <x v="6"/>
    <x v="4"/>
    <x v="0"/>
    <x v="4110"/>
    <n v="14201.29"/>
    <n v="5680.51"/>
    <n v="5511.79"/>
    <n v="3008.98"/>
    <n v="8520.7800000000007"/>
    <n v="0.35313433746675771"/>
    <n v="0.6468644889317644"/>
    <x v="0"/>
    <n v="2028.7557142857145"/>
  </r>
  <r>
    <x v="4128"/>
    <x v="3"/>
    <x v="3"/>
    <x v="0"/>
    <x v="0"/>
    <x v="4111"/>
    <n v="5094.9399999999996"/>
    <n v="1783.23"/>
    <n v="3129.97"/>
    <n v="181.74"/>
    <n v="3311.7099999999996"/>
    <n v="5.4877993544120721E-2"/>
    <n v="0.94512200645587929"/>
    <x v="2"/>
    <n v="1018.9879999999999"/>
  </r>
  <r>
    <x v="4129"/>
    <x v="0"/>
    <x v="7"/>
    <x v="4"/>
    <x v="2"/>
    <x v="4112"/>
    <n v="900.88"/>
    <n v="90.09"/>
    <n v="854.94"/>
    <n v="-44.14"/>
    <n v="810.79"/>
    <n v="-5.4440730645419905E-2"/>
    <n v="1.0544530642953169"/>
    <x v="1"/>
    <n v="128.69714285714286"/>
  </r>
  <r>
    <x v="4130"/>
    <x v="4"/>
    <x v="5"/>
    <x v="5"/>
    <x v="0"/>
    <x v="4113"/>
    <n v="7878.3"/>
    <n v="1733.23"/>
    <n v="3786.59"/>
    <n v="2358.48"/>
    <n v="6145.07"/>
    <n v="0.38380034727025081"/>
    <n v="0.6161996527297493"/>
    <x v="0"/>
    <n v="984.78750000000002"/>
  </r>
  <r>
    <x v="4131"/>
    <x v="4"/>
    <x v="4"/>
    <x v="4"/>
    <x v="0"/>
    <x v="4114"/>
    <n v="10201.24"/>
    <n v="2754.33"/>
    <n v="3491.69"/>
    <n v="3955.22"/>
    <n v="7446.91"/>
    <n v="0.53112230441887975"/>
    <n v="0.46887769558112025"/>
    <x v="0"/>
    <n v="1457.32"/>
  </r>
  <r>
    <x v="4132"/>
    <x v="2"/>
    <x v="2"/>
    <x v="0"/>
    <x v="1"/>
    <x v="4115"/>
    <n v="1624.57"/>
    <n v="243.69"/>
    <n v="1039.28"/>
    <n v="341.6"/>
    <n v="1380.8799999999999"/>
    <n v="0.24737848328602055"/>
    <n v="0.75262151671397959"/>
    <x v="0"/>
    <n v="324.91399999999999"/>
  </r>
  <r>
    <x v="4133"/>
    <x v="1"/>
    <x v="1"/>
    <x v="0"/>
    <x v="0"/>
    <x v="4116"/>
    <n v="12868.99"/>
    <n v="3860.7"/>
    <n v="4140.8599999999997"/>
    <n v="4867.43"/>
    <n v="9008.2900000000009"/>
    <n v="0.54032785356599311"/>
    <n v="0.45967214643400683"/>
    <x v="0"/>
    <n v="2573.7979999999998"/>
  </r>
  <r>
    <x v="4134"/>
    <x v="3"/>
    <x v="3"/>
    <x v="5"/>
    <x v="0"/>
    <x v="4117"/>
    <n v="5126.37"/>
    <n v="1794.23"/>
    <n v="3996.08"/>
    <n v="-663.94"/>
    <n v="3332.14"/>
    <n v="-0.19925333269310416"/>
    <n v="1.1992533326931041"/>
    <x v="1"/>
    <n v="640.79624999999999"/>
  </r>
  <r>
    <x v="4135"/>
    <x v="4"/>
    <x v="5"/>
    <x v="2"/>
    <x v="1"/>
    <x v="4118"/>
    <n v="1982.32"/>
    <n v="436.11"/>
    <n v="1881.22"/>
    <n v="-335.01"/>
    <n v="1546.21"/>
    <n v="-0.21666526539085892"/>
    <n v="1.216665265390859"/>
    <x v="1"/>
    <n v="330.38666666666666"/>
  </r>
  <r>
    <x v="4136"/>
    <x v="0"/>
    <x v="7"/>
    <x v="0"/>
    <x v="0"/>
    <x v="4119"/>
    <n v="1926.28"/>
    <n v="192.63"/>
    <n v="568.52"/>
    <n v="1165.1300000000001"/>
    <n v="1733.65"/>
    <n v="0.6720676030340611"/>
    <n v="0.3279323969659389"/>
    <x v="0"/>
    <n v="385.25599999999997"/>
  </r>
  <r>
    <x v="4137"/>
    <x v="2"/>
    <x v="2"/>
    <x v="7"/>
    <x v="1"/>
    <x v="4120"/>
    <n v="1618.77"/>
    <n v="242.82"/>
    <n v="640.41"/>
    <n v="735.54"/>
    <n v="1375.95"/>
    <n v="0.5345688433445982"/>
    <n v="0.46543115665540169"/>
    <x v="0"/>
    <n v="1618.77"/>
  </r>
  <r>
    <x v="4138"/>
    <x v="2"/>
    <x v="2"/>
    <x v="7"/>
    <x v="1"/>
    <x v="4121"/>
    <n v="1196.8800000000001"/>
    <n v="179.53"/>
    <n v="743.74"/>
    <n v="273.61"/>
    <n v="1017.3500000000001"/>
    <n v="0.26894382464245342"/>
    <n v="0.73105617535754652"/>
    <x v="0"/>
    <n v="1196.8800000000001"/>
  </r>
  <r>
    <x v="4139"/>
    <x v="4"/>
    <x v="5"/>
    <x v="3"/>
    <x v="0"/>
    <x v="4122"/>
    <n v="10027"/>
    <n v="2707.29"/>
    <n v="2732.44"/>
    <n v="4587.2700000000004"/>
    <n v="7319.71"/>
    <n v="0.62670105782879382"/>
    <n v="0.37329894217120624"/>
    <x v="0"/>
    <n v="2506.75"/>
  </r>
  <r>
    <x v="4140"/>
    <x v="4"/>
    <x v="4"/>
    <x v="0"/>
    <x v="0"/>
    <x v="4031"/>
    <n v="10293.370000000001"/>
    <n v="2779.21"/>
    <n v="3383.31"/>
    <n v="4130.8500000000004"/>
    <n v="7514.1600000000008"/>
    <n v="0.54974208693985749"/>
    <n v="0.4502579130601424"/>
    <x v="0"/>
    <n v="2058.674"/>
  </r>
  <r>
    <x v="4141"/>
    <x v="2"/>
    <x v="2"/>
    <x v="1"/>
    <x v="2"/>
    <x v="4123"/>
    <n v="2411.83"/>
    <n v="361.77"/>
    <n v="647.91999999999996"/>
    <n v="1402.13"/>
    <n v="2050.06"/>
    <n v="0.68394583573163714"/>
    <n v="0.31604928636235036"/>
    <x v="0"/>
    <n v="1205.915"/>
  </r>
  <r>
    <x v="4142"/>
    <x v="0"/>
    <x v="0"/>
    <x v="3"/>
    <x v="1"/>
    <x v="4124"/>
    <n v="645.98"/>
    <n v="64.599999999999994"/>
    <n v="498.98"/>
    <n v="82.4"/>
    <n v="581.38"/>
    <n v="0.14173174171798136"/>
    <n v="0.85826825828201869"/>
    <x v="0"/>
    <n v="161.495"/>
  </r>
  <r>
    <x v="4143"/>
    <x v="0"/>
    <x v="7"/>
    <x v="2"/>
    <x v="2"/>
    <x v="4125"/>
    <n v="1332.46"/>
    <n v="133.25"/>
    <n v="598.64"/>
    <n v="600.57000000000005"/>
    <n v="1199.21"/>
    <n v="0.50080469642514658"/>
    <n v="0.49919530357485342"/>
    <x v="0"/>
    <n v="222.07666666666668"/>
  </r>
  <r>
    <x v="4144"/>
    <x v="4"/>
    <x v="4"/>
    <x v="0"/>
    <x v="1"/>
    <x v="4126"/>
    <n v="3127.72"/>
    <n v="688.1"/>
    <n v="2968.2"/>
    <n v="-528.58000000000004"/>
    <n v="2439.62"/>
    <n v="-0.21666489043375611"/>
    <n v="1.216664890433756"/>
    <x v="1"/>
    <n v="625.54399999999998"/>
  </r>
  <r>
    <x v="4145"/>
    <x v="3"/>
    <x v="3"/>
    <x v="7"/>
    <x v="1"/>
    <x v="4127"/>
    <n v="5235.59"/>
    <n v="1832.46"/>
    <n v="1777.47"/>
    <n v="1625.67"/>
    <n v="3403.13"/>
    <n v="0.47769847170105167"/>
    <n v="0.52230446677029674"/>
    <x v="0"/>
    <n v="5235.59"/>
  </r>
  <r>
    <x v="4146"/>
    <x v="1"/>
    <x v="1"/>
    <x v="1"/>
    <x v="1"/>
    <x v="4128"/>
    <n v="4434.8"/>
    <n v="1108.7"/>
    <n v="1834.08"/>
    <n v="1492.02"/>
    <n v="3326.1000000000004"/>
    <n v="0.44857941733561824"/>
    <n v="0.55142058266438165"/>
    <x v="0"/>
    <n v="2217.4"/>
  </r>
  <r>
    <x v="4147"/>
    <x v="1"/>
    <x v="1"/>
    <x v="5"/>
    <x v="0"/>
    <x v="4129"/>
    <n v="8820.44"/>
    <n v="2646.13"/>
    <n v="5766.51"/>
    <n v="407.8"/>
    <n v="6174.31"/>
    <n v="6.6047866077343059E-2"/>
    <n v="0.93395213392265697"/>
    <x v="2"/>
    <n v="1102.5550000000001"/>
  </r>
  <r>
    <x v="4148"/>
    <x v="3"/>
    <x v="3"/>
    <x v="3"/>
    <x v="0"/>
    <x v="4130"/>
    <n v="8965.94"/>
    <n v="3586.38"/>
    <n v="3971.81"/>
    <n v="1407.76"/>
    <n v="5379.56"/>
    <n v="0.26168682940612242"/>
    <n v="0.73831502948196503"/>
    <x v="0"/>
    <n v="2241.4850000000001"/>
  </r>
  <r>
    <x v="4149"/>
    <x v="3"/>
    <x v="3"/>
    <x v="1"/>
    <x v="2"/>
    <x v="4131"/>
    <n v="5069.13"/>
    <n v="1774.2"/>
    <n v="1726.74"/>
    <n v="1568.19"/>
    <n v="3294.9300000000003"/>
    <n v="0.47594030829183015"/>
    <n v="0.52405969170816979"/>
    <x v="0"/>
    <n v="2534.5650000000001"/>
  </r>
  <r>
    <x v="4150"/>
    <x v="4"/>
    <x v="4"/>
    <x v="0"/>
    <x v="0"/>
    <x v="4132"/>
    <n v="4669.7"/>
    <n v="1027.33"/>
    <n v="2432.15"/>
    <n v="1210.22"/>
    <n v="3642.37"/>
    <n v="0.332261686758896"/>
    <n v="0.667738313241104"/>
    <x v="0"/>
    <n v="933.93999999999994"/>
  </r>
  <r>
    <x v="4151"/>
    <x v="3"/>
    <x v="3"/>
    <x v="6"/>
    <x v="2"/>
    <x v="4133"/>
    <n v="12667.83"/>
    <n v="5067.13"/>
    <n v="3082.76"/>
    <n v="4517.9399999999996"/>
    <n v="7600.7"/>
    <n v="0.59441104108832077"/>
    <n v="0.40558895891167923"/>
    <x v="0"/>
    <n v="4222.6099999999997"/>
  </r>
  <r>
    <x v="4152"/>
    <x v="0"/>
    <x v="0"/>
    <x v="1"/>
    <x v="2"/>
    <x v="4134"/>
    <n v="934.13"/>
    <n v="93.41"/>
    <n v="329.18"/>
    <n v="511.54"/>
    <n v="840.72"/>
    <n v="0.60845465791226572"/>
    <n v="0.39154534208773434"/>
    <x v="0"/>
    <n v="467.065"/>
  </r>
  <r>
    <x v="4153"/>
    <x v="3"/>
    <x v="6"/>
    <x v="1"/>
    <x v="2"/>
    <x v="4135"/>
    <n v="7132.7"/>
    <n v="2496.44"/>
    <n v="2003.54"/>
    <n v="2632.71"/>
    <n v="4636.26"/>
    <n v="0.5678521049294043"/>
    <n v="0.43214573815963725"/>
    <x v="0"/>
    <n v="3566.35"/>
  </r>
  <r>
    <x v="4154"/>
    <x v="0"/>
    <x v="7"/>
    <x v="2"/>
    <x v="0"/>
    <x v="4136"/>
    <n v="2651.24"/>
    <n v="265.12"/>
    <n v="704.85"/>
    <n v="1681.27"/>
    <n v="2386.12"/>
    <n v="0.70460412720232013"/>
    <n v="0.29539587279767993"/>
    <x v="0"/>
    <n v="441.87333333333328"/>
  </r>
  <r>
    <x v="4155"/>
    <x v="4"/>
    <x v="4"/>
    <x v="7"/>
    <x v="1"/>
    <x v="4137"/>
    <n v="3607.75"/>
    <n v="793.71"/>
    <n v="1889.94"/>
    <n v="924.1"/>
    <n v="2814.04"/>
    <n v="0.32838907762505154"/>
    <n v="0.67161092237494846"/>
    <x v="0"/>
    <n v="3607.75"/>
  </r>
  <r>
    <x v="4156"/>
    <x v="4"/>
    <x v="4"/>
    <x v="5"/>
    <x v="0"/>
    <x v="4138"/>
    <n v="12563.07"/>
    <n v="3392.03"/>
    <n v="5020.2700000000004"/>
    <n v="4150.7700000000004"/>
    <n v="9171.0399999999991"/>
    <n v="0.4525953436033428"/>
    <n v="0.54740465639665736"/>
    <x v="0"/>
    <n v="1570.38375"/>
  </r>
  <r>
    <x v="4157"/>
    <x v="0"/>
    <x v="7"/>
    <x v="0"/>
    <x v="1"/>
    <x v="4139"/>
    <n v="1476.82"/>
    <n v="147.68"/>
    <n v="494.62"/>
    <n v="834.51"/>
    <n v="1329.1399999999999"/>
    <n v="0.62785711061287752"/>
    <n v="0.37213536572520584"/>
    <x v="0"/>
    <n v="295.36399999999998"/>
  </r>
  <r>
    <x v="4158"/>
    <x v="4"/>
    <x v="4"/>
    <x v="1"/>
    <x v="2"/>
    <x v="4140"/>
    <n v="6931.76"/>
    <n v="1524.99"/>
    <n v="1456"/>
    <n v="3950.78"/>
    <n v="5406.77"/>
    <n v="0.73070983230283515"/>
    <n v="0.2692920172302502"/>
    <x v="0"/>
    <n v="3465.88"/>
  </r>
  <r>
    <x v="4159"/>
    <x v="4"/>
    <x v="4"/>
    <x v="0"/>
    <x v="0"/>
    <x v="4141"/>
    <n v="9052"/>
    <n v="2444.04"/>
    <n v="2759.22"/>
    <n v="3848.74"/>
    <n v="6607.96"/>
    <n v="0.58243996634362194"/>
    <n v="0.41756003365637806"/>
    <x v="0"/>
    <n v="1810.4"/>
  </r>
  <r>
    <x v="4160"/>
    <x v="0"/>
    <x v="7"/>
    <x v="2"/>
    <x v="1"/>
    <x v="4142"/>
    <n v="1004.42"/>
    <n v="100.44"/>
    <n v="741.69"/>
    <n v="162.29"/>
    <n v="903.98"/>
    <n v="0.17952830814841034"/>
    <n v="0.82047169185158964"/>
    <x v="0"/>
    <n v="167.40333333333334"/>
  </r>
  <r>
    <x v="4161"/>
    <x v="3"/>
    <x v="3"/>
    <x v="0"/>
    <x v="1"/>
    <x v="4143"/>
    <n v="6967.55"/>
    <n v="2438.64"/>
    <n v="4298.92"/>
    <n v="229.98"/>
    <n v="4528.91"/>
    <n v="5.0780430611339154E-2"/>
    <n v="0.94921736135184853"/>
    <x v="2"/>
    <n v="1393.51"/>
  </r>
  <r>
    <x v="4162"/>
    <x v="1"/>
    <x v="1"/>
    <x v="4"/>
    <x v="0"/>
    <x v="4144"/>
    <n v="11203.39"/>
    <n v="3361.02"/>
    <n v="3945.67"/>
    <n v="3896.7"/>
    <n v="7842.369999999999"/>
    <n v="0.49687785707636856"/>
    <n v="0.50312214292363155"/>
    <x v="0"/>
    <n v="1600.4842857142855"/>
  </r>
  <r>
    <x v="4163"/>
    <x v="1"/>
    <x v="1"/>
    <x v="7"/>
    <x v="1"/>
    <x v="4145"/>
    <n v="7124.2"/>
    <n v="1781.05"/>
    <n v="1508.11"/>
    <n v="3835.05"/>
    <n v="5343.15"/>
    <n v="0.71775076499817536"/>
    <n v="0.28225110655699354"/>
    <x v="0"/>
    <n v="7124.2"/>
  </r>
  <r>
    <x v="4164"/>
    <x v="3"/>
    <x v="6"/>
    <x v="7"/>
    <x v="1"/>
    <x v="4146"/>
    <n v="3828.02"/>
    <n v="1339.81"/>
    <n v="1536.31"/>
    <n v="951.91"/>
    <n v="2488.21"/>
    <n v="0.3825681915915457"/>
    <n v="0.61743582736183844"/>
    <x v="0"/>
    <n v="3828.02"/>
  </r>
  <r>
    <x v="4165"/>
    <x v="2"/>
    <x v="2"/>
    <x v="5"/>
    <x v="2"/>
    <x v="4147"/>
    <n v="3979.21"/>
    <n v="596.88"/>
    <n v="1353.04"/>
    <n v="2029.29"/>
    <n v="3382.33"/>
    <n v="0.59996806934864433"/>
    <n v="0.40003193065135573"/>
    <x v="0"/>
    <n v="497.40125"/>
  </r>
  <r>
    <x v="4166"/>
    <x v="0"/>
    <x v="7"/>
    <x v="3"/>
    <x v="0"/>
    <x v="4148"/>
    <n v="1224.51"/>
    <n v="122.45"/>
    <n v="714.02"/>
    <n v="388.04"/>
    <n v="1102.06"/>
    <n v="0.35210424114839484"/>
    <n v="0.64789575885160522"/>
    <x v="0"/>
    <n v="306.1275"/>
  </r>
  <r>
    <x v="4167"/>
    <x v="0"/>
    <x v="7"/>
    <x v="2"/>
    <x v="1"/>
    <x v="4149"/>
    <n v="547.45000000000005"/>
    <n v="54.75"/>
    <n v="519.53"/>
    <n v="-26.83"/>
    <n v="492.70000000000005"/>
    <n v="-5.4455043637101679E-2"/>
    <n v="1.0544550436371016"/>
    <x v="1"/>
    <n v="91.241666666666674"/>
  </r>
  <r>
    <x v="4168"/>
    <x v="0"/>
    <x v="0"/>
    <x v="2"/>
    <x v="0"/>
    <x v="4150"/>
    <n v="55"/>
    <n v="5.5"/>
    <n v="52.19"/>
    <n v="-2.69"/>
    <n v="49.5"/>
    <n v="-5.4343434343434339E-2"/>
    <n v="1.0543434343434344"/>
    <x v="1"/>
    <n v="9.1666666666666661"/>
  </r>
  <r>
    <x v="4169"/>
    <x v="3"/>
    <x v="6"/>
    <x v="5"/>
    <x v="0"/>
    <x v="4151"/>
    <n v="8790.83"/>
    <n v="3516.33"/>
    <n v="4054.43"/>
    <n v="1220.07"/>
    <n v="5274.5"/>
    <n v="0.23131481657029102"/>
    <n v="0.76868518342970893"/>
    <x v="0"/>
    <n v="1098.85375"/>
  </r>
  <r>
    <x v="4170"/>
    <x v="3"/>
    <x v="3"/>
    <x v="4"/>
    <x v="0"/>
    <x v="4152"/>
    <n v="11700.51"/>
    <n v="4680.2"/>
    <n v="4574.28"/>
    <n v="2446.02"/>
    <n v="7020.31"/>
    <n v="0.34842051134494056"/>
    <n v="0.65157806421653741"/>
    <x v="0"/>
    <n v="1671.5014285714285"/>
  </r>
  <r>
    <x v="4171"/>
    <x v="0"/>
    <x v="0"/>
    <x v="0"/>
    <x v="2"/>
    <x v="4153"/>
    <n v="1582.86"/>
    <n v="158.29"/>
    <n v="815.58"/>
    <n v="608.99"/>
    <n v="1424.57"/>
    <n v="0.42749040061211457"/>
    <n v="0.57250959938788548"/>
    <x v="0"/>
    <n v="316.572"/>
  </r>
  <r>
    <x v="4172"/>
    <x v="4"/>
    <x v="5"/>
    <x v="6"/>
    <x v="2"/>
    <x v="4154"/>
    <n v="6307.46"/>
    <n v="1387.64"/>
    <n v="1892.92"/>
    <n v="3026.89"/>
    <n v="4919.82"/>
    <n v="0.61524405364423906"/>
    <n v="0.3847539137610726"/>
    <x v="0"/>
    <n v="2102.4866666666667"/>
  </r>
  <r>
    <x v="4173"/>
    <x v="3"/>
    <x v="3"/>
    <x v="4"/>
    <x v="0"/>
    <x v="4155"/>
    <n v="8438.98"/>
    <n v="3375.59"/>
    <n v="4449.7700000000004"/>
    <n v="613.62"/>
    <n v="5063.3899999999994"/>
    <n v="0.12118758381242607"/>
    <n v="0.87881241618757411"/>
    <x v="0"/>
    <n v="1205.5685714285714"/>
  </r>
  <r>
    <x v="4174"/>
    <x v="4"/>
    <x v="4"/>
    <x v="3"/>
    <x v="2"/>
    <x v="4156"/>
    <n v="4262.33"/>
    <n v="937.71"/>
    <n v="2114.9"/>
    <n v="1209.71"/>
    <n v="3324.62"/>
    <n v="0.36386414086421909"/>
    <n v="0.63613285127322827"/>
    <x v="0"/>
    <n v="1065.5825"/>
  </r>
  <r>
    <x v="4175"/>
    <x v="3"/>
    <x v="6"/>
    <x v="2"/>
    <x v="0"/>
    <x v="4157"/>
    <n v="10129.18"/>
    <n v="4051.67"/>
    <n v="4721.8999999999996"/>
    <n v="1355.61"/>
    <n v="6077.51"/>
    <n v="0.22305352027392794"/>
    <n v="0.77694647972607189"/>
    <x v="0"/>
    <n v="1688.1966666666667"/>
  </r>
  <r>
    <x v="4176"/>
    <x v="3"/>
    <x v="3"/>
    <x v="7"/>
    <x v="1"/>
    <x v="4158"/>
    <n v="2297.6"/>
    <n v="804.16"/>
    <n v="1824.49"/>
    <n v="-331.05"/>
    <n v="1493.44"/>
    <n v="-0.22166943432611957"/>
    <n v="1.2216694343261196"/>
    <x v="1"/>
    <n v="2297.6"/>
  </r>
  <r>
    <x v="4177"/>
    <x v="2"/>
    <x v="2"/>
    <x v="2"/>
    <x v="0"/>
    <x v="4159"/>
    <n v="2417.2199999999998"/>
    <n v="362.58"/>
    <n v="1658.95"/>
    <n v="395.68"/>
    <n v="2054.64"/>
    <n v="0.19257874858856056"/>
    <n v="0.80741638437877206"/>
    <x v="0"/>
    <n v="402.86999999999995"/>
  </r>
  <r>
    <x v="4178"/>
    <x v="2"/>
    <x v="2"/>
    <x v="4"/>
    <x v="0"/>
    <x v="4160"/>
    <n v="5297.86"/>
    <n v="794.68"/>
    <n v="1646.77"/>
    <n v="2856.41"/>
    <n v="4503.1799999999994"/>
    <n v="0.63430953237489962"/>
    <n v="0.36569046762510055"/>
    <x v="0"/>
    <n v="756.83714285714279"/>
  </r>
  <r>
    <x v="4179"/>
    <x v="1"/>
    <x v="1"/>
    <x v="6"/>
    <x v="1"/>
    <x v="4161"/>
    <n v="3799.34"/>
    <n v="949.83"/>
    <n v="3105.98"/>
    <n v="-256.48"/>
    <n v="2849.51"/>
    <n v="-9.0008457594463603E-2"/>
    <n v="1.0900049482191674"/>
    <x v="1"/>
    <n v="1266.4466666666667"/>
  </r>
  <r>
    <x v="4180"/>
    <x v="0"/>
    <x v="7"/>
    <x v="1"/>
    <x v="1"/>
    <x v="4162"/>
    <n v="995.25"/>
    <n v="99.53"/>
    <n v="376.46"/>
    <n v="519.26"/>
    <n v="895.72"/>
    <n v="0.57971241012816499"/>
    <n v="0.4202875898718349"/>
    <x v="0"/>
    <n v="497.625"/>
  </r>
  <r>
    <x v="4181"/>
    <x v="2"/>
    <x v="2"/>
    <x v="1"/>
    <x v="1"/>
    <x v="4163"/>
    <n v="860.78"/>
    <n v="129.12"/>
    <n v="798.08"/>
    <n v="-66.430000000000007"/>
    <n v="731.66"/>
    <n v="-9.0793537982122863E-2"/>
    <n v="1.0907798704316214"/>
    <x v="1"/>
    <n v="430.39"/>
  </r>
  <r>
    <x v="4182"/>
    <x v="3"/>
    <x v="3"/>
    <x v="5"/>
    <x v="0"/>
    <x v="4164"/>
    <n v="10329.709999999999"/>
    <n v="4131.8900000000003"/>
    <n v="5623.34"/>
    <n v="574.49"/>
    <n v="6197.8199999999988"/>
    <n v="9.2692269217240914E-2"/>
    <n v="0.90730934425330212"/>
    <x v="2"/>
    <n v="1291.2137499999999"/>
  </r>
  <r>
    <x v="4183"/>
    <x v="4"/>
    <x v="5"/>
    <x v="2"/>
    <x v="0"/>
    <x v="4165"/>
    <n v="11131.62"/>
    <n v="3005.54"/>
    <n v="3781.94"/>
    <n v="4344.1400000000003"/>
    <n v="8126.0800000000008"/>
    <n v="0.53459232495865161"/>
    <n v="0.46540767504134833"/>
    <x v="0"/>
    <n v="1855.2700000000002"/>
  </r>
  <r>
    <x v="4184"/>
    <x v="4"/>
    <x v="4"/>
    <x v="2"/>
    <x v="2"/>
    <x v="4166"/>
    <n v="4091.82"/>
    <n v="900.2"/>
    <n v="3106.24"/>
    <n v="85.37"/>
    <n v="3191.62"/>
    <n v="2.6748171774835353E-2"/>
    <n v="0.97324869502008382"/>
    <x v="2"/>
    <n v="681.97"/>
  </r>
  <r>
    <x v="4185"/>
    <x v="0"/>
    <x v="7"/>
    <x v="3"/>
    <x v="0"/>
    <x v="4167"/>
    <n v="249.9"/>
    <n v="24.99"/>
    <n v="237.15"/>
    <n v="-12.25"/>
    <n v="224.91"/>
    <n v="-5.4466230936819175E-2"/>
    <n v="1.0544217687074831"/>
    <x v="1"/>
    <n v="62.475000000000001"/>
  </r>
  <r>
    <x v="4186"/>
    <x v="0"/>
    <x v="0"/>
    <x v="2"/>
    <x v="0"/>
    <x v="4168"/>
    <n v="1135.92"/>
    <n v="113.59"/>
    <n v="581.66"/>
    <n v="440.67"/>
    <n v="1022.33"/>
    <n v="0.43104477027965532"/>
    <n v="0.56895522972034462"/>
    <x v="0"/>
    <n v="189.32000000000002"/>
  </r>
  <r>
    <x v="4187"/>
    <x v="3"/>
    <x v="6"/>
    <x v="6"/>
    <x v="1"/>
    <x v="4169"/>
    <n v="6918.41"/>
    <n v="2421.44"/>
    <n v="2564.15"/>
    <n v="1932.81"/>
    <n v="4496.9699999999993"/>
    <n v="0.42980273384078616"/>
    <n v="0.57019504243968722"/>
    <x v="0"/>
    <n v="2306.1366666666668"/>
  </r>
  <r>
    <x v="4188"/>
    <x v="2"/>
    <x v="2"/>
    <x v="2"/>
    <x v="0"/>
    <x v="4170"/>
    <n v="2617.61"/>
    <n v="392.64"/>
    <n v="1585.26"/>
    <n v="639.71"/>
    <n v="2224.9700000000003"/>
    <n v="0.28751398895266"/>
    <n v="0.71248601104733988"/>
    <x v="0"/>
    <n v="436.26833333333337"/>
  </r>
  <r>
    <x v="4189"/>
    <x v="4"/>
    <x v="5"/>
    <x v="0"/>
    <x v="0"/>
    <x v="4171"/>
    <n v="12755.84"/>
    <n v="3444.08"/>
    <n v="2613.35"/>
    <n v="6698.41"/>
    <n v="9311.76"/>
    <n v="0.71934951072622144"/>
    <n v="0.2806504892737785"/>
    <x v="0"/>
    <n v="2551.1680000000001"/>
  </r>
  <r>
    <x v="4190"/>
    <x v="4"/>
    <x v="4"/>
    <x v="4"/>
    <x v="0"/>
    <x v="4172"/>
    <n v="3681.85"/>
    <n v="810.01"/>
    <n v="3494.08"/>
    <n v="-622.23"/>
    <n v="2871.84"/>
    <n v="-0.21666597024903894"/>
    <n v="1.2166694523371775"/>
    <x v="1"/>
    <n v="525.9785714285714"/>
  </r>
  <r>
    <x v="4191"/>
    <x v="1"/>
    <x v="1"/>
    <x v="5"/>
    <x v="1"/>
    <x v="4173"/>
    <n v="5285.04"/>
    <n v="1321.26"/>
    <n v="5015.5"/>
    <n v="-1051.72"/>
    <n v="3963.7799999999997"/>
    <n v="-0.26533258657140407"/>
    <n v="1.2653325865714042"/>
    <x v="1"/>
    <n v="660.63"/>
  </r>
  <r>
    <x v="4192"/>
    <x v="4"/>
    <x v="4"/>
    <x v="6"/>
    <x v="0"/>
    <x v="4174"/>
    <n v="11804.65"/>
    <n v="3187.25"/>
    <n v="2205.8000000000002"/>
    <n v="6411.6"/>
    <n v="8617.4"/>
    <n v="0.74402952166546765"/>
    <n v="0.25597047833453251"/>
    <x v="0"/>
    <n v="3934.8833333333332"/>
  </r>
  <r>
    <x v="4193"/>
    <x v="0"/>
    <x v="7"/>
    <x v="3"/>
    <x v="0"/>
    <x v="4175"/>
    <n v="2735.59"/>
    <n v="273.56"/>
    <n v="485.27"/>
    <n v="1976.75"/>
    <n v="2462.0300000000002"/>
    <n v="0.80289435953258081"/>
    <n v="0.19710157877848763"/>
    <x v="0"/>
    <n v="683.89750000000004"/>
  </r>
  <r>
    <x v="4194"/>
    <x v="3"/>
    <x v="6"/>
    <x v="0"/>
    <x v="0"/>
    <x v="4176"/>
    <n v="15111.35"/>
    <n v="6044.54"/>
    <n v="4408.1499999999996"/>
    <n v="4658.66"/>
    <n v="9066.8100000000013"/>
    <n v="0.51381467131218139"/>
    <n v="0.48618532868781844"/>
    <x v="0"/>
    <n v="3022.27"/>
  </r>
  <r>
    <x v="4195"/>
    <x v="3"/>
    <x v="6"/>
    <x v="0"/>
    <x v="0"/>
    <x v="4177"/>
    <n v="9170.91"/>
    <n v="3668.36"/>
    <n v="4010.05"/>
    <n v="1492.49"/>
    <n v="5502.5499999999993"/>
    <n v="0.27123606327975214"/>
    <n v="0.72876211938101443"/>
    <x v="0"/>
    <n v="1834.182"/>
  </r>
  <r>
    <x v="4196"/>
    <x v="4"/>
    <x v="5"/>
    <x v="4"/>
    <x v="0"/>
    <x v="4178"/>
    <n v="10279.51"/>
    <n v="2775.47"/>
    <n v="3280.3"/>
    <n v="4223.74"/>
    <n v="7504.0400000000009"/>
    <n v="0.56286213826152298"/>
    <n v="0.43713786173847685"/>
    <x v="0"/>
    <n v="1468.5014285714285"/>
  </r>
  <r>
    <x v="4197"/>
    <x v="4"/>
    <x v="5"/>
    <x v="1"/>
    <x v="2"/>
    <x v="4179"/>
    <n v="7674.02"/>
    <n v="1688.28"/>
    <n v="1880.76"/>
    <n v="4104.9799999999996"/>
    <n v="5985.7400000000007"/>
    <n v="0.68579323525579117"/>
    <n v="0.31420676474420872"/>
    <x v="0"/>
    <n v="3837.01"/>
  </r>
  <r>
    <x v="4198"/>
    <x v="4"/>
    <x v="5"/>
    <x v="6"/>
    <x v="0"/>
    <x v="4180"/>
    <n v="8721.17"/>
    <n v="2354.7199999999998"/>
    <n v="2649.8"/>
    <n v="3716.66"/>
    <n v="6366.4500000000007"/>
    <n v="0.58378845353375897"/>
    <n v="0.41621311720032356"/>
    <x v="0"/>
    <n v="2907.0566666666668"/>
  </r>
  <r>
    <x v="4199"/>
    <x v="3"/>
    <x v="3"/>
    <x v="4"/>
    <x v="0"/>
    <x v="4181"/>
    <n v="8177.92"/>
    <n v="3271.17"/>
    <n v="4784.55"/>
    <n v="122.2"/>
    <n v="4906.75"/>
    <n v="2.4904468334437255E-2"/>
    <n v="0.97509553166556273"/>
    <x v="2"/>
    <n v="1168.2742857142857"/>
  </r>
  <r>
    <x v="4200"/>
    <x v="3"/>
    <x v="3"/>
    <x v="0"/>
    <x v="0"/>
    <x v="4182"/>
    <n v="6413.31"/>
    <n v="2244.66"/>
    <n v="3864.72"/>
    <n v="303.93"/>
    <n v="4168.6500000000005"/>
    <n v="7.2908495556115283E-2"/>
    <n v="0.92709150444388455"/>
    <x v="2"/>
    <n v="1282.662"/>
  </r>
  <r>
    <x v="4201"/>
    <x v="4"/>
    <x v="5"/>
    <x v="3"/>
    <x v="2"/>
    <x v="4183"/>
    <n v="8659.2999999999993"/>
    <n v="2338.0100000000002"/>
    <n v="2964.73"/>
    <n v="3356.56"/>
    <n v="6321.2899999999991"/>
    <n v="0.53099288278183732"/>
    <n v="0.46900711721816279"/>
    <x v="0"/>
    <n v="2164.8249999999998"/>
  </r>
  <r>
    <x v="4202"/>
    <x v="3"/>
    <x v="3"/>
    <x v="4"/>
    <x v="0"/>
    <x v="4184"/>
    <n v="10460.950000000001"/>
    <n v="4184.38"/>
    <n v="5345.54"/>
    <n v="931.03"/>
    <n v="6276.5700000000006"/>
    <n v="0.14833420164197961"/>
    <n v="0.85166579835802025"/>
    <x v="0"/>
    <n v="1494.4214285714286"/>
  </r>
  <r>
    <x v="4203"/>
    <x v="2"/>
    <x v="2"/>
    <x v="1"/>
    <x v="1"/>
    <x v="4185"/>
    <n v="5.2"/>
    <n v="0.78"/>
    <n v="4.93"/>
    <n v="-0.51"/>
    <n v="4.42"/>
    <n v="-0.11538461538461539"/>
    <n v="1.1153846153846154"/>
    <x v="1"/>
    <n v="2.6"/>
  </r>
  <r>
    <x v="4204"/>
    <x v="4"/>
    <x v="4"/>
    <x v="0"/>
    <x v="2"/>
    <x v="4186"/>
    <n v="9264.65"/>
    <n v="2501.4499999999998"/>
    <n v="3675.23"/>
    <n v="3087.96"/>
    <n v="6763.2"/>
    <n v="0.45658268275372604"/>
    <n v="0.54341583865625742"/>
    <x v="0"/>
    <n v="1852.9299999999998"/>
  </r>
  <r>
    <x v="4205"/>
    <x v="0"/>
    <x v="0"/>
    <x v="4"/>
    <x v="0"/>
    <x v="4187"/>
    <n v="1124.81"/>
    <n v="112.48"/>
    <n v="1059.93"/>
    <n v="-47.6"/>
    <n v="1012.3299999999999"/>
    <n v="-4.702024043543114E-2"/>
    <n v="1.0470202404354312"/>
    <x v="1"/>
    <n v="160.68714285714285"/>
  </r>
  <r>
    <x v="4206"/>
    <x v="3"/>
    <x v="3"/>
    <x v="6"/>
    <x v="1"/>
    <x v="4188"/>
    <n v="6126.44"/>
    <n v="2144.25"/>
    <n v="2502.2199999999998"/>
    <n v="1479.97"/>
    <n v="3982.1899999999996"/>
    <n v="0.37164725942257909"/>
    <n v="0.62835274057742097"/>
    <x v="0"/>
    <n v="2042.1466666666665"/>
  </r>
  <r>
    <x v="4207"/>
    <x v="0"/>
    <x v="0"/>
    <x v="1"/>
    <x v="2"/>
    <x v="4189"/>
    <n v="849.86"/>
    <n v="84.99"/>
    <n v="458.87"/>
    <n v="306.01"/>
    <n v="764.87"/>
    <n v="0.40008105952645545"/>
    <n v="0.59993201459071477"/>
    <x v="0"/>
    <n v="424.93"/>
  </r>
  <r>
    <x v="4208"/>
    <x v="0"/>
    <x v="0"/>
    <x v="6"/>
    <x v="1"/>
    <x v="4190"/>
    <n v="989.58"/>
    <n v="98.96"/>
    <n v="416.97"/>
    <n v="473.65"/>
    <n v="890.62"/>
    <n v="0.53182052951876213"/>
    <n v="0.46817947048123781"/>
    <x v="0"/>
    <n v="329.86"/>
  </r>
  <r>
    <x v="4209"/>
    <x v="3"/>
    <x v="3"/>
    <x v="6"/>
    <x v="2"/>
    <x v="4191"/>
    <n v="4773.3500000000004"/>
    <n v="1670.67"/>
    <n v="2345.31"/>
    <n v="757.37"/>
    <n v="3102.6800000000003"/>
    <n v="0.24410187321928137"/>
    <n v="0.75589812678071855"/>
    <x v="0"/>
    <n v="1591.1166666666668"/>
  </r>
  <r>
    <x v="4210"/>
    <x v="1"/>
    <x v="1"/>
    <x v="6"/>
    <x v="1"/>
    <x v="4192"/>
    <n v="4130.45"/>
    <n v="1032.6099999999999"/>
    <n v="3143.72"/>
    <n v="-45.88"/>
    <n v="3097.84"/>
    <n v="-1.4810319448389847E-2"/>
    <n v="1.0148103194483897"/>
    <x v="1"/>
    <n v="1376.8166666666666"/>
  </r>
  <r>
    <x v="4211"/>
    <x v="2"/>
    <x v="2"/>
    <x v="4"/>
    <x v="0"/>
    <x v="4193"/>
    <n v="1564.62"/>
    <n v="234.69"/>
    <n v="1239.6600000000001"/>
    <n v="90.27"/>
    <n v="1329.9299999999998"/>
    <n v="6.787575285917305E-2"/>
    <n v="0.93212424714082709"/>
    <x v="2"/>
    <n v="223.51714285714283"/>
  </r>
  <r>
    <x v="4212"/>
    <x v="3"/>
    <x v="6"/>
    <x v="1"/>
    <x v="1"/>
    <x v="4194"/>
    <n v="5270.78"/>
    <n v="1844.77"/>
    <n v="1842.3"/>
    <n v="1583.71"/>
    <n v="3426.0099999999998"/>
    <n v="0.46226076397908944"/>
    <n v="0.53773923602091067"/>
    <x v="0"/>
    <n v="2635.39"/>
  </r>
  <r>
    <x v="4213"/>
    <x v="2"/>
    <x v="2"/>
    <x v="4"/>
    <x v="1"/>
    <x v="4195"/>
    <n v="1572.33"/>
    <n v="235.85"/>
    <n v="1492.15"/>
    <n v="-155.66"/>
    <n v="1336.48"/>
    <n v="-0.11647013049203879"/>
    <n v="1.1164776128337124"/>
    <x v="1"/>
    <n v="224.61857142857141"/>
  </r>
  <r>
    <x v="4214"/>
    <x v="0"/>
    <x v="7"/>
    <x v="4"/>
    <x v="2"/>
    <x v="4196"/>
    <n v="1507.39"/>
    <n v="150.74"/>
    <n v="791.24"/>
    <n v="565.41"/>
    <n v="1356.65"/>
    <n v="0.41676924777945668"/>
    <n v="0.58323075222054321"/>
    <x v="0"/>
    <n v="215.34142857142859"/>
  </r>
  <r>
    <x v="4215"/>
    <x v="3"/>
    <x v="6"/>
    <x v="4"/>
    <x v="0"/>
    <x v="4197"/>
    <n v="11235.16"/>
    <n v="4494.0600000000004"/>
    <n v="4921.96"/>
    <n v="1819.14"/>
    <n v="6741.0999999999995"/>
    <n v="0.26985803503879191"/>
    <n v="0.7301419649612082"/>
    <x v="0"/>
    <n v="1605.0228571428572"/>
  </r>
  <r>
    <x v="4216"/>
    <x v="0"/>
    <x v="7"/>
    <x v="0"/>
    <x v="0"/>
    <x v="4198"/>
    <n v="1757.02"/>
    <n v="175.7"/>
    <n v="549.38"/>
    <n v="1031.94"/>
    <n v="1581.32"/>
    <n v="0.65258138770141405"/>
    <n v="0.347418612298586"/>
    <x v="0"/>
    <n v="351.404"/>
  </r>
  <r>
    <x v="4217"/>
    <x v="4"/>
    <x v="4"/>
    <x v="2"/>
    <x v="2"/>
    <x v="4199"/>
    <n v="4684.0200000000004"/>
    <n v="1030.49"/>
    <n v="2863.92"/>
    <n v="789.62"/>
    <n v="3653.5300000000007"/>
    <n v="0.21612522683541666"/>
    <n v="0.78387751024351782"/>
    <x v="0"/>
    <n v="780.67000000000007"/>
  </r>
  <r>
    <x v="4218"/>
    <x v="2"/>
    <x v="2"/>
    <x v="7"/>
    <x v="1"/>
    <x v="4200"/>
    <n v="2321.15"/>
    <n v="348.17"/>
    <n v="572.1"/>
    <n v="1400.88"/>
    <n v="1972.98"/>
    <n v="0.71003253961013291"/>
    <n v="0.28996746038986709"/>
    <x v="0"/>
    <n v="2321.15"/>
  </r>
  <r>
    <x v="4219"/>
    <x v="3"/>
    <x v="6"/>
    <x v="0"/>
    <x v="1"/>
    <x v="4201"/>
    <n v="4854.84"/>
    <n v="1699.2"/>
    <n v="3678.22"/>
    <n v="-522.57000000000005"/>
    <n v="3155.6400000000003"/>
    <n v="-0.16559873749857398"/>
    <n v="1.165601906427856"/>
    <x v="1"/>
    <n v="970.96800000000007"/>
  </r>
  <r>
    <x v="4220"/>
    <x v="0"/>
    <x v="0"/>
    <x v="1"/>
    <x v="2"/>
    <x v="4202"/>
    <n v="1396.61"/>
    <n v="139.66"/>
    <n v="409.39"/>
    <n v="847.56"/>
    <n v="1256.9499999999998"/>
    <n v="0.67429889812641719"/>
    <n v="0.32570110187358292"/>
    <x v="0"/>
    <n v="698.30499999999995"/>
  </r>
  <r>
    <x v="4221"/>
    <x v="1"/>
    <x v="1"/>
    <x v="7"/>
    <x v="1"/>
    <x v="4203"/>
    <n v="3450.43"/>
    <n v="862.61"/>
    <n v="1706.52"/>
    <n v="881.31"/>
    <n v="2587.8199999999997"/>
    <n v="0.34056078088893355"/>
    <n v="0.65944308336746771"/>
    <x v="0"/>
    <n v="3450.43"/>
  </r>
  <r>
    <x v="4222"/>
    <x v="4"/>
    <x v="5"/>
    <x v="7"/>
    <x v="1"/>
    <x v="4204"/>
    <n v="4456.88"/>
    <n v="980.51"/>
    <n v="1580.88"/>
    <n v="1895.49"/>
    <n v="3476.37"/>
    <n v="0.54524978641513999"/>
    <n v="0.45475021358486012"/>
    <x v="0"/>
    <n v="4456.88"/>
  </r>
  <r>
    <x v="4223"/>
    <x v="0"/>
    <x v="0"/>
    <x v="7"/>
    <x v="1"/>
    <x v="4205"/>
    <n v="726.97"/>
    <n v="72.7"/>
    <n v="265.29000000000002"/>
    <n v="388.99"/>
    <n v="654.27"/>
    <n v="0.5945404802298746"/>
    <n v="0.40547480398000829"/>
    <x v="0"/>
    <n v="726.97"/>
  </r>
  <r>
    <x v="4224"/>
    <x v="4"/>
    <x v="4"/>
    <x v="2"/>
    <x v="0"/>
    <x v="4206"/>
    <n v="11544.19"/>
    <n v="3116.93"/>
    <n v="4279.68"/>
    <n v="4147.58"/>
    <n v="8427.26"/>
    <n v="0.49216233983524893"/>
    <n v="0.50783766016475107"/>
    <x v="0"/>
    <n v="1924.0316666666668"/>
  </r>
  <r>
    <x v="4225"/>
    <x v="2"/>
    <x v="2"/>
    <x v="4"/>
    <x v="0"/>
    <x v="4207"/>
    <n v="2022.77"/>
    <n v="303.42"/>
    <n v="1296.06"/>
    <n v="423.3"/>
    <n v="1719.35"/>
    <n v="0.24619769098787334"/>
    <n v="0.75380812516357931"/>
    <x v="0"/>
    <n v="288.96714285714285"/>
  </r>
  <r>
    <x v="4226"/>
    <x v="2"/>
    <x v="2"/>
    <x v="5"/>
    <x v="0"/>
    <x v="4208"/>
    <n v="4141.72"/>
    <n v="621.26"/>
    <n v="1543.94"/>
    <n v="1976.52"/>
    <n v="3520.46"/>
    <n v="0.56143799389852467"/>
    <n v="0.43856200610147539"/>
    <x v="0"/>
    <n v="517.71500000000003"/>
  </r>
  <r>
    <x v="4227"/>
    <x v="0"/>
    <x v="7"/>
    <x v="3"/>
    <x v="1"/>
    <x v="4209"/>
    <n v="831.53"/>
    <n v="83.15"/>
    <n v="646.69000000000005"/>
    <n v="101.69"/>
    <n v="748.38"/>
    <n v="0.13588016782917769"/>
    <n v="0.86411983217082233"/>
    <x v="0"/>
    <n v="207.88249999999999"/>
  </r>
  <r>
    <x v="4228"/>
    <x v="3"/>
    <x v="3"/>
    <x v="1"/>
    <x v="2"/>
    <x v="4210"/>
    <n v="5974.79"/>
    <n v="2091.1799999999998"/>
    <n v="1916.31"/>
    <n v="1967.3"/>
    <n v="3883.61"/>
    <n v="0.50656476834697606"/>
    <n v="0.49343523165302383"/>
    <x v="0"/>
    <n v="2987.395"/>
  </r>
  <r>
    <x v="4229"/>
    <x v="0"/>
    <x v="0"/>
    <x v="5"/>
    <x v="0"/>
    <x v="4211"/>
    <n v="2389.17"/>
    <n v="238.92"/>
    <n v="920.71"/>
    <n v="1229.54"/>
    <n v="2150.25"/>
    <n v="0.57181257993256596"/>
    <n v="0.42818742006743404"/>
    <x v="0"/>
    <n v="298.64625000000001"/>
  </r>
  <r>
    <x v="4230"/>
    <x v="2"/>
    <x v="2"/>
    <x v="2"/>
    <x v="0"/>
    <x v="4212"/>
    <n v="4515.3"/>
    <n v="677.29"/>
    <n v="1354.99"/>
    <n v="2483.0100000000002"/>
    <n v="3838.01"/>
    <n v="0.64695245713273286"/>
    <n v="0.35304493735034559"/>
    <x v="0"/>
    <n v="752.55000000000007"/>
  </r>
  <r>
    <x v="4231"/>
    <x v="0"/>
    <x v="0"/>
    <x v="2"/>
    <x v="0"/>
    <x v="4213"/>
    <n v="1156.8900000000001"/>
    <n v="115.69"/>
    <n v="750.85"/>
    <n v="290.36"/>
    <n v="1041.2"/>
    <n v="0.27887053399923167"/>
    <n v="0.721139070303496"/>
    <x v="0"/>
    <n v="192.81500000000003"/>
  </r>
  <r>
    <x v="4232"/>
    <x v="0"/>
    <x v="0"/>
    <x v="3"/>
    <x v="1"/>
    <x v="4214"/>
    <n v="1095.83"/>
    <n v="109.58"/>
    <n v="524.16"/>
    <n v="462.09"/>
    <n v="986.24999999999989"/>
    <n v="0.46853231939163503"/>
    <n v="0.53146768060836502"/>
    <x v="0"/>
    <n v="273.95749999999998"/>
  </r>
  <r>
    <x v="4233"/>
    <x v="1"/>
    <x v="1"/>
    <x v="7"/>
    <x v="1"/>
    <x v="4215"/>
    <n v="4100.82"/>
    <n v="1025.21"/>
    <n v="2052.89"/>
    <n v="1022.73"/>
    <n v="3075.6099999999997"/>
    <n v="0.33252915681767198"/>
    <n v="0.66747409456985773"/>
    <x v="0"/>
    <n v="4100.82"/>
  </r>
  <r>
    <x v="4234"/>
    <x v="0"/>
    <x v="0"/>
    <x v="4"/>
    <x v="1"/>
    <x v="4216"/>
    <n v="786.23"/>
    <n v="78.62"/>
    <n v="746.14"/>
    <n v="-38.53"/>
    <n v="707.61"/>
    <n v="-5.4450898093582625E-2"/>
    <n v="1.0544508980935825"/>
    <x v="1"/>
    <n v="112.31857142857143"/>
  </r>
  <r>
    <x v="4235"/>
    <x v="4"/>
    <x v="5"/>
    <x v="3"/>
    <x v="0"/>
    <x v="4217"/>
    <n v="14154.44"/>
    <n v="3821.7"/>
    <n v="3058.2"/>
    <n v="7274.54"/>
    <n v="10332.740000000002"/>
    <n v="0.70402816677860847"/>
    <n v="0.29597183322139137"/>
    <x v="0"/>
    <n v="3538.61"/>
  </r>
  <r>
    <x v="4236"/>
    <x v="3"/>
    <x v="6"/>
    <x v="5"/>
    <x v="0"/>
    <x v="4218"/>
    <n v="8767.3700000000008"/>
    <n v="3506.95"/>
    <n v="6158.49"/>
    <n v="-898.07"/>
    <n v="5260.420000000001"/>
    <n v="-0.17072210964143544"/>
    <n v="1.1707221096414353"/>
    <x v="1"/>
    <n v="1095.9212500000001"/>
  </r>
  <r>
    <x v="4237"/>
    <x v="1"/>
    <x v="1"/>
    <x v="5"/>
    <x v="0"/>
    <x v="4219"/>
    <n v="9058.8799999999992"/>
    <n v="2717.66"/>
    <n v="5215.9799999999996"/>
    <n v="1125.24"/>
    <n v="6341.2199999999993"/>
    <n v="0.1774485036002536"/>
    <n v="0.82255149639974645"/>
    <x v="0"/>
    <n v="1132.3599999999999"/>
  </r>
  <r>
    <x v="4238"/>
    <x v="0"/>
    <x v="0"/>
    <x v="3"/>
    <x v="0"/>
    <x v="4220"/>
    <n v="1301.42"/>
    <n v="130.13999999999999"/>
    <n v="592.54999999999995"/>
    <n v="578.73"/>
    <n v="1171.2800000000002"/>
    <n v="0.49410047127928414"/>
    <n v="0.50589952872071564"/>
    <x v="0"/>
    <n v="325.35500000000002"/>
  </r>
  <r>
    <x v="4239"/>
    <x v="4"/>
    <x v="5"/>
    <x v="2"/>
    <x v="0"/>
    <x v="4221"/>
    <n v="994.48"/>
    <n v="218.79"/>
    <n v="943.76"/>
    <n v="-168.07"/>
    <n v="775.69"/>
    <n v="-0.21667160850339695"/>
    <n v="1.2166716085033968"/>
    <x v="1"/>
    <n v="165.74666666666667"/>
  </r>
  <r>
    <x v="4240"/>
    <x v="0"/>
    <x v="0"/>
    <x v="1"/>
    <x v="1"/>
    <x v="4222"/>
    <n v="318.76"/>
    <n v="31.88"/>
    <n v="302.5"/>
    <n v="-15.62"/>
    <n v="286.88"/>
    <n v="-5.4447852760736194E-2"/>
    <n v="1.0544478527607362"/>
    <x v="1"/>
    <n v="159.38"/>
  </r>
  <r>
    <x v="4241"/>
    <x v="3"/>
    <x v="6"/>
    <x v="6"/>
    <x v="2"/>
    <x v="4223"/>
    <n v="5653.53"/>
    <n v="1978.73"/>
    <n v="3108.61"/>
    <n v="566.19000000000005"/>
    <n v="3674.7999999999997"/>
    <n v="0.15407369108522914"/>
    <n v="0.84592630891477094"/>
    <x v="0"/>
    <n v="1884.51"/>
  </r>
  <r>
    <x v="4242"/>
    <x v="4"/>
    <x v="4"/>
    <x v="4"/>
    <x v="0"/>
    <x v="4224"/>
    <n v="3100.28"/>
    <n v="682.06"/>
    <n v="2942.17"/>
    <n v="-523.95000000000005"/>
    <n v="2418.2200000000003"/>
    <n v="-0.21666763156371216"/>
    <n v="1.2166676315637122"/>
    <x v="1"/>
    <n v="442.89714285714291"/>
  </r>
  <r>
    <x v="4243"/>
    <x v="3"/>
    <x v="3"/>
    <x v="5"/>
    <x v="0"/>
    <x v="4225"/>
    <n v="7217.5"/>
    <n v="2526.13"/>
    <n v="6149.58"/>
    <n v="-1458.2"/>
    <n v="4691.37"/>
    <n v="-0.31082604868087577"/>
    <n v="1.310828180254382"/>
    <x v="1"/>
    <n v="902.1875"/>
  </r>
  <r>
    <x v="4244"/>
    <x v="1"/>
    <x v="1"/>
    <x v="5"/>
    <x v="2"/>
    <x v="4226"/>
    <n v="5180.75"/>
    <n v="1295.19"/>
    <n v="4916.53"/>
    <n v="-1030.97"/>
    <n v="3885.56"/>
    <n v="-0.26533369707326615"/>
    <n v="1.265333697073266"/>
    <x v="1"/>
    <n v="647.59375"/>
  </r>
  <r>
    <x v="4245"/>
    <x v="0"/>
    <x v="7"/>
    <x v="3"/>
    <x v="2"/>
    <x v="4227"/>
    <n v="1610.95"/>
    <n v="161.09"/>
    <n v="680.85"/>
    <n v="769"/>
    <n v="1449.8600000000001"/>
    <n v="0.53039603823817472"/>
    <n v="0.46959706454416283"/>
    <x v="0"/>
    <n v="402.73750000000001"/>
  </r>
  <r>
    <x v="4246"/>
    <x v="0"/>
    <x v="0"/>
    <x v="4"/>
    <x v="0"/>
    <x v="4228"/>
    <n v="2361.42"/>
    <n v="236.14"/>
    <n v="612.74"/>
    <n v="1512.53"/>
    <n v="2125.2800000000002"/>
    <n v="0.7116850485583075"/>
    <n v="0.28831024617932693"/>
    <x v="0"/>
    <n v="337.34571428571428"/>
  </r>
  <r>
    <x v="4247"/>
    <x v="0"/>
    <x v="0"/>
    <x v="3"/>
    <x v="1"/>
    <x v="4229"/>
    <n v="620.49"/>
    <n v="62.05"/>
    <n v="588.84"/>
    <n v="-30.4"/>
    <n v="558.44000000000005"/>
    <n v="-5.4437361220542935E-2"/>
    <n v="1.0544373612205429"/>
    <x v="1"/>
    <n v="155.1225"/>
  </r>
  <r>
    <x v="4248"/>
    <x v="4"/>
    <x v="5"/>
    <x v="7"/>
    <x v="1"/>
    <x v="4230"/>
    <n v="4111.38"/>
    <n v="904.5"/>
    <n v="1220.92"/>
    <n v="1985.96"/>
    <n v="3206.88"/>
    <n v="0.61928104575163401"/>
    <n v="0.38071895424836605"/>
    <x v="0"/>
    <n v="4111.38"/>
  </r>
  <r>
    <x v="4249"/>
    <x v="1"/>
    <x v="1"/>
    <x v="4"/>
    <x v="2"/>
    <x v="4231"/>
    <n v="7731.28"/>
    <n v="1932.82"/>
    <n v="4918.6000000000004"/>
    <n v="879.87"/>
    <n v="5798.46"/>
    <n v="0.15174201425895842"/>
    <n v="0.84825971033688263"/>
    <x v="0"/>
    <n v="1104.4685714285713"/>
  </r>
  <r>
    <x v="4250"/>
    <x v="0"/>
    <x v="0"/>
    <x v="7"/>
    <x v="1"/>
    <x v="4232"/>
    <n v="933.41"/>
    <n v="93.34"/>
    <n v="293.98"/>
    <n v="546.09"/>
    <n v="840.06999999999994"/>
    <n v="0.65005297177616161"/>
    <n v="0.34994702822383855"/>
    <x v="0"/>
    <n v="933.41"/>
  </r>
  <r>
    <x v="4251"/>
    <x v="0"/>
    <x v="0"/>
    <x v="5"/>
    <x v="1"/>
    <x v="4233"/>
    <n v="1165.32"/>
    <n v="116.53"/>
    <n v="1015.26"/>
    <n v="33.53"/>
    <n v="1048.79"/>
    <n v="3.1970175154225344E-2"/>
    <n v="0.96802982484577471"/>
    <x v="2"/>
    <n v="145.66499999999999"/>
  </r>
  <r>
    <x v="4252"/>
    <x v="3"/>
    <x v="3"/>
    <x v="2"/>
    <x v="0"/>
    <x v="4234"/>
    <n v="10953.41"/>
    <n v="4381.3599999999997"/>
    <n v="4401.66"/>
    <n v="2170.39"/>
    <n v="6572.05"/>
    <n v="0.33024550939204661"/>
    <n v="0.66975449060795333"/>
    <x v="0"/>
    <n v="1825.5683333333334"/>
  </r>
  <r>
    <x v="4253"/>
    <x v="0"/>
    <x v="7"/>
    <x v="7"/>
    <x v="1"/>
    <x v="4235"/>
    <n v="819.89"/>
    <n v="81.99"/>
    <n v="251.45"/>
    <n v="486.45"/>
    <n v="737.9"/>
    <n v="0.65923566878980888"/>
    <n v="0.34076433121019106"/>
    <x v="0"/>
    <n v="819.89"/>
  </r>
  <r>
    <x v="4254"/>
    <x v="3"/>
    <x v="3"/>
    <x v="4"/>
    <x v="0"/>
    <x v="4236"/>
    <n v="10280.280000000001"/>
    <n v="4112.1099999999997"/>
    <n v="4634.6499999999996"/>
    <n v="1533.52"/>
    <n v="6168.170000000001"/>
    <n v="0.2486183098066363"/>
    <n v="0.75138169019336354"/>
    <x v="0"/>
    <n v="1468.6114285714286"/>
  </r>
  <r>
    <x v="4255"/>
    <x v="4"/>
    <x v="4"/>
    <x v="0"/>
    <x v="0"/>
    <x v="4237"/>
    <n v="7561.69"/>
    <n v="1663.57"/>
    <n v="2899.01"/>
    <n v="2999.1"/>
    <n v="5898.12"/>
    <n v="0.50848405932737883"/>
    <n v="0.49151424521712006"/>
    <x v="0"/>
    <n v="1512.338"/>
  </r>
  <r>
    <x v="4256"/>
    <x v="2"/>
    <x v="2"/>
    <x v="4"/>
    <x v="0"/>
    <x v="4238"/>
    <n v="748.71"/>
    <n v="112.31"/>
    <n v="710.52"/>
    <n v="-74.12"/>
    <n v="636.40000000000009"/>
    <n v="-0.11646763042111878"/>
    <n v="1.1164676304211185"/>
    <x v="1"/>
    <n v="106.95857142857143"/>
  </r>
  <r>
    <x v="4257"/>
    <x v="1"/>
    <x v="1"/>
    <x v="3"/>
    <x v="2"/>
    <x v="4239"/>
    <n v="8949.98"/>
    <n v="2684.99"/>
    <n v="3392.85"/>
    <n v="2872.14"/>
    <n v="6264.99"/>
    <n v="0.45844287061910716"/>
    <n v="0.54155712938089284"/>
    <x v="0"/>
    <n v="2237.4949999999999"/>
  </r>
  <r>
    <x v="4258"/>
    <x v="3"/>
    <x v="6"/>
    <x v="7"/>
    <x v="1"/>
    <x v="4240"/>
    <n v="6170.72"/>
    <n v="2159.75"/>
    <n v="1307.08"/>
    <n v="2703.89"/>
    <n v="4010.9700000000003"/>
    <n v="0.67412371570966612"/>
    <n v="0.32587628429033372"/>
    <x v="0"/>
    <n v="6170.72"/>
  </r>
  <r>
    <x v="4259"/>
    <x v="1"/>
    <x v="1"/>
    <x v="1"/>
    <x v="2"/>
    <x v="4241"/>
    <n v="1812.24"/>
    <n v="453.06"/>
    <n v="1719.82"/>
    <n v="-360.64"/>
    <n v="1359.18"/>
    <n v="-0.26533645286128399"/>
    <n v="1.2653364528612838"/>
    <x v="1"/>
    <n v="906.12"/>
  </r>
  <r>
    <x v="4260"/>
    <x v="4"/>
    <x v="4"/>
    <x v="0"/>
    <x v="0"/>
    <x v="4242"/>
    <n v="6856.49"/>
    <n v="1508.43"/>
    <n v="3511.73"/>
    <n v="1836.33"/>
    <n v="5348.0599999999995"/>
    <n v="0.34336376181269473"/>
    <n v="0.65663623818730532"/>
    <x v="0"/>
    <n v="1371.298"/>
  </r>
  <r>
    <x v="4261"/>
    <x v="0"/>
    <x v="0"/>
    <x v="2"/>
    <x v="0"/>
    <x v="4243"/>
    <n v="2474.62"/>
    <n v="247.46"/>
    <n v="664.51"/>
    <n v="1562.65"/>
    <n v="2227.16"/>
    <n v="0.7016334704287075"/>
    <n v="0.29836652957129262"/>
    <x v="0"/>
    <n v="412.43666666666667"/>
  </r>
  <r>
    <x v="4262"/>
    <x v="3"/>
    <x v="3"/>
    <x v="6"/>
    <x v="2"/>
    <x v="4244"/>
    <n v="4524.6099999999997"/>
    <n v="1583.61"/>
    <n v="3319.76"/>
    <n v="-378.77"/>
    <n v="2941"/>
    <n v="-0.12878952737164229"/>
    <n v="1.12878612716763"/>
    <x v="1"/>
    <n v="1508.2033333333331"/>
  </r>
  <r>
    <x v="4263"/>
    <x v="3"/>
    <x v="6"/>
    <x v="3"/>
    <x v="0"/>
    <x v="4245"/>
    <n v="11639.62"/>
    <n v="4655.8500000000004"/>
    <n v="3180.84"/>
    <n v="3802.94"/>
    <n v="6983.77"/>
    <n v="0.54453969704042371"/>
    <n v="0.45546173485094726"/>
    <x v="0"/>
    <n v="2909.9050000000002"/>
  </r>
  <r>
    <x v="4264"/>
    <x v="0"/>
    <x v="0"/>
    <x v="3"/>
    <x v="0"/>
    <x v="4246"/>
    <n v="2524.7600000000002"/>
    <n v="252.48"/>
    <n v="472.95"/>
    <n v="1799.34"/>
    <n v="2272.2800000000002"/>
    <n v="0.79186543911841845"/>
    <n v="0.20813896174767191"/>
    <x v="0"/>
    <n v="631.19000000000005"/>
  </r>
  <r>
    <x v="4265"/>
    <x v="0"/>
    <x v="7"/>
    <x v="1"/>
    <x v="1"/>
    <x v="4247"/>
    <n v="860.19"/>
    <n v="86.02"/>
    <n v="311.27999999999997"/>
    <n v="462.89"/>
    <n v="774.17000000000007"/>
    <n v="0.59791776999883739"/>
    <n v="0.40208223000116244"/>
    <x v="0"/>
    <n v="430.09500000000003"/>
  </r>
  <r>
    <x v="4266"/>
    <x v="4"/>
    <x v="5"/>
    <x v="6"/>
    <x v="0"/>
    <x v="4248"/>
    <n v="5451.88"/>
    <n v="1199.4100000000001"/>
    <n v="2474.9899999999998"/>
    <n v="1777.48"/>
    <n v="4252.47"/>
    <n v="0.41798766364019024"/>
    <n v="0.58201233635980965"/>
    <x v="0"/>
    <n v="1817.2933333333333"/>
  </r>
  <r>
    <x v="4267"/>
    <x v="0"/>
    <x v="0"/>
    <x v="5"/>
    <x v="0"/>
    <x v="4249"/>
    <n v="1914.03"/>
    <n v="191.4"/>
    <n v="861.12"/>
    <n v="861.51"/>
    <n v="1722.6299999999999"/>
    <n v="0.50011319900384876"/>
    <n v="0.49988680099615129"/>
    <x v="0"/>
    <n v="239.25375"/>
  </r>
  <r>
    <x v="4268"/>
    <x v="4"/>
    <x v="5"/>
    <x v="6"/>
    <x v="1"/>
    <x v="4250"/>
    <n v="4707.45"/>
    <n v="1035.6400000000001"/>
    <n v="2014.16"/>
    <n v="1657.65"/>
    <n v="3671.8099999999995"/>
    <n v="0.45145309806335304"/>
    <n v="0.54854690193664712"/>
    <x v="0"/>
    <n v="1569.1499999999999"/>
  </r>
  <r>
    <x v="4269"/>
    <x v="2"/>
    <x v="2"/>
    <x v="2"/>
    <x v="0"/>
    <x v="4251"/>
    <n v="3128.97"/>
    <n v="469.35"/>
    <n v="1113.05"/>
    <n v="1546.58"/>
    <n v="2659.62"/>
    <n v="0.58150412464938595"/>
    <n v="0.4184996352862439"/>
    <x v="0"/>
    <n v="521.495"/>
  </r>
  <r>
    <x v="4270"/>
    <x v="4"/>
    <x v="5"/>
    <x v="2"/>
    <x v="1"/>
    <x v="4252"/>
    <n v="2933.03"/>
    <n v="645.27"/>
    <n v="2783.45"/>
    <n v="-495.68"/>
    <n v="2287.7600000000002"/>
    <n v="-0.21666608385494981"/>
    <n v="1.216670454942826"/>
    <x v="1"/>
    <n v="488.83833333333337"/>
  </r>
  <r>
    <x v="4271"/>
    <x v="4"/>
    <x v="4"/>
    <x v="0"/>
    <x v="2"/>
    <x v="4253"/>
    <n v="6534.79"/>
    <n v="1437.65"/>
    <n v="3477.48"/>
    <n v="1619.65"/>
    <n v="5097.1399999999994"/>
    <n v="0.31775662430304058"/>
    <n v="0.68224141381245174"/>
    <x v="0"/>
    <n v="1306.9580000000001"/>
  </r>
  <r>
    <x v="4272"/>
    <x v="3"/>
    <x v="6"/>
    <x v="5"/>
    <x v="0"/>
    <x v="4254"/>
    <n v="10450.879999999999"/>
    <n v="4180.3500000000004"/>
    <n v="4089.08"/>
    <n v="2181.4499999999998"/>
    <n v="6270.5299999999988"/>
    <n v="0.34788925338049576"/>
    <n v="0.65211074661950441"/>
    <x v="0"/>
    <n v="1306.3599999999999"/>
  </r>
  <r>
    <x v="4273"/>
    <x v="3"/>
    <x v="6"/>
    <x v="3"/>
    <x v="0"/>
    <x v="4255"/>
    <n v="6961.1"/>
    <n v="2436.39"/>
    <n v="3320.58"/>
    <n v="1204.1300000000001"/>
    <n v="4524.7100000000009"/>
    <n v="0.26612313275325927"/>
    <n v="0.73387686724674051"/>
    <x v="0"/>
    <n v="1740.2750000000001"/>
  </r>
  <r>
    <x v="4274"/>
    <x v="1"/>
    <x v="1"/>
    <x v="7"/>
    <x v="1"/>
    <x v="4256"/>
    <n v="5555.73"/>
    <n v="1388.93"/>
    <n v="2015.64"/>
    <n v="2151.16"/>
    <n v="4166.7999999999993"/>
    <n v="0.51626187961985226"/>
    <n v="0.48373812038014796"/>
    <x v="0"/>
    <n v="5555.73"/>
  </r>
  <r>
    <x v="4275"/>
    <x v="3"/>
    <x v="6"/>
    <x v="2"/>
    <x v="0"/>
    <x v="4257"/>
    <n v="8337.99"/>
    <n v="3335.19"/>
    <n v="5187.3"/>
    <n v="-184.5"/>
    <n v="5002.7999999999993"/>
    <n v="-3.6879347565363402E-2"/>
    <n v="1.0368793475653635"/>
    <x v="1"/>
    <n v="1389.665"/>
  </r>
  <r>
    <x v="4276"/>
    <x v="0"/>
    <x v="7"/>
    <x v="1"/>
    <x v="2"/>
    <x v="4258"/>
    <n v="1756.82"/>
    <n v="175.68"/>
    <n v="479.91"/>
    <n v="1101.23"/>
    <n v="1581.1399999999999"/>
    <n v="0.69647849020327113"/>
    <n v="0.30352150979672898"/>
    <x v="0"/>
    <n v="878.41"/>
  </r>
  <r>
    <x v="4277"/>
    <x v="2"/>
    <x v="2"/>
    <x v="1"/>
    <x v="2"/>
    <x v="4259"/>
    <n v="3180.99"/>
    <n v="477.15"/>
    <n v="924.66"/>
    <n v="1779.19"/>
    <n v="2703.8399999999997"/>
    <n v="0.65802340375170143"/>
    <n v="0.34198029469199365"/>
    <x v="0"/>
    <n v="1590.4949999999999"/>
  </r>
  <r>
    <x v="4278"/>
    <x v="3"/>
    <x v="3"/>
    <x v="1"/>
    <x v="1"/>
    <x v="4260"/>
    <n v="3256.01"/>
    <n v="1139.5999999999999"/>
    <n v="1832.73"/>
    <n v="283.67"/>
    <n v="2116.4100000000003"/>
    <n v="0.13403357572493041"/>
    <n v="0.86596169929266997"/>
    <x v="0"/>
    <n v="1628.0050000000001"/>
  </r>
  <r>
    <x v="4279"/>
    <x v="4"/>
    <x v="4"/>
    <x v="4"/>
    <x v="2"/>
    <x v="4261"/>
    <n v="7912.15"/>
    <n v="1740.67"/>
    <n v="3396.67"/>
    <n v="2774.8"/>
    <n v="6171.48"/>
    <n v="0.44961662356517407"/>
    <n v="0.55038175607795869"/>
    <x v="0"/>
    <n v="1130.3071428571427"/>
  </r>
  <r>
    <x v="4280"/>
    <x v="3"/>
    <x v="6"/>
    <x v="5"/>
    <x v="2"/>
    <x v="4262"/>
    <n v="5698.04"/>
    <n v="1994.31"/>
    <n v="4929.3900000000003"/>
    <n v="-1225.67"/>
    <n v="3703.73"/>
    <n v="-0.33092855040729213"/>
    <n v="1.3309258504264621"/>
    <x v="1"/>
    <n v="712.255"/>
  </r>
  <r>
    <x v="4281"/>
    <x v="1"/>
    <x v="1"/>
    <x v="5"/>
    <x v="1"/>
    <x v="4263"/>
    <n v="5083.24"/>
    <n v="1270.81"/>
    <n v="4823.99"/>
    <n v="-1011.56"/>
    <n v="3812.43"/>
    <n v="-0.26533208478581899"/>
    <n v="1.2653320847858189"/>
    <x v="1"/>
    <n v="635.40499999999997"/>
  </r>
  <r>
    <x v="4282"/>
    <x v="0"/>
    <x v="7"/>
    <x v="2"/>
    <x v="2"/>
    <x v="4264"/>
    <n v="938.08"/>
    <n v="93.81"/>
    <n v="890.24"/>
    <n v="-45.97"/>
    <n v="844.27"/>
    <n v="-5.4449405995712269E-2"/>
    <n v="1.0544494059957124"/>
    <x v="1"/>
    <n v="156.34666666666666"/>
  </r>
  <r>
    <x v="4283"/>
    <x v="0"/>
    <x v="0"/>
    <x v="2"/>
    <x v="2"/>
    <x v="4265"/>
    <n v="471.09"/>
    <n v="47.11"/>
    <n v="447.07"/>
    <n v="-23.08"/>
    <n v="423.97999999999996"/>
    <n v="-5.4436530025001179E-2"/>
    <n v="1.0544601160432097"/>
    <x v="1"/>
    <n v="78.515000000000001"/>
  </r>
  <r>
    <x v="4284"/>
    <x v="4"/>
    <x v="4"/>
    <x v="1"/>
    <x v="2"/>
    <x v="4266"/>
    <n v="3316.67"/>
    <n v="729.67"/>
    <n v="1958.02"/>
    <n v="628.99"/>
    <n v="2587"/>
    <n v="0.24313490529570933"/>
    <n v="0.75686896018554306"/>
    <x v="0"/>
    <n v="1658.335"/>
  </r>
  <r>
    <x v="4285"/>
    <x v="4"/>
    <x v="4"/>
    <x v="5"/>
    <x v="0"/>
    <x v="4267"/>
    <n v="11638.18"/>
    <n v="3142.31"/>
    <n v="4991.55"/>
    <n v="3504.32"/>
    <n v="8495.8700000000008"/>
    <n v="0.412473354700578"/>
    <n v="0.58752664529942189"/>
    <x v="0"/>
    <n v="1454.7725"/>
  </r>
  <r>
    <x v="4286"/>
    <x v="0"/>
    <x v="0"/>
    <x v="5"/>
    <x v="0"/>
    <x v="4268"/>
    <n v="2067.4"/>
    <n v="206.74"/>
    <n v="896.58"/>
    <n v="964.08"/>
    <n v="1860.66"/>
    <n v="0.51813872496855951"/>
    <n v="0.48186127503144044"/>
    <x v="0"/>
    <n v="258.42500000000001"/>
  </r>
  <r>
    <x v="4287"/>
    <x v="3"/>
    <x v="3"/>
    <x v="2"/>
    <x v="1"/>
    <x v="4269"/>
    <n v="5885.95"/>
    <n v="2060.08"/>
    <n v="4011.21"/>
    <n v="-185.34"/>
    <n v="3825.87"/>
    <n v="-4.8443883352021898E-2"/>
    <n v="1.048443883352022"/>
    <x v="1"/>
    <n v="980.99166666666667"/>
  </r>
  <r>
    <x v="4288"/>
    <x v="4"/>
    <x v="4"/>
    <x v="4"/>
    <x v="1"/>
    <x v="4270"/>
    <n v="4569.3100000000004"/>
    <n v="1005.25"/>
    <n v="3553.27"/>
    <n v="10.8"/>
    <n v="3564.0600000000004"/>
    <n v="3.0302520159593269E-3"/>
    <n v="0.99697255377294425"/>
    <x v="2"/>
    <n v="652.75857142857149"/>
  </r>
  <r>
    <x v="4289"/>
    <x v="1"/>
    <x v="1"/>
    <x v="7"/>
    <x v="1"/>
    <x v="4271"/>
    <n v="2139.81"/>
    <n v="534.95000000000005"/>
    <n v="2030.68"/>
    <n v="-425.82"/>
    <n v="1604.86"/>
    <n v="-0.2653315554004711"/>
    <n v="1.2653315554004712"/>
    <x v="1"/>
    <n v="2139.81"/>
  </r>
  <r>
    <x v="4290"/>
    <x v="2"/>
    <x v="2"/>
    <x v="7"/>
    <x v="1"/>
    <x v="4272"/>
    <n v="2623.88"/>
    <n v="393.58"/>
    <n v="607.66"/>
    <n v="1622.63"/>
    <n v="2230.3000000000002"/>
    <n v="0.72753889611263056"/>
    <n v="0.27245662018562522"/>
    <x v="0"/>
    <n v="2623.88"/>
  </r>
  <r>
    <x v="4291"/>
    <x v="3"/>
    <x v="3"/>
    <x v="0"/>
    <x v="0"/>
    <x v="4273"/>
    <n v="13996.86"/>
    <n v="5598.75"/>
    <n v="3694.83"/>
    <n v="4703.29"/>
    <n v="8398.11"/>
    <n v="0.56004148552471922"/>
    <n v="0.4399597052193886"/>
    <x v="0"/>
    <n v="2799.3720000000003"/>
  </r>
  <r>
    <x v="4292"/>
    <x v="2"/>
    <x v="2"/>
    <x v="5"/>
    <x v="2"/>
    <x v="4274"/>
    <n v="2848.01"/>
    <n v="427.2"/>
    <n v="1564.31"/>
    <n v="856.5"/>
    <n v="2420.8100000000004"/>
    <n v="0.35380719676471917"/>
    <n v="0.64619280323528061"/>
    <x v="0"/>
    <n v="356.00125000000003"/>
  </r>
  <r>
    <x v="4293"/>
    <x v="4"/>
    <x v="4"/>
    <x v="3"/>
    <x v="0"/>
    <x v="4275"/>
    <n v="4417.76"/>
    <n v="971.91"/>
    <n v="2882.05"/>
    <n v="563.79999999999995"/>
    <n v="3445.8500000000004"/>
    <n v="0.16361710463310936"/>
    <n v="0.83638289536689059"/>
    <x v="0"/>
    <n v="1104.44"/>
  </r>
  <r>
    <x v="4294"/>
    <x v="0"/>
    <x v="0"/>
    <x v="7"/>
    <x v="1"/>
    <x v="4276"/>
    <n v="721.88"/>
    <n v="72.19"/>
    <n v="266.89999999999998"/>
    <n v="382.8"/>
    <n v="649.69000000000005"/>
    <n v="0.58920408194677454"/>
    <n v="0.41081131000938903"/>
    <x v="0"/>
    <n v="721.88"/>
  </r>
  <r>
    <x v="4295"/>
    <x v="3"/>
    <x v="3"/>
    <x v="0"/>
    <x v="0"/>
    <x v="4277"/>
    <n v="3651.39"/>
    <n v="1277.99"/>
    <n v="3040.63"/>
    <n v="-667.22"/>
    <n v="2373.3999999999996"/>
    <n v="-0.28112412572680551"/>
    <n v="1.2811283390915988"/>
    <x v="1"/>
    <n v="730.27800000000002"/>
  </r>
  <r>
    <x v="4296"/>
    <x v="2"/>
    <x v="2"/>
    <x v="6"/>
    <x v="2"/>
    <x v="4278"/>
    <n v="1878.28"/>
    <n v="281.74"/>
    <n v="849.58"/>
    <n v="746.96"/>
    <n v="1596.54"/>
    <n v="0.4678617510366167"/>
    <n v="0.53213824896338335"/>
    <x v="0"/>
    <n v="626.09333333333336"/>
  </r>
  <r>
    <x v="4297"/>
    <x v="2"/>
    <x v="2"/>
    <x v="3"/>
    <x v="1"/>
    <x v="4279"/>
    <n v="2315.86"/>
    <n v="347.38"/>
    <n v="833.72"/>
    <n v="1134.76"/>
    <n v="1968.48"/>
    <n v="0.57646508981549216"/>
    <n v="0.42353491018450784"/>
    <x v="0"/>
    <n v="578.96500000000003"/>
  </r>
  <r>
    <x v="4298"/>
    <x v="0"/>
    <x v="0"/>
    <x v="5"/>
    <x v="0"/>
    <x v="4280"/>
    <n v="1367.81"/>
    <n v="136.78"/>
    <n v="959.36"/>
    <n v="271.67"/>
    <n v="1231.03"/>
    <n v="0.22068511734076343"/>
    <n v="0.77931488265923665"/>
    <x v="0"/>
    <n v="170.97624999999999"/>
  </r>
  <r>
    <x v="4299"/>
    <x v="1"/>
    <x v="1"/>
    <x v="7"/>
    <x v="1"/>
    <x v="4281"/>
    <n v="3129.8"/>
    <n v="782.45"/>
    <n v="1517.76"/>
    <n v="829.59"/>
    <n v="2347.3500000000004"/>
    <n v="0.35341555370950217"/>
    <n v="0.64658444629049772"/>
    <x v="0"/>
    <n v="3129.8"/>
  </r>
  <r>
    <x v="4300"/>
    <x v="4"/>
    <x v="5"/>
    <x v="4"/>
    <x v="0"/>
    <x v="4282"/>
    <n v="14054.49"/>
    <n v="3794.71"/>
    <n v="5089.01"/>
    <n v="5170.7700000000004"/>
    <n v="10259.779999999999"/>
    <n v="0.50398449089551633"/>
    <n v="0.49601550910448378"/>
    <x v="0"/>
    <n v="2007.7842857142857"/>
  </r>
  <r>
    <x v="4301"/>
    <x v="1"/>
    <x v="1"/>
    <x v="6"/>
    <x v="2"/>
    <x v="4283"/>
    <n v="6182.35"/>
    <n v="1545.59"/>
    <n v="1904.42"/>
    <n v="2732.34"/>
    <n v="4636.76"/>
    <n v="0.58927785781450837"/>
    <n v="0.41072214218549158"/>
    <x v="0"/>
    <n v="2060.7833333333333"/>
  </r>
  <r>
    <x v="4302"/>
    <x v="1"/>
    <x v="1"/>
    <x v="0"/>
    <x v="2"/>
    <x v="4284"/>
    <n v="6974.29"/>
    <n v="1743.57"/>
    <n v="2601.65"/>
    <n v="2629.07"/>
    <n v="5230.72"/>
    <n v="0.50262105408050894"/>
    <n v="0.497378945919491"/>
    <x v="0"/>
    <n v="1394.8579999999999"/>
  </r>
  <r>
    <x v="4303"/>
    <x v="4"/>
    <x v="4"/>
    <x v="7"/>
    <x v="1"/>
    <x v="4285"/>
    <n v="6178.95"/>
    <n v="1359.37"/>
    <n v="1864.13"/>
    <n v="2955.45"/>
    <n v="4819.58"/>
    <n v="0.61321733429053982"/>
    <n v="0.38678266570946018"/>
    <x v="0"/>
    <n v="6178.95"/>
  </r>
  <r>
    <x v="4304"/>
    <x v="2"/>
    <x v="2"/>
    <x v="5"/>
    <x v="0"/>
    <x v="4286"/>
    <n v="3968.91"/>
    <n v="595.34"/>
    <n v="1471.66"/>
    <n v="1901.91"/>
    <n v="3373.5699999999997"/>
    <n v="0.56376775937656554"/>
    <n v="0.43623224062343458"/>
    <x v="0"/>
    <n v="496.11374999999998"/>
  </r>
  <r>
    <x v="4305"/>
    <x v="4"/>
    <x v="4"/>
    <x v="7"/>
    <x v="1"/>
    <x v="4287"/>
    <n v="4828.2299999999996"/>
    <n v="1062.21"/>
    <n v="1121.81"/>
    <n v="2644.2"/>
    <n v="3766.0199999999995"/>
    <n v="0.7021205410486403"/>
    <n v="0.29787680362823354"/>
    <x v="0"/>
    <n v="4828.2299999999996"/>
  </r>
  <r>
    <x v="4306"/>
    <x v="0"/>
    <x v="0"/>
    <x v="2"/>
    <x v="0"/>
    <x v="4288"/>
    <n v="1553.47"/>
    <n v="155.35"/>
    <n v="617"/>
    <n v="781.13"/>
    <n v="1398.1200000000001"/>
    <n v="0.55870025462764283"/>
    <n v="0.44130689783423449"/>
    <x v="0"/>
    <n v="258.91166666666669"/>
  </r>
  <r>
    <x v="4307"/>
    <x v="3"/>
    <x v="6"/>
    <x v="6"/>
    <x v="2"/>
    <x v="4289"/>
    <n v="4009.89"/>
    <n v="1403.46"/>
    <n v="3132.27"/>
    <n v="-525.84"/>
    <n v="2606.4299999999998"/>
    <n v="-0.2017472174583626"/>
    <n v="1.2017472174583625"/>
    <x v="1"/>
    <n v="1336.6299999999999"/>
  </r>
  <r>
    <x v="4308"/>
    <x v="3"/>
    <x v="6"/>
    <x v="7"/>
    <x v="1"/>
    <x v="4290"/>
    <n v="6107.25"/>
    <n v="2137.54"/>
    <n v="1973.71"/>
    <n v="1996.01"/>
    <n v="3969.71"/>
    <n v="0.50281002894417981"/>
    <n v="0.49719249013152095"/>
    <x v="0"/>
    <n v="6107.25"/>
  </r>
  <r>
    <x v="4309"/>
    <x v="1"/>
    <x v="1"/>
    <x v="1"/>
    <x v="1"/>
    <x v="4291"/>
    <n v="5618.52"/>
    <n v="1404.63"/>
    <n v="1897.71"/>
    <n v="2316.1799999999998"/>
    <n v="4213.8900000000003"/>
    <n v="0.54965364544399586"/>
    <n v="0.45034635455600402"/>
    <x v="0"/>
    <n v="2809.26"/>
  </r>
  <r>
    <x v="4310"/>
    <x v="3"/>
    <x v="3"/>
    <x v="4"/>
    <x v="0"/>
    <x v="4292"/>
    <n v="8758.39"/>
    <n v="3503.35"/>
    <n v="5019.42"/>
    <n v="235.61"/>
    <n v="5255.0399999999991"/>
    <n v="4.483505358665206E-2"/>
    <n v="0.95516304347826109"/>
    <x v="2"/>
    <n v="1251.1985714285713"/>
  </r>
  <r>
    <x v="4311"/>
    <x v="0"/>
    <x v="7"/>
    <x v="2"/>
    <x v="2"/>
    <x v="4293"/>
    <n v="1965.86"/>
    <n v="196.59"/>
    <n v="750.96"/>
    <n v="1018.32"/>
    <n v="1769.27"/>
    <n v="0.57555941150870138"/>
    <n v="0.42444624053988372"/>
    <x v="0"/>
    <n v="327.64333333333332"/>
  </r>
  <r>
    <x v="4312"/>
    <x v="2"/>
    <x v="2"/>
    <x v="2"/>
    <x v="1"/>
    <x v="4294"/>
    <n v="1825.73"/>
    <n v="273.86"/>
    <n v="1732.62"/>
    <n v="-180.75"/>
    <n v="1551.87"/>
    <n v="-0.11647238492915001"/>
    <n v="1.11647238492915"/>
    <x v="1"/>
    <n v="304.28833333333336"/>
  </r>
  <r>
    <x v="4313"/>
    <x v="1"/>
    <x v="1"/>
    <x v="7"/>
    <x v="1"/>
    <x v="4295"/>
    <n v="2541.94"/>
    <n v="635.48"/>
    <n v="1225.77"/>
    <n v="680.69"/>
    <n v="1906.46"/>
    <n v="0.3570439453227448"/>
    <n v="0.64295605467725525"/>
    <x v="0"/>
    <n v="2541.94"/>
  </r>
  <r>
    <x v="4314"/>
    <x v="4"/>
    <x v="4"/>
    <x v="4"/>
    <x v="0"/>
    <x v="4296"/>
    <n v="10430.5"/>
    <n v="2816.24"/>
    <n v="4894.05"/>
    <n v="2720.22"/>
    <n v="7614.26"/>
    <n v="0.3572533640826554"/>
    <n v="0.64274794924260537"/>
    <x v="0"/>
    <n v="1490.0714285714287"/>
  </r>
  <r>
    <x v="4315"/>
    <x v="1"/>
    <x v="1"/>
    <x v="2"/>
    <x v="2"/>
    <x v="4297"/>
    <n v="11599.64"/>
    <n v="3479.89"/>
    <n v="3221.42"/>
    <n v="4898.32"/>
    <n v="8119.75"/>
    <n v="0.60325995258474707"/>
    <n v="0.39673881585024168"/>
    <x v="0"/>
    <n v="1933.2733333333333"/>
  </r>
  <r>
    <x v="4316"/>
    <x v="4"/>
    <x v="4"/>
    <x v="3"/>
    <x v="2"/>
    <x v="4298"/>
    <n v="3692.01"/>
    <n v="812.24"/>
    <n v="2690.93"/>
    <n v="188.84"/>
    <n v="2879.7700000000004"/>
    <n v="6.5574681311354716E-2"/>
    <n v="0.93442531868864509"/>
    <x v="2"/>
    <n v="923.00250000000005"/>
  </r>
  <r>
    <x v="4317"/>
    <x v="2"/>
    <x v="2"/>
    <x v="6"/>
    <x v="0"/>
    <x v="4299"/>
    <n v="3805.09"/>
    <n v="570.76"/>
    <n v="805.35"/>
    <n v="2428.9699999999998"/>
    <n v="3234.33"/>
    <n v="0.75099634236457002"/>
    <n v="0.24900056580497354"/>
    <x v="0"/>
    <n v="1268.3633333333335"/>
  </r>
  <r>
    <x v="4318"/>
    <x v="0"/>
    <x v="7"/>
    <x v="3"/>
    <x v="0"/>
    <x v="4300"/>
    <n v="2591.63"/>
    <n v="259.16000000000003"/>
    <n v="635.22"/>
    <n v="1697.25"/>
    <n v="2332.4700000000003"/>
    <n v="0.72766209211694033"/>
    <n v="0.27233790788305956"/>
    <x v="0"/>
    <n v="647.90750000000003"/>
  </r>
  <r>
    <x v="4319"/>
    <x v="4"/>
    <x v="5"/>
    <x v="0"/>
    <x v="1"/>
    <x v="4301"/>
    <n v="2951.01"/>
    <n v="649.22"/>
    <n v="2800.5"/>
    <n v="-498.72"/>
    <n v="2301.79"/>
    <n v="-0.21666615981475287"/>
    <n v="1.2166618153697775"/>
    <x v="1"/>
    <n v="590.202"/>
  </r>
  <r>
    <x v="4320"/>
    <x v="0"/>
    <x v="0"/>
    <x v="3"/>
    <x v="0"/>
    <x v="4302"/>
    <n v="2571.2399999999998"/>
    <n v="257.12"/>
    <n v="586.94000000000005"/>
    <n v="1727.17"/>
    <n v="2314.12"/>
    <n v="0.74636146785819235"/>
    <n v="0.2536342108447272"/>
    <x v="0"/>
    <n v="642.80999999999995"/>
  </r>
  <r>
    <x v="4321"/>
    <x v="3"/>
    <x v="6"/>
    <x v="4"/>
    <x v="2"/>
    <x v="4303"/>
    <n v="8795.7199999999993"/>
    <n v="3518.29"/>
    <n v="5094.99"/>
    <n v="182.44"/>
    <n v="5277.4299999999994"/>
    <n v="3.4569856918992774E-2"/>
    <n v="0.96543014308100727"/>
    <x v="2"/>
    <n v="1256.5314285714285"/>
  </r>
  <r>
    <x v="4322"/>
    <x v="0"/>
    <x v="7"/>
    <x v="1"/>
    <x v="1"/>
    <x v="4304"/>
    <n v="576.9"/>
    <n v="57.69"/>
    <n v="426.15"/>
    <n v="93.06"/>
    <n v="519.21"/>
    <n v="0.17923383602010745"/>
    <n v="0.82076616397989244"/>
    <x v="0"/>
    <n v="288.45"/>
  </r>
  <r>
    <x v="4323"/>
    <x v="4"/>
    <x v="4"/>
    <x v="2"/>
    <x v="0"/>
    <x v="4305"/>
    <n v="9805.41"/>
    <n v="2647.46"/>
    <n v="4303.9399999999996"/>
    <n v="2854.01"/>
    <n v="7157.95"/>
    <n v="0.39871890694961548"/>
    <n v="0.60128109305038446"/>
    <x v="0"/>
    <n v="1634.2349999999999"/>
  </r>
  <r>
    <x v="4324"/>
    <x v="3"/>
    <x v="3"/>
    <x v="4"/>
    <x v="0"/>
    <x v="4306"/>
    <n v="10777.85"/>
    <n v="4311.1400000000003"/>
    <n v="3944.43"/>
    <n v="2522.2800000000002"/>
    <n v="6466.71"/>
    <n v="0.39004068529437691"/>
    <n v="0.60995931470562303"/>
    <x v="0"/>
    <n v="1539.6928571428573"/>
  </r>
  <r>
    <x v="4325"/>
    <x v="1"/>
    <x v="1"/>
    <x v="2"/>
    <x v="0"/>
    <x v="4307"/>
    <n v="12235.59"/>
    <n v="3670.68"/>
    <n v="3774.73"/>
    <n v="4790.18"/>
    <n v="8564.91"/>
    <n v="0.55927966551896058"/>
    <n v="0.44072033448103953"/>
    <x v="0"/>
    <n v="2039.2650000000001"/>
  </r>
  <r>
    <x v="4326"/>
    <x v="0"/>
    <x v="0"/>
    <x v="5"/>
    <x v="0"/>
    <x v="4308"/>
    <n v="1911.93"/>
    <n v="191.19"/>
    <n v="748.42"/>
    <n v="972.31"/>
    <n v="1720.74"/>
    <n v="0.56505340725501818"/>
    <n v="0.43494078129176977"/>
    <x v="0"/>
    <n v="238.99125000000001"/>
  </r>
  <r>
    <x v="4327"/>
    <x v="4"/>
    <x v="5"/>
    <x v="1"/>
    <x v="2"/>
    <x v="4309"/>
    <n v="1721.94"/>
    <n v="378.83"/>
    <n v="1634.12"/>
    <n v="-291.01"/>
    <n v="1343.1100000000001"/>
    <n v="-0.21666877619852429"/>
    <n v="1.2166687761985242"/>
    <x v="1"/>
    <n v="860.97"/>
  </r>
  <r>
    <x v="4328"/>
    <x v="0"/>
    <x v="7"/>
    <x v="2"/>
    <x v="1"/>
    <x v="4310"/>
    <n v="759.85"/>
    <n v="75.989999999999995"/>
    <n v="721.1"/>
    <n v="-37.229999999999997"/>
    <n v="683.86"/>
    <n v="-5.4440967449477955E-2"/>
    <n v="1.0544555903255053"/>
    <x v="1"/>
    <n v="126.64166666666667"/>
  </r>
  <r>
    <x v="4329"/>
    <x v="4"/>
    <x v="4"/>
    <x v="3"/>
    <x v="0"/>
    <x v="4311"/>
    <n v="2492.25"/>
    <n v="548.29"/>
    <n v="2365.14"/>
    <n v="-421.19"/>
    <n v="1943.96"/>
    <n v="-0.21666598078149757"/>
    <n v="1.2166608366427292"/>
    <x v="1"/>
    <n v="623.0625"/>
  </r>
  <r>
    <x v="4330"/>
    <x v="2"/>
    <x v="2"/>
    <x v="5"/>
    <x v="0"/>
    <x v="4312"/>
    <n v="3027.79"/>
    <n v="454.17"/>
    <n v="2059.1"/>
    <n v="514.52"/>
    <n v="2573.62"/>
    <n v="0.19992073421872694"/>
    <n v="0.80007926578127309"/>
    <x v="0"/>
    <n v="378.47375"/>
  </r>
  <r>
    <x v="4331"/>
    <x v="2"/>
    <x v="2"/>
    <x v="5"/>
    <x v="0"/>
    <x v="4313"/>
    <n v="5322"/>
    <n v="798.3"/>
    <n v="1655.24"/>
    <n v="2868.46"/>
    <n v="4523.7"/>
    <n v="0.63409598337643969"/>
    <n v="0.36590401662356037"/>
    <x v="0"/>
    <n v="665.25"/>
  </r>
  <r>
    <x v="4332"/>
    <x v="3"/>
    <x v="3"/>
    <x v="0"/>
    <x v="1"/>
    <x v="4314"/>
    <n v="6143.77"/>
    <n v="2150.3200000000002"/>
    <n v="3951.18"/>
    <n v="42.27"/>
    <n v="3993.4500000000003"/>
    <n v="1.0584832663486459E-2"/>
    <n v="0.98941516733651347"/>
    <x v="2"/>
    <n v="1228.7540000000001"/>
  </r>
  <r>
    <x v="4333"/>
    <x v="0"/>
    <x v="0"/>
    <x v="5"/>
    <x v="0"/>
    <x v="4315"/>
    <n v="1781.31"/>
    <n v="178.13"/>
    <n v="857.2"/>
    <n v="745.98"/>
    <n v="1603.1799999999998"/>
    <n v="0.46531269102658473"/>
    <n v="0.53468730897341543"/>
    <x v="0"/>
    <n v="222.66374999999999"/>
  </r>
  <r>
    <x v="4334"/>
    <x v="3"/>
    <x v="6"/>
    <x v="7"/>
    <x v="1"/>
    <x v="4316"/>
    <n v="3480.86"/>
    <n v="1218.3"/>
    <n v="1549.27"/>
    <n v="713.29"/>
    <n v="2262.5600000000004"/>
    <n v="0.31525793791103873"/>
    <n v="0.68474206208896105"/>
    <x v="0"/>
    <n v="3480.86"/>
  </r>
  <r>
    <x v="4335"/>
    <x v="2"/>
    <x v="2"/>
    <x v="1"/>
    <x v="2"/>
    <x v="4317"/>
    <n v="2918"/>
    <n v="437.7"/>
    <n v="836.5"/>
    <n v="1643.8"/>
    <n v="2480.3000000000002"/>
    <n v="0.66274241019231539"/>
    <n v="0.33725758980768455"/>
    <x v="0"/>
    <n v="1459"/>
  </r>
  <r>
    <x v="4336"/>
    <x v="3"/>
    <x v="6"/>
    <x v="3"/>
    <x v="0"/>
    <x v="4318"/>
    <n v="4311.0200000000004"/>
    <n v="1508.86"/>
    <n v="3575.25"/>
    <n v="-773.09"/>
    <n v="2802.1600000000008"/>
    <n v="-0.27589074142804115"/>
    <n v="1.2758907414280409"/>
    <x v="1"/>
    <n v="1077.7550000000001"/>
  </r>
  <r>
    <x v="4337"/>
    <x v="2"/>
    <x v="2"/>
    <x v="4"/>
    <x v="0"/>
    <x v="4319"/>
    <n v="3305.11"/>
    <n v="495.77"/>
    <n v="2042.64"/>
    <n v="766.7"/>
    <n v="2809.34"/>
    <n v="0.27291107519915708"/>
    <n v="0.72708892480084286"/>
    <x v="0"/>
    <n v="472.15857142857146"/>
  </r>
  <r>
    <x v="4338"/>
    <x v="3"/>
    <x v="6"/>
    <x v="3"/>
    <x v="1"/>
    <x v="4320"/>
    <n v="5758.23"/>
    <n v="2015.38"/>
    <n v="3039.49"/>
    <n v="703.37"/>
    <n v="3742.8499999999995"/>
    <n v="0.18792364107565093"/>
    <n v="0.81207903068517318"/>
    <x v="0"/>
    <n v="1439.5574999999999"/>
  </r>
  <r>
    <x v="4339"/>
    <x v="0"/>
    <x v="7"/>
    <x v="3"/>
    <x v="0"/>
    <x v="4321"/>
    <n v="1049.82"/>
    <n v="104.98"/>
    <n v="528.47"/>
    <n v="416.37"/>
    <n v="944.83999999999992"/>
    <n v="0.44067778671521107"/>
    <n v="0.55932221328478904"/>
    <x v="0"/>
    <n v="262.45499999999998"/>
  </r>
  <r>
    <x v="4340"/>
    <x v="1"/>
    <x v="1"/>
    <x v="7"/>
    <x v="1"/>
    <x v="4322"/>
    <n v="450.9"/>
    <n v="112.73"/>
    <n v="427.91"/>
    <n v="-89.73"/>
    <n v="338.16999999999996"/>
    <n v="-0.26533991779282612"/>
    <n v="1.2653694887186919"/>
    <x v="1"/>
    <n v="450.9"/>
  </r>
  <r>
    <x v="4341"/>
    <x v="3"/>
    <x v="6"/>
    <x v="6"/>
    <x v="1"/>
    <x v="4323"/>
    <n v="1349.95"/>
    <n v="472.48"/>
    <n v="1281.0999999999999"/>
    <n v="-403.63"/>
    <n v="877.47"/>
    <n v="-0.45999293423136972"/>
    <n v="1.4599929342313696"/>
    <x v="1"/>
    <n v="449.98333333333335"/>
  </r>
  <r>
    <x v="4342"/>
    <x v="3"/>
    <x v="6"/>
    <x v="2"/>
    <x v="2"/>
    <x v="4324"/>
    <n v="8056.13"/>
    <n v="3222.45"/>
    <n v="4459.41"/>
    <n v="374.27"/>
    <n v="4833.68"/>
    <n v="7.7429618841131392E-2"/>
    <n v="0.92257038115886847"/>
    <x v="2"/>
    <n v="1342.6883333333333"/>
  </r>
  <r>
    <x v="4343"/>
    <x v="4"/>
    <x v="4"/>
    <x v="2"/>
    <x v="0"/>
    <x v="4325"/>
    <n v="15092.5"/>
    <n v="4074.98"/>
    <n v="4622.74"/>
    <n v="6394.78"/>
    <n v="11017.52"/>
    <n v="0.58041918689505434"/>
    <n v="0.41958081310494555"/>
    <x v="0"/>
    <n v="2515.4166666666665"/>
  </r>
  <r>
    <x v="4344"/>
    <x v="3"/>
    <x v="6"/>
    <x v="4"/>
    <x v="0"/>
    <x v="4326"/>
    <n v="9271.16"/>
    <n v="3708.46"/>
    <n v="3660.19"/>
    <n v="1902.51"/>
    <n v="5562.7"/>
    <n v="0.34201197260323224"/>
    <n v="0.65798802739676776"/>
    <x v="0"/>
    <n v="1324.4514285714286"/>
  </r>
  <r>
    <x v="4345"/>
    <x v="3"/>
    <x v="3"/>
    <x v="5"/>
    <x v="0"/>
    <x v="4327"/>
    <n v="10321.67"/>
    <n v="4128.67"/>
    <n v="5250.88"/>
    <n v="942.13"/>
    <n v="6193"/>
    <n v="0.15212820926852899"/>
    <n v="0.8478734054577749"/>
    <x v="0"/>
    <n v="1290.20875"/>
  </r>
  <r>
    <x v="4346"/>
    <x v="4"/>
    <x v="4"/>
    <x v="0"/>
    <x v="0"/>
    <x v="4328"/>
    <n v="6861.68"/>
    <n v="1509.57"/>
    <n v="4015.77"/>
    <n v="1336.34"/>
    <n v="5352.1100000000006"/>
    <n v="0.24968470378972027"/>
    <n v="0.75031529621027959"/>
    <x v="0"/>
    <n v="1372.336"/>
  </r>
  <r>
    <x v="4347"/>
    <x v="4"/>
    <x v="5"/>
    <x v="4"/>
    <x v="1"/>
    <x v="4329"/>
    <n v="3461.57"/>
    <n v="761.54"/>
    <n v="3268.26"/>
    <n v="-568.24"/>
    <n v="2700.03"/>
    <n v="-0.21045692084902759"/>
    <n v="1.2104532171864757"/>
    <x v="1"/>
    <n v="494.51000000000005"/>
  </r>
  <r>
    <x v="4348"/>
    <x v="3"/>
    <x v="3"/>
    <x v="6"/>
    <x v="1"/>
    <x v="4330"/>
    <n v="3479.27"/>
    <n v="1217.74"/>
    <n v="2653.09"/>
    <n v="-391.57"/>
    <n v="2261.5299999999997"/>
    <n v="-0.17314384509601907"/>
    <n v="1.1731394233107677"/>
    <x v="1"/>
    <n v="1159.7566666666667"/>
  </r>
  <r>
    <x v="4349"/>
    <x v="2"/>
    <x v="2"/>
    <x v="2"/>
    <x v="0"/>
    <x v="4331"/>
    <n v="4075.01"/>
    <n v="611.25"/>
    <n v="1794.03"/>
    <n v="1669.73"/>
    <n v="3463.76"/>
    <n v="0.48205707092870176"/>
    <n v="0.51794292907129824"/>
    <x v="0"/>
    <n v="679.16833333333341"/>
  </r>
  <r>
    <x v="4350"/>
    <x v="3"/>
    <x v="3"/>
    <x v="0"/>
    <x v="0"/>
    <x v="4332"/>
    <n v="10380.209999999999"/>
    <n v="4152.08"/>
    <n v="4422.8999999999996"/>
    <n v="1805.23"/>
    <n v="6228.1299999999992"/>
    <n v="0.2898510467829028"/>
    <n v="0.71014895321709726"/>
    <x v="0"/>
    <n v="2076.0419999999999"/>
  </r>
  <r>
    <x v="4351"/>
    <x v="4"/>
    <x v="4"/>
    <x v="4"/>
    <x v="2"/>
    <x v="4333"/>
    <n v="4649.43"/>
    <n v="1022.87"/>
    <n v="4212.72"/>
    <n v="-586.16999999999996"/>
    <n v="3626.5600000000004"/>
    <n v="-0.16163251125033087"/>
    <n v="1.1616297538162887"/>
    <x v="1"/>
    <n v="664.20428571428579"/>
  </r>
  <r>
    <x v="4352"/>
    <x v="3"/>
    <x v="6"/>
    <x v="0"/>
    <x v="0"/>
    <x v="4334"/>
    <n v="7322.73"/>
    <n v="2562.96"/>
    <n v="2689.4"/>
    <n v="2070.37"/>
    <n v="4759.7699999999995"/>
    <n v="0.43497269826063029"/>
    <n v="0.56502730173936988"/>
    <x v="0"/>
    <n v="1464.5459999999998"/>
  </r>
  <r>
    <x v="4353"/>
    <x v="4"/>
    <x v="4"/>
    <x v="3"/>
    <x v="0"/>
    <x v="4335"/>
    <n v="13337.5"/>
    <n v="3601.13"/>
    <n v="2244.8000000000002"/>
    <n v="7491.58"/>
    <n v="9736.369999999999"/>
    <n v="0.76944282109246065"/>
    <n v="0.23055820598436588"/>
    <x v="0"/>
    <n v="3334.375"/>
  </r>
  <r>
    <x v="4354"/>
    <x v="0"/>
    <x v="0"/>
    <x v="1"/>
    <x v="1"/>
    <x v="4336"/>
    <n v="826.03"/>
    <n v="82.6"/>
    <n v="414.73"/>
    <n v="328.69"/>
    <n v="743.43"/>
    <n v="0.44212636024911561"/>
    <n v="0.55786018858534103"/>
    <x v="0"/>
    <n v="413.01499999999999"/>
  </r>
  <r>
    <x v="4355"/>
    <x v="4"/>
    <x v="5"/>
    <x v="3"/>
    <x v="2"/>
    <x v="4337"/>
    <n v="10253.799999999999"/>
    <n v="2768.53"/>
    <n v="2273.2199999999998"/>
    <n v="5212.0600000000004"/>
    <n v="7485.2699999999986"/>
    <n v="0.69630888398147317"/>
    <n v="0.30369245197568029"/>
    <x v="0"/>
    <n v="2563.4499999999998"/>
  </r>
  <r>
    <x v="4356"/>
    <x v="4"/>
    <x v="5"/>
    <x v="7"/>
    <x v="1"/>
    <x v="4338"/>
    <n v="3581.29"/>
    <n v="787.88"/>
    <n v="1245.51"/>
    <n v="1547.9"/>
    <n v="2793.41"/>
    <n v="0.55412560275791956"/>
    <n v="0.4458743972420805"/>
    <x v="0"/>
    <n v="3581.29"/>
  </r>
  <r>
    <x v="4357"/>
    <x v="4"/>
    <x v="4"/>
    <x v="5"/>
    <x v="0"/>
    <x v="4339"/>
    <n v="7254.95"/>
    <n v="1596.09"/>
    <n v="5305.74"/>
    <n v="353.12"/>
    <n v="5658.86"/>
    <n v="6.2401261031373813E-2"/>
    <n v="0.93759873896862622"/>
    <x v="2"/>
    <n v="906.86874999999998"/>
  </r>
  <r>
    <x v="4358"/>
    <x v="0"/>
    <x v="0"/>
    <x v="2"/>
    <x v="1"/>
    <x v="4340"/>
    <n v="1153.42"/>
    <n v="115.34"/>
    <n v="850.28"/>
    <n v="187.8"/>
    <n v="1038.0800000000002"/>
    <n v="0.18091091245376079"/>
    <n v="0.8190890875462391"/>
    <x v="0"/>
    <n v="192.23666666666668"/>
  </r>
  <r>
    <x v="4359"/>
    <x v="4"/>
    <x v="4"/>
    <x v="0"/>
    <x v="0"/>
    <x v="4341"/>
    <n v="19561.71"/>
    <n v="5281.66"/>
    <n v="3916.99"/>
    <n v="10363.06"/>
    <n v="14280.05"/>
    <n v="0.72570194081953499"/>
    <n v="0.27429805918046507"/>
    <x v="0"/>
    <n v="3912.3419999999996"/>
  </r>
  <r>
    <x v="4360"/>
    <x v="0"/>
    <x v="0"/>
    <x v="4"/>
    <x v="0"/>
    <x v="4342"/>
    <n v="1151.77"/>
    <n v="115.18"/>
    <n v="656.22"/>
    <n v="380.38"/>
    <n v="1036.5899999999999"/>
    <n v="0.36695318303282881"/>
    <n v="0.63305646398286697"/>
    <x v="0"/>
    <n v="164.53857142857143"/>
  </r>
  <r>
    <x v="4361"/>
    <x v="3"/>
    <x v="6"/>
    <x v="5"/>
    <x v="0"/>
    <x v="4343"/>
    <n v="10495.68"/>
    <n v="4198.2700000000004"/>
    <n v="4245.26"/>
    <n v="2052.15"/>
    <n v="6297.41"/>
    <n v="0.32587206486476189"/>
    <n v="0.67412793513523817"/>
    <x v="0"/>
    <n v="1311.96"/>
  </r>
  <r>
    <x v="4362"/>
    <x v="0"/>
    <x v="0"/>
    <x v="1"/>
    <x v="1"/>
    <x v="4344"/>
    <n v="940.12"/>
    <n v="94.01"/>
    <n v="467.92"/>
    <n v="378.19"/>
    <n v="846.11"/>
    <n v="0.44697497961257993"/>
    <n v="0.55302502038742007"/>
    <x v="0"/>
    <n v="470.06"/>
  </r>
  <r>
    <x v="4363"/>
    <x v="0"/>
    <x v="0"/>
    <x v="4"/>
    <x v="0"/>
    <x v="4345"/>
    <n v="1779.53"/>
    <n v="177.95"/>
    <n v="936.82"/>
    <n v="664.77"/>
    <n v="1601.58"/>
    <n v="0.41507136702506275"/>
    <n v="0.58493487680915102"/>
    <x v="0"/>
    <n v="254.21857142857144"/>
  </r>
  <r>
    <x v="4364"/>
    <x v="2"/>
    <x v="2"/>
    <x v="2"/>
    <x v="0"/>
    <x v="4346"/>
    <n v="2333.62"/>
    <n v="350.04"/>
    <n v="1745.66"/>
    <n v="237.91"/>
    <n v="1983.58"/>
    <n v="0.11993970497786831"/>
    <n v="0.8800552536323214"/>
    <x v="0"/>
    <n v="388.93666666666667"/>
  </r>
  <r>
    <x v="4365"/>
    <x v="4"/>
    <x v="5"/>
    <x v="0"/>
    <x v="2"/>
    <x v="4347"/>
    <n v="2121.83"/>
    <n v="466.8"/>
    <n v="2013.61"/>
    <n v="-358.59"/>
    <n v="1655.03"/>
    <n v="-0.21666676736977578"/>
    <n v="1.2166607251832293"/>
    <x v="1"/>
    <n v="424.36599999999999"/>
  </r>
  <r>
    <x v="4366"/>
    <x v="3"/>
    <x v="3"/>
    <x v="0"/>
    <x v="1"/>
    <x v="4348"/>
    <n v="6716.96"/>
    <n v="2350.9299999999998"/>
    <n v="4351.57"/>
    <n v="14.45"/>
    <n v="4366.0300000000007"/>
    <n v="3.3096428563248528E-3"/>
    <n v="0.99668806673339372"/>
    <x v="2"/>
    <n v="1343.3920000000001"/>
  </r>
  <r>
    <x v="4367"/>
    <x v="4"/>
    <x v="5"/>
    <x v="3"/>
    <x v="0"/>
    <x v="4349"/>
    <n v="7680.69"/>
    <n v="1689.75"/>
    <n v="2891.92"/>
    <n v="3099.01"/>
    <n v="5990.94"/>
    <n v="0.51728276363976278"/>
    <n v="0.4827155671730981"/>
    <x v="0"/>
    <n v="1920.1724999999999"/>
  </r>
  <r>
    <x v="4368"/>
    <x v="4"/>
    <x v="5"/>
    <x v="1"/>
    <x v="1"/>
    <x v="4350"/>
    <n v="2406.5100000000002"/>
    <n v="529.42999999999995"/>
    <n v="1775.63"/>
    <n v="101.44"/>
    <n v="1877.0800000000004"/>
    <n v="5.4041383425320166E-2"/>
    <n v="0.94595328915123478"/>
    <x v="2"/>
    <n v="1203.2550000000001"/>
  </r>
  <r>
    <x v="4369"/>
    <x v="3"/>
    <x v="6"/>
    <x v="2"/>
    <x v="0"/>
    <x v="4351"/>
    <n v="13262.31"/>
    <n v="5304.92"/>
    <n v="4424.99"/>
    <n v="3532.4"/>
    <n v="7957.3899999999994"/>
    <n v="0.44391439906803615"/>
    <n v="0.55608560093196391"/>
    <x v="0"/>
    <n v="2210.3849999999998"/>
  </r>
  <r>
    <x v="4370"/>
    <x v="1"/>
    <x v="1"/>
    <x v="0"/>
    <x v="0"/>
    <x v="4352"/>
    <n v="10061.469999999999"/>
    <n v="3018.44"/>
    <n v="3153.74"/>
    <n v="3889.29"/>
    <n v="7043.0299999999988"/>
    <n v="0.55221829241107889"/>
    <n v="0.44778170758892127"/>
    <x v="0"/>
    <n v="2012.2939999999999"/>
  </r>
  <r>
    <x v="4371"/>
    <x v="3"/>
    <x v="6"/>
    <x v="5"/>
    <x v="0"/>
    <x v="4353"/>
    <n v="11779.35"/>
    <n v="4711.74"/>
    <n v="5833.04"/>
    <n v="1234.57"/>
    <n v="7067.6100000000006"/>
    <n v="0.17467998375688526"/>
    <n v="0.82532001624311468"/>
    <x v="0"/>
    <n v="1472.41875"/>
  </r>
  <r>
    <x v="4372"/>
    <x v="1"/>
    <x v="1"/>
    <x v="1"/>
    <x v="1"/>
    <x v="4354"/>
    <n v="1437.63"/>
    <n v="359.41"/>
    <n v="1364.31"/>
    <n v="-286.08999999999997"/>
    <n v="1078.22"/>
    <n v="-0.26533546029567245"/>
    <n v="1.2653354602956723"/>
    <x v="1"/>
    <n v="718.81500000000005"/>
  </r>
  <r>
    <x v="4373"/>
    <x v="4"/>
    <x v="4"/>
    <x v="1"/>
    <x v="2"/>
    <x v="4355"/>
    <n v="7709.39"/>
    <n v="1696.07"/>
    <n v="2281.7399999999998"/>
    <n v="3731.58"/>
    <n v="6013.3200000000006"/>
    <n v="0.62055237373031857"/>
    <n v="0.37944762626968126"/>
    <x v="0"/>
    <n v="3854.6950000000002"/>
  </r>
  <r>
    <x v="4374"/>
    <x v="4"/>
    <x v="4"/>
    <x v="4"/>
    <x v="1"/>
    <x v="4356"/>
    <n v="3544.5"/>
    <n v="779.79"/>
    <n v="3112.96"/>
    <n v="-348.24"/>
    <n v="2764.71"/>
    <n v="-0.12595896133771717"/>
    <n v="1.1259625783536067"/>
    <x v="1"/>
    <n v="506.35714285714283"/>
  </r>
  <r>
    <x v="4375"/>
    <x v="4"/>
    <x v="5"/>
    <x v="2"/>
    <x v="0"/>
    <x v="4357"/>
    <n v="10550.39"/>
    <n v="2848.61"/>
    <n v="3735.85"/>
    <n v="3965.94"/>
    <n v="7701.7799999999988"/>
    <n v="0.5149381052172356"/>
    <n v="0.48506319318391339"/>
    <x v="0"/>
    <n v="1758.3983333333333"/>
  </r>
  <r>
    <x v="4376"/>
    <x v="4"/>
    <x v="4"/>
    <x v="3"/>
    <x v="2"/>
    <x v="4358"/>
    <n v="8769.42"/>
    <n v="2367.7399999999998"/>
    <n v="3423.84"/>
    <n v="2977.84"/>
    <n v="6401.68"/>
    <n v="0.46516539408405294"/>
    <n v="0.53483460591594711"/>
    <x v="0"/>
    <n v="2192.355"/>
  </r>
  <r>
    <x v="4377"/>
    <x v="3"/>
    <x v="3"/>
    <x v="4"/>
    <x v="0"/>
    <x v="4359"/>
    <n v="7412.68"/>
    <n v="2594.44"/>
    <n v="3560.93"/>
    <n v="1257.31"/>
    <n v="4818.24"/>
    <n v="0.26094798100551236"/>
    <n v="0.73905201899448758"/>
    <x v="0"/>
    <n v="1058.9542857142858"/>
  </r>
  <r>
    <x v="4378"/>
    <x v="3"/>
    <x v="6"/>
    <x v="4"/>
    <x v="0"/>
    <x v="4360"/>
    <n v="8600.83"/>
    <n v="3440.33"/>
    <n v="4642.49"/>
    <n v="518.01"/>
    <n v="5160.5"/>
    <n v="0.10037980815812421"/>
    <n v="0.89962019184187569"/>
    <x v="0"/>
    <n v="1228.69"/>
  </r>
  <r>
    <x v="4379"/>
    <x v="4"/>
    <x v="5"/>
    <x v="6"/>
    <x v="2"/>
    <x v="4361"/>
    <n v="6287.99"/>
    <n v="1383.36"/>
    <n v="1970.4"/>
    <n v="2934.24"/>
    <n v="4904.63"/>
    <n v="0.59825919590264698"/>
    <n v="0.40174284298713664"/>
    <x v="0"/>
    <n v="2095.9966666666664"/>
  </r>
  <r>
    <x v="4380"/>
    <x v="1"/>
    <x v="1"/>
    <x v="7"/>
    <x v="1"/>
    <x v="4362"/>
    <n v="4150.87"/>
    <n v="1037.72"/>
    <n v="1965.23"/>
    <n v="1147.93"/>
    <n v="3113.1499999999996"/>
    <n v="0.36873584632928069"/>
    <n v="0.63126736585130827"/>
    <x v="0"/>
    <n v="4150.87"/>
  </r>
  <r>
    <x v="4381"/>
    <x v="2"/>
    <x v="2"/>
    <x v="6"/>
    <x v="2"/>
    <x v="4363"/>
    <n v="2175.48"/>
    <n v="326.32"/>
    <n v="1143.48"/>
    <n v="705.68"/>
    <n v="1849.16"/>
    <n v="0.38162192563109731"/>
    <n v="0.61837807436890257"/>
    <x v="0"/>
    <n v="725.16"/>
  </r>
  <r>
    <x v="4382"/>
    <x v="0"/>
    <x v="0"/>
    <x v="1"/>
    <x v="1"/>
    <x v="4364"/>
    <n v="938.06"/>
    <n v="93.81"/>
    <n v="489.73"/>
    <n v="354.53"/>
    <n v="844.25"/>
    <n v="0.41993485342019543"/>
    <n v="0.58007699141249636"/>
    <x v="0"/>
    <n v="469.03"/>
  </r>
  <r>
    <x v="4383"/>
    <x v="4"/>
    <x v="5"/>
    <x v="0"/>
    <x v="0"/>
    <x v="4365"/>
    <n v="12168.43"/>
    <n v="3285.48"/>
    <n v="3974.97"/>
    <n v="4907.99"/>
    <n v="8882.9500000000007"/>
    <n v="0.55251802610619216"/>
    <n v="0.4474830996459509"/>
    <x v="0"/>
    <n v="2433.6860000000001"/>
  </r>
  <r>
    <x v="4384"/>
    <x v="4"/>
    <x v="4"/>
    <x v="7"/>
    <x v="1"/>
    <x v="4366"/>
    <n v="7537.44"/>
    <n v="1658.24"/>
    <n v="1738.7"/>
    <n v="4140.5"/>
    <n v="5879.2"/>
    <n v="0.70426248469179487"/>
    <n v="0.29573751530820519"/>
    <x v="0"/>
    <n v="7537.44"/>
  </r>
  <r>
    <x v="4385"/>
    <x v="4"/>
    <x v="4"/>
    <x v="7"/>
    <x v="1"/>
    <x v="4367"/>
    <n v="3986.8"/>
    <n v="877.1"/>
    <n v="1275.31"/>
    <n v="1834.4"/>
    <n v="3109.7000000000003"/>
    <n v="0.58989613145962627"/>
    <n v="0.41010708428465764"/>
    <x v="0"/>
    <n v="3986.8"/>
  </r>
  <r>
    <x v="4386"/>
    <x v="4"/>
    <x v="4"/>
    <x v="0"/>
    <x v="2"/>
    <x v="4368"/>
    <n v="4878.24"/>
    <n v="1073.21"/>
    <n v="2944.5"/>
    <n v="860.52"/>
    <n v="3805.0299999999997"/>
    <n v="0.22615327605827024"/>
    <n v="0.77384409584155711"/>
    <x v="0"/>
    <n v="975.64799999999991"/>
  </r>
  <r>
    <x v="4387"/>
    <x v="3"/>
    <x v="6"/>
    <x v="7"/>
    <x v="1"/>
    <x v="4369"/>
    <n v="4304.03"/>
    <n v="1506.41"/>
    <n v="1691.09"/>
    <n v="1106.53"/>
    <n v="2797.62"/>
    <n v="0.3955254823743039"/>
    <n v="0.60447451762569615"/>
    <x v="0"/>
    <n v="4304.03"/>
  </r>
  <r>
    <x v="4388"/>
    <x v="4"/>
    <x v="5"/>
    <x v="0"/>
    <x v="2"/>
    <x v="4370"/>
    <n v="7672.39"/>
    <n v="1687.93"/>
    <n v="3460.01"/>
    <n v="2524.4499999999998"/>
    <n v="5984.46"/>
    <n v="0.42183421728944631"/>
    <n v="0.57816578271055374"/>
    <x v="0"/>
    <n v="1534.4780000000001"/>
  </r>
  <r>
    <x v="4389"/>
    <x v="0"/>
    <x v="0"/>
    <x v="7"/>
    <x v="1"/>
    <x v="4371"/>
    <n v="755.44"/>
    <n v="75.540000000000006"/>
    <n v="355.41"/>
    <n v="324.49"/>
    <n v="679.90000000000009"/>
    <n v="0.4772613619649948"/>
    <n v="0.52273863803500509"/>
    <x v="0"/>
    <n v="755.44"/>
  </r>
  <r>
    <x v="4390"/>
    <x v="1"/>
    <x v="1"/>
    <x v="4"/>
    <x v="0"/>
    <x v="4372"/>
    <n v="8217.74"/>
    <n v="2465.3200000000002"/>
    <n v="3735.34"/>
    <n v="2017.08"/>
    <n v="5752.42"/>
    <n v="0.35064894427041138"/>
    <n v="0.64935105572958862"/>
    <x v="0"/>
    <n v="1173.962857142857"/>
  </r>
  <r>
    <x v="4391"/>
    <x v="3"/>
    <x v="3"/>
    <x v="5"/>
    <x v="0"/>
    <x v="4373"/>
    <n v="5497.88"/>
    <n v="1924.26"/>
    <n v="4051.58"/>
    <n v="-477.96"/>
    <n v="3573.62"/>
    <n v="-0.13374673300462836"/>
    <n v="1.1337467330046285"/>
    <x v="1"/>
    <n v="687.23500000000001"/>
  </r>
  <r>
    <x v="4392"/>
    <x v="1"/>
    <x v="1"/>
    <x v="2"/>
    <x v="0"/>
    <x v="4374"/>
    <n v="8838.7099999999991"/>
    <n v="2651.61"/>
    <n v="3889.75"/>
    <n v="2297.35"/>
    <n v="6187.0999999999985"/>
    <n v="0.37131289295469616"/>
    <n v="0.62868710704530406"/>
    <x v="0"/>
    <n v="1473.1183333333331"/>
  </r>
  <r>
    <x v="4393"/>
    <x v="4"/>
    <x v="4"/>
    <x v="2"/>
    <x v="0"/>
    <x v="4375"/>
    <n v="6800.06"/>
    <n v="1496.01"/>
    <n v="3042"/>
    <n v="2262.0500000000002"/>
    <n v="5304.05"/>
    <n v="0.42647599475872211"/>
    <n v="0.57352400524127789"/>
    <x v="0"/>
    <n v="1133.3433333333335"/>
  </r>
  <r>
    <x v="4394"/>
    <x v="0"/>
    <x v="7"/>
    <x v="6"/>
    <x v="2"/>
    <x v="4376"/>
    <n v="818.2"/>
    <n v="81.819999999999993"/>
    <n v="535.15"/>
    <n v="201.23"/>
    <n v="736.38000000000011"/>
    <n v="0.27326923599228653"/>
    <n v="0.7267307640077133"/>
    <x v="0"/>
    <n v="272.73333333333335"/>
  </r>
  <r>
    <x v="4395"/>
    <x v="3"/>
    <x v="6"/>
    <x v="4"/>
    <x v="0"/>
    <x v="4377"/>
    <n v="13298.3"/>
    <n v="5319.32"/>
    <n v="4787.68"/>
    <n v="3191.3"/>
    <n v="7978.98"/>
    <n v="0.39996340384359907"/>
    <n v="0.60003659615640104"/>
    <x v="0"/>
    <n v="1899.7571428571428"/>
  </r>
  <r>
    <x v="4396"/>
    <x v="4"/>
    <x v="4"/>
    <x v="7"/>
    <x v="1"/>
    <x v="4378"/>
    <n v="3736.86"/>
    <n v="822.11"/>
    <n v="1742.53"/>
    <n v="1172.22"/>
    <n v="2914.75"/>
    <n v="0.40216828201389487"/>
    <n v="0.59783171798610513"/>
    <x v="0"/>
    <n v="3736.86"/>
  </r>
  <r>
    <x v="4397"/>
    <x v="4"/>
    <x v="5"/>
    <x v="3"/>
    <x v="0"/>
    <x v="4379"/>
    <n v="7228.09"/>
    <n v="1590.18"/>
    <n v="2178.96"/>
    <n v="3458.95"/>
    <n v="5637.91"/>
    <n v="0.61351635623839329"/>
    <n v="0.38648364376160671"/>
    <x v="0"/>
    <n v="1807.0225"/>
  </r>
  <r>
    <x v="4398"/>
    <x v="3"/>
    <x v="6"/>
    <x v="0"/>
    <x v="0"/>
    <x v="4380"/>
    <n v="13750.29"/>
    <n v="5500.12"/>
    <n v="4550.1000000000004"/>
    <n v="3700.08"/>
    <n v="8250.1700000000019"/>
    <n v="0.44848530393919145"/>
    <n v="0.55151590815704399"/>
    <x v="0"/>
    <n v="2750.058"/>
  </r>
  <r>
    <x v="4399"/>
    <x v="3"/>
    <x v="6"/>
    <x v="4"/>
    <x v="0"/>
    <x v="4381"/>
    <n v="8080.26"/>
    <n v="3232.1"/>
    <n v="3344.01"/>
    <n v="1504.14"/>
    <n v="4848.16"/>
    <n v="0.31024966172733576"/>
    <n v="0.68974827563446761"/>
    <x v="0"/>
    <n v="1154.3228571428572"/>
  </r>
  <r>
    <x v="4400"/>
    <x v="0"/>
    <x v="7"/>
    <x v="7"/>
    <x v="1"/>
    <x v="4382"/>
    <n v="513.71"/>
    <n v="51.37"/>
    <n v="278.67"/>
    <n v="183.66"/>
    <n v="462.34000000000003"/>
    <n v="0.39724012631396804"/>
    <n v="0.60273824458190939"/>
    <x v="0"/>
    <n v="513.71"/>
  </r>
  <r>
    <x v="4401"/>
    <x v="0"/>
    <x v="0"/>
    <x v="2"/>
    <x v="0"/>
    <x v="4383"/>
    <n v="2677.34"/>
    <n v="267.73"/>
    <n v="821.29"/>
    <n v="1588.31"/>
    <n v="2409.61"/>
    <n v="0.65915646100406289"/>
    <n v="0.34083938894675897"/>
    <x v="0"/>
    <n v="446.22333333333336"/>
  </r>
  <r>
    <x v="4402"/>
    <x v="0"/>
    <x v="7"/>
    <x v="2"/>
    <x v="0"/>
    <x v="4384"/>
    <n v="2349.39"/>
    <n v="234.94"/>
    <n v="562.41999999999996"/>
    <n v="1552.03"/>
    <n v="2114.4499999999998"/>
    <n v="0.73401120858852187"/>
    <n v="0.26598879141147819"/>
    <x v="0"/>
    <n v="391.565"/>
  </r>
  <r>
    <x v="4403"/>
    <x v="4"/>
    <x v="4"/>
    <x v="0"/>
    <x v="0"/>
    <x v="4385"/>
    <n v="10878.08"/>
    <n v="2937.08"/>
    <n v="2550.0300000000002"/>
    <n v="5390.97"/>
    <n v="7941"/>
    <n v="0.67887797506611258"/>
    <n v="0.32112202493388742"/>
    <x v="0"/>
    <n v="2175.616"/>
  </r>
  <r>
    <x v="4404"/>
    <x v="0"/>
    <x v="7"/>
    <x v="3"/>
    <x v="0"/>
    <x v="4386"/>
    <n v="942.32"/>
    <n v="94.23"/>
    <n v="439.92"/>
    <n v="408.17"/>
    <n v="848.09"/>
    <n v="0.48128146776875097"/>
    <n v="0.51871853223124909"/>
    <x v="0"/>
    <n v="235.58"/>
  </r>
  <r>
    <x v="4405"/>
    <x v="4"/>
    <x v="5"/>
    <x v="7"/>
    <x v="1"/>
    <x v="4387"/>
    <n v="5644.47"/>
    <n v="1241.78"/>
    <n v="1608.47"/>
    <n v="2794.22"/>
    <n v="4402.6900000000005"/>
    <n v="0.63466199073748086"/>
    <n v="0.36533800926251903"/>
    <x v="0"/>
    <n v="5644.47"/>
  </r>
  <r>
    <x v="4406"/>
    <x v="4"/>
    <x v="5"/>
    <x v="7"/>
    <x v="1"/>
    <x v="4388"/>
    <n v="5905.7"/>
    <n v="1299.25"/>
    <n v="1872.58"/>
    <n v="2733.87"/>
    <n v="4606.45"/>
    <n v="0.59348739267765849"/>
    <n v="0.40651260732234151"/>
    <x v="0"/>
    <n v="5905.7"/>
  </r>
  <r>
    <x v="4407"/>
    <x v="1"/>
    <x v="1"/>
    <x v="3"/>
    <x v="0"/>
    <x v="4389"/>
    <n v="5517.04"/>
    <n v="1379.26"/>
    <n v="3093.81"/>
    <n v="1043.98"/>
    <n v="4137.78"/>
    <n v="0.25230437577638254"/>
    <n v="0.74769804097849579"/>
    <x v="0"/>
    <n v="1379.26"/>
  </r>
  <r>
    <x v="4408"/>
    <x v="3"/>
    <x v="3"/>
    <x v="3"/>
    <x v="1"/>
    <x v="4390"/>
    <n v="5797.47"/>
    <n v="2029.12"/>
    <n v="3323.73"/>
    <n v="444.63"/>
    <n v="3768.3500000000004"/>
    <n v="0.11799063250494247"/>
    <n v="0.88201202117637689"/>
    <x v="0"/>
    <n v="1449.3675000000001"/>
  </r>
  <r>
    <x v="4409"/>
    <x v="2"/>
    <x v="2"/>
    <x v="3"/>
    <x v="1"/>
    <x v="4391"/>
    <n v="1641.54"/>
    <n v="246.23"/>
    <n v="1047.9100000000001"/>
    <n v="347.41"/>
    <n v="1395.31"/>
    <n v="0.24898409672402552"/>
    <n v="0.751023070142119"/>
    <x v="0"/>
    <n v="410.38499999999999"/>
  </r>
  <r>
    <x v="4410"/>
    <x v="0"/>
    <x v="0"/>
    <x v="2"/>
    <x v="0"/>
    <x v="4392"/>
    <n v="2003.28"/>
    <n v="200.33"/>
    <n v="551.65"/>
    <n v="1251.31"/>
    <n v="1802.95"/>
    <n v="0.69403477633877808"/>
    <n v="0.30597077012673674"/>
    <x v="0"/>
    <n v="333.88"/>
  </r>
  <r>
    <x v="4411"/>
    <x v="0"/>
    <x v="0"/>
    <x v="0"/>
    <x v="1"/>
    <x v="4393"/>
    <n v="589.27"/>
    <n v="58.93"/>
    <n v="487.78"/>
    <n v="42.56"/>
    <n v="530.34"/>
    <n v="8.0250405400309241E-2"/>
    <n v="0.91974959459969063"/>
    <x v="2"/>
    <n v="117.854"/>
  </r>
  <r>
    <x v="4412"/>
    <x v="4"/>
    <x v="5"/>
    <x v="4"/>
    <x v="0"/>
    <x v="4394"/>
    <n v="9396.3700000000008"/>
    <n v="2537.02"/>
    <n v="5065.3500000000004"/>
    <n v="1794.01"/>
    <n v="6859.35"/>
    <n v="0.26154227441375638"/>
    <n v="0.73845918345032691"/>
    <x v="0"/>
    <n v="1342.3385714285716"/>
  </r>
  <r>
    <x v="4413"/>
    <x v="4"/>
    <x v="4"/>
    <x v="5"/>
    <x v="0"/>
    <x v="4395"/>
    <n v="3898.68"/>
    <n v="857.71"/>
    <n v="3618.48"/>
    <n v="-577.51"/>
    <n v="3040.97"/>
    <n v="-0.18990979851823597"/>
    <n v="1.1899097985182361"/>
    <x v="1"/>
    <n v="487.33499999999998"/>
  </r>
  <r>
    <x v="4414"/>
    <x v="4"/>
    <x v="4"/>
    <x v="3"/>
    <x v="0"/>
    <x v="4396"/>
    <n v="15575.76"/>
    <n v="4205.46"/>
    <n v="3639.67"/>
    <n v="7730.64"/>
    <n v="11370.3"/>
    <n v="0.67989762803092268"/>
    <n v="0.32010325145334778"/>
    <x v="0"/>
    <n v="3893.94"/>
  </r>
  <r>
    <x v="4415"/>
    <x v="2"/>
    <x v="2"/>
    <x v="0"/>
    <x v="0"/>
    <x v="4397"/>
    <n v="3604.68"/>
    <n v="540.70000000000005"/>
    <n v="1078.3800000000001"/>
    <n v="1985.59"/>
    <n v="3063.9799999999996"/>
    <n v="0.64804274179335386"/>
    <n v="0.35195399447777082"/>
    <x v="0"/>
    <n v="720.93599999999992"/>
  </r>
  <r>
    <x v="4416"/>
    <x v="3"/>
    <x v="6"/>
    <x v="6"/>
    <x v="0"/>
    <x v="4398"/>
    <n v="11389.27"/>
    <n v="4555.71"/>
    <n v="2915.57"/>
    <n v="3918"/>
    <n v="6833.56"/>
    <n v="0.57334683532448671"/>
    <n v="0.42665462804160642"/>
    <x v="0"/>
    <n v="3796.4233333333336"/>
  </r>
  <r>
    <x v="4417"/>
    <x v="3"/>
    <x v="3"/>
    <x v="7"/>
    <x v="1"/>
    <x v="4399"/>
    <n v="7292.77"/>
    <n v="2552.4699999999998"/>
    <n v="2108.83"/>
    <n v="2631.47"/>
    <n v="4740.3000000000011"/>
    <n v="0.55512731261734471"/>
    <n v="0.44487268738265501"/>
    <x v="0"/>
    <n v="7292.77"/>
  </r>
  <r>
    <x v="4418"/>
    <x v="0"/>
    <x v="0"/>
    <x v="7"/>
    <x v="1"/>
    <x v="4400"/>
    <n v="476.93"/>
    <n v="47.69"/>
    <n v="284.86"/>
    <n v="144.37"/>
    <n v="429.24"/>
    <n v="0.3363386450470599"/>
    <n v="0.6636380579629112"/>
    <x v="0"/>
    <n v="476.93"/>
  </r>
  <r>
    <x v="4419"/>
    <x v="1"/>
    <x v="1"/>
    <x v="5"/>
    <x v="2"/>
    <x v="4401"/>
    <n v="6795.62"/>
    <n v="1698.9"/>
    <n v="5471.31"/>
    <n v="-374.6"/>
    <n v="5096.7199999999993"/>
    <n v="-7.3498249854808601E-2"/>
    <n v="1.07349628780863"/>
    <x v="1"/>
    <n v="849.45249999999999"/>
  </r>
  <r>
    <x v="4420"/>
    <x v="4"/>
    <x v="4"/>
    <x v="5"/>
    <x v="2"/>
    <x v="4402"/>
    <n v="9107.44"/>
    <n v="2459.0100000000002"/>
    <n v="4244.16"/>
    <n v="2404.27"/>
    <n v="6648.43"/>
    <n v="0.36162973814870575"/>
    <n v="0.6383702618512942"/>
    <x v="0"/>
    <n v="1138.43"/>
  </r>
  <r>
    <x v="4421"/>
    <x v="0"/>
    <x v="7"/>
    <x v="1"/>
    <x v="1"/>
    <x v="4403"/>
    <n v="693.49"/>
    <n v="69.349999999999994"/>
    <n v="353.87"/>
    <n v="270.27999999999997"/>
    <n v="624.14"/>
    <n v="0.43304386836286729"/>
    <n v="0.56697215368346843"/>
    <x v="0"/>
    <n v="346.745"/>
  </r>
  <r>
    <x v="4422"/>
    <x v="0"/>
    <x v="0"/>
    <x v="6"/>
    <x v="2"/>
    <x v="4404"/>
    <n v="1326.78"/>
    <n v="132.68"/>
    <n v="405.28"/>
    <n v="788.82"/>
    <n v="1194.0999999999999"/>
    <n v="0.66059793987103266"/>
    <n v="0.33940206012896745"/>
    <x v="0"/>
    <n v="442.26"/>
  </r>
  <r>
    <x v="4423"/>
    <x v="2"/>
    <x v="2"/>
    <x v="4"/>
    <x v="0"/>
    <x v="4405"/>
    <n v="6057.14"/>
    <n v="908.57"/>
    <n v="1964.69"/>
    <n v="3183.88"/>
    <n v="5148.5700000000006"/>
    <n v="0.61840083751410579"/>
    <n v="0.38159916248589409"/>
    <x v="0"/>
    <n v="865.30571428571432"/>
  </r>
  <r>
    <x v="4424"/>
    <x v="1"/>
    <x v="1"/>
    <x v="5"/>
    <x v="0"/>
    <x v="4406"/>
    <n v="8907.41"/>
    <n v="2672.22"/>
    <n v="4209.05"/>
    <n v="2026.14"/>
    <n v="6235.1900000000005"/>
    <n v="0.32495240722415836"/>
    <n v="0.67504759277584159"/>
    <x v="0"/>
    <n v="1113.42625"/>
  </r>
  <r>
    <x v="4425"/>
    <x v="4"/>
    <x v="5"/>
    <x v="3"/>
    <x v="0"/>
    <x v="4407"/>
    <n v="3711.93"/>
    <n v="816.63"/>
    <n v="2521.73"/>
    <n v="373.58"/>
    <n v="2895.2999999999997"/>
    <n v="0.1290298069284703"/>
    <n v="0.87097364694504897"/>
    <x v="0"/>
    <n v="927.98249999999996"/>
  </r>
  <r>
    <x v="4426"/>
    <x v="1"/>
    <x v="1"/>
    <x v="3"/>
    <x v="1"/>
    <x v="4408"/>
    <n v="5489.89"/>
    <n v="1372.47"/>
    <n v="3820.31"/>
    <n v="297.11"/>
    <n v="4117.42"/>
    <n v="7.2159264782315144E-2"/>
    <n v="0.92784073521768484"/>
    <x v="2"/>
    <n v="1372.4725000000001"/>
  </r>
  <r>
    <x v="4427"/>
    <x v="2"/>
    <x v="2"/>
    <x v="4"/>
    <x v="0"/>
    <x v="4409"/>
    <n v="3121.71"/>
    <n v="468.26"/>
    <n v="1514.51"/>
    <n v="1138.95"/>
    <n v="2653.45"/>
    <n v="0.42923363922440599"/>
    <n v="0.57077012945410699"/>
    <x v="0"/>
    <n v="445.95857142857142"/>
  </r>
  <r>
    <x v="4428"/>
    <x v="4"/>
    <x v="5"/>
    <x v="2"/>
    <x v="1"/>
    <x v="4410"/>
    <n v="4171.41"/>
    <n v="917.71"/>
    <n v="3582.46"/>
    <n v="-328.76"/>
    <n v="3253.7"/>
    <n v="-0.10104189077050743"/>
    <n v="1.1010418907705075"/>
    <x v="1"/>
    <n v="695.23500000000001"/>
  </r>
  <r>
    <x v="4429"/>
    <x v="0"/>
    <x v="7"/>
    <x v="6"/>
    <x v="0"/>
    <x v="4411"/>
    <n v="2067.6799999999998"/>
    <n v="206.77"/>
    <n v="613.37"/>
    <n v="1247.54"/>
    <n v="1860.9099999999999"/>
    <n v="0.67039244240720941"/>
    <n v="0.32960755759279065"/>
    <x v="0"/>
    <n v="689.22666666666657"/>
  </r>
  <r>
    <x v="4430"/>
    <x v="0"/>
    <x v="0"/>
    <x v="3"/>
    <x v="0"/>
    <x v="4412"/>
    <n v="1787.06"/>
    <n v="178.71"/>
    <n v="531.22"/>
    <n v="1077.1400000000001"/>
    <n v="1608.35"/>
    <n v="0.66971741225479542"/>
    <n v="0.33028880529735449"/>
    <x v="0"/>
    <n v="446.76499999999999"/>
  </r>
  <r>
    <x v="4431"/>
    <x v="1"/>
    <x v="1"/>
    <x v="5"/>
    <x v="2"/>
    <x v="4413"/>
    <n v="5421.42"/>
    <n v="1355.35"/>
    <n v="4496.84"/>
    <n v="-430.78"/>
    <n v="4066.07"/>
    <n v="-0.10594505259378219"/>
    <n v="1.1059425932165456"/>
    <x v="1"/>
    <n v="677.67750000000001"/>
  </r>
  <r>
    <x v="4432"/>
    <x v="4"/>
    <x v="4"/>
    <x v="1"/>
    <x v="1"/>
    <x v="4414"/>
    <n v="1075.18"/>
    <n v="236.54"/>
    <n v="1020.34"/>
    <n v="-181.71"/>
    <n v="838.6400000000001"/>
    <n v="-0.21667223123151769"/>
    <n v="1.2166603071639797"/>
    <x v="1"/>
    <n v="537.59"/>
  </r>
  <r>
    <x v="4433"/>
    <x v="2"/>
    <x v="2"/>
    <x v="0"/>
    <x v="0"/>
    <x v="4415"/>
    <n v="3921.18"/>
    <n v="588.17999999999995"/>
    <n v="1184.5899999999999"/>
    <n v="2148.41"/>
    <n v="3333"/>
    <n v="0.64458745874587453"/>
    <n v="0.35541254125412541"/>
    <x v="0"/>
    <n v="784.23599999999999"/>
  </r>
  <r>
    <x v="4434"/>
    <x v="0"/>
    <x v="7"/>
    <x v="7"/>
    <x v="1"/>
    <x v="4416"/>
    <n v="1182.25"/>
    <n v="118.22"/>
    <n v="263.27999999999997"/>
    <n v="800.75"/>
    <n v="1064.03"/>
    <n v="0.7525633675742226"/>
    <n v="0.24743663242577746"/>
    <x v="0"/>
    <n v="1182.25"/>
  </r>
  <r>
    <x v="4435"/>
    <x v="2"/>
    <x v="2"/>
    <x v="6"/>
    <x v="0"/>
    <x v="4417"/>
    <n v="3936.15"/>
    <n v="590.41999999999996"/>
    <n v="927.46"/>
    <n v="2418.27"/>
    <n v="3345.73"/>
    <n v="0.72279293308186854"/>
    <n v="0.27720706691813146"/>
    <x v="0"/>
    <n v="1312.05"/>
  </r>
  <r>
    <x v="4436"/>
    <x v="0"/>
    <x v="7"/>
    <x v="7"/>
    <x v="1"/>
    <x v="4418"/>
    <n v="674.97"/>
    <n v="67.5"/>
    <n v="341.71"/>
    <n v="265.77"/>
    <n v="607.47"/>
    <n v="0.43750308657217635"/>
    <n v="0.56251337514609767"/>
    <x v="0"/>
    <n v="674.97"/>
  </r>
  <r>
    <x v="4437"/>
    <x v="3"/>
    <x v="3"/>
    <x v="0"/>
    <x v="1"/>
    <x v="4419"/>
    <n v="4676.95"/>
    <n v="1636.93"/>
    <n v="2725.62"/>
    <n v="314.39999999999998"/>
    <n v="3040.0199999999995"/>
    <n v="0.10342037223439321"/>
    <n v="0.89657962776560696"/>
    <x v="0"/>
    <n v="935.39"/>
  </r>
  <r>
    <x v="4438"/>
    <x v="2"/>
    <x v="2"/>
    <x v="6"/>
    <x v="1"/>
    <x v="4420"/>
    <n v="2156.66"/>
    <n v="323.5"/>
    <n v="901.43"/>
    <n v="931.73"/>
    <n v="1833.1599999999999"/>
    <n v="0.50826441772676689"/>
    <n v="0.49173558227323311"/>
    <x v="0"/>
    <n v="718.88666666666666"/>
  </r>
  <r>
    <x v="4439"/>
    <x v="2"/>
    <x v="2"/>
    <x v="5"/>
    <x v="0"/>
    <x v="4421"/>
    <n v="3334.27"/>
    <n v="500.14"/>
    <n v="1693.01"/>
    <n v="1141.1199999999999"/>
    <n v="2834.13"/>
    <n v="0.40263502379919053"/>
    <n v="0.59736497620080942"/>
    <x v="0"/>
    <n v="416.78375"/>
  </r>
  <r>
    <x v="4440"/>
    <x v="1"/>
    <x v="1"/>
    <x v="0"/>
    <x v="0"/>
    <x v="631"/>
    <n v="11258.9"/>
    <n v="3377.67"/>
    <n v="2982.71"/>
    <n v="4898.5200000000004"/>
    <n v="7881.23"/>
    <n v="0.62154257647600697"/>
    <n v="0.37845742352399309"/>
    <x v="0"/>
    <n v="2251.7799999999997"/>
  </r>
  <r>
    <x v="4441"/>
    <x v="4"/>
    <x v="5"/>
    <x v="3"/>
    <x v="2"/>
    <x v="4422"/>
    <n v="5773.03"/>
    <n v="1270.07"/>
    <n v="3100.69"/>
    <n v="1402.27"/>
    <n v="4502.96"/>
    <n v="0.31141071650647573"/>
    <n v="0.68858928349352422"/>
    <x v="0"/>
    <n v="1443.2574999999999"/>
  </r>
  <r>
    <x v="4442"/>
    <x v="3"/>
    <x v="3"/>
    <x v="4"/>
    <x v="0"/>
    <x v="4423"/>
    <n v="8931.08"/>
    <n v="3572.43"/>
    <n v="4071.3"/>
    <n v="1287.3599999999999"/>
    <n v="5358.65"/>
    <n v="0.24023961258899162"/>
    <n v="0.75976225355266724"/>
    <x v="0"/>
    <n v="1275.8685714285714"/>
  </r>
  <r>
    <x v="4443"/>
    <x v="4"/>
    <x v="5"/>
    <x v="3"/>
    <x v="0"/>
    <x v="4424"/>
    <n v="8615.81"/>
    <n v="2326.27"/>
    <n v="3026.5"/>
    <n v="3263.04"/>
    <n v="6289.5399999999991"/>
    <n v="0.51880423687582888"/>
    <n v="0.48119576312417134"/>
    <x v="0"/>
    <n v="2153.9524999999999"/>
  </r>
  <r>
    <x v="4444"/>
    <x v="0"/>
    <x v="0"/>
    <x v="5"/>
    <x v="0"/>
    <x v="4425"/>
    <n v="1446.41"/>
    <n v="144.63999999999999"/>
    <n v="926.19"/>
    <n v="375.58"/>
    <n v="1301.77"/>
    <n v="0.28851486821788797"/>
    <n v="0.71148513178211215"/>
    <x v="0"/>
    <n v="180.80125000000001"/>
  </r>
  <r>
    <x v="4445"/>
    <x v="3"/>
    <x v="3"/>
    <x v="4"/>
    <x v="0"/>
    <x v="4426"/>
    <n v="12116.88"/>
    <n v="4846.75"/>
    <n v="3888.71"/>
    <n v="3381.41"/>
    <n v="7270.1299999999992"/>
    <n v="0.46510997740067928"/>
    <n v="0.53488864710809858"/>
    <x v="0"/>
    <n v="1730.982857142857"/>
  </r>
  <r>
    <x v="4446"/>
    <x v="0"/>
    <x v="7"/>
    <x v="3"/>
    <x v="0"/>
    <x v="4427"/>
    <n v="2431.46"/>
    <n v="243.15"/>
    <n v="499.17"/>
    <n v="1689.15"/>
    <n v="2188.31"/>
    <n v="0.77189703469800908"/>
    <n v="0.22810753503845435"/>
    <x v="0"/>
    <n v="607.86500000000001"/>
  </r>
  <r>
    <x v="4447"/>
    <x v="3"/>
    <x v="3"/>
    <x v="0"/>
    <x v="2"/>
    <x v="4428"/>
    <n v="6153.28"/>
    <n v="2153.65"/>
    <n v="2977.79"/>
    <n v="1021.84"/>
    <n v="3999.6299999999997"/>
    <n v="0.25548363223598186"/>
    <n v="0.74451636776401819"/>
    <x v="0"/>
    <n v="1230.6559999999999"/>
  </r>
  <r>
    <x v="4448"/>
    <x v="1"/>
    <x v="1"/>
    <x v="0"/>
    <x v="0"/>
    <x v="4429"/>
    <n v="10411.950000000001"/>
    <n v="3123.59"/>
    <n v="2627.03"/>
    <n v="4661.34"/>
    <n v="7288.3600000000006"/>
    <n v="0.63955951681859835"/>
    <n v="0.36044185523217842"/>
    <x v="0"/>
    <n v="2082.3900000000003"/>
  </r>
  <r>
    <x v="4449"/>
    <x v="4"/>
    <x v="4"/>
    <x v="0"/>
    <x v="1"/>
    <x v="4430"/>
    <n v="2887.78"/>
    <n v="635.30999999999995"/>
    <n v="2740.51"/>
    <n v="-488.04"/>
    <n v="2252.4700000000003"/>
    <n v="-0.21666881245921144"/>
    <n v="1.2166688124592113"/>
    <x v="1"/>
    <n v="577.55600000000004"/>
  </r>
  <r>
    <x v="4450"/>
    <x v="3"/>
    <x v="6"/>
    <x v="7"/>
    <x v="1"/>
    <x v="4431"/>
    <n v="6430.49"/>
    <n v="2250.67"/>
    <n v="1853.66"/>
    <n v="2326.16"/>
    <n v="4179.82"/>
    <n v="0.5565215726993028"/>
    <n v="0.4434784273006972"/>
    <x v="0"/>
    <n v="6430.49"/>
  </r>
  <r>
    <x v="4451"/>
    <x v="0"/>
    <x v="0"/>
    <x v="5"/>
    <x v="0"/>
    <x v="4432"/>
    <n v="2235.38"/>
    <n v="223.54"/>
    <n v="755.66"/>
    <n v="1256.18"/>
    <n v="2011.8400000000001"/>
    <n v="0.62439358994751071"/>
    <n v="0.37560641005248924"/>
    <x v="0"/>
    <n v="279.42250000000001"/>
  </r>
  <r>
    <x v="4452"/>
    <x v="4"/>
    <x v="4"/>
    <x v="0"/>
    <x v="0"/>
    <x v="4433"/>
    <n v="9529.09"/>
    <n v="2572.85"/>
    <n v="3507.71"/>
    <n v="3448.53"/>
    <n v="6956.24"/>
    <n v="0.4957462652237416"/>
    <n v="0.50425373477625846"/>
    <x v="0"/>
    <n v="1905.818"/>
  </r>
  <r>
    <x v="4453"/>
    <x v="4"/>
    <x v="5"/>
    <x v="3"/>
    <x v="2"/>
    <x v="4434"/>
    <n v="12827.14"/>
    <n v="3463.33"/>
    <n v="3612.05"/>
    <n v="5751.76"/>
    <n v="9363.81"/>
    <n v="0.61425424052816113"/>
    <n v="0.38574575947183898"/>
    <x v="0"/>
    <n v="3206.7849999999999"/>
  </r>
  <r>
    <x v="4454"/>
    <x v="1"/>
    <x v="1"/>
    <x v="1"/>
    <x v="2"/>
    <x v="4435"/>
    <n v="6646.3"/>
    <n v="1661.58"/>
    <n v="1596.37"/>
    <n v="3388.35"/>
    <n v="4984.72"/>
    <n v="0.67974730777255288"/>
    <n v="0.32025269222744707"/>
    <x v="0"/>
    <n v="3323.15"/>
  </r>
  <r>
    <x v="4455"/>
    <x v="1"/>
    <x v="1"/>
    <x v="5"/>
    <x v="0"/>
    <x v="4436"/>
    <n v="715.51"/>
    <n v="178.88"/>
    <n v="679.02"/>
    <n v="-142.38999999999999"/>
    <n v="536.63"/>
    <n v="-0.26534111026219181"/>
    <n v="1.2653411102621919"/>
    <x v="1"/>
    <n v="89.438749999999999"/>
  </r>
  <r>
    <x v="4456"/>
    <x v="1"/>
    <x v="1"/>
    <x v="0"/>
    <x v="2"/>
    <x v="4437"/>
    <n v="2575.19"/>
    <n v="643.79999999999995"/>
    <n v="2443.86"/>
    <n v="-512.46"/>
    <n v="1931.39"/>
    <n v="-0.26533222187129479"/>
    <n v="1.2653373994894868"/>
    <x v="1"/>
    <n v="515.03800000000001"/>
  </r>
  <r>
    <x v="4457"/>
    <x v="1"/>
    <x v="1"/>
    <x v="1"/>
    <x v="2"/>
    <x v="4438"/>
    <n v="5550.97"/>
    <n v="1387.74"/>
    <n v="1564.17"/>
    <n v="2599.0500000000002"/>
    <n v="4163.2300000000005"/>
    <n v="0.6242869118448896"/>
    <n v="0.37571068617395625"/>
    <x v="0"/>
    <n v="2775.4850000000001"/>
  </r>
  <r>
    <x v="4458"/>
    <x v="4"/>
    <x v="4"/>
    <x v="4"/>
    <x v="0"/>
    <x v="4439"/>
    <n v="8535.44"/>
    <n v="2304.5700000000002"/>
    <n v="4814.46"/>
    <n v="1416.41"/>
    <n v="6230.8700000000008"/>
    <n v="0.22732138529611434"/>
    <n v="0.77267861470388555"/>
    <x v="0"/>
    <n v="1219.3485714285714"/>
  </r>
  <r>
    <x v="4459"/>
    <x v="0"/>
    <x v="7"/>
    <x v="3"/>
    <x v="0"/>
    <x v="4440"/>
    <n v="1886.12"/>
    <n v="188.61"/>
    <n v="721.61"/>
    <n v="975.9"/>
    <n v="1697.5099999999998"/>
    <n v="0.57490088423632268"/>
    <n v="0.42509911576367743"/>
    <x v="0"/>
    <n v="471.53"/>
  </r>
  <r>
    <x v="4460"/>
    <x v="3"/>
    <x v="3"/>
    <x v="0"/>
    <x v="1"/>
    <x v="4441"/>
    <n v="5249.71"/>
    <n v="1837.4"/>
    <n v="2815.21"/>
    <n v="597.1"/>
    <n v="3412.31"/>
    <n v="0.17498410167892134"/>
    <n v="0.82501589832107869"/>
    <x v="0"/>
    <n v="1049.942"/>
  </r>
  <r>
    <x v="4461"/>
    <x v="0"/>
    <x v="7"/>
    <x v="7"/>
    <x v="1"/>
    <x v="4442"/>
    <n v="835.34"/>
    <n v="83.53"/>
    <n v="362.13"/>
    <n v="389.67"/>
    <n v="751.81000000000006"/>
    <n v="0.51830914725795074"/>
    <n v="0.48167755150902486"/>
    <x v="0"/>
    <n v="835.34"/>
  </r>
  <r>
    <x v="4462"/>
    <x v="0"/>
    <x v="7"/>
    <x v="7"/>
    <x v="1"/>
    <x v="4443"/>
    <n v="1054.08"/>
    <n v="105.41"/>
    <n v="287.60000000000002"/>
    <n v="661.07"/>
    <n v="948.67"/>
    <n v="0.69683873211970448"/>
    <n v="0.30316126788029563"/>
    <x v="0"/>
    <n v="1054.08"/>
  </r>
  <r>
    <x v="4463"/>
    <x v="0"/>
    <x v="7"/>
    <x v="4"/>
    <x v="0"/>
    <x v="4444"/>
    <n v="1463.44"/>
    <n v="146.34"/>
    <n v="673.72"/>
    <n v="643.38"/>
    <n v="1317.1000000000001"/>
    <n v="0.48848227165742913"/>
    <n v="0.51151772834257081"/>
    <x v="0"/>
    <n v="209.06285714285715"/>
  </r>
  <r>
    <x v="4464"/>
    <x v="3"/>
    <x v="3"/>
    <x v="1"/>
    <x v="1"/>
    <x v="4445"/>
    <n v="7336.36"/>
    <n v="2567.73"/>
    <n v="2169.91"/>
    <n v="2598.7199999999998"/>
    <n v="4768.6299999999992"/>
    <n v="0.54496155080180264"/>
    <n v="0.45503844919819741"/>
    <x v="0"/>
    <n v="3668.18"/>
  </r>
  <r>
    <x v="4465"/>
    <x v="3"/>
    <x v="6"/>
    <x v="2"/>
    <x v="0"/>
    <x v="4446"/>
    <n v="8454.27"/>
    <n v="3381.71"/>
    <n v="3152.49"/>
    <n v="1920.07"/>
    <n v="5072.5600000000004"/>
    <n v="0.37852090463198068"/>
    <n v="0.62147909536801926"/>
    <x v="0"/>
    <n v="1409.0450000000001"/>
  </r>
  <r>
    <x v="4466"/>
    <x v="4"/>
    <x v="4"/>
    <x v="7"/>
    <x v="1"/>
    <x v="4447"/>
    <n v="2451.1799999999998"/>
    <n v="539.26"/>
    <n v="1558.57"/>
    <n v="353.35"/>
    <n v="1911.9199999999998"/>
    <n v="0.18481421816812421"/>
    <n v="0.81518578183187584"/>
    <x v="0"/>
    <n v="2451.1799999999998"/>
  </r>
  <r>
    <x v="4467"/>
    <x v="0"/>
    <x v="0"/>
    <x v="5"/>
    <x v="0"/>
    <x v="4448"/>
    <n v="952.8"/>
    <n v="95.28"/>
    <n v="681.76"/>
    <n v="175.77"/>
    <n v="857.52"/>
    <n v="0.20497481108312343"/>
    <n v="0.79503685045246764"/>
    <x v="0"/>
    <n v="119.1"/>
  </r>
  <r>
    <x v="4468"/>
    <x v="3"/>
    <x v="6"/>
    <x v="7"/>
    <x v="1"/>
    <x v="4449"/>
    <n v="5644.71"/>
    <n v="1975.65"/>
    <n v="1905.24"/>
    <n v="1763.82"/>
    <n v="3669.06"/>
    <n v="0.48072803388333796"/>
    <n v="0.51927196611666204"/>
    <x v="0"/>
    <n v="5644.71"/>
  </r>
  <r>
    <x v="4469"/>
    <x v="3"/>
    <x v="6"/>
    <x v="7"/>
    <x v="1"/>
    <x v="4450"/>
    <n v="3180.16"/>
    <n v="1113.06"/>
    <n v="1682.88"/>
    <n v="384.22"/>
    <n v="2067.1"/>
    <n v="0.18587392965991004"/>
    <n v="0.8141260703400901"/>
    <x v="0"/>
    <n v="3180.16"/>
  </r>
  <r>
    <x v="4470"/>
    <x v="4"/>
    <x v="5"/>
    <x v="3"/>
    <x v="0"/>
    <x v="4451"/>
    <n v="9505.2000000000007"/>
    <n v="2566.4"/>
    <n v="2795.95"/>
    <n v="4142.8500000000004"/>
    <n v="6938.8000000000011"/>
    <n v="0.59705568686228161"/>
    <n v="0.40294431313771822"/>
    <x v="0"/>
    <n v="2376.3000000000002"/>
  </r>
  <r>
    <x v="4471"/>
    <x v="2"/>
    <x v="2"/>
    <x v="7"/>
    <x v="1"/>
    <x v="4452"/>
    <n v="1297.73"/>
    <n v="194.66"/>
    <n v="513.91999999999996"/>
    <n v="589.15"/>
    <n v="1103.07"/>
    <n v="0.53410028375352425"/>
    <n v="0.46589971624647575"/>
    <x v="0"/>
    <n v="1297.73"/>
  </r>
  <r>
    <x v="4472"/>
    <x v="4"/>
    <x v="4"/>
    <x v="6"/>
    <x v="2"/>
    <x v="4453"/>
    <n v="8132.85"/>
    <n v="2195.87"/>
    <n v="2236.87"/>
    <n v="3700.11"/>
    <n v="5936.9800000000005"/>
    <n v="0.62323100296783884"/>
    <n v="0.3767689970321611"/>
    <x v="0"/>
    <n v="2710.9500000000003"/>
  </r>
  <r>
    <x v="4473"/>
    <x v="0"/>
    <x v="0"/>
    <x v="0"/>
    <x v="0"/>
    <x v="4454"/>
    <n v="864.32"/>
    <n v="86.43"/>
    <n v="545.47"/>
    <n v="232.42"/>
    <n v="777.8900000000001"/>
    <n v="0.29878260422424757"/>
    <n v="0.70121739577575226"/>
    <x v="0"/>
    <n v="172.864"/>
  </r>
  <r>
    <x v="4474"/>
    <x v="2"/>
    <x v="2"/>
    <x v="4"/>
    <x v="2"/>
    <x v="4455"/>
    <n v="2286.2199999999998"/>
    <n v="342.93"/>
    <n v="1886.68"/>
    <n v="56.61"/>
    <n v="1943.2899999999997"/>
    <n v="2.9131009782379369E-2"/>
    <n v="0.97086899021762085"/>
    <x v="2"/>
    <n v="326.60285714285709"/>
  </r>
  <r>
    <x v="4475"/>
    <x v="3"/>
    <x v="6"/>
    <x v="7"/>
    <x v="1"/>
    <x v="4456"/>
    <n v="6146.55"/>
    <n v="2151.29"/>
    <n v="1415.9"/>
    <n v="2579.36"/>
    <n v="3995.26"/>
    <n v="0.64560504197474011"/>
    <n v="0.35439495802525994"/>
    <x v="0"/>
    <n v="6146.55"/>
  </r>
  <r>
    <x v="4476"/>
    <x v="0"/>
    <x v="7"/>
    <x v="2"/>
    <x v="2"/>
    <x v="4457"/>
    <n v="2140.39"/>
    <n v="214.04"/>
    <n v="795.64"/>
    <n v="1130.72"/>
    <n v="1926.35"/>
    <n v="0.58697536792379379"/>
    <n v="0.41302982324084409"/>
    <x v="0"/>
    <n v="356.73166666666663"/>
  </r>
  <r>
    <x v="4477"/>
    <x v="3"/>
    <x v="3"/>
    <x v="5"/>
    <x v="0"/>
    <x v="4458"/>
    <n v="7393.17"/>
    <n v="2587.61"/>
    <n v="4471.07"/>
    <n v="334.49"/>
    <n v="4805.5599999999995"/>
    <n v="6.9604791116956208E-2"/>
    <n v="0.93039520888304383"/>
    <x v="2"/>
    <n v="924.14625000000001"/>
  </r>
  <r>
    <x v="4478"/>
    <x v="3"/>
    <x v="3"/>
    <x v="2"/>
    <x v="1"/>
    <x v="4459"/>
    <n v="3398.35"/>
    <n v="1189.42"/>
    <n v="3225.04"/>
    <n v="-1016.11"/>
    <n v="2208.9299999999998"/>
    <n v="-0.46000099595731875"/>
    <n v="1.4600009959573188"/>
    <x v="1"/>
    <n v="566.39166666666665"/>
  </r>
  <r>
    <x v="4479"/>
    <x v="2"/>
    <x v="2"/>
    <x v="7"/>
    <x v="1"/>
    <x v="4460"/>
    <n v="1945.45"/>
    <n v="291.82"/>
    <n v="629.59"/>
    <n v="1024.04"/>
    <n v="1653.63"/>
    <n v="0.61926791362033817"/>
    <n v="0.38073208637966172"/>
    <x v="0"/>
    <n v="1945.45"/>
  </r>
  <r>
    <x v="4480"/>
    <x v="2"/>
    <x v="2"/>
    <x v="7"/>
    <x v="1"/>
    <x v="4461"/>
    <n v="1484.75"/>
    <n v="222.71"/>
    <n v="590.28"/>
    <n v="671.76"/>
    <n v="1262.04"/>
    <n v="0.53228106874584002"/>
    <n v="0.46771893125415992"/>
    <x v="0"/>
    <n v="1484.75"/>
  </r>
  <r>
    <x v="4481"/>
    <x v="3"/>
    <x v="6"/>
    <x v="6"/>
    <x v="2"/>
    <x v="4462"/>
    <n v="8926"/>
    <n v="3570.4"/>
    <n v="2913.2"/>
    <n v="2442.4"/>
    <n v="5355.6"/>
    <n v="0.45604600791694672"/>
    <n v="0.54395399208305317"/>
    <x v="0"/>
    <n v="2975.3333333333335"/>
  </r>
  <r>
    <x v="4482"/>
    <x v="0"/>
    <x v="0"/>
    <x v="7"/>
    <x v="1"/>
    <x v="4463"/>
    <n v="899.25"/>
    <n v="89.92"/>
    <n v="293.83999999999997"/>
    <n v="515.48"/>
    <n v="809.33"/>
    <n v="0.63692189836037216"/>
    <n v="0.36306574574030365"/>
    <x v="0"/>
    <n v="899.25"/>
  </r>
  <r>
    <x v="4483"/>
    <x v="4"/>
    <x v="4"/>
    <x v="7"/>
    <x v="1"/>
    <x v="4464"/>
    <n v="4286.29"/>
    <n v="942.98"/>
    <n v="1809.95"/>
    <n v="1533.36"/>
    <n v="3343.31"/>
    <n v="0.45863530453353113"/>
    <n v="0.54136469546646893"/>
    <x v="0"/>
    <n v="4286.29"/>
  </r>
  <r>
    <x v="4484"/>
    <x v="0"/>
    <x v="0"/>
    <x v="0"/>
    <x v="2"/>
    <x v="4465"/>
    <n v="1066.48"/>
    <n v="106.65"/>
    <n v="742.66"/>
    <n v="217.18"/>
    <n v="959.83"/>
    <n v="0.2262692351770626"/>
    <n v="0.77374118333454878"/>
    <x v="0"/>
    <n v="213.29599999999999"/>
  </r>
  <r>
    <x v="4485"/>
    <x v="0"/>
    <x v="0"/>
    <x v="2"/>
    <x v="0"/>
    <x v="4466"/>
    <n v="1224.78"/>
    <n v="122.48"/>
    <n v="764.58"/>
    <n v="337.73"/>
    <n v="1102.3"/>
    <n v="0.30638664610360161"/>
    <n v="0.6936224258368866"/>
    <x v="0"/>
    <n v="204.13"/>
  </r>
  <r>
    <x v="4486"/>
    <x v="3"/>
    <x v="3"/>
    <x v="6"/>
    <x v="2"/>
    <x v="4467"/>
    <n v="2926.96"/>
    <n v="1024.44"/>
    <n v="2777.68"/>
    <n v="-875.16"/>
    <n v="1902.52"/>
    <n v="-0.46000042049492251"/>
    <n v="1.4600004204949224"/>
    <x v="1"/>
    <n v="975.65333333333331"/>
  </r>
  <r>
    <x v="4487"/>
    <x v="3"/>
    <x v="6"/>
    <x v="2"/>
    <x v="1"/>
    <x v="4468"/>
    <n v="3611.48"/>
    <n v="1264.02"/>
    <n v="3427.29"/>
    <n v="-1079.83"/>
    <n v="2347.46"/>
    <n v="-0.45999931841224129"/>
    <n v="1.4599993184122413"/>
    <x v="1"/>
    <n v="601.9133333333333"/>
  </r>
  <r>
    <x v="4488"/>
    <x v="0"/>
    <x v="7"/>
    <x v="6"/>
    <x v="2"/>
    <x v="4469"/>
    <n v="1407.81"/>
    <n v="140.78"/>
    <n v="492.41"/>
    <n v="774.62"/>
    <n v="1267.03"/>
    <n v="0.61136673954050025"/>
    <n v="0.38863326045949981"/>
    <x v="0"/>
    <n v="469.27"/>
  </r>
  <r>
    <x v="4489"/>
    <x v="4"/>
    <x v="4"/>
    <x v="2"/>
    <x v="0"/>
    <x v="4470"/>
    <n v="9988.15"/>
    <n v="2696.8"/>
    <n v="2859.63"/>
    <n v="4431.72"/>
    <n v="7291.3499999999995"/>
    <n v="0.60780513896603516"/>
    <n v="0.39219486103396495"/>
    <x v="0"/>
    <n v="1664.6916666666666"/>
  </r>
  <r>
    <x v="4490"/>
    <x v="0"/>
    <x v="7"/>
    <x v="7"/>
    <x v="1"/>
    <x v="4471"/>
    <n v="748.31"/>
    <n v="74.83"/>
    <n v="319.08999999999997"/>
    <n v="354.39"/>
    <n v="673.4799999999999"/>
    <n v="0.5262071627962227"/>
    <n v="0.47379283720377741"/>
    <x v="0"/>
    <n v="748.31"/>
  </r>
  <r>
    <x v="4491"/>
    <x v="0"/>
    <x v="7"/>
    <x v="2"/>
    <x v="0"/>
    <x v="4472"/>
    <n v="2421.75"/>
    <n v="242.18"/>
    <n v="688.94"/>
    <n v="1490.63"/>
    <n v="2179.5700000000002"/>
    <n v="0.68391012906215443"/>
    <n v="0.31608987093784552"/>
    <x v="0"/>
    <n v="403.625"/>
  </r>
  <r>
    <x v="4492"/>
    <x v="2"/>
    <x v="2"/>
    <x v="2"/>
    <x v="0"/>
    <x v="4473"/>
    <n v="2937.03"/>
    <n v="440.55"/>
    <n v="1528.73"/>
    <n v="967.74"/>
    <n v="2496.48"/>
    <n v="0.38764179965391271"/>
    <n v="0.61235419470614627"/>
    <x v="0"/>
    <n v="489.50500000000005"/>
  </r>
  <r>
    <x v="4493"/>
    <x v="4"/>
    <x v="5"/>
    <x v="6"/>
    <x v="1"/>
    <x v="4474"/>
    <n v="3848.21"/>
    <n v="846.61"/>
    <n v="2614.21"/>
    <n v="387.39"/>
    <n v="3001.6"/>
    <n v="0.12906116737739873"/>
    <n v="0.8709388326226013"/>
    <x v="0"/>
    <n v="1282.7366666666667"/>
  </r>
  <r>
    <x v="4494"/>
    <x v="3"/>
    <x v="3"/>
    <x v="4"/>
    <x v="0"/>
    <x v="4475"/>
    <n v="11011.34"/>
    <n v="4404.54"/>
    <n v="4961.26"/>
    <n v="1645.55"/>
    <n v="6606.8"/>
    <n v="0.24906914088514862"/>
    <n v="0.75093237270690805"/>
    <x v="0"/>
    <n v="1573.0485714285714"/>
  </r>
  <r>
    <x v="4495"/>
    <x v="1"/>
    <x v="1"/>
    <x v="1"/>
    <x v="2"/>
    <x v="4476"/>
    <n v="2201.8200000000002"/>
    <n v="550.45000000000005"/>
    <n v="2089.52"/>
    <n v="-438.16"/>
    <n v="1651.3700000000001"/>
    <n v="-0.26533120984394776"/>
    <n v="1.2653251542658519"/>
    <x v="1"/>
    <n v="1100.9100000000001"/>
  </r>
  <r>
    <x v="4496"/>
    <x v="4"/>
    <x v="4"/>
    <x v="6"/>
    <x v="1"/>
    <x v="4477"/>
    <n v="4754.13"/>
    <n v="1045.9100000000001"/>
    <n v="2656.63"/>
    <n v="1051.58"/>
    <n v="3708.2200000000003"/>
    <n v="0.28358080157056481"/>
    <n v="0.71641650171780524"/>
    <x v="0"/>
    <n v="1584.71"/>
  </r>
  <r>
    <x v="4497"/>
    <x v="0"/>
    <x v="0"/>
    <x v="6"/>
    <x v="2"/>
    <x v="4478"/>
    <n v="176.58"/>
    <n v="17.66"/>
    <n v="167.58"/>
    <n v="-8.65"/>
    <n v="158.92000000000002"/>
    <n v="-5.4429901837402463E-2"/>
    <n v="1.0544928265794109"/>
    <x v="1"/>
    <n v="58.860000000000007"/>
  </r>
  <r>
    <x v="4498"/>
    <x v="4"/>
    <x v="4"/>
    <x v="6"/>
    <x v="1"/>
    <x v="4479"/>
    <n v="4979.8999999999996"/>
    <n v="1095.58"/>
    <n v="2013.06"/>
    <n v="1871.26"/>
    <n v="3884.3199999999997"/>
    <n v="0.48174712691024429"/>
    <n v="0.51825287308975576"/>
    <x v="0"/>
    <n v="1659.9666666666665"/>
  </r>
  <r>
    <x v="4499"/>
    <x v="3"/>
    <x v="3"/>
    <x v="3"/>
    <x v="1"/>
    <x v="4480"/>
    <n v="3559.56"/>
    <n v="1245.8499999999999"/>
    <n v="3370.01"/>
    <n v="-1056.29"/>
    <n v="2313.71"/>
    <n v="-0.45653517510837571"/>
    <n v="1.45653949717121"/>
    <x v="1"/>
    <n v="889.89"/>
  </r>
  <r>
    <x v="4500"/>
    <x v="3"/>
    <x v="6"/>
    <x v="4"/>
    <x v="0"/>
    <x v="4481"/>
    <n v="7893.29"/>
    <n v="2762.65"/>
    <n v="4367.7"/>
    <n v="762.94"/>
    <n v="5130.6399999999994"/>
    <n v="0.14870269595995825"/>
    <n v="0.85129730404004189"/>
    <x v="0"/>
    <n v="1127.6128571428571"/>
  </r>
  <r>
    <x v="4501"/>
    <x v="0"/>
    <x v="0"/>
    <x v="3"/>
    <x v="0"/>
    <x v="4482"/>
    <n v="2108.13"/>
    <n v="210.81"/>
    <n v="654.01"/>
    <n v="1243.3"/>
    <n v="1897.3200000000002"/>
    <n v="0.65529272869099564"/>
    <n v="0.34470200071680052"/>
    <x v="0"/>
    <n v="527.03250000000003"/>
  </r>
  <r>
    <x v="4502"/>
    <x v="3"/>
    <x v="6"/>
    <x v="3"/>
    <x v="0"/>
    <x v="4483"/>
    <n v="9132.51"/>
    <n v="3653"/>
    <n v="2502.34"/>
    <n v="2977.16"/>
    <n v="5479.51"/>
    <n v="0.54332595432803288"/>
    <n v="0.45667222069126617"/>
    <x v="0"/>
    <n v="2283.1275000000001"/>
  </r>
  <r>
    <x v="4503"/>
    <x v="1"/>
    <x v="1"/>
    <x v="6"/>
    <x v="0"/>
    <x v="4484"/>
    <n v="13725.08"/>
    <n v="4117.53"/>
    <n v="2113.4499999999998"/>
    <n v="7494.11"/>
    <n v="9607.5499999999993"/>
    <n v="0.7800230027426347"/>
    <n v="0.2199780381054483"/>
    <x v="0"/>
    <n v="4575.0266666666666"/>
  </r>
  <r>
    <x v="4504"/>
    <x v="4"/>
    <x v="4"/>
    <x v="1"/>
    <x v="1"/>
    <x v="4485"/>
    <n v="1514.89"/>
    <n v="333.28"/>
    <n v="1437.63"/>
    <n v="-256.02"/>
    <n v="1181.6100000000001"/>
    <n v="-0.21667047502983214"/>
    <n v="1.2166704750298321"/>
    <x v="1"/>
    <n v="757.44500000000005"/>
  </r>
  <r>
    <x v="4505"/>
    <x v="4"/>
    <x v="5"/>
    <x v="6"/>
    <x v="2"/>
    <x v="4486"/>
    <n v="8095.49"/>
    <n v="2185.7800000000002"/>
    <n v="2420.9899999999998"/>
    <n v="3488.72"/>
    <n v="5909.7099999999991"/>
    <n v="0.59033692008575722"/>
    <n v="0.40966307991424283"/>
    <x v="0"/>
    <n v="2698.4966666666664"/>
  </r>
  <r>
    <x v="4506"/>
    <x v="1"/>
    <x v="1"/>
    <x v="7"/>
    <x v="1"/>
    <x v="4487"/>
    <n v="3618.93"/>
    <n v="904.73"/>
    <n v="1410.96"/>
    <n v="1303.24"/>
    <n v="2714.2"/>
    <n v="0.4801562154594356"/>
    <n v="0.51984378454056446"/>
    <x v="0"/>
    <n v="3618.93"/>
  </r>
  <r>
    <x v="4507"/>
    <x v="3"/>
    <x v="3"/>
    <x v="1"/>
    <x v="2"/>
    <x v="4488"/>
    <n v="5469.74"/>
    <n v="1914.41"/>
    <n v="2069.11"/>
    <n v="1486.22"/>
    <n v="3555.33"/>
    <n v="0.41802589351762004"/>
    <n v="0.58197410648238002"/>
    <x v="0"/>
    <n v="2734.87"/>
  </r>
  <r>
    <x v="4508"/>
    <x v="1"/>
    <x v="1"/>
    <x v="3"/>
    <x v="2"/>
    <x v="4489"/>
    <n v="4324.5600000000004"/>
    <n v="1081.1400000000001"/>
    <n v="2241.3000000000002"/>
    <n v="1002.12"/>
    <n v="3243.42"/>
    <n v="0.30897016112621861"/>
    <n v="0.69102983887378144"/>
    <x v="0"/>
    <n v="1081.1400000000001"/>
  </r>
  <r>
    <x v="4509"/>
    <x v="3"/>
    <x v="6"/>
    <x v="5"/>
    <x v="0"/>
    <x v="4490"/>
    <n v="8210.98"/>
    <n v="3284.39"/>
    <n v="3798.67"/>
    <n v="1127.92"/>
    <n v="4926.59"/>
    <n v="0.22894537601058745"/>
    <n v="0.7710546239894126"/>
    <x v="0"/>
    <n v="1026.3724999999999"/>
  </r>
  <r>
    <x v="4510"/>
    <x v="2"/>
    <x v="2"/>
    <x v="2"/>
    <x v="2"/>
    <x v="4491"/>
    <n v="780.58"/>
    <n v="117.09"/>
    <n v="740.77"/>
    <n v="-77.28"/>
    <n v="663.49"/>
    <n v="-0.11647500339115888"/>
    <n v="1.1164750033911588"/>
    <x v="1"/>
    <n v="130.09666666666666"/>
  </r>
  <r>
    <x v="4511"/>
    <x v="0"/>
    <x v="0"/>
    <x v="2"/>
    <x v="0"/>
    <x v="4492"/>
    <n v="956.42"/>
    <n v="95.64"/>
    <n v="779.33"/>
    <n v="81.45"/>
    <n v="860.78"/>
    <n v="9.4623481028834319E-2"/>
    <n v="0.90537651897116578"/>
    <x v="2"/>
    <n v="159.40333333333334"/>
  </r>
  <r>
    <x v="4512"/>
    <x v="2"/>
    <x v="2"/>
    <x v="4"/>
    <x v="1"/>
    <x v="4493"/>
    <n v="1000.76"/>
    <n v="150.11000000000001"/>
    <n v="949.73"/>
    <n v="-99.08"/>
    <n v="850.65"/>
    <n v="-0.11647563627814024"/>
    <n v="1.1164756362781403"/>
    <x v="1"/>
    <n v="142.96571428571428"/>
  </r>
  <r>
    <x v="4513"/>
    <x v="1"/>
    <x v="1"/>
    <x v="5"/>
    <x v="0"/>
    <x v="4494"/>
    <n v="6703.25"/>
    <n v="1675.81"/>
    <n v="4216.55"/>
    <n v="810.89"/>
    <n v="5027.4400000000005"/>
    <n v="0.1612928249765288"/>
    <n v="0.83870717502347114"/>
    <x v="0"/>
    <n v="837.90625"/>
  </r>
  <r>
    <x v="4514"/>
    <x v="3"/>
    <x v="6"/>
    <x v="0"/>
    <x v="2"/>
    <x v="4495"/>
    <n v="3770.7"/>
    <n v="1319.74"/>
    <n v="2707.2"/>
    <n v="-256.25"/>
    <n v="2450.96"/>
    <n v="-0.10455086986323726"/>
    <n v="1.1045467898292913"/>
    <x v="1"/>
    <n v="754.14"/>
  </r>
  <r>
    <x v="4515"/>
    <x v="4"/>
    <x v="5"/>
    <x v="4"/>
    <x v="0"/>
    <x v="4496"/>
    <n v="5084.46"/>
    <n v="1118.58"/>
    <n v="4655.67"/>
    <n v="-689.79"/>
    <n v="3965.88"/>
    <n v="-0.17393113256074313"/>
    <n v="1.1739311325607431"/>
    <x v="1"/>
    <n v="726.35142857142853"/>
  </r>
  <r>
    <x v="4516"/>
    <x v="0"/>
    <x v="7"/>
    <x v="1"/>
    <x v="1"/>
    <x v="4497"/>
    <n v="961.59"/>
    <n v="96.16"/>
    <n v="472.76"/>
    <n v="392.67"/>
    <n v="865.43000000000006"/>
    <n v="0.45372820447638745"/>
    <n v="0.54627179552361249"/>
    <x v="0"/>
    <n v="480.79500000000002"/>
  </r>
  <r>
    <x v="4517"/>
    <x v="4"/>
    <x v="5"/>
    <x v="3"/>
    <x v="2"/>
    <x v="4498"/>
    <n v="4259.8999999999996"/>
    <n v="937.18"/>
    <n v="2295.5500000000002"/>
    <n v="1027.17"/>
    <n v="3322.72"/>
    <n v="0.30913528675302165"/>
    <n v="0.69086471324697851"/>
    <x v="0"/>
    <n v="1064.9749999999999"/>
  </r>
  <r>
    <x v="4518"/>
    <x v="4"/>
    <x v="4"/>
    <x v="1"/>
    <x v="1"/>
    <x v="4499"/>
    <n v="4658.26"/>
    <n v="1024.82"/>
    <n v="1856.61"/>
    <n v="1776.83"/>
    <n v="3633.4400000000005"/>
    <n v="0.48902142322427222"/>
    <n v="0.51097857677572756"/>
    <x v="0"/>
    <n v="2329.13"/>
  </r>
  <r>
    <x v="4519"/>
    <x v="0"/>
    <x v="7"/>
    <x v="1"/>
    <x v="2"/>
    <x v="4500"/>
    <n v="1971.21"/>
    <n v="197.12"/>
    <n v="322.29000000000002"/>
    <n v="1451.8"/>
    <n v="1774.0900000000001"/>
    <n v="0.81833503373560523"/>
    <n v="0.18166496626439471"/>
    <x v="0"/>
    <n v="985.60500000000002"/>
  </r>
  <r>
    <x v="4520"/>
    <x v="3"/>
    <x v="3"/>
    <x v="2"/>
    <x v="0"/>
    <x v="4501"/>
    <n v="5831.38"/>
    <n v="2040.98"/>
    <n v="3230.67"/>
    <n v="559.73"/>
    <n v="3790.4"/>
    <n v="0.14767043056141832"/>
    <n v="0.85232956943858162"/>
    <x v="0"/>
    <n v="971.89666666666665"/>
  </r>
  <r>
    <x v="4521"/>
    <x v="3"/>
    <x v="3"/>
    <x v="6"/>
    <x v="0"/>
    <x v="4502"/>
    <n v="9233.23"/>
    <n v="3693.29"/>
    <n v="2877.14"/>
    <n v="2662.8"/>
    <n v="5539.94"/>
    <n v="0.48065502514467673"/>
    <n v="0.51934497485532338"/>
    <x v="0"/>
    <n v="3077.7433333333333"/>
  </r>
  <r>
    <x v="4522"/>
    <x v="0"/>
    <x v="7"/>
    <x v="7"/>
    <x v="1"/>
    <x v="4503"/>
    <n v="392.73"/>
    <n v="39.270000000000003"/>
    <n v="372.7"/>
    <n v="-19.239999999999998"/>
    <n v="353.46000000000004"/>
    <n v="-5.4433316358286639E-2"/>
    <n v="1.0544333163582864"/>
    <x v="1"/>
    <n v="392.73"/>
  </r>
  <r>
    <x v="4523"/>
    <x v="3"/>
    <x v="3"/>
    <x v="0"/>
    <x v="2"/>
    <x v="4504"/>
    <n v="11370.08"/>
    <n v="4548.03"/>
    <n v="3982.77"/>
    <n v="2839.28"/>
    <n v="6822.05"/>
    <n v="0.41619161395768134"/>
    <n v="0.58380838604231866"/>
    <x v="0"/>
    <n v="2274.0160000000001"/>
  </r>
  <r>
    <x v="4524"/>
    <x v="4"/>
    <x v="4"/>
    <x v="3"/>
    <x v="1"/>
    <x v="4505"/>
    <n v="3757.79"/>
    <n v="826.71"/>
    <n v="3566.14"/>
    <n v="-635.07000000000005"/>
    <n v="2931.08"/>
    <n v="-0.21666757645645976"/>
    <n v="1.2166641647447358"/>
    <x v="1"/>
    <n v="939.44749999999999"/>
  </r>
  <r>
    <x v="4525"/>
    <x v="4"/>
    <x v="4"/>
    <x v="1"/>
    <x v="2"/>
    <x v="4506"/>
    <n v="4803.67"/>
    <n v="1056.81"/>
    <n v="1909.15"/>
    <n v="1837.71"/>
    <n v="3746.86"/>
    <n v="0.49046668410348931"/>
    <n v="0.50953331589651063"/>
    <x v="0"/>
    <n v="2401.835"/>
  </r>
  <r>
    <x v="4526"/>
    <x v="4"/>
    <x v="4"/>
    <x v="0"/>
    <x v="0"/>
    <x v="4507"/>
    <n v="4860.3999999999996"/>
    <n v="1069.29"/>
    <n v="4016.17"/>
    <n v="-225.05"/>
    <n v="3791.1099999999997"/>
    <n v="-5.9362561360656915E-2"/>
    <n v="1.0593651991105508"/>
    <x v="1"/>
    <n v="972.07999999999993"/>
  </r>
  <r>
    <x v="4527"/>
    <x v="3"/>
    <x v="6"/>
    <x v="1"/>
    <x v="2"/>
    <x v="4508"/>
    <n v="5662.88"/>
    <n v="1982.01"/>
    <n v="1827.64"/>
    <n v="1853.23"/>
    <n v="3680.87"/>
    <n v="0.50347608038317027"/>
    <n v="0.49652391961682973"/>
    <x v="0"/>
    <n v="2831.44"/>
  </r>
  <r>
    <x v="4528"/>
    <x v="4"/>
    <x v="5"/>
    <x v="5"/>
    <x v="0"/>
    <x v="4509"/>
    <n v="1800.13"/>
    <n v="396.03"/>
    <n v="1708.33"/>
    <n v="-304.22000000000003"/>
    <n v="1404.1000000000001"/>
    <n v="-0.21666547966669039"/>
    <n v="1.2166726016665479"/>
    <x v="1"/>
    <n v="225.01625000000001"/>
  </r>
  <r>
    <x v="4529"/>
    <x v="0"/>
    <x v="0"/>
    <x v="2"/>
    <x v="1"/>
    <x v="4510"/>
    <n v="1335.49"/>
    <n v="133.55000000000001"/>
    <n v="830.63"/>
    <n v="371.32"/>
    <n v="1201.94"/>
    <n v="0.30893389021082579"/>
    <n v="0.69107442967203014"/>
    <x v="0"/>
    <n v="222.58166666666668"/>
  </r>
  <r>
    <x v="4530"/>
    <x v="0"/>
    <x v="0"/>
    <x v="7"/>
    <x v="1"/>
    <x v="4511"/>
    <n v="666.24"/>
    <n v="66.62"/>
    <n v="286.39999999999998"/>
    <n v="313.22000000000003"/>
    <n v="599.62"/>
    <n v="0.52236416397051466"/>
    <n v="0.47763583602948528"/>
    <x v="0"/>
    <n v="666.24"/>
  </r>
  <r>
    <x v="4531"/>
    <x v="2"/>
    <x v="2"/>
    <x v="2"/>
    <x v="2"/>
    <x v="4512"/>
    <n v="2479.8200000000002"/>
    <n v="371.97"/>
    <n v="1347.23"/>
    <n v="760.61"/>
    <n v="2107.8500000000004"/>
    <n v="0.36084636003510678"/>
    <n v="0.63914889579429268"/>
    <x v="0"/>
    <n v="413.30333333333334"/>
  </r>
  <r>
    <x v="4532"/>
    <x v="4"/>
    <x v="4"/>
    <x v="0"/>
    <x v="0"/>
    <x v="4513"/>
    <n v="5597.79"/>
    <n v="1231.51"/>
    <n v="3608.31"/>
    <n v="757.97"/>
    <n v="4366.28"/>
    <n v="0.17359628791557116"/>
    <n v="0.82640371208442887"/>
    <x v="0"/>
    <n v="1119.558"/>
  </r>
  <r>
    <x v="4533"/>
    <x v="3"/>
    <x v="3"/>
    <x v="3"/>
    <x v="1"/>
    <x v="4514"/>
    <n v="4511.84"/>
    <n v="1579.14"/>
    <n v="2860.26"/>
    <n v="72.44"/>
    <n v="2932.7"/>
    <n v="2.4700787670065127E-2"/>
    <n v="0.97529921232993499"/>
    <x v="2"/>
    <n v="1127.96"/>
  </r>
  <r>
    <x v="4534"/>
    <x v="3"/>
    <x v="6"/>
    <x v="1"/>
    <x v="1"/>
    <x v="4515"/>
    <n v="8094.66"/>
    <n v="3237.86"/>
    <n v="2264.1999999999998"/>
    <n v="2592.59"/>
    <n v="4856.7999999999993"/>
    <n v="0.53380620985010718"/>
    <n v="0.46619173118102458"/>
    <x v="0"/>
    <n v="4047.33"/>
  </r>
  <r>
    <x v="4535"/>
    <x v="2"/>
    <x v="2"/>
    <x v="7"/>
    <x v="1"/>
    <x v="4516"/>
    <n v="1519.62"/>
    <n v="227.94"/>
    <n v="548.62"/>
    <n v="743.06"/>
    <n v="1291.6799999999998"/>
    <n v="0.5752663198315372"/>
    <n v="0.42473368016846286"/>
    <x v="0"/>
    <n v="1519.62"/>
  </r>
  <r>
    <x v="4536"/>
    <x v="1"/>
    <x v="1"/>
    <x v="5"/>
    <x v="0"/>
    <x v="4517"/>
    <n v="3097.71"/>
    <n v="774.43"/>
    <n v="2939.73"/>
    <n v="-616.44000000000005"/>
    <n v="2323.2800000000002"/>
    <n v="-0.26533177232188976"/>
    <n v="1.2653360765813848"/>
    <x v="1"/>
    <n v="387.21375"/>
  </r>
  <r>
    <x v="4537"/>
    <x v="4"/>
    <x v="5"/>
    <x v="2"/>
    <x v="0"/>
    <x v="4518"/>
    <n v="4736.01"/>
    <n v="1041.92"/>
    <n v="3357.27"/>
    <n v="336.82"/>
    <n v="3694.09"/>
    <n v="9.1178070918683615E-2"/>
    <n v="0.90882192908131632"/>
    <x v="2"/>
    <n v="789.33500000000004"/>
  </r>
  <r>
    <x v="4538"/>
    <x v="1"/>
    <x v="1"/>
    <x v="0"/>
    <x v="0"/>
    <x v="4519"/>
    <n v="11407.09"/>
    <n v="3422.13"/>
    <n v="2563.8000000000002"/>
    <n v="5421.16"/>
    <n v="7984.96"/>
    <n v="0.67892137217969784"/>
    <n v="0.32107862782030216"/>
    <x v="0"/>
    <n v="2281.4180000000001"/>
  </r>
  <r>
    <x v="4539"/>
    <x v="0"/>
    <x v="7"/>
    <x v="2"/>
    <x v="0"/>
    <x v="1928"/>
    <n v="2773.38"/>
    <n v="277.33999999999997"/>
    <n v="867.03"/>
    <n v="1629.02"/>
    <n v="2496.04"/>
    <n v="0.65264178458678546"/>
    <n v="0.34736222175926668"/>
    <x v="0"/>
    <n v="462.23"/>
  </r>
  <r>
    <x v="4540"/>
    <x v="3"/>
    <x v="6"/>
    <x v="1"/>
    <x v="1"/>
    <x v="4520"/>
    <n v="3884.73"/>
    <n v="1359.66"/>
    <n v="2320.96"/>
    <n v="204.12"/>
    <n v="2525.0699999999997"/>
    <n v="8.0837362924592204E-2"/>
    <n v="0.9191665973616574"/>
    <x v="2"/>
    <n v="1942.365"/>
  </r>
  <r>
    <x v="4541"/>
    <x v="3"/>
    <x v="3"/>
    <x v="1"/>
    <x v="2"/>
    <x v="4521"/>
    <n v="11261.12"/>
    <n v="4504.45"/>
    <n v="1812.38"/>
    <n v="4944.3"/>
    <n v="6756.670000000001"/>
    <n v="0.73176579587281898"/>
    <n v="0.26823568414618443"/>
    <x v="0"/>
    <n v="5630.56"/>
  </r>
  <r>
    <x v="4542"/>
    <x v="3"/>
    <x v="6"/>
    <x v="5"/>
    <x v="1"/>
    <x v="4522"/>
    <n v="5008.66"/>
    <n v="1753.03"/>
    <n v="4293.01"/>
    <n v="-1037.3900000000001"/>
    <n v="3255.63"/>
    <n v="-0.31864493201008715"/>
    <n v="1.3186418604079702"/>
    <x v="1"/>
    <n v="626.08249999999998"/>
  </r>
  <r>
    <x v="4543"/>
    <x v="1"/>
    <x v="1"/>
    <x v="3"/>
    <x v="2"/>
    <x v="4523"/>
    <n v="8354.73"/>
    <n v="2506.42"/>
    <n v="2613.96"/>
    <n v="3234.35"/>
    <n v="5848.3099999999995"/>
    <n v="0.55304010902294853"/>
    <n v="0.44695989097705152"/>
    <x v="0"/>
    <n v="2088.6824999999999"/>
  </r>
  <r>
    <x v="4544"/>
    <x v="1"/>
    <x v="1"/>
    <x v="7"/>
    <x v="1"/>
    <x v="4524"/>
    <n v="3225.63"/>
    <n v="806.41"/>
    <n v="1684.5"/>
    <n v="734.72"/>
    <n v="2419.2200000000003"/>
    <n v="0.30370119294648684"/>
    <n v="0.69629880705351299"/>
    <x v="0"/>
    <n v="3225.63"/>
  </r>
  <r>
    <x v="4545"/>
    <x v="2"/>
    <x v="2"/>
    <x v="6"/>
    <x v="1"/>
    <x v="4525"/>
    <n v="2227.42"/>
    <n v="334.11"/>
    <n v="993.51"/>
    <n v="899.8"/>
    <n v="1893.31"/>
    <n v="0.47525233585625176"/>
    <n v="0.52474766414374829"/>
    <x v="0"/>
    <n v="742.47333333333336"/>
  </r>
  <r>
    <x v="4546"/>
    <x v="0"/>
    <x v="0"/>
    <x v="2"/>
    <x v="0"/>
    <x v="4526"/>
    <n v="2028.47"/>
    <n v="202.85"/>
    <n v="655.74"/>
    <n v="1169.8900000000001"/>
    <n v="1825.6200000000001"/>
    <n v="0.64081791391417708"/>
    <n v="0.35918756367699739"/>
    <x v="0"/>
    <n v="338.07833333333332"/>
  </r>
  <r>
    <x v="4547"/>
    <x v="1"/>
    <x v="1"/>
    <x v="1"/>
    <x v="2"/>
    <x v="4527"/>
    <n v="4973.8900000000003"/>
    <n v="1243.47"/>
    <n v="2299.0700000000002"/>
    <n v="1431.35"/>
    <n v="3730.42"/>
    <n v="0.38369674192182113"/>
    <n v="0.61630325807817887"/>
    <x v="0"/>
    <n v="2486.9450000000002"/>
  </r>
  <r>
    <x v="4548"/>
    <x v="4"/>
    <x v="4"/>
    <x v="0"/>
    <x v="0"/>
    <x v="4528"/>
    <n v="3568.12"/>
    <n v="784.99"/>
    <n v="3386.14"/>
    <n v="-603.01"/>
    <n v="2783.13"/>
    <n v="-0.21666612770513774"/>
    <n v="1.2166661277051376"/>
    <x v="1"/>
    <n v="713.62400000000002"/>
  </r>
  <r>
    <x v="4549"/>
    <x v="4"/>
    <x v="5"/>
    <x v="2"/>
    <x v="0"/>
    <x v="4529"/>
    <n v="11010.08"/>
    <n v="2972.72"/>
    <n v="2808.77"/>
    <n v="5228.59"/>
    <n v="8037.3600000000006"/>
    <n v="0.65053574805657577"/>
    <n v="0.34946425194342418"/>
    <x v="0"/>
    <n v="1835.0133333333333"/>
  </r>
  <r>
    <x v="4550"/>
    <x v="1"/>
    <x v="1"/>
    <x v="3"/>
    <x v="0"/>
    <x v="4530"/>
    <n v="10497.85"/>
    <n v="3149.35"/>
    <n v="2867.37"/>
    <n v="4481.13"/>
    <n v="7348.5"/>
    <n v="0.60980200040824661"/>
    <n v="0.39019799959175339"/>
    <x v="0"/>
    <n v="2624.4625000000001"/>
  </r>
  <r>
    <x v="4551"/>
    <x v="0"/>
    <x v="7"/>
    <x v="3"/>
    <x v="1"/>
    <x v="4531"/>
    <n v="477.32"/>
    <n v="47.73"/>
    <n v="452.97"/>
    <n v="-23.39"/>
    <n v="429.59"/>
    <n v="-5.4447263670010945E-2"/>
    <n v="1.0544239856607465"/>
    <x v="1"/>
    <n v="119.33"/>
  </r>
  <r>
    <x v="4552"/>
    <x v="4"/>
    <x v="4"/>
    <x v="1"/>
    <x v="1"/>
    <x v="4532"/>
    <n v="4545.97"/>
    <n v="1000.11"/>
    <n v="2073.35"/>
    <n v="1472.51"/>
    <n v="3545.86"/>
    <n v="0.41527584281387309"/>
    <n v="0.58472415718612691"/>
    <x v="0"/>
    <n v="2272.9850000000001"/>
  </r>
  <r>
    <x v="4553"/>
    <x v="4"/>
    <x v="5"/>
    <x v="1"/>
    <x v="1"/>
    <x v="4533"/>
    <n v="4544.4799999999996"/>
    <n v="999.78"/>
    <n v="1461.1"/>
    <n v="2083.59"/>
    <n v="3544.7"/>
    <n v="0.58780432758766621"/>
    <n v="0.41219285129912264"/>
    <x v="0"/>
    <n v="2272.2399999999998"/>
  </r>
  <r>
    <x v="4554"/>
    <x v="1"/>
    <x v="1"/>
    <x v="5"/>
    <x v="0"/>
    <x v="4534"/>
    <n v="12814.59"/>
    <n v="3844.38"/>
    <n v="4085.16"/>
    <n v="4885.0600000000004"/>
    <n v="8970.2099999999991"/>
    <n v="0.54458702750548771"/>
    <n v="0.45541408729561517"/>
    <x v="0"/>
    <n v="1601.82375"/>
  </r>
  <r>
    <x v="4555"/>
    <x v="3"/>
    <x v="3"/>
    <x v="1"/>
    <x v="2"/>
    <x v="4535"/>
    <n v="7289.07"/>
    <n v="2551.1799999999998"/>
    <n v="1657.45"/>
    <n v="3080.44"/>
    <n v="4737.8899999999994"/>
    <n v="0.65017127877599534"/>
    <n v="0.34982872122400482"/>
    <x v="0"/>
    <n v="3644.5349999999999"/>
  </r>
  <r>
    <x v="4556"/>
    <x v="3"/>
    <x v="3"/>
    <x v="5"/>
    <x v="1"/>
    <x v="4536"/>
    <n v="1762.15"/>
    <n v="616.75"/>
    <n v="1672.28"/>
    <n v="-526.88"/>
    <n v="1145.4000000000001"/>
    <n v="-0.45999650777021123"/>
    <n v="1.4599965077702111"/>
    <x v="1"/>
    <n v="220.26875000000001"/>
  </r>
  <r>
    <x v="4557"/>
    <x v="4"/>
    <x v="4"/>
    <x v="4"/>
    <x v="0"/>
    <x v="4537"/>
    <n v="13145.31"/>
    <n v="3549.23"/>
    <n v="4511.49"/>
    <n v="5084.59"/>
    <n v="9596.08"/>
    <n v="0.52986115163691838"/>
    <n v="0.47013884836308156"/>
    <x v="0"/>
    <n v="1877.9014285714286"/>
  </r>
  <r>
    <x v="4558"/>
    <x v="2"/>
    <x v="2"/>
    <x v="6"/>
    <x v="1"/>
    <x v="4538"/>
    <n v="928.5"/>
    <n v="139.28"/>
    <n v="788.34"/>
    <n v="0.88"/>
    <n v="789.22"/>
    <n v="1.1150249613542484E-3"/>
    <n v="0.99888497503864571"/>
    <x v="2"/>
    <n v="309.5"/>
  </r>
  <r>
    <x v="4559"/>
    <x v="2"/>
    <x v="2"/>
    <x v="1"/>
    <x v="1"/>
    <x v="4539"/>
    <n v="1131.81"/>
    <n v="169.77"/>
    <n v="719.86"/>
    <n v="242.18"/>
    <n v="962.04"/>
    <n v="0.25173589455739886"/>
    <n v="0.74826410544260114"/>
    <x v="0"/>
    <n v="565.90499999999997"/>
  </r>
  <r>
    <x v="4560"/>
    <x v="0"/>
    <x v="7"/>
    <x v="2"/>
    <x v="1"/>
    <x v="4540"/>
    <n v="936.97"/>
    <n v="93.7"/>
    <n v="678.56"/>
    <n v="164.72"/>
    <n v="843.27"/>
    <n v="0.19533482751669098"/>
    <n v="0.80467703108138555"/>
    <x v="0"/>
    <n v="156.16166666666666"/>
  </r>
  <r>
    <x v="4561"/>
    <x v="0"/>
    <x v="7"/>
    <x v="2"/>
    <x v="1"/>
    <x v="4541"/>
    <n v="939.84"/>
    <n v="93.98"/>
    <n v="878.48"/>
    <n v="-32.630000000000003"/>
    <n v="845.86"/>
    <n v="-3.8576123708415108E-2"/>
    <n v="1.0385643014210388"/>
    <x v="1"/>
    <n v="156.64000000000001"/>
  </r>
  <r>
    <x v="4562"/>
    <x v="4"/>
    <x v="4"/>
    <x v="5"/>
    <x v="1"/>
    <x v="4542"/>
    <n v="2836.61"/>
    <n v="624.04999999999995"/>
    <n v="2691.94"/>
    <n v="-479.39"/>
    <n v="2212.5600000000004"/>
    <n v="-0.21666757059695552"/>
    <n v="1.216663050945511"/>
    <x v="1"/>
    <n v="354.57625000000002"/>
  </r>
  <r>
    <x v="4563"/>
    <x v="1"/>
    <x v="1"/>
    <x v="4"/>
    <x v="2"/>
    <x v="4543"/>
    <n v="9148.89"/>
    <n v="2744.67"/>
    <n v="4504.66"/>
    <n v="1899.56"/>
    <n v="6404.2199999999993"/>
    <n v="0.29661067233792721"/>
    <n v="0.70338932766207285"/>
    <x v="0"/>
    <n v="1306.9842857142855"/>
  </r>
  <r>
    <x v="4564"/>
    <x v="3"/>
    <x v="3"/>
    <x v="4"/>
    <x v="2"/>
    <x v="4544"/>
    <n v="11990.45"/>
    <n v="4796.18"/>
    <n v="5307.6"/>
    <n v="1886.67"/>
    <n v="7194.27"/>
    <n v="0.2622462042708989"/>
    <n v="0.73775379572910105"/>
    <x v="0"/>
    <n v="1712.9214285714286"/>
  </r>
  <r>
    <x v="4565"/>
    <x v="1"/>
    <x v="1"/>
    <x v="7"/>
    <x v="1"/>
    <x v="4545"/>
    <n v="4501.0200000000004"/>
    <n v="1125.25"/>
    <n v="1907.69"/>
    <n v="1468.08"/>
    <n v="3375.7700000000004"/>
    <n v="0.43488744790077516"/>
    <n v="0.56511255209922473"/>
    <x v="0"/>
    <n v="4501.0200000000004"/>
  </r>
  <r>
    <x v="4566"/>
    <x v="0"/>
    <x v="0"/>
    <x v="0"/>
    <x v="0"/>
    <x v="4546"/>
    <n v="1829.7"/>
    <n v="182.97"/>
    <n v="719.96"/>
    <n v="926.77"/>
    <n v="1646.73"/>
    <n v="0.56279414354508628"/>
    <n v="0.43720585645491372"/>
    <x v="0"/>
    <n v="365.94"/>
  </r>
  <r>
    <x v="4567"/>
    <x v="2"/>
    <x v="2"/>
    <x v="1"/>
    <x v="1"/>
    <x v="4547"/>
    <n v="1892.1"/>
    <n v="283.81"/>
    <n v="705.4"/>
    <n v="902.89"/>
    <n v="1608.29"/>
    <n v="0.56139750915568709"/>
    <n v="0.43860249084431291"/>
    <x v="0"/>
    <n v="946.05"/>
  </r>
  <r>
    <x v="4568"/>
    <x v="2"/>
    <x v="2"/>
    <x v="5"/>
    <x v="0"/>
    <x v="4548"/>
    <n v="3869.58"/>
    <n v="580.44000000000005"/>
    <n v="2173.63"/>
    <n v="1115.51"/>
    <n v="3289.14"/>
    <n v="0.33914944331953034"/>
    <n v="0.66085055668046977"/>
    <x v="0"/>
    <n v="483.69749999999999"/>
  </r>
  <r>
    <x v="4569"/>
    <x v="3"/>
    <x v="3"/>
    <x v="2"/>
    <x v="2"/>
    <x v="4549"/>
    <n v="5924.81"/>
    <n v="2073.6799999999998"/>
    <n v="4657.42"/>
    <n v="-806.3"/>
    <n v="3851.1300000000006"/>
    <n v="-0.20936712081908423"/>
    <n v="1.2093645241786175"/>
    <x v="1"/>
    <n v="987.46833333333336"/>
  </r>
  <r>
    <x v="4570"/>
    <x v="1"/>
    <x v="1"/>
    <x v="4"/>
    <x v="1"/>
    <x v="4550"/>
    <n v="11.09"/>
    <n v="2.77"/>
    <n v="10.53"/>
    <n v="-2.21"/>
    <n v="8.32"/>
    <n v="-0.265625"/>
    <n v="1.2656249999999998"/>
    <x v="1"/>
    <n v="1.5842857142857143"/>
  </r>
  <r>
    <x v="4571"/>
    <x v="0"/>
    <x v="7"/>
    <x v="2"/>
    <x v="0"/>
    <x v="4551"/>
    <n v="297.26"/>
    <n v="29.73"/>
    <n v="282.10000000000002"/>
    <n v="-14.57"/>
    <n v="267.52999999999997"/>
    <n v="-5.4461181923522603E-2"/>
    <n v="1.0544611819235228"/>
    <x v="1"/>
    <n v="49.543333333333329"/>
  </r>
  <r>
    <x v="4572"/>
    <x v="4"/>
    <x v="5"/>
    <x v="2"/>
    <x v="2"/>
    <x v="4552"/>
    <n v="6862.97"/>
    <n v="1509.85"/>
    <n v="2808.26"/>
    <n v="2544.86"/>
    <n v="5353.1200000000008"/>
    <n v="0.4753975251815763"/>
    <n v="0.52460247481842359"/>
    <x v="0"/>
    <n v="1143.8283333333334"/>
  </r>
  <r>
    <x v="4573"/>
    <x v="3"/>
    <x v="3"/>
    <x v="4"/>
    <x v="2"/>
    <x v="4553"/>
    <n v="3365.29"/>
    <n v="1177.8499999999999"/>
    <n v="3193.66"/>
    <n v="-1006.22"/>
    <n v="2187.44"/>
    <n v="-0.45999890282704897"/>
    <n v="1.4599989028270488"/>
    <x v="1"/>
    <n v="480.7557142857143"/>
  </r>
  <r>
    <x v="4574"/>
    <x v="2"/>
    <x v="2"/>
    <x v="6"/>
    <x v="2"/>
    <x v="4554"/>
    <n v="2918.6"/>
    <n v="437.79"/>
    <n v="1202.8499999999999"/>
    <n v="1277.96"/>
    <n v="2480.81"/>
    <n v="0.51513820082956774"/>
    <n v="0.48486179917043221"/>
    <x v="0"/>
    <n v="972.86666666666667"/>
  </r>
  <r>
    <x v="4575"/>
    <x v="3"/>
    <x v="3"/>
    <x v="4"/>
    <x v="0"/>
    <x v="4555"/>
    <n v="7802.58"/>
    <n v="2730.9"/>
    <n v="5284.5"/>
    <n v="-212.82"/>
    <n v="5071.68"/>
    <n v="-4.1962426651523749E-2"/>
    <n v="1.0419624266515237"/>
    <x v="1"/>
    <n v="1114.6542857142856"/>
  </r>
  <r>
    <x v="4576"/>
    <x v="4"/>
    <x v="5"/>
    <x v="4"/>
    <x v="1"/>
    <x v="4556"/>
    <n v="3717.47"/>
    <n v="817.84"/>
    <n v="3527.87"/>
    <n v="-628.25"/>
    <n v="2899.6299999999997"/>
    <n v="-0.21666557457330765"/>
    <n v="1.216662125857437"/>
    <x v="1"/>
    <n v="531.06714285714281"/>
  </r>
  <r>
    <x v="4577"/>
    <x v="3"/>
    <x v="6"/>
    <x v="0"/>
    <x v="0"/>
    <x v="4557"/>
    <n v="4586.92"/>
    <n v="1605.42"/>
    <n v="3719.06"/>
    <n v="-737.57"/>
    <n v="2981.5"/>
    <n v="-0.24738219017273186"/>
    <n v="1.2473788361562972"/>
    <x v="1"/>
    <n v="917.38400000000001"/>
  </r>
  <r>
    <x v="4578"/>
    <x v="0"/>
    <x v="7"/>
    <x v="5"/>
    <x v="0"/>
    <x v="4558"/>
    <n v="1182.1199999999999"/>
    <n v="118.21"/>
    <n v="825.51"/>
    <n v="238.4"/>
    <n v="1063.9099999999999"/>
    <n v="0.22407910443552559"/>
    <n v="0.77592089556447452"/>
    <x v="0"/>
    <n v="147.76499999999999"/>
  </r>
  <r>
    <x v="4579"/>
    <x v="0"/>
    <x v="7"/>
    <x v="5"/>
    <x v="0"/>
    <x v="4559"/>
    <n v="1875.05"/>
    <n v="187.5"/>
    <n v="1013.58"/>
    <n v="673.97"/>
    <n v="1687.55"/>
    <n v="0.39937779621344555"/>
    <n v="0.60062220378655451"/>
    <x v="0"/>
    <n v="234.38124999999999"/>
  </r>
  <r>
    <x v="4580"/>
    <x v="3"/>
    <x v="3"/>
    <x v="4"/>
    <x v="0"/>
    <x v="4560"/>
    <n v="9907.4699999999993"/>
    <n v="3962.99"/>
    <n v="5129.62"/>
    <n v="814.86"/>
    <n v="5944.48"/>
    <n v="0.13707843242806772"/>
    <n v="0.86292156757193228"/>
    <x v="0"/>
    <n v="1415.3528571428571"/>
  </r>
  <r>
    <x v="4581"/>
    <x v="2"/>
    <x v="2"/>
    <x v="3"/>
    <x v="1"/>
    <x v="4561"/>
    <n v="1883.88"/>
    <n v="282.58"/>
    <n v="1253.42"/>
    <n v="347.88"/>
    <n v="1601.3000000000002"/>
    <n v="0.21724848560544555"/>
    <n v="0.78275151439455437"/>
    <x v="0"/>
    <n v="470.97"/>
  </r>
  <r>
    <x v="4582"/>
    <x v="4"/>
    <x v="4"/>
    <x v="5"/>
    <x v="0"/>
    <x v="4562"/>
    <n v="13676.67"/>
    <n v="3692.7"/>
    <n v="5745.71"/>
    <n v="4238.26"/>
    <n v="9983.9700000000012"/>
    <n v="0.42450648389368156"/>
    <n v="0.57549351610631838"/>
    <x v="0"/>
    <n v="1709.58375"/>
  </r>
  <r>
    <x v="4583"/>
    <x v="0"/>
    <x v="0"/>
    <x v="5"/>
    <x v="2"/>
    <x v="4563"/>
    <n v="1746.74"/>
    <n v="174.67"/>
    <n v="857.06"/>
    <n v="715.01"/>
    <n v="1572.07"/>
    <n v="0.45482071409033953"/>
    <n v="0.54517928590966047"/>
    <x v="0"/>
    <n v="218.3425"/>
  </r>
  <r>
    <x v="4584"/>
    <x v="0"/>
    <x v="0"/>
    <x v="5"/>
    <x v="0"/>
    <x v="4564"/>
    <n v="1985.51"/>
    <n v="198.55"/>
    <n v="691.99"/>
    <n v="1094.97"/>
    <n v="1786.96"/>
    <n v="0.61275574159466362"/>
    <n v="0.38724425840533644"/>
    <x v="0"/>
    <n v="248.18875"/>
  </r>
  <r>
    <x v="4585"/>
    <x v="4"/>
    <x v="5"/>
    <x v="4"/>
    <x v="1"/>
    <x v="4565"/>
    <n v="3629.98"/>
    <n v="798.59"/>
    <n v="3444.85"/>
    <n v="-613.47"/>
    <n v="2831.39"/>
    <n v="-0.21666743189740731"/>
    <n v="1.2166639000632198"/>
    <x v="1"/>
    <n v="518.56857142857143"/>
  </r>
  <r>
    <x v="4586"/>
    <x v="2"/>
    <x v="2"/>
    <x v="2"/>
    <x v="1"/>
    <x v="4566"/>
    <n v="512.46"/>
    <n v="76.87"/>
    <n v="486.33"/>
    <n v="-50.73"/>
    <n v="435.59000000000003"/>
    <n v="-0.11646272871278035"/>
    <n v="1.1164856860809476"/>
    <x v="1"/>
    <n v="85.410000000000011"/>
  </r>
  <r>
    <x v="4587"/>
    <x v="1"/>
    <x v="1"/>
    <x v="1"/>
    <x v="1"/>
    <x v="4567"/>
    <n v="4346"/>
    <n v="1086.5"/>
    <n v="2302.7600000000002"/>
    <n v="956.74"/>
    <n v="3259.5"/>
    <n v="0.29352354655622026"/>
    <n v="0.70647645344377974"/>
    <x v="0"/>
    <n v="2173"/>
  </r>
  <r>
    <x v="4588"/>
    <x v="0"/>
    <x v="7"/>
    <x v="2"/>
    <x v="0"/>
    <x v="4568"/>
    <n v="965.48"/>
    <n v="96.55"/>
    <n v="900.27"/>
    <n v="-31.33"/>
    <n v="868.93000000000006"/>
    <n v="-3.6055838790236265E-2"/>
    <n v="1.0360673471971273"/>
    <x v="1"/>
    <n v="160.91333333333333"/>
  </r>
  <r>
    <x v="4589"/>
    <x v="2"/>
    <x v="2"/>
    <x v="0"/>
    <x v="0"/>
    <x v="4569"/>
    <n v="3485.95"/>
    <n v="522.89"/>
    <n v="1183.3"/>
    <n v="1779.76"/>
    <n v="2963.06"/>
    <n v="0.60064932873448396"/>
    <n v="0.39935067126551604"/>
    <x v="0"/>
    <n v="697.18999999999994"/>
  </r>
  <r>
    <x v="4590"/>
    <x v="1"/>
    <x v="1"/>
    <x v="3"/>
    <x v="2"/>
    <x v="4570"/>
    <n v="5923.02"/>
    <n v="1480.75"/>
    <n v="3544.22"/>
    <n v="898.04"/>
    <n v="4442.2700000000004"/>
    <n v="0.2021579057553908"/>
    <n v="0.79783984314325773"/>
    <x v="0"/>
    <n v="1480.7550000000001"/>
  </r>
  <r>
    <x v="4591"/>
    <x v="2"/>
    <x v="2"/>
    <x v="4"/>
    <x v="1"/>
    <x v="4571"/>
    <n v="1748.4"/>
    <n v="262.26"/>
    <n v="1518.84"/>
    <n v="-32.700000000000003"/>
    <n v="1486.14"/>
    <n v="-2.2003310589850215E-2"/>
    <n v="1.0220033105898501"/>
    <x v="1"/>
    <n v="249.77142857142857"/>
  </r>
  <r>
    <x v="4592"/>
    <x v="4"/>
    <x v="4"/>
    <x v="6"/>
    <x v="1"/>
    <x v="4572"/>
    <n v="4657.12"/>
    <n v="1024.57"/>
    <n v="2808.42"/>
    <n v="824.14"/>
    <n v="3632.55"/>
    <n v="0.22687643666295026"/>
    <n v="0.77312631622414008"/>
    <x v="0"/>
    <n v="1552.3733333333332"/>
  </r>
  <r>
    <x v="4593"/>
    <x v="1"/>
    <x v="1"/>
    <x v="7"/>
    <x v="1"/>
    <x v="4573"/>
    <n v="4161.7"/>
    <n v="1040.43"/>
    <n v="1237.5899999999999"/>
    <n v="1883.69"/>
    <n v="3121.2699999999995"/>
    <n v="0.60350113895946211"/>
    <n v="0.39650206486462247"/>
    <x v="0"/>
    <n v="4161.7"/>
  </r>
  <r>
    <x v="4594"/>
    <x v="0"/>
    <x v="0"/>
    <x v="4"/>
    <x v="0"/>
    <x v="4574"/>
    <n v="542.11"/>
    <n v="54.21"/>
    <n v="514.46"/>
    <n v="-26.56"/>
    <n v="487.90000000000003"/>
    <n v="-5.4437384709981544E-2"/>
    <n v="1.0544373847099815"/>
    <x v="1"/>
    <n v="77.444285714285712"/>
  </r>
  <r>
    <x v="4595"/>
    <x v="0"/>
    <x v="0"/>
    <x v="1"/>
    <x v="2"/>
    <x v="4575"/>
    <n v="1530.23"/>
    <n v="153.02000000000001"/>
    <n v="434.26"/>
    <n v="942.94"/>
    <n v="1377.21"/>
    <n v="0.6846740874666899"/>
    <n v="0.31531865147653587"/>
    <x v="0"/>
    <n v="765.11500000000001"/>
  </r>
  <r>
    <x v="4596"/>
    <x v="4"/>
    <x v="5"/>
    <x v="7"/>
    <x v="1"/>
    <x v="4576"/>
    <n v="2984.31"/>
    <n v="656.55"/>
    <n v="1532.8"/>
    <n v="794.96"/>
    <n v="2327.7600000000002"/>
    <n v="0.34151287074268821"/>
    <n v="0.65848712925731168"/>
    <x v="0"/>
    <n v="2984.31"/>
  </r>
  <r>
    <x v="4597"/>
    <x v="0"/>
    <x v="0"/>
    <x v="6"/>
    <x v="2"/>
    <x v="4577"/>
    <n v="972.34"/>
    <n v="97.23"/>
    <n v="533.39"/>
    <n v="341.71"/>
    <n v="875.11"/>
    <n v="0.39047662579561426"/>
    <n v="0.60951194706951128"/>
    <x v="0"/>
    <n v="324.11333333333334"/>
  </r>
  <r>
    <x v="4598"/>
    <x v="4"/>
    <x v="5"/>
    <x v="0"/>
    <x v="0"/>
    <x v="4578"/>
    <n v="2968.79"/>
    <n v="653.13"/>
    <n v="2817.38"/>
    <n v="-501.72"/>
    <n v="2315.66"/>
    <n v="-0.2166639316652704"/>
    <n v="1.2166639316652705"/>
    <x v="1"/>
    <n v="593.75800000000004"/>
  </r>
  <r>
    <x v="4599"/>
    <x v="4"/>
    <x v="5"/>
    <x v="0"/>
    <x v="1"/>
    <x v="4579"/>
    <n v="4505.07"/>
    <n v="991.12"/>
    <n v="3720.94"/>
    <n v="-206.98"/>
    <n v="3513.95"/>
    <n v="-5.8902374820358858E-2"/>
    <n v="1.0589052206206691"/>
    <x v="1"/>
    <n v="901.0139999999999"/>
  </r>
  <r>
    <x v="4600"/>
    <x v="0"/>
    <x v="7"/>
    <x v="6"/>
    <x v="0"/>
    <x v="4580"/>
    <n v="996.15"/>
    <n v="99.62"/>
    <n v="605.78"/>
    <n v="290.76"/>
    <n v="896.53"/>
    <n v="0.32431708922177732"/>
    <n v="0.67569406489464934"/>
    <x v="0"/>
    <n v="332.05"/>
  </r>
  <r>
    <x v="4601"/>
    <x v="2"/>
    <x v="2"/>
    <x v="2"/>
    <x v="0"/>
    <x v="4581"/>
    <n v="4966.3100000000004"/>
    <n v="744.95"/>
    <n v="1454.07"/>
    <n v="2767.3"/>
    <n v="4221.3600000000006"/>
    <n v="0.655547027498247"/>
    <n v="0.34445534140656087"/>
    <x v="0"/>
    <n v="827.71833333333336"/>
  </r>
  <r>
    <x v="4602"/>
    <x v="1"/>
    <x v="1"/>
    <x v="6"/>
    <x v="0"/>
    <x v="4582"/>
    <n v="12491.81"/>
    <n v="3747.54"/>
    <n v="2580.21"/>
    <n v="6164.06"/>
    <n v="8744.27"/>
    <n v="0.70492562558109484"/>
    <n v="0.29507437441890516"/>
    <x v="0"/>
    <n v="4163.9366666666665"/>
  </r>
  <r>
    <x v="4603"/>
    <x v="0"/>
    <x v="0"/>
    <x v="5"/>
    <x v="0"/>
    <x v="4583"/>
    <n v="2463"/>
    <n v="246.3"/>
    <n v="804.92"/>
    <n v="1411.78"/>
    <n v="2216.6999999999998"/>
    <n v="0.63688365588487394"/>
    <n v="0.36311634411512611"/>
    <x v="0"/>
    <n v="307.875"/>
  </r>
  <r>
    <x v="4604"/>
    <x v="1"/>
    <x v="1"/>
    <x v="5"/>
    <x v="0"/>
    <x v="4584"/>
    <n v="7968.38"/>
    <n v="1992.1"/>
    <n v="6135.9"/>
    <n v="-159.61000000000001"/>
    <n v="5976.2800000000007"/>
    <n v="-2.6707249325667471E-2"/>
    <n v="1.0267089226073742"/>
    <x v="1"/>
    <n v="996.04750000000001"/>
  </r>
  <r>
    <x v="4605"/>
    <x v="1"/>
    <x v="1"/>
    <x v="4"/>
    <x v="0"/>
    <x v="4585"/>
    <n v="4419.93"/>
    <n v="1104.98"/>
    <n v="3324"/>
    <n v="-9.0500000000000007"/>
    <n v="3314.9500000000003"/>
    <n v="-2.7300562602754191E-3"/>
    <n v="1.0027300562602752"/>
    <x v="1"/>
    <n v="631.41857142857145"/>
  </r>
  <r>
    <x v="4606"/>
    <x v="2"/>
    <x v="2"/>
    <x v="1"/>
    <x v="1"/>
    <x v="4586"/>
    <n v="1813.89"/>
    <n v="272.08"/>
    <n v="730.92"/>
    <n v="810.89"/>
    <n v="1541.8100000000002"/>
    <n v="0.52593380507325793"/>
    <n v="0.47406619492674185"/>
    <x v="0"/>
    <n v="906.94500000000005"/>
  </r>
  <r>
    <x v="4607"/>
    <x v="4"/>
    <x v="5"/>
    <x v="5"/>
    <x v="0"/>
    <x v="4587"/>
    <n v="9661.68"/>
    <n v="2608.65"/>
    <n v="4110.2"/>
    <n v="2942.83"/>
    <n v="7053.0300000000007"/>
    <n v="0.41724336916190624"/>
    <n v="0.58275663083809359"/>
    <x v="0"/>
    <n v="1207.71"/>
  </r>
  <r>
    <x v="4608"/>
    <x v="3"/>
    <x v="6"/>
    <x v="3"/>
    <x v="2"/>
    <x v="4588"/>
    <n v="5648.13"/>
    <n v="1976.85"/>
    <n v="2951.25"/>
    <n v="720.03"/>
    <n v="3671.28"/>
    <n v="0.19612505720075829"/>
    <n v="0.80387494279924165"/>
    <x v="0"/>
    <n v="1412.0325"/>
  </r>
  <r>
    <x v="4609"/>
    <x v="1"/>
    <x v="1"/>
    <x v="4"/>
    <x v="0"/>
    <x v="4589"/>
    <n v="8597.82"/>
    <n v="2579.35"/>
    <n v="5389.02"/>
    <n v="629.46"/>
    <n v="6018.4699999999993"/>
    <n v="0.10458804314053241"/>
    <n v="0.89541361841132394"/>
    <x v="0"/>
    <n v="1228.26"/>
  </r>
  <r>
    <x v="4610"/>
    <x v="3"/>
    <x v="6"/>
    <x v="4"/>
    <x v="0"/>
    <x v="4590"/>
    <n v="11726.36"/>
    <n v="4690.54"/>
    <n v="4267.04"/>
    <n v="2768.78"/>
    <n v="7035.8200000000006"/>
    <n v="0.39352626985909245"/>
    <n v="0.60647373014090744"/>
    <x v="0"/>
    <n v="1675.1942857142858"/>
  </r>
  <r>
    <x v="4611"/>
    <x v="0"/>
    <x v="0"/>
    <x v="4"/>
    <x v="0"/>
    <x v="4591"/>
    <n v="1982.92"/>
    <n v="198.29"/>
    <n v="1026.1400000000001"/>
    <n v="758.48"/>
    <n v="1784.63"/>
    <n v="0.42500686416792277"/>
    <n v="0.57498753242969136"/>
    <x v="0"/>
    <n v="283.27428571428572"/>
  </r>
  <r>
    <x v="4612"/>
    <x v="3"/>
    <x v="6"/>
    <x v="7"/>
    <x v="1"/>
    <x v="4592"/>
    <n v="4699.8900000000003"/>
    <n v="1644.96"/>
    <n v="1623.17"/>
    <n v="1431.76"/>
    <n v="3054.9300000000003"/>
    <n v="0.46867194993011291"/>
    <n v="0.53132805006988704"/>
    <x v="0"/>
    <n v="4699.8900000000003"/>
  </r>
  <r>
    <x v="4613"/>
    <x v="3"/>
    <x v="3"/>
    <x v="7"/>
    <x v="1"/>
    <x v="4593"/>
    <n v="5913.33"/>
    <n v="2069.66"/>
    <n v="2021.81"/>
    <n v="1821.86"/>
    <n v="3843.67"/>
    <n v="0.47398970254990669"/>
    <n v="0.5260102974500932"/>
    <x v="0"/>
    <n v="5913.33"/>
  </r>
  <r>
    <x v="4614"/>
    <x v="3"/>
    <x v="3"/>
    <x v="0"/>
    <x v="1"/>
    <x v="4594"/>
    <n v="4327.1000000000004"/>
    <n v="1514.48"/>
    <n v="3673.07"/>
    <n v="-860.45"/>
    <n v="2812.6200000000003"/>
    <n v="-0.30592472498951151"/>
    <n v="1.3059247249895114"/>
    <x v="1"/>
    <n v="865.42000000000007"/>
  </r>
  <r>
    <x v="4615"/>
    <x v="4"/>
    <x v="5"/>
    <x v="4"/>
    <x v="0"/>
    <x v="4595"/>
    <n v="7271.1"/>
    <n v="1599.64"/>
    <n v="3749.88"/>
    <n v="1921.57"/>
    <n v="5671.46"/>
    <n v="0.33881399145898938"/>
    <n v="0.66118424532660025"/>
    <x v="0"/>
    <n v="1038.7285714285715"/>
  </r>
  <r>
    <x v="4616"/>
    <x v="0"/>
    <x v="7"/>
    <x v="2"/>
    <x v="0"/>
    <x v="4596"/>
    <n v="2186.2600000000002"/>
    <n v="218.63"/>
    <n v="727.33"/>
    <n v="1240.3"/>
    <n v="1967.63"/>
    <n v="0.63035225118543625"/>
    <n v="0.36964774881456369"/>
    <x v="0"/>
    <n v="364.37666666666672"/>
  </r>
  <r>
    <x v="4617"/>
    <x v="2"/>
    <x v="2"/>
    <x v="5"/>
    <x v="2"/>
    <x v="4597"/>
    <n v="4149.47"/>
    <n v="622.41999999999996"/>
    <n v="1771.78"/>
    <n v="1755.27"/>
    <n v="3527.05"/>
    <n v="0.49765951716023304"/>
    <n v="0.50234048283976696"/>
    <x v="0"/>
    <n v="518.68375000000003"/>
  </r>
  <r>
    <x v="4618"/>
    <x v="1"/>
    <x v="1"/>
    <x v="0"/>
    <x v="2"/>
    <x v="4598"/>
    <n v="3442.8"/>
    <n v="860.7"/>
    <n v="3011.24"/>
    <n v="-429.14"/>
    <n v="2582.1000000000004"/>
    <n v="-0.16619805584601677"/>
    <n v="1.1661980558460165"/>
    <x v="1"/>
    <n v="688.56000000000006"/>
  </r>
  <r>
    <x v="4619"/>
    <x v="4"/>
    <x v="4"/>
    <x v="1"/>
    <x v="1"/>
    <x v="4599"/>
    <n v="2967.37"/>
    <n v="652.82000000000005"/>
    <n v="1752.81"/>
    <n v="561.74"/>
    <n v="2314.5499999999997"/>
    <n v="0.24269944481648703"/>
    <n v="0.75730055518351302"/>
    <x v="0"/>
    <n v="1483.6849999999999"/>
  </r>
  <r>
    <x v="4620"/>
    <x v="1"/>
    <x v="1"/>
    <x v="6"/>
    <x v="2"/>
    <x v="4600"/>
    <n v="11537.48"/>
    <n v="3461.24"/>
    <n v="2106.4299999999998"/>
    <n v="5969.81"/>
    <n v="8076.24"/>
    <n v="0.73918184699810807"/>
    <n v="0.26081815300189198"/>
    <x v="0"/>
    <n v="3845.8266666666664"/>
  </r>
  <r>
    <x v="4621"/>
    <x v="0"/>
    <x v="0"/>
    <x v="7"/>
    <x v="1"/>
    <x v="4511"/>
    <n v="666.24"/>
    <n v="66.62"/>
    <n v="280.45"/>
    <n v="319.17"/>
    <n v="599.62"/>
    <n v="0.53228711517294292"/>
    <n v="0.46771288482705714"/>
    <x v="0"/>
    <n v="666.24"/>
  </r>
  <r>
    <x v="4622"/>
    <x v="3"/>
    <x v="6"/>
    <x v="4"/>
    <x v="0"/>
    <x v="4601"/>
    <n v="7964.35"/>
    <n v="2787.52"/>
    <n v="4910.01"/>
    <n v="266.82"/>
    <n v="5176.83"/>
    <n v="5.1541194128453129E-2"/>
    <n v="0.94845880587154696"/>
    <x v="2"/>
    <n v="1137.7642857142857"/>
  </r>
  <r>
    <x v="4623"/>
    <x v="2"/>
    <x v="2"/>
    <x v="1"/>
    <x v="1"/>
    <x v="4602"/>
    <n v="2580.6799999999998"/>
    <n v="387.1"/>
    <n v="742.99"/>
    <n v="1450.59"/>
    <n v="2193.58"/>
    <n v="0.66128885201360332"/>
    <n v="0.33871114798639668"/>
    <x v="0"/>
    <n v="1290.3399999999999"/>
  </r>
  <r>
    <x v="4624"/>
    <x v="2"/>
    <x v="2"/>
    <x v="0"/>
    <x v="2"/>
    <x v="4603"/>
    <n v="3046.84"/>
    <n v="457.03"/>
    <n v="1472.87"/>
    <n v="1116.94"/>
    <n v="2589.8100000000004"/>
    <n v="0.43128260374313171"/>
    <n v="0.56871739625686812"/>
    <x v="0"/>
    <n v="609.36800000000005"/>
  </r>
  <r>
    <x v="4625"/>
    <x v="1"/>
    <x v="1"/>
    <x v="0"/>
    <x v="2"/>
    <x v="4604"/>
    <n v="3883.57"/>
    <n v="970.89"/>
    <n v="3685.51"/>
    <n v="-772.83"/>
    <n v="2912.6800000000003"/>
    <n v="-0.26533295796311301"/>
    <n v="1.265332957963113"/>
    <x v="1"/>
    <n v="776.71400000000006"/>
  </r>
  <r>
    <x v="4626"/>
    <x v="0"/>
    <x v="0"/>
    <x v="7"/>
    <x v="1"/>
    <x v="4605"/>
    <n v="1155.25"/>
    <n v="115.52"/>
    <n v="287.35000000000002"/>
    <n v="752.37"/>
    <n v="1039.73"/>
    <n v="0.72362055533648162"/>
    <n v="0.27636982678195304"/>
    <x v="0"/>
    <n v="1155.25"/>
  </r>
  <r>
    <x v="4627"/>
    <x v="1"/>
    <x v="1"/>
    <x v="0"/>
    <x v="0"/>
    <x v="4606"/>
    <n v="10364.6"/>
    <n v="3109.38"/>
    <n v="3394.39"/>
    <n v="3860.83"/>
    <n v="7255.22"/>
    <n v="0.53214513136748431"/>
    <n v="0.46785486863251557"/>
    <x v="0"/>
    <n v="2072.92"/>
  </r>
  <r>
    <x v="4628"/>
    <x v="4"/>
    <x v="5"/>
    <x v="2"/>
    <x v="0"/>
    <x v="4607"/>
    <n v="7810.08"/>
    <n v="1718.22"/>
    <n v="3054.78"/>
    <n v="3037.08"/>
    <n v="6091.86"/>
    <n v="0.49854724172912707"/>
    <n v="0.50145275827087299"/>
    <x v="0"/>
    <n v="1301.68"/>
  </r>
  <r>
    <x v="4629"/>
    <x v="2"/>
    <x v="2"/>
    <x v="0"/>
    <x v="1"/>
    <x v="4608"/>
    <n v="2568.86"/>
    <n v="385.33"/>
    <n v="1242.4000000000001"/>
    <n v="941.14"/>
    <n v="2183.5300000000002"/>
    <n v="0.43101766405774133"/>
    <n v="0.56898691568240412"/>
    <x v="0"/>
    <n v="513.77200000000005"/>
  </r>
  <r>
    <x v="4630"/>
    <x v="2"/>
    <x v="2"/>
    <x v="3"/>
    <x v="0"/>
    <x v="4609"/>
    <n v="3144.34"/>
    <n v="471.65"/>
    <n v="1285.54"/>
    <n v="1387.15"/>
    <n v="2672.69"/>
    <n v="0.51900893856002761"/>
    <n v="0.48099106143997244"/>
    <x v="0"/>
    <n v="786.08500000000004"/>
  </r>
  <r>
    <x v="4631"/>
    <x v="3"/>
    <x v="6"/>
    <x v="5"/>
    <x v="0"/>
    <x v="4610"/>
    <n v="4591.91"/>
    <n v="1607.17"/>
    <n v="4298.6499999999996"/>
    <n v="-1313.91"/>
    <n v="2984.74"/>
    <n v="-0.44020919745103432"/>
    <n v="1.4402091974510343"/>
    <x v="1"/>
    <n v="573.98874999999998"/>
  </r>
  <r>
    <x v="4632"/>
    <x v="0"/>
    <x v="7"/>
    <x v="6"/>
    <x v="2"/>
    <x v="4611"/>
    <n v="1930.66"/>
    <n v="193.07"/>
    <n v="400.06"/>
    <n v="1337.53"/>
    <n v="1737.5900000000001"/>
    <n v="0.7697615663073567"/>
    <n v="0.23023843369264324"/>
    <x v="0"/>
    <n v="643.5533333333334"/>
  </r>
  <r>
    <x v="4633"/>
    <x v="1"/>
    <x v="1"/>
    <x v="0"/>
    <x v="0"/>
    <x v="4612"/>
    <n v="6796.4"/>
    <n v="1699.1"/>
    <n v="3231.35"/>
    <n v="1865.96"/>
    <n v="5097.2999999999993"/>
    <n v="0.36606831067427859"/>
    <n v="0.63393365114864741"/>
    <x v="0"/>
    <n v="1359.28"/>
  </r>
  <r>
    <x v="4634"/>
    <x v="4"/>
    <x v="4"/>
    <x v="5"/>
    <x v="1"/>
    <x v="4613"/>
    <n v="4294.33"/>
    <n v="944.75"/>
    <n v="4075.32"/>
    <n v="-725.74"/>
    <n v="3349.58"/>
    <n v="-0.21666597006191821"/>
    <n v="1.2166659700619182"/>
    <x v="1"/>
    <n v="536.79124999999999"/>
  </r>
  <r>
    <x v="4635"/>
    <x v="4"/>
    <x v="4"/>
    <x v="5"/>
    <x v="0"/>
    <x v="4614"/>
    <n v="2805.17"/>
    <n v="617.14"/>
    <n v="2662.1"/>
    <n v="-474.07"/>
    <n v="2188.0300000000002"/>
    <n v="-0.21666521939827149"/>
    <n v="1.2166652193982714"/>
    <x v="1"/>
    <n v="350.64625000000001"/>
  </r>
  <r>
    <x v="4636"/>
    <x v="2"/>
    <x v="2"/>
    <x v="3"/>
    <x v="1"/>
    <x v="4615"/>
    <n v="1802.21"/>
    <n v="270.33"/>
    <n v="1429.53"/>
    <n v="102.35"/>
    <n v="1531.88"/>
    <n v="6.681332741467999E-2"/>
    <n v="0.93318667258531995"/>
    <x v="2"/>
    <n v="450.55250000000001"/>
  </r>
  <r>
    <x v="4637"/>
    <x v="0"/>
    <x v="0"/>
    <x v="1"/>
    <x v="1"/>
    <x v="4616"/>
    <n v="111.54"/>
    <n v="11.15"/>
    <n v="105.85"/>
    <n v="-5.47"/>
    <n v="100.39"/>
    <n v="-5.4487498754856062E-2"/>
    <n v="1.054387887239765"/>
    <x v="1"/>
    <n v="55.77"/>
  </r>
  <r>
    <x v="4638"/>
    <x v="2"/>
    <x v="2"/>
    <x v="0"/>
    <x v="2"/>
    <x v="4617"/>
    <n v="3199.37"/>
    <n v="479.91"/>
    <n v="1068.82"/>
    <n v="1650.64"/>
    <n v="2719.46"/>
    <n v="0.60697344325711722"/>
    <n v="0.39302655674288273"/>
    <x v="0"/>
    <n v="639.87400000000002"/>
  </r>
  <r>
    <x v="4639"/>
    <x v="0"/>
    <x v="0"/>
    <x v="2"/>
    <x v="2"/>
    <x v="4618"/>
    <n v="726.72"/>
    <n v="72.67"/>
    <n v="561.36"/>
    <n v="92.69"/>
    <n v="654.05000000000007"/>
    <n v="0.14171699411359986"/>
    <n v="0.85828300588640005"/>
    <x v="0"/>
    <n v="121.12"/>
  </r>
  <r>
    <x v="4640"/>
    <x v="4"/>
    <x v="5"/>
    <x v="1"/>
    <x v="1"/>
    <x v="4619"/>
    <n v="7026.23"/>
    <n v="1545.77"/>
    <n v="1871.02"/>
    <n v="3609.44"/>
    <n v="5480.4599999999991"/>
    <n v="0.65860165022644102"/>
    <n v="0.34139834977355921"/>
    <x v="0"/>
    <n v="3513.1149999999998"/>
  </r>
  <r>
    <x v="4641"/>
    <x v="2"/>
    <x v="2"/>
    <x v="5"/>
    <x v="0"/>
    <x v="4620"/>
    <n v="5284.97"/>
    <n v="792.75"/>
    <n v="1870.26"/>
    <n v="2621.97"/>
    <n v="4492.22"/>
    <n v="0.58366909902008357"/>
    <n v="0.41633312705076775"/>
    <x v="0"/>
    <n v="660.62125000000003"/>
  </r>
  <r>
    <x v="4642"/>
    <x v="3"/>
    <x v="3"/>
    <x v="5"/>
    <x v="0"/>
    <x v="4621"/>
    <n v="6069.7"/>
    <n v="2124.39"/>
    <n v="5125.16"/>
    <n v="-1179.8599999999999"/>
    <n v="3945.31"/>
    <n v="-0.29905381326182223"/>
    <n v="1.2990512786067507"/>
    <x v="1"/>
    <n v="758.71249999999998"/>
  </r>
  <r>
    <x v="4643"/>
    <x v="4"/>
    <x v="5"/>
    <x v="4"/>
    <x v="0"/>
    <x v="4622"/>
    <n v="9496.59"/>
    <n v="2564.08"/>
    <n v="3345.76"/>
    <n v="3586.75"/>
    <n v="6932.51"/>
    <n v="0.51738115055008937"/>
    <n v="0.48261884944991068"/>
    <x v="0"/>
    <n v="1356.6557142857143"/>
  </r>
  <r>
    <x v="4644"/>
    <x v="2"/>
    <x v="2"/>
    <x v="0"/>
    <x v="0"/>
    <x v="4623"/>
    <n v="4483.74"/>
    <n v="672.56"/>
    <n v="1049.8699999999999"/>
    <n v="2761.31"/>
    <n v="3811.18"/>
    <n v="0.72452888606678245"/>
    <n v="0.27547111393321749"/>
    <x v="0"/>
    <n v="896.74799999999993"/>
  </r>
  <r>
    <x v="4645"/>
    <x v="3"/>
    <x v="3"/>
    <x v="7"/>
    <x v="1"/>
    <x v="4624"/>
    <n v="3899.53"/>
    <n v="1364.84"/>
    <n v="1275.3"/>
    <n v="1259.3900000000001"/>
    <n v="2534.6900000000005"/>
    <n v="0.49686154914407671"/>
    <n v="0.50313845085592313"/>
    <x v="0"/>
    <n v="3899.53"/>
  </r>
  <r>
    <x v="4646"/>
    <x v="3"/>
    <x v="6"/>
    <x v="3"/>
    <x v="2"/>
    <x v="4625"/>
    <n v="1580.19"/>
    <n v="553.07000000000005"/>
    <n v="1499.6"/>
    <n v="-472.48"/>
    <n v="1027.1199999999999"/>
    <n v="-0.46000467326115746"/>
    <n v="1.4600046732611576"/>
    <x v="1"/>
    <n v="395.04750000000001"/>
  </r>
  <r>
    <x v="4647"/>
    <x v="0"/>
    <x v="0"/>
    <x v="3"/>
    <x v="2"/>
    <x v="4626"/>
    <n v="1329.84"/>
    <n v="132.97999999999999"/>
    <n v="711.7"/>
    <n v="485.16"/>
    <n v="1196.8599999999999"/>
    <n v="0.4053606938154839"/>
    <n v="0.59463930618451621"/>
    <x v="0"/>
    <n v="332.46"/>
  </r>
  <r>
    <x v="4648"/>
    <x v="2"/>
    <x v="2"/>
    <x v="7"/>
    <x v="1"/>
    <x v="4627"/>
    <n v="891.28"/>
    <n v="133.69"/>
    <n v="486.87"/>
    <n v="270.72000000000003"/>
    <n v="757.58999999999992"/>
    <n v="0.35734368193877963"/>
    <n v="0.64265631806122048"/>
    <x v="0"/>
    <n v="891.28"/>
  </r>
  <r>
    <x v="4649"/>
    <x v="2"/>
    <x v="2"/>
    <x v="6"/>
    <x v="1"/>
    <x v="4628"/>
    <n v="492.29"/>
    <n v="73.84"/>
    <n v="467.18"/>
    <n v="-48.74"/>
    <n v="418.45000000000005"/>
    <n v="-0.1164774764010037"/>
    <n v="1.1164535786832357"/>
    <x v="1"/>
    <n v="164.09666666666666"/>
  </r>
  <r>
    <x v="4650"/>
    <x v="2"/>
    <x v="2"/>
    <x v="5"/>
    <x v="0"/>
    <x v="4629"/>
    <n v="1160.57"/>
    <n v="174.09"/>
    <n v="1101.3800000000001"/>
    <n v="-114.9"/>
    <n v="986.4799999999999"/>
    <n v="-0.11647473846403375"/>
    <n v="1.1164747384640339"/>
    <x v="1"/>
    <n v="145.07124999999999"/>
  </r>
  <r>
    <x v="4651"/>
    <x v="4"/>
    <x v="5"/>
    <x v="4"/>
    <x v="0"/>
    <x v="4630"/>
    <n v="7624.11"/>
    <n v="1677.31"/>
    <n v="5040.7"/>
    <n v="906.1"/>
    <n v="5946.7999999999993"/>
    <n v="0.15236765991793907"/>
    <n v="0.84763234008206101"/>
    <x v="0"/>
    <n v="1089.1585714285713"/>
  </r>
  <r>
    <x v="4652"/>
    <x v="2"/>
    <x v="2"/>
    <x v="2"/>
    <x v="0"/>
    <x v="4631"/>
    <n v="3408.41"/>
    <n v="511.26"/>
    <n v="1870.31"/>
    <n v="1026.8399999999999"/>
    <n v="2897.1499999999996"/>
    <n v="0.35443107881883923"/>
    <n v="0.64556892118116083"/>
    <x v="0"/>
    <n v="568.06833333333327"/>
  </r>
  <r>
    <x v="4653"/>
    <x v="3"/>
    <x v="3"/>
    <x v="3"/>
    <x v="2"/>
    <x v="4632"/>
    <n v="4240.8900000000003"/>
    <n v="1484.31"/>
    <n v="2737.24"/>
    <n v="19.329999999999998"/>
    <n v="2756.5800000000004"/>
    <n v="7.0123123580668788E-3"/>
    <n v="0.99298405995835393"/>
    <x v="2"/>
    <n v="1060.2225000000001"/>
  </r>
  <r>
    <x v="4654"/>
    <x v="3"/>
    <x v="6"/>
    <x v="1"/>
    <x v="2"/>
    <x v="4633"/>
    <n v="9370.36"/>
    <n v="3748.15"/>
    <n v="1944.66"/>
    <n v="3677.56"/>
    <n v="5622.2100000000009"/>
    <n v="0.65411288443512416"/>
    <n v="0.34588889422486885"/>
    <x v="0"/>
    <n v="4685.18"/>
  </r>
  <r>
    <x v="4655"/>
    <x v="0"/>
    <x v="0"/>
    <x v="5"/>
    <x v="2"/>
    <x v="4634"/>
    <n v="1544.32"/>
    <n v="154.43"/>
    <n v="854.79"/>
    <n v="535.1"/>
    <n v="1389.8899999999999"/>
    <n v="0.38499449596730684"/>
    <n v="0.61500550403269327"/>
    <x v="0"/>
    <n v="193.04"/>
  </r>
  <r>
    <x v="4656"/>
    <x v="1"/>
    <x v="1"/>
    <x v="2"/>
    <x v="0"/>
    <x v="4635"/>
    <n v="7632.23"/>
    <n v="1908.06"/>
    <n v="3932.28"/>
    <n v="1791.89"/>
    <n v="5724.17"/>
    <n v="0.31303927032216028"/>
    <n v="0.68696072967783983"/>
    <x v="0"/>
    <n v="1272.0383333333332"/>
  </r>
  <r>
    <x v="4657"/>
    <x v="2"/>
    <x v="2"/>
    <x v="3"/>
    <x v="0"/>
    <x v="4636"/>
    <n v="4025.22"/>
    <n v="603.78"/>
    <n v="1257.8599999999999"/>
    <n v="2163.58"/>
    <n v="3421.4399999999996"/>
    <n v="0.63235947437336326"/>
    <n v="0.36764052562663674"/>
    <x v="0"/>
    <n v="1006.3049999999999"/>
  </r>
  <r>
    <x v="4658"/>
    <x v="4"/>
    <x v="5"/>
    <x v="4"/>
    <x v="0"/>
    <x v="4637"/>
    <n v="10582.3"/>
    <n v="2857.22"/>
    <n v="4190.01"/>
    <n v="3535.07"/>
    <n v="7725.08"/>
    <n v="0.4576095004841374"/>
    <n v="0.5423904995158626"/>
    <x v="0"/>
    <n v="1511.7571428571428"/>
  </r>
  <r>
    <x v="4659"/>
    <x v="0"/>
    <x v="7"/>
    <x v="6"/>
    <x v="1"/>
    <x v="4638"/>
    <n v="1213.76"/>
    <n v="121.38"/>
    <n v="603.05999999999995"/>
    <n v="489.32"/>
    <n v="1092.3800000000001"/>
    <n v="0.44793936176055948"/>
    <n v="0.5520606382394404"/>
    <x v="0"/>
    <n v="404.58666666666664"/>
  </r>
  <r>
    <x v="4660"/>
    <x v="1"/>
    <x v="1"/>
    <x v="4"/>
    <x v="0"/>
    <x v="4639"/>
    <n v="7580.36"/>
    <n v="1895.09"/>
    <n v="3431.14"/>
    <n v="2254.13"/>
    <n v="5685.2699999999995"/>
    <n v="0.39648600682113605"/>
    <n v="0.60351399317886401"/>
    <x v="0"/>
    <n v="1082.9085714285713"/>
  </r>
  <r>
    <x v="4661"/>
    <x v="4"/>
    <x v="5"/>
    <x v="1"/>
    <x v="1"/>
    <x v="4640"/>
    <n v="4366.7"/>
    <n v="960.67"/>
    <n v="2302.4899999999998"/>
    <n v="1103.53"/>
    <n v="3406.0299999999997"/>
    <n v="0.32399303588048256"/>
    <n v="0.67600402815007499"/>
    <x v="0"/>
    <n v="2183.35"/>
  </r>
  <r>
    <x v="4662"/>
    <x v="1"/>
    <x v="1"/>
    <x v="4"/>
    <x v="0"/>
    <x v="4641"/>
    <n v="8327.76"/>
    <n v="2498.33"/>
    <n v="3992.75"/>
    <n v="1836.68"/>
    <n v="5829.43"/>
    <n v="0.31507025558244972"/>
    <n v="0.68492974441755028"/>
    <x v="0"/>
    <n v="1189.68"/>
  </r>
  <r>
    <x v="4663"/>
    <x v="3"/>
    <x v="6"/>
    <x v="2"/>
    <x v="2"/>
    <x v="4642"/>
    <n v="12426.71"/>
    <n v="4970.6899999999996"/>
    <n v="3839.22"/>
    <n v="3616.81"/>
    <n v="7456.0199999999995"/>
    <n v="0.48508587691556626"/>
    <n v="0.51491546428255286"/>
    <x v="0"/>
    <n v="2071.1183333333333"/>
  </r>
  <r>
    <x v="4664"/>
    <x v="3"/>
    <x v="3"/>
    <x v="5"/>
    <x v="1"/>
    <x v="4643"/>
    <n v="7226.51"/>
    <n v="2529.2800000000002"/>
    <n v="5660.88"/>
    <n v="-963.64"/>
    <n v="4697.2299999999996"/>
    <n v="-0.20515069519695653"/>
    <n v="1.2051528241112317"/>
    <x v="1"/>
    <n v="903.31375000000003"/>
  </r>
  <r>
    <x v="4665"/>
    <x v="0"/>
    <x v="7"/>
    <x v="1"/>
    <x v="2"/>
    <x v="4644"/>
    <n v="1163.81"/>
    <n v="116.38"/>
    <n v="488.75"/>
    <n v="558.67999999999995"/>
    <n v="1047.4299999999998"/>
    <n v="0.53338170569871024"/>
    <n v="0.46661829430128987"/>
    <x v="0"/>
    <n v="581.90499999999997"/>
  </r>
  <r>
    <x v="4666"/>
    <x v="4"/>
    <x v="5"/>
    <x v="5"/>
    <x v="0"/>
    <x v="4645"/>
    <n v="8113.56"/>
    <n v="2190.66"/>
    <n v="5164.83"/>
    <n v="758.08"/>
    <n v="5922.9000000000005"/>
    <n v="0.12799135558594607"/>
    <n v="0.87201033277617379"/>
    <x v="0"/>
    <n v="1014.1950000000001"/>
  </r>
  <r>
    <x v="4667"/>
    <x v="1"/>
    <x v="1"/>
    <x v="7"/>
    <x v="1"/>
    <x v="4646"/>
    <n v="4133.78"/>
    <n v="1033.45"/>
    <n v="1860.31"/>
    <n v="1240.03"/>
    <n v="3100.33"/>
    <n v="0.39996710027642218"/>
    <n v="0.60003612518667371"/>
    <x v="0"/>
    <n v="4133.78"/>
  </r>
  <r>
    <x v="4668"/>
    <x v="0"/>
    <x v="7"/>
    <x v="0"/>
    <x v="2"/>
    <x v="4647"/>
    <n v="1222.76"/>
    <n v="122.28"/>
    <n v="750.28"/>
    <n v="350.2"/>
    <n v="1100.48"/>
    <n v="0.31822477464379179"/>
    <n v="0.68177522535620816"/>
    <x v="0"/>
    <n v="244.55199999999999"/>
  </r>
  <r>
    <x v="4669"/>
    <x v="2"/>
    <x v="2"/>
    <x v="7"/>
    <x v="1"/>
    <x v="4648"/>
    <n v="912.5"/>
    <n v="136.87"/>
    <n v="555.85"/>
    <n v="219.77"/>
    <n v="775.63"/>
    <n v="0.28334386240862269"/>
    <n v="0.71664324484612507"/>
    <x v="0"/>
    <n v="912.5"/>
  </r>
  <r>
    <x v="4670"/>
    <x v="0"/>
    <x v="7"/>
    <x v="2"/>
    <x v="0"/>
    <x v="4649"/>
    <n v="1654.17"/>
    <n v="165.42"/>
    <n v="852.83"/>
    <n v="635.91999999999996"/>
    <n v="1488.75"/>
    <n v="0.42715029387069686"/>
    <n v="0.57284970612930308"/>
    <x v="0"/>
    <n v="275.69499999999999"/>
  </r>
  <r>
    <x v="4671"/>
    <x v="4"/>
    <x v="4"/>
    <x v="0"/>
    <x v="0"/>
    <x v="4650"/>
    <n v="5397.93"/>
    <n v="1187.54"/>
    <n v="3812.14"/>
    <n v="398.25"/>
    <n v="4210.3900000000003"/>
    <n v="9.458743726828156E-2"/>
    <n v="0.90541256273171833"/>
    <x v="2"/>
    <n v="1079.586"/>
  </r>
  <r>
    <x v="4672"/>
    <x v="4"/>
    <x v="5"/>
    <x v="7"/>
    <x v="1"/>
    <x v="4651"/>
    <n v="2813.14"/>
    <n v="618.89"/>
    <n v="1568.06"/>
    <n v="626.19000000000005"/>
    <n v="2194.25"/>
    <n v="0.2853776916942008"/>
    <n v="0.7146223083057992"/>
    <x v="0"/>
    <n v="2813.14"/>
  </r>
  <r>
    <x v="4673"/>
    <x v="3"/>
    <x v="6"/>
    <x v="0"/>
    <x v="0"/>
    <x v="4652"/>
    <n v="6320.82"/>
    <n v="2212.29"/>
    <n v="3702.78"/>
    <n v="405.76"/>
    <n v="4108.53"/>
    <n v="9.8760383884260311E-2"/>
    <n v="0.90124205007630476"/>
    <x v="2"/>
    <n v="1264.164"/>
  </r>
  <r>
    <x v="4674"/>
    <x v="1"/>
    <x v="1"/>
    <x v="3"/>
    <x v="1"/>
    <x v="4653"/>
    <n v="3131.64"/>
    <n v="782.91"/>
    <n v="2971.93"/>
    <n v="-623.20000000000005"/>
    <n v="2348.73"/>
    <n v="-0.26533488310704084"/>
    <n v="1.2653348831070408"/>
    <x v="1"/>
    <n v="782.91"/>
  </r>
  <r>
    <x v="4675"/>
    <x v="0"/>
    <x v="7"/>
    <x v="4"/>
    <x v="2"/>
    <x v="4654"/>
    <n v="1435.43"/>
    <n v="143.54"/>
    <n v="980.57"/>
    <n v="311.32"/>
    <n v="1291.8900000000001"/>
    <n v="0.24098026921796745"/>
    <n v="0.75901973078203255"/>
    <x v="0"/>
    <n v="205.06142857142859"/>
  </r>
  <r>
    <x v="4676"/>
    <x v="0"/>
    <x v="7"/>
    <x v="1"/>
    <x v="1"/>
    <x v="4655"/>
    <n v="680.01"/>
    <n v="68"/>
    <n v="360.83"/>
    <n v="251.17"/>
    <n v="612.01"/>
    <n v="0.41040179082041139"/>
    <n v="0.58958186957729453"/>
    <x v="0"/>
    <n v="340.005"/>
  </r>
  <r>
    <x v="4677"/>
    <x v="0"/>
    <x v="7"/>
    <x v="0"/>
    <x v="0"/>
    <x v="4656"/>
    <n v="1712.83"/>
    <n v="171.28"/>
    <n v="768.56"/>
    <n v="772.99"/>
    <n v="1541.55"/>
    <n v="0.50143686549252375"/>
    <n v="0.49856313450747625"/>
    <x v="0"/>
    <n v="342.56599999999997"/>
  </r>
  <r>
    <x v="4678"/>
    <x v="3"/>
    <x v="6"/>
    <x v="3"/>
    <x v="0"/>
    <x v="4657"/>
    <n v="6842.44"/>
    <n v="2394.85"/>
    <n v="3685.18"/>
    <n v="762.4"/>
    <n v="4447.59"/>
    <n v="0.17141867843034092"/>
    <n v="0.82857907316097024"/>
    <x v="0"/>
    <n v="1710.61"/>
  </r>
  <r>
    <x v="4679"/>
    <x v="0"/>
    <x v="0"/>
    <x v="4"/>
    <x v="0"/>
    <x v="4658"/>
    <n v="1536.51"/>
    <n v="153.65"/>
    <n v="714.76"/>
    <n v="668.09"/>
    <n v="1382.86"/>
    <n v="0.48312193569848"/>
    <n v="0.51687083291150226"/>
    <x v="0"/>
    <n v="219.50142857142856"/>
  </r>
  <r>
    <x v="4680"/>
    <x v="1"/>
    <x v="1"/>
    <x v="4"/>
    <x v="2"/>
    <x v="4659"/>
    <n v="7055.47"/>
    <n v="1763.87"/>
    <n v="4908.38"/>
    <n v="383.22"/>
    <n v="5291.6"/>
    <n v="7.2420439942550457E-2"/>
    <n v="0.92757956005744946"/>
    <x v="2"/>
    <n v="1007.9242857142857"/>
  </r>
  <r>
    <x v="4681"/>
    <x v="3"/>
    <x v="6"/>
    <x v="6"/>
    <x v="1"/>
    <x v="4660"/>
    <n v="3587.09"/>
    <n v="1255.48"/>
    <n v="2206.85"/>
    <n v="124.76"/>
    <n v="2331.61"/>
    <n v="5.3508090975763527E-2"/>
    <n v="0.94649190902423641"/>
    <x v="2"/>
    <n v="1195.6966666666667"/>
  </r>
  <r>
    <x v="4682"/>
    <x v="3"/>
    <x v="3"/>
    <x v="5"/>
    <x v="1"/>
    <x v="4661"/>
    <n v="2835.37"/>
    <n v="992.38"/>
    <n v="2690.77"/>
    <n v="-847.78"/>
    <n v="1842.9899999999998"/>
    <n v="-0.46000249594409087"/>
    <n v="1.4600024959440909"/>
    <x v="1"/>
    <n v="354.42124999999999"/>
  </r>
  <r>
    <x v="4683"/>
    <x v="4"/>
    <x v="5"/>
    <x v="7"/>
    <x v="1"/>
    <x v="4662"/>
    <n v="4940.47"/>
    <n v="1086.9000000000001"/>
    <n v="1602.62"/>
    <n v="2250.9499999999998"/>
    <n v="3853.57"/>
    <n v="0.58412069846921155"/>
    <n v="0.41587930153078828"/>
    <x v="0"/>
    <n v="4940.47"/>
  </r>
  <r>
    <x v="4684"/>
    <x v="1"/>
    <x v="1"/>
    <x v="6"/>
    <x v="1"/>
    <x v="4663"/>
    <n v="3042.04"/>
    <n v="760.51"/>
    <n v="2886.89"/>
    <n v="-605.37"/>
    <n v="2281.5299999999997"/>
    <n v="-0.26533510407489713"/>
    <n v="1.2653307210512246"/>
    <x v="1"/>
    <n v="1014.0133333333333"/>
  </r>
  <r>
    <x v="4685"/>
    <x v="4"/>
    <x v="4"/>
    <x v="5"/>
    <x v="0"/>
    <x v="4664"/>
    <n v="7658.65"/>
    <n v="1684.9"/>
    <n v="3449.36"/>
    <n v="2524.39"/>
    <n v="5973.75"/>
    <n v="0.42258045616237705"/>
    <n v="0.57741954383762295"/>
    <x v="0"/>
    <n v="957.33124999999995"/>
  </r>
  <r>
    <x v="4686"/>
    <x v="4"/>
    <x v="4"/>
    <x v="5"/>
    <x v="0"/>
    <x v="4665"/>
    <n v="1599.6"/>
    <n v="351.91"/>
    <n v="1518.02"/>
    <n v="-270.33"/>
    <n v="1247.6899999999998"/>
    <n v="-0.21666439580344479"/>
    <n v="1.2166643958034449"/>
    <x v="1"/>
    <n v="199.95"/>
  </r>
  <r>
    <x v="4687"/>
    <x v="3"/>
    <x v="3"/>
    <x v="2"/>
    <x v="0"/>
    <x v="4666"/>
    <n v="10290.69"/>
    <n v="4116.28"/>
    <n v="4128.5200000000004"/>
    <n v="2045.89"/>
    <n v="6174.4100000000008"/>
    <n v="0.33134987796404836"/>
    <n v="0.66865012203595164"/>
    <x v="0"/>
    <n v="1715.115"/>
  </r>
  <r>
    <x v="4688"/>
    <x v="3"/>
    <x v="6"/>
    <x v="3"/>
    <x v="0"/>
    <x v="4667"/>
    <n v="6149.63"/>
    <n v="2152.37"/>
    <n v="3765.3"/>
    <n v="231.96"/>
    <n v="3997.26"/>
    <n v="5.802975037900962E-2"/>
    <n v="0.94197024962099041"/>
    <x v="2"/>
    <n v="1537.4075"/>
  </r>
  <r>
    <x v="4689"/>
    <x v="0"/>
    <x v="7"/>
    <x v="6"/>
    <x v="0"/>
    <x v="4668"/>
    <n v="1721.54"/>
    <n v="172.15"/>
    <n v="574.67999999999995"/>
    <n v="974.71"/>
    <n v="1549.3899999999999"/>
    <n v="0.62909273972337509"/>
    <n v="0.37090726027662502"/>
    <x v="0"/>
    <n v="573.84666666666669"/>
  </r>
  <r>
    <x v="4690"/>
    <x v="0"/>
    <x v="0"/>
    <x v="6"/>
    <x v="1"/>
    <x v="4669"/>
    <n v="892.86"/>
    <n v="89.29"/>
    <n v="583.08000000000004"/>
    <n v="220.5"/>
    <n v="803.57"/>
    <n v="0.27440048782308946"/>
    <n v="0.72561195664347844"/>
    <x v="0"/>
    <n v="297.62"/>
  </r>
  <r>
    <x v="4691"/>
    <x v="2"/>
    <x v="2"/>
    <x v="5"/>
    <x v="1"/>
    <x v="4670"/>
    <n v="2174.3000000000002"/>
    <n v="326.14"/>
    <n v="2063.41"/>
    <n v="-215.26"/>
    <n v="1848.1600000000003"/>
    <n v="-0.11647259977491124"/>
    <n v="1.116467188987966"/>
    <x v="1"/>
    <n v="271.78750000000002"/>
  </r>
  <r>
    <x v="4692"/>
    <x v="4"/>
    <x v="4"/>
    <x v="4"/>
    <x v="0"/>
    <x v="4671"/>
    <n v="5642.13"/>
    <n v="1241.27"/>
    <n v="4962.0200000000004"/>
    <n v="-561.16"/>
    <n v="4400.8600000000006"/>
    <n v="-0.12751144094563333"/>
    <n v="1.1275114409456333"/>
    <x v="1"/>
    <n v="806.01857142857148"/>
  </r>
  <r>
    <x v="4693"/>
    <x v="2"/>
    <x v="2"/>
    <x v="3"/>
    <x v="0"/>
    <x v="4672"/>
    <n v="2207.96"/>
    <n v="331.19"/>
    <n v="941.84"/>
    <n v="934.93"/>
    <n v="1876.77"/>
    <n v="0.49815907117014868"/>
    <n v="0.50184092882985132"/>
    <x v="0"/>
    <n v="551.99"/>
  </r>
  <r>
    <x v="4694"/>
    <x v="3"/>
    <x v="6"/>
    <x v="4"/>
    <x v="0"/>
    <x v="4673"/>
    <n v="8715.7900000000009"/>
    <n v="3486.32"/>
    <n v="4106.0600000000004"/>
    <n v="1123.4100000000001"/>
    <n v="5229.4700000000012"/>
    <n v="0.21482291704513073"/>
    <n v="0.7851770829548691"/>
    <x v="0"/>
    <n v="1245.1128571428574"/>
  </r>
  <r>
    <x v="4695"/>
    <x v="0"/>
    <x v="7"/>
    <x v="1"/>
    <x v="1"/>
    <x v="4674"/>
    <n v="1274.53"/>
    <n v="127.45"/>
    <n v="340.38"/>
    <n v="806.7"/>
    <n v="1147.08"/>
    <n v="0.703263939742651"/>
    <n v="0.29673606025734911"/>
    <x v="0"/>
    <n v="637.26499999999999"/>
  </r>
  <r>
    <x v="4696"/>
    <x v="0"/>
    <x v="7"/>
    <x v="0"/>
    <x v="1"/>
    <x v="4675"/>
    <n v="1310.3"/>
    <n v="131.03"/>
    <n v="747.27"/>
    <n v="432"/>
    <n v="1179.27"/>
    <n v="0.36632832175837593"/>
    <n v="0.63367167824162407"/>
    <x v="0"/>
    <n v="262.06"/>
  </r>
  <r>
    <x v="4697"/>
    <x v="0"/>
    <x v="0"/>
    <x v="2"/>
    <x v="0"/>
    <x v="4676"/>
    <n v="2614.42"/>
    <n v="261.44"/>
    <n v="606.69000000000005"/>
    <n v="1746.29"/>
    <n v="2352.98"/>
    <n v="0.74216100434342835"/>
    <n v="0.2578389956565717"/>
    <x v="0"/>
    <n v="435.73666666666668"/>
  </r>
  <r>
    <x v="4698"/>
    <x v="2"/>
    <x v="2"/>
    <x v="2"/>
    <x v="0"/>
    <x v="4677"/>
    <n v="2884.84"/>
    <n v="432.73"/>
    <n v="1236.7"/>
    <n v="1215.42"/>
    <n v="2452.11"/>
    <n v="0.49566291887394937"/>
    <n v="0.50434115924652645"/>
    <x v="0"/>
    <n v="480.80666666666667"/>
  </r>
  <r>
    <x v="4699"/>
    <x v="3"/>
    <x v="3"/>
    <x v="7"/>
    <x v="1"/>
    <x v="4678"/>
    <n v="5278.02"/>
    <n v="1847.31"/>
    <n v="2044.16"/>
    <n v="1386.55"/>
    <n v="3430.7100000000005"/>
    <n v="0.40415832291274978"/>
    <n v="0.59584167708725011"/>
    <x v="0"/>
    <n v="5278.02"/>
  </r>
  <r>
    <x v="4700"/>
    <x v="0"/>
    <x v="7"/>
    <x v="4"/>
    <x v="0"/>
    <x v="4679"/>
    <n v="1655.53"/>
    <n v="165.55"/>
    <n v="929.88"/>
    <n v="560.09"/>
    <n v="1489.98"/>
    <n v="0.37590437455536319"/>
    <n v="0.62408891394515364"/>
    <x v="0"/>
    <n v="236.50428571428571"/>
  </r>
  <r>
    <x v="4701"/>
    <x v="3"/>
    <x v="3"/>
    <x v="0"/>
    <x v="2"/>
    <x v="4680"/>
    <n v="6274.8"/>
    <n v="2196.1799999999998"/>
    <n v="4373.25"/>
    <n v="-294.63"/>
    <n v="4078.6200000000003"/>
    <n v="-7.223766862321078E-2"/>
    <n v="1.0722376686232107"/>
    <x v="1"/>
    <n v="1254.96"/>
  </r>
  <r>
    <x v="4702"/>
    <x v="1"/>
    <x v="1"/>
    <x v="5"/>
    <x v="0"/>
    <x v="4681"/>
    <n v="13110.85"/>
    <n v="3933.25"/>
    <n v="3896.73"/>
    <n v="5280.86"/>
    <n v="9177.6"/>
    <n v="0.57540751394700129"/>
    <n v="0.42459139644351462"/>
    <x v="0"/>
    <n v="1638.85625"/>
  </r>
  <r>
    <x v="4703"/>
    <x v="0"/>
    <x v="7"/>
    <x v="7"/>
    <x v="1"/>
    <x v="4682"/>
    <n v="710.3"/>
    <n v="71.03"/>
    <n v="291.02999999999997"/>
    <n v="348.24"/>
    <n v="639.27"/>
    <n v="0.54474635130695948"/>
    <n v="0.45525364869304047"/>
    <x v="0"/>
    <n v="710.3"/>
  </r>
  <r>
    <x v="4704"/>
    <x v="1"/>
    <x v="1"/>
    <x v="2"/>
    <x v="1"/>
    <x v="4683"/>
    <n v="4103.9399999999996"/>
    <n v="1025.99"/>
    <n v="3462.51"/>
    <n v="-384.55"/>
    <n v="3077.95"/>
    <n v="-0.12493705225880863"/>
    <n v="1.1249403011744832"/>
    <x v="1"/>
    <n v="683.9899999999999"/>
  </r>
  <r>
    <x v="4705"/>
    <x v="0"/>
    <x v="0"/>
    <x v="0"/>
    <x v="0"/>
    <x v="4684"/>
    <n v="929.9"/>
    <n v="92.99"/>
    <n v="483.49"/>
    <n v="353.43"/>
    <n v="836.91"/>
    <n v="0.42230347349177333"/>
    <n v="0.57770847522433721"/>
    <x v="0"/>
    <n v="185.98"/>
  </r>
  <r>
    <x v="4706"/>
    <x v="4"/>
    <x v="5"/>
    <x v="6"/>
    <x v="1"/>
    <x v="4685"/>
    <n v="6820.69"/>
    <n v="1500.55"/>
    <n v="2135.5700000000002"/>
    <n v="3184.57"/>
    <n v="5320.1399999999994"/>
    <n v="0.59858763115256375"/>
    <n v="0.40141236884743642"/>
    <x v="0"/>
    <n v="2273.563333333333"/>
  </r>
  <r>
    <x v="4707"/>
    <x v="4"/>
    <x v="5"/>
    <x v="1"/>
    <x v="2"/>
    <x v="4686"/>
    <n v="7643.27"/>
    <n v="1681.52"/>
    <n v="1849.95"/>
    <n v="4111.8"/>
    <n v="5961.75"/>
    <n v="0.68969681720971199"/>
    <n v="0.31030318279028807"/>
    <x v="0"/>
    <n v="3821.6350000000002"/>
  </r>
  <r>
    <x v="4708"/>
    <x v="0"/>
    <x v="0"/>
    <x v="5"/>
    <x v="0"/>
    <x v="4687"/>
    <n v="1505.55"/>
    <n v="150.56"/>
    <n v="718.48"/>
    <n v="636.52"/>
    <n v="1354.99"/>
    <n v="0.46975992442748654"/>
    <n v="0.53024745570078013"/>
    <x v="0"/>
    <n v="188.19374999999999"/>
  </r>
  <r>
    <x v="4709"/>
    <x v="4"/>
    <x v="5"/>
    <x v="6"/>
    <x v="1"/>
    <x v="4688"/>
    <n v="3358.54"/>
    <n v="738.88"/>
    <n v="2507.7600000000002"/>
    <n v="111.9"/>
    <n v="2619.66"/>
    <n v="4.2715466892650197E-2"/>
    <n v="0.95728453310734996"/>
    <x v="2"/>
    <n v="1119.5133333333333"/>
  </r>
  <r>
    <x v="4710"/>
    <x v="4"/>
    <x v="5"/>
    <x v="1"/>
    <x v="1"/>
    <x v="4689"/>
    <n v="3421.78"/>
    <n v="752.79"/>
    <n v="1853.83"/>
    <n v="815.16"/>
    <n v="2668.9900000000002"/>
    <n v="0.30541890378008157"/>
    <n v="0.69458109621991826"/>
    <x v="0"/>
    <n v="1710.89"/>
  </r>
  <r>
    <x v="4711"/>
    <x v="1"/>
    <x v="1"/>
    <x v="5"/>
    <x v="1"/>
    <x v="4690"/>
    <n v="4387.29"/>
    <n v="1096.82"/>
    <n v="3650.94"/>
    <n v="-360.47"/>
    <n v="3290.4700000000003"/>
    <n v="-0.1095496995869891"/>
    <n v="1.1095496995869891"/>
    <x v="1"/>
    <n v="548.41125"/>
  </r>
  <r>
    <x v="4712"/>
    <x v="2"/>
    <x v="2"/>
    <x v="4"/>
    <x v="0"/>
    <x v="4691"/>
    <n v="4141.47"/>
    <n v="621.22"/>
    <n v="1858.03"/>
    <n v="1662.22"/>
    <n v="3520.25"/>
    <n v="0.47218805482565157"/>
    <n v="0.52781194517434837"/>
    <x v="0"/>
    <n v="591.63857142857148"/>
  </r>
  <r>
    <x v="4713"/>
    <x v="2"/>
    <x v="2"/>
    <x v="3"/>
    <x v="1"/>
    <x v="4692"/>
    <n v="1720.7"/>
    <n v="258.10000000000002"/>
    <n v="1287.07"/>
    <n v="175.52"/>
    <n v="1462.6"/>
    <n v="0.12000546971147273"/>
    <n v="0.87998769314918635"/>
    <x v="0"/>
    <n v="430.17500000000001"/>
  </r>
  <r>
    <x v="4714"/>
    <x v="4"/>
    <x v="5"/>
    <x v="7"/>
    <x v="1"/>
    <x v="4693"/>
    <n v="7803.51"/>
    <n v="1716.77"/>
    <n v="1820.96"/>
    <n v="4265.78"/>
    <n v="6086.74"/>
    <n v="0.70083164386847474"/>
    <n v="0.29916835613152526"/>
    <x v="0"/>
    <n v="7803.51"/>
  </r>
  <r>
    <x v="4715"/>
    <x v="4"/>
    <x v="4"/>
    <x v="7"/>
    <x v="1"/>
    <x v="4694"/>
    <n v="2916.35"/>
    <n v="641.6"/>
    <n v="1527.85"/>
    <n v="746.9"/>
    <n v="2274.75"/>
    <n v="0.32834377404110343"/>
    <n v="0.67165622595889651"/>
    <x v="0"/>
    <n v="2916.35"/>
  </r>
  <r>
    <x v="4716"/>
    <x v="4"/>
    <x v="4"/>
    <x v="3"/>
    <x v="1"/>
    <x v="4695"/>
    <n v="3944.72"/>
    <n v="867.84"/>
    <n v="3591.11"/>
    <n v="-514.23"/>
    <n v="3076.8799999999997"/>
    <n v="-0.16712708977925694"/>
    <n v="1.1671270897792572"/>
    <x v="1"/>
    <n v="986.18"/>
  </r>
  <r>
    <x v="4717"/>
    <x v="2"/>
    <x v="2"/>
    <x v="0"/>
    <x v="2"/>
    <x v="4696"/>
    <n v="776.1"/>
    <n v="116.41"/>
    <n v="736.52"/>
    <n v="-76.83"/>
    <n v="659.69"/>
    <n v="-0.11646379360002425"/>
    <n v="1.1164637936000241"/>
    <x v="1"/>
    <n v="155.22"/>
  </r>
  <r>
    <x v="4718"/>
    <x v="1"/>
    <x v="1"/>
    <x v="3"/>
    <x v="2"/>
    <x v="4697"/>
    <n v="5431.94"/>
    <n v="1357.99"/>
    <n v="3087.11"/>
    <n v="986.84"/>
    <n v="4073.95"/>
    <n v="0.24223174069392114"/>
    <n v="0.75776825930607894"/>
    <x v="0"/>
    <n v="1357.9849999999999"/>
  </r>
  <r>
    <x v="4719"/>
    <x v="0"/>
    <x v="7"/>
    <x v="4"/>
    <x v="0"/>
    <x v="4698"/>
    <n v="2029.42"/>
    <n v="202.94"/>
    <n v="810.9"/>
    <n v="1015.58"/>
    <n v="1826.48"/>
    <n v="0.5560312732688012"/>
    <n v="0.4439687267311988"/>
    <x v="0"/>
    <n v="289.91714285714289"/>
  </r>
  <r>
    <x v="4720"/>
    <x v="4"/>
    <x v="5"/>
    <x v="2"/>
    <x v="0"/>
    <x v="4699"/>
    <n v="11703.93"/>
    <n v="3160.06"/>
    <n v="2726.19"/>
    <n v="5817.68"/>
    <n v="8543.8700000000008"/>
    <n v="0.68091860011914973"/>
    <n v="0.31908139988085021"/>
    <x v="0"/>
    <n v="1950.655"/>
  </r>
  <r>
    <x v="4721"/>
    <x v="3"/>
    <x v="6"/>
    <x v="3"/>
    <x v="2"/>
    <x v="4700"/>
    <n v="4954.67"/>
    <n v="1734.14"/>
    <n v="3508.07"/>
    <n v="-287.52999999999997"/>
    <n v="3220.5299999999997"/>
    <n v="-8.9280335845342229E-2"/>
    <n v="1.0892834409243199"/>
    <x v="1"/>
    <n v="1238.6675"/>
  </r>
  <r>
    <x v="4722"/>
    <x v="0"/>
    <x v="0"/>
    <x v="1"/>
    <x v="1"/>
    <x v="4701"/>
    <n v="467.04"/>
    <n v="46.7"/>
    <n v="410.03"/>
    <n v="10.3"/>
    <n v="420.34000000000003"/>
    <n v="2.4503972974258933E-2"/>
    <n v="0.97547223676071737"/>
    <x v="2"/>
    <n v="233.52"/>
  </r>
  <r>
    <x v="4723"/>
    <x v="0"/>
    <x v="0"/>
    <x v="2"/>
    <x v="0"/>
    <x v="3511"/>
    <n v="1378.65"/>
    <n v="137.86000000000001"/>
    <n v="926.52"/>
    <n v="314.26"/>
    <n v="1240.79"/>
    <n v="0.25327412374374392"/>
    <n v="0.74671781687473304"/>
    <x v="0"/>
    <n v="229.77500000000001"/>
  </r>
  <r>
    <x v="4724"/>
    <x v="3"/>
    <x v="3"/>
    <x v="3"/>
    <x v="1"/>
    <x v="4702"/>
    <n v="3985.13"/>
    <n v="1394.8"/>
    <n v="3307.7"/>
    <n v="-717.37"/>
    <n v="2590.33"/>
    <n v="-0.27694154798809417"/>
    <n v="1.2769415479880941"/>
    <x v="1"/>
    <n v="996.28250000000003"/>
  </r>
  <r>
    <x v="4725"/>
    <x v="2"/>
    <x v="2"/>
    <x v="7"/>
    <x v="1"/>
    <x v="4703"/>
    <n v="1516.16"/>
    <n v="227.42"/>
    <n v="781.6"/>
    <n v="507.13"/>
    <n v="1288.74"/>
    <n v="0.39350838803792854"/>
    <n v="0.60648385244502379"/>
    <x v="0"/>
    <n v="1516.16"/>
  </r>
  <r>
    <x v="4726"/>
    <x v="4"/>
    <x v="5"/>
    <x v="6"/>
    <x v="0"/>
    <x v="4704"/>
    <n v="5505.43"/>
    <n v="1211.19"/>
    <n v="2887.04"/>
    <n v="1407.19"/>
    <n v="4294.24"/>
    <n v="0.3276924438317374"/>
    <n v="0.67230522746749133"/>
    <x v="0"/>
    <n v="1835.1433333333334"/>
  </r>
  <r>
    <x v="4727"/>
    <x v="4"/>
    <x v="4"/>
    <x v="1"/>
    <x v="2"/>
    <x v="4705"/>
    <n v="6767.93"/>
    <n v="1488.95"/>
    <n v="2469.89"/>
    <n v="2809.1"/>
    <n v="5278.9800000000005"/>
    <n v="0.53212931285968113"/>
    <n v="0.46787258144565802"/>
    <x v="0"/>
    <n v="3383.9650000000001"/>
  </r>
  <r>
    <x v="4728"/>
    <x v="1"/>
    <x v="1"/>
    <x v="4"/>
    <x v="0"/>
    <x v="4706"/>
    <n v="8837.94"/>
    <n v="2651.38"/>
    <n v="3976.42"/>
    <n v="2210.13"/>
    <n v="6186.56"/>
    <n v="0.35724699994827497"/>
    <n v="0.64275138364454554"/>
    <x v="0"/>
    <n v="1262.5628571428572"/>
  </r>
  <r>
    <x v="4729"/>
    <x v="4"/>
    <x v="5"/>
    <x v="1"/>
    <x v="1"/>
    <x v="4707"/>
    <n v="2358.4699999999998"/>
    <n v="518.86"/>
    <n v="1601.28"/>
    <n v="238.33"/>
    <n v="1839.6099999999997"/>
    <n v="0.12955463386261221"/>
    <n v="0.87044536613738799"/>
    <x v="0"/>
    <n v="1179.2349999999999"/>
  </r>
  <r>
    <x v="4730"/>
    <x v="4"/>
    <x v="5"/>
    <x v="5"/>
    <x v="0"/>
    <x v="4708"/>
    <n v="10680.55"/>
    <n v="2883.75"/>
    <n v="5368.12"/>
    <n v="2428.6799999999998"/>
    <n v="7796.7999999999993"/>
    <n v="0.31149702442027499"/>
    <n v="0.68850297557972506"/>
    <x v="0"/>
    <n v="1335.0687499999999"/>
  </r>
  <r>
    <x v="4731"/>
    <x v="4"/>
    <x v="5"/>
    <x v="0"/>
    <x v="0"/>
    <x v="4709"/>
    <n v="12455.21"/>
    <n v="3362.91"/>
    <n v="3815.15"/>
    <n v="5277.15"/>
    <n v="9092.2999999999993"/>
    <n v="0.58039769915202977"/>
    <n v="0.41960230084797029"/>
    <x v="0"/>
    <n v="2491.0419999999999"/>
  </r>
  <r>
    <x v="4732"/>
    <x v="4"/>
    <x v="5"/>
    <x v="6"/>
    <x v="0"/>
    <x v="4710"/>
    <n v="9967.42"/>
    <n v="2691.2"/>
    <n v="2039.11"/>
    <n v="5237.1000000000004"/>
    <n v="7276.22"/>
    <n v="0.71975558737916123"/>
    <n v="0.28024303828086561"/>
    <x v="0"/>
    <n v="3322.4733333333334"/>
  </r>
  <r>
    <x v="4733"/>
    <x v="0"/>
    <x v="7"/>
    <x v="1"/>
    <x v="1"/>
    <x v="4711"/>
    <n v="560.64"/>
    <n v="56.06"/>
    <n v="453.18"/>
    <n v="51.39"/>
    <n v="504.58"/>
    <n v="0.10184708074041778"/>
    <n v="0.89813310079670228"/>
    <x v="0"/>
    <n v="280.32"/>
  </r>
  <r>
    <x v="4734"/>
    <x v="2"/>
    <x v="2"/>
    <x v="5"/>
    <x v="0"/>
    <x v="4712"/>
    <n v="4285.96"/>
    <n v="642.89"/>
    <n v="1930.63"/>
    <n v="1712.44"/>
    <n v="3643.07"/>
    <n v="0.47005410272105669"/>
    <n v="0.52994589727894337"/>
    <x v="0"/>
    <n v="535.745"/>
  </r>
  <r>
    <x v="4735"/>
    <x v="0"/>
    <x v="7"/>
    <x v="3"/>
    <x v="0"/>
    <x v="4713"/>
    <n v="234.13"/>
    <n v="23.41"/>
    <n v="222.19"/>
    <n v="-11.47"/>
    <n v="210.72"/>
    <n v="-5.4432422171602129E-2"/>
    <n v="1.0544324221716022"/>
    <x v="1"/>
    <n v="58.532499999999999"/>
  </r>
  <r>
    <x v="4736"/>
    <x v="0"/>
    <x v="7"/>
    <x v="1"/>
    <x v="1"/>
    <x v="4714"/>
    <n v="453.28"/>
    <n v="45.33"/>
    <n v="396.39"/>
    <n v="11.56"/>
    <n v="407.95"/>
    <n v="2.8336805981125139E-2"/>
    <n v="0.97166319401887491"/>
    <x v="2"/>
    <n v="226.64"/>
  </r>
  <r>
    <x v="4737"/>
    <x v="3"/>
    <x v="6"/>
    <x v="1"/>
    <x v="2"/>
    <x v="4715"/>
    <n v="8382.15"/>
    <n v="3352.86"/>
    <n v="2690.19"/>
    <n v="2339.1"/>
    <n v="5029.2899999999991"/>
    <n v="0.46509547073244939"/>
    <n v="0.53490452926755083"/>
    <x v="0"/>
    <n v="4191.0749999999998"/>
  </r>
  <r>
    <x v="4738"/>
    <x v="3"/>
    <x v="6"/>
    <x v="1"/>
    <x v="2"/>
    <x v="4716"/>
    <n v="8061.31"/>
    <n v="3224.52"/>
    <n v="2185.67"/>
    <n v="2651.11"/>
    <n v="4836.7900000000009"/>
    <n v="0.54811352157112458"/>
    <n v="0.45188441094196763"/>
    <x v="0"/>
    <n v="4030.6550000000002"/>
  </r>
  <r>
    <x v="4739"/>
    <x v="1"/>
    <x v="1"/>
    <x v="0"/>
    <x v="0"/>
    <x v="4717"/>
    <n v="5925.02"/>
    <n v="1481.25"/>
    <n v="4010.64"/>
    <n v="433.12"/>
    <n v="4443.7700000000004"/>
    <n v="9.7466790585471336E-2"/>
    <n v="0.90253095907303926"/>
    <x v="2"/>
    <n v="1185.0040000000001"/>
  </r>
  <r>
    <x v="4740"/>
    <x v="1"/>
    <x v="1"/>
    <x v="1"/>
    <x v="1"/>
    <x v="4718"/>
    <n v="6444.21"/>
    <n v="1611.05"/>
    <n v="1544.78"/>
    <n v="3288.37"/>
    <n v="4833.16"/>
    <n v="0.68037681351331225"/>
    <n v="0.31962111744697053"/>
    <x v="0"/>
    <n v="3222.105"/>
  </r>
  <r>
    <x v="4741"/>
    <x v="4"/>
    <x v="4"/>
    <x v="1"/>
    <x v="2"/>
    <x v="4719"/>
    <n v="6284.06"/>
    <n v="1382.49"/>
    <n v="2226.33"/>
    <n v="2675.24"/>
    <n v="4901.5700000000006"/>
    <n v="0.5457924705757542"/>
    <n v="0.45420752942424564"/>
    <x v="0"/>
    <n v="3142.03"/>
  </r>
  <r>
    <x v="4742"/>
    <x v="2"/>
    <x v="2"/>
    <x v="0"/>
    <x v="1"/>
    <x v="4720"/>
    <n v="1372.72"/>
    <n v="205.91"/>
    <n v="1302.71"/>
    <n v="-135.9"/>
    <n v="1166.81"/>
    <n v="-0.11647140494167861"/>
    <n v="1.1164714049416786"/>
    <x v="1"/>
    <n v="274.54399999999998"/>
  </r>
  <r>
    <x v="4743"/>
    <x v="0"/>
    <x v="0"/>
    <x v="5"/>
    <x v="0"/>
    <x v="4721"/>
    <n v="1109.28"/>
    <n v="110.93"/>
    <n v="923.76"/>
    <n v="74.59"/>
    <n v="998.34999999999991"/>
    <n v="7.4713276906896386E-2"/>
    <n v="0.92528672309310367"/>
    <x v="2"/>
    <n v="138.66"/>
  </r>
  <r>
    <x v="4744"/>
    <x v="1"/>
    <x v="1"/>
    <x v="2"/>
    <x v="0"/>
    <x v="4722"/>
    <n v="9027.9599999999991"/>
    <n v="2708.39"/>
    <n v="3579.37"/>
    <n v="2740.2"/>
    <n v="6319.57"/>
    <n v="0.43360545100378667"/>
    <n v="0.56639454899621333"/>
    <x v="0"/>
    <n v="1504.6599999999999"/>
  </r>
  <r>
    <x v="4745"/>
    <x v="0"/>
    <x v="0"/>
    <x v="6"/>
    <x v="0"/>
    <x v="4723"/>
    <n v="2317.0100000000002"/>
    <n v="231.7"/>
    <n v="522.72"/>
    <n v="1562.6"/>
    <n v="2085.3100000000004"/>
    <n v="0.74933702902685917"/>
    <n v="0.25066776642321764"/>
    <x v="0"/>
    <n v="772.3366666666667"/>
  </r>
  <r>
    <x v="4746"/>
    <x v="1"/>
    <x v="1"/>
    <x v="5"/>
    <x v="2"/>
    <x v="4724"/>
    <n v="9826.15"/>
    <n v="2947.85"/>
    <n v="5952.43"/>
    <n v="925.88"/>
    <n v="6878.2999999999993"/>
    <n v="0.13460884230115"/>
    <n v="0.86539261154645786"/>
    <x v="0"/>
    <n v="1228.26875"/>
  </r>
  <r>
    <x v="4747"/>
    <x v="2"/>
    <x v="2"/>
    <x v="4"/>
    <x v="0"/>
    <x v="4725"/>
    <n v="4610.8500000000004"/>
    <n v="691.63"/>
    <n v="1377.21"/>
    <n v="2542.0100000000002"/>
    <n v="3919.2200000000003"/>
    <n v="0.64860099713718544"/>
    <n v="0.3513990028628145"/>
    <x v="0"/>
    <n v="658.69285714285718"/>
  </r>
  <r>
    <x v="4748"/>
    <x v="4"/>
    <x v="4"/>
    <x v="2"/>
    <x v="2"/>
    <x v="4726"/>
    <n v="4750.99"/>
    <n v="1045.22"/>
    <n v="3543.54"/>
    <n v="162.22999999999999"/>
    <n v="3705.7699999999995"/>
    <n v="4.3777676434317299E-2"/>
    <n v="0.95622232356568282"/>
    <x v="2"/>
    <n v="791.83166666666659"/>
  </r>
  <r>
    <x v="4749"/>
    <x v="3"/>
    <x v="6"/>
    <x v="7"/>
    <x v="1"/>
    <x v="4727"/>
    <n v="5957.85"/>
    <n v="2085.25"/>
    <n v="1376.41"/>
    <n v="2496.19"/>
    <n v="3872.6000000000004"/>
    <n v="0.64457728657749314"/>
    <n v="0.35542271342250681"/>
    <x v="0"/>
    <n v="5957.85"/>
  </r>
  <r>
    <x v="4750"/>
    <x v="1"/>
    <x v="1"/>
    <x v="0"/>
    <x v="0"/>
    <x v="4728"/>
    <n v="4556.8"/>
    <n v="1139.2"/>
    <n v="3458.68"/>
    <n v="-41.08"/>
    <n v="3417.6000000000004"/>
    <n v="-1.2020131086142321E-2"/>
    <n v="1.0120201310861421"/>
    <x v="1"/>
    <n v="911.36"/>
  </r>
  <r>
    <x v="4751"/>
    <x v="1"/>
    <x v="1"/>
    <x v="0"/>
    <x v="2"/>
    <x v="4729"/>
    <n v="3567.75"/>
    <n v="891.94"/>
    <n v="3385.79"/>
    <n v="-709.98"/>
    <n v="2675.81"/>
    <n v="-0.26533274036646848"/>
    <n v="1.2653327403664685"/>
    <x v="1"/>
    <n v="713.55"/>
  </r>
  <r>
    <x v="4752"/>
    <x v="4"/>
    <x v="4"/>
    <x v="1"/>
    <x v="2"/>
    <x v="4128"/>
    <n v="6941.32"/>
    <n v="1527.09"/>
    <n v="2459.7399999999998"/>
    <n v="2954.49"/>
    <n v="5414.23"/>
    <n v="0.54568978414289748"/>
    <n v="0.45431021585710246"/>
    <x v="0"/>
    <n v="3470.66"/>
  </r>
  <r>
    <x v="4753"/>
    <x v="2"/>
    <x v="2"/>
    <x v="1"/>
    <x v="1"/>
    <x v="4730"/>
    <n v="1584.92"/>
    <n v="237.74"/>
    <n v="754.21"/>
    <n v="592.97"/>
    <n v="1347.18"/>
    <n v="0.44015647500705174"/>
    <n v="0.5598435249929482"/>
    <x v="0"/>
    <n v="792.46"/>
  </r>
  <r>
    <x v="4754"/>
    <x v="0"/>
    <x v="0"/>
    <x v="4"/>
    <x v="0"/>
    <x v="4731"/>
    <n v="1484.9"/>
    <n v="148.49"/>
    <n v="866.53"/>
    <n v="469.87"/>
    <n v="1336.41"/>
    <n v="0.35159120329838894"/>
    <n v="0.6484013139680187"/>
    <x v="0"/>
    <n v="212.12857142857143"/>
  </r>
  <r>
    <x v="4755"/>
    <x v="4"/>
    <x v="5"/>
    <x v="7"/>
    <x v="1"/>
    <x v="4732"/>
    <n v="3967.66"/>
    <n v="872.88"/>
    <n v="1863.62"/>
    <n v="1231.1500000000001"/>
    <n v="3094.7799999999997"/>
    <n v="0.39781503047066358"/>
    <n v="0.60218173828188115"/>
    <x v="0"/>
    <n v="3967.66"/>
  </r>
  <r>
    <x v="4756"/>
    <x v="0"/>
    <x v="7"/>
    <x v="1"/>
    <x v="2"/>
    <x v="4733"/>
    <n v="2027.11"/>
    <n v="202.71"/>
    <n v="357.42"/>
    <n v="1466.97"/>
    <n v="1824.3999999999999"/>
    <n v="0.80408353431265078"/>
    <n v="0.19591098443323834"/>
    <x v="0"/>
    <n v="1013.5549999999999"/>
  </r>
  <r>
    <x v="4757"/>
    <x v="4"/>
    <x v="4"/>
    <x v="3"/>
    <x v="1"/>
    <x v="4734"/>
    <n v="2377.2399999999998"/>
    <n v="522.99"/>
    <n v="2256"/>
    <n v="-401.75"/>
    <n v="1854.2499999999998"/>
    <n v="-0.21666441957664825"/>
    <n v="1.2166644195766483"/>
    <x v="1"/>
    <n v="594.30999999999995"/>
  </r>
  <r>
    <x v="4758"/>
    <x v="2"/>
    <x v="2"/>
    <x v="1"/>
    <x v="2"/>
    <x v="4735"/>
    <n v="1983"/>
    <n v="297.45"/>
    <n v="903.09"/>
    <n v="782.46"/>
    <n v="1685.55"/>
    <n v="0.4642164278722079"/>
    <n v="0.53578357212779215"/>
    <x v="0"/>
    <n v="991.5"/>
  </r>
  <r>
    <x v="4759"/>
    <x v="0"/>
    <x v="7"/>
    <x v="1"/>
    <x v="2"/>
    <x v="4736"/>
    <n v="390.87"/>
    <n v="39.090000000000003"/>
    <n v="359.39"/>
    <n v="-7.62"/>
    <n v="351.78"/>
    <n v="-2.1661265563704589E-2"/>
    <n v="1.0216328387060094"/>
    <x v="1"/>
    <n v="195.435"/>
  </r>
  <r>
    <x v="4760"/>
    <x v="2"/>
    <x v="2"/>
    <x v="3"/>
    <x v="0"/>
    <x v="4737"/>
    <n v="3454.46"/>
    <n v="518.16999999999996"/>
    <n v="934.55"/>
    <n v="2001.74"/>
    <n v="2936.29"/>
    <n v="0.6817242166134817"/>
    <n v="0.31827578338651835"/>
    <x v="0"/>
    <n v="863.61500000000001"/>
  </r>
  <r>
    <x v="4761"/>
    <x v="4"/>
    <x v="5"/>
    <x v="7"/>
    <x v="1"/>
    <x v="4738"/>
    <n v="1905"/>
    <n v="419.1"/>
    <n v="1542.44"/>
    <n v="-56.54"/>
    <n v="1485.9"/>
    <n v="-3.8051012854162458E-2"/>
    <n v="1.0380510128541625"/>
    <x v="1"/>
    <n v="1905"/>
  </r>
  <r>
    <x v="4762"/>
    <x v="0"/>
    <x v="0"/>
    <x v="3"/>
    <x v="0"/>
    <x v="4739"/>
    <n v="1754.91"/>
    <n v="175.49"/>
    <n v="527.32000000000005"/>
    <n v="1052.0999999999999"/>
    <n v="1579.42"/>
    <n v="0.66613060490559817"/>
    <n v="0.33386939509440178"/>
    <x v="0"/>
    <n v="438.72750000000002"/>
  </r>
  <r>
    <x v="4763"/>
    <x v="4"/>
    <x v="4"/>
    <x v="0"/>
    <x v="0"/>
    <x v="4740"/>
    <n v="18384.82"/>
    <n v="4963.8999999999996"/>
    <n v="2879.63"/>
    <n v="10541.29"/>
    <n v="13420.92"/>
    <n v="0.78543721294814373"/>
    <n v="0.21456278705185636"/>
    <x v="0"/>
    <n v="3676.9639999999999"/>
  </r>
  <r>
    <x v="4764"/>
    <x v="4"/>
    <x v="4"/>
    <x v="3"/>
    <x v="1"/>
    <x v="4741"/>
    <n v="4605.17"/>
    <n v="1013.14"/>
    <n v="3598.54"/>
    <n v="-6.51"/>
    <n v="3592.03"/>
    <n v="-1.8123456652644882E-3"/>
    <n v="1.0018123456652643"/>
    <x v="1"/>
    <n v="1151.2925"/>
  </r>
  <r>
    <x v="4765"/>
    <x v="4"/>
    <x v="5"/>
    <x v="6"/>
    <x v="1"/>
    <x v="4742"/>
    <n v="3349.68"/>
    <n v="736.93"/>
    <n v="2422.84"/>
    <n v="189.91"/>
    <n v="2612.75"/>
    <n v="7.2685867381111852E-2"/>
    <n v="0.92731413261888818"/>
    <x v="2"/>
    <n v="1116.56"/>
  </r>
  <r>
    <x v="4766"/>
    <x v="4"/>
    <x v="5"/>
    <x v="0"/>
    <x v="0"/>
    <x v="4743"/>
    <n v="8308.65"/>
    <n v="2243.33"/>
    <n v="3941.66"/>
    <n v="2123.65"/>
    <n v="6065.32"/>
    <n v="0.35012991894904144"/>
    <n v="0.64986843233333114"/>
    <x v="0"/>
    <n v="1661.73"/>
  </r>
  <r>
    <x v="4767"/>
    <x v="3"/>
    <x v="6"/>
    <x v="1"/>
    <x v="2"/>
    <x v="4744"/>
    <n v="8018.52"/>
    <n v="3207.41"/>
    <n v="1816.04"/>
    <n v="2995.07"/>
    <n v="4811.1100000000006"/>
    <n v="0.62253201444157369"/>
    <n v="0.3774679855584262"/>
    <x v="0"/>
    <n v="4009.26"/>
  </r>
  <r>
    <x v="4768"/>
    <x v="0"/>
    <x v="7"/>
    <x v="4"/>
    <x v="0"/>
    <x v="4745"/>
    <n v="1923.11"/>
    <n v="192.31"/>
    <n v="1036.3900000000001"/>
    <n v="694.41"/>
    <n v="1730.8"/>
    <n v="0.40120753408828286"/>
    <n v="0.5987924659117172"/>
    <x v="0"/>
    <n v="274.72999999999996"/>
  </r>
  <r>
    <x v="4769"/>
    <x v="0"/>
    <x v="7"/>
    <x v="0"/>
    <x v="0"/>
    <x v="4746"/>
    <n v="3052.36"/>
    <n v="305.24"/>
    <n v="766"/>
    <n v="1981.13"/>
    <n v="2747.12"/>
    <n v="0.72116616674917744"/>
    <n v="0.278837473426716"/>
    <x v="0"/>
    <n v="610.47199999999998"/>
  </r>
  <r>
    <x v="4770"/>
    <x v="0"/>
    <x v="7"/>
    <x v="7"/>
    <x v="1"/>
    <x v="4747"/>
    <n v="788.74"/>
    <n v="78.87"/>
    <n v="359.86"/>
    <n v="350.01"/>
    <n v="709.87"/>
    <n v="0.49306210996379618"/>
    <n v="0.50693789003620382"/>
    <x v="0"/>
    <n v="788.74"/>
  </r>
  <r>
    <x v="4771"/>
    <x v="1"/>
    <x v="1"/>
    <x v="7"/>
    <x v="1"/>
    <x v="4748"/>
    <n v="5186.1899999999996"/>
    <n v="1296.55"/>
    <n v="1519.77"/>
    <n v="2369.87"/>
    <n v="3889.6399999999994"/>
    <n v="0.60927746526670856"/>
    <n v="0.39072253473329155"/>
    <x v="0"/>
    <n v="5186.1899999999996"/>
  </r>
  <r>
    <x v="4772"/>
    <x v="1"/>
    <x v="1"/>
    <x v="3"/>
    <x v="1"/>
    <x v="4749"/>
    <n v="7422.63"/>
    <n v="1855.66"/>
    <n v="2979.47"/>
    <n v="2587.5"/>
    <n v="5566.97"/>
    <n v="0.46479503212699186"/>
    <n v="0.53520496787300809"/>
    <x v="0"/>
    <n v="1855.6575"/>
  </r>
  <r>
    <x v="4773"/>
    <x v="0"/>
    <x v="0"/>
    <x v="0"/>
    <x v="0"/>
    <x v="4750"/>
    <n v="2869.45"/>
    <n v="286.95"/>
    <n v="693.61"/>
    <n v="1888.9"/>
    <n v="2582.5"/>
    <n v="0.73142303969022271"/>
    <n v="0.26858083252662152"/>
    <x v="0"/>
    <n v="573.89"/>
  </r>
  <r>
    <x v="4774"/>
    <x v="0"/>
    <x v="7"/>
    <x v="1"/>
    <x v="2"/>
    <x v="4751"/>
    <n v="610.55999999999995"/>
    <n v="61.06"/>
    <n v="458.59"/>
    <n v="90.91"/>
    <n v="549.5"/>
    <n v="0.16544131028207459"/>
    <n v="0.83455868971792535"/>
    <x v="0"/>
    <n v="305.27999999999997"/>
  </r>
  <r>
    <x v="4775"/>
    <x v="4"/>
    <x v="5"/>
    <x v="7"/>
    <x v="1"/>
    <x v="4752"/>
    <n v="3052.2"/>
    <n v="671.48"/>
    <n v="1833.21"/>
    <n v="547.51"/>
    <n v="2380.7199999999998"/>
    <n v="0.22997664572062235"/>
    <n v="0.77002335427937774"/>
    <x v="0"/>
    <n v="3052.2"/>
  </r>
  <r>
    <x v="4776"/>
    <x v="1"/>
    <x v="1"/>
    <x v="2"/>
    <x v="0"/>
    <x v="4753"/>
    <n v="12132.61"/>
    <n v="3639.78"/>
    <n v="3023.17"/>
    <n v="5469.65"/>
    <n v="8492.83"/>
    <n v="0.64403149480208599"/>
    <n v="0.35596732773410045"/>
    <x v="0"/>
    <n v="2022.1016666666667"/>
  </r>
  <r>
    <x v="4777"/>
    <x v="4"/>
    <x v="5"/>
    <x v="1"/>
    <x v="1"/>
    <x v="4754"/>
    <n v="4591.17"/>
    <n v="1010.06"/>
    <n v="2416.39"/>
    <n v="1164.73"/>
    <n v="3581.11"/>
    <n v="0.32524273200208875"/>
    <n v="0.67476006042819114"/>
    <x v="0"/>
    <n v="2295.585"/>
  </r>
  <r>
    <x v="4778"/>
    <x v="0"/>
    <x v="7"/>
    <x v="2"/>
    <x v="0"/>
    <x v="4755"/>
    <n v="1678.52"/>
    <n v="167.85"/>
    <n v="926.5"/>
    <n v="584.16999999999996"/>
    <n v="1510.67"/>
    <n v="0.38669596933810824"/>
    <n v="0.61330403066189176"/>
    <x v="0"/>
    <n v="279.75333333333333"/>
  </r>
  <r>
    <x v="4779"/>
    <x v="0"/>
    <x v="7"/>
    <x v="6"/>
    <x v="2"/>
    <x v="4756"/>
    <n v="2300.39"/>
    <n v="230.04"/>
    <n v="508.52"/>
    <n v="1561.83"/>
    <n v="2070.35"/>
    <n v="0.75437969425459461"/>
    <n v="0.24562030574540536"/>
    <x v="0"/>
    <n v="766.79666666666662"/>
  </r>
  <r>
    <x v="4780"/>
    <x v="0"/>
    <x v="7"/>
    <x v="2"/>
    <x v="0"/>
    <x v="4757"/>
    <n v="1511.66"/>
    <n v="151.16999999999999"/>
    <n v="620.19000000000005"/>
    <n v="740.3"/>
    <n v="1360.49"/>
    <n v="0.54414218406603498"/>
    <n v="0.45585781593396502"/>
    <x v="0"/>
    <n v="251.94333333333336"/>
  </r>
  <r>
    <x v="4781"/>
    <x v="4"/>
    <x v="5"/>
    <x v="5"/>
    <x v="1"/>
    <x v="4758"/>
    <n v="5128.0200000000004"/>
    <n v="1128.1600000000001"/>
    <n v="4866.49"/>
    <n v="-866.64"/>
    <n v="3999.8600000000006"/>
    <n v="-0.21666758336541775"/>
    <n v="1.2166650832779144"/>
    <x v="1"/>
    <n v="641.00250000000005"/>
  </r>
  <r>
    <x v="4782"/>
    <x v="2"/>
    <x v="2"/>
    <x v="7"/>
    <x v="1"/>
    <x v="4759"/>
    <n v="1846.67"/>
    <n v="277"/>
    <n v="632.33000000000004"/>
    <n v="937.34"/>
    <n v="1569.67"/>
    <n v="0.59715736428676092"/>
    <n v="0.40284263571323908"/>
    <x v="0"/>
    <n v="1846.67"/>
  </r>
  <r>
    <x v="4783"/>
    <x v="4"/>
    <x v="4"/>
    <x v="3"/>
    <x v="1"/>
    <x v="4760"/>
    <n v="4826.7299999999996"/>
    <n v="1061.8800000000001"/>
    <n v="3354.83"/>
    <n v="410.03"/>
    <n v="3764.8499999999995"/>
    <n v="0.10891004953716617"/>
    <n v="0.8910926066111533"/>
    <x v="0"/>
    <n v="1206.6824999999999"/>
  </r>
  <r>
    <x v="4784"/>
    <x v="3"/>
    <x v="6"/>
    <x v="6"/>
    <x v="1"/>
    <x v="4761"/>
    <n v="6196.26"/>
    <n v="2168.69"/>
    <n v="3119.1"/>
    <n v="908.47"/>
    <n v="4027.57"/>
    <n v="0.22556280834349249"/>
    <n v="0.77443719165650748"/>
    <x v="0"/>
    <n v="2065.42"/>
  </r>
  <r>
    <x v="4785"/>
    <x v="4"/>
    <x v="5"/>
    <x v="0"/>
    <x v="1"/>
    <x v="4762"/>
    <n v="5389.67"/>
    <n v="1185.73"/>
    <n v="2556.11"/>
    <n v="1647.83"/>
    <n v="4203.9400000000005"/>
    <n v="0.39197276840297429"/>
    <n v="0.60802723159702565"/>
    <x v="0"/>
    <n v="1077.934"/>
  </r>
  <r>
    <x v="4786"/>
    <x v="4"/>
    <x v="4"/>
    <x v="1"/>
    <x v="2"/>
    <x v="4763"/>
    <n v="5711.94"/>
    <n v="1256.6300000000001"/>
    <n v="2095.58"/>
    <n v="2359.73"/>
    <n v="4455.3099999999995"/>
    <n v="0.52964440184858075"/>
    <n v="0.47035559815141936"/>
    <x v="0"/>
    <n v="2855.97"/>
  </r>
  <r>
    <x v="4787"/>
    <x v="1"/>
    <x v="1"/>
    <x v="7"/>
    <x v="1"/>
    <x v="4764"/>
    <n v="4866.12"/>
    <n v="1216.53"/>
    <n v="1602.13"/>
    <n v="2047.46"/>
    <n v="3649.59"/>
    <n v="0.56101096287528185"/>
    <n v="0.43898903712471815"/>
    <x v="0"/>
    <n v="4866.12"/>
  </r>
  <r>
    <x v="4788"/>
    <x v="4"/>
    <x v="5"/>
    <x v="6"/>
    <x v="2"/>
    <x v="4765"/>
    <n v="9016.43"/>
    <n v="2434.44"/>
    <n v="3008.88"/>
    <n v="3573.12"/>
    <n v="6581.99"/>
    <n v="0.54286317663806838"/>
    <n v="0.45713834265928699"/>
    <x v="0"/>
    <n v="3005.4766666666669"/>
  </r>
  <r>
    <x v="4789"/>
    <x v="2"/>
    <x v="2"/>
    <x v="6"/>
    <x v="0"/>
    <x v="4766"/>
    <n v="2526.7600000000002"/>
    <n v="379.01"/>
    <n v="860.63"/>
    <n v="1287.1199999999999"/>
    <n v="2147.75"/>
    <n v="0.59928762658596202"/>
    <n v="0.40071237341403793"/>
    <x v="0"/>
    <n v="842.25333333333344"/>
  </r>
  <r>
    <x v="4790"/>
    <x v="3"/>
    <x v="3"/>
    <x v="5"/>
    <x v="0"/>
    <x v="4767"/>
    <n v="13879.17"/>
    <n v="5551.67"/>
    <n v="4267.03"/>
    <n v="4060.47"/>
    <n v="8327.5"/>
    <n v="0.48759771840288202"/>
    <n v="0.51240228159711798"/>
    <x v="0"/>
    <n v="1734.89625"/>
  </r>
  <r>
    <x v="4791"/>
    <x v="4"/>
    <x v="5"/>
    <x v="7"/>
    <x v="1"/>
    <x v="4768"/>
    <n v="6087.32"/>
    <n v="1339.21"/>
    <n v="1873.55"/>
    <n v="2874.55"/>
    <n v="4748.1099999999997"/>
    <n v="0.60540931023080768"/>
    <n v="0.3945885836680279"/>
    <x v="0"/>
    <n v="6087.32"/>
  </r>
  <r>
    <x v="4792"/>
    <x v="1"/>
    <x v="1"/>
    <x v="0"/>
    <x v="0"/>
    <x v="4769"/>
    <n v="8572.9599999999991"/>
    <n v="2571.89"/>
    <n v="2801.07"/>
    <n v="3200"/>
    <n v="6001.07"/>
    <n v="0.53323823918067947"/>
    <n v="0.46676176081932058"/>
    <x v="0"/>
    <n v="1714.5919999999999"/>
  </r>
  <r>
    <x v="4793"/>
    <x v="4"/>
    <x v="4"/>
    <x v="0"/>
    <x v="0"/>
    <x v="4770"/>
    <n v="10114.86"/>
    <n v="2731.01"/>
    <n v="3635.74"/>
    <n v="3748.11"/>
    <n v="7383.85"/>
    <n v="0.50760917407585471"/>
    <n v="0.49239082592414524"/>
    <x v="0"/>
    <n v="2022.9720000000002"/>
  </r>
  <r>
    <x v="4794"/>
    <x v="1"/>
    <x v="1"/>
    <x v="3"/>
    <x v="1"/>
    <x v="4771"/>
    <n v="4674.54"/>
    <n v="1168.6400000000001"/>
    <n v="2675.43"/>
    <n v="830.47"/>
    <n v="3505.8999999999996"/>
    <n v="0.23687783450754446"/>
    <n v="0.7631221654924556"/>
    <x v="0"/>
    <n v="1168.635"/>
  </r>
  <r>
    <x v="4795"/>
    <x v="4"/>
    <x v="5"/>
    <x v="4"/>
    <x v="0"/>
    <x v="4772"/>
    <n v="9932.93"/>
    <n v="2681.89"/>
    <n v="4334.6899999999996"/>
    <n v="2916.35"/>
    <n v="7251.0400000000009"/>
    <n v="0.4021974778790352"/>
    <n v="0.59780252212096463"/>
    <x v="0"/>
    <n v="1418.99"/>
  </r>
  <r>
    <x v="4796"/>
    <x v="1"/>
    <x v="1"/>
    <x v="2"/>
    <x v="0"/>
    <x v="4773"/>
    <n v="12656.24"/>
    <n v="3796.87"/>
    <n v="4175.9399999999996"/>
    <n v="4683.43"/>
    <n v="8859.369999999999"/>
    <n v="0.52864142709921824"/>
    <n v="0.47135857290078187"/>
    <x v="0"/>
    <n v="2109.3733333333334"/>
  </r>
  <r>
    <x v="4797"/>
    <x v="4"/>
    <x v="5"/>
    <x v="0"/>
    <x v="2"/>
    <x v="4774"/>
    <n v="9586.4"/>
    <n v="2588.33"/>
    <n v="3151.26"/>
    <n v="3846.81"/>
    <n v="6998.07"/>
    <n v="0.54969584471147048"/>
    <n v="0.45030415528852963"/>
    <x v="0"/>
    <n v="1917.28"/>
  </r>
  <r>
    <x v="4798"/>
    <x v="3"/>
    <x v="6"/>
    <x v="5"/>
    <x v="2"/>
    <x v="4775"/>
    <n v="5842.77"/>
    <n v="2044.97"/>
    <n v="5544.79"/>
    <n v="-1746.99"/>
    <n v="3797.8"/>
    <n v="-0.46000052662067509"/>
    <n v="1.460000526620675"/>
    <x v="1"/>
    <n v="730.34625000000005"/>
  </r>
  <r>
    <x v="4799"/>
    <x v="2"/>
    <x v="2"/>
    <x v="3"/>
    <x v="2"/>
    <x v="4776"/>
    <n v="5101.87"/>
    <n v="765.28"/>
    <n v="914.26"/>
    <n v="3422.32"/>
    <n v="4336.59"/>
    <n v="0.78917305993879983"/>
    <n v="0.21082463410190955"/>
    <x v="0"/>
    <n v="1275.4675"/>
  </r>
  <r>
    <x v="4800"/>
    <x v="1"/>
    <x v="1"/>
    <x v="2"/>
    <x v="0"/>
    <x v="4777"/>
    <n v="12876.56"/>
    <n v="3862.97"/>
    <n v="3694.38"/>
    <n v="5319.22"/>
    <n v="9013.59"/>
    <n v="0.590133343096369"/>
    <n v="0.40986776633949401"/>
    <x v="0"/>
    <n v="2146.0933333333332"/>
  </r>
  <r>
    <x v="4801"/>
    <x v="1"/>
    <x v="1"/>
    <x v="6"/>
    <x v="1"/>
    <x v="4778"/>
    <n v="5603.28"/>
    <n v="1400.82"/>
    <n v="2444.5300000000002"/>
    <n v="1757.93"/>
    <n v="4202.46"/>
    <n v="0.41830975190721625"/>
    <n v="0.5816902480927838"/>
    <x v="0"/>
    <n v="1867.76"/>
  </r>
  <r>
    <x v="4802"/>
    <x v="2"/>
    <x v="2"/>
    <x v="7"/>
    <x v="1"/>
    <x v="4779"/>
    <n v="1770.67"/>
    <n v="265.60000000000002"/>
    <n v="660.03"/>
    <n v="845.04"/>
    <n v="1505.0700000000002"/>
    <n v="0.56146225756941526"/>
    <n v="0.43853774243058458"/>
    <x v="0"/>
    <n v="1770.67"/>
  </r>
  <r>
    <x v="4803"/>
    <x v="1"/>
    <x v="1"/>
    <x v="0"/>
    <x v="1"/>
    <x v="4780"/>
    <n v="4228.59"/>
    <n v="1057.1500000000001"/>
    <n v="3289.72"/>
    <n v="-118.28"/>
    <n v="3171.44"/>
    <n v="-3.7295361097797845E-2"/>
    <n v="1.0372953610977977"/>
    <x v="1"/>
    <n v="845.71800000000007"/>
  </r>
  <r>
    <x v="4804"/>
    <x v="4"/>
    <x v="4"/>
    <x v="3"/>
    <x v="0"/>
    <x v="4781"/>
    <n v="13459.24"/>
    <n v="3634"/>
    <n v="2231.38"/>
    <n v="7593.87"/>
    <n v="9825.24"/>
    <n v="0.77289409724342617"/>
    <n v="0.22710692054341677"/>
    <x v="0"/>
    <n v="3364.81"/>
  </r>
  <r>
    <x v="4805"/>
    <x v="0"/>
    <x v="7"/>
    <x v="6"/>
    <x v="2"/>
    <x v="4782"/>
    <n v="867.32"/>
    <n v="86.73"/>
    <n v="602.12"/>
    <n v="178.46"/>
    <n v="780.59"/>
    <n v="0.22862193981475551"/>
    <n v="0.7713652493626616"/>
    <x v="0"/>
    <n v="289.10666666666668"/>
  </r>
  <r>
    <x v="4806"/>
    <x v="0"/>
    <x v="0"/>
    <x v="0"/>
    <x v="0"/>
    <x v="4783"/>
    <n v="1874.84"/>
    <n v="187.48"/>
    <n v="629.79"/>
    <n v="1057.57"/>
    <n v="1687.36"/>
    <n v="0.62676014602692964"/>
    <n v="0.37323985397307036"/>
    <x v="0"/>
    <n v="374.96799999999996"/>
  </r>
  <r>
    <x v="4807"/>
    <x v="0"/>
    <x v="0"/>
    <x v="1"/>
    <x v="2"/>
    <x v="4784"/>
    <n v="1304.54"/>
    <n v="130.44999999999999"/>
    <n v="362.02"/>
    <n v="812.07"/>
    <n v="1174.0899999999999"/>
    <n v="0.69165907213246014"/>
    <n v="0.30834092786753997"/>
    <x v="0"/>
    <n v="652.27"/>
  </r>
  <r>
    <x v="4808"/>
    <x v="0"/>
    <x v="7"/>
    <x v="4"/>
    <x v="0"/>
    <x v="4785"/>
    <n v="891.46"/>
    <n v="89.15"/>
    <n v="811.71"/>
    <n v="-9.39"/>
    <n v="802.31000000000006"/>
    <n v="-1.1703705550223729E-2"/>
    <n v="1.0117161695603942"/>
    <x v="1"/>
    <n v="127.35142857142857"/>
  </r>
  <r>
    <x v="4809"/>
    <x v="3"/>
    <x v="3"/>
    <x v="6"/>
    <x v="0"/>
    <x v="4786"/>
    <n v="7415.79"/>
    <n v="2595.5300000000002"/>
    <n v="2250.5"/>
    <n v="2569.77"/>
    <n v="4820.26"/>
    <n v="0.53311854547265081"/>
    <n v="0.46688352910423919"/>
    <x v="0"/>
    <n v="2471.9299999999998"/>
  </r>
  <r>
    <x v="4810"/>
    <x v="4"/>
    <x v="5"/>
    <x v="5"/>
    <x v="0"/>
    <x v="4787"/>
    <n v="12433.49"/>
    <n v="3357.04"/>
    <n v="3612.56"/>
    <n v="5463.89"/>
    <n v="9076.4500000000007"/>
    <n v="0.60198535771144002"/>
    <n v="0.39801464228855993"/>
    <x v="0"/>
    <n v="1554.18625"/>
  </r>
  <r>
    <x v="4811"/>
    <x v="3"/>
    <x v="6"/>
    <x v="5"/>
    <x v="0"/>
    <x v="4788"/>
    <n v="6615.56"/>
    <n v="2315.4499999999998"/>
    <n v="4107.8599999999997"/>
    <n v="192.25"/>
    <n v="4300.1100000000006"/>
    <n v="4.4708158628500194E-2"/>
    <n v="0.95529184137149958"/>
    <x v="2"/>
    <n v="826.94500000000005"/>
  </r>
  <r>
    <x v="4812"/>
    <x v="4"/>
    <x v="4"/>
    <x v="0"/>
    <x v="0"/>
    <x v="4789"/>
    <n v="11898.6"/>
    <n v="3212.62"/>
    <n v="2699.98"/>
    <n v="5986"/>
    <n v="8685.98"/>
    <n v="0.68915654882926281"/>
    <n v="0.31084345117073725"/>
    <x v="0"/>
    <n v="2379.7200000000003"/>
  </r>
  <r>
    <x v="4813"/>
    <x v="0"/>
    <x v="0"/>
    <x v="5"/>
    <x v="0"/>
    <x v="4790"/>
    <n v="2143.5500000000002"/>
    <n v="214.35"/>
    <n v="771.63"/>
    <n v="1157.56"/>
    <n v="1929.2000000000003"/>
    <n v="0.60002073398299804"/>
    <n v="0.39997408252125227"/>
    <x v="0"/>
    <n v="267.94375000000002"/>
  </r>
  <r>
    <x v="4814"/>
    <x v="3"/>
    <x v="3"/>
    <x v="6"/>
    <x v="0"/>
    <x v="4791"/>
    <n v="11404.15"/>
    <n v="4561.66"/>
    <n v="2545.7800000000002"/>
    <n v="4296.71"/>
    <n v="6842.49"/>
    <n v="0.62794538245580189"/>
    <n v="0.37205461754419811"/>
    <x v="0"/>
    <n v="3801.3833333333332"/>
  </r>
  <r>
    <x v="4815"/>
    <x v="2"/>
    <x v="2"/>
    <x v="7"/>
    <x v="1"/>
    <x v="4792"/>
    <n v="569.30999999999995"/>
    <n v="85.4"/>
    <n v="540.28"/>
    <n v="-56.36"/>
    <n v="483.90999999999997"/>
    <n v="-0.11646793825298093"/>
    <n v="1.1164886032526711"/>
    <x v="1"/>
    <n v="569.30999999999995"/>
  </r>
  <r>
    <x v="4816"/>
    <x v="2"/>
    <x v="2"/>
    <x v="7"/>
    <x v="1"/>
    <x v="4793"/>
    <n v="1257.93"/>
    <n v="188.69"/>
    <n v="659.31"/>
    <n v="409.94"/>
    <n v="1069.24"/>
    <n v="0.38339381242751863"/>
    <n v="0.61661554000972651"/>
    <x v="0"/>
    <n v="1257.93"/>
  </r>
  <r>
    <x v="4817"/>
    <x v="3"/>
    <x v="6"/>
    <x v="4"/>
    <x v="0"/>
    <x v="4794"/>
    <n v="9059.11"/>
    <n v="3623.64"/>
    <n v="3344.24"/>
    <n v="2091.2199999999998"/>
    <n v="5435.4700000000012"/>
    <n v="0.38473581861366163"/>
    <n v="0.61526234161903182"/>
    <x v="0"/>
    <n v="1294.1585714285716"/>
  </r>
  <r>
    <x v="4818"/>
    <x v="4"/>
    <x v="4"/>
    <x v="7"/>
    <x v="1"/>
    <x v="4795"/>
    <n v="6080.36"/>
    <n v="1337.68"/>
    <n v="1893.6"/>
    <n v="2849.08"/>
    <n v="4742.6799999999994"/>
    <n v="0.60073207553535135"/>
    <n v="0.3992679244646487"/>
    <x v="0"/>
    <n v="6080.36"/>
  </r>
  <r>
    <x v="4819"/>
    <x v="3"/>
    <x v="3"/>
    <x v="2"/>
    <x v="0"/>
    <x v="4796"/>
    <n v="10480.51"/>
    <n v="4192.21"/>
    <n v="4838.47"/>
    <n v="1449.84"/>
    <n v="6288.3"/>
    <n v="0.23056151901149752"/>
    <n v="0.76944007124342029"/>
    <x v="0"/>
    <n v="1746.7516666666668"/>
  </r>
  <r>
    <x v="4820"/>
    <x v="4"/>
    <x v="5"/>
    <x v="1"/>
    <x v="1"/>
    <x v="4797"/>
    <n v="5062.24"/>
    <n v="1113.69"/>
    <n v="2481.0500000000002"/>
    <n v="1467.49"/>
    <n v="3948.5499999999997"/>
    <n v="0.37165288523635259"/>
    <n v="0.62834458218839839"/>
    <x v="0"/>
    <n v="2531.12"/>
  </r>
  <r>
    <x v="4821"/>
    <x v="0"/>
    <x v="7"/>
    <x v="7"/>
    <x v="1"/>
    <x v="4798"/>
    <n v="1097.68"/>
    <n v="109.77"/>
    <n v="284.48"/>
    <n v="703.44"/>
    <n v="987.91000000000008"/>
    <n v="0.7120486684009677"/>
    <n v="0.28796145397860129"/>
    <x v="0"/>
    <n v="1097.68"/>
  </r>
  <r>
    <x v="4822"/>
    <x v="0"/>
    <x v="0"/>
    <x v="5"/>
    <x v="0"/>
    <x v="4799"/>
    <n v="957.05"/>
    <n v="95.71"/>
    <n v="908.24"/>
    <n v="-46.9"/>
    <n v="861.33999999999992"/>
    <n v="-5.4450042956323871E-2"/>
    <n v="1.0544500429563239"/>
    <x v="1"/>
    <n v="119.63124999999999"/>
  </r>
  <r>
    <x v="4823"/>
    <x v="4"/>
    <x v="5"/>
    <x v="1"/>
    <x v="1"/>
    <x v="4800"/>
    <n v="7570.42"/>
    <n v="1665.49"/>
    <n v="1621.46"/>
    <n v="4283.47"/>
    <n v="5904.93"/>
    <n v="0.72540572030489781"/>
    <n v="0.27459427969510219"/>
    <x v="0"/>
    <n v="3785.21"/>
  </r>
  <r>
    <x v="4824"/>
    <x v="0"/>
    <x v="0"/>
    <x v="7"/>
    <x v="1"/>
    <x v="4801"/>
    <n v="834.17"/>
    <n v="83.42"/>
    <n v="361.26"/>
    <n v="389.49"/>
    <n v="750.75"/>
    <n v="0.51880119880119879"/>
    <n v="0.48119880119880121"/>
    <x v="0"/>
    <n v="834.17"/>
  </r>
  <r>
    <x v="4825"/>
    <x v="1"/>
    <x v="1"/>
    <x v="2"/>
    <x v="0"/>
    <x v="4802"/>
    <n v="8156.07"/>
    <n v="2446.8200000000002"/>
    <n v="3201.65"/>
    <n v="2507.6"/>
    <n v="5709.25"/>
    <n v="0.43921706003415506"/>
    <n v="0.56078293996584494"/>
    <x v="0"/>
    <n v="1359.345"/>
  </r>
  <r>
    <x v="4826"/>
    <x v="1"/>
    <x v="1"/>
    <x v="5"/>
    <x v="0"/>
    <x v="4803"/>
    <n v="8941.77"/>
    <n v="2682.53"/>
    <n v="4390.5600000000004"/>
    <n v="1868.68"/>
    <n v="6259.24"/>
    <n v="0.29854742748320884"/>
    <n v="0.70145257251679127"/>
    <x v="0"/>
    <n v="1117.7212500000001"/>
  </r>
  <r>
    <x v="4827"/>
    <x v="0"/>
    <x v="0"/>
    <x v="6"/>
    <x v="0"/>
    <x v="4804"/>
    <n v="859.55"/>
    <n v="85.96"/>
    <n v="481.58"/>
    <n v="292.02"/>
    <n v="773.58999999999992"/>
    <n v="0.37748678240411587"/>
    <n v="0.62252614434002518"/>
    <x v="0"/>
    <n v="286.51666666666665"/>
  </r>
  <r>
    <x v="4828"/>
    <x v="4"/>
    <x v="5"/>
    <x v="0"/>
    <x v="2"/>
    <x v="4805"/>
    <n v="5475.69"/>
    <n v="1204.6500000000001"/>
    <n v="3470.16"/>
    <n v="800.88"/>
    <n v="4271.0399999999991"/>
    <n v="0.18751404810069683"/>
    <n v="0.81248595189930339"/>
    <x v="0"/>
    <n v="1095.1379999999999"/>
  </r>
  <r>
    <x v="4829"/>
    <x v="4"/>
    <x v="5"/>
    <x v="0"/>
    <x v="0"/>
    <x v="4806"/>
    <n v="8986.7900000000009"/>
    <n v="2426.4299999999998"/>
    <n v="3407.34"/>
    <n v="3153.02"/>
    <n v="6560.3600000000006"/>
    <n v="0.48061691736429096"/>
    <n v="0.51938308263570898"/>
    <x v="0"/>
    <n v="1797.3580000000002"/>
  </r>
  <r>
    <x v="4830"/>
    <x v="0"/>
    <x v="7"/>
    <x v="7"/>
    <x v="1"/>
    <x v="4807"/>
    <n v="761.32"/>
    <n v="76.13"/>
    <n v="241.15"/>
    <n v="444.04"/>
    <n v="685.19"/>
    <n v="0.64805382448663873"/>
    <n v="0.35194617551336121"/>
    <x v="0"/>
    <n v="761.32"/>
  </r>
  <r>
    <x v="4831"/>
    <x v="1"/>
    <x v="1"/>
    <x v="0"/>
    <x v="1"/>
    <x v="4808"/>
    <n v="5234.3999999999996"/>
    <n v="1308.5999999999999"/>
    <n v="3316.97"/>
    <n v="608.83000000000004"/>
    <n v="3925.7999999999997"/>
    <n v="0.15508431402516687"/>
    <n v="0.84491568597483313"/>
    <x v="0"/>
    <n v="1046.8799999999999"/>
  </r>
  <r>
    <x v="4832"/>
    <x v="4"/>
    <x v="5"/>
    <x v="7"/>
    <x v="1"/>
    <x v="4809"/>
    <n v="1104.02"/>
    <n v="242.88"/>
    <n v="1047.72"/>
    <n v="-186.58"/>
    <n v="861.14"/>
    <n v="-0.21666627958287854"/>
    <n v="1.2166662795828787"/>
    <x v="1"/>
    <n v="1104.02"/>
  </r>
  <r>
    <x v="4833"/>
    <x v="2"/>
    <x v="2"/>
    <x v="7"/>
    <x v="1"/>
    <x v="4810"/>
    <n v="1428.75"/>
    <n v="214.31"/>
    <n v="741.12"/>
    <n v="473.32"/>
    <n v="1214.44"/>
    <n v="0.38974342083594082"/>
    <n v="0.61025657916405918"/>
    <x v="0"/>
    <n v="1428.75"/>
  </r>
  <r>
    <x v="4834"/>
    <x v="4"/>
    <x v="5"/>
    <x v="5"/>
    <x v="0"/>
    <x v="4811"/>
    <n v="6962.22"/>
    <n v="1531.69"/>
    <n v="4848.7700000000004"/>
    <n v="581.76"/>
    <n v="5430.5300000000007"/>
    <n v="0.10712766525550911"/>
    <n v="0.89287233474449079"/>
    <x v="0"/>
    <n v="870.27750000000003"/>
  </r>
  <r>
    <x v="4835"/>
    <x v="1"/>
    <x v="1"/>
    <x v="4"/>
    <x v="0"/>
    <x v="4812"/>
    <n v="12323.28"/>
    <n v="3696.98"/>
    <n v="4562.1499999999996"/>
    <n v="4064.15"/>
    <n v="8626.3000000000011"/>
    <n v="0.47113478548160853"/>
    <n v="0.5288652145183913"/>
    <x v="0"/>
    <n v="1760.4685714285715"/>
  </r>
  <r>
    <x v="4836"/>
    <x v="0"/>
    <x v="0"/>
    <x v="3"/>
    <x v="0"/>
    <x v="4813"/>
    <n v="1453.92"/>
    <n v="145.38999999999999"/>
    <n v="450.84"/>
    <n v="857.69"/>
    <n v="1308.5300000000002"/>
    <n v="0.65546070781716881"/>
    <n v="0.34453929218283103"/>
    <x v="0"/>
    <n v="363.48"/>
  </r>
  <r>
    <x v="4837"/>
    <x v="2"/>
    <x v="2"/>
    <x v="3"/>
    <x v="0"/>
    <x v="4814"/>
    <n v="4151.78"/>
    <n v="622.77"/>
    <n v="956.96"/>
    <n v="2572.0500000000002"/>
    <n v="3529.0099999999998"/>
    <n v="0.7288304652012888"/>
    <n v="0.27116953479871131"/>
    <x v="0"/>
    <n v="1037.9449999999999"/>
  </r>
  <r>
    <x v="4838"/>
    <x v="0"/>
    <x v="0"/>
    <x v="4"/>
    <x v="0"/>
    <x v="4815"/>
    <n v="2281.9899999999998"/>
    <n v="228.2"/>
    <n v="723.2"/>
    <n v="1330.58"/>
    <n v="2053.79"/>
    <n v="0.64786565325568823"/>
    <n v="0.35212947769733033"/>
    <x v="0"/>
    <n v="325.99857142857138"/>
  </r>
  <r>
    <x v="4839"/>
    <x v="3"/>
    <x v="6"/>
    <x v="3"/>
    <x v="1"/>
    <x v="4816"/>
    <n v="318.81"/>
    <n v="111.58"/>
    <n v="302.55"/>
    <n v="-95.33"/>
    <n v="207.23000000000002"/>
    <n v="-0.46002026733581042"/>
    <n v="1.4599720117743569"/>
    <x v="1"/>
    <n v="79.702500000000001"/>
  </r>
  <r>
    <x v="4840"/>
    <x v="4"/>
    <x v="5"/>
    <x v="1"/>
    <x v="2"/>
    <x v="4817"/>
    <n v="3848.13"/>
    <n v="846.59"/>
    <n v="2229.86"/>
    <n v="771.68"/>
    <n v="3001.54"/>
    <n v="0.25709469139175223"/>
    <n v="0.74290530860824777"/>
    <x v="0"/>
    <n v="1924.0650000000001"/>
  </r>
  <r>
    <x v="4841"/>
    <x v="4"/>
    <x v="4"/>
    <x v="3"/>
    <x v="0"/>
    <x v="4818"/>
    <n v="11157.63"/>
    <n v="3012.56"/>
    <n v="2798.73"/>
    <n v="5346.34"/>
    <n v="8145.07"/>
    <n v="0.65638969339735576"/>
    <n v="0.3436103066026443"/>
    <x v="0"/>
    <n v="2789.4074999999998"/>
  </r>
  <r>
    <x v="4842"/>
    <x v="1"/>
    <x v="1"/>
    <x v="7"/>
    <x v="1"/>
    <x v="4819"/>
    <n v="4579.1400000000003"/>
    <n v="1144.79"/>
    <n v="1287.19"/>
    <n v="2147.17"/>
    <n v="3434.3500000000004"/>
    <n v="0.62520418710964221"/>
    <n v="0.37479872464949698"/>
    <x v="0"/>
    <n v="4579.1400000000003"/>
  </r>
  <r>
    <x v="4843"/>
    <x v="1"/>
    <x v="1"/>
    <x v="2"/>
    <x v="0"/>
    <x v="4820"/>
    <n v="10589.82"/>
    <n v="3176.95"/>
    <n v="3797.09"/>
    <n v="3615.79"/>
    <n v="7412.87"/>
    <n v="0.4877719425809437"/>
    <n v="0.51222940642423243"/>
    <x v="0"/>
    <n v="1764.97"/>
  </r>
  <r>
    <x v="4844"/>
    <x v="1"/>
    <x v="1"/>
    <x v="2"/>
    <x v="0"/>
    <x v="4821"/>
    <n v="10504.1"/>
    <n v="3151.23"/>
    <n v="3204.36"/>
    <n v="4148.51"/>
    <n v="7352.8700000000008"/>
    <n v="0.56420282148331191"/>
    <n v="0.43579717851668803"/>
    <x v="0"/>
    <n v="1750.6833333333334"/>
  </r>
  <r>
    <x v="4845"/>
    <x v="3"/>
    <x v="3"/>
    <x v="6"/>
    <x v="0"/>
    <x v="4822"/>
    <n v="3031.27"/>
    <n v="1060.94"/>
    <n v="2876.67"/>
    <n v="-906.35"/>
    <n v="1970.33"/>
    <n v="-0.45999908644744791"/>
    <n v="1.4599940111554919"/>
    <x v="1"/>
    <n v="1010.4233333333333"/>
  </r>
  <r>
    <x v="4846"/>
    <x v="2"/>
    <x v="2"/>
    <x v="5"/>
    <x v="0"/>
    <x v="4823"/>
    <n v="4523.8"/>
    <n v="678.57"/>
    <n v="1511.83"/>
    <n v="2333.4"/>
    <n v="3845.23"/>
    <n v="0.60682976050847415"/>
    <n v="0.39317023949152585"/>
    <x v="0"/>
    <n v="565.47500000000002"/>
  </r>
  <r>
    <x v="4847"/>
    <x v="4"/>
    <x v="5"/>
    <x v="3"/>
    <x v="1"/>
    <x v="4824"/>
    <n v="7271.22"/>
    <n v="1599.67"/>
    <n v="2832.75"/>
    <n v="2838.8"/>
    <n v="5671.55"/>
    <n v="0.50053336389523151"/>
    <n v="0.49946663610476855"/>
    <x v="0"/>
    <n v="1817.8050000000001"/>
  </r>
  <r>
    <x v="4848"/>
    <x v="0"/>
    <x v="0"/>
    <x v="2"/>
    <x v="0"/>
    <x v="4825"/>
    <n v="1720.64"/>
    <n v="172.06"/>
    <n v="826.91"/>
    <n v="721.66"/>
    <n v="1548.5800000000002"/>
    <n v="0.46601402575262491"/>
    <n v="0.53397951671854205"/>
    <x v="0"/>
    <n v="286.77333333333337"/>
  </r>
  <r>
    <x v="4849"/>
    <x v="0"/>
    <x v="0"/>
    <x v="3"/>
    <x v="1"/>
    <x v="4826"/>
    <n v="450.64"/>
    <n v="45.06"/>
    <n v="427.66"/>
    <n v="-22.08"/>
    <n v="405.58"/>
    <n v="-5.4440554267961926E-2"/>
    <n v="1.054440554267962"/>
    <x v="1"/>
    <n v="112.66"/>
  </r>
  <r>
    <x v="4850"/>
    <x v="3"/>
    <x v="3"/>
    <x v="5"/>
    <x v="0"/>
    <x v="4827"/>
    <n v="12807.76"/>
    <n v="5123.1000000000004"/>
    <n v="3906.76"/>
    <n v="3777.9"/>
    <n v="7684.66"/>
    <n v="0.49161576439295951"/>
    <n v="0.5083842356070406"/>
    <x v="0"/>
    <n v="1600.97"/>
  </r>
  <r>
    <x v="4851"/>
    <x v="0"/>
    <x v="0"/>
    <x v="6"/>
    <x v="2"/>
    <x v="4828"/>
    <n v="641.79"/>
    <n v="64.180000000000007"/>
    <n v="500.71"/>
    <n v="76.900000000000006"/>
    <n v="577.6099999999999"/>
    <n v="0.13313481414795453"/>
    <n v="0.86686518585204564"/>
    <x v="0"/>
    <n v="213.92999999999998"/>
  </r>
  <r>
    <x v="4852"/>
    <x v="4"/>
    <x v="5"/>
    <x v="2"/>
    <x v="0"/>
    <x v="4829"/>
    <n v="6394.66"/>
    <n v="1406.83"/>
    <n v="2830.57"/>
    <n v="2157.2600000000002"/>
    <n v="4987.83"/>
    <n v="0.43250471647991218"/>
    <n v="0.56749528352008793"/>
    <x v="0"/>
    <n v="1065.7766666666666"/>
  </r>
  <r>
    <x v="4853"/>
    <x v="3"/>
    <x v="6"/>
    <x v="7"/>
    <x v="1"/>
    <x v="4830"/>
    <n v="5963.48"/>
    <n v="2087.2199999999998"/>
    <n v="1775.1"/>
    <n v="2101.16"/>
    <n v="3876.2599999999998"/>
    <n v="0.54205858224164527"/>
    <n v="0.45794141775835473"/>
    <x v="0"/>
    <n v="5963.48"/>
  </r>
  <r>
    <x v="4854"/>
    <x v="2"/>
    <x v="2"/>
    <x v="1"/>
    <x v="1"/>
    <x v="4831"/>
    <n v="2389.71"/>
    <n v="358.46"/>
    <n v="901.51"/>
    <n v="1129.75"/>
    <n v="2031.25"/>
    <n v="0.55618461538461539"/>
    <n v="0.44382030769230768"/>
    <x v="0"/>
    <n v="1194.855"/>
  </r>
  <r>
    <x v="4855"/>
    <x v="0"/>
    <x v="0"/>
    <x v="4"/>
    <x v="0"/>
    <x v="4832"/>
    <n v="339.42"/>
    <n v="33.94"/>
    <n v="322.11"/>
    <n v="-16.63"/>
    <n v="305.48"/>
    <n v="-5.4438915804635321E-2"/>
    <n v="1.0544389158046352"/>
    <x v="1"/>
    <n v="48.488571428571433"/>
  </r>
  <r>
    <x v="4856"/>
    <x v="4"/>
    <x v="4"/>
    <x v="4"/>
    <x v="0"/>
    <x v="4833"/>
    <n v="4835.99"/>
    <n v="1063.92"/>
    <n v="4153.4399999999996"/>
    <n v="-381.37"/>
    <n v="3772.0699999999997"/>
    <n v="-0.10110363805549739"/>
    <n v="1.1011036380554973"/>
    <x v="1"/>
    <n v="690.85571428571427"/>
  </r>
  <r>
    <x v="4857"/>
    <x v="4"/>
    <x v="4"/>
    <x v="4"/>
    <x v="0"/>
    <x v="4834"/>
    <n v="13046.9"/>
    <n v="3522.66"/>
    <n v="5157.58"/>
    <n v="4366.66"/>
    <n v="9524.24"/>
    <n v="0.45847857676833009"/>
    <n v="0.54152142323166996"/>
    <x v="0"/>
    <n v="1863.8428571428572"/>
  </r>
  <r>
    <x v="4858"/>
    <x v="4"/>
    <x v="4"/>
    <x v="3"/>
    <x v="2"/>
    <x v="4835"/>
    <n v="10705.11"/>
    <n v="2890.38"/>
    <n v="2814.93"/>
    <n v="4999.8"/>
    <n v="7814.7300000000005"/>
    <n v="0.63979177783493479"/>
    <n v="0.36020822216506515"/>
    <x v="0"/>
    <n v="2676.2775000000001"/>
  </r>
  <r>
    <x v="4859"/>
    <x v="0"/>
    <x v="7"/>
    <x v="2"/>
    <x v="0"/>
    <x v="4836"/>
    <n v="175.2"/>
    <n v="17.52"/>
    <n v="166.26"/>
    <n v="-8.58"/>
    <n v="157.67999999999998"/>
    <n v="-5.4414003044140041E-2"/>
    <n v="1.05441400304414"/>
    <x v="1"/>
    <n v="29.2"/>
  </r>
  <r>
    <x v="4860"/>
    <x v="3"/>
    <x v="6"/>
    <x v="5"/>
    <x v="2"/>
    <x v="4837"/>
    <n v="7973.72"/>
    <n v="2790.8"/>
    <n v="4131.21"/>
    <n v="1051.71"/>
    <n v="5182.92"/>
    <n v="0.20291843208075758"/>
    <n v="0.79708156791924245"/>
    <x v="0"/>
    <n v="996.71500000000003"/>
  </r>
  <r>
    <x v="4861"/>
    <x v="3"/>
    <x v="6"/>
    <x v="5"/>
    <x v="0"/>
    <x v="4838"/>
    <n v="11722.05"/>
    <n v="4688.82"/>
    <n v="5661.16"/>
    <n v="1372.06"/>
    <n v="7033.23"/>
    <n v="0.19508248699388475"/>
    <n v="0.80491609118427809"/>
    <x v="0"/>
    <n v="1465.2562499999999"/>
  </r>
  <r>
    <x v="4862"/>
    <x v="3"/>
    <x v="6"/>
    <x v="2"/>
    <x v="2"/>
    <x v="4839"/>
    <n v="6175.03"/>
    <n v="2161.2600000000002"/>
    <n v="4456.4799999999996"/>
    <n v="-442.71"/>
    <n v="4013.7699999999995"/>
    <n v="-0.11029779982410552"/>
    <n v="1.1102977998241055"/>
    <x v="1"/>
    <n v="1029.1716666666666"/>
  </r>
  <r>
    <x v="4863"/>
    <x v="0"/>
    <x v="7"/>
    <x v="6"/>
    <x v="2"/>
    <x v="4840"/>
    <n v="446.07"/>
    <n v="44.61"/>
    <n v="423.32"/>
    <n v="-21.86"/>
    <n v="401.46"/>
    <n v="-5.4451252926817122E-2"/>
    <n v="1.0544512529268171"/>
    <x v="1"/>
    <n v="148.69"/>
  </r>
  <r>
    <x v="4864"/>
    <x v="2"/>
    <x v="2"/>
    <x v="7"/>
    <x v="1"/>
    <x v="4841"/>
    <n v="1825.79"/>
    <n v="273.87"/>
    <n v="479.06"/>
    <n v="1072.8599999999999"/>
    <n v="1551.92"/>
    <n v="0.69131140780452593"/>
    <n v="0.30868859219547395"/>
    <x v="0"/>
    <n v="1825.79"/>
  </r>
  <r>
    <x v="4865"/>
    <x v="4"/>
    <x v="5"/>
    <x v="0"/>
    <x v="2"/>
    <x v="4842"/>
    <n v="1059.4100000000001"/>
    <n v="233.07"/>
    <n v="1005.38"/>
    <n v="-179.04"/>
    <n v="826.34000000000015"/>
    <n v="-0.21666626328145794"/>
    <n v="1.2166662632814578"/>
    <x v="1"/>
    <n v="211.88200000000001"/>
  </r>
  <r>
    <x v="4866"/>
    <x v="0"/>
    <x v="7"/>
    <x v="2"/>
    <x v="0"/>
    <x v="4843"/>
    <n v="2829.77"/>
    <n v="282.98"/>
    <n v="597.92999999999995"/>
    <n v="1948.87"/>
    <n v="2546.79"/>
    <n v="0.76522602962945507"/>
    <n v="0.23477789688195727"/>
    <x v="0"/>
    <n v="471.62833333333333"/>
  </r>
  <r>
    <x v="4867"/>
    <x v="2"/>
    <x v="2"/>
    <x v="1"/>
    <x v="2"/>
    <x v="4844"/>
    <n v="212.46"/>
    <n v="31.87"/>
    <n v="201.62"/>
    <n v="-21.03"/>
    <n v="180.59"/>
    <n v="-0.11645163076582314"/>
    <n v="1.1164516307658232"/>
    <x v="1"/>
    <n v="106.23"/>
  </r>
  <r>
    <x v="4868"/>
    <x v="4"/>
    <x v="5"/>
    <x v="6"/>
    <x v="0"/>
    <x v="4845"/>
    <n v="7308.64"/>
    <n v="1607.9"/>
    <n v="2323.16"/>
    <n v="3377.58"/>
    <n v="5700.74"/>
    <n v="0.59248097615397299"/>
    <n v="0.40751902384602701"/>
    <x v="0"/>
    <n v="2436.2133333333336"/>
  </r>
  <r>
    <x v="4869"/>
    <x v="4"/>
    <x v="5"/>
    <x v="2"/>
    <x v="0"/>
    <x v="4846"/>
    <n v="8333.51"/>
    <n v="2250.0500000000002"/>
    <n v="4576.53"/>
    <n v="1506.93"/>
    <n v="6083.46"/>
    <n v="0.24770936276395342"/>
    <n v="0.7522906372360465"/>
    <x v="0"/>
    <n v="1388.9183333333333"/>
  </r>
  <r>
    <x v="4870"/>
    <x v="1"/>
    <x v="1"/>
    <x v="2"/>
    <x v="1"/>
    <x v="4847"/>
    <n v="4027.66"/>
    <n v="1006.91"/>
    <n v="3486.62"/>
    <n v="-465.88"/>
    <n v="3020.75"/>
    <n v="-0.15422659935446495"/>
    <n v="1.154223288918315"/>
    <x v="1"/>
    <n v="671.27666666666664"/>
  </r>
  <r>
    <x v="4871"/>
    <x v="0"/>
    <x v="0"/>
    <x v="6"/>
    <x v="2"/>
    <x v="4848"/>
    <n v="1673.75"/>
    <n v="167.38"/>
    <n v="385.36"/>
    <n v="1121.01"/>
    <n v="1506.37"/>
    <n v="0.74417971680264483"/>
    <n v="0.25582028319735528"/>
    <x v="0"/>
    <n v="557.91666666666663"/>
  </r>
  <r>
    <x v="4872"/>
    <x v="3"/>
    <x v="6"/>
    <x v="6"/>
    <x v="2"/>
    <x v="4849"/>
    <n v="9215.0300000000007"/>
    <n v="3686.01"/>
    <n v="2366.5700000000002"/>
    <n v="3162.45"/>
    <n v="5529.02"/>
    <n v="0.57197297170203754"/>
    <n v="0.42802702829796241"/>
    <x v="0"/>
    <n v="3071.6766666666667"/>
  </r>
  <r>
    <x v="4873"/>
    <x v="4"/>
    <x v="4"/>
    <x v="3"/>
    <x v="1"/>
    <x v="4850"/>
    <n v="6769.86"/>
    <n v="1489.37"/>
    <n v="3011.59"/>
    <n v="2268.9"/>
    <n v="5280.49"/>
    <n v="0.42967603385291897"/>
    <n v="0.57032396614708114"/>
    <x v="0"/>
    <n v="1692.4649999999999"/>
  </r>
  <r>
    <x v="4874"/>
    <x v="3"/>
    <x v="3"/>
    <x v="2"/>
    <x v="1"/>
    <x v="4851"/>
    <n v="2250.35"/>
    <n v="787.62"/>
    <n v="2135.58"/>
    <n v="-672.85"/>
    <n v="1462.73"/>
    <n v="-0.45999603481161938"/>
    <n v="1.4599960348116192"/>
    <x v="1"/>
    <n v="375.05833333333334"/>
  </r>
  <r>
    <x v="4875"/>
    <x v="0"/>
    <x v="7"/>
    <x v="0"/>
    <x v="2"/>
    <x v="4852"/>
    <n v="912.86"/>
    <n v="91.29"/>
    <n v="618.74"/>
    <n v="202.83"/>
    <n v="821.57"/>
    <n v="0.24688097179789914"/>
    <n v="0.75311902820210086"/>
    <x v="0"/>
    <n v="182.572"/>
  </r>
  <r>
    <x v="4876"/>
    <x v="4"/>
    <x v="4"/>
    <x v="1"/>
    <x v="2"/>
    <x v="4853"/>
    <n v="11615"/>
    <n v="3136.05"/>
    <n v="2427.9899999999998"/>
    <n v="6050.96"/>
    <n v="8478.9500000000007"/>
    <n v="0.71364496783210174"/>
    <n v="0.28635503216789809"/>
    <x v="0"/>
    <n v="5807.5"/>
  </r>
  <r>
    <x v="4877"/>
    <x v="3"/>
    <x v="3"/>
    <x v="7"/>
    <x v="1"/>
    <x v="4854"/>
    <n v="6081.24"/>
    <n v="2128.4299999999998"/>
    <n v="1457.67"/>
    <n v="2495.13"/>
    <n v="3952.81"/>
    <n v="0.63122942919087943"/>
    <n v="0.36876804096326415"/>
    <x v="0"/>
    <n v="6081.24"/>
  </r>
  <r>
    <x v="4878"/>
    <x v="4"/>
    <x v="5"/>
    <x v="7"/>
    <x v="1"/>
    <x v="4855"/>
    <n v="2465.34"/>
    <n v="542.38"/>
    <n v="1702.57"/>
    <n v="220.39"/>
    <n v="1922.96"/>
    <n v="0.11460976827391105"/>
    <n v="0.88539023172608888"/>
    <x v="0"/>
    <n v="2465.34"/>
  </r>
  <r>
    <x v="4879"/>
    <x v="0"/>
    <x v="7"/>
    <x v="0"/>
    <x v="1"/>
    <x v="4856"/>
    <n v="627.71"/>
    <n v="62.77"/>
    <n v="595.69000000000005"/>
    <n v="-30.76"/>
    <n v="564.94000000000005"/>
    <n v="-5.4448259992211562E-2"/>
    <n v="1.0544305589974157"/>
    <x v="1"/>
    <n v="125.542"/>
  </r>
  <r>
    <x v="4880"/>
    <x v="4"/>
    <x v="4"/>
    <x v="5"/>
    <x v="0"/>
    <x v="4857"/>
    <n v="16329.42"/>
    <n v="4408.9399999999996"/>
    <n v="4050.39"/>
    <n v="7870.09"/>
    <n v="11920.48"/>
    <n v="0.66021586379071984"/>
    <n v="0.33978413620928016"/>
    <x v="0"/>
    <n v="2041.1775"/>
  </r>
  <r>
    <x v="4881"/>
    <x v="4"/>
    <x v="4"/>
    <x v="6"/>
    <x v="0"/>
    <x v="4858"/>
    <n v="10198.36"/>
    <n v="2753.56"/>
    <n v="1795.6"/>
    <n v="5649.2"/>
    <n v="7444.8000000000011"/>
    <n v="0.75881151944981717"/>
    <n v="0.24118848055018263"/>
    <x v="0"/>
    <n v="3399.4533333333334"/>
  </r>
  <r>
    <x v="4882"/>
    <x v="0"/>
    <x v="7"/>
    <x v="6"/>
    <x v="0"/>
    <x v="4859"/>
    <n v="2084.5700000000002"/>
    <n v="208.46"/>
    <n v="448.42"/>
    <n v="1427.69"/>
    <n v="1876.1100000000001"/>
    <n v="0.760984164041554"/>
    <n v="0.23901583595844592"/>
    <x v="0"/>
    <n v="694.85666666666668"/>
  </r>
  <r>
    <x v="4883"/>
    <x v="4"/>
    <x v="5"/>
    <x v="5"/>
    <x v="1"/>
    <x v="4860"/>
    <n v="4368.51"/>
    <n v="961.07"/>
    <n v="3473.89"/>
    <n v="-66.459999999999994"/>
    <n v="3407.44"/>
    <n v="-1.9504378653769396E-2"/>
    <n v="1.0195014438992323"/>
    <x v="1"/>
    <n v="546.06375000000003"/>
  </r>
  <r>
    <x v="4884"/>
    <x v="1"/>
    <x v="1"/>
    <x v="6"/>
    <x v="0"/>
    <x v="4861"/>
    <n v="8373.68"/>
    <n v="2512.1"/>
    <n v="3096.44"/>
    <n v="2765.13"/>
    <n v="5861.58"/>
    <n v="0.47173799555751184"/>
    <n v="0.52826029841783273"/>
    <x v="0"/>
    <n v="2791.2266666666669"/>
  </r>
  <r>
    <x v="4885"/>
    <x v="4"/>
    <x v="5"/>
    <x v="5"/>
    <x v="0"/>
    <x v="4862"/>
    <n v="16703.27"/>
    <n v="4509.88"/>
    <n v="5762.88"/>
    <n v="6430.5"/>
    <n v="12193.39"/>
    <n v="0.52737589792502337"/>
    <n v="0.47262328195850378"/>
    <x v="0"/>
    <n v="2087.9087500000001"/>
  </r>
  <r>
    <x v="4886"/>
    <x v="0"/>
    <x v="7"/>
    <x v="2"/>
    <x v="0"/>
    <x v="4863"/>
    <n v="2563.8000000000002"/>
    <n v="256.38"/>
    <n v="844.04"/>
    <n v="1463.39"/>
    <n v="2307.42"/>
    <n v="0.63421050350608044"/>
    <n v="0.3657938303386466"/>
    <x v="0"/>
    <n v="427.3"/>
  </r>
  <r>
    <x v="4887"/>
    <x v="4"/>
    <x v="4"/>
    <x v="5"/>
    <x v="0"/>
    <x v="4864"/>
    <n v="13869.92"/>
    <n v="3744.88"/>
    <n v="5191.25"/>
    <n v="4933.8"/>
    <n v="10125.040000000001"/>
    <n v="0.48728696380458741"/>
    <n v="0.51271402384583165"/>
    <x v="0"/>
    <n v="1733.74"/>
  </r>
  <r>
    <x v="4888"/>
    <x v="0"/>
    <x v="7"/>
    <x v="6"/>
    <x v="0"/>
    <x v="4865"/>
    <n v="2881.4"/>
    <n v="288.14"/>
    <n v="415.6"/>
    <n v="2177.66"/>
    <n v="2593.2600000000002"/>
    <n v="0.83973839877220169"/>
    <n v="0.1602616012277982"/>
    <x v="0"/>
    <n v="960.4666666666667"/>
  </r>
  <r>
    <x v="4889"/>
    <x v="1"/>
    <x v="1"/>
    <x v="6"/>
    <x v="0"/>
    <x v="4866"/>
    <n v="8085.17"/>
    <n v="2425.5500000000002"/>
    <n v="1950.46"/>
    <n v="3709.16"/>
    <n v="5659.62"/>
    <n v="0.65537262219018233"/>
    <n v="0.34462737780981761"/>
    <x v="0"/>
    <n v="2695.0566666666668"/>
  </r>
  <r>
    <x v="4890"/>
    <x v="4"/>
    <x v="4"/>
    <x v="2"/>
    <x v="0"/>
    <x v="4867"/>
    <n v="8204.9599999999991"/>
    <n v="2215.34"/>
    <n v="4356.29"/>
    <n v="1633.33"/>
    <n v="5989.619999999999"/>
    <n v="0.27269342629415561"/>
    <n v="0.72730657370584462"/>
    <x v="0"/>
    <n v="1367.4933333333331"/>
  </r>
  <r>
    <x v="4891"/>
    <x v="1"/>
    <x v="1"/>
    <x v="5"/>
    <x v="0"/>
    <x v="4868"/>
    <n v="7914.69"/>
    <n v="1978.67"/>
    <n v="5007.54"/>
    <n v="928.48"/>
    <n v="5936.0199999999995"/>
    <n v="0.15641456733636344"/>
    <n v="0.84358543266363661"/>
    <x v="0"/>
    <n v="989.33624999999995"/>
  </r>
  <r>
    <x v="4892"/>
    <x v="4"/>
    <x v="4"/>
    <x v="2"/>
    <x v="1"/>
    <x v="4869"/>
    <n v="4329.9799999999996"/>
    <n v="952.6"/>
    <n v="4109.1499999999996"/>
    <n v="-731.77"/>
    <n v="3377.3799999999997"/>
    <n v="-0.21666794971249906"/>
    <n v="1.216667949712499"/>
    <x v="1"/>
    <n v="721.6633333333333"/>
  </r>
  <r>
    <x v="4893"/>
    <x v="2"/>
    <x v="2"/>
    <x v="0"/>
    <x v="0"/>
    <x v="4870"/>
    <n v="3800.57"/>
    <n v="570.09"/>
    <n v="1521.34"/>
    <n v="1709.15"/>
    <n v="3230.48"/>
    <n v="0.52906998340803846"/>
    <n v="0.47093311210717909"/>
    <x v="0"/>
    <n v="760.11400000000003"/>
  </r>
  <r>
    <x v="4894"/>
    <x v="3"/>
    <x v="6"/>
    <x v="3"/>
    <x v="2"/>
    <x v="4871"/>
    <n v="3243.91"/>
    <n v="1135.3699999999999"/>
    <n v="2990.59"/>
    <n v="-882.04"/>
    <n v="2108.54"/>
    <n v="-0.41831788820700577"/>
    <n v="1.4183226308251209"/>
    <x v="1"/>
    <n v="810.97749999999996"/>
  </r>
  <r>
    <x v="4895"/>
    <x v="1"/>
    <x v="1"/>
    <x v="2"/>
    <x v="0"/>
    <x v="4872"/>
    <n v="15327.4"/>
    <n v="4598.22"/>
    <n v="3165.62"/>
    <n v="7563.56"/>
    <n v="10729.18"/>
    <n v="0.70495228899133022"/>
    <n v="0.29504771100866978"/>
    <x v="0"/>
    <n v="2554.5666666666666"/>
  </r>
  <r>
    <x v="4896"/>
    <x v="3"/>
    <x v="3"/>
    <x v="1"/>
    <x v="1"/>
    <x v="4873"/>
    <n v="3103.91"/>
    <n v="1086.3699999999999"/>
    <n v="2528.5"/>
    <n v="-510.96"/>
    <n v="2017.54"/>
    <n v="-0.25325891927793254"/>
    <n v="1.2532589192779326"/>
    <x v="1"/>
    <n v="1551.9549999999999"/>
  </r>
  <r>
    <x v="4897"/>
    <x v="3"/>
    <x v="6"/>
    <x v="6"/>
    <x v="2"/>
    <x v="4874"/>
    <n v="7543.58"/>
    <n v="2640.25"/>
    <n v="2594.87"/>
    <n v="2308.46"/>
    <n v="4903.33"/>
    <n v="0.47079433772558649"/>
    <n v="0.52920566227441346"/>
    <x v="0"/>
    <n v="2514.5266666666666"/>
  </r>
  <r>
    <x v="4898"/>
    <x v="4"/>
    <x v="4"/>
    <x v="3"/>
    <x v="1"/>
    <x v="4875"/>
    <n v="3149.63"/>
    <n v="692.92"/>
    <n v="2989"/>
    <n v="-532.29"/>
    <n v="2456.71"/>
    <n v="-0.21666781997061108"/>
    <n v="1.2166678199706111"/>
    <x v="1"/>
    <n v="787.40750000000003"/>
  </r>
  <r>
    <x v="4899"/>
    <x v="4"/>
    <x v="5"/>
    <x v="7"/>
    <x v="1"/>
    <x v="4876"/>
    <n v="5336.64"/>
    <n v="1174.06"/>
    <n v="1487.67"/>
    <n v="2674.91"/>
    <n v="4162.58"/>
    <n v="0.64260867058410887"/>
    <n v="0.35739132941589113"/>
    <x v="0"/>
    <n v="5336.64"/>
  </r>
  <r>
    <x v="4900"/>
    <x v="1"/>
    <x v="1"/>
    <x v="0"/>
    <x v="0"/>
    <x v="4877"/>
    <n v="12409.42"/>
    <n v="3722.83"/>
    <n v="2930.16"/>
    <n v="5756.43"/>
    <n v="8686.59"/>
    <n v="0.66268006202664109"/>
    <n v="0.33731993797335891"/>
    <x v="0"/>
    <n v="2481.884"/>
  </r>
  <r>
    <x v="4901"/>
    <x v="0"/>
    <x v="7"/>
    <x v="5"/>
    <x v="0"/>
    <x v="4878"/>
    <n v="2775.57"/>
    <n v="277.56"/>
    <n v="758.19"/>
    <n v="1739.83"/>
    <n v="2498.0100000000002"/>
    <n v="0.69648640317692878"/>
    <n v="0.30351760000960765"/>
    <x v="0"/>
    <n v="346.94625000000002"/>
  </r>
  <r>
    <x v="4902"/>
    <x v="0"/>
    <x v="7"/>
    <x v="3"/>
    <x v="2"/>
    <x v="4879"/>
    <n v="1055.1199999999999"/>
    <n v="105.51"/>
    <n v="648.1"/>
    <n v="301.5"/>
    <n v="949.6099999999999"/>
    <n v="0.31749876264992999"/>
    <n v="0.68249070671117629"/>
    <x v="0"/>
    <n v="263.77999999999997"/>
  </r>
  <r>
    <x v="4903"/>
    <x v="2"/>
    <x v="2"/>
    <x v="2"/>
    <x v="0"/>
    <x v="4880"/>
    <n v="3136.24"/>
    <n v="470.44"/>
    <n v="1557.11"/>
    <n v="1108.7"/>
    <n v="2665.7999999999997"/>
    <n v="0.4158976667416911"/>
    <n v="0.58410608447745516"/>
    <x v="0"/>
    <n v="522.70666666666659"/>
  </r>
  <r>
    <x v="4904"/>
    <x v="0"/>
    <x v="0"/>
    <x v="6"/>
    <x v="1"/>
    <x v="4881"/>
    <n v="407.72"/>
    <n v="40.770000000000003"/>
    <n v="386.92"/>
    <n v="-19.98"/>
    <n v="366.95000000000005"/>
    <n v="-5.4448834991143204E-2"/>
    <n v="1.0544215833219783"/>
    <x v="1"/>
    <n v="135.90666666666667"/>
  </r>
  <r>
    <x v="4905"/>
    <x v="1"/>
    <x v="1"/>
    <x v="6"/>
    <x v="1"/>
    <x v="4882"/>
    <n v="3245.44"/>
    <n v="811.36"/>
    <n v="2530.0700000000002"/>
    <n v="-95.99"/>
    <n v="2434.08"/>
    <n v="-3.9435844343653451E-2"/>
    <n v="1.0394358443436535"/>
    <x v="1"/>
    <n v="1081.8133333333333"/>
  </r>
  <r>
    <x v="4906"/>
    <x v="2"/>
    <x v="2"/>
    <x v="6"/>
    <x v="1"/>
    <x v="4883"/>
    <n v="928.13"/>
    <n v="139.22"/>
    <n v="880.79"/>
    <n v="-91.88"/>
    <n v="788.91"/>
    <n v="-0.11646448897846395"/>
    <n v="1.1164644889784641"/>
    <x v="1"/>
    <n v="309.37666666666667"/>
  </r>
  <r>
    <x v="4907"/>
    <x v="3"/>
    <x v="3"/>
    <x v="3"/>
    <x v="1"/>
    <x v="4884"/>
    <n v="5392.66"/>
    <n v="1887.43"/>
    <n v="2698.84"/>
    <n v="806.39"/>
    <n v="3505.2299999999996"/>
    <n v="0.23005337738179807"/>
    <n v="0.76994662261820213"/>
    <x v="0"/>
    <n v="1348.165"/>
  </r>
  <r>
    <x v="4908"/>
    <x v="1"/>
    <x v="1"/>
    <x v="6"/>
    <x v="2"/>
    <x v="4885"/>
    <n v="2984.99"/>
    <n v="746.25"/>
    <n v="2372.14"/>
    <n v="-133.38999999999999"/>
    <n v="2238.7399999999998"/>
    <n v="-5.9582622367939111E-2"/>
    <n v="1.0595870891662276"/>
    <x v="1"/>
    <n v="994.99666666666656"/>
  </r>
  <r>
    <x v="4909"/>
    <x v="4"/>
    <x v="4"/>
    <x v="2"/>
    <x v="0"/>
    <x v="4886"/>
    <n v="12711"/>
    <n v="3431.97"/>
    <n v="3316.52"/>
    <n v="5962.51"/>
    <n v="9279.0300000000007"/>
    <n v="0.64257901957424424"/>
    <n v="0.35742098042575571"/>
    <x v="0"/>
    <n v="2118.5"/>
  </r>
  <r>
    <x v="4910"/>
    <x v="0"/>
    <x v="0"/>
    <x v="5"/>
    <x v="0"/>
    <x v="4887"/>
    <n v="951.52"/>
    <n v="95.15"/>
    <n v="867.77"/>
    <n v="-11.4"/>
    <n v="856.37"/>
    <n v="-1.3312002989362075E-2"/>
    <n v="1.0133120029893621"/>
    <x v="1"/>
    <n v="118.94"/>
  </r>
  <r>
    <x v="4911"/>
    <x v="0"/>
    <x v="7"/>
    <x v="3"/>
    <x v="1"/>
    <x v="4888"/>
    <n v="739.39"/>
    <n v="73.94"/>
    <n v="572.17999999999995"/>
    <n v="93.28"/>
    <n v="665.45"/>
    <n v="0.14017582087309338"/>
    <n v="0.85983920655195722"/>
    <x v="0"/>
    <n v="184.8475"/>
  </r>
  <r>
    <x v="4912"/>
    <x v="4"/>
    <x v="4"/>
    <x v="6"/>
    <x v="1"/>
    <x v="4889"/>
    <n v="2273.6799999999998"/>
    <n v="500.21"/>
    <n v="1988.83"/>
    <n v="-215.36"/>
    <n v="1773.4699999999998"/>
    <n v="-0.1214342503679228"/>
    <n v="1.1214342503679229"/>
    <x v="1"/>
    <n v="757.89333333333332"/>
  </r>
  <r>
    <x v="4913"/>
    <x v="2"/>
    <x v="2"/>
    <x v="7"/>
    <x v="1"/>
    <x v="4890"/>
    <n v="1332.96"/>
    <n v="199.94"/>
    <n v="580.22"/>
    <n v="552.79"/>
    <n v="1133.02"/>
    <n v="0.48789076980106261"/>
    <n v="0.51210040422940462"/>
    <x v="0"/>
    <n v="1332.96"/>
  </r>
  <r>
    <x v="4914"/>
    <x v="1"/>
    <x v="1"/>
    <x v="7"/>
    <x v="1"/>
    <x v="4891"/>
    <n v="2218.1799999999998"/>
    <n v="554.54999999999995"/>
    <n v="1516.01"/>
    <n v="147.63"/>
    <n v="1663.6299999999999"/>
    <n v="8.8739683703708161E-2"/>
    <n v="0.91126632724824641"/>
    <x v="2"/>
    <n v="2218.1799999999998"/>
  </r>
  <r>
    <x v="4915"/>
    <x v="0"/>
    <x v="0"/>
    <x v="1"/>
    <x v="2"/>
    <x v="4892"/>
    <n v="256.04000000000002"/>
    <n v="25.6"/>
    <n v="242.98"/>
    <n v="-12.55"/>
    <n v="230.44000000000003"/>
    <n v="-5.4461031070994613E-2"/>
    <n v="1.0544176358271131"/>
    <x v="1"/>
    <n v="128.02000000000001"/>
  </r>
  <r>
    <x v="4916"/>
    <x v="0"/>
    <x v="0"/>
    <x v="6"/>
    <x v="0"/>
    <x v="4893"/>
    <n v="1812.5"/>
    <n v="181.25"/>
    <n v="615.6"/>
    <n v="1015.64"/>
    <n v="1631.25"/>
    <n v="0.62261455938697319"/>
    <n v="0.37737931034482758"/>
    <x v="0"/>
    <n v="604.16666666666663"/>
  </r>
  <r>
    <x v="4917"/>
    <x v="1"/>
    <x v="1"/>
    <x v="6"/>
    <x v="0"/>
    <x v="4894"/>
    <n v="6734.21"/>
    <n v="1683.55"/>
    <n v="1950.05"/>
    <n v="3100.61"/>
    <n v="5050.66"/>
    <n v="0.61390194548831245"/>
    <n v="0.38609805451168761"/>
    <x v="0"/>
    <n v="2244.7366666666667"/>
  </r>
  <r>
    <x v="4918"/>
    <x v="0"/>
    <x v="0"/>
    <x v="3"/>
    <x v="1"/>
    <x v="4895"/>
    <n v="704.87"/>
    <n v="70.489999999999995"/>
    <n v="616.6"/>
    <n v="17.78"/>
    <n v="634.38"/>
    <n v="2.8027365301554277E-2"/>
    <n v="0.97197263469844575"/>
    <x v="2"/>
    <n v="176.2175"/>
  </r>
  <r>
    <x v="4919"/>
    <x v="0"/>
    <x v="7"/>
    <x v="3"/>
    <x v="2"/>
    <x v="4896"/>
    <n v="1691.49"/>
    <n v="169.15"/>
    <n v="470.42"/>
    <n v="1051.92"/>
    <n v="1522.34"/>
    <n v="0.6909888723938149"/>
    <n v="0.30901112760618527"/>
    <x v="0"/>
    <n v="422.8725"/>
  </r>
  <r>
    <x v="4920"/>
    <x v="0"/>
    <x v="0"/>
    <x v="4"/>
    <x v="0"/>
    <x v="4897"/>
    <n v="1722.71"/>
    <n v="172.27"/>
    <n v="990.82"/>
    <n v="559.62"/>
    <n v="1550.44"/>
    <n v="0.36094270013673535"/>
    <n v="0.63905729986326465"/>
    <x v="0"/>
    <n v="246.10142857142858"/>
  </r>
  <r>
    <x v="4921"/>
    <x v="1"/>
    <x v="1"/>
    <x v="5"/>
    <x v="0"/>
    <x v="4898"/>
    <n v="14454.99"/>
    <n v="4336.5"/>
    <n v="5946.96"/>
    <n v="4171.53"/>
    <n v="10118.49"/>
    <n v="0.41226803604095075"/>
    <n v="0.58773196395904925"/>
    <x v="0"/>
    <n v="1806.87375"/>
  </r>
  <r>
    <x v="4922"/>
    <x v="3"/>
    <x v="3"/>
    <x v="6"/>
    <x v="2"/>
    <x v="4899"/>
    <n v="6526.59"/>
    <n v="2284.31"/>
    <n v="2518.9499999999998"/>
    <n v="1723.34"/>
    <n v="4242.2800000000007"/>
    <n v="0.4062296689516014"/>
    <n v="0.59377268827140106"/>
    <x v="0"/>
    <n v="2175.5300000000002"/>
  </r>
  <r>
    <x v="4923"/>
    <x v="2"/>
    <x v="2"/>
    <x v="1"/>
    <x v="2"/>
    <x v="4900"/>
    <n v="1291.25"/>
    <n v="193.69"/>
    <n v="931.74"/>
    <n v="165.82"/>
    <n v="1097.56"/>
    <n v="0.15108057873829223"/>
    <n v="0.84891942126170783"/>
    <x v="0"/>
    <n v="645.625"/>
  </r>
  <r>
    <x v="4924"/>
    <x v="2"/>
    <x v="2"/>
    <x v="5"/>
    <x v="0"/>
    <x v="4901"/>
    <n v="4055.9"/>
    <n v="608.38"/>
    <n v="1595.91"/>
    <n v="1851.6"/>
    <n v="3447.52"/>
    <n v="0.53708172831484657"/>
    <n v="0.46291537104933406"/>
    <x v="0"/>
    <n v="506.98750000000001"/>
  </r>
  <r>
    <x v="4925"/>
    <x v="0"/>
    <x v="0"/>
    <x v="6"/>
    <x v="0"/>
    <x v="4902"/>
    <n v="3221.67"/>
    <n v="322.17"/>
    <n v="388.98"/>
    <n v="2510.52"/>
    <n v="2899.5"/>
    <n v="0.86584583548887739"/>
    <n v="0.13415416451112261"/>
    <x v="0"/>
    <n v="1073.8900000000001"/>
  </r>
  <r>
    <x v="4926"/>
    <x v="0"/>
    <x v="0"/>
    <x v="5"/>
    <x v="1"/>
    <x v="4903"/>
    <n v="869.38"/>
    <n v="86.94"/>
    <n v="825.04"/>
    <n v="-42.6"/>
    <n v="782.44"/>
    <n v="-5.4445069270487194E-2"/>
    <n v="1.054445069270487"/>
    <x v="1"/>
    <n v="108.6725"/>
  </r>
  <r>
    <x v="4927"/>
    <x v="2"/>
    <x v="2"/>
    <x v="2"/>
    <x v="0"/>
    <x v="4904"/>
    <n v="1697.7"/>
    <n v="254.65"/>
    <n v="1366.81"/>
    <n v="76.239999999999995"/>
    <n v="1443.05"/>
    <n v="5.2832542184955478E-2"/>
    <n v="0.94716745781504452"/>
    <x v="2"/>
    <n v="282.95"/>
  </r>
  <r>
    <x v="4928"/>
    <x v="0"/>
    <x v="7"/>
    <x v="3"/>
    <x v="2"/>
    <x v="4905"/>
    <n v="1363.48"/>
    <n v="136.35"/>
    <n v="539.98"/>
    <n v="687.16"/>
    <n v="1227.1300000000001"/>
    <n v="0.55997327096558625"/>
    <n v="0.44003487813027142"/>
    <x v="0"/>
    <n v="340.87"/>
  </r>
  <r>
    <x v="4929"/>
    <x v="2"/>
    <x v="2"/>
    <x v="6"/>
    <x v="1"/>
    <x v="4906"/>
    <n v="2099.63"/>
    <n v="314.94"/>
    <n v="900.92"/>
    <n v="883.76"/>
    <n v="1784.69"/>
    <n v="0.49518964077795019"/>
    <n v="0.5048047560080462"/>
    <x v="0"/>
    <n v="699.87666666666667"/>
  </r>
  <r>
    <x v="4930"/>
    <x v="1"/>
    <x v="1"/>
    <x v="5"/>
    <x v="0"/>
    <x v="4907"/>
    <n v="10455.58"/>
    <n v="3136.68"/>
    <n v="4615.8900000000003"/>
    <n v="2703.02"/>
    <n v="7318.9"/>
    <n v="0.3693205263085983"/>
    <n v="0.63068084001694247"/>
    <x v="0"/>
    <n v="1306.9475"/>
  </r>
  <r>
    <x v="4931"/>
    <x v="3"/>
    <x v="6"/>
    <x v="3"/>
    <x v="0"/>
    <x v="4908"/>
    <n v="8306.6"/>
    <n v="3322.64"/>
    <n v="3506.42"/>
    <n v="1477.55"/>
    <n v="4983.9600000000009"/>
    <n v="0.29646104703890075"/>
    <n v="0.70354095939774786"/>
    <x v="0"/>
    <n v="2076.65"/>
  </r>
  <r>
    <x v="4932"/>
    <x v="2"/>
    <x v="2"/>
    <x v="6"/>
    <x v="0"/>
    <x v="4909"/>
    <n v="4623.5200000000004"/>
    <n v="693.53"/>
    <n v="833.67"/>
    <n v="3096.33"/>
    <n v="3929.9900000000007"/>
    <n v="0.78787223377158699"/>
    <n v="0.21213031076414948"/>
    <x v="0"/>
    <n v="1541.1733333333334"/>
  </r>
  <r>
    <x v="4933"/>
    <x v="2"/>
    <x v="2"/>
    <x v="0"/>
    <x v="1"/>
    <x v="4910"/>
    <n v="2206.71"/>
    <n v="331.01"/>
    <n v="973.37"/>
    <n v="902.33"/>
    <n v="1875.7"/>
    <n v="0.48106306978727942"/>
    <n v="0.51893693021272058"/>
    <x v="0"/>
    <n v="441.34199999999998"/>
  </r>
  <r>
    <x v="4934"/>
    <x v="2"/>
    <x v="2"/>
    <x v="3"/>
    <x v="1"/>
    <x v="4911"/>
    <n v="1899.59"/>
    <n v="284.94"/>
    <n v="1137.56"/>
    <n v="477.09"/>
    <n v="1614.6499999999999"/>
    <n v="0.29547579970891524"/>
    <n v="0.70452420029108476"/>
    <x v="0"/>
    <n v="474.89749999999998"/>
  </r>
  <r>
    <x v="4935"/>
    <x v="0"/>
    <x v="0"/>
    <x v="5"/>
    <x v="0"/>
    <x v="4912"/>
    <n v="1601.81"/>
    <n v="160.18"/>
    <n v="897.94"/>
    <n v="543.69000000000005"/>
    <n v="1441.6299999999999"/>
    <n v="0.37713560344887392"/>
    <n v="0.62286439655112624"/>
    <x v="0"/>
    <n v="200.22624999999999"/>
  </r>
  <r>
    <x v="4936"/>
    <x v="4"/>
    <x v="4"/>
    <x v="1"/>
    <x v="2"/>
    <x v="4913"/>
    <n v="3392.5"/>
    <n v="746.35"/>
    <n v="1504.87"/>
    <n v="1141.28"/>
    <n v="2646.15"/>
    <n v="0.43129830130567048"/>
    <n v="0.56870169869432941"/>
    <x v="0"/>
    <n v="1696.25"/>
  </r>
  <r>
    <x v="4937"/>
    <x v="0"/>
    <x v="0"/>
    <x v="0"/>
    <x v="1"/>
    <x v="4914"/>
    <n v="812.42"/>
    <n v="81.239999999999995"/>
    <n v="528.16999999999996"/>
    <n v="203.01"/>
    <n v="731.18"/>
    <n v="0.27764709100358326"/>
    <n v="0.7223529089964168"/>
    <x v="0"/>
    <n v="162.48399999999998"/>
  </r>
  <r>
    <x v="4938"/>
    <x v="3"/>
    <x v="6"/>
    <x v="2"/>
    <x v="2"/>
    <x v="4915"/>
    <n v="9865.7800000000007"/>
    <n v="3946.31"/>
    <n v="4136.26"/>
    <n v="1783.2"/>
    <n v="5919.4700000000012"/>
    <n v="0.30124318562303715"/>
    <n v="0.69875512503653192"/>
    <x v="0"/>
    <n v="1644.2966666666669"/>
  </r>
  <r>
    <x v="4939"/>
    <x v="0"/>
    <x v="0"/>
    <x v="6"/>
    <x v="1"/>
    <x v="4916"/>
    <n v="322.67"/>
    <n v="32.270000000000003"/>
    <n v="306.22000000000003"/>
    <n v="-15.81"/>
    <n v="290.40000000000003"/>
    <n v="-5.4442148760330572E-2"/>
    <n v="1.0544765840220385"/>
    <x v="1"/>
    <n v="107.55666666666667"/>
  </r>
  <r>
    <x v="4940"/>
    <x v="2"/>
    <x v="2"/>
    <x v="4"/>
    <x v="0"/>
    <x v="4917"/>
    <n v="1106.3499999999999"/>
    <n v="165.95"/>
    <n v="1049.93"/>
    <n v="-109.53"/>
    <n v="940.39999999999986"/>
    <n v="-0.11647171416418547"/>
    <n v="1.1164717141641858"/>
    <x v="1"/>
    <n v="158.04999999999998"/>
  </r>
  <r>
    <x v="4941"/>
    <x v="0"/>
    <x v="7"/>
    <x v="2"/>
    <x v="2"/>
    <x v="4918"/>
    <n v="1775.04"/>
    <n v="177.5"/>
    <n v="614.70000000000005"/>
    <n v="982.84"/>
    <n v="1597.54"/>
    <n v="0.61522090213703573"/>
    <n v="0.38477909786296433"/>
    <x v="0"/>
    <n v="295.83999999999997"/>
  </r>
  <r>
    <x v="4942"/>
    <x v="3"/>
    <x v="3"/>
    <x v="3"/>
    <x v="1"/>
    <x v="4919"/>
    <n v="4302.32"/>
    <n v="1505.81"/>
    <n v="2322.5300000000002"/>
    <n v="473.98"/>
    <n v="2796.5099999999998"/>
    <n v="0.1694898283932473"/>
    <n v="0.83051017160675289"/>
    <x v="0"/>
    <n v="1075.58"/>
  </r>
  <r>
    <x v="4943"/>
    <x v="4"/>
    <x v="5"/>
    <x v="0"/>
    <x v="0"/>
    <x v="4920"/>
    <n v="3387.14"/>
    <n v="745.17"/>
    <n v="3205.61"/>
    <n v="-563.65"/>
    <n v="2641.97"/>
    <n v="-0.21334458756155444"/>
    <n v="1.2133408025072201"/>
    <x v="1"/>
    <n v="677.428"/>
  </r>
  <r>
    <x v="4944"/>
    <x v="2"/>
    <x v="2"/>
    <x v="2"/>
    <x v="0"/>
    <x v="4921"/>
    <n v="4408.22"/>
    <n v="661.23"/>
    <n v="1892.71"/>
    <n v="1854.27"/>
    <n v="3746.9900000000002"/>
    <n v="0.49486921502325865"/>
    <n v="0.50512811616791076"/>
    <x v="0"/>
    <n v="734.70333333333338"/>
  </r>
  <r>
    <x v="4945"/>
    <x v="3"/>
    <x v="6"/>
    <x v="1"/>
    <x v="1"/>
    <x v="4922"/>
    <n v="3433.01"/>
    <n v="1201.55"/>
    <n v="2337.04"/>
    <n v="-105.58"/>
    <n v="2231.46"/>
    <n v="-4.7314314395059738E-2"/>
    <n v="1.0473143143950596"/>
    <x v="1"/>
    <n v="1716.5050000000001"/>
  </r>
  <r>
    <x v="4946"/>
    <x v="4"/>
    <x v="4"/>
    <x v="4"/>
    <x v="0"/>
    <x v="4923"/>
    <n v="9615.0300000000007"/>
    <n v="2596.06"/>
    <n v="3847.19"/>
    <n v="3171.79"/>
    <n v="7018.9700000000012"/>
    <n v="0.45188824001242339"/>
    <n v="0.54811318469803971"/>
    <x v="0"/>
    <n v="1373.5757142857144"/>
  </r>
  <r>
    <x v="4947"/>
    <x v="0"/>
    <x v="0"/>
    <x v="3"/>
    <x v="0"/>
    <x v="4924"/>
    <n v="1531.78"/>
    <n v="153.18"/>
    <n v="421.26"/>
    <n v="957.34"/>
    <n v="1378.6"/>
    <n v="0.69442913100246639"/>
    <n v="0.30557086899753372"/>
    <x v="0"/>
    <n v="382.94499999999999"/>
  </r>
  <r>
    <x v="4948"/>
    <x v="2"/>
    <x v="2"/>
    <x v="0"/>
    <x v="0"/>
    <x v="4925"/>
    <n v="4731.6499999999996"/>
    <n v="709.75"/>
    <n v="1309.1600000000001"/>
    <n v="2712.74"/>
    <n v="4021.8999999999996"/>
    <n v="0.67449215544891716"/>
    <n v="0.32550784455108289"/>
    <x v="0"/>
    <n v="946.32999999999993"/>
  </r>
  <r>
    <x v="4949"/>
    <x v="0"/>
    <x v="7"/>
    <x v="2"/>
    <x v="1"/>
    <x v="4926"/>
    <n v="536.67999999999995"/>
    <n v="53.67"/>
    <n v="509.31"/>
    <n v="-26.3"/>
    <n v="483.00999999999993"/>
    <n v="-5.4450218421978849E-2"/>
    <n v="1.0544502184219791"/>
    <x v="1"/>
    <n v="89.446666666666658"/>
  </r>
  <r>
    <x v="4950"/>
    <x v="4"/>
    <x v="4"/>
    <x v="0"/>
    <x v="1"/>
    <x v="4927"/>
    <n v="447.35"/>
    <n v="98.42"/>
    <n v="424.53"/>
    <n v="-75.599999999999994"/>
    <n v="348.93"/>
    <n v="-0.21666236781016249"/>
    <n v="1.2166623678101625"/>
    <x v="1"/>
    <n v="89.47"/>
  </r>
  <r>
    <x v="4951"/>
    <x v="1"/>
    <x v="1"/>
    <x v="0"/>
    <x v="1"/>
    <x v="4928"/>
    <n v="3267.4"/>
    <n v="816.85"/>
    <n v="3100.76"/>
    <n v="-650.21"/>
    <n v="2450.5500000000002"/>
    <n v="-0.26533227234702411"/>
    <n v="1.2653322723470242"/>
    <x v="1"/>
    <n v="653.48"/>
  </r>
  <r>
    <x v="4952"/>
    <x v="2"/>
    <x v="2"/>
    <x v="2"/>
    <x v="0"/>
    <x v="4929"/>
    <n v="4475.5"/>
    <n v="671.32"/>
    <n v="1304.4100000000001"/>
    <n v="2499.7600000000002"/>
    <n v="3804.18"/>
    <n v="0.6571087593121252"/>
    <n v="0.34288861200048371"/>
    <x v="0"/>
    <n v="745.91666666666663"/>
  </r>
  <r>
    <x v="4953"/>
    <x v="1"/>
    <x v="1"/>
    <x v="7"/>
    <x v="1"/>
    <x v="4930"/>
    <n v="5811.04"/>
    <n v="1452.76"/>
    <n v="1236.75"/>
    <n v="3121.53"/>
    <n v="4358.28"/>
    <n v="0.71622979707591072"/>
    <n v="0.28377020292408933"/>
    <x v="0"/>
    <n v="5811.04"/>
  </r>
  <r>
    <x v="4954"/>
    <x v="0"/>
    <x v="7"/>
    <x v="6"/>
    <x v="1"/>
    <x v="4931"/>
    <n v="1145.3800000000001"/>
    <n v="114.54"/>
    <n v="551.33000000000004"/>
    <n v="479.52"/>
    <n v="1030.8400000000001"/>
    <n v="0.46517403282759684"/>
    <n v="0.53483566799891347"/>
    <x v="0"/>
    <n v="381.79333333333335"/>
  </r>
  <r>
    <x v="4955"/>
    <x v="0"/>
    <x v="0"/>
    <x v="5"/>
    <x v="0"/>
    <x v="4932"/>
    <n v="1302.1099999999999"/>
    <n v="130.21"/>
    <n v="967.07"/>
    <n v="204.82"/>
    <n v="1171.8999999999999"/>
    <n v="0.17477600477856473"/>
    <n v="0.82521546207014262"/>
    <x v="0"/>
    <n v="162.76374999999999"/>
  </r>
  <r>
    <x v="4956"/>
    <x v="1"/>
    <x v="1"/>
    <x v="3"/>
    <x v="2"/>
    <x v="4933"/>
    <n v="7718.59"/>
    <n v="1929.65"/>
    <n v="3563.4"/>
    <n v="2225.54"/>
    <n v="5788.9400000000005"/>
    <n v="0.38444689355909711"/>
    <n v="0.61555310644090278"/>
    <x v="0"/>
    <n v="1929.6475"/>
  </r>
  <r>
    <x v="4957"/>
    <x v="3"/>
    <x v="6"/>
    <x v="3"/>
    <x v="2"/>
    <x v="4934"/>
    <n v="7844.26"/>
    <n v="2745.49"/>
    <n v="2733.82"/>
    <n v="2364.9499999999998"/>
    <n v="5098.7700000000004"/>
    <n v="0.46382755056611685"/>
    <n v="0.53617244943388309"/>
    <x v="0"/>
    <n v="1961.0650000000001"/>
  </r>
  <r>
    <x v="4958"/>
    <x v="2"/>
    <x v="2"/>
    <x v="4"/>
    <x v="0"/>
    <x v="4935"/>
    <n v="2574.66"/>
    <n v="386.2"/>
    <n v="1811.41"/>
    <n v="377.05"/>
    <n v="2188.46"/>
    <n v="0.17229010354313079"/>
    <n v="0.82770989645686921"/>
    <x v="0"/>
    <n v="367.80857142857138"/>
  </r>
  <r>
    <x v="4959"/>
    <x v="0"/>
    <x v="0"/>
    <x v="4"/>
    <x v="0"/>
    <x v="4936"/>
    <n v="1087.47"/>
    <n v="108.75"/>
    <n v="662.12"/>
    <n v="316.60000000000002"/>
    <n v="978.72"/>
    <n v="0.32348373385646562"/>
    <n v="0.67651626614353444"/>
    <x v="0"/>
    <n v="155.35285714285715"/>
  </r>
  <r>
    <x v="4960"/>
    <x v="0"/>
    <x v="7"/>
    <x v="4"/>
    <x v="0"/>
    <x v="4937"/>
    <n v="1833.02"/>
    <n v="183.3"/>
    <n v="741.07"/>
    <n v="908.66"/>
    <n v="1649.72"/>
    <n v="0.55079649879979631"/>
    <n v="0.44920956283490532"/>
    <x v="0"/>
    <n v="261.86"/>
  </r>
  <r>
    <x v="4961"/>
    <x v="4"/>
    <x v="4"/>
    <x v="3"/>
    <x v="0"/>
    <x v="4938"/>
    <n v="7114.94"/>
    <n v="1565.29"/>
    <n v="3104.2"/>
    <n v="2445.4499999999998"/>
    <n v="5549.65"/>
    <n v="0.44064941032317351"/>
    <n v="0.55935058967682649"/>
    <x v="0"/>
    <n v="1778.7349999999999"/>
  </r>
  <r>
    <x v="4962"/>
    <x v="4"/>
    <x v="5"/>
    <x v="0"/>
    <x v="1"/>
    <x v="4939"/>
    <n v="4464.93"/>
    <n v="982.28"/>
    <n v="3886.05"/>
    <n v="-403.4"/>
    <n v="3482.6500000000005"/>
    <n v="-0.11583133533372574"/>
    <n v="1.1158313353337257"/>
    <x v="1"/>
    <n v="892.9860000000001"/>
  </r>
  <r>
    <x v="4963"/>
    <x v="4"/>
    <x v="4"/>
    <x v="4"/>
    <x v="0"/>
    <x v="4940"/>
    <n v="8420.58"/>
    <n v="2273.56"/>
    <n v="3771.71"/>
    <n v="2375.31"/>
    <n v="6147.02"/>
    <n v="0.38641650751095652"/>
    <n v="0.61358349248904342"/>
    <x v="0"/>
    <n v="1202.94"/>
  </r>
  <r>
    <x v="4964"/>
    <x v="4"/>
    <x v="4"/>
    <x v="2"/>
    <x v="1"/>
    <x v="4941"/>
    <n v="4821.8500000000004"/>
    <n v="1060.81"/>
    <n v="4349.66"/>
    <n v="-588.61"/>
    <n v="3761.0400000000004"/>
    <n v="-0.15650192499946822"/>
    <n v="1.1565045838385126"/>
    <x v="1"/>
    <n v="803.64166666666677"/>
  </r>
  <r>
    <x v="4965"/>
    <x v="1"/>
    <x v="1"/>
    <x v="6"/>
    <x v="1"/>
    <x v="4942"/>
    <n v="4206.09"/>
    <n v="1051.52"/>
    <n v="2787.36"/>
    <n v="367.2"/>
    <n v="3154.57"/>
    <n v="0.11640255248734376"/>
    <n v="0.8835942775085035"/>
    <x v="0"/>
    <n v="1402.03"/>
  </r>
  <r>
    <x v="4966"/>
    <x v="4"/>
    <x v="5"/>
    <x v="1"/>
    <x v="1"/>
    <x v="4943"/>
    <n v="1876.16"/>
    <n v="412.76"/>
    <n v="1780.48"/>
    <n v="-317.07"/>
    <n v="1463.4"/>
    <n v="-0.21666666666666665"/>
    <n v="1.216673500068334"/>
    <x v="1"/>
    <n v="938.08"/>
  </r>
  <r>
    <x v="4967"/>
    <x v="3"/>
    <x v="6"/>
    <x v="3"/>
    <x v="0"/>
    <x v="4944"/>
    <n v="11802.97"/>
    <n v="4721.1899999999996"/>
    <n v="3791.9"/>
    <n v="3289.88"/>
    <n v="7081.78"/>
    <n v="0.46455552135197653"/>
    <n v="0.53544447864802358"/>
    <x v="0"/>
    <n v="2950.7424999999998"/>
  </r>
  <r>
    <x v="4968"/>
    <x v="2"/>
    <x v="2"/>
    <x v="2"/>
    <x v="0"/>
    <x v="4945"/>
    <n v="2486.5100000000002"/>
    <n v="372.98"/>
    <n v="1503.53"/>
    <n v="610"/>
    <n v="2113.5300000000002"/>
    <n v="0.28861667447351114"/>
    <n v="0.71138332552648875"/>
    <x v="0"/>
    <n v="414.41833333333335"/>
  </r>
  <r>
    <x v="4969"/>
    <x v="3"/>
    <x v="6"/>
    <x v="6"/>
    <x v="0"/>
    <x v="4946"/>
    <n v="6192.96"/>
    <n v="2167.54"/>
    <n v="2877.25"/>
    <n v="1148.17"/>
    <n v="4025.42"/>
    <n v="0.28522986421292684"/>
    <n v="0.71477013578707316"/>
    <x v="0"/>
    <n v="2064.3200000000002"/>
  </r>
  <r>
    <x v="4970"/>
    <x v="4"/>
    <x v="4"/>
    <x v="6"/>
    <x v="0"/>
    <x v="4947"/>
    <n v="9384.3700000000008"/>
    <n v="2533.7800000000002"/>
    <n v="2414.23"/>
    <n v="4436.3599999999997"/>
    <n v="6850.59"/>
    <n v="0.64758801796633569"/>
    <n v="0.35241198203366425"/>
    <x v="0"/>
    <n v="3128.1233333333334"/>
  </r>
  <r>
    <x v="4971"/>
    <x v="2"/>
    <x v="2"/>
    <x v="7"/>
    <x v="1"/>
    <x v="4948"/>
    <n v="1561.55"/>
    <n v="234.23"/>
    <n v="600.11"/>
    <n v="727.21"/>
    <n v="1327.32"/>
    <n v="0.54787843172708928"/>
    <n v="0.45212156827291083"/>
    <x v="0"/>
    <n v="1561.55"/>
  </r>
  <r>
    <x v="4972"/>
    <x v="3"/>
    <x v="6"/>
    <x v="5"/>
    <x v="0"/>
    <x v="4949"/>
    <n v="2723.75"/>
    <n v="953.31"/>
    <n v="2584.84"/>
    <n v="-814.4"/>
    <n v="1770.44"/>
    <n v="-0.45999864440478072"/>
    <n v="1.4599986444047808"/>
    <x v="1"/>
    <n v="340.46875"/>
  </r>
  <r>
    <x v="4973"/>
    <x v="2"/>
    <x v="2"/>
    <x v="2"/>
    <x v="2"/>
    <x v="4950"/>
    <n v="1602.88"/>
    <n v="240.43"/>
    <n v="1328.48"/>
    <n v="33.97"/>
    <n v="1362.45"/>
    <n v="2.4933025065140002E-2"/>
    <n v="0.97506697493485994"/>
    <x v="2"/>
    <n v="267.1466666666667"/>
  </r>
  <r>
    <x v="4974"/>
    <x v="2"/>
    <x v="2"/>
    <x v="3"/>
    <x v="0"/>
    <x v="4951"/>
    <n v="3885.68"/>
    <n v="582.85"/>
    <n v="854.86"/>
    <n v="2447.9699999999998"/>
    <n v="3302.83"/>
    <n v="0.74117347850176962"/>
    <n v="0.25882652149823032"/>
    <x v="0"/>
    <n v="971.42"/>
  </r>
  <r>
    <x v="4975"/>
    <x v="1"/>
    <x v="1"/>
    <x v="4"/>
    <x v="0"/>
    <x v="4952"/>
    <n v="10878.1"/>
    <n v="3263.43"/>
    <n v="5298.2"/>
    <n v="2316.4699999999998"/>
    <n v="7614.67"/>
    <n v="0.30421147600618276"/>
    <n v="0.69578852399381719"/>
    <x v="0"/>
    <n v="1554.0142857142857"/>
  </r>
  <r>
    <x v="4976"/>
    <x v="3"/>
    <x v="3"/>
    <x v="0"/>
    <x v="2"/>
    <x v="4953"/>
    <n v="5856.73"/>
    <n v="2049.86"/>
    <n v="4273.55"/>
    <n v="-466.67"/>
    <n v="3806.8699999999994"/>
    <n v="-0.12258627166149622"/>
    <n v="1.1225888984914119"/>
    <x v="1"/>
    <n v="1171.346"/>
  </r>
  <r>
    <x v="4977"/>
    <x v="0"/>
    <x v="7"/>
    <x v="4"/>
    <x v="0"/>
    <x v="4954"/>
    <n v="1372.35"/>
    <n v="137.24"/>
    <n v="775.15"/>
    <n v="459.96"/>
    <n v="1235.1099999999999"/>
    <n v="0.372404077369627"/>
    <n v="0.627595922630373"/>
    <x v="0"/>
    <n v="196.04999999999998"/>
  </r>
  <r>
    <x v="4978"/>
    <x v="3"/>
    <x v="6"/>
    <x v="6"/>
    <x v="1"/>
    <x v="4955"/>
    <n v="4554.6400000000003"/>
    <n v="1594.13"/>
    <n v="2205.2800000000002"/>
    <n v="755.24"/>
    <n v="2960.51"/>
    <n v="0.25510469479920689"/>
    <n v="0.74489868299718631"/>
    <x v="0"/>
    <n v="1518.2133333333334"/>
  </r>
  <r>
    <x v="4979"/>
    <x v="4"/>
    <x v="4"/>
    <x v="6"/>
    <x v="1"/>
    <x v="4956"/>
    <n v="2577.4899999999998"/>
    <n v="567.04999999999995"/>
    <n v="2446.04"/>
    <n v="-435.6"/>
    <n v="2010.4399999999998"/>
    <n v="-0.21666898788324948"/>
    <n v="1.2166689878832495"/>
    <x v="1"/>
    <n v="859.1633333333333"/>
  </r>
  <r>
    <x v="4980"/>
    <x v="1"/>
    <x v="1"/>
    <x v="1"/>
    <x v="2"/>
    <x v="4957"/>
    <n v="10116.049999999999"/>
    <n v="3034.81"/>
    <n v="1601.31"/>
    <n v="5479.92"/>
    <n v="7081.24"/>
    <n v="0.77386446441583678"/>
    <n v="0.226134123402116"/>
    <x v="0"/>
    <n v="5058.0249999999996"/>
  </r>
  <r>
    <x v="4981"/>
    <x v="4"/>
    <x v="5"/>
    <x v="4"/>
    <x v="2"/>
    <x v="4958"/>
    <n v="5296.65"/>
    <n v="1165.26"/>
    <n v="4006.16"/>
    <n v="125.23"/>
    <n v="4131.3899999999994"/>
    <n v="3.0311832095251241E-2"/>
    <n v="0.96968816790474888"/>
    <x v="2"/>
    <n v="756.66428571428571"/>
  </r>
  <r>
    <x v="4982"/>
    <x v="0"/>
    <x v="0"/>
    <x v="5"/>
    <x v="0"/>
    <x v="4959"/>
    <n v="1112.93"/>
    <n v="111.29"/>
    <n v="715.27"/>
    <n v="286.36"/>
    <n v="1001.6400000000001"/>
    <n v="0.28589113853280618"/>
    <n v="0.71409887784034176"/>
    <x v="0"/>
    <n v="139.11625000000001"/>
  </r>
  <r>
    <x v="4983"/>
    <x v="2"/>
    <x v="2"/>
    <x v="5"/>
    <x v="0"/>
    <x v="4960"/>
    <n v="4737.8900000000003"/>
    <n v="710.68"/>
    <n v="1946.69"/>
    <n v="2080.5100000000002"/>
    <n v="4027.2100000000005"/>
    <n v="0.51661323844547469"/>
    <n v="0.4833842784458719"/>
    <x v="0"/>
    <n v="592.23625000000004"/>
  </r>
  <r>
    <x v="4984"/>
    <x v="3"/>
    <x v="3"/>
    <x v="7"/>
    <x v="1"/>
    <x v="4961"/>
    <n v="5021.42"/>
    <n v="1757.5"/>
    <n v="1257.1400000000001"/>
    <n v="2006.78"/>
    <n v="3263.92"/>
    <n v="0.61483737346503586"/>
    <n v="0.38516262653496414"/>
    <x v="0"/>
    <n v="5021.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CD895-725D-47F4-976C-E30AF704EF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 name">
  <location ref="A3:E9" firstHeaderRow="0" firstDataRow="1" firstDataCol="1"/>
  <pivotFields count="15">
    <pivotField showAll="0"/>
    <pivotField axis="axisRow" showAll="0" sortType="descending">
      <items count="6">
        <item x="4"/>
        <item x="1"/>
        <item x="0"/>
        <item x="3"/>
        <item x="2"/>
        <item t="default"/>
      </items>
    </pivotField>
    <pivotField showAll="0"/>
    <pivotField showAll="0"/>
    <pivotField showAll="0"/>
    <pivotField showAll="0"/>
    <pivotField dataField="1" showAll="0"/>
    <pivotField showAll="0"/>
    <pivotField dataField="1" showAll="0"/>
    <pivotField dataField="1" showAll="0"/>
    <pivotField showAll="0"/>
    <pivotField dataField="1" numFmtId="9" showAll="0"/>
    <pivotField numFmtId="9" showAll="0"/>
    <pivotField showAll="0">
      <items count="4">
        <item x="1"/>
        <item x="2"/>
        <item x="0"/>
        <item t="default"/>
      </items>
    </pivotField>
    <pivotField showAll="0"/>
  </pivotFields>
  <rowFields count="1">
    <field x="1"/>
  </rowFields>
  <rowItems count="6">
    <i>
      <x/>
    </i>
    <i>
      <x v="1"/>
    </i>
    <i>
      <x v="2"/>
    </i>
    <i>
      <x v="3"/>
    </i>
    <i>
      <x v="4"/>
    </i>
    <i t="grand">
      <x/>
    </i>
  </rowItems>
  <colFields count="1">
    <field x="-2"/>
  </colFields>
  <colItems count="4">
    <i>
      <x/>
    </i>
    <i i="1">
      <x v="1"/>
    </i>
    <i i="2">
      <x v="2"/>
    </i>
    <i i="3">
      <x v="3"/>
    </i>
  </colItems>
  <dataFields count="4">
    <dataField name="Average of Total_Household_Income" fld="6" subtotal="average" baseField="1" baseItem="0"/>
    <dataField name="Average of Monthly_Expenses" fld="8" subtotal="average" baseField="1" baseItem="0"/>
    <dataField name="Average of Monthly_Savings" fld="9" subtotal="average" baseField="1" baseItem="0"/>
    <dataField name="Average of Savings Rate%" fld="11" subtotal="average" baseField="1" baseItem="0" numFmtId="9"/>
  </dataField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2BD685-3D29-4138-A095-7928F08A12A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2" firstHeaderRow="0" firstDataRow="1" firstDataCol="1"/>
  <pivotFields count="15">
    <pivotField showAll="0"/>
    <pivotField showAll="0">
      <items count="6">
        <item x="2"/>
        <item x="3"/>
        <item x="0"/>
        <item x="1"/>
        <item x="4"/>
        <item t="default"/>
      </items>
    </pivotField>
    <pivotField axis="axisRow" showAll="0">
      <items count="9">
        <item x="6"/>
        <item x="5"/>
        <item x="7"/>
        <item x="1"/>
        <item x="0"/>
        <item x="3"/>
        <item x="4"/>
        <item x="2"/>
        <item t="default"/>
      </items>
    </pivotField>
    <pivotField axis="axisRow" showAll="0">
      <items count="9">
        <item sd="0" x="7"/>
        <item sd="0" x="1"/>
        <item sd="0" x="6"/>
        <item sd="0" x="3"/>
        <item sd="0" x="0"/>
        <item sd="0" x="2"/>
        <item sd="0" x="4"/>
        <item sd="0" x="5"/>
        <item t="default"/>
      </items>
    </pivotField>
    <pivotField showAll="0"/>
    <pivotField showAll="0"/>
    <pivotField showAll="0"/>
    <pivotField showAll="0"/>
    <pivotField showAll="0"/>
    <pivotField dataField="1" showAll="0"/>
    <pivotField showAll="0"/>
    <pivotField numFmtId="9" showAll="0"/>
    <pivotField dataField="1" numFmtId="9" showAll="0"/>
    <pivotField dataField="1" showAll="0"/>
    <pivotField showAll="0"/>
  </pivotFields>
  <rowFields count="2">
    <field x="3"/>
    <field x="2"/>
  </rowFields>
  <rowItems count="9">
    <i>
      <x/>
    </i>
    <i>
      <x v="1"/>
    </i>
    <i>
      <x v="2"/>
    </i>
    <i>
      <x v="3"/>
    </i>
    <i>
      <x v="4"/>
    </i>
    <i>
      <x v="5"/>
    </i>
    <i>
      <x v="6"/>
    </i>
    <i>
      <x v="7"/>
    </i>
    <i t="grand">
      <x/>
    </i>
  </rowItems>
  <colFields count="1">
    <field x="-2"/>
  </colFields>
  <colItems count="3">
    <i>
      <x/>
    </i>
    <i i="1">
      <x v="1"/>
    </i>
    <i i="2">
      <x v="2"/>
    </i>
  </colItems>
  <dataFields count="3">
    <dataField name="Average of Monthly_Savings" fld="9" subtotal="average" baseField="3" baseItem="0"/>
    <dataField name="Average of Expence Ratio" fld="12" subtotal="average" baseField="3" baseItem="0" numFmtId="9"/>
    <dataField name="Count of Risk_Flag" fld="13" subtotal="count"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pivotArea type="data" outline="0" fieldPosition="0">
        <references count="2">
          <reference field="4294967294" count="1" selected="0">
            <x v="0"/>
          </reference>
          <reference field="3" count="1" selected="0">
            <x v="6"/>
          </reference>
        </references>
      </pivotArea>
    </chartFormat>
    <chartFormat chart="4" format="10">
      <pivotArea type="data" outline="0" fieldPosition="0">
        <references count="2">
          <reference field="4294967294" count="1" selected="0">
            <x v="0"/>
          </reference>
          <reference field="3" count="1" selected="0">
            <x v="7"/>
          </reference>
        </references>
      </pivotArea>
    </chartFormat>
    <chartFormat chart="4" format="11">
      <pivotArea type="data" outline="0" fieldPosition="0">
        <references count="2">
          <reference field="4294967294" count="1" selected="0">
            <x v="1"/>
          </reference>
          <reference field="3" count="1" selected="0">
            <x v="0"/>
          </reference>
        </references>
      </pivotArea>
    </chartFormat>
    <chartFormat chart="4" format="12">
      <pivotArea type="data" outline="0" fieldPosition="0">
        <references count="2">
          <reference field="4294967294" count="1" selected="0">
            <x v="1"/>
          </reference>
          <reference field="3" count="1" selected="0">
            <x v="1"/>
          </reference>
        </references>
      </pivotArea>
    </chartFormat>
    <chartFormat chart="4" format="13">
      <pivotArea type="data" outline="0" fieldPosition="0">
        <references count="2">
          <reference field="4294967294" count="1" selected="0">
            <x v="1"/>
          </reference>
          <reference field="3" count="1" selected="0">
            <x v="2"/>
          </reference>
        </references>
      </pivotArea>
    </chartFormat>
    <chartFormat chart="4" format="14">
      <pivotArea type="data" outline="0" fieldPosition="0">
        <references count="2">
          <reference field="4294967294" count="1" selected="0">
            <x v="1"/>
          </reference>
          <reference field="3" count="1" selected="0">
            <x v="3"/>
          </reference>
        </references>
      </pivotArea>
    </chartFormat>
    <chartFormat chart="4" format="15">
      <pivotArea type="data" outline="0" fieldPosition="0">
        <references count="2">
          <reference field="4294967294" count="1" selected="0">
            <x v="1"/>
          </reference>
          <reference field="3" count="1" selected="0">
            <x v="4"/>
          </reference>
        </references>
      </pivotArea>
    </chartFormat>
    <chartFormat chart="4" format="16">
      <pivotArea type="data" outline="0" fieldPosition="0">
        <references count="2">
          <reference field="4294967294" count="1" selected="0">
            <x v="1"/>
          </reference>
          <reference field="3" count="1" selected="0">
            <x v="5"/>
          </reference>
        </references>
      </pivotArea>
    </chartFormat>
    <chartFormat chart="4" format="17">
      <pivotArea type="data" outline="0" fieldPosition="0">
        <references count="2">
          <reference field="4294967294" count="1" selected="0">
            <x v="1"/>
          </reference>
          <reference field="3" count="1" selected="0">
            <x v="6"/>
          </reference>
        </references>
      </pivotArea>
    </chartFormat>
    <chartFormat chart="4" format="18">
      <pivotArea type="data" outline="0" fieldPosition="0">
        <references count="2">
          <reference field="4294967294" count="1" selected="0">
            <x v="1"/>
          </reference>
          <reference field="3" count="1" selected="0">
            <x v="7"/>
          </reference>
        </references>
      </pivotArea>
    </chartFormat>
    <chartFormat chart="4" format="19">
      <pivotArea type="data" outline="0" fieldPosition="0">
        <references count="2">
          <reference field="4294967294" count="1" selected="0">
            <x v="2"/>
          </reference>
          <reference field="3" count="1" selected="0">
            <x v="0"/>
          </reference>
        </references>
      </pivotArea>
    </chartFormat>
    <chartFormat chart="4" format="20">
      <pivotArea type="data" outline="0" fieldPosition="0">
        <references count="2">
          <reference field="4294967294" count="1" selected="0">
            <x v="2"/>
          </reference>
          <reference field="3" count="1" selected="0">
            <x v="1"/>
          </reference>
        </references>
      </pivotArea>
    </chartFormat>
    <chartFormat chart="4" format="21">
      <pivotArea type="data" outline="0" fieldPosition="0">
        <references count="2">
          <reference field="4294967294" count="1" selected="0">
            <x v="2"/>
          </reference>
          <reference field="3" count="1" selected="0">
            <x v="2"/>
          </reference>
        </references>
      </pivotArea>
    </chartFormat>
    <chartFormat chart="4" format="22">
      <pivotArea type="data" outline="0" fieldPosition="0">
        <references count="2">
          <reference field="4294967294" count="1" selected="0">
            <x v="2"/>
          </reference>
          <reference field="3" count="1" selected="0">
            <x v="3"/>
          </reference>
        </references>
      </pivotArea>
    </chartFormat>
    <chartFormat chart="4" format="23">
      <pivotArea type="data" outline="0" fieldPosition="0">
        <references count="2">
          <reference field="4294967294" count="1" selected="0">
            <x v="2"/>
          </reference>
          <reference field="3" count="1" selected="0">
            <x v="4"/>
          </reference>
        </references>
      </pivotArea>
    </chartFormat>
    <chartFormat chart="4" format="24">
      <pivotArea type="data" outline="0" fieldPosition="0">
        <references count="2">
          <reference field="4294967294" count="1" selected="0">
            <x v="2"/>
          </reference>
          <reference field="3" count="1" selected="0">
            <x v="5"/>
          </reference>
        </references>
      </pivotArea>
    </chartFormat>
    <chartFormat chart="4" format="25">
      <pivotArea type="data" outline="0" fieldPosition="0">
        <references count="2">
          <reference field="4294967294" count="1" selected="0">
            <x v="2"/>
          </reference>
          <reference field="3" count="1" selected="0">
            <x v="6"/>
          </reference>
        </references>
      </pivotArea>
    </chartFormat>
    <chartFormat chart="4" format="26">
      <pivotArea type="data" outline="0" fieldPosition="0">
        <references count="2">
          <reference field="4294967294" count="1" selected="0">
            <x v="2"/>
          </reference>
          <reference field="3" count="1" selected="0">
            <x v="7"/>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1E4801-B07E-4DF6-BB5B-C143E0A6575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8" firstHeaderRow="1" firstDataRow="2" firstDataCol="1"/>
  <pivotFields count="15">
    <pivotField showAll="0"/>
    <pivotField axis="axisCol" showAll="0">
      <items count="6">
        <item x="2"/>
        <item x="3"/>
        <item x="0"/>
        <item x="1"/>
        <item x="4"/>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dataField="1" numFmtId="9" showAll="0"/>
    <pivotField numFmtId="9" showAll="0"/>
    <pivotField showAll="0"/>
    <pivotField showAll="0"/>
  </pivotFields>
  <rowFields count="1">
    <field x="4"/>
  </rowFields>
  <rowItems count="4">
    <i>
      <x/>
    </i>
    <i>
      <x v="1"/>
    </i>
    <i>
      <x v="2"/>
    </i>
    <i t="grand">
      <x/>
    </i>
  </rowItems>
  <colFields count="1">
    <field x="1"/>
  </colFields>
  <colItems count="6">
    <i>
      <x/>
    </i>
    <i>
      <x v="1"/>
    </i>
    <i>
      <x v="2"/>
    </i>
    <i>
      <x v="3"/>
    </i>
    <i>
      <x v="4"/>
    </i>
    <i t="grand">
      <x/>
    </i>
  </colItems>
  <dataFields count="1">
    <dataField name="Average of Savings Rate%" fld="11" subtotal="average" baseField="4" baseItem="0" numFmtId="9"/>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E365C1-A211-43EB-BE93-215A02CF1681}" autoFormatId="16" applyNumberFormats="0" applyBorderFormats="0" applyFontFormats="0" applyPatternFormats="0" applyAlignmentFormats="0" applyWidthHeightFormats="0">
  <queryTableRefresh nextId="24" unboundColumnsRight="12">
    <queryTableFields count="22">
      <queryTableField id="1" name="Household_ID" tableColumnId="1"/>
      <queryTableField id="2" name="Country" tableColumnId="2"/>
      <queryTableField id="3" name="City" tableColumnId="3"/>
      <queryTableField id="4" name="Family_Size" tableColumnId="4"/>
      <queryTableField id="5" name="Earners" tableColumnId="5"/>
      <queryTableField id="6" name="Primary_Income" tableColumnId="6"/>
      <queryTableField id="7" name="Total_Household_Income" tableColumnId="7"/>
      <queryTableField id="8" name="Estimated_Taxes" tableColumnId="8"/>
      <queryTableField id="9" name="Monthly_Expenses" tableColumnId="9"/>
      <queryTableField id="10" name="Monthly_Savings" tableColumnId="10"/>
      <queryTableField id="11" dataBound="0" tableColumnId="11"/>
      <queryTableField id="12" dataBound="0" tableColumnId="12"/>
      <queryTableField id="14" dataBound="0" tableColumnId="13"/>
      <queryTableField id="15" dataBound="0" tableColumnId="14"/>
      <queryTableField id="16" dataBound="0" tableColumnId="15"/>
      <queryTableField id="17" dataBound="0" tableColumnId="16"/>
      <queryTableField id="18" dataBound="0" tableColumnId="17"/>
      <queryTableField id="19" dataBound="0" tableColumnId="18"/>
      <queryTableField id="20" dataBound="0" tableColumnId="19"/>
      <queryTableField id="21" dataBound="0" tableColumnId="20"/>
      <queryTableField id="22" dataBound="0" tableColumnId="21"/>
      <queryTableField id="23"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7A30505-E0F8-4288-9816-C5F72A9E553F}" sourceName="Country">
  <pivotTables>
    <pivotTable tabId="4" name="PivotTable2"/>
    <pivotTable tabId="6" name="PivotTable4"/>
    <pivotTable tabId="7" name="PivotTable5"/>
  </pivotTables>
  <data>
    <tabular pivotCacheId="1721995357">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Flag" xr10:uid="{A7FF148A-C21A-432D-8047-16171DB63011}" sourceName="Risk_Flag">
  <pivotTables>
    <pivotTable tabId="4" name="PivotTable2"/>
  </pivotTables>
  <data>
    <tabular pivotCacheId="172199535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arners" xr10:uid="{12990254-8298-4BFE-BC40-663D720C05D9}" sourceName="Earners">
  <pivotTables>
    <pivotTable tabId="7" name="PivotTable5"/>
  </pivotTables>
  <data>
    <tabular pivotCacheId="172199535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AC0AF8B-3EC1-4EB8-8047-229CBB63CB2D}" cache="Slicer_Country" caption="Country" style="SlicerStyleDark3" rowHeight="247650"/>
  <slicer name="Risk_Flag" xr10:uid="{8C91F6DE-9CB1-4D60-93C8-EA1EAA376094}" cache="Slicer_Risk_Flag" caption="Risk_Flag" style="SlicerStyleDark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arners" xr10:uid="{695C7D23-076E-46D9-A598-930824E79AFD}" cache="Slicer_Earners" caption="Earners"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D645AD-9C4E-4543-8C88-8FE3A789F475}" name="Global_Household_Financial_Dyna" displayName="Global_Household_Financial_Dyna" ref="A1:V4986" tableType="queryTable" totalsRowShown="0">
  <autoFilter ref="A1:V4986" xr:uid="{CBD645AD-9C4E-4543-8C88-8FE3A789F475}"/>
  <tableColumns count="22">
    <tableColumn id="1" xr3:uid="{0CEDFE09-7E32-4A6F-A565-22A2CD7FB0CD}" uniqueName="1" name="Household_ID" queryTableFieldId="1"/>
    <tableColumn id="2" xr3:uid="{CF320B43-297B-45F6-A8D5-C7E675B4DC30}" uniqueName="2" name="Country" queryTableFieldId="2" dataDxfId="21"/>
    <tableColumn id="3" xr3:uid="{A6885465-7DCE-4FCB-AC5F-0D85A1F9B31D}" uniqueName="3" name="City" queryTableFieldId="3" dataDxfId="20"/>
    <tableColumn id="4" xr3:uid="{0DF271A4-BC82-46F4-92F8-45B895155128}" uniqueName="4" name="Family_Size" queryTableFieldId="4"/>
    <tableColumn id="5" xr3:uid="{CEFB7F01-2D64-4D35-A62D-307833272C0A}" uniqueName="5" name="Earners" queryTableFieldId="5"/>
    <tableColumn id="6" xr3:uid="{66A4962F-108E-42BD-A2B6-8FA3DCF31390}" uniqueName="6" name="Primary_Income" queryTableFieldId="6"/>
    <tableColumn id="7" xr3:uid="{9ED5BD37-D68F-41DE-B290-9167447898F2}" uniqueName="7" name="Total_Household_Income" queryTableFieldId="7"/>
    <tableColumn id="8" xr3:uid="{B1029FBF-CF7E-4371-A030-31605A61D361}" uniqueName="8" name="Estimated_Taxes" queryTableFieldId="8"/>
    <tableColumn id="9" xr3:uid="{3BA91424-755C-4EF3-A86E-BC98845CB12B}" uniqueName="9" name="Monthly_Expenses" queryTableFieldId="9"/>
    <tableColumn id="10" xr3:uid="{11D8D713-6CDD-4FF8-817E-F2D7F17CBBDE}" uniqueName="10" name="Monthly_Savings" queryTableFieldId="10"/>
    <tableColumn id="11" xr3:uid="{EB89CACA-076B-4CEC-8EF1-D50F27053E6C}" uniqueName="11" name="Net Income" queryTableFieldId="11" dataDxfId="19">
      <calculatedColumnFormula>Global_Household_Financial_Dyna[[#This Row],[Total_Household_Income]]-Global_Household_Financial_Dyna[[#This Row],[Estimated_Taxes]]</calculatedColumnFormula>
    </tableColumn>
    <tableColumn id="12" xr3:uid="{8DFF8F2F-219D-405A-982C-C8B7F002CB5C}" uniqueName="12" name="Savings Rate%" queryTableFieldId="12" dataDxfId="18" dataCellStyle="Percent">
      <calculatedColumnFormula>Global_Household_Financial_Dyna[[#This Row],[Monthly_Savings]]/Global_Household_Financial_Dyna[[#This Row],[Net Income]]</calculatedColumnFormula>
    </tableColumn>
    <tableColumn id="13" xr3:uid="{FED22AE7-39DB-4CA0-8D26-7EBE5BCB2527}" uniqueName="13" name="Expense Ratio" queryTableFieldId="14" dataDxfId="17">
      <calculatedColumnFormula>Global_Household_Financial_Dyna[[#This Row],[Monthly_Expenses]]/Global_Household_Financial_Dyna[[#This Row],[Net Income]]</calculatedColumnFormula>
    </tableColumn>
    <tableColumn id="14" xr3:uid="{431BDB90-99BC-4410-B67B-95E8F4C22293}" uniqueName="14" name="Risk_Flag" queryTableFieldId="15" dataDxfId="16">
      <calculatedColumnFormula>IF(Global_Household_Financial_Dyna[[#This Row],[Monthly_Savings]]&lt;0,"High Risk", IF(Global_Household_Financial_Dyna[[#This Row],[Savings Rate%]]&lt;0.1, "Medium", "Safe"))</calculatedColumnFormula>
    </tableColumn>
    <tableColumn id="15" xr3:uid="{24384114-1A0E-4101-B094-1B1F1F2DCFB7}" uniqueName="15" name="Income Per Person" queryTableFieldId="16" dataDxfId="15">
      <calculatedColumnFormula>Global_Household_Financial_Dyna[[#This Row],[Total_Household_Income]]/Global_Household_Financial_Dyna[[#This Row],[Family_Size]]</calculatedColumnFormula>
    </tableColumn>
    <tableColumn id="16" xr3:uid="{67F88017-9A81-4D62-A3B5-7EAFBCF33D0E}" uniqueName="16" name="Country_AVG_Rate" queryTableFieldId="17" dataDxfId="14">
      <calculatedColumnFormula>AVERAGEIF($B$2:$B$4986,$B2,$L$2:$L$4986)</calculatedColumnFormula>
    </tableColumn>
    <tableColumn id="17" xr3:uid="{FB4C5272-BF4C-4A2E-A86F-80B743079460}" uniqueName="17" name="Vs country_Average" queryTableFieldId="18" dataDxfId="13">
      <calculatedColumnFormula>L2-P2</calculatedColumnFormula>
    </tableColumn>
    <tableColumn id="18" xr3:uid="{0019F804-CC99-4E26-91C4-02699F248299}" uniqueName="18" name="Performance_flag" queryTableFieldId="19" dataDxfId="12">
      <calculatedColumnFormula>IF(Global_Household_Financial_Dyna[[#This Row],[Vs country_Average]]&lt;-0.2, "Underperformer", IF(Global_Household_Financial_Dyna[[#This Row],[Vs country_Average]]&gt;0.2, "Outperformer", "Normal"))</calculatedColumnFormula>
    </tableColumn>
    <tableColumn id="19" xr3:uid="{8CBE7951-9543-45D6-BE61-70462675EAB3}" uniqueName="19" name="Saving At 5%" queryTableFieldId="20" dataDxfId="11">
      <calculatedColumnFormula>IF(Global_Household_Financial_Dyna[[#This Row],[Risk_Flag]]="High Risk", Global_Household_Financial_Dyna[[#This Row],[Monthly_Savings]]+(Global_Household_Financial_Dyna[[#This Row],[Net Income]]*Global_Household_Financial_Dyna[[#This Row],[Expense Ratio]]*0.05),Global_Household_Financial_Dyna[[#This Row],[Monthly_Savings]])</calculatedColumnFormula>
    </tableColumn>
    <tableColumn id="20" xr3:uid="{65B69382-42DB-4795-93E5-44FD80A4E82A}" uniqueName="20" name="Saving at 10%" queryTableFieldId="21" dataDxfId="10">
      <calculatedColumnFormula>IF(Global_Household_Financial_Dyna[[#This Row],[Risk_Flag]]= "High Risk",Global_Household_Financial_Dyna[[#This Row],[Monthly_Savings]]+Global_Household_Financial_Dyna[[#This Row],[Net Income]]*(Global_Household_Financial_Dyna[[#This Row],[Expense Ratio]]*0.1),Global_Household_Financial_Dyna[[#This Row],[Monthly_Savings]])</calculatedColumnFormula>
    </tableColumn>
    <tableColumn id="21" xr3:uid="{348AE1DD-A8F4-4FB5-8079-0EE541400AE8}" uniqueName="21" name="Saving at 15%" queryTableFieldId="22" dataDxfId="9">
      <calculatedColumnFormula>IF(Global_Household_Financial_Dyna[[#This Row],[Risk_Flag]]="High risk",Global_Household_Financial_Dyna[[#This Row],[Monthly_Savings]]+Global_Household_Financial_Dyna[[#This Row],[Net Income]]*(Global_Household_Financial_Dyna[[#This Row],[Expense Ratio]]*0.15),Global_Household_Financial_Dyna[[#This Row],[Monthly_Savings]])</calculatedColumnFormula>
    </tableColumn>
    <tableColumn id="22" xr3:uid="{1E128B62-BD4C-48A7-9C2B-337016A14476}" uniqueName="22" name="Saving at 20%" queryTableFieldId="23" dataDxfId="8">
      <calculatedColumnFormula>IF(Global_Household_Financial_Dyna[[#This Row],[Risk_Flag]]="High risk",Global_Household_Financial_Dyna[[#This Row],[Monthly_Savings]]+Global_Household_Financial_Dyna[[#This Row],[Net Income]]*(Global_Household_Financial_Dyna[[#This Row],[Expense Ratio]]*0.2),Global_Household_Financial_Dyna[[#This Row],[Monthly_Savings]])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CA6432-2294-4327-9B9A-DE247CE8356D}" name="Table2" displayName="Table2" ref="A1:B5" totalsRowShown="0" headerRowDxfId="0" headerRowCellStyle="20% - Accent3">
  <autoFilter ref="A1:B5" xr:uid="{1DCA6432-2294-4327-9B9A-DE247CE8356D}"/>
  <tableColumns count="2">
    <tableColumn id="1" xr3:uid="{76869115-133C-49A9-B949-E9598BF450B7}" name="Expense Reduction %" dataDxfId="1"/>
    <tableColumn id="2" xr3:uid="{18AAC712-F20A-4266-9034-03D47D846AF0}" name="House Hold Becoming safe"/>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B9D9D-AA7B-451A-B7E8-AF0A672040C0}">
  <dimension ref="B2:H56"/>
  <sheetViews>
    <sheetView showGridLines="0" tabSelected="1" topLeftCell="A24" workbookViewId="0">
      <selection activeCell="C40" sqref="C40"/>
    </sheetView>
  </sheetViews>
  <sheetFormatPr defaultRowHeight="14.4" outlineLevelRow="1" x14ac:dyDescent="0.3"/>
  <cols>
    <col min="2" max="2" width="19.33203125" customWidth="1"/>
    <col min="3" max="3" width="20.21875" customWidth="1"/>
    <col min="4" max="4" width="18.6640625" customWidth="1"/>
    <col min="5" max="5" width="23.33203125" customWidth="1"/>
    <col min="6" max="6" width="20.33203125" customWidth="1"/>
    <col min="7" max="7" width="23.6640625" customWidth="1"/>
    <col min="8" max="8" width="20.21875" customWidth="1"/>
  </cols>
  <sheetData>
    <row r="2" spans="2:8" ht="23.4" x14ac:dyDescent="0.45">
      <c r="B2" s="69" t="s">
        <v>99</v>
      </c>
      <c r="C2" s="70"/>
      <c r="D2" s="70"/>
      <c r="E2" s="70"/>
      <c r="F2" s="70"/>
      <c r="G2" s="70"/>
      <c r="H2" s="70"/>
    </row>
    <row r="3" spans="2:8" ht="23.4" x14ac:dyDescent="0.45">
      <c r="B3" s="90" t="s">
        <v>89</v>
      </c>
      <c r="C3" s="91"/>
      <c r="D3" s="91"/>
      <c r="E3" s="91"/>
      <c r="F3" s="91"/>
      <c r="G3" s="91"/>
      <c r="H3" s="91"/>
    </row>
    <row r="4" spans="2:8" ht="18" x14ac:dyDescent="0.35">
      <c r="B4" s="77"/>
      <c r="C4" s="78"/>
      <c r="D4" s="78"/>
      <c r="E4" s="78"/>
      <c r="F4" s="78"/>
      <c r="G4" s="78"/>
      <c r="H4" s="78"/>
    </row>
    <row r="5" spans="2:8" ht="28.2" customHeight="1" x14ac:dyDescent="0.4">
      <c r="B5" s="92" t="s">
        <v>86</v>
      </c>
      <c r="C5" s="93"/>
      <c r="D5" s="93"/>
      <c r="E5" s="93"/>
      <c r="F5" s="93"/>
      <c r="G5" s="93"/>
      <c r="H5" s="93"/>
    </row>
    <row r="6" spans="2:8" ht="39.6" customHeight="1" x14ac:dyDescent="0.3">
      <c r="B6" s="79" t="s">
        <v>57</v>
      </c>
      <c r="C6" s="80"/>
      <c r="D6" s="81" t="s">
        <v>56</v>
      </c>
      <c r="E6" s="82"/>
      <c r="F6" s="83" t="str">
        <f>TEXT(AVERAGE('STEP-2 CLEANED_DATA_ FROM_POWER'!G2:G4986),"#,##0.00")&amp;CHAR(10)&amp;" 
    Avg Monthly Income"</f>
        <v>4,945.92
    Avg Monthly Income</v>
      </c>
      <c r="G6" s="83"/>
    </row>
    <row r="7" spans="2:8" x14ac:dyDescent="0.3">
      <c r="B7" s="80"/>
      <c r="C7" s="80"/>
      <c r="D7" s="82"/>
      <c r="E7" s="82"/>
      <c r="F7" s="83"/>
      <c r="G7" s="83"/>
    </row>
    <row r="8" spans="2:8" x14ac:dyDescent="0.3">
      <c r="B8" s="80"/>
      <c r="C8" s="80"/>
      <c r="D8" s="82"/>
      <c r="E8" s="82"/>
      <c r="F8" s="83"/>
      <c r="G8" s="83"/>
    </row>
    <row r="9" spans="2:8" ht="3.6" customHeight="1" x14ac:dyDescent="0.3">
      <c r="F9" s="8"/>
    </row>
    <row r="10" spans="2:8" x14ac:dyDescent="0.3">
      <c r="B10" s="84" t="str">
        <f>TEXT(AVERAGE('STEP-2 CLEANED_DATA_ FROM_POWER'!J2:J4986),"#,##0.00")
&amp;
CHAR(10)&amp;  "    
Avg Monthly Savings"</f>
        <v>1,396.33
Avg Monthly Savings</v>
      </c>
      <c r="C10" s="84"/>
      <c r="D10" s="85" t="str">
        <f>TEXT(AVERAGE('STEP-2 CLEANED_DATA_ FROM_POWER'!L2:L4986)*100,"0.00")&amp;"%"&amp;CHAR(10)&amp;"Avg Savings Rate"</f>
        <v>32.18%
Avg Savings Rate</v>
      </c>
      <c r="E10" s="85"/>
      <c r="F10" s="86" t="str">
        <f>TEXT(COUNTIF('STEP-2 CLEANED_DATA_ FROM_POWER'!N2:N4986,"High Risk")/4985*100,"0.00")&amp;"%"&amp;CHAR(10)&amp;"Households at High Risk"</f>
        <v>19.38%
Households at High Risk</v>
      </c>
      <c r="G10" s="86"/>
    </row>
    <row r="11" spans="2:8" ht="23.4" customHeight="1" x14ac:dyDescent="0.3">
      <c r="B11" s="84"/>
      <c r="C11" s="84"/>
      <c r="D11" s="85"/>
      <c r="E11" s="85"/>
      <c r="F11" s="86"/>
      <c r="G11" s="86"/>
    </row>
    <row r="12" spans="2:8" ht="25.8" customHeight="1" x14ac:dyDescent="0.3">
      <c r="B12" s="84"/>
      <c r="C12" s="84"/>
      <c r="D12" s="85"/>
      <c r="E12" s="85"/>
      <c r="F12" s="86"/>
      <c r="G12" s="86"/>
    </row>
    <row r="14" spans="2:8" ht="21.6" thickBot="1" x14ac:dyDescent="0.45">
      <c r="B14" s="87" t="s">
        <v>87</v>
      </c>
      <c r="C14" s="88"/>
      <c r="D14" s="88"/>
      <c r="E14" s="88"/>
      <c r="F14" s="88"/>
      <c r="G14" s="88"/>
      <c r="H14" s="88"/>
    </row>
    <row r="15" spans="2:8" ht="16.2" outlineLevel="1" thickBot="1" x14ac:dyDescent="0.35">
      <c r="B15" s="61" t="s">
        <v>1</v>
      </c>
      <c r="C15" s="62" t="s">
        <v>58</v>
      </c>
      <c r="D15" s="62" t="s">
        <v>59</v>
      </c>
      <c r="E15" s="62" t="s">
        <v>60</v>
      </c>
      <c r="F15" s="62" t="s">
        <v>61</v>
      </c>
      <c r="G15" s="62" t="s">
        <v>51</v>
      </c>
      <c r="H15" s="63" t="s">
        <v>62</v>
      </c>
    </row>
    <row r="16" spans="2:8" outlineLevel="1" x14ac:dyDescent="0.3">
      <c r="B16" s="64" t="s">
        <v>14</v>
      </c>
      <c r="C16" s="65">
        <f>COUNTIF('STEP-2 CLEANED_DATA_ FROM_POWER'!B:B,"Brazil")</f>
        <v>738</v>
      </c>
      <c r="D16" s="66">
        <f>AVERAGEIF('STEP-2 CLEANED_DATA_ FROM_POWER'!B:B,"Brazil",'STEP-2 CLEANED_DATA_ FROM_POWER'!G:G)</f>
        <v>2649.0738211382104</v>
      </c>
      <c r="E16" s="66">
        <f>AVERAGEIF('STEP-2 CLEANED_DATA_ FROM_POWER'!B:B,"Brazil",'STEP-2 CLEANED_DATA_ FROM_POWER'!J:J)</f>
        <v>1093.9415853658536</v>
      </c>
      <c r="F16" s="67">
        <f>AVERAGEIF('STEP-2 CLEANED_DATA_ FROM_POWER'!B:B,"Brazil",'STEP-2 CLEANED_DATA_ FROM_POWER'!L:L)</f>
        <v>0.39788995363055785</v>
      </c>
      <c r="G16" s="67">
        <f>AVERAGEIF('STEP-2 CLEANED_DATA_ FROM_POWER'!B:B,"Brazil",'STEP-2 CLEANED_DATA_ FROM_POWER'!M:M)</f>
        <v>0.60211203777456579</v>
      </c>
      <c r="H16" s="68">
        <f>'Advance Analysis'!B2</f>
        <v>102</v>
      </c>
    </row>
    <row r="17" spans="2:8" outlineLevel="1" x14ac:dyDescent="0.3">
      <c r="B17" s="15" t="s">
        <v>16</v>
      </c>
      <c r="C17" s="11">
        <f>COUNTIF('STEP-2 CLEANED_DATA_ FROM_POWER'!B:B,"Germany")</f>
        <v>1028</v>
      </c>
      <c r="D17" s="12">
        <f>AVERAGEIF('STEP-2 CLEANED_DATA_ FROM_POWER'!B:B,"Germany",'STEP-2 CLEANED_DATA_ FROM_POWER'!G:G)</f>
        <v>7172.6151653696415</v>
      </c>
      <c r="E17" s="12">
        <f>AVERAGEIF('STEP-2 CLEANED_DATA_ FROM_POWER'!B:B,"Germany",'STEP-2 CLEANED_DATA_ FROM_POWER'!J:J)</f>
        <v>1180.5755350194547</v>
      </c>
      <c r="F17" s="23">
        <f>AVERAGEIF('STEP-2 CLEANED_DATA_ FROM_POWER'!B:B,"Germany",'STEP-2 CLEANED_DATA_ FROM_POWER'!L:L)</f>
        <v>0.15879799892000862</v>
      </c>
      <c r="G17" s="23">
        <f>AVERAGEIF('STEP-2 CLEANED_DATA_ FROM_POWER'!B:B,"Germany",'STEP-2 CLEANED_DATA_ FROM_POWER'!M:M)</f>
        <v>0.84120204740276594</v>
      </c>
      <c r="H17" s="21">
        <f>'Advance Analysis'!B3</f>
        <v>313</v>
      </c>
    </row>
    <row r="18" spans="2:8" outlineLevel="1" x14ac:dyDescent="0.3">
      <c r="B18" s="13" t="s">
        <v>10</v>
      </c>
      <c r="C18" s="9">
        <f>COUNTIF('STEP-2 CLEANED_DATA_ FROM_POWER'!B:B,"India")</f>
        <v>1212</v>
      </c>
      <c r="D18" s="10">
        <f>AVERAGEIF('STEP-2 CLEANED_DATA_ FROM_POWER'!B:B,"India",'STEP-2 CLEANED_DATA_ FROM_POWER'!G:G)</f>
        <v>1345.477533003301</v>
      </c>
      <c r="E18" s="10">
        <f>AVERAGEIF('STEP-2 CLEANED_DATA_ FROM_POWER'!B:B,"India",'STEP-2 CLEANED_DATA_ FROM_POWER'!J:J)</f>
        <v>623.68461221122152</v>
      </c>
      <c r="F18" s="24">
        <f>AVERAGEIF('STEP-2 CLEANED_DATA_ FROM_POWER'!B:B,"India",'STEP-2 CLEANED_DATA_ FROM_POWER'!L:L)</f>
        <v>0.42077341556833553</v>
      </c>
      <c r="G18" s="22">
        <f>AVERAGEIF('STEP-2 CLEANED_DATA_ FROM_POWER'!B:B,"India",'STEP-2 CLEANED_DATA_ FROM_POWER'!M:M)</f>
        <v>0.57922585991418873</v>
      </c>
      <c r="H18" s="14">
        <f>'Advance Analysis'!B4</f>
        <v>170</v>
      </c>
    </row>
    <row r="19" spans="2:8" outlineLevel="1" x14ac:dyDescent="0.3">
      <c r="B19" s="15" t="s">
        <v>12</v>
      </c>
      <c r="C19" s="11">
        <f>COUNTIF('STEP-2 CLEANED_DATA_ FROM_POWER'!B:B,"UK")</f>
        <v>727</v>
      </c>
      <c r="D19" s="12">
        <f>AVERAGEIF('STEP-2 CLEANED_DATA_ FROM_POWER'!B:B,"UK",'STEP-2 CLEANED_DATA_ FROM_POWER'!G:G)</f>
        <v>7073.7996698762117</v>
      </c>
      <c r="E19" s="12">
        <f>AVERAGEIF('STEP-2 CLEANED_DATA_ FROM_POWER'!B:B,"UK",'STEP-2 CLEANED_DATA_ FROM_POWER'!J:J)</f>
        <v>2040.8496973865185</v>
      </c>
      <c r="F19" s="23">
        <f>AVERAGEIF('STEP-2 CLEANED_DATA_ FROM_POWER'!B:B,"UK",'STEP-2 CLEANED_DATA_ FROM_POWER'!L:L)</f>
        <v>0.30718716818024266</v>
      </c>
      <c r="G19" s="23">
        <f>AVERAGEIF('STEP-2 CLEANED_DATA_ FROM_POWER'!B:B,"UK",'STEP-2 CLEANED_DATA_ FROM_POWER'!M:M)</f>
        <v>0.69281287110892853</v>
      </c>
      <c r="H19" s="16">
        <f>'Advance Analysis'!B5</f>
        <v>148</v>
      </c>
    </row>
    <row r="20" spans="2:8" ht="15" outlineLevel="1" thickBot="1" x14ac:dyDescent="0.35">
      <c r="B20" s="17" t="s">
        <v>18</v>
      </c>
      <c r="C20" s="18">
        <f>COUNTIF('STEP-2 CLEANED_DATA_ FROM_POWER'!B:B,"USA")</f>
        <v>1280</v>
      </c>
      <c r="D20" s="19">
        <f>AVERAGEIF('STEP-2 CLEANED_DATA_ FROM_POWER'!B:B,"USA",'STEP-2 CLEANED_DATA_ FROM_POWER'!G:G)</f>
        <v>6682.4926796874961</v>
      </c>
      <c r="E20" s="19">
        <f>AVERAGEIF('STEP-2 CLEANED_DATA_ FROM_POWER'!B:B,"USA",'STEP-2 CLEANED_DATA_ FROM_POWER'!J:J)</f>
        <v>2109.4961093750017</v>
      </c>
      <c r="F20" s="25">
        <f>AVERAGEIF('STEP-2 CLEANED_DATA_ FROM_POWER'!B:B,"USA",'STEP-2 CLEANED_DATA_ FROM_POWER'!L:L)</f>
        <v>0.32336204947805613</v>
      </c>
      <c r="G20" s="25">
        <f>AVERAGEIF('STEP-2 CLEANED_DATA_ FROM_POWER'!B:B,"USA",'STEP-2 CLEANED_DATA_ FROM_POWER'!M:M)</f>
        <v>0.67663796248549601</v>
      </c>
      <c r="H20" s="20">
        <f>'Advance Analysis'!B6</f>
        <v>233</v>
      </c>
    </row>
    <row r="22" spans="2:8" ht="27" customHeight="1" x14ac:dyDescent="0.3">
      <c r="B22" s="71" t="s">
        <v>88</v>
      </c>
      <c r="C22" s="74"/>
      <c r="D22" s="74"/>
      <c r="E22" s="74"/>
      <c r="F22" s="74"/>
      <c r="G22" s="74"/>
      <c r="H22" s="74"/>
    </row>
    <row r="23" spans="2:8" ht="18" x14ac:dyDescent="0.35">
      <c r="B23" s="94" t="s">
        <v>63</v>
      </c>
      <c r="C23" s="95"/>
      <c r="D23" s="95"/>
      <c r="E23" s="94" t="s">
        <v>93</v>
      </c>
      <c r="F23" s="95"/>
      <c r="G23" s="95"/>
      <c r="H23" s="95"/>
    </row>
    <row r="24" spans="2:8" x14ac:dyDescent="0.3">
      <c r="B24" s="26" t="s">
        <v>65</v>
      </c>
      <c r="C24" s="27">
        <v>3754</v>
      </c>
      <c r="D24" s="27" t="s">
        <v>66</v>
      </c>
      <c r="E24" s="26" t="s">
        <v>67</v>
      </c>
      <c r="F24" s="27">
        <f>COUNTIF('STEP-2 CLEANED_DATA_ FROM_POWER'!R:R,"Outperformer")</f>
        <v>1514</v>
      </c>
      <c r="G24" s="27" t="s">
        <v>68</v>
      </c>
    </row>
    <row r="25" spans="2:8" x14ac:dyDescent="0.3">
      <c r="B25" s="28" t="s">
        <v>69</v>
      </c>
      <c r="C25" s="29">
        <v>265</v>
      </c>
      <c r="D25" s="29" t="s">
        <v>70</v>
      </c>
      <c r="E25" s="28" t="s">
        <v>71</v>
      </c>
      <c r="F25" s="29">
        <f>COUNTIF('STEP-2 CLEANED_DATA_ FROM_POWER'!R:R,"Normal")</f>
        <v>2220</v>
      </c>
      <c r="G25" s="29" t="s">
        <v>72</v>
      </c>
    </row>
    <row r="26" spans="2:8" x14ac:dyDescent="0.3">
      <c r="B26" s="26" t="s">
        <v>73</v>
      </c>
      <c r="C26" s="27">
        <v>966</v>
      </c>
      <c r="D26" s="27" t="s">
        <v>74</v>
      </c>
      <c r="E26" s="26" t="s">
        <v>75</v>
      </c>
      <c r="F26" s="27">
        <f>COUNTIF('STEP-2 CLEANED_DATA_ FROM_POWER'!R:R,"Underperformer")</f>
        <v>1251</v>
      </c>
      <c r="G26" s="27" t="s">
        <v>76</v>
      </c>
    </row>
    <row r="28" spans="2:8" ht="11.4" customHeight="1" x14ac:dyDescent="0.3">
      <c r="B28" s="31"/>
      <c r="C28" s="32"/>
      <c r="D28" s="30"/>
      <c r="E28" s="32"/>
      <c r="F28" s="32"/>
      <c r="G28" s="32"/>
      <c r="H28" s="32"/>
    </row>
    <row r="29" spans="2:8" ht="28.2" customHeight="1" x14ac:dyDescent="0.3">
      <c r="B29" s="71" t="s">
        <v>100</v>
      </c>
      <c r="C29" s="74"/>
      <c r="D29" s="74"/>
      <c r="E29" s="74"/>
      <c r="F29" s="74"/>
      <c r="G29" s="74"/>
      <c r="H29" s="74"/>
    </row>
    <row r="30" spans="2:8" ht="23.4" customHeight="1" x14ac:dyDescent="0.3">
      <c r="B30" s="75" t="s">
        <v>77</v>
      </c>
      <c r="C30" s="76"/>
      <c r="D30" s="76"/>
      <c r="E30" s="76"/>
      <c r="F30" s="75" t="s">
        <v>64</v>
      </c>
      <c r="G30" s="76"/>
      <c r="H30" s="76"/>
    </row>
    <row r="31" spans="2:8" ht="15.6" x14ac:dyDescent="0.3">
      <c r="B31" s="33" t="s">
        <v>78</v>
      </c>
      <c r="C31" s="33" t="s">
        <v>58</v>
      </c>
      <c r="D31" s="33" t="s">
        <v>79</v>
      </c>
      <c r="E31" s="33" t="s">
        <v>80</v>
      </c>
      <c r="F31" s="33" t="s">
        <v>81</v>
      </c>
      <c r="G31" s="33" t="s">
        <v>82</v>
      </c>
      <c r="H31" s="33" t="s">
        <v>83</v>
      </c>
    </row>
    <row r="32" spans="2:8" x14ac:dyDescent="0.3">
      <c r="B32" s="9">
        <v>1</v>
      </c>
      <c r="C32" s="9">
        <f>COUNTIF('STEP-2 CLEANED_DATA_ FROM_POWER'!E:E,1)</f>
        <v>1685</v>
      </c>
      <c r="D32" s="9">
        <f>AVERAGEIF('STEP-2 CLEANED_DATA_ FROM_POWER'!E:E,1,'STEP-2 CLEANED_DATA_ FROM_POWER'!J:J)</f>
        <v>631.57833234421321</v>
      </c>
      <c r="E32" s="22">
        <f>AVERAGEIF('STEP-2 CLEANED_DATA_ FROM_POWER'!E:E,1,'STEP-2 CLEANED_DATA_ FROM_POWER'!L:L)</f>
        <v>0.23887596626177843</v>
      </c>
      <c r="F32" s="34">
        <v>0.05</v>
      </c>
      <c r="G32" s="9">
        <v>98</v>
      </c>
      <c r="H32" s="100">
        <v>0.10199999999999999</v>
      </c>
    </row>
    <row r="33" spans="2:8" x14ac:dyDescent="0.3">
      <c r="B33" s="35">
        <v>2</v>
      </c>
      <c r="C33" s="35">
        <f>COUNTIF('STEP-2 CLEANED_DATA_ FROM_POWER'!E:E,2)</f>
        <v>1100</v>
      </c>
      <c r="D33" s="35">
        <f>AVERAGEIF('STEP-2 CLEANED_DATA_ FROM_POWER'!E:E,2,'STEP-2 CLEANED_DATA_ FROM_POWER'!J:J)</f>
        <v>1505.3250636363653</v>
      </c>
      <c r="E33" s="44">
        <f>AVERAGEIF('STEP-2 CLEANED_DATA_ FROM_POWER'!E:E,2,'STEP-2 CLEANED_DATA_ FROM_POWER'!L:L)</f>
        <v>0.36016180110642199</v>
      </c>
      <c r="F33" s="36">
        <v>0.1</v>
      </c>
      <c r="G33" s="35">
        <v>320</v>
      </c>
      <c r="H33" s="101">
        <v>0.33100000000000002</v>
      </c>
    </row>
    <row r="34" spans="2:8" x14ac:dyDescent="0.3">
      <c r="B34" s="9">
        <v>3</v>
      </c>
      <c r="C34" s="9">
        <f>COUNTIF('STEP-2 CLEANED_DATA_ FROM_POWER'!E:E,3)</f>
        <v>2200</v>
      </c>
      <c r="D34" s="9">
        <f>AVERAGEIF('STEP-2 CLEANED_DATA_ FROM_POWER'!E:E,3,'STEP-2 CLEANED_DATA_ FROM_POWER'!J:J)</f>
        <v>1927.5690818181795</v>
      </c>
      <c r="E34" s="22">
        <f>AVERAGEIF('STEP-2 CLEANED_DATA_ FROM_POWER'!E:E,3,'STEP-2 CLEANED_DATA_ FROM_POWER'!L:L)</f>
        <v>0.36609500844033177</v>
      </c>
      <c r="F34" s="34">
        <v>0.15</v>
      </c>
      <c r="G34" s="9">
        <v>498</v>
      </c>
      <c r="H34" s="100">
        <v>0.51600000000000001</v>
      </c>
    </row>
    <row r="35" spans="2:8" x14ac:dyDescent="0.3">
      <c r="F35" s="37">
        <v>0.2</v>
      </c>
      <c r="G35" s="38">
        <v>700</v>
      </c>
      <c r="H35" s="102">
        <v>0.72099999999999997</v>
      </c>
    </row>
    <row r="38" spans="2:8" ht="28.2" customHeight="1" x14ac:dyDescent="0.3">
      <c r="B38" s="71" t="s">
        <v>97</v>
      </c>
      <c r="C38" s="74"/>
      <c r="D38" s="74"/>
      <c r="E38" s="74"/>
      <c r="F38" s="74"/>
      <c r="G38" s="74"/>
      <c r="H38" s="74"/>
    </row>
    <row r="39" spans="2:8" ht="15.6" x14ac:dyDescent="0.3">
      <c r="B39" s="39" t="s">
        <v>84</v>
      </c>
      <c r="C39" s="39" t="s">
        <v>85</v>
      </c>
      <c r="D39" s="39" t="s">
        <v>80</v>
      </c>
      <c r="E39" s="39" t="s">
        <v>98</v>
      </c>
    </row>
    <row r="40" spans="2:8" x14ac:dyDescent="0.3">
      <c r="B40" s="41">
        <v>1</v>
      </c>
      <c r="C40" s="103">
        <f>AVERAGEIF('STEP-2 CLEANED_DATA_ FROM_POWER'!D:D,1,'STEP-2 CLEANED_DATA_ FROM_POWER'!J:J)</f>
        <v>1150.3140310077511</v>
      </c>
      <c r="D40" s="42">
        <f>AVERAGEIF('STEP-2 CLEANED_DATA_ FROM_POWER'!D:D,1,'STEP-2 CLEANED_DATA_ FROM_POWER'!L:L)</f>
        <v>0.45931242579107595</v>
      </c>
      <c r="E40" s="41">
        <f>COUNTIFS('STEP-2 CLEANED_DATA_ FROM_POWER'!D:D,1,'STEP-2 CLEANED_DATA_ FROM_POWER'!N:N,"High Risk")</f>
        <v>40</v>
      </c>
    </row>
    <row r="41" spans="2:8" x14ac:dyDescent="0.3">
      <c r="B41" s="41">
        <v>2</v>
      </c>
      <c r="C41" s="103">
        <f>AVERAGEIF('STEP-2 CLEANED_DATA_ FROM_POWER'!D:D,2,'STEP-2 CLEANED_DATA_ FROM_POWER'!J:J)</f>
        <v>1499.2858813838543</v>
      </c>
      <c r="D41" s="42">
        <f>AVERAGEIF('STEP-2 CLEANED_DATA_ FROM_POWER'!D:D,2,'STEP-2 CLEANED_DATA_ FROM_POWER'!L:L)</f>
        <v>0.41667947313484938</v>
      </c>
      <c r="E41" s="41">
        <f>COUNTIFS('STEP-2 CLEANED_DATA_ FROM_POWER'!D:D,2,'STEP-2 CLEANED_DATA_ FROM_POWER'!N:N,"High Risk")</f>
        <v>76</v>
      </c>
    </row>
    <row r="42" spans="2:8" x14ac:dyDescent="0.3">
      <c r="B42" s="41">
        <v>3</v>
      </c>
      <c r="C42" s="103">
        <f>AVERAGEIF('STEP-2 CLEANED_DATA_ FROM_POWER'!D:D,3,'STEP-2 CLEANED_DATA_ FROM_POWER'!J:J)</f>
        <v>1741.8435667752435</v>
      </c>
      <c r="D42" s="43">
        <f>AVERAGEIF('STEP-2 CLEANED_DATA_ FROM_POWER'!D:D,3,'STEP-2 CLEANED_DATA_ FROM_POWER'!L:L)</f>
        <v>0.40819857212224775</v>
      </c>
      <c r="E42" s="41">
        <f>COUNTIFS('STEP-2 CLEANED_DATA_ FROM_POWER'!D:D,3,'STEP-2 CLEANED_DATA_ FROM_POWER'!N:N,"High Risk")</f>
        <v>77</v>
      </c>
    </row>
    <row r="43" spans="2:8" x14ac:dyDescent="0.3">
      <c r="B43" s="41">
        <v>4</v>
      </c>
      <c r="C43" s="103">
        <f>AVERAGEIF('STEP-2 CLEANED_DATA_ FROM_POWER'!D:D,4,'STEP-2 CLEANED_DATA_ FROM_POWER'!J:J)</f>
        <v>1533.9911793214881</v>
      </c>
      <c r="D43" s="42">
        <f>AVERAGEIF('STEP-2 CLEANED_DATA_ FROM_POWER'!D:D,4,'STEP-2 CLEANED_DATA_ FROM_POWER'!L:L)</f>
        <v>0.32861033263661366</v>
      </c>
      <c r="E43" s="41">
        <f>COUNTIFS('STEP-2 CLEANED_DATA_ FROM_POWER'!D:D,4,'STEP-2 CLEANED_DATA_ FROM_POWER'!N:N,"High Risk")</f>
        <v>123</v>
      </c>
    </row>
    <row r="44" spans="2:8" x14ac:dyDescent="0.3">
      <c r="B44" s="41">
        <v>5</v>
      </c>
      <c r="C44" s="103">
        <f>AVERAGEIF('STEP-2 CLEANED_DATA_ FROM_POWER'!D:D,5,'STEP-2 CLEANED_DATA_ FROM_POWER'!J:J)</f>
        <v>1610.3057727272721</v>
      </c>
      <c r="D44" s="42">
        <f>AVERAGEIF('STEP-2 CLEANED_DATA_ FROM_POWER'!D:D,5,'STEP-2 CLEANED_DATA_ FROM_POWER'!L:L)</f>
        <v>0.29905426658009304</v>
      </c>
      <c r="E44" s="41">
        <f>COUNTIFS('STEP-2 CLEANED_DATA_ FROM_POWER'!D:D,5,'STEP-2 CLEANED_DATA_ FROM_POWER'!N:N,"High Risk")</f>
        <v>141</v>
      </c>
    </row>
    <row r="45" spans="2:8" x14ac:dyDescent="0.3">
      <c r="B45" s="41">
        <v>6</v>
      </c>
      <c r="C45" s="103">
        <f>AVERAGEIF('STEP-2 CLEANED_DATA_ FROM_POWER'!D:D,6,'STEP-2 CLEANED_DATA_ FROM_POWER'!J:J)</f>
        <v>1409.4628862478785</v>
      </c>
      <c r="D45" s="42">
        <f>AVERAGEIF('STEP-2 CLEANED_DATA_ FROM_POWER'!D:D,6,'STEP-2 CLEANED_DATA_ FROM_POWER'!L:L)</f>
        <v>0.27051931499561677</v>
      </c>
      <c r="E45" s="41">
        <f>COUNTIFS('STEP-2 CLEANED_DATA_ FROM_POWER'!D:D,6,'STEP-2 CLEANED_DATA_ FROM_POWER'!N:N,"High Risk")</f>
        <v>138</v>
      </c>
    </row>
    <row r="46" spans="2:8" x14ac:dyDescent="0.3">
      <c r="B46" s="41">
        <v>7</v>
      </c>
      <c r="C46" s="103">
        <f>AVERAGEIF('STEP-2 CLEANED_DATA_ FROM_POWER'!D:D,7,'STEP-2 CLEANED_DATA_ FROM_POWER'!J:J)</f>
        <v>1166.382512077294</v>
      </c>
      <c r="D46" s="42">
        <f>AVERAGEIF('STEP-2 CLEANED_DATA_ FROM_POWER'!D:D,7,'STEP-2 CLEANED_DATA_ FROM_POWER'!L:L)</f>
        <v>0.21848386764234518</v>
      </c>
      <c r="E46" s="41">
        <f>COUNTIFS('STEP-2 CLEANED_DATA_ FROM_POWER'!D:D,7,'STEP-2 CLEANED_DATA_ FROM_POWER'!N:N,"High Risk")</f>
        <v>168</v>
      </c>
    </row>
    <row r="47" spans="2:8" x14ac:dyDescent="0.3">
      <c r="B47" s="41">
        <v>8</v>
      </c>
      <c r="C47" s="103">
        <f>AVERAGEIF('STEP-2 CLEANED_DATA_ FROM_POWER'!D:D,8,'STEP-2 CLEANED_DATA_ FROM_POWER'!J:J)</f>
        <v>1067.2515555555553</v>
      </c>
      <c r="D47" s="42">
        <f>AVERAGEIF('STEP-2 CLEANED_DATA_ FROM_POWER'!D:D,8,'STEP-2 CLEANED_DATA_ FROM_POWER'!L:L)</f>
        <v>0.1721875470515789</v>
      </c>
      <c r="E47" s="41">
        <f>COUNTIFS('STEP-2 CLEANED_DATA_ FROM_POWER'!D:D,8,'STEP-2 CLEANED_DATA_ FROM_POWER'!N:N,"High Risk")</f>
        <v>203</v>
      </c>
    </row>
    <row r="48" spans="2:8" x14ac:dyDescent="0.3">
      <c r="B48" s="40"/>
      <c r="C48" s="40"/>
      <c r="D48" s="40"/>
      <c r="E48" s="40"/>
    </row>
    <row r="50" spans="2:8" ht="34.200000000000003" customHeight="1" x14ac:dyDescent="0.3">
      <c r="B50" s="71" t="s">
        <v>96</v>
      </c>
      <c r="C50" s="72"/>
      <c r="D50" s="72"/>
      <c r="E50" s="72"/>
      <c r="F50" s="72"/>
      <c r="G50" s="72"/>
      <c r="H50" s="72"/>
    </row>
    <row r="52" spans="2:8" ht="32.4" customHeight="1" x14ac:dyDescent="0.3">
      <c r="B52" s="73" t="s">
        <v>90</v>
      </c>
      <c r="C52" s="73"/>
      <c r="D52" s="73"/>
      <c r="E52" s="73"/>
      <c r="F52" s="73"/>
      <c r="G52" s="73"/>
      <c r="H52" s="73"/>
    </row>
    <row r="53" spans="2:8" ht="26.4" customHeight="1" x14ac:dyDescent="0.3">
      <c r="B53" s="89" t="s">
        <v>95</v>
      </c>
      <c r="C53" s="89"/>
      <c r="D53" s="89"/>
      <c r="E53" s="89"/>
      <c r="F53" s="89"/>
      <c r="G53" s="89"/>
      <c r="H53" s="89"/>
    </row>
    <row r="54" spans="2:8" ht="28.8" customHeight="1" x14ac:dyDescent="0.3">
      <c r="B54" s="73" t="s">
        <v>94</v>
      </c>
      <c r="C54" s="73"/>
      <c r="D54" s="73"/>
      <c r="E54" s="73"/>
      <c r="F54" s="73"/>
      <c r="G54" s="73"/>
      <c r="H54" s="73"/>
    </row>
    <row r="55" spans="2:8" ht="30" customHeight="1" x14ac:dyDescent="0.3">
      <c r="B55" s="89" t="s">
        <v>91</v>
      </c>
      <c r="C55" s="89"/>
      <c r="D55" s="89"/>
      <c r="E55" s="89"/>
      <c r="F55" s="89"/>
      <c r="G55" s="89"/>
      <c r="H55" s="89"/>
    </row>
    <row r="56" spans="2:8" ht="33.6" customHeight="1" x14ac:dyDescent="0.3">
      <c r="B56" s="73" t="s">
        <v>92</v>
      </c>
      <c r="C56" s="73"/>
      <c r="D56" s="73"/>
      <c r="E56" s="73"/>
      <c r="F56" s="73"/>
      <c r="G56" s="73"/>
      <c r="H56" s="73"/>
    </row>
  </sheetData>
  <mergeCells count="24">
    <mergeCell ref="B53:H53"/>
    <mergeCell ref="B54:H54"/>
    <mergeCell ref="B55:H55"/>
    <mergeCell ref="B56:H56"/>
    <mergeCell ref="B3:H3"/>
    <mergeCell ref="B5:H5"/>
    <mergeCell ref="B23:D23"/>
    <mergeCell ref="E23:H23"/>
    <mergeCell ref="B2:H2"/>
    <mergeCell ref="B50:H50"/>
    <mergeCell ref="B52:H52"/>
    <mergeCell ref="B29:H29"/>
    <mergeCell ref="B30:E30"/>
    <mergeCell ref="F30:H30"/>
    <mergeCell ref="B38:H38"/>
    <mergeCell ref="B4:H4"/>
    <mergeCell ref="B6:C8"/>
    <mergeCell ref="D6:E8"/>
    <mergeCell ref="F6:G8"/>
    <mergeCell ref="B10:C12"/>
    <mergeCell ref="D10:E12"/>
    <mergeCell ref="F10:G12"/>
    <mergeCell ref="B14:H14"/>
    <mergeCell ref="B22:H22"/>
  </mergeCells>
  <phoneticPr fontId="24" type="noConversion"/>
  <pageMargins left="0.7" right="0.7" top="0.75" bottom="0.75" header="0.3" footer="0.3"/>
  <ignoredErrors>
    <ignoredError sqref="G24:G26 D24:D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38BED-64E7-4783-8630-FD20C2DFF6DD}">
  <dimension ref="A1:V4986"/>
  <sheetViews>
    <sheetView zoomScale="55" zoomScaleNormal="128" workbookViewId="0">
      <selection activeCell="Y11" sqref="Y11"/>
    </sheetView>
  </sheetViews>
  <sheetFormatPr defaultRowHeight="14.4" x14ac:dyDescent="0.3"/>
  <cols>
    <col min="1" max="1" width="14.6640625" bestFit="1" customWidth="1"/>
    <col min="2" max="2" width="9.6640625" bestFit="1" customWidth="1"/>
    <col min="4" max="4" width="13.21875" bestFit="1" customWidth="1"/>
    <col min="5" max="5" width="9.44140625" bestFit="1" customWidth="1"/>
    <col min="6" max="6" width="16.88671875" bestFit="1" customWidth="1"/>
    <col min="7" max="7" width="24.33203125" bestFit="1" customWidth="1"/>
    <col min="8" max="8" width="17.33203125" bestFit="1" customWidth="1"/>
    <col min="9" max="9" width="18.44140625" bestFit="1" customWidth="1"/>
    <col min="10" max="10" width="17" bestFit="1" customWidth="1"/>
    <col min="11" max="11" width="13.109375" customWidth="1"/>
    <col min="12" max="12" width="16" style="1" customWidth="1"/>
    <col min="13" max="13" width="19" customWidth="1"/>
    <col min="14" max="14" width="13.33203125" customWidth="1"/>
    <col min="15" max="16" width="17.77734375" customWidth="1"/>
    <col min="17" max="17" width="20.21875" customWidth="1"/>
    <col min="18" max="18" width="20.44140625" customWidth="1"/>
    <col min="19" max="19" width="17.6640625" style="6" customWidth="1"/>
    <col min="20" max="20" width="13.77734375" customWidth="1"/>
    <col min="21" max="21" width="15.109375" customWidth="1"/>
    <col min="22" max="22" width="14" customWidth="1"/>
  </cols>
  <sheetData>
    <row r="1" spans="1:22" x14ac:dyDescent="0.3">
      <c r="A1" t="s">
        <v>0</v>
      </c>
      <c r="B1" t="s">
        <v>1</v>
      </c>
      <c r="C1" t="s">
        <v>2</v>
      </c>
      <c r="D1" t="s">
        <v>3</v>
      </c>
      <c r="E1" t="s">
        <v>23</v>
      </c>
      <c r="F1" t="s">
        <v>5</v>
      </c>
      <c r="G1" t="s">
        <v>6</v>
      </c>
      <c r="H1" t="s">
        <v>7</v>
      </c>
      <c r="I1" t="s">
        <v>8</v>
      </c>
      <c r="J1" t="s">
        <v>9</v>
      </c>
      <c r="K1" t="s">
        <v>24</v>
      </c>
      <c r="L1" s="1" t="s">
        <v>25</v>
      </c>
      <c r="M1" t="s">
        <v>51</v>
      </c>
      <c r="N1" t="s">
        <v>26</v>
      </c>
      <c r="O1" t="s">
        <v>27</v>
      </c>
      <c r="P1" t="s">
        <v>43</v>
      </c>
      <c r="Q1" t="s">
        <v>44</v>
      </c>
      <c r="R1" t="s">
        <v>45</v>
      </c>
      <c r="S1" s="6" t="s">
        <v>53</v>
      </c>
      <c r="T1" t="s">
        <v>54</v>
      </c>
      <c r="U1" t="s">
        <v>49</v>
      </c>
      <c r="V1" t="s">
        <v>52</v>
      </c>
    </row>
    <row r="2" spans="1:22" x14ac:dyDescent="0.3">
      <c r="A2">
        <v>1</v>
      </c>
      <c r="B2" t="s">
        <v>10</v>
      </c>
      <c r="C2" t="s">
        <v>11</v>
      </c>
      <c r="D2">
        <v>5</v>
      </c>
      <c r="E2">
        <v>3</v>
      </c>
      <c r="F2">
        <v>1032.29</v>
      </c>
      <c r="G2">
        <v>2132.9499999999998</v>
      </c>
      <c r="H2">
        <v>213.3</v>
      </c>
      <c r="I2">
        <v>611.63</v>
      </c>
      <c r="J2">
        <v>1308.02</v>
      </c>
      <c r="K2">
        <f>Global_Household_Financial_Dyna[[#This Row],[Total_Household_Income]]-Global_Household_Financial_Dyna[[#This Row],[Estimated_Taxes]]</f>
        <v>1919.6499999999999</v>
      </c>
      <c r="L2" s="1">
        <f>Global_Household_Financial_Dyna[[#This Row],[Monthly_Savings]]/Global_Household_Financial_Dyna[[#This Row],[Net Income]]</f>
        <v>0.68138462740603756</v>
      </c>
      <c r="M2" s="1">
        <f>Global_Household_Financial_Dyna[[#This Row],[Monthly_Expenses]]/Global_Household_Financial_Dyna[[#This Row],[Net Income]]</f>
        <v>0.31861537259396244</v>
      </c>
      <c r="N2" t="str">
        <f>IF(Global_Household_Financial_Dyna[[#This Row],[Monthly_Savings]]&lt;0,"High Risk", IF(Global_Household_Financial_Dyna[[#This Row],[Savings Rate%]]&lt;0.1, "Medium", "Safe"))</f>
        <v>Safe</v>
      </c>
      <c r="O2" s="3">
        <f>Global_Household_Financial_Dyna[[#This Row],[Total_Household_Income]]/Global_Household_Financial_Dyna[[#This Row],[Family_Size]]</f>
        <v>426.59</v>
      </c>
      <c r="P2" s="2">
        <f t="shared" ref="P2:P65" si="0">AVERAGEIF($B$2:$B$4986,$B2,$L$2:$L$4986)</f>
        <v>0.42077341556833553</v>
      </c>
      <c r="Q2" s="2">
        <f t="shared" ref="Q2:Q65" si="1">L2-P2</f>
        <v>0.26061121183770203</v>
      </c>
      <c r="R2" s="2" t="str">
        <f>IF(Global_Household_Financial_Dyna[[#This Row],[Vs country_Average]]&lt;-0.2, "Underperformer", IF(Global_Household_Financial_Dyna[[#This Row],[Vs country_Average]]&gt;0.2, "Outperformer", "Normal"))</f>
        <v>Outperformer</v>
      </c>
      <c r="S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1308.02</v>
      </c>
      <c r="T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1308.02</v>
      </c>
      <c r="U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1308.02</v>
      </c>
      <c r="V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1308.02</v>
      </c>
    </row>
    <row r="3" spans="1:22" x14ac:dyDescent="0.3">
      <c r="A3">
        <v>2</v>
      </c>
      <c r="B3" t="s">
        <v>12</v>
      </c>
      <c r="C3" t="s">
        <v>13</v>
      </c>
      <c r="D3">
        <v>2</v>
      </c>
      <c r="E3">
        <v>1</v>
      </c>
      <c r="F3">
        <v>5316.57</v>
      </c>
      <c r="G3">
        <v>5316.57</v>
      </c>
      <c r="H3">
        <v>1329.14</v>
      </c>
      <c r="I3">
        <v>2240.25</v>
      </c>
      <c r="J3">
        <v>1747.18</v>
      </c>
      <c r="K3">
        <f>Global_Household_Financial_Dyna[[#This Row],[Total_Household_Income]]-Global_Household_Financial_Dyna[[#This Row],[Estimated_Taxes]]</f>
        <v>3987.4299999999994</v>
      </c>
      <c r="L3" s="1">
        <f>Global_Household_Financial_Dyna[[#This Row],[Monthly_Savings]]/Global_Household_Financial_Dyna[[#This Row],[Net Income]]</f>
        <v>0.43817195536974951</v>
      </c>
      <c r="M3" s="2">
        <f>Global_Household_Financial_Dyna[[#This Row],[Monthly_Expenses]]/Global_Household_Financial_Dyna[[#This Row],[Net Income]]</f>
        <v>0.5618280446302506</v>
      </c>
      <c r="N3" t="str">
        <f>IF(Global_Household_Financial_Dyna[[#This Row],[Monthly_Savings]]&lt;0,"High Risk", IF(Global_Household_Financial_Dyna[[#This Row],[Savings Rate%]]&lt;0.1, "Medium", "Safe"))</f>
        <v>Safe</v>
      </c>
      <c r="O3">
        <f>Global_Household_Financial_Dyna[[#This Row],[Total_Household_Income]]/Global_Household_Financial_Dyna[[#This Row],[Family_Size]]</f>
        <v>2658.2849999999999</v>
      </c>
      <c r="P3" s="2">
        <f t="shared" si="0"/>
        <v>0.30718716818024266</v>
      </c>
      <c r="Q3" s="2">
        <f t="shared" si="1"/>
        <v>0.13098478718950685</v>
      </c>
      <c r="R3" s="2" t="str">
        <f>IF(Global_Household_Financial_Dyna[[#This Row],[Vs country_Average]]&lt;-0.2, "Underperformer", IF(Global_Household_Financial_Dyna[[#This Row],[Vs country_Average]]&gt;0.2, "Outperformer", "Normal"))</f>
        <v>Normal</v>
      </c>
      <c r="S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1747.18</v>
      </c>
      <c r="T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1747.18</v>
      </c>
      <c r="U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1747.18</v>
      </c>
      <c r="V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1747.18</v>
      </c>
    </row>
    <row r="4" spans="1:22" x14ac:dyDescent="0.3">
      <c r="A4">
        <v>3</v>
      </c>
      <c r="B4" t="s">
        <v>14</v>
      </c>
      <c r="C4" t="s">
        <v>15</v>
      </c>
      <c r="D4">
        <v>6</v>
      </c>
      <c r="E4">
        <v>3</v>
      </c>
      <c r="F4">
        <v>827.81</v>
      </c>
      <c r="G4">
        <v>2241.3200000000002</v>
      </c>
      <c r="H4">
        <v>336.2</v>
      </c>
      <c r="I4">
        <v>1111.05</v>
      </c>
      <c r="J4">
        <v>794.07</v>
      </c>
      <c r="K4">
        <f>Global_Household_Financial_Dyna[[#This Row],[Total_Household_Income]]-Global_Household_Financial_Dyna[[#This Row],[Estimated_Taxes]]</f>
        <v>1905.1200000000001</v>
      </c>
      <c r="L4" s="1">
        <f>Global_Household_Financial_Dyna[[#This Row],[Monthly_Savings]]/Global_Household_Financial_Dyna[[#This Row],[Net Income]]</f>
        <v>0.41680839002267572</v>
      </c>
      <c r="M4" s="2">
        <f>Global_Household_Financial_Dyna[[#This Row],[Monthly_Expenses]]/Global_Household_Financial_Dyna[[#This Row],[Net Income]]</f>
        <v>0.58319160997732422</v>
      </c>
      <c r="N4" t="str">
        <f>IF(Global_Household_Financial_Dyna[[#This Row],[Monthly_Savings]]&lt;0,"High Risk", IF(Global_Household_Financial_Dyna[[#This Row],[Savings Rate%]]&lt;0.1, "Medium", "Safe"))</f>
        <v>Safe</v>
      </c>
      <c r="O4">
        <f>Global_Household_Financial_Dyna[[#This Row],[Total_Household_Income]]/Global_Household_Financial_Dyna[[#This Row],[Family_Size]]</f>
        <v>373.55333333333334</v>
      </c>
      <c r="P4" s="2">
        <f t="shared" si="0"/>
        <v>0.39788995363055785</v>
      </c>
      <c r="Q4" s="2">
        <f t="shared" si="1"/>
        <v>1.8918436392117877E-2</v>
      </c>
      <c r="R4" s="2" t="str">
        <f>IF(Global_Household_Financial_Dyna[[#This Row],[Vs country_Average]]&lt;-0.2, "Underperformer", IF(Global_Household_Financial_Dyna[[#This Row],[Vs country_Average]]&gt;0.2, "Outperformer", "Normal"))</f>
        <v>Normal</v>
      </c>
      <c r="S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794.07</v>
      </c>
      <c r="T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794.07</v>
      </c>
      <c r="U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794.07</v>
      </c>
      <c r="V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794.07</v>
      </c>
    </row>
    <row r="5" spans="1:22" x14ac:dyDescent="0.3">
      <c r="A5">
        <v>4</v>
      </c>
      <c r="B5" t="s">
        <v>16</v>
      </c>
      <c r="C5" t="s">
        <v>17</v>
      </c>
      <c r="D5">
        <v>4</v>
      </c>
      <c r="E5">
        <v>1</v>
      </c>
      <c r="F5">
        <v>5139.0200000000004</v>
      </c>
      <c r="G5">
        <v>5139.0200000000004</v>
      </c>
      <c r="H5">
        <v>1798.66</v>
      </c>
      <c r="I5">
        <v>2922.76</v>
      </c>
      <c r="J5">
        <v>417.61</v>
      </c>
      <c r="K5">
        <f>Global_Household_Financial_Dyna[[#This Row],[Total_Household_Income]]-Global_Household_Financial_Dyna[[#This Row],[Estimated_Taxes]]</f>
        <v>3340.3600000000006</v>
      </c>
      <c r="L5" s="1">
        <f>Global_Household_Financial_Dyna[[#This Row],[Monthly_Savings]]/Global_Household_Financial_Dyna[[#This Row],[Net Income]]</f>
        <v>0.12501945898046915</v>
      </c>
      <c r="M5" s="2">
        <f>Global_Household_Financial_Dyna[[#This Row],[Monthly_Expenses]]/Global_Household_Financial_Dyna[[#This Row],[Net Income]]</f>
        <v>0.87498353470883372</v>
      </c>
      <c r="N5" t="str">
        <f>IF(Global_Household_Financial_Dyna[[#This Row],[Monthly_Savings]]&lt;0,"High Risk", IF(Global_Household_Financial_Dyna[[#This Row],[Savings Rate%]]&lt;0.1, "Medium", "Safe"))</f>
        <v>Safe</v>
      </c>
      <c r="O5">
        <f>Global_Household_Financial_Dyna[[#This Row],[Total_Household_Income]]/Global_Household_Financial_Dyna[[#This Row],[Family_Size]]</f>
        <v>1284.7550000000001</v>
      </c>
      <c r="P5" s="2">
        <f t="shared" si="0"/>
        <v>0.15879799892000862</v>
      </c>
      <c r="Q5" s="2">
        <f t="shared" si="1"/>
        <v>-3.377853993953947E-2</v>
      </c>
      <c r="R5" s="2" t="str">
        <f>IF(Global_Household_Financial_Dyna[[#This Row],[Vs country_Average]]&lt;-0.2, "Underperformer", IF(Global_Household_Financial_Dyna[[#This Row],[Vs country_Average]]&gt;0.2, "Outperformer", "Normal"))</f>
        <v>Normal</v>
      </c>
      <c r="S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417.61</v>
      </c>
      <c r="T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417.61</v>
      </c>
      <c r="U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417.61</v>
      </c>
      <c r="V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417.61</v>
      </c>
    </row>
    <row r="6" spans="1:22" x14ac:dyDescent="0.3">
      <c r="A6">
        <v>5</v>
      </c>
      <c r="B6" t="s">
        <v>18</v>
      </c>
      <c r="C6" t="s">
        <v>19</v>
      </c>
      <c r="D6">
        <v>4</v>
      </c>
      <c r="E6">
        <v>3</v>
      </c>
      <c r="F6">
        <v>4506.74</v>
      </c>
      <c r="G6">
        <v>9624.5499999999993</v>
      </c>
      <c r="H6">
        <v>2598.63</v>
      </c>
      <c r="I6">
        <v>2910.88</v>
      </c>
      <c r="J6">
        <v>4115.04</v>
      </c>
      <c r="K6">
        <f>Global_Household_Financial_Dyna[[#This Row],[Total_Household_Income]]-Global_Household_Financial_Dyna[[#This Row],[Estimated_Taxes]]</f>
        <v>7025.9199999999992</v>
      </c>
      <c r="L6" s="1">
        <f>Global_Household_Financial_Dyna[[#This Row],[Monthly_Savings]]/Global_Household_Financial_Dyna[[#This Row],[Net Income]]</f>
        <v>0.58569411550373485</v>
      </c>
      <c r="M6" s="2">
        <f>Global_Household_Financial_Dyna[[#This Row],[Monthly_Expenses]]/Global_Household_Financial_Dyna[[#This Row],[Net Income]]</f>
        <v>0.41430588449626532</v>
      </c>
      <c r="N6" t="str">
        <f>IF(Global_Household_Financial_Dyna[[#This Row],[Monthly_Savings]]&lt;0,"High Risk", IF(Global_Household_Financial_Dyna[[#This Row],[Savings Rate%]]&lt;0.1, "Medium", "Safe"))</f>
        <v>Safe</v>
      </c>
      <c r="O6">
        <f>Global_Household_Financial_Dyna[[#This Row],[Total_Household_Income]]/Global_Household_Financial_Dyna[[#This Row],[Family_Size]]</f>
        <v>2406.1374999999998</v>
      </c>
      <c r="P6" s="2">
        <f t="shared" si="0"/>
        <v>0.32336204947805613</v>
      </c>
      <c r="Q6" s="2">
        <f t="shared" si="1"/>
        <v>0.26233206602567871</v>
      </c>
      <c r="R6" s="2" t="str">
        <f>IF(Global_Household_Financial_Dyna[[#This Row],[Vs country_Average]]&lt;-0.2, "Underperformer", IF(Global_Household_Financial_Dyna[[#This Row],[Vs country_Average]]&gt;0.2, "Outperformer", "Normal"))</f>
        <v>Outperformer</v>
      </c>
      <c r="S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4115.04</v>
      </c>
      <c r="T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4115.04</v>
      </c>
      <c r="U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4115.04</v>
      </c>
      <c r="V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4115.04</v>
      </c>
    </row>
    <row r="7" spans="1:22" x14ac:dyDescent="0.3">
      <c r="A7">
        <v>6</v>
      </c>
      <c r="B7" t="s">
        <v>18</v>
      </c>
      <c r="C7" t="s">
        <v>20</v>
      </c>
      <c r="D7">
        <v>5</v>
      </c>
      <c r="E7">
        <v>2</v>
      </c>
      <c r="F7">
        <v>4536.8900000000003</v>
      </c>
      <c r="G7">
        <v>7235.89</v>
      </c>
      <c r="H7">
        <v>1591.9</v>
      </c>
      <c r="I7">
        <v>2437.1</v>
      </c>
      <c r="J7">
        <v>3206.89</v>
      </c>
      <c r="K7">
        <f>Global_Household_Financial_Dyna[[#This Row],[Total_Household_Income]]-Global_Household_Financial_Dyna[[#This Row],[Estimated_Taxes]]</f>
        <v>5643.99</v>
      </c>
      <c r="L7" s="1">
        <f>Global_Household_Financial_Dyna[[#This Row],[Monthly_Savings]]/Global_Household_Financial_Dyna[[#This Row],[Net Income]]</f>
        <v>0.56819554960232033</v>
      </c>
      <c r="M7" s="2">
        <f>Global_Household_Financial_Dyna[[#This Row],[Monthly_Expenses]]/Global_Household_Financial_Dyna[[#This Row],[Net Income]]</f>
        <v>0.43180445039767967</v>
      </c>
      <c r="N7" t="str">
        <f>IF(Global_Household_Financial_Dyna[[#This Row],[Monthly_Savings]]&lt;0,"High Risk", IF(Global_Household_Financial_Dyna[[#This Row],[Savings Rate%]]&lt;0.1, "Medium", "Safe"))</f>
        <v>Safe</v>
      </c>
      <c r="O7">
        <f>Global_Household_Financial_Dyna[[#This Row],[Total_Household_Income]]/Global_Household_Financial_Dyna[[#This Row],[Family_Size]]</f>
        <v>1447.1780000000001</v>
      </c>
      <c r="P7" s="2">
        <f t="shared" si="0"/>
        <v>0.32336204947805613</v>
      </c>
      <c r="Q7" s="2">
        <f t="shared" si="1"/>
        <v>0.24483350012426419</v>
      </c>
      <c r="R7" s="2" t="str">
        <f>IF(Global_Household_Financial_Dyna[[#This Row],[Vs country_Average]]&lt;-0.2, "Underperformer", IF(Global_Household_Financial_Dyna[[#This Row],[Vs country_Average]]&gt;0.2, "Outperformer", "Normal"))</f>
        <v>Outperformer</v>
      </c>
      <c r="S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3206.89</v>
      </c>
      <c r="T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3206.89</v>
      </c>
      <c r="U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3206.89</v>
      </c>
      <c r="V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3206.89</v>
      </c>
    </row>
    <row r="8" spans="1:22" x14ac:dyDescent="0.3">
      <c r="A8">
        <v>7</v>
      </c>
      <c r="B8" t="s">
        <v>18</v>
      </c>
      <c r="C8" t="s">
        <v>20</v>
      </c>
      <c r="D8">
        <v>7</v>
      </c>
      <c r="E8">
        <v>3</v>
      </c>
      <c r="F8">
        <v>3957.13</v>
      </c>
      <c r="G8">
        <v>8172.73</v>
      </c>
      <c r="H8">
        <v>2206.64</v>
      </c>
      <c r="I8">
        <v>4197.4399999999996</v>
      </c>
      <c r="J8">
        <v>1768.65</v>
      </c>
      <c r="K8">
        <f>Global_Household_Financial_Dyna[[#This Row],[Total_Household_Income]]-Global_Household_Financial_Dyna[[#This Row],[Estimated_Taxes]]</f>
        <v>5966.09</v>
      </c>
      <c r="L8" s="1">
        <f>Global_Household_Financial_Dyna[[#This Row],[Monthly_Savings]]/Global_Household_Financial_Dyna[[#This Row],[Net Income]]</f>
        <v>0.29645043906478113</v>
      </c>
      <c r="M8" s="2">
        <f>Global_Household_Financial_Dyna[[#This Row],[Monthly_Expenses]]/Global_Household_Financial_Dyna[[#This Row],[Net Income]]</f>
        <v>0.70354956093521881</v>
      </c>
      <c r="N8" t="str">
        <f>IF(Global_Household_Financial_Dyna[[#This Row],[Monthly_Savings]]&lt;0,"High Risk", IF(Global_Household_Financial_Dyna[[#This Row],[Savings Rate%]]&lt;0.1, "Medium", "Safe"))</f>
        <v>Safe</v>
      </c>
      <c r="O8">
        <f>Global_Household_Financial_Dyna[[#This Row],[Total_Household_Income]]/Global_Household_Financial_Dyna[[#This Row],[Family_Size]]</f>
        <v>1167.532857142857</v>
      </c>
      <c r="P8" s="2">
        <f t="shared" si="0"/>
        <v>0.32336204947805613</v>
      </c>
      <c r="Q8" s="2">
        <f t="shared" si="1"/>
        <v>-2.6911610413275E-2</v>
      </c>
      <c r="R8" s="2" t="str">
        <f>IF(Global_Household_Financial_Dyna[[#This Row],[Vs country_Average]]&lt;-0.2, "Underperformer", IF(Global_Household_Financial_Dyna[[#This Row],[Vs country_Average]]&gt;0.2, "Outperformer", "Normal"))</f>
        <v>Normal</v>
      </c>
      <c r="S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1768.65</v>
      </c>
      <c r="T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1768.65</v>
      </c>
      <c r="U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1768.65</v>
      </c>
      <c r="V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1768.65</v>
      </c>
    </row>
    <row r="9" spans="1:22" x14ac:dyDescent="0.3">
      <c r="A9">
        <v>8</v>
      </c>
      <c r="B9" t="s">
        <v>12</v>
      </c>
      <c r="C9" t="s">
        <v>13</v>
      </c>
      <c r="D9">
        <v>8</v>
      </c>
      <c r="E9">
        <v>2</v>
      </c>
      <c r="F9">
        <v>3568.25</v>
      </c>
      <c r="G9">
        <v>5214.34</v>
      </c>
      <c r="H9">
        <v>1303.58</v>
      </c>
      <c r="I9">
        <v>4948.41</v>
      </c>
      <c r="J9">
        <v>-1037.6500000000001</v>
      </c>
      <c r="K9">
        <f>Global_Household_Financial_Dyna[[#This Row],[Total_Household_Income]]-Global_Household_Financial_Dyna[[#This Row],[Estimated_Taxes]]</f>
        <v>3910.76</v>
      </c>
      <c r="L9" s="1">
        <f>Global_Household_Financial_Dyna[[#This Row],[Monthly_Savings]]/Global_Household_Financial_Dyna[[#This Row],[Net Income]]</f>
        <v>-0.26533205821886285</v>
      </c>
      <c r="M9" s="2">
        <f>Global_Household_Financial_Dyna[[#This Row],[Monthly_Expenses]]/Global_Household_Financial_Dyna[[#This Row],[Net Income]]</f>
        <v>1.2653320582188627</v>
      </c>
      <c r="N9" t="str">
        <f>IF(Global_Household_Financial_Dyna[[#This Row],[Monthly_Savings]]&lt;0,"High Risk", IF(Global_Household_Financial_Dyna[[#This Row],[Savings Rate%]]&lt;0.1, "Medium", "Safe"))</f>
        <v>High Risk</v>
      </c>
      <c r="O9">
        <f>Global_Household_Financial_Dyna[[#This Row],[Total_Household_Income]]/Global_Household_Financial_Dyna[[#This Row],[Family_Size]]</f>
        <v>651.79250000000002</v>
      </c>
      <c r="P9" s="2">
        <f t="shared" si="0"/>
        <v>0.30718716818024266</v>
      </c>
      <c r="Q9" s="2">
        <f t="shared" si="1"/>
        <v>-0.57251922639910546</v>
      </c>
      <c r="R9" s="2" t="str">
        <f>IF(Global_Household_Financial_Dyna[[#This Row],[Vs country_Average]]&lt;-0.2, "Underperformer", IF(Global_Household_Financial_Dyna[[#This Row],[Vs country_Average]]&gt;0.2, "Outperformer", "Normal"))</f>
        <v>Underperformer</v>
      </c>
      <c r="S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-790.22950000000014</v>
      </c>
      <c r="T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-542.80899999999997</v>
      </c>
      <c r="U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-295.38850000000014</v>
      </c>
      <c r="V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-47.967999999999961</v>
      </c>
    </row>
    <row r="10" spans="1:22" x14ac:dyDescent="0.3">
      <c r="A10">
        <v>9</v>
      </c>
      <c r="B10" t="s">
        <v>16</v>
      </c>
      <c r="C10" t="s">
        <v>21</v>
      </c>
      <c r="D10">
        <v>2</v>
      </c>
      <c r="E10">
        <v>2</v>
      </c>
      <c r="F10">
        <v>5277.68</v>
      </c>
      <c r="G10">
        <v>7838.3</v>
      </c>
      <c r="H10">
        <v>2743.4</v>
      </c>
      <c r="I10">
        <v>2485.94</v>
      </c>
      <c r="J10">
        <v>2608.9499999999998</v>
      </c>
      <c r="K10">
        <f>Global_Household_Financial_Dyna[[#This Row],[Total_Household_Income]]-Global_Household_Financial_Dyna[[#This Row],[Estimated_Taxes]]</f>
        <v>5094.8999999999996</v>
      </c>
      <c r="L10" s="1">
        <f>Global_Household_Financial_Dyna[[#This Row],[Monthly_Savings]]/Global_Household_Financial_Dyna[[#This Row],[Net Income]]</f>
        <v>0.51207089442383558</v>
      </c>
      <c r="M10" s="2">
        <f>Global_Household_Financial_Dyna[[#This Row],[Monthly_Expenses]]/Global_Household_Financial_Dyna[[#This Row],[Net Income]]</f>
        <v>0.48792714282910365</v>
      </c>
      <c r="N10" t="str">
        <f>IF(Global_Household_Financial_Dyna[[#This Row],[Monthly_Savings]]&lt;0,"High Risk", IF(Global_Household_Financial_Dyna[[#This Row],[Savings Rate%]]&lt;0.1, "Medium", "Safe"))</f>
        <v>Safe</v>
      </c>
      <c r="O10">
        <f>Global_Household_Financial_Dyna[[#This Row],[Total_Household_Income]]/Global_Household_Financial_Dyna[[#This Row],[Family_Size]]</f>
        <v>3919.15</v>
      </c>
      <c r="P10" s="2">
        <f t="shared" si="0"/>
        <v>0.15879799892000862</v>
      </c>
      <c r="Q10" s="2">
        <f t="shared" si="1"/>
        <v>0.35327289550382696</v>
      </c>
      <c r="R10" s="2" t="str">
        <f>IF(Global_Household_Financial_Dyna[[#This Row],[Vs country_Average]]&lt;-0.2, "Underperformer", IF(Global_Household_Financial_Dyna[[#This Row],[Vs country_Average]]&gt;0.2, "Outperformer", "Normal"))</f>
        <v>Outperformer</v>
      </c>
      <c r="S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2608.9499999999998</v>
      </c>
      <c r="T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2608.9499999999998</v>
      </c>
      <c r="U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2608.9499999999998</v>
      </c>
      <c r="V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2608.9499999999998</v>
      </c>
    </row>
    <row r="11" spans="1:22" x14ac:dyDescent="0.3">
      <c r="A11">
        <v>10</v>
      </c>
      <c r="B11" t="s">
        <v>14</v>
      </c>
      <c r="C11" t="s">
        <v>15</v>
      </c>
      <c r="D11">
        <v>4</v>
      </c>
      <c r="E11">
        <v>3</v>
      </c>
      <c r="F11">
        <v>1256.6300000000001</v>
      </c>
      <c r="G11">
        <v>2425.63</v>
      </c>
      <c r="H11">
        <v>363.85</v>
      </c>
      <c r="I11">
        <v>902.75</v>
      </c>
      <c r="J11">
        <v>1159.04</v>
      </c>
      <c r="K11">
        <f>Global_Household_Financial_Dyna[[#This Row],[Total_Household_Income]]-Global_Household_Financial_Dyna[[#This Row],[Estimated_Taxes]]</f>
        <v>2061.7800000000002</v>
      </c>
      <c r="L11" s="1">
        <f>Global_Household_Financial_Dyna[[#This Row],[Monthly_Savings]]/Global_Household_Financial_Dyna[[#This Row],[Net Income]]</f>
        <v>0.56215503108964093</v>
      </c>
      <c r="M11" s="2">
        <f>Global_Household_Financial_Dyna[[#This Row],[Monthly_Expenses]]/Global_Household_Financial_Dyna[[#This Row],[Net Income]]</f>
        <v>0.43784981908836051</v>
      </c>
      <c r="N11" t="str">
        <f>IF(Global_Household_Financial_Dyna[[#This Row],[Monthly_Savings]]&lt;0,"High Risk", IF(Global_Household_Financial_Dyna[[#This Row],[Savings Rate%]]&lt;0.1, "Medium", "Safe"))</f>
        <v>Safe</v>
      </c>
      <c r="O11">
        <f>Global_Household_Financial_Dyna[[#This Row],[Total_Household_Income]]/Global_Household_Financial_Dyna[[#This Row],[Family_Size]]</f>
        <v>606.40750000000003</v>
      </c>
      <c r="P11" s="2">
        <f t="shared" si="0"/>
        <v>0.39788995363055785</v>
      </c>
      <c r="Q11" s="2">
        <f t="shared" si="1"/>
        <v>0.16426507745908309</v>
      </c>
      <c r="R11" s="2" t="str">
        <f>IF(Global_Household_Financial_Dyna[[#This Row],[Vs country_Average]]&lt;-0.2, "Underperformer", IF(Global_Household_Financial_Dyna[[#This Row],[Vs country_Average]]&gt;0.2, "Outperformer", "Normal"))</f>
        <v>Normal</v>
      </c>
      <c r="S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1159.04</v>
      </c>
      <c r="T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1159.04</v>
      </c>
      <c r="U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1159.04</v>
      </c>
      <c r="V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1159.04</v>
      </c>
    </row>
    <row r="12" spans="1:22" x14ac:dyDescent="0.3">
      <c r="A12">
        <v>11</v>
      </c>
      <c r="B12" t="s">
        <v>18</v>
      </c>
      <c r="C12" t="s">
        <v>20</v>
      </c>
      <c r="D12">
        <v>8</v>
      </c>
      <c r="E12">
        <v>3</v>
      </c>
      <c r="F12">
        <v>3240.5</v>
      </c>
      <c r="G12">
        <v>7497.82</v>
      </c>
      <c r="H12">
        <v>1649.52</v>
      </c>
      <c r="I12">
        <v>5856.22</v>
      </c>
      <c r="J12">
        <v>-7.92</v>
      </c>
      <c r="K12">
        <f>Global_Household_Financial_Dyna[[#This Row],[Total_Household_Income]]-Global_Household_Financial_Dyna[[#This Row],[Estimated_Taxes]]</f>
        <v>5848.2999999999993</v>
      </c>
      <c r="L12" s="1">
        <f>Global_Household_Financial_Dyna[[#This Row],[Monthly_Savings]]/Global_Household_Financial_Dyna[[#This Row],[Net Income]]</f>
        <v>-1.3542396935861704E-3</v>
      </c>
      <c r="M12" s="2">
        <f>Global_Household_Financial_Dyna[[#This Row],[Monthly_Expenses]]/Global_Household_Financial_Dyna[[#This Row],[Net Income]]</f>
        <v>1.0013542396935864</v>
      </c>
      <c r="N12" t="str">
        <f>IF(Global_Household_Financial_Dyna[[#This Row],[Monthly_Savings]]&lt;0,"High Risk", IF(Global_Household_Financial_Dyna[[#This Row],[Savings Rate%]]&lt;0.1, "Medium", "Safe"))</f>
        <v>High Risk</v>
      </c>
      <c r="O12">
        <f>Global_Household_Financial_Dyna[[#This Row],[Total_Household_Income]]/Global_Household_Financial_Dyna[[#This Row],[Family_Size]]</f>
        <v>937.22749999999996</v>
      </c>
      <c r="P12" s="2">
        <f t="shared" si="0"/>
        <v>0.32336204947805613</v>
      </c>
      <c r="Q12" s="2">
        <f t="shared" si="1"/>
        <v>-0.3247162891716423</v>
      </c>
      <c r="R12" s="2" t="str">
        <f>IF(Global_Household_Financial_Dyna[[#This Row],[Vs country_Average]]&lt;-0.2, "Underperformer", IF(Global_Household_Financial_Dyna[[#This Row],[Vs country_Average]]&gt;0.2, "Outperformer", "Normal"))</f>
        <v>Underperformer</v>
      </c>
      <c r="S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284.89100000000002</v>
      </c>
      <c r="T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577.70200000000011</v>
      </c>
      <c r="U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870.51300000000003</v>
      </c>
      <c r="V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1163.3240000000001</v>
      </c>
    </row>
    <row r="13" spans="1:22" x14ac:dyDescent="0.3">
      <c r="A13">
        <v>12</v>
      </c>
      <c r="B13" t="s">
        <v>12</v>
      </c>
      <c r="C13" t="s">
        <v>13</v>
      </c>
      <c r="D13">
        <v>5</v>
      </c>
      <c r="E13">
        <v>3</v>
      </c>
      <c r="F13">
        <v>5768.09</v>
      </c>
      <c r="G13">
        <v>12306.86</v>
      </c>
      <c r="H13">
        <v>3692.06</v>
      </c>
      <c r="I13">
        <v>3665.66</v>
      </c>
      <c r="J13">
        <v>4949.1400000000003</v>
      </c>
      <c r="K13">
        <f>Global_Household_Financial_Dyna[[#This Row],[Total_Household_Income]]-Global_Household_Financial_Dyna[[#This Row],[Estimated_Taxes]]</f>
        <v>8614.8000000000011</v>
      </c>
      <c r="L13" s="1">
        <f>Global_Household_Financial_Dyna[[#This Row],[Monthly_Savings]]/Global_Household_Financial_Dyna[[#This Row],[Net Income]]</f>
        <v>0.57449273343548313</v>
      </c>
      <c r="M13" s="2">
        <f>Global_Household_Financial_Dyna[[#This Row],[Monthly_Expenses]]/Global_Household_Financial_Dyna[[#This Row],[Net Income]]</f>
        <v>0.42550726656451682</v>
      </c>
      <c r="N13" t="str">
        <f>IF(Global_Household_Financial_Dyna[[#This Row],[Monthly_Savings]]&lt;0,"High Risk", IF(Global_Household_Financial_Dyna[[#This Row],[Savings Rate%]]&lt;0.1, "Medium", "Safe"))</f>
        <v>Safe</v>
      </c>
      <c r="O13">
        <f>Global_Household_Financial_Dyna[[#This Row],[Total_Household_Income]]/Global_Household_Financial_Dyna[[#This Row],[Family_Size]]</f>
        <v>2461.3720000000003</v>
      </c>
      <c r="P13" s="2">
        <f t="shared" si="0"/>
        <v>0.30718716818024266</v>
      </c>
      <c r="Q13" s="2">
        <f t="shared" si="1"/>
        <v>0.26730556525524046</v>
      </c>
      <c r="R13" s="2" t="str">
        <f>IF(Global_Household_Financial_Dyna[[#This Row],[Vs country_Average]]&lt;-0.2, "Underperformer", IF(Global_Household_Financial_Dyna[[#This Row],[Vs country_Average]]&gt;0.2, "Outperformer", "Normal"))</f>
        <v>Outperformer</v>
      </c>
      <c r="S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4949.1400000000003</v>
      </c>
      <c r="T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4949.1400000000003</v>
      </c>
      <c r="U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4949.1400000000003</v>
      </c>
      <c r="V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4949.1400000000003</v>
      </c>
    </row>
    <row r="14" spans="1:22" x14ac:dyDescent="0.3">
      <c r="A14">
        <v>13</v>
      </c>
      <c r="B14" t="s">
        <v>14</v>
      </c>
      <c r="C14" t="s">
        <v>15</v>
      </c>
      <c r="D14">
        <v>4</v>
      </c>
      <c r="E14">
        <v>3</v>
      </c>
      <c r="F14">
        <v>1874.51</v>
      </c>
      <c r="G14">
        <v>4891.43</v>
      </c>
      <c r="H14">
        <v>733.71</v>
      </c>
      <c r="I14">
        <v>1058.6300000000001</v>
      </c>
      <c r="J14">
        <v>3099.08</v>
      </c>
      <c r="K14">
        <f>Global_Household_Financial_Dyna[[#This Row],[Total_Household_Income]]-Global_Household_Financial_Dyna[[#This Row],[Estimated_Taxes]]</f>
        <v>4157.72</v>
      </c>
      <c r="L14" s="1">
        <f>Global_Household_Financial_Dyna[[#This Row],[Monthly_Savings]]/Global_Household_Financial_Dyna[[#This Row],[Net Income]]</f>
        <v>0.74537967924727966</v>
      </c>
      <c r="M14" s="2">
        <f>Global_Household_Financial_Dyna[[#This Row],[Monthly_Expenses]]/Global_Household_Financial_Dyna[[#This Row],[Net Income]]</f>
        <v>0.25461791558835134</v>
      </c>
      <c r="N14" t="str">
        <f>IF(Global_Household_Financial_Dyna[[#This Row],[Monthly_Savings]]&lt;0,"High Risk", IF(Global_Household_Financial_Dyna[[#This Row],[Savings Rate%]]&lt;0.1, "Medium", "Safe"))</f>
        <v>Safe</v>
      </c>
      <c r="O14">
        <f>Global_Household_Financial_Dyna[[#This Row],[Total_Household_Income]]/Global_Household_Financial_Dyna[[#This Row],[Family_Size]]</f>
        <v>1222.8575000000001</v>
      </c>
      <c r="P14" s="2">
        <f t="shared" si="0"/>
        <v>0.39788995363055785</v>
      </c>
      <c r="Q14" s="2">
        <f t="shared" si="1"/>
        <v>0.34748972561672181</v>
      </c>
      <c r="R14" s="2" t="str">
        <f>IF(Global_Household_Financial_Dyna[[#This Row],[Vs country_Average]]&lt;-0.2, "Underperformer", IF(Global_Household_Financial_Dyna[[#This Row],[Vs country_Average]]&gt;0.2, "Outperformer", "Normal"))</f>
        <v>Outperformer</v>
      </c>
      <c r="S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3099.08</v>
      </c>
      <c r="T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3099.08</v>
      </c>
      <c r="U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3099.08</v>
      </c>
      <c r="V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3099.08</v>
      </c>
    </row>
    <row r="15" spans="1:22" x14ac:dyDescent="0.3">
      <c r="A15">
        <v>14</v>
      </c>
      <c r="B15" t="s">
        <v>18</v>
      </c>
      <c r="C15" t="s">
        <v>20</v>
      </c>
      <c r="D15">
        <v>4</v>
      </c>
      <c r="E15">
        <v>1</v>
      </c>
      <c r="F15">
        <v>5331.87</v>
      </c>
      <c r="G15">
        <v>5331.87</v>
      </c>
      <c r="H15">
        <v>1173.01</v>
      </c>
      <c r="I15">
        <v>2468.58</v>
      </c>
      <c r="J15">
        <v>1690.27</v>
      </c>
      <c r="K15">
        <f>Global_Household_Financial_Dyna[[#This Row],[Total_Household_Income]]-Global_Household_Financial_Dyna[[#This Row],[Estimated_Taxes]]</f>
        <v>4158.8599999999997</v>
      </c>
      <c r="L15" s="1">
        <f>Global_Household_Financial_Dyna[[#This Row],[Monthly_Savings]]/Global_Household_Financial_Dyna[[#This Row],[Net Income]]</f>
        <v>0.40642628027873023</v>
      </c>
      <c r="M15" s="2">
        <f>Global_Household_Financial_Dyna[[#This Row],[Monthly_Expenses]]/Global_Household_Financial_Dyna[[#This Row],[Net Income]]</f>
        <v>0.59357131521618911</v>
      </c>
      <c r="N15" t="str">
        <f>IF(Global_Household_Financial_Dyna[[#This Row],[Monthly_Savings]]&lt;0,"High Risk", IF(Global_Household_Financial_Dyna[[#This Row],[Savings Rate%]]&lt;0.1, "Medium", "Safe"))</f>
        <v>Safe</v>
      </c>
      <c r="O15">
        <f>Global_Household_Financial_Dyna[[#This Row],[Total_Household_Income]]/Global_Household_Financial_Dyna[[#This Row],[Family_Size]]</f>
        <v>1332.9675</v>
      </c>
      <c r="P15" s="2">
        <f t="shared" si="0"/>
        <v>0.32336204947805613</v>
      </c>
      <c r="Q15" s="2">
        <f t="shared" si="1"/>
        <v>8.3064230800674099E-2</v>
      </c>
      <c r="R15" s="2" t="str">
        <f>IF(Global_Household_Financial_Dyna[[#This Row],[Vs country_Average]]&lt;-0.2, "Underperformer", IF(Global_Household_Financial_Dyna[[#This Row],[Vs country_Average]]&gt;0.2, "Outperformer", "Normal"))</f>
        <v>Normal</v>
      </c>
      <c r="S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1690.27</v>
      </c>
      <c r="T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1690.27</v>
      </c>
      <c r="U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1690.27</v>
      </c>
      <c r="V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1690.27</v>
      </c>
    </row>
    <row r="16" spans="1:22" x14ac:dyDescent="0.3">
      <c r="A16">
        <v>15</v>
      </c>
      <c r="B16" t="s">
        <v>18</v>
      </c>
      <c r="C16" t="s">
        <v>19</v>
      </c>
      <c r="D16">
        <v>6</v>
      </c>
      <c r="E16">
        <v>3</v>
      </c>
      <c r="F16">
        <v>3303.29</v>
      </c>
      <c r="G16">
        <v>7122.85</v>
      </c>
      <c r="H16">
        <v>1567.03</v>
      </c>
      <c r="I16">
        <v>3888.71</v>
      </c>
      <c r="J16">
        <v>1667.11</v>
      </c>
      <c r="K16">
        <f>Global_Household_Financial_Dyna[[#This Row],[Total_Household_Income]]-Global_Household_Financial_Dyna[[#This Row],[Estimated_Taxes]]</f>
        <v>5555.8200000000006</v>
      </c>
      <c r="L16" s="1">
        <f>Global_Household_Financial_Dyna[[#This Row],[Monthly_Savings]]/Global_Household_Financial_Dyna[[#This Row],[Net Income]]</f>
        <v>0.30006551688139638</v>
      </c>
      <c r="M16" s="2">
        <f>Global_Household_Financial_Dyna[[#This Row],[Monthly_Expenses]]/Global_Household_Financial_Dyna[[#This Row],[Net Income]]</f>
        <v>0.69993448311860351</v>
      </c>
      <c r="N16" t="str">
        <f>IF(Global_Household_Financial_Dyna[[#This Row],[Monthly_Savings]]&lt;0,"High Risk", IF(Global_Household_Financial_Dyna[[#This Row],[Savings Rate%]]&lt;0.1, "Medium", "Safe"))</f>
        <v>Safe</v>
      </c>
      <c r="O16">
        <f>Global_Household_Financial_Dyna[[#This Row],[Total_Household_Income]]/Global_Household_Financial_Dyna[[#This Row],[Family_Size]]</f>
        <v>1187.1416666666667</v>
      </c>
      <c r="P16" s="2">
        <f t="shared" si="0"/>
        <v>0.32336204947805613</v>
      </c>
      <c r="Q16" s="2">
        <f t="shared" si="1"/>
        <v>-2.3296532596659758E-2</v>
      </c>
      <c r="R16" s="2" t="str">
        <f>IF(Global_Household_Financial_Dyna[[#This Row],[Vs country_Average]]&lt;-0.2, "Underperformer", IF(Global_Household_Financial_Dyna[[#This Row],[Vs country_Average]]&gt;0.2, "Outperformer", "Normal"))</f>
        <v>Normal</v>
      </c>
      <c r="S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1667.11</v>
      </c>
      <c r="T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1667.11</v>
      </c>
      <c r="U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1667.11</v>
      </c>
      <c r="V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1667.11</v>
      </c>
    </row>
    <row r="17" spans="1:22" x14ac:dyDescent="0.3">
      <c r="A17">
        <v>16</v>
      </c>
      <c r="B17" t="s">
        <v>18</v>
      </c>
      <c r="C17" t="s">
        <v>19</v>
      </c>
      <c r="D17">
        <v>8</v>
      </c>
      <c r="E17">
        <v>3</v>
      </c>
      <c r="F17">
        <v>5271.37</v>
      </c>
      <c r="G17">
        <v>10559</v>
      </c>
      <c r="H17">
        <v>2850.93</v>
      </c>
      <c r="I17">
        <v>5581.91</v>
      </c>
      <c r="J17">
        <v>2126.16</v>
      </c>
      <c r="K17">
        <f>Global_Household_Financial_Dyna[[#This Row],[Total_Household_Income]]-Global_Household_Financial_Dyna[[#This Row],[Estimated_Taxes]]</f>
        <v>7708.07</v>
      </c>
      <c r="L17" s="1">
        <f>Global_Household_Financial_Dyna[[#This Row],[Monthly_Savings]]/Global_Household_Financial_Dyna[[#This Row],[Net Income]]</f>
        <v>0.27583558530215735</v>
      </c>
      <c r="M17" s="2">
        <f>Global_Household_Financial_Dyna[[#This Row],[Monthly_Expenses]]/Global_Household_Financial_Dyna[[#This Row],[Net Income]]</f>
        <v>0.72416441469784265</v>
      </c>
      <c r="N17" t="str">
        <f>IF(Global_Household_Financial_Dyna[[#This Row],[Monthly_Savings]]&lt;0,"High Risk", IF(Global_Household_Financial_Dyna[[#This Row],[Savings Rate%]]&lt;0.1, "Medium", "Safe"))</f>
        <v>Safe</v>
      </c>
      <c r="O17">
        <f>Global_Household_Financial_Dyna[[#This Row],[Total_Household_Income]]/Global_Household_Financial_Dyna[[#This Row],[Family_Size]]</f>
        <v>1319.875</v>
      </c>
      <c r="P17" s="2">
        <f t="shared" si="0"/>
        <v>0.32336204947805613</v>
      </c>
      <c r="Q17" s="2">
        <f t="shared" si="1"/>
        <v>-4.7526464175898786E-2</v>
      </c>
      <c r="R17" s="2" t="str">
        <f>IF(Global_Household_Financial_Dyna[[#This Row],[Vs country_Average]]&lt;-0.2, "Underperformer", IF(Global_Household_Financial_Dyna[[#This Row],[Vs country_Average]]&gt;0.2, "Outperformer", "Normal"))</f>
        <v>Normal</v>
      </c>
      <c r="S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2126.16</v>
      </c>
      <c r="T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2126.16</v>
      </c>
      <c r="U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2126.16</v>
      </c>
      <c r="V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2126.16</v>
      </c>
    </row>
    <row r="18" spans="1:22" x14ac:dyDescent="0.3">
      <c r="A18">
        <v>17</v>
      </c>
      <c r="B18" t="s">
        <v>10</v>
      </c>
      <c r="C18" t="s">
        <v>11</v>
      </c>
      <c r="D18">
        <v>6</v>
      </c>
      <c r="E18">
        <v>1</v>
      </c>
      <c r="F18">
        <v>503.73</v>
      </c>
      <c r="G18">
        <v>503.73</v>
      </c>
      <c r="H18">
        <v>50.37</v>
      </c>
      <c r="I18">
        <v>478.04</v>
      </c>
      <c r="J18">
        <v>-24.68</v>
      </c>
      <c r="K18">
        <f>Global_Household_Financial_Dyna[[#This Row],[Total_Household_Income]]-Global_Household_Financial_Dyna[[#This Row],[Estimated_Taxes]]</f>
        <v>453.36</v>
      </c>
      <c r="L18" s="1">
        <f>Global_Household_Financial_Dyna[[#This Row],[Monthly_Savings]]/Global_Household_Financial_Dyna[[#This Row],[Net Income]]</f>
        <v>-5.44379742368096E-2</v>
      </c>
      <c r="M18" s="2">
        <f>Global_Household_Financial_Dyna[[#This Row],[Monthly_Expenses]]/Global_Household_Financial_Dyna[[#This Row],[Net Income]]</f>
        <v>1.0544379742368095</v>
      </c>
      <c r="N18" t="str">
        <f>IF(Global_Household_Financial_Dyna[[#This Row],[Monthly_Savings]]&lt;0,"High Risk", IF(Global_Household_Financial_Dyna[[#This Row],[Savings Rate%]]&lt;0.1, "Medium", "Safe"))</f>
        <v>High Risk</v>
      </c>
      <c r="O18">
        <f>Global_Household_Financial_Dyna[[#This Row],[Total_Household_Income]]/Global_Household_Financial_Dyna[[#This Row],[Family_Size]]</f>
        <v>83.954999999999998</v>
      </c>
      <c r="P18" s="2">
        <f t="shared" si="0"/>
        <v>0.42077341556833553</v>
      </c>
      <c r="Q18" s="2">
        <f t="shared" si="1"/>
        <v>-0.4752113898051451</v>
      </c>
      <c r="R18" s="2" t="str">
        <f>IF(Global_Household_Financial_Dyna[[#This Row],[Vs country_Average]]&lt;-0.2, "Underperformer", IF(Global_Household_Financial_Dyna[[#This Row],[Vs country_Average]]&gt;0.2, "Outperformer", "Normal"))</f>
        <v>Underperformer</v>
      </c>
      <c r="S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-0.77799999999999869</v>
      </c>
      <c r="T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23.124000000000002</v>
      </c>
      <c r="U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47.025999999999989</v>
      </c>
      <c r="V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70.927999999999997</v>
      </c>
    </row>
    <row r="19" spans="1:22" x14ac:dyDescent="0.3">
      <c r="A19">
        <v>18</v>
      </c>
      <c r="B19" t="s">
        <v>16</v>
      </c>
      <c r="C19" t="s">
        <v>21</v>
      </c>
      <c r="D19">
        <v>4</v>
      </c>
      <c r="E19">
        <v>3</v>
      </c>
      <c r="F19">
        <v>1811.79</v>
      </c>
      <c r="G19">
        <v>4102.22</v>
      </c>
      <c r="H19">
        <v>1435.78</v>
      </c>
      <c r="I19">
        <v>3423.09</v>
      </c>
      <c r="J19">
        <v>-756.65</v>
      </c>
      <c r="K19">
        <f>Global_Household_Financial_Dyna[[#This Row],[Total_Household_Income]]-Global_Household_Financial_Dyna[[#This Row],[Estimated_Taxes]]</f>
        <v>2666.4400000000005</v>
      </c>
      <c r="L19" s="1">
        <f>Global_Household_Financial_Dyna[[#This Row],[Monthly_Savings]]/Global_Household_Financial_Dyna[[#This Row],[Net Income]]</f>
        <v>-0.28376787026897282</v>
      </c>
      <c r="M19" s="2">
        <f>Global_Household_Financial_Dyna[[#This Row],[Monthly_Expenses]]/Global_Household_Financial_Dyna[[#This Row],[Net Income]]</f>
        <v>1.2837678702689728</v>
      </c>
      <c r="N19" t="str">
        <f>IF(Global_Household_Financial_Dyna[[#This Row],[Monthly_Savings]]&lt;0,"High Risk", IF(Global_Household_Financial_Dyna[[#This Row],[Savings Rate%]]&lt;0.1, "Medium", "Safe"))</f>
        <v>High Risk</v>
      </c>
      <c r="O19">
        <f>Global_Household_Financial_Dyna[[#This Row],[Total_Household_Income]]/Global_Household_Financial_Dyna[[#This Row],[Family_Size]]</f>
        <v>1025.5550000000001</v>
      </c>
      <c r="P19" s="2">
        <f t="shared" si="0"/>
        <v>0.15879799892000862</v>
      </c>
      <c r="Q19" s="2">
        <f t="shared" si="1"/>
        <v>-0.44256586918898144</v>
      </c>
      <c r="R19" s="2" t="str">
        <f>IF(Global_Household_Financial_Dyna[[#This Row],[Vs country_Average]]&lt;-0.2, "Underperformer", IF(Global_Household_Financial_Dyna[[#This Row],[Vs country_Average]]&gt;0.2, "Outperformer", "Normal"))</f>
        <v>Underperformer</v>
      </c>
      <c r="S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-585.49549999999999</v>
      </c>
      <c r="T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-414.34099999999989</v>
      </c>
      <c r="U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-243.18649999999991</v>
      </c>
      <c r="V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-72.031999999999812</v>
      </c>
    </row>
    <row r="20" spans="1:22" x14ac:dyDescent="0.3">
      <c r="A20">
        <v>19</v>
      </c>
      <c r="B20" t="s">
        <v>10</v>
      </c>
      <c r="C20" t="s">
        <v>22</v>
      </c>
      <c r="D20">
        <v>8</v>
      </c>
      <c r="E20">
        <v>3</v>
      </c>
      <c r="F20">
        <v>780.53</v>
      </c>
      <c r="G20">
        <v>1470.57</v>
      </c>
      <c r="H20">
        <v>147.06</v>
      </c>
      <c r="I20">
        <v>852.28</v>
      </c>
      <c r="J20">
        <v>471.24</v>
      </c>
      <c r="K20">
        <f>Global_Household_Financial_Dyna[[#This Row],[Total_Household_Income]]-Global_Household_Financial_Dyna[[#This Row],[Estimated_Taxes]]</f>
        <v>1323.51</v>
      </c>
      <c r="L20" s="1">
        <f>Global_Household_Financial_Dyna[[#This Row],[Monthly_Savings]]/Global_Household_Financial_Dyna[[#This Row],[Net Income]]</f>
        <v>0.35605322211392437</v>
      </c>
      <c r="M20" s="2">
        <f>Global_Household_Financial_Dyna[[#This Row],[Monthly_Expenses]]/Global_Household_Financial_Dyna[[#This Row],[Net Income]]</f>
        <v>0.64395433355244769</v>
      </c>
      <c r="N20" t="str">
        <f>IF(Global_Household_Financial_Dyna[[#This Row],[Monthly_Savings]]&lt;0,"High Risk", IF(Global_Household_Financial_Dyna[[#This Row],[Savings Rate%]]&lt;0.1, "Medium", "Safe"))</f>
        <v>Safe</v>
      </c>
      <c r="O20">
        <f>Global_Household_Financial_Dyna[[#This Row],[Total_Household_Income]]/Global_Household_Financial_Dyna[[#This Row],[Family_Size]]</f>
        <v>183.82124999999999</v>
      </c>
      <c r="P20" s="2">
        <f t="shared" si="0"/>
        <v>0.42077341556833553</v>
      </c>
      <c r="Q20" s="2">
        <f t="shared" si="1"/>
        <v>-6.4720193454411157E-2</v>
      </c>
      <c r="R20" s="2" t="str">
        <f>IF(Global_Household_Financial_Dyna[[#This Row],[Vs country_Average]]&lt;-0.2, "Underperformer", IF(Global_Household_Financial_Dyna[[#This Row],[Vs country_Average]]&gt;0.2, "Outperformer", "Normal"))</f>
        <v>Normal</v>
      </c>
      <c r="S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471.24</v>
      </c>
      <c r="T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471.24</v>
      </c>
      <c r="U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471.24</v>
      </c>
      <c r="V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471.24</v>
      </c>
    </row>
    <row r="21" spans="1:22" x14ac:dyDescent="0.3">
      <c r="A21">
        <v>20</v>
      </c>
      <c r="B21" t="s">
        <v>10</v>
      </c>
      <c r="C21" t="s">
        <v>11</v>
      </c>
      <c r="D21">
        <v>3</v>
      </c>
      <c r="E21">
        <v>2</v>
      </c>
      <c r="F21">
        <v>1052.75</v>
      </c>
      <c r="G21">
        <v>1519.97</v>
      </c>
      <c r="H21">
        <v>152</v>
      </c>
      <c r="I21">
        <v>454.47</v>
      </c>
      <c r="J21">
        <v>913.5</v>
      </c>
      <c r="K21">
        <f>Global_Household_Financial_Dyna[[#This Row],[Total_Household_Income]]-Global_Household_Financial_Dyna[[#This Row],[Estimated_Taxes]]</f>
        <v>1367.97</v>
      </c>
      <c r="L21" s="1">
        <f>Global_Household_Financial_Dyna[[#This Row],[Monthly_Savings]]/Global_Household_Financial_Dyna[[#This Row],[Net Income]]</f>
        <v>0.66777780214478388</v>
      </c>
      <c r="M21" s="2">
        <f>Global_Household_Financial_Dyna[[#This Row],[Monthly_Expenses]]/Global_Household_Financial_Dyna[[#This Row],[Net Income]]</f>
        <v>0.33222219785521612</v>
      </c>
      <c r="N21" t="str">
        <f>IF(Global_Household_Financial_Dyna[[#This Row],[Monthly_Savings]]&lt;0,"High Risk", IF(Global_Household_Financial_Dyna[[#This Row],[Savings Rate%]]&lt;0.1, "Medium", "Safe"))</f>
        <v>Safe</v>
      </c>
      <c r="O21">
        <f>Global_Household_Financial_Dyna[[#This Row],[Total_Household_Income]]/Global_Household_Financial_Dyna[[#This Row],[Family_Size]]</f>
        <v>506.65666666666669</v>
      </c>
      <c r="P21" s="2">
        <f t="shared" si="0"/>
        <v>0.42077341556833553</v>
      </c>
      <c r="Q21" s="2">
        <f t="shared" si="1"/>
        <v>0.24700438657644835</v>
      </c>
      <c r="R21" s="2" t="str">
        <f>IF(Global_Household_Financial_Dyna[[#This Row],[Vs country_Average]]&lt;-0.2, "Underperformer", IF(Global_Household_Financial_Dyna[[#This Row],[Vs country_Average]]&gt;0.2, "Outperformer", "Normal"))</f>
        <v>Outperformer</v>
      </c>
      <c r="S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913.5</v>
      </c>
      <c r="T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913.5</v>
      </c>
      <c r="U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913.5</v>
      </c>
      <c r="V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913.5</v>
      </c>
    </row>
    <row r="22" spans="1:22" x14ac:dyDescent="0.3">
      <c r="A22">
        <v>21</v>
      </c>
      <c r="B22" t="s">
        <v>16</v>
      </c>
      <c r="C22" t="s">
        <v>21</v>
      </c>
      <c r="D22">
        <v>8</v>
      </c>
      <c r="E22">
        <v>3</v>
      </c>
      <c r="F22">
        <v>1783.82</v>
      </c>
      <c r="G22">
        <v>3876.5</v>
      </c>
      <c r="H22">
        <v>1356.77</v>
      </c>
      <c r="I22">
        <v>3678.8</v>
      </c>
      <c r="J22">
        <v>-1159.07</v>
      </c>
      <c r="K22">
        <f>Global_Household_Financial_Dyna[[#This Row],[Total_Household_Income]]-Global_Household_Financial_Dyna[[#This Row],[Estimated_Taxes]]</f>
        <v>2519.73</v>
      </c>
      <c r="L22" s="1">
        <f>Global_Household_Financial_Dyna[[#This Row],[Monthly_Savings]]/Global_Household_Financial_Dyna[[#This Row],[Net Income]]</f>
        <v>-0.45999769816607333</v>
      </c>
      <c r="M22" s="2">
        <f>Global_Household_Financial_Dyna[[#This Row],[Monthly_Expenses]]/Global_Household_Financial_Dyna[[#This Row],[Net Income]]</f>
        <v>1.4599976981660734</v>
      </c>
      <c r="N22" t="str">
        <f>IF(Global_Household_Financial_Dyna[[#This Row],[Monthly_Savings]]&lt;0,"High Risk", IF(Global_Household_Financial_Dyna[[#This Row],[Savings Rate%]]&lt;0.1, "Medium", "Safe"))</f>
        <v>High Risk</v>
      </c>
      <c r="O22">
        <f>Global_Household_Financial_Dyna[[#This Row],[Total_Household_Income]]/Global_Household_Financial_Dyna[[#This Row],[Family_Size]]</f>
        <v>484.5625</v>
      </c>
      <c r="P22" s="2">
        <f t="shared" si="0"/>
        <v>0.15879799892000862</v>
      </c>
      <c r="Q22" s="2">
        <f t="shared" si="1"/>
        <v>-0.61879569708608195</v>
      </c>
      <c r="R22" s="2" t="str">
        <f>IF(Global_Household_Financial_Dyna[[#This Row],[Vs country_Average]]&lt;-0.2, "Underperformer", IF(Global_Household_Financial_Dyna[[#This Row],[Vs country_Average]]&gt;0.2, "Outperformer", "Normal"))</f>
        <v>Underperformer</v>
      </c>
      <c r="S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-975.12999999999988</v>
      </c>
      <c r="T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-791.18999999999994</v>
      </c>
      <c r="U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-607.24999999999989</v>
      </c>
      <c r="V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-423.30999999999995</v>
      </c>
    </row>
    <row r="23" spans="1:22" x14ac:dyDescent="0.3">
      <c r="A23">
        <v>22</v>
      </c>
      <c r="B23" t="s">
        <v>18</v>
      </c>
      <c r="C23" t="s">
        <v>19</v>
      </c>
      <c r="D23">
        <v>6</v>
      </c>
      <c r="E23">
        <v>3</v>
      </c>
      <c r="F23">
        <v>4946.5200000000004</v>
      </c>
      <c r="G23">
        <v>10225.200000000001</v>
      </c>
      <c r="H23">
        <v>2760.8</v>
      </c>
      <c r="I23">
        <v>4159.5</v>
      </c>
      <c r="J23">
        <v>3304.9</v>
      </c>
      <c r="K23">
        <f>Global_Household_Financial_Dyna[[#This Row],[Total_Household_Income]]-Global_Household_Financial_Dyna[[#This Row],[Estimated_Taxes]]</f>
        <v>7464.4000000000005</v>
      </c>
      <c r="L23" s="1">
        <f>Global_Household_Financial_Dyna[[#This Row],[Monthly_Savings]]/Global_Household_Financial_Dyna[[#This Row],[Net Income]]</f>
        <v>0.4427549434649804</v>
      </c>
      <c r="M23" s="2">
        <f>Global_Household_Financial_Dyna[[#This Row],[Monthly_Expenses]]/Global_Household_Financial_Dyna[[#This Row],[Net Income]]</f>
        <v>0.55724505653501955</v>
      </c>
      <c r="N23" t="str">
        <f>IF(Global_Household_Financial_Dyna[[#This Row],[Monthly_Savings]]&lt;0,"High Risk", IF(Global_Household_Financial_Dyna[[#This Row],[Savings Rate%]]&lt;0.1, "Medium", "Safe"))</f>
        <v>Safe</v>
      </c>
      <c r="O23">
        <f>Global_Household_Financial_Dyna[[#This Row],[Total_Household_Income]]/Global_Household_Financial_Dyna[[#This Row],[Family_Size]]</f>
        <v>1704.2</v>
      </c>
      <c r="P23" s="2">
        <f t="shared" si="0"/>
        <v>0.32336204947805613</v>
      </c>
      <c r="Q23" s="2">
        <f t="shared" si="1"/>
        <v>0.11939289398692426</v>
      </c>
      <c r="R23" s="2" t="str">
        <f>IF(Global_Household_Financial_Dyna[[#This Row],[Vs country_Average]]&lt;-0.2, "Underperformer", IF(Global_Household_Financial_Dyna[[#This Row],[Vs country_Average]]&gt;0.2, "Outperformer", "Normal"))</f>
        <v>Normal</v>
      </c>
      <c r="S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3304.9</v>
      </c>
      <c r="T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3304.9</v>
      </c>
      <c r="U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3304.9</v>
      </c>
      <c r="V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3304.9</v>
      </c>
    </row>
    <row r="24" spans="1:22" x14ac:dyDescent="0.3">
      <c r="A24">
        <v>23</v>
      </c>
      <c r="B24" t="s">
        <v>10</v>
      </c>
      <c r="C24" t="s">
        <v>11</v>
      </c>
      <c r="D24">
        <v>2</v>
      </c>
      <c r="E24">
        <v>2</v>
      </c>
      <c r="F24">
        <v>913.67</v>
      </c>
      <c r="G24">
        <v>1426.94</v>
      </c>
      <c r="H24">
        <v>142.69</v>
      </c>
      <c r="I24">
        <v>365.58</v>
      </c>
      <c r="J24">
        <v>918.66</v>
      </c>
      <c r="K24">
        <f>Global_Household_Financial_Dyna[[#This Row],[Total_Household_Income]]-Global_Household_Financial_Dyna[[#This Row],[Estimated_Taxes]]</f>
        <v>1284.25</v>
      </c>
      <c r="L24" s="1">
        <f>Global_Household_Financial_Dyna[[#This Row],[Monthly_Savings]]/Global_Household_Financial_Dyna[[#This Row],[Net Income]]</f>
        <v>0.71532801245863342</v>
      </c>
      <c r="M24" s="2">
        <f>Global_Household_Financial_Dyna[[#This Row],[Monthly_Expenses]]/Global_Household_Financial_Dyna[[#This Row],[Net Income]]</f>
        <v>0.28466420089546429</v>
      </c>
      <c r="N24" t="str">
        <f>IF(Global_Household_Financial_Dyna[[#This Row],[Monthly_Savings]]&lt;0,"High Risk", IF(Global_Household_Financial_Dyna[[#This Row],[Savings Rate%]]&lt;0.1, "Medium", "Safe"))</f>
        <v>Safe</v>
      </c>
      <c r="O24">
        <f>Global_Household_Financial_Dyna[[#This Row],[Total_Household_Income]]/Global_Household_Financial_Dyna[[#This Row],[Family_Size]]</f>
        <v>713.47</v>
      </c>
      <c r="P24" s="2">
        <f t="shared" si="0"/>
        <v>0.42077341556833553</v>
      </c>
      <c r="Q24" s="2">
        <f t="shared" si="1"/>
        <v>0.29455459689029789</v>
      </c>
      <c r="R24" s="2" t="str">
        <f>IF(Global_Household_Financial_Dyna[[#This Row],[Vs country_Average]]&lt;-0.2, "Underperformer", IF(Global_Household_Financial_Dyna[[#This Row],[Vs country_Average]]&gt;0.2, "Outperformer", "Normal"))</f>
        <v>Outperformer</v>
      </c>
      <c r="S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918.66</v>
      </c>
      <c r="T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918.66</v>
      </c>
      <c r="U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918.66</v>
      </c>
      <c r="V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918.66</v>
      </c>
    </row>
    <row r="25" spans="1:22" x14ac:dyDescent="0.3">
      <c r="A25">
        <v>24</v>
      </c>
      <c r="B25" t="s">
        <v>10</v>
      </c>
      <c r="C25" t="s">
        <v>11</v>
      </c>
      <c r="D25">
        <v>5</v>
      </c>
      <c r="E25">
        <v>3</v>
      </c>
      <c r="F25">
        <v>750.07</v>
      </c>
      <c r="G25">
        <v>1579.72</v>
      </c>
      <c r="H25">
        <v>157.97</v>
      </c>
      <c r="I25">
        <v>548.66</v>
      </c>
      <c r="J25">
        <v>873.09</v>
      </c>
      <c r="K25">
        <f>Global_Household_Financial_Dyna[[#This Row],[Total_Household_Income]]-Global_Household_Financial_Dyna[[#This Row],[Estimated_Taxes]]</f>
        <v>1421.75</v>
      </c>
      <c r="L25" s="1">
        <f>Global_Household_Financial_Dyna[[#This Row],[Monthly_Savings]]/Global_Household_Financial_Dyna[[#This Row],[Net Income]]</f>
        <v>0.61409530508176546</v>
      </c>
      <c r="M25" s="2">
        <f>Global_Household_Financial_Dyna[[#This Row],[Monthly_Expenses]]/Global_Household_Financial_Dyna[[#This Row],[Net Income]]</f>
        <v>0.38590469491823454</v>
      </c>
      <c r="N25" t="str">
        <f>IF(Global_Household_Financial_Dyna[[#This Row],[Monthly_Savings]]&lt;0,"High Risk", IF(Global_Household_Financial_Dyna[[#This Row],[Savings Rate%]]&lt;0.1, "Medium", "Safe"))</f>
        <v>Safe</v>
      </c>
      <c r="O25">
        <f>Global_Household_Financial_Dyna[[#This Row],[Total_Household_Income]]/Global_Household_Financial_Dyna[[#This Row],[Family_Size]]</f>
        <v>315.94400000000002</v>
      </c>
      <c r="P25" s="2">
        <f t="shared" si="0"/>
        <v>0.42077341556833553</v>
      </c>
      <c r="Q25" s="2">
        <f t="shared" si="1"/>
        <v>0.19332188951342993</v>
      </c>
      <c r="R25" s="2" t="str">
        <f>IF(Global_Household_Financial_Dyna[[#This Row],[Vs country_Average]]&lt;-0.2, "Underperformer", IF(Global_Household_Financial_Dyna[[#This Row],[Vs country_Average]]&gt;0.2, "Outperformer", "Normal"))</f>
        <v>Normal</v>
      </c>
      <c r="S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873.09</v>
      </c>
      <c r="T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873.09</v>
      </c>
      <c r="U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873.09</v>
      </c>
      <c r="V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873.09</v>
      </c>
    </row>
    <row r="26" spans="1:22" x14ac:dyDescent="0.3">
      <c r="A26">
        <v>25</v>
      </c>
      <c r="B26" t="s">
        <v>10</v>
      </c>
      <c r="C26" t="s">
        <v>22</v>
      </c>
      <c r="D26">
        <v>5</v>
      </c>
      <c r="E26">
        <v>1</v>
      </c>
      <c r="F26">
        <v>762.88</v>
      </c>
      <c r="G26">
        <v>762.88</v>
      </c>
      <c r="H26">
        <v>76.290000000000006</v>
      </c>
      <c r="I26">
        <v>612.98</v>
      </c>
      <c r="J26">
        <v>73.61</v>
      </c>
      <c r="K26">
        <f>Global_Household_Financial_Dyna[[#This Row],[Total_Household_Income]]-Global_Household_Financial_Dyna[[#This Row],[Estimated_Taxes]]</f>
        <v>686.59</v>
      </c>
      <c r="L26" s="1">
        <f>Global_Household_Financial_Dyna[[#This Row],[Monthly_Savings]]/Global_Household_Financial_Dyna[[#This Row],[Net Income]]</f>
        <v>0.10721099928632807</v>
      </c>
      <c r="M26" s="2">
        <f>Global_Household_Financial_Dyna[[#This Row],[Monthly_Expenses]]/Global_Household_Financial_Dyna[[#This Row],[Net Income]]</f>
        <v>0.89278900071367195</v>
      </c>
      <c r="N26" t="str">
        <f>IF(Global_Household_Financial_Dyna[[#This Row],[Monthly_Savings]]&lt;0,"High Risk", IF(Global_Household_Financial_Dyna[[#This Row],[Savings Rate%]]&lt;0.1, "Medium", "Safe"))</f>
        <v>Safe</v>
      </c>
      <c r="O26">
        <f>Global_Household_Financial_Dyna[[#This Row],[Total_Household_Income]]/Global_Household_Financial_Dyna[[#This Row],[Family_Size]]</f>
        <v>152.57599999999999</v>
      </c>
      <c r="P26" s="2">
        <f t="shared" si="0"/>
        <v>0.42077341556833553</v>
      </c>
      <c r="Q26" s="2">
        <f t="shared" si="1"/>
        <v>-0.31356241628200743</v>
      </c>
      <c r="R26" s="2" t="str">
        <f>IF(Global_Household_Financial_Dyna[[#This Row],[Vs country_Average]]&lt;-0.2, "Underperformer", IF(Global_Household_Financial_Dyna[[#This Row],[Vs country_Average]]&gt;0.2, "Outperformer", "Normal"))</f>
        <v>Underperformer</v>
      </c>
      <c r="S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73.61</v>
      </c>
      <c r="T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73.61</v>
      </c>
      <c r="U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73.61</v>
      </c>
      <c r="V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73.61</v>
      </c>
    </row>
    <row r="27" spans="1:22" x14ac:dyDescent="0.3">
      <c r="A27">
        <v>26</v>
      </c>
      <c r="B27" t="s">
        <v>14</v>
      </c>
      <c r="C27" t="s">
        <v>15</v>
      </c>
      <c r="D27">
        <v>7</v>
      </c>
      <c r="E27">
        <v>2</v>
      </c>
      <c r="F27">
        <v>2045.88</v>
      </c>
      <c r="G27">
        <v>3493.85</v>
      </c>
      <c r="H27">
        <v>524.08000000000004</v>
      </c>
      <c r="I27">
        <v>1994.69</v>
      </c>
      <c r="J27">
        <v>975.09</v>
      </c>
      <c r="K27">
        <f>Global_Household_Financial_Dyna[[#This Row],[Total_Household_Income]]-Global_Household_Financial_Dyna[[#This Row],[Estimated_Taxes]]</f>
        <v>2969.77</v>
      </c>
      <c r="L27" s="1">
        <f>Global_Household_Financial_Dyna[[#This Row],[Monthly_Savings]]/Global_Household_Financial_Dyna[[#This Row],[Net Income]]</f>
        <v>0.32833855820484414</v>
      </c>
      <c r="M27" s="2">
        <f>Global_Household_Financial_Dyna[[#This Row],[Monthly_Expenses]]/Global_Household_Financial_Dyna[[#This Row],[Net Income]]</f>
        <v>0.67166480905928749</v>
      </c>
      <c r="N27" t="str">
        <f>IF(Global_Household_Financial_Dyna[[#This Row],[Monthly_Savings]]&lt;0,"High Risk", IF(Global_Household_Financial_Dyna[[#This Row],[Savings Rate%]]&lt;0.1, "Medium", "Safe"))</f>
        <v>Safe</v>
      </c>
      <c r="O27">
        <f>Global_Household_Financial_Dyna[[#This Row],[Total_Household_Income]]/Global_Household_Financial_Dyna[[#This Row],[Family_Size]]</f>
        <v>499.12142857142857</v>
      </c>
      <c r="P27" s="2">
        <f t="shared" si="0"/>
        <v>0.39788995363055785</v>
      </c>
      <c r="Q27" s="2">
        <f t="shared" si="1"/>
        <v>-6.9551395425713702E-2</v>
      </c>
      <c r="R27" s="2" t="str">
        <f>IF(Global_Household_Financial_Dyna[[#This Row],[Vs country_Average]]&lt;-0.2, "Underperformer", IF(Global_Household_Financial_Dyna[[#This Row],[Vs country_Average]]&gt;0.2, "Outperformer", "Normal"))</f>
        <v>Normal</v>
      </c>
      <c r="S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975.09</v>
      </c>
      <c r="T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975.09</v>
      </c>
      <c r="U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975.09</v>
      </c>
      <c r="V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975.09</v>
      </c>
    </row>
    <row r="28" spans="1:22" x14ac:dyDescent="0.3">
      <c r="A28">
        <v>27</v>
      </c>
      <c r="B28" t="s">
        <v>18</v>
      </c>
      <c r="C28" t="s">
        <v>19</v>
      </c>
      <c r="D28">
        <v>2</v>
      </c>
      <c r="E28">
        <v>1</v>
      </c>
      <c r="F28">
        <v>5129.2700000000004</v>
      </c>
      <c r="G28">
        <v>5129.2700000000004</v>
      </c>
      <c r="H28">
        <v>1128.44</v>
      </c>
      <c r="I28">
        <v>2237.31</v>
      </c>
      <c r="J28">
        <v>1763.52</v>
      </c>
      <c r="K28">
        <f>Global_Household_Financial_Dyna[[#This Row],[Total_Household_Income]]-Global_Household_Financial_Dyna[[#This Row],[Estimated_Taxes]]</f>
        <v>4000.8300000000004</v>
      </c>
      <c r="L28" s="1">
        <f>Global_Household_Financial_Dyna[[#This Row],[Monthly_Savings]]/Global_Household_Financial_Dyna[[#This Row],[Net Income]]</f>
        <v>0.44078853637870136</v>
      </c>
      <c r="M28" s="2">
        <f>Global_Household_Financial_Dyna[[#This Row],[Monthly_Expenses]]/Global_Household_Financial_Dyna[[#This Row],[Net Income]]</f>
        <v>0.55921146362129848</v>
      </c>
      <c r="N28" t="str">
        <f>IF(Global_Household_Financial_Dyna[[#This Row],[Monthly_Savings]]&lt;0,"High Risk", IF(Global_Household_Financial_Dyna[[#This Row],[Savings Rate%]]&lt;0.1, "Medium", "Safe"))</f>
        <v>Safe</v>
      </c>
      <c r="O28">
        <f>Global_Household_Financial_Dyna[[#This Row],[Total_Household_Income]]/Global_Household_Financial_Dyna[[#This Row],[Family_Size]]</f>
        <v>2564.6350000000002</v>
      </c>
      <c r="P28" s="2">
        <f t="shared" si="0"/>
        <v>0.32336204947805613</v>
      </c>
      <c r="Q28" s="2">
        <f t="shared" si="1"/>
        <v>0.11742648690064522</v>
      </c>
      <c r="R28" s="2" t="str">
        <f>IF(Global_Household_Financial_Dyna[[#This Row],[Vs country_Average]]&lt;-0.2, "Underperformer", IF(Global_Household_Financial_Dyna[[#This Row],[Vs country_Average]]&gt;0.2, "Outperformer", "Normal"))</f>
        <v>Normal</v>
      </c>
      <c r="S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1763.52</v>
      </c>
      <c r="T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1763.52</v>
      </c>
      <c r="U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1763.52</v>
      </c>
      <c r="V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1763.52</v>
      </c>
    </row>
    <row r="29" spans="1:22" x14ac:dyDescent="0.3">
      <c r="A29">
        <v>28</v>
      </c>
      <c r="B29" t="s">
        <v>16</v>
      </c>
      <c r="C29" t="s">
        <v>17</v>
      </c>
      <c r="D29">
        <v>2</v>
      </c>
      <c r="E29">
        <v>2</v>
      </c>
      <c r="F29">
        <v>3850.03</v>
      </c>
      <c r="G29">
        <v>6315.44</v>
      </c>
      <c r="H29">
        <v>2210.41</v>
      </c>
      <c r="I29">
        <v>1981.55</v>
      </c>
      <c r="J29">
        <v>2123.4899999999998</v>
      </c>
      <c r="K29">
        <f>Global_Household_Financial_Dyna[[#This Row],[Total_Household_Income]]-Global_Household_Financial_Dyna[[#This Row],[Estimated_Taxes]]</f>
        <v>4105.03</v>
      </c>
      <c r="L29" s="1">
        <f>Global_Household_Financial_Dyna[[#This Row],[Monthly_Savings]]/Global_Household_Financial_Dyna[[#This Row],[Net Income]]</f>
        <v>0.51728976402121296</v>
      </c>
      <c r="M29" s="2">
        <f>Global_Household_Financial_Dyna[[#This Row],[Monthly_Expenses]]/Global_Household_Financial_Dyna[[#This Row],[Net Income]]</f>
        <v>0.48271267201457724</v>
      </c>
      <c r="N29" t="str">
        <f>IF(Global_Household_Financial_Dyna[[#This Row],[Monthly_Savings]]&lt;0,"High Risk", IF(Global_Household_Financial_Dyna[[#This Row],[Savings Rate%]]&lt;0.1, "Medium", "Safe"))</f>
        <v>Safe</v>
      </c>
      <c r="O29">
        <f>Global_Household_Financial_Dyna[[#This Row],[Total_Household_Income]]/Global_Household_Financial_Dyna[[#This Row],[Family_Size]]</f>
        <v>3157.72</v>
      </c>
      <c r="P29" s="2">
        <f t="shared" si="0"/>
        <v>0.15879799892000862</v>
      </c>
      <c r="Q29" s="2">
        <f t="shared" si="1"/>
        <v>0.35849176510120434</v>
      </c>
      <c r="R29" s="2" t="str">
        <f>IF(Global_Household_Financial_Dyna[[#This Row],[Vs country_Average]]&lt;-0.2, "Underperformer", IF(Global_Household_Financial_Dyna[[#This Row],[Vs country_Average]]&gt;0.2, "Outperformer", "Normal"))</f>
        <v>Outperformer</v>
      </c>
      <c r="S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2123.4899999999998</v>
      </c>
      <c r="T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2123.4899999999998</v>
      </c>
      <c r="U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2123.4899999999998</v>
      </c>
      <c r="V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2123.4899999999998</v>
      </c>
    </row>
    <row r="30" spans="1:22" x14ac:dyDescent="0.3">
      <c r="A30">
        <v>29</v>
      </c>
      <c r="B30" t="s">
        <v>16</v>
      </c>
      <c r="C30" t="s">
        <v>21</v>
      </c>
      <c r="D30">
        <v>2</v>
      </c>
      <c r="E30">
        <v>1</v>
      </c>
      <c r="F30">
        <v>3318.58</v>
      </c>
      <c r="G30">
        <v>3318.58</v>
      </c>
      <c r="H30">
        <v>1161.5</v>
      </c>
      <c r="I30">
        <v>2661.29</v>
      </c>
      <c r="J30">
        <v>-504.21</v>
      </c>
      <c r="K30">
        <f>Global_Household_Financial_Dyna[[#This Row],[Total_Household_Income]]-Global_Household_Financial_Dyna[[#This Row],[Estimated_Taxes]]</f>
        <v>2157.08</v>
      </c>
      <c r="L30" s="1">
        <f>Global_Household_Financial_Dyna[[#This Row],[Monthly_Savings]]/Global_Household_Financial_Dyna[[#This Row],[Net Income]]</f>
        <v>-0.23374654625697702</v>
      </c>
      <c r="M30" s="2">
        <f>Global_Household_Financial_Dyna[[#This Row],[Monthly_Expenses]]/Global_Household_Financial_Dyna[[#This Row],[Net Income]]</f>
        <v>1.233746546256977</v>
      </c>
      <c r="N30" t="str">
        <f>IF(Global_Household_Financial_Dyna[[#This Row],[Monthly_Savings]]&lt;0,"High Risk", IF(Global_Household_Financial_Dyna[[#This Row],[Savings Rate%]]&lt;0.1, "Medium", "Safe"))</f>
        <v>High Risk</v>
      </c>
      <c r="O30">
        <f>Global_Household_Financial_Dyna[[#This Row],[Total_Household_Income]]/Global_Household_Financial_Dyna[[#This Row],[Family_Size]]</f>
        <v>1659.29</v>
      </c>
      <c r="P30" s="2">
        <f t="shared" si="0"/>
        <v>0.15879799892000862</v>
      </c>
      <c r="Q30" s="2">
        <f t="shared" si="1"/>
        <v>-0.39254454517698567</v>
      </c>
      <c r="R30" s="2" t="str">
        <f>IF(Global_Household_Financial_Dyna[[#This Row],[Vs country_Average]]&lt;-0.2, "Underperformer", IF(Global_Household_Financial_Dyna[[#This Row],[Vs country_Average]]&gt;0.2, "Outperformer", "Normal"))</f>
        <v>Underperformer</v>
      </c>
      <c r="S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-371.14549999999997</v>
      </c>
      <c r="T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-238.08100000000002</v>
      </c>
      <c r="U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-105.01650000000006</v>
      </c>
      <c r="V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28.047999999999945</v>
      </c>
    </row>
    <row r="31" spans="1:22" x14ac:dyDescent="0.3">
      <c r="A31">
        <v>30</v>
      </c>
      <c r="B31" t="s">
        <v>18</v>
      </c>
      <c r="C31" t="s">
        <v>19</v>
      </c>
      <c r="D31">
        <v>7</v>
      </c>
      <c r="E31">
        <v>3</v>
      </c>
      <c r="F31">
        <v>4285.95</v>
      </c>
      <c r="G31">
        <v>8834.4</v>
      </c>
      <c r="H31">
        <v>2385.29</v>
      </c>
      <c r="I31">
        <v>3210.62</v>
      </c>
      <c r="J31">
        <v>3238.5</v>
      </c>
      <c r="K31">
        <f>Global_Household_Financial_Dyna[[#This Row],[Total_Household_Income]]-Global_Household_Financial_Dyna[[#This Row],[Estimated_Taxes]]</f>
        <v>6449.11</v>
      </c>
      <c r="L31" s="1">
        <f>Global_Household_Financial_Dyna[[#This Row],[Monthly_Savings]]/Global_Household_Financial_Dyna[[#This Row],[Net Income]]</f>
        <v>0.50216231386966581</v>
      </c>
      <c r="M31" s="2">
        <f>Global_Household_Financial_Dyna[[#This Row],[Monthly_Expenses]]/Global_Household_Financial_Dyna[[#This Row],[Net Income]]</f>
        <v>0.49783923673189012</v>
      </c>
      <c r="N31" t="str">
        <f>IF(Global_Household_Financial_Dyna[[#This Row],[Monthly_Savings]]&lt;0,"High Risk", IF(Global_Household_Financial_Dyna[[#This Row],[Savings Rate%]]&lt;0.1, "Medium", "Safe"))</f>
        <v>Safe</v>
      </c>
      <c r="O31">
        <f>Global_Household_Financial_Dyna[[#This Row],[Total_Household_Income]]/Global_Household_Financial_Dyna[[#This Row],[Family_Size]]</f>
        <v>1262.0571428571427</v>
      </c>
      <c r="P31" s="2">
        <f t="shared" si="0"/>
        <v>0.32336204947805613</v>
      </c>
      <c r="Q31" s="2">
        <f t="shared" si="1"/>
        <v>0.17880026439160968</v>
      </c>
      <c r="R31" s="2" t="str">
        <f>IF(Global_Household_Financial_Dyna[[#This Row],[Vs country_Average]]&lt;-0.2, "Underperformer", IF(Global_Household_Financial_Dyna[[#This Row],[Vs country_Average]]&gt;0.2, "Outperformer", "Normal"))</f>
        <v>Normal</v>
      </c>
      <c r="S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3238.5</v>
      </c>
      <c r="T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3238.5</v>
      </c>
      <c r="U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3238.5</v>
      </c>
      <c r="V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3238.5</v>
      </c>
    </row>
    <row r="32" spans="1:22" x14ac:dyDescent="0.3">
      <c r="A32">
        <v>31</v>
      </c>
      <c r="B32" t="s">
        <v>16</v>
      </c>
      <c r="C32" t="s">
        <v>21</v>
      </c>
      <c r="D32">
        <v>2</v>
      </c>
      <c r="E32">
        <v>2</v>
      </c>
      <c r="F32">
        <v>6223.76</v>
      </c>
      <c r="G32">
        <v>10829.91</v>
      </c>
      <c r="H32">
        <v>4331.96</v>
      </c>
      <c r="I32">
        <v>1643.11</v>
      </c>
      <c r="J32">
        <v>4854.84</v>
      </c>
      <c r="K32">
        <f>Global_Household_Financial_Dyna[[#This Row],[Total_Household_Income]]-Global_Household_Financial_Dyna[[#This Row],[Estimated_Taxes]]</f>
        <v>6497.95</v>
      </c>
      <c r="L32" s="1">
        <f>Global_Household_Financial_Dyna[[#This Row],[Monthly_Savings]]/Global_Household_Financial_Dyna[[#This Row],[Net Income]]</f>
        <v>0.74713409613801285</v>
      </c>
      <c r="M32" s="2">
        <f>Global_Household_Financial_Dyna[[#This Row],[Monthly_Expenses]]/Global_Household_Financial_Dyna[[#This Row],[Net Income]]</f>
        <v>0.25286590386198721</v>
      </c>
      <c r="N32" t="str">
        <f>IF(Global_Household_Financial_Dyna[[#This Row],[Monthly_Savings]]&lt;0,"High Risk", IF(Global_Household_Financial_Dyna[[#This Row],[Savings Rate%]]&lt;0.1, "Medium", "Safe"))</f>
        <v>Safe</v>
      </c>
      <c r="O32">
        <f>Global_Household_Financial_Dyna[[#This Row],[Total_Household_Income]]/Global_Household_Financial_Dyna[[#This Row],[Family_Size]]</f>
        <v>5414.9549999999999</v>
      </c>
      <c r="P32" s="2">
        <f t="shared" si="0"/>
        <v>0.15879799892000862</v>
      </c>
      <c r="Q32" s="2">
        <f t="shared" si="1"/>
        <v>0.58833609721800428</v>
      </c>
      <c r="R32" s="2" t="str">
        <f>IF(Global_Household_Financial_Dyna[[#This Row],[Vs country_Average]]&lt;-0.2, "Underperformer", IF(Global_Household_Financial_Dyna[[#This Row],[Vs country_Average]]&gt;0.2, "Outperformer", "Normal"))</f>
        <v>Outperformer</v>
      </c>
      <c r="S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4854.84</v>
      </c>
      <c r="T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4854.84</v>
      </c>
      <c r="U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4854.84</v>
      </c>
      <c r="V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4854.84</v>
      </c>
    </row>
    <row r="33" spans="1:22" x14ac:dyDescent="0.3">
      <c r="A33">
        <v>32</v>
      </c>
      <c r="B33" t="s">
        <v>18</v>
      </c>
      <c r="C33" t="s">
        <v>19</v>
      </c>
      <c r="D33">
        <v>1</v>
      </c>
      <c r="E33">
        <v>1</v>
      </c>
      <c r="F33">
        <v>4359.33</v>
      </c>
      <c r="G33">
        <v>4359.33</v>
      </c>
      <c r="H33">
        <v>959.05</v>
      </c>
      <c r="I33">
        <v>1227.08</v>
      </c>
      <c r="J33">
        <v>2173.21</v>
      </c>
      <c r="K33">
        <f>Global_Household_Financial_Dyna[[#This Row],[Total_Household_Income]]-Global_Household_Financial_Dyna[[#This Row],[Estimated_Taxes]]</f>
        <v>3400.2799999999997</v>
      </c>
      <c r="L33" s="1">
        <f>Global_Household_Financial_Dyna[[#This Row],[Monthly_Savings]]/Global_Household_Financial_Dyna[[#This Row],[Net Income]]</f>
        <v>0.6391267777947699</v>
      </c>
      <c r="M33" s="2">
        <f>Global_Household_Financial_Dyna[[#This Row],[Monthly_Expenses]]/Global_Household_Financial_Dyna[[#This Row],[Net Income]]</f>
        <v>0.36087616313950616</v>
      </c>
      <c r="N33" t="str">
        <f>IF(Global_Household_Financial_Dyna[[#This Row],[Monthly_Savings]]&lt;0,"High Risk", IF(Global_Household_Financial_Dyna[[#This Row],[Savings Rate%]]&lt;0.1, "Medium", "Safe"))</f>
        <v>Safe</v>
      </c>
      <c r="O33">
        <f>Global_Household_Financial_Dyna[[#This Row],[Total_Household_Income]]/Global_Household_Financial_Dyna[[#This Row],[Family_Size]]</f>
        <v>4359.33</v>
      </c>
      <c r="P33" s="2">
        <f t="shared" si="0"/>
        <v>0.32336204947805613</v>
      </c>
      <c r="Q33" s="2">
        <f t="shared" si="1"/>
        <v>0.31576472831671376</v>
      </c>
      <c r="R33" s="2" t="str">
        <f>IF(Global_Household_Financial_Dyna[[#This Row],[Vs country_Average]]&lt;-0.2, "Underperformer", IF(Global_Household_Financial_Dyna[[#This Row],[Vs country_Average]]&gt;0.2, "Outperformer", "Normal"))</f>
        <v>Outperformer</v>
      </c>
      <c r="S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2173.21</v>
      </c>
      <c r="T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2173.21</v>
      </c>
      <c r="U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2173.21</v>
      </c>
      <c r="V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2173.21</v>
      </c>
    </row>
    <row r="34" spans="1:22" x14ac:dyDescent="0.3">
      <c r="A34">
        <v>33</v>
      </c>
      <c r="B34" t="s">
        <v>18</v>
      </c>
      <c r="C34" t="s">
        <v>19</v>
      </c>
      <c r="D34">
        <v>7</v>
      </c>
      <c r="E34">
        <v>3</v>
      </c>
      <c r="F34">
        <v>1493.22</v>
      </c>
      <c r="G34">
        <v>3165.25</v>
      </c>
      <c r="H34">
        <v>696.35</v>
      </c>
      <c r="I34">
        <v>3003.82</v>
      </c>
      <c r="J34">
        <v>-534.92999999999995</v>
      </c>
      <c r="K34">
        <f>Global_Household_Financial_Dyna[[#This Row],[Total_Household_Income]]-Global_Household_Financial_Dyna[[#This Row],[Estimated_Taxes]]</f>
        <v>2468.9</v>
      </c>
      <c r="L34" s="1">
        <f>Global_Household_Financial_Dyna[[#This Row],[Monthly_Savings]]/Global_Household_Financial_Dyna[[#This Row],[Net Income]]</f>
        <v>-0.2166673417311353</v>
      </c>
      <c r="M34" s="2">
        <f>Global_Household_Financial_Dyna[[#This Row],[Monthly_Expenses]]/Global_Household_Financial_Dyna[[#This Row],[Net Income]]</f>
        <v>1.2166632913443234</v>
      </c>
      <c r="N34" t="str">
        <f>IF(Global_Household_Financial_Dyna[[#This Row],[Monthly_Savings]]&lt;0,"High Risk", IF(Global_Household_Financial_Dyna[[#This Row],[Savings Rate%]]&lt;0.1, "Medium", "Safe"))</f>
        <v>High Risk</v>
      </c>
      <c r="O34">
        <f>Global_Household_Financial_Dyna[[#This Row],[Total_Household_Income]]/Global_Household_Financial_Dyna[[#This Row],[Family_Size]]</f>
        <v>452.17857142857144</v>
      </c>
      <c r="P34" s="2">
        <f t="shared" si="0"/>
        <v>0.32336204947805613</v>
      </c>
      <c r="Q34" s="2">
        <f t="shared" si="1"/>
        <v>-0.54002939120919147</v>
      </c>
      <c r="R34" s="2" t="str">
        <f>IF(Global_Household_Financial_Dyna[[#This Row],[Vs country_Average]]&lt;-0.2, "Underperformer", IF(Global_Household_Financial_Dyna[[#This Row],[Vs country_Average]]&gt;0.2, "Outperformer", "Normal"))</f>
        <v>Underperformer</v>
      </c>
      <c r="S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-384.73899999999992</v>
      </c>
      <c r="T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-234.54799999999994</v>
      </c>
      <c r="U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-84.356999999999971</v>
      </c>
      <c r="V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65.83400000000006</v>
      </c>
    </row>
    <row r="35" spans="1:22" x14ac:dyDescent="0.3">
      <c r="A35">
        <v>34</v>
      </c>
      <c r="B35" t="s">
        <v>12</v>
      </c>
      <c r="C35" t="s">
        <v>13</v>
      </c>
      <c r="D35">
        <v>5</v>
      </c>
      <c r="E35">
        <v>2</v>
      </c>
      <c r="F35">
        <v>7492.04</v>
      </c>
      <c r="G35">
        <v>12669.39</v>
      </c>
      <c r="H35">
        <v>3800.82</v>
      </c>
      <c r="I35">
        <v>2686.01</v>
      </c>
      <c r="J35">
        <v>6182.57</v>
      </c>
      <c r="K35">
        <f>Global_Household_Financial_Dyna[[#This Row],[Total_Household_Income]]-Global_Household_Financial_Dyna[[#This Row],[Estimated_Taxes]]</f>
        <v>8868.57</v>
      </c>
      <c r="L35" s="1">
        <f>Global_Household_Financial_Dyna[[#This Row],[Monthly_Savings]]/Global_Household_Financial_Dyna[[#This Row],[Net Income]]</f>
        <v>0.69713268317214616</v>
      </c>
      <c r="M35" s="2">
        <f>Global_Household_Financial_Dyna[[#This Row],[Monthly_Expenses]]/Global_Household_Financial_Dyna[[#This Row],[Net Income]]</f>
        <v>0.30286844440535515</v>
      </c>
      <c r="N35" t="str">
        <f>IF(Global_Household_Financial_Dyna[[#This Row],[Monthly_Savings]]&lt;0,"High Risk", IF(Global_Household_Financial_Dyna[[#This Row],[Savings Rate%]]&lt;0.1, "Medium", "Safe"))</f>
        <v>Safe</v>
      </c>
      <c r="O35">
        <f>Global_Household_Financial_Dyna[[#This Row],[Total_Household_Income]]/Global_Household_Financial_Dyna[[#This Row],[Family_Size]]</f>
        <v>2533.8779999999997</v>
      </c>
      <c r="P35" s="2">
        <f t="shared" si="0"/>
        <v>0.30718716818024266</v>
      </c>
      <c r="Q35" s="2">
        <f t="shared" si="1"/>
        <v>0.3899455149919035</v>
      </c>
      <c r="R35" s="2" t="str">
        <f>IF(Global_Household_Financial_Dyna[[#This Row],[Vs country_Average]]&lt;-0.2, "Underperformer", IF(Global_Household_Financial_Dyna[[#This Row],[Vs country_Average]]&gt;0.2, "Outperformer", "Normal"))</f>
        <v>Outperformer</v>
      </c>
      <c r="S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6182.57</v>
      </c>
      <c r="T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6182.57</v>
      </c>
      <c r="U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6182.57</v>
      </c>
      <c r="V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6182.57</v>
      </c>
    </row>
    <row r="36" spans="1:22" x14ac:dyDescent="0.3">
      <c r="A36">
        <v>35</v>
      </c>
      <c r="B36" t="s">
        <v>12</v>
      </c>
      <c r="C36" t="s">
        <v>13</v>
      </c>
      <c r="D36">
        <v>1</v>
      </c>
      <c r="E36">
        <v>1</v>
      </c>
      <c r="F36">
        <v>1726.6</v>
      </c>
      <c r="G36">
        <v>1726.6</v>
      </c>
      <c r="H36">
        <v>431.65</v>
      </c>
      <c r="I36">
        <v>1638.54</v>
      </c>
      <c r="J36">
        <v>-343.59</v>
      </c>
      <c r="K36">
        <f>Global_Household_Financial_Dyna[[#This Row],[Total_Household_Income]]-Global_Household_Financial_Dyna[[#This Row],[Estimated_Taxes]]</f>
        <v>1294.9499999999998</v>
      </c>
      <c r="L36" s="1">
        <f>Global_Household_Financial_Dyna[[#This Row],[Monthly_Savings]]/Global_Household_Financial_Dyna[[#This Row],[Net Income]]</f>
        <v>-0.26533070774933398</v>
      </c>
      <c r="M36" s="2">
        <f>Global_Household_Financial_Dyna[[#This Row],[Monthly_Expenses]]/Global_Household_Financial_Dyna[[#This Row],[Net Income]]</f>
        <v>1.2653307077493341</v>
      </c>
      <c r="N36" t="str">
        <f>IF(Global_Household_Financial_Dyna[[#This Row],[Monthly_Savings]]&lt;0,"High Risk", IF(Global_Household_Financial_Dyna[[#This Row],[Savings Rate%]]&lt;0.1, "Medium", "Safe"))</f>
        <v>High Risk</v>
      </c>
      <c r="O36">
        <f>Global_Household_Financial_Dyna[[#This Row],[Total_Household_Income]]/Global_Household_Financial_Dyna[[#This Row],[Family_Size]]</f>
        <v>1726.6</v>
      </c>
      <c r="P36" s="2">
        <f t="shared" si="0"/>
        <v>0.30718716818024266</v>
      </c>
      <c r="Q36" s="2">
        <f t="shared" si="1"/>
        <v>-0.57251787592957659</v>
      </c>
      <c r="R36" s="2" t="str">
        <f>IF(Global_Household_Financial_Dyna[[#This Row],[Vs country_Average]]&lt;-0.2, "Underperformer", IF(Global_Household_Financial_Dyna[[#This Row],[Vs country_Average]]&gt;0.2, "Outperformer", "Normal"))</f>
        <v>Underperformer</v>
      </c>
      <c r="S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-261.66299999999995</v>
      </c>
      <c r="T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-179.73599999999996</v>
      </c>
      <c r="U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-97.808999999999997</v>
      </c>
      <c r="V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-15.881999999999948</v>
      </c>
    </row>
    <row r="37" spans="1:22" x14ac:dyDescent="0.3">
      <c r="A37">
        <v>36</v>
      </c>
      <c r="B37" t="s">
        <v>14</v>
      </c>
      <c r="C37" t="s">
        <v>15</v>
      </c>
      <c r="D37">
        <v>7</v>
      </c>
      <c r="E37">
        <v>3</v>
      </c>
      <c r="F37">
        <v>1756.76</v>
      </c>
      <c r="G37">
        <v>3945.18</v>
      </c>
      <c r="H37">
        <v>591.78</v>
      </c>
      <c r="I37">
        <v>1763.97</v>
      </c>
      <c r="J37">
        <v>1589.43</v>
      </c>
      <c r="K37">
        <f>Global_Household_Financial_Dyna[[#This Row],[Total_Household_Income]]-Global_Household_Financial_Dyna[[#This Row],[Estimated_Taxes]]</f>
        <v>3353.3999999999996</v>
      </c>
      <c r="L37" s="1">
        <f>Global_Household_Financial_Dyna[[#This Row],[Monthly_Savings]]/Global_Household_Financial_Dyna[[#This Row],[Net Income]]</f>
        <v>0.47397566648774386</v>
      </c>
      <c r="M37" s="2">
        <f>Global_Household_Financial_Dyna[[#This Row],[Monthly_Expenses]]/Global_Household_Financial_Dyna[[#This Row],[Net Income]]</f>
        <v>0.5260243335122563</v>
      </c>
      <c r="N37" t="str">
        <f>IF(Global_Household_Financial_Dyna[[#This Row],[Monthly_Savings]]&lt;0,"High Risk", IF(Global_Household_Financial_Dyna[[#This Row],[Savings Rate%]]&lt;0.1, "Medium", "Safe"))</f>
        <v>Safe</v>
      </c>
      <c r="O37">
        <f>Global_Household_Financial_Dyna[[#This Row],[Total_Household_Income]]/Global_Household_Financial_Dyna[[#This Row],[Family_Size]]</f>
        <v>563.59714285714279</v>
      </c>
      <c r="P37" s="2">
        <f t="shared" si="0"/>
        <v>0.39788995363055785</v>
      </c>
      <c r="Q37" s="2">
        <f t="shared" si="1"/>
        <v>7.6085712857186016E-2</v>
      </c>
      <c r="R37" s="2" t="str">
        <f>IF(Global_Household_Financial_Dyna[[#This Row],[Vs country_Average]]&lt;-0.2, "Underperformer", IF(Global_Household_Financial_Dyna[[#This Row],[Vs country_Average]]&gt;0.2, "Outperformer", "Normal"))</f>
        <v>Normal</v>
      </c>
      <c r="S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1589.43</v>
      </c>
      <c r="T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1589.43</v>
      </c>
      <c r="U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1589.43</v>
      </c>
      <c r="V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1589.43</v>
      </c>
    </row>
    <row r="38" spans="1:22" x14ac:dyDescent="0.3">
      <c r="A38">
        <v>37</v>
      </c>
      <c r="B38" t="s">
        <v>10</v>
      </c>
      <c r="C38" t="s">
        <v>11</v>
      </c>
      <c r="D38">
        <v>4</v>
      </c>
      <c r="E38">
        <v>3</v>
      </c>
      <c r="F38">
        <v>1100.68</v>
      </c>
      <c r="G38">
        <v>2274.12</v>
      </c>
      <c r="H38">
        <v>227.41</v>
      </c>
      <c r="I38">
        <v>618.04999999999995</v>
      </c>
      <c r="J38">
        <v>1428.65</v>
      </c>
      <c r="K38">
        <f>Global_Household_Financial_Dyna[[#This Row],[Total_Household_Income]]-Global_Household_Financial_Dyna[[#This Row],[Estimated_Taxes]]</f>
        <v>2046.7099999999998</v>
      </c>
      <c r="L38" s="1">
        <f>Global_Household_Financial_Dyna[[#This Row],[Monthly_Savings]]/Global_Household_Financial_Dyna[[#This Row],[Net Income]]</f>
        <v>0.69802268030155723</v>
      </c>
      <c r="M38" s="2">
        <f>Global_Household_Financial_Dyna[[#This Row],[Monthly_Expenses]]/Global_Household_Financial_Dyna[[#This Row],[Net Income]]</f>
        <v>0.30197243380840472</v>
      </c>
      <c r="N38" t="str">
        <f>IF(Global_Household_Financial_Dyna[[#This Row],[Monthly_Savings]]&lt;0,"High Risk", IF(Global_Household_Financial_Dyna[[#This Row],[Savings Rate%]]&lt;0.1, "Medium", "Safe"))</f>
        <v>Safe</v>
      </c>
      <c r="O38">
        <f>Global_Household_Financial_Dyna[[#This Row],[Total_Household_Income]]/Global_Household_Financial_Dyna[[#This Row],[Family_Size]]</f>
        <v>568.53</v>
      </c>
      <c r="P38" s="2">
        <f t="shared" si="0"/>
        <v>0.42077341556833553</v>
      </c>
      <c r="Q38" s="2">
        <f t="shared" si="1"/>
        <v>0.2772492647332217</v>
      </c>
      <c r="R38" s="2" t="str">
        <f>IF(Global_Household_Financial_Dyna[[#This Row],[Vs country_Average]]&lt;-0.2, "Underperformer", IF(Global_Household_Financial_Dyna[[#This Row],[Vs country_Average]]&gt;0.2, "Outperformer", "Normal"))</f>
        <v>Outperformer</v>
      </c>
      <c r="S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1428.65</v>
      </c>
      <c r="T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1428.65</v>
      </c>
      <c r="U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1428.65</v>
      </c>
      <c r="V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1428.65</v>
      </c>
    </row>
    <row r="39" spans="1:22" x14ac:dyDescent="0.3">
      <c r="A39">
        <v>38</v>
      </c>
      <c r="B39" t="s">
        <v>18</v>
      </c>
      <c r="C39" t="s">
        <v>19</v>
      </c>
      <c r="D39">
        <v>4</v>
      </c>
      <c r="E39">
        <v>2</v>
      </c>
      <c r="F39">
        <v>3378.9</v>
      </c>
      <c r="G39">
        <v>6223.83</v>
      </c>
      <c r="H39">
        <v>1369.24</v>
      </c>
      <c r="I39">
        <v>3153.85</v>
      </c>
      <c r="J39">
        <v>1700.73</v>
      </c>
      <c r="K39">
        <f>Global_Household_Financial_Dyna[[#This Row],[Total_Household_Income]]-Global_Household_Financial_Dyna[[#This Row],[Estimated_Taxes]]</f>
        <v>4854.59</v>
      </c>
      <c r="L39" s="1">
        <f>Global_Household_Financial_Dyna[[#This Row],[Monthly_Savings]]/Global_Household_Financial_Dyna[[#This Row],[Net Income]]</f>
        <v>0.35033442577025042</v>
      </c>
      <c r="M39" s="2">
        <f>Global_Household_Financial_Dyna[[#This Row],[Monthly_Expenses]]/Global_Household_Financial_Dyna[[#This Row],[Net Income]]</f>
        <v>0.64966351432355762</v>
      </c>
      <c r="N39" t="str">
        <f>IF(Global_Household_Financial_Dyna[[#This Row],[Monthly_Savings]]&lt;0,"High Risk", IF(Global_Household_Financial_Dyna[[#This Row],[Savings Rate%]]&lt;0.1, "Medium", "Safe"))</f>
        <v>Safe</v>
      </c>
      <c r="O39">
        <f>Global_Household_Financial_Dyna[[#This Row],[Total_Household_Income]]/Global_Household_Financial_Dyna[[#This Row],[Family_Size]]</f>
        <v>1555.9575</v>
      </c>
      <c r="P39" s="2">
        <f t="shared" si="0"/>
        <v>0.32336204947805613</v>
      </c>
      <c r="Q39" s="2">
        <f t="shared" si="1"/>
        <v>2.6972376292194289E-2</v>
      </c>
      <c r="R39" s="2" t="str">
        <f>IF(Global_Household_Financial_Dyna[[#This Row],[Vs country_Average]]&lt;-0.2, "Underperformer", IF(Global_Household_Financial_Dyna[[#This Row],[Vs country_Average]]&gt;0.2, "Outperformer", "Normal"))</f>
        <v>Normal</v>
      </c>
      <c r="S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1700.73</v>
      </c>
      <c r="T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1700.73</v>
      </c>
      <c r="U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1700.73</v>
      </c>
      <c r="V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1700.73</v>
      </c>
    </row>
    <row r="40" spans="1:22" x14ac:dyDescent="0.3">
      <c r="A40">
        <v>39</v>
      </c>
      <c r="B40" t="s">
        <v>16</v>
      </c>
      <c r="C40" t="s">
        <v>21</v>
      </c>
      <c r="D40">
        <v>5</v>
      </c>
      <c r="E40">
        <v>3</v>
      </c>
      <c r="F40">
        <v>3577.31</v>
      </c>
      <c r="G40">
        <v>8256.86</v>
      </c>
      <c r="H40">
        <v>3302.74</v>
      </c>
      <c r="I40">
        <v>4138.62</v>
      </c>
      <c r="J40">
        <v>815.49</v>
      </c>
      <c r="K40">
        <f>Global_Household_Financial_Dyna[[#This Row],[Total_Household_Income]]-Global_Household_Financial_Dyna[[#This Row],[Estimated_Taxes]]</f>
        <v>4954.1200000000008</v>
      </c>
      <c r="L40" s="1">
        <f>Global_Household_Financial_Dyna[[#This Row],[Monthly_Savings]]/Global_Household_Financial_Dyna[[#This Row],[Net Income]]</f>
        <v>0.16460844711068764</v>
      </c>
      <c r="M40" s="2">
        <f>Global_Household_Financial_Dyna[[#This Row],[Monthly_Expenses]]/Global_Household_Financial_Dyna[[#This Row],[Net Income]]</f>
        <v>0.83538953436735464</v>
      </c>
      <c r="N40" t="str">
        <f>IF(Global_Household_Financial_Dyna[[#This Row],[Monthly_Savings]]&lt;0,"High Risk", IF(Global_Household_Financial_Dyna[[#This Row],[Savings Rate%]]&lt;0.1, "Medium", "Safe"))</f>
        <v>Safe</v>
      </c>
      <c r="O40">
        <f>Global_Household_Financial_Dyna[[#This Row],[Total_Household_Income]]/Global_Household_Financial_Dyna[[#This Row],[Family_Size]]</f>
        <v>1651.3720000000001</v>
      </c>
      <c r="P40" s="2">
        <f t="shared" si="0"/>
        <v>0.15879799892000862</v>
      </c>
      <c r="Q40" s="2">
        <f t="shared" si="1"/>
        <v>5.810448190679024E-3</v>
      </c>
      <c r="R40" s="2" t="str">
        <f>IF(Global_Household_Financial_Dyna[[#This Row],[Vs country_Average]]&lt;-0.2, "Underperformer", IF(Global_Household_Financial_Dyna[[#This Row],[Vs country_Average]]&gt;0.2, "Outperformer", "Normal"))</f>
        <v>Normal</v>
      </c>
      <c r="S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815.49</v>
      </c>
      <c r="T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815.49</v>
      </c>
      <c r="U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815.49</v>
      </c>
      <c r="V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815.49</v>
      </c>
    </row>
    <row r="41" spans="1:22" x14ac:dyDescent="0.3">
      <c r="A41">
        <v>40</v>
      </c>
      <c r="B41" t="s">
        <v>10</v>
      </c>
      <c r="C41" t="s">
        <v>22</v>
      </c>
      <c r="D41">
        <v>4</v>
      </c>
      <c r="E41">
        <v>1</v>
      </c>
      <c r="F41">
        <v>571.12</v>
      </c>
      <c r="G41">
        <v>571.12</v>
      </c>
      <c r="H41">
        <v>57.11</v>
      </c>
      <c r="I41">
        <v>480.64</v>
      </c>
      <c r="J41">
        <v>33.369999999999997</v>
      </c>
      <c r="K41">
        <f>Global_Household_Financial_Dyna[[#This Row],[Total_Household_Income]]-Global_Household_Financial_Dyna[[#This Row],[Estimated_Taxes]]</f>
        <v>514.01</v>
      </c>
      <c r="L41" s="1">
        <f>Global_Household_Financial_Dyna[[#This Row],[Monthly_Savings]]/Global_Household_Financial_Dyna[[#This Row],[Net Income]]</f>
        <v>6.4920915935487628E-2</v>
      </c>
      <c r="M41" s="2">
        <f>Global_Household_Financial_Dyna[[#This Row],[Monthly_Expenses]]/Global_Household_Financial_Dyna[[#This Row],[Net Income]]</f>
        <v>0.93507908406451234</v>
      </c>
      <c r="N41" t="str">
        <f>IF(Global_Household_Financial_Dyna[[#This Row],[Monthly_Savings]]&lt;0,"High Risk", IF(Global_Household_Financial_Dyna[[#This Row],[Savings Rate%]]&lt;0.1, "Medium", "Safe"))</f>
        <v>Medium</v>
      </c>
      <c r="O41">
        <f>Global_Household_Financial_Dyna[[#This Row],[Total_Household_Income]]/Global_Household_Financial_Dyna[[#This Row],[Family_Size]]</f>
        <v>142.78</v>
      </c>
      <c r="P41" s="2">
        <f t="shared" si="0"/>
        <v>0.42077341556833553</v>
      </c>
      <c r="Q41" s="2">
        <f t="shared" si="1"/>
        <v>-0.35585249963284793</v>
      </c>
      <c r="R41" s="2" t="str">
        <f>IF(Global_Household_Financial_Dyna[[#This Row],[Vs country_Average]]&lt;-0.2, "Underperformer", IF(Global_Household_Financial_Dyna[[#This Row],[Vs country_Average]]&gt;0.2, "Outperformer", "Normal"))</f>
        <v>Underperformer</v>
      </c>
      <c r="S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33.369999999999997</v>
      </c>
      <c r="T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33.369999999999997</v>
      </c>
      <c r="U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33.369999999999997</v>
      </c>
      <c r="V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33.369999999999997</v>
      </c>
    </row>
    <row r="42" spans="1:22" x14ac:dyDescent="0.3">
      <c r="A42">
        <v>41</v>
      </c>
      <c r="B42" t="s">
        <v>18</v>
      </c>
      <c r="C42" t="s">
        <v>19</v>
      </c>
      <c r="D42">
        <v>2</v>
      </c>
      <c r="E42">
        <v>2</v>
      </c>
      <c r="F42">
        <v>6066.32</v>
      </c>
      <c r="G42">
        <v>9084.08</v>
      </c>
      <c r="H42">
        <v>2452.6999999999998</v>
      </c>
      <c r="I42">
        <v>2112.09</v>
      </c>
      <c r="J42">
        <v>4519.29</v>
      </c>
      <c r="K42">
        <f>Global_Household_Financial_Dyna[[#This Row],[Total_Household_Income]]-Global_Household_Financial_Dyna[[#This Row],[Estimated_Taxes]]</f>
        <v>6631.38</v>
      </c>
      <c r="L42" s="1">
        <f>Global_Household_Financial_Dyna[[#This Row],[Monthly_Savings]]/Global_Household_Financial_Dyna[[#This Row],[Net Income]]</f>
        <v>0.68150068311573153</v>
      </c>
      <c r="M42" s="2">
        <f>Global_Household_Financial_Dyna[[#This Row],[Monthly_Expenses]]/Global_Household_Financial_Dyna[[#This Row],[Net Income]]</f>
        <v>0.31849931688426847</v>
      </c>
      <c r="N42" t="str">
        <f>IF(Global_Household_Financial_Dyna[[#This Row],[Monthly_Savings]]&lt;0,"High Risk", IF(Global_Household_Financial_Dyna[[#This Row],[Savings Rate%]]&lt;0.1, "Medium", "Safe"))</f>
        <v>Safe</v>
      </c>
      <c r="O42">
        <f>Global_Household_Financial_Dyna[[#This Row],[Total_Household_Income]]/Global_Household_Financial_Dyna[[#This Row],[Family_Size]]</f>
        <v>4542.04</v>
      </c>
      <c r="P42" s="2">
        <f t="shared" si="0"/>
        <v>0.32336204947805613</v>
      </c>
      <c r="Q42" s="2">
        <f t="shared" si="1"/>
        <v>0.3581386336376754</v>
      </c>
      <c r="R42" s="2" t="str">
        <f>IF(Global_Household_Financial_Dyna[[#This Row],[Vs country_Average]]&lt;-0.2, "Underperformer", IF(Global_Household_Financial_Dyna[[#This Row],[Vs country_Average]]&gt;0.2, "Outperformer", "Normal"))</f>
        <v>Outperformer</v>
      </c>
      <c r="S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4519.29</v>
      </c>
      <c r="T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4519.29</v>
      </c>
      <c r="U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4519.29</v>
      </c>
      <c r="V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4519.29</v>
      </c>
    </row>
    <row r="43" spans="1:22" x14ac:dyDescent="0.3">
      <c r="A43">
        <v>42</v>
      </c>
      <c r="B43" t="s">
        <v>10</v>
      </c>
      <c r="C43" t="s">
        <v>22</v>
      </c>
      <c r="D43">
        <v>7</v>
      </c>
      <c r="E43">
        <v>3</v>
      </c>
      <c r="F43">
        <v>813.13</v>
      </c>
      <c r="G43">
        <v>1975.34</v>
      </c>
      <c r="H43">
        <v>197.53</v>
      </c>
      <c r="I43">
        <v>872.5</v>
      </c>
      <c r="J43">
        <v>905.3</v>
      </c>
      <c r="K43">
        <f>Global_Household_Financial_Dyna[[#This Row],[Total_Household_Income]]-Global_Household_Financial_Dyna[[#This Row],[Estimated_Taxes]]</f>
        <v>1777.81</v>
      </c>
      <c r="L43" s="1">
        <f>Global_Household_Financial_Dyna[[#This Row],[Monthly_Savings]]/Global_Household_Financial_Dyna[[#This Row],[Net Income]]</f>
        <v>0.50922202035088115</v>
      </c>
      <c r="M43" s="2">
        <f>Global_Household_Financial_Dyna[[#This Row],[Monthly_Expenses]]/Global_Household_Financial_Dyna[[#This Row],[Net Income]]</f>
        <v>0.49077235475107017</v>
      </c>
      <c r="N43" t="str">
        <f>IF(Global_Household_Financial_Dyna[[#This Row],[Monthly_Savings]]&lt;0,"High Risk", IF(Global_Household_Financial_Dyna[[#This Row],[Savings Rate%]]&lt;0.1, "Medium", "Safe"))</f>
        <v>Safe</v>
      </c>
      <c r="O43">
        <f>Global_Household_Financial_Dyna[[#This Row],[Total_Household_Income]]/Global_Household_Financial_Dyna[[#This Row],[Family_Size]]</f>
        <v>282.19142857142856</v>
      </c>
      <c r="P43" s="2">
        <f t="shared" si="0"/>
        <v>0.42077341556833553</v>
      </c>
      <c r="Q43" s="2">
        <f t="shared" si="1"/>
        <v>8.8448604782545626E-2</v>
      </c>
      <c r="R43" s="2" t="str">
        <f>IF(Global_Household_Financial_Dyna[[#This Row],[Vs country_Average]]&lt;-0.2, "Underperformer", IF(Global_Household_Financial_Dyna[[#This Row],[Vs country_Average]]&gt;0.2, "Outperformer", "Normal"))</f>
        <v>Normal</v>
      </c>
      <c r="S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905.3</v>
      </c>
      <c r="T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905.3</v>
      </c>
      <c r="U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905.3</v>
      </c>
      <c r="V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905.3</v>
      </c>
    </row>
    <row r="44" spans="1:22" x14ac:dyDescent="0.3">
      <c r="A44">
        <v>43</v>
      </c>
      <c r="B44" t="s">
        <v>18</v>
      </c>
      <c r="C44" t="s">
        <v>19</v>
      </c>
      <c r="D44">
        <v>1</v>
      </c>
      <c r="E44">
        <v>1</v>
      </c>
      <c r="F44">
        <v>4873.01</v>
      </c>
      <c r="G44">
        <v>4873.01</v>
      </c>
      <c r="H44">
        <v>1072.06</v>
      </c>
      <c r="I44">
        <v>1912.67</v>
      </c>
      <c r="J44">
        <v>1888.27</v>
      </c>
      <c r="K44">
        <f>Global_Household_Financial_Dyna[[#This Row],[Total_Household_Income]]-Global_Household_Financial_Dyna[[#This Row],[Estimated_Taxes]]</f>
        <v>3800.9500000000003</v>
      </c>
      <c r="L44" s="1">
        <f>Global_Household_Financial_Dyna[[#This Row],[Monthly_Savings]]/Global_Household_Financial_Dyna[[#This Row],[Net Income]]</f>
        <v>0.49678896065457318</v>
      </c>
      <c r="M44" s="2">
        <f>Global_Household_Financial_Dyna[[#This Row],[Monthly_Expenses]]/Global_Household_Financial_Dyna[[#This Row],[Net Income]]</f>
        <v>0.50320840842420977</v>
      </c>
      <c r="N44" t="str">
        <f>IF(Global_Household_Financial_Dyna[[#This Row],[Monthly_Savings]]&lt;0,"High Risk", IF(Global_Household_Financial_Dyna[[#This Row],[Savings Rate%]]&lt;0.1, "Medium", "Safe"))</f>
        <v>Safe</v>
      </c>
      <c r="O44">
        <f>Global_Household_Financial_Dyna[[#This Row],[Total_Household_Income]]/Global_Household_Financial_Dyna[[#This Row],[Family_Size]]</f>
        <v>4873.01</v>
      </c>
      <c r="P44" s="2">
        <f t="shared" si="0"/>
        <v>0.32336204947805613</v>
      </c>
      <c r="Q44" s="2">
        <f t="shared" si="1"/>
        <v>0.17342691117651704</v>
      </c>
      <c r="R44" s="2" t="str">
        <f>IF(Global_Household_Financial_Dyna[[#This Row],[Vs country_Average]]&lt;-0.2, "Underperformer", IF(Global_Household_Financial_Dyna[[#This Row],[Vs country_Average]]&gt;0.2, "Outperformer", "Normal"))</f>
        <v>Normal</v>
      </c>
      <c r="S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1888.27</v>
      </c>
      <c r="T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1888.27</v>
      </c>
      <c r="U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1888.27</v>
      </c>
      <c r="V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1888.27</v>
      </c>
    </row>
    <row r="45" spans="1:22" x14ac:dyDescent="0.3">
      <c r="A45">
        <v>44</v>
      </c>
      <c r="B45" t="s">
        <v>12</v>
      </c>
      <c r="C45" t="s">
        <v>13</v>
      </c>
      <c r="D45">
        <v>2</v>
      </c>
      <c r="E45">
        <v>2</v>
      </c>
      <c r="F45">
        <v>4512.55</v>
      </c>
      <c r="G45">
        <v>6934.33</v>
      </c>
      <c r="H45">
        <v>1733.58</v>
      </c>
      <c r="I45">
        <v>1775.5</v>
      </c>
      <c r="J45">
        <v>3425.25</v>
      </c>
      <c r="K45">
        <f>Global_Household_Financial_Dyna[[#This Row],[Total_Household_Income]]-Global_Household_Financial_Dyna[[#This Row],[Estimated_Taxes]]</f>
        <v>5200.75</v>
      </c>
      <c r="L45" s="1">
        <f>Global_Household_Financial_Dyna[[#This Row],[Monthly_Savings]]/Global_Household_Financial_Dyna[[#This Row],[Net Income]]</f>
        <v>0.65860693169254436</v>
      </c>
      <c r="M45" s="2">
        <f>Global_Household_Financial_Dyna[[#This Row],[Monthly_Expenses]]/Global_Household_Financial_Dyna[[#This Row],[Net Income]]</f>
        <v>0.34139306830745564</v>
      </c>
      <c r="N45" t="str">
        <f>IF(Global_Household_Financial_Dyna[[#This Row],[Monthly_Savings]]&lt;0,"High Risk", IF(Global_Household_Financial_Dyna[[#This Row],[Savings Rate%]]&lt;0.1, "Medium", "Safe"))</f>
        <v>Safe</v>
      </c>
      <c r="O45">
        <f>Global_Household_Financial_Dyna[[#This Row],[Total_Household_Income]]/Global_Household_Financial_Dyna[[#This Row],[Family_Size]]</f>
        <v>3467.165</v>
      </c>
      <c r="P45" s="2">
        <f t="shared" si="0"/>
        <v>0.30718716818024266</v>
      </c>
      <c r="Q45" s="2">
        <f t="shared" si="1"/>
        <v>0.3514197635123017</v>
      </c>
      <c r="R45" s="2" t="str">
        <f>IF(Global_Household_Financial_Dyna[[#This Row],[Vs country_Average]]&lt;-0.2, "Underperformer", IF(Global_Household_Financial_Dyna[[#This Row],[Vs country_Average]]&gt;0.2, "Outperformer", "Normal"))</f>
        <v>Outperformer</v>
      </c>
      <c r="S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3425.25</v>
      </c>
      <c r="T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3425.25</v>
      </c>
      <c r="U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3425.25</v>
      </c>
      <c r="V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3425.25</v>
      </c>
    </row>
    <row r="46" spans="1:22" x14ac:dyDescent="0.3">
      <c r="A46">
        <v>45</v>
      </c>
      <c r="B46" t="s">
        <v>10</v>
      </c>
      <c r="C46" t="s">
        <v>22</v>
      </c>
      <c r="D46">
        <v>4</v>
      </c>
      <c r="E46">
        <v>1</v>
      </c>
      <c r="F46">
        <v>678.6</v>
      </c>
      <c r="G46">
        <v>678.6</v>
      </c>
      <c r="H46">
        <v>67.86</v>
      </c>
      <c r="I46">
        <v>434.32</v>
      </c>
      <c r="J46">
        <v>176.42</v>
      </c>
      <c r="K46">
        <f>Global_Household_Financial_Dyna[[#This Row],[Total_Household_Income]]-Global_Household_Financial_Dyna[[#This Row],[Estimated_Taxes]]</f>
        <v>610.74</v>
      </c>
      <c r="L46" s="1">
        <f>Global_Household_Financial_Dyna[[#This Row],[Monthly_Savings]]/Global_Household_Financial_Dyna[[#This Row],[Net Income]]</f>
        <v>0.28886269116154173</v>
      </c>
      <c r="M46" s="2">
        <f>Global_Household_Financial_Dyna[[#This Row],[Monthly_Expenses]]/Global_Household_Financial_Dyna[[#This Row],[Net Income]]</f>
        <v>0.71113730883845827</v>
      </c>
      <c r="N46" t="str">
        <f>IF(Global_Household_Financial_Dyna[[#This Row],[Monthly_Savings]]&lt;0,"High Risk", IF(Global_Household_Financial_Dyna[[#This Row],[Savings Rate%]]&lt;0.1, "Medium", "Safe"))</f>
        <v>Safe</v>
      </c>
      <c r="O46">
        <f>Global_Household_Financial_Dyna[[#This Row],[Total_Household_Income]]/Global_Household_Financial_Dyna[[#This Row],[Family_Size]]</f>
        <v>169.65</v>
      </c>
      <c r="P46" s="2">
        <f t="shared" si="0"/>
        <v>0.42077341556833553</v>
      </c>
      <c r="Q46" s="2">
        <f t="shared" si="1"/>
        <v>-0.1319107244067938</v>
      </c>
      <c r="R46" s="2" t="str">
        <f>IF(Global_Household_Financial_Dyna[[#This Row],[Vs country_Average]]&lt;-0.2, "Underperformer", IF(Global_Household_Financial_Dyna[[#This Row],[Vs country_Average]]&gt;0.2, "Outperformer", "Normal"))</f>
        <v>Normal</v>
      </c>
      <c r="S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176.42</v>
      </c>
      <c r="T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176.42</v>
      </c>
      <c r="U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176.42</v>
      </c>
      <c r="V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176.42</v>
      </c>
    </row>
    <row r="47" spans="1:22" x14ac:dyDescent="0.3">
      <c r="A47">
        <v>46</v>
      </c>
      <c r="B47" t="s">
        <v>16</v>
      </c>
      <c r="C47" t="s">
        <v>21</v>
      </c>
      <c r="D47">
        <v>6</v>
      </c>
      <c r="E47">
        <v>3</v>
      </c>
      <c r="F47">
        <v>1137.76</v>
      </c>
      <c r="G47">
        <v>2527.34</v>
      </c>
      <c r="H47">
        <v>884.57</v>
      </c>
      <c r="I47">
        <v>2398.44</v>
      </c>
      <c r="J47">
        <v>-755.67</v>
      </c>
      <c r="K47">
        <f>Global_Household_Financial_Dyna[[#This Row],[Total_Household_Income]]-Global_Household_Financial_Dyna[[#This Row],[Estimated_Taxes]]</f>
        <v>1642.77</v>
      </c>
      <c r="L47" s="1">
        <f>Global_Household_Financial_Dyna[[#This Row],[Monthly_Savings]]/Global_Household_Financial_Dyna[[#This Row],[Net Income]]</f>
        <v>-0.45999744334264686</v>
      </c>
      <c r="M47" s="2">
        <f>Global_Household_Financial_Dyna[[#This Row],[Monthly_Expenses]]/Global_Household_Financial_Dyna[[#This Row],[Net Income]]</f>
        <v>1.459997443342647</v>
      </c>
      <c r="N47" t="str">
        <f>IF(Global_Household_Financial_Dyna[[#This Row],[Monthly_Savings]]&lt;0,"High Risk", IF(Global_Household_Financial_Dyna[[#This Row],[Savings Rate%]]&lt;0.1, "Medium", "Safe"))</f>
        <v>High Risk</v>
      </c>
      <c r="O47">
        <f>Global_Household_Financial_Dyna[[#This Row],[Total_Household_Income]]/Global_Household_Financial_Dyna[[#This Row],[Family_Size]]</f>
        <v>421.22333333333336</v>
      </c>
      <c r="P47" s="2">
        <f t="shared" si="0"/>
        <v>0.15879799892000862</v>
      </c>
      <c r="Q47" s="2">
        <f t="shared" si="1"/>
        <v>-0.61879544226265548</v>
      </c>
      <c r="R47" s="2" t="str">
        <f>IF(Global_Household_Financial_Dyna[[#This Row],[Vs country_Average]]&lt;-0.2, "Underperformer", IF(Global_Household_Financial_Dyna[[#This Row],[Vs country_Average]]&gt;0.2, "Outperformer", "Normal"))</f>
        <v>Underperformer</v>
      </c>
      <c r="S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-635.74799999999993</v>
      </c>
      <c r="T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-515.82599999999991</v>
      </c>
      <c r="U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-395.90399999999994</v>
      </c>
      <c r="V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-275.98199999999986</v>
      </c>
    </row>
    <row r="48" spans="1:22" x14ac:dyDescent="0.3">
      <c r="A48">
        <v>47</v>
      </c>
      <c r="B48" t="s">
        <v>10</v>
      </c>
      <c r="C48" t="s">
        <v>11</v>
      </c>
      <c r="D48">
        <v>8</v>
      </c>
      <c r="E48">
        <v>3</v>
      </c>
      <c r="F48">
        <v>738.41</v>
      </c>
      <c r="G48">
        <v>1634.08</v>
      </c>
      <c r="H48">
        <v>163.41</v>
      </c>
      <c r="I48">
        <v>1045.05</v>
      </c>
      <c r="J48">
        <v>425.63</v>
      </c>
      <c r="K48">
        <f>Global_Household_Financial_Dyna[[#This Row],[Total_Household_Income]]-Global_Household_Financial_Dyna[[#This Row],[Estimated_Taxes]]</f>
        <v>1470.6699999999998</v>
      </c>
      <c r="L48" s="1">
        <f>Global_Household_Financial_Dyna[[#This Row],[Monthly_Savings]]/Global_Household_Financial_Dyna[[#This Row],[Net Income]]</f>
        <v>0.28941230867563766</v>
      </c>
      <c r="M48" s="2">
        <f>Global_Household_Financial_Dyna[[#This Row],[Monthly_Expenses]]/Global_Household_Financial_Dyna[[#This Row],[Net Income]]</f>
        <v>0.71059449094630345</v>
      </c>
      <c r="N48" t="str">
        <f>IF(Global_Household_Financial_Dyna[[#This Row],[Monthly_Savings]]&lt;0,"High Risk", IF(Global_Household_Financial_Dyna[[#This Row],[Savings Rate%]]&lt;0.1, "Medium", "Safe"))</f>
        <v>Safe</v>
      </c>
      <c r="O48">
        <f>Global_Household_Financial_Dyna[[#This Row],[Total_Household_Income]]/Global_Household_Financial_Dyna[[#This Row],[Family_Size]]</f>
        <v>204.26</v>
      </c>
      <c r="P48" s="2">
        <f t="shared" si="0"/>
        <v>0.42077341556833553</v>
      </c>
      <c r="Q48" s="2">
        <f t="shared" si="1"/>
        <v>-0.13136110689269787</v>
      </c>
      <c r="R48" s="2" t="str">
        <f>IF(Global_Household_Financial_Dyna[[#This Row],[Vs country_Average]]&lt;-0.2, "Underperformer", IF(Global_Household_Financial_Dyna[[#This Row],[Vs country_Average]]&gt;0.2, "Outperformer", "Normal"))</f>
        <v>Normal</v>
      </c>
      <c r="S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425.63</v>
      </c>
      <c r="T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425.63</v>
      </c>
      <c r="U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425.63</v>
      </c>
      <c r="V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425.63</v>
      </c>
    </row>
    <row r="49" spans="1:22" x14ac:dyDescent="0.3">
      <c r="A49">
        <v>48</v>
      </c>
      <c r="B49" t="s">
        <v>16</v>
      </c>
      <c r="C49" t="s">
        <v>21</v>
      </c>
      <c r="D49">
        <v>1</v>
      </c>
      <c r="E49">
        <v>1</v>
      </c>
      <c r="F49">
        <v>4809.2700000000004</v>
      </c>
      <c r="G49">
        <v>4809.2700000000004</v>
      </c>
      <c r="H49">
        <v>1683.24</v>
      </c>
      <c r="I49">
        <v>1493.67</v>
      </c>
      <c r="J49">
        <v>1632.35</v>
      </c>
      <c r="K49">
        <f>Global_Household_Financial_Dyna[[#This Row],[Total_Household_Income]]-Global_Household_Financial_Dyna[[#This Row],[Estimated_Taxes]]</f>
        <v>3126.0300000000007</v>
      </c>
      <c r="L49" s="1">
        <f>Global_Household_Financial_Dyna[[#This Row],[Monthly_Savings]]/Global_Household_Financial_Dyna[[#This Row],[Net Income]]</f>
        <v>0.52217988950841787</v>
      </c>
      <c r="M49" s="2">
        <f>Global_Household_Financial_Dyna[[#This Row],[Monthly_Expenses]]/Global_Household_Financial_Dyna[[#This Row],[Net Income]]</f>
        <v>0.4778169115459544</v>
      </c>
      <c r="N49" t="str">
        <f>IF(Global_Household_Financial_Dyna[[#This Row],[Monthly_Savings]]&lt;0,"High Risk", IF(Global_Household_Financial_Dyna[[#This Row],[Savings Rate%]]&lt;0.1, "Medium", "Safe"))</f>
        <v>Safe</v>
      </c>
      <c r="O49">
        <f>Global_Household_Financial_Dyna[[#This Row],[Total_Household_Income]]/Global_Household_Financial_Dyna[[#This Row],[Family_Size]]</f>
        <v>4809.2700000000004</v>
      </c>
      <c r="P49" s="2">
        <f t="shared" si="0"/>
        <v>0.15879799892000862</v>
      </c>
      <c r="Q49" s="2">
        <f t="shared" si="1"/>
        <v>0.36338189058840925</v>
      </c>
      <c r="R49" s="2" t="str">
        <f>IF(Global_Household_Financial_Dyna[[#This Row],[Vs country_Average]]&lt;-0.2, "Underperformer", IF(Global_Household_Financial_Dyna[[#This Row],[Vs country_Average]]&gt;0.2, "Outperformer", "Normal"))</f>
        <v>Outperformer</v>
      </c>
      <c r="S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1632.35</v>
      </c>
      <c r="T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1632.35</v>
      </c>
      <c r="U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1632.35</v>
      </c>
      <c r="V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1632.35</v>
      </c>
    </row>
    <row r="50" spans="1:22" x14ac:dyDescent="0.3">
      <c r="A50">
        <v>49</v>
      </c>
      <c r="B50" t="s">
        <v>16</v>
      </c>
      <c r="C50" t="s">
        <v>17</v>
      </c>
      <c r="D50">
        <v>2</v>
      </c>
      <c r="E50">
        <v>1</v>
      </c>
      <c r="F50">
        <v>3550.84</v>
      </c>
      <c r="G50">
        <v>3550.84</v>
      </c>
      <c r="H50">
        <v>1242.79</v>
      </c>
      <c r="I50">
        <v>2262.17</v>
      </c>
      <c r="J50">
        <v>45.88</v>
      </c>
      <c r="K50">
        <f>Global_Household_Financial_Dyna[[#This Row],[Total_Household_Income]]-Global_Household_Financial_Dyna[[#This Row],[Estimated_Taxes]]</f>
        <v>2308.0500000000002</v>
      </c>
      <c r="L50" s="1">
        <f>Global_Household_Financial_Dyna[[#This Row],[Monthly_Savings]]/Global_Household_Financial_Dyna[[#This Row],[Net Income]]</f>
        <v>1.9878252204241675E-2</v>
      </c>
      <c r="M50" s="2">
        <f>Global_Household_Financial_Dyna[[#This Row],[Monthly_Expenses]]/Global_Household_Financial_Dyna[[#This Row],[Net Income]]</f>
        <v>0.98012174779575822</v>
      </c>
      <c r="N50" t="str">
        <f>IF(Global_Household_Financial_Dyna[[#This Row],[Monthly_Savings]]&lt;0,"High Risk", IF(Global_Household_Financial_Dyna[[#This Row],[Savings Rate%]]&lt;0.1, "Medium", "Safe"))</f>
        <v>Medium</v>
      </c>
      <c r="O50">
        <f>Global_Household_Financial_Dyna[[#This Row],[Total_Household_Income]]/Global_Household_Financial_Dyna[[#This Row],[Family_Size]]</f>
        <v>1775.42</v>
      </c>
      <c r="P50" s="2">
        <f t="shared" si="0"/>
        <v>0.15879799892000862</v>
      </c>
      <c r="Q50" s="2">
        <f t="shared" si="1"/>
        <v>-0.13891974671576696</v>
      </c>
      <c r="R50" s="2" t="str">
        <f>IF(Global_Household_Financial_Dyna[[#This Row],[Vs country_Average]]&lt;-0.2, "Underperformer", IF(Global_Household_Financial_Dyna[[#This Row],[Vs country_Average]]&gt;0.2, "Outperformer", "Normal"))</f>
        <v>Normal</v>
      </c>
      <c r="S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45.88</v>
      </c>
      <c r="T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45.88</v>
      </c>
      <c r="U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45.88</v>
      </c>
      <c r="V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45.88</v>
      </c>
    </row>
    <row r="51" spans="1:22" x14ac:dyDescent="0.3">
      <c r="A51">
        <v>50</v>
      </c>
      <c r="B51" t="s">
        <v>18</v>
      </c>
      <c r="C51" t="s">
        <v>20</v>
      </c>
      <c r="D51">
        <v>7</v>
      </c>
      <c r="E51">
        <v>3</v>
      </c>
      <c r="F51">
        <v>4216.2700000000004</v>
      </c>
      <c r="G51">
        <v>8301.3700000000008</v>
      </c>
      <c r="H51">
        <v>2241.37</v>
      </c>
      <c r="I51">
        <v>3175.74</v>
      </c>
      <c r="J51">
        <v>2884.26</v>
      </c>
      <c r="K51">
        <f>Global_Household_Financial_Dyna[[#This Row],[Total_Household_Income]]-Global_Household_Financial_Dyna[[#This Row],[Estimated_Taxes]]</f>
        <v>6060.0000000000009</v>
      </c>
      <c r="L51" s="1">
        <f>Global_Household_Financial_Dyna[[#This Row],[Monthly_Savings]]/Global_Household_Financial_Dyna[[#This Row],[Net Income]]</f>
        <v>0.47595049504950493</v>
      </c>
      <c r="M51" s="2">
        <f>Global_Household_Financial_Dyna[[#This Row],[Monthly_Expenses]]/Global_Household_Financial_Dyna[[#This Row],[Net Income]]</f>
        <v>0.52404950495049496</v>
      </c>
      <c r="N51" t="str">
        <f>IF(Global_Household_Financial_Dyna[[#This Row],[Monthly_Savings]]&lt;0,"High Risk", IF(Global_Household_Financial_Dyna[[#This Row],[Savings Rate%]]&lt;0.1, "Medium", "Safe"))</f>
        <v>Safe</v>
      </c>
      <c r="O51">
        <f>Global_Household_Financial_Dyna[[#This Row],[Total_Household_Income]]/Global_Household_Financial_Dyna[[#This Row],[Family_Size]]</f>
        <v>1185.9100000000001</v>
      </c>
      <c r="P51" s="2">
        <f t="shared" si="0"/>
        <v>0.32336204947805613</v>
      </c>
      <c r="Q51" s="2">
        <f t="shared" si="1"/>
        <v>0.15258844557144879</v>
      </c>
      <c r="R51" s="2" t="str">
        <f>IF(Global_Household_Financial_Dyna[[#This Row],[Vs country_Average]]&lt;-0.2, "Underperformer", IF(Global_Household_Financial_Dyna[[#This Row],[Vs country_Average]]&gt;0.2, "Outperformer", "Normal"))</f>
        <v>Normal</v>
      </c>
      <c r="S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2884.26</v>
      </c>
      <c r="T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2884.26</v>
      </c>
      <c r="U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2884.26</v>
      </c>
      <c r="V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2884.26</v>
      </c>
    </row>
    <row r="52" spans="1:22" x14ac:dyDescent="0.3">
      <c r="A52">
        <v>51</v>
      </c>
      <c r="B52" t="s">
        <v>12</v>
      </c>
      <c r="C52" t="s">
        <v>13</v>
      </c>
      <c r="D52">
        <v>5</v>
      </c>
      <c r="E52">
        <v>1</v>
      </c>
      <c r="F52">
        <v>7346.58</v>
      </c>
      <c r="G52">
        <v>7346.58</v>
      </c>
      <c r="H52">
        <v>1836.64</v>
      </c>
      <c r="I52">
        <v>4334.4799999999996</v>
      </c>
      <c r="J52">
        <v>1175.45</v>
      </c>
      <c r="K52">
        <f>Global_Household_Financial_Dyna[[#This Row],[Total_Household_Income]]-Global_Household_Financial_Dyna[[#This Row],[Estimated_Taxes]]</f>
        <v>5509.94</v>
      </c>
      <c r="L52" s="1">
        <f>Global_Household_Financial_Dyna[[#This Row],[Monthly_Savings]]/Global_Household_Financial_Dyna[[#This Row],[Net Income]]</f>
        <v>0.21333263157130569</v>
      </c>
      <c r="M52" s="2">
        <f>Global_Household_Financial_Dyna[[#This Row],[Monthly_Expenses]]/Global_Household_Financial_Dyna[[#This Row],[Net Income]]</f>
        <v>0.7866655535268986</v>
      </c>
      <c r="N52" t="str">
        <f>IF(Global_Household_Financial_Dyna[[#This Row],[Monthly_Savings]]&lt;0,"High Risk", IF(Global_Household_Financial_Dyna[[#This Row],[Savings Rate%]]&lt;0.1, "Medium", "Safe"))</f>
        <v>Safe</v>
      </c>
      <c r="O52">
        <f>Global_Household_Financial_Dyna[[#This Row],[Total_Household_Income]]/Global_Household_Financial_Dyna[[#This Row],[Family_Size]]</f>
        <v>1469.316</v>
      </c>
      <c r="P52" s="2">
        <f t="shared" si="0"/>
        <v>0.30718716818024266</v>
      </c>
      <c r="Q52" s="2">
        <f t="shared" si="1"/>
        <v>-9.3854536608936973E-2</v>
      </c>
      <c r="R52" s="2" t="str">
        <f>IF(Global_Household_Financial_Dyna[[#This Row],[Vs country_Average]]&lt;-0.2, "Underperformer", IF(Global_Household_Financial_Dyna[[#This Row],[Vs country_Average]]&gt;0.2, "Outperformer", "Normal"))</f>
        <v>Normal</v>
      </c>
      <c r="S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1175.45</v>
      </c>
      <c r="T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1175.45</v>
      </c>
      <c r="U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1175.45</v>
      </c>
      <c r="V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1175.45</v>
      </c>
    </row>
    <row r="53" spans="1:22" x14ac:dyDescent="0.3">
      <c r="A53">
        <v>52</v>
      </c>
      <c r="B53" t="s">
        <v>14</v>
      </c>
      <c r="C53" t="s">
        <v>15</v>
      </c>
      <c r="D53">
        <v>2</v>
      </c>
      <c r="E53">
        <v>1</v>
      </c>
      <c r="F53">
        <v>2307.42</v>
      </c>
      <c r="G53">
        <v>2307.42</v>
      </c>
      <c r="H53">
        <v>346.11</v>
      </c>
      <c r="I53">
        <v>623.49</v>
      </c>
      <c r="J53">
        <v>1337.82</v>
      </c>
      <c r="K53">
        <f>Global_Household_Financial_Dyna[[#This Row],[Total_Household_Income]]-Global_Household_Financial_Dyna[[#This Row],[Estimated_Taxes]]</f>
        <v>1961.31</v>
      </c>
      <c r="L53" s="1">
        <f>Global_Household_Financial_Dyna[[#This Row],[Monthly_Savings]]/Global_Household_Financial_Dyna[[#This Row],[Net Income]]</f>
        <v>0.68210532756168074</v>
      </c>
      <c r="M53" s="2">
        <f>Global_Household_Financial_Dyna[[#This Row],[Monthly_Expenses]]/Global_Household_Financial_Dyna[[#This Row],[Net Income]]</f>
        <v>0.31789467243831931</v>
      </c>
      <c r="N53" t="str">
        <f>IF(Global_Household_Financial_Dyna[[#This Row],[Monthly_Savings]]&lt;0,"High Risk", IF(Global_Household_Financial_Dyna[[#This Row],[Savings Rate%]]&lt;0.1, "Medium", "Safe"))</f>
        <v>Safe</v>
      </c>
      <c r="O53">
        <f>Global_Household_Financial_Dyna[[#This Row],[Total_Household_Income]]/Global_Household_Financial_Dyna[[#This Row],[Family_Size]]</f>
        <v>1153.71</v>
      </c>
      <c r="P53" s="2">
        <f t="shared" si="0"/>
        <v>0.39788995363055785</v>
      </c>
      <c r="Q53" s="2">
        <f t="shared" si="1"/>
        <v>0.28421537393112289</v>
      </c>
      <c r="R53" s="2" t="str">
        <f>IF(Global_Household_Financial_Dyna[[#This Row],[Vs country_Average]]&lt;-0.2, "Underperformer", IF(Global_Household_Financial_Dyna[[#This Row],[Vs country_Average]]&gt;0.2, "Outperformer", "Normal"))</f>
        <v>Outperformer</v>
      </c>
      <c r="S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1337.82</v>
      </c>
      <c r="T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1337.82</v>
      </c>
      <c r="U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1337.82</v>
      </c>
      <c r="V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1337.82</v>
      </c>
    </row>
    <row r="54" spans="1:22" x14ac:dyDescent="0.3">
      <c r="A54">
        <v>53</v>
      </c>
      <c r="B54" t="s">
        <v>12</v>
      </c>
      <c r="C54" t="s">
        <v>13</v>
      </c>
      <c r="D54">
        <v>6</v>
      </c>
      <c r="E54">
        <v>3</v>
      </c>
      <c r="F54">
        <v>1504.41</v>
      </c>
      <c r="G54">
        <v>3288.73</v>
      </c>
      <c r="H54">
        <v>822.18</v>
      </c>
      <c r="I54">
        <v>3000.74</v>
      </c>
      <c r="J54">
        <v>-534.19000000000005</v>
      </c>
      <c r="K54">
        <f>Global_Household_Financial_Dyna[[#This Row],[Total_Household_Income]]-Global_Household_Financial_Dyna[[#This Row],[Estimated_Taxes]]</f>
        <v>2466.5500000000002</v>
      </c>
      <c r="L54" s="1">
        <f>Global_Household_Financial_Dyna[[#This Row],[Monthly_Savings]]/Global_Household_Financial_Dyna[[#This Row],[Net Income]]</f>
        <v>-0.21657375686687885</v>
      </c>
      <c r="M54" s="2">
        <f>Global_Household_Financial_Dyna[[#This Row],[Monthly_Expenses]]/Global_Household_Financial_Dyna[[#This Row],[Net Income]]</f>
        <v>1.2165737568668786</v>
      </c>
      <c r="N54" t="str">
        <f>IF(Global_Household_Financial_Dyna[[#This Row],[Monthly_Savings]]&lt;0,"High Risk", IF(Global_Household_Financial_Dyna[[#This Row],[Savings Rate%]]&lt;0.1, "Medium", "Safe"))</f>
        <v>High Risk</v>
      </c>
      <c r="O54">
        <f>Global_Household_Financial_Dyna[[#This Row],[Total_Household_Income]]/Global_Household_Financial_Dyna[[#This Row],[Family_Size]]</f>
        <v>548.12166666666667</v>
      </c>
      <c r="P54" s="2">
        <f t="shared" si="0"/>
        <v>0.30718716818024266</v>
      </c>
      <c r="Q54" s="2">
        <f t="shared" si="1"/>
        <v>-0.52376092504712157</v>
      </c>
      <c r="R54" s="2" t="str">
        <f>IF(Global_Household_Financial_Dyna[[#This Row],[Vs country_Average]]&lt;-0.2, "Underperformer", IF(Global_Household_Financial_Dyna[[#This Row],[Vs country_Average]]&gt;0.2, "Outperformer", "Normal"))</f>
        <v>Underperformer</v>
      </c>
      <c r="S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-384.15300000000002</v>
      </c>
      <c r="T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-234.11600000000004</v>
      </c>
      <c r="U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-84.079000000000065</v>
      </c>
      <c r="V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65.95799999999997</v>
      </c>
    </row>
    <row r="55" spans="1:22" x14ac:dyDescent="0.3">
      <c r="A55">
        <v>54</v>
      </c>
      <c r="B55" t="s">
        <v>12</v>
      </c>
      <c r="C55" t="s">
        <v>13</v>
      </c>
      <c r="D55">
        <v>4</v>
      </c>
      <c r="E55">
        <v>2</v>
      </c>
      <c r="F55">
        <v>4784.93</v>
      </c>
      <c r="G55">
        <v>6855.7</v>
      </c>
      <c r="H55">
        <v>1713.93</v>
      </c>
      <c r="I55">
        <v>2256.25</v>
      </c>
      <c r="J55">
        <v>2885.52</v>
      </c>
      <c r="K55">
        <f>Global_Household_Financial_Dyna[[#This Row],[Total_Household_Income]]-Global_Household_Financial_Dyna[[#This Row],[Estimated_Taxes]]</f>
        <v>5141.7699999999995</v>
      </c>
      <c r="L55" s="1">
        <f>Global_Household_Financial_Dyna[[#This Row],[Monthly_Savings]]/Global_Household_Financial_Dyna[[#This Row],[Net Income]]</f>
        <v>0.56119196307886199</v>
      </c>
      <c r="M55" s="2">
        <f>Global_Household_Financial_Dyna[[#This Row],[Monthly_Expenses]]/Global_Household_Financial_Dyna[[#This Row],[Net Income]]</f>
        <v>0.43880803692113807</v>
      </c>
      <c r="N55" t="str">
        <f>IF(Global_Household_Financial_Dyna[[#This Row],[Monthly_Savings]]&lt;0,"High Risk", IF(Global_Household_Financial_Dyna[[#This Row],[Savings Rate%]]&lt;0.1, "Medium", "Safe"))</f>
        <v>Safe</v>
      </c>
      <c r="O55">
        <f>Global_Household_Financial_Dyna[[#This Row],[Total_Household_Income]]/Global_Household_Financial_Dyna[[#This Row],[Family_Size]]</f>
        <v>1713.925</v>
      </c>
      <c r="P55" s="2">
        <f t="shared" si="0"/>
        <v>0.30718716818024266</v>
      </c>
      <c r="Q55" s="2">
        <f t="shared" si="1"/>
        <v>0.25400479489861932</v>
      </c>
      <c r="R55" s="2" t="str">
        <f>IF(Global_Household_Financial_Dyna[[#This Row],[Vs country_Average]]&lt;-0.2, "Underperformer", IF(Global_Household_Financial_Dyna[[#This Row],[Vs country_Average]]&gt;0.2, "Outperformer", "Normal"))</f>
        <v>Outperformer</v>
      </c>
      <c r="S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2885.52</v>
      </c>
      <c r="T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2885.52</v>
      </c>
      <c r="U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2885.52</v>
      </c>
      <c r="V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2885.52</v>
      </c>
    </row>
    <row r="56" spans="1:22" x14ac:dyDescent="0.3">
      <c r="A56">
        <v>55</v>
      </c>
      <c r="B56" t="s">
        <v>16</v>
      </c>
      <c r="C56" t="s">
        <v>17</v>
      </c>
      <c r="D56">
        <v>1</v>
      </c>
      <c r="E56">
        <v>1</v>
      </c>
      <c r="F56">
        <v>5014.08</v>
      </c>
      <c r="G56">
        <v>5014.08</v>
      </c>
      <c r="H56">
        <v>1754.93</v>
      </c>
      <c r="I56">
        <v>1626.8</v>
      </c>
      <c r="J56">
        <v>1632.35</v>
      </c>
      <c r="K56">
        <f>Global_Household_Financial_Dyna[[#This Row],[Total_Household_Income]]-Global_Household_Financial_Dyna[[#This Row],[Estimated_Taxes]]</f>
        <v>3259.1499999999996</v>
      </c>
      <c r="L56" s="1">
        <f>Global_Household_Financial_Dyna[[#This Row],[Monthly_Savings]]/Global_Household_Financial_Dyna[[#This Row],[Net Income]]</f>
        <v>0.50085144899743805</v>
      </c>
      <c r="M56" s="2">
        <f>Global_Household_Financial_Dyna[[#This Row],[Monthly_Expenses]]/Global_Household_Financial_Dyna[[#This Row],[Net Income]]</f>
        <v>0.49914855100256206</v>
      </c>
      <c r="N56" t="str">
        <f>IF(Global_Household_Financial_Dyna[[#This Row],[Monthly_Savings]]&lt;0,"High Risk", IF(Global_Household_Financial_Dyna[[#This Row],[Savings Rate%]]&lt;0.1, "Medium", "Safe"))</f>
        <v>Safe</v>
      </c>
      <c r="O56">
        <f>Global_Household_Financial_Dyna[[#This Row],[Total_Household_Income]]/Global_Household_Financial_Dyna[[#This Row],[Family_Size]]</f>
        <v>5014.08</v>
      </c>
      <c r="P56" s="2">
        <f t="shared" si="0"/>
        <v>0.15879799892000862</v>
      </c>
      <c r="Q56" s="2">
        <f t="shared" si="1"/>
        <v>0.34205345007742943</v>
      </c>
      <c r="R56" s="2" t="str">
        <f>IF(Global_Household_Financial_Dyna[[#This Row],[Vs country_Average]]&lt;-0.2, "Underperformer", IF(Global_Household_Financial_Dyna[[#This Row],[Vs country_Average]]&gt;0.2, "Outperformer", "Normal"))</f>
        <v>Outperformer</v>
      </c>
      <c r="S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1632.35</v>
      </c>
      <c r="T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1632.35</v>
      </c>
      <c r="U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1632.35</v>
      </c>
      <c r="V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1632.35</v>
      </c>
    </row>
    <row r="57" spans="1:22" x14ac:dyDescent="0.3">
      <c r="A57">
        <v>56</v>
      </c>
      <c r="B57" t="s">
        <v>12</v>
      </c>
      <c r="C57" t="s">
        <v>13</v>
      </c>
      <c r="D57">
        <v>5</v>
      </c>
      <c r="E57">
        <v>3</v>
      </c>
      <c r="F57">
        <v>5100.83</v>
      </c>
      <c r="G57">
        <v>11369.33</v>
      </c>
      <c r="H57">
        <v>3410.8</v>
      </c>
      <c r="I57">
        <v>2703.63</v>
      </c>
      <c r="J57">
        <v>5254.9</v>
      </c>
      <c r="K57">
        <f>Global_Household_Financial_Dyna[[#This Row],[Total_Household_Income]]-Global_Household_Financial_Dyna[[#This Row],[Estimated_Taxes]]</f>
        <v>7958.53</v>
      </c>
      <c r="L57" s="1">
        <f>Global_Household_Financial_Dyna[[#This Row],[Monthly_Savings]]/Global_Household_Financial_Dyna[[#This Row],[Net Income]]</f>
        <v>0.66028525368378332</v>
      </c>
      <c r="M57" s="2">
        <f>Global_Household_Financial_Dyna[[#This Row],[Monthly_Expenses]]/Global_Household_Financial_Dyna[[#This Row],[Net Income]]</f>
        <v>0.33971474631621673</v>
      </c>
      <c r="N57" t="str">
        <f>IF(Global_Household_Financial_Dyna[[#This Row],[Monthly_Savings]]&lt;0,"High Risk", IF(Global_Household_Financial_Dyna[[#This Row],[Savings Rate%]]&lt;0.1, "Medium", "Safe"))</f>
        <v>Safe</v>
      </c>
      <c r="O57">
        <f>Global_Household_Financial_Dyna[[#This Row],[Total_Household_Income]]/Global_Household_Financial_Dyna[[#This Row],[Family_Size]]</f>
        <v>2273.866</v>
      </c>
      <c r="P57" s="2">
        <f t="shared" si="0"/>
        <v>0.30718716818024266</v>
      </c>
      <c r="Q57" s="2">
        <f t="shared" si="1"/>
        <v>0.35309808550354066</v>
      </c>
      <c r="R57" s="2" t="str">
        <f>IF(Global_Household_Financial_Dyna[[#This Row],[Vs country_Average]]&lt;-0.2, "Underperformer", IF(Global_Household_Financial_Dyna[[#This Row],[Vs country_Average]]&gt;0.2, "Outperformer", "Normal"))</f>
        <v>Outperformer</v>
      </c>
      <c r="S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5254.9</v>
      </c>
      <c r="T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5254.9</v>
      </c>
      <c r="U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5254.9</v>
      </c>
      <c r="V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5254.9</v>
      </c>
    </row>
    <row r="58" spans="1:22" x14ac:dyDescent="0.3">
      <c r="A58">
        <v>57</v>
      </c>
      <c r="B58" t="s">
        <v>18</v>
      </c>
      <c r="C58" t="s">
        <v>20</v>
      </c>
      <c r="D58">
        <v>1</v>
      </c>
      <c r="E58">
        <v>1</v>
      </c>
      <c r="F58">
        <v>3035.03</v>
      </c>
      <c r="G58">
        <v>3035.03</v>
      </c>
      <c r="H58">
        <v>667.71</v>
      </c>
      <c r="I58">
        <v>1745.5</v>
      </c>
      <c r="J58">
        <v>621.82000000000005</v>
      </c>
      <c r="K58">
        <f>Global_Household_Financial_Dyna[[#This Row],[Total_Household_Income]]-Global_Household_Financial_Dyna[[#This Row],[Estimated_Taxes]]</f>
        <v>2367.3200000000002</v>
      </c>
      <c r="L58" s="1">
        <f>Global_Household_Financial_Dyna[[#This Row],[Monthly_Savings]]/Global_Household_Financial_Dyna[[#This Row],[Net Income]]</f>
        <v>0.26266833381207444</v>
      </c>
      <c r="M58" s="2">
        <f>Global_Household_Financial_Dyna[[#This Row],[Monthly_Expenses]]/Global_Household_Financial_Dyna[[#This Row],[Net Income]]</f>
        <v>0.73733166618792556</v>
      </c>
      <c r="N58" t="str">
        <f>IF(Global_Household_Financial_Dyna[[#This Row],[Monthly_Savings]]&lt;0,"High Risk", IF(Global_Household_Financial_Dyna[[#This Row],[Savings Rate%]]&lt;0.1, "Medium", "Safe"))</f>
        <v>Safe</v>
      </c>
      <c r="O58">
        <f>Global_Household_Financial_Dyna[[#This Row],[Total_Household_Income]]/Global_Household_Financial_Dyna[[#This Row],[Family_Size]]</f>
        <v>3035.03</v>
      </c>
      <c r="P58" s="2">
        <f t="shared" si="0"/>
        <v>0.32336204947805613</v>
      </c>
      <c r="Q58" s="2">
        <f t="shared" si="1"/>
        <v>-6.0693715665981696E-2</v>
      </c>
      <c r="R58" s="2" t="str">
        <f>IF(Global_Household_Financial_Dyna[[#This Row],[Vs country_Average]]&lt;-0.2, "Underperformer", IF(Global_Household_Financial_Dyna[[#This Row],[Vs country_Average]]&gt;0.2, "Outperformer", "Normal"))</f>
        <v>Normal</v>
      </c>
      <c r="S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621.82000000000005</v>
      </c>
      <c r="T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621.82000000000005</v>
      </c>
      <c r="U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621.82000000000005</v>
      </c>
      <c r="V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621.82000000000005</v>
      </c>
    </row>
    <row r="59" spans="1:22" x14ac:dyDescent="0.3">
      <c r="A59">
        <v>58</v>
      </c>
      <c r="B59" t="s">
        <v>18</v>
      </c>
      <c r="C59" t="s">
        <v>19</v>
      </c>
      <c r="D59">
        <v>5</v>
      </c>
      <c r="E59">
        <v>3</v>
      </c>
      <c r="F59">
        <v>5447.01</v>
      </c>
      <c r="G59">
        <v>12477.57</v>
      </c>
      <c r="H59">
        <v>3368.94</v>
      </c>
      <c r="I59">
        <v>4017.97</v>
      </c>
      <c r="J59">
        <v>5090.66</v>
      </c>
      <c r="K59">
        <f>Global_Household_Financial_Dyna[[#This Row],[Total_Household_Income]]-Global_Household_Financial_Dyna[[#This Row],[Estimated_Taxes]]</f>
        <v>9108.6299999999992</v>
      </c>
      <c r="L59" s="1">
        <f>Global_Household_Financial_Dyna[[#This Row],[Monthly_Savings]]/Global_Household_Financial_Dyna[[#This Row],[Net Income]]</f>
        <v>0.55888316903859314</v>
      </c>
      <c r="M59" s="2">
        <f>Global_Household_Financial_Dyna[[#This Row],[Monthly_Expenses]]/Global_Household_Financial_Dyna[[#This Row],[Net Income]]</f>
        <v>0.44111683096140697</v>
      </c>
      <c r="N59" t="str">
        <f>IF(Global_Household_Financial_Dyna[[#This Row],[Monthly_Savings]]&lt;0,"High Risk", IF(Global_Household_Financial_Dyna[[#This Row],[Savings Rate%]]&lt;0.1, "Medium", "Safe"))</f>
        <v>Safe</v>
      </c>
      <c r="O59">
        <f>Global_Household_Financial_Dyna[[#This Row],[Total_Household_Income]]/Global_Household_Financial_Dyna[[#This Row],[Family_Size]]</f>
        <v>2495.5140000000001</v>
      </c>
      <c r="P59" s="2">
        <f t="shared" si="0"/>
        <v>0.32336204947805613</v>
      </c>
      <c r="Q59" s="2">
        <f t="shared" si="1"/>
        <v>0.23552111956053701</v>
      </c>
      <c r="R59" s="2" t="str">
        <f>IF(Global_Household_Financial_Dyna[[#This Row],[Vs country_Average]]&lt;-0.2, "Underperformer", IF(Global_Household_Financial_Dyna[[#This Row],[Vs country_Average]]&gt;0.2, "Outperformer", "Normal"))</f>
        <v>Outperformer</v>
      </c>
      <c r="S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5090.66</v>
      </c>
      <c r="T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5090.66</v>
      </c>
      <c r="U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5090.66</v>
      </c>
      <c r="V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5090.66</v>
      </c>
    </row>
    <row r="60" spans="1:22" x14ac:dyDescent="0.3">
      <c r="A60">
        <v>59</v>
      </c>
      <c r="B60" t="s">
        <v>18</v>
      </c>
      <c r="C60" t="s">
        <v>19</v>
      </c>
      <c r="D60">
        <v>8</v>
      </c>
      <c r="E60">
        <v>3</v>
      </c>
      <c r="F60">
        <v>3967.9</v>
      </c>
      <c r="G60">
        <v>9692.1200000000008</v>
      </c>
      <c r="H60">
        <v>2616.87</v>
      </c>
      <c r="I60">
        <v>4015.75</v>
      </c>
      <c r="J60">
        <v>3059.5</v>
      </c>
      <c r="K60">
        <f>Global_Household_Financial_Dyna[[#This Row],[Total_Household_Income]]-Global_Household_Financial_Dyna[[#This Row],[Estimated_Taxes]]</f>
        <v>7075.2500000000009</v>
      </c>
      <c r="L60" s="1">
        <f>Global_Household_Financial_Dyna[[#This Row],[Monthly_Savings]]/Global_Household_Financial_Dyna[[#This Row],[Net Income]]</f>
        <v>0.43242288258365424</v>
      </c>
      <c r="M60" s="2">
        <f>Global_Household_Financial_Dyna[[#This Row],[Monthly_Expenses]]/Global_Household_Financial_Dyna[[#This Row],[Net Income]]</f>
        <v>0.56757711741634564</v>
      </c>
      <c r="N60" t="str">
        <f>IF(Global_Household_Financial_Dyna[[#This Row],[Monthly_Savings]]&lt;0,"High Risk", IF(Global_Household_Financial_Dyna[[#This Row],[Savings Rate%]]&lt;0.1, "Medium", "Safe"))</f>
        <v>Safe</v>
      </c>
      <c r="O60">
        <f>Global_Household_Financial_Dyna[[#This Row],[Total_Household_Income]]/Global_Household_Financial_Dyna[[#This Row],[Family_Size]]</f>
        <v>1211.5150000000001</v>
      </c>
      <c r="P60" s="2">
        <f t="shared" si="0"/>
        <v>0.32336204947805613</v>
      </c>
      <c r="Q60" s="2">
        <f t="shared" si="1"/>
        <v>0.10906083310559811</v>
      </c>
      <c r="R60" s="2" t="str">
        <f>IF(Global_Household_Financial_Dyna[[#This Row],[Vs country_Average]]&lt;-0.2, "Underperformer", IF(Global_Household_Financial_Dyna[[#This Row],[Vs country_Average]]&gt;0.2, "Outperformer", "Normal"))</f>
        <v>Normal</v>
      </c>
      <c r="S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3059.5</v>
      </c>
      <c r="T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3059.5</v>
      </c>
      <c r="U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3059.5</v>
      </c>
      <c r="V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3059.5</v>
      </c>
    </row>
    <row r="61" spans="1:22" x14ac:dyDescent="0.3">
      <c r="A61">
        <v>60</v>
      </c>
      <c r="B61" t="s">
        <v>10</v>
      </c>
      <c r="C61" t="s">
        <v>11</v>
      </c>
      <c r="D61">
        <v>7</v>
      </c>
      <c r="E61">
        <v>1</v>
      </c>
      <c r="F61">
        <v>794.82</v>
      </c>
      <c r="G61">
        <v>794.82</v>
      </c>
      <c r="H61">
        <v>79.48</v>
      </c>
      <c r="I61">
        <v>754.28</v>
      </c>
      <c r="J61">
        <v>-38.950000000000003</v>
      </c>
      <c r="K61">
        <f>Global_Household_Financial_Dyna[[#This Row],[Total_Household_Income]]-Global_Household_Financial_Dyna[[#This Row],[Estimated_Taxes]]</f>
        <v>715.34</v>
      </c>
      <c r="L61" s="1">
        <f>Global_Household_Financial_Dyna[[#This Row],[Monthly_Savings]]/Global_Household_Financial_Dyna[[#This Row],[Net Income]]</f>
        <v>-5.444963234266223E-2</v>
      </c>
      <c r="M61" s="2">
        <f>Global_Household_Financial_Dyna[[#This Row],[Monthly_Expenses]]/Global_Household_Financial_Dyna[[#This Row],[Net Income]]</f>
        <v>1.0544356529762071</v>
      </c>
      <c r="N61" t="str">
        <f>IF(Global_Household_Financial_Dyna[[#This Row],[Monthly_Savings]]&lt;0,"High Risk", IF(Global_Household_Financial_Dyna[[#This Row],[Savings Rate%]]&lt;0.1, "Medium", "Safe"))</f>
        <v>High Risk</v>
      </c>
      <c r="O61">
        <f>Global_Household_Financial_Dyna[[#This Row],[Total_Household_Income]]/Global_Household_Financial_Dyna[[#This Row],[Family_Size]]</f>
        <v>113.5457142857143</v>
      </c>
      <c r="P61" s="2">
        <f t="shared" si="0"/>
        <v>0.42077341556833553</v>
      </c>
      <c r="Q61" s="2">
        <f t="shared" si="1"/>
        <v>-0.47522304791099779</v>
      </c>
      <c r="R61" s="2" t="str">
        <f>IF(Global_Household_Financial_Dyna[[#This Row],[Vs country_Average]]&lt;-0.2, "Underperformer", IF(Global_Household_Financial_Dyna[[#This Row],[Vs country_Average]]&gt;0.2, "Outperformer", "Normal"))</f>
        <v>Underperformer</v>
      </c>
      <c r="S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-1.2359999999999971</v>
      </c>
      <c r="T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36.478000000000009</v>
      </c>
      <c r="U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74.191999999999993</v>
      </c>
      <c r="V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111.90600000000002</v>
      </c>
    </row>
    <row r="62" spans="1:22" x14ac:dyDescent="0.3">
      <c r="A62">
        <v>61</v>
      </c>
      <c r="B62" t="s">
        <v>10</v>
      </c>
      <c r="C62" t="s">
        <v>22</v>
      </c>
      <c r="D62">
        <v>1</v>
      </c>
      <c r="E62">
        <v>1</v>
      </c>
      <c r="F62">
        <v>784.54</v>
      </c>
      <c r="G62">
        <v>784.54</v>
      </c>
      <c r="H62">
        <v>78.45</v>
      </c>
      <c r="I62">
        <v>231.11</v>
      </c>
      <c r="J62">
        <v>474.97</v>
      </c>
      <c r="K62">
        <f>Global_Household_Financial_Dyna[[#This Row],[Total_Household_Income]]-Global_Household_Financial_Dyna[[#This Row],[Estimated_Taxes]]</f>
        <v>706.08999999999992</v>
      </c>
      <c r="L62" s="1">
        <f>Global_Household_Financial_Dyna[[#This Row],[Monthly_Savings]]/Global_Household_Financial_Dyna[[#This Row],[Net Income]]</f>
        <v>0.67267628772536092</v>
      </c>
      <c r="M62" s="2">
        <f>Global_Household_Financial_Dyna[[#This Row],[Monthly_Expenses]]/Global_Household_Financial_Dyna[[#This Row],[Net Income]]</f>
        <v>0.3273095497741082</v>
      </c>
      <c r="N62" t="str">
        <f>IF(Global_Household_Financial_Dyna[[#This Row],[Monthly_Savings]]&lt;0,"High Risk", IF(Global_Household_Financial_Dyna[[#This Row],[Savings Rate%]]&lt;0.1, "Medium", "Safe"))</f>
        <v>Safe</v>
      </c>
      <c r="O62">
        <f>Global_Household_Financial_Dyna[[#This Row],[Total_Household_Income]]/Global_Household_Financial_Dyna[[#This Row],[Family_Size]]</f>
        <v>784.54</v>
      </c>
      <c r="P62" s="2">
        <f t="shared" si="0"/>
        <v>0.42077341556833553</v>
      </c>
      <c r="Q62" s="2">
        <f t="shared" si="1"/>
        <v>0.25190287215702539</v>
      </c>
      <c r="R62" s="2" t="str">
        <f>IF(Global_Household_Financial_Dyna[[#This Row],[Vs country_Average]]&lt;-0.2, "Underperformer", IF(Global_Household_Financial_Dyna[[#This Row],[Vs country_Average]]&gt;0.2, "Outperformer", "Normal"))</f>
        <v>Outperformer</v>
      </c>
      <c r="S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474.97</v>
      </c>
      <c r="T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474.97</v>
      </c>
      <c r="U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474.97</v>
      </c>
      <c r="V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474.97</v>
      </c>
    </row>
    <row r="63" spans="1:22" x14ac:dyDescent="0.3">
      <c r="A63">
        <v>62</v>
      </c>
      <c r="B63" t="s">
        <v>10</v>
      </c>
      <c r="C63" t="s">
        <v>11</v>
      </c>
      <c r="D63">
        <v>4</v>
      </c>
      <c r="E63">
        <v>3</v>
      </c>
      <c r="F63">
        <v>557.28</v>
      </c>
      <c r="G63">
        <v>1346.29</v>
      </c>
      <c r="H63">
        <v>134.63</v>
      </c>
      <c r="I63">
        <v>536.61</v>
      </c>
      <c r="J63">
        <v>675.05</v>
      </c>
      <c r="K63">
        <f>Global_Household_Financial_Dyna[[#This Row],[Total_Household_Income]]-Global_Household_Financial_Dyna[[#This Row],[Estimated_Taxes]]</f>
        <v>1211.6599999999999</v>
      </c>
      <c r="L63" s="1">
        <f>Global_Household_Financial_Dyna[[#This Row],[Monthly_Savings]]/Global_Household_Financial_Dyna[[#This Row],[Net Income]]</f>
        <v>0.55712823729429051</v>
      </c>
      <c r="M63" s="2">
        <f>Global_Household_Financial_Dyna[[#This Row],[Monthly_Expenses]]/Global_Household_Financial_Dyna[[#This Row],[Net Income]]</f>
        <v>0.4428717627057096</v>
      </c>
      <c r="N63" t="str">
        <f>IF(Global_Household_Financial_Dyna[[#This Row],[Monthly_Savings]]&lt;0,"High Risk", IF(Global_Household_Financial_Dyna[[#This Row],[Savings Rate%]]&lt;0.1, "Medium", "Safe"))</f>
        <v>Safe</v>
      </c>
      <c r="O63">
        <f>Global_Household_Financial_Dyna[[#This Row],[Total_Household_Income]]/Global_Household_Financial_Dyna[[#This Row],[Family_Size]]</f>
        <v>336.57249999999999</v>
      </c>
      <c r="P63" s="2">
        <f t="shared" si="0"/>
        <v>0.42077341556833553</v>
      </c>
      <c r="Q63" s="2">
        <f t="shared" si="1"/>
        <v>0.13635482172595498</v>
      </c>
      <c r="R63" s="2" t="str">
        <f>IF(Global_Household_Financial_Dyna[[#This Row],[Vs country_Average]]&lt;-0.2, "Underperformer", IF(Global_Household_Financial_Dyna[[#This Row],[Vs country_Average]]&gt;0.2, "Outperformer", "Normal"))</f>
        <v>Normal</v>
      </c>
      <c r="S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675.05</v>
      </c>
      <c r="T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675.05</v>
      </c>
      <c r="U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675.05</v>
      </c>
      <c r="V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675.05</v>
      </c>
    </row>
    <row r="64" spans="1:22" x14ac:dyDescent="0.3">
      <c r="A64">
        <v>63</v>
      </c>
      <c r="B64" t="s">
        <v>14</v>
      </c>
      <c r="C64" t="s">
        <v>15</v>
      </c>
      <c r="D64">
        <v>7</v>
      </c>
      <c r="E64">
        <v>1</v>
      </c>
      <c r="F64">
        <v>2945.95</v>
      </c>
      <c r="G64">
        <v>2945.95</v>
      </c>
      <c r="H64">
        <v>441.89</v>
      </c>
      <c r="I64">
        <v>1483.16</v>
      </c>
      <c r="J64">
        <v>1020.89</v>
      </c>
      <c r="K64">
        <f>Global_Household_Financial_Dyna[[#This Row],[Total_Household_Income]]-Global_Household_Financial_Dyna[[#This Row],[Estimated_Taxes]]</f>
        <v>2504.06</v>
      </c>
      <c r="L64" s="1">
        <f>Global_Household_Financial_Dyna[[#This Row],[Monthly_Savings]]/Global_Household_Financial_Dyna[[#This Row],[Net Income]]</f>
        <v>0.40769390509812065</v>
      </c>
      <c r="M64" s="2">
        <f>Global_Household_Financial_Dyna[[#This Row],[Monthly_Expenses]]/Global_Household_Financial_Dyna[[#This Row],[Net Income]]</f>
        <v>0.59230210138734696</v>
      </c>
      <c r="N64" t="str">
        <f>IF(Global_Household_Financial_Dyna[[#This Row],[Monthly_Savings]]&lt;0,"High Risk", IF(Global_Household_Financial_Dyna[[#This Row],[Savings Rate%]]&lt;0.1, "Medium", "Safe"))</f>
        <v>Safe</v>
      </c>
      <c r="O64">
        <f>Global_Household_Financial_Dyna[[#This Row],[Total_Household_Income]]/Global_Household_Financial_Dyna[[#This Row],[Family_Size]]</f>
        <v>420.84999999999997</v>
      </c>
      <c r="P64" s="2">
        <f t="shared" si="0"/>
        <v>0.39788995363055785</v>
      </c>
      <c r="Q64" s="2">
        <f t="shared" si="1"/>
        <v>9.8039514675627992E-3</v>
      </c>
      <c r="R64" s="2" t="str">
        <f>IF(Global_Household_Financial_Dyna[[#This Row],[Vs country_Average]]&lt;-0.2, "Underperformer", IF(Global_Household_Financial_Dyna[[#This Row],[Vs country_Average]]&gt;0.2, "Outperformer", "Normal"))</f>
        <v>Normal</v>
      </c>
      <c r="S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1020.89</v>
      </c>
      <c r="T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1020.89</v>
      </c>
      <c r="U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1020.89</v>
      </c>
      <c r="V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1020.89</v>
      </c>
    </row>
    <row r="65" spans="1:22" x14ac:dyDescent="0.3">
      <c r="A65">
        <v>64</v>
      </c>
      <c r="B65" t="s">
        <v>10</v>
      </c>
      <c r="C65" t="s">
        <v>22</v>
      </c>
      <c r="D65">
        <v>7</v>
      </c>
      <c r="E65">
        <v>3</v>
      </c>
      <c r="F65">
        <v>472.99</v>
      </c>
      <c r="G65">
        <v>1129.9000000000001</v>
      </c>
      <c r="H65">
        <v>112.99</v>
      </c>
      <c r="I65">
        <v>712.25</v>
      </c>
      <c r="J65">
        <v>304.66000000000003</v>
      </c>
      <c r="K65">
        <f>Global_Household_Financial_Dyna[[#This Row],[Total_Household_Income]]-Global_Household_Financial_Dyna[[#This Row],[Estimated_Taxes]]</f>
        <v>1016.9100000000001</v>
      </c>
      <c r="L65" s="1">
        <f>Global_Household_Financial_Dyna[[#This Row],[Monthly_Savings]]/Global_Household_Financial_Dyna[[#This Row],[Net Income]]</f>
        <v>0.29959386769723967</v>
      </c>
      <c r="M65" s="2">
        <f>Global_Household_Financial_Dyna[[#This Row],[Monthly_Expenses]]/Global_Household_Financial_Dyna[[#This Row],[Net Income]]</f>
        <v>0.70040613230276028</v>
      </c>
      <c r="N65" t="str">
        <f>IF(Global_Household_Financial_Dyna[[#This Row],[Monthly_Savings]]&lt;0,"High Risk", IF(Global_Household_Financial_Dyna[[#This Row],[Savings Rate%]]&lt;0.1, "Medium", "Safe"))</f>
        <v>Safe</v>
      </c>
      <c r="O65">
        <f>Global_Household_Financial_Dyna[[#This Row],[Total_Household_Income]]/Global_Household_Financial_Dyna[[#This Row],[Family_Size]]</f>
        <v>161.41428571428574</v>
      </c>
      <c r="P65" s="2">
        <f t="shared" si="0"/>
        <v>0.42077341556833553</v>
      </c>
      <c r="Q65" s="2">
        <f t="shared" si="1"/>
        <v>-0.12117954787109586</v>
      </c>
      <c r="R65" s="2" t="str">
        <f>IF(Global_Household_Financial_Dyna[[#This Row],[Vs country_Average]]&lt;-0.2, "Underperformer", IF(Global_Household_Financial_Dyna[[#This Row],[Vs country_Average]]&gt;0.2, "Outperformer", "Normal"))</f>
        <v>Normal</v>
      </c>
      <c r="S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304.66000000000003</v>
      </c>
      <c r="T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304.66000000000003</v>
      </c>
      <c r="U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304.66000000000003</v>
      </c>
      <c r="V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304.66000000000003</v>
      </c>
    </row>
    <row r="66" spans="1:22" x14ac:dyDescent="0.3">
      <c r="A66">
        <v>65</v>
      </c>
      <c r="B66" t="s">
        <v>10</v>
      </c>
      <c r="C66" t="s">
        <v>22</v>
      </c>
      <c r="D66">
        <v>8</v>
      </c>
      <c r="E66">
        <v>3</v>
      </c>
      <c r="F66">
        <v>1484.08</v>
      </c>
      <c r="G66">
        <v>2785.4</v>
      </c>
      <c r="H66">
        <v>278.54000000000002</v>
      </c>
      <c r="I66">
        <v>996.94</v>
      </c>
      <c r="J66">
        <v>1509.92</v>
      </c>
      <c r="K66">
        <f>Global_Household_Financial_Dyna[[#This Row],[Total_Household_Income]]-Global_Household_Financial_Dyna[[#This Row],[Estimated_Taxes]]</f>
        <v>2506.86</v>
      </c>
      <c r="L66" s="1">
        <f>Global_Household_Financial_Dyna[[#This Row],[Monthly_Savings]]/Global_Household_Financial_Dyna[[#This Row],[Net Income]]</f>
        <v>0.6023152469623354</v>
      </c>
      <c r="M66" s="2">
        <f>Global_Household_Financial_Dyna[[#This Row],[Monthly_Expenses]]/Global_Household_Financial_Dyna[[#This Row],[Net Income]]</f>
        <v>0.39768475303766465</v>
      </c>
      <c r="N66" t="str">
        <f>IF(Global_Household_Financial_Dyna[[#This Row],[Monthly_Savings]]&lt;0,"High Risk", IF(Global_Household_Financial_Dyna[[#This Row],[Savings Rate%]]&lt;0.1, "Medium", "Safe"))</f>
        <v>Safe</v>
      </c>
      <c r="O66">
        <f>Global_Household_Financial_Dyna[[#This Row],[Total_Household_Income]]/Global_Household_Financial_Dyna[[#This Row],[Family_Size]]</f>
        <v>348.17500000000001</v>
      </c>
      <c r="P66" s="2">
        <f t="shared" ref="P66:P129" si="2">AVERAGEIF($B$2:$B$4986,$B66,$L$2:$L$4986)</f>
        <v>0.42077341556833553</v>
      </c>
      <c r="Q66" s="2">
        <f t="shared" ref="Q66:Q129" si="3">L66-P66</f>
        <v>0.18154183139399988</v>
      </c>
      <c r="R66" s="2" t="str">
        <f>IF(Global_Household_Financial_Dyna[[#This Row],[Vs country_Average]]&lt;-0.2, "Underperformer", IF(Global_Household_Financial_Dyna[[#This Row],[Vs country_Average]]&gt;0.2, "Outperformer", "Normal"))</f>
        <v>Normal</v>
      </c>
      <c r="S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1509.92</v>
      </c>
      <c r="T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1509.92</v>
      </c>
      <c r="U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1509.92</v>
      </c>
      <c r="V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1509.92</v>
      </c>
    </row>
    <row r="67" spans="1:22" x14ac:dyDescent="0.3">
      <c r="A67">
        <v>66</v>
      </c>
      <c r="B67" t="s">
        <v>16</v>
      </c>
      <c r="C67" t="s">
        <v>17</v>
      </c>
      <c r="D67">
        <v>5</v>
      </c>
      <c r="E67">
        <v>3</v>
      </c>
      <c r="F67">
        <v>3189.27</v>
      </c>
      <c r="G67">
        <v>6814.53</v>
      </c>
      <c r="H67">
        <v>2385.09</v>
      </c>
      <c r="I67">
        <v>2897.85</v>
      </c>
      <c r="J67">
        <v>1531.59</v>
      </c>
      <c r="K67">
        <f>Global_Household_Financial_Dyna[[#This Row],[Total_Household_Income]]-Global_Household_Financial_Dyna[[#This Row],[Estimated_Taxes]]</f>
        <v>4429.4399999999996</v>
      </c>
      <c r="L67" s="1">
        <f>Global_Household_Financial_Dyna[[#This Row],[Monthly_Savings]]/Global_Household_Financial_Dyna[[#This Row],[Net Income]]</f>
        <v>0.34577508669267448</v>
      </c>
      <c r="M67" s="2">
        <f>Global_Household_Financial_Dyna[[#This Row],[Monthly_Expenses]]/Global_Household_Financial_Dyna[[#This Row],[Net Income]]</f>
        <v>0.65422491330732557</v>
      </c>
      <c r="N67" t="str">
        <f>IF(Global_Household_Financial_Dyna[[#This Row],[Monthly_Savings]]&lt;0,"High Risk", IF(Global_Household_Financial_Dyna[[#This Row],[Savings Rate%]]&lt;0.1, "Medium", "Safe"))</f>
        <v>Safe</v>
      </c>
      <c r="O67">
        <f>Global_Household_Financial_Dyna[[#This Row],[Total_Household_Income]]/Global_Household_Financial_Dyna[[#This Row],[Family_Size]]</f>
        <v>1362.9059999999999</v>
      </c>
      <c r="P67" s="2">
        <f t="shared" si="2"/>
        <v>0.15879799892000862</v>
      </c>
      <c r="Q67" s="2">
        <f t="shared" si="3"/>
        <v>0.18697708777266586</v>
      </c>
      <c r="R67" s="2" t="str">
        <f>IF(Global_Household_Financial_Dyna[[#This Row],[Vs country_Average]]&lt;-0.2, "Underperformer", IF(Global_Household_Financial_Dyna[[#This Row],[Vs country_Average]]&gt;0.2, "Outperformer", "Normal"))</f>
        <v>Normal</v>
      </c>
      <c r="S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1531.59</v>
      </c>
      <c r="T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1531.59</v>
      </c>
      <c r="U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1531.59</v>
      </c>
      <c r="V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1531.59</v>
      </c>
    </row>
    <row r="68" spans="1:22" x14ac:dyDescent="0.3">
      <c r="A68">
        <v>67</v>
      </c>
      <c r="B68" t="s">
        <v>18</v>
      </c>
      <c r="C68" t="s">
        <v>20</v>
      </c>
      <c r="D68">
        <v>3</v>
      </c>
      <c r="E68">
        <v>3</v>
      </c>
      <c r="F68">
        <v>4462.33</v>
      </c>
      <c r="G68">
        <v>10160.36</v>
      </c>
      <c r="H68">
        <v>2743.3</v>
      </c>
      <c r="I68">
        <v>2896.14</v>
      </c>
      <c r="J68">
        <v>4520.93</v>
      </c>
      <c r="K68">
        <f>Global_Household_Financial_Dyna[[#This Row],[Total_Household_Income]]-Global_Household_Financial_Dyna[[#This Row],[Estimated_Taxes]]</f>
        <v>7417.06</v>
      </c>
      <c r="L68" s="1">
        <f>Global_Household_Financial_Dyna[[#This Row],[Monthly_Savings]]/Global_Household_Financial_Dyna[[#This Row],[Net Income]]</f>
        <v>0.60953126980232064</v>
      </c>
      <c r="M68" s="2">
        <f>Global_Household_Financial_Dyna[[#This Row],[Monthly_Expenses]]/Global_Household_Financial_Dyna[[#This Row],[Net Income]]</f>
        <v>0.3904700784407838</v>
      </c>
      <c r="N68" t="str">
        <f>IF(Global_Household_Financial_Dyna[[#This Row],[Monthly_Savings]]&lt;0,"High Risk", IF(Global_Household_Financial_Dyna[[#This Row],[Savings Rate%]]&lt;0.1, "Medium", "Safe"))</f>
        <v>Safe</v>
      </c>
      <c r="O68">
        <f>Global_Household_Financial_Dyna[[#This Row],[Total_Household_Income]]/Global_Household_Financial_Dyna[[#This Row],[Family_Size]]</f>
        <v>3386.7866666666669</v>
      </c>
      <c r="P68" s="2">
        <f t="shared" si="2"/>
        <v>0.32336204947805613</v>
      </c>
      <c r="Q68" s="2">
        <f t="shared" si="3"/>
        <v>0.28616922032426451</v>
      </c>
      <c r="R68" s="2" t="str">
        <f>IF(Global_Household_Financial_Dyna[[#This Row],[Vs country_Average]]&lt;-0.2, "Underperformer", IF(Global_Household_Financial_Dyna[[#This Row],[Vs country_Average]]&gt;0.2, "Outperformer", "Normal"))</f>
        <v>Outperformer</v>
      </c>
      <c r="S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4520.93</v>
      </c>
      <c r="T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4520.93</v>
      </c>
      <c r="U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4520.93</v>
      </c>
      <c r="V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4520.93</v>
      </c>
    </row>
    <row r="69" spans="1:22" x14ac:dyDescent="0.3">
      <c r="A69">
        <v>68</v>
      </c>
      <c r="B69" t="s">
        <v>14</v>
      </c>
      <c r="C69" t="s">
        <v>15</v>
      </c>
      <c r="D69">
        <v>1</v>
      </c>
      <c r="E69">
        <v>1</v>
      </c>
      <c r="F69">
        <v>2242.61</v>
      </c>
      <c r="G69">
        <v>2242.61</v>
      </c>
      <c r="H69">
        <v>336.39</v>
      </c>
      <c r="I69">
        <v>671.38</v>
      </c>
      <c r="J69">
        <v>1234.8399999999999</v>
      </c>
      <c r="K69">
        <f>Global_Household_Financial_Dyna[[#This Row],[Total_Household_Income]]-Global_Household_Financial_Dyna[[#This Row],[Estimated_Taxes]]</f>
        <v>1906.2200000000003</v>
      </c>
      <c r="L69" s="1">
        <f>Global_Household_Financial_Dyna[[#This Row],[Monthly_Savings]]/Global_Household_Financial_Dyna[[#This Row],[Net Income]]</f>
        <v>0.64779511284112001</v>
      </c>
      <c r="M69" s="2">
        <f>Global_Household_Financial_Dyna[[#This Row],[Monthly_Expenses]]/Global_Household_Financial_Dyna[[#This Row],[Net Income]]</f>
        <v>0.35220488715887982</v>
      </c>
      <c r="N69" t="str">
        <f>IF(Global_Household_Financial_Dyna[[#This Row],[Monthly_Savings]]&lt;0,"High Risk", IF(Global_Household_Financial_Dyna[[#This Row],[Savings Rate%]]&lt;0.1, "Medium", "Safe"))</f>
        <v>Safe</v>
      </c>
      <c r="O69">
        <f>Global_Household_Financial_Dyna[[#This Row],[Total_Household_Income]]/Global_Household_Financial_Dyna[[#This Row],[Family_Size]]</f>
        <v>2242.61</v>
      </c>
      <c r="P69" s="2">
        <f t="shared" si="2"/>
        <v>0.39788995363055785</v>
      </c>
      <c r="Q69" s="2">
        <f t="shared" si="3"/>
        <v>0.24990515921056217</v>
      </c>
      <c r="R69" s="2" t="str">
        <f>IF(Global_Household_Financial_Dyna[[#This Row],[Vs country_Average]]&lt;-0.2, "Underperformer", IF(Global_Household_Financial_Dyna[[#This Row],[Vs country_Average]]&gt;0.2, "Outperformer", "Normal"))</f>
        <v>Outperformer</v>
      </c>
      <c r="S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1234.8399999999999</v>
      </c>
      <c r="T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1234.8399999999999</v>
      </c>
      <c r="U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1234.8399999999999</v>
      </c>
      <c r="V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1234.8399999999999</v>
      </c>
    </row>
    <row r="70" spans="1:22" x14ac:dyDescent="0.3">
      <c r="A70">
        <v>69</v>
      </c>
      <c r="B70" t="s">
        <v>18</v>
      </c>
      <c r="C70" t="s">
        <v>20</v>
      </c>
      <c r="D70">
        <v>1</v>
      </c>
      <c r="E70">
        <v>1</v>
      </c>
      <c r="F70">
        <v>3700.59</v>
      </c>
      <c r="G70">
        <v>3700.59</v>
      </c>
      <c r="H70">
        <v>814.13</v>
      </c>
      <c r="I70">
        <v>1717.02</v>
      </c>
      <c r="J70">
        <v>1169.44</v>
      </c>
      <c r="K70">
        <f>Global_Household_Financial_Dyna[[#This Row],[Total_Household_Income]]-Global_Household_Financial_Dyna[[#This Row],[Estimated_Taxes]]</f>
        <v>2886.46</v>
      </c>
      <c r="L70" s="1">
        <f>Global_Household_Financial_Dyna[[#This Row],[Monthly_Savings]]/Global_Household_Financial_Dyna[[#This Row],[Net Income]]</f>
        <v>0.40514678880012195</v>
      </c>
      <c r="M70" s="2">
        <f>Global_Household_Financial_Dyna[[#This Row],[Monthly_Expenses]]/Global_Household_Financial_Dyna[[#This Row],[Net Income]]</f>
        <v>0.594853211199878</v>
      </c>
      <c r="N70" t="str">
        <f>IF(Global_Household_Financial_Dyna[[#This Row],[Monthly_Savings]]&lt;0,"High Risk", IF(Global_Household_Financial_Dyna[[#This Row],[Savings Rate%]]&lt;0.1, "Medium", "Safe"))</f>
        <v>Safe</v>
      </c>
      <c r="O70">
        <f>Global_Household_Financial_Dyna[[#This Row],[Total_Household_Income]]/Global_Household_Financial_Dyna[[#This Row],[Family_Size]]</f>
        <v>3700.59</v>
      </c>
      <c r="P70" s="2">
        <f t="shared" si="2"/>
        <v>0.32336204947805613</v>
      </c>
      <c r="Q70" s="2">
        <f t="shared" si="3"/>
        <v>8.1784739322065814E-2</v>
      </c>
      <c r="R70" s="2" t="str">
        <f>IF(Global_Household_Financial_Dyna[[#This Row],[Vs country_Average]]&lt;-0.2, "Underperformer", IF(Global_Household_Financial_Dyna[[#This Row],[Vs country_Average]]&gt;0.2, "Outperformer", "Normal"))</f>
        <v>Normal</v>
      </c>
      <c r="S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1169.44</v>
      </c>
      <c r="T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1169.44</v>
      </c>
      <c r="U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1169.44</v>
      </c>
      <c r="V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1169.44</v>
      </c>
    </row>
    <row r="71" spans="1:22" x14ac:dyDescent="0.3">
      <c r="A71">
        <v>70</v>
      </c>
      <c r="B71" t="s">
        <v>12</v>
      </c>
      <c r="C71" t="s">
        <v>13</v>
      </c>
      <c r="D71">
        <v>2</v>
      </c>
      <c r="E71">
        <v>2</v>
      </c>
      <c r="F71">
        <v>4298.96</v>
      </c>
      <c r="G71">
        <v>5905.99</v>
      </c>
      <c r="H71">
        <v>1476.5</v>
      </c>
      <c r="I71">
        <v>2572.6799999999998</v>
      </c>
      <c r="J71">
        <v>1856.81</v>
      </c>
      <c r="K71">
        <f>Global_Household_Financial_Dyna[[#This Row],[Total_Household_Income]]-Global_Household_Financial_Dyna[[#This Row],[Estimated_Taxes]]</f>
        <v>4429.49</v>
      </c>
      <c r="L71" s="1">
        <f>Global_Household_Financial_Dyna[[#This Row],[Monthly_Savings]]/Global_Household_Financial_Dyna[[#This Row],[Net Income]]</f>
        <v>0.41919272873400776</v>
      </c>
      <c r="M71" s="2">
        <f>Global_Household_Financial_Dyna[[#This Row],[Monthly_Expenses]]/Global_Household_Financial_Dyna[[#This Row],[Net Income]]</f>
        <v>0.58080727126599219</v>
      </c>
      <c r="N71" t="str">
        <f>IF(Global_Household_Financial_Dyna[[#This Row],[Monthly_Savings]]&lt;0,"High Risk", IF(Global_Household_Financial_Dyna[[#This Row],[Savings Rate%]]&lt;0.1, "Medium", "Safe"))</f>
        <v>Safe</v>
      </c>
      <c r="O71">
        <f>Global_Household_Financial_Dyna[[#This Row],[Total_Household_Income]]/Global_Household_Financial_Dyna[[#This Row],[Family_Size]]</f>
        <v>2952.9949999999999</v>
      </c>
      <c r="P71" s="2">
        <f t="shared" si="2"/>
        <v>0.30718716818024266</v>
      </c>
      <c r="Q71" s="2">
        <f t="shared" si="3"/>
        <v>0.11200556055376509</v>
      </c>
      <c r="R71" s="2" t="str">
        <f>IF(Global_Household_Financial_Dyna[[#This Row],[Vs country_Average]]&lt;-0.2, "Underperformer", IF(Global_Household_Financial_Dyna[[#This Row],[Vs country_Average]]&gt;0.2, "Outperformer", "Normal"))</f>
        <v>Normal</v>
      </c>
      <c r="S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1856.81</v>
      </c>
      <c r="T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1856.81</v>
      </c>
      <c r="U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1856.81</v>
      </c>
      <c r="V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1856.81</v>
      </c>
    </row>
    <row r="72" spans="1:22" x14ac:dyDescent="0.3">
      <c r="A72">
        <v>71</v>
      </c>
      <c r="B72" t="s">
        <v>14</v>
      </c>
      <c r="C72" t="s">
        <v>15</v>
      </c>
      <c r="D72">
        <v>5</v>
      </c>
      <c r="E72">
        <v>3</v>
      </c>
      <c r="F72">
        <v>1333.71</v>
      </c>
      <c r="G72">
        <v>2922.69</v>
      </c>
      <c r="H72">
        <v>438.4</v>
      </c>
      <c r="I72">
        <v>1638.51</v>
      </c>
      <c r="J72">
        <v>845.78</v>
      </c>
      <c r="K72">
        <f>Global_Household_Financial_Dyna[[#This Row],[Total_Household_Income]]-Global_Household_Financial_Dyna[[#This Row],[Estimated_Taxes]]</f>
        <v>2484.29</v>
      </c>
      <c r="L72" s="1">
        <f>Global_Household_Financial_Dyna[[#This Row],[Monthly_Savings]]/Global_Household_Financial_Dyna[[#This Row],[Net Income]]</f>
        <v>0.34045139657608409</v>
      </c>
      <c r="M72" s="2">
        <f>Global_Household_Financial_Dyna[[#This Row],[Monthly_Expenses]]/Global_Household_Financial_Dyna[[#This Row],[Net Income]]</f>
        <v>0.65954860342391586</v>
      </c>
      <c r="N72" t="str">
        <f>IF(Global_Household_Financial_Dyna[[#This Row],[Monthly_Savings]]&lt;0,"High Risk", IF(Global_Household_Financial_Dyna[[#This Row],[Savings Rate%]]&lt;0.1, "Medium", "Safe"))</f>
        <v>Safe</v>
      </c>
      <c r="O72">
        <f>Global_Household_Financial_Dyna[[#This Row],[Total_Household_Income]]/Global_Household_Financial_Dyna[[#This Row],[Family_Size]]</f>
        <v>584.53800000000001</v>
      </c>
      <c r="P72" s="2">
        <f t="shared" si="2"/>
        <v>0.39788995363055785</v>
      </c>
      <c r="Q72" s="2">
        <f t="shared" si="3"/>
        <v>-5.743855705447376E-2</v>
      </c>
      <c r="R72" s="2" t="str">
        <f>IF(Global_Household_Financial_Dyna[[#This Row],[Vs country_Average]]&lt;-0.2, "Underperformer", IF(Global_Household_Financial_Dyna[[#This Row],[Vs country_Average]]&gt;0.2, "Outperformer", "Normal"))</f>
        <v>Normal</v>
      </c>
      <c r="S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845.78</v>
      </c>
      <c r="T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845.78</v>
      </c>
      <c r="U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845.78</v>
      </c>
      <c r="V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845.78</v>
      </c>
    </row>
    <row r="73" spans="1:22" x14ac:dyDescent="0.3">
      <c r="A73">
        <v>72</v>
      </c>
      <c r="B73" t="s">
        <v>18</v>
      </c>
      <c r="C73" t="s">
        <v>19</v>
      </c>
      <c r="D73">
        <v>6</v>
      </c>
      <c r="E73">
        <v>3</v>
      </c>
      <c r="F73">
        <v>1653.32</v>
      </c>
      <c r="G73">
        <v>3090.26</v>
      </c>
      <c r="H73">
        <v>679.86</v>
      </c>
      <c r="I73">
        <v>2932.66</v>
      </c>
      <c r="J73">
        <v>-522.25</v>
      </c>
      <c r="K73">
        <f>Global_Household_Financial_Dyna[[#This Row],[Total_Household_Income]]-Global_Household_Financial_Dyna[[#This Row],[Estimated_Taxes]]</f>
        <v>2410.4</v>
      </c>
      <c r="L73" s="1">
        <f>Global_Household_Financial_Dyna[[#This Row],[Monthly_Savings]]/Global_Household_Financial_Dyna[[#This Row],[Net Income]]</f>
        <v>-0.21666528377032857</v>
      </c>
      <c r="M73" s="2">
        <f>Global_Household_Financial_Dyna[[#This Row],[Monthly_Expenses]]/Global_Household_Financial_Dyna[[#This Row],[Net Income]]</f>
        <v>1.2166694324593428</v>
      </c>
      <c r="N73" t="str">
        <f>IF(Global_Household_Financial_Dyna[[#This Row],[Monthly_Savings]]&lt;0,"High Risk", IF(Global_Household_Financial_Dyna[[#This Row],[Savings Rate%]]&lt;0.1, "Medium", "Safe"))</f>
        <v>High Risk</v>
      </c>
      <c r="O73">
        <f>Global_Household_Financial_Dyna[[#This Row],[Total_Household_Income]]/Global_Household_Financial_Dyna[[#This Row],[Family_Size]]</f>
        <v>515.04333333333341</v>
      </c>
      <c r="P73" s="2">
        <f t="shared" si="2"/>
        <v>0.32336204947805613</v>
      </c>
      <c r="Q73" s="2">
        <f t="shared" si="3"/>
        <v>-0.5400273332483847</v>
      </c>
      <c r="R73" s="2" t="str">
        <f>IF(Global_Household_Financial_Dyna[[#This Row],[Vs country_Average]]&lt;-0.2, "Underperformer", IF(Global_Household_Financial_Dyna[[#This Row],[Vs country_Average]]&gt;0.2, "Outperformer", "Normal"))</f>
        <v>Underperformer</v>
      </c>
      <c r="S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-375.61699999999996</v>
      </c>
      <c r="T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-228.98399999999998</v>
      </c>
      <c r="U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-82.350999999999999</v>
      </c>
      <c r="V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64.282000000000039</v>
      </c>
    </row>
    <row r="74" spans="1:22" x14ac:dyDescent="0.3">
      <c r="A74">
        <v>73</v>
      </c>
      <c r="B74" t="s">
        <v>18</v>
      </c>
      <c r="C74" t="s">
        <v>20</v>
      </c>
      <c r="D74">
        <v>3</v>
      </c>
      <c r="E74">
        <v>2</v>
      </c>
      <c r="F74">
        <v>3441.24</v>
      </c>
      <c r="G74">
        <v>5675.38</v>
      </c>
      <c r="H74">
        <v>1248.58</v>
      </c>
      <c r="I74">
        <v>2413.9</v>
      </c>
      <c r="J74">
        <v>2012.9</v>
      </c>
      <c r="K74">
        <f>Global_Household_Financial_Dyna[[#This Row],[Total_Household_Income]]-Global_Household_Financial_Dyna[[#This Row],[Estimated_Taxes]]</f>
        <v>4426.8</v>
      </c>
      <c r="L74" s="1">
        <f>Global_Household_Financial_Dyna[[#This Row],[Monthly_Savings]]/Global_Household_Financial_Dyna[[#This Row],[Net Income]]</f>
        <v>0.45470768952742385</v>
      </c>
      <c r="M74" s="2">
        <f>Global_Household_Financial_Dyna[[#This Row],[Monthly_Expenses]]/Global_Household_Financial_Dyna[[#This Row],[Net Income]]</f>
        <v>0.54529231047257609</v>
      </c>
      <c r="N74" t="str">
        <f>IF(Global_Household_Financial_Dyna[[#This Row],[Monthly_Savings]]&lt;0,"High Risk", IF(Global_Household_Financial_Dyna[[#This Row],[Savings Rate%]]&lt;0.1, "Medium", "Safe"))</f>
        <v>Safe</v>
      </c>
      <c r="O74">
        <f>Global_Household_Financial_Dyna[[#This Row],[Total_Household_Income]]/Global_Household_Financial_Dyna[[#This Row],[Family_Size]]</f>
        <v>1891.7933333333333</v>
      </c>
      <c r="P74" s="2">
        <f t="shared" si="2"/>
        <v>0.32336204947805613</v>
      </c>
      <c r="Q74" s="2">
        <f t="shared" si="3"/>
        <v>0.13134564004936772</v>
      </c>
      <c r="R74" s="2" t="str">
        <f>IF(Global_Household_Financial_Dyna[[#This Row],[Vs country_Average]]&lt;-0.2, "Underperformer", IF(Global_Household_Financial_Dyna[[#This Row],[Vs country_Average]]&gt;0.2, "Outperformer", "Normal"))</f>
        <v>Normal</v>
      </c>
      <c r="S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2012.9</v>
      </c>
      <c r="T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2012.9</v>
      </c>
      <c r="U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2012.9</v>
      </c>
      <c r="V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2012.9</v>
      </c>
    </row>
    <row r="75" spans="1:22" x14ac:dyDescent="0.3">
      <c r="A75">
        <v>74</v>
      </c>
      <c r="B75" t="s">
        <v>14</v>
      </c>
      <c r="C75" t="s">
        <v>15</v>
      </c>
      <c r="D75">
        <v>4</v>
      </c>
      <c r="E75">
        <v>2</v>
      </c>
      <c r="F75">
        <v>972.15</v>
      </c>
      <c r="G75">
        <v>1434.74</v>
      </c>
      <c r="H75">
        <v>215.21</v>
      </c>
      <c r="I75">
        <v>1041.28</v>
      </c>
      <c r="J75">
        <v>178.25</v>
      </c>
      <c r="K75">
        <f>Global_Household_Financial_Dyna[[#This Row],[Total_Household_Income]]-Global_Household_Financial_Dyna[[#This Row],[Estimated_Taxes]]</f>
        <v>1219.53</v>
      </c>
      <c r="L75" s="1">
        <f>Global_Household_Financial_Dyna[[#This Row],[Monthly_Savings]]/Global_Household_Financial_Dyna[[#This Row],[Net Income]]</f>
        <v>0.14616286602215608</v>
      </c>
      <c r="M75" s="2">
        <f>Global_Household_Financial_Dyna[[#This Row],[Monthly_Expenses]]/Global_Household_Financial_Dyna[[#This Row],[Net Income]]</f>
        <v>0.85383713397784389</v>
      </c>
      <c r="N75" t="str">
        <f>IF(Global_Household_Financial_Dyna[[#This Row],[Monthly_Savings]]&lt;0,"High Risk", IF(Global_Household_Financial_Dyna[[#This Row],[Savings Rate%]]&lt;0.1, "Medium", "Safe"))</f>
        <v>Safe</v>
      </c>
      <c r="O75">
        <f>Global_Household_Financial_Dyna[[#This Row],[Total_Household_Income]]/Global_Household_Financial_Dyna[[#This Row],[Family_Size]]</f>
        <v>358.685</v>
      </c>
      <c r="P75" s="2">
        <f t="shared" si="2"/>
        <v>0.39788995363055785</v>
      </c>
      <c r="Q75" s="2">
        <f t="shared" si="3"/>
        <v>-0.25172708760840179</v>
      </c>
      <c r="R75" s="2" t="str">
        <f>IF(Global_Household_Financial_Dyna[[#This Row],[Vs country_Average]]&lt;-0.2, "Underperformer", IF(Global_Household_Financial_Dyna[[#This Row],[Vs country_Average]]&gt;0.2, "Outperformer", "Normal"))</f>
        <v>Underperformer</v>
      </c>
      <c r="S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178.25</v>
      </c>
      <c r="T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178.25</v>
      </c>
      <c r="U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178.25</v>
      </c>
      <c r="V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178.25</v>
      </c>
    </row>
    <row r="76" spans="1:22" x14ac:dyDescent="0.3">
      <c r="A76">
        <v>75</v>
      </c>
      <c r="B76" t="s">
        <v>14</v>
      </c>
      <c r="C76" t="s">
        <v>15</v>
      </c>
      <c r="D76">
        <v>2</v>
      </c>
      <c r="E76">
        <v>2</v>
      </c>
      <c r="F76">
        <v>2203.89</v>
      </c>
      <c r="G76">
        <v>3733.23</v>
      </c>
      <c r="H76">
        <v>559.99</v>
      </c>
      <c r="I76">
        <v>885.13</v>
      </c>
      <c r="J76">
        <v>2288.12</v>
      </c>
      <c r="K76">
        <f>Global_Household_Financial_Dyna[[#This Row],[Total_Household_Income]]-Global_Household_Financial_Dyna[[#This Row],[Estimated_Taxes]]</f>
        <v>3173.24</v>
      </c>
      <c r="L76" s="1">
        <f>Global_Household_Financial_Dyna[[#This Row],[Monthly_Savings]]/Global_Household_Financial_Dyna[[#This Row],[Net Income]]</f>
        <v>0.72106742635287591</v>
      </c>
      <c r="M76" s="2">
        <f>Global_Household_Financial_Dyna[[#This Row],[Monthly_Expenses]]/Global_Household_Financial_Dyna[[#This Row],[Net Income]]</f>
        <v>0.27893572500031516</v>
      </c>
      <c r="N76" t="str">
        <f>IF(Global_Household_Financial_Dyna[[#This Row],[Monthly_Savings]]&lt;0,"High Risk", IF(Global_Household_Financial_Dyna[[#This Row],[Savings Rate%]]&lt;0.1, "Medium", "Safe"))</f>
        <v>Safe</v>
      </c>
      <c r="O76">
        <f>Global_Household_Financial_Dyna[[#This Row],[Total_Household_Income]]/Global_Household_Financial_Dyna[[#This Row],[Family_Size]]</f>
        <v>1866.615</v>
      </c>
      <c r="P76" s="2">
        <f t="shared" si="2"/>
        <v>0.39788995363055785</v>
      </c>
      <c r="Q76" s="2">
        <f t="shared" si="3"/>
        <v>0.32317747272231806</v>
      </c>
      <c r="R76" s="2" t="str">
        <f>IF(Global_Household_Financial_Dyna[[#This Row],[Vs country_Average]]&lt;-0.2, "Underperformer", IF(Global_Household_Financial_Dyna[[#This Row],[Vs country_Average]]&gt;0.2, "Outperformer", "Normal"))</f>
        <v>Outperformer</v>
      </c>
      <c r="S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2288.12</v>
      </c>
      <c r="T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2288.12</v>
      </c>
      <c r="U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2288.12</v>
      </c>
      <c r="V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2288.12</v>
      </c>
    </row>
    <row r="77" spans="1:22" x14ac:dyDescent="0.3">
      <c r="A77">
        <v>76</v>
      </c>
      <c r="B77" t="s">
        <v>14</v>
      </c>
      <c r="C77" t="s">
        <v>15</v>
      </c>
      <c r="D77">
        <v>8</v>
      </c>
      <c r="E77">
        <v>3</v>
      </c>
      <c r="F77">
        <v>1790.83</v>
      </c>
      <c r="G77">
        <v>3811.49</v>
      </c>
      <c r="H77">
        <v>571.72</v>
      </c>
      <c r="I77">
        <v>1886.51</v>
      </c>
      <c r="J77">
        <v>1353.25</v>
      </c>
      <c r="K77">
        <f>Global_Household_Financial_Dyna[[#This Row],[Total_Household_Income]]-Global_Household_Financial_Dyna[[#This Row],[Estimated_Taxes]]</f>
        <v>3239.7699999999995</v>
      </c>
      <c r="L77" s="1">
        <f>Global_Household_Financial_Dyna[[#This Row],[Monthly_Savings]]/Global_Household_Financial_Dyna[[#This Row],[Net Income]]</f>
        <v>0.41769940458736277</v>
      </c>
      <c r="M77" s="2">
        <f>Global_Household_Financial_Dyna[[#This Row],[Monthly_Expenses]]/Global_Household_Financial_Dyna[[#This Row],[Net Income]]</f>
        <v>0.58229750877377107</v>
      </c>
      <c r="N77" t="str">
        <f>IF(Global_Household_Financial_Dyna[[#This Row],[Monthly_Savings]]&lt;0,"High Risk", IF(Global_Household_Financial_Dyna[[#This Row],[Savings Rate%]]&lt;0.1, "Medium", "Safe"))</f>
        <v>Safe</v>
      </c>
      <c r="O77">
        <f>Global_Household_Financial_Dyna[[#This Row],[Total_Household_Income]]/Global_Household_Financial_Dyna[[#This Row],[Family_Size]]</f>
        <v>476.43624999999997</v>
      </c>
      <c r="P77" s="2">
        <f t="shared" si="2"/>
        <v>0.39788995363055785</v>
      </c>
      <c r="Q77" s="2">
        <f t="shared" si="3"/>
        <v>1.9809450956804919E-2</v>
      </c>
      <c r="R77" s="2" t="str">
        <f>IF(Global_Household_Financial_Dyna[[#This Row],[Vs country_Average]]&lt;-0.2, "Underperformer", IF(Global_Household_Financial_Dyna[[#This Row],[Vs country_Average]]&gt;0.2, "Outperformer", "Normal"))</f>
        <v>Normal</v>
      </c>
      <c r="S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1353.25</v>
      </c>
      <c r="T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1353.25</v>
      </c>
      <c r="U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1353.25</v>
      </c>
      <c r="V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1353.25</v>
      </c>
    </row>
    <row r="78" spans="1:22" x14ac:dyDescent="0.3">
      <c r="A78">
        <v>77</v>
      </c>
      <c r="B78" t="s">
        <v>14</v>
      </c>
      <c r="C78" t="s">
        <v>15</v>
      </c>
      <c r="D78">
        <v>3</v>
      </c>
      <c r="E78">
        <v>1</v>
      </c>
      <c r="F78">
        <v>1502.97</v>
      </c>
      <c r="G78">
        <v>1502.97</v>
      </c>
      <c r="H78">
        <v>225.45</v>
      </c>
      <c r="I78">
        <v>1196.56</v>
      </c>
      <c r="J78">
        <v>80.97</v>
      </c>
      <c r="K78">
        <f>Global_Household_Financial_Dyna[[#This Row],[Total_Household_Income]]-Global_Household_Financial_Dyna[[#This Row],[Estimated_Taxes]]</f>
        <v>1277.52</v>
      </c>
      <c r="L78" s="1">
        <f>Global_Household_Financial_Dyna[[#This Row],[Monthly_Savings]]/Global_Household_Financial_Dyna[[#This Row],[Net Income]]</f>
        <v>6.3380612436595901E-2</v>
      </c>
      <c r="M78" s="2">
        <f>Global_Household_Financial_Dyna[[#This Row],[Monthly_Expenses]]/Global_Household_Financial_Dyna[[#This Row],[Net Income]]</f>
        <v>0.93662721522950709</v>
      </c>
      <c r="N78" t="str">
        <f>IF(Global_Household_Financial_Dyna[[#This Row],[Monthly_Savings]]&lt;0,"High Risk", IF(Global_Household_Financial_Dyna[[#This Row],[Savings Rate%]]&lt;0.1, "Medium", "Safe"))</f>
        <v>Medium</v>
      </c>
      <c r="O78">
        <f>Global_Household_Financial_Dyna[[#This Row],[Total_Household_Income]]/Global_Household_Financial_Dyna[[#This Row],[Family_Size]]</f>
        <v>500.99</v>
      </c>
      <c r="P78" s="2">
        <f t="shared" si="2"/>
        <v>0.39788995363055785</v>
      </c>
      <c r="Q78" s="2">
        <f t="shared" si="3"/>
        <v>-0.33450934119396192</v>
      </c>
      <c r="R78" s="2" t="str">
        <f>IF(Global_Household_Financial_Dyna[[#This Row],[Vs country_Average]]&lt;-0.2, "Underperformer", IF(Global_Household_Financial_Dyna[[#This Row],[Vs country_Average]]&gt;0.2, "Outperformer", "Normal"))</f>
        <v>Underperformer</v>
      </c>
      <c r="S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80.97</v>
      </c>
      <c r="T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80.97</v>
      </c>
      <c r="U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80.97</v>
      </c>
      <c r="V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80.97</v>
      </c>
    </row>
    <row r="79" spans="1:22" x14ac:dyDescent="0.3">
      <c r="A79">
        <v>78</v>
      </c>
      <c r="B79" t="s">
        <v>18</v>
      </c>
      <c r="C79" t="s">
        <v>20</v>
      </c>
      <c r="D79">
        <v>5</v>
      </c>
      <c r="E79">
        <v>3</v>
      </c>
      <c r="F79">
        <v>4095.11</v>
      </c>
      <c r="G79">
        <v>8404.49</v>
      </c>
      <c r="H79">
        <v>2269.21</v>
      </c>
      <c r="I79">
        <v>2829.53</v>
      </c>
      <c r="J79">
        <v>3305.75</v>
      </c>
      <c r="K79">
        <f>Global_Household_Financial_Dyna[[#This Row],[Total_Household_Income]]-Global_Household_Financial_Dyna[[#This Row],[Estimated_Taxes]]</f>
        <v>6135.28</v>
      </c>
      <c r="L79" s="1">
        <f>Global_Household_Financial_Dyna[[#This Row],[Monthly_Savings]]/Global_Household_Financial_Dyna[[#This Row],[Net Income]]</f>
        <v>0.53880996466338948</v>
      </c>
      <c r="M79" s="2">
        <f>Global_Household_Financial_Dyna[[#This Row],[Monthly_Expenses]]/Global_Household_Financial_Dyna[[#This Row],[Net Income]]</f>
        <v>0.46119003533661063</v>
      </c>
      <c r="N79" t="str">
        <f>IF(Global_Household_Financial_Dyna[[#This Row],[Monthly_Savings]]&lt;0,"High Risk", IF(Global_Household_Financial_Dyna[[#This Row],[Savings Rate%]]&lt;0.1, "Medium", "Safe"))</f>
        <v>Safe</v>
      </c>
      <c r="O79">
        <f>Global_Household_Financial_Dyna[[#This Row],[Total_Household_Income]]/Global_Household_Financial_Dyna[[#This Row],[Family_Size]]</f>
        <v>1680.8979999999999</v>
      </c>
      <c r="P79" s="2">
        <f t="shared" si="2"/>
        <v>0.32336204947805613</v>
      </c>
      <c r="Q79" s="2">
        <f t="shared" si="3"/>
        <v>0.21544791518533335</v>
      </c>
      <c r="R79" s="2" t="str">
        <f>IF(Global_Household_Financial_Dyna[[#This Row],[Vs country_Average]]&lt;-0.2, "Underperformer", IF(Global_Household_Financial_Dyna[[#This Row],[Vs country_Average]]&gt;0.2, "Outperformer", "Normal"))</f>
        <v>Outperformer</v>
      </c>
      <c r="S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3305.75</v>
      </c>
      <c r="T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3305.75</v>
      </c>
      <c r="U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3305.75</v>
      </c>
      <c r="V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3305.75</v>
      </c>
    </row>
    <row r="80" spans="1:22" x14ac:dyDescent="0.3">
      <c r="A80">
        <v>79</v>
      </c>
      <c r="B80" t="s">
        <v>10</v>
      </c>
      <c r="C80" t="s">
        <v>11</v>
      </c>
      <c r="D80">
        <v>3</v>
      </c>
      <c r="E80">
        <v>1</v>
      </c>
      <c r="F80">
        <v>837.3</v>
      </c>
      <c r="G80">
        <v>837.3</v>
      </c>
      <c r="H80">
        <v>83.73</v>
      </c>
      <c r="I80">
        <v>433.91</v>
      </c>
      <c r="J80">
        <v>319.67</v>
      </c>
      <c r="K80">
        <f>Global_Household_Financial_Dyna[[#This Row],[Total_Household_Income]]-Global_Household_Financial_Dyna[[#This Row],[Estimated_Taxes]]</f>
        <v>753.56999999999994</v>
      </c>
      <c r="L80" s="1">
        <f>Global_Household_Financial_Dyna[[#This Row],[Monthly_Savings]]/Global_Household_Financial_Dyna[[#This Row],[Net Income]]</f>
        <v>0.42420743925580906</v>
      </c>
      <c r="M80" s="2">
        <f>Global_Household_Financial_Dyna[[#This Row],[Monthly_Expenses]]/Global_Household_Financial_Dyna[[#This Row],[Net Income]]</f>
        <v>0.57580583091152793</v>
      </c>
      <c r="N80" t="str">
        <f>IF(Global_Household_Financial_Dyna[[#This Row],[Monthly_Savings]]&lt;0,"High Risk", IF(Global_Household_Financial_Dyna[[#This Row],[Savings Rate%]]&lt;0.1, "Medium", "Safe"))</f>
        <v>Safe</v>
      </c>
      <c r="O80">
        <f>Global_Household_Financial_Dyna[[#This Row],[Total_Household_Income]]/Global_Household_Financial_Dyna[[#This Row],[Family_Size]]</f>
        <v>279.09999999999997</v>
      </c>
      <c r="P80" s="2">
        <f t="shared" si="2"/>
        <v>0.42077341556833553</v>
      </c>
      <c r="Q80" s="2">
        <f t="shared" si="3"/>
        <v>3.4340236874735308E-3</v>
      </c>
      <c r="R80" s="2" t="str">
        <f>IF(Global_Household_Financial_Dyna[[#This Row],[Vs country_Average]]&lt;-0.2, "Underperformer", IF(Global_Household_Financial_Dyna[[#This Row],[Vs country_Average]]&gt;0.2, "Outperformer", "Normal"))</f>
        <v>Normal</v>
      </c>
      <c r="S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319.67</v>
      </c>
      <c r="T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319.67</v>
      </c>
      <c r="U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319.67</v>
      </c>
      <c r="V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319.67</v>
      </c>
    </row>
    <row r="81" spans="1:22" x14ac:dyDescent="0.3">
      <c r="A81">
        <v>80</v>
      </c>
      <c r="B81" t="s">
        <v>18</v>
      </c>
      <c r="C81" t="s">
        <v>20</v>
      </c>
      <c r="D81">
        <v>8</v>
      </c>
      <c r="E81">
        <v>3</v>
      </c>
      <c r="F81">
        <v>5456.33</v>
      </c>
      <c r="G81">
        <v>11981.43</v>
      </c>
      <c r="H81">
        <v>3234.99</v>
      </c>
      <c r="I81">
        <v>4156.55</v>
      </c>
      <c r="J81">
        <v>4589.8999999999996</v>
      </c>
      <c r="K81">
        <f>Global_Household_Financial_Dyna[[#This Row],[Total_Household_Income]]-Global_Household_Financial_Dyna[[#This Row],[Estimated_Taxes]]</f>
        <v>8746.44</v>
      </c>
      <c r="L81" s="1">
        <f>Global_Household_Financial_Dyna[[#This Row],[Monthly_Savings]]/Global_Household_Financial_Dyna[[#This Row],[Net Income]]</f>
        <v>0.52477350785005095</v>
      </c>
      <c r="M81" s="2">
        <f>Global_Household_Financial_Dyna[[#This Row],[Monthly_Expenses]]/Global_Household_Financial_Dyna[[#This Row],[Net Income]]</f>
        <v>0.47522763547226071</v>
      </c>
      <c r="N81" t="str">
        <f>IF(Global_Household_Financial_Dyna[[#This Row],[Monthly_Savings]]&lt;0,"High Risk", IF(Global_Household_Financial_Dyna[[#This Row],[Savings Rate%]]&lt;0.1, "Medium", "Safe"))</f>
        <v>Safe</v>
      </c>
      <c r="O81">
        <f>Global_Household_Financial_Dyna[[#This Row],[Total_Household_Income]]/Global_Household_Financial_Dyna[[#This Row],[Family_Size]]</f>
        <v>1497.67875</v>
      </c>
      <c r="P81" s="2">
        <f t="shared" si="2"/>
        <v>0.32336204947805613</v>
      </c>
      <c r="Q81" s="2">
        <f t="shared" si="3"/>
        <v>0.20141145837199481</v>
      </c>
      <c r="R81" s="2" t="str">
        <f>IF(Global_Household_Financial_Dyna[[#This Row],[Vs country_Average]]&lt;-0.2, "Underperformer", IF(Global_Household_Financial_Dyna[[#This Row],[Vs country_Average]]&gt;0.2, "Outperformer", "Normal"))</f>
        <v>Outperformer</v>
      </c>
      <c r="S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4589.8999999999996</v>
      </c>
      <c r="T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4589.8999999999996</v>
      </c>
      <c r="U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4589.8999999999996</v>
      </c>
      <c r="V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4589.8999999999996</v>
      </c>
    </row>
    <row r="82" spans="1:22" x14ac:dyDescent="0.3">
      <c r="A82">
        <v>81</v>
      </c>
      <c r="B82" t="s">
        <v>12</v>
      </c>
      <c r="C82" t="s">
        <v>13</v>
      </c>
      <c r="D82">
        <v>7</v>
      </c>
      <c r="E82">
        <v>3</v>
      </c>
      <c r="F82">
        <v>4542.76</v>
      </c>
      <c r="G82">
        <v>9877.0300000000007</v>
      </c>
      <c r="H82">
        <v>2963.11</v>
      </c>
      <c r="I82">
        <v>5121.5600000000004</v>
      </c>
      <c r="J82">
        <v>1792.36</v>
      </c>
      <c r="K82">
        <f>Global_Household_Financial_Dyna[[#This Row],[Total_Household_Income]]-Global_Household_Financial_Dyna[[#This Row],[Estimated_Taxes]]</f>
        <v>6913.92</v>
      </c>
      <c r="L82" s="1">
        <f>Global_Household_Financial_Dyna[[#This Row],[Monthly_Savings]]/Global_Household_Financial_Dyna[[#This Row],[Net Income]]</f>
        <v>0.25923933166712948</v>
      </c>
      <c r="M82" s="2">
        <f>Global_Household_Financial_Dyna[[#This Row],[Monthly_Expenses]]/Global_Household_Financial_Dyna[[#This Row],[Net Income]]</f>
        <v>0.74076066833287058</v>
      </c>
      <c r="N82" t="str">
        <f>IF(Global_Household_Financial_Dyna[[#This Row],[Monthly_Savings]]&lt;0,"High Risk", IF(Global_Household_Financial_Dyna[[#This Row],[Savings Rate%]]&lt;0.1, "Medium", "Safe"))</f>
        <v>Safe</v>
      </c>
      <c r="O82">
        <f>Global_Household_Financial_Dyna[[#This Row],[Total_Household_Income]]/Global_Household_Financial_Dyna[[#This Row],[Family_Size]]</f>
        <v>1411.0042857142857</v>
      </c>
      <c r="P82" s="2">
        <f t="shared" si="2"/>
        <v>0.30718716818024266</v>
      </c>
      <c r="Q82" s="2">
        <f t="shared" si="3"/>
        <v>-4.7947836513113185E-2</v>
      </c>
      <c r="R82" s="2" t="str">
        <f>IF(Global_Household_Financial_Dyna[[#This Row],[Vs country_Average]]&lt;-0.2, "Underperformer", IF(Global_Household_Financial_Dyna[[#This Row],[Vs country_Average]]&gt;0.2, "Outperformer", "Normal"))</f>
        <v>Normal</v>
      </c>
      <c r="S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1792.36</v>
      </c>
      <c r="T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1792.36</v>
      </c>
      <c r="U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1792.36</v>
      </c>
      <c r="V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1792.36</v>
      </c>
    </row>
    <row r="83" spans="1:22" x14ac:dyDescent="0.3">
      <c r="A83">
        <v>82</v>
      </c>
      <c r="B83" t="s">
        <v>16</v>
      </c>
      <c r="C83" t="s">
        <v>17</v>
      </c>
      <c r="D83">
        <v>1</v>
      </c>
      <c r="E83">
        <v>1</v>
      </c>
      <c r="F83">
        <v>8390.35</v>
      </c>
      <c r="G83">
        <v>8390.35</v>
      </c>
      <c r="H83">
        <v>3356.14</v>
      </c>
      <c r="I83">
        <v>1323.51</v>
      </c>
      <c r="J83">
        <v>3710.69</v>
      </c>
      <c r="K83">
        <f>Global_Household_Financial_Dyna[[#This Row],[Total_Household_Income]]-Global_Household_Financial_Dyna[[#This Row],[Estimated_Taxes]]</f>
        <v>5034.2100000000009</v>
      </c>
      <c r="L83" s="1">
        <f>Global_Household_Financial_Dyna[[#This Row],[Monthly_Savings]]/Global_Household_Financial_Dyna[[#This Row],[Net Income]]</f>
        <v>0.73709479739621497</v>
      </c>
      <c r="M83" s="2">
        <f>Global_Household_Financial_Dyna[[#This Row],[Monthly_Expenses]]/Global_Household_Financial_Dyna[[#This Row],[Net Income]]</f>
        <v>0.26290321619479518</v>
      </c>
      <c r="N83" t="str">
        <f>IF(Global_Household_Financial_Dyna[[#This Row],[Monthly_Savings]]&lt;0,"High Risk", IF(Global_Household_Financial_Dyna[[#This Row],[Savings Rate%]]&lt;0.1, "Medium", "Safe"))</f>
        <v>Safe</v>
      </c>
      <c r="O83">
        <f>Global_Household_Financial_Dyna[[#This Row],[Total_Household_Income]]/Global_Household_Financial_Dyna[[#This Row],[Family_Size]]</f>
        <v>8390.35</v>
      </c>
      <c r="P83" s="2">
        <f t="shared" si="2"/>
        <v>0.15879799892000862</v>
      </c>
      <c r="Q83" s="2">
        <f t="shared" si="3"/>
        <v>0.57829679847620641</v>
      </c>
      <c r="R83" s="2" t="str">
        <f>IF(Global_Household_Financial_Dyna[[#This Row],[Vs country_Average]]&lt;-0.2, "Underperformer", IF(Global_Household_Financial_Dyna[[#This Row],[Vs country_Average]]&gt;0.2, "Outperformer", "Normal"))</f>
        <v>Outperformer</v>
      </c>
      <c r="S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3710.69</v>
      </c>
      <c r="T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3710.69</v>
      </c>
      <c r="U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3710.69</v>
      </c>
      <c r="V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3710.69</v>
      </c>
    </row>
    <row r="84" spans="1:22" x14ac:dyDescent="0.3">
      <c r="A84">
        <v>83</v>
      </c>
      <c r="B84" t="s">
        <v>10</v>
      </c>
      <c r="C84" t="s">
        <v>11</v>
      </c>
      <c r="D84">
        <v>7</v>
      </c>
      <c r="E84">
        <v>1</v>
      </c>
      <c r="F84">
        <v>292.41000000000003</v>
      </c>
      <c r="G84">
        <v>292.41000000000003</v>
      </c>
      <c r="H84">
        <v>29.24</v>
      </c>
      <c r="I84">
        <v>277.5</v>
      </c>
      <c r="J84">
        <v>-14.33</v>
      </c>
      <c r="K84">
        <f>Global_Household_Financial_Dyna[[#This Row],[Total_Household_Income]]-Global_Household_Financial_Dyna[[#This Row],[Estimated_Taxes]]</f>
        <v>263.17</v>
      </c>
      <c r="L84" s="1">
        <f>Global_Household_Financial_Dyna[[#This Row],[Monthly_Savings]]/Global_Household_Financial_Dyna[[#This Row],[Net Income]]</f>
        <v>-5.4451495231219359E-2</v>
      </c>
      <c r="M84" s="2">
        <f>Global_Household_Financial_Dyna[[#This Row],[Monthly_Expenses]]/Global_Household_Financial_Dyna[[#This Row],[Net Income]]</f>
        <v>1.0544514952312194</v>
      </c>
      <c r="N84" t="str">
        <f>IF(Global_Household_Financial_Dyna[[#This Row],[Monthly_Savings]]&lt;0,"High Risk", IF(Global_Household_Financial_Dyna[[#This Row],[Savings Rate%]]&lt;0.1, "Medium", "Safe"))</f>
        <v>High Risk</v>
      </c>
      <c r="O84">
        <f>Global_Household_Financial_Dyna[[#This Row],[Total_Household_Income]]/Global_Household_Financial_Dyna[[#This Row],[Family_Size]]</f>
        <v>41.772857142857148</v>
      </c>
      <c r="P84" s="2">
        <f t="shared" si="2"/>
        <v>0.42077341556833553</v>
      </c>
      <c r="Q84" s="2">
        <f t="shared" si="3"/>
        <v>-0.47522491079955487</v>
      </c>
      <c r="R84" s="2" t="str">
        <f>IF(Global_Household_Financial_Dyna[[#This Row],[Vs country_Average]]&lt;-0.2, "Underperformer", IF(Global_Household_Financial_Dyna[[#This Row],[Vs country_Average]]&gt;0.2, "Outperformer", "Normal"))</f>
        <v>Underperformer</v>
      </c>
      <c r="S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-0.45500000000000007</v>
      </c>
      <c r="T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13.420000000000007</v>
      </c>
      <c r="U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27.295000000000002</v>
      </c>
      <c r="V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41.170000000000016</v>
      </c>
    </row>
    <row r="85" spans="1:22" x14ac:dyDescent="0.3">
      <c r="A85">
        <v>84</v>
      </c>
      <c r="B85" t="s">
        <v>18</v>
      </c>
      <c r="C85" t="s">
        <v>19</v>
      </c>
      <c r="D85">
        <v>1</v>
      </c>
      <c r="E85">
        <v>1</v>
      </c>
      <c r="F85">
        <v>5193.57</v>
      </c>
      <c r="G85">
        <v>5193.57</v>
      </c>
      <c r="H85">
        <v>1142.5899999999999</v>
      </c>
      <c r="I85">
        <v>1479.17</v>
      </c>
      <c r="J85">
        <v>2571.8200000000002</v>
      </c>
      <c r="K85">
        <f>Global_Household_Financial_Dyna[[#This Row],[Total_Household_Income]]-Global_Household_Financial_Dyna[[#This Row],[Estimated_Taxes]]</f>
        <v>4050.9799999999996</v>
      </c>
      <c r="L85" s="1">
        <f>Global_Household_Financial_Dyna[[#This Row],[Monthly_Savings]]/Global_Household_Financial_Dyna[[#This Row],[Net Income]]</f>
        <v>0.63486366261990934</v>
      </c>
      <c r="M85" s="2">
        <f>Global_Household_Financial_Dyna[[#This Row],[Monthly_Expenses]]/Global_Household_Financial_Dyna[[#This Row],[Net Income]]</f>
        <v>0.3651388059185679</v>
      </c>
      <c r="N85" t="str">
        <f>IF(Global_Household_Financial_Dyna[[#This Row],[Monthly_Savings]]&lt;0,"High Risk", IF(Global_Household_Financial_Dyna[[#This Row],[Savings Rate%]]&lt;0.1, "Medium", "Safe"))</f>
        <v>Safe</v>
      </c>
      <c r="O85">
        <f>Global_Household_Financial_Dyna[[#This Row],[Total_Household_Income]]/Global_Household_Financial_Dyna[[#This Row],[Family_Size]]</f>
        <v>5193.57</v>
      </c>
      <c r="P85" s="2">
        <f t="shared" si="2"/>
        <v>0.32336204947805613</v>
      </c>
      <c r="Q85" s="2">
        <f t="shared" si="3"/>
        <v>0.31150161314185321</v>
      </c>
      <c r="R85" s="2" t="str">
        <f>IF(Global_Household_Financial_Dyna[[#This Row],[Vs country_Average]]&lt;-0.2, "Underperformer", IF(Global_Household_Financial_Dyna[[#This Row],[Vs country_Average]]&gt;0.2, "Outperformer", "Normal"))</f>
        <v>Outperformer</v>
      </c>
      <c r="S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2571.8200000000002</v>
      </c>
      <c r="T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2571.8200000000002</v>
      </c>
      <c r="U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2571.8200000000002</v>
      </c>
      <c r="V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2571.8200000000002</v>
      </c>
    </row>
    <row r="86" spans="1:22" x14ac:dyDescent="0.3">
      <c r="A86">
        <v>85</v>
      </c>
      <c r="B86" t="s">
        <v>10</v>
      </c>
      <c r="C86" t="s">
        <v>11</v>
      </c>
      <c r="D86">
        <v>2</v>
      </c>
      <c r="E86">
        <v>1</v>
      </c>
      <c r="F86">
        <v>1209.6099999999999</v>
      </c>
      <c r="G86">
        <v>1209.6099999999999</v>
      </c>
      <c r="H86">
        <v>120.96</v>
      </c>
      <c r="I86">
        <v>303.8</v>
      </c>
      <c r="J86">
        <v>784.85</v>
      </c>
      <c r="K86">
        <f>Global_Household_Financial_Dyna[[#This Row],[Total_Household_Income]]-Global_Household_Financial_Dyna[[#This Row],[Estimated_Taxes]]</f>
        <v>1088.6499999999999</v>
      </c>
      <c r="L86" s="1">
        <f>Global_Household_Financial_Dyna[[#This Row],[Monthly_Savings]]/Global_Household_Financial_Dyna[[#This Row],[Net Income]]</f>
        <v>0.72093877738483458</v>
      </c>
      <c r="M86" s="2">
        <f>Global_Household_Financial_Dyna[[#This Row],[Monthly_Expenses]]/Global_Household_Financial_Dyna[[#This Row],[Net Income]]</f>
        <v>0.27906122261516564</v>
      </c>
      <c r="N86" t="str">
        <f>IF(Global_Household_Financial_Dyna[[#This Row],[Monthly_Savings]]&lt;0,"High Risk", IF(Global_Household_Financial_Dyna[[#This Row],[Savings Rate%]]&lt;0.1, "Medium", "Safe"))</f>
        <v>Safe</v>
      </c>
      <c r="O86">
        <f>Global_Household_Financial_Dyna[[#This Row],[Total_Household_Income]]/Global_Household_Financial_Dyna[[#This Row],[Family_Size]]</f>
        <v>604.80499999999995</v>
      </c>
      <c r="P86" s="2">
        <f t="shared" si="2"/>
        <v>0.42077341556833553</v>
      </c>
      <c r="Q86" s="2">
        <f t="shared" si="3"/>
        <v>0.30016536181649905</v>
      </c>
      <c r="R86" s="2" t="str">
        <f>IF(Global_Household_Financial_Dyna[[#This Row],[Vs country_Average]]&lt;-0.2, "Underperformer", IF(Global_Household_Financial_Dyna[[#This Row],[Vs country_Average]]&gt;0.2, "Outperformer", "Normal"))</f>
        <v>Outperformer</v>
      </c>
      <c r="S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784.85</v>
      </c>
      <c r="T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784.85</v>
      </c>
      <c r="U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784.85</v>
      </c>
      <c r="V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784.85</v>
      </c>
    </row>
    <row r="87" spans="1:22" x14ac:dyDescent="0.3">
      <c r="A87">
        <v>86</v>
      </c>
      <c r="B87" t="s">
        <v>10</v>
      </c>
      <c r="C87" t="s">
        <v>22</v>
      </c>
      <c r="D87">
        <v>8</v>
      </c>
      <c r="E87">
        <v>2</v>
      </c>
      <c r="F87">
        <v>732.57</v>
      </c>
      <c r="G87">
        <v>1058.46</v>
      </c>
      <c r="H87">
        <v>105.85</v>
      </c>
      <c r="I87">
        <v>879.04</v>
      </c>
      <c r="J87">
        <v>73.569999999999993</v>
      </c>
      <c r="K87">
        <f>Global_Household_Financial_Dyna[[#This Row],[Total_Household_Income]]-Global_Household_Financial_Dyna[[#This Row],[Estimated_Taxes]]</f>
        <v>952.61</v>
      </c>
      <c r="L87" s="1">
        <f>Global_Household_Financial_Dyna[[#This Row],[Monthly_Savings]]/Global_Household_Financial_Dyna[[#This Row],[Net Income]]</f>
        <v>7.7229926202748225E-2</v>
      </c>
      <c r="M87" s="2">
        <f>Global_Household_Financial_Dyna[[#This Row],[Monthly_Expenses]]/Global_Household_Financial_Dyna[[#This Row],[Net Income]]</f>
        <v>0.92277007379725173</v>
      </c>
      <c r="N87" t="str">
        <f>IF(Global_Household_Financial_Dyna[[#This Row],[Monthly_Savings]]&lt;0,"High Risk", IF(Global_Household_Financial_Dyna[[#This Row],[Savings Rate%]]&lt;0.1, "Medium", "Safe"))</f>
        <v>Medium</v>
      </c>
      <c r="O87">
        <f>Global_Household_Financial_Dyna[[#This Row],[Total_Household_Income]]/Global_Household_Financial_Dyna[[#This Row],[Family_Size]]</f>
        <v>132.3075</v>
      </c>
      <c r="P87" s="2">
        <f t="shared" si="2"/>
        <v>0.42077341556833553</v>
      </c>
      <c r="Q87" s="2">
        <f t="shared" si="3"/>
        <v>-0.34354348936558732</v>
      </c>
      <c r="R87" s="2" t="str">
        <f>IF(Global_Household_Financial_Dyna[[#This Row],[Vs country_Average]]&lt;-0.2, "Underperformer", IF(Global_Household_Financial_Dyna[[#This Row],[Vs country_Average]]&gt;0.2, "Outperformer", "Normal"))</f>
        <v>Underperformer</v>
      </c>
      <c r="S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73.569999999999993</v>
      </c>
      <c r="T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73.569999999999993</v>
      </c>
      <c r="U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73.569999999999993</v>
      </c>
      <c r="V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73.569999999999993</v>
      </c>
    </row>
    <row r="88" spans="1:22" x14ac:dyDescent="0.3">
      <c r="A88">
        <v>87</v>
      </c>
      <c r="B88" t="s">
        <v>14</v>
      </c>
      <c r="C88" t="s">
        <v>15</v>
      </c>
      <c r="D88">
        <v>5</v>
      </c>
      <c r="E88">
        <v>3</v>
      </c>
      <c r="F88">
        <v>899.19</v>
      </c>
      <c r="G88">
        <v>1963.78</v>
      </c>
      <c r="H88">
        <v>294.57</v>
      </c>
      <c r="I88">
        <v>1329.63</v>
      </c>
      <c r="J88">
        <v>339.58</v>
      </c>
      <c r="K88">
        <f>Global_Household_Financial_Dyna[[#This Row],[Total_Household_Income]]-Global_Household_Financial_Dyna[[#This Row],[Estimated_Taxes]]</f>
        <v>1669.21</v>
      </c>
      <c r="L88" s="1">
        <f>Global_Household_Financial_Dyna[[#This Row],[Monthly_Savings]]/Global_Household_Financial_Dyna[[#This Row],[Net Income]]</f>
        <v>0.20343755429215016</v>
      </c>
      <c r="M88" s="2">
        <f>Global_Household_Financial_Dyna[[#This Row],[Monthly_Expenses]]/Global_Household_Financial_Dyna[[#This Row],[Net Income]]</f>
        <v>0.79656244570784984</v>
      </c>
      <c r="N88" t="str">
        <f>IF(Global_Household_Financial_Dyna[[#This Row],[Monthly_Savings]]&lt;0,"High Risk", IF(Global_Household_Financial_Dyna[[#This Row],[Savings Rate%]]&lt;0.1, "Medium", "Safe"))</f>
        <v>Safe</v>
      </c>
      <c r="O88">
        <f>Global_Household_Financial_Dyna[[#This Row],[Total_Household_Income]]/Global_Household_Financial_Dyna[[#This Row],[Family_Size]]</f>
        <v>392.75599999999997</v>
      </c>
      <c r="P88" s="2">
        <f t="shared" si="2"/>
        <v>0.39788995363055785</v>
      </c>
      <c r="Q88" s="2">
        <f t="shared" si="3"/>
        <v>-0.19445239933840769</v>
      </c>
      <c r="R88" s="2" t="str">
        <f>IF(Global_Household_Financial_Dyna[[#This Row],[Vs country_Average]]&lt;-0.2, "Underperformer", IF(Global_Household_Financial_Dyna[[#This Row],[Vs country_Average]]&gt;0.2, "Outperformer", "Normal"))</f>
        <v>Normal</v>
      </c>
      <c r="S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339.58</v>
      </c>
      <c r="T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339.58</v>
      </c>
      <c r="U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339.58</v>
      </c>
      <c r="V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339.58</v>
      </c>
    </row>
    <row r="89" spans="1:22" x14ac:dyDescent="0.3">
      <c r="A89">
        <v>88</v>
      </c>
      <c r="B89" t="s">
        <v>16</v>
      </c>
      <c r="C89" t="s">
        <v>21</v>
      </c>
      <c r="D89">
        <v>5</v>
      </c>
      <c r="E89">
        <v>3</v>
      </c>
      <c r="F89">
        <v>6274.97</v>
      </c>
      <c r="G89">
        <v>13050.11</v>
      </c>
      <c r="H89">
        <v>5220.04</v>
      </c>
      <c r="I89">
        <v>2768.91</v>
      </c>
      <c r="J89">
        <v>5061.16</v>
      </c>
      <c r="K89">
        <f>Global_Household_Financial_Dyna[[#This Row],[Total_Household_Income]]-Global_Household_Financial_Dyna[[#This Row],[Estimated_Taxes]]</f>
        <v>7830.0700000000006</v>
      </c>
      <c r="L89" s="1">
        <f>Global_Household_Financial_Dyna[[#This Row],[Monthly_Savings]]/Global_Household_Financial_Dyna[[#This Row],[Net Income]]</f>
        <v>0.64637480890975429</v>
      </c>
      <c r="M89" s="2">
        <f>Global_Household_Financial_Dyna[[#This Row],[Monthly_Expenses]]/Global_Household_Financial_Dyna[[#This Row],[Net Income]]</f>
        <v>0.35362519109024565</v>
      </c>
      <c r="N89" t="str">
        <f>IF(Global_Household_Financial_Dyna[[#This Row],[Monthly_Savings]]&lt;0,"High Risk", IF(Global_Household_Financial_Dyna[[#This Row],[Savings Rate%]]&lt;0.1, "Medium", "Safe"))</f>
        <v>Safe</v>
      </c>
      <c r="O89">
        <f>Global_Household_Financial_Dyna[[#This Row],[Total_Household_Income]]/Global_Household_Financial_Dyna[[#This Row],[Family_Size]]</f>
        <v>2610.0219999999999</v>
      </c>
      <c r="P89" s="2">
        <f t="shared" si="2"/>
        <v>0.15879799892000862</v>
      </c>
      <c r="Q89" s="2">
        <f t="shared" si="3"/>
        <v>0.48757680998974567</v>
      </c>
      <c r="R89" s="2" t="str">
        <f>IF(Global_Household_Financial_Dyna[[#This Row],[Vs country_Average]]&lt;-0.2, "Underperformer", IF(Global_Household_Financial_Dyna[[#This Row],[Vs country_Average]]&gt;0.2, "Outperformer", "Normal"))</f>
        <v>Outperformer</v>
      </c>
      <c r="S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5061.16</v>
      </c>
      <c r="T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5061.16</v>
      </c>
      <c r="U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5061.16</v>
      </c>
      <c r="V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5061.16</v>
      </c>
    </row>
    <row r="90" spans="1:22" x14ac:dyDescent="0.3">
      <c r="A90">
        <v>89</v>
      </c>
      <c r="B90" t="s">
        <v>12</v>
      </c>
      <c r="C90" t="s">
        <v>13</v>
      </c>
      <c r="D90">
        <v>3</v>
      </c>
      <c r="E90">
        <v>3</v>
      </c>
      <c r="F90">
        <v>5125.75</v>
      </c>
      <c r="G90">
        <v>12800.57</v>
      </c>
      <c r="H90">
        <v>3840.17</v>
      </c>
      <c r="I90">
        <v>2554.67</v>
      </c>
      <c r="J90">
        <v>6405.73</v>
      </c>
      <c r="K90">
        <f>Global_Household_Financial_Dyna[[#This Row],[Total_Household_Income]]-Global_Household_Financial_Dyna[[#This Row],[Estimated_Taxes]]</f>
        <v>8960.4</v>
      </c>
      <c r="L90" s="1">
        <f>Global_Household_Financial_Dyna[[#This Row],[Monthly_Savings]]/Global_Household_Financial_Dyna[[#This Row],[Net Income]]</f>
        <v>0.71489330833444931</v>
      </c>
      <c r="M90" s="2">
        <f>Global_Household_Financial_Dyna[[#This Row],[Monthly_Expenses]]/Global_Household_Financial_Dyna[[#This Row],[Net Income]]</f>
        <v>0.28510669166555064</v>
      </c>
      <c r="N90" t="str">
        <f>IF(Global_Household_Financial_Dyna[[#This Row],[Monthly_Savings]]&lt;0,"High Risk", IF(Global_Household_Financial_Dyna[[#This Row],[Savings Rate%]]&lt;0.1, "Medium", "Safe"))</f>
        <v>Safe</v>
      </c>
      <c r="O90">
        <f>Global_Household_Financial_Dyna[[#This Row],[Total_Household_Income]]/Global_Household_Financial_Dyna[[#This Row],[Family_Size]]</f>
        <v>4266.8566666666666</v>
      </c>
      <c r="P90" s="2">
        <f t="shared" si="2"/>
        <v>0.30718716818024266</v>
      </c>
      <c r="Q90" s="2">
        <f t="shared" si="3"/>
        <v>0.40770614015420664</v>
      </c>
      <c r="R90" s="2" t="str">
        <f>IF(Global_Household_Financial_Dyna[[#This Row],[Vs country_Average]]&lt;-0.2, "Underperformer", IF(Global_Household_Financial_Dyna[[#This Row],[Vs country_Average]]&gt;0.2, "Outperformer", "Normal"))</f>
        <v>Outperformer</v>
      </c>
      <c r="S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6405.73</v>
      </c>
      <c r="T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6405.73</v>
      </c>
      <c r="U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6405.73</v>
      </c>
      <c r="V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6405.73</v>
      </c>
    </row>
    <row r="91" spans="1:22" x14ac:dyDescent="0.3">
      <c r="A91">
        <v>90</v>
      </c>
      <c r="B91" t="s">
        <v>10</v>
      </c>
      <c r="C91" t="s">
        <v>11</v>
      </c>
      <c r="D91">
        <v>2</v>
      </c>
      <c r="E91">
        <v>2</v>
      </c>
      <c r="F91">
        <v>396.59</v>
      </c>
      <c r="G91">
        <v>624.15</v>
      </c>
      <c r="H91">
        <v>62.41</v>
      </c>
      <c r="I91">
        <v>495.2</v>
      </c>
      <c r="J91">
        <v>66.540000000000006</v>
      </c>
      <c r="K91">
        <f>Global_Household_Financial_Dyna[[#This Row],[Total_Household_Income]]-Global_Household_Financial_Dyna[[#This Row],[Estimated_Taxes]]</f>
        <v>561.74</v>
      </c>
      <c r="L91" s="1">
        <f>Global_Household_Financial_Dyna[[#This Row],[Monthly_Savings]]/Global_Household_Financial_Dyna[[#This Row],[Net Income]]</f>
        <v>0.11845337700715634</v>
      </c>
      <c r="M91" s="2">
        <f>Global_Household_Financial_Dyna[[#This Row],[Monthly_Expenses]]/Global_Household_Financial_Dyna[[#This Row],[Net Income]]</f>
        <v>0.88154662299284359</v>
      </c>
      <c r="N91" t="str">
        <f>IF(Global_Household_Financial_Dyna[[#This Row],[Monthly_Savings]]&lt;0,"High Risk", IF(Global_Household_Financial_Dyna[[#This Row],[Savings Rate%]]&lt;0.1, "Medium", "Safe"))</f>
        <v>Safe</v>
      </c>
      <c r="O91">
        <f>Global_Household_Financial_Dyna[[#This Row],[Total_Household_Income]]/Global_Household_Financial_Dyna[[#This Row],[Family_Size]]</f>
        <v>312.07499999999999</v>
      </c>
      <c r="P91" s="2">
        <f t="shared" si="2"/>
        <v>0.42077341556833553</v>
      </c>
      <c r="Q91" s="2">
        <f t="shared" si="3"/>
        <v>-0.30232003856117917</v>
      </c>
      <c r="R91" s="2" t="str">
        <f>IF(Global_Household_Financial_Dyna[[#This Row],[Vs country_Average]]&lt;-0.2, "Underperformer", IF(Global_Household_Financial_Dyna[[#This Row],[Vs country_Average]]&gt;0.2, "Outperformer", "Normal"))</f>
        <v>Underperformer</v>
      </c>
      <c r="S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66.540000000000006</v>
      </c>
      <c r="T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66.540000000000006</v>
      </c>
      <c r="U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66.540000000000006</v>
      </c>
      <c r="V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66.540000000000006</v>
      </c>
    </row>
    <row r="92" spans="1:22" x14ac:dyDescent="0.3">
      <c r="A92">
        <v>91</v>
      </c>
      <c r="B92" t="s">
        <v>18</v>
      </c>
      <c r="C92" t="s">
        <v>19</v>
      </c>
      <c r="D92">
        <v>5</v>
      </c>
      <c r="E92">
        <v>1</v>
      </c>
      <c r="F92">
        <v>3009.51</v>
      </c>
      <c r="G92">
        <v>3009.51</v>
      </c>
      <c r="H92">
        <v>662.09</v>
      </c>
      <c r="I92">
        <v>2856.02</v>
      </c>
      <c r="J92">
        <v>-508.61</v>
      </c>
      <c r="K92">
        <f>Global_Household_Financial_Dyna[[#This Row],[Total_Household_Income]]-Global_Household_Financial_Dyna[[#This Row],[Estimated_Taxes]]</f>
        <v>2347.42</v>
      </c>
      <c r="L92" s="1">
        <f>Global_Household_Financial_Dyna[[#This Row],[Monthly_Savings]]/Global_Household_Financial_Dyna[[#This Row],[Net Income]]</f>
        <v>-0.21666766066575219</v>
      </c>
      <c r="M92" s="2">
        <f>Global_Household_Financial_Dyna[[#This Row],[Monthly_Expenses]]/Global_Household_Financial_Dyna[[#This Row],[Net Income]]</f>
        <v>1.2166634006696713</v>
      </c>
      <c r="N92" t="str">
        <f>IF(Global_Household_Financial_Dyna[[#This Row],[Monthly_Savings]]&lt;0,"High Risk", IF(Global_Household_Financial_Dyna[[#This Row],[Savings Rate%]]&lt;0.1, "Medium", "Safe"))</f>
        <v>High Risk</v>
      </c>
      <c r="O92">
        <f>Global_Household_Financial_Dyna[[#This Row],[Total_Household_Income]]/Global_Household_Financial_Dyna[[#This Row],[Family_Size]]</f>
        <v>601.90200000000004</v>
      </c>
      <c r="P92" s="2">
        <f t="shared" si="2"/>
        <v>0.32336204947805613</v>
      </c>
      <c r="Q92" s="2">
        <f t="shared" si="3"/>
        <v>-0.54002971014380829</v>
      </c>
      <c r="R92" s="2" t="str">
        <f>IF(Global_Household_Financial_Dyna[[#This Row],[Vs country_Average]]&lt;-0.2, "Underperformer", IF(Global_Household_Financial_Dyna[[#This Row],[Vs country_Average]]&gt;0.2, "Outperformer", "Normal"))</f>
        <v>Underperformer</v>
      </c>
      <c r="S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-365.80899999999997</v>
      </c>
      <c r="T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-223.00799999999998</v>
      </c>
      <c r="U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-80.20700000000005</v>
      </c>
      <c r="V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62.594000000000051</v>
      </c>
    </row>
    <row r="93" spans="1:22" x14ac:dyDescent="0.3">
      <c r="A93">
        <v>92</v>
      </c>
      <c r="B93" t="s">
        <v>14</v>
      </c>
      <c r="C93" t="s">
        <v>15</v>
      </c>
      <c r="D93">
        <v>6</v>
      </c>
      <c r="E93">
        <v>3</v>
      </c>
      <c r="F93">
        <v>1781.46</v>
      </c>
      <c r="G93">
        <v>3309.66</v>
      </c>
      <c r="H93">
        <v>496.45</v>
      </c>
      <c r="I93">
        <v>1521.85</v>
      </c>
      <c r="J93">
        <v>1291.3599999999999</v>
      </c>
      <c r="K93">
        <f>Global_Household_Financial_Dyna[[#This Row],[Total_Household_Income]]-Global_Household_Financial_Dyna[[#This Row],[Estimated_Taxes]]</f>
        <v>2813.21</v>
      </c>
      <c r="L93" s="1">
        <f>Global_Household_Financial_Dyna[[#This Row],[Monthly_Savings]]/Global_Household_Financial_Dyna[[#This Row],[Net Income]]</f>
        <v>0.45903434155288791</v>
      </c>
      <c r="M93" s="2">
        <f>Global_Household_Financial_Dyna[[#This Row],[Monthly_Expenses]]/Global_Household_Financial_Dyna[[#This Row],[Net Income]]</f>
        <v>0.54096565844711197</v>
      </c>
      <c r="N93" t="str">
        <f>IF(Global_Household_Financial_Dyna[[#This Row],[Monthly_Savings]]&lt;0,"High Risk", IF(Global_Household_Financial_Dyna[[#This Row],[Savings Rate%]]&lt;0.1, "Medium", "Safe"))</f>
        <v>Safe</v>
      </c>
      <c r="O93">
        <f>Global_Household_Financial_Dyna[[#This Row],[Total_Household_Income]]/Global_Household_Financial_Dyna[[#This Row],[Family_Size]]</f>
        <v>551.61</v>
      </c>
      <c r="P93" s="2">
        <f t="shared" si="2"/>
        <v>0.39788995363055785</v>
      </c>
      <c r="Q93" s="2">
        <f t="shared" si="3"/>
        <v>6.1144387922330068E-2</v>
      </c>
      <c r="R93" s="2" t="str">
        <f>IF(Global_Household_Financial_Dyna[[#This Row],[Vs country_Average]]&lt;-0.2, "Underperformer", IF(Global_Household_Financial_Dyna[[#This Row],[Vs country_Average]]&gt;0.2, "Outperformer", "Normal"))</f>
        <v>Normal</v>
      </c>
      <c r="S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1291.3599999999999</v>
      </c>
      <c r="T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1291.3599999999999</v>
      </c>
      <c r="U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1291.3599999999999</v>
      </c>
      <c r="V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1291.3599999999999</v>
      </c>
    </row>
    <row r="94" spans="1:22" x14ac:dyDescent="0.3">
      <c r="A94">
        <v>93</v>
      </c>
      <c r="B94" t="s">
        <v>14</v>
      </c>
      <c r="C94" t="s">
        <v>15</v>
      </c>
      <c r="D94">
        <v>6</v>
      </c>
      <c r="E94">
        <v>3</v>
      </c>
      <c r="F94">
        <v>2498.0500000000002</v>
      </c>
      <c r="G94">
        <v>5038.1899999999996</v>
      </c>
      <c r="H94">
        <v>755.73</v>
      </c>
      <c r="I94">
        <v>1508.32</v>
      </c>
      <c r="J94">
        <v>2774.14</v>
      </c>
      <c r="K94">
        <f>Global_Household_Financial_Dyna[[#This Row],[Total_Household_Income]]-Global_Household_Financial_Dyna[[#This Row],[Estimated_Taxes]]</f>
        <v>4282.4599999999991</v>
      </c>
      <c r="L94" s="1">
        <f>Global_Household_Financial_Dyna[[#This Row],[Monthly_Savings]]/Global_Household_Financial_Dyna[[#This Row],[Net Income]]</f>
        <v>0.64779122280184764</v>
      </c>
      <c r="M94" s="2">
        <f>Global_Household_Financial_Dyna[[#This Row],[Monthly_Expenses]]/Global_Household_Financial_Dyna[[#This Row],[Net Income]]</f>
        <v>0.35220877719815252</v>
      </c>
      <c r="N94" t="str">
        <f>IF(Global_Household_Financial_Dyna[[#This Row],[Monthly_Savings]]&lt;0,"High Risk", IF(Global_Household_Financial_Dyna[[#This Row],[Savings Rate%]]&lt;0.1, "Medium", "Safe"))</f>
        <v>Safe</v>
      </c>
      <c r="O94">
        <f>Global_Household_Financial_Dyna[[#This Row],[Total_Household_Income]]/Global_Household_Financial_Dyna[[#This Row],[Family_Size]]</f>
        <v>839.69833333333327</v>
      </c>
      <c r="P94" s="2">
        <f t="shared" si="2"/>
        <v>0.39788995363055785</v>
      </c>
      <c r="Q94" s="2">
        <f t="shared" si="3"/>
        <v>0.2499012691712898</v>
      </c>
      <c r="R94" s="2" t="str">
        <f>IF(Global_Household_Financial_Dyna[[#This Row],[Vs country_Average]]&lt;-0.2, "Underperformer", IF(Global_Household_Financial_Dyna[[#This Row],[Vs country_Average]]&gt;0.2, "Outperformer", "Normal"))</f>
        <v>Outperformer</v>
      </c>
      <c r="S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2774.14</v>
      </c>
      <c r="T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2774.14</v>
      </c>
      <c r="U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2774.14</v>
      </c>
      <c r="V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2774.14</v>
      </c>
    </row>
    <row r="95" spans="1:22" x14ac:dyDescent="0.3">
      <c r="A95">
        <v>94</v>
      </c>
      <c r="B95" t="s">
        <v>16</v>
      </c>
      <c r="C95" t="s">
        <v>17</v>
      </c>
      <c r="D95">
        <v>7</v>
      </c>
      <c r="E95">
        <v>3</v>
      </c>
      <c r="F95">
        <v>4272.1099999999997</v>
      </c>
      <c r="G95">
        <v>9362.66</v>
      </c>
      <c r="H95">
        <v>3745.06</v>
      </c>
      <c r="I95">
        <v>4060.05</v>
      </c>
      <c r="J95">
        <v>1557.54</v>
      </c>
      <c r="K95">
        <f>Global_Household_Financial_Dyna[[#This Row],[Total_Household_Income]]-Global_Household_Financial_Dyna[[#This Row],[Estimated_Taxes]]</f>
        <v>5617.6</v>
      </c>
      <c r="L95" s="1">
        <f>Global_Household_Financial_Dyna[[#This Row],[Monthly_Savings]]/Global_Household_Financial_Dyna[[#This Row],[Net Income]]</f>
        <v>0.27726075192252919</v>
      </c>
      <c r="M95" s="2">
        <f>Global_Household_Financial_Dyna[[#This Row],[Monthly_Expenses]]/Global_Household_Financial_Dyna[[#This Row],[Net Income]]</f>
        <v>0.72273746795784677</v>
      </c>
      <c r="N95" t="str">
        <f>IF(Global_Household_Financial_Dyna[[#This Row],[Monthly_Savings]]&lt;0,"High Risk", IF(Global_Household_Financial_Dyna[[#This Row],[Savings Rate%]]&lt;0.1, "Medium", "Safe"))</f>
        <v>Safe</v>
      </c>
      <c r="O95">
        <f>Global_Household_Financial_Dyna[[#This Row],[Total_Household_Income]]/Global_Household_Financial_Dyna[[#This Row],[Family_Size]]</f>
        <v>1337.5228571428572</v>
      </c>
      <c r="P95" s="2">
        <f t="shared" si="2"/>
        <v>0.15879799892000862</v>
      </c>
      <c r="Q95" s="2">
        <f t="shared" si="3"/>
        <v>0.11846275300252057</v>
      </c>
      <c r="R95" s="2" t="str">
        <f>IF(Global_Household_Financial_Dyna[[#This Row],[Vs country_Average]]&lt;-0.2, "Underperformer", IF(Global_Household_Financial_Dyna[[#This Row],[Vs country_Average]]&gt;0.2, "Outperformer", "Normal"))</f>
        <v>Normal</v>
      </c>
      <c r="S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1557.54</v>
      </c>
      <c r="T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1557.54</v>
      </c>
      <c r="U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1557.54</v>
      </c>
      <c r="V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1557.54</v>
      </c>
    </row>
    <row r="96" spans="1:22" x14ac:dyDescent="0.3">
      <c r="A96">
        <v>95</v>
      </c>
      <c r="B96" t="s">
        <v>14</v>
      </c>
      <c r="C96" t="s">
        <v>15</v>
      </c>
      <c r="D96">
        <v>1</v>
      </c>
      <c r="E96">
        <v>1</v>
      </c>
      <c r="F96">
        <v>1517.36</v>
      </c>
      <c r="G96">
        <v>1517.36</v>
      </c>
      <c r="H96">
        <v>227.6</v>
      </c>
      <c r="I96">
        <v>783.03</v>
      </c>
      <c r="J96">
        <v>506.72</v>
      </c>
      <c r="K96">
        <f>Global_Household_Financial_Dyna[[#This Row],[Total_Household_Income]]-Global_Household_Financial_Dyna[[#This Row],[Estimated_Taxes]]</f>
        <v>1289.76</v>
      </c>
      <c r="L96" s="1">
        <f>Global_Household_Financial_Dyna[[#This Row],[Monthly_Savings]]/Global_Household_Financial_Dyna[[#This Row],[Net Income]]</f>
        <v>0.39287929537278254</v>
      </c>
      <c r="M96" s="2">
        <f>Global_Household_Financial_Dyna[[#This Row],[Monthly_Expenses]]/Global_Household_Financial_Dyna[[#This Row],[Net Income]]</f>
        <v>0.60711295124674358</v>
      </c>
      <c r="N96" t="str">
        <f>IF(Global_Household_Financial_Dyna[[#This Row],[Monthly_Savings]]&lt;0,"High Risk", IF(Global_Household_Financial_Dyna[[#This Row],[Savings Rate%]]&lt;0.1, "Medium", "Safe"))</f>
        <v>Safe</v>
      </c>
      <c r="O96">
        <f>Global_Household_Financial_Dyna[[#This Row],[Total_Household_Income]]/Global_Household_Financial_Dyna[[#This Row],[Family_Size]]</f>
        <v>1517.36</v>
      </c>
      <c r="P96" s="2">
        <f t="shared" si="2"/>
        <v>0.39788995363055785</v>
      </c>
      <c r="Q96" s="2">
        <f t="shared" si="3"/>
        <v>-5.0106582577753023E-3</v>
      </c>
      <c r="R96" s="2" t="str">
        <f>IF(Global_Household_Financial_Dyna[[#This Row],[Vs country_Average]]&lt;-0.2, "Underperformer", IF(Global_Household_Financial_Dyna[[#This Row],[Vs country_Average]]&gt;0.2, "Outperformer", "Normal"))</f>
        <v>Normal</v>
      </c>
      <c r="S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506.72</v>
      </c>
      <c r="T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506.72</v>
      </c>
      <c r="U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506.72</v>
      </c>
      <c r="V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506.72</v>
      </c>
    </row>
    <row r="97" spans="1:22" x14ac:dyDescent="0.3">
      <c r="A97">
        <v>96</v>
      </c>
      <c r="B97" t="s">
        <v>10</v>
      </c>
      <c r="C97" t="s">
        <v>11</v>
      </c>
      <c r="D97">
        <v>3</v>
      </c>
      <c r="E97">
        <v>2</v>
      </c>
      <c r="F97">
        <v>357.87</v>
      </c>
      <c r="G97">
        <v>653.72</v>
      </c>
      <c r="H97">
        <v>65.37</v>
      </c>
      <c r="I97">
        <v>424.4</v>
      </c>
      <c r="J97">
        <v>163.95</v>
      </c>
      <c r="K97">
        <f>Global_Household_Financial_Dyna[[#This Row],[Total_Household_Income]]-Global_Household_Financial_Dyna[[#This Row],[Estimated_Taxes]]</f>
        <v>588.35</v>
      </c>
      <c r="L97" s="1">
        <f>Global_Household_Financial_Dyna[[#This Row],[Monthly_Savings]]/Global_Household_Financial_Dyna[[#This Row],[Net Income]]</f>
        <v>0.27866066117107163</v>
      </c>
      <c r="M97" s="2">
        <f>Global_Household_Financial_Dyna[[#This Row],[Monthly_Expenses]]/Global_Household_Financial_Dyna[[#This Row],[Net Income]]</f>
        <v>0.72133933882892831</v>
      </c>
      <c r="N97" t="str">
        <f>IF(Global_Household_Financial_Dyna[[#This Row],[Monthly_Savings]]&lt;0,"High Risk", IF(Global_Household_Financial_Dyna[[#This Row],[Savings Rate%]]&lt;0.1, "Medium", "Safe"))</f>
        <v>Safe</v>
      </c>
      <c r="O97">
        <f>Global_Household_Financial_Dyna[[#This Row],[Total_Household_Income]]/Global_Household_Financial_Dyna[[#This Row],[Family_Size]]</f>
        <v>217.90666666666667</v>
      </c>
      <c r="P97" s="2">
        <f t="shared" si="2"/>
        <v>0.42077341556833553</v>
      </c>
      <c r="Q97" s="2">
        <f t="shared" si="3"/>
        <v>-0.1421127543972639</v>
      </c>
      <c r="R97" s="2" t="str">
        <f>IF(Global_Household_Financial_Dyna[[#This Row],[Vs country_Average]]&lt;-0.2, "Underperformer", IF(Global_Household_Financial_Dyna[[#This Row],[Vs country_Average]]&gt;0.2, "Outperformer", "Normal"))</f>
        <v>Normal</v>
      </c>
      <c r="S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163.95</v>
      </c>
      <c r="T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163.95</v>
      </c>
      <c r="U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163.95</v>
      </c>
      <c r="V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163.95</v>
      </c>
    </row>
    <row r="98" spans="1:22" x14ac:dyDescent="0.3">
      <c r="A98">
        <v>97</v>
      </c>
      <c r="B98" t="s">
        <v>16</v>
      </c>
      <c r="C98" t="s">
        <v>17</v>
      </c>
      <c r="D98">
        <v>4</v>
      </c>
      <c r="E98">
        <v>3</v>
      </c>
      <c r="F98">
        <v>3912.12</v>
      </c>
      <c r="G98">
        <v>8426.89</v>
      </c>
      <c r="H98">
        <v>3370.76</v>
      </c>
      <c r="I98">
        <v>3065.18</v>
      </c>
      <c r="J98">
        <v>1990.95</v>
      </c>
      <c r="K98">
        <f>Global_Household_Financial_Dyna[[#This Row],[Total_Household_Income]]-Global_Household_Financial_Dyna[[#This Row],[Estimated_Taxes]]</f>
        <v>5056.1299999999992</v>
      </c>
      <c r="L98" s="1">
        <f>Global_Household_Financial_Dyna[[#This Row],[Monthly_Savings]]/Global_Household_Financial_Dyna[[#This Row],[Net Income]]</f>
        <v>0.39376954310905776</v>
      </c>
      <c r="M98" s="2">
        <f>Global_Household_Financial_Dyna[[#This Row],[Monthly_Expenses]]/Global_Household_Financial_Dyna[[#This Row],[Net Income]]</f>
        <v>0.60623045689094235</v>
      </c>
      <c r="N98" t="str">
        <f>IF(Global_Household_Financial_Dyna[[#This Row],[Monthly_Savings]]&lt;0,"High Risk", IF(Global_Household_Financial_Dyna[[#This Row],[Savings Rate%]]&lt;0.1, "Medium", "Safe"))</f>
        <v>Safe</v>
      </c>
      <c r="O98">
        <f>Global_Household_Financial_Dyna[[#This Row],[Total_Household_Income]]/Global_Household_Financial_Dyna[[#This Row],[Family_Size]]</f>
        <v>2106.7224999999999</v>
      </c>
      <c r="P98" s="2">
        <f t="shared" si="2"/>
        <v>0.15879799892000862</v>
      </c>
      <c r="Q98" s="2">
        <f t="shared" si="3"/>
        <v>0.23497154418904914</v>
      </c>
      <c r="R98" s="2" t="str">
        <f>IF(Global_Household_Financial_Dyna[[#This Row],[Vs country_Average]]&lt;-0.2, "Underperformer", IF(Global_Household_Financial_Dyna[[#This Row],[Vs country_Average]]&gt;0.2, "Outperformer", "Normal"))</f>
        <v>Outperformer</v>
      </c>
      <c r="S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1990.95</v>
      </c>
      <c r="T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1990.95</v>
      </c>
      <c r="U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1990.95</v>
      </c>
      <c r="V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1990.95</v>
      </c>
    </row>
    <row r="99" spans="1:22" x14ac:dyDescent="0.3">
      <c r="A99">
        <v>98</v>
      </c>
      <c r="B99" t="s">
        <v>10</v>
      </c>
      <c r="C99" t="s">
        <v>22</v>
      </c>
      <c r="D99">
        <v>8</v>
      </c>
      <c r="E99">
        <v>3</v>
      </c>
      <c r="F99">
        <v>1012.44</v>
      </c>
      <c r="G99">
        <v>2045.62</v>
      </c>
      <c r="H99">
        <v>204.56</v>
      </c>
      <c r="I99">
        <v>673.48</v>
      </c>
      <c r="J99">
        <v>1167.58</v>
      </c>
      <c r="K99">
        <f>Global_Household_Financial_Dyna[[#This Row],[Total_Household_Income]]-Global_Household_Financial_Dyna[[#This Row],[Estimated_Taxes]]</f>
        <v>1841.06</v>
      </c>
      <c r="L99" s="1">
        <f>Global_Household_Financial_Dyna[[#This Row],[Monthly_Savings]]/Global_Household_Financial_Dyna[[#This Row],[Net Income]]</f>
        <v>0.63418899981532373</v>
      </c>
      <c r="M99" s="2">
        <f>Global_Household_Financial_Dyna[[#This Row],[Monthly_Expenses]]/Global_Household_Financial_Dyna[[#This Row],[Net Income]]</f>
        <v>0.36581100018467622</v>
      </c>
      <c r="N99" t="str">
        <f>IF(Global_Household_Financial_Dyna[[#This Row],[Monthly_Savings]]&lt;0,"High Risk", IF(Global_Household_Financial_Dyna[[#This Row],[Savings Rate%]]&lt;0.1, "Medium", "Safe"))</f>
        <v>Safe</v>
      </c>
      <c r="O99">
        <f>Global_Household_Financial_Dyna[[#This Row],[Total_Household_Income]]/Global_Household_Financial_Dyna[[#This Row],[Family_Size]]</f>
        <v>255.70249999999999</v>
      </c>
      <c r="P99" s="2">
        <f t="shared" si="2"/>
        <v>0.42077341556833553</v>
      </c>
      <c r="Q99" s="2">
        <f t="shared" si="3"/>
        <v>0.2134155842469882</v>
      </c>
      <c r="R99" s="2" t="str">
        <f>IF(Global_Household_Financial_Dyna[[#This Row],[Vs country_Average]]&lt;-0.2, "Underperformer", IF(Global_Household_Financial_Dyna[[#This Row],[Vs country_Average]]&gt;0.2, "Outperformer", "Normal"))</f>
        <v>Outperformer</v>
      </c>
      <c r="S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1167.58</v>
      </c>
      <c r="T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1167.58</v>
      </c>
      <c r="U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1167.58</v>
      </c>
      <c r="V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1167.58</v>
      </c>
    </row>
    <row r="100" spans="1:22" x14ac:dyDescent="0.3">
      <c r="A100">
        <v>99</v>
      </c>
      <c r="B100" t="s">
        <v>18</v>
      </c>
      <c r="C100" t="s">
        <v>19</v>
      </c>
      <c r="D100">
        <v>1</v>
      </c>
      <c r="E100">
        <v>1</v>
      </c>
      <c r="F100">
        <v>3757.48</v>
      </c>
      <c r="G100">
        <v>3757.48</v>
      </c>
      <c r="H100">
        <v>826.65</v>
      </c>
      <c r="I100">
        <v>1413.36</v>
      </c>
      <c r="J100">
        <v>1517.48</v>
      </c>
      <c r="K100">
        <f>Global_Household_Financial_Dyna[[#This Row],[Total_Household_Income]]-Global_Household_Financial_Dyna[[#This Row],[Estimated_Taxes]]</f>
        <v>2930.83</v>
      </c>
      <c r="L100" s="1">
        <f>Global_Household_Financial_Dyna[[#This Row],[Monthly_Savings]]/Global_Household_Financial_Dyna[[#This Row],[Net Income]]</f>
        <v>0.51776459228273219</v>
      </c>
      <c r="M100" s="2">
        <f>Global_Household_Financial_Dyna[[#This Row],[Monthly_Expenses]]/Global_Household_Financial_Dyna[[#This Row],[Net Income]]</f>
        <v>0.48223881972001104</v>
      </c>
      <c r="N100" t="str">
        <f>IF(Global_Household_Financial_Dyna[[#This Row],[Monthly_Savings]]&lt;0,"High Risk", IF(Global_Household_Financial_Dyna[[#This Row],[Savings Rate%]]&lt;0.1, "Medium", "Safe"))</f>
        <v>Safe</v>
      </c>
      <c r="O100">
        <f>Global_Household_Financial_Dyna[[#This Row],[Total_Household_Income]]/Global_Household_Financial_Dyna[[#This Row],[Family_Size]]</f>
        <v>3757.48</v>
      </c>
      <c r="P100" s="2">
        <f t="shared" si="2"/>
        <v>0.32336204947805613</v>
      </c>
      <c r="Q100" s="2">
        <f t="shared" si="3"/>
        <v>0.19440254280467606</v>
      </c>
      <c r="R100" s="2" t="str">
        <f>IF(Global_Household_Financial_Dyna[[#This Row],[Vs country_Average]]&lt;-0.2, "Underperformer", IF(Global_Household_Financial_Dyna[[#This Row],[Vs country_Average]]&gt;0.2, "Outperformer", "Normal"))</f>
        <v>Normal</v>
      </c>
      <c r="S1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1517.48</v>
      </c>
      <c r="T1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1517.48</v>
      </c>
      <c r="U1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1517.48</v>
      </c>
      <c r="V1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1517.48</v>
      </c>
    </row>
    <row r="101" spans="1:22" x14ac:dyDescent="0.3">
      <c r="A101">
        <v>100</v>
      </c>
      <c r="B101" t="s">
        <v>18</v>
      </c>
      <c r="C101" t="s">
        <v>20</v>
      </c>
      <c r="D101">
        <v>2</v>
      </c>
      <c r="E101">
        <v>2</v>
      </c>
      <c r="F101">
        <v>3669.92</v>
      </c>
      <c r="G101">
        <v>6604.19</v>
      </c>
      <c r="H101">
        <v>1452.92</v>
      </c>
      <c r="I101">
        <v>1517.16</v>
      </c>
      <c r="J101">
        <v>3634.11</v>
      </c>
      <c r="K101">
        <f>Global_Household_Financial_Dyna[[#This Row],[Total_Household_Income]]-Global_Household_Financial_Dyna[[#This Row],[Estimated_Taxes]]</f>
        <v>5151.2699999999995</v>
      </c>
      <c r="L101" s="1">
        <f>Global_Household_Financial_Dyna[[#This Row],[Monthly_Savings]]/Global_Household_Financial_Dyna[[#This Row],[Net Income]]</f>
        <v>0.70547845482764449</v>
      </c>
      <c r="M101" s="2">
        <f>Global_Household_Financial_Dyna[[#This Row],[Monthly_Expenses]]/Global_Household_Financial_Dyna[[#This Row],[Net Income]]</f>
        <v>0.29452154517235563</v>
      </c>
      <c r="N101" t="str">
        <f>IF(Global_Household_Financial_Dyna[[#This Row],[Monthly_Savings]]&lt;0,"High Risk", IF(Global_Household_Financial_Dyna[[#This Row],[Savings Rate%]]&lt;0.1, "Medium", "Safe"))</f>
        <v>Safe</v>
      </c>
      <c r="O101">
        <f>Global_Household_Financial_Dyna[[#This Row],[Total_Household_Income]]/Global_Household_Financial_Dyna[[#This Row],[Family_Size]]</f>
        <v>3302.0949999999998</v>
      </c>
      <c r="P101" s="2">
        <f t="shared" si="2"/>
        <v>0.32336204947805613</v>
      </c>
      <c r="Q101" s="2">
        <f t="shared" si="3"/>
        <v>0.38211640534958835</v>
      </c>
      <c r="R101" s="2" t="str">
        <f>IF(Global_Household_Financial_Dyna[[#This Row],[Vs country_Average]]&lt;-0.2, "Underperformer", IF(Global_Household_Financial_Dyna[[#This Row],[Vs country_Average]]&gt;0.2, "Outperformer", "Normal"))</f>
        <v>Outperformer</v>
      </c>
      <c r="S1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3634.11</v>
      </c>
      <c r="T1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3634.11</v>
      </c>
      <c r="U1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3634.11</v>
      </c>
      <c r="V1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3634.11</v>
      </c>
    </row>
    <row r="102" spans="1:22" x14ac:dyDescent="0.3">
      <c r="A102">
        <v>101</v>
      </c>
      <c r="B102" t="s">
        <v>18</v>
      </c>
      <c r="C102" t="s">
        <v>20</v>
      </c>
      <c r="D102">
        <v>5</v>
      </c>
      <c r="E102">
        <v>2</v>
      </c>
      <c r="F102">
        <v>5040.63</v>
      </c>
      <c r="G102">
        <v>8421.1200000000008</v>
      </c>
      <c r="H102">
        <v>2273.6999999999998</v>
      </c>
      <c r="I102">
        <v>3738.88</v>
      </c>
      <c r="J102">
        <v>2408.54</v>
      </c>
      <c r="K102">
        <f>Global_Household_Financial_Dyna[[#This Row],[Total_Household_Income]]-Global_Household_Financial_Dyna[[#This Row],[Estimated_Taxes]]</f>
        <v>6147.420000000001</v>
      </c>
      <c r="L102" s="1">
        <f>Global_Household_Financial_Dyna[[#This Row],[Monthly_Savings]]/Global_Household_Financial_Dyna[[#This Row],[Net Income]]</f>
        <v>0.39179688389600836</v>
      </c>
      <c r="M102" s="2">
        <f>Global_Household_Financial_Dyna[[#This Row],[Monthly_Expenses]]/Global_Household_Financial_Dyna[[#This Row],[Net Income]]</f>
        <v>0.60820311610399147</v>
      </c>
      <c r="N102" t="str">
        <f>IF(Global_Household_Financial_Dyna[[#This Row],[Monthly_Savings]]&lt;0,"High Risk", IF(Global_Household_Financial_Dyna[[#This Row],[Savings Rate%]]&lt;0.1, "Medium", "Safe"))</f>
        <v>Safe</v>
      </c>
      <c r="O102">
        <f>Global_Household_Financial_Dyna[[#This Row],[Total_Household_Income]]/Global_Household_Financial_Dyna[[#This Row],[Family_Size]]</f>
        <v>1684.2240000000002</v>
      </c>
      <c r="P102" s="2">
        <f t="shared" si="2"/>
        <v>0.32336204947805613</v>
      </c>
      <c r="Q102" s="2">
        <f t="shared" si="3"/>
        <v>6.8434834417952228E-2</v>
      </c>
      <c r="R102" s="2" t="str">
        <f>IF(Global_Household_Financial_Dyna[[#This Row],[Vs country_Average]]&lt;-0.2, "Underperformer", IF(Global_Household_Financial_Dyna[[#This Row],[Vs country_Average]]&gt;0.2, "Outperformer", "Normal"))</f>
        <v>Normal</v>
      </c>
      <c r="S1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2408.54</v>
      </c>
      <c r="T1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2408.54</v>
      </c>
      <c r="U1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2408.54</v>
      </c>
      <c r="V1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2408.54</v>
      </c>
    </row>
    <row r="103" spans="1:22" x14ac:dyDescent="0.3">
      <c r="A103">
        <v>102</v>
      </c>
      <c r="B103" t="s">
        <v>16</v>
      </c>
      <c r="C103" t="s">
        <v>21</v>
      </c>
      <c r="D103">
        <v>1</v>
      </c>
      <c r="E103">
        <v>1</v>
      </c>
      <c r="F103">
        <v>5554.7</v>
      </c>
      <c r="G103">
        <v>5554.7</v>
      </c>
      <c r="H103">
        <v>1944.14</v>
      </c>
      <c r="I103">
        <v>1750.38</v>
      </c>
      <c r="J103">
        <v>1860.18</v>
      </c>
      <c r="K103">
        <f>Global_Household_Financial_Dyna[[#This Row],[Total_Household_Income]]-Global_Household_Financial_Dyna[[#This Row],[Estimated_Taxes]]</f>
        <v>3610.5599999999995</v>
      </c>
      <c r="L103" s="1">
        <f>Global_Household_Financial_Dyna[[#This Row],[Monthly_Savings]]/Global_Household_Financial_Dyna[[#This Row],[Net Income]]</f>
        <v>0.51520539750066485</v>
      </c>
      <c r="M103" s="2">
        <f>Global_Household_Financial_Dyna[[#This Row],[Monthly_Expenses]]/Global_Household_Financial_Dyna[[#This Row],[Net Income]]</f>
        <v>0.48479460249933537</v>
      </c>
      <c r="N103" t="str">
        <f>IF(Global_Household_Financial_Dyna[[#This Row],[Monthly_Savings]]&lt;0,"High Risk", IF(Global_Household_Financial_Dyna[[#This Row],[Savings Rate%]]&lt;0.1, "Medium", "Safe"))</f>
        <v>Safe</v>
      </c>
      <c r="O103">
        <f>Global_Household_Financial_Dyna[[#This Row],[Total_Household_Income]]/Global_Household_Financial_Dyna[[#This Row],[Family_Size]]</f>
        <v>5554.7</v>
      </c>
      <c r="P103" s="2">
        <f t="shared" si="2"/>
        <v>0.15879799892000862</v>
      </c>
      <c r="Q103" s="2">
        <f t="shared" si="3"/>
        <v>0.35640739858065623</v>
      </c>
      <c r="R103" s="2" t="str">
        <f>IF(Global_Household_Financial_Dyna[[#This Row],[Vs country_Average]]&lt;-0.2, "Underperformer", IF(Global_Household_Financial_Dyna[[#This Row],[Vs country_Average]]&gt;0.2, "Outperformer", "Normal"))</f>
        <v>Outperformer</v>
      </c>
      <c r="S1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1860.18</v>
      </c>
      <c r="T1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1860.18</v>
      </c>
      <c r="U1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1860.18</v>
      </c>
      <c r="V1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1860.18</v>
      </c>
    </row>
    <row r="104" spans="1:22" x14ac:dyDescent="0.3">
      <c r="A104">
        <v>103</v>
      </c>
      <c r="B104" t="s">
        <v>10</v>
      </c>
      <c r="C104" t="s">
        <v>22</v>
      </c>
      <c r="D104">
        <v>4</v>
      </c>
      <c r="E104">
        <v>1</v>
      </c>
      <c r="F104">
        <v>301.77999999999997</v>
      </c>
      <c r="G104">
        <v>301.77999999999997</v>
      </c>
      <c r="H104">
        <v>30.18</v>
      </c>
      <c r="I104">
        <v>286.39</v>
      </c>
      <c r="J104">
        <v>-14.79</v>
      </c>
      <c r="K104">
        <f>Global_Household_Financial_Dyna[[#This Row],[Total_Household_Income]]-Global_Household_Financial_Dyna[[#This Row],[Estimated_Taxes]]</f>
        <v>271.59999999999997</v>
      </c>
      <c r="L104" s="1">
        <f>Global_Household_Financial_Dyna[[#This Row],[Monthly_Savings]]/Global_Household_Financial_Dyna[[#This Row],[Net Income]]</f>
        <v>-5.4455081001472755E-2</v>
      </c>
      <c r="M104" s="2">
        <f>Global_Household_Financial_Dyna[[#This Row],[Monthly_Expenses]]/Global_Household_Financial_Dyna[[#This Row],[Net Income]]</f>
        <v>1.0544550810014728</v>
      </c>
      <c r="N104" t="str">
        <f>IF(Global_Household_Financial_Dyna[[#This Row],[Monthly_Savings]]&lt;0,"High Risk", IF(Global_Household_Financial_Dyna[[#This Row],[Savings Rate%]]&lt;0.1, "Medium", "Safe"))</f>
        <v>High Risk</v>
      </c>
      <c r="O104">
        <f>Global_Household_Financial_Dyna[[#This Row],[Total_Household_Income]]/Global_Household_Financial_Dyna[[#This Row],[Family_Size]]</f>
        <v>75.444999999999993</v>
      </c>
      <c r="P104" s="2">
        <f t="shared" si="2"/>
        <v>0.42077341556833553</v>
      </c>
      <c r="Q104" s="2">
        <f t="shared" si="3"/>
        <v>-0.47522849656980826</v>
      </c>
      <c r="R104" s="2" t="str">
        <f>IF(Global_Household_Financial_Dyna[[#This Row],[Vs country_Average]]&lt;-0.2, "Underperformer", IF(Global_Household_Financial_Dyna[[#This Row],[Vs country_Average]]&gt;0.2, "Outperformer", "Normal"))</f>
        <v>Underperformer</v>
      </c>
      <c r="S1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-0.47049999999999947</v>
      </c>
      <c r="T1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13.849</v>
      </c>
      <c r="U1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28.168500000000002</v>
      </c>
      <c r="V1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42.488</v>
      </c>
    </row>
    <row r="105" spans="1:22" x14ac:dyDescent="0.3">
      <c r="A105">
        <v>104</v>
      </c>
      <c r="B105" t="s">
        <v>16</v>
      </c>
      <c r="C105" t="s">
        <v>21</v>
      </c>
      <c r="D105">
        <v>4</v>
      </c>
      <c r="E105">
        <v>2</v>
      </c>
      <c r="F105">
        <v>5815.62</v>
      </c>
      <c r="G105">
        <v>9439.09</v>
      </c>
      <c r="H105">
        <v>3775.64</v>
      </c>
      <c r="I105">
        <v>2779.65</v>
      </c>
      <c r="J105">
        <v>2883.8</v>
      </c>
      <c r="K105">
        <f>Global_Household_Financial_Dyna[[#This Row],[Total_Household_Income]]-Global_Household_Financial_Dyna[[#This Row],[Estimated_Taxes]]</f>
        <v>5663.4500000000007</v>
      </c>
      <c r="L105" s="1">
        <f>Global_Household_Financial_Dyna[[#This Row],[Monthly_Savings]]/Global_Household_Financial_Dyna[[#This Row],[Net Income]]</f>
        <v>0.50919492535468658</v>
      </c>
      <c r="M105" s="2">
        <f>Global_Household_Financial_Dyna[[#This Row],[Monthly_Expenses]]/Global_Household_Financial_Dyna[[#This Row],[Net Income]]</f>
        <v>0.49080507464531331</v>
      </c>
      <c r="N105" t="str">
        <f>IF(Global_Household_Financial_Dyna[[#This Row],[Monthly_Savings]]&lt;0,"High Risk", IF(Global_Household_Financial_Dyna[[#This Row],[Savings Rate%]]&lt;0.1, "Medium", "Safe"))</f>
        <v>Safe</v>
      </c>
      <c r="O105">
        <f>Global_Household_Financial_Dyna[[#This Row],[Total_Household_Income]]/Global_Household_Financial_Dyna[[#This Row],[Family_Size]]</f>
        <v>2359.7725</v>
      </c>
      <c r="P105" s="2">
        <f t="shared" si="2"/>
        <v>0.15879799892000862</v>
      </c>
      <c r="Q105" s="2">
        <f t="shared" si="3"/>
        <v>0.35039692643467796</v>
      </c>
      <c r="R105" s="2" t="str">
        <f>IF(Global_Household_Financial_Dyna[[#This Row],[Vs country_Average]]&lt;-0.2, "Underperformer", IF(Global_Household_Financial_Dyna[[#This Row],[Vs country_Average]]&gt;0.2, "Outperformer", "Normal"))</f>
        <v>Outperformer</v>
      </c>
      <c r="S1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2883.8</v>
      </c>
      <c r="T1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2883.8</v>
      </c>
      <c r="U1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2883.8</v>
      </c>
      <c r="V1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2883.8</v>
      </c>
    </row>
    <row r="106" spans="1:22" x14ac:dyDescent="0.3">
      <c r="A106">
        <v>105</v>
      </c>
      <c r="B106" t="s">
        <v>12</v>
      </c>
      <c r="C106" t="s">
        <v>13</v>
      </c>
      <c r="D106">
        <v>6</v>
      </c>
      <c r="E106">
        <v>3</v>
      </c>
      <c r="F106">
        <v>6486.44</v>
      </c>
      <c r="G106">
        <v>12748.57</v>
      </c>
      <c r="H106">
        <v>3824.57</v>
      </c>
      <c r="I106">
        <v>4601.51</v>
      </c>
      <c r="J106">
        <v>4322.49</v>
      </c>
      <c r="K106">
        <f>Global_Household_Financial_Dyna[[#This Row],[Total_Household_Income]]-Global_Household_Financial_Dyna[[#This Row],[Estimated_Taxes]]</f>
        <v>8924</v>
      </c>
      <c r="L106" s="1">
        <f>Global_Household_Financial_Dyna[[#This Row],[Monthly_Savings]]/Global_Household_Financial_Dyna[[#This Row],[Net Income]]</f>
        <v>0.48436687584043026</v>
      </c>
      <c r="M106" s="2">
        <f>Global_Household_Financial_Dyna[[#This Row],[Monthly_Expenses]]/Global_Household_Financial_Dyna[[#This Row],[Net Income]]</f>
        <v>0.51563312415956974</v>
      </c>
      <c r="N106" t="str">
        <f>IF(Global_Household_Financial_Dyna[[#This Row],[Monthly_Savings]]&lt;0,"High Risk", IF(Global_Household_Financial_Dyna[[#This Row],[Savings Rate%]]&lt;0.1, "Medium", "Safe"))</f>
        <v>Safe</v>
      </c>
      <c r="O106">
        <f>Global_Household_Financial_Dyna[[#This Row],[Total_Household_Income]]/Global_Household_Financial_Dyna[[#This Row],[Family_Size]]</f>
        <v>2124.7616666666668</v>
      </c>
      <c r="P106" s="2">
        <f t="shared" si="2"/>
        <v>0.30718716818024266</v>
      </c>
      <c r="Q106" s="2">
        <f t="shared" si="3"/>
        <v>0.17717970766018759</v>
      </c>
      <c r="R106" s="2" t="str">
        <f>IF(Global_Household_Financial_Dyna[[#This Row],[Vs country_Average]]&lt;-0.2, "Underperformer", IF(Global_Household_Financial_Dyna[[#This Row],[Vs country_Average]]&gt;0.2, "Outperformer", "Normal"))</f>
        <v>Normal</v>
      </c>
      <c r="S1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4322.49</v>
      </c>
      <c r="T1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4322.49</v>
      </c>
      <c r="U1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4322.49</v>
      </c>
      <c r="V1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4322.49</v>
      </c>
    </row>
    <row r="107" spans="1:22" x14ac:dyDescent="0.3">
      <c r="A107">
        <v>106</v>
      </c>
      <c r="B107" t="s">
        <v>18</v>
      </c>
      <c r="C107" t="s">
        <v>20</v>
      </c>
      <c r="D107">
        <v>2</v>
      </c>
      <c r="E107">
        <v>1</v>
      </c>
      <c r="F107">
        <v>3264.55</v>
      </c>
      <c r="G107">
        <v>3264.55</v>
      </c>
      <c r="H107">
        <v>718.2</v>
      </c>
      <c r="I107">
        <v>1443.53</v>
      </c>
      <c r="J107">
        <v>1102.82</v>
      </c>
      <c r="K107">
        <f>Global_Household_Financial_Dyna[[#This Row],[Total_Household_Income]]-Global_Household_Financial_Dyna[[#This Row],[Estimated_Taxes]]</f>
        <v>2546.3500000000004</v>
      </c>
      <c r="L107" s="1">
        <f>Global_Household_Financial_Dyna[[#This Row],[Monthly_Savings]]/Global_Household_Financial_Dyna[[#This Row],[Net Income]]</f>
        <v>0.43309835647102707</v>
      </c>
      <c r="M107" s="2">
        <f>Global_Household_Financial_Dyna[[#This Row],[Monthly_Expenses]]/Global_Household_Financial_Dyna[[#This Row],[Net Income]]</f>
        <v>0.56690164352897277</v>
      </c>
      <c r="N107" t="str">
        <f>IF(Global_Household_Financial_Dyna[[#This Row],[Monthly_Savings]]&lt;0,"High Risk", IF(Global_Household_Financial_Dyna[[#This Row],[Savings Rate%]]&lt;0.1, "Medium", "Safe"))</f>
        <v>Safe</v>
      </c>
      <c r="O107">
        <f>Global_Household_Financial_Dyna[[#This Row],[Total_Household_Income]]/Global_Household_Financial_Dyna[[#This Row],[Family_Size]]</f>
        <v>1632.2750000000001</v>
      </c>
      <c r="P107" s="2">
        <f t="shared" si="2"/>
        <v>0.32336204947805613</v>
      </c>
      <c r="Q107" s="2">
        <f t="shared" si="3"/>
        <v>0.10973630699297093</v>
      </c>
      <c r="R107" s="2" t="str">
        <f>IF(Global_Household_Financial_Dyna[[#This Row],[Vs country_Average]]&lt;-0.2, "Underperformer", IF(Global_Household_Financial_Dyna[[#This Row],[Vs country_Average]]&gt;0.2, "Outperformer", "Normal"))</f>
        <v>Normal</v>
      </c>
      <c r="S1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1102.82</v>
      </c>
      <c r="T1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1102.82</v>
      </c>
      <c r="U1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1102.82</v>
      </c>
      <c r="V1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1102.82</v>
      </c>
    </row>
    <row r="108" spans="1:22" x14ac:dyDescent="0.3">
      <c r="A108">
        <v>107</v>
      </c>
      <c r="B108" t="s">
        <v>10</v>
      </c>
      <c r="C108" t="s">
        <v>22</v>
      </c>
      <c r="D108">
        <v>1</v>
      </c>
      <c r="E108">
        <v>1</v>
      </c>
      <c r="F108">
        <v>1185.72</v>
      </c>
      <c r="G108">
        <v>1185.72</v>
      </c>
      <c r="H108">
        <v>118.57</v>
      </c>
      <c r="I108">
        <v>280.04000000000002</v>
      </c>
      <c r="J108">
        <v>787.11</v>
      </c>
      <c r="K108">
        <f>Global_Household_Financial_Dyna[[#This Row],[Total_Household_Income]]-Global_Household_Financial_Dyna[[#This Row],[Estimated_Taxes]]</f>
        <v>1067.1500000000001</v>
      </c>
      <c r="L108" s="1">
        <f>Global_Household_Financial_Dyna[[#This Row],[Monthly_Savings]]/Global_Household_Financial_Dyna[[#This Row],[Net Income]]</f>
        <v>0.73758140842430764</v>
      </c>
      <c r="M108" s="2">
        <f>Global_Household_Financial_Dyna[[#This Row],[Monthly_Expenses]]/Global_Household_Financial_Dyna[[#This Row],[Net Income]]</f>
        <v>0.26241859157569225</v>
      </c>
      <c r="N108" t="str">
        <f>IF(Global_Household_Financial_Dyna[[#This Row],[Monthly_Savings]]&lt;0,"High Risk", IF(Global_Household_Financial_Dyna[[#This Row],[Savings Rate%]]&lt;0.1, "Medium", "Safe"))</f>
        <v>Safe</v>
      </c>
      <c r="O108">
        <f>Global_Household_Financial_Dyna[[#This Row],[Total_Household_Income]]/Global_Household_Financial_Dyna[[#This Row],[Family_Size]]</f>
        <v>1185.72</v>
      </c>
      <c r="P108" s="2">
        <f t="shared" si="2"/>
        <v>0.42077341556833553</v>
      </c>
      <c r="Q108" s="2">
        <f t="shared" si="3"/>
        <v>0.31680799285597211</v>
      </c>
      <c r="R108" s="2" t="str">
        <f>IF(Global_Household_Financial_Dyna[[#This Row],[Vs country_Average]]&lt;-0.2, "Underperformer", IF(Global_Household_Financial_Dyna[[#This Row],[Vs country_Average]]&gt;0.2, "Outperformer", "Normal"))</f>
        <v>Outperformer</v>
      </c>
      <c r="S1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787.11</v>
      </c>
      <c r="T1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787.11</v>
      </c>
      <c r="U1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787.11</v>
      </c>
      <c r="V1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787.11</v>
      </c>
    </row>
    <row r="109" spans="1:22" x14ac:dyDescent="0.3">
      <c r="A109">
        <v>108</v>
      </c>
      <c r="B109" t="s">
        <v>14</v>
      </c>
      <c r="C109" t="s">
        <v>15</v>
      </c>
      <c r="D109">
        <v>3</v>
      </c>
      <c r="E109">
        <v>2</v>
      </c>
      <c r="F109">
        <v>646.5</v>
      </c>
      <c r="G109">
        <v>992.51</v>
      </c>
      <c r="H109">
        <v>148.88</v>
      </c>
      <c r="I109">
        <v>941.9</v>
      </c>
      <c r="J109">
        <v>-98.26</v>
      </c>
      <c r="K109">
        <f>Global_Household_Financial_Dyna[[#This Row],[Total_Household_Income]]-Global_Household_Financial_Dyna[[#This Row],[Estimated_Taxes]]</f>
        <v>843.63</v>
      </c>
      <c r="L109" s="1">
        <f>Global_Household_Financial_Dyna[[#This Row],[Monthly_Savings]]/Global_Household_Financial_Dyna[[#This Row],[Net Income]]</f>
        <v>-0.11647286132546258</v>
      </c>
      <c r="M109" s="2">
        <f>Global_Household_Financial_Dyna[[#This Row],[Monthly_Expenses]]/Global_Household_Financial_Dyna[[#This Row],[Net Income]]</f>
        <v>1.1164847148631509</v>
      </c>
      <c r="N109" t="str">
        <f>IF(Global_Household_Financial_Dyna[[#This Row],[Monthly_Savings]]&lt;0,"High Risk", IF(Global_Household_Financial_Dyna[[#This Row],[Savings Rate%]]&lt;0.1, "Medium", "Safe"))</f>
        <v>High Risk</v>
      </c>
      <c r="O109">
        <f>Global_Household_Financial_Dyna[[#This Row],[Total_Household_Income]]/Global_Household_Financial_Dyna[[#This Row],[Family_Size]]</f>
        <v>330.83666666666664</v>
      </c>
      <c r="P109" s="2">
        <f t="shared" si="2"/>
        <v>0.39788995363055785</v>
      </c>
      <c r="Q109" s="2">
        <f t="shared" si="3"/>
        <v>-0.51436281495602043</v>
      </c>
      <c r="R109" s="2" t="str">
        <f>IF(Global_Household_Financial_Dyna[[#This Row],[Vs country_Average]]&lt;-0.2, "Underperformer", IF(Global_Household_Financial_Dyna[[#This Row],[Vs country_Average]]&gt;0.2, "Outperformer", "Normal"))</f>
        <v>Underperformer</v>
      </c>
      <c r="S1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-51.165000000000006</v>
      </c>
      <c r="T1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-4.0699999999999932</v>
      </c>
      <c r="U1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43.024999999999991</v>
      </c>
      <c r="V1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90.120000000000019</v>
      </c>
    </row>
    <row r="110" spans="1:22" x14ac:dyDescent="0.3">
      <c r="A110">
        <v>109</v>
      </c>
      <c r="B110" t="s">
        <v>18</v>
      </c>
      <c r="C110" t="s">
        <v>19</v>
      </c>
      <c r="D110">
        <v>1</v>
      </c>
      <c r="E110">
        <v>1</v>
      </c>
      <c r="F110">
        <v>2496.1799999999998</v>
      </c>
      <c r="G110">
        <v>2496.1799999999998</v>
      </c>
      <c r="H110">
        <v>549.16</v>
      </c>
      <c r="I110">
        <v>1882.65</v>
      </c>
      <c r="J110">
        <v>64.37</v>
      </c>
      <c r="K110">
        <f>Global_Household_Financial_Dyna[[#This Row],[Total_Household_Income]]-Global_Household_Financial_Dyna[[#This Row],[Estimated_Taxes]]</f>
        <v>1947.02</v>
      </c>
      <c r="L110" s="1">
        <f>Global_Household_Financial_Dyna[[#This Row],[Monthly_Savings]]/Global_Household_Financial_Dyna[[#This Row],[Net Income]]</f>
        <v>3.3060780063892514E-2</v>
      </c>
      <c r="M110" s="2">
        <f>Global_Household_Financial_Dyna[[#This Row],[Monthly_Expenses]]/Global_Household_Financial_Dyna[[#This Row],[Net Income]]</f>
        <v>0.96693921993610754</v>
      </c>
      <c r="N110" t="str">
        <f>IF(Global_Household_Financial_Dyna[[#This Row],[Monthly_Savings]]&lt;0,"High Risk", IF(Global_Household_Financial_Dyna[[#This Row],[Savings Rate%]]&lt;0.1, "Medium", "Safe"))</f>
        <v>Medium</v>
      </c>
      <c r="O110">
        <f>Global_Household_Financial_Dyna[[#This Row],[Total_Household_Income]]/Global_Household_Financial_Dyna[[#This Row],[Family_Size]]</f>
        <v>2496.1799999999998</v>
      </c>
      <c r="P110" s="2">
        <f t="shared" si="2"/>
        <v>0.32336204947805613</v>
      </c>
      <c r="Q110" s="2">
        <f t="shared" si="3"/>
        <v>-0.29030126941416362</v>
      </c>
      <c r="R110" s="2" t="str">
        <f>IF(Global_Household_Financial_Dyna[[#This Row],[Vs country_Average]]&lt;-0.2, "Underperformer", IF(Global_Household_Financial_Dyna[[#This Row],[Vs country_Average]]&gt;0.2, "Outperformer", "Normal"))</f>
        <v>Underperformer</v>
      </c>
      <c r="S1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64.37</v>
      </c>
      <c r="T1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64.37</v>
      </c>
      <c r="U1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64.37</v>
      </c>
      <c r="V1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64.37</v>
      </c>
    </row>
    <row r="111" spans="1:22" x14ac:dyDescent="0.3">
      <c r="A111">
        <v>110</v>
      </c>
      <c r="B111" t="s">
        <v>18</v>
      </c>
      <c r="C111" t="s">
        <v>19</v>
      </c>
      <c r="D111">
        <v>6</v>
      </c>
      <c r="E111">
        <v>1</v>
      </c>
      <c r="F111">
        <v>5829.24</v>
      </c>
      <c r="G111">
        <v>5829.24</v>
      </c>
      <c r="H111">
        <v>1282.43</v>
      </c>
      <c r="I111">
        <v>3198.62</v>
      </c>
      <c r="J111">
        <v>1348.19</v>
      </c>
      <c r="K111">
        <f>Global_Household_Financial_Dyna[[#This Row],[Total_Household_Income]]-Global_Household_Financial_Dyna[[#This Row],[Estimated_Taxes]]</f>
        <v>4546.8099999999995</v>
      </c>
      <c r="L111" s="1">
        <f>Global_Household_Financial_Dyna[[#This Row],[Monthly_Savings]]/Global_Household_Financial_Dyna[[#This Row],[Net Income]]</f>
        <v>0.2965133797101705</v>
      </c>
      <c r="M111" s="2">
        <f>Global_Household_Financial_Dyna[[#This Row],[Monthly_Expenses]]/Global_Household_Financial_Dyna[[#This Row],[Net Income]]</f>
        <v>0.70348662028982967</v>
      </c>
      <c r="N111" t="str">
        <f>IF(Global_Household_Financial_Dyna[[#This Row],[Monthly_Savings]]&lt;0,"High Risk", IF(Global_Household_Financial_Dyna[[#This Row],[Savings Rate%]]&lt;0.1, "Medium", "Safe"))</f>
        <v>Safe</v>
      </c>
      <c r="O111">
        <f>Global_Household_Financial_Dyna[[#This Row],[Total_Household_Income]]/Global_Household_Financial_Dyna[[#This Row],[Family_Size]]</f>
        <v>971.54</v>
      </c>
      <c r="P111" s="2">
        <f t="shared" si="2"/>
        <v>0.32336204947805613</v>
      </c>
      <c r="Q111" s="2">
        <f t="shared" si="3"/>
        <v>-2.6848669767885636E-2</v>
      </c>
      <c r="R111" s="2" t="str">
        <f>IF(Global_Household_Financial_Dyna[[#This Row],[Vs country_Average]]&lt;-0.2, "Underperformer", IF(Global_Household_Financial_Dyna[[#This Row],[Vs country_Average]]&gt;0.2, "Outperformer", "Normal"))</f>
        <v>Normal</v>
      </c>
      <c r="S1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1348.19</v>
      </c>
      <c r="T1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1348.19</v>
      </c>
      <c r="U1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1348.19</v>
      </c>
      <c r="V1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1348.19</v>
      </c>
    </row>
    <row r="112" spans="1:22" x14ac:dyDescent="0.3">
      <c r="A112">
        <v>111</v>
      </c>
      <c r="B112" t="s">
        <v>10</v>
      </c>
      <c r="C112" t="s">
        <v>22</v>
      </c>
      <c r="D112">
        <v>7</v>
      </c>
      <c r="E112">
        <v>3</v>
      </c>
      <c r="F112">
        <v>1236.0999999999999</v>
      </c>
      <c r="G112">
        <v>2747.3</v>
      </c>
      <c r="H112">
        <v>274.73</v>
      </c>
      <c r="I112">
        <v>854.74</v>
      </c>
      <c r="J112">
        <v>1617.83</v>
      </c>
      <c r="K112">
        <f>Global_Household_Financial_Dyna[[#This Row],[Total_Household_Income]]-Global_Household_Financial_Dyna[[#This Row],[Estimated_Taxes]]</f>
        <v>2472.5700000000002</v>
      </c>
      <c r="L112" s="1">
        <f>Global_Household_Financial_Dyna[[#This Row],[Monthly_Savings]]/Global_Household_Financial_Dyna[[#This Row],[Net Income]]</f>
        <v>0.65431110140461135</v>
      </c>
      <c r="M112" s="2">
        <f>Global_Household_Financial_Dyna[[#This Row],[Monthly_Expenses]]/Global_Household_Financial_Dyna[[#This Row],[Net Income]]</f>
        <v>0.34568889859538859</v>
      </c>
      <c r="N112" t="str">
        <f>IF(Global_Household_Financial_Dyna[[#This Row],[Monthly_Savings]]&lt;0,"High Risk", IF(Global_Household_Financial_Dyna[[#This Row],[Savings Rate%]]&lt;0.1, "Medium", "Safe"))</f>
        <v>Safe</v>
      </c>
      <c r="O112">
        <f>Global_Household_Financial_Dyna[[#This Row],[Total_Household_Income]]/Global_Household_Financial_Dyna[[#This Row],[Family_Size]]</f>
        <v>392.47142857142859</v>
      </c>
      <c r="P112" s="2">
        <f t="shared" si="2"/>
        <v>0.42077341556833553</v>
      </c>
      <c r="Q112" s="2">
        <f t="shared" si="3"/>
        <v>0.23353768583627582</v>
      </c>
      <c r="R112" s="2" t="str">
        <f>IF(Global_Household_Financial_Dyna[[#This Row],[Vs country_Average]]&lt;-0.2, "Underperformer", IF(Global_Household_Financial_Dyna[[#This Row],[Vs country_Average]]&gt;0.2, "Outperformer", "Normal"))</f>
        <v>Outperformer</v>
      </c>
      <c r="S1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1617.83</v>
      </c>
      <c r="T1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1617.83</v>
      </c>
      <c r="U1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1617.83</v>
      </c>
      <c r="V1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1617.83</v>
      </c>
    </row>
    <row r="113" spans="1:22" x14ac:dyDescent="0.3">
      <c r="A113">
        <v>112</v>
      </c>
      <c r="B113" t="s">
        <v>18</v>
      </c>
      <c r="C113" t="s">
        <v>20</v>
      </c>
      <c r="D113">
        <v>4</v>
      </c>
      <c r="E113">
        <v>3</v>
      </c>
      <c r="F113">
        <v>3010.76</v>
      </c>
      <c r="G113">
        <v>6653.98</v>
      </c>
      <c r="H113">
        <v>1463.87</v>
      </c>
      <c r="I113">
        <v>2919.27</v>
      </c>
      <c r="J113">
        <v>2270.83</v>
      </c>
      <c r="K113">
        <f>Global_Household_Financial_Dyna[[#This Row],[Total_Household_Income]]-Global_Household_Financial_Dyna[[#This Row],[Estimated_Taxes]]</f>
        <v>5190.1099999999997</v>
      </c>
      <c r="L113" s="1">
        <f>Global_Household_Financial_Dyna[[#This Row],[Monthly_Savings]]/Global_Household_Financial_Dyna[[#This Row],[Net Income]]</f>
        <v>0.43753022575629419</v>
      </c>
      <c r="M113" s="2">
        <f>Global_Household_Financial_Dyna[[#This Row],[Monthly_Expenses]]/Global_Household_Financial_Dyna[[#This Row],[Net Income]]</f>
        <v>0.56246784750226875</v>
      </c>
      <c r="N113" t="str">
        <f>IF(Global_Household_Financial_Dyna[[#This Row],[Monthly_Savings]]&lt;0,"High Risk", IF(Global_Household_Financial_Dyna[[#This Row],[Savings Rate%]]&lt;0.1, "Medium", "Safe"))</f>
        <v>Safe</v>
      </c>
      <c r="O113">
        <f>Global_Household_Financial_Dyna[[#This Row],[Total_Household_Income]]/Global_Household_Financial_Dyna[[#This Row],[Family_Size]]</f>
        <v>1663.4949999999999</v>
      </c>
      <c r="P113" s="2">
        <f t="shared" si="2"/>
        <v>0.32336204947805613</v>
      </c>
      <c r="Q113" s="2">
        <f t="shared" si="3"/>
        <v>0.11416817627823805</v>
      </c>
      <c r="R113" s="2" t="str">
        <f>IF(Global_Household_Financial_Dyna[[#This Row],[Vs country_Average]]&lt;-0.2, "Underperformer", IF(Global_Household_Financial_Dyna[[#This Row],[Vs country_Average]]&gt;0.2, "Outperformer", "Normal"))</f>
        <v>Normal</v>
      </c>
      <c r="S1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2270.83</v>
      </c>
      <c r="T1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2270.83</v>
      </c>
      <c r="U1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2270.83</v>
      </c>
      <c r="V1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2270.83</v>
      </c>
    </row>
    <row r="114" spans="1:22" x14ac:dyDescent="0.3">
      <c r="A114">
        <v>113</v>
      </c>
      <c r="B114" t="s">
        <v>12</v>
      </c>
      <c r="C114" t="s">
        <v>13</v>
      </c>
      <c r="D114">
        <v>2</v>
      </c>
      <c r="E114">
        <v>1</v>
      </c>
      <c r="F114">
        <v>5396.9</v>
      </c>
      <c r="G114">
        <v>5396.9</v>
      </c>
      <c r="H114">
        <v>1349.23</v>
      </c>
      <c r="I114">
        <v>2503.31</v>
      </c>
      <c r="J114">
        <v>1544.36</v>
      </c>
      <c r="K114">
        <f>Global_Household_Financial_Dyna[[#This Row],[Total_Household_Income]]-Global_Household_Financial_Dyna[[#This Row],[Estimated_Taxes]]</f>
        <v>4047.6699999999996</v>
      </c>
      <c r="L114" s="1">
        <f>Global_Household_Financial_Dyna[[#This Row],[Monthly_Savings]]/Global_Household_Financial_Dyna[[#This Row],[Net Income]]</f>
        <v>0.38154296175330499</v>
      </c>
      <c r="M114" s="2">
        <f>Global_Household_Financial_Dyna[[#This Row],[Monthly_Expenses]]/Global_Household_Financial_Dyna[[#This Row],[Net Income]]</f>
        <v>0.61845703824669507</v>
      </c>
      <c r="N114" t="str">
        <f>IF(Global_Household_Financial_Dyna[[#This Row],[Monthly_Savings]]&lt;0,"High Risk", IF(Global_Household_Financial_Dyna[[#This Row],[Savings Rate%]]&lt;0.1, "Medium", "Safe"))</f>
        <v>Safe</v>
      </c>
      <c r="O114">
        <f>Global_Household_Financial_Dyna[[#This Row],[Total_Household_Income]]/Global_Household_Financial_Dyna[[#This Row],[Family_Size]]</f>
        <v>2698.45</v>
      </c>
      <c r="P114" s="2">
        <f t="shared" si="2"/>
        <v>0.30718716818024266</v>
      </c>
      <c r="Q114" s="2">
        <f t="shared" si="3"/>
        <v>7.4355793573062323E-2</v>
      </c>
      <c r="R114" s="2" t="str">
        <f>IF(Global_Household_Financial_Dyna[[#This Row],[Vs country_Average]]&lt;-0.2, "Underperformer", IF(Global_Household_Financial_Dyna[[#This Row],[Vs country_Average]]&gt;0.2, "Outperformer", "Normal"))</f>
        <v>Normal</v>
      </c>
      <c r="S1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1544.36</v>
      </c>
      <c r="T1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1544.36</v>
      </c>
      <c r="U1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1544.36</v>
      </c>
      <c r="V1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1544.36</v>
      </c>
    </row>
    <row r="115" spans="1:22" x14ac:dyDescent="0.3">
      <c r="A115">
        <v>114</v>
      </c>
      <c r="B115" t="s">
        <v>14</v>
      </c>
      <c r="C115" t="s">
        <v>15</v>
      </c>
      <c r="D115">
        <v>2</v>
      </c>
      <c r="E115">
        <v>2</v>
      </c>
      <c r="F115">
        <v>2057.86</v>
      </c>
      <c r="G115">
        <v>2977.62</v>
      </c>
      <c r="H115">
        <v>446.64</v>
      </c>
      <c r="I115">
        <v>597.82000000000005</v>
      </c>
      <c r="J115">
        <v>1933.15</v>
      </c>
      <c r="K115">
        <f>Global_Household_Financial_Dyna[[#This Row],[Total_Household_Income]]-Global_Household_Financial_Dyna[[#This Row],[Estimated_Taxes]]</f>
        <v>2530.98</v>
      </c>
      <c r="L115" s="1">
        <f>Global_Household_Financial_Dyna[[#This Row],[Monthly_Savings]]/Global_Household_Financial_Dyna[[#This Row],[Net Income]]</f>
        <v>0.76379505171909701</v>
      </c>
      <c r="M115" s="2">
        <f>Global_Household_Financial_Dyna[[#This Row],[Monthly_Expenses]]/Global_Household_Financial_Dyna[[#This Row],[Net Income]]</f>
        <v>0.236200997242175</v>
      </c>
      <c r="N115" t="str">
        <f>IF(Global_Household_Financial_Dyna[[#This Row],[Monthly_Savings]]&lt;0,"High Risk", IF(Global_Household_Financial_Dyna[[#This Row],[Savings Rate%]]&lt;0.1, "Medium", "Safe"))</f>
        <v>Safe</v>
      </c>
      <c r="O115">
        <f>Global_Household_Financial_Dyna[[#This Row],[Total_Household_Income]]/Global_Household_Financial_Dyna[[#This Row],[Family_Size]]</f>
        <v>1488.81</v>
      </c>
      <c r="P115" s="2">
        <f t="shared" si="2"/>
        <v>0.39788995363055785</v>
      </c>
      <c r="Q115" s="2">
        <f t="shared" si="3"/>
        <v>0.36590509808853916</v>
      </c>
      <c r="R115" s="2" t="str">
        <f>IF(Global_Household_Financial_Dyna[[#This Row],[Vs country_Average]]&lt;-0.2, "Underperformer", IF(Global_Household_Financial_Dyna[[#This Row],[Vs country_Average]]&gt;0.2, "Outperformer", "Normal"))</f>
        <v>Outperformer</v>
      </c>
      <c r="S1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1933.15</v>
      </c>
      <c r="T1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1933.15</v>
      </c>
      <c r="U1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1933.15</v>
      </c>
      <c r="V1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1933.15</v>
      </c>
    </row>
    <row r="116" spans="1:22" x14ac:dyDescent="0.3">
      <c r="A116">
        <v>115</v>
      </c>
      <c r="B116" t="s">
        <v>16</v>
      </c>
      <c r="C116" t="s">
        <v>21</v>
      </c>
      <c r="D116">
        <v>3</v>
      </c>
      <c r="E116">
        <v>2</v>
      </c>
      <c r="F116">
        <v>4346.41</v>
      </c>
      <c r="G116">
        <v>7222.95</v>
      </c>
      <c r="H116">
        <v>2528.0300000000002</v>
      </c>
      <c r="I116">
        <v>2552.34</v>
      </c>
      <c r="J116">
        <v>2142.58</v>
      </c>
      <c r="K116">
        <f>Global_Household_Financial_Dyna[[#This Row],[Total_Household_Income]]-Global_Household_Financial_Dyna[[#This Row],[Estimated_Taxes]]</f>
        <v>4694.92</v>
      </c>
      <c r="L116" s="1">
        <f>Global_Household_Financial_Dyna[[#This Row],[Monthly_Savings]]/Global_Household_Financial_Dyna[[#This Row],[Net Income]]</f>
        <v>0.45636134375026621</v>
      </c>
      <c r="M116" s="2">
        <f>Global_Household_Financial_Dyna[[#This Row],[Monthly_Expenses]]/Global_Household_Financial_Dyna[[#This Row],[Net Income]]</f>
        <v>0.54363865624973373</v>
      </c>
      <c r="N116" t="str">
        <f>IF(Global_Household_Financial_Dyna[[#This Row],[Monthly_Savings]]&lt;0,"High Risk", IF(Global_Household_Financial_Dyna[[#This Row],[Savings Rate%]]&lt;0.1, "Medium", "Safe"))</f>
        <v>Safe</v>
      </c>
      <c r="O116">
        <f>Global_Household_Financial_Dyna[[#This Row],[Total_Household_Income]]/Global_Household_Financial_Dyna[[#This Row],[Family_Size]]</f>
        <v>2407.65</v>
      </c>
      <c r="P116" s="2">
        <f t="shared" si="2"/>
        <v>0.15879799892000862</v>
      </c>
      <c r="Q116" s="2">
        <f t="shared" si="3"/>
        <v>0.29756334483025759</v>
      </c>
      <c r="R116" s="2" t="str">
        <f>IF(Global_Household_Financial_Dyna[[#This Row],[Vs country_Average]]&lt;-0.2, "Underperformer", IF(Global_Household_Financial_Dyna[[#This Row],[Vs country_Average]]&gt;0.2, "Outperformer", "Normal"))</f>
        <v>Outperformer</v>
      </c>
      <c r="S1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2142.58</v>
      </c>
      <c r="T1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2142.58</v>
      </c>
      <c r="U1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2142.58</v>
      </c>
      <c r="V1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2142.58</v>
      </c>
    </row>
    <row r="117" spans="1:22" x14ac:dyDescent="0.3">
      <c r="A117">
        <v>116</v>
      </c>
      <c r="B117" t="s">
        <v>12</v>
      </c>
      <c r="C117" t="s">
        <v>13</v>
      </c>
      <c r="D117">
        <v>2</v>
      </c>
      <c r="E117">
        <v>2</v>
      </c>
      <c r="F117">
        <v>3855.49</v>
      </c>
      <c r="G117">
        <v>5916.1</v>
      </c>
      <c r="H117">
        <v>1479.03</v>
      </c>
      <c r="I117">
        <v>1718.92</v>
      </c>
      <c r="J117">
        <v>2718.16</v>
      </c>
      <c r="K117">
        <f>Global_Household_Financial_Dyna[[#This Row],[Total_Household_Income]]-Global_Household_Financial_Dyna[[#This Row],[Estimated_Taxes]]</f>
        <v>4437.0700000000006</v>
      </c>
      <c r="L117" s="1">
        <f>Global_Household_Financial_Dyna[[#This Row],[Monthly_Savings]]/Global_Household_Financial_Dyna[[#This Row],[Net Income]]</f>
        <v>0.61260246063280488</v>
      </c>
      <c r="M117" s="2">
        <f>Global_Household_Financial_Dyna[[#This Row],[Monthly_Expenses]]/Global_Household_Financial_Dyna[[#This Row],[Net Income]]</f>
        <v>0.3873997931067123</v>
      </c>
      <c r="N117" t="str">
        <f>IF(Global_Household_Financial_Dyna[[#This Row],[Monthly_Savings]]&lt;0,"High Risk", IF(Global_Household_Financial_Dyna[[#This Row],[Savings Rate%]]&lt;0.1, "Medium", "Safe"))</f>
        <v>Safe</v>
      </c>
      <c r="O117">
        <f>Global_Household_Financial_Dyna[[#This Row],[Total_Household_Income]]/Global_Household_Financial_Dyna[[#This Row],[Family_Size]]</f>
        <v>2958.05</v>
      </c>
      <c r="P117" s="2">
        <f t="shared" si="2"/>
        <v>0.30718716818024266</v>
      </c>
      <c r="Q117" s="2">
        <f t="shared" si="3"/>
        <v>0.30541529245256221</v>
      </c>
      <c r="R117" s="2" t="str">
        <f>IF(Global_Household_Financial_Dyna[[#This Row],[Vs country_Average]]&lt;-0.2, "Underperformer", IF(Global_Household_Financial_Dyna[[#This Row],[Vs country_Average]]&gt;0.2, "Outperformer", "Normal"))</f>
        <v>Outperformer</v>
      </c>
      <c r="S1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2718.16</v>
      </c>
      <c r="T1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2718.16</v>
      </c>
      <c r="U1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2718.16</v>
      </c>
      <c r="V1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2718.16</v>
      </c>
    </row>
    <row r="118" spans="1:22" x14ac:dyDescent="0.3">
      <c r="A118">
        <v>117</v>
      </c>
      <c r="B118" t="s">
        <v>14</v>
      </c>
      <c r="C118" t="s">
        <v>15</v>
      </c>
      <c r="D118">
        <v>6</v>
      </c>
      <c r="E118">
        <v>1</v>
      </c>
      <c r="F118">
        <v>1586.44</v>
      </c>
      <c r="G118">
        <v>1586.44</v>
      </c>
      <c r="H118">
        <v>237.97</v>
      </c>
      <c r="I118">
        <v>1105.57</v>
      </c>
      <c r="J118">
        <v>242.9</v>
      </c>
      <c r="K118">
        <f>Global_Household_Financial_Dyna[[#This Row],[Total_Household_Income]]-Global_Household_Financial_Dyna[[#This Row],[Estimated_Taxes]]</f>
        <v>1348.47</v>
      </c>
      <c r="L118" s="1">
        <f>Global_Household_Financial_Dyna[[#This Row],[Monthly_Savings]]/Global_Household_Financial_Dyna[[#This Row],[Net Income]]</f>
        <v>0.18013007334238063</v>
      </c>
      <c r="M118" s="2">
        <f>Global_Household_Financial_Dyna[[#This Row],[Monthly_Expenses]]/Global_Household_Financial_Dyna[[#This Row],[Net Income]]</f>
        <v>0.81986992665761926</v>
      </c>
      <c r="N118" t="str">
        <f>IF(Global_Household_Financial_Dyna[[#This Row],[Monthly_Savings]]&lt;0,"High Risk", IF(Global_Household_Financial_Dyna[[#This Row],[Savings Rate%]]&lt;0.1, "Medium", "Safe"))</f>
        <v>Safe</v>
      </c>
      <c r="O118">
        <f>Global_Household_Financial_Dyna[[#This Row],[Total_Household_Income]]/Global_Household_Financial_Dyna[[#This Row],[Family_Size]]</f>
        <v>264.40666666666669</v>
      </c>
      <c r="P118" s="2">
        <f t="shared" si="2"/>
        <v>0.39788995363055785</v>
      </c>
      <c r="Q118" s="2">
        <f t="shared" si="3"/>
        <v>-0.21775988028817722</v>
      </c>
      <c r="R118" s="2" t="str">
        <f>IF(Global_Household_Financial_Dyna[[#This Row],[Vs country_Average]]&lt;-0.2, "Underperformer", IF(Global_Household_Financial_Dyna[[#This Row],[Vs country_Average]]&gt;0.2, "Outperformer", "Normal"))</f>
        <v>Underperformer</v>
      </c>
      <c r="S1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242.9</v>
      </c>
      <c r="T1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242.9</v>
      </c>
      <c r="U1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242.9</v>
      </c>
      <c r="V1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242.9</v>
      </c>
    </row>
    <row r="119" spans="1:22" x14ac:dyDescent="0.3">
      <c r="A119">
        <v>118</v>
      </c>
      <c r="B119" t="s">
        <v>18</v>
      </c>
      <c r="C119" t="s">
        <v>20</v>
      </c>
      <c r="D119">
        <v>6</v>
      </c>
      <c r="E119">
        <v>3</v>
      </c>
      <c r="F119">
        <v>5484.7</v>
      </c>
      <c r="G119">
        <v>11963.42</v>
      </c>
      <c r="H119">
        <v>3230.12</v>
      </c>
      <c r="I119">
        <v>3019.94</v>
      </c>
      <c r="J119">
        <v>5713.35</v>
      </c>
      <c r="K119">
        <f>Global_Household_Financial_Dyna[[#This Row],[Total_Household_Income]]-Global_Household_Financial_Dyna[[#This Row],[Estimated_Taxes]]</f>
        <v>8733.2999999999993</v>
      </c>
      <c r="L119" s="1">
        <f>Global_Household_Financial_Dyna[[#This Row],[Monthly_Savings]]/Global_Household_Financial_Dyna[[#This Row],[Net Income]]</f>
        <v>0.65420287863694149</v>
      </c>
      <c r="M119" s="2">
        <f>Global_Household_Financial_Dyna[[#This Row],[Monthly_Expenses]]/Global_Household_Financial_Dyna[[#This Row],[Net Income]]</f>
        <v>0.34579597632052034</v>
      </c>
      <c r="N119" t="str">
        <f>IF(Global_Household_Financial_Dyna[[#This Row],[Monthly_Savings]]&lt;0,"High Risk", IF(Global_Household_Financial_Dyna[[#This Row],[Savings Rate%]]&lt;0.1, "Medium", "Safe"))</f>
        <v>Safe</v>
      </c>
      <c r="O119">
        <f>Global_Household_Financial_Dyna[[#This Row],[Total_Household_Income]]/Global_Household_Financial_Dyna[[#This Row],[Family_Size]]</f>
        <v>1993.9033333333334</v>
      </c>
      <c r="P119" s="2">
        <f t="shared" si="2"/>
        <v>0.32336204947805613</v>
      </c>
      <c r="Q119" s="2">
        <f t="shared" si="3"/>
        <v>0.33084082915888535</v>
      </c>
      <c r="R119" s="2" t="str">
        <f>IF(Global_Household_Financial_Dyna[[#This Row],[Vs country_Average]]&lt;-0.2, "Underperformer", IF(Global_Household_Financial_Dyna[[#This Row],[Vs country_Average]]&gt;0.2, "Outperformer", "Normal"))</f>
        <v>Outperformer</v>
      </c>
      <c r="S1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5713.35</v>
      </c>
      <c r="T1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5713.35</v>
      </c>
      <c r="U1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5713.35</v>
      </c>
      <c r="V1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5713.35</v>
      </c>
    </row>
    <row r="120" spans="1:22" x14ac:dyDescent="0.3">
      <c r="A120">
        <v>119</v>
      </c>
      <c r="B120" t="s">
        <v>12</v>
      </c>
      <c r="C120" t="s">
        <v>13</v>
      </c>
      <c r="D120">
        <v>6</v>
      </c>
      <c r="E120">
        <v>3</v>
      </c>
      <c r="F120">
        <v>1436.19</v>
      </c>
      <c r="G120">
        <v>3230.28</v>
      </c>
      <c r="H120">
        <v>807.57</v>
      </c>
      <c r="I120">
        <v>3065.53</v>
      </c>
      <c r="J120">
        <v>-642.83000000000004</v>
      </c>
      <c r="K120">
        <f>Global_Household_Financial_Dyna[[#This Row],[Total_Household_Income]]-Global_Household_Financial_Dyna[[#This Row],[Estimated_Taxes]]</f>
        <v>2422.71</v>
      </c>
      <c r="L120" s="1">
        <f>Global_Household_Financial_Dyna[[#This Row],[Monthly_Savings]]/Global_Household_Financial_Dyna[[#This Row],[Net Income]]</f>
        <v>-0.26533509995005594</v>
      </c>
      <c r="M120" s="2">
        <f>Global_Household_Financial_Dyna[[#This Row],[Monthly_Expenses]]/Global_Household_Financial_Dyna[[#This Row],[Net Income]]</f>
        <v>1.265330972340891</v>
      </c>
      <c r="N120" t="str">
        <f>IF(Global_Household_Financial_Dyna[[#This Row],[Monthly_Savings]]&lt;0,"High Risk", IF(Global_Household_Financial_Dyna[[#This Row],[Savings Rate%]]&lt;0.1, "Medium", "Safe"))</f>
        <v>High Risk</v>
      </c>
      <c r="O120">
        <f>Global_Household_Financial_Dyna[[#This Row],[Total_Household_Income]]/Global_Household_Financial_Dyna[[#This Row],[Family_Size]]</f>
        <v>538.38</v>
      </c>
      <c r="P120" s="2">
        <f t="shared" si="2"/>
        <v>0.30718716818024266</v>
      </c>
      <c r="Q120" s="2">
        <f t="shared" si="3"/>
        <v>-0.57252226813029861</v>
      </c>
      <c r="R120" s="2" t="str">
        <f>IF(Global_Household_Financial_Dyna[[#This Row],[Vs country_Average]]&lt;-0.2, "Underperformer", IF(Global_Household_Financial_Dyna[[#This Row],[Vs country_Average]]&gt;0.2, "Outperformer", "Normal"))</f>
        <v>Underperformer</v>
      </c>
      <c r="S1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-489.55349999999999</v>
      </c>
      <c r="T1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-336.27700000000004</v>
      </c>
      <c r="U1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-183.00050000000005</v>
      </c>
      <c r="V1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-29.724000000000046</v>
      </c>
    </row>
    <row r="121" spans="1:22" x14ac:dyDescent="0.3">
      <c r="A121">
        <v>120</v>
      </c>
      <c r="B121" t="s">
        <v>16</v>
      </c>
      <c r="C121" t="s">
        <v>17</v>
      </c>
      <c r="D121">
        <v>2</v>
      </c>
      <c r="E121">
        <v>1</v>
      </c>
      <c r="F121">
        <v>6066.61</v>
      </c>
      <c r="G121">
        <v>6066.61</v>
      </c>
      <c r="H121">
        <v>2123.31</v>
      </c>
      <c r="I121">
        <v>1839.24</v>
      </c>
      <c r="J121">
        <v>2104.06</v>
      </c>
      <c r="K121">
        <f>Global_Household_Financial_Dyna[[#This Row],[Total_Household_Income]]-Global_Household_Financial_Dyna[[#This Row],[Estimated_Taxes]]</f>
        <v>3943.2999999999997</v>
      </c>
      <c r="L121" s="1">
        <f>Global_Household_Financial_Dyna[[#This Row],[Monthly_Savings]]/Global_Household_Financial_Dyna[[#This Row],[Net Income]]</f>
        <v>0.5335784748814445</v>
      </c>
      <c r="M121" s="2">
        <f>Global_Household_Financial_Dyna[[#This Row],[Monthly_Expenses]]/Global_Household_Financial_Dyna[[#This Row],[Net Income]]</f>
        <v>0.46642152511855556</v>
      </c>
      <c r="N121" t="str">
        <f>IF(Global_Household_Financial_Dyna[[#This Row],[Monthly_Savings]]&lt;0,"High Risk", IF(Global_Household_Financial_Dyna[[#This Row],[Savings Rate%]]&lt;0.1, "Medium", "Safe"))</f>
        <v>Safe</v>
      </c>
      <c r="O121">
        <f>Global_Household_Financial_Dyna[[#This Row],[Total_Household_Income]]/Global_Household_Financial_Dyna[[#This Row],[Family_Size]]</f>
        <v>3033.3049999999998</v>
      </c>
      <c r="P121" s="2">
        <f t="shared" si="2"/>
        <v>0.15879799892000862</v>
      </c>
      <c r="Q121" s="2">
        <f t="shared" si="3"/>
        <v>0.37478047596143588</v>
      </c>
      <c r="R121" s="2" t="str">
        <f>IF(Global_Household_Financial_Dyna[[#This Row],[Vs country_Average]]&lt;-0.2, "Underperformer", IF(Global_Household_Financial_Dyna[[#This Row],[Vs country_Average]]&gt;0.2, "Outperformer", "Normal"))</f>
        <v>Outperformer</v>
      </c>
      <c r="S1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2104.06</v>
      </c>
      <c r="T1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2104.06</v>
      </c>
      <c r="U1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2104.06</v>
      </c>
      <c r="V1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2104.06</v>
      </c>
    </row>
    <row r="122" spans="1:22" x14ac:dyDescent="0.3">
      <c r="A122">
        <v>121</v>
      </c>
      <c r="B122" t="s">
        <v>14</v>
      </c>
      <c r="C122" t="s">
        <v>15</v>
      </c>
      <c r="D122">
        <v>2</v>
      </c>
      <c r="E122">
        <v>2</v>
      </c>
      <c r="F122">
        <v>2064.79</v>
      </c>
      <c r="G122">
        <v>3348.35</v>
      </c>
      <c r="H122">
        <v>502.25</v>
      </c>
      <c r="I122">
        <v>979.93</v>
      </c>
      <c r="J122">
        <v>1866.16</v>
      </c>
      <c r="K122">
        <f>Global_Household_Financial_Dyna[[#This Row],[Total_Household_Income]]-Global_Household_Financial_Dyna[[#This Row],[Estimated_Taxes]]</f>
        <v>2846.1</v>
      </c>
      <c r="L122" s="1">
        <f>Global_Household_Financial_Dyna[[#This Row],[Monthly_Savings]]/Global_Household_Financial_Dyna[[#This Row],[Net Income]]</f>
        <v>0.65569024278837718</v>
      </c>
      <c r="M122" s="2">
        <f>Global_Household_Financial_Dyna[[#This Row],[Monthly_Expenses]]/Global_Household_Financial_Dyna[[#This Row],[Net Income]]</f>
        <v>0.34430624363163626</v>
      </c>
      <c r="N122" t="str">
        <f>IF(Global_Household_Financial_Dyna[[#This Row],[Monthly_Savings]]&lt;0,"High Risk", IF(Global_Household_Financial_Dyna[[#This Row],[Savings Rate%]]&lt;0.1, "Medium", "Safe"))</f>
        <v>Safe</v>
      </c>
      <c r="O122">
        <f>Global_Household_Financial_Dyna[[#This Row],[Total_Household_Income]]/Global_Household_Financial_Dyna[[#This Row],[Family_Size]]</f>
        <v>1674.175</v>
      </c>
      <c r="P122" s="2">
        <f t="shared" si="2"/>
        <v>0.39788995363055785</v>
      </c>
      <c r="Q122" s="2">
        <f t="shared" si="3"/>
        <v>0.25780028915781933</v>
      </c>
      <c r="R122" s="2" t="str">
        <f>IF(Global_Household_Financial_Dyna[[#This Row],[Vs country_Average]]&lt;-0.2, "Underperformer", IF(Global_Household_Financial_Dyna[[#This Row],[Vs country_Average]]&gt;0.2, "Outperformer", "Normal"))</f>
        <v>Outperformer</v>
      </c>
      <c r="S1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1866.16</v>
      </c>
      <c r="T1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1866.16</v>
      </c>
      <c r="U1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1866.16</v>
      </c>
      <c r="V1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1866.16</v>
      </c>
    </row>
    <row r="123" spans="1:22" x14ac:dyDescent="0.3">
      <c r="A123">
        <v>122</v>
      </c>
      <c r="B123" t="s">
        <v>12</v>
      </c>
      <c r="C123" t="s">
        <v>13</v>
      </c>
      <c r="D123">
        <v>6</v>
      </c>
      <c r="E123">
        <v>1</v>
      </c>
      <c r="F123">
        <v>6541.07</v>
      </c>
      <c r="G123">
        <v>6541.07</v>
      </c>
      <c r="H123">
        <v>1635.27</v>
      </c>
      <c r="I123">
        <v>3295.65</v>
      </c>
      <c r="J123">
        <v>1610.15</v>
      </c>
      <c r="K123">
        <f>Global_Household_Financial_Dyna[[#This Row],[Total_Household_Income]]-Global_Household_Financial_Dyna[[#This Row],[Estimated_Taxes]]</f>
        <v>4905.7999999999993</v>
      </c>
      <c r="L123" s="1">
        <f>Global_Household_Financial_Dyna[[#This Row],[Monthly_Savings]]/Global_Household_Financial_Dyna[[#This Row],[Net Income]]</f>
        <v>0.32821354315300266</v>
      </c>
      <c r="M123" s="2">
        <f>Global_Household_Financial_Dyna[[#This Row],[Monthly_Expenses]]/Global_Household_Financial_Dyna[[#This Row],[Net Income]]</f>
        <v>0.67178645684699756</v>
      </c>
      <c r="N123" t="str">
        <f>IF(Global_Household_Financial_Dyna[[#This Row],[Monthly_Savings]]&lt;0,"High Risk", IF(Global_Household_Financial_Dyna[[#This Row],[Savings Rate%]]&lt;0.1, "Medium", "Safe"))</f>
        <v>Safe</v>
      </c>
      <c r="O123">
        <f>Global_Household_Financial_Dyna[[#This Row],[Total_Household_Income]]/Global_Household_Financial_Dyna[[#This Row],[Family_Size]]</f>
        <v>1090.1783333333333</v>
      </c>
      <c r="P123" s="2">
        <f t="shared" si="2"/>
        <v>0.30718716818024266</v>
      </c>
      <c r="Q123" s="2">
        <f t="shared" si="3"/>
        <v>2.1026374972759998E-2</v>
      </c>
      <c r="R123" s="2" t="str">
        <f>IF(Global_Household_Financial_Dyna[[#This Row],[Vs country_Average]]&lt;-0.2, "Underperformer", IF(Global_Household_Financial_Dyna[[#This Row],[Vs country_Average]]&gt;0.2, "Outperformer", "Normal"))</f>
        <v>Normal</v>
      </c>
      <c r="S1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1610.15</v>
      </c>
      <c r="T1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1610.15</v>
      </c>
      <c r="U1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1610.15</v>
      </c>
      <c r="V1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1610.15</v>
      </c>
    </row>
    <row r="124" spans="1:22" x14ac:dyDescent="0.3">
      <c r="A124">
        <v>123</v>
      </c>
      <c r="B124" t="s">
        <v>10</v>
      </c>
      <c r="C124" t="s">
        <v>22</v>
      </c>
      <c r="D124">
        <v>2</v>
      </c>
      <c r="E124">
        <v>1</v>
      </c>
      <c r="F124">
        <v>1139.44</v>
      </c>
      <c r="G124">
        <v>1139.44</v>
      </c>
      <c r="H124">
        <v>113.94</v>
      </c>
      <c r="I124">
        <v>489.16</v>
      </c>
      <c r="J124">
        <v>536.33000000000004</v>
      </c>
      <c r="K124">
        <f>Global_Household_Financial_Dyna[[#This Row],[Total_Household_Income]]-Global_Household_Financial_Dyna[[#This Row],[Estimated_Taxes]]</f>
        <v>1025.5</v>
      </c>
      <c r="L124" s="1">
        <f>Global_Household_Financial_Dyna[[#This Row],[Monthly_Savings]]/Global_Household_Financial_Dyna[[#This Row],[Net Income]]</f>
        <v>0.52299366162847394</v>
      </c>
      <c r="M124" s="2">
        <f>Global_Household_Financial_Dyna[[#This Row],[Monthly_Expenses]]/Global_Household_Financial_Dyna[[#This Row],[Net Income]]</f>
        <v>0.47699658703071673</v>
      </c>
      <c r="N124" t="str">
        <f>IF(Global_Household_Financial_Dyna[[#This Row],[Monthly_Savings]]&lt;0,"High Risk", IF(Global_Household_Financial_Dyna[[#This Row],[Savings Rate%]]&lt;0.1, "Medium", "Safe"))</f>
        <v>Safe</v>
      </c>
      <c r="O124">
        <f>Global_Household_Financial_Dyna[[#This Row],[Total_Household_Income]]/Global_Household_Financial_Dyna[[#This Row],[Family_Size]]</f>
        <v>569.72</v>
      </c>
      <c r="P124" s="2">
        <f t="shared" si="2"/>
        <v>0.42077341556833553</v>
      </c>
      <c r="Q124" s="2">
        <f t="shared" si="3"/>
        <v>0.10222024606013841</v>
      </c>
      <c r="R124" s="2" t="str">
        <f>IF(Global_Household_Financial_Dyna[[#This Row],[Vs country_Average]]&lt;-0.2, "Underperformer", IF(Global_Household_Financial_Dyna[[#This Row],[Vs country_Average]]&gt;0.2, "Outperformer", "Normal"))</f>
        <v>Normal</v>
      </c>
      <c r="S1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536.33000000000004</v>
      </c>
      <c r="T1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536.33000000000004</v>
      </c>
      <c r="U1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536.33000000000004</v>
      </c>
      <c r="V1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536.33000000000004</v>
      </c>
    </row>
    <row r="125" spans="1:22" x14ac:dyDescent="0.3">
      <c r="A125">
        <v>124</v>
      </c>
      <c r="B125" t="s">
        <v>18</v>
      </c>
      <c r="C125" t="s">
        <v>20</v>
      </c>
      <c r="D125">
        <v>8</v>
      </c>
      <c r="E125">
        <v>3</v>
      </c>
      <c r="F125">
        <v>2285.21</v>
      </c>
      <c r="G125">
        <v>4315.1000000000004</v>
      </c>
      <c r="H125">
        <v>949.32</v>
      </c>
      <c r="I125">
        <v>4095.03</v>
      </c>
      <c r="J125">
        <v>-729.25</v>
      </c>
      <c r="K125">
        <f>Global_Household_Financial_Dyna[[#This Row],[Total_Household_Income]]-Global_Household_Financial_Dyna[[#This Row],[Estimated_Taxes]]</f>
        <v>3365.78</v>
      </c>
      <c r="L125" s="1">
        <f>Global_Household_Financial_Dyna[[#This Row],[Monthly_Savings]]/Global_Household_Financial_Dyna[[#This Row],[Net Income]]</f>
        <v>-0.21666597341478053</v>
      </c>
      <c r="M125" s="2">
        <f>Global_Household_Financial_Dyna[[#This Row],[Monthly_Expenses]]/Global_Household_Financial_Dyna[[#This Row],[Net Income]]</f>
        <v>1.2166659734147804</v>
      </c>
      <c r="N125" t="str">
        <f>IF(Global_Household_Financial_Dyna[[#This Row],[Monthly_Savings]]&lt;0,"High Risk", IF(Global_Household_Financial_Dyna[[#This Row],[Savings Rate%]]&lt;0.1, "Medium", "Safe"))</f>
        <v>High Risk</v>
      </c>
      <c r="O125">
        <f>Global_Household_Financial_Dyna[[#This Row],[Total_Household_Income]]/Global_Household_Financial_Dyna[[#This Row],[Family_Size]]</f>
        <v>539.38750000000005</v>
      </c>
      <c r="P125" s="2">
        <f t="shared" si="2"/>
        <v>0.32336204947805613</v>
      </c>
      <c r="Q125" s="2">
        <f t="shared" si="3"/>
        <v>-0.54002802289283669</v>
      </c>
      <c r="R125" s="2" t="str">
        <f>IF(Global_Household_Financial_Dyna[[#This Row],[Vs country_Average]]&lt;-0.2, "Underperformer", IF(Global_Household_Financial_Dyna[[#This Row],[Vs country_Average]]&gt;0.2, "Outperformer", "Normal"))</f>
        <v>Underperformer</v>
      </c>
      <c r="S1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-524.49850000000004</v>
      </c>
      <c r="T1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-319.74699999999996</v>
      </c>
      <c r="U1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-114.99549999999999</v>
      </c>
      <c r="V1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89.756000000000085</v>
      </c>
    </row>
    <row r="126" spans="1:22" x14ac:dyDescent="0.3">
      <c r="A126">
        <v>125</v>
      </c>
      <c r="B126" t="s">
        <v>18</v>
      </c>
      <c r="C126" t="s">
        <v>19</v>
      </c>
      <c r="D126">
        <v>2</v>
      </c>
      <c r="E126">
        <v>1</v>
      </c>
      <c r="F126">
        <v>3902.29</v>
      </c>
      <c r="G126">
        <v>3902.29</v>
      </c>
      <c r="H126">
        <v>858.5</v>
      </c>
      <c r="I126">
        <v>1562.28</v>
      </c>
      <c r="J126">
        <v>1481.51</v>
      </c>
      <c r="K126">
        <f>Global_Household_Financial_Dyna[[#This Row],[Total_Household_Income]]-Global_Household_Financial_Dyna[[#This Row],[Estimated_Taxes]]</f>
        <v>3043.79</v>
      </c>
      <c r="L126" s="1">
        <f>Global_Household_Financial_Dyna[[#This Row],[Monthly_Savings]]/Global_Household_Financial_Dyna[[#This Row],[Net Income]]</f>
        <v>0.4867320018792361</v>
      </c>
      <c r="M126" s="2">
        <f>Global_Household_Financial_Dyna[[#This Row],[Monthly_Expenses]]/Global_Household_Financial_Dyna[[#This Row],[Net Income]]</f>
        <v>0.51326799812076396</v>
      </c>
      <c r="N126" t="str">
        <f>IF(Global_Household_Financial_Dyna[[#This Row],[Monthly_Savings]]&lt;0,"High Risk", IF(Global_Household_Financial_Dyna[[#This Row],[Savings Rate%]]&lt;0.1, "Medium", "Safe"))</f>
        <v>Safe</v>
      </c>
      <c r="O126">
        <f>Global_Household_Financial_Dyna[[#This Row],[Total_Household_Income]]/Global_Household_Financial_Dyna[[#This Row],[Family_Size]]</f>
        <v>1951.145</v>
      </c>
      <c r="P126" s="2">
        <f t="shared" si="2"/>
        <v>0.32336204947805613</v>
      </c>
      <c r="Q126" s="2">
        <f t="shared" si="3"/>
        <v>0.16336995240117996</v>
      </c>
      <c r="R126" s="2" t="str">
        <f>IF(Global_Household_Financial_Dyna[[#This Row],[Vs country_Average]]&lt;-0.2, "Underperformer", IF(Global_Household_Financial_Dyna[[#This Row],[Vs country_Average]]&gt;0.2, "Outperformer", "Normal"))</f>
        <v>Normal</v>
      </c>
      <c r="S1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1481.51</v>
      </c>
      <c r="T1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1481.51</v>
      </c>
      <c r="U1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1481.51</v>
      </c>
      <c r="V1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1481.51</v>
      </c>
    </row>
    <row r="127" spans="1:22" x14ac:dyDescent="0.3">
      <c r="A127">
        <v>126</v>
      </c>
      <c r="B127" t="s">
        <v>10</v>
      </c>
      <c r="C127" t="s">
        <v>11</v>
      </c>
      <c r="D127">
        <v>8</v>
      </c>
      <c r="E127">
        <v>3</v>
      </c>
      <c r="F127">
        <v>934.5</v>
      </c>
      <c r="G127">
        <v>2072.3000000000002</v>
      </c>
      <c r="H127">
        <v>207.23</v>
      </c>
      <c r="I127">
        <v>965.29</v>
      </c>
      <c r="J127">
        <v>899.79</v>
      </c>
      <c r="K127">
        <f>Global_Household_Financial_Dyna[[#This Row],[Total_Household_Income]]-Global_Household_Financial_Dyna[[#This Row],[Estimated_Taxes]]</f>
        <v>1865.0700000000002</v>
      </c>
      <c r="L127" s="1">
        <f>Global_Household_Financial_Dyna[[#This Row],[Monthly_Savings]]/Global_Household_Financial_Dyna[[#This Row],[Net Income]]</f>
        <v>0.48244301822451696</v>
      </c>
      <c r="M127" s="2">
        <f>Global_Household_Financial_Dyna[[#This Row],[Monthly_Expenses]]/Global_Household_Financial_Dyna[[#This Row],[Net Income]]</f>
        <v>0.51756234350453323</v>
      </c>
      <c r="N127" t="str">
        <f>IF(Global_Household_Financial_Dyna[[#This Row],[Monthly_Savings]]&lt;0,"High Risk", IF(Global_Household_Financial_Dyna[[#This Row],[Savings Rate%]]&lt;0.1, "Medium", "Safe"))</f>
        <v>Safe</v>
      </c>
      <c r="O127">
        <f>Global_Household_Financial_Dyna[[#This Row],[Total_Household_Income]]/Global_Household_Financial_Dyna[[#This Row],[Family_Size]]</f>
        <v>259.03750000000002</v>
      </c>
      <c r="P127" s="2">
        <f t="shared" si="2"/>
        <v>0.42077341556833553</v>
      </c>
      <c r="Q127" s="2">
        <f t="shared" si="3"/>
        <v>6.1669602656181433E-2</v>
      </c>
      <c r="R127" s="2" t="str">
        <f>IF(Global_Household_Financial_Dyna[[#This Row],[Vs country_Average]]&lt;-0.2, "Underperformer", IF(Global_Household_Financial_Dyna[[#This Row],[Vs country_Average]]&gt;0.2, "Outperformer", "Normal"))</f>
        <v>Normal</v>
      </c>
      <c r="S1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899.79</v>
      </c>
      <c r="T1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899.79</v>
      </c>
      <c r="U1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899.79</v>
      </c>
      <c r="V1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899.79</v>
      </c>
    </row>
    <row r="128" spans="1:22" x14ac:dyDescent="0.3">
      <c r="A128">
        <v>127</v>
      </c>
      <c r="B128" t="s">
        <v>14</v>
      </c>
      <c r="C128" t="s">
        <v>15</v>
      </c>
      <c r="D128">
        <v>4</v>
      </c>
      <c r="E128">
        <v>3</v>
      </c>
      <c r="F128">
        <v>1983.48</v>
      </c>
      <c r="G128">
        <v>4049.11</v>
      </c>
      <c r="H128">
        <v>607.37</v>
      </c>
      <c r="I128">
        <v>1030.75</v>
      </c>
      <c r="J128">
        <v>2410.9899999999998</v>
      </c>
      <c r="K128">
        <f>Global_Household_Financial_Dyna[[#This Row],[Total_Household_Income]]-Global_Household_Financial_Dyna[[#This Row],[Estimated_Taxes]]</f>
        <v>3441.7400000000002</v>
      </c>
      <c r="L128" s="1">
        <f>Global_Household_Financial_Dyna[[#This Row],[Monthly_Savings]]/Global_Household_Financial_Dyna[[#This Row],[Net Income]]</f>
        <v>0.70051485585779272</v>
      </c>
      <c r="M128" s="2">
        <f>Global_Household_Financial_Dyna[[#This Row],[Monthly_Expenses]]/Global_Household_Financial_Dyna[[#This Row],[Net Income]]</f>
        <v>0.29948514414220712</v>
      </c>
      <c r="N128" t="str">
        <f>IF(Global_Household_Financial_Dyna[[#This Row],[Monthly_Savings]]&lt;0,"High Risk", IF(Global_Household_Financial_Dyna[[#This Row],[Savings Rate%]]&lt;0.1, "Medium", "Safe"))</f>
        <v>Safe</v>
      </c>
      <c r="O128">
        <f>Global_Household_Financial_Dyna[[#This Row],[Total_Household_Income]]/Global_Household_Financial_Dyna[[#This Row],[Family_Size]]</f>
        <v>1012.2775</v>
      </c>
      <c r="P128" s="2">
        <f t="shared" si="2"/>
        <v>0.39788995363055785</v>
      </c>
      <c r="Q128" s="2">
        <f t="shared" si="3"/>
        <v>0.30262490222723487</v>
      </c>
      <c r="R128" s="2" t="str">
        <f>IF(Global_Household_Financial_Dyna[[#This Row],[Vs country_Average]]&lt;-0.2, "Underperformer", IF(Global_Household_Financial_Dyna[[#This Row],[Vs country_Average]]&gt;0.2, "Outperformer", "Normal"))</f>
        <v>Outperformer</v>
      </c>
      <c r="S1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2410.9899999999998</v>
      </c>
      <c r="T1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2410.9899999999998</v>
      </c>
      <c r="U1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2410.9899999999998</v>
      </c>
      <c r="V1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2410.9899999999998</v>
      </c>
    </row>
    <row r="129" spans="1:22" x14ac:dyDescent="0.3">
      <c r="A129">
        <v>128</v>
      </c>
      <c r="B129" t="s">
        <v>12</v>
      </c>
      <c r="C129" t="s">
        <v>13</v>
      </c>
      <c r="D129">
        <v>1</v>
      </c>
      <c r="E129">
        <v>1</v>
      </c>
      <c r="F129">
        <v>5229.2299999999996</v>
      </c>
      <c r="G129">
        <v>5229.2299999999996</v>
      </c>
      <c r="H129">
        <v>1307.31</v>
      </c>
      <c r="I129">
        <v>1513.94</v>
      </c>
      <c r="J129">
        <v>2407.98</v>
      </c>
      <c r="K129">
        <f>Global_Household_Financial_Dyna[[#This Row],[Total_Household_Income]]-Global_Household_Financial_Dyna[[#This Row],[Estimated_Taxes]]</f>
        <v>3921.9199999999996</v>
      </c>
      <c r="L129" s="1">
        <f>Global_Household_Financial_Dyna[[#This Row],[Monthly_Savings]]/Global_Household_Financial_Dyna[[#This Row],[Net Income]]</f>
        <v>0.61397988740208886</v>
      </c>
      <c r="M129" s="2">
        <f>Global_Household_Financial_Dyna[[#This Row],[Monthly_Expenses]]/Global_Household_Financial_Dyna[[#This Row],[Net Income]]</f>
        <v>0.3860201125979113</v>
      </c>
      <c r="N129" t="str">
        <f>IF(Global_Household_Financial_Dyna[[#This Row],[Monthly_Savings]]&lt;0,"High Risk", IF(Global_Household_Financial_Dyna[[#This Row],[Savings Rate%]]&lt;0.1, "Medium", "Safe"))</f>
        <v>Safe</v>
      </c>
      <c r="O129">
        <f>Global_Household_Financial_Dyna[[#This Row],[Total_Household_Income]]/Global_Household_Financial_Dyna[[#This Row],[Family_Size]]</f>
        <v>5229.2299999999996</v>
      </c>
      <c r="P129" s="2">
        <f t="shared" si="2"/>
        <v>0.30718716818024266</v>
      </c>
      <c r="Q129" s="2">
        <f t="shared" si="3"/>
        <v>0.3067927192218462</v>
      </c>
      <c r="R129" s="2" t="str">
        <f>IF(Global_Household_Financial_Dyna[[#This Row],[Vs country_Average]]&lt;-0.2, "Underperformer", IF(Global_Household_Financial_Dyna[[#This Row],[Vs country_Average]]&gt;0.2, "Outperformer", "Normal"))</f>
        <v>Outperformer</v>
      </c>
      <c r="S1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2407.98</v>
      </c>
      <c r="T1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2407.98</v>
      </c>
      <c r="U1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2407.98</v>
      </c>
      <c r="V1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2407.98</v>
      </c>
    </row>
    <row r="130" spans="1:22" x14ac:dyDescent="0.3">
      <c r="A130">
        <v>129</v>
      </c>
      <c r="B130" t="s">
        <v>18</v>
      </c>
      <c r="C130" t="s">
        <v>19</v>
      </c>
      <c r="D130">
        <v>5</v>
      </c>
      <c r="E130">
        <v>3</v>
      </c>
      <c r="F130">
        <v>3817.79</v>
      </c>
      <c r="G130">
        <v>7891.23</v>
      </c>
      <c r="H130">
        <v>1736.07</v>
      </c>
      <c r="I130">
        <v>3192.31</v>
      </c>
      <c r="J130">
        <v>2962.85</v>
      </c>
      <c r="K130">
        <f>Global_Household_Financial_Dyna[[#This Row],[Total_Household_Income]]-Global_Household_Financial_Dyna[[#This Row],[Estimated_Taxes]]</f>
        <v>6155.16</v>
      </c>
      <c r="L130" s="1">
        <f>Global_Household_Financial_Dyna[[#This Row],[Monthly_Savings]]/Global_Household_Financial_Dyna[[#This Row],[Net Income]]</f>
        <v>0.48136035456430054</v>
      </c>
      <c r="M130" s="2">
        <f>Global_Household_Financial_Dyna[[#This Row],[Monthly_Expenses]]/Global_Household_Financial_Dyna[[#This Row],[Net Income]]</f>
        <v>0.51863964543569951</v>
      </c>
      <c r="N130" t="str">
        <f>IF(Global_Household_Financial_Dyna[[#This Row],[Monthly_Savings]]&lt;0,"High Risk", IF(Global_Household_Financial_Dyna[[#This Row],[Savings Rate%]]&lt;0.1, "Medium", "Safe"))</f>
        <v>Safe</v>
      </c>
      <c r="O130">
        <f>Global_Household_Financial_Dyna[[#This Row],[Total_Household_Income]]/Global_Household_Financial_Dyna[[#This Row],[Family_Size]]</f>
        <v>1578.2459999999999</v>
      </c>
      <c r="P130" s="2">
        <f t="shared" ref="P130:P193" si="4">AVERAGEIF($B$2:$B$4986,$B130,$L$2:$L$4986)</f>
        <v>0.32336204947805613</v>
      </c>
      <c r="Q130" s="2">
        <f t="shared" ref="Q130:Q193" si="5">L130-P130</f>
        <v>0.15799830508624441</v>
      </c>
      <c r="R130" s="2" t="str">
        <f>IF(Global_Household_Financial_Dyna[[#This Row],[Vs country_Average]]&lt;-0.2, "Underperformer", IF(Global_Household_Financial_Dyna[[#This Row],[Vs country_Average]]&gt;0.2, "Outperformer", "Normal"))</f>
        <v>Normal</v>
      </c>
      <c r="S1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2962.85</v>
      </c>
      <c r="T1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2962.85</v>
      </c>
      <c r="U1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2962.85</v>
      </c>
      <c r="V1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2962.85</v>
      </c>
    </row>
    <row r="131" spans="1:22" x14ac:dyDescent="0.3">
      <c r="A131">
        <v>130</v>
      </c>
      <c r="B131" t="s">
        <v>16</v>
      </c>
      <c r="C131" t="s">
        <v>21</v>
      </c>
      <c r="D131">
        <v>8</v>
      </c>
      <c r="E131">
        <v>3</v>
      </c>
      <c r="F131">
        <v>4981.38</v>
      </c>
      <c r="G131">
        <v>10002.219999999999</v>
      </c>
      <c r="H131">
        <v>4000.89</v>
      </c>
      <c r="I131">
        <v>4867.74</v>
      </c>
      <c r="J131">
        <v>1133.5899999999999</v>
      </c>
      <c r="K131">
        <f>Global_Household_Financial_Dyna[[#This Row],[Total_Household_Income]]-Global_Household_Financial_Dyna[[#This Row],[Estimated_Taxes]]</f>
        <v>6001.33</v>
      </c>
      <c r="L131" s="1">
        <f>Global_Household_Financial_Dyna[[#This Row],[Monthly_Savings]]/Global_Household_Financial_Dyna[[#This Row],[Net Income]]</f>
        <v>0.18888979609519888</v>
      </c>
      <c r="M131" s="2">
        <f>Global_Household_Financial_Dyna[[#This Row],[Monthly_Expenses]]/Global_Household_Financial_Dyna[[#This Row],[Net Income]]</f>
        <v>0.81111020390480104</v>
      </c>
      <c r="N131" t="str">
        <f>IF(Global_Household_Financial_Dyna[[#This Row],[Monthly_Savings]]&lt;0,"High Risk", IF(Global_Household_Financial_Dyna[[#This Row],[Savings Rate%]]&lt;0.1, "Medium", "Safe"))</f>
        <v>Safe</v>
      </c>
      <c r="O131">
        <f>Global_Household_Financial_Dyna[[#This Row],[Total_Household_Income]]/Global_Household_Financial_Dyna[[#This Row],[Family_Size]]</f>
        <v>1250.2774999999999</v>
      </c>
      <c r="P131" s="2">
        <f t="shared" si="4"/>
        <v>0.15879799892000862</v>
      </c>
      <c r="Q131" s="2">
        <f t="shared" si="5"/>
        <v>3.0091797175190255E-2</v>
      </c>
      <c r="R131" s="2" t="str">
        <f>IF(Global_Household_Financial_Dyna[[#This Row],[Vs country_Average]]&lt;-0.2, "Underperformer", IF(Global_Household_Financial_Dyna[[#This Row],[Vs country_Average]]&gt;0.2, "Outperformer", "Normal"))</f>
        <v>Normal</v>
      </c>
      <c r="S1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1133.5899999999999</v>
      </c>
      <c r="T1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1133.5899999999999</v>
      </c>
      <c r="U1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1133.5899999999999</v>
      </c>
      <c r="V1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1133.5899999999999</v>
      </c>
    </row>
    <row r="132" spans="1:22" x14ac:dyDescent="0.3">
      <c r="A132">
        <v>131</v>
      </c>
      <c r="B132" t="s">
        <v>10</v>
      </c>
      <c r="C132" t="s">
        <v>11</v>
      </c>
      <c r="D132">
        <v>8</v>
      </c>
      <c r="E132">
        <v>2</v>
      </c>
      <c r="F132">
        <v>673.92</v>
      </c>
      <c r="G132">
        <v>1089.02</v>
      </c>
      <c r="H132">
        <v>108.9</v>
      </c>
      <c r="I132">
        <v>1006.71</v>
      </c>
      <c r="J132">
        <v>-26.59</v>
      </c>
      <c r="K132">
        <f>Global_Household_Financial_Dyna[[#This Row],[Total_Household_Income]]-Global_Household_Financial_Dyna[[#This Row],[Estimated_Taxes]]</f>
        <v>980.12</v>
      </c>
      <c r="L132" s="1">
        <f>Global_Household_Financial_Dyna[[#This Row],[Monthly_Savings]]/Global_Household_Financial_Dyna[[#This Row],[Net Income]]</f>
        <v>-2.7129331102314001E-2</v>
      </c>
      <c r="M132" s="2">
        <f>Global_Household_Financial_Dyna[[#This Row],[Monthly_Expenses]]/Global_Household_Financial_Dyna[[#This Row],[Net Income]]</f>
        <v>1.027129331102314</v>
      </c>
      <c r="N132" t="str">
        <f>IF(Global_Household_Financial_Dyna[[#This Row],[Monthly_Savings]]&lt;0,"High Risk", IF(Global_Household_Financial_Dyna[[#This Row],[Savings Rate%]]&lt;0.1, "Medium", "Safe"))</f>
        <v>High Risk</v>
      </c>
      <c r="O132">
        <f>Global_Household_Financial_Dyna[[#This Row],[Total_Household_Income]]/Global_Household_Financial_Dyna[[#This Row],[Family_Size]]</f>
        <v>136.1275</v>
      </c>
      <c r="P132" s="2">
        <f t="shared" si="4"/>
        <v>0.42077341556833553</v>
      </c>
      <c r="Q132" s="2">
        <f t="shared" si="5"/>
        <v>-0.44790274667064955</v>
      </c>
      <c r="R132" s="2" t="str">
        <f>IF(Global_Household_Financial_Dyna[[#This Row],[Vs country_Average]]&lt;-0.2, "Underperformer", IF(Global_Household_Financial_Dyna[[#This Row],[Vs country_Average]]&gt;0.2, "Outperformer", "Normal"))</f>
        <v>Underperformer</v>
      </c>
      <c r="S1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23.745499999999996</v>
      </c>
      <c r="T1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74.081000000000003</v>
      </c>
      <c r="U1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124.41649999999998</v>
      </c>
      <c r="V1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174.75200000000001</v>
      </c>
    </row>
    <row r="133" spans="1:22" x14ac:dyDescent="0.3">
      <c r="A133">
        <v>132</v>
      </c>
      <c r="B133" t="s">
        <v>18</v>
      </c>
      <c r="C133" t="s">
        <v>19</v>
      </c>
      <c r="D133">
        <v>2</v>
      </c>
      <c r="E133">
        <v>2</v>
      </c>
      <c r="F133">
        <v>7093.08</v>
      </c>
      <c r="G133">
        <v>11256.07</v>
      </c>
      <c r="H133">
        <v>3039.14</v>
      </c>
      <c r="I133">
        <v>2269.84</v>
      </c>
      <c r="J133">
        <v>5947.1</v>
      </c>
      <c r="K133">
        <f>Global_Household_Financial_Dyna[[#This Row],[Total_Household_Income]]-Global_Household_Financial_Dyna[[#This Row],[Estimated_Taxes]]</f>
        <v>8216.93</v>
      </c>
      <c r="L133" s="1">
        <f>Global_Household_Financial_Dyna[[#This Row],[Monthly_Savings]]/Global_Household_Financial_Dyna[[#This Row],[Net Income]]</f>
        <v>0.72376179424675646</v>
      </c>
      <c r="M133" s="2">
        <f>Global_Household_Financial_Dyna[[#This Row],[Monthly_Expenses]]/Global_Household_Financial_Dyna[[#This Row],[Net Income]]</f>
        <v>0.27623942275277996</v>
      </c>
      <c r="N133" t="str">
        <f>IF(Global_Household_Financial_Dyna[[#This Row],[Monthly_Savings]]&lt;0,"High Risk", IF(Global_Household_Financial_Dyna[[#This Row],[Savings Rate%]]&lt;0.1, "Medium", "Safe"))</f>
        <v>Safe</v>
      </c>
      <c r="O133">
        <f>Global_Household_Financial_Dyna[[#This Row],[Total_Household_Income]]/Global_Household_Financial_Dyna[[#This Row],[Family_Size]]</f>
        <v>5628.0349999999999</v>
      </c>
      <c r="P133" s="2">
        <f t="shared" si="4"/>
        <v>0.32336204947805613</v>
      </c>
      <c r="Q133" s="2">
        <f t="shared" si="5"/>
        <v>0.40039974476870033</v>
      </c>
      <c r="R133" s="2" t="str">
        <f>IF(Global_Household_Financial_Dyna[[#This Row],[Vs country_Average]]&lt;-0.2, "Underperformer", IF(Global_Household_Financial_Dyna[[#This Row],[Vs country_Average]]&gt;0.2, "Outperformer", "Normal"))</f>
        <v>Outperformer</v>
      </c>
      <c r="S1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5947.1</v>
      </c>
      <c r="T1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5947.1</v>
      </c>
      <c r="U1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5947.1</v>
      </c>
      <c r="V1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5947.1</v>
      </c>
    </row>
    <row r="134" spans="1:22" x14ac:dyDescent="0.3">
      <c r="A134">
        <v>133</v>
      </c>
      <c r="B134" t="s">
        <v>18</v>
      </c>
      <c r="C134" t="s">
        <v>20</v>
      </c>
      <c r="D134">
        <v>5</v>
      </c>
      <c r="E134">
        <v>3</v>
      </c>
      <c r="F134">
        <v>4835.6499999999996</v>
      </c>
      <c r="G134">
        <v>10621.38</v>
      </c>
      <c r="H134">
        <v>2867.77</v>
      </c>
      <c r="I134">
        <v>2992.52</v>
      </c>
      <c r="J134">
        <v>4761.08</v>
      </c>
      <c r="K134">
        <f>Global_Household_Financial_Dyna[[#This Row],[Total_Household_Income]]-Global_Household_Financial_Dyna[[#This Row],[Estimated_Taxes]]</f>
        <v>7753.6099999999988</v>
      </c>
      <c r="L134" s="1">
        <f>Global_Household_Financial_Dyna[[#This Row],[Monthly_Savings]]/Global_Household_Financial_Dyna[[#This Row],[Net Income]]</f>
        <v>0.61404687622926624</v>
      </c>
      <c r="M134" s="2">
        <f>Global_Household_Financial_Dyna[[#This Row],[Monthly_Expenses]]/Global_Household_Financial_Dyna[[#This Row],[Net Income]]</f>
        <v>0.38595183404891403</v>
      </c>
      <c r="N134" t="str">
        <f>IF(Global_Household_Financial_Dyna[[#This Row],[Monthly_Savings]]&lt;0,"High Risk", IF(Global_Household_Financial_Dyna[[#This Row],[Savings Rate%]]&lt;0.1, "Medium", "Safe"))</f>
        <v>Safe</v>
      </c>
      <c r="O134">
        <f>Global_Household_Financial_Dyna[[#This Row],[Total_Household_Income]]/Global_Household_Financial_Dyna[[#This Row],[Family_Size]]</f>
        <v>2124.2759999999998</v>
      </c>
      <c r="P134" s="2">
        <f t="shared" si="4"/>
        <v>0.32336204947805613</v>
      </c>
      <c r="Q134" s="2">
        <f t="shared" si="5"/>
        <v>0.2906848267512101</v>
      </c>
      <c r="R134" s="2" t="str">
        <f>IF(Global_Household_Financial_Dyna[[#This Row],[Vs country_Average]]&lt;-0.2, "Underperformer", IF(Global_Household_Financial_Dyna[[#This Row],[Vs country_Average]]&gt;0.2, "Outperformer", "Normal"))</f>
        <v>Outperformer</v>
      </c>
      <c r="S1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4761.08</v>
      </c>
      <c r="T1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4761.08</v>
      </c>
      <c r="U1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4761.08</v>
      </c>
      <c r="V1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4761.08</v>
      </c>
    </row>
    <row r="135" spans="1:22" x14ac:dyDescent="0.3">
      <c r="A135">
        <v>134</v>
      </c>
      <c r="B135" t="s">
        <v>10</v>
      </c>
      <c r="C135" t="s">
        <v>11</v>
      </c>
      <c r="D135">
        <v>7</v>
      </c>
      <c r="E135">
        <v>3</v>
      </c>
      <c r="F135">
        <v>472.54</v>
      </c>
      <c r="G135">
        <v>1017.57</v>
      </c>
      <c r="H135">
        <v>101.76</v>
      </c>
      <c r="I135">
        <v>965.68</v>
      </c>
      <c r="J135">
        <v>-49.86</v>
      </c>
      <c r="K135">
        <f>Global_Household_Financial_Dyna[[#This Row],[Total_Household_Income]]-Global_Household_Financial_Dyna[[#This Row],[Estimated_Taxes]]</f>
        <v>915.81000000000006</v>
      </c>
      <c r="L135" s="1">
        <f>Global_Household_Financial_Dyna[[#This Row],[Monthly_Savings]]/Global_Household_Financial_Dyna[[#This Row],[Net Income]]</f>
        <v>-5.4443607298457097E-2</v>
      </c>
      <c r="M135" s="2">
        <f>Global_Household_Financial_Dyna[[#This Row],[Monthly_Expenses]]/Global_Household_Financial_Dyna[[#This Row],[Net Income]]</f>
        <v>1.054454526593944</v>
      </c>
      <c r="N135" t="str">
        <f>IF(Global_Household_Financial_Dyna[[#This Row],[Monthly_Savings]]&lt;0,"High Risk", IF(Global_Household_Financial_Dyna[[#This Row],[Savings Rate%]]&lt;0.1, "Medium", "Safe"))</f>
        <v>High Risk</v>
      </c>
      <c r="O135">
        <f>Global_Household_Financial_Dyna[[#This Row],[Total_Household_Income]]/Global_Household_Financial_Dyna[[#This Row],[Family_Size]]</f>
        <v>145.36714285714285</v>
      </c>
      <c r="P135" s="2">
        <f t="shared" si="4"/>
        <v>0.42077341556833553</v>
      </c>
      <c r="Q135" s="2">
        <f t="shared" si="5"/>
        <v>-0.47521702286679263</v>
      </c>
      <c r="R135" s="2" t="str">
        <f>IF(Global_Household_Financial_Dyna[[#This Row],[Vs country_Average]]&lt;-0.2, "Underperformer", IF(Global_Household_Financial_Dyna[[#This Row],[Vs country_Average]]&gt;0.2, "Outperformer", "Normal"))</f>
        <v>Underperformer</v>
      </c>
      <c r="S1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-1.5760000000000005</v>
      </c>
      <c r="T1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46.707999999999998</v>
      </c>
      <c r="U1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94.992000000000004</v>
      </c>
      <c r="V1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143.27600000000001</v>
      </c>
    </row>
    <row r="136" spans="1:22" x14ac:dyDescent="0.3">
      <c r="A136">
        <v>135</v>
      </c>
      <c r="B136" t="s">
        <v>12</v>
      </c>
      <c r="C136" t="s">
        <v>13</v>
      </c>
      <c r="D136">
        <v>5</v>
      </c>
      <c r="E136">
        <v>3</v>
      </c>
      <c r="F136">
        <v>6598.62</v>
      </c>
      <c r="G136">
        <v>13356.12</v>
      </c>
      <c r="H136">
        <v>4006.84</v>
      </c>
      <c r="I136">
        <v>4293.7</v>
      </c>
      <c r="J136">
        <v>5055.58</v>
      </c>
      <c r="K136">
        <f>Global_Household_Financial_Dyna[[#This Row],[Total_Household_Income]]-Global_Household_Financial_Dyna[[#This Row],[Estimated_Taxes]]</f>
        <v>9349.2800000000007</v>
      </c>
      <c r="L136" s="1">
        <f>Global_Household_Financial_Dyna[[#This Row],[Monthly_Savings]]/Global_Household_Financial_Dyna[[#This Row],[Net Income]]</f>
        <v>0.54074538360173185</v>
      </c>
      <c r="M136" s="2">
        <f>Global_Household_Financial_Dyna[[#This Row],[Monthly_Expenses]]/Global_Household_Financial_Dyna[[#This Row],[Net Income]]</f>
        <v>0.45925461639826803</v>
      </c>
      <c r="N136" t="str">
        <f>IF(Global_Household_Financial_Dyna[[#This Row],[Monthly_Savings]]&lt;0,"High Risk", IF(Global_Household_Financial_Dyna[[#This Row],[Savings Rate%]]&lt;0.1, "Medium", "Safe"))</f>
        <v>Safe</v>
      </c>
      <c r="O136">
        <f>Global_Household_Financial_Dyna[[#This Row],[Total_Household_Income]]/Global_Household_Financial_Dyna[[#This Row],[Family_Size]]</f>
        <v>2671.2240000000002</v>
      </c>
      <c r="P136" s="2">
        <f t="shared" si="4"/>
        <v>0.30718716818024266</v>
      </c>
      <c r="Q136" s="2">
        <f t="shared" si="5"/>
        <v>0.23355821542148919</v>
      </c>
      <c r="R136" s="2" t="str">
        <f>IF(Global_Household_Financial_Dyna[[#This Row],[Vs country_Average]]&lt;-0.2, "Underperformer", IF(Global_Household_Financial_Dyna[[#This Row],[Vs country_Average]]&gt;0.2, "Outperformer", "Normal"))</f>
        <v>Outperformer</v>
      </c>
      <c r="S1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5055.58</v>
      </c>
      <c r="T1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5055.58</v>
      </c>
      <c r="U1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5055.58</v>
      </c>
      <c r="V1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5055.58</v>
      </c>
    </row>
    <row r="137" spans="1:22" x14ac:dyDescent="0.3">
      <c r="A137">
        <v>136</v>
      </c>
      <c r="B137" t="s">
        <v>10</v>
      </c>
      <c r="C137" t="s">
        <v>22</v>
      </c>
      <c r="D137">
        <v>4</v>
      </c>
      <c r="E137">
        <v>3</v>
      </c>
      <c r="F137">
        <v>739.87</v>
      </c>
      <c r="G137">
        <v>1506.61</v>
      </c>
      <c r="H137">
        <v>150.66</v>
      </c>
      <c r="I137">
        <v>428.7</v>
      </c>
      <c r="J137">
        <v>927.25</v>
      </c>
      <c r="K137">
        <f>Global_Household_Financial_Dyna[[#This Row],[Total_Household_Income]]-Global_Household_Financial_Dyna[[#This Row],[Estimated_Taxes]]</f>
        <v>1355.9499999999998</v>
      </c>
      <c r="L137" s="1">
        <f>Global_Household_Financial_Dyna[[#This Row],[Monthly_Savings]]/Global_Household_Financial_Dyna[[#This Row],[Net Income]]</f>
        <v>0.68383789962756747</v>
      </c>
      <c r="M137" s="2">
        <f>Global_Household_Financial_Dyna[[#This Row],[Monthly_Expenses]]/Global_Household_Financial_Dyna[[#This Row],[Net Income]]</f>
        <v>0.31616210037243264</v>
      </c>
      <c r="N137" t="str">
        <f>IF(Global_Household_Financial_Dyna[[#This Row],[Monthly_Savings]]&lt;0,"High Risk", IF(Global_Household_Financial_Dyna[[#This Row],[Savings Rate%]]&lt;0.1, "Medium", "Safe"))</f>
        <v>Safe</v>
      </c>
      <c r="O137">
        <f>Global_Household_Financial_Dyna[[#This Row],[Total_Household_Income]]/Global_Household_Financial_Dyna[[#This Row],[Family_Size]]</f>
        <v>376.65249999999997</v>
      </c>
      <c r="P137" s="2">
        <f t="shared" si="4"/>
        <v>0.42077341556833553</v>
      </c>
      <c r="Q137" s="2">
        <f t="shared" si="5"/>
        <v>0.26306448405923194</v>
      </c>
      <c r="R137" s="2" t="str">
        <f>IF(Global_Household_Financial_Dyna[[#This Row],[Vs country_Average]]&lt;-0.2, "Underperformer", IF(Global_Household_Financial_Dyna[[#This Row],[Vs country_Average]]&gt;0.2, "Outperformer", "Normal"))</f>
        <v>Outperformer</v>
      </c>
      <c r="S1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927.25</v>
      </c>
      <c r="T1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927.25</v>
      </c>
      <c r="U1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927.25</v>
      </c>
      <c r="V1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927.25</v>
      </c>
    </row>
    <row r="138" spans="1:22" x14ac:dyDescent="0.3">
      <c r="A138">
        <v>137</v>
      </c>
      <c r="B138" t="s">
        <v>16</v>
      </c>
      <c r="C138" t="s">
        <v>17</v>
      </c>
      <c r="D138">
        <v>8</v>
      </c>
      <c r="E138">
        <v>1</v>
      </c>
      <c r="F138">
        <v>1688.72</v>
      </c>
      <c r="G138">
        <v>1688.72</v>
      </c>
      <c r="H138">
        <v>591.04999999999995</v>
      </c>
      <c r="I138">
        <v>1602.59</v>
      </c>
      <c r="J138">
        <v>-504.93</v>
      </c>
      <c r="K138">
        <f>Global_Household_Financial_Dyna[[#This Row],[Total_Household_Income]]-Global_Household_Financial_Dyna[[#This Row],[Estimated_Taxes]]</f>
        <v>1097.67</v>
      </c>
      <c r="L138" s="1">
        <f>Global_Household_Financial_Dyna[[#This Row],[Monthly_Savings]]/Global_Household_Financial_Dyna[[#This Row],[Net Income]]</f>
        <v>-0.46000163983710951</v>
      </c>
      <c r="M138" s="2">
        <f>Global_Household_Financial_Dyna[[#This Row],[Monthly_Expenses]]/Global_Household_Financial_Dyna[[#This Row],[Net Income]]</f>
        <v>1.4599925296309453</v>
      </c>
      <c r="N138" t="str">
        <f>IF(Global_Household_Financial_Dyna[[#This Row],[Monthly_Savings]]&lt;0,"High Risk", IF(Global_Household_Financial_Dyna[[#This Row],[Savings Rate%]]&lt;0.1, "Medium", "Safe"))</f>
        <v>High Risk</v>
      </c>
      <c r="O138">
        <f>Global_Household_Financial_Dyna[[#This Row],[Total_Household_Income]]/Global_Household_Financial_Dyna[[#This Row],[Family_Size]]</f>
        <v>211.09</v>
      </c>
      <c r="P138" s="2">
        <f t="shared" si="4"/>
        <v>0.15879799892000862</v>
      </c>
      <c r="Q138" s="2">
        <f t="shared" si="5"/>
        <v>-0.61879963875711819</v>
      </c>
      <c r="R138" s="2" t="str">
        <f>IF(Global_Household_Financial_Dyna[[#This Row],[Vs country_Average]]&lt;-0.2, "Underperformer", IF(Global_Household_Financial_Dyna[[#This Row],[Vs country_Average]]&gt;0.2, "Outperformer", "Normal"))</f>
        <v>Underperformer</v>
      </c>
      <c r="S1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-424.8005</v>
      </c>
      <c r="T1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-344.67100000000005</v>
      </c>
      <c r="U1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-264.54150000000004</v>
      </c>
      <c r="V1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-184.41200000000003</v>
      </c>
    </row>
    <row r="139" spans="1:22" x14ac:dyDescent="0.3">
      <c r="A139">
        <v>138</v>
      </c>
      <c r="B139" t="s">
        <v>14</v>
      </c>
      <c r="C139" t="s">
        <v>15</v>
      </c>
      <c r="D139">
        <v>2</v>
      </c>
      <c r="E139">
        <v>1</v>
      </c>
      <c r="F139">
        <v>815.86</v>
      </c>
      <c r="G139">
        <v>815.86</v>
      </c>
      <c r="H139">
        <v>122.38</v>
      </c>
      <c r="I139">
        <v>759.63</v>
      </c>
      <c r="J139">
        <v>-66.150000000000006</v>
      </c>
      <c r="K139">
        <f>Global_Household_Financial_Dyna[[#This Row],[Total_Household_Income]]-Global_Household_Financial_Dyna[[#This Row],[Estimated_Taxes]]</f>
        <v>693.48</v>
      </c>
      <c r="L139" s="1">
        <f>Global_Household_Financial_Dyna[[#This Row],[Monthly_Savings]]/Global_Household_Financial_Dyna[[#This Row],[Net Income]]</f>
        <v>-9.5388475514794957E-2</v>
      </c>
      <c r="M139" s="2">
        <f>Global_Household_Financial_Dyna[[#This Row],[Monthly_Expenses]]/Global_Household_Financial_Dyna[[#This Row],[Net Income]]</f>
        <v>1.0953884755147949</v>
      </c>
      <c r="N139" t="str">
        <f>IF(Global_Household_Financial_Dyna[[#This Row],[Monthly_Savings]]&lt;0,"High Risk", IF(Global_Household_Financial_Dyna[[#This Row],[Savings Rate%]]&lt;0.1, "Medium", "Safe"))</f>
        <v>High Risk</v>
      </c>
      <c r="O139">
        <f>Global_Household_Financial_Dyna[[#This Row],[Total_Household_Income]]/Global_Household_Financial_Dyna[[#This Row],[Family_Size]]</f>
        <v>407.93</v>
      </c>
      <c r="P139" s="2">
        <f t="shared" si="4"/>
        <v>0.39788995363055785</v>
      </c>
      <c r="Q139" s="2">
        <f t="shared" si="5"/>
        <v>-0.4932784291453528</v>
      </c>
      <c r="R139" s="2" t="str">
        <f>IF(Global_Household_Financial_Dyna[[#This Row],[Vs country_Average]]&lt;-0.2, "Underperformer", IF(Global_Household_Financial_Dyna[[#This Row],[Vs country_Average]]&gt;0.2, "Outperformer", "Normal"))</f>
        <v>Underperformer</v>
      </c>
      <c r="S1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-28.168500000000002</v>
      </c>
      <c r="T1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9.8130000000000024</v>
      </c>
      <c r="U1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47.794499999999985</v>
      </c>
      <c r="V1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85.77600000000001</v>
      </c>
    </row>
    <row r="140" spans="1:22" x14ac:dyDescent="0.3">
      <c r="A140">
        <v>139</v>
      </c>
      <c r="B140" t="s">
        <v>10</v>
      </c>
      <c r="C140" t="s">
        <v>22</v>
      </c>
      <c r="D140">
        <v>6</v>
      </c>
      <c r="E140">
        <v>3</v>
      </c>
      <c r="F140">
        <v>944.1</v>
      </c>
      <c r="G140">
        <v>2124.2600000000002</v>
      </c>
      <c r="H140">
        <v>212.43</v>
      </c>
      <c r="I140">
        <v>784.98</v>
      </c>
      <c r="J140">
        <v>1126.8499999999999</v>
      </c>
      <c r="K140">
        <f>Global_Household_Financial_Dyna[[#This Row],[Total_Household_Income]]-Global_Household_Financial_Dyna[[#This Row],[Estimated_Taxes]]</f>
        <v>1911.8300000000002</v>
      </c>
      <c r="L140" s="1">
        <f>Global_Household_Financial_Dyna[[#This Row],[Monthly_Savings]]/Global_Household_Financial_Dyna[[#This Row],[Net Income]]</f>
        <v>0.58940910018150139</v>
      </c>
      <c r="M140" s="2">
        <f>Global_Household_Financial_Dyna[[#This Row],[Monthly_Expenses]]/Global_Household_Financial_Dyna[[#This Row],[Net Income]]</f>
        <v>0.4105908998184985</v>
      </c>
      <c r="N140" t="str">
        <f>IF(Global_Household_Financial_Dyna[[#This Row],[Monthly_Savings]]&lt;0,"High Risk", IF(Global_Household_Financial_Dyna[[#This Row],[Savings Rate%]]&lt;0.1, "Medium", "Safe"))</f>
        <v>Safe</v>
      </c>
      <c r="O140">
        <f>Global_Household_Financial_Dyna[[#This Row],[Total_Household_Income]]/Global_Household_Financial_Dyna[[#This Row],[Family_Size]]</f>
        <v>354.04333333333335</v>
      </c>
      <c r="P140" s="2">
        <f t="shared" si="4"/>
        <v>0.42077341556833553</v>
      </c>
      <c r="Q140" s="2">
        <f t="shared" si="5"/>
        <v>0.16863568461316586</v>
      </c>
      <c r="R140" s="2" t="str">
        <f>IF(Global_Household_Financial_Dyna[[#This Row],[Vs country_Average]]&lt;-0.2, "Underperformer", IF(Global_Household_Financial_Dyna[[#This Row],[Vs country_Average]]&gt;0.2, "Outperformer", "Normal"))</f>
        <v>Normal</v>
      </c>
      <c r="S1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1126.8499999999999</v>
      </c>
      <c r="T1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1126.8499999999999</v>
      </c>
      <c r="U1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1126.8499999999999</v>
      </c>
      <c r="V1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1126.8499999999999</v>
      </c>
    </row>
    <row r="141" spans="1:22" x14ac:dyDescent="0.3">
      <c r="A141">
        <v>140</v>
      </c>
      <c r="B141" t="s">
        <v>12</v>
      </c>
      <c r="C141" t="s">
        <v>13</v>
      </c>
      <c r="D141">
        <v>5</v>
      </c>
      <c r="E141">
        <v>2</v>
      </c>
      <c r="F141">
        <v>3804.62</v>
      </c>
      <c r="G141">
        <v>6403.23</v>
      </c>
      <c r="H141">
        <v>1600.81</v>
      </c>
      <c r="I141">
        <v>3045.24</v>
      </c>
      <c r="J141">
        <v>1757.18</v>
      </c>
      <c r="K141">
        <f>Global_Household_Financial_Dyna[[#This Row],[Total_Household_Income]]-Global_Household_Financial_Dyna[[#This Row],[Estimated_Taxes]]</f>
        <v>4802.42</v>
      </c>
      <c r="L141" s="1">
        <f>Global_Household_Financial_Dyna[[#This Row],[Monthly_Savings]]/Global_Household_Financial_Dyna[[#This Row],[Net Income]]</f>
        <v>0.36589469475805947</v>
      </c>
      <c r="M141" s="2">
        <f>Global_Household_Financial_Dyna[[#This Row],[Monthly_Expenses]]/Global_Household_Financial_Dyna[[#This Row],[Net Income]]</f>
        <v>0.63410530524194042</v>
      </c>
      <c r="N141" t="str">
        <f>IF(Global_Household_Financial_Dyna[[#This Row],[Monthly_Savings]]&lt;0,"High Risk", IF(Global_Household_Financial_Dyna[[#This Row],[Savings Rate%]]&lt;0.1, "Medium", "Safe"))</f>
        <v>Safe</v>
      </c>
      <c r="O141">
        <f>Global_Household_Financial_Dyna[[#This Row],[Total_Household_Income]]/Global_Household_Financial_Dyna[[#This Row],[Family_Size]]</f>
        <v>1280.646</v>
      </c>
      <c r="P141" s="2">
        <f t="shared" si="4"/>
        <v>0.30718716818024266</v>
      </c>
      <c r="Q141" s="2">
        <f t="shared" si="5"/>
        <v>5.8707526577816804E-2</v>
      </c>
      <c r="R141" s="2" t="str">
        <f>IF(Global_Household_Financial_Dyna[[#This Row],[Vs country_Average]]&lt;-0.2, "Underperformer", IF(Global_Household_Financial_Dyna[[#This Row],[Vs country_Average]]&gt;0.2, "Outperformer", "Normal"))</f>
        <v>Normal</v>
      </c>
      <c r="S1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1757.18</v>
      </c>
      <c r="T1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1757.18</v>
      </c>
      <c r="U1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1757.18</v>
      </c>
      <c r="V1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1757.18</v>
      </c>
    </row>
    <row r="142" spans="1:22" x14ac:dyDescent="0.3">
      <c r="A142">
        <v>141</v>
      </c>
      <c r="B142" t="s">
        <v>12</v>
      </c>
      <c r="C142" t="s">
        <v>13</v>
      </c>
      <c r="D142">
        <v>2</v>
      </c>
      <c r="E142">
        <v>2</v>
      </c>
      <c r="F142">
        <v>4244.3100000000004</v>
      </c>
      <c r="G142">
        <v>6715.73</v>
      </c>
      <c r="H142">
        <v>1678.93</v>
      </c>
      <c r="I142">
        <v>1806.18</v>
      </c>
      <c r="J142">
        <v>3230.62</v>
      </c>
      <c r="K142">
        <f>Global_Household_Financial_Dyna[[#This Row],[Total_Household_Income]]-Global_Household_Financial_Dyna[[#This Row],[Estimated_Taxes]]</f>
        <v>5036.7999999999993</v>
      </c>
      <c r="L142" s="1">
        <f>Global_Household_Financial_Dyna[[#This Row],[Monthly_Savings]]/Global_Household_Financial_Dyna[[#This Row],[Net Income]]</f>
        <v>0.64140327191867863</v>
      </c>
      <c r="M142" s="2">
        <f>Global_Household_Financial_Dyna[[#This Row],[Monthly_Expenses]]/Global_Household_Financial_Dyna[[#This Row],[Net Income]]</f>
        <v>0.35859672808132154</v>
      </c>
      <c r="N142" t="str">
        <f>IF(Global_Household_Financial_Dyna[[#This Row],[Monthly_Savings]]&lt;0,"High Risk", IF(Global_Household_Financial_Dyna[[#This Row],[Savings Rate%]]&lt;0.1, "Medium", "Safe"))</f>
        <v>Safe</v>
      </c>
      <c r="O142">
        <f>Global_Household_Financial_Dyna[[#This Row],[Total_Household_Income]]/Global_Household_Financial_Dyna[[#This Row],[Family_Size]]</f>
        <v>3357.8649999999998</v>
      </c>
      <c r="P142" s="2">
        <f t="shared" si="4"/>
        <v>0.30718716818024266</v>
      </c>
      <c r="Q142" s="2">
        <f t="shared" si="5"/>
        <v>0.33421610373843597</v>
      </c>
      <c r="R142" s="2" t="str">
        <f>IF(Global_Household_Financial_Dyna[[#This Row],[Vs country_Average]]&lt;-0.2, "Underperformer", IF(Global_Household_Financial_Dyna[[#This Row],[Vs country_Average]]&gt;0.2, "Outperformer", "Normal"))</f>
        <v>Outperformer</v>
      </c>
      <c r="S1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3230.62</v>
      </c>
      <c r="T1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3230.62</v>
      </c>
      <c r="U1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3230.62</v>
      </c>
      <c r="V1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3230.62</v>
      </c>
    </row>
    <row r="143" spans="1:22" x14ac:dyDescent="0.3">
      <c r="A143">
        <v>142</v>
      </c>
      <c r="B143" t="s">
        <v>10</v>
      </c>
      <c r="C143" t="s">
        <v>11</v>
      </c>
      <c r="D143">
        <v>3</v>
      </c>
      <c r="E143">
        <v>3</v>
      </c>
      <c r="F143">
        <v>1628.81</v>
      </c>
      <c r="G143">
        <v>3602.34</v>
      </c>
      <c r="H143">
        <v>360.23</v>
      </c>
      <c r="I143">
        <v>531.08000000000004</v>
      </c>
      <c r="J143">
        <v>2711.03</v>
      </c>
      <c r="K143">
        <f>Global_Household_Financial_Dyna[[#This Row],[Total_Household_Income]]-Global_Household_Financial_Dyna[[#This Row],[Estimated_Taxes]]</f>
        <v>3242.11</v>
      </c>
      <c r="L143" s="1">
        <f>Global_Household_Financial_Dyna[[#This Row],[Monthly_Savings]]/Global_Household_Financial_Dyna[[#This Row],[Net Income]]</f>
        <v>0.83619309647112527</v>
      </c>
      <c r="M143" s="2">
        <f>Global_Household_Financial_Dyna[[#This Row],[Monthly_Expenses]]/Global_Household_Financial_Dyna[[#This Row],[Net Income]]</f>
        <v>0.16380690352887473</v>
      </c>
      <c r="N143" t="str">
        <f>IF(Global_Household_Financial_Dyna[[#This Row],[Monthly_Savings]]&lt;0,"High Risk", IF(Global_Household_Financial_Dyna[[#This Row],[Savings Rate%]]&lt;0.1, "Medium", "Safe"))</f>
        <v>Safe</v>
      </c>
      <c r="O143">
        <f>Global_Household_Financial_Dyna[[#This Row],[Total_Household_Income]]/Global_Household_Financial_Dyna[[#This Row],[Family_Size]]</f>
        <v>1200.78</v>
      </c>
      <c r="P143" s="2">
        <f t="shared" si="4"/>
        <v>0.42077341556833553</v>
      </c>
      <c r="Q143" s="2">
        <f t="shared" si="5"/>
        <v>0.41541968090278975</v>
      </c>
      <c r="R143" s="2" t="str">
        <f>IF(Global_Household_Financial_Dyna[[#This Row],[Vs country_Average]]&lt;-0.2, "Underperformer", IF(Global_Household_Financial_Dyna[[#This Row],[Vs country_Average]]&gt;0.2, "Outperformer", "Normal"))</f>
        <v>Outperformer</v>
      </c>
      <c r="S1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2711.03</v>
      </c>
      <c r="T1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2711.03</v>
      </c>
      <c r="U1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2711.03</v>
      </c>
      <c r="V1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2711.03</v>
      </c>
    </row>
    <row r="144" spans="1:22" x14ac:dyDescent="0.3">
      <c r="A144">
        <v>143</v>
      </c>
      <c r="B144" t="s">
        <v>10</v>
      </c>
      <c r="C144" t="s">
        <v>22</v>
      </c>
      <c r="D144">
        <v>7</v>
      </c>
      <c r="E144">
        <v>3</v>
      </c>
      <c r="F144">
        <v>1059.48</v>
      </c>
      <c r="G144">
        <v>2746.62</v>
      </c>
      <c r="H144">
        <v>274.66000000000003</v>
      </c>
      <c r="I144">
        <v>882.38</v>
      </c>
      <c r="J144">
        <v>1589.58</v>
      </c>
      <c r="K144">
        <f>Global_Household_Financial_Dyna[[#This Row],[Total_Household_Income]]-Global_Household_Financial_Dyna[[#This Row],[Estimated_Taxes]]</f>
        <v>2471.96</v>
      </c>
      <c r="L144" s="1">
        <f>Global_Household_Financial_Dyna[[#This Row],[Monthly_Savings]]/Global_Household_Financial_Dyna[[#This Row],[Net Income]]</f>
        <v>0.64304438583148593</v>
      </c>
      <c r="M144" s="2">
        <f>Global_Household_Financial_Dyna[[#This Row],[Monthly_Expenses]]/Global_Household_Financial_Dyna[[#This Row],[Net Income]]</f>
        <v>0.35695561416851407</v>
      </c>
      <c r="N144" t="str">
        <f>IF(Global_Household_Financial_Dyna[[#This Row],[Monthly_Savings]]&lt;0,"High Risk", IF(Global_Household_Financial_Dyna[[#This Row],[Savings Rate%]]&lt;0.1, "Medium", "Safe"))</f>
        <v>Safe</v>
      </c>
      <c r="O144">
        <f>Global_Household_Financial_Dyna[[#This Row],[Total_Household_Income]]/Global_Household_Financial_Dyna[[#This Row],[Family_Size]]</f>
        <v>392.37428571428569</v>
      </c>
      <c r="P144" s="2">
        <f t="shared" si="4"/>
        <v>0.42077341556833553</v>
      </c>
      <c r="Q144" s="2">
        <f t="shared" si="5"/>
        <v>0.2222709702631504</v>
      </c>
      <c r="R144" s="2" t="str">
        <f>IF(Global_Household_Financial_Dyna[[#This Row],[Vs country_Average]]&lt;-0.2, "Underperformer", IF(Global_Household_Financial_Dyna[[#This Row],[Vs country_Average]]&gt;0.2, "Outperformer", "Normal"))</f>
        <v>Outperformer</v>
      </c>
      <c r="S1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1589.58</v>
      </c>
      <c r="T1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1589.58</v>
      </c>
      <c r="U1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1589.58</v>
      </c>
      <c r="V1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1589.58</v>
      </c>
    </row>
    <row r="145" spans="1:22" x14ac:dyDescent="0.3">
      <c r="A145">
        <v>144</v>
      </c>
      <c r="B145" t="s">
        <v>10</v>
      </c>
      <c r="C145" t="s">
        <v>11</v>
      </c>
      <c r="D145">
        <v>6</v>
      </c>
      <c r="E145">
        <v>3</v>
      </c>
      <c r="F145">
        <v>460.36</v>
      </c>
      <c r="G145">
        <v>944.16</v>
      </c>
      <c r="H145">
        <v>94.42</v>
      </c>
      <c r="I145">
        <v>612.20000000000005</v>
      </c>
      <c r="J145">
        <v>237.55</v>
      </c>
      <c r="K145">
        <f>Global_Household_Financial_Dyna[[#This Row],[Total_Household_Income]]-Global_Household_Financial_Dyna[[#This Row],[Estimated_Taxes]]</f>
        <v>849.74</v>
      </c>
      <c r="L145" s="1">
        <f>Global_Household_Financial_Dyna[[#This Row],[Monthly_Savings]]/Global_Household_Financial_Dyna[[#This Row],[Net Income]]</f>
        <v>0.27955609951279214</v>
      </c>
      <c r="M145" s="2">
        <f>Global_Household_Financial_Dyna[[#This Row],[Monthly_Expenses]]/Global_Household_Financial_Dyna[[#This Row],[Net Income]]</f>
        <v>0.7204556687928072</v>
      </c>
      <c r="N145" t="str">
        <f>IF(Global_Household_Financial_Dyna[[#This Row],[Monthly_Savings]]&lt;0,"High Risk", IF(Global_Household_Financial_Dyna[[#This Row],[Savings Rate%]]&lt;0.1, "Medium", "Safe"))</f>
        <v>Safe</v>
      </c>
      <c r="O145">
        <f>Global_Household_Financial_Dyna[[#This Row],[Total_Household_Income]]/Global_Household_Financial_Dyna[[#This Row],[Family_Size]]</f>
        <v>157.35999999999999</v>
      </c>
      <c r="P145" s="2">
        <f t="shared" si="4"/>
        <v>0.42077341556833553</v>
      </c>
      <c r="Q145" s="2">
        <f t="shared" si="5"/>
        <v>-0.14121731605554338</v>
      </c>
      <c r="R145" s="2" t="str">
        <f>IF(Global_Household_Financial_Dyna[[#This Row],[Vs country_Average]]&lt;-0.2, "Underperformer", IF(Global_Household_Financial_Dyna[[#This Row],[Vs country_Average]]&gt;0.2, "Outperformer", "Normal"))</f>
        <v>Normal</v>
      </c>
      <c r="S1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237.55</v>
      </c>
      <c r="T1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237.55</v>
      </c>
      <c r="U1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237.55</v>
      </c>
      <c r="V1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237.55</v>
      </c>
    </row>
    <row r="146" spans="1:22" x14ac:dyDescent="0.3">
      <c r="A146">
        <v>145</v>
      </c>
      <c r="B146" t="s">
        <v>10</v>
      </c>
      <c r="C146" t="s">
        <v>22</v>
      </c>
      <c r="D146">
        <v>3</v>
      </c>
      <c r="E146">
        <v>1</v>
      </c>
      <c r="F146">
        <v>1027.28</v>
      </c>
      <c r="G146">
        <v>1027.28</v>
      </c>
      <c r="H146">
        <v>102.73</v>
      </c>
      <c r="I146">
        <v>585.51</v>
      </c>
      <c r="J146">
        <v>339.05</v>
      </c>
      <c r="K146">
        <f>Global_Household_Financial_Dyna[[#This Row],[Total_Household_Income]]-Global_Household_Financial_Dyna[[#This Row],[Estimated_Taxes]]</f>
        <v>924.55</v>
      </c>
      <c r="L146" s="1">
        <f>Global_Household_Financial_Dyna[[#This Row],[Monthly_Savings]]/Global_Household_Financial_Dyna[[#This Row],[Net Income]]</f>
        <v>0.36671894435130609</v>
      </c>
      <c r="M146" s="2">
        <f>Global_Household_Financial_Dyna[[#This Row],[Monthly_Expenses]]/Global_Household_Financial_Dyna[[#This Row],[Net Income]]</f>
        <v>0.63329187172137802</v>
      </c>
      <c r="N146" t="str">
        <f>IF(Global_Household_Financial_Dyna[[#This Row],[Monthly_Savings]]&lt;0,"High Risk", IF(Global_Household_Financial_Dyna[[#This Row],[Savings Rate%]]&lt;0.1, "Medium", "Safe"))</f>
        <v>Safe</v>
      </c>
      <c r="O146">
        <f>Global_Household_Financial_Dyna[[#This Row],[Total_Household_Income]]/Global_Household_Financial_Dyna[[#This Row],[Family_Size]]</f>
        <v>342.42666666666668</v>
      </c>
      <c r="P146" s="2">
        <f t="shared" si="4"/>
        <v>0.42077341556833553</v>
      </c>
      <c r="Q146" s="2">
        <f t="shared" si="5"/>
        <v>-5.4054471217029443E-2</v>
      </c>
      <c r="R146" s="2" t="str">
        <f>IF(Global_Household_Financial_Dyna[[#This Row],[Vs country_Average]]&lt;-0.2, "Underperformer", IF(Global_Household_Financial_Dyna[[#This Row],[Vs country_Average]]&gt;0.2, "Outperformer", "Normal"))</f>
        <v>Normal</v>
      </c>
      <c r="S1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339.05</v>
      </c>
      <c r="T1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339.05</v>
      </c>
      <c r="U1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339.05</v>
      </c>
      <c r="V1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339.05</v>
      </c>
    </row>
    <row r="147" spans="1:22" x14ac:dyDescent="0.3">
      <c r="A147">
        <v>146</v>
      </c>
      <c r="B147" t="s">
        <v>18</v>
      </c>
      <c r="C147" t="s">
        <v>20</v>
      </c>
      <c r="D147">
        <v>3</v>
      </c>
      <c r="E147">
        <v>1</v>
      </c>
      <c r="F147">
        <v>2743.1</v>
      </c>
      <c r="G147">
        <v>2743.1</v>
      </c>
      <c r="H147">
        <v>603.48</v>
      </c>
      <c r="I147">
        <v>2603.1999999999998</v>
      </c>
      <c r="J147">
        <v>-463.58</v>
      </c>
      <c r="K147">
        <f>Global_Household_Financial_Dyna[[#This Row],[Total_Household_Income]]-Global_Household_Financial_Dyna[[#This Row],[Estimated_Taxes]]</f>
        <v>2139.62</v>
      </c>
      <c r="L147" s="1">
        <f>Global_Household_Financial_Dyna[[#This Row],[Monthly_Savings]]/Global_Household_Financial_Dyna[[#This Row],[Net Income]]</f>
        <v>-0.21666464138491881</v>
      </c>
      <c r="M147" s="2">
        <f>Global_Household_Financial_Dyna[[#This Row],[Monthly_Expenses]]/Global_Household_Financial_Dyna[[#This Row],[Net Income]]</f>
        <v>1.2166646413849187</v>
      </c>
      <c r="N147" t="str">
        <f>IF(Global_Household_Financial_Dyna[[#This Row],[Monthly_Savings]]&lt;0,"High Risk", IF(Global_Household_Financial_Dyna[[#This Row],[Savings Rate%]]&lt;0.1, "Medium", "Safe"))</f>
        <v>High Risk</v>
      </c>
      <c r="O147">
        <f>Global_Household_Financial_Dyna[[#This Row],[Total_Household_Income]]/Global_Household_Financial_Dyna[[#This Row],[Family_Size]]</f>
        <v>914.36666666666667</v>
      </c>
      <c r="P147" s="2">
        <f t="shared" si="4"/>
        <v>0.32336204947805613</v>
      </c>
      <c r="Q147" s="2">
        <f t="shared" si="5"/>
        <v>-0.54002669086297495</v>
      </c>
      <c r="R147" s="2" t="str">
        <f>IF(Global_Household_Financial_Dyna[[#This Row],[Vs country_Average]]&lt;-0.2, "Underperformer", IF(Global_Household_Financial_Dyna[[#This Row],[Vs country_Average]]&gt;0.2, "Outperformer", "Normal"))</f>
        <v>Underperformer</v>
      </c>
      <c r="S1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-333.41999999999996</v>
      </c>
      <c r="T1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-203.26</v>
      </c>
      <c r="U1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-73.10000000000008</v>
      </c>
      <c r="V1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57.06</v>
      </c>
    </row>
    <row r="148" spans="1:22" x14ac:dyDescent="0.3">
      <c r="A148">
        <v>147</v>
      </c>
      <c r="B148" t="s">
        <v>16</v>
      </c>
      <c r="C148" t="s">
        <v>21</v>
      </c>
      <c r="D148">
        <v>5</v>
      </c>
      <c r="E148">
        <v>3</v>
      </c>
      <c r="F148">
        <v>320.45999999999998</v>
      </c>
      <c r="G148">
        <v>635.89</v>
      </c>
      <c r="H148">
        <v>222.56</v>
      </c>
      <c r="I148">
        <v>603.46</v>
      </c>
      <c r="J148">
        <v>-190.13</v>
      </c>
      <c r="K148">
        <f>Global_Household_Financial_Dyna[[#This Row],[Total_Household_Income]]-Global_Household_Financial_Dyna[[#This Row],[Estimated_Taxes]]</f>
        <v>413.33</v>
      </c>
      <c r="L148" s="1">
        <f>Global_Household_Financial_Dyna[[#This Row],[Monthly_Savings]]/Global_Household_Financial_Dyna[[#This Row],[Net Income]]</f>
        <v>-0.45999564512617036</v>
      </c>
      <c r="M148" s="2">
        <f>Global_Household_Financial_Dyna[[#This Row],[Monthly_Expenses]]/Global_Household_Financial_Dyna[[#This Row],[Net Income]]</f>
        <v>1.4599956451261704</v>
      </c>
      <c r="N148" t="str">
        <f>IF(Global_Household_Financial_Dyna[[#This Row],[Monthly_Savings]]&lt;0,"High Risk", IF(Global_Household_Financial_Dyna[[#This Row],[Savings Rate%]]&lt;0.1, "Medium", "Safe"))</f>
        <v>High Risk</v>
      </c>
      <c r="O148">
        <f>Global_Household_Financial_Dyna[[#This Row],[Total_Household_Income]]/Global_Household_Financial_Dyna[[#This Row],[Family_Size]]</f>
        <v>127.178</v>
      </c>
      <c r="P148" s="2">
        <f t="shared" si="4"/>
        <v>0.15879799892000862</v>
      </c>
      <c r="Q148" s="2">
        <f t="shared" si="5"/>
        <v>-0.61879364404617898</v>
      </c>
      <c r="R148" s="2" t="str">
        <f>IF(Global_Household_Financial_Dyna[[#This Row],[Vs country_Average]]&lt;-0.2, "Underperformer", IF(Global_Household_Financial_Dyna[[#This Row],[Vs country_Average]]&gt;0.2, "Outperformer", "Normal"))</f>
        <v>Underperformer</v>
      </c>
      <c r="S1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-159.95699999999999</v>
      </c>
      <c r="T1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-129.78399999999999</v>
      </c>
      <c r="U1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-99.611000000000004</v>
      </c>
      <c r="V1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-69.437999999999988</v>
      </c>
    </row>
    <row r="149" spans="1:22" x14ac:dyDescent="0.3">
      <c r="A149">
        <v>148</v>
      </c>
      <c r="B149" t="s">
        <v>16</v>
      </c>
      <c r="C149" t="s">
        <v>17</v>
      </c>
      <c r="D149">
        <v>3</v>
      </c>
      <c r="E149">
        <v>2</v>
      </c>
      <c r="F149">
        <v>5689.42</v>
      </c>
      <c r="G149">
        <v>8999.58</v>
      </c>
      <c r="H149">
        <v>3599.83</v>
      </c>
      <c r="I149">
        <v>2928.62</v>
      </c>
      <c r="J149">
        <v>2471.13</v>
      </c>
      <c r="K149">
        <f>Global_Household_Financial_Dyna[[#This Row],[Total_Household_Income]]-Global_Household_Financial_Dyna[[#This Row],[Estimated_Taxes]]</f>
        <v>5399.75</v>
      </c>
      <c r="L149" s="1">
        <f>Global_Household_Financial_Dyna[[#This Row],[Monthly_Savings]]/Global_Household_Financial_Dyna[[#This Row],[Net Income]]</f>
        <v>0.45763785360433357</v>
      </c>
      <c r="M149" s="2">
        <f>Global_Household_Financial_Dyna[[#This Row],[Monthly_Expenses]]/Global_Household_Financial_Dyna[[#This Row],[Net Income]]</f>
        <v>0.54236214639566649</v>
      </c>
      <c r="N149" t="str">
        <f>IF(Global_Household_Financial_Dyna[[#This Row],[Monthly_Savings]]&lt;0,"High Risk", IF(Global_Household_Financial_Dyna[[#This Row],[Savings Rate%]]&lt;0.1, "Medium", "Safe"))</f>
        <v>Safe</v>
      </c>
      <c r="O149">
        <f>Global_Household_Financial_Dyna[[#This Row],[Total_Household_Income]]/Global_Household_Financial_Dyna[[#This Row],[Family_Size]]</f>
        <v>2999.86</v>
      </c>
      <c r="P149" s="2">
        <f t="shared" si="4"/>
        <v>0.15879799892000862</v>
      </c>
      <c r="Q149" s="2">
        <f t="shared" si="5"/>
        <v>0.29883985468432495</v>
      </c>
      <c r="R149" s="2" t="str">
        <f>IF(Global_Household_Financial_Dyna[[#This Row],[Vs country_Average]]&lt;-0.2, "Underperformer", IF(Global_Household_Financial_Dyna[[#This Row],[Vs country_Average]]&gt;0.2, "Outperformer", "Normal"))</f>
        <v>Outperformer</v>
      </c>
      <c r="S1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2471.13</v>
      </c>
      <c r="T1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2471.13</v>
      </c>
      <c r="U1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2471.13</v>
      </c>
      <c r="V1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2471.13</v>
      </c>
    </row>
    <row r="150" spans="1:22" x14ac:dyDescent="0.3">
      <c r="A150">
        <v>149</v>
      </c>
      <c r="B150" t="s">
        <v>18</v>
      </c>
      <c r="C150" t="s">
        <v>20</v>
      </c>
      <c r="D150">
        <v>4</v>
      </c>
      <c r="E150">
        <v>3</v>
      </c>
      <c r="F150">
        <v>3597.44</v>
      </c>
      <c r="G150">
        <v>7399.05</v>
      </c>
      <c r="H150">
        <v>1627.79</v>
      </c>
      <c r="I150">
        <v>2255.7399999999998</v>
      </c>
      <c r="J150">
        <v>3515.52</v>
      </c>
      <c r="K150">
        <f>Global_Household_Financial_Dyna[[#This Row],[Total_Household_Income]]-Global_Household_Financial_Dyna[[#This Row],[Estimated_Taxes]]</f>
        <v>5771.26</v>
      </c>
      <c r="L150" s="1">
        <f>Global_Household_Financial_Dyna[[#This Row],[Monthly_Savings]]/Global_Household_Financial_Dyna[[#This Row],[Net Income]]</f>
        <v>0.60914254426243142</v>
      </c>
      <c r="M150" s="2">
        <f>Global_Household_Financial_Dyna[[#This Row],[Monthly_Expenses]]/Global_Household_Financial_Dyna[[#This Row],[Net Income]]</f>
        <v>0.39085745573756853</v>
      </c>
      <c r="N150" t="str">
        <f>IF(Global_Household_Financial_Dyna[[#This Row],[Monthly_Savings]]&lt;0,"High Risk", IF(Global_Household_Financial_Dyna[[#This Row],[Savings Rate%]]&lt;0.1, "Medium", "Safe"))</f>
        <v>Safe</v>
      </c>
      <c r="O150">
        <f>Global_Household_Financial_Dyna[[#This Row],[Total_Household_Income]]/Global_Household_Financial_Dyna[[#This Row],[Family_Size]]</f>
        <v>1849.7625</v>
      </c>
      <c r="P150" s="2">
        <f t="shared" si="4"/>
        <v>0.32336204947805613</v>
      </c>
      <c r="Q150" s="2">
        <f t="shared" si="5"/>
        <v>0.28578049478437528</v>
      </c>
      <c r="R150" s="2" t="str">
        <f>IF(Global_Household_Financial_Dyna[[#This Row],[Vs country_Average]]&lt;-0.2, "Underperformer", IF(Global_Household_Financial_Dyna[[#This Row],[Vs country_Average]]&gt;0.2, "Outperformer", "Normal"))</f>
        <v>Outperformer</v>
      </c>
      <c r="S1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3515.52</v>
      </c>
      <c r="T1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3515.52</v>
      </c>
      <c r="U1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3515.52</v>
      </c>
      <c r="V1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3515.52</v>
      </c>
    </row>
    <row r="151" spans="1:22" x14ac:dyDescent="0.3">
      <c r="A151">
        <v>150</v>
      </c>
      <c r="B151" t="s">
        <v>10</v>
      </c>
      <c r="C151" t="s">
        <v>22</v>
      </c>
      <c r="D151">
        <v>4</v>
      </c>
      <c r="E151">
        <v>3</v>
      </c>
      <c r="F151">
        <v>906.99</v>
      </c>
      <c r="G151">
        <v>2107.58</v>
      </c>
      <c r="H151">
        <v>210.76</v>
      </c>
      <c r="I151">
        <v>562.1</v>
      </c>
      <c r="J151">
        <v>1334.73</v>
      </c>
      <c r="K151">
        <f>Global_Household_Financial_Dyna[[#This Row],[Total_Household_Income]]-Global_Household_Financial_Dyna[[#This Row],[Estimated_Taxes]]</f>
        <v>1896.82</v>
      </c>
      <c r="L151" s="1">
        <f>Global_Household_Financial_Dyna[[#This Row],[Monthly_Savings]]/Global_Household_Financial_Dyna[[#This Row],[Net Income]]</f>
        <v>0.70366719035016501</v>
      </c>
      <c r="M151" s="2">
        <f>Global_Household_Financial_Dyna[[#This Row],[Monthly_Expenses]]/Global_Household_Financial_Dyna[[#This Row],[Net Income]]</f>
        <v>0.29633808163136199</v>
      </c>
      <c r="N151" t="str">
        <f>IF(Global_Household_Financial_Dyna[[#This Row],[Monthly_Savings]]&lt;0,"High Risk", IF(Global_Household_Financial_Dyna[[#This Row],[Savings Rate%]]&lt;0.1, "Medium", "Safe"))</f>
        <v>Safe</v>
      </c>
      <c r="O151">
        <f>Global_Household_Financial_Dyna[[#This Row],[Total_Household_Income]]/Global_Household_Financial_Dyna[[#This Row],[Family_Size]]</f>
        <v>526.89499999999998</v>
      </c>
      <c r="P151" s="2">
        <f t="shared" si="4"/>
        <v>0.42077341556833553</v>
      </c>
      <c r="Q151" s="2">
        <f t="shared" si="5"/>
        <v>0.28289377478182948</v>
      </c>
      <c r="R151" s="2" t="str">
        <f>IF(Global_Household_Financial_Dyna[[#This Row],[Vs country_Average]]&lt;-0.2, "Underperformer", IF(Global_Household_Financial_Dyna[[#This Row],[Vs country_Average]]&gt;0.2, "Outperformer", "Normal"))</f>
        <v>Outperformer</v>
      </c>
      <c r="S1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1334.73</v>
      </c>
      <c r="T1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1334.73</v>
      </c>
      <c r="U1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1334.73</v>
      </c>
      <c r="V1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1334.73</v>
      </c>
    </row>
    <row r="152" spans="1:22" x14ac:dyDescent="0.3">
      <c r="A152">
        <v>151</v>
      </c>
      <c r="B152" t="s">
        <v>12</v>
      </c>
      <c r="C152" t="s">
        <v>13</v>
      </c>
      <c r="D152">
        <v>5</v>
      </c>
      <c r="E152">
        <v>3</v>
      </c>
      <c r="F152">
        <v>2392.9899999999998</v>
      </c>
      <c r="G152">
        <v>5546.84</v>
      </c>
      <c r="H152">
        <v>1386.71</v>
      </c>
      <c r="I152">
        <v>2839.38</v>
      </c>
      <c r="J152">
        <v>1320.75</v>
      </c>
      <c r="K152">
        <f>Global_Household_Financial_Dyna[[#This Row],[Total_Household_Income]]-Global_Household_Financial_Dyna[[#This Row],[Estimated_Taxes]]</f>
        <v>4160.13</v>
      </c>
      <c r="L152" s="1">
        <f>Global_Household_Financial_Dyna[[#This Row],[Monthly_Savings]]/Global_Household_Financial_Dyna[[#This Row],[Net Income]]</f>
        <v>0.31747805957986891</v>
      </c>
      <c r="M152" s="2">
        <f>Global_Household_Financial_Dyna[[#This Row],[Monthly_Expenses]]/Global_Household_Financial_Dyna[[#This Row],[Net Income]]</f>
        <v>0.68252194042013115</v>
      </c>
      <c r="N152" t="str">
        <f>IF(Global_Household_Financial_Dyna[[#This Row],[Monthly_Savings]]&lt;0,"High Risk", IF(Global_Household_Financial_Dyna[[#This Row],[Savings Rate%]]&lt;0.1, "Medium", "Safe"))</f>
        <v>Safe</v>
      </c>
      <c r="O152">
        <f>Global_Household_Financial_Dyna[[#This Row],[Total_Household_Income]]/Global_Household_Financial_Dyna[[#This Row],[Family_Size]]</f>
        <v>1109.3679999999999</v>
      </c>
      <c r="P152" s="2">
        <f t="shared" si="4"/>
        <v>0.30718716818024266</v>
      </c>
      <c r="Q152" s="2">
        <f t="shared" si="5"/>
        <v>1.0290891399626245E-2</v>
      </c>
      <c r="R152" s="2" t="str">
        <f>IF(Global_Household_Financial_Dyna[[#This Row],[Vs country_Average]]&lt;-0.2, "Underperformer", IF(Global_Household_Financial_Dyna[[#This Row],[Vs country_Average]]&gt;0.2, "Outperformer", "Normal"))</f>
        <v>Normal</v>
      </c>
      <c r="S1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1320.75</v>
      </c>
      <c r="T1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1320.75</v>
      </c>
      <c r="U1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1320.75</v>
      </c>
      <c r="V1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1320.75</v>
      </c>
    </row>
    <row r="153" spans="1:22" x14ac:dyDescent="0.3">
      <c r="A153">
        <v>152</v>
      </c>
      <c r="B153" t="s">
        <v>18</v>
      </c>
      <c r="C153" t="s">
        <v>20</v>
      </c>
      <c r="D153">
        <v>2</v>
      </c>
      <c r="E153">
        <v>2</v>
      </c>
      <c r="F153">
        <v>3677.13</v>
      </c>
      <c r="G153">
        <v>5792.78</v>
      </c>
      <c r="H153">
        <v>1274.4100000000001</v>
      </c>
      <c r="I153">
        <v>1484.75</v>
      </c>
      <c r="J153">
        <v>3033.63</v>
      </c>
      <c r="K153">
        <f>Global_Household_Financial_Dyna[[#This Row],[Total_Household_Income]]-Global_Household_Financial_Dyna[[#This Row],[Estimated_Taxes]]</f>
        <v>4518.37</v>
      </c>
      <c r="L153" s="1">
        <f>Global_Household_Financial_Dyna[[#This Row],[Monthly_Savings]]/Global_Household_Financial_Dyna[[#This Row],[Net Income]]</f>
        <v>0.6713991992687629</v>
      </c>
      <c r="M153" s="2">
        <f>Global_Household_Financial_Dyna[[#This Row],[Monthly_Expenses]]/Global_Household_Financial_Dyna[[#This Row],[Net Income]]</f>
        <v>0.3286030139187362</v>
      </c>
      <c r="N153" t="str">
        <f>IF(Global_Household_Financial_Dyna[[#This Row],[Monthly_Savings]]&lt;0,"High Risk", IF(Global_Household_Financial_Dyna[[#This Row],[Savings Rate%]]&lt;0.1, "Medium", "Safe"))</f>
        <v>Safe</v>
      </c>
      <c r="O153">
        <f>Global_Household_Financial_Dyna[[#This Row],[Total_Household_Income]]/Global_Household_Financial_Dyna[[#This Row],[Family_Size]]</f>
        <v>2896.39</v>
      </c>
      <c r="P153" s="2">
        <f t="shared" si="4"/>
        <v>0.32336204947805613</v>
      </c>
      <c r="Q153" s="2">
        <f t="shared" si="5"/>
        <v>0.34803714979070677</v>
      </c>
      <c r="R153" s="2" t="str">
        <f>IF(Global_Household_Financial_Dyna[[#This Row],[Vs country_Average]]&lt;-0.2, "Underperformer", IF(Global_Household_Financial_Dyna[[#This Row],[Vs country_Average]]&gt;0.2, "Outperformer", "Normal"))</f>
        <v>Outperformer</v>
      </c>
      <c r="S1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3033.63</v>
      </c>
      <c r="T1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3033.63</v>
      </c>
      <c r="U1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3033.63</v>
      </c>
      <c r="V1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3033.63</v>
      </c>
    </row>
    <row r="154" spans="1:22" x14ac:dyDescent="0.3">
      <c r="A154">
        <v>153</v>
      </c>
      <c r="B154" t="s">
        <v>18</v>
      </c>
      <c r="C154" t="s">
        <v>19</v>
      </c>
      <c r="D154">
        <v>1</v>
      </c>
      <c r="E154">
        <v>1</v>
      </c>
      <c r="F154">
        <v>1616.68</v>
      </c>
      <c r="G154">
        <v>1616.68</v>
      </c>
      <c r="H154">
        <v>355.67</v>
      </c>
      <c r="I154">
        <v>1404.19</v>
      </c>
      <c r="J154">
        <v>-143.18</v>
      </c>
      <c r="K154">
        <f>Global_Household_Financial_Dyna[[#This Row],[Total_Household_Income]]-Global_Household_Financial_Dyna[[#This Row],[Estimated_Taxes]]</f>
        <v>1261.01</v>
      </c>
      <c r="L154" s="1">
        <f>Global_Household_Financial_Dyna[[#This Row],[Monthly_Savings]]/Global_Household_Financial_Dyna[[#This Row],[Net Income]]</f>
        <v>-0.11354390528227373</v>
      </c>
      <c r="M154" s="2">
        <f>Global_Household_Financial_Dyna[[#This Row],[Monthly_Expenses]]/Global_Household_Financial_Dyna[[#This Row],[Net Income]]</f>
        <v>1.1135439052822738</v>
      </c>
      <c r="N154" t="str">
        <f>IF(Global_Household_Financial_Dyna[[#This Row],[Monthly_Savings]]&lt;0,"High Risk", IF(Global_Household_Financial_Dyna[[#This Row],[Savings Rate%]]&lt;0.1, "Medium", "Safe"))</f>
        <v>High Risk</v>
      </c>
      <c r="O154">
        <f>Global_Household_Financial_Dyna[[#This Row],[Total_Household_Income]]/Global_Household_Financial_Dyna[[#This Row],[Family_Size]]</f>
        <v>1616.68</v>
      </c>
      <c r="P154" s="2">
        <f t="shared" si="4"/>
        <v>0.32336204947805613</v>
      </c>
      <c r="Q154" s="2">
        <f t="shared" si="5"/>
        <v>-0.4369059547603299</v>
      </c>
      <c r="R154" s="2" t="str">
        <f>IF(Global_Household_Financial_Dyna[[#This Row],[Vs country_Average]]&lt;-0.2, "Underperformer", IF(Global_Household_Financial_Dyna[[#This Row],[Vs country_Average]]&gt;0.2, "Outperformer", "Normal"))</f>
        <v>Underperformer</v>
      </c>
      <c r="S1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-72.970500000000001</v>
      </c>
      <c r="T1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-2.7609999999999957</v>
      </c>
      <c r="U1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67.448499999999996</v>
      </c>
      <c r="V1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137.65800000000002</v>
      </c>
    </row>
    <row r="155" spans="1:22" x14ac:dyDescent="0.3">
      <c r="A155">
        <v>154</v>
      </c>
      <c r="B155" t="s">
        <v>10</v>
      </c>
      <c r="C155" t="s">
        <v>22</v>
      </c>
      <c r="D155">
        <v>2</v>
      </c>
      <c r="E155">
        <v>2</v>
      </c>
      <c r="F155">
        <v>919.76</v>
      </c>
      <c r="G155">
        <v>1605.21</v>
      </c>
      <c r="H155">
        <v>160.52000000000001</v>
      </c>
      <c r="I155">
        <v>320.56</v>
      </c>
      <c r="J155">
        <v>1124.1300000000001</v>
      </c>
      <c r="K155">
        <f>Global_Household_Financial_Dyna[[#This Row],[Total_Household_Income]]-Global_Household_Financial_Dyna[[#This Row],[Estimated_Taxes]]</f>
        <v>1444.69</v>
      </c>
      <c r="L155" s="1">
        <f>Global_Household_Financial_Dyna[[#This Row],[Monthly_Savings]]/Global_Household_Financial_Dyna[[#This Row],[Net Income]]</f>
        <v>0.77811156718742436</v>
      </c>
      <c r="M155" s="2">
        <f>Global_Household_Financial_Dyna[[#This Row],[Monthly_Expenses]]/Global_Household_Financial_Dyna[[#This Row],[Net Income]]</f>
        <v>0.2218884328125757</v>
      </c>
      <c r="N155" t="str">
        <f>IF(Global_Household_Financial_Dyna[[#This Row],[Monthly_Savings]]&lt;0,"High Risk", IF(Global_Household_Financial_Dyna[[#This Row],[Savings Rate%]]&lt;0.1, "Medium", "Safe"))</f>
        <v>Safe</v>
      </c>
      <c r="O155">
        <f>Global_Household_Financial_Dyna[[#This Row],[Total_Household_Income]]/Global_Household_Financial_Dyna[[#This Row],[Family_Size]]</f>
        <v>802.60500000000002</v>
      </c>
      <c r="P155" s="2">
        <f t="shared" si="4"/>
        <v>0.42077341556833553</v>
      </c>
      <c r="Q155" s="2">
        <f t="shared" si="5"/>
        <v>0.35733815161908883</v>
      </c>
      <c r="R155" s="2" t="str">
        <f>IF(Global_Household_Financial_Dyna[[#This Row],[Vs country_Average]]&lt;-0.2, "Underperformer", IF(Global_Household_Financial_Dyna[[#This Row],[Vs country_Average]]&gt;0.2, "Outperformer", "Normal"))</f>
        <v>Outperformer</v>
      </c>
      <c r="S1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1124.1300000000001</v>
      </c>
      <c r="T1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1124.1300000000001</v>
      </c>
      <c r="U1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1124.1300000000001</v>
      </c>
      <c r="V1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1124.1300000000001</v>
      </c>
    </row>
    <row r="156" spans="1:22" x14ac:dyDescent="0.3">
      <c r="A156">
        <v>155</v>
      </c>
      <c r="B156" t="s">
        <v>12</v>
      </c>
      <c r="C156" t="s">
        <v>13</v>
      </c>
      <c r="D156">
        <v>2</v>
      </c>
      <c r="E156">
        <v>1</v>
      </c>
      <c r="F156">
        <v>2605.35</v>
      </c>
      <c r="G156">
        <v>2605.35</v>
      </c>
      <c r="H156">
        <v>651.34</v>
      </c>
      <c r="I156">
        <v>2230.41</v>
      </c>
      <c r="J156">
        <v>-276.39</v>
      </c>
      <c r="K156">
        <f>Global_Household_Financial_Dyna[[#This Row],[Total_Household_Income]]-Global_Household_Financial_Dyna[[#This Row],[Estimated_Taxes]]</f>
        <v>1954.0099999999998</v>
      </c>
      <c r="L156" s="1">
        <f>Global_Household_Financial_Dyna[[#This Row],[Monthly_Savings]]/Global_Household_Financial_Dyna[[#This Row],[Net Income]]</f>
        <v>-0.14144758726925657</v>
      </c>
      <c r="M156" s="2">
        <f>Global_Household_Financial_Dyna[[#This Row],[Monthly_Expenses]]/Global_Household_Financial_Dyna[[#This Row],[Net Income]]</f>
        <v>1.1414527049503329</v>
      </c>
      <c r="N156" t="str">
        <f>IF(Global_Household_Financial_Dyna[[#This Row],[Monthly_Savings]]&lt;0,"High Risk", IF(Global_Household_Financial_Dyna[[#This Row],[Savings Rate%]]&lt;0.1, "Medium", "Safe"))</f>
        <v>High Risk</v>
      </c>
      <c r="O156">
        <f>Global_Household_Financial_Dyna[[#This Row],[Total_Household_Income]]/Global_Household_Financial_Dyna[[#This Row],[Family_Size]]</f>
        <v>1302.675</v>
      </c>
      <c r="P156" s="2">
        <f t="shared" si="4"/>
        <v>0.30718716818024266</v>
      </c>
      <c r="Q156" s="2">
        <f t="shared" si="5"/>
        <v>-0.44863475544949927</v>
      </c>
      <c r="R156" s="2" t="str">
        <f>IF(Global_Household_Financial_Dyna[[#This Row],[Vs country_Average]]&lt;-0.2, "Underperformer", IF(Global_Household_Financial_Dyna[[#This Row],[Vs country_Average]]&gt;0.2, "Outperformer", "Normal"))</f>
        <v>Underperformer</v>
      </c>
      <c r="S1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-164.86949999999999</v>
      </c>
      <c r="T1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-53.34899999999999</v>
      </c>
      <c r="U1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58.17149999999998</v>
      </c>
      <c r="V1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169.69200000000001</v>
      </c>
    </row>
    <row r="157" spans="1:22" x14ac:dyDescent="0.3">
      <c r="A157">
        <v>156</v>
      </c>
      <c r="B157" t="s">
        <v>18</v>
      </c>
      <c r="C157" t="s">
        <v>20</v>
      </c>
      <c r="D157">
        <v>2</v>
      </c>
      <c r="E157">
        <v>1</v>
      </c>
      <c r="F157">
        <v>3197.45</v>
      </c>
      <c r="G157">
        <v>3197.45</v>
      </c>
      <c r="H157">
        <v>703.44</v>
      </c>
      <c r="I157">
        <v>2167.9899999999998</v>
      </c>
      <c r="J157">
        <v>326.02</v>
      </c>
      <c r="K157">
        <f>Global_Household_Financial_Dyna[[#This Row],[Total_Household_Income]]-Global_Household_Financial_Dyna[[#This Row],[Estimated_Taxes]]</f>
        <v>2494.0099999999998</v>
      </c>
      <c r="L157" s="1">
        <f>Global_Household_Financial_Dyna[[#This Row],[Monthly_Savings]]/Global_Household_Financial_Dyna[[#This Row],[Net Income]]</f>
        <v>0.13072120801440251</v>
      </c>
      <c r="M157" s="2">
        <f>Global_Household_Financial_Dyna[[#This Row],[Monthly_Expenses]]/Global_Household_Financial_Dyna[[#This Row],[Net Income]]</f>
        <v>0.86927879198559743</v>
      </c>
      <c r="N157" t="str">
        <f>IF(Global_Household_Financial_Dyna[[#This Row],[Monthly_Savings]]&lt;0,"High Risk", IF(Global_Household_Financial_Dyna[[#This Row],[Savings Rate%]]&lt;0.1, "Medium", "Safe"))</f>
        <v>Safe</v>
      </c>
      <c r="O157">
        <f>Global_Household_Financial_Dyna[[#This Row],[Total_Household_Income]]/Global_Household_Financial_Dyna[[#This Row],[Family_Size]]</f>
        <v>1598.7249999999999</v>
      </c>
      <c r="P157" s="2">
        <f t="shared" si="4"/>
        <v>0.32336204947805613</v>
      </c>
      <c r="Q157" s="2">
        <f t="shared" si="5"/>
        <v>-0.19264084146365362</v>
      </c>
      <c r="R157" s="2" t="str">
        <f>IF(Global_Household_Financial_Dyna[[#This Row],[Vs country_Average]]&lt;-0.2, "Underperformer", IF(Global_Household_Financial_Dyna[[#This Row],[Vs country_Average]]&gt;0.2, "Outperformer", "Normal"))</f>
        <v>Normal</v>
      </c>
      <c r="S1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326.02</v>
      </c>
      <c r="T1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326.02</v>
      </c>
      <c r="U1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326.02</v>
      </c>
      <c r="V1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326.02</v>
      </c>
    </row>
    <row r="158" spans="1:22" x14ac:dyDescent="0.3">
      <c r="A158">
        <v>157</v>
      </c>
      <c r="B158" t="s">
        <v>16</v>
      </c>
      <c r="C158" t="s">
        <v>21</v>
      </c>
      <c r="D158">
        <v>2</v>
      </c>
      <c r="E158">
        <v>1</v>
      </c>
      <c r="F158">
        <v>5495.69</v>
      </c>
      <c r="G158">
        <v>5495.69</v>
      </c>
      <c r="H158">
        <v>1923.49</v>
      </c>
      <c r="I158">
        <v>1760.65</v>
      </c>
      <c r="J158">
        <v>1811.55</v>
      </c>
      <c r="K158">
        <f>Global_Household_Financial_Dyna[[#This Row],[Total_Household_Income]]-Global_Household_Financial_Dyna[[#This Row],[Estimated_Taxes]]</f>
        <v>3572.2</v>
      </c>
      <c r="L158" s="1">
        <f>Global_Household_Financial_Dyna[[#This Row],[Monthly_Savings]]/Global_Household_Financial_Dyna[[#This Row],[Net Income]]</f>
        <v>0.50712446111639886</v>
      </c>
      <c r="M158" s="2">
        <f>Global_Household_Financial_Dyna[[#This Row],[Monthly_Expenses]]/Global_Household_Financial_Dyna[[#This Row],[Net Income]]</f>
        <v>0.49287553888360119</v>
      </c>
      <c r="N158" t="str">
        <f>IF(Global_Household_Financial_Dyna[[#This Row],[Monthly_Savings]]&lt;0,"High Risk", IF(Global_Household_Financial_Dyna[[#This Row],[Savings Rate%]]&lt;0.1, "Medium", "Safe"))</f>
        <v>Safe</v>
      </c>
      <c r="O158">
        <f>Global_Household_Financial_Dyna[[#This Row],[Total_Household_Income]]/Global_Household_Financial_Dyna[[#This Row],[Family_Size]]</f>
        <v>2747.8449999999998</v>
      </c>
      <c r="P158" s="2">
        <f t="shared" si="4"/>
        <v>0.15879799892000862</v>
      </c>
      <c r="Q158" s="2">
        <f t="shared" si="5"/>
        <v>0.34832646219639024</v>
      </c>
      <c r="R158" s="2" t="str">
        <f>IF(Global_Household_Financial_Dyna[[#This Row],[Vs country_Average]]&lt;-0.2, "Underperformer", IF(Global_Household_Financial_Dyna[[#This Row],[Vs country_Average]]&gt;0.2, "Outperformer", "Normal"))</f>
        <v>Outperformer</v>
      </c>
      <c r="S1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1811.55</v>
      </c>
      <c r="T1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1811.55</v>
      </c>
      <c r="U1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1811.55</v>
      </c>
      <c r="V1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1811.55</v>
      </c>
    </row>
    <row r="159" spans="1:22" x14ac:dyDescent="0.3">
      <c r="A159">
        <v>158</v>
      </c>
      <c r="B159" t="s">
        <v>14</v>
      </c>
      <c r="C159" t="s">
        <v>15</v>
      </c>
      <c r="D159">
        <v>6</v>
      </c>
      <c r="E159">
        <v>2</v>
      </c>
      <c r="F159">
        <v>1294.0999999999999</v>
      </c>
      <c r="G159">
        <v>2234.08</v>
      </c>
      <c r="H159">
        <v>335.11</v>
      </c>
      <c r="I159">
        <v>1108.08</v>
      </c>
      <c r="J159">
        <v>790.88</v>
      </c>
      <c r="K159">
        <f>Global_Household_Financial_Dyna[[#This Row],[Total_Household_Income]]-Global_Household_Financial_Dyna[[#This Row],[Estimated_Taxes]]</f>
        <v>1898.9699999999998</v>
      </c>
      <c r="L159" s="1">
        <f>Global_Household_Financial_Dyna[[#This Row],[Monthly_Savings]]/Global_Household_Financial_Dyna[[#This Row],[Net Income]]</f>
        <v>0.41647840671521935</v>
      </c>
      <c r="M159" s="2">
        <f>Global_Household_Financial_Dyna[[#This Row],[Monthly_Expenses]]/Global_Household_Financial_Dyna[[#This Row],[Net Income]]</f>
        <v>0.58351632727215286</v>
      </c>
      <c r="N159" t="str">
        <f>IF(Global_Household_Financial_Dyna[[#This Row],[Monthly_Savings]]&lt;0,"High Risk", IF(Global_Household_Financial_Dyna[[#This Row],[Savings Rate%]]&lt;0.1, "Medium", "Safe"))</f>
        <v>Safe</v>
      </c>
      <c r="O159">
        <f>Global_Household_Financial_Dyna[[#This Row],[Total_Household_Income]]/Global_Household_Financial_Dyna[[#This Row],[Family_Size]]</f>
        <v>372.34666666666664</v>
      </c>
      <c r="P159" s="2">
        <f t="shared" si="4"/>
        <v>0.39788995363055785</v>
      </c>
      <c r="Q159" s="2">
        <f t="shared" si="5"/>
        <v>1.8588453084661505E-2</v>
      </c>
      <c r="R159" s="2" t="str">
        <f>IF(Global_Household_Financial_Dyna[[#This Row],[Vs country_Average]]&lt;-0.2, "Underperformer", IF(Global_Household_Financial_Dyna[[#This Row],[Vs country_Average]]&gt;0.2, "Outperformer", "Normal"))</f>
        <v>Normal</v>
      </c>
      <c r="S1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790.88</v>
      </c>
      <c r="T1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790.88</v>
      </c>
      <c r="U1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790.88</v>
      </c>
      <c r="V1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790.88</v>
      </c>
    </row>
    <row r="160" spans="1:22" x14ac:dyDescent="0.3">
      <c r="A160">
        <v>159</v>
      </c>
      <c r="B160" t="s">
        <v>18</v>
      </c>
      <c r="C160" t="s">
        <v>20</v>
      </c>
      <c r="D160">
        <v>1</v>
      </c>
      <c r="E160">
        <v>1</v>
      </c>
      <c r="F160">
        <v>3331.37</v>
      </c>
      <c r="G160">
        <v>3331.37</v>
      </c>
      <c r="H160">
        <v>732.9</v>
      </c>
      <c r="I160">
        <v>1785.96</v>
      </c>
      <c r="J160">
        <v>812.51</v>
      </c>
      <c r="K160">
        <f>Global_Household_Financial_Dyna[[#This Row],[Total_Household_Income]]-Global_Household_Financial_Dyna[[#This Row],[Estimated_Taxes]]</f>
        <v>2598.4699999999998</v>
      </c>
      <c r="L160" s="1">
        <f>Global_Household_Financial_Dyna[[#This Row],[Monthly_Savings]]/Global_Household_Financial_Dyna[[#This Row],[Net Income]]</f>
        <v>0.31268785092766127</v>
      </c>
      <c r="M160" s="2">
        <f>Global_Household_Financial_Dyna[[#This Row],[Monthly_Expenses]]/Global_Household_Financial_Dyna[[#This Row],[Net Income]]</f>
        <v>0.68731214907233884</v>
      </c>
      <c r="N160" t="str">
        <f>IF(Global_Household_Financial_Dyna[[#This Row],[Monthly_Savings]]&lt;0,"High Risk", IF(Global_Household_Financial_Dyna[[#This Row],[Savings Rate%]]&lt;0.1, "Medium", "Safe"))</f>
        <v>Safe</v>
      </c>
      <c r="O160">
        <f>Global_Household_Financial_Dyna[[#This Row],[Total_Household_Income]]/Global_Household_Financial_Dyna[[#This Row],[Family_Size]]</f>
        <v>3331.37</v>
      </c>
      <c r="P160" s="2">
        <f t="shared" si="4"/>
        <v>0.32336204947805613</v>
      </c>
      <c r="Q160" s="2">
        <f t="shared" si="5"/>
        <v>-1.0674198550394864E-2</v>
      </c>
      <c r="R160" s="2" t="str">
        <f>IF(Global_Household_Financial_Dyna[[#This Row],[Vs country_Average]]&lt;-0.2, "Underperformer", IF(Global_Household_Financial_Dyna[[#This Row],[Vs country_Average]]&gt;0.2, "Outperformer", "Normal"))</f>
        <v>Normal</v>
      </c>
      <c r="S1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812.51</v>
      </c>
      <c r="T1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812.51</v>
      </c>
      <c r="U1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812.51</v>
      </c>
      <c r="V1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812.51</v>
      </c>
    </row>
    <row r="161" spans="1:22" x14ac:dyDescent="0.3">
      <c r="A161">
        <v>160</v>
      </c>
      <c r="B161" t="s">
        <v>14</v>
      </c>
      <c r="C161" t="s">
        <v>15</v>
      </c>
      <c r="D161">
        <v>6</v>
      </c>
      <c r="E161">
        <v>3</v>
      </c>
      <c r="F161">
        <v>1410.79</v>
      </c>
      <c r="G161">
        <v>3167.61</v>
      </c>
      <c r="H161">
        <v>475.14</v>
      </c>
      <c r="I161">
        <v>1089.68</v>
      </c>
      <c r="J161">
        <v>1602.79</v>
      </c>
      <c r="K161">
        <f>Global_Household_Financial_Dyna[[#This Row],[Total_Household_Income]]-Global_Household_Financial_Dyna[[#This Row],[Estimated_Taxes]]</f>
        <v>2692.4700000000003</v>
      </c>
      <c r="L161" s="1">
        <f>Global_Household_Financial_Dyna[[#This Row],[Monthly_Savings]]/Global_Household_Financial_Dyna[[#This Row],[Net Income]]</f>
        <v>0.59528611275148835</v>
      </c>
      <c r="M161" s="2">
        <f>Global_Household_Financial_Dyna[[#This Row],[Monthly_Expenses]]/Global_Household_Financial_Dyna[[#This Row],[Net Income]]</f>
        <v>0.40471388724851159</v>
      </c>
      <c r="N161" t="str">
        <f>IF(Global_Household_Financial_Dyna[[#This Row],[Monthly_Savings]]&lt;0,"High Risk", IF(Global_Household_Financial_Dyna[[#This Row],[Savings Rate%]]&lt;0.1, "Medium", "Safe"))</f>
        <v>Safe</v>
      </c>
      <c r="O161">
        <f>Global_Household_Financial_Dyna[[#This Row],[Total_Household_Income]]/Global_Household_Financial_Dyna[[#This Row],[Family_Size]]</f>
        <v>527.93500000000006</v>
      </c>
      <c r="P161" s="2">
        <f t="shared" si="4"/>
        <v>0.39788995363055785</v>
      </c>
      <c r="Q161" s="2">
        <f t="shared" si="5"/>
        <v>0.1973961591209305</v>
      </c>
      <c r="R161" s="2" t="str">
        <f>IF(Global_Household_Financial_Dyna[[#This Row],[Vs country_Average]]&lt;-0.2, "Underperformer", IF(Global_Household_Financial_Dyna[[#This Row],[Vs country_Average]]&gt;0.2, "Outperformer", "Normal"))</f>
        <v>Normal</v>
      </c>
      <c r="S1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1602.79</v>
      </c>
      <c r="T1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1602.79</v>
      </c>
      <c r="U1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1602.79</v>
      </c>
      <c r="V1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1602.79</v>
      </c>
    </row>
    <row r="162" spans="1:22" x14ac:dyDescent="0.3">
      <c r="A162">
        <v>161</v>
      </c>
      <c r="B162" t="s">
        <v>10</v>
      </c>
      <c r="C162" t="s">
        <v>22</v>
      </c>
      <c r="D162">
        <v>3</v>
      </c>
      <c r="E162">
        <v>1</v>
      </c>
      <c r="F162">
        <v>1019.07</v>
      </c>
      <c r="G162">
        <v>1019.07</v>
      </c>
      <c r="H162">
        <v>101.91</v>
      </c>
      <c r="I162">
        <v>442.79</v>
      </c>
      <c r="J162">
        <v>474.37</v>
      </c>
      <c r="K162">
        <f>Global_Household_Financial_Dyna[[#This Row],[Total_Household_Income]]-Global_Household_Financial_Dyna[[#This Row],[Estimated_Taxes]]</f>
        <v>917.16000000000008</v>
      </c>
      <c r="L162" s="1">
        <f>Global_Household_Financial_Dyna[[#This Row],[Monthly_Savings]]/Global_Household_Financial_Dyna[[#This Row],[Net Income]]</f>
        <v>0.51721618910549949</v>
      </c>
      <c r="M162" s="2">
        <f>Global_Household_Financial_Dyna[[#This Row],[Monthly_Expenses]]/Global_Household_Financial_Dyna[[#This Row],[Net Income]]</f>
        <v>0.4827838108945004</v>
      </c>
      <c r="N162" t="str">
        <f>IF(Global_Household_Financial_Dyna[[#This Row],[Monthly_Savings]]&lt;0,"High Risk", IF(Global_Household_Financial_Dyna[[#This Row],[Savings Rate%]]&lt;0.1, "Medium", "Safe"))</f>
        <v>Safe</v>
      </c>
      <c r="O162">
        <f>Global_Household_Financial_Dyna[[#This Row],[Total_Household_Income]]/Global_Household_Financial_Dyna[[#This Row],[Family_Size]]</f>
        <v>339.69</v>
      </c>
      <c r="P162" s="2">
        <f t="shared" si="4"/>
        <v>0.42077341556833553</v>
      </c>
      <c r="Q162" s="2">
        <f t="shared" si="5"/>
        <v>9.6442773537163962E-2</v>
      </c>
      <c r="R162" s="2" t="str">
        <f>IF(Global_Household_Financial_Dyna[[#This Row],[Vs country_Average]]&lt;-0.2, "Underperformer", IF(Global_Household_Financial_Dyna[[#This Row],[Vs country_Average]]&gt;0.2, "Outperformer", "Normal"))</f>
        <v>Normal</v>
      </c>
      <c r="S1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474.37</v>
      </c>
      <c r="T1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474.37</v>
      </c>
      <c r="U1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474.37</v>
      </c>
      <c r="V1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474.37</v>
      </c>
    </row>
    <row r="163" spans="1:22" x14ac:dyDescent="0.3">
      <c r="A163">
        <v>162</v>
      </c>
      <c r="B163" t="s">
        <v>16</v>
      </c>
      <c r="C163" t="s">
        <v>17</v>
      </c>
      <c r="D163">
        <v>7</v>
      </c>
      <c r="E163">
        <v>2</v>
      </c>
      <c r="F163">
        <v>3787.39</v>
      </c>
      <c r="G163">
        <v>5956.2</v>
      </c>
      <c r="H163">
        <v>2084.67</v>
      </c>
      <c r="I163">
        <v>4584.41</v>
      </c>
      <c r="J163">
        <v>-712.88</v>
      </c>
      <c r="K163">
        <f>Global_Household_Financial_Dyna[[#This Row],[Total_Household_Income]]-Global_Household_Financial_Dyna[[#This Row],[Estimated_Taxes]]</f>
        <v>3871.5299999999997</v>
      </c>
      <c r="L163" s="1">
        <f>Global_Household_Financial_Dyna[[#This Row],[Monthly_Savings]]/Global_Household_Financial_Dyna[[#This Row],[Net Income]]</f>
        <v>-0.18413392121461025</v>
      </c>
      <c r="M163" s="2">
        <f>Global_Household_Financial_Dyna[[#This Row],[Monthly_Expenses]]/Global_Household_Financial_Dyna[[#This Row],[Net Income]]</f>
        <v>1.1841339212146103</v>
      </c>
      <c r="N163" t="str">
        <f>IF(Global_Household_Financial_Dyna[[#This Row],[Monthly_Savings]]&lt;0,"High Risk", IF(Global_Household_Financial_Dyna[[#This Row],[Savings Rate%]]&lt;0.1, "Medium", "Safe"))</f>
        <v>High Risk</v>
      </c>
      <c r="O163">
        <f>Global_Household_Financial_Dyna[[#This Row],[Total_Household_Income]]/Global_Household_Financial_Dyna[[#This Row],[Family_Size]]</f>
        <v>850.88571428571424</v>
      </c>
      <c r="P163" s="2">
        <f t="shared" si="4"/>
        <v>0.15879799892000862</v>
      </c>
      <c r="Q163" s="2">
        <f t="shared" si="5"/>
        <v>-0.34293192013461887</v>
      </c>
      <c r="R163" s="2" t="str">
        <f>IF(Global_Household_Financial_Dyna[[#This Row],[Vs country_Average]]&lt;-0.2, "Underperformer", IF(Global_Household_Financial_Dyna[[#This Row],[Vs country_Average]]&gt;0.2, "Outperformer", "Normal"))</f>
        <v>Underperformer</v>
      </c>
      <c r="S1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-483.65949999999998</v>
      </c>
      <c r="T1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-254.43900000000002</v>
      </c>
      <c r="U1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-25.218500000000063</v>
      </c>
      <c r="V1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204.00199999999995</v>
      </c>
    </row>
    <row r="164" spans="1:22" x14ac:dyDescent="0.3">
      <c r="A164">
        <v>163</v>
      </c>
      <c r="B164" t="s">
        <v>16</v>
      </c>
      <c r="C164" t="s">
        <v>17</v>
      </c>
      <c r="D164">
        <v>2</v>
      </c>
      <c r="E164">
        <v>1</v>
      </c>
      <c r="F164">
        <v>3454.5</v>
      </c>
      <c r="G164">
        <v>3454.5</v>
      </c>
      <c r="H164">
        <v>1209.07</v>
      </c>
      <c r="I164">
        <v>2556.5500000000002</v>
      </c>
      <c r="J164">
        <v>-311.12</v>
      </c>
      <c r="K164">
        <f>Global_Household_Financial_Dyna[[#This Row],[Total_Household_Income]]-Global_Household_Financial_Dyna[[#This Row],[Estimated_Taxes]]</f>
        <v>2245.4300000000003</v>
      </c>
      <c r="L164" s="1">
        <f>Global_Household_Financial_Dyna[[#This Row],[Monthly_Savings]]/Global_Household_Financial_Dyna[[#This Row],[Net Income]]</f>
        <v>-0.13855698017751608</v>
      </c>
      <c r="M164" s="2">
        <f>Global_Household_Financial_Dyna[[#This Row],[Monthly_Expenses]]/Global_Household_Financial_Dyna[[#This Row],[Net Income]]</f>
        <v>1.1385569801775159</v>
      </c>
      <c r="N164" t="str">
        <f>IF(Global_Household_Financial_Dyna[[#This Row],[Monthly_Savings]]&lt;0,"High Risk", IF(Global_Household_Financial_Dyna[[#This Row],[Savings Rate%]]&lt;0.1, "Medium", "Safe"))</f>
        <v>High Risk</v>
      </c>
      <c r="O164">
        <f>Global_Household_Financial_Dyna[[#This Row],[Total_Household_Income]]/Global_Household_Financial_Dyna[[#This Row],[Family_Size]]</f>
        <v>1727.25</v>
      </c>
      <c r="P164" s="2">
        <f t="shared" si="4"/>
        <v>0.15879799892000862</v>
      </c>
      <c r="Q164" s="2">
        <f t="shared" si="5"/>
        <v>-0.29735497909752473</v>
      </c>
      <c r="R164" s="2" t="str">
        <f>IF(Global_Household_Financial_Dyna[[#This Row],[Vs country_Average]]&lt;-0.2, "Underperformer", IF(Global_Household_Financial_Dyna[[#This Row],[Vs country_Average]]&gt;0.2, "Outperformer", "Normal"))</f>
        <v>Underperformer</v>
      </c>
      <c r="S1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-183.29249999999999</v>
      </c>
      <c r="T1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-55.465000000000003</v>
      </c>
      <c r="U1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72.362499999999955</v>
      </c>
      <c r="V1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200.19</v>
      </c>
    </row>
    <row r="165" spans="1:22" x14ac:dyDescent="0.3">
      <c r="A165">
        <v>164</v>
      </c>
      <c r="B165" t="s">
        <v>16</v>
      </c>
      <c r="C165" t="s">
        <v>21</v>
      </c>
      <c r="D165">
        <v>7</v>
      </c>
      <c r="E165">
        <v>3</v>
      </c>
      <c r="F165">
        <v>5901.92</v>
      </c>
      <c r="G165">
        <v>11796.43</v>
      </c>
      <c r="H165">
        <v>4718.57</v>
      </c>
      <c r="I165">
        <v>5447.11</v>
      </c>
      <c r="J165">
        <v>1630.75</v>
      </c>
      <c r="K165">
        <f>Global_Household_Financial_Dyna[[#This Row],[Total_Household_Income]]-Global_Household_Financial_Dyna[[#This Row],[Estimated_Taxes]]</f>
        <v>7077.8600000000006</v>
      </c>
      <c r="L165" s="1">
        <f>Global_Household_Financial_Dyna[[#This Row],[Monthly_Savings]]/Global_Household_Financial_Dyna[[#This Row],[Net Income]]</f>
        <v>0.23040156205406717</v>
      </c>
      <c r="M165" s="2">
        <f>Global_Household_Financial_Dyna[[#This Row],[Monthly_Expenses]]/Global_Household_Financial_Dyna[[#This Row],[Net Income]]</f>
        <v>0.76959843794593275</v>
      </c>
      <c r="N165" t="str">
        <f>IF(Global_Household_Financial_Dyna[[#This Row],[Monthly_Savings]]&lt;0,"High Risk", IF(Global_Household_Financial_Dyna[[#This Row],[Savings Rate%]]&lt;0.1, "Medium", "Safe"))</f>
        <v>Safe</v>
      </c>
      <c r="O165">
        <f>Global_Household_Financial_Dyna[[#This Row],[Total_Household_Income]]/Global_Household_Financial_Dyna[[#This Row],[Family_Size]]</f>
        <v>1685.2042857142858</v>
      </c>
      <c r="P165" s="2">
        <f t="shared" si="4"/>
        <v>0.15879799892000862</v>
      </c>
      <c r="Q165" s="2">
        <f t="shared" si="5"/>
        <v>7.1603563134058551E-2</v>
      </c>
      <c r="R165" s="2" t="str">
        <f>IF(Global_Household_Financial_Dyna[[#This Row],[Vs country_Average]]&lt;-0.2, "Underperformer", IF(Global_Household_Financial_Dyna[[#This Row],[Vs country_Average]]&gt;0.2, "Outperformer", "Normal"))</f>
        <v>Normal</v>
      </c>
      <c r="S1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1630.75</v>
      </c>
      <c r="T1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1630.75</v>
      </c>
      <c r="U1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1630.75</v>
      </c>
      <c r="V1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1630.75</v>
      </c>
    </row>
    <row r="166" spans="1:22" x14ac:dyDescent="0.3">
      <c r="A166">
        <v>165</v>
      </c>
      <c r="B166" t="s">
        <v>18</v>
      </c>
      <c r="C166" t="s">
        <v>20</v>
      </c>
      <c r="D166">
        <v>4</v>
      </c>
      <c r="E166">
        <v>3</v>
      </c>
      <c r="F166">
        <v>2742.06</v>
      </c>
      <c r="G166">
        <v>6696.92</v>
      </c>
      <c r="H166">
        <v>1473.32</v>
      </c>
      <c r="I166">
        <v>3210.91</v>
      </c>
      <c r="J166">
        <v>2012.69</v>
      </c>
      <c r="K166">
        <f>Global_Household_Financial_Dyna[[#This Row],[Total_Household_Income]]-Global_Household_Financial_Dyna[[#This Row],[Estimated_Taxes]]</f>
        <v>5223.6000000000004</v>
      </c>
      <c r="L166" s="1">
        <f>Global_Household_Financial_Dyna[[#This Row],[Monthly_Savings]]/Global_Household_Financial_Dyna[[#This Row],[Net Income]]</f>
        <v>0.38530706792250552</v>
      </c>
      <c r="M166" s="2">
        <f>Global_Household_Financial_Dyna[[#This Row],[Monthly_Expenses]]/Global_Household_Financial_Dyna[[#This Row],[Net Income]]</f>
        <v>0.61469293207749442</v>
      </c>
      <c r="N166" t="str">
        <f>IF(Global_Household_Financial_Dyna[[#This Row],[Monthly_Savings]]&lt;0,"High Risk", IF(Global_Household_Financial_Dyna[[#This Row],[Savings Rate%]]&lt;0.1, "Medium", "Safe"))</f>
        <v>Safe</v>
      </c>
      <c r="O166">
        <f>Global_Household_Financial_Dyna[[#This Row],[Total_Household_Income]]/Global_Household_Financial_Dyna[[#This Row],[Family_Size]]</f>
        <v>1674.23</v>
      </c>
      <c r="P166" s="2">
        <f t="shared" si="4"/>
        <v>0.32336204947805613</v>
      </c>
      <c r="Q166" s="2">
        <f t="shared" si="5"/>
        <v>6.1945018444449385E-2</v>
      </c>
      <c r="R166" s="2" t="str">
        <f>IF(Global_Household_Financial_Dyna[[#This Row],[Vs country_Average]]&lt;-0.2, "Underperformer", IF(Global_Household_Financial_Dyna[[#This Row],[Vs country_Average]]&gt;0.2, "Outperformer", "Normal"))</f>
        <v>Normal</v>
      </c>
      <c r="S1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2012.69</v>
      </c>
      <c r="T1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2012.69</v>
      </c>
      <c r="U1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2012.69</v>
      </c>
      <c r="V1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2012.69</v>
      </c>
    </row>
    <row r="167" spans="1:22" x14ac:dyDescent="0.3">
      <c r="A167">
        <v>166</v>
      </c>
      <c r="B167" t="s">
        <v>14</v>
      </c>
      <c r="C167" t="s">
        <v>15</v>
      </c>
      <c r="D167">
        <v>5</v>
      </c>
      <c r="E167">
        <v>3</v>
      </c>
      <c r="F167">
        <v>1275.92</v>
      </c>
      <c r="G167">
        <v>2472.2399999999998</v>
      </c>
      <c r="H167">
        <v>370.84</v>
      </c>
      <c r="I167">
        <v>1137.98</v>
      </c>
      <c r="J167">
        <v>963.42</v>
      </c>
      <c r="K167">
        <f>Global_Household_Financial_Dyna[[#This Row],[Total_Household_Income]]-Global_Household_Financial_Dyna[[#This Row],[Estimated_Taxes]]</f>
        <v>2101.3999999999996</v>
      </c>
      <c r="L167" s="1">
        <f>Global_Household_Financial_Dyna[[#This Row],[Monthly_Savings]]/Global_Household_Financial_Dyna[[#This Row],[Net Income]]</f>
        <v>0.45846578471495197</v>
      </c>
      <c r="M167" s="2">
        <f>Global_Household_Financial_Dyna[[#This Row],[Monthly_Expenses]]/Global_Household_Financial_Dyna[[#This Row],[Net Income]]</f>
        <v>0.54153421528504819</v>
      </c>
      <c r="N167" t="str">
        <f>IF(Global_Household_Financial_Dyna[[#This Row],[Monthly_Savings]]&lt;0,"High Risk", IF(Global_Household_Financial_Dyna[[#This Row],[Savings Rate%]]&lt;0.1, "Medium", "Safe"))</f>
        <v>Safe</v>
      </c>
      <c r="O167">
        <f>Global_Household_Financial_Dyna[[#This Row],[Total_Household_Income]]/Global_Household_Financial_Dyna[[#This Row],[Family_Size]]</f>
        <v>494.44799999999998</v>
      </c>
      <c r="P167" s="2">
        <f t="shared" si="4"/>
        <v>0.39788995363055785</v>
      </c>
      <c r="Q167" s="2">
        <f t="shared" si="5"/>
        <v>6.0575831084394127E-2</v>
      </c>
      <c r="R167" s="2" t="str">
        <f>IF(Global_Household_Financial_Dyna[[#This Row],[Vs country_Average]]&lt;-0.2, "Underperformer", IF(Global_Household_Financial_Dyna[[#This Row],[Vs country_Average]]&gt;0.2, "Outperformer", "Normal"))</f>
        <v>Normal</v>
      </c>
      <c r="S1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963.42</v>
      </c>
      <c r="T1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963.42</v>
      </c>
      <c r="U1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963.42</v>
      </c>
      <c r="V1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963.42</v>
      </c>
    </row>
    <row r="168" spans="1:22" x14ac:dyDescent="0.3">
      <c r="A168">
        <v>167</v>
      </c>
      <c r="B168" t="s">
        <v>10</v>
      </c>
      <c r="C168" t="s">
        <v>11</v>
      </c>
      <c r="D168">
        <v>5</v>
      </c>
      <c r="E168">
        <v>2</v>
      </c>
      <c r="F168">
        <v>1269.2</v>
      </c>
      <c r="G168">
        <v>2041.09</v>
      </c>
      <c r="H168">
        <v>204.11</v>
      </c>
      <c r="I168">
        <v>739.27</v>
      </c>
      <c r="J168">
        <v>1097.71</v>
      </c>
      <c r="K168">
        <f>Global_Household_Financial_Dyna[[#This Row],[Total_Household_Income]]-Global_Household_Financial_Dyna[[#This Row],[Estimated_Taxes]]</f>
        <v>1836.98</v>
      </c>
      <c r="L168" s="1">
        <f>Global_Household_Financial_Dyna[[#This Row],[Monthly_Savings]]/Global_Household_Financial_Dyna[[#This Row],[Net Income]]</f>
        <v>0.5975623033457087</v>
      </c>
      <c r="M168" s="2">
        <f>Global_Household_Financial_Dyna[[#This Row],[Monthly_Expenses]]/Global_Household_Financial_Dyna[[#This Row],[Net Income]]</f>
        <v>0.40243769665429124</v>
      </c>
      <c r="N168" t="str">
        <f>IF(Global_Household_Financial_Dyna[[#This Row],[Monthly_Savings]]&lt;0,"High Risk", IF(Global_Household_Financial_Dyna[[#This Row],[Savings Rate%]]&lt;0.1, "Medium", "Safe"))</f>
        <v>Safe</v>
      </c>
      <c r="O168">
        <f>Global_Household_Financial_Dyna[[#This Row],[Total_Household_Income]]/Global_Household_Financial_Dyna[[#This Row],[Family_Size]]</f>
        <v>408.21799999999996</v>
      </c>
      <c r="P168" s="2">
        <f t="shared" si="4"/>
        <v>0.42077341556833553</v>
      </c>
      <c r="Q168" s="2">
        <f t="shared" si="5"/>
        <v>0.17678888777737317</v>
      </c>
      <c r="R168" s="2" t="str">
        <f>IF(Global_Household_Financial_Dyna[[#This Row],[Vs country_Average]]&lt;-0.2, "Underperformer", IF(Global_Household_Financial_Dyna[[#This Row],[Vs country_Average]]&gt;0.2, "Outperformer", "Normal"))</f>
        <v>Normal</v>
      </c>
      <c r="S1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1097.71</v>
      </c>
      <c r="T1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1097.71</v>
      </c>
      <c r="U1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1097.71</v>
      </c>
      <c r="V1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1097.71</v>
      </c>
    </row>
    <row r="169" spans="1:22" x14ac:dyDescent="0.3">
      <c r="A169">
        <v>168</v>
      </c>
      <c r="B169" t="s">
        <v>18</v>
      </c>
      <c r="C169" t="s">
        <v>20</v>
      </c>
      <c r="D169">
        <v>6</v>
      </c>
      <c r="E169">
        <v>1</v>
      </c>
      <c r="F169">
        <v>5203.24</v>
      </c>
      <c r="G169">
        <v>5203.24</v>
      </c>
      <c r="H169">
        <v>1144.71</v>
      </c>
      <c r="I169">
        <v>3222.94</v>
      </c>
      <c r="J169">
        <v>835.58</v>
      </c>
      <c r="K169">
        <f>Global_Household_Financial_Dyna[[#This Row],[Total_Household_Income]]-Global_Household_Financial_Dyna[[#This Row],[Estimated_Taxes]]</f>
        <v>4058.5299999999997</v>
      </c>
      <c r="L169" s="1">
        <f>Global_Household_Financial_Dyna[[#This Row],[Monthly_Savings]]/Global_Household_Financial_Dyna[[#This Row],[Net Income]]</f>
        <v>0.20588242541018548</v>
      </c>
      <c r="M169" s="2">
        <f>Global_Household_Financial_Dyna[[#This Row],[Monthly_Expenses]]/Global_Household_Financial_Dyna[[#This Row],[Net Income]]</f>
        <v>0.79411511064350893</v>
      </c>
      <c r="N169" t="str">
        <f>IF(Global_Household_Financial_Dyna[[#This Row],[Monthly_Savings]]&lt;0,"High Risk", IF(Global_Household_Financial_Dyna[[#This Row],[Savings Rate%]]&lt;0.1, "Medium", "Safe"))</f>
        <v>Safe</v>
      </c>
      <c r="O169">
        <f>Global_Household_Financial_Dyna[[#This Row],[Total_Household_Income]]/Global_Household_Financial_Dyna[[#This Row],[Family_Size]]</f>
        <v>867.20666666666659</v>
      </c>
      <c r="P169" s="2">
        <f t="shared" si="4"/>
        <v>0.32336204947805613</v>
      </c>
      <c r="Q169" s="2">
        <f t="shared" si="5"/>
        <v>-0.11747962406787066</v>
      </c>
      <c r="R169" s="2" t="str">
        <f>IF(Global_Household_Financial_Dyna[[#This Row],[Vs country_Average]]&lt;-0.2, "Underperformer", IF(Global_Household_Financial_Dyna[[#This Row],[Vs country_Average]]&gt;0.2, "Outperformer", "Normal"))</f>
        <v>Normal</v>
      </c>
      <c r="S1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835.58</v>
      </c>
      <c r="T1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835.58</v>
      </c>
      <c r="U1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835.58</v>
      </c>
      <c r="V1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835.58</v>
      </c>
    </row>
    <row r="170" spans="1:22" x14ac:dyDescent="0.3">
      <c r="A170">
        <v>169</v>
      </c>
      <c r="B170" t="s">
        <v>18</v>
      </c>
      <c r="C170" t="s">
        <v>20</v>
      </c>
      <c r="D170">
        <v>6</v>
      </c>
      <c r="E170">
        <v>2</v>
      </c>
      <c r="F170">
        <v>5832.56</v>
      </c>
      <c r="G170">
        <v>8682.67</v>
      </c>
      <c r="H170">
        <v>2344.3200000000002</v>
      </c>
      <c r="I170">
        <v>3157.8</v>
      </c>
      <c r="J170">
        <v>3180.55</v>
      </c>
      <c r="K170">
        <f>Global_Household_Financial_Dyna[[#This Row],[Total_Household_Income]]-Global_Household_Financial_Dyna[[#This Row],[Estimated_Taxes]]</f>
        <v>6338.35</v>
      </c>
      <c r="L170" s="1">
        <f>Global_Household_Financial_Dyna[[#This Row],[Monthly_Savings]]/Global_Household_Financial_Dyna[[#This Row],[Net Income]]</f>
        <v>0.50179463109484335</v>
      </c>
      <c r="M170" s="2">
        <f>Global_Household_Financial_Dyna[[#This Row],[Monthly_Expenses]]/Global_Household_Financial_Dyna[[#This Row],[Net Income]]</f>
        <v>0.49820536890515671</v>
      </c>
      <c r="N170" t="str">
        <f>IF(Global_Household_Financial_Dyna[[#This Row],[Monthly_Savings]]&lt;0,"High Risk", IF(Global_Household_Financial_Dyna[[#This Row],[Savings Rate%]]&lt;0.1, "Medium", "Safe"))</f>
        <v>Safe</v>
      </c>
      <c r="O170">
        <f>Global_Household_Financial_Dyna[[#This Row],[Total_Household_Income]]/Global_Household_Financial_Dyna[[#This Row],[Family_Size]]</f>
        <v>1447.1116666666667</v>
      </c>
      <c r="P170" s="2">
        <f t="shared" si="4"/>
        <v>0.32336204947805613</v>
      </c>
      <c r="Q170" s="2">
        <f t="shared" si="5"/>
        <v>0.17843258161678721</v>
      </c>
      <c r="R170" s="2" t="str">
        <f>IF(Global_Household_Financial_Dyna[[#This Row],[Vs country_Average]]&lt;-0.2, "Underperformer", IF(Global_Household_Financial_Dyna[[#This Row],[Vs country_Average]]&gt;0.2, "Outperformer", "Normal"))</f>
        <v>Normal</v>
      </c>
      <c r="S1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3180.55</v>
      </c>
      <c r="T1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3180.55</v>
      </c>
      <c r="U1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3180.55</v>
      </c>
      <c r="V1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3180.55</v>
      </c>
    </row>
    <row r="171" spans="1:22" x14ac:dyDescent="0.3">
      <c r="A171">
        <v>170</v>
      </c>
      <c r="B171" t="s">
        <v>16</v>
      </c>
      <c r="C171" t="s">
        <v>17</v>
      </c>
      <c r="D171">
        <v>4</v>
      </c>
      <c r="E171">
        <v>3</v>
      </c>
      <c r="F171">
        <v>2515.5100000000002</v>
      </c>
      <c r="G171">
        <v>5071</v>
      </c>
      <c r="H171">
        <v>1774.85</v>
      </c>
      <c r="I171">
        <v>3226.87</v>
      </c>
      <c r="J171">
        <v>69.28</v>
      </c>
      <c r="K171">
        <f>Global_Household_Financial_Dyna[[#This Row],[Total_Household_Income]]-Global_Household_Financial_Dyna[[#This Row],[Estimated_Taxes]]</f>
        <v>3296.15</v>
      </c>
      <c r="L171" s="1">
        <f>Global_Household_Financial_Dyna[[#This Row],[Monthly_Savings]]/Global_Household_Financial_Dyna[[#This Row],[Net Income]]</f>
        <v>2.1018460931693034E-2</v>
      </c>
      <c r="M171" s="2">
        <f>Global_Household_Financial_Dyna[[#This Row],[Monthly_Expenses]]/Global_Household_Financial_Dyna[[#This Row],[Net Income]]</f>
        <v>0.97898153906830687</v>
      </c>
      <c r="N171" t="str">
        <f>IF(Global_Household_Financial_Dyna[[#This Row],[Monthly_Savings]]&lt;0,"High Risk", IF(Global_Household_Financial_Dyna[[#This Row],[Savings Rate%]]&lt;0.1, "Medium", "Safe"))</f>
        <v>Medium</v>
      </c>
      <c r="O171">
        <f>Global_Household_Financial_Dyna[[#This Row],[Total_Household_Income]]/Global_Household_Financial_Dyna[[#This Row],[Family_Size]]</f>
        <v>1267.75</v>
      </c>
      <c r="P171" s="2">
        <f t="shared" si="4"/>
        <v>0.15879799892000862</v>
      </c>
      <c r="Q171" s="2">
        <f t="shared" si="5"/>
        <v>-0.13777953798831558</v>
      </c>
      <c r="R171" s="2" t="str">
        <f>IF(Global_Household_Financial_Dyna[[#This Row],[Vs country_Average]]&lt;-0.2, "Underperformer", IF(Global_Household_Financial_Dyna[[#This Row],[Vs country_Average]]&gt;0.2, "Outperformer", "Normal"))</f>
        <v>Normal</v>
      </c>
      <c r="S1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69.28</v>
      </c>
      <c r="T1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69.28</v>
      </c>
      <c r="U1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69.28</v>
      </c>
      <c r="V1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69.28</v>
      </c>
    </row>
    <row r="172" spans="1:22" x14ac:dyDescent="0.3">
      <c r="A172">
        <v>171</v>
      </c>
      <c r="B172" t="s">
        <v>16</v>
      </c>
      <c r="C172" t="s">
        <v>21</v>
      </c>
      <c r="D172">
        <v>2</v>
      </c>
      <c r="E172">
        <v>1</v>
      </c>
      <c r="F172">
        <v>3739.79</v>
      </c>
      <c r="G172">
        <v>3739.79</v>
      </c>
      <c r="H172">
        <v>1308.93</v>
      </c>
      <c r="I172">
        <v>2390.48</v>
      </c>
      <c r="J172">
        <v>40.39</v>
      </c>
      <c r="K172">
        <f>Global_Household_Financial_Dyna[[#This Row],[Total_Household_Income]]-Global_Household_Financial_Dyna[[#This Row],[Estimated_Taxes]]</f>
        <v>2430.8599999999997</v>
      </c>
      <c r="L172" s="1">
        <f>Global_Household_Financial_Dyna[[#This Row],[Monthly_Savings]]/Global_Household_Financial_Dyna[[#This Row],[Net Income]]</f>
        <v>1.661551878758958E-2</v>
      </c>
      <c r="M172" s="2">
        <f>Global_Household_Financial_Dyna[[#This Row],[Monthly_Expenses]]/Global_Household_Financial_Dyna[[#This Row],[Net Income]]</f>
        <v>0.9833885949828457</v>
      </c>
      <c r="N172" t="str">
        <f>IF(Global_Household_Financial_Dyna[[#This Row],[Monthly_Savings]]&lt;0,"High Risk", IF(Global_Household_Financial_Dyna[[#This Row],[Savings Rate%]]&lt;0.1, "Medium", "Safe"))</f>
        <v>Medium</v>
      </c>
      <c r="O172">
        <f>Global_Household_Financial_Dyna[[#This Row],[Total_Household_Income]]/Global_Household_Financial_Dyna[[#This Row],[Family_Size]]</f>
        <v>1869.895</v>
      </c>
      <c r="P172" s="2">
        <f t="shared" si="4"/>
        <v>0.15879799892000862</v>
      </c>
      <c r="Q172" s="2">
        <f t="shared" si="5"/>
        <v>-0.14218248013241905</v>
      </c>
      <c r="R172" s="2" t="str">
        <f>IF(Global_Household_Financial_Dyna[[#This Row],[Vs country_Average]]&lt;-0.2, "Underperformer", IF(Global_Household_Financial_Dyna[[#This Row],[Vs country_Average]]&gt;0.2, "Outperformer", "Normal"))</f>
        <v>Normal</v>
      </c>
      <c r="S1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40.39</v>
      </c>
      <c r="T1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40.39</v>
      </c>
      <c r="U1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40.39</v>
      </c>
      <c r="V1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40.39</v>
      </c>
    </row>
    <row r="173" spans="1:22" x14ac:dyDescent="0.3">
      <c r="A173">
        <v>172</v>
      </c>
      <c r="B173" t="s">
        <v>18</v>
      </c>
      <c r="C173" t="s">
        <v>20</v>
      </c>
      <c r="D173">
        <v>7</v>
      </c>
      <c r="E173">
        <v>3</v>
      </c>
      <c r="F173">
        <v>4756.2299999999996</v>
      </c>
      <c r="G173">
        <v>9336.16</v>
      </c>
      <c r="H173">
        <v>2520.7600000000002</v>
      </c>
      <c r="I173">
        <v>3160.96</v>
      </c>
      <c r="J173">
        <v>3654.44</v>
      </c>
      <c r="K173">
        <f>Global_Household_Financial_Dyna[[#This Row],[Total_Household_Income]]-Global_Household_Financial_Dyna[[#This Row],[Estimated_Taxes]]</f>
        <v>6815.4</v>
      </c>
      <c r="L173" s="1">
        <f>Global_Household_Financial_Dyna[[#This Row],[Monthly_Savings]]/Global_Household_Financial_Dyna[[#This Row],[Net Income]]</f>
        <v>0.53620330428148022</v>
      </c>
      <c r="M173" s="2">
        <f>Global_Household_Financial_Dyna[[#This Row],[Monthly_Expenses]]/Global_Household_Financial_Dyna[[#This Row],[Net Income]]</f>
        <v>0.46379669571851984</v>
      </c>
      <c r="N173" t="str">
        <f>IF(Global_Household_Financial_Dyna[[#This Row],[Monthly_Savings]]&lt;0,"High Risk", IF(Global_Household_Financial_Dyna[[#This Row],[Savings Rate%]]&lt;0.1, "Medium", "Safe"))</f>
        <v>Safe</v>
      </c>
      <c r="O173">
        <f>Global_Household_Financial_Dyna[[#This Row],[Total_Household_Income]]/Global_Household_Financial_Dyna[[#This Row],[Family_Size]]</f>
        <v>1333.7371428571428</v>
      </c>
      <c r="P173" s="2">
        <f t="shared" si="4"/>
        <v>0.32336204947805613</v>
      </c>
      <c r="Q173" s="2">
        <f t="shared" si="5"/>
        <v>0.21284125480342408</v>
      </c>
      <c r="R173" s="2" t="str">
        <f>IF(Global_Household_Financial_Dyna[[#This Row],[Vs country_Average]]&lt;-0.2, "Underperformer", IF(Global_Household_Financial_Dyna[[#This Row],[Vs country_Average]]&gt;0.2, "Outperformer", "Normal"))</f>
        <v>Outperformer</v>
      </c>
      <c r="S1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3654.44</v>
      </c>
      <c r="T1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3654.44</v>
      </c>
      <c r="U1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3654.44</v>
      </c>
      <c r="V1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3654.44</v>
      </c>
    </row>
    <row r="174" spans="1:22" x14ac:dyDescent="0.3">
      <c r="A174">
        <v>173</v>
      </c>
      <c r="B174" t="s">
        <v>16</v>
      </c>
      <c r="C174" t="s">
        <v>17</v>
      </c>
      <c r="D174">
        <v>8</v>
      </c>
      <c r="E174">
        <v>1</v>
      </c>
      <c r="F174">
        <v>5376.33</v>
      </c>
      <c r="G174">
        <v>5376.33</v>
      </c>
      <c r="H174">
        <v>1881.72</v>
      </c>
      <c r="I174">
        <v>3862.38</v>
      </c>
      <c r="J174">
        <v>-367.77</v>
      </c>
      <c r="K174">
        <f>Global_Household_Financial_Dyna[[#This Row],[Total_Household_Income]]-Global_Household_Financial_Dyna[[#This Row],[Estimated_Taxes]]</f>
        <v>3494.6099999999997</v>
      </c>
      <c r="L174" s="1">
        <f>Global_Household_Financial_Dyna[[#This Row],[Monthly_Savings]]/Global_Household_Financial_Dyna[[#This Row],[Net Income]]</f>
        <v>-0.10523921124245625</v>
      </c>
      <c r="M174" s="2">
        <f>Global_Household_Financial_Dyna[[#This Row],[Monthly_Expenses]]/Global_Household_Financial_Dyna[[#This Row],[Net Income]]</f>
        <v>1.1052392112424563</v>
      </c>
      <c r="N174" t="str">
        <f>IF(Global_Household_Financial_Dyna[[#This Row],[Monthly_Savings]]&lt;0,"High Risk", IF(Global_Household_Financial_Dyna[[#This Row],[Savings Rate%]]&lt;0.1, "Medium", "Safe"))</f>
        <v>High Risk</v>
      </c>
      <c r="O174">
        <f>Global_Household_Financial_Dyna[[#This Row],[Total_Household_Income]]/Global_Household_Financial_Dyna[[#This Row],[Family_Size]]</f>
        <v>672.04124999999999</v>
      </c>
      <c r="P174" s="2">
        <f t="shared" si="4"/>
        <v>0.15879799892000862</v>
      </c>
      <c r="Q174" s="2">
        <f t="shared" si="5"/>
        <v>-0.26403721016246484</v>
      </c>
      <c r="R174" s="2" t="str">
        <f>IF(Global_Household_Financial_Dyna[[#This Row],[Vs country_Average]]&lt;-0.2, "Underperformer", IF(Global_Household_Financial_Dyna[[#This Row],[Vs country_Average]]&gt;0.2, "Outperformer", "Normal"))</f>
        <v>Underperformer</v>
      </c>
      <c r="S1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-174.65099999999998</v>
      </c>
      <c r="T1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18.468000000000018</v>
      </c>
      <c r="U1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211.58699999999999</v>
      </c>
      <c r="V1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404.70600000000002</v>
      </c>
    </row>
    <row r="175" spans="1:22" x14ac:dyDescent="0.3">
      <c r="A175">
        <v>174</v>
      </c>
      <c r="B175" t="s">
        <v>18</v>
      </c>
      <c r="C175" t="s">
        <v>19</v>
      </c>
      <c r="D175">
        <v>7</v>
      </c>
      <c r="E175">
        <v>3</v>
      </c>
      <c r="F175">
        <v>4854.0600000000004</v>
      </c>
      <c r="G175">
        <v>9060.7199999999993</v>
      </c>
      <c r="H175">
        <v>2446.39</v>
      </c>
      <c r="I175">
        <v>4827.91</v>
      </c>
      <c r="J175">
        <v>1786.41</v>
      </c>
      <c r="K175">
        <f>Global_Household_Financial_Dyna[[#This Row],[Total_Household_Income]]-Global_Household_Financial_Dyna[[#This Row],[Estimated_Taxes]]</f>
        <v>6614.33</v>
      </c>
      <c r="L175" s="1">
        <f>Global_Household_Financial_Dyna[[#This Row],[Monthly_Savings]]/Global_Household_Financial_Dyna[[#This Row],[Net Income]]</f>
        <v>0.27008177699026209</v>
      </c>
      <c r="M175" s="2">
        <f>Global_Household_Financial_Dyna[[#This Row],[Monthly_Expenses]]/Global_Household_Financial_Dyna[[#This Row],[Net Income]]</f>
        <v>0.72991671114081091</v>
      </c>
      <c r="N175" t="str">
        <f>IF(Global_Household_Financial_Dyna[[#This Row],[Monthly_Savings]]&lt;0,"High Risk", IF(Global_Household_Financial_Dyna[[#This Row],[Savings Rate%]]&lt;0.1, "Medium", "Safe"))</f>
        <v>Safe</v>
      </c>
      <c r="O175">
        <f>Global_Household_Financial_Dyna[[#This Row],[Total_Household_Income]]/Global_Household_Financial_Dyna[[#This Row],[Family_Size]]</f>
        <v>1294.3885714285714</v>
      </c>
      <c r="P175" s="2">
        <f t="shared" si="4"/>
        <v>0.32336204947805613</v>
      </c>
      <c r="Q175" s="2">
        <f t="shared" si="5"/>
        <v>-5.3280272487794045E-2</v>
      </c>
      <c r="R175" s="2" t="str">
        <f>IF(Global_Household_Financial_Dyna[[#This Row],[Vs country_Average]]&lt;-0.2, "Underperformer", IF(Global_Household_Financial_Dyna[[#This Row],[Vs country_Average]]&gt;0.2, "Outperformer", "Normal"))</f>
        <v>Normal</v>
      </c>
      <c r="S1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1786.41</v>
      </c>
      <c r="T1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1786.41</v>
      </c>
      <c r="U1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1786.41</v>
      </c>
      <c r="V1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1786.41</v>
      </c>
    </row>
    <row r="176" spans="1:22" x14ac:dyDescent="0.3">
      <c r="A176">
        <v>175</v>
      </c>
      <c r="B176" t="s">
        <v>16</v>
      </c>
      <c r="C176" t="s">
        <v>21</v>
      </c>
      <c r="D176">
        <v>1</v>
      </c>
      <c r="E176">
        <v>1</v>
      </c>
      <c r="F176">
        <v>6967.57</v>
      </c>
      <c r="G176">
        <v>6967.57</v>
      </c>
      <c r="H176">
        <v>2438.65</v>
      </c>
      <c r="I176">
        <v>2026.18</v>
      </c>
      <c r="J176">
        <v>2502.75</v>
      </c>
      <c r="K176">
        <f>Global_Household_Financial_Dyna[[#This Row],[Total_Household_Income]]-Global_Household_Financial_Dyna[[#This Row],[Estimated_Taxes]]</f>
        <v>4528.92</v>
      </c>
      <c r="L176" s="1">
        <f>Global_Household_Financial_Dyna[[#This Row],[Monthly_Savings]]/Global_Household_Financial_Dyna[[#This Row],[Net Income]]</f>
        <v>0.55261519302615192</v>
      </c>
      <c r="M176" s="2">
        <f>Global_Household_Financial_Dyna[[#This Row],[Monthly_Expenses]]/Global_Household_Financial_Dyna[[#This Row],[Net Income]]</f>
        <v>0.44738701500578504</v>
      </c>
      <c r="N176" t="str">
        <f>IF(Global_Household_Financial_Dyna[[#This Row],[Monthly_Savings]]&lt;0,"High Risk", IF(Global_Household_Financial_Dyna[[#This Row],[Savings Rate%]]&lt;0.1, "Medium", "Safe"))</f>
        <v>Safe</v>
      </c>
      <c r="O176">
        <f>Global_Household_Financial_Dyna[[#This Row],[Total_Household_Income]]/Global_Household_Financial_Dyna[[#This Row],[Family_Size]]</f>
        <v>6967.57</v>
      </c>
      <c r="P176" s="2">
        <f t="shared" si="4"/>
        <v>0.15879799892000862</v>
      </c>
      <c r="Q176" s="2">
        <f t="shared" si="5"/>
        <v>0.3938171941061433</v>
      </c>
      <c r="R176" s="2" t="str">
        <f>IF(Global_Household_Financial_Dyna[[#This Row],[Vs country_Average]]&lt;-0.2, "Underperformer", IF(Global_Household_Financial_Dyna[[#This Row],[Vs country_Average]]&gt;0.2, "Outperformer", "Normal"))</f>
        <v>Outperformer</v>
      </c>
      <c r="S1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2502.75</v>
      </c>
      <c r="T1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2502.75</v>
      </c>
      <c r="U1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2502.75</v>
      </c>
      <c r="V1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2502.75</v>
      </c>
    </row>
    <row r="177" spans="1:22" x14ac:dyDescent="0.3">
      <c r="A177">
        <v>176</v>
      </c>
      <c r="B177" t="s">
        <v>18</v>
      </c>
      <c r="C177" t="s">
        <v>19</v>
      </c>
      <c r="D177">
        <v>3</v>
      </c>
      <c r="E177">
        <v>1</v>
      </c>
      <c r="F177">
        <v>4370.1000000000004</v>
      </c>
      <c r="G177">
        <v>4370.1000000000004</v>
      </c>
      <c r="H177">
        <v>961.42</v>
      </c>
      <c r="I177">
        <v>2557.86</v>
      </c>
      <c r="J177">
        <v>850.81</v>
      </c>
      <c r="K177">
        <f>Global_Household_Financial_Dyna[[#This Row],[Total_Household_Income]]-Global_Household_Financial_Dyna[[#This Row],[Estimated_Taxes]]</f>
        <v>3408.6800000000003</v>
      </c>
      <c r="L177" s="1">
        <f>Global_Household_Financial_Dyna[[#This Row],[Monthly_Savings]]/Global_Household_Financial_Dyna[[#This Row],[Net Income]]</f>
        <v>0.24960101857610567</v>
      </c>
      <c r="M177" s="2">
        <f>Global_Household_Financial_Dyna[[#This Row],[Monthly_Expenses]]/Global_Household_Financial_Dyna[[#This Row],[Net Income]]</f>
        <v>0.7503960477369539</v>
      </c>
      <c r="N177" t="str">
        <f>IF(Global_Household_Financial_Dyna[[#This Row],[Monthly_Savings]]&lt;0,"High Risk", IF(Global_Household_Financial_Dyna[[#This Row],[Savings Rate%]]&lt;0.1, "Medium", "Safe"))</f>
        <v>Safe</v>
      </c>
      <c r="O177">
        <f>Global_Household_Financial_Dyna[[#This Row],[Total_Household_Income]]/Global_Household_Financial_Dyna[[#This Row],[Family_Size]]</f>
        <v>1456.7</v>
      </c>
      <c r="P177" s="2">
        <f t="shared" si="4"/>
        <v>0.32336204947805613</v>
      </c>
      <c r="Q177" s="2">
        <f t="shared" si="5"/>
        <v>-7.3761030901950464E-2</v>
      </c>
      <c r="R177" s="2" t="str">
        <f>IF(Global_Household_Financial_Dyna[[#This Row],[Vs country_Average]]&lt;-0.2, "Underperformer", IF(Global_Household_Financial_Dyna[[#This Row],[Vs country_Average]]&gt;0.2, "Outperformer", "Normal"))</f>
        <v>Normal</v>
      </c>
      <c r="S1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850.81</v>
      </c>
      <c r="T1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850.81</v>
      </c>
      <c r="U1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850.81</v>
      </c>
      <c r="V1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850.81</v>
      </c>
    </row>
    <row r="178" spans="1:22" x14ac:dyDescent="0.3">
      <c r="A178">
        <v>177</v>
      </c>
      <c r="B178" t="s">
        <v>16</v>
      </c>
      <c r="C178" t="s">
        <v>21</v>
      </c>
      <c r="D178">
        <v>5</v>
      </c>
      <c r="E178">
        <v>3</v>
      </c>
      <c r="F178">
        <v>5055</v>
      </c>
      <c r="G178">
        <v>10121.58</v>
      </c>
      <c r="H178">
        <v>4048.63</v>
      </c>
      <c r="I178">
        <v>3489.08</v>
      </c>
      <c r="J178">
        <v>2583.87</v>
      </c>
      <c r="K178">
        <f>Global_Household_Financial_Dyna[[#This Row],[Total_Household_Income]]-Global_Household_Financial_Dyna[[#This Row],[Estimated_Taxes]]</f>
        <v>6072.95</v>
      </c>
      <c r="L178" s="1">
        <f>Global_Household_Financial_Dyna[[#This Row],[Monthly_Savings]]/Global_Household_Financial_Dyna[[#This Row],[Net Income]]</f>
        <v>0.42547196996517345</v>
      </c>
      <c r="M178" s="2">
        <f>Global_Household_Financial_Dyna[[#This Row],[Monthly_Expenses]]/Global_Household_Financial_Dyna[[#This Row],[Net Income]]</f>
        <v>0.57452803003482655</v>
      </c>
      <c r="N178" t="str">
        <f>IF(Global_Household_Financial_Dyna[[#This Row],[Monthly_Savings]]&lt;0,"High Risk", IF(Global_Household_Financial_Dyna[[#This Row],[Savings Rate%]]&lt;0.1, "Medium", "Safe"))</f>
        <v>Safe</v>
      </c>
      <c r="O178">
        <f>Global_Household_Financial_Dyna[[#This Row],[Total_Household_Income]]/Global_Household_Financial_Dyna[[#This Row],[Family_Size]]</f>
        <v>2024.316</v>
      </c>
      <c r="P178" s="2">
        <f t="shared" si="4"/>
        <v>0.15879799892000862</v>
      </c>
      <c r="Q178" s="2">
        <f t="shared" si="5"/>
        <v>0.26667397104516483</v>
      </c>
      <c r="R178" s="2" t="str">
        <f>IF(Global_Household_Financial_Dyna[[#This Row],[Vs country_Average]]&lt;-0.2, "Underperformer", IF(Global_Household_Financial_Dyna[[#This Row],[Vs country_Average]]&gt;0.2, "Outperformer", "Normal"))</f>
        <v>Outperformer</v>
      </c>
      <c r="S1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2583.87</v>
      </c>
      <c r="T1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2583.87</v>
      </c>
      <c r="U1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2583.87</v>
      </c>
      <c r="V1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2583.87</v>
      </c>
    </row>
    <row r="179" spans="1:22" x14ac:dyDescent="0.3">
      <c r="A179">
        <v>178</v>
      </c>
      <c r="B179" t="s">
        <v>10</v>
      </c>
      <c r="C179" t="s">
        <v>22</v>
      </c>
      <c r="D179">
        <v>3</v>
      </c>
      <c r="E179">
        <v>3</v>
      </c>
      <c r="F179">
        <v>932.04</v>
      </c>
      <c r="G179">
        <v>2306.37</v>
      </c>
      <c r="H179">
        <v>230.64</v>
      </c>
      <c r="I179">
        <v>575.16</v>
      </c>
      <c r="J179">
        <v>1500.57</v>
      </c>
      <c r="K179">
        <f>Global_Household_Financial_Dyna[[#This Row],[Total_Household_Income]]-Global_Household_Financial_Dyna[[#This Row],[Estimated_Taxes]]</f>
        <v>2075.73</v>
      </c>
      <c r="L179" s="1">
        <f>Global_Household_Financial_Dyna[[#This Row],[Monthly_Savings]]/Global_Household_Financial_Dyna[[#This Row],[Net Income]]</f>
        <v>0.7229119394140856</v>
      </c>
      <c r="M179" s="2">
        <f>Global_Household_Financial_Dyna[[#This Row],[Monthly_Expenses]]/Global_Household_Financial_Dyna[[#This Row],[Net Income]]</f>
        <v>0.27708806058591434</v>
      </c>
      <c r="N179" t="str">
        <f>IF(Global_Household_Financial_Dyna[[#This Row],[Monthly_Savings]]&lt;0,"High Risk", IF(Global_Household_Financial_Dyna[[#This Row],[Savings Rate%]]&lt;0.1, "Medium", "Safe"))</f>
        <v>Safe</v>
      </c>
      <c r="O179">
        <f>Global_Household_Financial_Dyna[[#This Row],[Total_Household_Income]]/Global_Household_Financial_Dyna[[#This Row],[Family_Size]]</f>
        <v>768.79</v>
      </c>
      <c r="P179" s="2">
        <f t="shared" si="4"/>
        <v>0.42077341556833553</v>
      </c>
      <c r="Q179" s="2">
        <f t="shared" si="5"/>
        <v>0.30213852384575007</v>
      </c>
      <c r="R179" s="2" t="str">
        <f>IF(Global_Household_Financial_Dyna[[#This Row],[Vs country_Average]]&lt;-0.2, "Underperformer", IF(Global_Household_Financial_Dyna[[#This Row],[Vs country_Average]]&gt;0.2, "Outperformer", "Normal"))</f>
        <v>Outperformer</v>
      </c>
      <c r="S1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1500.57</v>
      </c>
      <c r="T1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1500.57</v>
      </c>
      <c r="U1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1500.57</v>
      </c>
      <c r="V1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1500.57</v>
      </c>
    </row>
    <row r="180" spans="1:22" x14ac:dyDescent="0.3">
      <c r="A180">
        <v>179</v>
      </c>
      <c r="B180" t="s">
        <v>12</v>
      </c>
      <c r="C180" t="s">
        <v>13</v>
      </c>
      <c r="D180">
        <v>1</v>
      </c>
      <c r="E180">
        <v>1</v>
      </c>
      <c r="F180">
        <v>3564.49</v>
      </c>
      <c r="G180">
        <v>3564.49</v>
      </c>
      <c r="H180">
        <v>891.12</v>
      </c>
      <c r="I180">
        <v>1818.82</v>
      </c>
      <c r="J180">
        <v>854.55</v>
      </c>
      <c r="K180">
        <f>Global_Household_Financial_Dyna[[#This Row],[Total_Household_Income]]-Global_Household_Financial_Dyna[[#This Row],[Estimated_Taxes]]</f>
        <v>2673.37</v>
      </c>
      <c r="L180" s="1">
        <f>Global_Household_Financial_Dyna[[#This Row],[Monthly_Savings]]/Global_Household_Financial_Dyna[[#This Row],[Net Income]]</f>
        <v>0.31965272296764008</v>
      </c>
      <c r="M180" s="2">
        <f>Global_Household_Financial_Dyna[[#This Row],[Monthly_Expenses]]/Global_Household_Financial_Dyna[[#This Row],[Net Income]]</f>
        <v>0.68034727703235987</v>
      </c>
      <c r="N180" t="str">
        <f>IF(Global_Household_Financial_Dyna[[#This Row],[Monthly_Savings]]&lt;0,"High Risk", IF(Global_Household_Financial_Dyna[[#This Row],[Savings Rate%]]&lt;0.1, "Medium", "Safe"))</f>
        <v>Safe</v>
      </c>
      <c r="O180">
        <f>Global_Household_Financial_Dyna[[#This Row],[Total_Household_Income]]/Global_Household_Financial_Dyna[[#This Row],[Family_Size]]</f>
        <v>3564.49</v>
      </c>
      <c r="P180" s="2">
        <f t="shared" si="4"/>
        <v>0.30718716818024266</v>
      </c>
      <c r="Q180" s="2">
        <f t="shared" si="5"/>
        <v>1.2465554787397415E-2</v>
      </c>
      <c r="R180" s="2" t="str">
        <f>IF(Global_Household_Financial_Dyna[[#This Row],[Vs country_Average]]&lt;-0.2, "Underperformer", IF(Global_Household_Financial_Dyna[[#This Row],[Vs country_Average]]&gt;0.2, "Outperformer", "Normal"))</f>
        <v>Normal</v>
      </c>
      <c r="S1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854.55</v>
      </c>
      <c r="T1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854.55</v>
      </c>
      <c r="U1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854.55</v>
      </c>
      <c r="V1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854.55</v>
      </c>
    </row>
    <row r="181" spans="1:22" x14ac:dyDescent="0.3">
      <c r="A181">
        <v>180</v>
      </c>
      <c r="B181" t="s">
        <v>18</v>
      </c>
      <c r="C181" t="s">
        <v>20</v>
      </c>
      <c r="D181">
        <v>6</v>
      </c>
      <c r="E181">
        <v>2</v>
      </c>
      <c r="F181">
        <v>5233.0600000000004</v>
      </c>
      <c r="G181">
        <v>8736.3700000000008</v>
      </c>
      <c r="H181">
        <v>2358.8200000000002</v>
      </c>
      <c r="I181">
        <v>3902.37</v>
      </c>
      <c r="J181">
        <v>2475.1799999999998</v>
      </c>
      <c r="K181">
        <f>Global_Household_Financial_Dyna[[#This Row],[Total_Household_Income]]-Global_Household_Financial_Dyna[[#This Row],[Estimated_Taxes]]</f>
        <v>6377.5500000000011</v>
      </c>
      <c r="L181" s="1">
        <f>Global_Household_Financial_Dyna[[#This Row],[Monthly_Savings]]/Global_Household_Financial_Dyna[[#This Row],[Net Income]]</f>
        <v>0.38810828609732567</v>
      </c>
      <c r="M181" s="2">
        <f>Global_Household_Financial_Dyna[[#This Row],[Monthly_Expenses]]/Global_Household_Financial_Dyna[[#This Row],[Net Income]]</f>
        <v>0.61189171390267405</v>
      </c>
      <c r="N181" t="str">
        <f>IF(Global_Household_Financial_Dyna[[#This Row],[Monthly_Savings]]&lt;0,"High Risk", IF(Global_Household_Financial_Dyna[[#This Row],[Savings Rate%]]&lt;0.1, "Medium", "Safe"))</f>
        <v>Safe</v>
      </c>
      <c r="O181">
        <f>Global_Household_Financial_Dyna[[#This Row],[Total_Household_Income]]/Global_Household_Financial_Dyna[[#This Row],[Family_Size]]</f>
        <v>1456.0616666666667</v>
      </c>
      <c r="P181" s="2">
        <f t="shared" si="4"/>
        <v>0.32336204947805613</v>
      </c>
      <c r="Q181" s="2">
        <f t="shared" si="5"/>
        <v>6.4746236619269537E-2</v>
      </c>
      <c r="R181" s="2" t="str">
        <f>IF(Global_Household_Financial_Dyna[[#This Row],[Vs country_Average]]&lt;-0.2, "Underperformer", IF(Global_Household_Financial_Dyna[[#This Row],[Vs country_Average]]&gt;0.2, "Outperformer", "Normal"))</f>
        <v>Normal</v>
      </c>
      <c r="S1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2475.1799999999998</v>
      </c>
      <c r="T1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2475.1799999999998</v>
      </c>
      <c r="U1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2475.1799999999998</v>
      </c>
      <c r="V1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2475.1799999999998</v>
      </c>
    </row>
    <row r="182" spans="1:22" x14ac:dyDescent="0.3">
      <c r="A182">
        <v>181</v>
      </c>
      <c r="B182" t="s">
        <v>10</v>
      </c>
      <c r="C182" t="s">
        <v>22</v>
      </c>
      <c r="D182">
        <v>7</v>
      </c>
      <c r="E182">
        <v>3</v>
      </c>
      <c r="F182">
        <v>1237.53</v>
      </c>
      <c r="G182">
        <v>2853.71</v>
      </c>
      <c r="H182">
        <v>285.37</v>
      </c>
      <c r="I182">
        <v>753.81</v>
      </c>
      <c r="J182">
        <v>1814.53</v>
      </c>
      <c r="K182">
        <f>Global_Household_Financial_Dyna[[#This Row],[Total_Household_Income]]-Global_Household_Financial_Dyna[[#This Row],[Estimated_Taxes]]</f>
        <v>2568.34</v>
      </c>
      <c r="L182" s="1">
        <f>Global_Household_Financial_Dyna[[#This Row],[Monthly_Savings]]/Global_Household_Financial_Dyna[[#This Row],[Net Income]]</f>
        <v>0.70649913952202581</v>
      </c>
      <c r="M182" s="2">
        <f>Global_Household_Financial_Dyna[[#This Row],[Monthly_Expenses]]/Global_Household_Financial_Dyna[[#This Row],[Net Income]]</f>
        <v>0.29350086047797408</v>
      </c>
      <c r="N182" t="str">
        <f>IF(Global_Household_Financial_Dyna[[#This Row],[Monthly_Savings]]&lt;0,"High Risk", IF(Global_Household_Financial_Dyna[[#This Row],[Savings Rate%]]&lt;0.1, "Medium", "Safe"))</f>
        <v>Safe</v>
      </c>
      <c r="O182">
        <f>Global_Household_Financial_Dyna[[#This Row],[Total_Household_Income]]/Global_Household_Financial_Dyna[[#This Row],[Family_Size]]</f>
        <v>407.67285714285714</v>
      </c>
      <c r="P182" s="2">
        <f t="shared" si="4"/>
        <v>0.42077341556833553</v>
      </c>
      <c r="Q182" s="2">
        <f t="shared" si="5"/>
        <v>0.28572572395369028</v>
      </c>
      <c r="R182" s="2" t="str">
        <f>IF(Global_Household_Financial_Dyna[[#This Row],[Vs country_Average]]&lt;-0.2, "Underperformer", IF(Global_Household_Financial_Dyna[[#This Row],[Vs country_Average]]&gt;0.2, "Outperformer", "Normal"))</f>
        <v>Outperformer</v>
      </c>
      <c r="S1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1814.53</v>
      </c>
      <c r="T1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1814.53</v>
      </c>
      <c r="U1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1814.53</v>
      </c>
      <c r="V1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1814.53</v>
      </c>
    </row>
    <row r="183" spans="1:22" x14ac:dyDescent="0.3">
      <c r="A183">
        <v>182</v>
      </c>
      <c r="B183" t="s">
        <v>18</v>
      </c>
      <c r="C183" t="s">
        <v>20</v>
      </c>
      <c r="D183">
        <v>5</v>
      </c>
      <c r="E183">
        <v>2</v>
      </c>
      <c r="F183">
        <v>4122.0600000000004</v>
      </c>
      <c r="G183">
        <v>6312.01</v>
      </c>
      <c r="H183">
        <v>1388.64</v>
      </c>
      <c r="I183">
        <v>2756.39</v>
      </c>
      <c r="J183">
        <v>2166.98</v>
      </c>
      <c r="K183">
        <f>Global_Household_Financial_Dyna[[#This Row],[Total_Household_Income]]-Global_Household_Financial_Dyna[[#This Row],[Estimated_Taxes]]</f>
        <v>4923.37</v>
      </c>
      <c r="L183" s="1">
        <f>Global_Household_Financial_Dyna[[#This Row],[Monthly_Savings]]/Global_Household_Financial_Dyna[[#This Row],[Net Income]]</f>
        <v>0.44014161031976068</v>
      </c>
      <c r="M183" s="2">
        <f>Global_Household_Financial_Dyna[[#This Row],[Monthly_Expenses]]/Global_Household_Financial_Dyna[[#This Row],[Net Income]]</f>
        <v>0.55985838968023938</v>
      </c>
      <c r="N183" t="str">
        <f>IF(Global_Household_Financial_Dyna[[#This Row],[Monthly_Savings]]&lt;0,"High Risk", IF(Global_Household_Financial_Dyna[[#This Row],[Savings Rate%]]&lt;0.1, "Medium", "Safe"))</f>
        <v>Safe</v>
      </c>
      <c r="O183">
        <f>Global_Household_Financial_Dyna[[#This Row],[Total_Household_Income]]/Global_Household_Financial_Dyna[[#This Row],[Family_Size]]</f>
        <v>1262.402</v>
      </c>
      <c r="P183" s="2">
        <f t="shared" si="4"/>
        <v>0.32336204947805613</v>
      </c>
      <c r="Q183" s="2">
        <f t="shared" si="5"/>
        <v>0.11677956084170454</v>
      </c>
      <c r="R183" s="2" t="str">
        <f>IF(Global_Household_Financial_Dyna[[#This Row],[Vs country_Average]]&lt;-0.2, "Underperformer", IF(Global_Household_Financial_Dyna[[#This Row],[Vs country_Average]]&gt;0.2, "Outperformer", "Normal"))</f>
        <v>Normal</v>
      </c>
      <c r="S1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2166.98</v>
      </c>
      <c r="T1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2166.98</v>
      </c>
      <c r="U1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2166.98</v>
      </c>
      <c r="V1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2166.98</v>
      </c>
    </row>
    <row r="184" spans="1:22" x14ac:dyDescent="0.3">
      <c r="A184">
        <v>183</v>
      </c>
      <c r="B184" t="s">
        <v>12</v>
      </c>
      <c r="C184" t="s">
        <v>13</v>
      </c>
      <c r="D184">
        <v>3</v>
      </c>
      <c r="E184">
        <v>2</v>
      </c>
      <c r="F184">
        <v>4877.79</v>
      </c>
      <c r="G184">
        <v>7152.48</v>
      </c>
      <c r="H184">
        <v>1788.12</v>
      </c>
      <c r="I184">
        <v>2428.2800000000002</v>
      </c>
      <c r="J184">
        <v>2936.08</v>
      </c>
      <c r="K184">
        <f>Global_Household_Financial_Dyna[[#This Row],[Total_Household_Income]]-Global_Household_Financial_Dyna[[#This Row],[Estimated_Taxes]]</f>
        <v>5364.36</v>
      </c>
      <c r="L184" s="1">
        <f>Global_Household_Financial_Dyna[[#This Row],[Monthly_Savings]]/Global_Household_Financial_Dyna[[#This Row],[Net Income]]</f>
        <v>0.54733090247485261</v>
      </c>
      <c r="M184" s="2">
        <f>Global_Household_Financial_Dyna[[#This Row],[Monthly_Expenses]]/Global_Household_Financial_Dyna[[#This Row],[Net Income]]</f>
        <v>0.4526690975251475</v>
      </c>
      <c r="N184" t="str">
        <f>IF(Global_Household_Financial_Dyna[[#This Row],[Monthly_Savings]]&lt;0,"High Risk", IF(Global_Household_Financial_Dyna[[#This Row],[Savings Rate%]]&lt;0.1, "Medium", "Safe"))</f>
        <v>Safe</v>
      </c>
      <c r="O184">
        <f>Global_Household_Financial_Dyna[[#This Row],[Total_Household_Income]]/Global_Household_Financial_Dyna[[#This Row],[Family_Size]]</f>
        <v>2384.16</v>
      </c>
      <c r="P184" s="2">
        <f t="shared" si="4"/>
        <v>0.30718716818024266</v>
      </c>
      <c r="Q184" s="2">
        <f t="shared" si="5"/>
        <v>0.24014373429460995</v>
      </c>
      <c r="R184" s="2" t="str">
        <f>IF(Global_Household_Financial_Dyna[[#This Row],[Vs country_Average]]&lt;-0.2, "Underperformer", IF(Global_Household_Financial_Dyna[[#This Row],[Vs country_Average]]&gt;0.2, "Outperformer", "Normal"))</f>
        <v>Outperformer</v>
      </c>
      <c r="S1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2936.08</v>
      </c>
      <c r="T1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2936.08</v>
      </c>
      <c r="U1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2936.08</v>
      </c>
      <c r="V1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2936.08</v>
      </c>
    </row>
    <row r="185" spans="1:22" x14ac:dyDescent="0.3">
      <c r="A185">
        <v>184</v>
      </c>
      <c r="B185" t="s">
        <v>12</v>
      </c>
      <c r="C185" t="s">
        <v>13</v>
      </c>
      <c r="D185">
        <v>8</v>
      </c>
      <c r="E185">
        <v>3</v>
      </c>
      <c r="F185">
        <v>5765.44</v>
      </c>
      <c r="G185">
        <v>11307.78</v>
      </c>
      <c r="H185">
        <v>3392.33</v>
      </c>
      <c r="I185">
        <v>4286.93</v>
      </c>
      <c r="J185">
        <v>3628.51</v>
      </c>
      <c r="K185">
        <f>Global_Household_Financial_Dyna[[#This Row],[Total_Household_Income]]-Global_Household_Financial_Dyna[[#This Row],[Estimated_Taxes]]</f>
        <v>7915.4500000000007</v>
      </c>
      <c r="L185" s="1">
        <f>Global_Household_Financial_Dyna[[#This Row],[Monthly_Savings]]/Global_Household_Financial_Dyna[[#This Row],[Net Income]]</f>
        <v>0.45840855542009612</v>
      </c>
      <c r="M185" s="2">
        <f>Global_Household_Financial_Dyna[[#This Row],[Monthly_Expenses]]/Global_Household_Financial_Dyna[[#This Row],[Net Income]]</f>
        <v>0.54159018122785185</v>
      </c>
      <c r="N185" t="str">
        <f>IF(Global_Household_Financial_Dyna[[#This Row],[Monthly_Savings]]&lt;0,"High Risk", IF(Global_Household_Financial_Dyna[[#This Row],[Savings Rate%]]&lt;0.1, "Medium", "Safe"))</f>
        <v>Safe</v>
      </c>
      <c r="O185">
        <f>Global_Household_Financial_Dyna[[#This Row],[Total_Household_Income]]/Global_Household_Financial_Dyna[[#This Row],[Family_Size]]</f>
        <v>1413.4725000000001</v>
      </c>
      <c r="P185" s="2">
        <f t="shared" si="4"/>
        <v>0.30718716818024266</v>
      </c>
      <c r="Q185" s="2">
        <f t="shared" si="5"/>
        <v>0.15122138723985346</v>
      </c>
      <c r="R185" s="2" t="str">
        <f>IF(Global_Household_Financial_Dyna[[#This Row],[Vs country_Average]]&lt;-0.2, "Underperformer", IF(Global_Household_Financial_Dyna[[#This Row],[Vs country_Average]]&gt;0.2, "Outperformer", "Normal"))</f>
        <v>Normal</v>
      </c>
      <c r="S1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3628.51</v>
      </c>
      <c r="T1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3628.51</v>
      </c>
      <c r="U1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3628.51</v>
      </c>
      <c r="V1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3628.51</v>
      </c>
    </row>
    <row r="186" spans="1:22" x14ac:dyDescent="0.3">
      <c r="A186">
        <v>185</v>
      </c>
      <c r="B186" t="s">
        <v>10</v>
      </c>
      <c r="C186" t="s">
        <v>11</v>
      </c>
      <c r="D186">
        <v>6</v>
      </c>
      <c r="E186">
        <v>2</v>
      </c>
      <c r="F186">
        <v>646.04</v>
      </c>
      <c r="G186">
        <v>998.26</v>
      </c>
      <c r="H186">
        <v>99.83</v>
      </c>
      <c r="I186">
        <v>682.42</v>
      </c>
      <c r="J186">
        <v>216.01</v>
      </c>
      <c r="K186">
        <f>Global_Household_Financial_Dyna[[#This Row],[Total_Household_Income]]-Global_Household_Financial_Dyna[[#This Row],[Estimated_Taxes]]</f>
        <v>898.43</v>
      </c>
      <c r="L186" s="1">
        <f>Global_Household_Financial_Dyna[[#This Row],[Monthly_Savings]]/Global_Household_Financial_Dyna[[#This Row],[Net Income]]</f>
        <v>0.24043052881137095</v>
      </c>
      <c r="M186" s="2">
        <f>Global_Household_Financial_Dyna[[#This Row],[Monthly_Expenses]]/Global_Household_Financial_Dyna[[#This Row],[Net Income]]</f>
        <v>0.75956947118862905</v>
      </c>
      <c r="N186" t="str">
        <f>IF(Global_Household_Financial_Dyna[[#This Row],[Monthly_Savings]]&lt;0,"High Risk", IF(Global_Household_Financial_Dyna[[#This Row],[Savings Rate%]]&lt;0.1, "Medium", "Safe"))</f>
        <v>Safe</v>
      </c>
      <c r="O186">
        <f>Global_Household_Financial_Dyna[[#This Row],[Total_Household_Income]]/Global_Household_Financial_Dyna[[#This Row],[Family_Size]]</f>
        <v>166.37666666666667</v>
      </c>
      <c r="P186" s="2">
        <f t="shared" si="4"/>
        <v>0.42077341556833553</v>
      </c>
      <c r="Q186" s="2">
        <f t="shared" si="5"/>
        <v>-0.18034288675696458</v>
      </c>
      <c r="R186" s="2" t="str">
        <f>IF(Global_Household_Financial_Dyna[[#This Row],[Vs country_Average]]&lt;-0.2, "Underperformer", IF(Global_Household_Financial_Dyna[[#This Row],[Vs country_Average]]&gt;0.2, "Outperformer", "Normal"))</f>
        <v>Normal</v>
      </c>
      <c r="S1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216.01</v>
      </c>
      <c r="T1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216.01</v>
      </c>
      <c r="U1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216.01</v>
      </c>
      <c r="V1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216.01</v>
      </c>
    </row>
    <row r="187" spans="1:22" x14ac:dyDescent="0.3">
      <c r="A187">
        <v>186</v>
      </c>
      <c r="B187" t="s">
        <v>16</v>
      </c>
      <c r="C187" t="s">
        <v>17</v>
      </c>
      <c r="D187">
        <v>1</v>
      </c>
      <c r="E187">
        <v>1</v>
      </c>
      <c r="F187">
        <v>3545.36</v>
      </c>
      <c r="G187">
        <v>3545.36</v>
      </c>
      <c r="H187">
        <v>1240.8699999999999</v>
      </c>
      <c r="I187">
        <v>1708.44</v>
      </c>
      <c r="J187">
        <v>596.04</v>
      </c>
      <c r="K187">
        <f>Global_Household_Financial_Dyna[[#This Row],[Total_Household_Income]]-Global_Household_Financial_Dyna[[#This Row],[Estimated_Taxes]]</f>
        <v>2304.4900000000002</v>
      </c>
      <c r="L187" s="1">
        <f>Global_Household_Financial_Dyna[[#This Row],[Monthly_Savings]]/Global_Household_Financial_Dyna[[#This Row],[Net Income]]</f>
        <v>0.25864291014497781</v>
      </c>
      <c r="M187" s="2">
        <f>Global_Household_Financial_Dyna[[#This Row],[Monthly_Expenses]]/Global_Household_Financial_Dyna[[#This Row],[Net Income]]</f>
        <v>0.74135275050011062</v>
      </c>
      <c r="N187" t="str">
        <f>IF(Global_Household_Financial_Dyna[[#This Row],[Monthly_Savings]]&lt;0,"High Risk", IF(Global_Household_Financial_Dyna[[#This Row],[Savings Rate%]]&lt;0.1, "Medium", "Safe"))</f>
        <v>Safe</v>
      </c>
      <c r="O187">
        <f>Global_Household_Financial_Dyna[[#This Row],[Total_Household_Income]]/Global_Household_Financial_Dyna[[#This Row],[Family_Size]]</f>
        <v>3545.36</v>
      </c>
      <c r="P187" s="2">
        <f t="shared" si="4"/>
        <v>0.15879799892000862</v>
      </c>
      <c r="Q187" s="2">
        <f t="shared" si="5"/>
        <v>9.9844911224969191E-2</v>
      </c>
      <c r="R187" s="2" t="str">
        <f>IF(Global_Household_Financial_Dyna[[#This Row],[Vs country_Average]]&lt;-0.2, "Underperformer", IF(Global_Household_Financial_Dyna[[#This Row],[Vs country_Average]]&gt;0.2, "Outperformer", "Normal"))</f>
        <v>Normal</v>
      </c>
      <c r="S1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596.04</v>
      </c>
      <c r="T1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596.04</v>
      </c>
      <c r="U1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596.04</v>
      </c>
      <c r="V1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596.04</v>
      </c>
    </row>
    <row r="188" spans="1:22" x14ac:dyDescent="0.3">
      <c r="A188">
        <v>187</v>
      </c>
      <c r="B188" t="s">
        <v>14</v>
      </c>
      <c r="C188" t="s">
        <v>15</v>
      </c>
      <c r="D188">
        <v>8</v>
      </c>
      <c r="E188">
        <v>3</v>
      </c>
      <c r="F188">
        <v>1091.6099999999999</v>
      </c>
      <c r="G188">
        <v>2478.04</v>
      </c>
      <c r="H188">
        <v>371.71</v>
      </c>
      <c r="I188">
        <v>1514.45</v>
      </c>
      <c r="J188">
        <v>591.89</v>
      </c>
      <c r="K188">
        <f>Global_Household_Financial_Dyna[[#This Row],[Total_Household_Income]]-Global_Household_Financial_Dyna[[#This Row],[Estimated_Taxes]]</f>
        <v>2106.33</v>
      </c>
      <c r="L188" s="1">
        <f>Global_Household_Financial_Dyna[[#This Row],[Monthly_Savings]]/Global_Household_Financial_Dyna[[#This Row],[Net Income]]</f>
        <v>0.28100535053861458</v>
      </c>
      <c r="M188" s="2">
        <f>Global_Household_Financial_Dyna[[#This Row],[Monthly_Expenses]]/Global_Household_Financial_Dyna[[#This Row],[Net Income]]</f>
        <v>0.71899939705554217</v>
      </c>
      <c r="N188" t="str">
        <f>IF(Global_Household_Financial_Dyna[[#This Row],[Monthly_Savings]]&lt;0,"High Risk", IF(Global_Household_Financial_Dyna[[#This Row],[Savings Rate%]]&lt;0.1, "Medium", "Safe"))</f>
        <v>Safe</v>
      </c>
      <c r="O188">
        <f>Global_Household_Financial_Dyna[[#This Row],[Total_Household_Income]]/Global_Household_Financial_Dyna[[#This Row],[Family_Size]]</f>
        <v>309.755</v>
      </c>
      <c r="P188" s="2">
        <f t="shared" si="4"/>
        <v>0.39788995363055785</v>
      </c>
      <c r="Q188" s="2">
        <f t="shared" si="5"/>
        <v>-0.11688460309194326</v>
      </c>
      <c r="R188" s="2" t="str">
        <f>IF(Global_Household_Financial_Dyna[[#This Row],[Vs country_Average]]&lt;-0.2, "Underperformer", IF(Global_Household_Financial_Dyna[[#This Row],[Vs country_Average]]&gt;0.2, "Outperformer", "Normal"))</f>
        <v>Normal</v>
      </c>
      <c r="S1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591.89</v>
      </c>
      <c r="T1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591.89</v>
      </c>
      <c r="U1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591.89</v>
      </c>
      <c r="V1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591.89</v>
      </c>
    </row>
    <row r="189" spans="1:22" x14ac:dyDescent="0.3">
      <c r="A189">
        <v>188</v>
      </c>
      <c r="B189" t="s">
        <v>16</v>
      </c>
      <c r="C189" t="s">
        <v>17</v>
      </c>
      <c r="D189">
        <v>3</v>
      </c>
      <c r="E189">
        <v>3</v>
      </c>
      <c r="F189">
        <v>3655.86</v>
      </c>
      <c r="G189">
        <v>7484.29</v>
      </c>
      <c r="H189">
        <v>2619.5</v>
      </c>
      <c r="I189">
        <v>3106.57</v>
      </c>
      <c r="J189">
        <v>1758.22</v>
      </c>
      <c r="K189">
        <f>Global_Household_Financial_Dyna[[#This Row],[Total_Household_Income]]-Global_Household_Financial_Dyna[[#This Row],[Estimated_Taxes]]</f>
        <v>4864.79</v>
      </c>
      <c r="L189" s="1">
        <f>Global_Household_Financial_Dyna[[#This Row],[Monthly_Savings]]/Global_Household_Financial_Dyna[[#This Row],[Net Income]]</f>
        <v>0.36141745070188025</v>
      </c>
      <c r="M189" s="2">
        <f>Global_Household_Financial_Dyna[[#This Row],[Monthly_Expenses]]/Global_Household_Financial_Dyna[[#This Row],[Net Income]]</f>
        <v>0.63858254929811975</v>
      </c>
      <c r="N189" t="str">
        <f>IF(Global_Household_Financial_Dyna[[#This Row],[Monthly_Savings]]&lt;0,"High Risk", IF(Global_Household_Financial_Dyna[[#This Row],[Savings Rate%]]&lt;0.1, "Medium", "Safe"))</f>
        <v>Safe</v>
      </c>
      <c r="O189">
        <f>Global_Household_Financial_Dyna[[#This Row],[Total_Household_Income]]/Global_Household_Financial_Dyna[[#This Row],[Family_Size]]</f>
        <v>2494.7633333333333</v>
      </c>
      <c r="P189" s="2">
        <f t="shared" si="4"/>
        <v>0.15879799892000862</v>
      </c>
      <c r="Q189" s="2">
        <f t="shared" si="5"/>
        <v>0.20261945178187163</v>
      </c>
      <c r="R189" s="2" t="str">
        <f>IF(Global_Household_Financial_Dyna[[#This Row],[Vs country_Average]]&lt;-0.2, "Underperformer", IF(Global_Household_Financial_Dyna[[#This Row],[Vs country_Average]]&gt;0.2, "Outperformer", "Normal"))</f>
        <v>Outperformer</v>
      </c>
      <c r="S1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1758.22</v>
      </c>
      <c r="T1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1758.22</v>
      </c>
      <c r="U1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1758.22</v>
      </c>
      <c r="V1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1758.22</v>
      </c>
    </row>
    <row r="190" spans="1:22" x14ac:dyDescent="0.3">
      <c r="A190">
        <v>189</v>
      </c>
      <c r="B190" t="s">
        <v>16</v>
      </c>
      <c r="C190" t="s">
        <v>17</v>
      </c>
      <c r="D190">
        <v>8</v>
      </c>
      <c r="E190">
        <v>3</v>
      </c>
      <c r="F190">
        <v>3231.84</v>
      </c>
      <c r="G190">
        <v>6999.12</v>
      </c>
      <c r="H190">
        <v>2449.69</v>
      </c>
      <c r="I190">
        <v>4099.41</v>
      </c>
      <c r="J190">
        <v>450.02</v>
      </c>
      <c r="K190">
        <f>Global_Household_Financial_Dyna[[#This Row],[Total_Household_Income]]-Global_Household_Financial_Dyna[[#This Row],[Estimated_Taxes]]</f>
        <v>4549.43</v>
      </c>
      <c r="L190" s="1">
        <f>Global_Household_Financial_Dyna[[#This Row],[Monthly_Savings]]/Global_Household_Financial_Dyna[[#This Row],[Net Income]]</f>
        <v>9.8917886416540091E-2</v>
      </c>
      <c r="M190" s="2">
        <f>Global_Household_Financial_Dyna[[#This Row],[Monthly_Expenses]]/Global_Household_Financial_Dyna[[#This Row],[Net Income]]</f>
        <v>0.9010821135834598</v>
      </c>
      <c r="N190" t="str">
        <f>IF(Global_Household_Financial_Dyna[[#This Row],[Monthly_Savings]]&lt;0,"High Risk", IF(Global_Household_Financial_Dyna[[#This Row],[Savings Rate%]]&lt;0.1, "Medium", "Safe"))</f>
        <v>Medium</v>
      </c>
      <c r="O190">
        <f>Global_Household_Financial_Dyna[[#This Row],[Total_Household_Income]]/Global_Household_Financial_Dyna[[#This Row],[Family_Size]]</f>
        <v>874.89</v>
      </c>
      <c r="P190" s="2">
        <f t="shared" si="4"/>
        <v>0.15879799892000862</v>
      </c>
      <c r="Q190" s="2">
        <f t="shared" si="5"/>
        <v>-5.988011250346853E-2</v>
      </c>
      <c r="R190" s="2" t="str">
        <f>IF(Global_Household_Financial_Dyna[[#This Row],[Vs country_Average]]&lt;-0.2, "Underperformer", IF(Global_Household_Financial_Dyna[[#This Row],[Vs country_Average]]&gt;0.2, "Outperformer", "Normal"))</f>
        <v>Normal</v>
      </c>
      <c r="S1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450.02</v>
      </c>
      <c r="T1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450.02</v>
      </c>
      <c r="U1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450.02</v>
      </c>
      <c r="V1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450.02</v>
      </c>
    </row>
    <row r="191" spans="1:22" x14ac:dyDescent="0.3">
      <c r="A191">
        <v>190</v>
      </c>
      <c r="B191" t="s">
        <v>18</v>
      </c>
      <c r="C191" t="s">
        <v>20</v>
      </c>
      <c r="D191">
        <v>7</v>
      </c>
      <c r="E191">
        <v>2</v>
      </c>
      <c r="F191">
        <v>2767.73</v>
      </c>
      <c r="G191">
        <v>4744.84</v>
      </c>
      <c r="H191">
        <v>1043.8699999999999</v>
      </c>
      <c r="I191">
        <v>4136.67</v>
      </c>
      <c r="J191">
        <v>-435.69</v>
      </c>
      <c r="K191">
        <f>Global_Household_Financial_Dyna[[#This Row],[Total_Household_Income]]-Global_Household_Financial_Dyna[[#This Row],[Estimated_Taxes]]</f>
        <v>3700.9700000000003</v>
      </c>
      <c r="L191" s="1">
        <f>Global_Household_Financial_Dyna[[#This Row],[Monthly_Savings]]/Global_Household_Financial_Dyna[[#This Row],[Net Income]]</f>
        <v>-0.11772319148763702</v>
      </c>
      <c r="M191" s="2">
        <f>Global_Household_Financial_Dyna[[#This Row],[Monthly_Expenses]]/Global_Household_Financial_Dyna[[#This Row],[Net Income]]</f>
        <v>1.1177258934819789</v>
      </c>
      <c r="N191" t="str">
        <f>IF(Global_Household_Financial_Dyna[[#This Row],[Monthly_Savings]]&lt;0,"High Risk", IF(Global_Household_Financial_Dyna[[#This Row],[Savings Rate%]]&lt;0.1, "Medium", "Safe"))</f>
        <v>High Risk</v>
      </c>
      <c r="O191">
        <f>Global_Household_Financial_Dyna[[#This Row],[Total_Household_Income]]/Global_Household_Financial_Dyna[[#This Row],[Family_Size]]</f>
        <v>677.83428571428578</v>
      </c>
      <c r="P191" s="2">
        <f t="shared" si="4"/>
        <v>0.32336204947805613</v>
      </c>
      <c r="Q191" s="2">
        <f t="shared" si="5"/>
        <v>-0.44108524096569313</v>
      </c>
      <c r="R191" s="2" t="str">
        <f>IF(Global_Household_Financial_Dyna[[#This Row],[Vs country_Average]]&lt;-0.2, "Underperformer", IF(Global_Household_Financial_Dyna[[#This Row],[Vs country_Average]]&gt;0.2, "Outperformer", "Normal"))</f>
        <v>Underperformer</v>
      </c>
      <c r="S1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-228.85649999999998</v>
      </c>
      <c r="T1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-22.023000000000025</v>
      </c>
      <c r="U1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184.81049999999999</v>
      </c>
      <c r="V1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391.64399999999995</v>
      </c>
    </row>
    <row r="192" spans="1:22" x14ac:dyDescent="0.3">
      <c r="A192">
        <v>191</v>
      </c>
      <c r="B192" t="s">
        <v>18</v>
      </c>
      <c r="C192" t="s">
        <v>19</v>
      </c>
      <c r="D192">
        <v>2</v>
      </c>
      <c r="E192">
        <v>1</v>
      </c>
      <c r="F192">
        <v>3382.68</v>
      </c>
      <c r="G192">
        <v>3382.68</v>
      </c>
      <c r="H192">
        <v>744.19</v>
      </c>
      <c r="I192">
        <v>2245.65</v>
      </c>
      <c r="J192">
        <v>392.84</v>
      </c>
      <c r="K192">
        <f>Global_Household_Financial_Dyna[[#This Row],[Total_Household_Income]]-Global_Household_Financial_Dyna[[#This Row],[Estimated_Taxes]]</f>
        <v>2638.49</v>
      </c>
      <c r="L192" s="1">
        <f>Global_Household_Financial_Dyna[[#This Row],[Monthly_Savings]]/Global_Household_Financial_Dyna[[#This Row],[Net Income]]</f>
        <v>0.14888818983585309</v>
      </c>
      <c r="M192" s="2">
        <f>Global_Household_Financial_Dyna[[#This Row],[Monthly_Expenses]]/Global_Household_Financial_Dyna[[#This Row],[Net Income]]</f>
        <v>0.85111181016414705</v>
      </c>
      <c r="N192" t="str">
        <f>IF(Global_Household_Financial_Dyna[[#This Row],[Monthly_Savings]]&lt;0,"High Risk", IF(Global_Household_Financial_Dyna[[#This Row],[Savings Rate%]]&lt;0.1, "Medium", "Safe"))</f>
        <v>Safe</v>
      </c>
      <c r="O192">
        <f>Global_Household_Financial_Dyna[[#This Row],[Total_Household_Income]]/Global_Household_Financial_Dyna[[#This Row],[Family_Size]]</f>
        <v>1691.34</v>
      </c>
      <c r="P192" s="2">
        <f t="shared" si="4"/>
        <v>0.32336204947805613</v>
      </c>
      <c r="Q192" s="2">
        <f t="shared" si="5"/>
        <v>-0.17447385964220305</v>
      </c>
      <c r="R192" s="2" t="str">
        <f>IF(Global_Household_Financial_Dyna[[#This Row],[Vs country_Average]]&lt;-0.2, "Underperformer", IF(Global_Household_Financial_Dyna[[#This Row],[Vs country_Average]]&gt;0.2, "Outperformer", "Normal"))</f>
        <v>Normal</v>
      </c>
      <c r="S1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392.84</v>
      </c>
      <c r="T1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392.84</v>
      </c>
      <c r="U1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392.84</v>
      </c>
      <c r="V1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392.84</v>
      </c>
    </row>
    <row r="193" spans="1:22" x14ac:dyDescent="0.3">
      <c r="A193">
        <v>192</v>
      </c>
      <c r="B193" t="s">
        <v>12</v>
      </c>
      <c r="C193" t="s">
        <v>13</v>
      </c>
      <c r="D193">
        <v>8</v>
      </c>
      <c r="E193">
        <v>3</v>
      </c>
      <c r="F193">
        <v>3074.9</v>
      </c>
      <c r="G193">
        <v>7136.31</v>
      </c>
      <c r="H193">
        <v>1784.08</v>
      </c>
      <c r="I193">
        <v>4811.3599999999997</v>
      </c>
      <c r="J193">
        <v>540.87</v>
      </c>
      <c r="K193">
        <f>Global_Household_Financial_Dyna[[#This Row],[Total_Household_Income]]-Global_Household_Financial_Dyna[[#This Row],[Estimated_Taxes]]</f>
        <v>5352.2300000000005</v>
      </c>
      <c r="L193" s="1">
        <f>Global_Household_Financial_Dyna[[#This Row],[Monthly_Savings]]/Global_Household_Financial_Dyna[[#This Row],[Net Income]]</f>
        <v>0.1010550742400831</v>
      </c>
      <c r="M193" s="2">
        <f>Global_Household_Financial_Dyna[[#This Row],[Monthly_Expenses]]/Global_Household_Financial_Dyna[[#This Row],[Net Income]]</f>
        <v>0.8989449257599168</v>
      </c>
      <c r="N193" t="str">
        <f>IF(Global_Household_Financial_Dyna[[#This Row],[Monthly_Savings]]&lt;0,"High Risk", IF(Global_Household_Financial_Dyna[[#This Row],[Savings Rate%]]&lt;0.1, "Medium", "Safe"))</f>
        <v>Safe</v>
      </c>
      <c r="O193">
        <f>Global_Household_Financial_Dyna[[#This Row],[Total_Household_Income]]/Global_Household_Financial_Dyna[[#This Row],[Family_Size]]</f>
        <v>892.03875000000005</v>
      </c>
      <c r="P193" s="2">
        <f t="shared" si="4"/>
        <v>0.30718716818024266</v>
      </c>
      <c r="Q193" s="2">
        <f t="shared" si="5"/>
        <v>-0.20613209394015958</v>
      </c>
      <c r="R193" s="2" t="str">
        <f>IF(Global_Household_Financial_Dyna[[#This Row],[Vs country_Average]]&lt;-0.2, "Underperformer", IF(Global_Household_Financial_Dyna[[#This Row],[Vs country_Average]]&gt;0.2, "Outperformer", "Normal"))</f>
        <v>Underperformer</v>
      </c>
      <c r="S1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540.87</v>
      </c>
      <c r="T1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540.87</v>
      </c>
      <c r="U1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540.87</v>
      </c>
      <c r="V1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540.87</v>
      </c>
    </row>
    <row r="194" spans="1:22" x14ac:dyDescent="0.3">
      <c r="A194">
        <v>193</v>
      </c>
      <c r="B194" t="s">
        <v>12</v>
      </c>
      <c r="C194" t="s">
        <v>13</v>
      </c>
      <c r="D194">
        <v>6</v>
      </c>
      <c r="E194">
        <v>3</v>
      </c>
      <c r="F194">
        <v>5557.82</v>
      </c>
      <c r="G194">
        <v>12378.57</v>
      </c>
      <c r="H194">
        <v>3713.57</v>
      </c>
      <c r="I194">
        <v>3629.31</v>
      </c>
      <c r="J194">
        <v>5035.6899999999996</v>
      </c>
      <c r="K194">
        <f>Global_Household_Financial_Dyna[[#This Row],[Total_Household_Income]]-Global_Household_Financial_Dyna[[#This Row],[Estimated_Taxes]]</f>
        <v>8665</v>
      </c>
      <c r="L194" s="1">
        <f>Global_Household_Financial_Dyna[[#This Row],[Monthly_Savings]]/Global_Household_Financial_Dyna[[#This Row],[Net Income]]</f>
        <v>0.58115291402192726</v>
      </c>
      <c r="M194" s="2">
        <f>Global_Household_Financial_Dyna[[#This Row],[Monthly_Expenses]]/Global_Household_Financial_Dyna[[#This Row],[Net Income]]</f>
        <v>0.41884708597807269</v>
      </c>
      <c r="N194" t="str">
        <f>IF(Global_Household_Financial_Dyna[[#This Row],[Monthly_Savings]]&lt;0,"High Risk", IF(Global_Household_Financial_Dyna[[#This Row],[Savings Rate%]]&lt;0.1, "Medium", "Safe"))</f>
        <v>Safe</v>
      </c>
      <c r="O194">
        <f>Global_Household_Financial_Dyna[[#This Row],[Total_Household_Income]]/Global_Household_Financial_Dyna[[#This Row],[Family_Size]]</f>
        <v>2063.0949999999998</v>
      </c>
      <c r="P194" s="2">
        <f t="shared" ref="P194:P257" si="6">AVERAGEIF($B$2:$B$4986,$B194,$L$2:$L$4986)</f>
        <v>0.30718716818024266</v>
      </c>
      <c r="Q194" s="2">
        <f t="shared" ref="Q194:Q257" si="7">L194-P194</f>
        <v>0.27396574584168459</v>
      </c>
      <c r="R194" s="2" t="str">
        <f>IF(Global_Household_Financial_Dyna[[#This Row],[Vs country_Average]]&lt;-0.2, "Underperformer", IF(Global_Household_Financial_Dyna[[#This Row],[Vs country_Average]]&gt;0.2, "Outperformer", "Normal"))</f>
        <v>Outperformer</v>
      </c>
      <c r="S1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5035.6899999999996</v>
      </c>
      <c r="T1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5035.6899999999996</v>
      </c>
      <c r="U1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5035.6899999999996</v>
      </c>
      <c r="V1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5035.6899999999996</v>
      </c>
    </row>
    <row r="195" spans="1:22" x14ac:dyDescent="0.3">
      <c r="A195">
        <v>194</v>
      </c>
      <c r="B195" t="s">
        <v>16</v>
      </c>
      <c r="C195" t="s">
        <v>17</v>
      </c>
      <c r="D195">
        <v>1</v>
      </c>
      <c r="E195">
        <v>1</v>
      </c>
      <c r="F195">
        <v>4912.5200000000004</v>
      </c>
      <c r="G195">
        <v>4912.5200000000004</v>
      </c>
      <c r="H195">
        <v>1719.38</v>
      </c>
      <c r="I195">
        <v>1670.8</v>
      </c>
      <c r="J195">
        <v>1522.34</v>
      </c>
      <c r="K195">
        <f>Global_Household_Financial_Dyna[[#This Row],[Total_Household_Income]]-Global_Household_Financial_Dyna[[#This Row],[Estimated_Taxes]]</f>
        <v>3193.1400000000003</v>
      </c>
      <c r="L195" s="1">
        <f>Global_Household_Financial_Dyna[[#This Row],[Monthly_Savings]]/Global_Household_Financial_Dyna[[#This Row],[Net Income]]</f>
        <v>0.47675328986514831</v>
      </c>
      <c r="M195" s="2">
        <f>Global_Household_Financial_Dyna[[#This Row],[Monthly_Expenses]]/Global_Household_Financial_Dyna[[#This Row],[Net Income]]</f>
        <v>0.52324671013485147</v>
      </c>
      <c r="N195" t="str">
        <f>IF(Global_Household_Financial_Dyna[[#This Row],[Monthly_Savings]]&lt;0,"High Risk", IF(Global_Household_Financial_Dyna[[#This Row],[Savings Rate%]]&lt;0.1, "Medium", "Safe"))</f>
        <v>Safe</v>
      </c>
      <c r="O195">
        <f>Global_Household_Financial_Dyna[[#This Row],[Total_Household_Income]]/Global_Household_Financial_Dyna[[#This Row],[Family_Size]]</f>
        <v>4912.5200000000004</v>
      </c>
      <c r="P195" s="2">
        <f t="shared" si="6"/>
        <v>0.15879799892000862</v>
      </c>
      <c r="Q195" s="2">
        <f t="shared" si="7"/>
        <v>0.31795529094513969</v>
      </c>
      <c r="R195" s="2" t="str">
        <f>IF(Global_Household_Financial_Dyna[[#This Row],[Vs country_Average]]&lt;-0.2, "Underperformer", IF(Global_Household_Financial_Dyna[[#This Row],[Vs country_Average]]&gt;0.2, "Outperformer", "Normal"))</f>
        <v>Outperformer</v>
      </c>
      <c r="S1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1522.34</v>
      </c>
      <c r="T1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1522.34</v>
      </c>
      <c r="U1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1522.34</v>
      </c>
      <c r="V1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1522.34</v>
      </c>
    </row>
    <row r="196" spans="1:22" x14ac:dyDescent="0.3">
      <c r="A196">
        <v>195</v>
      </c>
      <c r="B196" t="s">
        <v>10</v>
      </c>
      <c r="C196" t="s">
        <v>22</v>
      </c>
      <c r="D196">
        <v>3</v>
      </c>
      <c r="E196">
        <v>3</v>
      </c>
      <c r="F196">
        <v>730.65</v>
      </c>
      <c r="G196">
        <v>1609.39</v>
      </c>
      <c r="H196">
        <v>160.94</v>
      </c>
      <c r="I196">
        <v>576.04999999999995</v>
      </c>
      <c r="J196">
        <v>872.4</v>
      </c>
      <c r="K196">
        <f>Global_Household_Financial_Dyna[[#This Row],[Total_Household_Income]]-Global_Household_Financial_Dyna[[#This Row],[Estimated_Taxes]]</f>
        <v>1448.45</v>
      </c>
      <c r="L196" s="1">
        <f>Global_Household_Financial_Dyna[[#This Row],[Monthly_Savings]]/Global_Household_Financial_Dyna[[#This Row],[Net Income]]</f>
        <v>0.60229900928578817</v>
      </c>
      <c r="M196" s="2">
        <f>Global_Household_Financial_Dyna[[#This Row],[Monthly_Expenses]]/Global_Household_Financial_Dyna[[#This Row],[Net Income]]</f>
        <v>0.39770099071421172</v>
      </c>
      <c r="N196" t="str">
        <f>IF(Global_Household_Financial_Dyna[[#This Row],[Monthly_Savings]]&lt;0,"High Risk", IF(Global_Household_Financial_Dyna[[#This Row],[Savings Rate%]]&lt;0.1, "Medium", "Safe"))</f>
        <v>Safe</v>
      </c>
      <c r="O196">
        <f>Global_Household_Financial_Dyna[[#This Row],[Total_Household_Income]]/Global_Household_Financial_Dyna[[#This Row],[Family_Size]]</f>
        <v>536.46333333333337</v>
      </c>
      <c r="P196" s="2">
        <f t="shared" si="6"/>
        <v>0.42077341556833553</v>
      </c>
      <c r="Q196" s="2">
        <f t="shared" si="7"/>
        <v>0.18152559371745264</v>
      </c>
      <c r="R196" s="2" t="str">
        <f>IF(Global_Household_Financial_Dyna[[#This Row],[Vs country_Average]]&lt;-0.2, "Underperformer", IF(Global_Household_Financial_Dyna[[#This Row],[Vs country_Average]]&gt;0.2, "Outperformer", "Normal"))</f>
        <v>Normal</v>
      </c>
      <c r="S1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872.4</v>
      </c>
      <c r="T1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872.4</v>
      </c>
      <c r="U1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872.4</v>
      </c>
      <c r="V1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872.4</v>
      </c>
    </row>
    <row r="197" spans="1:22" x14ac:dyDescent="0.3">
      <c r="A197">
        <v>196</v>
      </c>
      <c r="B197" t="s">
        <v>10</v>
      </c>
      <c r="C197" t="s">
        <v>22</v>
      </c>
      <c r="D197">
        <v>7</v>
      </c>
      <c r="E197">
        <v>2</v>
      </c>
      <c r="F197">
        <v>1044.0899999999999</v>
      </c>
      <c r="G197">
        <v>1614.86</v>
      </c>
      <c r="H197">
        <v>161.49</v>
      </c>
      <c r="I197">
        <v>1059.6400000000001</v>
      </c>
      <c r="J197">
        <v>393.73</v>
      </c>
      <c r="K197">
        <f>Global_Household_Financial_Dyna[[#This Row],[Total_Household_Income]]-Global_Household_Financial_Dyna[[#This Row],[Estimated_Taxes]]</f>
        <v>1453.37</v>
      </c>
      <c r="L197" s="1">
        <f>Global_Household_Financial_Dyna[[#This Row],[Monthly_Savings]]/Global_Household_Financial_Dyna[[#This Row],[Net Income]]</f>
        <v>0.27090830277217781</v>
      </c>
      <c r="M197" s="2">
        <f>Global_Household_Financial_Dyna[[#This Row],[Monthly_Expenses]]/Global_Household_Financial_Dyna[[#This Row],[Net Income]]</f>
        <v>0.72909169722782241</v>
      </c>
      <c r="N197" t="str">
        <f>IF(Global_Household_Financial_Dyna[[#This Row],[Monthly_Savings]]&lt;0,"High Risk", IF(Global_Household_Financial_Dyna[[#This Row],[Savings Rate%]]&lt;0.1, "Medium", "Safe"))</f>
        <v>Safe</v>
      </c>
      <c r="O197">
        <f>Global_Household_Financial_Dyna[[#This Row],[Total_Household_Income]]/Global_Household_Financial_Dyna[[#This Row],[Family_Size]]</f>
        <v>230.69428571428571</v>
      </c>
      <c r="P197" s="2">
        <f t="shared" si="6"/>
        <v>0.42077341556833553</v>
      </c>
      <c r="Q197" s="2">
        <f t="shared" si="7"/>
        <v>-0.14986511279615772</v>
      </c>
      <c r="R197" s="2" t="str">
        <f>IF(Global_Household_Financial_Dyna[[#This Row],[Vs country_Average]]&lt;-0.2, "Underperformer", IF(Global_Household_Financial_Dyna[[#This Row],[Vs country_Average]]&gt;0.2, "Outperformer", "Normal"))</f>
        <v>Normal</v>
      </c>
      <c r="S1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393.73</v>
      </c>
      <c r="T1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393.73</v>
      </c>
      <c r="U1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393.73</v>
      </c>
      <c r="V1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393.73</v>
      </c>
    </row>
    <row r="198" spans="1:22" x14ac:dyDescent="0.3">
      <c r="A198">
        <v>197</v>
      </c>
      <c r="B198" t="s">
        <v>14</v>
      </c>
      <c r="C198" t="s">
        <v>15</v>
      </c>
      <c r="D198">
        <v>2</v>
      </c>
      <c r="E198">
        <v>2</v>
      </c>
      <c r="F198">
        <v>1564.63</v>
      </c>
      <c r="G198">
        <v>2318.6999999999998</v>
      </c>
      <c r="H198">
        <v>347.81</v>
      </c>
      <c r="I198">
        <v>848.65</v>
      </c>
      <c r="J198">
        <v>1122.24</v>
      </c>
      <c r="K198">
        <f>Global_Household_Financial_Dyna[[#This Row],[Total_Household_Income]]-Global_Household_Financial_Dyna[[#This Row],[Estimated_Taxes]]</f>
        <v>1970.8899999999999</v>
      </c>
      <c r="L198" s="1">
        <f>Global_Household_Financial_Dyna[[#This Row],[Monthly_Savings]]/Global_Household_Financial_Dyna[[#This Row],[Net Income]]</f>
        <v>0.56940772950291496</v>
      </c>
      <c r="M198" s="2">
        <f>Global_Household_Financial_Dyna[[#This Row],[Monthly_Expenses]]/Global_Household_Financial_Dyna[[#This Row],[Net Income]]</f>
        <v>0.43059227049708509</v>
      </c>
      <c r="N198" t="str">
        <f>IF(Global_Household_Financial_Dyna[[#This Row],[Monthly_Savings]]&lt;0,"High Risk", IF(Global_Household_Financial_Dyna[[#This Row],[Savings Rate%]]&lt;0.1, "Medium", "Safe"))</f>
        <v>Safe</v>
      </c>
      <c r="O198">
        <f>Global_Household_Financial_Dyna[[#This Row],[Total_Household_Income]]/Global_Household_Financial_Dyna[[#This Row],[Family_Size]]</f>
        <v>1159.3499999999999</v>
      </c>
      <c r="P198" s="2">
        <f t="shared" si="6"/>
        <v>0.39788995363055785</v>
      </c>
      <c r="Q198" s="2">
        <f t="shared" si="7"/>
        <v>0.17151777587235711</v>
      </c>
      <c r="R198" s="2" t="str">
        <f>IF(Global_Household_Financial_Dyna[[#This Row],[Vs country_Average]]&lt;-0.2, "Underperformer", IF(Global_Household_Financial_Dyna[[#This Row],[Vs country_Average]]&gt;0.2, "Outperformer", "Normal"))</f>
        <v>Normal</v>
      </c>
      <c r="S1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1122.24</v>
      </c>
      <c r="T1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1122.24</v>
      </c>
      <c r="U1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1122.24</v>
      </c>
      <c r="V1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1122.24</v>
      </c>
    </row>
    <row r="199" spans="1:22" x14ac:dyDescent="0.3">
      <c r="A199">
        <v>198</v>
      </c>
      <c r="B199" t="s">
        <v>12</v>
      </c>
      <c r="C199" t="s">
        <v>13</v>
      </c>
      <c r="D199">
        <v>2</v>
      </c>
      <c r="E199">
        <v>1</v>
      </c>
      <c r="F199">
        <v>4274.08</v>
      </c>
      <c r="G199">
        <v>4274.08</v>
      </c>
      <c r="H199">
        <v>1068.52</v>
      </c>
      <c r="I199">
        <v>2411.77</v>
      </c>
      <c r="J199">
        <v>793.79</v>
      </c>
      <c r="K199">
        <f>Global_Household_Financial_Dyna[[#This Row],[Total_Household_Income]]-Global_Household_Financial_Dyna[[#This Row],[Estimated_Taxes]]</f>
        <v>3205.56</v>
      </c>
      <c r="L199" s="1">
        <f>Global_Household_Financial_Dyna[[#This Row],[Monthly_Savings]]/Global_Household_Financial_Dyna[[#This Row],[Net Income]]</f>
        <v>0.24762911940503374</v>
      </c>
      <c r="M199" s="2">
        <f>Global_Household_Financial_Dyna[[#This Row],[Monthly_Expenses]]/Global_Household_Financial_Dyna[[#This Row],[Net Income]]</f>
        <v>0.75237088059496626</v>
      </c>
      <c r="N199" t="str">
        <f>IF(Global_Household_Financial_Dyna[[#This Row],[Monthly_Savings]]&lt;0,"High Risk", IF(Global_Household_Financial_Dyna[[#This Row],[Savings Rate%]]&lt;0.1, "Medium", "Safe"))</f>
        <v>Safe</v>
      </c>
      <c r="O199">
        <f>Global_Household_Financial_Dyna[[#This Row],[Total_Household_Income]]/Global_Household_Financial_Dyna[[#This Row],[Family_Size]]</f>
        <v>2137.04</v>
      </c>
      <c r="P199" s="2">
        <f t="shared" si="6"/>
        <v>0.30718716818024266</v>
      </c>
      <c r="Q199" s="2">
        <f t="shared" si="7"/>
        <v>-5.9558048775208927E-2</v>
      </c>
      <c r="R199" s="2" t="str">
        <f>IF(Global_Household_Financial_Dyna[[#This Row],[Vs country_Average]]&lt;-0.2, "Underperformer", IF(Global_Household_Financial_Dyna[[#This Row],[Vs country_Average]]&gt;0.2, "Outperformer", "Normal"))</f>
        <v>Normal</v>
      </c>
      <c r="S1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793.79</v>
      </c>
      <c r="T1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793.79</v>
      </c>
      <c r="U1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793.79</v>
      </c>
      <c r="V1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793.79</v>
      </c>
    </row>
    <row r="200" spans="1:22" x14ac:dyDescent="0.3">
      <c r="A200">
        <v>199</v>
      </c>
      <c r="B200" t="s">
        <v>12</v>
      </c>
      <c r="C200" t="s">
        <v>13</v>
      </c>
      <c r="D200">
        <v>1</v>
      </c>
      <c r="E200">
        <v>1</v>
      </c>
      <c r="F200">
        <v>3781.26</v>
      </c>
      <c r="G200">
        <v>3781.26</v>
      </c>
      <c r="H200">
        <v>945.32</v>
      </c>
      <c r="I200">
        <v>1188.78</v>
      </c>
      <c r="J200">
        <v>1647.17</v>
      </c>
      <c r="K200">
        <f>Global_Household_Financial_Dyna[[#This Row],[Total_Household_Income]]-Global_Household_Financial_Dyna[[#This Row],[Estimated_Taxes]]</f>
        <v>2835.94</v>
      </c>
      <c r="L200" s="1">
        <f>Global_Household_Financial_Dyna[[#This Row],[Monthly_Savings]]/Global_Household_Financial_Dyna[[#This Row],[Net Income]]</f>
        <v>0.58081976346467135</v>
      </c>
      <c r="M200" s="2">
        <f>Global_Household_Financial_Dyna[[#This Row],[Monthly_Expenses]]/Global_Household_Financial_Dyna[[#This Row],[Net Income]]</f>
        <v>0.4191837627030191</v>
      </c>
      <c r="N200" t="str">
        <f>IF(Global_Household_Financial_Dyna[[#This Row],[Monthly_Savings]]&lt;0,"High Risk", IF(Global_Household_Financial_Dyna[[#This Row],[Savings Rate%]]&lt;0.1, "Medium", "Safe"))</f>
        <v>Safe</v>
      </c>
      <c r="O200">
        <f>Global_Household_Financial_Dyna[[#This Row],[Total_Household_Income]]/Global_Household_Financial_Dyna[[#This Row],[Family_Size]]</f>
        <v>3781.26</v>
      </c>
      <c r="P200" s="2">
        <f t="shared" si="6"/>
        <v>0.30718716818024266</v>
      </c>
      <c r="Q200" s="2">
        <f t="shared" si="7"/>
        <v>0.27363259528442868</v>
      </c>
      <c r="R200" s="2" t="str">
        <f>IF(Global_Household_Financial_Dyna[[#This Row],[Vs country_Average]]&lt;-0.2, "Underperformer", IF(Global_Household_Financial_Dyna[[#This Row],[Vs country_Average]]&gt;0.2, "Outperformer", "Normal"))</f>
        <v>Outperformer</v>
      </c>
      <c r="S2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1647.17</v>
      </c>
      <c r="T2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1647.17</v>
      </c>
      <c r="U2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1647.17</v>
      </c>
      <c r="V2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1647.17</v>
      </c>
    </row>
    <row r="201" spans="1:22" x14ac:dyDescent="0.3">
      <c r="A201">
        <v>200</v>
      </c>
      <c r="B201" t="s">
        <v>14</v>
      </c>
      <c r="C201" t="s">
        <v>15</v>
      </c>
      <c r="D201">
        <v>4</v>
      </c>
      <c r="E201">
        <v>3</v>
      </c>
      <c r="F201">
        <v>1546.8</v>
      </c>
      <c r="G201">
        <v>3238.01</v>
      </c>
      <c r="H201">
        <v>485.7</v>
      </c>
      <c r="I201">
        <v>1381.35</v>
      </c>
      <c r="J201">
        <v>1370.96</v>
      </c>
      <c r="K201">
        <f>Global_Household_Financial_Dyna[[#This Row],[Total_Household_Income]]-Global_Household_Financial_Dyna[[#This Row],[Estimated_Taxes]]</f>
        <v>2752.3100000000004</v>
      </c>
      <c r="L201" s="1">
        <f>Global_Household_Financial_Dyna[[#This Row],[Monthly_Savings]]/Global_Household_Financial_Dyna[[#This Row],[Net Income]]</f>
        <v>0.49811249459544887</v>
      </c>
      <c r="M201" s="2">
        <f>Global_Household_Financial_Dyna[[#This Row],[Monthly_Expenses]]/Global_Household_Financial_Dyna[[#This Row],[Net Income]]</f>
        <v>0.50188750540455096</v>
      </c>
      <c r="N201" t="str">
        <f>IF(Global_Household_Financial_Dyna[[#This Row],[Monthly_Savings]]&lt;0,"High Risk", IF(Global_Household_Financial_Dyna[[#This Row],[Savings Rate%]]&lt;0.1, "Medium", "Safe"))</f>
        <v>Safe</v>
      </c>
      <c r="O201">
        <f>Global_Household_Financial_Dyna[[#This Row],[Total_Household_Income]]/Global_Household_Financial_Dyna[[#This Row],[Family_Size]]</f>
        <v>809.50250000000005</v>
      </c>
      <c r="P201" s="2">
        <f t="shared" si="6"/>
        <v>0.39788995363055785</v>
      </c>
      <c r="Q201" s="2">
        <f t="shared" si="7"/>
        <v>0.10022254096489103</v>
      </c>
      <c r="R201" s="2" t="str">
        <f>IF(Global_Household_Financial_Dyna[[#This Row],[Vs country_Average]]&lt;-0.2, "Underperformer", IF(Global_Household_Financial_Dyna[[#This Row],[Vs country_Average]]&gt;0.2, "Outperformer", "Normal"))</f>
        <v>Normal</v>
      </c>
      <c r="S2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1370.96</v>
      </c>
      <c r="T2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1370.96</v>
      </c>
      <c r="U2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1370.96</v>
      </c>
      <c r="V2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1370.96</v>
      </c>
    </row>
    <row r="202" spans="1:22" x14ac:dyDescent="0.3">
      <c r="A202">
        <v>201</v>
      </c>
      <c r="B202" t="s">
        <v>16</v>
      </c>
      <c r="C202" t="s">
        <v>21</v>
      </c>
      <c r="D202">
        <v>7</v>
      </c>
      <c r="E202">
        <v>3</v>
      </c>
      <c r="F202">
        <v>4670.63</v>
      </c>
      <c r="G202">
        <v>9788.66</v>
      </c>
      <c r="H202">
        <v>3915.47</v>
      </c>
      <c r="I202">
        <v>5736.76</v>
      </c>
      <c r="J202">
        <v>136.44</v>
      </c>
      <c r="K202">
        <f>Global_Household_Financial_Dyna[[#This Row],[Total_Household_Income]]-Global_Household_Financial_Dyna[[#This Row],[Estimated_Taxes]]</f>
        <v>5873.1900000000005</v>
      </c>
      <c r="L202" s="1">
        <f>Global_Household_Financial_Dyna[[#This Row],[Monthly_Savings]]/Global_Household_Financial_Dyna[[#This Row],[Net Income]]</f>
        <v>2.3230986908307067E-2</v>
      </c>
      <c r="M202" s="2">
        <f>Global_Household_Financial_Dyna[[#This Row],[Monthly_Expenses]]/Global_Household_Financial_Dyna[[#This Row],[Net Income]]</f>
        <v>0.97677071574391428</v>
      </c>
      <c r="N202" t="str">
        <f>IF(Global_Household_Financial_Dyna[[#This Row],[Monthly_Savings]]&lt;0,"High Risk", IF(Global_Household_Financial_Dyna[[#This Row],[Savings Rate%]]&lt;0.1, "Medium", "Safe"))</f>
        <v>Medium</v>
      </c>
      <c r="O202">
        <f>Global_Household_Financial_Dyna[[#This Row],[Total_Household_Income]]/Global_Household_Financial_Dyna[[#This Row],[Family_Size]]</f>
        <v>1398.3799999999999</v>
      </c>
      <c r="P202" s="2">
        <f t="shared" si="6"/>
        <v>0.15879799892000862</v>
      </c>
      <c r="Q202" s="2">
        <f t="shared" si="7"/>
        <v>-0.13556701201170154</v>
      </c>
      <c r="R202" s="2" t="str">
        <f>IF(Global_Household_Financial_Dyna[[#This Row],[Vs country_Average]]&lt;-0.2, "Underperformer", IF(Global_Household_Financial_Dyna[[#This Row],[Vs country_Average]]&gt;0.2, "Outperformer", "Normal"))</f>
        <v>Normal</v>
      </c>
      <c r="S2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136.44</v>
      </c>
      <c r="T2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136.44</v>
      </c>
      <c r="U2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136.44</v>
      </c>
      <c r="V2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136.44</v>
      </c>
    </row>
    <row r="203" spans="1:22" x14ac:dyDescent="0.3">
      <c r="A203">
        <v>202</v>
      </c>
      <c r="B203" t="s">
        <v>18</v>
      </c>
      <c r="C203" t="s">
        <v>19</v>
      </c>
      <c r="D203">
        <v>7</v>
      </c>
      <c r="E203">
        <v>3</v>
      </c>
      <c r="F203">
        <v>4397.9799999999996</v>
      </c>
      <c r="G203">
        <v>11224.48</v>
      </c>
      <c r="H203">
        <v>3030.61</v>
      </c>
      <c r="I203">
        <v>4351.3900000000003</v>
      </c>
      <c r="J203">
        <v>3842.48</v>
      </c>
      <c r="K203">
        <f>Global_Household_Financial_Dyna[[#This Row],[Total_Household_Income]]-Global_Household_Financial_Dyna[[#This Row],[Estimated_Taxes]]</f>
        <v>8193.869999999999</v>
      </c>
      <c r="L203" s="1">
        <f>Global_Household_Financial_Dyna[[#This Row],[Monthly_Savings]]/Global_Household_Financial_Dyna[[#This Row],[Net Income]]</f>
        <v>0.46894568744683529</v>
      </c>
      <c r="M203" s="2">
        <f>Global_Household_Financial_Dyna[[#This Row],[Monthly_Expenses]]/Global_Household_Financial_Dyna[[#This Row],[Net Income]]</f>
        <v>0.53105431255316482</v>
      </c>
      <c r="N203" t="str">
        <f>IF(Global_Household_Financial_Dyna[[#This Row],[Monthly_Savings]]&lt;0,"High Risk", IF(Global_Household_Financial_Dyna[[#This Row],[Savings Rate%]]&lt;0.1, "Medium", "Safe"))</f>
        <v>Safe</v>
      </c>
      <c r="O203">
        <f>Global_Household_Financial_Dyna[[#This Row],[Total_Household_Income]]/Global_Household_Financial_Dyna[[#This Row],[Family_Size]]</f>
        <v>1603.4971428571428</v>
      </c>
      <c r="P203" s="2">
        <f t="shared" si="6"/>
        <v>0.32336204947805613</v>
      </c>
      <c r="Q203" s="2">
        <f t="shared" si="7"/>
        <v>0.14558363796877916</v>
      </c>
      <c r="R203" s="2" t="str">
        <f>IF(Global_Household_Financial_Dyna[[#This Row],[Vs country_Average]]&lt;-0.2, "Underperformer", IF(Global_Household_Financial_Dyna[[#This Row],[Vs country_Average]]&gt;0.2, "Outperformer", "Normal"))</f>
        <v>Normal</v>
      </c>
      <c r="S2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3842.48</v>
      </c>
      <c r="T2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3842.48</v>
      </c>
      <c r="U2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3842.48</v>
      </c>
      <c r="V2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3842.48</v>
      </c>
    </row>
    <row r="204" spans="1:22" x14ac:dyDescent="0.3">
      <c r="A204">
        <v>203</v>
      </c>
      <c r="B204" t="s">
        <v>18</v>
      </c>
      <c r="C204" t="s">
        <v>20</v>
      </c>
      <c r="D204">
        <v>5</v>
      </c>
      <c r="E204">
        <v>2</v>
      </c>
      <c r="F204">
        <v>2083.6</v>
      </c>
      <c r="G204">
        <v>3092.81</v>
      </c>
      <c r="H204">
        <v>680.42</v>
      </c>
      <c r="I204">
        <v>2935.08</v>
      </c>
      <c r="J204">
        <v>-522.69000000000005</v>
      </c>
      <c r="K204">
        <f>Global_Household_Financial_Dyna[[#This Row],[Total_Household_Income]]-Global_Household_Financial_Dyna[[#This Row],[Estimated_Taxes]]</f>
        <v>2412.39</v>
      </c>
      <c r="L204" s="1">
        <f>Global_Household_Financial_Dyna[[#This Row],[Monthly_Savings]]/Global_Household_Financial_Dyna[[#This Row],[Net Income]]</f>
        <v>-0.21666894656336666</v>
      </c>
      <c r="M204" s="2">
        <f>Global_Household_Financial_Dyna[[#This Row],[Monthly_Expenses]]/Global_Household_Financial_Dyna[[#This Row],[Net Income]]</f>
        <v>1.2166689465633667</v>
      </c>
      <c r="N204" t="str">
        <f>IF(Global_Household_Financial_Dyna[[#This Row],[Monthly_Savings]]&lt;0,"High Risk", IF(Global_Household_Financial_Dyna[[#This Row],[Savings Rate%]]&lt;0.1, "Medium", "Safe"))</f>
        <v>High Risk</v>
      </c>
      <c r="O204">
        <f>Global_Household_Financial_Dyna[[#This Row],[Total_Household_Income]]/Global_Household_Financial_Dyna[[#This Row],[Family_Size]]</f>
        <v>618.56200000000001</v>
      </c>
      <c r="P204" s="2">
        <f t="shared" si="6"/>
        <v>0.32336204947805613</v>
      </c>
      <c r="Q204" s="2">
        <f t="shared" si="7"/>
        <v>-0.54003099604142279</v>
      </c>
      <c r="R204" s="2" t="str">
        <f>IF(Global_Household_Financial_Dyna[[#This Row],[Vs country_Average]]&lt;-0.2, "Underperformer", IF(Global_Household_Financial_Dyna[[#This Row],[Vs country_Average]]&gt;0.2, "Outperformer", "Normal"))</f>
        <v>Underperformer</v>
      </c>
      <c r="S2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-375.93600000000004</v>
      </c>
      <c r="T2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-229.18200000000002</v>
      </c>
      <c r="U2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-82.428000000000111</v>
      </c>
      <c r="V2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64.326000000000022</v>
      </c>
    </row>
    <row r="205" spans="1:22" x14ac:dyDescent="0.3">
      <c r="A205">
        <v>204</v>
      </c>
      <c r="B205" t="s">
        <v>12</v>
      </c>
      <c r="C205" t="s">
        <v>13</v>
      </c>
      <c r="D205">
        <v>1</v>
      </c>
      <c r="E205">
        <v>1</v>
      </c>
      <c r="F205">
        <v>6684.36</v>
      </c>
      <c r="G205">
        <v>6684.36</v>
      </c>
      <c r="H205">
        <v>1671.09</v>
      </c>
      <c r="I205">
        <v>1628.24</v>
      </c>
      <c r="J205">
        <v>3385.03</v>
      </c>
      <c r="K205">
        <f>Global_Household_Financial_Dyna[[#This Row],[Total_Household_Income]]-Global_Household_Financial_Dyna[[#This Row],[Estimated_Taxes]]</f>
        <v>5013.2699999999995</v>
      </c>
      <c r="L205" s="1">
        <f>Global_Household_Financial_Dyna[[#This Row],[Monthly_Savings]]/Global_Household_Financial_Dyna[[#This Row],[Net Income]]</f>
        <v>0.67521398209152916</v>
      </c>
      <c r="M205" s="2">
        <f>Global_Household_Financial_Dyna[[#This Row],[Monthly_Expenses]]/Global_Household_Financial_Dyna[[#This Row],[Net Income]]</f>
        <v>0.32478601790847095</v>
      </c>
      <c r="N205" t="str">
        <f>IF(Global_Household_Financial_Dyna[[#This Row],[Monthly_Savings]]&lt;0,"High Risk", IF(Global_Household_Financial_Dyna[[#This Row],[Savings Rate%]]&lt;0.1, "Medium", "Safe"))</f>
        <v>Safe</v>
      </c>
      <c r="O205">
        <f>Global_Household_Financial_Dyna[[#This Row],[Total_Household_Income]]/Global_Household_Financial_Dyna[[#This Row],[Family_Size]]</f>
        <v>6684.36</v>
      </c>
      <c r="P205" s="2">
        <f t="shared" si="6"/>
        <v>0.30718716818024266</v>
      </c>
      <c r="Q205" s="2">
        <f t="shared" si="7"/>
        <v>0.3680268139112865</v>
      </c>
      <c r="R205" s="2" t="str">
        <f>IF(Global_Household_Financial_Dyna[[#This Row],[Vs country_Average]]&lt;-0.2, "Underperformer", IF(Global_Household_Financial_Dyna[[#This Row],[Vs country_Average]]&gt;0.2, "Outperformer", "Normal"))</f>
        <v>Outperformer</v>
      </c>
      <c r="S2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3385.03</v>
      </c>
      <c r="T2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3385.03</v>
      </c>
      <c r="U2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3385.03</v>
      </c>
      <c r="V2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3385.03</v>
      </c>
    </row>
    <row r="206" spans="1:22" x14ac:dyDescent="0.3">
      <c r="A206">
        <v>205</v>
      </c>
      <c r="B206" t="s">
        <v>16</v>
      </c>
      <c r="C206" t="s">
        <v>17</v>
      </c>
      <c r="D206">
        <v>2</v>
      </c>
      <c r="E206">
        <v>1</v>
      </c>
      <c r="F206">
        <v>7282.2</v>
      </c>
      <c r="G206">
        <v>7282.2</v>
      </c>
      <c r="H206">
        <v>2548.77</v>
      </c>
      <c r="I206">
        <v>1924.01</v>
      </c>
      <c r="J206">
        <v>2809.42</v>
      </c>
      <c r="K206">
        <f>Global_Household_Financial_Dyna[[#This Row],[Total_Household_Income]]-Global_Household_Financial_Dyna[[#This Row],[Estimated_Taxes]]</f>
        <v>4733.43</v>
      </c>
      <c r="L206" s="1">
        <f>Global_Household_Financial_Dyna[[#This Row],[Monthly_Savings]]/Global_Household_Financial_Dyna[[#This Row],[Net Income]]</f>
        <v>0.59352731528722302</v>
      </c>
      <c r="M206" s="2">
        <f>Global_Household_Financial_Dyna[[#This Row],[Monthly_Expenses]]/Global_Household_Financial_Dyna[[#This Row],[Net Income]]</f>
        <v>0.40647268471277698</v>
      </c>
      <c r="N206" t="str">
        <f>IF(Global_Household_Financial_Dyna[[#This Row],[Monthly_Savings]]&lt;0,"High Risk", IF(Global_Household_Financial_Dyna[[#This Row],[Savings Rate%]]&lt;0.1, "Medium", "Safe"))</f>
        <v>Safe</v>
      </c>
      <c r="O206">
        <f>Global_Household_Financial_Dyna[[#This Row],[Total_Household_Income]]/Global_Household_Financial_Dyna[[#This Row],[Family_Size]]</f>
        <v>3641.1</v>
      </c>
      <c r="P206" s="2">
        <f t="shared" si="6"/>
        <v>0.15879799892000862</v>
      </c>
      <c r="Q206" s="2">
        <f t="shared" si="7"/>
        <v>0.4347293163672144</v>
      </c>
      <c r="R206" s="2" t="str">
        <f>IF(Global_Household_Financial_Dyna[[#This Row],[Vs country_Average]]&lt;-0.2, "Underperformer", IF(Global_Household_Financial_Dyna[[#This Row],[Vs country_Average]]&gt;0.2, "Outperformer", "Normal"))</f>
        <v>Outperformer</v>
      </c>
      <c r="S2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2809.42</v>
      </c>
      <c r="T2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2809.42</v>
      </c>
      <c r="U2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2809.42</v>
      </c>
      <c r="V2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2809.42</v>
      </c>
    </row>
    <row r="207" spans="1:22" x14ac:dyDescent="0.3">
      <c r="A207">
        <v>206</v>
      </c>
      <c r="B207" t="s">
        <v>18</v>
      </c>
      <c r="C207" t="s">
        <v>20</v>
      </c>
      <c r="D207">
        <v>2</v>
      </c>
      <c r="E207">
        <v>2</v>
      </c>
      <c r="F207">
        <v>910.33</v>
      </c>
      <c r="G207">
        <v>1425.86</v>
      </c>
      <c r="H207">
        <v>313.69</v>
      </c>
      <c r="I207">
        <v>1353.14</v>
      </c>
      <c r="J207">
        <v>-240.97</v>
      </c>
      <c r="K207">
        <f>Global_Household_Financial_Dyna[[#This Row],[Total_Household_Income]]-Global_Household_Financial_Dyna[[#This Row],[Estimated_Taxes]]</f>
        <v>1112.1699999999998</v>
      </c>
      <c r="L207" s="1">
        <f>Global_Household_Financial_Dyna[[#This Row],[Monthly_Savings]]/Global_Household_Financial_Dyna[[#This Row],[Net Income]]</f>
        <v>-0.2166665168094806</v>
      </c>
      <c r="M207" s="2">
        <f>Global_Household_Financial_Dyna[[#This Row],[Monthly_Expenses]]/Global_Household_Financial_Dyna[[#This Row],[Net Income]]</f>
        <v>1.2166665168094808</v>
      </c>
      <c r="N207" t="str">
        <f>IF(Global_Household_Financial_Dyna[[#This Row],[Monthly_Savings]]&lt;0,"High Risk", IF(Global_Household_Financial_Dyna[[#This Row],[Savings Rate%]]&lt;0.1, "Medium", "Safe"))</f>
        <v>High Risk</v>
      </c>
      <c r="O207">
        <f>Global_Household_Financial_Dyna[[#This Row],[Total_Household_Income]]/Global_Household_Financial_Dyna[[#This Row],[Family_Size]]</f>
        <v>712.93</v>
      </c>
      <c r="P207" s="2">
        <f t="shared" si="6"/>
        <v>0.32336204947805613</v>
      </c>
      <c r="Q207" s="2">
        <f t="shared" si="7"/>
        <v>-0.5400285662875367</v>
      </c>
      <c r="R207" s="2" t="str">
        <f>IF(Global_Household_Financial_Dyna[[#This Row],[Vs country_Average]]&lt;-0.2, "Underperformer", IF(Global_Household_Financial_Dyna[[#This Row],[Vs country_Average]]&gt;0.2, "Outperformer", "Normal"))</f>
        <v>Underperformer</v>
      </c>
      <c r="S2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-173.31299999999999</v>
      </c>
      <c r="T2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-105.65599999999998</v>
      </c>
      <c r="U2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-37.998999999999995</v>
      </c>
      <c r="V2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29.658000000000044</v>
      </c>
    </row>
    <row r="208" spans="1:22" x14ac:dyDescent="0.3">
      <c r="A208">
        <v>207</v>
      </c>
      <c r="B208" t="s">
        <v>18</v>
      </c>
      <c r="C208" t="s">
        <v>19</v>
      </c>
      <c r="D208">
        <v>8</v>
      </c>
      <c r="E208">
        <v>3</v>
      </c>
      <c r="F208">
        <v>282.19</v>
      </c>
      <c r="G208">
        <v>626.38</v>
      </c>
      <c r="H208">
        <v>137.80000000000001</v>
      </c>
      <c r="I208">
        <v>594.42999999999995</v>
      </c>
      <c r="J208">
        <v>-105.86</v>
      </c>
      <c r="K208">
        <f>Global_Household_Financial_Dyna[[#This Row],[Total_Household_Income]]-Global_Household_Financial_Dyna[[#This Row],[Estimated_Taxes]]</f>
        <v>488.58</v>
      </c>
      <c r="L208" s="1">
        <f>Global_Household_Financial_Dyna[[#This Row],[Monthly_Savings]]/Global_Household_Financial_Dyna[[#This Row],[Net Income]]</f>
        <v>-0.21666871341438454</v>
      </c>
      <c r="M208" s="2">
        <f>Global_Household_Financial_Dyna[[#This Row],[Monthly_Expenses]]/Global_Household_Financial_Dyna[[#This Row],[Net Income]]</f>
        <v>1.2166482459372057</v>
      </c>
      <c r="N208" t="str">
        <f>IF(Global_Household_Financial_Dyna[[#This Row],[Monthly_Savings]]&lt;0,"High Risk", IF(Global_Household_Financial_Dyna[[#This Row],[Savings Rate%]]&lt;0.1, "Medium", "Safe"))</f>
        <v>High Risk</v>
      </c>
      <c r="O208">
        <f>Global_Household_Financial_Dyna[[#This Row],[Total_Household_Income]]/Global_Household_Financial_Dyna[[#This Row],[Family_Size]]</f>
        <v>78.297499999999999</v>
      </c>
      <c r="P208" s="2">
        <f t="shared" si="6"/>
        <v>0.32336204947805613</v>
      </c>
      <c r="Q208" s="2">
        <f t="shared" si="7"/>
        <v>-0.54003076289244067</v>
      </c>
      <c r="R208" s="2" t="str">
        <f>IF(Global_Household_Financial_Dyna[[#This Row],[Vs country_Average]]&lt;-0.2, "Underperformer", IF(Global_Household_Financial_Dyna[[#This Row],[Vs country_Average]]&gt;0.2, "Outperformer", "Normal"))</f>
        <v>Underperformer</v>
      </c>
      <c r="S2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-76.138499999999993</v>
      </c>
      <c r="T2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-46.417000000000002</v>
      </c>
      <c r="U2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-16.69550000000001</v>
      </c>
      <c r="V2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13.025999999999996</v>
      </c>
    </row>
    <row r="209" spans="1:22" x14ac:dyDescent="0.3">
      <c r="A209">
        <v>208</v>
      </c>
      <c r="B209" t="s">
        <v>16</v>
      </c>
      <c r="C209" t="s">
        <v>17</v>
      </c>
      <c r="D209">
        <v>1</v>
      </c>
      <c r="E209">
        <v>1</v>
      </c>
      <c r="F209">
        <v>1028.24</v>
      </c>
      <c r="G209">
        <v>1028.24</v>
      </c>
      <c r="H209">
        <v>359.88</v>
      </c>
      <c r="I209">
        <v>975.8</v>
      </c>
      <c r="J209">
        <v>-307.44</v>
      </c>
      <c r="K209">
        <f>Global_Household_Financial_Dyna[[#This Row],[Total_Household_Income]]-Global_Household_Financial_Dyna[[#This Row],[Estimated_Taxes]]</f>
        <v>668.36</v>
      </c>
      <c r="L209" s="1">
        <f>Global_Household_Financial_Dyna[[#This Row],[Monthly_Savings]]/Global_Household_Financial_Dyna[[#This Row],[Net Income]]</f>
        <v>-0.45999162128194387</v>
      </c>
      <c r="M209" s="2">
        <f>Global_Household_Financial_Dyna[[#This Row],[Monthly_Expenses]]/Global_Household_Financial_Dyna[[#This Row],[Net Income]]</f>
        <v>1.4599916212819437</v>
      </c>
      <c r="N209" t="str">
        <f>IF(Global_Household_Financial_Dyna[[#This Row],[Monthly_Savings]]&lt;0,"High Risk", IF(Global_Household_Financial_Dyna[[#This Row],[Savings Rate%]]&lt;0.1, "Medium", "Safe"))</f>
        <v>High Risk</v>
      </c>
      <c r="O209">
        <f>Global_Household_Financial_Dyna[[#This Row],[Total_Household_Income]]/Global_Household_Financial_Dyna[[#This Row],[Family_Size]]</f>
        <v>1028.24</v>
      </c>
      <c r="P209" s="2">
        <f t="shared" si="6"/>
        <v>0.15879799892000862</v>
      </c>
      <c r="Q209" s="2">
        <f t="shared" si="7"/>
        <v>-0.61878962020195249</v>
      </c>
      <c r="R209" s="2" t="str">
        <f>IF(Global_Household_Financial_Dyna[[#This Row],[Vs country_Average]]&lt;-0.2, "Underperformer", IF(Global_Household_Financial_Dyna[[#This Row],[Vs country_Average]]&gt;0.2, "Outperformer", "Normal"))</f>
        <v>Underperformer</v>
      </c>
      <c r="S2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-258.64999999999998</v>
      </c>
      <c r="T2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-209.86</v>
      </c>
      <c r="U2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-161.07000000000002</v>
      </c>
      <c r="V2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-112.28</v>
      </c>
    </row>
    <row r="210" spans="1:22" x14ac:dyDescent="0.3">
      <c r="A210">
        <v>209</v>
      </c>
      <c r="B210" t="s">
        <v>18</v>
      </c>
      <c r="C210" t="s">
        <v>20</v>
      </c>
      <c r="D210">
        <v>4</v>
      </c>
      <c r="E210">
        <v>1</v>
      </c>
      <c r="F210">
        <v>3522.28</v>
      </c>
      <c r="G210">
        <v>3522.28</v>
      </c>
      <c r="H210">
        <v>774.9</v>
      </c>
      <c r="I210">
        <v>3108.25</v>
      </c>
      <c r="J210">
        <v>-360.87</v>
      </c>
      <c r="K210">
        <f>Global_Household_Financial_Dyna[[#This Row],[Total_Household_Income]]-Global_Household_Financial_Dyna[[#This Row],[Estimated_Taxes]]</f>
        <v>2747.38</v>
      </c>
      <c r="L210" s="1">
        <f>Global_Household_Financial_Dyna[[#This Row],[Monthly_Savings]]/Global_Household_Financial_Dyna[[#This Row],[Net Income]]</f>
        <v>-0.13135059584040068</v>
      </c>
      <c r="M210" s="2">
        <f>Global_Household_Financial_Dyna[[#This Row],[Monthly_Expenses]]/Global_Household_Financial_Dyna[[#This Row],[Net Income]]</f>
        <v>1.1313505958404007</v>
      </c>
      <c r="N210" t="str">
        <f>IF(Global_Household_Financial_Dyna[[#This Row],[Monthly_Savings]]&lt;0,"High Risk", IF(Global_Household_Financial_Dyna[[#This Row],[Savings Rate%]]&lt;0.1, "Medium", "Safe"))</f>
        <v>High Risk</v>
      </c>
      <c r="O210">
        <f>Global_Household_Financial_Dyna[[#This Row],[Total_Household_Income]]/Global_Household_Financial_Dyna[[#This Row],[Family_Size]]</f>
        <v>880.57</v>
      </c>
      <c r="P210" s="2">
        <f t="shared" si="6"/>
        <v>0.32336204947805613</v>
      </c>
      <c r="Q210" s="2">
        <f t="shared" si="7"/>
        <v>-0.45471264531845679</v>
      </c>
      <c r="R210" s="2" t="str">
        <f>IF(Global_Household_Financial_Dyna[[#This Row],[Vs country_Average]]&lt;-0.2, "Underperformer", IF(Global_Household_Financial_Dyna[[#This Row],[Vs country_Average]]&gt;0.2, "Outperformer", "Normal"))</f>
        <v>Underperformer</v>
      </c>
      <c r="S2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-205.45749999999998</v>
      </c>
      <c r="T2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-50.044999999999959</v>
      </c>
      <c r="U2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105.36749999999995</v>
      </c>
      <c r="V2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260.78000000000009</v>
      </c>
    </row>
    <row r="211" spans="1:22" x14ac:dyDescent="0.3">
      <c r="A211">
        <v>210</v>
      </c>
      <c r="B211" t="s">
        <v>18</v>
      </c>
      <c r="C211" t="s">
        <v>20</v>
      </c>
      <c r="D211">
        <v>5</v>
      </c>
      <c r="E211">
        <v>3</v>
      </c>
      <c r="F211">
        <v>4810.95</v>
      </c>
      <c r="G211">
        <v>9597.39</v>
      </c>
      <c r="H211">
        <v>2591.29</v>
      </c>
      <c r="I211">
        <v>3940.81</v>
      </c>
      <c r="J211">
        <v>3065.29</v>
      </c>
      <c r="K211">
        <f>Global_Household_Financial_Dyna[[#This Row],[Total_Household_Income]]-Global_Household_Financial_Dyna[[#This Row],[Estimated_Taxes]]</f>
        <v>7006.0999999999995</v>
      </c>
      <c r="L211" s="1">
        <f>Global_Household_Financial_Dyna[[#This Row],[Monthly_Savings]]/Global_Household_Financial_Dyna[[#This Row],[Net Income]]</f>
        <v>0.43751730634732594</v>
      </c>
      <c r="M211" s="2">
        <f>Global_Household_Financial_Dyna[[#This Row],[Monthly_Expenses]]/Global_Household_Financial_Dyna[[#This Row],[Net Income]]</f>
        <v>0.56248269365267412</v>
      </c>
      <c r="N211" t="str">
        <f>IF(Global_Household_Financial_Dyna[[#This Row],[Monthly_Savings]]&lt;0,"High Risk", IF(Global_Household_Financial_Dyna[[#This Row],[Savings Rate%]]&lt;0.1, "Medium", "Safe"))</f>
        <v>Safe</v>
      </c>
      <c r="O211">
        <f>Global_Household_Financial_Dyna[[#This Row],[Total_Household_Income]]/Global_Household_Financial_Dyna[[#This Row],[Family_Size]]</f>
        <v>1919.4779999999998</v>
      </c>
      <c r="P211" s="2">
        <f t="shared" si="6"/>
        <v>0.32336204947805613</v>
      </c>
      <c r="Q211" s="2">
        <f t="shared" si="7"/>
        <v>0.11415525686926981</v>
      </c>
      <c r="R211" s="2" t="str">
        <f>IF(Global_Household_Financial_Dyna[[#This Row],[Vs country_Average]]&lt;-0.2, "Underperformer", IF(Global_Household_Financial_Dyna[[#This Row],[Vs country_Average]]&gt;0.2, "Outperformer", "Normal"))</f>
        <v>Normal</v>
      </c>
      <c r="S2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3065.29</v>
      </c>
      <c r="T2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3065.29</v>
      </c>
      <c r="U2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3065.29</v>
      </c>
      <c r="V2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3065.29</v>
      </c>
    </row>
    <row r="212" spans="1:22" x14ac:dyDescent="0.3">
      <c r="A212">
        <v>211</v>
      </c>
      <c r="B212" t="s">
        <v>16</v>
      </c>
      <c r="C212" t="s">
        <v>21</v>
      </c>
      <c r="D212">
        <v>3</v>
      </c>
      <c r="E212">
        <v>3</v>
      </c>
      <c r="F212">
        <v>3330.04</v>
      </c>
      <c r="G212">
        <v>7013.9</v>
      </c>
      <c r="H212">
        <v>2454.87</v>
      </c>
      <c r="I212">
        <v>2998.73</v>
      </c>
      <c r="J212">
        <v>1560.31</v>
      </c>
      <c r="K212">
        <f>Global_Household_Financial_Dyna[[#This Row],[Total_Household_Income]]-Global_Household_Financial_Dyna[[#This Row],[Estimated_Taxes]]</f>
        <v>4559.03</v>
      </c>
      <c r="L212" s="1">
        <f>Global_Household_Financial_Dyna[[#This Row],[Monthly_Savings]]/Global_Household_Financial_Dyna[[#This Row],[Net Income]]</f>
        <v>0.34224604795318303</v>
      </c>
      <c r="M212" s="2">
        <f>Global_Household_Financial_Dyna[[#This Row],[Monthly_Expenses]]/Global_Household_Financial_Dyna[[#This Row],[Net Income]]</f>
        <v>0.65775614549586214</v>
      </c>
      <c r="N212" t="str">
        <f>IF(Global_Household_Financial_Dyna[[#This Row],[Monthly_Savings]]&lt;0,"High Risk", IF(Global_Household_Financial_Dyna[[#This Row],[Savings Rate%]]&lt;0.1, "Medium", "Safe"))</f>
        <v>Safe</v>
      </c>
      <c r="O212">
        <f>Global_Household_Financial_Dyna[[#This Row],[Total_Household_Income]]/Global_Household_Financial_Dyna[[#This Row],[Family_Size]]</f>
        <v>2337.9666666666667</v>
      </c>
      <c r="P212" s="2">
        <f t="shared" si="6"/>
        <v>0.15879799892000862</v>
      </c>
      <c r="Q212" s="2">
        <f t="shared" si="7"/>
        <v>0.18344804903317441</v>
      </c>
      <c r="R212" s="2" t="str">
        <f>IF(Global_Household_Financial_Dyna[[#This Row],[Vs country_Average]]&lt;-0.2, "Underperformer", IF(Global_Household_Financial_Dyna[[#This Row],[Vs country_Average]]&gt;0.2, "Outperformer", "Normal"))</f>
        <v>Normal</v>
      </c>
      <c r="S2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1560.31</v>
      </c>
      <c r="T2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1560.31</v>
      </c>
      <c r="U2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1560.31</v>
      </c>
      <c r="V2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1560.31</v>
      </c>
    </row>
    <row r="213" spans="1:22" x14ac:dyDescent="0.3">
      <c r="A213">
        <v>212</v>
      </c>
      <c r="B213" t="s">
        <v>16</v>
      </c>
      <c r="C213" t="s">
        <v>17</v>
      </c>
      <c r="D213">
        <v>1</v>
      </c>
      <c r="E213">
        <v>1</v>
      </c>
      <c r="F213">
        <v>4781.75</v>
      </c>
      <c r="G213">
        <v>4781.75</v>
      </c>
      <c r="H213">
        <v>1673.61</v>
      </c>
      <c r="I213">
        <v>1427.08</v>
      </c>
      <c r="J213">
        <v>1681.06</v>
      </c>
      <c r="K213">
        <f>Global_Household_Financial_Dyna[[#This Row],[Total_Household_Income]]-Global_Household_Financial_Dyna[[#This Row],[Estimated_Taxes]]</f>
        <v>3108.1400000000003</v>
      </c>
      <c r="L213" s="1">
        <f>Global_Household_Financial_Dyna[[#This Row],[Monthly_Savings]]/Global_Household_Financial_Dyna[[#This Row],[Net Income]]</f>
        <v>0.54085723294317489</v>
      </c>
      <c r="M213" s="2">
        <f>Global_Household_Financial_Dyna[[#This Row],[Monthly_Expenses]]/Global_Household_Financial_Dyna[[#This Row],[Net Income]]</f>
        <v>0.45914276705682489</v>
      </c>
      <c r="N213" t="str">
        <f>IF(Global_Household_Financial_Dyna[[#This Row],[Monthly_Savings]]&lt;0,"High Risk", IF(Global_Household_Financial_Dyna[[#This Row],[Savings Rate%]]&lt;0.1, "Medium", "Safe"))</f>
        <v>Safe</v>
      </c>
      <c r="O213">
        <f>Global_Household_Financial_Dyna[[#This Row],[Total_Household_Income]]/Global_Household_Financial_Dyna[[#This Row],[Family_Size]]</f>
        <v>4781.75</v>
      </c>
      <c r="P213" s="2">
        <f t="shared" si="6"/>
        <v>0.15879799892000862</v>
      </c>
      <c r="Q213" s="2">
        <f t="shared" si="7"/>
        <v>0.38205923402316627</v>
      </c>
      <c r="R213" s="2" t="str">
        <f>IF(Global_Household_Financial_Dyna[[#This Row],[Vs country_Average]]&lt;-0.2, "Underperformer", IF(Global_Household_Financial_Dyna[[#This Row],[Vs country_Average]]&gt;0.2, "Outperformer", "Normal"))</f>
        <v>Outperformer</v>
      </c>
      <c r="S2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1681.06</v>
      </c>
      <c r="T2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1681.06</v>
      </c>
      <c r="U2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1681.06</v>
      </c>
      <c r="V2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1681.06</v>
      </c>
    </row>
    <row r="214" spans="1:22" x14ac:dyDescent="0.3">
      <c r="A214">
        <v>213</v>
      </c>
      <c r="B214" t="s">
        <v>16</v>
      </c>
      <c r="C214" t="s">
        <v>17</v>
      </c>
      <c r="D214">
        <v>5</v>
      </c>
      <c r="E214">
        <v>1</v>
      </c>
      <c r="F214">
        <v>3356.43</v>
      </c>
      <c r="G214">
        <v>3356.43</v>
      </c>
      <c r="H214">
        <v>1174.75</v>
      </c>
      <c r="I214">
        <v>3185.25</v>
      </c>
      <c r="J214">
        <v>-1003.57</v>
      </c>
      <c r="K214">
        <f>Global_Household_Financial_Dyna[[#This Row],[Total_Household_Income]]-Global_Household_Financial_Dyna[[#This Row],[Estimated_Taxes]]</f>
        <v>2181.6799999999998</v>
      </c>
      <c r="L214" s="1">
        <f>Global_Household_Financial_Dyna[[#This Row],[Monthly_Savings]]/Global_Household_Financial_Dyna[[#This Row],[Net Income]]</f>
        <v>-0.45999871658538377</v>
      </c>
      <c r="M214" s="2">
        <f>Global_Household_Financial_Dyna[[#This Row],[Monthly_Expenses]]/Global_Household_Financial_Dyna[[#This Row],[Net Income]]</f>
        <v>1.4599987165853838</v>
      </c>
      <c r="N214" t="str">
        <f>IF(Global_Household_Financial_Dyna[[#This Row],[Monthly_Savings]]&lt;0,"High Risk", IF(Global_Household_Financial_Dyna[[#This Row],[Savings Rate%]]&lt;0.1, "Medium", "Safe"))</f>
        <v>High Risk</v>
      </c>
      <c r="O214">
        <f>Global_Household_Financial_Dyna[[#This Row],[Total_Household_Income]]/Global_Household_Financial_Dyna[[#This Row],[Family_Size]]</f>
        <v>671.28599999999994</v>
      </c>
      <c r="P214" s="2">
        <f t="shared" si="6"/>
        <v>0.15879799892000862</v>
      </c>
      <c r="Q214" s="2">
        <f t="shared" si="7"/>
        <v>-0.61879671550539239</v>
      </c>
      <c r="R214" s="2" t="str">
        <f>IF(Global_Household_Financial_Dyna[[#This Row],[Vs country_Average]]&lt;-0.2, "Underperformer", IF(Global_Household_Financial_Dyna[[#This Row],[Vs country_Average]]&gt;0.2, "Outperformer", "Normal"))</f>
        <v>Underperformer</v>
      </c>
      <c r="S2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-844.3075</v>
      </c>
      <c r="T2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-685.04500000000007</v>
      </c>
      <c r="U2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-525.78250000000003</v>
      </c>
      <c r="V2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-366.52</v>
      </c>
    </row>
    <row r="215" spans="1:22" x14ac:dyDescent="0.3">
      <c r="A215">
        <v>214</v>
      </c>
      <c r="B215" t="s">
        <v>18</v>
      </c>
      <c r="C215" t="s">
        <v>19</v>
      </c>
      <c r="D215">
        <v>7</v>
      </c>
      <c r="E215">
        <v>3</v>
      </c>
      <c r="F215">
        <v>2512.34</v>
      </c>
      <c r="G215">
        <v>5619.98</v>
      </c>
      <c r="H215">
        <v>1236.3900000000001</v>
      </c>
      <c r="I215">
        <v>5275.08</v>
      </c>
      <c r="J215">
        <v>-891.5</v>
      </c>
      <c r="K215">
        <f>Global_Household_Financial_Dyna[[#This Row],[Total_Household_Income]]-Global_Household_Financial_Dyna[[#This Row],[Estimated_Taxes]]</f>
        <v>4383.5899999999992</v>
      </c>
      <c r="L215" s="1">
        <f>Global_Household_Financial_Dyna[[#This Row],[Monthly_Savings]]/Global_Household_Financial_Dyna[[#This Row],[Net Income]]</f>
        <v>-0.20337212193658627</v>
      </c>
      <c r="M215" s="2">
        <f>Global_Household_Financial_Dyna[[#This Row],[Monthly_Expenses]]/Global_Household_Financial_Dyna[[#This Row],[Net Income]]</f>
        <v>1.2033698407013431</v>
      </c>
      <c r="N215" t="str">
        <f>IF(Global_Household_Financial_Dyna[[#This Row],[Monthly_Savings]]&lt;0,"High Risk", IF(Global_Household_Financial_Dyna[[#This Row],[Savings Rate%]]&lt;0.1, "Medium", "Safe"))</f>
        <v>High Risk</v>
      </c>
      <c r="O215">
        <f>Global_Household_Financial_Dyna[[#This Row],[Total_Household_Income]]/Global_Household_Financial_Dyna[[#This Row],[Family_Size]]</f>
        <v>802.85428571428565</v>
      </c>
      <c r="P215" s="2">
        <f t="shared" si="6"/>
        <v>0.32336204947805613</v>
      </c>
      <c r="Q215" s="2">
        <f t="shared" si="7"/>
        <v>-0.5267341714146424</v>
      </c>
      <c r="R215" s="2" t="str">
        <f>IF(Global_Household_Financial_Dyna[[#This Row],[Vs country_Average]]&lt;-0.2, "Underperformer", IF(Global_Household_Financial_Dyna[[#This Row],[Vs country_Average]]&gt;0.2, "Outperformer", "Normal"))</f>
        <v>Underperformer</v>
      </c>
      <c r="S2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-627.74599999999998</v>
      </c>
      <c r="T2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-363.99199999999996</v>
      </c>
      <c r="U2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-100.23800000000006</v>
      </c>
      <c r="V2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163.51600000000008</v>
      </c>
    </row>
    <row r="216" spans="1:22" x14ac:dyDescent="0.3">
      <c r="A216">
        <v>215</v>
      </c>
      <c r="B216" t="s">
        <v>14</v>
      </c>
      <c r="C216" t="s">
        <v>15</v>
      </c>
      <c r="D216">
        <v>5</v>
      </c>
      <c r="E216">
        <v>1</v>
      </c>
      <c r="F216">
        <v>1557.2</v>
      </c>
      <c r="G216">
        <v>1557.2</v>
      </c>
      <c r="H216">
        <v>233.58</v>
      </c>
      <c r="I216">
        <v>1359.28</v>
      </c>
      <c r="J216">
        <v>-35.67</v>
      </c>
      <c r="K216">
        <f>Global_Household_Financial_Dyna[[#This Row],[Total_Household_Income]]-Global_Household_Financial_Dyna[[#This Row],[Estimated_Taxes]]</f>
        <v>1323.6200000000001</v>
      </c>
      <c r="L216" s="1">
        <f>Global_Household_Financial_Dyna[[#This Row],[Monthly_Savings]]/Global_Household_Financial_Dyna[[#This Row],[Net Income]]</f>
        <v>-2.6948822169504841E-2</v>
      </c>
      <c r="M216" s="2">
        <f>Global_Household_Financial_Dyna[[#This Row],[Monthly_Expenses]]/Global_Household_Financial_Dyna[[#This Row],[Net Income]]</f>
        <v>1.0269412671310496</v>
      </c>
      <c r="N216" t="str">
        <f>IF(Global_Household_Financial_Dyna[[#This Row],[Monthly_Savings]]&lt;0,"High Risk", IF(Global_Household_Financial_Dyna[[#This Row],[Savings Rate%]]&lt;0.1, "Medium", "Safe"))</f>
        <v>High Risk</v>
      </c>
      <c r="O216">
        <f>Global_Household_Financial_Dyna[[#This Row],[Total_Household_Income]]/Global_Household_Financial_Dyna[[#This Row],[Family_Size]]</f>
        <v>311.44</v>
      </c>
      <c r="P216" s="2">
        <f t="shared" si="6"/>
        <v>0.39788995363055785</v>
      </c>
      <c r="Q216" s="2">
        <f t="shared" si="7"/>
        <v>-0.42483877580006268</v>
      </c>
      <c r="R216" s="2" t="str">
        <f>IF(Global_Household_Financial_Dyna[[#This Row],[Vs country_Average]]&lt;-0.2, "Underperformer", IF(Global_Household_Financial_Dyna[[#This Row],[Vs country_Average]]&gt;0.2, "Outperformer", "Normal"))</f>
        <v>Underperformer</v>
      </c>
      <c r="S2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32.293999999999997</v>
      </c>
      <c r="T2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100.258</v>
      </c>
      <c r="U2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168.22199999999998</v>
      </c>
      <c r="V2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236.18599999999998</v>
      </c>
    </row>
    <row r="217" spans="1:22" x14ac:dyDescent="0.3">
      <c r="A217">
        <v>216</v>
      </c>
      <c r="B217" t="s">
        <v>18</v>
      </c>
      <c r="C217" t="s">
        <v>19</v>
      </c>
      <c r="D217">
        <v>8</v>
      </c>
      <c r="E217">
        <v>3</v>
      </c>
      <c r="F217">
        <v>6579.65</v>
      </c>
      <c r="G217">
        <v>13309.1</v>
      </c>
      <c r="H217">
        <v>3593.46</v>
      </c>
      <c r="I217">
        <v>5724.38</v>
      </c>
      <c r="J217">
        <v>3991.26</v>
      </c>
      <c r="K217">
        <f>Global_Household_Financial_Dyna[[#This Row],[Total_Household_Income]]-Global_Household_Financial_Dyna[[#This Row],[Estimated_Taxes]]</f>
        <v>9715.64</v>
      </c>
      <c r="L217" s="1">
        <f>Global_Household_Financial_Dyna[[#This Row],[Monthly_Savings]]/Global_Household_Financial_Dyna[[#This Row],[Net Income]]</f>
        <v>0.41080772856960535</v>
      </c>
      <c r="M217" s="2">
        <f>Global_Household_Financial_Dyna[[#This Row],[Monthly_Expenses]]/Global_Household_Financial_Dyna[[#This Row],[Net Income]]</f>
        <v>0.58919227143039477</v>
      </c>
      <c r="N217" t="str">
        <f>IF(Global_Household_Financial_Dyna[[#This Row],[Monthly_Savings]]&lt;0,"High Risk", IF(Global_Household_Financial_Dyna[[#This Row],[Savings Rate%]]&lt;0.1, "Medium", "Safe"))</f>
        <v>Safe</v>
      </c>
      <c r="O217">
        <f>Global_Household_Financial_Dyna[[#This Row],[Total_Household_Income]]/Global_Household_Financial_Dyna[[#This Row],[Family_Size]]</f>
        <v>1663.6375</v>
      </c>
      <c r="P217" s="2">
        <f t="shared" si="6"/>
        <v>0.32336204947805613</v>
      </c>
      <c r="Q217" s="2">
        <f t="shared" si="7"/>
        <v>8.7445679091549211E-2</v>
      </c>
      <c r="R217" s="2" t="str">
        <f>IF(Global_Household_Financial_Dyna[[#This Row],[Vs country_Average]]&lt;-0.2, "Underperformer", IF(Global_Household_Financial_Dyna[[#This Row],[Vs country_Average]]&gt;0.2, "Outperformer", "Normal"))</f>
        <v>Normal</v>
      </c>
      <c r="S2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3991.26</v>
      </c>
      <c r="T2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3991.26</v>
      </c>
      <c r="U2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3991.26</v>
      </c>
      <c r="V2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3991.26</v>
      </c>
    </row>
    <row r="218" spans="1:22" x14ac:dyDescent="0.3">
      <c r="A218">
        <v>217</v>
      </c>
      <c r="B218" t="s">
        <v>10</v>
      </c>
      <c r="C218" t="s">
        <v>22</v>
      </c>
      <c r="D218">
        <v>6</v>
      </c>
      <c r="E218">
        <v>2</v>
      </c>
      <c r="F218">
        <v>1010.58</v>
      </c>
      <c r="G218">
        <v>1696.6</v>
      </c>
      <c r="H218">
        <v>169.66</v>
      </c>
      <c r="I218">
        <v>875.85</v>
      </c>
      <c r="J218">
        <v>651.09</v>
      </c>
      <c r="K218">
        <f>Global_Household_Financial_Dyna[[#This Row],[Total_Household_Income]]-Global_Household_Financial_Dyna[[#This Row],[Estimated_Taxes]]</f>
        <v>1526.9399999999998</v>
      </c>
      <c r="L218" s="1">
        <f>Global_Household_Financial_Dyna[[#This Row],[Monthly_Savings]]/Global_Household_Financial_Dyna[[#This Row],[Net Income]]</f>
        <v>0.42640182325435189</v>
      </c>
      <c r="M218" s="2">
        <f>Global_Household_Financial_Dyna[[#This Row],[Monthly_Expenses]]/Global_Household_Financial_Dyna[[#This Row],[Net Income]]</f>
        <v>0.57359817674564828</v>
      </c>
      <c r="N218" t="str">
        <f>IF(Global_Household_Financial_Dyna[[#This Row],[Monthly_Savings]]&lt;0,"High Risk", IF(Global_Household_Financial_Dyna[[#This Row],[Savings Rate%]]&lt;0.1, "Medium", "Safe"))</f>
        <v>Safe</v>
      </c>
      <c r="O218">
        <f>Global_Household_Financial_Dyna[[#This Row],[Total_Household_Income]]/Global_Household_Financial_Dyna[[#This Row],[Family_Size]]</f>
        <v>282.76666666666665</v>
      </c>
      <c r="P218" s="2">
        <f t="shared" si="6"/>
        <v>0.42077341556833553</v>
      </c>
      <c r="Q218" s="2">
        <f t="shared" si="7"/>
        <v>5.6284076860163568E-3</v>
      </c>
      <c r="R218" s="2" t="str">
        <f>IF(Global_Household_Financial_Dyna[[#This Row],[Vs country_Average]]&lt;-0.2, "Underperformer", IF(Global_Household_Financial_Dyna[[#This Row],[Vs country_Average]]&gt;0.2, "Outperformer", "Normal"))</f>
        <v>Normal</v>
      </c>
      <c r="S2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651.09</v>
      </c>
      <c r="T2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651.09</v>
      </c>
      <c r="U2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651.09</v>
      </c>
      <c r="V2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651.09</v>
      </c>
    </row>
    <row r="219" spans="1:22" x14ac:dyDescent="0.3">
      <c r="A219">
        <v>218</v>
      </c>
      <c r="B219" t="s">
        <v>14</v>
      </c>
      <c r="C219" t="s">
        <v>15</v>
      </c>
      <c r="D219">
        <v>2</v>
      </c>
      <c r="E219">
        <v>1</v>
      </c>
      <c r="F219">
        <v>1059.73</v>
      </c>
      <c r="G219">
        <v>1059.73</v>
      </c>
      <c r="H219">
        <v>158.96</v>
      </c>
      <c r="I219">
        <v>863.72</v>
      </c>
      <c r="J219">
        <v>37.04</v>
      </c>
      <c r="K219">
        <f>Global_Household_Financial_Dyna[[#This Row],[Total_Household_Income]]-Global_Household_Financial_Dyna[[#This Row],[Estimated_Taxes]]</f>
        <v>900.77</v>
      </c>
      <c r="L219" s="1">
        <f>Global_Household_Financial_Dyna[[#This Row],[Monthly_Savings]]/Global_Household_Financial_Dyna[[#This Row],[Net Income]]</f>
        <v>4.1120374790457055E-2</v>
      </c>
      <c r="M219" s="2">
        <f>Global_Household_Financial_Dyna[[#This Row],[Monthly_Expenses]]/Global_Household_Financial_Dyna[[#This Row],[Net Income]]</f>
        <v>0.95886852359647867</v>
      </c>
      <c r="N219" t="str">
        <f>IF(Global_Household_Financial_Dyna[[#This Row],[Monthly_Savings]]&lt;0,"High Risk", IF(Global_Household_Financial_Dyna[[#This Row],[Savings Rate%]]&lt;0.1, "Medium", "Safe"))</f>
        <v>Medium</v>
      </c>
      <c r="O219">
        <f>Global_Household_Financial_Dyna[[#This Row],[Total_Household_Income]]/Global_Household_Financial_Dyna[[#This Row],[Family_Size]]</f>
        <v>529.86500000000001</v>
      </c>
      <c r="P219" s="2">
        <f t="shared" si="6"/>
        <v>0.39788995363055785</v>
      </c>
      <c r="Q219" s="2">
        <f t="shared" si="7"/>
        <v>-0.3567695788401008</v>
      </c>
      <c r="R219" s="2" t="str">
        <f>IF(Global_Household_Financial_Dyna[[#This Row],[Vs country_Average]]&lt;-0.2, "Underperformer", IF(Global_Household_Financial_Dyna[[#This Row],[Vs country_Average]]&gt;0.2, "Outperformer", "Normal"))</f>
        <v>Underperformer</v>
      </c>
      <c r="S2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37.04</v>
      </c>
      <c r="T2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37.04</v>
      </c>
      <c r="U2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37.04</v>
      </c>
      <c r="V2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37.04</v>
      </c>
    </row>
    <row r="220" spans="1:22" x14ac:dyDescent="0.3">
      <c r="A220">
        <v>219</v>
      </c>
      <c r="B220" t="s">
        <v>16</v>
      </c>
      <c r="C220" t="s">
        <v>21</v>
      </c>
      <c r="D220">
        <v>8</v>
      </c>
      <c r="E220">
        <v>3</v>
      </c>
      <c r="F220">
        <v>3444.2</v>
      </c>
      <c r="G220">
        <v>8394.86</v>
      </c>
      <c r="H220">
        <v>3357.94</v>
      </c>
      <c r="I220">
        <v>4664.4399999999996</v>
      </c>
      <c r="J220">
        <v>372.48</v>
      </c>
      <c r="K220">
        <f>Global_Household_Financial_Dyna[[#This Row],[Total_Household_Income]]-Global_Household_Financial_Dyna[[#This Row],[Estimated_Taxes]]</f>
        <v>5036.92</v>
      </c>
      <c r="L220" s="1">
        <f>Global_Household_Financial_Dyna[[#This Row],[Monthly_Savings]]/Global_Household_Financial_Dyna[[#This Row],[Net Income]]</f>
        <v>7.394995354303821E-2</v>
      </c>
      <c r="M220" s="2">
        <f>Global_Household_Financial_Dyna[[#This Row],[Monthly_Expenses]]/Global_Household_Financial_Dyna[[#This Row],[Net Income]]</f>
        <v>0.92605004645696165</v>
      </c>
      <c r="N220" t="str">
        <f>IF(Global_Household_Financial_Dyna[[#This Row],[Monthly_Savings]]&lt;0,"High Risk", IF(Global_Household_Financial_Dyna[[#This Row],[Savings Rate%]]&lt;0.1, "Medium", "Safe"))</f>
        <v>Medium</v>
      </c>
      <c r="O220">
        <f>Global_Household_Financial_Dyna[[#This Row],[Total_Household_Income]]/Global_Household_Financial_Dyna[[#This Row],[Family_Size]]</f>
        <v>1049.3575000000001</v>
      </c>
      <c r="P220" s="2">
        <f t="shared" si="6"/>
        <v>0.15879799892000862</v>
      </c>
      <c r="Q220" s="2">
        <f t="shared" si="7"/>
        <v>-8.484804537697041E-2</v>
      </c>
      <c r="R220" s="2" t="str">
        <f>IF(Global_Household_Financial_Dyna[[#This Row],[Vs country_Average]]&lt;-0.2, "Underperformer", IF(Global_Household_Financial_Dyna[[#This Row],[Vs country_Average]]&gt;0.2, "Outperformer", "Normal"))</f>
        <v>Normal</v>
      </c>
      <c r="S2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372.48</v>
      </c>
      <c r="T2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372.48</v>
      </c>
      <c r="U2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372.48</v>
      </c>
      <c r="V2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372.48</v>
      </c>
    </row>
    <row r="221" spans="1:22" x14ac:dyDescent="0.3">
      <c r="A221">
        <v>220</v>
      </c>
      <c r="B221" t="s">
        <v>14</v>
      </c>
      <c r="C221" t="s">
        <v>15</v>
      </c>
      <c r="D221">
        <v>3</v>
      </c>
      <c r="E221">
        <v>3</v>
      </c>
      <c r="F221">
        <v>2492.4299999999998</v>
      </c>
      <c r="G221">
        <v>5050.24</v>
      </c>
      <c r="H221">
        <v>757.54</v>
      </c>
      <c r="I221">
        <v>864.68</v>
      </c>
      <c r="J221">
        <v>3428.02</v>
      </c>
      <c r="K221">
        <f>Global_Household_Financial_Dyna[[#This Row],[Total_Household_Income]]-Global_Household_Financial_Dyna[[#This Row],[Estimated_Taxes]]</f>
        <v>4292.7</v>
      </c>
      <c r="L221" s="1">
        <f>Global_Household_Financial_Dyna[[#This Row],[Monthly_Savings]]/Global_Household_Financial_Dyna[[#This Row],[Net Income]]</f>
        <v>0.79856966477974234</v>
      </c>
      <c r="M221" s="2">
        <f>Global_Household_Financial_Dyna[[#This Row],[Monthly_Expenses]]/Global_Household_Financial_Dyna[[#This Row],[Net Income]]</f>
        <v>0.20143033522025763</v>
      </c>
      <c r="N221" t="str">
        <f>IF(Global_Household_Financial_Dyna[[#This Row],[Monthly_Savings]]&lt;0,"High Risk", IF(Global_Household_Financial_Dyna[[#This Row],[Savings Rate%]]&lt;0.1, "Medium", "Safe"))</f>
        <v>Safe</v>
      </c>
      <c r="O221">
        <f>Global_Household_Financial_Dyna[[#This Row],[Total_Household_Income]]/Global_Household_Financial_Dyna[[#This Row],[Family_Size]]</f>
        <v>1683.4133333333332</v>
      </c>
      <c r="P221" s="2">
        <f t="shared" si="6"/>
        <v>0.39788995363055785</v>
      </c>
      <c r="Q221" s="2">
        <f t="shared" si="7"/>
        <v>0.40067971114918449</v>
      </c>
      <c r="R221" s="2" t="str">
        <f>IF(Global_Household_Financial_Dyna[[#This Row],[Vs country_Average]]&lt;-0.2, "Underperformer", IF(Global_Household_Financial_Dyna[[#This Row],[Vs country_Average]]&gt;0.2, "Outperformer", "Normal"))</f>
        <v>Outperformer</v>
      </c>
      <c r="S2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3428.02</v>
      </c>
      <c r="T2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3428.02</v>
      </c>
      <c r="U2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3428.02</v>
      </c>
      <c r="V2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3428.02</v>
      </c>
    </row>
    <row r="222" spans="1:22" x14ac:dyDescent="0.3">
      <c r="A222">
        <v>221</v>
      </c>
      <c r="B222" t="s">
        <v>16</v>
      </c>
      <c r="C222" t="s">
        <v>17</v>
      </c>
      <c r="D222">
        <v>1</v>
      </c>
      <c r="E222">
        <v>1</v>
      </c>
      <c r="F222">
        <v>4086.37</v>
      </c>
      <c r="G222">
        <v>4086.37</v>
      </c>
      <c r="H222">
        <v>1430.23</v>
      </c>
      <c r="I222">
        <v>1826.52</v>
      </c>
      <c r="J222">
        <v>829.62</v>
      </c>
      <c r="K222">
        <f>Global_Household_Financial_Dyna[[#This Row],[Total_Household_Income]]-Global_Household_Financial_Dyna[[#This Row],[Estimated_Taxes]]</f>
        <v>2656.14</v>
      </c>
      <c r="L222" s="1">
        <f>Global_Household_Financial_Dyna[[#This Row],[Monthly_Savings]]/Global_Household_Financial_Dyna[[#This Row],[Net Income]]</f>
        <v>0.31234046398156723</v>
      </c>
      <c r="M222" s="2">
        <f>Global_Household_Financial_Dyna[[#This Row],[Monthly_Expenses]]/Global_Household_Financial_Dyna[[#This Row],[Net Income]]</f>
        <v>0.68765953601843277</v>
      </c>
      <c r="N222" t="str">
        <f>IF(Global_Household_Financial_Dyna[[#This Row],[Monthly_Savings]]&lt;0,"High Risk", IF(Global_Household_Financial_Dyna[[#This Row],[Savings Rate%]]&lt;0.1, "Medium", "Safe"))</f>
        <v>Safe</v>
      </c>
      <c r="O222">
        <f>Global_Household_Financial_Dyna[[#This Row],[Total_Household_Income]]/Global_Household_Financial_Dyna[[#This Row],[Family_Size]]</f>
        <v>4086.37</v>
      </c>
      <c r="P222" s="2">
        <f t="shared" si="6"/>
        <v>0.15879799892000862</v>
      </c>
      <c r="Q222" s="2">
        <f t="shared" si="7"/>
        <v>0.15354246506155861</v>
      </c>
      <c r="R222" s="2" t="str">
        <f>IF(Global_Household_Financial_Dyna[[#This Row],[Vs country_Average]]&lt;-0.2, "Underperformer", IF(Global_Household_Financial_Dyna[[#This Row],[Vs country_Average]]&gt;0.2, "Outperformer", "Normal"))</f>
        <v>Normal</v>
      </c>
      <c r="S2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829.62</v>
      </c>
      <c r="T2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829.62</v>
      </c>
      <c r="U2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829.62</v>
      </c>
      <c r="V2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829.62</v>
      </c>
    </row>
    <row r="223" spans="1:22" x14ac:dyDescent="0.3">
      <c r="A223">
        <v>222</v>
      </c>
      <c r="B223" t="s">
        <v>16</v>
      </c>
      <c r="C223" t="s">
        <v>21</v>
      </c>
      <c r="D223">
        <v>8</v>
      </c>
      <c r="E223">
        <v>3</v>
      </c>
      <c r="F223">
        <v>5641.02</v>
      </c>
      <c r="G223">
        <v>11203.95</v>
      </c>
      <c r="H223">
        <v>4481.58</v>
      </c>
      <c r="I223">
        <v>4895.0600000000004</v>
      </c>
      <c r="J223">
        <v>1827.31</v>
      </c>
      <c r="K223">
        <f>Global_Household_Financial_Dyna[[#This Row],[Total_Household_Income]]-Global_Household_Financial_Dyna[[#This Row],[Estimated_Taxes]]</f>
        <v>6722.3700000000008</v>
      </c>
      <c r="L223" s="1">
        <f>Global_Household_Financial_Dyna[[#This Row],[Monthly_Savings]]/Global_Household_Financial_Dyna[[#This Row],[Net Income]]</f>
        <v>0.27182526400659285</v>
      </c>
      <c r="M223" s="2">
        <f>Global_Household_Financial_Dyna[[#This Row],[Monthly_Expenses]]/Global_Household_Financial_Dyna[[#This Row],[Net Income]]</f>
        <v>0.7281747359934071</v>
      </c>
      <c r="N223" t="str">
        <f>IF(Global_Household_Financial_Dyna[[#This Row],[Monthly_Savings]]&lt;0,"High Risk", IF(Global_Household_Financial_Dyna[[#This Row],[Savings Rate%]]&lt;0.1, "Medium", "Safe"))</f>
        <v>Safe</v>
      </c>
      <c r="O223">
        <f>Global_Household_Financial_Dyna[[#This Row],[Total_Household_Income]]/Global_Household_Financial_Dyna[[#This Row],[Family_Size]]</f>
        <v>1400.4937500000001</v>
      </c>
      <c r="P223" s="2">
        <f t="shared" si="6"/>
        <v>0.15879799892000862</v>
      </c>
      <c r="Q223" s="2">
        <f t="shared" si="7"/>
        <v>0.11302726508658423</v>
      </c>
      <c r="R223" s="2" t="str">
        <f>IF(Global_Household_Financial_Dyna[[#This Row],[Vs country_Average]]&lt;-0.2, "Underperformer", IF(Global_Household_Financial_Dyna[[#This Row],[Vs country_Average]]&gt;0.2, "Outperformer", "Normal"))</f>
        <v>Normal</v>
      </c>
      <c r="S2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1827.31</v>
      </c>
      <c r="T2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1827.31</v>
      </c>
      <c r="U2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1827.31</v>
      </c>
      <c r="V2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1827.31</v>
      </c>
    </row>
    <row r="224" spans="1:22" x14ac:dyDescent="0.3">
      <c r="A224">
        <v>223</v>
      </c>
      <c r="B224" t="s">
        <v>18</v>
      </c>
      <c r="C224" t="s">
        <v>19</v>
      </c>
      <c r="D224">
        <v>2</v>
      </c>
      <c r="E224">
        <v>2</v>
      </c>
      <c r="F224">
        <v>5159.7700000000004</v>
      </c>
      <c r="G224">
        <v>7396.99</v>
      </c>
      <c r="H224">
        <v>1627.34</v>
      </c>
      <c r="I224">
        <v>2302.65</v>
      </c>
      <c r="J224">
        <v>3467</v>
      </c>
      <c r="K224">
        <f>Global_Household_Financial_Dyna[[#This Row],[Total_Household_Income]]-Global_Household_Financial_Dyna[[#This Row],[Estimated_Taxes]]</f>
        <v>5769.65</v>
      </c>
      <c r="L224" s="1">
        <f>Global_Household_Financial_Dyna[[#This Row],[Monthly_Savings]]/Global_Household_Financial_Dyna[[#This Row],[Net Income]]</f>
        <v>0.60090300104859051</v>
      </c>
      <c r="M224" s="2">
        <f>Global_Household_Financial_Dyna[[#This Row],[Monthly_Expenses]]/Global_Household_Financial_Dyna[[#This Row],[Net Income]]</f>
        <v>0.3990969989514096</v>
      </c>
      <c r="N224" t="str">
        <f>IF(Global_Household_Financial_Dyna[[#This Row],[Monthly_Savings]]&lt;0,"High Risk", IF(Global_Household_Financial_Dyna[[#This Row],[Savings Rate%]]&lt;0.1, "Medium", "Safe"))</f>
        <v>Safe</v>
      </c>
      <c r="O224">
        <f>Global_Household_Financial_Dyna[[#This Row],[Total_Household_Income]]/Global_Household_Financial_Dyna[[#This Row],[Family_Size]]</f>
        <v>3698.4949999999999</v>
      </c>
      <c r="P224" s="2">
        <f t="shared" si="6"/>
        <v>0.32336204947805613</v>
      </c>
      <c r="Q224" s="2">
        <f t="shared" si="7"/>
        <v>0.27754095157053438</v>
      </c>
      <c r="R224" s="2" t="str">
        <f>IF(Global_Household_Financial_Dyna[[#This Row],[Vs country_Average]]&lt;-0.2, "Underperformer", IF(Global_Household_Financial_Dyna[[#This Row],[Vs country_Average]]&gt;0.2, "Outperformer", "Normal"))</f>
        <v>Outperformer</v>
      </c>
      <c r="S2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3467</v>
      </c>
      <c r="T2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3467</v>
      </c>
      <c r="U2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3467</v>
      </c>
      <c r="V2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3467</v>
      </c>
    </row>
    <row r="225" spans="1:22" x14ac:dyDescent="0.3">
      <c r="A225">
        <v>224</v>
      </c>
      <c r="B225" t="s">
        <v>10</v>
      </c>
      <c r="C225" t="s">
        <v>22</v>
      </c>
      <c r="D225">
        <v>6</v>
      </c>
      <c r="E225">
        <v>3</v>
      </c>
      <c r="F225">
        <v>538.13</v>
      </c>
      <c r="G225">
        <v>1240.51</v>
      </c>
      <c r="H225">
        <v>124.05</v>
      </c>
      <c r="I225">
        <v>854.27</v>
      </c>
      <c r="J225">
        <v>262.19</v>
      </c>
      <c r="K225">
        <f>Global_Household_Financial_Dyna[[#This Row],[Total_Household_Income]]-Global_Household_Financial_Dyna[[#This Row],[Estimated_Taxes]]</f>
        <v>1116.46</v>
      </c>
      <c r="L225" s="1">
        <f>Global_Household_Financial_Dyna[[#This Row],[Monthly_Savings]]/Global_Household_Financial_Dyna[[#This Row],[Net Income]]</f>
        <v>0.23484047793920068</v>
      </c>
      <c r="M225" s="2">
        <f>Global_Household_Financial_Dyna[[#This Row],[Monthly_Expenses]]/Global_Household_Financial_Dyna[[#This Row],[Net Income]]</f>
        <v>0.76515952206079929</v>
      </c>
      <c r="N225" t="str">
        <f>IF(Global_Household_Financial_Dyna[[#This Row],[Monthly_Savings]]&lt;0,"High Risk", IF(Global_Household_Financial_Dyna[[#This Row],[Savings Rate%]]&lt;0.1, "Medium", "Safe"))</f>
        <v>Safe</v>
      </c>
      <c r="O225">
        <f>Global_Household_Financial_Dyna[[#This Row],[Total_Household_Income]]/Global_Household_Financial_Dyna[[#This Row],[Family_Size]]</f>
        <v>206.75166666666667</v>
      </c>
      <c r="P225" s="2">
        <f t="shared" si="6"/>
        <v>0.42077341556833553</v>
      </c>
      <c r="Q225" s="2">
        <f t="shared" si="7"/>
        <v>-0.18593293762913485</v>
      </c>
      <c r="R225" s="2" t="str">
        <f>IF(Global_Household_Financial_Dyna[[#This Row],[Vs country_Average]]&lt;-0.2, "Underperformer", IF(Global_Household_Financial_Dyna[[#This Row],[Vs country_Average]]&gt;0.2, "Outperformer", "Normal"))</f>
        <v>Normal</v>
      </c>
      <c r="S2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262.19</v>
      </c>
      <c r="T2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262.19</v>
      </c>
      <c r="U2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262.19</v>
      </c>
      <c r="V2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262.19</v>
      </c>
    </row>
    <row r="226" spans="1:22" x14ac:dyDescent="0.3">
      <c r="A226">
        <v>225</v>
      </c>
      <c r="B226" t="s">
        <v>10</v>
      </c>
      <c r="C226" t="s">
        <v>22</v>
      </c>
      <c r="D226">
        <v>8</v>
      </c>
      <c r="E226">
        <v>3</v>
      </c>
      <c r="F226">
        <v>591.22</v>
      </c>
      <c r="G226">
        <v>1328.46</v>
      </c>
      <c r="H226">
        <v>132.85</v>
      </c>
      <c r="I226">
        <v>829.31</v>
      </c>
      <c r="J226">
        <v>366.3</v>
      </c>
      <c r="K226">
        <f>Global_Household_Financial_Dyna[[#This Row],[Total_Household_Income]]-Global_Household_Financial_Dyna[[#This Row],[Estimated_Taxes]]</f>
        <v>1195.6100000000001</v>
      </c>
      <c r="L226" s="1">
        <f>Global_Household_Financial_Dyna[[#This Row],[Monthly_Savings]]/Global_Household_Financial_Dyna[[#This Row],[Net Income]]</f>
        <v>0.30637080653390319</v>
      </c>
      <c r="M226" s="2">
        <f>Global_Household_Financial_Dyna[[#This Row],[Monthly_Expenses]]/Global_Household_Financial_Dyna[[#This Row],[Net Income]]</f>
        <v>0.69362919346609664</v>
      </c>
      <c r="N226" t="str">
        <f>IF(Global_Household_Financial_Dyna[[#This Row],[Monthly_Savings]]&lt;0,"High Risk", IF(Global_Household_Financial_Dyna[[#This Row],[Savings Rate%]]&lt;0.1, "Medium", "Safe"))</f>
        <v>Safe</v>
      </c>
      <c r="O226">
        <f>Global_Household_Financial_Dyna[[#This Row],[Total_Household_Income]]/Global_Household_Financial_Dyna[[#This Row],[Family_Size]]</f>
        <v>166.0575</v>
      </c>
      <c r="P226" s="2">
        <f t="shared" si="6"/>
        <v>0.42077341556833553</v>
      </c>
      <c r="Q226" s="2">
        <f t="shared" si="7"/>
        <v>-0.11440260903443233</v>
      </c>
      <c r="R226" s="2" t="str">
        <f>IF(Global_Household_Financial_Dyna[[#This Row],[Vs country_Average]]&lt;-0.2, "Underperformer", IF(Global_Household_Financial_Dyna[[#This Row],[Vs country_Average]]&gt;0.2, "Outperformer", "Normal"))</f>
        <v>Normal</v>
      </c>
      <c r="S2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366.3</v>
      </c>
      <c r="T2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366.3</v>
      </c>
      <c r="U2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366.3</v>
      </c>
      <c r="V2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366.3</v>
      </c>
    </row>
    <row r="227" spans="1:22" x14ac:dyDescent="0.3">
      <c r="A227">
        <v>226</v>
      </c>
      <c r="B227" t="s">
        <v>18</v>
      </c>
      <c r="C227" t="s">
        <v>20</v>
      </c>
      <c r="D227">
        <v>6</v>
      </c>
      <c r="E227">
        <v>2</v>
      </c>
      <c r="F227">
        <v>6988.55</v>
      </c>
      <c r="G227">
        <v>9717.61</v>
      </c>
      <c r="H227">
        <v>2623.75</v>
      </c>
      <c r="I227">
        <v>4153.57</v>
      </c>
      <c r="J227">
        <v>2940.29</v>
      </c>
      <c r="K227">
        <f>Global_Household_Financial_Dyna[[#This Row],[Total_Household_Income]]-Global_Household_Financial_Dyna[[#This Row],[Estimated_Taxes]]</f>
        <v>7093.8600000000006</v>
      </c>
      <c r="L227" s="1">
        <f>Global_Household_Financial_Dyna[[#This Row],[Monthly_Savings]]/Global_Household_Financial_Dyna[[#This Row],[Net Income]]</f>
        <v>0.41448379302664556</v>
      </c>
      <c r="M227" s="2">
        <f>Global_Household_Financial_Dyna[[#This Row],[Monthly_Expenses]]/Global_Household_Financial_Dyna[[#This Row],[Net Income]]</f>
        <v>0.58551620697335438</v>
      </c>
      <c r="N227" t="str">
        <f>IF(Global_Household_Financial_Dyna[[#This Row],[Monthly_Savings]]&lt;0,"High Risk", IF(Global_Household_Financial_Dyna[[#This Row],[Savings Rate%]]&lt;0.1, "Medium", "Safe"))</f>
        <v>Safe</v>
      </c>
      <c r="O227">
        <f>Global_Household_Financial_Dyna[[#This Row],[Total_Household_Income]]/Global_Household_Financial_Dyna[[#This Row],[Family_Size]]</f>
        <v>1619.6016666666667</v>
      </c>
      <c r="P227" s="2">
        <f t="shared" si="6"/>
        <v>0.32336204947805613</v>
      </c>
      <c r="Q227" s="2">
        <f t="shared" si="7"/>
        <v>9.1121743548589429E-2</v>
      </c>
      <c r="R227" s="2" t="str">
        <f>IF(Global_Household_Financial_Dyna[[#This Row],[Vs country_Average]]&lt;-0.2, "Underperformer", IF(Global_Household_Financial_Dyna[[#This Row],[Vs country_Average]]&gt;0.2, "Outperformer", "Normal"))</f>
        <v>Normal</v>
      </c>
      <c r="S2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2940.29</v>
      </c>
      <c r="T2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2940.29</v>
      </c>
      <c r="U2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2940.29</v>
      </c>
      <c r="V2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2940.29</v>
      </c>
    </row>
    <row r="228" spans="1:22" x14ac:dyDescent="0.3">
      <c r="A228">
        <v>227</v>
      </c>
      <c r="B228" t="s">
        <v>12</v>
      </c>
      <c r="C228" t="s">
        <v>13</v>
      </c>
      <c r="D228">
        <v>8</v>
      </c>
      <c r="E228">
        <v>2</v>
      </c>
      <c r="F228">
        <v>4473.6899999999996</v>
      </c>
      <c r="G228">
        <v>6339.63</v>
      </c>
      <c r="H228">
        <v>1584.91</v>
      </c>
      <c r="I228">
        <v>4836.58</v>
      </c>
      <c r="J228">
        <v>-81.86</v>
      </c>
      <c r="K228">
        <f>Global_Household_Financial_Dyna[[#This Row],[Total_Household_Income]]-Global_Household_Financial_Dyna[[#This Row],[Estimated_Taxes]]</f>
        <v>4754.72</v>
      </c>
      <c r="L228" s="1">
        <f>Global_Household_Financial_Dyna[[#This Row],[Monthly_Savings]]/Global_Household_Financial_Dyna[[#This Row],[Net Income]]</f>
        <v>-1.72165763704277E-2</v>
      </c>
      <c r="M228" s="2">
        <f>Global_Household_Financial_Dyna[[#This Row],[Monthly_Expenses]]/Global_Household_Financial_Dyna[[#This Row],[Net Income]]</f>
        <v>1.0172165763704277</v>
      </c>
      <c r="N228" t="str">
        <f>IF(Global_Household_Financial_Dyna[[#This Row],[Monthly_Savings]]&lt;0,"High Risk", IF(Global_Household_Financial_Dyna[[#This Row],[Savings Rate%]]&lt;0.1, "Medium", "Safe"))</f>
        <v>High Risk</v>
      </c>
      <c r="O228">
        <f>Global_Household_Financial_Dyna[[#This Row],[Total_Household_Income]]/Global_Household_Financial_Dyna[[#This Row],[Family_Size]]</f>
        <v>792.45375000000001</v>
      </c>
      <c r="P228" s="2">
        <f t="shared" si="6"/>
        <v>0.30718716818024266</v>
      </c>
      <c r="Q228" s="2">
        <f t="shared" si="7"/>
        <v>-0.32440374455067034</v>
      </c>
      <c r="R228" s="2" t="str">
        <f>IF(Global_Household_Financial_Dyna[[#This Row],[Vs country_Average]]&lt;-0.2, "Underperformer", IF(Global_Household_Financial_Dyna[[#This Row],[Vs country_Average]]&gt;0.2, "Outperformer", "Normal"))</f>
        <v>Underperformer</v>
      </c>
      <c r="S2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159.96900000000005</v>
      </c>
      <c r="T2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401.798</v>
      </c>
      <c r="U2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643.62700000000007</v>
      </c>
      <c r="V2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885.45600000000002</v>
      </c>
    </row>
    <row r="229" spans="1:22" x14ac:dyDescent="0.3">
      <c r="A229">
        <v>228</v>
      </c>
      <c r="B229" t="s">
        <v>10</v>
      </c>
      <c r="C229" t="s">
        <v>11</v>
      </c>
      <c r="D229">
        <v>2</v>
      </c>
      <c r="E229">
        <v>1</v>
      </c>
      <c r="F229">
        <v>544.77</v>
      </c>
      <c r="G229">
        <v>544.77</v>
      </c>
      <c r="H229">
        <v>54.48</v>
      </c>
      <c r="I229">
        <v>357.83</v>
      </c>
      <c r="J229">
        <v>132.46</v>
      </c>
      <c r="K229">
        <f>Global_Household_Financial_Dyna[[#This Row],[Total_Household_Income]]-Global_Household_Financial_Dyna[[#This Row],[Estimated_Taxes]]</f>
        <v>490.28999999999996</v>
      </c>
      <c r="L229" s="1">
        <f>Global_Household_Financial_Dyna[[#This Row],[Monthly_Savings]]/Global_Household_Financial_Dyna[[#This Row],[Net Income]]</f>
        <v>0.27016663607252855</v>
      </c>
      <c r="M229" s="2">
        <f>Global_Household_Financial_Dyna[[#This Row],[Monthly_Expenses]]/Global_Household_Financial_Dyna[[#This Row],[Net Income]]</f>
        <v>0.72983336392747156</v>
      </c>
      <c r="N229" t="str">
        <f>IF(Global_Household_Financial_Dyna[[#This Row],[Monthly_Savings]]&lt;0,"High Risk", IF(Global_Household_Financial_Dyna[[#This Row],[Savings Rate%]]&lt;0.1, "Medium", "Safe"))</f>
        <v>Safe</v>
      </c>
      <c r="O229">
        <f>Global_Household_Financial_Dyna[[#This Row],[Total_Household_Income]]/Global_Household_Financial_Dyna[[#This Row],[Family_Size]]</f>
        <v>272.38499999999999</v>
      </c>
      <c r="P229" s="2">
        <f t="shared" si="6"/>
        <v>0.42077341556833553</v>
      </c>
      <c r="Q229" s="2">
        <f t="shared" si="7"/>
        <v>-0.15060677949580697</v>
      </c>
      <c r="R229" s="2" t="str">
        <f>IF(Global_Household_Financial_Dyna[[#This Row],[Vs country_Average]]&lt;-0.2, "Underperformer", IF(Global_Household_Financial_Dyna[[#This Row],[Vs country_Average]]&gt;0.2, "Outperformer", "Normal"))</f>
        <v>Normal</v>
      </c>
      <c r="S2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132.46</v>
      </c>
      <c r="T2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132.46</v>
      </c>
      <c r="U2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132.46</v>
      </c>
      <c r="V2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132.46</v>
      </c>
    </row>
    <row r="230" spans="1:22" x14ac:dyDescent="0.3">
      <c r="A230">
        <v>229</v>
      </c>
      <c r="B230" t="s">
        <v>12</v>
      </c>
      <c r="C230" t="s">
        <v>13</v>
      </c>
      <c r="D230">
        <v>4</v>
      </c>
      <c r="E230">
        <v>1</v>
      </c>
      <c r="F230">
        <v>2902.11</v>
      </c>
      <c r="G230">
        <v>2902.11</v>
      </c>
      <c r="H230">
        <v>725.53</v>
      </c>
      <c r="I230">
        <v>2754.1</v>
      </c>
      <c r="J230">
        <v>-577.52</v>
      </c>
      <c r="K230">
        <f>Global_Household_Financial_Dyna[[#This Row],[Total_Household_Income]]-Global_Household_Financial_Dyna[[#This Row],[Estimated_Taxes]]</f>
        <v>2176.58</v>
      </c>
      <c r="L230" s="1">
        <f>Global_Household_Financial_Dyna[[#This Row],[Monthly_Savings]]/Global_Household_Financial_Dyna[[#This Row],[Net Income]]</f>
        <v>-0.26533368863078777</v>
      </c>
      <c r="M230" s="2">
        <f>Global_Household_Financial_Dyna[[#This Row],[Monthly_Expenses]]/Global_Household_Financial_Dyna[[#This Row],[Net Income]]</f>
        <v>1.2653336886307878</v>
      </c>
      <c r="N230" t="str">
        <f>IF(Global_Household_Financial_Dyna[[#This Row],[Monthly_Savings]]&lt;0,"High Risk", IF(Global_Household_Financial_Dyna[[#This Row],[Savings Rate%]]&lt;0.1, "Medium", "Safe"))</f>
        <v>High Risk</v>
      </c>
      <c r="O230">
        <f>Global_Household_Financial_Dyna[[#This Row],[Total_Household_Income]]/Global_Household_Financial_Dyna[[#This Row],[Family_Size]]</f>
        <v>725.52750000000003</v>
      </c>
      <c r="P230" s="2">
        <f t="shared" si="6"/>
        <v>0.30718716818024266</v>
      </c>
      <c r="Q230" s="2">
        <f t="shared" si="7"/>
        <v>-0.57252085681103049</v>
      </c>
      <c r="R230" s="2" t="str">
        <f>IF(Global_Household_Financial_Dyna[[#This Row],[Vs country_Average]]&lt;-0.2, "Underperformer", IF(Global_Household_Financial_Dyna[[#This Row],[Vs country_Average]]&gt;0.2, "Outperformer", "Normal"))</f>
        <v>Underperformer</v>
      </c>
      <c r="S2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-439.81499999999994</v>
      </c>
      <c r="T2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-302.10999999999996</v>
      </c>
      <c r="U2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-164.40500000000003</v>
      </c>
      <c r="V2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-26.699999999999932</v>
      </c>
    </row>
    <row r="231" spans="1:22" x14ac:dyDescent="0.3">
      <c r="A231">
        <v>230</v>
      </c>
      <c r="B231" t="s">
        <v>16</v>
      </c>
      <c r="C231" t="s">
        <v>17</v>
      </c>
      <c r="D231">
        <v>5</v>
      </c>
      <c r="E231">
        <v>3</v>
      </c>
      <c r="F231">
        <v>6074.07</v>
      </c>
      <c r="G231">
        <v>13930.77</v>
      </c>
      <c r="H231">
        <v>5572.31</v>
      </c>
      <c r="I231">
        <v>4412.8</v>
      </c>
      <c r="J231">
        <v>3945.67</v>
      </c>
      <c r="K231">
        <f>Global_Household_Financial_Dyna[[#This Row],[Total_Household_Income]]-Global_Household_Financial_Dyna[[#This Row],[Estimated_Taxes]]</f>
        <v>8358.4599999999991</v>
      </c>
      <c r="L231" s="1">
        <f>Global_Household_Financial_Dyna[[#This Row],[Monthly_Savings]]/Global_Household_Financial_Dyna[[#This Row],[Net Income]]</f>
        <v>0.47205705357206956</v>
      </c>
      <c r="M231" s="2">
        <f>Global_Household_Financial_Dyna[[#This Row],[Monthly_Expenses]]/Global_Household_Financial_Dyna[[#This Row],[Net Income]]</f>
        <v>0.52794414282056745</v>
      </c>
      <c r="N231" t="str">
        <f>IF(Global_Household_Financial_Dyna[[#This Row],[Monthly_Savings]]&lt;0,"High Risk", IF(Global_Household_Financial_Dyna[[#This Row],[Savings Rate%]]&lt;0.1, "Medium", "Safe"))</f>
        <v>Safe</v>
      </c>
      <c r="O231">
        <f>Global_Household_Financial_Dyna[[#This Row],[Total_Household_Income]]/Global_Household_Financial_Dyna[[#This Row],[Family_Size]]</f>
        <v>2786.154</v>
      </c>
      <c r="P231" s="2">
        <f t="shared" si="6"/>
        <v>0.15879799892000862</v>
      </c>
      <c r="Q231" s="2">
        <f t="shared" si="7"/>
        <v>0.31325905465206094</v>
      </c>
      <c r="R231" s="2" t="str">
        <f>IF(Global_Household_Financial_Dyna[[#This Row],[Vs country_Average]]&lt;-0.2, "Underperformer", IF(Global_Household_Financial_Dyna[[#This Row],[Vs country_Average]]&gt;0.2, "Outperformer", "Normal"))</f>
        <v>Outperformer</v>
      </c>
      <c r="S2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3945.67</v>
      </c>
      <c r="T2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3945.67</v>
      </c>
      <c r="U2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3945.67</v>
      </c>
      <c r="V2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3945.67</v>
      </c>
    </row>
    <row r="232" spans="1:22" x14ac:dyDescent="0.3">
      <c r="A232">
        <v>231</v>
      </c>
      <c r="B232" t="s">
        <v>14</v>
      </c>
      <c r="C232" t="s">
        <v>15</v>
      </c>
      <c r="D232">
        <v>1</v>
      </c>
      <c r="E232">
        <v>1</v>
      </c>
      <c r="F232">
        <v>1237.79</v>
      </c>
      <c r="G232">
        <v>1237.79</v>
      </c>
      <c r="H232">
        <v>185.67</v>
      </c>
      <c r="I232">
        <v>568.79999999999995</v>
      </c>
      <c r="J232">
        <v>483.32</v>
      </c>
      <c r="K232">
        <f>Global_Household_Financial_Dyna[[#This Row],[Total_Household_Income]]-Global_Household_Financial_Dyna[[#This Row],[Estimated_Taxes]]</f>
        <v>1052.1199999999999</v>
      </c>
      <c r="L232" s="1">
        <f>Global_Household_Financial_Dyna[[#This Row],[Monthly_Savings]]/Global_Household_Financial_Dyna[[#This Row],[Net Income]]</f>
        <v>0.45937725734707074</v>
      </c>
      <c r="M232" s="2">
        <f>Global_Household_Financial_Dyna[[#This Row],[Monthly_Expenses]]/Global_Household_Financial_Dyna[[#This Row],[Net Income]]</f>
        <v>0.54062274265292931</v>
      </c>
      <c r="N232" t="str">
        <f>IF(Global_Household_Financial_Dyna[[#This Row],[Monthly_Savings]]&lt;0,"High Risk", IF(Global_Household_Financial_Dyna[[#This Row],[Savings Rate%]]&lt;0.1, "Medium", "Safe"))</f>
        <v>Safe</v>
      </c>
      <c r="O232">
        <f>Global_Household_Financial_Dyna[[#This Row],[Total_Household_Income]]/Global_Household_Financial_Dyna[[#This Row],[Family_Size]]</f>
        <v>1237.79</v>
      </c>
      <c r="P232" s="2">
        <f t="shared" si="6"/>
        <v>0.39788995363055785</v>
      </c>
      <c r="Q232" s="2">
        <f t="shared" si="7"/>
        <v>6.1487303716512898E-2</v>
      </c>
      <c r="R232" s="2" t="str">
        <f>IF(Global_Household_Financial_Dyna[[#This Row],[Vs country_Average]]&lt;-0.2, "Underperformer", IF(Global_Household_Financial_Dyna[[#This Row],[Vs country_Average]]&gt;0.2, "Outperformer", "Normal"))</f>
        <v>Normal</v>
      </c>
      <c r="S2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483.32</v>
      </c>
      <c r="T2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483.32</v>
      </c>
      <c r="U2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483.32</v>
      </c>
      <c r="V2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483.32</v>
      </c>
    </row>
    <row r="233" spans="1:22" x14ac:dyDescent="0.3">
      <c r="A233">
        <v>232</v>
      </c>
      <c r="B233" t="s">
        <v>16</v>
      </c>
      <c r="C233" t="s">
        <v>17</v>
      </c>
      <c r="D233">
        <v>1</v>
      </c>
      <c r="E233">
        <v>1</v>
      </c>
      <c r="F233">
        <v>6806.78</v>
      </c>
      <c r="G233">
        <v>6806.78</v>
      </c>
      <c r="H233">
        <v>2382.37</v>
      </c>
      <c r="I233">
        <v>1497.56</v>
      </c>
      <c r="J233">
        <v>2926.85</v>
      </c>
      <c r="K233">
        <f>Global_Household_Financial_Dyna[[#This Row],[Total_Household_Income]]-Global_Household_Financial_Dyna[[#This Row],[Estimated_Taxes]]</f>
        <v>4424.41</v>
      </c>
      <c r="L233" s="1">
        <f>Global_Household_Financial_Dyna[[#This Row],[Monthly_Savings]]/Global_Household_Financial_Dyna[[#This Row],[Net Income]]</f>
        <v>0.66152323134610036</v>
      </c>
      <c r="M233" s="2">
        <f>Global_Household_Financial_Dyna[[#This Row],[Monthly_Expenses]]/Global_Household_Financial_Dyna[[#This Row],[Net Income]]</f>
        <v>0.33847676865389964</v>
      </c>
      <c r="N233" t="str">
        <f>IF(Global_Household_Financial_Dyna[[#This Row],[Monthly_Savings]]&lt;0,"High Risk", IF(Global_Household_Financial_Dyna[[#This Row],[Savings Rate%]]&lt;0.1, "Medium", "Safe"))</f>
        <v>Safe</v>
      </c>
      <c r="O233">
        <f>Global_Household_Financial_Dyna[[#This Row],[Total_Household_Income]]/Global_Household_Financial_Dyna[[#This Row],[Family_Size]]</f>
        <v>6806.78</v>
      </c>
      <c r="P233" s="2">
        <f t="shared" si="6"/>
        <v>0.15879799892000862</v>
      </c>
      <c r="Q233" s="2">
        <f t="shared" si="7"/>
        <v>0.50272523242609179</v>
      </c>
      <c r="R233" s="2" t="str">
        <f>IF(Global_Household_Financial_Dyna[[#This Row],[Vs country_Average]]&lt;-0.2, "Underperformer", IF(Global_Household_Financial_Dyna[[#This Row],[Vs country_Average]]&gt;0.2, "Outperformer", "Normal"))</f>
        <v>Outperformer</v>
      </c>
      <c r="S2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2926.85</v>
      </c>
      <c r="T2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2926.85</v>
      </c>
      <c r="U2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2926.85</v>
      </c>
      <c r="V2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2926.85</v>
      </c>
    </row>
    <row r="234" spans="1:22" x14ac:dyDescent="0.3">
      <c r="A234">
        <v>233</v>
      </c>
      <c r="B234" t="s">
        <v>16</v>
      </c>
      <c r="C234" t="s">
        <v>17</v>
      </c>
      <c r="D234">
        <v>1</v>
      </c>
      <c r="E234">
        <v>1</v>
      </c>
      <c r="F234">
        <v>4578.22</v>
      </c>
      <c r="G234">
        <v>4578.22</v>
      </c>
      <c r="H234">
        <v>1602.38</v>
      </c>
      <c r="I234">
        <v>1557.07</v>
      </c>
      <c r="J234">
        <v>1418.77</v>
      </c>
      <c r="K234">
        <f>Global_Household_Financial_Dyna[[#This Row],[Total_Household_Income]]-Global_Household_Financial_Dyna[[#This Row],[Estimated_Taxes]]</f>
        <v>2975.84</v>
      </c>
      <c r="L234" s="1">
        <f>Global_Household_Financial_Dyna[[#This Row],[Monthly_Savings]]/Global_Household_Financial_Dyna[[#This Row],[Net Income]]</f>
        <v>0.4767628635948169</v>
      </c>
      <c r="M234" s="2">
        <f>Global_Household_Financial_Dyna[[#This Row],[Monthly_Expenses]]/Global_Household_Financial_Dyna[[#This Row],[Net Income]]</f>
        <v>0.52323713640518299</v>
      </c>
      <c r="N234" t="str">
        <f>IF(Global_Household_Financial_Dyna[[#This Row],[Monthly_Savings]]&lt;0,"High Risk", IF(Global_Household_Financial_Dyna[[#This Row],[Savings Rate%]]&lt;0.1, "Medium", "Safe"))</f>
        <v>Safe</v>
      </c>
      <c r="O234">
        <f>Global_Household_Financial_Dyna[[#This Row],[Total_Household_Income]]/Global_Household_Financial_Dyna[[#This Row],[Family_Size]]</f>
        <v>4578.22</v>
      </c>
      <c r="P234" s="2">
        <f t="shared" si="6"/>
        <v>0.15879799892000862</v>
      </c>
      <c r="Q234" s="2">
        <f t="shared" si="7"/>
        <v>0.31796486467480828</v>
      </c>
      <c r="R234" s="2" t="str">
        <f>IF(Global_Household_Financial_Dyna[[#This Row],[Vs country_Average]]&lt;-0.2, "Underperformer", IF(Global_Household_Financial_Dyna[[#This Row],[Vs country_Average]]&gt;0.2, "Outperformer", "Normal"))</f>
        <v>Outperformer</v>
      </c>
      <c r="S2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1418.77</v>
      </c>
      <c r="T2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1418.77</v>
      </c>
      <c r="U2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1418.77</v>
      </c>
      <c r="V2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1418.77</v>
      </c>
    </row>
    <row r="235" spans="1:22" x14ac:dyDescent="0.3">
      <c r="A235">
        <v>234</v>
      </c>
      <c r="B235" t="s">
        <v>10</v>
      </c>
      <c r="C235" t="s">
        <v>22</v>
      </c>
      <c r="D235">
        <v>2</v>
      </c>
      <c r="E235">
        <v>2</v>
      </c>
      <c r="F235">
        <v>358.86</v>
      </c>
      <c r="G235">
        <v>636.85</v>
      </c>
      <c r="H235">
        <v>63.69</v>
      </c>
      <c r="I235">
        <v>334.36</v>
      </c>
      <c r="J235">
        <v>238.81</v>
      </c>
      <c r="K235">
        <f>Global_Household_Financial_Dyna[[#This Row],[Total_Household_Income]]-Global_Household_Financial_Dyna[[#This Row],[Estimated_Taxes]]</f>
        <v>573.16000000000008</v>
      </c>
      <c r="L235" s="1">
        <f>Global_Household_Financial_Dyna[[#This Row],[Monthly_Savings]]/Global_Household_Financial_Dyna[[#This Row],[Net Income]]</f>
        <v>0.41665503524321301</v>
      </c>
      <c r="M235" s="2">
        <f>Global_Household_Financial_Dyna[[#This Row],[Monthly_Expenses]]/Global_Household_Financial_Dyna[[#This Row],[Net Income]]</f>
        <v>0.58336241189196725</v>
      </c>
      <c r="N235" t="str">
        <f>IF(Global_Household_Financial_Dyna[[#This Row],[Monthly_Savings]]&lt;0,"High Risk", IF(Global_Household_Financial_Dyna[[#This Row],[Savings Rate%]]&lt;0.1, "Medium", "Safe"))</f>
        <v>Safe</v>
      </c>
      <c r="O235">
        <f>Global_Household_Financial_Dyna[[#This Row],[Total_Household_Income]]/Global_Household_Financial_Dyna[[#This Row],[Family_Size]]</f>
        <v>318.42500000000001</v>
      </c>
      <c r="P235" s="2">
        <f t="shared" si="6"/>
        <v>0.42077341556833553</v>
      </c>
      <c r="Q235" s="2">
        <f t="shared" si="7"/>
        <v>-4.1183803251225171E-3</v>
      </c>
      <c r="R235" s="2" t="str">
        <f>IF(Global_Household_Financial_Dyna[[#This Row],[Vs country_Average]]&lt;-0.2, "Underperformer", IF(Global_Household_Financial_Dyna[[#This Row],[Vs country_Average]]&gt;0.2, "Outperformer", "Normal"))</f>
        <v>Normal</v>
      </c>
      <c r="S2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238.81</v>
      </c>
      <c r="T2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238.81</v>
      </c>
      <c r="U2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238.81</v>
      </c>
      <c r="V2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238.81</v>
      </c>
    </row>
    <row r="236" spans="1:22" x14ac:dyDescent="0.3">
      <c r="A236">
        <v>235</v>
      </c>
      <c r="B236" t="s">
        <v>18</v>
      </c>
      <c r="C236" t="s">
        <v>20</v>
      </c>
      <c r="D236">
        <v>7</v>
      </c>
      <c r="E236">
        <v>3</v>
      </c>
      <c r="F236">
        <v>4786.0600000000004</v>
      </c>
      <c r="G236">
        <v>10849.1</v>
      </c>
      <c r="H236">
        <v>2929.26</v>
      </c>
      <c r="I236">
        <v>4281.7700000000004</v>
      </c>
      <c r="J236">
        <v>3638.07</v>
      </c>
      <c r="K236">
        <f>Global_Household_Financial_Dyna[[#This Row],[Total_Household_Income]]-Global_Household_Financial_Dyna[[#This Row],[Estimated_Taxes]]</f>
        <v>7919.84</v>
      </c>
      <c r="L236" s="1">
        <f>Global_Household_Financial_Dyna[[#This Row],[Monthly_Savings]]/Global_Household_Financial_Dyna[[#This Row],[Net Income]]</f>
        <v>0.4593615527586416</v>
      </c>
      <c r="M236" s="2">
        <f>Global_Household_Financial_Dyna[[#This Row],[Monthly_Expenses]]/Global_Household_Financial_Dyna[[#This Row],[Net Income]]</f>
        <v>0.54063844724135846</v>
      </c>
      <c r="N236" t="str">
        <f>IF(Global_Household_Financial_Dyna[[#This Row],[Monthly_Savings]]&lt;0,"High Risk", IF(Global_Household_Financial_Dyna[[#This Row],[Savings Rate%]]&lt;0.1, "Medium", "Safe"))</f>
        <v>Safe</v>
      </c>
      <c r="O236">
        <f>Global_Household_Financial_Dyna[[#This Row],[Total_Household_Income]]/Global_Household_Financial_Dyna[[#This Row],[Family_Size]]</f>
        <v>1549.8714285714286</v>
      </c>
      <c r="P236" s="2">
        <f t="shared" si="6"/>
        <v>0.32336204947805613</v>
      </c>
      <c r="Q236" s="2">
        <f t="shared" si="7"/>
        <v>0.13599950328058547</v>
      </c>
      <c r="R236" s="2" t="str">
        <f>IF(Global_Household_Financial_Dyna[[#This Row],[Vs country_Average]]&lt;-0.2, "Underperformer", IF(Global_Household_Financial_Dyna[[#This Row],[Vs country_Average]]&gt;0.2, "Outperformer", "Normal"))</f>
        <v>Normal</v>
      </c>
      <c r="S2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3638.07</v>
      </c>
      <c r="T2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3638.07</v>
      </c>
      <c r="U2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3638.07</v>
      </c>
      <c r="V2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3638.07</v>
      </c>
    </row>
    <row r="237" spans="1:22" x14ac:dyDescent="0.3">
      <c r="A237">
        <v>236</v>
      </c>
      <c r="B237" t="s">
        <v>14</v>
      </c>
      <c r="C237" t="s">
        <v>15</v>
      </c>
      <c r="D237">
        <v>4</v>
      </c>
      <c r="E237">
        <v>3</v>
      </c>
      <c r="F237">
        <v>1037.28</v>
      </c>
      <c r="G237">
        <v>2398.96</v>
      </c>
      <c r="H237">
        <v>359.84</v>
      </c>
      <c r="I237">
        <v>924</v>
      </c>
      <c r="J237">
        <v>1115.1199999999999</v>
      </c>
      <c r="K237">
        <f>Global_Household_Financial_Dyna[[#This Row],[Total_Household_Income]]-Global_Household_Financial_Dyna[[#This Row],[Estimated_Taxes]]</f>
        <v>2039.1200000000001</v>
      </c>
      <c r="L237" s="1">
        <f>Global_Household_Financial_Dyna[[#This Row],[Monthly_Savings]]/Global_Household_Financial_Dyna[[#This Row],[Net Income]]</f>
        <v>0.546863352818863</v>
      </c>
      <c r="M237" s="2">
        <f>Global_Household_Financial_Dyna[[#This Row],[Monthly_Expenses]]/Global_Household_Financial_Dyna[[#This Row],[Net Income]]</f>
        <v>0.45313664718113694</v>
      </c>
      <c r="N237" t="str">
        <f>IF(Global_Household_Financial_Dyna[[#This Row],[Monthly_Savings]]&lt;0,"High Risk", IF(Global_Household_Financial_Dyna[[#This Row],[Savings Rate%]]&lt;0.1, "Medium", "Safe"))</f>
        <v>Safe</v>
      </c>
      <c r="O237">
        <f>Global_Household_Financial_Dyna[[#This Row],[Total_Household_Income]]/Global_Household_Financial_Dyna[[#This Row],[Family_Size]]</f>
        <v>599.74</v>
      </c>
      <c r="P237" s="2">
        <f t="shared" si="6"/>
        <v>0.39788995363055785</v>
      </c>
      <c r="Q237" s="2">
        <f t="shared" si="7"/>
        <v>0.14897339918830516</v>
      </c>
      <c r="R237" s="2" t="str">
        <f>IF(Global_Household_Financial_Dyna[[#This Row],[Vs country_Average]]&lt;-0.2, "Underperformer", IF(Global_Household_Financial_Dyna[[#This Row],[Vs country_Average]]&gt;0.2, "Outperformer", "Normal"))</f>
        <v>Normal</v>
      </c>
      <c r="S2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1115.1199999999999</v>
      </c>
      <c r="T2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1115.1199999999999</v>
      </c>
      <c r="U2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1115.1199999999999</v>
      </c>
      <c r="V2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1115.1199999999999</v>
      </c>
    </row>
    <row r="238" spans="1:22" x14ac:dyDescent="0.3">
      <c r="A238">
        <v>237</v>
      </c>
      <c r="B238" t="s">
        <v>10</v>
      </c>
      <c r="C238" t="s">
        <v>11</v>
      </c>
      <c r="D238">
        <v>3</v>
      </c>
      <c r="E238">
        <v>3</v>
      </c>
      <c r="F238">
        <v>789.02</v>
      </c>
      <c r="G238">
        <v>1692.05</v>
      </c>
      <c r="H238">
        <v>169.2</v>
      </c>
      <c r="I238">
        <v>567.80999999999995</v>
      </c>
      <c r="J238">
        <v>955.04</v>
      </c>
      <c r="K238">
        <f>Global_Household_Financial_Dyna[[#This Row],[Total_Household_Income]]-Global_Household_Financial_Dyna[[#This Row],[Estimated_Taxes]]</f>
        <v>1522.85</v>
      </c>
      <c r="L238" s="1">
        <f>Global_Household_Financial_Dyna[[#This Row],[Monthly_Savings]]/Global_Household_Financial_Dyna[[#This Row],[Net Income]]</f>
        <v>0.62713990215713955</v>
      </c>
      <c r="M238" s="2">
        <f>Global_Household_Financial_Dyna[[#This Row],[Monthly_Expenses]]/Global_Household_Financial_Dyna[[#This Row],[Net Income]]</f>
        <v>0.37286009784286039</v>
      </c>
      <c r="N238" t="str">
        <f>IF(Global_Household_Financial_Dyna[[#This Row],[Monthly_Savings]]&lt;0,"High Risk", IF(Global_Household_Financial_Dyna[[#This Row],[Savings Rate%]]&lt;0.1, "Medium", "Safe"))</f>
        <v>Safe</v>
      </c>
      <c r="O238">
        <f>Global_Household_Financial_Dyna[[#This Row],[Total_Household_Income]]/Global_Household_Financial_Dyna[[#This Row],[Family_Size]]</f>
        <v>564.01666666666665</v>
      </c>
      <c r="P238" s="2">
        <f t="shared" si="6"/>
        <v>0.42077341556833553</v>
      </c>
      <c r="Q238" s="2">
        <f t="shared" si="7"/>
        <v>0.20636648658880402</v>
      </c>
      <c r="R238" s="2" t="str">
        <f>IF(Global_Household_Financial_Dyna[[#This Row],[Vs country_Average]]&lt;-0.2, "Underperformer", IF(Global_Household_Financial_Dyna[[#This Row],[Vs country_Average]]&gt;0.2, "Outperformer", "Normal"))</f>
        <v>Outperformer</v>
      </c>
      <c r="S2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955.04</v>
      </c>
      <c r="T2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955.04</v>
      </c>
      <c r="U2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955.04</v>
      </c>
      <c r="V2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955.04</v>
      </c>
    </row>
    <row r="239" spans="1:22" x14ac:dyDescent="0.3">
      <c r="A239">
        <v>238</v>
      </c>
      <c r="B239" t="s">
        <v>18</v>
      </c>
      <c r="C239" t="s">
        <v>20</v>
      </c>
      <c r="D239">
        <v>6</v>
      </c>
      <c r="E239">
        <v>1</v>
      </c>
      <c r="F239">
        <v>2304.9299999999998</v>
      </c>
      <c r="G239">
        <v>2304.9299999999998</v>
      </c>
      <c r="H239">
        <v>507.09</v>
      </c>
      <c r="I239">
        <v>2187.38</v>
      </c>
      <c r="J239">
        <v>-389.53</v>
      </c>
      <c r="K239">
        <f>Global_Household_Financial_Dyna[[#This Row],[Total_Household_Income]]-Global_Household_Financial_Dyna[[#This Row],[Estimated_Taxes]]</f>
        <v>1797.84</v>
      </c>
      <c r="L239" s="1">
        <f>Global_Household_Financial_Dyna[[#This Row],[Monthly_Savings]]/Global_Household_Financial_Dyna[[#This Row],[Net Income]]</f>
        <v>-0.21666555422062028</v>
      </c>
      <c r="M239" s="2">
        <f>Global_Household_Financial_Dyna[[#This Row],[Monthly_Expenses]]/Global_Household_Financial_Dyna[[#This Row],[Net Income]]</f>
        <v>1.2166711164508524</v>
      </c>
      <c r="N239" t="str">
        <f>IF(Global_Household_Financial_Dyna[[#This Row],[Monthly_Savings]]&lt;0,"High Risk", IF(Global_Household_Financial_Dyna[[#This Row],[Savings Rate%]]&lt;0.1, "Medium", "Safe"))</f>
        <v>High Risk</v>
      </c>
      <c r="O239">
        <f>Global_Household_Financial_Dyna[[#This Row],[Total_Household_Income]]/Global_Household_Financial_Dyna[[#This Row],[Family_Size]]</f>
        <v>384.15499999999997</v>
      </c>
      <c r="P239" s="2">
        <f t="shared" si="6"/>
        <v>0.32336204947805613</v>
      </c>
      <c r="Q239" s="2">
        <f t="shared" si="7"/>
        <v>-0.54002760369867642</v>
      </c>
      <c r="R239" s="2" t="str">
        <f>IF(Global_Household_Financial_Dyna[[#This Row],[Vs country_Average]]&lt;-0.2, "Underperformer", IF(Global_Household_Financial_Dyna[[#This Row],[Vs country_Average]]&gt;0.2, "Outperformer", "Normal"))</f>
        <v>Underperformer</v>
      </c>
      <c r="S2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-280.16099999999994</v>
      </c>
      <c r="T2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-170.79199999999992</v>
      </c>
      <c r="U2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-61.422999999999945</v>
      </c>
      <c r="V2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47.94600000000014</v>
      </c>
    </row>
    <row r="240" spans="1:22" x14ac:dyDescent="0.3">
      <c r="A240">
        <v>239</v>
      </c>
      <c r="B240" t="s">
        <v>16</v>
      </c>
      <c r="C240" t="s">
        <v>17</v>
      </c>
      <c r="D240">
        <v>2</v>
      </c>
      <c r="E240">
        <v>1</v>
      </c>
      <c r="F240">
        <v>4163.6499999999996</v>
      </c>
      <c r="G240">
        <v>4163.6499999999996</v>
      </c>
      <c r="H240">
        <v>1457.28</v>
      </c>
      <c r="I240">
        <v>2294.4899999999998</v>
      </c>
      <c r="J240">
        <v>411.88</v>
      </c>
      <c r="K240">
        <f>Global_Household_Financial_Dyna[[#This Row],[Total_Household_Income]]-Global_Household_Financial_Dyna[[#This Row],[Estimated_Taxes]]</f>
        <v>2706.37</v>
      </c>
      <c r="L240" s="1">
        <f>Global_Household_Financial_Dyna[[#This Row],[Monthly_Savings]]/Global_Household_Financial_Dyna[[#This Row],[Net Income]]</f>
        <v>0.15218909461751351</v>
      </c>
      <c r="M240" s="2">
        <f>Global_Household_Financial_Dyna[[#This Row],[Monthly_Expenses]]/Global_Household_Financial_Dyna[[#This Row],[Net Income]]</f>
        <v>0.84781090538248649</v>
      </c>
      <c r="N240" t="str">
        <f>IF(Global_Household_Financial_Dyna[[#This Row],[Monthly_Savings]]&lt;0,"High Risk", IF(Global_Household_Financial_Dyna[[#This Row],[Savings Rate%]]&lt;0.1, "Medium", "Safe"))</f>
        <v>Safe</v>
      </c>
      <c r="O240">
        <f>Global_Household_Financial_Dyna[[#This Row],[Total_Household_Income]]/Global_Household_Financial_Dyna[[#This Row],[Family_Size]]</f>
        <v>2081.8249999999998</v>
      </c>
      <c r="P240" s="2">
        <f t="shared" si="6"/>
        <v>0.15879799892000862</v>
      </c>
      <c r="Q240" s="2">
        <f t="shared" si="7"/>
        <v>-6.6089043024951111E-3</v>
      </c>
      <c r="R240" s="2" t="str">
        <f>IF(Global_Household_Financial_Dyna[[#This Row],[Vs country_Average]]&lt;-0.2, "Underperformer", IF(Global_Household_Financial_Dyna[[#This Row],[Vs country_Average]]&gt;0.2, "Outperformer", "Normal"))</f>
        <v>Normal</v>
      </c>
      <c r="S2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411.88</v>
      </c>
      <c r="T2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411.88</v>
      </c>
      <c r="U2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411.88</v>
      </c>
      <c r="V2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411.88</v>
      </c>
    </row>
    <row r="241" spans="1:22" x14ac:dyDescent="0.3">
      <c r="A241">
        <v>240</v>
      </c>
      <c r="B241" t="s">
        <v>18</v>
      </c>
      <c r="C241" t="s">
        <v>19</v>
      </c>
      <c r="D241">
        <v>7</v>
      </c>
      <c r="E241">
        <v>3</v>
      </c>
      <c r="F241">
        <v>4253.93</v>
      </c>
      <c r="G241">
        <v>9177.3700000000008</v>
      </c>
      <c r="H241">
        <v>2477.89</v>
      </c>
      <c r="I241">
        <v>3325.06</v>
      </c>
      <c r="J241">
        <v>3374.42</v>
      </c>
      <c r="K241">
        <f>Global_Household_Financial_Dyna[[#This Row],[Total_Household_Income]]-Global_Household_Financial_Dyna[[#This Row],[Estimated_Taxes]]</f>
        <v>6699.4800000000014</v>
      </c>
      <c r="L241" s="1">
        <f>Global_Household_Financial_Dyna[[#This Row],[Monthly_Savings]]/Global_Household_Financial_Dyna[[#This Row],[Net Income]]</f>
        <v>0.50368386800169551</v>
      </c>
      <c r="M241" s="2">
        <f>Global_Household_Financial_Dyna[[#This Row],[Monthly_Expenses]]/Global_Household_Financial_Dyna[[#This Row],[Net Income]]</f>
        <v>0.49631613199830421</v>
      </c>
      <c r="N241" t="str">
        <f>IF(Global_Household_Financial_Dyna[[#This Row],[Monthly_Savings]]&lt;0,"High Risk", IF(Global_Household_Financial_Dyna[[#This Row],[Savings Rate%]]&lt;0.1, "Medium", "Safe"))</f>
        <v>Safe</v>
      </c>
      <c r="O241">
        <f>Global_Household_Financial_Dyna[[#This Row],[Total_Household_Income]]/Global_Household_Financial_Dyna[[#This Row],[Family_Size]]</f>
        <v>1311.0528571428572</v>
      </c>
      <c r="P241" s="2">
        <f t="shared" si="6"/>
        <v>0.32336204947805613</v>
      </c>
      <c r="Q241" s="2">
        <f t="shared" si="7"/>
        <v>0.18032181852363938</v>
      </c>
      <c r="R241" s="2" t="str">
        <f>IF(Global_Household_Financial_Dyna[[#This Row],[Vs country_Average]]&lt;-0.2, "Underperformer", IF(Global_Household_Financial_Dyna[[#This Row],[Vs country_Average]]&gt;0.2, "Outperformer", "Normal"))</f>
        <v>Normal</v>
      </c>
      <c r="S2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3374.42</v>
      </c>
      <c r="T2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3374.42</v>
      </c>
      <c r="U2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3374.42</v>
      </c>
      <c r="V2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3374.42</v>
      </c>
    </row>
    <row r="242" spans="1:22" x14ac:dyDescent="0.3">
      <c r="A242">
        <v>241</v>
      </c>
      <c r="B242" t="s">
        <v>12</v>
      </c>
      <c r="C242" t="s">
        <v>13</v>
      </c>
      <c r="D242">
        <v>3</v>
      </c>
      <c r="E242">
        <v>3</v>
      </c>
      <c r="F242">
        <v>4957.8500000000004</v>
      </c>
      <c r="G242">
        <v>9538.2900000000009</v>
      </c>
      <c r="H242">
        <v>2861.49</v>
      </c>
      <c r="I242">
        <v>3204.14</v>
      </c>
      <c r="J242">
        <v>3472.66</v>
      </c>
      <c r="K242">
        <f>Global_Household_Financial_Dyna[[#This Row],[Total_Household_Income]]-Global_Household_Financial_Dyna[[#This Row],[Estimated_Taxes]]</f>
        <v>6676.8000000000011</v>
      </c>
      <c r="L242" s="1">
        <f>Global_Household_Financial_Dyna[[#This Row],[Monthly_Savings]]/Global_Household_Financial_Dyna[[#This Row],[Net Income]]</f>
        <v>0.52010843517852856</v>
      </c>
      <c r="M242" s="2">
        <f>Global_Household_Financial_Dyna[[#This Row],[Monthly_Expenses]]/Global_Household_Financial_Dyna[[#This Row],[Net Income]]</f>
        <v>0.47989156482147127</v>
      </c>
      <c r="N242" t="str">
        <f>IF(Global_Household_Financial_Dyna[[#This Row],[Monthly_Savings]]&lt;0,"High Risk", IF(Global_Household_Financial_Dyna[[#This Row],[Savings Rate%]]&lt;0.1, "Medium", "Safe"))</f>
        <v>Safe</v>
      </c>
      <c r="O242">
        <f>Global_Household_Financial_Dyna[[#This Row],[Total_Household_Income]]/Global_Household_Financial_Dyna[[#This Row],[Family_Size]]</f>
        <v>3179.4300000000003</v>
      </c>
      <c r="P242" s="2">
        <f t="shared" si="6"/>
        <v>0.30718716818024266</v>
      </c>
      <c r="Q242" s="2">
        <f t="shared" si="7"/>
        <v>0.2129212669982859</v>
      </c>
      <c r="R242" s="2" t="str">
        <f>IF(Global_Household_Financial_Dyna[[#This Row],[Vs country_Average]]&lt;-0.2, "Underperformer", IF(Global_Household_Financial_Dyna[[#This Row],[Vs country_Average]]&gt;0.2, "Outperformer", "Normal"))</f>
        <v>Outperformer</v>
      </c>
      <c r="S2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3472.66</v>
      </c>
      <c r="T2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3472.66</v>
      </c>
      <c r="U2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3472.66</v>
      </c>
      <c r="V2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3472.66</v>
      </c>
    </row>
    <row r="243" spans="1:22" x14ac:dyDescent="0.3">
      <c r="A243">
        <v>242</v>
      </c>
      <c r="B243" t="s">
        <v>12</v>
      </c>
      <c r="C243" t="s">
        <v>13</v>
      </c>
      <c r="D243">
        <v>6</v>
      </c>
      <c r="E243">
        <v>1</v>
      </c>
      <c r="F243">
        <v>2644.03</v>
      </c>
      <c r="G243">
        <v>2644.03</v>
      </c>
      <c r="H243">
        <v>661.01</v>
      </c>
      <c r="I243">
        <v>2509.1799999999998</v>
      </c>
      <c r="J243">
        <v>-526.16</v>
      </c>
      <c r="K243">
        <f>Global_Household_Financial_Dyna[[#This Row],[Total_Household_Income]]-Global_Household_Financial_Dyna[[#This Row],[Estimated_Taxes]]</f>
        <v>1983.0200000000002</v>
      </c>
      <c r="L243" s="1">
        <f>Global_Household_Financial_Dyna[[#This Row],[Monthly_Savings]]/Global_Household_Financial_Dyna[[#This Row],[Net Income]]</f>
        <v>-0.26533267440570441</v>
      </c>
      <c r="M243" s="2">
        <f>Global_Household_Financial_Dyna[[#This Row],[Monthly_Expenses]]/Global_Household_Financial_Dyna[[#This Row],[Net Income]]</f>
        <v>1.2653326744057043</v>
      </c>
      <c r="N243" t="str">
        <f>IF(Global_Household_Financial_Dyna[[#This Row],[Monthly_Savings]]&lt;0,"High Risk", IF(Global_Household_Financial_Dyna[[#This Row],[Savings Rate%]]&lt;0.1, "Medium", "Safe"))</f>
        <v>High Risk</v>
      </c>
      <c r="O243">
        <f>Global_Household_Financial_Dyna[[#This Row],[Total_Household_Income]]/Global_Household_Financial_Dyna[[#This Row],[Family_Size]]</f>
        <v>440.67166666666668</v>
      </c>
      <c r="P243" s="2">
        <f t="shared" si="6"/>
        <v>0.30718716818024266</v>
      </c>
      <c r="Q243" s="2">
        <f t="shared" si="7"/>
        <v>-0.57251984258594701</v>
      </c>
      <c r="R243" s="2" t="str">
        <f>IF(Global_Household_Financial_Dyna[[#This Row],[Vs country_Average]]&lt;-0.2, "Underperformer", IF(Global_Household_Financial_Dyna[[#This Row],[Vs country_Average]]&gt;0.2, "Outperformer", "Normal"))</f>
        <v>Underperformer</v>
      </c>
      <c r="S2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-400.70099999999996</v>
      </c>
      <c r="T2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-275.24199999999996</v>
      </c>
      <c r="U2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-149.78300000000002</v>
      </c>
      <c r="V2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-24.323999999999899</v>
      </c>
    </row>
    <row r="244" spans="1:22" x14ac:dyDescent="0.3">
      <c r="A244">
        <v>243</v>
      </c>
      <c r="B244" t="s">
        <v>12</v>
      </c>
      <c r="C244" t="s">
        <v>13</v>
      </c>
      <c r="D244">
        <v>6</v>
      </c>
      <c r="E244">
        <v>3</v>
      </c>
      <c r="F244">
        <v>5566.08</v>
      </c>
      <c r="G244">
        <v>10980.68</v>
      </c>
      <c r="H244">
        <v>3294.2</v>
      </c>
      <c r="I244">
        <v>4617.09</v>
      </c>
      <c r="J244">
        <v>3069.38</v>
      </c>
      <c r="K244">
        <f>Global_Household_Financial_Dyna[[#This Row],[Total_Household_Income]]-Global_Household_Financial_Dyna[[#This Row],[Estimated_Taxes]]</f>
        <v>7686.4800000000005</v>
      </c>
      <c r="L244" s="1">
        <f>Global_Household_Financial_Dyna[[#This Row],[Monthly_Savings]]/Global_Household_Financial_Dyna[[#This Row],[Net Income]]</f>
        <v>0.39932192629135832</v>
      </c>
      <c r="M244" s="2">
        <f>Global_Household_Financial_Dyna[[#This Row],[Monthly_Expenses]]/Global_Household_Financial_Dyna[[#This Row],[Net Income]]</f>
        <v>0.6006767727230149</v>
      </c>
      <c r="N244" t="str">
        <f>IF(Global_Household_Financial_Dyna[[#This Row],[Monthly_Savings]]&lt;0,"High Risk", IF(Global_Household_Financial_Dyna[[#This Row],[Savings Rate%]]&lt;0.1, "Medium", "Safe"))</f>
        <v>Safe</v>
      </c>
      <c r="O244">
        <f>Global_Household_Financial_Dyna[[#This Row],[Total_Household_Income]]/Global_Household_Financial_Dyna[[#This Row],[Family_Size]]</f>
        <v>1830.1133333333335</v>
      </c>
      <c r="P244" s="2">
        <f t="shared" si="6"/>
        <v>0.30718716818024266</v>
      </c>
      <c r="Q244" s="2">
        <f t="shared" si="7"/>
        <v>9.2134758111115655E-2</v>
      </c>
      <c r="R244" s="2" t="str">
        <f>IF(Global_Household_Financial_Dyna[[#This Row],[Vs country_Average]]&lt;-0.2, "Underperformer", IF(Global_Household_Financial_Dyna[[#This Row],[Vs country_Average]]&gt;0.2, "Outperformer", "Normal"))</f>
        <v>Normal</v>
      </c>
      <c r="S2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3069.38</v>
      </c>
      <c r="T2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3069.38</v>
      </c>
      <c r="U2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3069.38</v>
      </c>
      <c r="V2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3069.38</v>
      </c>
    </row>
    <row r="245" spans="1:22" x14ac:dyDescent="0.3">
      <c r="A245">
        <v>244</v>
      </c>
      <c r="B245" t="s">
        <v>10</v>
      </c>
      <c r="C245" t="s">
        <v>22</v>
      </c>
      <c r="D245">
        <v>4</v>
      </c>
      <c r="E245">
        <v>3</v>
      </c>
      <c r="F245">
        <v>1099.3599999999999</v>
      </c>
      <c r="G245">
        <v>2864.91</v>
      </c>
      <c r="H245">
        <v>286.49</v>
      </c>
      <c r="I245">
        <v>655.82</v>
      </c>
      <c r="J245">
        <v>1922.6</v>
      </c>
      <c r="K245">
        <f>Global_Household_Financial_Dyna[[#This Row],[Total_Household_Income]]-Global_Household_Financial_Dyna[[#This Row],[Estimated_Taxes]]</f>
        <v>2578.42</v>
      </c>
      <c r="L245" s="1">
        <f>Global_Household_Financial_Dyna[[#This Row],[Monthly_Savings]]/Global_Household_Financial_Dyna[[#This Row],[Net Income]]</f>
        <v>0.74565043708938028</v>
      </c>
      <c r="M245" s="2">
        <f>Global_Household_Financial_Dyna[[#This Row],[Monthly_Expenses]]/Global_Household_Financial_Dyna[[#This Row],[Net Income]]</f>
        <v>0.25434956291061972</v>
      </c>
      <c r="N245" t="str">
        <f>IF(Global_Household_Financial_Dyna[[#This Row],[Monthly_Savings]]&lt;0,"High Risk", IF(Global_Household_Financial_Dyna[[#This Row],[Savings Rate%]]&lt;0.1, "Medium", "Safe"))</f>
        <v>Safe</v>
      </c>
      <c r="O245">
        <f>Global_Household_Financial_Dyna[[#This Row],[Total_Household_Income]]/Global_Household_Financial_Dyna[[#This Row],[Family_Size]]</f>
        <v>716.22749999999996</v>
      </c>
      <c r="P245" s="2">
        <f t="shared" si="6"/>
        <v>0.42077341556833553</v>
      </c>
      <c r="Q245" s="2">
        <f t="shared" si="7"/>
        <v>0.32487702152104475</v>
      </c>
      <c r="R245" s="2" t="str">
        <f>IF(Global_Household_Financial_Dyna[[#This Row],[Vs country_Average]]&lt;-0.2, "Underperformer", IF(Global_Household_Financial_Dyna[[#This Row],[Vs country_Average]]&gt;0.2, "Outperformer", "Normal"))</f>
        <v>Outperformer</v>
      </c>
      <c r="S2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1922.6</v>
      </c>
      <c r="T2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1922.6</v>
      </c>
      <c r="U2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1922.6</v>
      </c>
      <c r="V2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1922.6</v>
      </c>
    </row>
    <row r="246" spans="1:22" x14ac:dyDescent="0.3">
      <c r="A246">
        <v>245</v>
      </c>
      <c r="B246" t="s">
        <v>18</v>
      </c>
      <c r="C246" t="s">
        <v>20</v>
      </c>
      <c r="D246">
        <v>5</v>
      </c>
      <c r="E246">
        <v>1</v>
      </c>
      <c r="F246">
        <v>4392.79</v>
      </c>
      <c r="G246">
        <v>4392.79</v>
      </c>
      <c r="H246">
        <v>966.41</v>
      </c>
      <c r="I246">
        <v>3684.65</v>
      </c>
      <c r="J246">
        <v>-258.27</v>
      </c>
      <c r="K246">
        <f>Global_Household_Financial_Dyna[[#This Row],[Total_Household_Income]]-Global_Household_Financial_Dyna[[#This Row],[Estimated_Taxes]]</f>
        <v>3426.38</v>
      </c>
      <c r="L246" s="1">
        <f>Global_Household_Financial_Dyna[[#This Row],[Monthly_Savings]]/Global_Household_Financial_Dyna[[#This Row],[Net Income]]</f>
        <v>-7.5376928420081826E-2</v>
      </c>
      <c r="M246" s="2">
        <f>Global_Household_Financial_Dyna[[#This Row],[Monthly_Expenses]]/Global_Household_Financial_Dyna[[#This Row],[Net Income]]</f>
        <v>1.0753769284200818</v>
      </c>
      <c r="N246" t="str">
        <f>IF(Global_Household_Financial_Dyna[[#This Row],[Monthly_Savings]]&lt;0,"High Risk", IF(Global_Household_Financial_Dyna[[#This Row],[Savings Rate%]]&lt;0.1, "Medium", "Safe"))</f>
        <v>High Risk</v>
      </c>
      <c r="O246">
        <f>Global_Household_Financial_Dyna[[#This Row],[Total_Household_Income]]/Global_Household_Financial_Dyna[[#This Row],[Family_Size]]</f>
        <v>878.55799999999999</v>
      </c>
      <c r="P246" s="2">
        <f t="shared" si="6"/>
        <v>0.32336204947805613</v>
      </c>
      <c r="Q246" s="2">
        <f t="shared" si="7"/>
        <v>-0.39873897789813795</v>
      </c>
      <c r="R246" s="2" t="str">
        <f>IF(Global_Household_Financial_Dyna[[#This Row],[Vs country_Average]]&lt;-0.2, "Underperformer", IF(Global_Household_Financial_Dyna[[#This Row],[Vs country_Average]]&gt;0.2, "Outperformer", "Normal"))</f>
        <v>Underperformer</v>
      </c>
      <c r="S2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-74.037499999999966</v>
      </c>
      <c r="T2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110.19500000000005</v>
      </c>
      <c r="U2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294.42750000000001</v>
      </c>
      <c r="V2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478.66000000000008</v>
      </c>
    </row>
    <row r="247" spans="1:22" x14ac:dyDescent="0.3">
      <c r="A247">
        <v>246</v>
      </c>
      <c r="B247" t="s">
        <v>12</v>
      </c>
      <c r="C247" t="s">
        <v>13</v>
      </c>
      <c r="D247">
        <v>1</v>
      </c>
      <c r="E247">
        <v>1</v>
      </c>
      <c r="F247">
        <v>6143.82</v>
      </c>
      <c r="G247">
        <v>6143.82</v>
      </c>
      <c r="H247">
        <v>1535.95</v>
      </c>
      <c r="I247">
        <v>1905.74</v>
      </c>
      <c r="J247">
        <v>2702.13</v>
      </c>
      <c r="K247">
        <f>Global_Household_Financial_Dyna[[#This Row],[Total_Household_Income]]-Global_Household_Financial_Dyna[[#This Row],[Estimated_Taxes]]</f>
        <v>4607.87</v>
      </c>
      <c r="L247" s="1">
        <f>Global_Household_Financial_Dyna[[#This Row],[Monthly_Savings]]/Global_Household_Financial_Dyna[[#This Row],[Net Income]]</f>
        <v>0.58641628344549657</v>
      </c>
      <c r="M247" s="2">
        <f>Global_Household_Financial_Dyna[[#This Row],[Monthly_Expenses]]/Global_Household_Financial_Dyna[[#This Row],[Net Income]]</f>
        <v>0.41358371655450349</v>
      </c>
      <c r="N247" t="str">
        <f>IF(Global_Household_Financial_Dyna[[#This Row],[Monthly_Savings]]&lt;0,"High Risk", IF(Global_Household_Financial_Dyna[[#This Row],[Savings Rate%]]&lt;0.1, "Medium", "Safe"))</f>
        <v>Safe</v>
      </c>
      <c r="O247">
        <f>Global_Household_Financial_Dyna[[#This Row],[Total_Household_Income]]/Global_Household_Financial_Dyna[[#This Row],[Family_Size]]</f>
        <v>6143.82</v>
      </c>
      <c r="P247" s="2">
        <f t="shared" si="6"/>
        <v>0.30718716818024266</v>
      </c>
      <c r="Q247" s="2">
        <f t="shared" si="7"/>
        <v>0.2792291152652539</v>
      </c>
      <c r="R247" s="2" t="str">
        <f>IF(Global_Household_Financial_Dyna[[#This Row],[Vs country_Average]]&lt;-0.2, "Underperformer", IF(Global_Household_Financial_Dyna[[#This Row],[Vs country_Average]]&gt;0.2, "Outperformer", "Normal"))</f>
        <v>Outperformer</v>
      </c>
      <c r="S2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2702.13</v>
      </c>
      <c r="T2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2702.13</v>
      </c>
      <c r="U2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2702.13</v>
      </c>
      <c r="V2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2702.13</v>
      </c>
    </row>
    <row r="248" spans="1:22" x14ac:dyDescent="0.3">
      <c r="A248">
        <v>247</v>
      </c>
      <c r="B248" t="s">
        <v>10</v>
      </c>
      <c r="C248" t="s">
        <v>22</v>
      </c>
      <c r="D248">
        <v>8</v>
      </c>
      <c r="E248">
        <v>3</v>
      </c>
      <c r="F248">
        <v>495.75</v>
      </c>
      <c r="G248">
        <v>993.02</v>
      </c>
      <c r="H248">
        <v>99.3</v>
      </c>
      <c r="I248">
        <v>722.63</v>
      </c>
      <c r="J248">
        <v>171.09</v>
      </c>
      <c r="K248">
        <f>Global_Household_Financial_Dyna[[#This Row],[Total_Household_Income]]-Global_Household_Financial_Dyna[[#This Row],[Estimated_Taxes]]</f>
        <v>893.72</v>
      </c>
      <c r="L248" s="1">
        <f>Global_Household_Financial_Dyna[[#This Row],[Monthly_Savings]]/Global_Household_Financial_Dyna[[#This Row],[Net Income]]</f>
        <v>0.19143579644631428</v>
      </c>
      <c r="M248" s="2">
        <f>Global_Household_Financial_Dyna[[#This Row],[Monthly_Expenses]]/Global_Household_Financial_Dyna[[#This Row],[Net Income]]</f>
        <v>0.80856420355368563</v>
      </c>
      <c r="N248" t="str">
        <f>IF(Global_Household_Financial_Dyna[[#This Row],[Monthly_Savings]]&lt;0,"High Risk", IF(Global_Household_Financial_Dyna[[#This Row],[Savings Rate%]]&lt;0.1, "Medium", "Safe"))</f>
        <v>Safe</v>
      </c>
      <c r="O248">
        <f>Global_Household_Financial_Dyna[[#This Row],[Total_Household_Income]]/Global_Household_Financial_Dyna[[#This Row],[Family_Size]]</f>
        <v>124.1275</v>
      </c>
      <c r="P248" s="2">
        <f t="shared" si="6"/>
        <v>0.42077341556833553</v>
      </c>
      <c r="Q248" s="2">
        <f t="shared" si="7"/>
        <v>-0.22933761912202125</v>
      </c>
      <c r="R248" s="2" t="str">
        <f>IF(Global_Household_Financial_Dyna[[#This Row],[Vs country_Average]]&lt;-0.2, "Underperformer", IF(Global_Household_Financial_Dyna[[#This Row],[Vs country_Average]]&gt;0.2, "Outperformer", "Normal"))</f>
        <v>Underperformer</v>
      </c>
      <c r="S2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171.09</v>
      </c>
      <c r="T2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171.09</v>
      </c>
      <c r="U2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171.09</v>
      </c>
      <c r="V2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171.09</v>
      </c>
    </row>
    <row r="249" spans="1:22" x14ac:dyDescent="0.3">
      <c r="A249">
        <v>248</v>
      </c>
      <c r="B249" t="s">
        <v>12</v>
      </c>
      <c r="C249" t="s">
        <v>13</v>
      </c>
      <c r="D249">
        <v>3</v>
      </c>
      <c r="E249">
        <v>3</v>
      </c>
      <c r="F249">
        <v>3102.26</v>
      </c>
      <c r="G249">
        <v>6972.68</v>
      </c>
      <c r="H249">
        <v>1743.17</v>
      </c>
      <c r="I249">
        <v>2788.4</v>
      </c>
      <c r="J249">
        <v>2441.11</v>
      </c>
      <c r="K249">
        <f>Global_Household_Financial_Dyna[[#This Row],[Total_Household_Income]]-Global_Household_Financial_Dyna[[#This Row],[Estimated_Taxes]]</f>
        <v>5229.51</v>
      </c>
      <c r="L249" s="1">
        <f>Global_Household_Financial_Dyna[[#This Row],[Monthly_Savings]]/Global_Household_Financial_Dyna[[#This Row],[Net Income]]</f>
        <v>0.46679516818975392</v>
      </c>
      <c r="M249" s="2">
        <f>Global_Household_Financial_Dyna[[#This Row],[Monthly_Expenses]]/Global_Household_Financial_Dyna[[#This Row],[Net Income]]</f>
        <v>0.53320483181024603</v>
      </c>
      <c r="N249" t="str">
        <f>IF(Global_Household_Financial_Dyna[[#This Row],[Monthly_Savings]]&lt;0,"High Risk", IF(Global_Household_Financial_Dyna[[#This Row],[Savings Rate%]]&lt;0.1, "Medium", "Safe"))</f>
        <v>Safe</v>
      </c>
      <c r="O249">
        <f>Global_Household_Financial_Dyna[[#This Row],[Total_Household_Income]]/Global_Household_Financial_Dyna[[#This Row],[Family_Size]]</f>
        <v>2324.2266666666669</v>
      </c>
      <c r="P249" s="2">
        <f t="shared" si="6"/>
        <v>0.30718716818024266</v>
      </c>
      <c r="Q249" s="2">
        <f t="shared" si="7"/>
        <v>0.15960800000951125</v>
      </c>
      <c r="R249" s="2" t="str">
        <f>IF(Global_Household_Financial_Dyna[[#This Row],[Vs country_Average]]&lt;-0.2, "Underperformer", IF(Global_Household_Financial_Dyna[[#This Row],[Vs country_Average]]&gt;0.2, "Outperformer", "Normal"))</f>
        <v>Normal</v>
      </c>
      <c r="S2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2441.11</v>
      </c>
      <c r="T2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2441.11</v>
      </c>
      <c r="U2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2441.11</v>
      </c>
      <c r="V2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2441.11</v>
      </c>
    </row>
    <row r="250" spans="1:22" x14ac:dyDescent="0.3">
      <c r="A250">
        <v>249</v>
      </c>
      <c r="B250" t="s">
        <v>12</v>
      </c>
      <c r="C250" t="s">
        <v>13</v>
      </c>
      <c r="D250">
        <v>2</v>
      </c>
      <c r="E250">
        <v>2</v>
      </c>
      <c r="F250">
        <v>5459.38</v>
      </c>
      <c r="G250">
        <v>8846.7800000000007</v>
      </c>
      <c r="H250">
        <v>2654.03</v>
      </c>
      <c r="I250">
        <v>1813.45</v>
      </c>
      <c r="J250">
        <v>4379.3</v>
      </c>
      <c r="K250">
        <f>Global_Household_Financial_Dyna[[#This Row],[Total_Household_Income]]-Global_Household_Financial_Dyna[[#This Row],[Estimated_Taxes]]</f>
        <v>6192.75</v>
      </c>
      <c r="L250" s="1">
        <f>Global_Household_Financial_Dyna[[#This Row],[Monthly_Savings]]/Global_Household_Financial_Dyna[[#This Row],[Net Income]]</f>
        <v>0.7071656372370918</v>
      </c>
      <c r="M250" s="2">
        <f>Global_Household_Financial_Dyna[[#This Row],[Monthly_Expenses]]/Global_Household_Financial_Dyna[[#This Row],[Net Income]]</f>
        <v>0.29283436276290825</v>
      </c>
      <c r="N250" t="str">
        <f>IF(Global_Household_Financial_Dyna[[#This Row],[Monthly_Savings]]&lt;0,"High Risk", IF(Global_Household_Financial_Dyna[[#This Row],[Savings Rate%]]&lt;0.1, "Medium", "Safe"))</f>
        <v>Safe</v>
      </c>
      <c r="O250">
        <f>Global_Household_Financial_Dyna[[#This Row],[Total_Household_Income]]/Global_Household_Financial_Dyna[[#This Row],[Family_Size]]</f>
        <v>4423.3900000000003</v>
      </c>
      <c r="P250" s="2">
        <f t="shared" si="6"/>
        <v>0.30718716818024266</v>
      </c>
      <c r="Q250" s="2">
        <f t="shared" si="7"/>
        <v>0.39997846905684914</v>
      </c>
      <c r="R250" s="2" t="str">
        <f>IF(Global_Household_Financial_Dyna[[#This Row],[Vs country_Average]]&lt;-0.2, "Underperformer", IF(Global_Household_Financial_Dyna[[#This Row],[Vs country_Average]]&gt;0.2, "Outperformer", "Normal"))</f>
        <v>Outperformer</v>
      </c>
      <c r="S2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4379.3</v>
      </c>
      <c r="T2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4379.3</v>
      </c>
      <c r="U2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4379.3</v>
      </c>
      <c r="V2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4379.3</v>
      </c>
    </row>
    <row r="251" spans="1:22" x14ac:dyDescent="0.3">
      <c r="A251">
        <v>250</v>
      </c>
      <c r="B251" t="s">
        <v>12</v>
      </c>
      <c r="C251" t="s">
        <v>13</v>
      </c>
      <c r="D251">
        <v>3</v>
      </c>
      <c r="E251">
        <v>3</v>
      </c>
      <c r="F251">
        <v>6077.33</v>
      </c>
      <c r="G251">
        <v>12108.99</v>
      </c>
      <c r="H251">
        <v>3632.7</v>
      </c>
      <c r="I251">
        <v>2937.22</v>
      </c>
      <c r="J251">
        <v>5539.07</v>
      </c>
      <c r="K251">
        <f>Global_Household_Financial_Dyna[[#This Row],[Total_Household_Income]]-Global_Household_Financial_Dyna[[#This Row],[Estimated_Taxes]]</f>
        <v>8476.2900000000009</v>
      </c>
      <c r="L251" s="1">
        <f>Global_Household_Financial_Dyna[[#This Row],[Monthly_Savings]]/Global_Household_Financial_Dyna[[#This Row],[Net Income]]</f>
        <v>0.6534781136558564</v>
      </c>
      <c r="M251" s="2">
        <f>Global_Household_Financial_Dyna[[#This Row],[Monthly_Expenses]]/Global_Household_Financial_Dyna[[#This Row],[Net Income]]</f>
        <v>0.34652188634414344</v>
      </c>
      <c r="N251" t="str">
        <f>IF(Global_Household_Financial_Dyna[[#This Row],[Monthly_Savings]]&lt;0,"High Risk", IF(Global_Household_Financial_Dyna[[#This Row],[Savings Rate%]]&lt;0.1, "Medium", "Safe"))</f>
        <v>Safe</v>
      </c>
      <c r="O251">
        <f>Global_Household_Financial_Dyna[[#This Row],[Total_Household_Income]]/Global_Household_Financial_Dyna[[#This Row],[Family_Size]]</f>
        <v>4036.33</v>
      </c>
      <c r="P251" s="2">
        <f t="shared" si="6"/>
        <v>0.30718716818024266</v>
      </c>
      <c r="Q251" s="2">
        <f t="shared" si="7"/>
        <v>0.34629094547561373</v>
      </c>
      <c r="R251" s="2" t="str">
        <f>IF(Global_Household_Financial_Dyna[[#This Row],[Vs country_Average]]&lt;-0.2, "Underperformer", IF(Global_Household_Financial_Dyna[[#This Row],[Vs country_Average]]&gt;0.2, "Outperformer", "Normal"))</f>
        <v>Outperformer</v>
      </c>
      <c r="S2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5539.07</v>
      </c>
      <c r="T2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5539.07</v>
      </c>
      <c r="U2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5539.07</v>
      </c>
      <c r="V2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5539.07</v>
      </c>
    </row>
    <row r="252" spans="1:22" x14ac:dyDescent="0.3">
      <c r="A252">
        <v>251</v>
      </c>
      <c r="B252" t="s">
        <v>10</v>
      </c>
      <c r="C252" t="s">
        <v>22</v>
      </c>
      <c r="D252">
        <v>5</v>
      </c>
      <c r="E252">
        <v>2</v>
      </c>
      <c r="F252">
        <v>587.71</v>
      </c>
      <c r="G252">
        <v>857.85</v>
      </c>
      <c r="H252">
        <v>85.78</v>
      </c>
      <c r="I252">
        <v>814.1</v>
      </c>
      <c r="J252">
        <v>-42.03</v>
      </c>
      <c r="K252">
        <f>Global_Household_Financial_Dyna[[#This Row],[Total_Household_Income]]-Global_Household_Financial_Dyna[[#This Row],[Estimated_Taxes]]</f>
        <v>772.07</v>
      </c>
      <c r="L252" s="1">
        <f>Global_Household_Financial_Dyna[[#This Row],[Monthly_Savings]]/Global_Household_Financial_Dyna[[#This Row],[Net Income]]</f>
        <v>-5.4438069086999878E-2</v>
      </c>
      <c r="M252" s="2">
        <f>Global_Household_Financial_Dyna[[#This Row],[Monthly_Expenses]]/Global_Household_Financial_Dyna[[#This Row],[Net Income]]</f>
        <v>1.0544380690869999</v>
      </c>
      <c r="N252" t="str">
        <f>IF(Global_Household_Financial_Dyna[[#This Row],[Monthly_Savings]]&lt;0,"High Risk", IF(Global_Household_Financial_Dyna[[#This Row],[Savings Rate%]]&lt;0.1, "Medium", "Safe"))</f>
        <v>High Risk</v>
      </c>
      <c r="O252">
        <f>Global_Household_Financial_Dyna[[#This Row],[Total_Household_Income]]/Global_Household_Financial_Dyna[[#This Row],[Family_Size]]</f>
        <v>171.57</v>
      </c>
      <c r="P252" s="2">
        <f t="shared" si="6"/>
        <v>0.42077341556833553</v>
      </c>
      <c r="Q252" s="2">
        <f t="shared" si="7"/>
        <v>-0.47521148465533541</v>
      </c>
      <c r="R252" s="2" t="str">
        <f>IF(Global_Household_Financial_Dyna[[#This Row],[Vs country_Average]]&lt;-0.2, "Underperformer", IF(Global_Household_Financial_Dyna[[#This Row],[Vs country_Average]]&gt;0.2, "Outperformer", "Normal"))</f>
        <v>Underperformer</v>
      </c>
      <c r="S2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-1.3249999999999957</v>
      </c>
      <c r="T2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39.38000000000001</v>
      </c>
      <c r="U2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80.084999999999994</v>
      </c>
      <c r="V2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120.79000000000002</v>
      </c>
    </row>
    <row r="253" spans="1:22" x14ac:dyDescent="0.3">
      <c r="A253">
        <v>252</v>
      </c>
      <c r="B253" t="s">
        <v>10</v>
      </c>
      <c r="C253" t="s">
        <v>22</v>
      </c>
      <c r="D253">
        <v>1</v>
      </c>
      <c r="E253">
        <v>1</v>
      </c>
      <c r="F253">
        <v>963.62</v>
      </c>
      <c r="G253">
        <v>963.62</v>
      </c>
      <c r="H253">
        <v>96.36</v>
      </c>
      <c r="I253">
        <v>375.45</v>
      </c>
      <c r="J253">
        <v>491.8</v>
      </c>
      <c r="K253">
        <f>Global_Household_Financial_Dyna[[#This Row],[Total_Household_Income]]-Global_Household_Financial_Dyna[[#This Row],[Estimated_Taxes]]</f>
        <v>867.26</v>
      </c>
      <c r="L253" s="1">
        <f>Global_Household_Financial_Dyna[[#This Row],[Monthly_Savings]]/Global_Household_Financial_Dyna[[#This Row],[Net Income]]</f>
        <v>0.56707331134838457</v>
      </c>
      <c r="M253" s="2">
        <f>Global_Household_Financial_Dyna[[#This Row],[Monthly_Expenses]]/Global_Household_Financial_Dyna[[#This Row],[Net Income]]</f>
        <v>0.43291515808408088</v>
      </c>
      <c r="N253" t="str">
        <f>IF(Global_Household_Financial_Dyna[[#This Row],[Monthly_Savings]]&lt;0,"High Risk", IF(Global_Household_Financial_Dyna[[#This Row],[Savings Rate%]]&lt;0.1, "Medium", "Safe"))</f>
        <v>Safe</v>
      </c>
      <c r="O253">
        <f>Global_Household_Financial_Dyna[[#This Row],[Total_Household_Income]]/Global_Household_Financial_Dyna[[#This Row],[Family_Size]]</f>
        <v>963.62</v>
      </c>
      <c r="P253" s="2">
        <f t="shared" si="6"/>
        <v>0.42077341556833553</v>
      </c>
      <c r="Q253" s="2">
        <f t="shared" si="7"/>
        <v>0.14629989578004904</v>
      </c>
      <c r="R253" s="2" t="str">
        <f>IF(Global_Household_Financial_Dyna[[#This Row],[Vs country_Average]]&lt;-0.2, "Underperformer", IF(Global_Household_Financial_Dyna[[#This Row],[Vs country_Average]]&gt;0.2, "Outperformer", "Normal"))</f>
        <v>Normal</v>
      </c>
      <c r="S2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491.8</v>
      </c>
      <c r="T2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491.8</v>
      </c>
      <c r="U2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491.8</v>
      </c>
      <c r="V2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491.8</v>
      </c>
    </row>
    <row r="254" spans="1:22" x14ac:dyDescent="0.3">
      <c r="A254">
        <v>253</v>
      </c>
      <c r="B254" t="s">
        <v>12</v>
      </c>
      <c r="C254" t="s">
        <v>13</v>
      </c>
      <c r="D254">
        <v>3</v>
      </c>
      <c r="E254">
        <v>3</v>
      </c>
      <c r="F254">
        <v>3876.79</v>
      </c>
      <c r="G254">
        <v>8319.11</v>
      </c>
      <c r="H254">
        <v>2495.73</v>
      </c>
      <c r="I254">
        <v>2007.32</v>
      </c>
      <c r="J254">
        <v>3816.05</v>
      </c>
      <c r="K254">
        <f>Global_Household_Financial_Dyna[[#This Row],[Total_Household_Income]]-Global_Household_Financial_Dyna[[#This Row],[Estimated_Taxes]]</f>
        <v>5823.380000000001</v>
      </c>
      <c r="L254" s="1">
        <f>Global_Household_Financial_Dyna[[#This Row],[Monthly_Savings]]/Global_Household_Financial_Dyna[[#This Row],[Net Income]]</f>
        <v>0.65529812583070302</v>
      </c>
      <c r="M254" s="2">
        <f>Global_Household_Financial_Dyna[[#This Row],[Monthly_Expenses]]/Global_Household_Financial_Dyna[[#This Row],[Net Income]]</f>
        <v>0.34470015695352174</v>
      </c>
      <c r="N254" t="str">
        <f>IF(Global_Household_Financial_Dyna[[#This Row],[Monthly_Savings]]&lt;0,"High Risk", IF(Global_Household_Financial_Dyna[[#This Row],[Savings Rate%]]&lt;0.1, "Medium", "Safe"))</f>
        <v>Safe</v>
      </c>
      <c r="O254">
        <f>Global_Household_Financial_Dyna[[#This Row],[Total_Household_Income]]/Global_Household_Financial_Dyna[[#This Row],[Family_Size]]</f>
        <v>2773.0366666666669</v>
      </c>
      <c r="P254" s="2">
        <f t="shared" si="6"/>
        <v>0.30718716818024266</v>
      </c>
      <c r="Q254" s="2">
        <f t="shared" si="7"/>
        <v>0.34811095765046035</v>
      </c>
      <c r="R254" s="2" t="str">
        <f>IF(Global_Household_Financial_Dyna[[#This Row],[Vs country_Average]]&lt;-0.2, "Underperformer", IF(Global_Household_Financial_Dyna[[#This Row],[Vs country_Average]]&gt;0.2, "Outperformer", "Normal"))</f>
        <v>Outperformer</v>
      </c>
      <c r="S2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3816.05</v>
      </c>
      <c r="T2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3816.05</v>
      </c>
      <c r="U2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3816.05</v>
      </c>
      <c r="V2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3816.05</v>
      </c>
    </row>
    <row r="255" spans="1:22" x14ac:dyDescent="0.3">
      <c r="A255">
        <v>254</v>
      </c>
      <c r="B255" t="s">
        <v>10</v>
      </c>
      <c r="C255" t="s">
        <v>11</v>
      </c>
      <c r="D255">
        <v>5</v>
      </c>
      <c r="E255">
        <v>3</v>
      </c>
      <c r="F255">
        <v>731.63</v>
      </c>
      <c r="G255">
        <v>1550.23</v>
      </c>
      <c r="H255">
        <v>155.02000000000001</v>
      </c>
      <c r="I255">
        <v>613.04</v>
      </c>
      <c r="J255">
        <v>782.17</v>
      </c>
      <c r="K255">
        <f>Global_Household_Financial_Dyna[[#This Row],[Total_Household_Income]]-Global_Household_Financial_Dyna[[#This Row],[Estimated_Taxes]]</f>
        <v>1395.21</v>
      </c>
      <c r="L255" s="1">
        <f>Global_Household_Financial_Dyna[[#This Row],[Monthly_Savings]]/Global_Household_Financial_Dyna[[#This Row],[Net Income]]</f>
        <v>0.56061094745593854</v>
      </c>
      <c r="M255" s="2">
        <f>Global_Household_Financial_Dyna[[#This Row],[Monthly_Expenses]]/Global_Household_Financial_Dyna[[#This Row],[Net Income]]</f>
        <v>0.43938905254406141</v>
      </c>
      <c r="N255" t="str">
        <f>IF(Global_Household_Financial_Dyna[[#This Row],[Monthly_Savings]]&lt;0,"High Risk", IF(Global_Household_Financial_Dyna[[#This Row],[Savings Rate%]]&lt;0.1, "Medium", "Safe"))</f>
        <v>Safe</v>
      </c>
      <c r="O255">
        <f>Global_Household_Financial_Dyna[[#This Row],[Total_Household_Income]]/Global_Household_Financial_Dyna[[#This Row],[Family_Size]]</f>
        <v>310.04599999999999</v>
      </c>
      <c r="P255" s="2">
        <f t="shared" si="6"/>
        <v>0.42077341556833553</v>
      </c>
      <c r="Q255" s="2">
        <f t="shared" si="7"/>
        <v>0.13983753188760301</v>
      </c>
      <c r="R255" s="2" t="str">
        <f>IF(Global_Household_Financial_Dyna[[#This Row],[Vs country_Average]]&lt;-0.2, "Underperformer", IF(Global_Household_Financial_Dyna[[#This Row],[Vs country_Average]]&gt;0.2, "Outperformer", "Normal"))</f>
        <v>Normal</v>
      </c>
      <c r="S2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782.17</v>
      </c>
      <c r="T2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782.17</v>
      </c>
      <c r="U2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782.17</v>
      </c>
      <c r="V2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782.17</v>
      </c>
    </row>
    <row r="256" spans="1:22" x14ac:dyDescent="0.3">
      <c r="A256">
        <v>255</v>
      </c>
      <c r="B256" t="s">
        <v>18</v>
      </c>
      <c r="C256" t="s">
        <v>19</v>
      </c>
      <c r="D256">
        <v>2</v>
      </c>
      <c r="E256">
        <v>1</v>
      </c>
      <c r="F256">
        <v>2151.16</v>
      </c>
      <c r="G256">
        <v>2151.16</v>
      </c>
      <c r="H256">
        <v>473.26</v>
      </c>
      <c r="I256">
        <v>1833.47</v>
      </c>
      <c r="J256">
        <v>-155.56</v>
      </c>
      <c r="K256">
        <f>Global_Household_Financial_Dyna[[#This Row],[Total_Household_Income]]-Global_Household_Financial_Dyna[[#This Row],[Estimated_Taxes]]</f>
        <v>1677.8999999999999</v>
      </c>
      <c r="L256" s="1">
        <f>Global_Household_Financial_Dyna[[#This Row],[Monthly_Savings]]/Global_Household_Financial_Dyna[[#This Row],[Net Income]]</f>
        <v>-9.2711127003993102E-2</v>
      </c>
      <c r="M256" s="2">
        <f>Global_Household_Financial_Dyna[[#This Row],[Monthly_Expenses]]/Global_Household_Financial_Dyna[[#This Row],[Net Income]]</f>
        <v>1.092717086834734</v>
      </c>
      <c r="N256" t="str">
        <f>IF(Global_Household_Financial_Dyna[[#This Row],[Monthly_Savings]]&lt;0,"High Risk", IF(Global_Household_Financial_Dyna[[#This Row],[Savings Rate%]]&lt;0.1, "Medium", "Safe"))</f>
        <v>High Risk</v>
      </c>
      <c r="O256">
        <f>Global_Household_Financial_Dyna[[#This Row],[Total_Household_Income]]/Global_Household_Financial_Dyna[[#This Row],[Family_Size]]</f>
        <v>1075.58</v>
      </c>
      <c r="P256" s="2">
        <f t="shared" si="6"/>
        <v>0.32336204947805613</v>
      </c>
      <c r="Q256" s="2">
        <f t="shared" si="7"/>
        <v>-0.41607317648204922</v>
      </c>
      <c r="R256" s="2" t="str">
        <f>IF(Global_Household_Financial_Dyna[[#This Row],[Vs country_Average]]&lt;-0.2, "Underperformer", IF(Global_Household_Financial_Dyna[[#This Row],[Vs country_Average]]&gt;0.2, "Outperformer", "Normal"))</f>
        <v>Underperformer</v>
      </c>
      <c r="S2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-63.886499999999998</v>
      </c>
      <c r="T2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27.787000000000035</v>
      </c>
      <c r="U2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119.46049999999997</v>
      </c>
      <c r="V2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211.13400000000007</v>
      </c>
    </row>
    <row r="257" spans="1:22" x14ac:dyDescent="0.3">
      <c r="A257">
        <v>256</v>
      </c>
      <c r="B257" t="s">
        <v>16</v>
      </c>
      <c r="C257" t="s">
        <v>21</v>
      </c>
      <c r="D257">
        <v>4</v>
      </c>
      <c r="E257">
        <v>3</v>
      </c>
      <c r="F257">
        <v>7459.82</v>
      </c>
      <c r="G257">
        <v>17381.87</v>
      </c>
      <c r="H257">
        <v>6952.75</v>
      </c>
      <c r="I257">
        <v>2497.86</v>
      </c>
      <c r="J257">
        <v>7931.26</v>
      </c>
      <c r="K257">
        <f>Global_Household_Financial_Dyna[[#This Row],[Total_Household_Income]]-Global_Household_Financial_Dyna[[#This Row],[Estimated_Taxes]]</f>
        <v>10429.119999999999</v>
      </c>
      <c r="L257" s="1">
        <f>Global_Household_Financial_Dyna[[#This Row],[Monthly_Savings]]/Global_Household_Financial_Dyna[[#This Row],[Net Income]]</f>
        <v>0.7604917768709154</v>
      </c>
      <c r="M257" s="2">
        <f>Global_Household_Financial_Dyna[[#This Row],[Monthly_Expenses]]/Global_Household_Financial_Dyna[[#This Row],[Net Income]]</f>
        <v>0.23950822312908476</v>
      </c>
      <c r="N257" t="str">
        <f>IF(Global_Household_Financial_Dyna[[#This Row],[Monthly_Savings]]&lt;0,"High Risk", IF(Global_Household_Financial_Dyna[[#This Row],[Savings Rate%]]&lt;0.1, "Medium", "Safe"))</f>
        <v>Safe</v>
      </c>
      <c r="O257">
        <f>Global_Household_Financial_Dyna[[#This Row],[Total_Household_Income]]/Global_Household_Financial_Dyna[[#This Row],[Family_Size]]</f>
        <v>4345.4674999999997</v>
      </c>
      <c r="P257" s="2">
        <f t="shared" si="6"/>
        <v>0.15879799892000862</v>
      </c>
      <c r="Q257" s="2">
        <f t="shared" si="7"/>
        <v>0.60169377795090684</v>
      </c>
      <c r="R257" s="2" t="str">
        <f>IF(Global_Household_Financial_Dyna[[#This Row],[Vs country_Average]]&lt;-0.2, "Underperformer", IF(Global_Household_Financial_Dyna[[#This Row],[Vs country_Average]]&gt;0.2, "Outperformer", "Normal"))</f>
        <v>Outperformer</v>
      </c>
      <c r="S2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7931.26</v>
      </c>
      <c r="T2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7931.26</v>
      </c>
      <c r="U2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7931.26</v>
      </c>
      <c r="V2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7931.26</v>
      </c>
    </row>
    <row r="258" spans="1:22" x14ac:dyDescent="0.3">
      <c r="A258">
        <v>257</v>
      </c>
      <c r="B258" t="s">
        <v>12</v>
      </c>
      <c r="C258" t="s">
        <v>13</v>
      </c>
      <c r="D258">
        <v>7</v>
      </c>
      <c r="E258">
        <v>3</v>
      </c>
      <c r="F258">
        <v>3929.14</v>
      </c>
      <c r="G258">
        <v>8448.42</v>
      </c>
      <c r="H258">
        <v>2534.5300000000002</v>
      </c>
      <c r="I258">
        <v>3426.91</v>
      </c>
      <c r="J258">
        <v>2486.98</v>
      </c>
      <c r="K258">
        <f>Global_Household_Financial_Dyna[[#This Row],[Total_Household_Income]]-Global_Household_Financial_Dyna[[#This Row],[Estimated_Taxes]]</f>
        <v>5913.8899999999994</v>
      </c>
      <c r="L258" s="1">
        <f>Global_Household_Financial_Dyna[[#This Row],[Monthly_Savings]]/Global_Household_Financial_Dyna[[#This Row],[Net Income]]</f>
        <v>0.42053200177886302</v>
      </c>
      <c r="M258" s="2">
        <f>Global_Household_Financial_Dyna[[#This Row],[Monthly_Expenses]]/Global_Household_Financial_Dyna[[#This Row],[Net Income]]</f>
        <v>0.57946799822113704</v>
      </c>
      <c r="N258" t="str">
        <f>IF(Global_Household_Financial_Dyna[[#This Row],[Monthly_Savings]]&lt;0,"High Risk", IF(Global_Household_Financial_Dyna[[#This Row],[Savings Rate%]]&lt;0.1, "Medium", "Safe"))</f>
        <v>Safe</v>
      </c>
      <c r="O258">
        <f>Global_Household_Financial_Dyna[[#This Row],[Total_Household_Income]]/Global_Household_Financial_Dyna[[#This Row],[Family_Size]]</f>
        <v>1206.9171428571428</v>
      </c>
      <c r="P258" s="2">
        <f t="shared" ref="P258:P321" si="8">AVERAGEIF($B$2:$B$4986,$B258,$L$2:$L$4986)</f>
        <v>0.30718716818024266</v>
      </c>
      <c r="Q258" s="2">
        <f t="shared" ref="Q258:Q321" si="9">L258-P258</f>
        <v>0.11334483359862035</v>
      </c>
      <c r="R258" s="2" t="str">
        <f>IF(Global_Household_Financial_Dyna[[#This Row],[Vs country_Average]]&lt;-0.2, "Underperformer", IF(Global_Household_Financial_Dyna[[#This Row],[Vs country_Average]]&gt;0.2, "Outperformer", "Normal"))</f>
        <v>Normal</v>
      </c>
      <c r="S2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2486.98</v>
      </c>
      <c r="T2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2486.98</v>
      </c>
      <c r="U2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2486.98</v>
      </c>
      <c r="V2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2486.98</v>
      </c>
    </row>
    <row r="259" spans="1:22" x14ac:dyDescent="0.3">
      <c r="A259">
        <v>258</v>
      </c>
      <c r="B259" t="s">
        <v>16</v>
      </c>
      <c r="C259" t="s">
        <v>17</v>
      </c>
      <c r="D259">
        <v>6</v>
      </c>
      <c r="E259">
        <v>1</v>
      </c>
      <c r="F259">
        <v>5014.66</v>
      </c>
      <c r="G259">
        <v>5014.66</v>
      </c>
      <c r="H259">
        <v>1755.13</v>
      </c>
      <c r="I259">
        <v>3855.69</v>
      </c>
      <c r="J259">
        <v>-596.16999999999996</v>
      </c>
      <c r="K259">
        <f>Global_Household_Financial_Dyna[[#This Row],[Total_Household_Income]]-Global_Household_Financial_Dyna[[#This Row],[Estimated_Taxes]]</f>
        <v>3259.5299999999997</v>
      </c>
      <c r="L259" s="1">
        <f>Global_Household_Financial_Dyna[[#This Row],[Monthly_Savings]]/Global_Household_Financial_Dyna[[#This Row],[Net Income]]</f>
        <v>-0.18290060223406443</v>
      </c>
      <c r="M259" s="2">
        <f>Global_Household_Financial_Dyna[[#This Row],[Monthly_Expenses]]/Global_Household_Financial_Dyna[[#This Row],[Net Income]]</f>
        <v>1.1828975343070935</v>
      </c>
      <c r="N259" t="str">
        <f>IF(Global_Household_Financial_Dyna[[#This Row],[Monthly_Savings]]&lt;0,"High Risk", IF(Global_Household_Financial_Dyna[[#This Row],[Savings Rate%]]&lt;0.1, "Medium", "Safe"))</f>
        <v>High Risk</v>
      </c>
      <c r="O259">
        <f>Global_Household_Financial_Dyna[[#This Row],[Total_Household_Income]]/Global_Household_Financial_Dyna[[#This Row],[Family_Size]]</f>
        <v>835.77666666666664</v>
      </c>
      <c r="P259" s="2">
        <f t="shared" si="8"/>
        <v>0.15879799892000862</v>
      </c>
      <c r="Q259" s="2">
        <f t="shared" si="9"/>
        <v>-0.34169860115407302</v>
      </c>
      <c r="R259" s="2" t="str">
        <f>IF(Global_Household_Financial_Dyna[[#This Row],[Vs country_Average]]&lt;-0.2, "Underperformer", IF(Global_Household_Financial_Dyna[[#This Row],[Vs country_Average]]&gt;0.2, "Outperformer", "Normal"))</f>
        <v>Underperformer</v>
      </c>
      <c r="S2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-403.38549999999992</v>
      </c>
      <c r="T2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-210.60099999999994</v>
      </c>
      <c r="U2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-17.816499999999905</v>
      </c>
      <c r="V2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174.96800000000007</v>
      </c>
    </row>
    <row r="260" spans="1:22" x14ac:dyDescent="0.3">
      <c r="A260">
        <v>259</v>
      </c>
      <c r="B260" t="s">
        <v>16</v>
      </c>
      <c r="C260" t="s">
        <v>21</v>
      </c>
      <c r="D260">
        <v>2</v>
      </c>
      <c r="E260">
        <v>1</v>
      </c>
      <c r="F260">
        <v>3431.7</v>
      </c>
      <c r="G260">
        <v>3431.7</v>
      </c>
      <c r="H260">
        <v>1201.0899999999999</v>
      </c>
      <c r="I260">
        <v>2762.58</v>
      </c>
      <c r="J260">
        <v>-531.98</v>
      </c>
      <c r="K260">
        <f>Global_Household_Financial_Dyna[[#This Row],[Total_Household_Income]]-Global_Household_Financial_Dyna[[#This Row],[Estimated_Taxes]]</f>
        <v>2230.6099999999997</v>
      </c>
      <c r="L260" s="1">
        <f>Global_Household_Financial_Dyna[[#This Row],[Monthly_Savings]]/Global_Household_Financial_Dyna[[#This Row],[Net Income]]</f>
        <v>-0.23849081641344749</v>
      </c>
      <c r="M260" s="2">
        <f>Global_Household_Financial_Dyna[[#This Row],[Monthly_Expenses]]/Global_Household_Financial_Dyna[[#This Row],[Net Income]]</f>
        <v>1.2384863333348279</v>
      </c>
      <c r="N260" t="str">
        <f>IF(Global_Household_Financial_Dyna[[#This Row],[Monthly_Savings]]&lt;0,"High Risk", IF(Global_Household_Financial_Dyna[[#This Row],[Savings Rate%]]&lt;0.1, "Medium", "Safe"))</f>
        <v>High Risk</v>
      </c>
      <c r="O260">
        <f>Global_Household_Financial_Dyna[[#This Row],[Total_Household_Income]]/Global_Household_Financial_Dyna[[#This Row],[Family_Size]]</f>
        <v>1715.85</v>
      </c>
      <c r="P260" s="2">
        <f t="shared" si="8"/>
        <v>0.15879799892000862</v>
      </c>
      <c r="Q260" s="2">
        <f t="shared" si="9"/>
        <v>-0.39728881533345611</v>
      </c>
      <c r="R260" s="2" t="str">
        <f>IF(Global_Household_Financial_Dyna[[#This Row],[Vs country_Average]]&lt;-0.2, "Underperformer", IF(Global_Household_Financial_Dyna[[#This Row],[Vs country_Average]]&gt;0.2, "Outperformer", "Normal"))</f>
        <v>Underperformer</v>
      </c>
      <c r="S2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-393.851</v>
      </c>
      <c r="T2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-255.72199999999998</v>
      </c>
      <c r="U2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-117.59300000000002</v>
      </c>
      <c r="V2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20.536000000000058</v>
      </c>
    </row>
    <row r="261" spans="1:22" x14ac:dyDescent="0.3">
      <c r="A261">
        <v>260</v>
      </c>
      <c r="B261" t="s">
        <v>18</v>
      </c>
      <c r="C261" t="s">
        <v>20</v>
      </c>
      <c r="D261">
        <v>1</v>
      </c>
      <c r="E261">
        <v>1</v>
      </c>
      <c r="F261">
        <v>610.15</v>
      </c>
      <c r="G261">
        <v>610.15</v>
      </c>
      <c r="H261">
        <v>134.22999999999999</v>
      </c>
      <c r="I261">
        <v>579.03</v>
      </c>
      <c r="J261">
        <v>-103.12</v>
      </c>
      <c r="K261">
        <f>Global_Household_Financial_Dyna[[#This Row],[Total_Household_Income]]-Global_Household_Financial_Dyna[[#This Row],[Estimated_Taxes]]</f>
        <v>475.91999999999996</v>
      </c>
      <c r="L261" s="1">
        <f>Global_Household_Financial_Dyna[[#This Row],[Monthly_Savings]]/Global_Household_Financial_Dyna[[#This Row],[Net Income]]</f>
        <v>-0.21667507144057827</v>
      </c>
      <c r="M261" s="2">
        <f>Global_Household_Financial_Dyna[[#This Row],[Monthly_Expenses]]/Global_Household_Financial_Dyna[[#This Row],[Net Income]]</f>
        <v>1.2166540595057993</v>
      </c>
      <c r="N261" t="str">
        <f>IF(Global_Household_Financial_Dyna[[#This Row],[Monthly_Savings]]&lt;0,"High Risk", IF(Global_Household_Financial_Dyna[[#This Row],[Savings Rate%]]&lt;0.1, "Medium", "Safe"))</f>
        <v>High Risk</v>
      </c>
      <c r="O261">
        <f>Global_Household_Financial_Dyna[[#This Row],[Total_Household_Income]]/Global_Household_Financial_Dyna[[#This Row],[Family_Size]]</f>
        <v>610.15</v>
      </c>
      <c r="P261" s="2">
        <f t="shared" si="8"/>
        <v>0.32336204947805613</v>
      </c>
      <c r="Q261" s="2">
        <f t="shared" si="9"/>
        <v>-0.54003712091863443</v>
      </c>
      <c r="R261" s="2" t="str">
        <f>IF(Global_Household_Financial_Dyna[[#This Row],[Vs country_Average]]&lt;-0.2, "Underperformer", IF(Global_Household_Financial_Dyna[[#This Row],[Vs country_Average]]&gt;0.2, "Outperformer", "Normal"))</f>
        <v>Underperformer</v>
      </c>
      <c r="S2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-74.168500000000009</v>
      </c>
      <c r="T2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-45.217000000000006</v>
      </c>
      <c r="U2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-16.265500000000003</v>
      </c>
      <c r="V2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12.685999999999993</v>
      </c>
    </row>
    <row r="262" spans="1:22" x14ac:dyDescent="0.3">
      <c r="A262">
        <v>261</v>
      </c>
      <c r="B262" t="s">
        <v>16</v>
      </c>
      <c r="C262" t="s">
        <v>17</v>
      </c>
      <c r="D262">
        <v>6</v>
      </c>
      <c r="E262">
        <v>2</v>
      </c>
      <c r="F262">
        <v>2349.16</v>
      </c>
      <c r="G262">
        <v>4246.7</v>
      </c>
      <c r="H262">
        <v>1486.35</v>
      </c>
      <c r="I262">
        <v>4030.12</v>
      </c>
      <c r="J262">
        <v>-1269.76</v>
      </c>
      <c r="K262">
        <f>Global_Household_Financial_Dyna[[#This Row],[Total_Household_Income]]-Global_Household_Financial_Dyna[[#This Row],[Estimated_Taxes]]</f>
        <v>2760.35</v>
      </c>
      <c r="L262" s="1">
        <f>Global_Household_Financial_Dyna[[#This Row],[Monthly_Savings]]/Global_Household_Financial_Dyna[[#This Row],[Net Income]]</f>
        <v>-0.45999963772709984</v>
      </c>
      <c r="M262" s="2">
        <f>Global_Household_Financial_Dyna[[#This Row],[Monthly_Expenses]]/Global_Household_Financial_Dyna[[#This Row],[Net Income]]</f>
        <v>1.4600032604561015</v>
      </c>
      <c r="N262" t="str">
        <f>IF(Global_Household_Financial_Dyna[[#This Row],[Monthly_Savings]]&lt;0,"High Risk", IF(Global_Household_Financial_Dyna[[#This Row],[Savings Rate%]]&lt;0.1, "Medium", "Safe"))</f>
        <v>High Risk</v>
      </c>
      <c r="O262">
        <f>Global_Household_Financial_Dyna[[#This Row],[Total_Household_Income]]/Global_Household_Financial_Dyna[[#This Row],[Family_Size]]</f>
        <v>707.7833333333333</v>
      </c>
      <c r="P262" s="2">
        <f t="shared" si="8"/>
        <v>0.15879799892000862</v>
      </c>
      <c r="Q262" s="2">
        <f t="shared" si="9"/>
        <v>-0.61879763664710841</v>
      </c>
      <c r="R262" s="2" t="str">
        <f>IF(Global_Household_Financial_Dyna[[#This Row],[Vs country_Average]]&lt;-0.2, "Underperformer", IF(Global_Household_Financial_Dyna[[#This Row],[Vs country_Average]]&gt;0.2, "Outperformer", "Normal"))</f>
        <v>Underperformer</v>
      </c>
      <c r="S2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-1068.2539999999999</v>
      </c>
      <c r="T2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-866.74800000000005</v>
      </c>
      <c r="U2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-665.24200000000008</v>
      </c>
      <c r="V2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-463.73599999999999</v>
      </c>
    </row>
    <row r="263" spans="1:22" x14ac:dyDescent="0.3">
      <c r="A263">
        <v>262</v>
      </c>
      <c r="B263" t="s">
        <v>12</v>
      </c>
      <c r="C263" t="s">
        <v>13</v>
      </c>
      <c r="D263">
        <v>7</v>
      </c>
      <c r="E263">
        <v>1</v>
      </c>
      <c r="F263">
        <v>3709.51</v>
      </c>
      <c r="G263">
        <v>3709.51</v>
      </c>
      <c r="H263">
        <v>927.38</v>
      </c>
      <c r="I263">
        <v>3520.32</v>
      </c>
      <c r="J263">
        <v>-738.19</v>
      </c>
      <c r="K263">
        <f>Global_Household_Financial_Dyna[[#This Row],[Total_Household_Income]]-Global_Household_Financial_Dyna[[#This Row],[Estimated_Taxes]]</f>
        <v>2782.13</v>
      </c>
      <c r="L263" s="1">
        <f>Global_Household_Financial_Dyna[[#This Row],[Monthly_Savings]]/Global_Household_Financial_Dyna[[#This Row],[Net Income]]</f>
        <v>-0.26533267676204925</v>
      </c>
      <c r="M263" s="2">
        <f>Global_Household_Financial_Dyna[[#This Row],[Monthly_Expenses]]/Global_Household_Financial_Dyna[[#This Row],[Net Income]]</f>
        <v>1.2653326767620492</v>
      </c>
      <c r="N263" t="str">
        <f>IF(Global_Household_Financial_Dyna[[#This Row],[Monthly_Savings]]&lt;0,"High Risk", IF(Global_Household_Financial_Dyna[[#This Row],[Savings Rate%]]&lt;0.1, "Medium", "Safe"))</f>
        <v>High Risk</v>
      </c>
      <c r="O263">
        <f>Global_Household_Financial_Dyna[[#This Row],[Total_Household_Income]]/Global_Household_Financial_Dyna[[#This Row],[Family_Size]]</f>
        <v>529.93000000000006</v>
      </c>
      <c r="P263" s="2">
        <f t="shared" si="8"/>
        <v>0.30718716818024266</v>
      </c>
      <c r="Q263" s="2">
        <f t="shared" si="9"/>
        <v>-0.57251984494229191</v>
      </c>
      <c r="R263" s="2" t="str">
        <f>IF(Global_Household_Financial_Dyna[[#This Row],[Vs country_Average]]&lt;-0.2, "Underperformer", IF(Global_Household_Financial_Dyna[[#This Row],[Vs country_Average]]&gt;0.2, "Outperformer", "Normal"))</f>
        <v>Underperformer</v>
      </c>
      <c r="S2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-562.17399999999998</v>
      </c>
      <c r="T2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-386.15800000000002</v>
      </c>
      <c r="U2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-210.14200000000005</v>
      </c>
      <c r="V2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-34.125999999999976</v>
      </c>
    </row>
    <row r="264" spans="1:22" x14ac:dyDescent="0.3">
      <c r="A264">
        <v>263</v>
      </c>
      <c r="B264" t="s">
        <v>18</v>
      </c>
      <c r="C264" t="s">
        <v>20</v>
      </c>
      <c r="D264">
        <v>2</v>
      </c>
      <c r="E264">
        <v>2</v>
      </c>
      <c r="F264">
        <v>7007.79</v>
      </c>
      <c r="G264">
        <v>11467.05</v>
      </c>
      <c r="H264">
        <v>3096.1</v>
      </c>
      <c r="I264">
        <v>2155.3200000000002</v>
      </c>
      <c r="J264">
        <v>6215.63</v>
      </c>
      <c r="K264">
        <f>Global_Household_Financial_Dyna[[#This Row],[Total_Household_Income]]-Global_Household_Financial_Dyna[[#This Row],[Estimated_Taxes]]</f>
        <v>8370.9499999999989</v>
      </c>
      <c r="L264" s="1">
        <f>Global_Household_Financial_Dyna[[#This Row],[Monthly_Savings]]/Global_Household_Financial_Dyna[[#This Row],[Net Income]]</f>
        <v>0.74252384735304844</v>
      </c>
      <c r="M264" s="2">
        <f>Global_Household_Financial_Dyna[[#This Row],[Monthly_Expenses]]/Global_Household_Financial_Dyna[[#This Row],[Net Income]]</f>
        <v>0.25747615264695173</v>
      </c>
      <c r="N264" t="str">
        <f>IF(Global_Household_Financial_Dyna[[#This Row],[Monthly_Savings]]&lt;0,"High Risk", IF(Global_Household_Financial_Dyna[[#This Row],[Savings Rate%]]&lt;0.1, "Medium", "Safe"))</f>
        <v>Safe</v>
      </c>
      <c r="O264">
        <f>Global_Household_Financial_Dyna[[#This Row],[Total_Household_Income]]/Global_Household_Financial_Dyna[[#This Row],[Family_Size]]</f>
        <v>5733.5249999999996</v>
      </c>
      <c r="P264" s="2">
        <f t="shared" si="8"/>
        <v>0.32336204947805613</v>
      </c>
      <c r="Q264" s="2">
        <f t="shared" si="9"/>
        <v>0.4191617978749923</v>
      </c>
      <c r="R264" s="2" t="str">
        <f>IF(Global_Household_Financial_Dyna[[#This Row],[Vs country_Average]]&lt;-0.2, "Underperformer", IF(Global_Household_Financial_Dyna[[#This Row],[Vs country_Average]]&gt;0.2, "Outperformer", "Normal"))</f>
        <v>Outperformer</v>
      </c>
      <c r="S2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6215.63</v>
      </c>
      <c r="T2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6215.63</v>
      </c>
      <c r="U2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6215.63</v>
      </c>
      <c r="V2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6215.63</v>
      </c>
    </row>
    <row r="265" spans="1:22" x14ac:dyDescent="0.3">
      <c r="A265">
        <v>264</v>
      </c>
      <c r="B265" t="s">
        <v>16</v>
      </c>
      <c r="C265" t="s">
        <v>21</v>
      </c>
      <c r="D265">
        <v>8</v>
      </c>
      <c r="E265">
        <v>3</v>
      </c>
      <c r="F265">
        <v>4057.42</v>
      </c>
      <c r="G265">
        <v>8522.41</v>
      </c>
      <c r="H265">
        <v>3408.97</v>
      </c>
      <c r="I265">
        <v>6347.87</v>
      </c>
      <c r="J265">
        <v>-1234.42</v>
      </c>
      <c r="K265">
        <f>Global_Household_Financial_Dyna[[#This Row],[Total_Household_Income]]-Global_Household_Financial_Dyna[[#This Row],[Estimated_Taxes]]</f>
        <v>5113.4400000000005</v>
      </c>
      <c r="L265" s="1">
        <f>Global_Household_Financial_Dyna[[#This Row],[Monthly_Savings]]/Global_Household_Financial_Dyna[[#This Row],[Net Income]]</f>
        <v>-0.24140695891611125</v>
      </c>
      <c r="M265" s="2">
        <f>Global_Household_Financial_Dyna[[#This Row],[Monthly_Expenses]]/Global_Household_Financial_Dyna[[#This Row],[Net Income]]</f>
        <v>1.2414089145467628</v>
      </c>
      <c r="N265" t="str">
        <f>IF(Global_Household_Financial_Dyna[[#This Row],[Monthly_Savings]]&lt;0,"High Risk", IF(Global_Household_Financial_Dyna[[#This Row],[Savings Rate%]]&lt;0.1, "Medium", "Safe"))</f>
        <v>High Risk</v>
      </c>
      <c r="O265">
        <f>Global_Household_Financial_Dyna[[#This Row],[Total_Household_Income]]/Global_Household_Financial_Dyna[[#This Row],[Family_Size]]</f>
        <v>1065.30125</v>
      </c>
      <c r="P265" s="2">
        <f t="shared" si="8"/>
        <v>0.15879799892000862</v>
      </c>
      <c r="Q265" s="2">
        <f t="shared" si="9"/>
        <v>-0.40020495783611987</v>
      </c>
      <c r="R265" s="2" t="str">
        <f>IF(Global_Household_Financial_Dyna[[#This Row],[Vs country_Average]]&lt;-0.2, "Underperformer", IF(Global_Household_Financial_Dyna[[#This Row],[Vs country_Average]]&gt;0.2, "Outperformer", "Normal"))</f>
        <v>Underperformer</v>
      </c>
      <c r="S2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-917.02650000000006</v>
      </c>
      <c r="T2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-599.63300000000015</v>
      </c>
      <c r="U2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-282.23950000000025</v>
      </c>
      <c r="V2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35.153999999999769</v>
      </c>
    </row>
    <row r="266" spans="1:22" x14ac:dyDescent="0.3">
      <c r="A266">
        <v>265</v>
      </c>
      <c r="B266" t="s">
        <v>12</v>
      </c>
      <c r="C266" t="s">
        <v>13</v>
      </c>
      <c r="D266">
        <v>2</v>
      </c>
      <c r="E266">
        <v>2</v>
      </c>
      <c r="F266">
        <v>4150.96</v>
      </c>
      <c r="G266">
        <v>6255.96</v>
      </c>
      <c r="H266">
        <v>1563.99</v>
      </c>
      <c r="I266">
        <v>2179.58</v>
      </c>
      <c r="J266">
        <v>2512.39</v>
      </c>
      <c r="K266">
        <f>Global_Household_Financial_Dyna[[#This Row],[Total_Household_Income]]-Global_Household_Financial_Dyna[[#This Row],[Estimated_Taxes]]</f>
        <v>4691.97</v>
      </c>
      <c r="L266" s="1">
        <f>Global_Household_Financial_Dyna[[#This Row],[Monthly_Savings]]/Global_Household_Financial_Dyna[[#This Row],[Net Income]]</f>
        <v>0.53546591303865965</v>
      </c>
      <c r="M266" s="2">
        <f>Global_Household_Financial_Dyna[[#This Row],[Monthly_Expenses]]/Global_Household_Financial_Dyna[[#This Row],[Net Income]]</f>
        <v>0.4645340869613403</v>
      </c>
      <c r="N266" t="str">
        <f>IF(Global_Household_Financial_Dyna[[#This Row],[Monthly_Savings]]&lt;0,"High Risk", IF(Global_Household_Financial_Dyna[[#This Row],[Savings Rate%]]&lt;0.1, "Medium", "Safe"))</f>
        <v>Safe</v>
      </c>
      <c r="O266">
        <f>Global_Household_Financial_Dyna[[#This Row],[Total_Household_Income]]/Global_Household_Financial_Dyna[[#This Row],[Family_Size]]</f>
        <v>3127.98</v>
      </c>
      <c r="P266" s="2">
        <f t="shared" si="8"/>
        <v>0.30718716818024266</v>
      </c>
      <c r="Q266" s="2">
        <f t="shared" si="9"/>
        <v>0.22827874485841698</v>
      </c>
      <c r="R266" s="2" t="str">
        <f>IF(Global_Household_Financial_Dyna[[#This Row],[Vs country_Average]]&lt;-0.2, "Underperformer", IF(Global_Household_Financial_Dyna[[#This Row],[Vs country_Average]]&gt;0.2, "Outperformer", "Normal"))</f>
        <v>Outperformer</v>
      </c>
      <c r="S2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2512.39</v>
      </c>
      <c r="T2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2512.39</v>
      </c>
      <c r="U2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2512.39</v>
      </c>
      <c r="V2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2512.39</v>
      </c>
    </row>
    <row r="267" spans="1:22" x14ac:dyDescent="0.3">
      <c r="A267">
        <v>266</v>
      </c>
      <c r="B267" t="s">
        <v>14</v>
      </c>
      <c r="C267" t="s">
        <v>15</v>
      </c>
      <c r="D267">
        <v>2</v>
      </c>
      <c r="E267">
        <v>1</v>
      </c>
      <c r="F267">
        <v>1800.52</v>
      </c>
      <c r="G267">
        <v>1800.52</v>
      </c>
      <c r="H267">
        <v>270.08</v>
      </c>
      <c r="I267">
        <v>604.1</v>
      </c>
      <c r="J267">
        <v>926.34</v>
      </c>
      <c r="K267">
        <f>Global_Household_Financial_Dyna[[#This Row],[Total_Household_Income]]-Global_Household_Financial_Dyna[[#This Row],[Estimated_Taxes]]</f>
        <v>1530.44</v>
      </c>
      <c r="L267" s="1">
        <f>Global_Household_Financial_Dyna[[#This Row],[Monthly_Savings]]/Global_Household_Financial_Dyna[[#This Row],[Net Income]]</f>
        <v>0.60527691382870286</v>
      </c>
      <c r="M267" s="2">
        <f>Global_Household_Financial_Dyna[[#This Row],[Monthly_Expenses]]/Global_Household_Financial_Dyna[[#This Row],[Net Income]]</f>
        <v>0.39472308617129714</v>
      </c>
      <c r="N267" t="str">
        <f>IF(Global_Household_Financial_Dyna[[#This Row],[Monthly_Savings]]&lt;0,"High Risk", IF(Global_Household_Financial_Dyna[[#This Row],[Savings Rate%]]&lt;0.1, "Medium", "Safe"))</f>
        <v>Safe</v>
      </c>
      <c r="O267">
        <f>Global_Household_Financial_Dyna[[#This Row],[Total_Household_Income]]/Global_Household_Financial_Dyna[[#This Row],[Family_Size]]</f>
        <v>900.26</v>
      </c>
      <c r="P267" s="2">
        <f t="shared" si="8"/>
        <v>0.39788995363055785</v>
      </c>
      <c r="Q267" s="2">
        <f t="shared" si="9"/>
        <v>0.20738696019814501</v>
      </c>
      <c r="R267" s="2" t="str">
        <f>IF(Global_Household_Financial_Dyna[[#This Row],[Vs country_Average]]&lt;-0.2, "Underperformer", IF(Global_Household_Financial_Dyna[[#This Row],[Vs country_Average]]&gt;0.2, "Outperformer", "Normal"))</f>
        <v>Outperformer</v>
      </c>
      <c r="S2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926.34</v>
      </c>
      <c r="T2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926.34</v>
      </c>
      <c r="U2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926.34</v>
      </c>
      <c r="V2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926.34</v>
      </c>
    </row>
    <row r="268" spans="1:22" x14ac:dyDescent="0.3">
      <c r="A268">
        <v>267</v>
      </c>
      <c r="B268" t="s">
        <v>16</v>
      </c>
      <c r="C268" t="s">
        <v>21</v>
      </c>
      <c r="D268">
        <v>8</v>
      </c>
      <c r="E268">
        <v>3</v>
      </c>
      <c r="F268">
        <v>5207.13</v>
      </c>
      <c r="G268">
        <v>13337.47</v>
      </c>
      <c r="H268">
        <v>5334.99</v>
      </c>
      <c r="I268">
        <v>5062.29</v>
      </c>
      <c r="J268">
        <v>2940.19</v>
      </c>
      <c r="K268">
        <f>Global_Household_Financial_Dyna[[#This Row],[Total_Household_Income]]-Global_Household_Financial_Dyna[[#This Row],[Estimated_Taxes]]</f>
        <v>8002.48</v>
      </c>
      <c r="L268" s="1">
        <f>Global_Household_Financial_Dyna[[#This Row],[Monthly_Savings]]/Global_Household_Financial_Dyna[[#This Row],[Net Income]]</f>
        <v>0.36740985294558687</v>
      </c>
      <c r="M268" s="2">
        <f>Global_Household_Financial_Dyna[[#This Row],[Monthly_Expenses]]/Global_Household_Financial_Dyna[[#This Row],[Net Income]]</f>
        <v>0.63259014705441319</v>
      </c>
      <c r="N268" t="str">
        <f>IF(Global_Household_Financial_Dyna[[#This Row],[Monthly_Savings]]&lt;0,"High Risk", IF(Global_Household_Financial_Dyna[[#This Row],[Savings Rate%]]&lt;0.1, "Medium", "Safe"))</f>
        <v>Safe</v>
      </c>
      <c r="O268">
        <f>Global_Household_Financial_Dyna[[#This Row],[Total_Household_Income]]/Global_Household_Financial_Dyna[[#This Row],[Family_Size]]</f>
        <v>1667.1837499999999</v>
      </c>
      <c r="P268" s="2">
        <f t="shared" si="8"/>
        <v>0.15879799892000862</v>
      </c>
      <c r="Q268" s="2">
        <f t="shared" si="9"/>
        <v>0.20861185402557825</v>
      </c>
      <c r="R268" s="2" t="str">
        <f>IF(Global_Household_Financial_Dyna[[#This Row],[Vs country_Average]]&lt;-0.2, "Underperformer", IF(Global_Household_Financial_Dyna[[#This Row],[Vs country_Average]]&gt;0.2, "Outperformer", "Normal"))</f>
        <v>Outperformer</v>
      </c>
      <c r="S2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2940.19</v>
      </c>
      <c r="T2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2940.19</v>
      </c>
      <c r="U2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2940.19</v>
      </c>
      <c r="V2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2940.19</v>
      </c>
    </row>
    <row r="269" spans="1:22" x14ac:dyDescent="0.3">
      <c r="A269">
        <v>268</v>
      </c>
      <c r="B269" t="s">
        <v>14</v>
      </c>
      <c r="C269" t="s">
        <v>15</v>
      </c>
      <c r="D269">
        <v>2</v>
      </c>
      <c r="E269">
        <v>2</v>
      </c>
      <c r="F269">
        <v>1272.2</v>
      </c>
      <c r="G269">
        <v>2066.96</v>
      </c>
      <c r="H269">
        <v>310.04000000000002</v>
      </c>
      <c r="I269">
        <v>1004.87</v>
      </c>
      <c r="J269">
        <v>752.05</v>
      </c>
      <c r="K269">
        <f>Global_Household_Financial_Dyna[[#This Row],[Total_Household_Income]]-Global_Household_Financial_Dyna[[#This Row],[Estimated_Taxes]]</f>
        <v>1756.92</v>
      </c>
      <c r="L269" s="1">
        <f>Global_Household_Financial_Dyna[[#This Row],[Monthly_Savings]]/Global_Household_Financial_Dyna[[#This Row],[Net Income]]</f>
        <v>0.42805022425608447</v>
      </c>
      <c r="M269" s="2">
        <f>Global_Household_Financial_Dyna[[#This Row],[Monthly_Expenses]]/Global_Household_Financial_Dyna[[#This Row],[Net Income]]</f>
        <v>0.57194977574391548</v>
      </c>
      <c r="N269" t="str">
        <f>IF(Global_Household_Financial_Dyna[[#This Row],[Monthly_Savings]]&lt;0,"High Risk", IF(Global_Household_Financial_Dyna[[#This Row],[Savings Rate%]]&lt;0.1, "Medium", "Safe"))</f>
        <v>Safe</v>
      </c>
      <c r="O269">
        <f>Global_Household_Financial_Dyna[[#This Row],[Total_Household_Income]]/Global_Household_Financial_Dyna[[#This Row],[Family_Size]]</f>
        <v>1033.48</v>
      </c>
      <c r="P269" s="2">
        <f t="shared" si="8"/>
        <v>0.39788995363055785</v>
      </c>
      <c r="Q269" s="2">
        <f t="shared" si="9"/>
        <v>3.016027062552662E-2</v>
      </c>
      <c r="R269" s="2" t="str">
        <f>IF(Global_Household_Financial_Dyna[[#This Row],[Vs country_Average]]&lt;-0.2, "Underperformer", IF(Global_Household_Financial_Dyna[[#This Row],[Vs country_Average]]&gt;0.2, "Outperformer", "Normal"))</f>
        <v>Normal</v>
      </c>
      <c r="S2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752.05</v>
      </c>
      <c r="T2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752.05</v>
      </c>
      <c r="U2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752.05</v>
      </c>
      <c r="V2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752.05</v>
      </c>
    </row>
    <row r="270" spans="1:22" x14ac:dyDescent="0.3">
      <c r="A270">
        <v>269</v>
      </c>
      <c r="B270" t="s">
        <v>10</v>
      </c>
      <c r="C270" t="s">
        <v>11</v>
      </c>
      <c r="D270">
        <v>6</v>
      </c>
      <c r="E270">
        <v>3</v>
      </c>
      <c r="F270">
        <v>1330.76</v>
      </c>
      <c r="G270">
        <v>2619.0300000000002</v>
      </c>
      <c r="H270">
        <v>261.89999999999998</v>
      </c>
      <c r="I270">
        <v>702.06</v>
      </c>
      <c r="J270">
        <v>1655.07</v>
      </c>
      <c r="K270">
        <f>Global_Household_Financial_Dyna[[#This Row],[Total_Household_Income]]-Global_Household_Financial_Dyna[[#This Row],[Estimated_Taxes]]</f>
        <v>2357.13</v>
      </c>
      <c r="L270" s="1">
        <f>Global_Household_Financial_Dyna[[#This Row],[Monthly_Savings]]/Global_Household_Financial_Dyna[[#This Row],[Net Income]]</f>
        <v>0.70215473902584913</v>
      </c>
      <c r="M270" s="2">
        <f>Global_Household_Financial_Dyna[[#This Row],[Monthly_Expenses]]/Global_Household_Financial_Dyna[[#This Row],[Net Income]]</f>
        <v>0.29784526097415071</v>
      </c>
      <c r="N270" t="str">
        <f>IF(Global_Household_Financial_Dyna[[#This Row],[Monthly_Savings]]&lt;0,"High Risk", IF(Global_Household_Financial_Dyna[[#This Row],[Savings Rate%]]&lt;0.1, "Medium", "Safe"))</f>
        <v>Safe</v>
      </c>
      <c r="O270">
        <f>Global_Household_Financial_Dyna[[#This Row],[Total_Household_Income]]/Global_Household_Financial_Dyna[[#This Row],[Family_Size]]</f>
        <v>436.50500000000005</v>
      </c>
      <c r="P270" s="2">
        <f t="shared" si="8"/>
        <v>0.42077341556833553</v>
      </c>
      <c r="Q270" s="2">
        <f t="shared" si="9"/>
        <v>0.2813813234575136</v>
      </c>
      <c r="R270" s="2" t="str">
        <f>IF(Global_Household_Financial_Dyna[[#This Row],[Vs country_Average]]&lt;-0.2, "Underperformer", IF(Global_Household_Financial_Dyna[[#This Row],[Vs country_Average]]&gt;0.2, "Outperformer", "Normal"))</f>
        <v>Outperformer</v>
      </c>
      <c r="S2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1655.07</v>
      </c>
      <c r="T2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1655.07</v>
      </c>
      <c r="U2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1655.07</v>
      </c>
      <c r="V2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1655.07</v>
      </c>
    </row>
    <row r="271" spans="1:22" x14ac:dyDescent="0.3">
      <c r="A271">
        <v>270</v>
      </c>
      <c r="B271" t="s">
        <v>10</v>
      </c>
      <c r="C271" t="s">
        <v>22</v>
      </c>
      <c r="D271">
        <v>1</v>
      </c>
      <c r="E271">
        <v>1</v>
      </c>
      <c r="F271">
        <v>212.37</v>
      </c>
      <c r="G271">
        <v>212.37</v>
      </c>
      <c r="H271">
        <v>21.24</v>
      </c>
      <c r="I271">
        <v>201.54</v>
      </c>
      <c r="J271">
        <v>-10.41</v>
      </c>
      <c r="K271">
        <f>Global_Household_Financial_Dyna[[#This Row],[Total_Household_Income]]-Global_Household_Financial_Dyna[[#This Row],[Estimated_Taxes]]</f>
        <v>191.13</v>
      </c>
      <c r="L271" s="1">
        <f>Global_Household_Financial_Dyna[[#This Row],[Monthly_Savings]]/Global_Household_Financial_Dyna[[#This Row],[Net Income]]</f>
        <v>-5.4465547009888558E-2</v>
      </c>
      <c r="M271" s="2">
        <f>Global_Household_Financial_Dyna[[#This Row],[Monthly_Expenses]]/Global_Household_Financial_Dyna[[#This Row],[Net Income]]</f>
        <v>1.0544655470098885</v>
      </c>
      <c r="N271" t="str">
        <f>IF(Global_Household_Financial_Dyna[[#This Row],[Monthly_Savings]]&lt;0,"High Risk", IF(Global_Household_Financial_Dyna[[#This Row],[Savings Rate%]]&lt;0.1, "Medium", "Safe"))</f>
        <v>High Risk</v>
      </c>
      <c r="O271">
        <f>Global_Household_Financial_Dyna[[#This Row],[Total_Household_Income]]/Global_Household_Financial_Dyna[[#This Row],[Family_Size]]</f>
        <v>212.37</v>
      </c>
      <c r="P271" s="2">
        <f t="shared" si="8"/>
        <v>0.42077341556833553</v>
      </c>
      <c r="Q271" s="2">
        <f t="shared" si="9"/>
        <v>-0.47523896257822407</v>
      </c>
      <c r="R271" s="2" t="str">
        <f>IF(Global_Household_Financial_Dyna[[#This Row],[Vs country_Average]]&lt;-0.2, "Underperformer", IF(Global_Household_Financial_Dyna[[#This Row],[Vs country_Average]]&gt;0.2, "Outperformer", "Normal"))</f>
        <v>Underperformer</v>
      </c>
      <c r="S2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-0.33300000000000018</v>
      </c>
      <c r="T2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9.7439999999999962</v>
      </c>
      <c r="U2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19.820999999999998</v>
      </c>
      <c r="V2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29.897999999999993</v>
      </c>
    </row>
    <row r="272" spans="1:22" x14ac:dyDescent="0.3">
      <c r="A272">
        <v>271</v>
      </c>
      <c r="B272" t="s">
        <v>14</v>
      </c>
      <c r="C272" t="s">
        <v>15</v>
      </c>
      <c r="D272">
        <v>7</v>
      </c>
      <c r="E272">
        <v>3</v>
      </c>
      <c r="F272">
        <v>1280.52</v>
      </c>
      <c r="G272">
        <v>2704.8</v>
      </c>
      <c r="H272">
        <v>405.72</v>
      </c>
      <c r="I272">
        <v>1313.25</v>
      </c>
      <c r="J272">
        <v>985.83</v>
      </c>
      <c r="K272">
        <f>Global_Household_Financial_Dyna[[#This Row],[Total_Household_Income]]-Global_Household_Financial_Dyna[[#This Row],[Estimated_Taxes]]</f>
        <v>2299.08</v>
      </c>
      <c r="L272" s="1">
        <f>Global_Household_Financial_Dyna[[#This Row],[Monthly_Savings]]/Global_Household_Financial_Dyna[[#This Row],[Net Income]]</f>
        <v>0.42879325643300803</v>
      </c>
      <c r="M272" s="2">
        <f>Global_Household_Financial_Dyna[[#This Row],[Monthly_Expenses]]/Global_Household_Financial_Dyna[[#This Row],[Net Income]]</f>
        <v>0.57120674356699208</v>
      </c>
      <c r="N272" t="str">
        <f>IF(Global_Household_Financial_Dyna[[#This Row],[Monthly_Savings]]&lt;0,"High Risk", IF(Global_Household_Financial_Dyna[[#This Row],[Savings Rate%]]&lt;0.1, "Medium", "Safe"))</f>
        <v>Safe</v>
      </c>
      <c r="O272">
        <f>Global_Household_Financial_Dyna[[#This Row],[Total_Household_Income]]/Global_Household_Financial_Dyna[[#This Row],[Family_Size]]</f>
        <v>386.40000000000003</v>
      </c>
      <c r="P272" s="2">
        <f t="shared" si="8"/>
        <v>0.39788995363055785</v>
      </c>
      <c r="Q272" s="2">
        <f t="shared" si="9"/>
        <v>3.0903302802450183E-2</v>
      </c>
      <c r="R272" s="2" t="str">
        <f>IF(Global_Household_Financial_Dyna[[#This Row],[Vs country_Average]]&lt;-0.2, "Underperformer", IF(Global_Household_Financial_Dyna[[#This Row],[Vs country_Average]]&gt;0.2, "Outperformer", "Normal"))</f>
        <v>Normal</v>
      </c>
      <c r="S2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985.83</v>
      </c>
      <c r="T2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985.83</v>
      </c>
      <c r="U2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985.83</v>
      </c>
      <c r="V2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985.83</v>
      </c>
    </row>
    <row r="273" spans="1:22" x14ac:dyDescent="0.3">
      <c r="A273">
        <v>272</v>
      </c>
      <c r="B273" t="s">
        <v>14</v>
      </c>
      <c r="C273" t="s">
        <v>15</v>
      </c>
      <c r="D273">
        <v>5</v>
      </c>
      <c r="E273">
        <v>3</v>
      </c>
      <c r="F273">
        <v>1994.84</v>
      </c>
      <c r="G273">
        <v>3885.29</v>
      </c>
      <c r="H273">
        <v>582.79</v>
      </c>
      <c r="I273">
        <v>1061.6500000000001</v>
      </c>
      <c r="J273">
        <v>2240.85</v>
      </c>
      <c r="K273">
        <f>Global_Household_Financial_Dyna[[#This Row],[Total_Household_Income]]-Global_Household_Financial_Dyna[[#This Row],[Estimated_Taxes]]</f>
        <v>3302.5</v>
      </c>
      <c r="L273" s="1">
        <f>Global_Household_Financial_Dyna[[#This Row],[Monthly_Savings]]/Global_Household_Financial_Dyna[[#This Row],[Net Income]]</f>
        <v>0.67853141559424679</v>
      </c>
      <c r="M273" s="2">
        <f>Global_Household_Financial_Dyna[[#This Row],[Monthly_Expenses]]/Global_Household_Financial_Dyna[[#This Row],[Net Income]]</f>
        <v>0.32146858440575327</v>
      </c>
      <c r="N273" t="str">
        <f>IF(Global_Household_Financial_Dyna[[#This Row],[Monthly_Savings]]&lt;0,"High Risk", IF(Global_Household_Financial_Dyna[[#This Row],[Savings Rate%]]&lt;0.1, "Medium", "Safe"))</f>
        <v>Safe</v>
      </c>
      <c r="O273">
        <f>Global_Household_Financial_Dyna[[#This Row],[Total_Household_Income]]/Global_Household_Financial_Dyna[[#This Row],[Family_Size]]</f>
        <v>777.05799999999999</v>
      </c>
      <c r="P273" s="2">
        <f t="shared" si="8"/>
        <v>0.39788995363055785</v>
      </c>
      <c r="Q273" s="2">
        <f t="shared" si="9"/>
        <v>0.28064146196368894</v>
      </c>
      <c r="R273" s="2" t="str">
        <f>IF(Global_Household_Financial_Dyna[[#This Row],[Vs country_Average]]&lt;-0.2, "Underperformer", IF(Global_Household_Financial_Dyna[[#This Row],[Vs country_Average]]&gt;0.2, "Outperformer", "Normal"))</f>
        <v>Outperformer</v>
      </c>
      <c r="S2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2240.85</v>
      </c>
      <c r="T2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2240.85</v>
      </c>
      <c r="U2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2240.85</v>
      </c>
      <c r="V2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2240.85</v>
      </c>
    </row>
    <row r="274" spans="1:22" x14ac:dyDescent="0.3">
      <c r="A274">
        <v>273</v>
      </c>
      <c r="B274" t="s">
        <v>12</v>
      </c>
      <c r="C274" t="s">
        <v>13</v>
      </c>
      <c r="D274">
        <v>3</v>
      </c>
      <c r="E274">
        <v>1</v>
      </c>
      <c r="F274">
        <v>4396.5200000000004</v>
      </c>
      <c r="G274">
        <v>4396.5200000000004</v>
      </c>
      <c r="H274">
        <v>1099.1300000000001</v>
      </c>
      <c r="I274">
        <v>3060.31</v>
      </c>
      <c r="J274">
        <v>237.08</v>
      </c>
      <c r="K274">
        <f>Global_Household_Financial_Dyna[[#This Row],[Total_Household_Income]]-Global_Household_Financial_Dyna[[#This Row],[Estimated_Taxes]]</f>
        <v>3297.3900000000003</v>
      </c>
      <c r="L274" s="1">
        <f>Global_Household_Financial_Dyna[[#This Row],[Monthly_Savings]]/Global_Household_Financial_Dyna[[#This Row],[Net Income]]</f>
        <v>7.1899290044550382E-2</v>
      </c>
      <c r="M274" s="2">
        <f>Global_Household_Financial_Dyna[[#This Row],[Monthly_Expenses]]/Global_Household_Financial_Dyna[[#This Row],[Net Income]]</f>
        <v>0.92810070995544947</v>
      </c>
      <c r="N274" t="str">
        <f>IF(Global_Household_Financial_Dyna[[#This Row],[Monthly_Savings]]&lt;0,"High Risk", IF(Global_Household_Financial_Dyna[[#This Row],[Savings Rate%]]&lt;0.1, "Medium", "Safe"))</f>
        <v>Medium</v>
      </c>
      <c r="O274">
        <f>Global_Household_Financial_Dyna[[#This Row],[Total_Household_Income]]/Global_Household_Financial_Dyna[[#This Row],[Family_Size]]</f>
        <v>1465.5066666666669</v>
      </c>
      <c r="P274" s="2">
        <f t="shared" si="8"/>
        <v>0.30718716818024266</v>
      </c>
      <c r="Q274" s="2">
        <f t="shared" si="9"/>
        <v>-0.2352878781356923</v>
      </c>
      <c r="R274" s="2" t="str">
        <f>IF(Global_Household_Financial_Dyna[[#This Row],[Vs country_Average]]&lt;-0.2, "Underperformer", IF(Global_Household_Financial_Dyna[[#This Row],[Vs country_Average]]&gt;0.2, "Outperformer", "Normal"))</f>
        <v>Underperformer</v>
      </c>
      <c r="S2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237.08</v>
      </c>
      <c r="T2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237.08</v>
      </c>
      <c r="U2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237.08</v>
      </c>
      <c r="V2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237.08</v>
      </c>
    </row>
    <row r="275" spans="1:22" x14ac:dyDescent="0.3">
      <c r="A275">
        <v>274</v>
      </c>
      <c r="B275" t="s">
        <v>12</v>
      </c>
      <c r="C275" t="s">
        <v>13</v>
      </c>
      <c r="D275">
        <v>8</v>
      </c>
      <c r="E275">
        <v>3</v>
      </c>
      <c r="F275">
        <v>3931.8</v>
      </c>
      <c r="G275">
        <v>8874.5400000000009</v>
      </c>
      <c r="H275">
        <v>2662.36</v>
      </c>
      <c r="I275">
        <v>4322.71</v>
      </c>
      <c r="J275">
        <v>1889.47</v>
      </c>
      <c r="K275">
        <f>Global_Household_Financial_Dyna[[#This Row],[Total_Household_Income]]-Global_Household_Financial_Dyna[[#This Row],[Estimated_Taxes]]</f>
        <v>6212.18</v>
      </c>
      <c r="L275" s="1">
        <f>Global_Household_Financial_Dyna[[#This Row],[Monthly_Savings]]/Global_Household_Financial_Dyna[[#This Row],[Net Income]]</f>
        <v>0.30415570701428485</v>
      </c>
      <c r="M275" s="2">
        <f>Global_Household_Financial_Dyna[[#This Row],[Monthly_Expenses]]/Global_Household_Financial_Dyna[[#This Row],[Net Income]]</f>
        <v>0.69584429298571515</v>
      </c>
      <c r="N275" t="str">
        <f>IF(Global_Household_Financial_Dyna[[#This Row],[Monthly_Savings]]&lt;0,"High Risk", IF(Global_Household_Financial_Dyna[[#This Row],[Savings Rate%]]&lt;0.1, "Medium", "Safe"))</f>
        <v>Safe</v>
      </c>
      <c r="O275">
        <f>Global_Household_Financial_Dyna[[#This Row],[Total_Household_Income]]/Global_Household_Financial_Dyna[[#This Row],[Family_Size]]</f>
        <v>1109.3175000000001</v>
      </c>
      <c r="P275" s="2">
        <f t="shared" si="8"/>
        <v>0.30718716818024266</v>
      </c>
      <c r="Q275" s="2">
        <f t="shared" si="9"/>
        <v>-3.0314611659578161E-3</v>
      </c>
      <c r="R275" s="2" t="str">
        <f>IF(Global_Household_Financial_Dyna[[#This Row],[Vs country_Average]]&lt;-0.2, "Underperformer", IF(Global_Household_Financial_Dyna[[#This Row],[Vs country_Average]]&gt;0.2, "Outperformer", "Normal"))</f>
        <v>Normal</v>
      </c>
      <c r="S2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1889.47</v>
      </c>
      <c r="T2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1889.47</v>
      </c>
      <c r="U2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1889.47</v>
      </c>
      <c r="V2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1889.47</v>
      </c>
    </row>
    <row r="276" spans="1:22" x14ac:dyDescent="0.3">
      <c r="A276">
        <v>275</v>
      </c>
      <c r="B276" t="s">
        <v>16</v>
      </c>
      <c r="C276" t="s">
        <v>21</v>
      </c>
      <c r="D276">
        <v>4</v>
      </c>
      <c r="E276">
        <v>1</v>
      </c>
      <c r="F276">
        <v>2519.8200000000002</v>
      </c>
      <c r="G276">
        <v>2519.8200000000002</v>
      </c>
      <c r="H276">
        <v>881.94</v>
      </c>
      <c r="I276">
        <v>2391.31</v>
      </c>
      <c r="J276">
        <v>-753.43</v>
      </c>
      <c r="K276">
        <f>Global_Household_Financial_Dyna[[#This Row],[Total_Household_Income]]-Global_Household_Financial_Dyna[[#This Row],[Estimated_Taxes]]</f>
        <v>1637.88</v>
      </c>
      <c r="L276" s="1">
        <f>Global_Household_Financial_Dyna[[#This Row],[Monthly_Savings]]/Global_Household_Financial_Dyna[[#This Row],[Net Income]]</f>
        <v>-0.46000317483576325</v>
      </c>
      <c r="M276" s="2">
        <f>Global_Household_Financial_Dyna[[#This Row],[Monthly_Expenses]]/Global_Household_Financial_Dyna[[#This Row],[Net Income]]</f>
        <v>1.4600031748357631</v>
      </c>
      <c r="N276" t="str">
        <f>IF(Global_Household_Financial_Dyna[[#This Row],[Monthly_Savings]]&lt;0,"High Risk", IF(Global_Household_Financial_Dyna[[#This Row],[Savings Rate%]]&lt;0.1, "Medium", "Safe"))</f>
        <v>High Risk</v>
      </c>
      <c r="O276">
        <f>Global_Household_Financial_Dyna[[#This Row],[Total_Household_Income]]/Global_Household_Financial_Dyna[[#This Row],[Family_Size]]</f>
        <v>629.95500000000004</v>
      </c>
      <c r="P276" s="2">
        <f t="shared" si="8"/>
        <v>0.15879799892000862</v>
      </c>
      <c r="Q276" s="2">
        <f t="shared" si="9"/>
        <v>-0.61880117375577193</v>
      </c>
      <c r="R276" s="2" t="str">
        <f>IF(Global_Household_Financial_Dyna[[#This Row],[Vs country_Average]]&lt;-0.2, "Underperformer", IF(Global_Household_Financial_Dyna[[#This Row],[Vs country_Average]]&gt;0.2, "Outperformer", "Normal"))</f>
        <v>Underperformer</v>
      </c>
      <c r="S2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-633.86449999999991</v>
      </c>
      <c r="T2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-514.29899999999998</v>
      </c>
      <c r="U2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-394.73349999999994</v>
      </c>
      <c r="V2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-275.16800000000001</v>
      </c>
    </row>
    <row r="277" spans="1:22" x14ac:dyDescent="0.3">
      <c r="A277">
        <v>276</v>
      </c>
      <c r="B277" t="s">
        <v>16</v>
      </c>
      <c r="C277" t="s">
        <v>17</v>
      </c>
      <c r="D277">
        <v>8</v>
      </c>
      <c r="E277">
        <v>3</v>
      </c>
      <c r="F277">
        <v>4670.01</v>
      </c>
      <c r="G277">
        <v>10586.99</v>
      </c>
      <c r="H277">
        <v>4234.8</v>
      </c>
      <c r="I277">
        <v>4769.3500000000004</v>
      </c>
      <c r="J277">
        <v>1582.84</v>
      </c>
      <c r="K277">
        <f>Global_Household_Financial_Dyna[[#This Row],[Total_Household_Income]]-Global_Household_Financial_Dyna[[#This Row],[Estimated_Taxes]]</f>
        <v>6352.19</v>
      </c>
      <c r="L277" s="1">
        <f>Global_Household_Financial_Dyna[[#This Row],[Monthly_Savings]]/Global_Household_Financial_Dyna[[#This Row],[Net Income]]</f>
        <v>0.24918020399263877</v>
      </c>
      <c r="M277" s="2">
        <f>Global_Household_Financial_Dyna[[#This Row],[Monthly_Expenses]]/Global_Household_Financial_Dyna[[#This Row],[Net Income]]</f>
        <v>0.75081979600736137</v>
      </c>
      <c r="N277" t="str">
        <f>IF(Global_Household_Financial_Dyna[[#This Row],[Monthly_Savings]]&lt;0,"High Risk", IF(Global_Household_Financial_Dyna[[#This Row],[Savings Rate%]]&lt;0.1, "Medium", "Safe"))</f>
        <v>Safe</v>
      </c>
      <c r="O277">
        <f>Global_Household_Financial_Dyna[[#This Row],[Total_Household_Income]]/Global_Household_Financial_Dyna[[#This Row],[Family_Size]]</f>
        <v>1323.37375</v>
      </c>
      <c r="P277" s="2">
        <f t="shared" si="8"/>
        <v>0.15879799892000862</v>
      </c>
      <c r="Q277" s="2">
        <f t="shared" si="9"/>
        <v>9.0382205072630145E-2</v>
      </c>
      <c r="R277" s="2" t="str">
        <f>IF(Global_Household_Financial_Dyna[[#This Row],[Vs country_Average]]&lt;-0.2, "Underperformer", IF(Global_Household_Financial_Dyna[[#This Row],[Vs country_Average]]&gt;0.2, "Outperformer", "Normal"))</f>
        <v>Normal</v>
      </c>
      <c r="S2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1582.84</v>
      </c>
      <c r="T2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1582.84</v>
      </c>
      <c r="U2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1582.84</v>
      </c>
      <c r="V2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1582.84</v>
      </c>
    </row>
    <row r="278" spans="1:22" x14ac:dyDescent="0.3">
      <c r="A278">
        <v>277</v>
      </c>
      <c r="B278" t="s">
        <v>14</v>
      </c>
      <c r="C278" t="s">
        <v>15</v>
      </c>
      <c r="D278">
        <v>7</v>
      </c>
      <c r="E278">
        <v>1</v>
      </c>
      <c r="F278">
        <v>1562.69</v>
      </c>
      <c r="G278">
        <v>1562.69</v>
      </c>
      <c r="H278">
        <v>234.4</v>
      </c>
      <c r="I278">
        <v>1482.99</v>
      </c>
      <c r="J278">
        <v>-154.71</v>
      </c>
      <c r="K278">
        <f>Global_Household_Financial_Dyna[[#This Row],[Total_Household_Income]]-Global_Household_Financial_Dyna[[#This Row],[Estimated_Taxes]]</f>
        <v>1328.29</v>
      </c>
      <c r="L278" s="1">
        <f>Global_Household_Financial_Dyna[[#This Row],[Monthly_Savings]]/Global_Household_Financial_Dyna[[#This Row],[Net Income]]</f>
        <v>-0.11647305934697996</v>
      </c>
      <c r="M278" s="2">
        <f>Global_Household_Financial_Dyna[[#This Row],[Monthly_Expenses]]/Global_Household_Financial_Dyna[[#This Row],[Net Income]]</f>
        <v>1.1164655308705178</v>
      </c>
      <c r="N278" t="str">
        <f>IF(Global_Household_Financial_Dyna[[#This Row],[Monthly_Savings]]&lt;0,"High Risk", IF(Global_Household_Financial_Dyna[[#This Row],[Savings Rate%]]&lt;0.1, "Medium", "Safe"))</f>
        <v>High Risk</v>
      </c>
      <c r="O278">
        <f>Global_Household_Financial_Dyna[[#This Row],[Total_Household_Income]]/Global_Household_Financial_Dyna[[#This Row],[Family_Size]]</f>
        <v>223.24142857142857</v>
      </c>
      <c r="P278" s="2">
        <f t="shared" si="8"/>
        <v>0.39788995363055785</v>
      </c>
      <c r="Q278" s="2">
        <f t="shared" si="9"/>
        <v>-0.51436301297753784</v>
      </c>
      <c r="R278" s="2" t="str">
        <f>IF(Global_Household_Financial_Dyna[[#This Row],[Vs country_Average]]&lt;-0.2, "Underperformer", IF(Global_Household_Financial_Dyna[[#This Row],[Vs country_Average]]&gt;0.2, "Outperformer", "Normal"))</f>
        <v>Underperformer</v>
      </c>
      <c r="S2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-80.560500000000005</v>
      </c>
      <c r="T2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-6.4110000000000014</v>
      </c>
      <c r="U2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67.738499999999988</v>
      </c>
      <c r="V2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141.88800000000001</v>
      </c>
    </row>
    <row r="279" spans="1:22" x14ac:dyDescent="0.3">
      <c r="A279">
        <v>278</v>
      </c>
      <c r="B279" t="s">
        <v>16</v>
      </c>
      <c r="C279" t="s">
        <v>21</v>
      </c>
      <c r="D279">
        <v>3</v>
      </c>
      <c r="E279">
        <v>1</v>
      </c>
      <c r="F279">
        <v>4007.34</v>
      </c>
      <c r="G279">
        <v>4007.34</v>
      </c>
      <c r="H279">
        <v>1402.57</v>
      </c>
      <c r="I279">
        <v>2058.54</v>
      </c>
      <c r="J279">
        <v>546.24</v>
      </c>
      <c r="K279">
        <f>Global_Household_Financial_Dyna[[#This Row],[Total_Household_Income]]-Global_Household_Financial_Dyna[[#This Row],[Estimated_Taxes]]</f>
        <v>2604.7700000000004</v>
      </c>
      <c r="L279" s="1">
        <f>Global_Household_Financial_Dyna[[#This Row],[Monthly_Savings]]/Global_Household_Financial_Dyna[[#This Row],[Net Income]]</f>
        <v>0.20970757494903577</v>
      </c>
      <c r="M279" s="2">
        <f>Global_Household_Financial_Dyna[[#This Row],[Monthly_Expenses]]/Global_Household_Financial_Dyna[[#This Row],[Net Income]]</f>
        <v>0.79029626416151888</v>
      </c>
      <c r="N279" t="str">
        <f>IF(Global_Household_Financial_Dyna[[#This Row],[Monthly_Savings]]&lt;0,"High Risk", IF(Global_Household_Financial_Dyna[[#This Row],[Savings Rate%]]&lt;0.1, "Medium", "Safe"))</f>
        <v>Safe</v>
      </c>
      <c r="O279">
        <f>Global_Household_Financial_Dyna[[#This Row],[Total_Household_Income]]/Global_Household_Financial_Dyna[[#This Row],[Family_Size]]</f>
        <v>1335.78</v>
      </c>
      <c r="P279" s="2">
        <f t="shared" si="8"/>
        <v>0.15879799892000862</v>
      </c>
      <c r="Q279" s="2">
        <f t="shared" si="9"/>
        <v>5.0909576029027154E-2</v>
      </c>
      <c r="R279" s="2" t="str">
        <f>IF(Global_Household_Financial_Dyna[[#This Row],[Vs country_Average]]&lt;-0.2, "Underperformer", IF(Global_Household_Financial_Dyna[[#This Row],[Vs country_Average]]&gt;0.2, "Outperformer", "Normal"))</f>
        <v>Normal</v>
      </c>
      <c r="S2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546.24</v>
      </c>
      <c r="T2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546.24</v>
      </c>
      <c r="U2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546.24</v>
      </c>
      <c r="V2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546.24</v>
      </c>
    </row>
    <row r="280" spans="1:22" x14ac:dyDescent="0.3">
      <c r="A280">
        <v>279</v>
      </c>
      <c r="B280" t="s">
        <v>14</v>
      </c>
      <c r="C280" t="s">
        <v>15</v>
      </c>
      <c r="D280">
        <v>3</v>
      </c>
      <c r="E280">
        <v>2</v>
      </c>
      <c r="F280">
        <v>1417.94</v>
      </c>
      <c r="G280">
        <v>2073.5300000000002</v>
      </c>
      <c r="H280">
        <v>311.02999999999997</v>
      </c>
      <c r="I280">
        <v>1136.31</v>
      </c>
      <c r="J280">
        <v>626.20000000000005</v>
      </c>
      <c r="K280">
        <f>Global_Household_Financial_Dyna[[#This Row],[Total_Household_Income]]-Global_Household_Financial_Dyna[[#This Row],[Estimated_Taxes]]</f>
        <v>1762.5000000000002</v>
      </c>
      <c r="L280" s="1">
        <f>Global_Household_Financial_Dyna[[#This Row],[Monthly_Savings]]/Global_Household_Financial_Dyna[[#This Row],[Net Income]]</f>
        <v>0.35529078014184395</v>
      </c>
      <c r="M280" s="2">
        <f>Global_Household_Financial_Dyna[[#This Row],[Monthly_Expenses]]/Global_Household_Financial_Dyna[[#This Row],[Net Income]]</f>
        <v>0.64471489361702117</v>
      </c>
      <c r="N280" t="str">
        <f>IF(Global_Household_Financial_Dyna[[#This Row],[Monthly_Savings]]&lt;0,"High Risk", IF(Global_Household_Financial_Dyna[[#This Row],[Savings Rate%]]&lt;0.1, "Medium", "Safe"))</f>
        <v>Safe</v>
      </c>
      <c r="O280">
        <f>Global_Household_Financial_Dyna[[#This Row],[Total_Household_Income]]/Global_Household_Financial_Dyna[[#This Row],[Family_Size]]</f>
        <v>691.17666666666673</v>
      </c>
      <c r="P280" s="2">
        <f t="shared" si="8"/>
        <v>0.39788995363055785</v>
      </c>
      <c r="Q280" s="2">
        <f t="shared" si="9"/>
        <v>-4.2599173488713893E-2</v>
      </c>
      <c r="R280" s="2" t="str">
        <f>IF(Global_Household_Financial_Dyna[[#This Row],[Vs country_Average]]&lt;-0.2, "Underperformer", IF(Global_Household_Financial_Dyna[[#This Row],[Vs country_Average]]&gt;0.2, "Outperformer", "Normal"))</f>
        <v>Normal</v>
      </c>
      <c r="S2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626.20000000000005</v>
      </c>
      <c r="T2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626.20000000000005</v>
      </c>
      <c r="U2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626.20000000000005</v>
      </c>
      <c r="V2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626.20000000000005</v>
      </c>
    </row>
    <row r="281" spans="1:22" x14ac:dyDescent="0.3">
      <c r="A281">
        <v>280</v>
      </c>
      <c r="B281" t="s">
        <v>14</v>
      </c>
      <c r="C281" t="s">
        <v>15</v>
      </c>
      <c r="D281">
        <v>4</v>
      </c>
      <c r="E281">
        <v>3</v>
      </c>
      <c r="F281">
        <v>1119.6199999999999</v>
      </c>
      <c r="G281">
        <v>2542.8000000000002</v>
      </c>
      <c r="H281">
        <v>381.42</v>
      </c>
      <c r="I281">
        <v>1045.1300000000001</v>
      </c>
      <c r="J281">
        <v>1116.25</v>
      </c>
      <c r="K281">
        <f>Global_Household_Financial_Dyna[[#This Row],[Total_Household_Income]]-Global_Household_Financial_Dyna[[#This Row],[Estimated_Taxes]]</f>
        <v>2161.38</v>
      </c>
      <c r="L281" s="1">
        <f>Global_Household_Financial_Dyna[[#This Row],[Monthly_Savings]]/Global_Household_Financial_Dyna[[#This Row],[Net Income]]</f>
        <v>0.51645245167439313</v>
      </c>
      <c r="M281" s="2">
        <f>Global_Household_Financial_Dyna[[#This Row],[Monthly_Expenses]]/Global_Household_Financial_Dyna[[#This Row],[Net Income]]</f>
        <v>0.48354754832560681</v>
      </c>
      <c r="N281" t="str">
        <f>IF(Global_Household_Financial_Dyna[[#This Row],[Monthly_Savings]]&lt;0,"High Risk", IF(Global_Household_Financial_Dyna[[#This Row],[Savings Rate%]]&lt;0.1, "Medium", "Safe"))</f>
        <v>Safe</v>
      </c>
      <c r="O281">
        <f>Global_Household_Financial_Dyna[[#This Row],[Total_Household_Income]]/Global_Household_Financial_Dyna[[#This Row],[Family_Size]]</f>
        <v>635.70000000000005</v>
      </c>
      <c r="P281" s="2">
        <f t="shared" si="8"/>
        <v>0.39788995363055785</v>
      </c>
      <c r="Q281" s="2">
        <f t="shared" si="9"/>
        <v>0.11856249804383528</v>
      </c>
      <c r="R281" s="2" t="str">
        <f>IF(Global_Household_Financial_Dyna[[#This Row],[Vs country_Average]]&lt;-0.2, "Underperformer", IF(Global_Household_Financial_Dyna[[#This Row],[Vs country_Average]]&gt;0.2, "Outperformer", "Normal"))</f>
        <v>Normal</v>
      </c>
      <c r="S2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1116.25</v>
      </c>
      <c r="T2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1116.25</v>
      </c>
      <c r="U2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1116.25</v>
      </c>
      <c r="V2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1116.25</v>
      </c>
    </row>
    <row r="282" spans="1:22" x14ac:dyDescent="0.3">
      <c r="A282">
        <v>281</v>
      </c>
      <c r="B282" t="s">
        <v>12</v>
      </c>
      <c r="C282" t="s">
        <v>13</v>
      </c>
      <c r="D282">
        <v>7</v>
      </c>
      <c r="E282">
        <v>3</v>
      </c>
      <c r="F282">
        <v>2220.85</v>
      </c>
      <c r="G282">
        <v>4866.26</v>
      </c>
      <c r="H282">
        <v>1216.56</v>
      </c>
      <c r="I282">
        <v>4618.08</v>
      </c>
      <c r="J282">
        <v>-968.39</v>
      </c>
      <c r="K282">
        <f>Global_Household_Financial_Dyna[[#This Row],[Total_Household_Income]]-Global_Household_Financial_Dyna[[#This Row],[Estimated_Taxes]]</f>
        <v>3649.7000000000003</v>
      </c>
      <c r="L282" s="1">
        <f>Global_Household_Financial_Dyna[[#This Row],[Monthly_Savings]]/Global_Household_Financial_Dyna[[#This Row],[Net Income]]</f>
        <v>-0.26533413705236042</v>
      </c>
      <c r="M282" s="2">
        <f>Global_Household_Financial_Dyna[[#This Row],[Monthly_Expenses]]/Global_Household_Financial_Dyna[[#This Row],[Net Income]]</f>
        <v>1.2653313971011315</v>
      </c>
      <c r="N282" t="str">
        <f>IF(Global_Household_Financial_Dyna[[#This Row],[Monthly_Savings]]&lt;0,"High Risk", IF(Global_Household_Financial_Dyna[[#This Row],[Savings Rate%]]&lt;0.1, "Medium", "Safe"))</f>
        <v>High Risk</v>
      </c>
      <c r="O282">
        <f>Global_Household_Financial_Dyna[[#This Row],[Total_Household_Income]]/Global_Household_Financial_Dyna[[#This Row],[Family_Size]]</f>
        <v>695.18000000000006</v>
      </c>
      <c r="P282" s="2">
        <f t="shared" si="8"/>
        <v>0.30718716818024266</v>
      </c>
      <c r="Q282" s="2">
        <f t="shared" si="9"/>
        <v>-0.57252130523260303</v>
      </c>
      <c r="R282" s="2" t="str">
        <f>IF(Global_Household_Financial_Dyna[[#This Row],[Vs country_Average]]&lt;-0.2, "Underperformer", IF(Global_Household_Financial_Dyna[[#This Row],[Vs country_Average]]&gt;0.2, "Outperformer", "Normal"))</f>
        <v>Underperformer</v>
      </c>
      <c r="S2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-737.48599999999999</v>
      </c>
      <c r="T2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-506.58199999999999</v>
      </c>
      <c r="U2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-275.678</v>
      </c>
      <c r="V2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-44.774000000000001</v>
      </c>
    </row>
    <row r="283" spans="1:22" x14ac:dyDescent="0.3">
      <c r="A283">
        <v>282</v>
      </c>
      <c r="B283" t="s">
        <v>10</v>
      </c>
      <c r="C283" t="s">
        <v>11</v>
      </c>
      <c r="D283">
        <v>6</v>
      </c>
      <c r="E283">
        <v>3</v>
      </c>
      <c r="F283">
        <v>678.2</v>
      </c>
      <c r="G283">
        <v>1402.79</v>
      </c>
      <c r="H283">
        <v>140.28</v>
      </c>
      <c r="I283">
        <v>948.64</v>
      </c>
      <c r="J283">
        <v>313.87</v>
      </c>
      <c r="K283">
        <f>Global_Household_Financial_Dyna[[#This Row],[Total_Household_Income]]-Global_Household_Financial_Dyna[[#This Row],[Estimated_Taxes]]</f>
        <v>1262.51</v>
      </c>
      <c r="L283" s="1">
        <f>Global_Household_Financial_Dyna[[#This Row],[Monthly_Savings]]/Global_Household_Financial_Dyna[[#This Row],[Net Income]]</f>
        <v>0.24860793181836183</v>
      </c>
      <c r="M283" s="2">
        <f>Global_Household_Financial_Dyna[[#This Row],[Monthly_Expenses]]/Global_Household_Financial_Dyna[[#This Row],[Net Income]]</f>
        <v>0.75139206818163817</v>
      </c>
      <c r="N283" t="str">
        <f>IF(Global_Household_Financial_Dyna[[#This Row],[Monthly_Savings]]&lt;0,"High Risk", IF(Global_Household_Financial_Dyna[[#This Row],[Savings Rate%]]&lt;0.1, "Medium", "Safe"))</f>
        <v>Safe</v>
      </c>
      <c r="O283">
        <f>Global_Household_Financial_Dyna[[#This Row],[Total_Household_Income]]/Global_Household_Financial_Dyna[[#This Row],[Family_Size]]</f>
        <v>233.79833333333332</v>
      </c>
      <c r="P283" s="2">
        <f t="shared" si="8"/>
        <v>0.42077341556833553</v>
      </c>
      <c r="Q283" s="2">
        <f t="shared" si="9"/>
        <v>-0.1721654837499737</v>
      </c>
      <c r="R283" s="2" t="str">
        <f>IF(Global_Household_Financial_Dyna[[#This Row],[Vs country_Average]]&lt;-0.2, "Underperformer", IF(Global_Household_Financial_Dyna[[#This Row],[Vs country_Average]]&gt;0.2, "Outperformer", "Normal"))</f>
        <v>Normal</v>
      </c>
      <c r="S2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313.87</v>
      </c>
      <c r="T2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313.87</v>
      </c>
      <c r="U2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313.87</v>
      </c>
      <c r="V2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313.87</v>
      </c>
    </row>
    <row r="284" spans="1:22" x14ac:dyDescent="0.3">
      <c r="A284">
        <v>283</v>
      </c>
      <c r="B284" t="s">
        <v>10</v>
      </c>
      <c r="C284" t="s">
        <v>22</v>
      </c>
      <c r="D284">
        <v>1</v>
      </c>
      <c r="E284">
        <v>1</v>
      </c>
      <c r="F284">
        <v>337.56</v>
      </c>
      <c r="G284">
        <v>337.56</v>
      </c>
      <c r="H284">
        <v>33.76</v>
      </c>
      <c r="I284">
        <v>282.58</v>
      </c>
      <c r="J284">
        <v>21.22</v>
      </c>
      <c r="K284">
        <f>Global_Household_Financial_Dyna[[#This Row],[Total_Household_Income]]-Global_Household_Financial_Dyna[[#This Row],[Estimated_Taxes]]</f>
        <v>303.8</v>
      </c>
      <c r="L284" s="1">
        <f>Global_Household_Financial_Dyna[[#This Row],[Monthly_Savings]]/Global_Household_Financial_Dyna[[#This Row],[Net Income]]</f>
        <v>6.9848584595128368E-2</v>
      </c>
      <c r="M284" s="2">
        <f>Global_Household_Financial_Dyna[[#This Row],[Monthly_Expenses]]/Global_Household_Financial_Dyna[[#This Row],[Net Income]]</f>
        <v>0.93015141540487156</v>
      </c>
      <c r="N284" t="str">
        <f>IF(Global_Household_Financial_Dyna[[#This Row],[Monthly_Savings]]&lt;0,"High Risk", IF(Global_Household_Financial_Dyna[[#This Row],[Savings Rate%]]&lt;0.1, "Medium", "Safe"))</f>
        <v>Medium</v>
      </c>
      <c r="O284">
        <f>Global_Household_Financial_Dyna[[#This Row],[Total_Household_Income]]/Global_Household_Financial_Dyna[[#This Row],[Family_Size]]</f>
        <v>337.56</v>
      </c>
      <c r="P284" s="2">
        <f t="shared" si="8"/>
        <v>0.42077341556833553</v>
      </c>
      <c r="Q284" s="2">
        <f t="shared" si="9"/>
        <v>-0.35092483097320715</v>
      </c>
      <c r="R284" s="2" t="str">
        <f>IF(Global_Household_Financial_Dyna[[#This Row],[Vs country_Average]]&lt;-0.2, "Underperformer", IF(Global_Household_Financial_Dyna[[#This Row],[Vs country_Average]]&gt;0.2, "Outperformer", "Normal"))</f>
        <v>Underperformer</v>
      </c>
      <c r="S2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21.22</v>
      </c>
      <c r="T2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21.22</v>
      </c>
      <c r="U2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21.22</v>
      </c>
      <c r="V2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21.22</v>
      </c>
    </row>
    <row r="285" spans="1:22" x14ac:dyDescent="0.3">
      <c r="A285">
        <v>284</v>
      </c>
      <c r="B285" t="s">
        <v>18</v>
      </c>
      <c r="C285" t="s">
        <v>20</v>
      </c>
      <c r="D285">
        <v>4</v>
      </c>
      <c r="E285">
        <v>1</v>
      </c>
      <c r="F285">
        <v>4140.05</v>
      </c>
      <c r="G285">
        <v>4140.05</v>
      </c>
      <c r="H285">
        <v>910.81</v>
      </c>
      <c r="I285">
        <v>2281.8000000000002</v>
      </c>
      <c r="J285">
        <v>947.45</v>
      </c>
      <c r="K285">
        <f>Global_Household_Financial_Dyna[[#This Row],[Total_Household_Income]]-Global_Household_Financial_Dyna[[#This Row],[Estimated_Taxes]]</f>
        <v>3229.2400000000002</v>
      </c>
      <c r="L285" s="1">
        <f>Global_Household_Financial_Dyna[[#This Row],[Monthly_Savings]]/Global_Household_Financial_Dyna[[#This Row],[Net Income]]</f>
        <v>0.29339720801179225</v>
      </c>
      <c r="M285" s="2">
        <f>Global_Household_Financial_Dyna[[#This Row],[Monthly_Expenses]]/Global_Household_Financial_Dyna[[#This Row],[Net Income]]</f>
        <v>0.70660588869207619</v>
      </c>
      <c r="N285" t="str">
        <f>IF(Global_Household_Financial_Dyna[[#This Row],[Monthly_Savings]]&lt;0,"High Risk", IF(Global_Household_Financial_Dyna[[#This Row],[Savings Rate%]]&lt;0.1, "Medium", "Safe"))</f>
        <v>Safe</v>
      </c>
      <c r="O285">
        <f>Global_Household_Financial_Dyna[[#This Row],[Total_Household_Income]]/Global_Household_Financial_Dyna[[#This Row],[Family_Size]]</f>
        <v>1035.0125</v>
      </c>
      <c r="P285" s="2">
        <f t="shared" si="8"/>
        <v>0.32336204947805613</v>
      </c>
      <c r="Q285" s="2">
        <f t="shared" si="9"/>
        <v>-2.9964841466263881E-2</v>
      </c>
      <c r="R285" s="2" t="str">
        <f>IF(Global_Household_Financial_Dyna[[#This Row],[Vs country_Average]]&lt;-0.2, "Underperformer", IF(Global_Household_Financial_Dyna[[#This Row],[Vs country_Average]]&gt;0.2, "Outperformer", "Normal"))</f>
        <v>Normal</v>
      </c>
      <c r="S2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947.45</v>
      </c>
      <c r="T2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947.45</v>
      </c>
      <c r="U2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947.45</v>
      </c>
      <c r="V2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947.45</v>
      </c>
    </row>
    <row r="286" spans="1:22" x14ac:dyDescent="0.3">
      <c r="A286">
        <v>285</v>
      </c>
      <c r="B286" t="s">
        <v>16</v>
      </c>
      <c r="C286" t="s">
        <v>21</v>
      </c>
      <c r="D286">
        <v>1</v>
      </c>
      <c r="E286">
        <v>1</v>
      </c>
      <c r="F286">
        <v>6023.16</v>
      </c>
      <c r="G286">
        <v>6023.16</v>
      </c>
      <c r="H286">
        <v>2108.11</v>
      </c>
      <c r="I286">
        <v>1365.4</v>
      </c>
      <c r="J286">
        <v>2549.65</v>
      </c>
      <c r="K286">
        <f>Global_Household_Financial_Dyna[[#This Row],[Total_Household_Income]]-Global_Household_Financial_Dyna[[#This Row],[Estimated_Taxes]]</f>
        <v>3915.0499999999997</v>
      </c>
      <c r="L286" s="1">
        <f>Global_Household_Financial_Dyna[[#This Row],[Monthly_Savings]]/Global_Household_Financial_Dyna[[#This Row],[Net Income]]</f>
        <v>0.65124327914075175</v>
      </c>
      <c r="M286" s="2">
        <f>Global_Household_Financial_Dyna[[#This Row],[Monthly_Expenses]]/Global_Household_Financial_Dyna[[#This Row],[Net Income]]</f>
        <v>0.34875672085924836</v>
      </c>
      <c r="N286" t="str">
        <f>IF(Global_Household_Financial_Dyna[[#This Row],[Monthly_Savings]]&lt;0,"High Risk", IF(Global_Household_Financial_Dyna[[#This Row],[Savings Rate%]]&lt;0.1, "Medium", "Safe"))</f>
        <v>Safe</v>
      </c>
      <c r="O286">
        <f>Global_Household_Financial_Dyna[[#This Row],[Total_Household_Income]]/Global_Household_Financial_Dyna[[#This Row],[Family_Size]]</f>
        <v>6023.16</v>
      </c>
      <c r="P286" s="2">
        <f t="shared" si="8"/>
        <v>0.15879799892000862</v>
      </c>
      <c r="Q286" s="2">
        <f t="shared" si="9"/>
        <v>0.49244528022074313</v>
      </c>
      <c r="R286" s="2" t="str">
        <f>IF(Global_Household_Financial_Dyna[[#This Row],[Vs country_Average]]&lt;-0.2, "Underperformer", IF(Global_Household_Financial_Dyna[[#This Row],[Vs country_Average]]&gt;0.2, "Outperformer", "Normal"))</f>
        <v>Outperformer</v>
      </c>
      <c r="S2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2549.65</v>
      </c>
      <c r="T2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2549.65</v>
      </c>
      <c r="U2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2549.65</v>
      </c>
      <c r="V2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2549.65</v>
      </c>
    </row>
    <row r="287" spans="1:22" x14ac:dyDescent="0.3">
      <c r="A287">
        <v>286</v>
      </c>
      <c r="B287" t="s">
        <v>18</v>
      </c>
      <c r="C287" t="s">
        <v>19</v>
      </c>
      <c r="D287">
        <v>6</v>
      </c>
      <c r="E287">
        <v>3</v>
      </c>
      <c r="F287">
        <v>3650.63</v>
      </c>
      <c r="G287">
        <v>7729.18</v>
      </c>
      <c r="H287">
        <v>1700.42</v>
      </c>
      <c r="I287">
        <v>4267.83</v>
      </c>
      <c r="J287">
        <v>1760.93</v>
      </c>
      <c r="K287">
        <f>Global_Household_Financial_Dyna[[#This Row],[Total_Household_Income]]-Global_Household_Financial_Dyna[[#This Row],[Estimated_Taxes]]</f>
        <v>6028.76</v>
      </c>
      <c r="L287" s="1">
        <f>Global_Household_Financial_Dyna[[#This Row],[Monthly_Savings]]/Global_Household_Financial_Dyna[[#This Row],[Net Income]]</f>
        <v>0.29208825695499574</v>
      </c>
      <c r="M287" s="2">
        <f>Global_Household_Financial_Dyna[[#This Row],[Monthly_Expenses]]/Global_Household_Financial_Dyna[[#This Row],[Net Income]]</f>
        <v>0.70791174304500426</v>
      </c>
      <c r="N287" t="str">
        <f>IF(Global_Household_Financial_Dyna[[#This Row],[Monthly_Savings]]&lt;0,"High Risk", IF(Global_Household_Financial_Dyna[[#This Row],[Savings Rate%]]&lt;0.1, "Medium", "Safe"))</f>
        <v>Safe</v>
      </c>
      <c r="O287">
        <f>Global_Household_Financial_Dyna[[#This Row],[Total_Household_Income]]/Global_Household_Financial_Dyna[[#This Row],[Family_Size]]</f>
        <v>1288.1966666666667</v>
      </c>
      <c r="P287" s="2">
        <f t="shared" si="8"/>
        <v>0.32336204947805613</v>
      </c>
      <c r="Q287" s="2">
        <f t="shared" si="9"/>
        <v>-3.1273792523060395E-2</v>
      </c>
      <c r="R287" s="2" t="str">
        <f>IF(Global_Household_Financial_Dyna[[#This Row],[Vs country_Average]]&lt;-0.2, "Underperformer", IF(Global_Household_Financial_Dyna[[#This Row],[Vs country_Average]]&gt;0.2, "Outperformer", "Normal"))</f>
        <v>Normal</v>
      </c>
      <c r="S2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1760.93</v>
      </c>
      <c r="T2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1760.93</v>
      </c>
      <c r="U2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1760.93</v>
      </c>
      <c r="V2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1760.93</v>
      </c>
    </row>
    <row r="288" spans="1:22" x14ac:dyDescent="0.3">
      <c r="A288">
        <v>287</v>
      </c>
      <c r="B288" t="s">
        <v>10</v>
      </c>
      <c r="C288" t="s">
        <v>11</v>
      </c>
      <c r="D288">
        <v>3</v>
      </c>
      <c r="E288">
        <v>2</v>
      </c>
      <c r="F288">
        <v>626.28</v>
      </c>
      <c r="G288">
        <v>920.48</v>
      </c>
      <c r="H288">
        <v>92.05</v>
      </c>
      <c r="I288">
        <v>390.26</v>
      </c>
      <c r="J288">
        <v>438.17</v>
      </c>
      <c r="K288">
        <f>Global_Household_Financial_Dyna[[#This Row],[Total_Household_Income]]-Global_Household_Financial_Dyna[[#This Row],[Estimated_Taxes]]</f>
        <v>828.43000000000006</v>
      </c>
      <c r="L288" s="1">
        <f>Global_Household_Financial_Dyna[[#This Row],[Monthly_Savings]]/Global_Household_Financial_Dyna[[#This Row],[Net Income]]</f>
        <v>0.52891614258295805</v>
      </c>
      <c r="M288" s="2">
        <f>Global_Household_Financial_Dyna[[#This Row],[Monthly_Expenses]]/Global_Household_Financial_Dyna[[#This Row],[Net Income]]</f>
        <v>0.47108385741704184</v>
      </c>
      <c r="N288" t="str">
        <f>IF(Global_Household_Financial_Dyna[[#This Row],[Monthly_Savings]]&lt;0,"High Risk", IF(Global_Household_Financial_Dyna[[#This Row],[Savings Rate%]]&lt;0.1, "Medium", "Safe"))</f>
        <v>Safe</v>
      </c>
      <c r="O288">
        <f>Global_Household_Financial_Dyna[[#This Row],[Total_Household_Income]]/Global_Household_Financial_Dyna[[#This Row],[Family_Size]]</f>
        <v>306.82666666666665</v>
      </c>
      <c r="P288" s="2">
        <f t="shared" si="8"/>
        <v>0.42077341556833553</v>
      </c>
      <c r="Q288" s="2">
        <f t="shared" si="9"/>
        <v>0.10814272701462252</v>
      </c>
      <c r="R288" s="2" t="str">
        <f>IF(Global_Household_Financial_Dyna[[#This Row],[Vs country_Average]]&lt;-0.2, "Underperformer", IF(Global_Household_Financial_Dyna[[#This Row],[Vs country_Average]]&gt;0.2, "Outperformer", "Normal"))</f>
        <v>Normal</v>
      </c>
      <c r="S2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438.17</v>
      </c>
      <c r="T2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438.17</v>
      </c>
      <c r="U2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438.17</v>
      </c>
      <c r="V2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438.17</v>
      </c>
    </row>
    <row r="289" spans="1:22" x14ac:dyDescent="0.3">
      <c r="A289">
        <v>288</v>
      </c>
      <c r="B289" t="s">
        <v>16</v>
      </c>
      <c r="C289" t="s">
        <v>17</v>
      </c>
      <c r="D289">
        <v>1</v>
      </c>
      <c r="E289">
        <v>1</v>
      </c>
      <c r="F289">
        <v>8125.46</v>
      </c>
      <c r="G289">
        <v>8125.46</v>
      </c>
      <c r="H289">
        <v>3250.19</v>
      </c>
      <c r="I289">
        <v>1472.63</v>
      </c>
      <c r="J289">
        <v>3402.65</v>
      </c>
      <c r="K289">
        <f>Global_Household_Financial_Dyna[[#This Row],[Total_Household_Income]]-Global_Household_Financial_Dyna[[#This Row],[Estimated_Taxes]]</f>
        <v>4875.2700000000004</v>
      </c>
      <c r="L289" s="1">
        <f>Global_Household_Financial_Dyna[[#This Row],[Monthly_Savings]]/Global_Household_Financial_Dyna[[#This Row],[Net Income]]</f>
        <v>0.69794083199494583</v>
      </c>
      <c r="M289" s="2">
        <f>Global_Household_Financial_Dyna[[#This Row],[Monthly_Expenses]]/Global_Household_Financial_Dyna[[#This Row],[Net Income]]</f>
        <v>0.3020612191735022</v>
      </c>
      <c r="N289" t="str">
        <f>IF(Global_Household_Financial_Dyna[[#This Row],[Monthly_Savings]]&lt;0,"High Risk", IF(Global_Household_Financial_Dyna[[#This Row],[Savings Rate%]]&lt;0.1, "Medium", "Safe"))</f>
        <v>Safe</v>
      </c>
      <c r="O289">
        <f>Global_Household_Financial_Dyna[[#This Row],[Total_Household_Income]]/Global_Household_Financial_Dyna[[#This Row],[Family_Size]]</f>
        <v>8125.46</v>
      </c>
      <c r="P289" s="2">
        <f t="shared" si="8"/>
        <v>0.15879799892000862</v>
      </c>
      <c r="Q289" s="2">
        <f t="shared" si="9"/>
        <v>0.53914283307493727</v>
      </c>
      <c r="R289" s="2" t="str">
        <f>IF(Global_Household_Financial_Dyna[[#This Row],[Vs country_Average]]&lt;-0.2, "Underperformer", IF(Global_Household_Financial_Dyna[[#This Row],[Vs country_Average]]&gt;0.2, "Outperformer", "Normal"))</f>
        <v>Outperformer</v>
      </c>
      <c r="S2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3402.65</v>
      </c>
      <c r="T2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3402.65</v>
      </c>
      <c r="U2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3402.65</v>
      </c>
      <c r="V2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3402.65</v>
      </c>
    </row>
    <row r="290" spans="1:22" x14ac:dyDescent="0.3">
      <c r="A290">
        <v>289</v>
      </c>
      <c r="B290" t="s">
        <v>10</v>
      </c>
      <c r="C290" t="s">
        <v>22</v>
      </c>
      <c r="D290">
        <v>6</v>
      </c>
      <c r="E290">
        <v>3</v>
      </c>
      <c r="F290">
        <v>807.53</v>
      </c>
      <c r="G290">
        <v>1789.82</v>
      </c>
      <c r="H290">
        <v>178.98</v>
      </c>
      <c r="I290">
        <v>627.39</v>
      </c>
      <c r="J290">
        <v>983.45</v>
      </c>
      <c r="K290">
        <f>Global_Household_Financial_Dyna[[#This Row],[Total_Household_Income]]-Global_Household_Financial_Dyna[[#This Row],[Estimated_Taxes]]</f>
        <v>1610.84</v>
      </c>
      <c r="L290" s="1">
        <f>Global_Household_Financial_Dyna[[#This Row],[Monthly_Savings]]/Global_Household_Financial_Dyna[[#This Row],[Net Income]]</f>
        <v>0.61051997715477646</v>
      </c>
      <c r="M290" s="2">
        <f>Global_Household_Financial_Dyna[[#This Row],[Monthly_Expenses]]/Global_Household_Financial_Dyna[[#This Row],[Net Income]]</f>
        <v>0.38948002284522359</v>
      </c>
      <c r="N290" t="str">
        <f>IF(Global_Household_Financial_Dyna[[#This Row],[Monthly_Savings]]&lt;0,"High Risk", IF(Global_Household_Financial_Dyna[[#This Row],[Savings Rate%]]&lt;0.1, "Medium", "Safe"))</f>
        <v>Safe</v>
      </c>
      <c r="O290">
        <f>Global_Household_Financial_Dyna[[#This Row],[Total_Household_Income]]/Global_Household_Financial_Dyna[[#This Row],[Family_Size]]</f>
        <v>298.30333333333334</v>
      </c>
      <c r="P290" s="2">
        <f t="shared" si="8"/>
        <v>0.42077341556833553</v>
      </c>
      <c r="Q290" s="2">
        <f t="shared" si="9"/>
        <v>0.18974656158644093</v>
      </c>
      <c r="R290" s="2" t="str">
        <f>IF(Global_Household_Financial_Dyna[[#This Row],[Vs country_Average]]&lt;-0.2, "Underperformer", IF(Global_Household_Financial_Dyna[[#This Row],[Vs country_Average]]&gt;0.2, "Outperformer", "Normal"))</f>
        <v>Normal</v>
      </c>
      <c r="S2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983.45</v>
      </c>
      <c r="T2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983.45</v>
      </c>
      <c r="U2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983.45</v>
      </c>
      <c r="V2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983.45</v>
      </c>
    </row>
    <row r="291" spans="1:22" x14ac:dyDescent="0.3">
      <c r="A291">
        <v>290</v>
      </c>
      <c r="B291" t="s">
        <v>16</v>
      </c>
      <c r="C291" t="s">
        <v>21</v>
      </c>
      <c r="D291">
        <v>6</v>
      </c>
      <c r="E291">
        <v>3</v>
      </c>
      <c r="F291">
        <v>5348.49</v>
      </c>
      <c r="G291">
        <v>11768.71</v>
      </c>
      <c r="H291">
        <v>4707.4799999999996</v>
      </c>
      <c r="I291">
        <v>3790.14</v>
      </c>
      <c r="J291">
        <v>3271.08</v>
      </c>
      <c r="K291">
        <f>Global_Household_Financial_Dyna[[#This Row],[Total_Household_Income]]-Global_Household_Financial_Dyna[[#This Row],[Estimated_Taxes]]</f>
        <v>7061.23</v>
      </c>
      <c r="L291" s="1">
        <f>Global_Household_Financial_Dyna[[#This Row],[Monthly_Savings]]/Global_Household_Financial_Dyna[[#This Row],[Net Income]]</f>
        <v>0.46324507203419235</v>
      </c>
      <c r="M291" s="2">
        <f>Global_Household_Financial_Dyna[[#This Row],[Monthly_Expenses]]/Global_Household_Financial_Dyna[[#This Row],[Net Income]]</f>
        <v>0.53675351178194164</v>
      </c>
      <c r="N291" t="str">
        <f>IF(Global_Household_Financial_Dyna[[#This Row],[Monthly_Savings]]&lt;0,"High Risk", IF(Global_Household_Financial_Dyna[[#This Row],[Savings Rate%]]&lt;0.1, "Medium", "Safe"))</f>
        <v>Safe</v>
      </c>
      <c r="O291">
        <f>Global_Household_Financial_Dyna[[#This Row],[Total_Household_Income]]/Global_Household_Financial_Dyna[[#This Row],[Family_Size]]</f>
        <v>1961.4516666666666</v>
      </c>
      <c r="P291" s="2">
        <f t="shared" si="8"/>
        <v>0.15879799892000862</v>
      </c>
      <c r="Q291" s="2">
        <f t="shared" si="9"/>
        <v>0.30444707311418373</v>
      </c>
      <c r="R291" s="2" t="str">
        <f>IF(Global_Household_Financial_Dyna[[#This Row],[Vs country_Average]]&lt;-0.2, "Underperformer", IF(Global_Household_Financial_Dyna[[#This Row],[Vs country_Average]]&gt;0.2, "Outperformer", "Normal"))</f>
        <v>Outperformer</v>
      </c>
      <c r="S2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3271.08</v>
      </c>
      <c r="T2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3271.08</v>
      </c>
      <c r="U2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3271.08</v>
      </c>
      <c r="V2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3271.08</v>
      </c>
    </row>
    <row r="292" spans="1:22" x14ac:dyDescent="0.3">
      <c r="A292">
        <v>291</v>
      </c>
      <c r="B292" t="s">
        <v>18</v>
      </c>
      <c r="C292" t="s">
        <v>19</v>
      </c>
      <c r="D292">
        <v>5</v>
      </c>
      <c r="E292">
        <v>3</v>
      </c>
      <c r="F292">
        <v>3555.1</v>
      </c>
      <c r="G292">
        <v>7541.59</v>
      </c>
      <c r="H292">
        <v>1659.15</v>
      </c>
      <c r="I292">
        <v>2533.86</v>
      </c>
      <c r="J292">
        <v>3348.58</v>
      </c>
      <c r="K292">
        <f>Global_Household_Financial_Dyna[[#This Row],[Total_Household_Income]]-Global_Household_Financial_Dyna[[#This Row],[Estimated_Taxes]]</f>
        <v>5882.4400000000005</v>
      </c>
      <c r="L292" s="1">
        <f>Global_Household_Financial_Dyna[[#This Row],[Monthly_Savings]]/Global_Household_Financial_Dyna[[#This Row],[Net Income]]</f>
        <v>0.5692501750974085</v>
      </c>
      <c r="M292" s="2">
        <f>Global_Household_Financial_Dyna[[#This Row],[Monthly_Expenses]]/Global_Household_Financial_Dyna[[#This Row],[Net Income]]</f>
        <v>0.43074982490259145</v>
      </c>
      <c r="N292" t="str">
        <f>IF(Global_Household_Financial_Dyna[[#This Row],[Monthly_Savings]]&lt;0,"High Risk", IF(Global_Household_Financial_Dyna[[#This Row],[Savings Rate%]]&lt;0.1, "Medium", "Safe"))</f>
        <v>Safe</v>
      </c>
      <c r="O292">
        <f>Global_Household_Financial_Dyna[[#This Row],[Total_Household_Income]]/Global_Household_Financial_Dyna[[#This Row],[Family_Size]]</f>
        <v>1508.318</v>
      </c>
      <c r="P292" s="2">
        <f t="shared" si="8"/>
        <v>0.32336204947805613</v>
      </c>
      <c r="Q292" s="2">
        <f t="shared" si="9"/>
        <v>0.24588812561935236</v>
      </c>
      <c r="R292" s="2" t="str">
        <f>IF(Global_Household_Financial_Dyna[[#This Row],[Vs country_Average]]&lt;-0.2, "Underperformer", IF(Global_Household_Financial_Dyna[[#This Row],[Vs country_Average]]&gt;0.2, "Outperformer", "Normal"))</f>
        <v>Outperformer</v>
      </c>
      <c r="S2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3348.58</v>
      </c>
      <c r="T2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3348.58</v>
      </c>
      <c r="U2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3348.58</v>
      </c>
      <c r="V2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3348.58</v>
      </c>
    </row>
    <row r="293" spans="1:22" x14ac:dyDescent="0.3">
      <c r="A293">
        <v>292</v>
      </c>
      <c r="B293" t="s">
        <v>18</v>
      </c>
      <c r="C293" t="s">
        <v>20</v>
      </c>
      <c r="D293">
        <v>4</v>
      </c>
      <c r="E293">
        <v>3</v>
      </c>
      <c r="F293">
        <v>5319.2</v>
      </c>
      <c r="G293">
        <v>11710.66</v>
      </c>
      <c r="H293">
        <v>3161.88</v>
      </c>
      <c r="I293">
        <v>3416.52</v>
      </c>
      <c r="J293">
        <v>5132.2700000000004</v>
      </c>
      <c r="K293">
        <f>Global_Household_Financial_Dyna[[#This Row],[Total_Household_Income]]-Global_Household_Financial_Dyna[[#This Row],[Estimated_Taxes]]</f>
        <v>8548.7799999999988</v>
      </c>
      <c r="L293" s="1">
        <f>Global_Household_Financial_Dyna[[#This Row],[Monthly_Savings]]/Global_Household_Financial_Dyna[[#This Row],[Net Income]]</f>
        <v>0.60035116121832599</v>
      </c>
      <c r="M293" s="2">
        <f>Global_Household_Financial_Dyna[[#This Row],[Monthly_Expenses]]/Global_Household_Financial_Dyna[[#This Row],[Net Income]]</f>
        <v>0.39965000853923022</v>
      </c>
      <c r="N293" t="str">
        <f>IF(Global_Household_Financial_Dyna[[#This Row],[Monthly_Savings]]&lt;0,"High Risk", IF(Global_Household_Financial_Dyna[[#This Row],[Savings Rate%]]&lt;0.1, "Medium", "Safe"))</f>
        <v>Safe</v>
      </c>
      <c r="O293">
        <f>Global_Household_Financial_Dyna[[#This Row],[Total_Household_Income]]/Global_Household_Financial_Dyna[[#This Row],[Family_Size]]</f>
        <v>2927.665</v>
      </c>
      <c r="P293" s="2">
        <f t="shared" si="8"/>
        <v>0.32336204947805613</v>
      </c>
      <c r="Q293" s="2">
        <f t="shared" si="9"/>
        <v>0.27698911174026986</v>
      </c>
      <c r="R293" s="2" t="str">
        <f>IF(Global_Household_Financial_Dyna[[#This Row],[Vs country_Average]]&lt;-0.2, "Underperformer", IF(Global_Household_Financial_Dyna[[#This Row],[Vs country_Average]]&gt;0.2, "Outperformer", "Normal"))</f>
        <v>Outperformer</v>
      </c>
      <c r="S2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5132.2700000000004</v>
      </c>
      <c r="T2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5132.2700000000004</v>
      </c>
      <c r="U2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5132.2700000000004</v>
      </c>
      <c r="V2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5132.2700000000004</v>
      </c>
    </row>
    <row r="294" spans="1:22" x14ac:dyDescent="0.3">
      <c r="A294">
        <v>293</v>
      </c>
      <c r="B294" t="s">
        <v>14</v>
      </c>
      <c r="C294" t="s">
        <v>15</v>
      </c>
      <c r="D294">
        <v>5</v>
      </c>
      <c r="E294">
        <v>3</v>
      </c>
      <c r="F294">
        <v>1743.35</v>
      </c>
      <c r="G294">
        <v>3379.36</v>
      </c>
      <c r="H294">
        <v>506.9</v>
      </c>
      <c r="I294">
        <v>1579.31</v>
      </c>
      <c r="J294">
        <v>1293.1500000000001</v>
      </c>
      <c r="K294">
        <f>Global_Household_Financial_Dyna[[#This Row],[Total_Household_Income]]-Global_Household_Financial_Dyna[[#This Row],[Estimated_Taxes]]</f>
        <v>2872.46</v>
      </c>
      <c r="L294" s="1">
        <f>Global_Household_Financial_Dyna[[#This Row],[Monthly_Savings]]/Global_Household_Financial_Dyna[[#This Row],[Net Income]]</f>
        <v>0.45018903657492187</v>
      </c>
      <c r="M294" s="2">
        <f>Global_Household_Financial_Dyna[[#This Row],[Monthly_Expenses]]/Global_Household_Financial_Dyna[[#This Row],[Net Income]]</f>
        <v>0.54981096342507818</v>
      </c>
      <c r="N294" t="str">
        <f>IF(Global_Household_Financial_Dyna[[#This Row],[Monthly_Savings]]&lt;0,"High Risk", IF(Global_Household_Financial_Dyna[[#This Row],[Savings Rate%]]&lt;0.1, "Medium", "Safe"))</f>
        <v>Safe</v>
      </c>
      <c r="O294">
        <f>Global_Household_Financial_Dyna[[#This Row],[Total_Household_Income]]/Global_Household_Financial_Dyna[[#This Row],[Family_Size]]</f>
        <v>675.87200000000007</v>
      </c>
      <c r="P294" s="2">
        <f t="shared" si="8"/>
        <v>0.39788995363055785</v>
      </c>
      <c r="Q294" s="2">
        <f t="shared" si="9"/>
        <v>5.2299082944364028E-2</v>
      </c>
      <c r="R294" s="2" t="str">
        <f>IF(Global_Household_Financial_Dyna[[#This Row],[Vs country_Average]]&lt;-0.2, "Underperformer", IF(Global_Household_Financial_Dyna[[#This Row],[Vs country_Average]]&gt;0.2, "Outperformer", "Normal"))</f>
        <v>Normal</v>
      </c>
      <c r="S2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1293.1500000000001</v>
      </c>
      <c r="T2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1293.1500000000001</v>
      </c>
      <c r="U2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1293.1500000000001</v>
      </c>
      <c r="V2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1293.1500000000001</v>
      </c>
    </row>
    <row r="295" spans="1:22" x14ac:dyDescent="0.3">
      <c r="A295">
        <v>294</v>
      </c>
      <c r="B295" t="s">
        <v>10</v>
      </c>
      <c r="C295" t="s">
        <v>11</v>
      </c>
      <c r="D295">
        <v>8</v>
      </c>
      <c r="E295">
        <v>3</v>
      </c>
      <c r="F295">
        <v>1210.96</v>
      </c>
      <c r="G295">
        <v>2841.07</v>
      </c>
      <c r="H295">
        <v>284.11</v>
      </c>
      <c r="I295">
        <v>880.12</v>
      </c>
      <c r="J295">
        <v>1676.84</v>
      </c>
      <c r="K295">
        <f>Global_Household_Financial_Dyna[[#This Row],[Total_Household_Income]]-Global_Household_Financial_Dyna[[#This Row],[Estimated_Taxes]]</f>
        <v>2556.96</v>
      </c>
      <c r="L295" s="1">
        <f>Global_Household_Financial_Dyna[[#This Row],[Monthly_Savings]]/Global_Household_Financial_Dyna[[#This Row],[Net Income]]</f>
        <v>0.65579438082723229</v>
      </c>
      <c r="M295" s="2">
        <f>Global_Household_Financial_Dyna[[#This Row],[Monthly_Expenses]]/Global_Household_Financial_Dyna[[#This Row],[Net Income]]</f>
        <v>0.34420561917276765</v>
      </c>
      <c r="N295" t="str">
        <f>IF(Global_Household_Financial_Dyna[[#This Row],[Monthly_Savings]]&lt;0,"High Risk", IF(Global_Household_Financial_Dyna[[#This Row],[Savings Rate%]]&lt;0.1, "Medium", "Safe"))</f>
        <v>Safe</v>
      </c>
      <c r="O295">
        <f>Global_Household_Financial_Dyna[[#This Row],[Total_Household_Income]]/Global_Household_Financial_Dyna[[#This Row],[Family_Size]]</f>
        <v>355.13375000000002</v>
      </c>
      <c r="P295" s="2">
        <f t="shared" si="8"/>
        <v>0.42077341556833553</v>
      </c>
      <c r="Q295" s="2">
        <f t="shared" si="9"/>
        <v>0.23502096525889676</v>
      </c>
      <c r="R295" s="2" t="str">
        <f>IF(Global_Household_Financial_Dyna[[#This Row],[Vs country_Average]]&lt;-0.2, "Underperformer", IF(Global_Household_Financial_Dyna[[#This Row],[Vs country_Average]]&gt;0.2, "Outperformer", "Normal"))</f>
        <v>Outperformer</v>
      </c>
      <c r="S2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1676.84</v>
      </c>
      <c r="T2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1676.84</v>
      </c>
      <c r="U2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1676.84</v>
      </c>
      <c r="V2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1676.84</v>
      </c>
    </row>
    <row r="296" spans="1:22" x14ac:dyDescent="0.3">
      <c r="A296">
        <v>295</v>
      </c>
      <c r="B296" t="s">
        <v>18</v>
      </c>
      <c r="C296" t="s">
        <v>20</v>
      </c>
      <c r="D296">
        <v>3</v>
      </c>
      <c r="E296">
        <v>3</v>
      </c>
      <c r="F296">
        <v>2090.75</v>
      </c>
      <c r="G296">
        <v>4567.47</v>
      </c>
      <c r="H296">
        <v>1004.84</v>
      </c>
      <c r="I296">
        <v>2567.96</v>
      </c>
      <c r="J296">
        <v>994.67</v>
      </c>
      <c r="K296">
        <f>Global_Household_Financial_Dyna[[#This Row],[Total_Household_Income]]-Global_Household_Financial_Dyna[[#This Row],[Estimated_Taxes]]</f>
        <v>3562.63</v>
      </c>
      <c r="L296" s="1">
        <f>Global_Household_Financial_Dyna[[#This Row],[Monthly_Savings]]/Global_Household_Financial_Dyna[[#This Row],[Net Income]]</f>
        <v>0.27919542585112683</v>
      </c>
      <c r="M296" s="2">
        <f>Global_Household_Financial_Dyna[[#This Row],[Monthly_Expenses]]/Global_Household_Financial_Dyna[[#This Row],[Net Income]]</f>
        <v>0.72080457414887311</v>
      </c>
      <c r="N296" t="str">
        <f>IF(Global_Household_Financial_Dyna[[#This Row],[Monthly_Savings]]&lt;0,"High Risk", IF(Global_Household_Financial_Dyna[[#This Row],[Savings Rate%]]&lt;0.1, "Medium", "Safe"))</f>
        <v>Safe</v>
      </c>
      <c r="O296">
        <f>Global_Household_Financial_Dyna[[#This Row],[Total_Household_Income]]/Global_Household_Financial_Dyna[[#This Row],[Family_Size]]</f>
        <v>1522.49</v>
      </c>
      <c r="P296" s="2">
        <f t="shared" si="8"/>
        <v>0.32336204947805613</v>
      </c>
      <c r="Q296" s="2">
        <f t="shared" si="9"/>
        <v>-4.4166623626929302E-2</v>
      </c>
      <c r="R296" s="2" t="str">
        <f>IF(Global_Household_Financial_Dyna[[#This Row],[Vs country_Average]]&lt;-0.2, "Underperformer", IF(Global_Household_Financial_Dyna[[#This Row],[Vs country_Average]]&gt;0.2, "Outperformer", "Normal"))</f>
        <v>Normal</v>
      </c>
      <c r="S2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994.67</v>
      </c>
      <c r="T2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994.67</v>
      </c>
      <c r="U2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994.67</v>
      </c>
      <c r="V2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994.67</v>
      </c>
    </row>
    <row r="297" spans="1:22" x14ac:dyDescent="0.3">
      <c r="A297">
        <v>296</v>
      </c>
      <c r="B297" t="s">
        <v>16</v>
      </c>
      <c r="C297" t="s">
        <v>17</v>
      </c>
      <c r="D297">
        <v>4</v>
      </c>
      <c r="E297">
        <v>2</v>
      </c>
      <c r="F297">
        <v>4511.43</v>
      </c>
      <c r="G297">
        <v>8214.73</v>
      </c>
      <c r="H297">
        <v>3285.89</v>
      </c>
      <c r="I297">
        <v>3389.59</v>
      </c>
      <c r="J297">
        <v>1539.25</v>
      </c>
      <c r="K297">
        <f>Global_Household_Financial_Dyna[[#This Row],[Total_Household_Income]]-Global_Household_Financial_Dyna[[#This Row],[Estimated_Taxes]]</f>
        <v>4928.84</v>
      </c>
      <c r="L297" s="1">
        <f>Global_Household_Financial_Dyna[[#This Row],[Monthly_Savings]]/Global_Household_Financial_Dyna[[#This Row],[Net Income]]</f>
        <v>0.31229457641148828</v>
      </c>
      <c r="M297" s="2">
        <f>Global_Household_Financial_Dyna[[#This Row],[Monthly_Expenses]]/Global_Household_Financial_Dyna[[#This Row],[Net Income]]</f>
        <v>0.68770542358851172</v>
      </c>
      <c r="N297" t="str">
        <f>IF(Global_Household_Financial_Dyna[[#This Row],[Monthly_Savings]]&lt;0,"High Risk", IF(Global_Household_Financial_Dyna[[#This Row],[Savings Rate%]]&lt;0.1, "Medium", "Safe"))</f>
        <v>Safe</v>
      </c>
      <c r="O297">
        <f>Global_Household_Financial_Dyna[[#This Row],[Total_Household_Income]]/Global_Household_Financial_Dyna[[#This Row],[Family_Size]]</f>
        <v>2053.6824999999999</v>
      </c>
      <c r="P297" s="2">
        <f t="shared" si="8"/>
        <v>0.15879799892000862</v>
      </c>
      <c r="Q297" s="2">
        <f t="shared" si="9"/>
        <v>0.15349657749147966</v>
      </c>
      <c r="R297" s="2" t="str">
        <f>IF(Global_Household_Financial_Dyna[[#This Row],[Vs country_Average]]&lt;-0.2, "Underperformer", IF(Global_Household_Financial_Dyna[[#This Row],[Vs country_Average]]&gt;0.2, "Outperformer", "Normal"))</f>
        <v>Normal</v>
      </c>
      <c r="S2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1539.25</v>
      </c>
      <c r="T2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1539.25</v>
      </c>
      <c r="U2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1539.25</v>
      </c>
      <c r="V2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1539.25</v>
      </c>
    </row>
    <row r="298" spans="1:22" x14ac:dyDescent="0.3">
      <c r="A298">
        <v>297</v>
      </c>
      <c r="B298" t="s">
        <v>14</v>
      </c>
      <c r="C298" t="s">
        <v>15</v>
      </c>
      <c r="D298">
        <v>3</v>
      </c>
      <c r="E298">
        <v>3</v>
      </c>
      <c r="F298">
        <v>2472.85</v>
      </c>
      <c r="G298">
        <v>6215.57</v>
      </c>
      <c r="H298">
        <v>932.34</v>
      </c>
      <c r="I298">
        <v>1099.6099999999999</v>
      </c>
      <c r="J298">
        <v>4183.63</v>
      </c>
      <c r="K298">
        <f>Global_Household_Financial_Dyna[[#This Row],[Total_Household_Income]]-Global_Household_Financial_Dyna[[#This Row],[Estimated_Taxes]]</f>
        <v>5283.23</v>
      </c>
      <c r="L298" s="1">
        <f>Global_Household_Financial_Dyna[[#This Row],[Monthly_Savings]]/Global_Household_Financial_Dyna[[#This Row],[Net Income]]</f>
        <v>0.79186974634835139</v>
      </c>
      <c r="M298" s="2">
        <f>Global_Household_Financial_Dyna[[#This Row],[Monthly_Expenses]]/Global_Household_Financial_Dyna[[#This Row],[Net Income]]</f>
        <v>0.2081321464331479</v>
      </c>
      <c r="N298" t="str">
        <f>IF(Global_Household_Financial_Dyna[[#This Row],[Monthly_Savings]]&lt;0,"High Risk", IF(Global_Household_Financial_Dyna[[#This Row],[Savings Rate%]]&lt;0.1, "Medium", "Safe"))</f>
        <v>Safe</v>
      </c>
      <c r="O298">
        <f>Global_Household_Financial_Dyna[[#This Row],[Total_Household_Income]]/Global_Household_Financial_Dyna[[#This Row],[Family_Size]]</f>
        <v>2071.8566666666666</v>
      </c>
      <c r="P298" s="2">
        <f t="shared" si="8"/>
        <v>0.39788995363055785</v>
      </c>
      <c r="Q298" s="2">
        <f t="shared" si="9"/>
        <v>0.39397979271779354</v>
      </c>
      <c r="R298" s="2" t="str">
        <f>IF(Global_Household_Financial_Dyna[[#This Row],[Vs country_Average]]&lt;-0.2, "Underperformer", IF(Global_Household_Financial_Dyna[[#This Row],[Vs country_Average]]&gt;0.2, "Outperformer", "Normal"))</f>
        <v>Outperformer</v>
      </c>
      <c r="S2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4183.63</v>
      </c>
      <c r="T2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4183.63</v>
      </c>
      <c r="U2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4183.63</v>
      </c>
      <c r="V2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4183.63</v>
      </c>
    </row>
    <row r="299" spans="1:22" x14ac:dyDescent="0.3">
      <c r="A299">
        <v>298</v>
      </c>
      <c r="B299" t="s">
        <v>18</v>
      </c>
      <c r="C299" t="s">
        <v>20</v>
      </c>
      <c r="D299">
        <v>5</v>
      </c>
      <c r="E299">
        <v>1</v>
      </c>
      <c r="F299">
        <v>6821.14</v>
      </c>
      <c r="G299">
        <v>6821.14</v>
      </c>
      <c r="H299">
        <v>1500.65</v>
      </c>
      <c r="I299">
        <v>3337.24</v>
      </c>
      <c r="J299">
        <v>1983.25</v>
      </c>
      <c r="K299">
        <f>Global_Household_Financial_Dyna[[#This Row],[Total_Household_Income]]-Global_Household_Financial_Dyna[[#This Row],[Estimated_Taxes]]</f>
        <v>5320.49</v>
      </c>
      <c r="L299" s="1">
        <f>Global_Household_Financial_Dyna[[#This Row],[Monthly_Savings]]/Global_Household_Financial_Dyna[[#This Row],[Net Income]]</f>
        <v>0.37275702049999154</v>
      </c>
      <c r="M299" s="2">
        <f>Global_Household_Financial_Dyna[[#This Row],[Monthly_Expenses]]/Global_Household_Financial_Dyna[[#This Row],[Net Income]]</f>
        <v>0.6272429795000084</v>
      </c>
      <c r="N299" t="str">
        <f>IF(Global_Household_Financial_Dyna[[#This Row],[Monthly_Savings]]&lt;0,"High Risk", IF(Global_Household_Financial_Dyna[[#This Row],[Savings Rate%]]&lt;0.1, "Medium", "Safe"))</f>
        <v>Safe</v>
      </c>
      <c r="O299">
        <f>Global_Household_Financial_Dyna[[#This Row],[Total_Household_Income]]/Global_Household_Financial_Dyna[[#This Row],[Family_Size]]</f>
        <v>1364.2280000000001</v>
      </c>
      <c r="P299" s="2">
        <f t="shared" si="8"/>
        <v>0.32336204947805613</v>
      </c>
      <c r="Q299" s="2">
        <f t="shared" si="9"/>
        <v>4.9394971021935408E-2</v>
      </c>
      <c r="R299" s="2" t="str">
        <f>IF(Global_Household_Financial_Dyna[[#This Row],[Vs country_Average]]&lt;-0.2, "Underperformer", IF(Global_Household_Financial_Dyna[[#This Row],[Vs country_Average]]&gt;0.2, "Outperformer", "Normal"))</f>
        <v>Normal</v>
      </c>
      <c r="S2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1983.25</v>
      </c>
      <c r="T2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1983.25</v>
      </c>
      <c r="U2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1983.25</v>
      </c>
      <c r="V2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1983.25</v>
      </c>
    </row>
    <row r="300" spans="1:22" x14ac:dyDescent="0.3">
      <c r="A300">
        <v>299</v>
      </c>
      <c r="B300" t="s">
        <v>16</v>
      </c>
      <c r="C300" t="s">
        <v>17</v>
      </c>
      <c r="D300">
        <v>7</v>
      </c>
      <c r="E300">
        <v>3</v>
      </c>
      <c r="F300">
        <v>368.81</v>
      </c>
      <c r="G300">
        <v>814.9</v>
      </c>
      <c r="H300">
        <v>285.22000000000003</v>
      </c>
      <c r="I300">
        <v>773.34</v>
      </c>
      <c r="J300">
        <v>-243.66</v>
      </c>
      <c r="K300">
        <f>Global_Household_Financial_Dyna[[#This Row],[Total_Household_Income]]-Global_Household_Financial_Dyna[[#This Row],[Estimated_Taxes]]</f>
        <v>529.67999999999995</v>
      </c>
      <c r="L300" s="1">
        <f>Global_Household_Financial_Dyna[[#This Row],[Monthly_Savings]]/Global_Household_Financial_Dyna[[#This Row],[Net Income]]</f>
        <v>-0.46001359311282286</v>
      </c>
      <c r="M300" s="2">
        <f>Global_Household_Financial_Dyna[[#This Row],[Monthly_Expenses]]/Global_Household_Financial_Dyna[[#This Row],[Net Income]]</f>
        <v>1.4600135931128231</v>
      </c>
      <c r="N300" t="str">
        <f>IF(Global_Household_Financial_Dyna[[#This Row],[Monthly_Savings]]&lt;0,"High Risk", IF(Global_Household_Financial_Dyna[[#This Row],[Savings Rate%]]&lt;0.1, "Medium", "Safe"))</f>
        <v>High Risk</v>
      </c>
      <c r="O300">
        <f>Global_Household_Financial_Dyna[[#This Row],[Total_Household_Income]]/Global_Household_Financial_Dyna[[#This Row],[Family_Size]]</f>
        <v>116.41428571428571</v>
      </c>
      <c r="P300" s="2">
        <f t="shared" si="8"/>
        <v>0.15879799892000862</v>
      </c>
      <c r="Q300" s="2">
        <f t="shared" si="9"/>
        <v>-0.61881159203283143</v>
      </c>
      <c r="R300" s="2" t="str">
        <f>IF(Global_Household_Financial_Dyna[[#This Row],[Vs country_Average]]&lt;-0.2, "Underperformer", IF(Global_Household_Financial_Dyna[[#This Row],[Vs country_Average]]&gt;0.2, "Outperformer", "Normal"))</f>
        <v>Underperformer</v>
      </c>
      <c r="S3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-204.99299999999999</v>
      </c>
      <c r="T3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-166.32599999999999</v>
      </c>
      <c r="U3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-127.65899999999999</v>
      </c>
      <c r="V3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-88.99199999999999</v>
      </c>
    </row>
    <row r="301" spans="1:22" x14ac:dyDescent="0.3">
      <c r="A301">
        <v>300</v>
      </c>
      <c r="B301" t="s">
        <v>18</v>
      </c>
      <c r="C301" t="s">
        <v>20</v>
      </c>
      <c r="D301">
        <v>6</v>
      </c>
      <c r="E301">
        <v>3</v>
      </c>
      <c r="F301">
        <v>3994.21</v>
      </c>
      <c r="G301">
        <v>8828.41</v>
      </c>
      <c r="H301">
        <v>2383.67</v>
      </c>
      <c r="I301">
        <v>4007.86</v>
      </c>
      <c r="J301">
        <v>2436.88</v>
      </c>
      <c r="K301">
        <f>Global_Household_Financial_Dyna[[#This Row],[Total_Household_Income]]-Global_Household_Financial_Dyna[[#This Row],[Estimated_Taxes]]</f>
        <v>6444.74</v>
      </c>
      <c r="L301" s="1">
        <f>Global_Household_Financial_Dyna[[#This Row],[Monthly_Savings]]/Global_Household_Financial_Dyna[[#This Row],[Net Income]]</f>
        <v>0.37811921039483365</v>
      </c>
      <c r="M301" s="2">
        <f>Global_Household_Financial_Dyna[[#This Row],[Monthly_Expenses]]/Global_Household_Financial_Dyna[[#This Row],[Net Income]]</f>
        <v>0.62188078960516646</v>
      </c>
      <c r="N301" t="str">
        <f>IF(Global_Household_Financial_Dyna[[#This Row],[Monthly_Savings]]&lt;0,"High Risk", IF(Global_Household_Financial_Dyna[[#This Row],[Savings Rate%]]&lt;0.1, "Medium", "Safe"))</f>
        <v>Safe</v>
      </c>
      <c r="O301">
        <f>Global_Household_Financial_Dyna[[#This Row],[Total_Household_Income]]/Global_Household_Financial_Dyna[[#This Row],[Family_Size]]</f>
        <v>1471.4016666666666</v>
      </c>
      <c r="P301" s="2">
        <f t="shared" si="8"/>
        <v>0.32336204947805613</v>
      </c>
      <c r="Q301" s="2">
        <f t="shared" si="9"/>
        <v>5.4757160916777514E-2</v>
      </c>
      <c r="R301" s="2" t="str">
        <f>IF(Global_Household_Financial_Dyna[[#This Row],[Vs country_Average]]&lt;-0.2, "Underperformer", IF(Global_Household_Financial_Dyna[[#This Row],[Vs country_Average]]&gt;0.2, "Outperformer", "Normal"))</f>
        <v>Normal</v>
      </c>
      <c r="S3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2436.88</v>
      </c>
      <c r="T3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2436.88</v>
      </c>
      <c r="U3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2436.88</v>
      </c>
      <c r="V3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2436.88</v>
      </c>
    </row>
    <row r="302" spans="1:22" x14ac:dyDescent="0.3">
      <c r="A302">
        <v>301</v>
      </c>
      <c r="B302" t="s">
        <v>18</v>
      </c>
      <c r="C302" t="s">
        <v>20</v>
      </c>
      <c r="D302">
        <v>3</v>
      </c>
      <c r="E302">
        <v>1</v>
      </c>
      <c r="F302">
        <v>2738.37</v>
      </c>
      <c r="G302">
        <v>2738.37</v>
      </c>
      <c r="H302">
        <v>602.44000000000005</v>
      </c>
      <c r="I302">
        <v>2598.71</v>
      </c>
      <c r="J302">
        <v>-462.78</v>
      </c>
      <c r="K302">
        <f>Global_Household_Financial_Dyna[[#This Row],[Total_Household_Income]]-Global_Household_Financial_Dyna[[#This Row],[Estimated_Taxes]]</f>
        <v>2135.9299999999998</v>
      </c>
      <c r="L302" s="1">
        <f>Global_Household_Financial_Dyna[[#This Row],[Monthly_Savings]]/Global_Household_Financial_Dyna[[#This Row],[Net Income]]</f>
        <v>-0.21666440379600455</v>
      </c>
      <c r="M302" s="2">
        <f>Global_Household_Financial_Dyna[[#This Row],[Monthly_Expenses]]/Global_Household_Financial_Dyna[[#This Row],[Net Income]]</f>
        <v>1.2166644037960046</v>
      </c>
      <c r="N302" t="str">
        <f>IF(Global_Household_Financial_Dyna[[#This Row],[Monthly_Savings]]&lt;0,"High Risk", IF(Global_Household_Financial_Dyna[[#This Row],[Savings Rate%]]&lt;0.1, "Medium", "Safe"))</f>
        <v>High Risk</v>
      </c>
      <c r="O302">
        <f>Global_Household_Financial_Dyna[[#This Row],[Total_Household_Income]]/Global_Household_Financial_Dyna[[#This Row],[Family_Size]]</f>
        <v>912.79</v>
      </c>
      <c r="P302" s="2">
        <f t="shared" si="8"/>
        <v>0.32336204947805613</v>
      </c>
      <c r="Q302" s="2">
        <f t="shared" si="9"/>
        <v>-0.54002645327406062</v>
      </c>
      <c r="R302" s="2" t="str">
        <f>IF(Global_Household_Financial_Dyna[[#This Row],[Vs country_Average]]&lt;-0.2, "Underperformer", IF(Global_Household_Financial_Dyna[[#This Row],[Vs country_Average]]&gt;0.2, "Outperformer", "Normal"))</f>
        <v>Underperformer</v>
      </c>
      <c r="S3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-332.84449999999993</v>
      </c>
      <c r="T3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-202.90899999999999</v>
      </c>
      <c r="U3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-72.973500000000001</v>
      </c>
      <c r="V3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56.961999999999989</v>
      </c>
    </row>
    <row r="303" spans="1:22" x14ac:dyDescent="0.3">
      <c r="A303">
        <v>302</v>
      </c>
      <c r="B303" t="s">
        <v>16</v>
      </c>
      <c r="C303" t="s">
        <v>21</v>
      </c>
      <c r="D303">
        <v>4</v>
      </c>
      <c r="E303">
        <v>1</v>
      </c>
      <c r="F303">
        <v>1094.49</v>
      </c>
      <c r="G303">
        <v>1094.49</v>
      </c>
      <c r="H303">
        <v>383.07</v>
      </c>
      <c r="I303">
        <v>1038.67</v>
      </c>
      <c r="J303">
        <v>-327.25</v>
      </c>
      <c r="K303">
        <f>Global_Household_Financial_Dyna[[#This Row],[Total_Household_Income]]-Global_Household_Financial_Dyna[[#This Row],[Estimated_Taxes]]</f>
        <v>711.42000000000007</v>
      </c>
      <c r="L303" s="1">
        <f>Global_Household_Financial_Dyna[[#This Row],[Monthly_Savings]]/Global_Household_Financial_Dyna[[#This Row],[Net Income]]</f>
        <v>-0.45999550195383876</v>
      </c>
      <c r="M303" s="2">
        <f>Global_Household_Financial_Dyna[[#This Row],[Monthly_Expenses]]/Global_Household_Financial_Dyna[[#This Row],[Net Income]]</f>
        <v>1.4599955019538386</v>
      </c>
      <c r="N303" t="str">
        <f>IF(Global_Household_Financial_Dyna[[#This Row],[Monthly_Savings]]&lt;0,"High Risk", IF(Global_Household_Financial_Dyna[[#This Row],[Savings Rate%]]&lt;0.1, "Medium", "Safe"))</f>
        <v>High Risk</v>
      </c>
      <c r="O303">
        <f>Global_Household_Financial_Dyna[[#This Row],[Total_Household_Income]]/Global_Household_Financial_Dyna[[#This Row],[Family_Size]]</f>
        <v>273.6225</v>
      </c>
      <c r="P303" s="2">
        <f t="shared" si="8"/>
        <v>0.15879799892000862</v>
      </c>
      <c r="Q303" s="2">
        <f t="shared" si="9"/>
        <v>-0.61879350087384744</v>
      </c>
      <c r="R303" s="2" t="str">
        <f>IF(Global_Household_Financial_Dyna[[#This Row],[Vs country_Average]]&lt;-0.2, "Underperformer", IF(Global_Household_Financial_Dyna[[#This Row],[Vs country_Average]]&gt;0.2, "Outperformer", "Normal"))</f>
        <v>Underperformer</v>
      </c>
      <c r="S3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-275.31650000000002</v>
      </c>
      <c r="T3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-223.38299999999998</v>
      </c>
      <c r="U3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-171.4495</v>
      </c>
      <c r="V3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-119.51599999999996</v>
      </c>
    </row>
    <row r="304" spans="1:22" x14ac:dyDescent="0.3">
      <c r="A304">
        <v>303</v>
      </c>
      <c r="B304" t="s">
        <v>16</v>
      </c>
      <c r="C304" t="s">
        <v>17</v>
      </c>
      <c r="D304">
        <v>8</v>
      </c>
      <c r="E304">
        <v>3</v>
      </c>
      <c r="F304">
        <v>8152.5</v>
      </c>
      <c r="G304">
        <v>19539.560000000001</v>
      </c>
      <c r="H304">
        <v>7815.83</v>
      </c>
      <c r="I304">
        <v>4611.79</v>
      </c>
      <c r="J304">
        <v>7111.95</v>
      </c>
      <c r="K304">
        <f>Global_Household_Financial_Dyna[[#This Row],[Total_Household_Income]]-Global_Household_Financial_Dyna[[#This Row],[Estimated_Taxes]]</f>
        <v>11723.730000000001</v>
      </c>
      <c r="L304" s="1">
        <f>Global_Household_Financial_Dyna[[#This Row],[Monthly_Savings]]/Global_Household_Financial_Dyna[[#This Row],[Net Income]]</f>
        <v>0.60662860710712363</v>
      </c>
      <c r="M304" s="2">
        <f>Global_Household_Financial_Dyna[[#This Row],[Monthly_Expenses]]/Global_Household_Financial_Dyna[[#This Row],[Net Income]]</f>
        <v>0.39337224586373104</v>
      </c>
      <c r="N304" t="str">
        <f>IF(Global_Household_Financial_Dyna[[#This Row],[Monthly_Savings]]&lt;0,"High Risk", IF(Global_Household_Financial_Dyna[[#This Row],[Savings Rate%]]&lt;0.1, "Medium", "Safe"))</f>
        <v>Safe</v>
      </c>
      <c r="O304">
        <f>Global_Household_Financial_Dyna[[#This Row],[Total_Household_Income]]/Global_Household_Financial_Dyna[[#This Row],[Family_Size]]</f>
        <v>2442.4450000000002</v>
      </c>
      <c r="P304" s="2">
        <f t="shared" si="8"/>
        <v>0.15879799892000862</v>
      </c>
      <c r="Q304" s="2">
        <f t="shared" si="9"/>
        <v>0.44783060818711501</v>
      </c>
      <c r="R304" s="2" t="str">
        <f>IF(Global_Household_Financial_Dyna[[#This Row],[Vs country_Average]]&lt;-0.2, "Underperformer", IF(Global_Household_Financial_Dyna[[#This Row],[Vs country_Average]]&gt;0.2, "Outperformer", "Normal"))</f>
        <v>Outperformer</v>
      </c>
      <c r="S3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7111.95</v>
      </c>
      <c r="T3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7111.95</v>
      </c>
      <c r="U3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7111.95</v>
      </c>
      <c r="V3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7111.95</v>
      </c>
    </row>
    <row r="305" spans="1:22" x14ac:dyDescent="0.3">
      <c r="A305">
        <v>304</v>
      </c>
      <c r="B305" t="s">
        <v>16</v>
      </c>
      <c r="C305" t="s">
        <v>17</v>
      </c>
      <c r="D305">
        <v>4</v>
      </c>
      <c r="E305">
        <v>3</v>
      </c>
      <c r="F305">
        <v>4953.04</v>
      </c>
      <c r="G305">
        <v>11158.82</v>
      </c>
      <c r="H305">
        <v>4463.53</v>
      </c>
      <c r="I305">
        <v>2750.84</v>
      </c>
      <c r="J305">
        <v>3944.46</v>
      </c>
      <c r="K305">
        <f>Global_Household_Financial_Dyna[[#This Row],[Total_Household_Income]]-Global_Household_Financial_Dyna[[#This Row],[Estimated_Taxes]]</f>
        <v>6695.29</v>
      </c>
      <c r="L305" s="1">
        <f>Global_Household_Financial_Dyna[[#This Row],[Monthly_Savings]]/Global_Household_Financial_Dyna[[#This Row],[Net Income]]</f>
        <v>0.58913952943039061</v>
      </c>
      <c r="M305" s="2">
        <f>Global_Household_Financial_Dyna[[#This Row],[Monthly_Expenses]]/Global_Household_Financial_Dyna[[#This Row],[Net Income]]</f>
        <v>0.41086196415689241</v>
      </c>
      <c r="N305" t="str">
        <f>IF(Global_Household_Financial_Dyna[[#This Row],[Monthly_Savings]]&lt;0,"High Risk", IF(Global_Household_Financial_Dyna[[#This Row],[Savings Rate%]]&lt;0.1, "Medium", "Safe"))</f>
        <v>Safe</v>
      </c>
      <c r="O305">
        <f>Global_Household_Financial_Dyna[[#This Row],[Total_Household_Income]]/Global_Household_Financial_Dyna[[#This Row],[Family_Size]]</f>
        <v>2789.7049999999999</v>
      </c>
      <c r="P305" s="2">
        <f t="shared" si="8"/>
        <v>0.15879799892000862</v>
      </c>
      <c r="Q305" s="2">
        <f t="shared" si="9"/>
        <v>0.43034153051038199</v>
      </c>
      <c r="R305" s="2" t="str">
        <f>IF(Global_Household_Financial_Dyna[[#This Row],[Vs country_Average]]&lt;-0.2, "Underperformer", IF(Global_Household_Financial_Dyna[[#This Row],[Vs country_Average]]&gt;0.2, "Outperformer", "Normal"))</f>
        <v>Outperformer</v>
      </c>
      <c r="S3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3944.46</v>
      </c>
      <c r="T3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3944.46</v>
      </c>
      <c r="U3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3944.46</v>
      </c>
      <c r="V3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3944.46</v>
      </c>
    </row>
    <row r="306" spans="1:22" x14ac:dyDescent="0.3">
      <c r="A306">
        <v>305</v>
      </c>
      <c r="B306" t="s">
        <v>14</v>
      </c>
      <c r="C306" t="s">
        <v>15</v>
      </c>
      <c r="D306">
        <v>3</v>
      </c>
      <c r="E306">
        <v>1</v>
      </c>
      <c r="F306">
        <v>1000.81</v>
      </c>
      <c r="G306">
        <v>1000.81</v>
      </c>
      <c r="H306">
        <v>150.12</v>
      </c>
      <c r="I306">
        <v>949.77</v>
      </c>
      <c r="J306">
        <v>-99.08</v>
      </c>
      <c r="K306">
        <f>Global_Household_Financial_Dyna[[#This Row],[Total_Household_Income]]-Global_Household_Financial_Dyna[[#This Row],[Estimated_Taxes]]</f>
        <v>850.68999999999994</v>
      </c>
      <c r="L306" s="1">
        <f>Global_Household_Financial_Dyna[[#This Row],[Monthly_Savings]]/Global_Household_Financial_Dyna[[#This Row],[Net Income]]</f>
        <v>-0.1164701595175681</v>
      </c>
      <c r="M306" s="2">
        <f>Global_Household_Financial_Dyna[[#This Row],[Monthly_Expenses]]/Global_Household_Financial_Dyna[[#This Row],[Net Income]]</f>
        <v>1.1164701595175681</v>
      </c>
      <c r="N306" t="str">
        <f>IF(Global_Household_Financial_Dyna[[#This Row],[Monthly_Savings]]&lt;0,"High Risk", IF(Global_Household_Financial_Dyna[[#This Row],[Savings Rate%]]&lt;0.1, "Medium", "Safe"))</f>
        <v>High Risk</v>
      </c>
      <c r="O306">
        <f>Global_Household_Financial_Dyna[[#This Row],[Total_Household_Income]]/Global_Household_Financial_Dyna[[#This Row],[Family_Size]]</f>
        <v>333.6033333333333</v>
      </c>
      <c r="P306" s="2">
        <f t="shared" si="8"/>
        <v>0.39788995363055785</v>
      </c>
      <c r="Q306" s="2">
        <f t="shared" si="9"/>
        <v>-0.51436011314812591</v>
      </c>
      <c r="R306" s="2" t="str">
        <f>IF(Global_Household_Financial_Dyna[[#This Row],[Vs country_Average]]&lt;-0.2, "Underperformer", IF(Global_Household_Financial_Dyna[[#This Row],[Vs country_Average]]&gt;0.2, "Outperformer", "Normal"))</f>
        <v>Underperformer</v>
      </c>
      <c r="S3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-51.591499999999996</v>
      </c>
      <c r="T3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-4.1029999999999944</v>
      </c>
      <c r="U3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43.385499999999993</v>
      </c>
      <c r="V3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90.874000000000009</v>
      </c>
    </row>
    <row r="307" spans="1:22" x14ac:dyDescent="0.3">
      <c r="A307">
        <v>306</v>
      </c>
      <c r="B307" t="s">
        <v>12</v>
      </c>
      <c r="C307" t="s">
        <v>13</v>
      </c>
      <c r="D307">
        <v>4</v>
      </c>
      <c r="E307">
        <v>3</v>
      </c>
      <c r="F307">
        <v>2646.46</v>
      </c>
      <c r="G307">
        <v>5738.18</v>
      </c>
      <c r="H307">
        <v>1434.54</v>
      </c>
      <c r="I307">
        <v>2773.94</v>
      </c>
      <c r="J307">
        <v>1529.7</v>
      </c>
      <c r="K307">
        <f>Global_Household_Financial_Dyna[[#This Row],[Total_Household_Income]]-Global_Household_Financial_Dyna[[#This Row],[Estimated_Taxes]]</f>
        <v>4303.6400000000003</v>
      </c>
      <c r="L307" s="1">
        <f>Global_Household_Financial_Dyna[[#This Row],[Monthly_Savings]]/Global_Household_Financial_Dyna[[#This Row],[Net Income]]</f>
        <v>0.35544329916071044</v>
      </c>
      <c r="M307" s="2">
        <f>Global_Household_Financial_Dyna[[#This Row],[Monthly_Expenses]]/Global_Household_Financial_Dyna[[#This Row],[Net Income]]</f>
        <v>0.64455670083928951</v>
      </c>
      <c r="N307" t="str">
        <f>IF(Global_Household_Financial_Dyna[[#This Row],[Monthly_Savings]]&lt;0,"High Risk", IF(Global_Household_Financial_Dyna[[#This Row],[Savings Rate%]]&lt;0.1, "Medium", "Safe"))</f>
        <v>Safe</v>
      </c>
      <c r="O307">
        <f>Global_Household_Financial_Dyna[[#This Row],[Total_Household_Income]]/Global_Household_Financial_Dyna[[#This Row],[Family_Size]]</f>
        <v>1434.5450000000001</v>
      </c>
      <c r="P307" s="2">
        <f t="shared" si="8"/>
        <v>0.30718716818024266</v>
      </c>
      <c r="Q307" s="2">
        <f t="shared" si="9"/>
        <v>4.8256130980467771E-2</v>
      </c>
      <c r="R307" s="2" t="str">
        <f>IF(Global_Household_Financial_Dyna[[#This Row],[Vs country_Average]]&lt;-0.2, "Underperformer", IF(Global_Household_Financial_Dyna[[#This Row],[Vs country_Average]]&gt;0.2, "Outperformer", "Normal"))</f>
        <v>Normal</v>
      </c>
      <c r="S3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1529.7</v>
      </c>
      <c r="T3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1529.7</v>
      </c>
      <c r="U3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1529.7</v>
      </c>
      <c r="V3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1529.7</v>
      </c>
    </row>
    <row r="308" spans="1:22" x14ac:dyDescent="0.3">
      <c r="A308">
        <v>307</v>
      </c>
      <c r="B308" t="s">
        <v>16</v>
      </c>
      <c r="C308" t="s">
        <v>21</v>
      </c>
      <c r="D308">
        <v>8</v>
      </c>
      <c r="E308">
        <v>3</v>
      </c>
      <c r="F308">
        <v>4869.24</v>
      </c>
      <c r="G308">
        <v>9792.82</v>
      </c>
      <c r="H308">
        <v>3917.13</v>
      </c>
      <c r="I308">
        <v>5193.75</v>
      </c>
      <c r="J308">
        <v>681.94</v>
      </c>
      <c r="K308">
        <f>Global_Household_Financial_Dyna[[#This Row],[Total_Household_Income]]-Global_Household_Financial_Dyna[[#This Row],[Estimated_Taxes]]</f>
        <v>5875.69</v>
      </c>
      <c r="L308" s="1">
        <f>Global_Household_Financial_Dyna[[#This Row],[Monthly_Savings]]/Global_Household_Financial_Dyna[[#This Row],[Net Income]]</f>
        <v>0.11606126259213813</v>
      </c>
      <c r="M308" s="2">
        <f>Global_Household_Financial_Dyna[[#This Row],[Monthly_Expenses]]/Global_Household_Financial_Dyna[[#This Row],[Net Income]]</f>
        <v>0.883938737407862</v>
      </c>
      <c r="N308" t="str">
        <f>IF(Global_Household_Financial_Dyna[[#This Row],[Monthly_Savings]]&lt;0,"High Risk", IF(Global_Household_Financial_Dyna[[#This Row],[Savings Rate%]]&lt;0.1, "Medium", "Safe"))</f>
        <v>Safe</v>
      </c>
      <c r="O308">
        <f>Global_Household_Financial_Dyna[[#This Row],[Total_Household_Income]]/Global_Household_Financial_Dyna[[#This Row],[Family_Size]]</f>
        <v>1224.1025</v>
      </c>
      <c r="P308" s="2">
        <f t="shared" si="8"/>
        <v>0.15879799892000862</v>
      </c>
      <c r="Q308" s="2">
        <f t="shared" si="9"/>
        <v>-4.2736736327870492E-2</v>
      </c>
      <c r="R308" s="2" t="str">
        <f>IF(Global_Household_Financial_Dyna[[#This Row],[Vs country_Average]]&lt;-0.2, "Underperformer", IF(Global_Household_Financial_Dyna[[#This Row],[Vs country_Average]]&gt;0.2, "Outperformer", "Normal"))</f>
        <v>Normal</v>
      </c>
      <c r="S3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681.94</v>
      </c>
      <c r="T3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681.94</v>
      </c>
      <c r="U3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681.94</v>
      </c>
      <c r="V3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681.94</v>
      </c>
    </row>
    <row r="309" spans="1:22" x14ac:dyDescent="0.3">
      <c r="A309">
        <v>308</v>
      </c>
      <c r="B309" t="s">
        <v>10</v>
      </c>
      <c r="C309" t="s">
        <v>22</v>
      </c>
      <c r="D309">
        <v>6</v>
      </c>
      <c r="E309">
        <v>2</v>
      </c>
      <c r="F309">
        <v>219.27</v>
      </c>
      <c r="G309">
        <v>382.18</v>
      </c>
      <c r="H309">
        <v>38.22</v>
      </c>
      <c r="I309">
        <v>362.69</v>
      </c>
      <c r="J309">
        <v>-18.73</v>
      </c>
      <c r="K309">
        <f>Global_Household_Financial_Dyna[[#This Row],[Total_Household_Income]]-Global_Household_Financial_Dyna[[#This Row],[Estimated_Taxes]]</f>
        <v>343.96000000000004</v>
      </c>
      <c r="L309" s="1">
        <f>Global_Household_Financial_Dyna[[#This Row],[Monthly_Savings]]/Global_Household_Financial_Dyna[[#This Row],[Net Income]]</f>
        <v>-5.4454006279799974E-2</v>
      </c>
      <c r="M309" s="2">
        <f>Global_Household_Financial_Dyna[[#This Row],[Monthly_Expenses]]/Global_Household_Financial_Dyna[[#This Row],[Net Income]]</f>
        <v>1.0544540062797998</v>
      </c>
      <c r="N309" t="str">
        <f>IF(Global_Household_Financial_Dyna[[#This Row],[Monthly_Savings]]&lt;0,"High Risk", IF(Global_Household_Financial_Dyna[[#This Row],[Savings Rate%]]&lt;0.1, "Medium", "Safe"))</f>
        <v>High Risk</v>
      </c>
      <c r="O309">
        <f>Global_Household_Financial_Dyna[[#This Row],[Total_Household_Income]]/Global_Household_Financial_Dyna[[#This Row],[Family_Size]]</f>
        <v>63.696666666666665</v>
      </c>
      <c r="P309" s="2">
        <f t="shared" si="8"/>
        <v>0.42077341556833553</v>
      </c>
      <c r="Q309" s="2">
        <f t="shared" si="9"/>
        <v>-0.47522742184813549</v>
      </c>
      <c r="R309" s="2" t="str">
        <f>IF(Global_Household_Financial_Dyna[[#This Row],[Vs country_Average]]&lt;-0.2, "Underperformer", IF(Global_Household_Financial_Dyna[[#This Row],[Vs country_Average]]&gt;0.2, "Outperformer", "Normal"))</f>
        <v>Underperformer</v>
      </c>
      <c r="S3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-0.59550000000000125</v>
      </c>
      <c r="T3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17.538999999999998</v>
      </c>
      <c r="U3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35.67349999999999</v>
      </c>
      <c r="V3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53.807999999999993</v>
      </c>
    </row>
    <row r="310" spans="1:22" x14ac:dyDescent="0.3">
      <c r="A310">
        <v>309</v>
      </c>
      <c r="B310" t="s">
        <v>14</v>
      </c>
      <c r="C310" t="s">
        <v>15</v>
      </c>
      <c r="D310">
        <v>7</v>
      </c>
      <c r="E310">
        <v>3</v>
      </c>
      <c r="F310">
        <v>1214.82</v>
      </c>
      <c r="G310">
        <v>2993.98</v>
      </c>
      <c r="H310">
        <v>449.1</v>
      </c>
      <c r="I310">
        <v>1979.1</v>
      </c>
      <c r="J310">
        <v>565.78</v>
      </c>
      <c r="K310">
        <f>Global_Household_Financial_Dyna[[#This Row],[Total_Household_Income]]-Global_Household_Financial_Dyna[[#This Row],[Estimated_Taxes]]</f>
        <v>2544.88</v>
      </c>
      <c r="L310" s="1">
        <f>Global_Household_Financial_Dyna[[#This Row],[Monthly_Savings]]/Global_Household_Financial_Dyna[[#This Row],[Net Income]]</f>
        <v>0.2223208952877935</v>
      </c>
      <c r="M310" s="2">
        <f>Global_Household_Financial_Dyna[[#This Row],[Monthly_Expenses]]/Global_Household_Financial_Dyna[[#This Row],[Net Income]]</f>
        <v>0.77767910471220636</v>
      </c>
      <c r="N310" t="str">
        <f>IF(Global_Household_Financial_Dyna[[#This Row],[Monthly_Savings]]&lt;0,"High Risk", IF(Global_Household_Financial_Dyna[[#This Row],[Savings Rate%]]&lt;0.1, "Medium", "Safe"))</f>
        <v>Safe</v>
      </c>
      <c r="O310">
        <f>Global_Household_Financial_Dyna[[#This Row],[Total_Household_Income]]/Global_Household_Financial_Dyna[[#This Row],[Family_Size]]</f>
        <v>427.7114285714286</v>
      </c>
      <c r="P310" s="2">
        <f t="shared" si="8"/>
        <v>0.39788995363055785</v>
      </c>
      <c r="Q310" s="2">
        <f t="shared" si="9"/>
        <v>-0.17556905834276434</v>
      </c>
      <c r="R310" s="2" t="str">
        <f>IF(Global_Household_Financial_Dyna[[#This Row],[Vs country_Average]]&lt;-0.2, "Underperformer", IF(Global_Household_Financial_Dyna[[#This Row],[Vs country_Average]]&gt;0.2, "Outperformer", "Normal"))</f>
        <v>Normal</v>
      </c>
      <c r="S3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565.78</v>
      </c>
      <c r="T3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565.78</v>
      </c>
      <c r="U3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565.78</v>
      </c>
      <c r="V3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565.78</v>
      </c>
    </row>
    <row r="311" spans="1:22" x14ac:dyDescent="0.3">
      <c r="A311">
        <v>310</v>
      </c>
      <c r="B311" t="s">
        <v>10</v>
      </c>
      <c r="C311" t="s">
        <v>11</v>
      </c>
      <c r="D311">
        <v>6</v>
      </c>
      <c r="E311">
        <v>2</v>
      </c>
      <c r="F311">
        <v>295.26</v>
      </c>
      <c r="G311">
        <v>481.41</v>
      </c>
      <c r="H311">
        <v>48.14</v>
      </c>
      <c r="I311">
        <v>456.86</v>
      </c>
      <c r="J311">
        <v>-23.59</v>
      </c>
      <c r="K311">
        <f>Global_Household_Financial_Dyna[[#This Row],[Total_Household_Income]]-Global_Household_Financial_Dyna[[#This Row],[Estimated_Taxes]]</f>
        <v>433.27000000000004</v>
      </c>
      <c r="L311" s="1">
        <f>Global_Household_Financial_Dyna[[#This Row],[Monthly_Savings]]/Global_Household_Financial_Dyna[[#This Row],[Net Income]]</f>
        <v>-5.4446419092021137E-2</v>
      </c>
      <c r="M311" s="2">
        <f>Global_Household_Financial_Dyna[[#This Row],[Monthly_Expenses]]/Global_Household_Financial_Dyna[[#This Row],[Net Income]]</f>
        <v>1.0544464190920211</v>
      </c>
      <c r="N311" t="str">
        <f>IF(Global_Household_Financial_Dyna[[#This Row],[Monthly_Savings]]&lt;0,"High Risk", IF(Global_Household_Financial_Dyna[[#This Row],[Savings Rate%]]&lt;0.1, "Medium", "Safe"))</f>
        <v>High Risk</v>
      </c>
      <c r="O311">
        <f>Global_Household_Financial_Dyna[[#This Row],[Total_Household_Income]]/Global_Household_Financial_Dyna[[#This Row],[Family_Size]]</f>
        <v>80.234999999999999</v>
      </c>
      <c r="P311" s="2">
        <f t="shared" si="8"/>
        <v>0.42077341556833553</v>
      </c>
      <c r="Q311" s="2">
        <f t="shared" si="9"/>
        <v>-0.47521983466035667</v>
      </c>
      <c r="R311" s="2" t="str">
        <f>IF(Global_Household_Financial_Dyna[[#This Row],[Vs country_Average]]&lt;-0.2, "Underperformer", IF(Global_Household_Financial_Dyna[[#This Row],[Vs country_Average]]&gt;0.2, "Outperformer", "Normal"))</f>
        <v>Underperformer</v>
      </c>
      <c r="S3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-0.74699999999999633</v>
      </c>
      <c r="T3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22.096</v>
      </c>
      <c r="U3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44.938999999999993</v>
      </c>
      <c r="V3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67.781999999999996</v>
      </c>
    </row>
    <row r="312" spans="1:22" x14ac:dyDescent="0.3">
      <c r="A312">
        <v>311</v>
      </c>
      <c r="B312" t="s">
        <v>10</v>
      </c>
      <c r="C312" t="s">
        <v>22</v>
      </c>
      <c r="D312">
        <v>4</v>
      </c>
      <c r="E312">
        <v>1</v>
      </c>
      <c r="F312">
        <v>673.69</v>
      </c>
      <c r="G312">
        <v>673.69</v>
      </c>
      <c r="H312">
        <v>67.37</v>
      </c>
      <c r="I312">
        <v>594.53</v>
      </c>
      <c r="J312">
        <v>11.79</v>
      </c>
      <c r="K312">
        <f>Global_Household_Financial_Dyna[[#This Row],[Total_Household_Income]]-Global_Household_Financial_Dyna[[#This Row],[Estimated_Taxes]]</f>
        <v>606.32000000000005</v>
      </c>
      <c r="L312" s="1">
        <f>Global_Household_Financial_Dyna[[#This Row],[Monthly_Savings]]/Global_Household_Financial_Dyna[[#This Row],[Net Income]]</f>
        <v>1.9445177464045386E-2</v>
      </c>
      <c r="M312" s="2">
        <f>Global_Household_Financial_Dyna[[#This Row],[Monthly_Expenses]]/Global_Household_Financial_Dyna[[#This Row],[Net Income]]</f>
        <v>0.9805548225359545</v>
      </c>
      <c r="N312" t="str">
        <f>IF(Global_Household_Financial_Dyna[[#This Row],[Monthly_Savings]]&lt;0,"High Risk", IF(Global_Household_Financial_Dyna[[#This Row],[Savings Rate%]]&lt;0.1, "Medium", "Safe"))</f>
        <v>Medium</v>
      </c>
      <c r="O312">
        <f>Global_Household_Financial_Dyna[[#This Row],[Total_Household_Income]]/Global_Household_Financial_Dyna[[#This Row],[Family_Size]]</f>
        <v>168.42250000000001</v>
      </c>
      <c r="P312" s="2">
        <f t="shared" si="8"/>
        <v>0.42077341556833553</v>
      </c>
      <c r="Q312" s="2">
        <f t="shared" si="9"/>
        <v>-0.40132823810429014</v>
      </c>
      <c r="R312" s="2" t="str">
        <f>IF(Global_Household_Financial_Dyna[[#This Row],[Vs country_Average]]&lt;-0.2, "Underperformer", IF(Global_Household_Financial_Dyna[[#This Row],[Vs country_Average]]&gt;0.2, "Outperformer", "Normal"))</f>
        <v>Underperformer</v>
      </c>
      <c r="S3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11.79</v>
      </c>
      <c r="T3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11.79</v>
      </c>
      <c r="U3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11.79</v>
      </c>
      <c r="V3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11.79</v>
      </c>
    </row>
    <row r="313" spans="1:22" x14ac:dyDescent="0.3">
      <c r="A313">
        <v>312</v>
      </c>
      <c r="B313" t="s">
        <v>18</v>
      </c>
      <c r="C313" t="s">
        <v>19</v>
      </c>
      <c r="D313">
        <v>8</v>
      </c>
      <c r="E313">
        <v>2</v>
      </c>
      <c r="F313">
        <v>1753.68</v>
      </c>
      <c r="G313">
        <v>2986.41</v>
      </c>
      <c r="H313">
        <v>657.01</v>
      </c>
      <c r="I313">
        <v>2834.1</v>
      </c>
      <c r="J313">
        <v>-504.7</v>
      </c>
      <c r="K313">
        <f>Global_Household_Financial_Dyna[[#This Row],[Total_Household_Income]]-Global_Household_Financial_Dyna[[#This Row],[Estimated_Taxes]]</f>
        <v>2329.3999999999996</v>
      </c>
      <c r="L313" s="1">
        <f>Global_Household_Financial_Dyna[[#This Row],[Monthly_Savings]]/Global_Household_Financial_Dyna[[#This Row],[Net Income]]</f>
        <v>-0.21666523568300852</v>
      </c>
      <c r="M313" s="2">
        <f>Global_Household_Financial_Dyna[[#This Row],[Monthly_Expenses]]/Global_Household_Financial_Dyna[[#This Row],[Net Income]]</f>
        <v>1.2166652356830086</v>
      </c>
      <c r="N313" t="str">
        <f>IF(Global_Household_Financial_Dyna[[#This Row],[Monthly_Savings]]&lt;0,"High Risk", IF(Global_Household_Financial_Dyna[[#This Row],[Savings Rate%]]&lt;0.1, "Medium", "Safe"))</f>
        <v>High Risk</v>
      </c>
      <c r="O313">
        <f>Global_Household_Financial_Dyna[[#This Row],[Total_Household_Income]]/Global_Household_Financial_Dyna[[#This Row],[Family_Size]]</f>
        <v>373.30124999999998</v>
      </c>
      <c r="P313" s="2">
        <f t="shared" si="8"/>
        <v>0.32336204947805613</v>
      </c>
      <c r="Q313" s="2">
        <f t="shared" si="9"/>
        <v>-0.54002728516106469</v>
      </c>
      <c r="R313" s="2" t="str">
        <f>IF(Global_Household_Financial_Dyna[[#This Row],[Vs country_Average]]&lt;-0.2, "Underperformer", IF(Global_Household_Financial_Dyna[[#This Row],[Vs country_Average]]&gt;0.2, "Outperformer", "Normal"))</f>
        <v>Underperformer</v>
      </c>
      <c r="S3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-362.995</v>
      </c>
      <c r="T3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-221.29000000000002</v>
      </c>
      <c r="U3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-79.585000000000036</v>
      </c>
      <c r="V3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62.119999999999948</v>
      </c>
    </row>
    <row r="314" spans="1:22" x14ac:dyDescent="0.3">
      <c r="A314">
        <v>313</v>
      </c>
      <c r="B314" t="s">
        <v>18</v>
      </c>
      <c r="C314" t="s">
        <v>19</v>
      </c>
      <c r="D314">
        <v>8</v>
      </c>
      <c r="E314">
        <v>3</v>
      </c>
      <c r="F314">
        <v>4030.02</v>
      </c>
      <c r="G314">
        <v>9865.91</v>
      </c>
      <c r="H314">
        <v>2663.8</v>
      </c>
      <c r="I314">
        <v>4326.97</v>
      </c>
      <c r="J314">
        <v>2875.15</v>
      </c>
      <c r="K314">
        <f>Global_Household_Financial_Dyna[[#This Row],[Total_Household_Income]]-Global_Household_Financial_Dyna[[#This Row],[Estimated_Taxes]]</f>
        <v>7202.11</v>
      </c>
      <c r="L314" s="1">
        <f>Global_Household_Financial_Dyna[[#This Row],[Monthly_Savings]]/Global_Household_Financial_Dyna[[#This Row],[Net Income]]</f>
        <v>0.39920939835687047</v>
      </c>
      <c r="M314" s="2">
        <f>Global_Household_Financial_Dyna[[#This Row],[Monthly_Expenses]]/Global_Household_Financial_Dyna[[#This Row],[Net Income]]</f>
        <v>0.60079199012511619</v>
      </c>
      <c r="N314" t="str">
        <f>IF(Global_Household_Financial_Dyna[[#This Row],[Monthly_Savings]]&lt;0,"High Risk", IF(Global_Household_Financial_Dyna[[#This Row],[Savings Rate%]]&lt;0.1, "Medium", "Safe"))</f>
        <v>Safe</v>
      </c>
      <c r="O314">
        <f>Global_Household_Financial_Dyna[[#This Row],[Total_Household_Income]]/Global_Household_Financial_Dyna[[#This Row],[Family_Size]]</f>
        <v>1233.23875</v>
      </c>
      <c r="P314" s="2">
        <f t="shared" si="8"/>
        <v>0.32336204947805613</v>
      </c>
      <c r="Q314" s="2">
        <f t="shared" si="9"/>
        <v>7.5847348878814336E-2</v>
      </c>
      <c r="R314" s="2" t="str">
        <f>IF(Global_Household_Financial_Dyna[[#This Row],[Vs country_Average]]&lt;-0.2, "Underperformer", IF(Global_Household_Financial_Dyna[[#This Row],[Vs country_Average]]&gt;0.2, "Outperformer", "Normal"))</f>
        <v>Normal</v>
      </c>
      <c r="S3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2875.15</v>
      </c>
      <c r="T3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2875.15</v>
      </c>
      <c r="U3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2875.15</v>
      </c>
      <c r="V3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2875.15</v>
      </c>
    </row>
    <row r="315" spans="1:22" x14ac:dyDescent="0.3">
      <c r="A315">
        <v>314</v>
      </c>
      <c r="B315" t="s">
        <v>12</v>
      </c>
      <c r="C315" t="s">
        <v>13</v>
      </c>
      <c r="D315">
        <v>3</v>
      </c>
      <c r="E315">
        <v>3</v>
      </c>
      <c r="F315">
        <v>1670.88</v>
      </c>
      <c r="G315">
        <v>3256.39</v>
      </c>
      <c r="H315">
        <v>814.1</v>
      </c>
      <c r="I315">
        <v>2431.5300000000002</v>
      </c>
      <c r="J315">
        <v>10.76</v>
      </c>
      <c r="K315">
        <f>Global_Household_Financial_Dyna[[#This Row],[Total_Household_Income]]-Global_Household_Financial_Dyna[[#This Row],[Estimated_Taxes]]</f>
        <v>2442.29</v>
      </c>
      <c r="L315" s="1">
        <f>Global_Household_Financial_Dyna[[#This Row],[Monthly_Savings]]/Global_Household_Financial_Dyna[[#This Row],[Net Income]]</f>
        <v>4.4057012066544103E-3</v>
      </c>
      <c r="M315" s="2">
        <f>Global_Household_Financial_Dyna[[#This Row],[Monthly_Expenses]]/Global_Household_Financial_Dyna[[#This Row],[Net Income]]</f>
        <v>0.99559429879334571</v>
      </c>
      <c r="N315" t="str">
        <f>IF(Global_Household_Financial_Dyna[[#This Row],[Monthly_Savings]]&lt;0,"High Risk", IF(Global_Household_Financial_Dyna[[#This Row],[Savings Rate%]]&lt;0.1, "Medium", "Safe"))</f>
        <v>Medium</v>
      </c>
      <c r="O315">
        <f>Global_Household_Financial_Dyna[[#This Row],[Total_Household_Income]]/Global_Household_Financial_Dyna[[#This Row],[Family_Size]]</f>
        <v>1085.4633333333334</v>
      </c>
      <c r="P315" s="2">
        <f t="shared" si="8"/>
        <v>0.30718716818024266</v>
      </c>
      <c r="Q315" s="2">
        <f t="shared" si="9"/>
        <v>-0.30278146697358826</v>
      </c>
      <c r="R315" s="2" t="str">
        <f>IF(Global_Household_Financial_Dyna[[#This Row],[Vs country_Average]]&lt;-0.2, "Underperformer", IF(Global_Household_Financial_Dyna[[#This Row],[Vs country_Average]]&gt;0.2, "Outperformer", "Normal"))</f>
        <v>Underperformer</v>
      </c>
      <c r="S3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10.76</v>
      </c>
      <c r="T3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10.76</v>
      </c>
      <c r="U3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10.76</v>
      </c>
      <c r="V3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10.76</v>
      </c>
    </row>
    <row r="316" spans="1:22" x14ac:dyDescent="0.3">
      <c r="A316">
        <v>315</v>
      </c>
      <c r="B316" t="s">
        <v>14</v>
      </c>
      <c r="C316" t="s">
        <v>15</v>
      </c>
      <c r="D316">
        <v>5</v>
      </c>
      <c r="E316">
        <v>3</v>
      </c>
      <c r="F316">
        <v>1114.17</v>
      </c>
      <c r="G316">
        <v>2462.75</v>
      </c>
      <c r="H316">
        <v>369.41</v>
      </c>
      <c r="I316">
        <v>1536.09</v>
      </c>
      <c r="J316">
        <v>557.24</v>
      </c>
      <c r="K316">
        <f>Global_Household_Financial_Dyna[[#This Row],[Total_Household_Income]]-Global_Household_Financial_Dyna[[#This Row],[Estimated_Taxes]]</f>
        <v>2093.34</v>
      </c>
      <c r="L316" s="1">
        <f>Global_Household_Financial_Dyna[[#This Row],[Monthly_Savings]]/Global_Household_Financial_Dyna[[#This Row],[Net Income]]</f>
        <v>0.26619660446941251</v>
      </c>
      <c r="M316" s="2">
        <f>Global_Household_Financial_Dyna[[#This Row],[Monthly_Expenses]]/Global_Household_Financial_Dyna[[#This Row],[Net Income]]</f>
        <v>0.73379861847573724</v>
      </c>
      <c r="N316" t="str">
        <f>IF(Global_Household_Financial_Dyna[[#This Row],[Monthly_Savings]]&lt;0,"High Risk", IF(Global_Household_Financial_Dyna[[#This Row],[Savings Rate%]]&lt;0.1, "Medium", "Safe"))</f>
        <v>Safe</v>
      </c>
      <c r="O316">
        <f>Global_Household_Financial_Dyna[[#This Row],[Total_Household_Income]]/Global_Household_Financial_Dyna[[#This Row],[Family_Size]]</f>
        <v>492.55</v>
      </c>
      <c r="P316" s="2">
        <f t="shared" si="8"/>
        <v>0.39788995363055785</v>
      </c>
      <c r="Q316" s="2">
        <f t="shared" si="9"/>
        <v>-0.13169334916114533</v>
      </c>
      <c r="R316" s="2" t="str">
        <f>IF(Global_Household_Financial_Dyna[[#This Row],[Vs country_Average]]&lt;-0.2, "Underperformer", IF(Global_Household_Financial_Dyna[[#This Row],[Vs country_Average]]&gt;0.2, "Outperformer", "Normal"))</f>
        <v>Normal</v>
      </c>
      <c r="S3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557.24</v>
      </c>
      <c r="T3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557.24</v>
      </c>
      <c r="U3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557.24</v>
      </c>
      <c r="V3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557.24</v>
      </c>
    </row>
    <row r="317" spans="1:22" x14ac:dyDescent="0.3">
      <c r="A317">
        <v>316</v>
      </c>
      <c r="B317" t="s">
        <v>16</v>
      </c>
      <c r="C317" t="s">
        <v>17</v>
      </c>
      <c r="D317">
        <v>4</v>
      </c>
      <c r="E317">
        <v>1</v>
      </c>
      <c r="F317">
        <v>5362.56</v>
      </c>
      <c r="G317">
        <v>5362.56</v>
      </c>
      <c r="H317">
        <v>1876.9</v>
      </c>
      <c r="I317">
        <v>2769.64</v>
      </c>
      <c r="J317">
        <v>716.03</v>
      </c>
      <c r="K317">
        <f>Global_Household_Financial_Dyna[[#This Row],[Total_Household_Income]]-Global_Household_Financial_Dyna[[#This Row],[Estimated_Taxes]]</f>
        <v>3485.6600000000003</v>
      </c>
      <c r="L317" s="1">
        <f>Global_Household_Financial_Dyna[[#This Row],[Monthly_Savings]]/Global_Household_Financial_Dyna[[#This Row],[Net Income]]</f>
        <v>0.20542164181245443</v>
      </c>
      <c r="M317" s="2">
        <f>Global_Household_Financial_Dyna[[#This Row],[Monthly_Expenses]]/Global_Household_Financial_Dyna[[#This Row],[Net Income]]</f>
        <v>0.79458122708468404</v>
      </c>
      <c r="N317" t="str">
        <f>IF(Global_Household_Financial_Dyna[[#This Row],[Monthly_Savings]]&lt;0,"High Risk", IF(Global_Household_Financial_Dyna[[#This Row],[Savings Rate%]]&lt;0.1, "Medium", "Safe"))</f>
        <v>Safe</v>
      </c>
      <c r="O317">
        <f>Global_Household_Financial_Dyna[[#This Row],[Total_Household_Income]]/Global_Household_Financial_Dyna[[#This Row],[Family_Size]]</f>
        <v>1340.64</v>
      </c>
      <c r="P317" s="2">
        <f t="shared" si="8"/>
        <v>0.15879799892000862</v>
      </c>
      <c r="Q317" s="2">
        <f t="shared" si="9"/>
        <v>4.6623642892445805E-2</v>
      </c>
      <c r="R317" s="2" t="str">
        <f>IF(Global_Household_Financial_Dyna[[#This Row],[Vs country_Average]]&lt;-0.2, "Underperformer", IF(Global_Household_Financial_Dyna[[#This Row],[Vs country_Average]]&gt;0.2, "Outperformer", "Normal"))</f>
        <v>Normal</v>
      </c>
      <c r="S3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716.03</v>
      </c>
      <c r="T3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716.03</v>
      </c>
      <c r="U3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716.03</v>
      </c>
      <c r="V3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716.03</v>
      </c>
    </row>
    <row r="318" spans="1:22" x14ac:dyDescent="0.3">
      <c r="A318">
        <v>317</v>
      </c>
      <c r="B318" t="s">
        <v>10</v>
      </c>
      <c r="C318" t="s">
        <v>22</v>
      </c>
      <c r="D318">
        <v>4</v>
      </c>
      <c r="E318">
        <v>1</v>
      </c>
      <c r="F318">
        <v>795.72</v>
      </c>
      <c r="G318">
        <v>795.72</v>
      </c>
      <c r="H318">
        <v>79.569999999999993</v>
      </c>
      <c r="I318">
        <v>687.88</v>
      </c>
      <c r="J318">
        <v>28.27</v>
      </c>
      <c r="K318">
        <f>Global_Household_Financial_Dyna[[#This Row],[Total_Household_Income]]-Global_Household_Financial_Dyna[[#This Row],[Estimated_Taxes]]</f>
        <v>716.15000000000009</v>
      </c>
      <c r="L318" s="1">
        <f>Global_Household_Financial_Dyna[[#This Row],[Monthly_Savings]]/Global_Household_Financial_Dyna[[#This Row],[Net Income]]</f>
        <v>3.9474970327445361E-2</v>
      </c>
      <c r="M318" s="2">
        <f>Global_Household_Financial_Dyna[[#This Row],[Monthly_Expenses]]/Global_Household_Financial_Dyna[[#This Row],[Net Income]]</f>
        <v>0.96052502967255449</v>
      </c>
      <c r="N318" t="str">
        <f>IF(Global_Household_Financial_Dyna[[#This Row],[Monthly_Savings]]&lt;0,"High Risk", IF(Global_Household_Financial_Dyna[[#This Row],[Savings Rate%]]&lt;0.1, "Medium", "Safe"))</f>
        <v>Medium</v>
      </c>
      <c r="O318">
        <f>Global_Household_Financial_Dyna[[#This Row],[Total_Household_Income]]/Global_Household_Financial_Dyna[[#This Row],[Family_Size]]</f>
        <v>198.93</v>
      </c>
      <c r="P318" s="2">
        <f t="shared" si="8"/>
        <v>0.42077341556833553</v>
      </c>
      <c r="Q318" s="2">
        <f t="shared" si="9"/>
        <v>-0.38129844524089018</v>
      </c>
      <c r="R318" s="2" t="str">
        <f>IF(Global_Household_Financial_Dyna[[#This Row],[Vs country_Average]]&lt;-0.2, "Underperformer", IF(Global_Household_Financial_Dyna[[#This Row],[Vs country_Average]]&gt;0.2, "Outperformer", "Normal"))</f>
        <v>Underperformer</v>
      </c>
      <c r="S3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28.27</v>
      </c>
      <c r="T3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28.27</v>
      </c>
      <c r="U3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28.27</v>
      </c>
      <c r="V3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28.27</v>
      </c>
    </row>
    <row r="319" spans="1:22" x14ac:dyDescent="0.3">
      <c r="A319">
        <v>318</v>
      </c>
      <c r="B319" t="s">
        <v>18</v>
      </c>
      <c r="C319" t="s">
        <v>20</v>
      </c>
      <c r="D319">
        <v>4</v>
      </c>
      <c r="E319">
        <v>3</v>
      </c>
      <c r="F319">
        <v>3705.26</v>
      </c>
      <c r="G319">
        <v>7436.29</v>
      </c>
      <c r="H319">
        <v>1635.98</v>
      </c>
      <c r="I319">
        <v>3478.3</v>
      </c>
      <c r="J319">
        <v>2322.0100000000002</v>
      </c>
      <c r="K319">
        <f>Global_Household_Financial_Dyna[[#This Row],[Total_Household_Income]]-Global_Household_Financial_Dyna[[#This Row],[Estimated_Taxes]]</f>
        <v>5800.3099999999995</v>
      </c>
      <c r="L319" s="1">
        <f>Global_Household_Financial_Dyna[[#This Row],[Monthly_Savings]]/Global_Household_Financial_Dyna[[#This Row],[Net Income]]</f>
        <v>0.40032515503481719</v>
      </c>
      <c r="M319" s="2">
        <f>Global_Household_Financial_Dyna[[#This Row],[Monthly_Expenses]]/Global_Household_Financial_Dyna[[#This Row],[Net Income]]</f>
        <v>0.59967484496518297</v>
      </c>
      <c r="N319" t="str">
        <f>IF(Global_Household_Financial_Dyna[[#This Row],[Monthly_Savings]]&lt;0,"High Risk", IF(Global_Household_Financial_Dyna[[#This Row],[Savings Rate%]]&lt;0.1, "Medium", "Safe"))</f>
        <v>Safe</v>
      </c>
      <c r="O319">
        <f>Global_Household_Financial_Dyna[[#This Row],[Total_Household_Income]]/Global_Household_Financial_Dyna[[#This Row],[Family_Size]]</f>
        <v>1859.0725</v>
      </c>
      <c r="P319" s="2">
        <f t="shared" si="8"/>
        <v>0.32336204947805613</v>
      </c>
      <c r="Q319" s="2">
        <f t="shared" si="9"/>
        <v>7.6963105556761058E-2</v>
      </c>
      <c r="R319" s="2" t="str">
        <f>IF(Global_Household_Financial_Dyna[[#This Row],[Vs country_Average]]&lt;-0.2, "Underperformer", IF(Global_Household_Financial_Dyna[[#This Row],[Vs country_Average]]&gt;0.2, "Outperformer", "Normal"))</f>
        <v>Normal</v>
      </c>
      <c r="S3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2322.0100000000002</v>
      </c>
      <c r="T3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2322.0100000000002</v>
      </c>
      <c r="U3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2322.0100000000002</v>
      </c>
      <c r="V3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2322.0100000000002</v>
      </c>
    </row>
    <row r="320" spans="1:22" x14ac:dyDescent="0.3">
      <c r="A320">
        <v>319</v>
      </c>
      <c r="B320" t="s">
        <v>18</v>
      </c>
      <c r="C320" t="s">
        <v>20</v>
      </c>
      <c r="D320">
        <v>4</v>
      </c>
      <c r="E320">
        <v>2</v>
      </c>
      <c r="F320">
        <v>3609.69</v>
      </c>
      <c r="G320">
        <v>6480.77</v>
      </c>
      <c r="H320">
        <v>1425.77</v>
      </c>
      <c r="I320">
        <v>3094.97</v>
      </c>
      <c r="J320">
        <v>1960.03</v>
      </c>
      <c r="K320">
        <f>Global_Household_Financial_Dyna[[#This Row],[Total_Household_Income]]-Global_Household_Financial_Dyna[[#This Row],[Estimated_Taxes]]</f>
        <v>5055</v>
      </c>
      <c r="L320" s="1">
        <f>Global_Household_Financial_Dyna[[#This Row],[Monthly_Savings]]/Global_Household_Financial_Dyna[[#This Row],[Net Income]]</f>
        <v>0.38774085064292779</v>
      </c>
      <c r="M320" s="2">
        <f>Global_Household_Financial_Dyna[[#This Row],[Monthly_Expenses]]/Global_Household_Financial_Dyna[[#This Row],[Net Income]]</f>
        <v>0.61225914935707215</v>
      </c>
      <c r="N320" t="str">
        <f>IF(Global_Household_Financial_Dyna[[#This Row],[Monthly_Savings]]&lt;0,"High Risk", IF(Global_Household_Financial_Dyna[[#This Row],[Savings Rate%]]&lt;0.1, "Medium", "Safe"))</f>
        <v>Safe</v>
      </c>
      <c r="O320">
        <f>Global_Household_Financial_Dyna[[#This Row],[Total_Household_Income]]/Global_Household_Financial_Dyna[[#This Row],[Family_Size]]</f>
        <v>1620.1925000000001</v>
      </c>
      <c r="P320" s="2">
        <f t="shared" si="8"/>
        <v>0.32336204947805613</v>
      </c>
      <c r="Q320" s="2">
        <f t="shared" si="9"/>
        <v>6.4378801164871657E-2</v>
      </c>
      <c r="R320" s="2" t="str">
        <f>IF(Global_Household_Financial_Dyna[[#This Row],[Vs country_Average]]&lt;-0.2, "Underperformer", IF(Global_Household_Financial_Dyna[[#This Row],[Vs country_Average]]&gt;0.2, "Outperformer", "Normal"))</f>
        <v>Normal</v>
      </c>
      <c r="S3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1960.03</v>
      </c>
      <c r="T3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1960.03</v>
      </c>
      <c r="U3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1960.03</v>
      </c>
      <c r="V3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1960.03</v>
      </c>
    </row>
    <row r="321" spans="1:22" x14ac:dyDescent="0.3">
      <c r="A321">
        <v>320</v>
      </c>
      <c r="B321" t="s">
        <v>10</v>
      </c>
      <c r="C321" t="s">
        <v>11</v>
      </c>
      <c r="D321">
        <v>3</v>
      </c>
      <c r="E321">
        <v>1</v>
      </c>
      <c r="F321">
        <v>538.84</v>
      </c>
      <c r="G321">
        <v>538.84</v>
      </c>
      <c r="H321">
        <v>53.88</v>
      </c>
      <c r="I321">
        <v>511.36</v>
      </c>
      <c r="J321">
        <v>-26.4</v>
      </c>
      <c r="K321">
        <f>Global_Household_Financial_Dyna[[#This Row],[Total_Household_Income]]-Global_Household_Financial_Dyna[[#This Row],[Estimated_Taxes]]</f>
        <v>484.96000000000004</v>
      </c>
      <c r="L321" s="1">
        <f>Global_Household_Financial_Dyna[[#This Row],[Monthly_Savings]]/Global_Household_Financial_Dyna[[#This Row],[Net Income]]</f>
        <v>-5.4437479379742651E-2</v>
      </c>
      <c r="M321" s="2">
        <f>Global_Household_Financial_Dyna[[#This Row],[Monthly_Expenses]]/Global_Household_Financial_Dyna[[#This Row],[Net Income]]</f>
        <v>1.0544374793797426</v>
      </c>
      <c r="N321" t="str">
        <f>IF(Global_Household_Financial_Dyna[[#This Row],[Monthly_Savings]]&lt;0,"High Risk", IF(Global_Household_Financial_Dyna[[#This Row],[Savings Rate%]]&lt;0.1, "Medium", "Safe"))</f>
        <v>High Risk</v>
      </c>
      <c r="O321">
        <f>Global_Household_Financial_Dyna[[#This Row],[Total_Household_Income]]/Global_Household_Financial_Dyna[[#This Row],[Family_Size]]</f>
        <v>179.61333333333334</v>
      </c>
      <c r="P321" s="2">
        <f t="shared" si="8"/>
        <v>0.42077341556833553</v>
      </c>
      <c r="Q321" s="2">
        <f t="shared" si="9"/>
        <v>-0.47521089494807817</v>
      </c>
      <c r="R321" s="2" t="str">
        <f>IF(Global_Household_Financial_Dyna[[#This Row],[Vs country_Average]]&lt;-0.2, "Underperformer", IF(Global_Household_Financial_Dyna[[#This Row],[Vs country_Average]]&gt;0.2, "Outperformer", "Normal"))</f>
        <v>Underperformer</v>
      </c>
      <c r="S3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-0.83199999999999719</v>
      </c>
      <c r="T3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24.736000000000011</v>
      </c>
      <c r="U3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50.304000000000009</v>
      </c>
      <c r="V3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75.872000000000014</v>
      </c>
    </row>
    <row r="322" spans="1:22" x14ac:dyDescent="0.3">
      <c r="A322">
        <v>321</v>
      </c>
      <c r="B322" t="s">
        <v>16</v>
      </c>
      <c r="C322" t="s">
        <v>21</v>
      </c>
      <c r="D322">
        <v>5</v>
      </c>
      <c r="E322">
        <v>3</v>
      </c>
      <c r="F322">
        <v>3841.63</v>
      </c>
      <c r="G322">
        <v>7730.16</v>
      </c>
      <c r="H322">
        <v>2705.56</v>
      </c>
      <c r="I322">
        <v>3853.64</v>
      </c>
      <c r="J322">
        <v>1170.97</v>
      </c>
      <c r="K322">
        <f>Global_Household_Financial_Dyna[[#This Row],[Total_Household_Income]]-Global_Household_Financial_Dyna[[#This Row],[Estimated_Taxes]]</f>
        <v>5024.6000000000004</v>
      </c>
      <c r="L322" s="1">
        <f>Global_Household_Financial_Dyna[[#This Row],[Monthly_Savings]]/Global_Household_Financial_Dyna[[#This Row],[Net Income]]</f>
        <v>0.23304740675874697</v>
      </c>
      <c r="M322" s="2">
        <f>Global_Household_Financial_Dyna[[#This Row],[Monthly_Expenses]]/Global_Household_Financial_Dyna[[#This Row],[Net Income]]</f>
        <v>0.76695458344942868</v>
      </c>
      <c r="N322" t="str">
        <f>IF(Global_Household_Financial_Dyna[[#This Row],[Monthly_Savings]]&lt;0,"High Risk", IF(Global_Household_Financial_Dyna[[#This Row],[Savings Rate%]]&lt;0.1, "Medium", "Safe"))</f>
        <v>Safe</v>
      </c>
      <c r="O322">
        <f>Global_Household_Financial_Dyna[[#This Row],[Total_Household_Income]]/Global_Household_Financial_Dyna[[#This Row],[Family_Size]]</f>
        <v>1546.0319999999999</v>
      </c>
      <c r="P322" s="2">
        <f t="shared" ref="P322:P385" si="10">AVERAGEIF($B$2:$B$4986,$B322,$L$2:$L$4986)</f>
        <v>0.15879799892000862</v>
      </c>
      <c r="Q322" s="2">
        <f t="shared" ref="Q322:Q385" si="11">L322-P322</f>
        <v>7.4249407838738346E-2</v>
      </c>
      <c r="R322" s="2" t="str">
        <f>IF(Global_Household_Financial_Dyna[[#This Row],[Vs country_Average]]&lt;-0.2, "Underperformer", IF(Global_Household_Financial_Dyna[[#This Row],[Vs country_Average]]&gt;0.2, "Outperformer", "Normal"))</f>
        <v>Normal</v>
      </c>
      <c r="S3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1170.97</v>
      </c>
      <c r="T3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1170.97</v>
      </c>
      <c r="U3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1170.97</v>
      </c>
      <c r="V3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1170.97</v>
      </c>
    </row>
    <row r="323" spans="1:22" x14ac:dyDescent="0.3">
      <c r="A323">
        <v>322</v>
      </c>
      <c r="B323" t="s">
        <v>14</v>
      </c>
      <c r="C323" t="s">
        <v>15</v>
      </c>
      <c r="D323">
        <v>5</v>
      </c>
      <c r="E323">
        <v>3</v>
      </c>
      <c r="F323">
        <v>2158.94</v>
      </c>
      <c r="G323">
        <v>4806.5</v>
      </c>
      <c r="H323">
        <v>720.98</v>
      </c>
      <c r="I323">
        <v>1338.19</v>
      </c>
      <c r="J323">
        <v>2747.34</v>
      </c>
      <c r="K323">
        <f>Global_Household_Financial_Dyna[[#This Row],[Total_Household_Income]]-Global_Household_Financial_Dyna[[#This Row],[Estimated_Taxes]]</f>
        <v>4085.52</v>
      </c>
      <c r="L323" s="1">
        <f>Global_Household_Financial_Dyna[[#This Row],[Monthly_Savings]]/Global_Household_Financial_Dyna[[#This Row],[Net Income]]</f>
        <v>0.67245785114257184</v>
      </c>
      <c r="M323" s="2">
        <f>Global_Household_Financial_Dyna[[#This Row],[Monthly_Expenses]]/Global_Household_Financial_Dyna[[#This Row],[Net Income]]</f>
        <v>0.32754459652626838</v>
      </c>
      <c r="N323" t="str">
        <f>IF(Global_Household_Financial_Dyna[[#This Row],[Monthly_Savings]]&lt;0,"High Risk", IF(Global_Household_Financial_Dyna[[#This Row],[Savings Rate%]]&lt;0.1, "Medium", "Safe"))</f>
        <v>Safe</v>
      </c>
      <c r="O323">
        <f>Global_Household_Financial_Dyna[[#This Row],[Total_Household_Income]]/Global_Household_Financial_Dyna[[#This Row],[Family_Size]]</f>
        <v>961.3</v>
      </c>
      <c r="P323" s="2">
        <f t="shared" si="10"/>
        <v>0.39788995363055785</v>
      </c>
      <c r="Q323" s="2">
        <f t="shared" si="11"/>
        <v>0.27456789751201399</v>
      </c>
      <c r="R323" s="2" t="str">
        <f>IF(Global_Household_Financial_Dyna[[#This Row],[Vs country_Average]]&lt;-0.2, "Underperformer", IF(Global_Household_Financial_Dyna[[#This Row],[Vs country_Average]]&gt;0.2, "Outperformer", "Normal"))</f>
        <v>Outperformer</v>
      </c>
      <c r="S3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2747.34</v>
      </c>
      <c r="T3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2747.34</v>
      </c>
      <c r="U3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2747.34</v>
      </c>
      <c r="V3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2747.34</v>
      </c>
    </row>
    <row r="324" spans="1:22" x14ac:dyDescent="0.3">
      <c r="A324">
        <v>323</v>
      </c>
      <c r="B324" t="s">
        <v>16</v>
      </c>
      <c r="C324" t="s">
        <v>21</v>
      </c>
      <c r="D324">
        <v>1</v>
      </c>
      <c r="E324">
        <v>1</v>
      </c>
      <c r="F324">
        <v>4835.5600000000004</v>
      </c>
      <c r="G324">
        <v>4835.5600000000004</v>
      </c>
      <c r="H324">
        <v>1692.45</v>
      </c>
      <c r="I324">
        <v>2125.21</v>
      </c>
      <c r="J324">
        <v>1017.9</v>
      </c>
      <c r="K324">
        <f>Global_Household_Financial_Dyna[[#This Row],[Total_Household_Income]]-Global_Household_Financial_Dyna[[#This Row],[Estimated_Taxes]]</f>
        <v>3143.1100000000006</v>
      </c>
      <c r="L324" s="1">
        <f>Global_Household_Financial_Dyna[[#This Row],[Monthly_Savings]]/Global_Household_Financial_Dyna[[#This Row],[Net Income]]</f>
        <v>0.32385121742477985</v>
      </c>
      <c r="M324" s="2">
        <f>Global_Household_Financial_Dyna[[#This Row],[Monthly_Expenses]]/Global_Household_Financial_Dyna[[#This Row],[Net Income]]</f>
        <v>0.67614878257521993</v>
      </c>
      <c r="N324" t="str">
        <f>IF(Global_Household_Financial_Dyna[[#This Row],[Monthly_Savings]]&lt;0,"High Risk", IF(Global_Household_Financial_Dyna[[#This Row],[Savings Rate%]]&lt;0.1, "Medium", "Safe"))</f>
        <v>Safe</v>
      </c>
      <c r="O324">
        <f>Global_Household_Financial_Dyna[[#This Row],[Total_Household_Income]]/Global_Household_Financial_Dyna[[#This Row],[Family_Size]]</f>
        <v>4835.5600000000004</v>
      </c>
      <c r="P324" s="2">
        <f t="shared" si="10"/>
        <v>0.15879799892000862</v>
      </c>
      <c r="Q324" s="2">
        <f t="shared" si="11"/>
        <v>0.16505321850477123</v>
      </c>
      <c r="R324" s="2" t="str">
        <f>IF(Global_Household_Financial_Dyna[[#This Row],[Vs country_Average]]&lt;-0.2, "Underperformer", IF(Global_Household_Financial_Dyna[[#This Row],[Vs country_Average]]&gt;0.2, "Outperformer", "Normal"))</f>
        <v>Normal</v>
      </c>
      <c r="S3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1017.9</v>
      </c>
      <c r="T3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1017.9</v>
      </c>
      <c r="U3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1017.9</v>
      </c>
      <c r="V3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1017.9</v>
      </c>
    </row>
    <row r="325" spans="1:22" x14ac:dyDescent="0.3">
      <c r="A325">
        <v>324</v>
      </c>
      <c r="B325" t="s">
        <v>10</v>
      </c>
      <c r="C325" t="s">
        <v>22</v>
      </c>
      <c r="D325">
        <v>4</v>
      </c>
      <c r="E325">
        <v>3</v>
      </c>
      <c r="F325">
        <v>414.84</v>
      </c>
      <c r="G325">
        <v>938.08</v>
      </c>
      <c r="H325">
        <v>93.81</v>
      </c>
      <c r="I325">
        <v>504.19</v>
      </c>
      <c r="J325">
        <v>340.08</v>
      </c>
      <c r="K325">
        <f>Global_Household_Financial_Dyna[[#This Row],[Total_Household_Income]]-Global_Household_Financial_Dyna[[#This Row],[Estimated_Taxes]]</f>
        <v>844.27</v>
      </c>
      <c r="L325" s="1">
        <f>Global_Household_Financial_Dyna[[#This Row],[Monthly_Savings]]/Global_Household_Financial_Dyna[[#This Row],[Net Income]]</f>
        <v>0.40280952775770784</v>
      </c>
      <c r="M325" s="2">
        <f>Global_Household_Financial_Dyna[[#This Row],[Monthly_Expenses]]/Global_Household_Financial_Dyna[[#This Row],[Net Income]]</f>
        <v>0.59719047224229216</v>
      </c>
      <c r="N325" t="str">
        <f>IF(Global_Household_Financial_Dyna[[#This Row],[Monthly_Savings]]&lt;0,"High Risk", IF(Global_Household_Financial_Dyna[[#This Row],[Savings Rate%]]&lt;0.1, "Medium", "Safe"))</f>
        <v>Safe</v>
      </c>
      <c r="O325">
        <f>Global_Household_Financial_Dyna[[#This Row],[Total_Household_Income]]/Global_Household_Financial_Dyna[[#This Row],[Family_Size]]</f>
        <v>234.52</v>
      </c>
      <c r="P325" s="2">
        <f t="shared" si="10"/>
        <v>0.42077341556833553</v>
      </c>
      <c r="Q325" s="2">
        <f t="shared" si="11"/>
        <v>-1.7963887810627688E-2</v>
      </c>
      <c r="R325" s="2" t="str">
        <f>IF(Global_Household_Financial_Dyna[[#This Row],[Vs country_Average]]&lt;-0.2, "Underperformer", IF(Global_Household_Financial_Dyna[[#This Row],[Vs country_Average]]&gt;0.2, "Outperformer", "Normal"))</f>
        <v>Normal</v>
      </c>
      <c r="S3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340.08</v>
      </c>
      <c r="T3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340.08</v>
      </c>
      <c r="U3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340.08</v>
      </c>
      <c r="V3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340.08</v>
      </c>
    </row>
    <row r="326" spans="1:22" x14ac:dyDescent="0.3">
      <c r="A326">
        <v>325</v>
      </c>
      <c r="B326" t="s">
        <v>12</v>
      </c>
      <c r="C326" t="s">
        <v>13</v>
      </c>
      <c r="D326">
        <v>4</v>
      </c>
      <c r="E326">
        <v>3</v>
      </c>
      <c r="F326">
        <v>5777.88</v>
      </c>
      <c r="G326">
        <v>13690.11</v>
      </c>
      <c r="H326">
        <v>4107.03</v>
      </c>
      <c r="I326">
        <v>2436.5</v>
      </c>
      <c r="J326">
        <v>7146.58</v>
      </c>
      <c r="K326">
        <f>Global_Household_Financial_Dyna[[#This Row],[Total_Household_Income]]-Global_Household_Financial_Dyna[[#This Row],[Estimated_Taxes]]</f>
        <v>9583.0800000000017</v>
      </c>
      <c r="L326" s="1">
        <f>Global_Household_Financial_Dyna[[#This Row],[Monthly_Savings]]/Global_Household_Financial_Dyna[[#This Row],[Net Income]]</f>
        <v>0.74574980069038332</v>
      </c>
      <c r="M326" s="2">
        <f>Global_Household_Financial_Dyna[[#This Row],[Monthly_Expenses]]/Global_Household_Financial_Dyna[[#This Row],[Net Income]]</f>
        <v>0.25425019930961651</v>
      </c>
      <c r="N326" t="str">
        <f>IF(Global_Household_Financial_Dyna[[#This Row],[Monthly_Savings]]&lt;0,"High Risk", IF(Global_Household_Financial_Dyna[[#This Row],[Savings Rate%]]&lt;0.1, "Medium", "Safe"))</f>
        <v>Safe</v>
      </c>
      <c r="O326">
        <f>Global_Household_Financial_Dyna[[#This Row],[Total_Household_Income]]/Global_Household_Financial_Dyna[[#This Row],[Family_Size]]</f>
        <v>3422.5275000000001</v>
      </c>
      <c r="P326" s="2">
        <f t="shared" si="10"/>
        <v>0.30718716818024266</v>
      </c>
      <c r="Q326" s="2">
        <f t="shared" si="11"/>
        <v>0.43856263251014066</v>
      </c>
      <c r="R326" s="2" t="str">
        <f>IF(Global_Household_Financial_Dyna[[#This Row],[Vs country_Average]]&lt;-0.2, "Underperformer", IF(Global_Household_Financial_Dyna[[#This Row],[Vs country_Average]]&gt;0.2, "Outperformer", "Normal"))</f>
        <v>Outperformer</v>
      </c>
      <c r="S3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7146.58</v>
      </c>
      <c r="T3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7146.58</v>
      </c>
      <c r="U3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7146.58</v>
      </c>
      <c r="V3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7146.58</v>
      </c>
    </row>
    <row r="327" spans="1:22" x14ac:dyDescent="0.3">
      <c r="A327">
        <v>326</v>
      </c>
      <c r="B327" t="s">
        <v>14</v>
      </c>
      <c r="C327" t="s">
        <v>15</v>
      </c>
      <c r="D327">
        <v>1</v>
      </c>
      <c r="E327">
        <v>1</v>
      </c>
      <c r="F327">
        <v>1840.3</v>
      </c>
      <c r="G327">
        <v>1840.3</v>
      </c>
      <c r="H327">
        <v>276.05</v>
      </c>
      <c r="I327">
        <v>544.6</v>
      </c>
      <c r="J327">
        <v>1019.66</v>
      </c>
      <c r="K327">
        <f>Global_Household_Financial_Dyna[[#This Row],[Total_Household_Income]]-Global_Household_Financial_Dyna[[#This Row],[Estimated_Taxes]]</f>
        <v>1564.25</v>
      </c>
      <c r="L327" s="1">
        <f>Global_Household_Financial_Dyna[[#This Row],[Monthly_Savings]]/Global_Household_Financial_Dyna[[#This Row],[Net Income]]</f>
        <v>0.65185232539555693</v>
      </c>
      <c r="M327" s="2">
        <f>Global_Household_Financial_Dyna[[#This Row],[Monthly_Expenses]]/Global_Household_Financial_Dyna[[#This Row],[Net Income]]</f>
        <v>0.3481540674444622</v>
      </c>
      <c r="N327" t="str">
        <f>IF(Global_Household_Financial_Dyna[[#This Row],[Monthly_Savings]]&lt;0,"High Risk", IF(Global_Household_Financial_Dyna[[#This Row],[Savings Rate%]]&lt;0.1, "Medium", "Safe"))</f>
        <v>Safe</v>
      </c>
      <c r="O327">
        <f>Global_Household_Financial_Dyna[[#This Row],[Total_Household_Income]]/Global_Household_Financial_Dyna[[#This Row],[Family_Size]]</f>
        <v>1840.3</v>
      </c>
      <c r="P327" s="2">
        <f t="shared" si="10"/>
        <v>0.39788995363055785</v>
      </c>
      <c r="Q327" s="2">
        <f t="shared" si="11"/>
        <v>0.25396237176499908</v>
      </c>
      <c r="R327" s="2" t="str">
        <f>IF(Global_Household_Financial_Dyna[[#This Row],[Vs country_Average]]&lt;-0.2, "Underperformer", IF(Global_Household_Financial_Dyna[[#This Row],[Vs country_Average]]&gt;0.2, "Outperformer", "Normal"))</f>
        <v>Outperformer</v>
      </c>
      <c r="S3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1019.66</v>
      </c>
      <c r="T3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1019.66</v>
      </c>
      <c r="U3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1019.66</v>
      </c>
      <c r="V3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1019.66</v>
      </c>
    </row>
    <row r="328" spans="1:22" x14ac:dyDescent="0.3">
      <c r="A328">
        <v>327</v>
      </c>
      <c r="B328" t="s">
        <v>16</v>
      </c>
      <c r="C328" t="s">
        <v>21</v>
      </c>
      <c r="D328">
        <v>5</v>
      </c>
      <c r="E328">
        <v>3</v>
      </c>
      <c r="F328">
        <v>5291.63</v>
      </c>
      <c r="G328">
        <v>9501.7900000000009</v>
      </c>
      <c r="H328">
        <v>3800.72</v>
      </c>
      <c r="I328">
        <v>3856.96</v>
      </c>
      <c r="J328">
        <v>1844.12</v>
      </c>
      <c r="K328">
        <f>Global_Household_Financial_Dyna[[#This Row],[Total_Household_Income]]-Global_Household_Financial_Dyna[[#This Row],[Estimated_Taxes]]</f>
        <v>5701.0700000000015</v>
      </c>
      <c r="L328" s="1">
        <f>Global_Household_Financial_Dyna[[#This Row],[Monthly_Savings]]/Global_Household_Financial_Dyna[[#This Row],[Net Income]]</f>
        <v>0.32346910316835248</v>
      </c>
      <c r="M328" s="2">
        <f>Global_Household_Financial_Dyna[[#This Row],[Monthly_Expenses]]/Global_Household_Financial_Dyna[[#This Row],[Net Income]]</f>
        <v>0.6765326508883418</v>
      </c>
      <c r="N328" t="str">
        <f>IF(Global_Household_Financial_Dyna[[#This Row],[Monthly_Savings]]&lt;0,"High Risk", IF(Global_Household_Financial_Dyna[[#This Row],[Savings Rate%]]&lt;0.1, "Medium", "Safe"))</f>
        <v>Safe</v>
      </c>
      <c r="O328">
        <f>Global_Household_Financial_Dyna[[#This Row],[Total_Household_Income]]/Global_Household_Financial_Dyna[[#This Row],[Family_Size]]</f>
        <v>1900.3580000000002</v>
      </c>
      <c r="P328" s="2">
        <f t="shared" si="10"/>
        <v>0.15879799892000862</v>
      </c>
      <c r="Q328" s="2">
        <f t="shared" si="11"/>
        <v>0.16467110424834386</v>
      </c>
      <c r="R328" s="2" t="str">
        <f>IF(Global_Household_Financial_Dyna[[#This Row],[Vs country_Average]]&lt;-0.2, "Underperformer", IF(Global_Household_Financial_Dyna[[#This Row],[Vs country_Average]]&gt;0.2, "Outperformer", "Normal"))</f>
        <v>Normal</v>
      </c>
      <c r="S3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1844.12</v>
      </c>
      <c r="T3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1844.12</v>
      </c>
      <c r="U3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1844.12</v>
      </c>
      <c r="V3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1844.12</v>
      </c>
    </row>
    <row r="329" spans="1:22" x14ac:dyDescent="0.3">
      <c r="A329">
        <v>328</v>
      </c>
      <c r="B329" t="s">
        <v>16</v>
      </c>
      <c r="C329" t="s">
        <v>17</v>
      </c>
      <c r="D329">
        <v>8</v>
      </c>
      <c r="E329">
        <v>3</v>
      </c>
      <c r="F329">
        <v>7594.86</v>
      </c>
      <c r="G329">
        <v>15254</v>
      </c>
      <c r="H329">
        <v>6101.6</v>
      </c>
      <c r="I329">
        <v>4209.33</v>
      </c>
      <c r="J329">
        <v>4943.07</v>
      </c>
      <c r="K329">
        <f>Global_Household_Financial_Dyna[[#This Row],[Total_Household_Income]]-Global_Household_Financial_Dyna[[#This Row],[Estimated_Taxes]]</f>
        <v>9152.4</v>
      </c>
      <c r="L329" s="1">
        <f>Global_Household_Financial_Dyna[[#This Row],[Monthly_Savings]]/Global_Household_Financial_Dyna[[#This Row],[Net Income]]</f>
        <v>0.54008456798216864</v>
      </c>
      <c r="M329" s="2">
        <f>Global_Household_Financial_Dyna[[#This Row],[Monthly_Expenses]]/Global_Household_Financial_Dyna[[#This Row],[Net Income]]</f>
        <v>0.45991543201783142</v>
      </c>
      <c r="N329" t="str">
        <f>IF(Global_Household_Financial_Dyna[[#This Row],[Monthly_Savings]]&lt;0,"High Risk", IF(Global_Household_Financial_Dyna[[#This Row],[Savings Rate%]]&lt;0.1, "Medium", "Safe"))</f>
        <v>Safe</v>
      </c>
      <c r="O329">
        <f>Global_Household_Financial_Dyna[[#This Row],[Total_Household_Income]]/Global_Household_Financial_Dyna[[#This Row],[Family_Size]]</f>
        <v>1906.75</v>
      </c>
      <c r="P329" s="2">
        <f t="shared" si="10"/>
        <v>0.15879799892000862</v>
      </c>
      <c r="Q329" s="2">
        <f t="shared" si="11"/>
        <v>0.38128656906216002</v>
      </c>
      <c r="R329" s="2" t="str">
        <f>IF(Global_Household_Financial_Dyna[[#This Row],[Vs country_Average]]&lt;-0.2, "Underperformer", IF(Global_Household_Financial_Dyna[[#This Row],[Vs country_Average]]&gt;0.2, "Outperformer", "Normal"))</f>
        <v>Outperformer</v>
      </c>
      <c r="S3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4943.07</v>
      </c>
      <c r="T3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4943.07</v>
      </c>
      <c r="U3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4943.07</v>
      </c>
      <c r="V3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4943.07</v>
      </c>
    </row>
    <row r="330" spans="1:22" x14ac:dyDescent="0.3">
      <c r="A330">
        <v>329</v>
      </c>
      <c r="B330" t="s">
        <v>10</v>
      </c>
      <c r="C330" t="s">
        <v>22</v>
      </c>
      <c r="D330">
        <v>8</v>
      </c>
      <c r="E330">
        <v>3</v>
      </c>
      <c r="F330">
        <v>928</v>
      </c>
      <c r="G330">
        <v>2126.71</v>
      </c>
      <c r="H330">
        <v>212.67</v>
      </c>
      <c r="I330">
        <v>1130.04</v>
      </c>
      <c r="J330">
        <v>784</v>
      </c>
      <c r="K330">
        <f>Global_Household_Financial_Dyna[[#This Row],[Total_Household_Income]]-Global_Household_Financial_Dyna[[#This Row],[Estimated_Taxes]]</f>
        <v>1914.04</v>
      </c>
      <c r="L330" s="1">
        <f>Global_Household_Financial_Dyna[[#This Row],[Monthly_Savings]]/Global_Household_Financial_Dyna[[#This Row],[Net Income]]</f>
        <v>0.40960481494639611</v>
      </c>
      <c r="M330" s="2">
        <f>Global_Household_Financial_Dyna[[#This Row],[Monthly_Expenses]]/Global_Household_Financial_Dyna[[#This Row],[Net Income]]</f>
        <v>0.59039518505360389</v>
      </c>
      <c r="N330" t="str">
        <f>IF(Global_Household_Financial_Dyna[[#This Row],[Monthly_Savings]]&lt;0,"High Risk", IF(Global_Household_Financial_Dyna[[#This Row],[Savings Rate%]]&lt;0.1, "Medium", "Safe"))</f>
        <v>Safe</v>
      </c>
      <c r="O330">
        <f>Global_Household_Financial_Dyna[[#This Row],[Total_Household_Income]]/Global_Household_Financial_Dyna[[#This Row],[Family_Size]]</f>
        <v>265.83875</v>
      </c>
      <c r="P330" s="2">
        <f t="shared" si="10"/>
        <v>0.42077341556833553</v>
      </c>
      <c r="Q330" s="2">
        <f t="shared" si="11"/>
        <v>-1.1168600621939417E-2</v>
      </c>
      <c r="R330" s="2" t="str">
        <f>IF(Global_Household_Financial_Dyna[[#This Row],[Vs country_Average]]&lt;-0.2, "Underperformer", IF(Global_Household_Financial_Dyna[[#This Row],[Vs country_Average]]&gt;0.2, "Outperformer", "Normal"))</f>
        <v>Normal</v>
      </c>
      <c r="S3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784</v>
      </c>
      <c r="T3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784</v>
      </c>
      <c r="U3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784</v>
      </c>
      <c r="V3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784</v>
      </c>
    </row>
    <row r="331" spans="1:22" x14ac:dyDescent="0.3">
      <c r="A331">
        <v>330</v>
      </c>
      <c r="B331" t="s">
        <v>18</v>
      </c>
      <c r="C331" t="s">
        <v>19</v>
      </c>
      <c r="D331">
        <v>2</v>
      </c>
      <c r="E331">
        <v>2</v>
      </c>
      <c r="F331">
        <v>6981.71</v>
      </c>
      <c r="G331">
        <v>12189.45</v>
      </c>
      <c r="H331">
        <v>3291.15</v>
      </c>
      <c r="I331">
        <v>1883.91</v>
      </c>
      <c r="J331">
        <v>7014.39</v>
      </c>
      <c r="K331">
        <f>Global_Household_Financial_Dyna[[#This Row],[Total_Household_Income]]-Global_Household_Financial_Dyna[[#This Row],[Estimated_Taxes]]</f>
        <v>8898.3000000000011</v>
      </c>
      <c r="L331" s="1">
        <f>Global_Household_Financial_Dyna[[#This Row],[Monthly_Savings]]/Global_Household_Financial_Dyna[[#This Row],[Net Income]]</f>
        <v>0.78828427901958797</v>
      </c>
      <c r="M331" s="2">
        <f>Global_Household_Financial_Dyna[[#This Row],[Monthly_Expenses]]/Global_Household_Financial_Dyna[[#This Row],[Net Income]]</f>
        <v>0.21171572098041197</v>
      </c>
      <c r="N331" t="str">
        <f>IF(Global_Household_Financial_Dyna[[#This Row],[Monthly_Savings]]&lt;0,"High Risk", IF(Global_Household_Financial_Dyna[[#This Row],[Savings Rate%]]&lt;0.1, "Medium", "Safe"))</f>
        <v>Safe</v>
      </c>
      <c r="O331">
        <f>Global_Household_Financial_Dyna[[#This Row],[Total_Household_Income]]/Global_Household_Financial_Dyna[[#This Row],[Family_Size]]</f>
        <v>6094.7250000000004</v>
      </c>
      <c r="P331" s="2">
        <f t="shared" si="10"/>
        <v>0.32336204947805613</v>
      </c>
      <c r="Q331" s="2">
        <f t="shared" si="11"/>
        <v>0.46492222954153184</v>
      </c>
      <c r="R331" s="2" t="str">
        <f>IF(Global_Household_Financial_Dyna[[#This Row],[Vs country_Average]]&lt;-0.2, "Underperformer", IF(Global_Household_Financial_Dyna[[#This Row],[Vs country_Average]]&gt;0.2, "Outperformer", "Normal"))</f>
        <v>Outperformer</v>
      </c>
      <c r="S3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7014.39</v>
      </c>
      <c r="T3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7014.39</v>
      </c>
      <c r="U3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7014.39</v>
      </c>
      <c r="V3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7014.39</v>
      </c>
    </row>
    <row r="332" spans="1:22" x14ac:dyDescent="0.3">
      <c r="A332">
        <v>331</v>
      </c>
      <c r="B332" t="s">
        <v>10</v>
      </c>
      <c r="C332" t="s">
        <v>22</v>
      </c>
      <c r="D332">
        <v>6</v>
      </c>
      <c r="E332">
        <v>3</v>
      </c>
      <c r="F332">
        <v>722.98</v>
      </c>
      <c r="G332">
        <v>1656.3</v>
      </c>
      <c r="H332">
        <v>165.63</v>
      </c>
      <c r="I332">
        <v>890.78</v>
      </c>
      <c r="J332">
        <v>599.88</v>
      </c>
      <c r="K332">
        <f>Global_Household_Financial_Dyna[[#This Row],[Total_Household_Income]]-Global_Household_Financial_Dyna[[#This Row],[Estimated_Taxes]]</f>
        <v>1490.67</v>
      </c>
      <c r="L332" s="1">
        <f>Global_Household_Financial_Dyna[[#This Row],[Monthly_Savings]]/Global_Household_Financial_Dyna[[#This Row],[Net Income]]</f>
        <v>0.40242307150475959</v>
      </c>
      <c r="M332" s="2">
        <f>Global_Household_Financial_Dyna[[#This Row],[Monthly_Expenses]]/Global_Household_Financial_Dyna[[#This Row],[Net Income]]</f>
        <v>0.59757022010237004</v>
      </c>
      <c r="N332" t="str">
        <f>IF(Global_Household_Financial_Dyna[[#This Row],[Monthly_Savings]]&lt;0,"High Risk", IF(Global_Household_Financial_Dyna[[#This Row],[Savings Rate%]]&lt;0.1, "Medium", "Safe"))</f>
        <v>Safe</v>
      </c>
      <c r="O332">
        <f>Global_Household_Financial_Dyna[[#This Row],[Total_Household_Income]]/Global_Household_Financial_Dyna[[#This Row],[Family_Size]]</f>
        <v>276.05</v>
      </c>
      <c r="P332" s="2">
        <f t="shared" si="10"/>
        <v>0.42077341556833553</v>
      </c>
      <c r="Q332" s="2">
        <f t="shared" si="11"/>
        <v>-1.8350344063575941E-2</v>
      </c>
      <c r="R332" s="2" t="str">
        <f>IF(Global_Household_Financial_Dyna[[#This Row],[Vs country_Average]]&lt;-0.2, "Underperformer", IF(Global_Household_Financial_Dyna[[#This Row],[Vs country_Average]]&gt;0.2, "Outperformer", "Normal"))</f>
        <v>Normal</v>
      </c>
      <c r="S3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599.88</v>
      </c>
      <c r="T3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599.88</v>
      </c>
      <c r="U3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599.88</v>
      </c>
      <c r="V3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599.88</v>
      </c>
    </row>
    <row r="333" spans="1:22" x14ac:dyDescent="0.3">
      <c r="A333">
        <v>332</v>
      </c>
      <c r="B333" t="s">
        <v>14</v>
      </c>
      <c r="C333" t="s">
        <v>15</v>
      </c>
      <c r="D333">
        <v>2</v>
      </c>
      <c r="E333">
        <v>2</v>
      </c>
      <c r="F333">
        <v>2306.98</v>
      </c>
      <c r="G333">
        <v>3903.34</v>
      </c>
      <c r="H333">
        <v>585.5</v>
      </c>
      <c r="I333">
        <v>683.67</v>
      </c>
      <c r="J333">
        <v>2634.17</v>
      </c>
      <c r="K333">
        <f>Global_Household_Financial_Dyna[[#This Row],[Total_Household_Income]]-Global_Household_Financial_Dyna[[#This Row],[Estimated_Taxes]]</f>
        <v>3317.84</v>
      </c>
      <c r="L333" s="1">
        <f>Global_Household_Financial_Dyna[[#This Row],[Monthly_Savings]]/Global_Household_Financial_Dyna[[#This Row],[Net Income]]</f>
        <v>0.79394123887830637</v>
      </c>
      <c r="M333" s="2">
        <f>Global_Household_Financial_Dyna[[#This Row],[Monthly_Expenses]]/Global_Household_Financial_Dyna[[#This Row],[Net Income]]</f>
        <v>0.20605876112169361</v>
      </c>
      <c r="N333" t="str">
        <f>IF(Global_Household_Financial_Dyna[[#This Row],[Monthly_Savings]]&lt;0,"High Risk", IF(Global_Household_Financial_Dyna[[#This Row],[Savings Rate%]]&lt;0.1, "Medium", "Safe"))</f>
        <v>Safe</v>
      </c>
      <c r="O333">
        <f>Global_Household_Financial_Dyna[[#This Row],[Total_Household_Income]]/Global_Household_Financial_Dyna[[#This Row],[Family_Size]]</f>
        <v>1951.67</v>
      </c>
      <c r="P333" s="2">
        <f t="shared" si="10"/>
        <v>0.39788995363055785</v>
      </c>
      <c r="Q333" s="2">
        <f t="shared" si="11"/>
        <v>0.39605128524774852</v>
      </c>
      <c r="R333" s="2" t="str">
        <f>IF(Global_Household_Financial_Dyna[[#This Row],[Vs country_Average]]&lt;-0.2, "Underperformer", IF(Global_Household_Financial_Dyna[[#This Row],[Vs country_Average]]&gt;0.2, "Outperformer", "Normal"))</f>
        <v>Outperformer</v>
      </c>
      <c r="S3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2634.17</v>
      </c>
      <c r="T3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2634.17</v>
      </c>
      <c r="U3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2634.17</v>
      </c>
      <c r="V3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2634.17</v>
      </c>
    </row>
    <row r="334" spans="1:22" x14ac:dyDescent="0.3">
      <c r="A334">
        <v>333</v>
      </c>
      <c r="B334" t="s">
        <v>18</v>
      </c>
      <c r="C334" t="s">
        <v>19</v>
      </c>
      <c r="D334">
        <v>5</v>
      </c>
      <c r="E334">
        <v>2</v>
      </c>
      <c r="F334">
        <v>3198.21</v>
      </c>
      <c r="G334">
        <v>5036.57</v>
      </c>
      <c r="H334">
        <v>1108.05</v>
      </c>
      <c r="I334">
        <v>2963.7</v>
      </c>
      <c r="J334">
        <v>964.82</v>
      </c>
      <c r="K334">
        <f>Global_Household_Financial_Dyna[[#This Row],[Total_Household_Income]]-Global_Household_Financial_Dyna[[#This Row],[Estimated_Taxes]]</f>
        <v>3928.5199999999995</v>
      </c>
      <c r="L334" s="1">
        <f>Global_Household_Financial_Dyna[[#This Row],[Monthly_Savings]]/Global_Household_Financial_Dyna[[#This Row],[Net Income]]</f>
        <v>0.24559376050013751</v>
      </c>
      <c r="M334" s="2">
        <f>Global_Household_Financial_Dyna[[#This Row],[Monthly_Expenses]]/Global_Household_Financial_Dyna[[#This Row],[Net Income]]</f>
        <v>0.75440623949986263</v>
      </c>
      <c r="N334" t="str">
        <f>IF(Global_Household_Financial_Dyna[[#This Row],[Monthly_Savings]]&lt;0,"High Risk", IF(Global_Household_Financial_Dyna[[#This Row],[Savings Rate%]]&lt;0.1, "Medium", "Safe"))</f>
        <v>Safe</v>
      </c>
      <c r="O334">
        <f>Global_Household_Financial_Dyna[[#This Row],[Total_Household_Income]]/Global_Household_Financial_Dyna[[#This Row],[Family_Size]]</f>
        <v>1007.314</v>
      </c>
      <c r="P334" s="2">
        <f t="shared" si="10"/>
        <v>0.32336204947805613</v>
      </c>
      <c r="Q334" s="2">
        <f t="shared" si="11"/>
        <v>-7.7768288977918626E-2</v>
      </c>
      <c r="R334" s="2" t="str">
        <f>IF(Global_Household_Financial_Dyna[[#This Row],[Vs country_Average]]&lt;-0.2, "Underperformer", IF(Global_Household_Financial_Dyna[[#This Row],[Vs country_Average]]&gt;0.2, "Outperformer", "Normal"))</f>
        <v>Normal</v>
      </c>
      <c r="S3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964.82</v>
      </c>
      <c r="T3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964.82</v>
      </c>
      <c r="U3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964.82</v>
      </c>
      <c r="V3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964.82</v>
      </c>
    </row>
    <row r="335" spans="1:22" x14ac:dyDescent="0.3">
      <c r="A335">
        <v>334</v>
      </c>
      <c r="B335" t="s">
        <v>18</v>
      </c>
      <c r="C335" t="s">
        <v>20</v>
      </c>
      <c r="D335">
        <v>7</v>
      </c>
      <c r="E335">
        <v>3</v>
      </c>
      <c r="F335">
        <v>4138.7700000000004</v>
      </c>
      <c r="G335">
        <v>8519.51</v>
      </c>
      <c r="H335">
        <v>2300.27</v>
      </c>
      <c r="I335">
        <v>3175.03</v>
      </c>
      <c r="J335">
        <v>3044.21</v>
      </c>
      <c r="K335">
        <f>Global_Household_Financial_Dyna[[#This Row],[Total_Household_Income]]-Global_Household_Financial_Dyna[[#This Row],[Estimated_Taxes]]</f>
        <v>6219.24</v>
      </c>
      <c r="L335" s="1">
        <f>Global_Household_Financial_Dyna[[#This Row],[Monthly_Savings]]/Global_Household_Financial_Dyna[[#This Row],[Net Income]]</f>
        <v>0.48948263774995016</v>
      </c>
      <c r="M335" s="2">
        <f>Global_Household_Financial_Dyna[[#This Row],[Monthly_Expenses]]/Global_Household_Financial_Dyna[[#This Row],[Net Income]]</f>
        <v>0.51051736225004984</v>
      </c>
      <c r="N335" t="str">
        <f>IF(Global_Household_Financial_Dyna[[#This Row],[Monthly_Savings]]&lt;0,"High Risk", IF(Global_Household_Financial_Dyna[[#This Row],[Savings Rate%]]&lt;0.1, "Medium", "Safe"))</f>
        <v>Safe</v>
      </c>
      <c r="O335">
        <f>Global_Household_Financial_Dyna[[#This Row],[Total_Household_Income]]/Global_Household_Financial_Dyna[[#This Row],[Family_Size]]</f>
        <v>1217.0728571428572</v>
      </c>
      <c r="P335" s="2">
        <f t="shared" si="10"/>
        <v>0.32336204947805613</v>
      </c>
      <c r="Q335" s="2">
        <f t="shared" si="11"/>
        <v>0.16612058827189402</v>
      </c>
      <c r="R335" s="2" t="str">
        <f>IF(Global_Household_Financial_Dyna[[#This Row],[Vs country_Average]]&lt;-0.2, "Underperformer", IF(Global_Household_Financial_Dyna[[#This Row],[Vs country_Average]]&gt;0.2, "Outperformer", "Normal"))</f>
        <v>Normal</v>
      </c>
      <c r="S3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3044.21</v>
      </c>
      <c r="T3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3044.21</v>
      </c>
      <c r="U3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3044.21</v>
      </c>
      <c r="V3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3044.21</v>
      </c>
    </row>
    <row r="336" spans="1:22" x14ac:dyDescent="0.3">
      <c r="A336">
        <v>335</v>
      </c>
      <c r="B336" t="s">
        <v>18</v>
      </c>
      <c r="C336" t="s">
        <v>19</v>
      </c>
      <c r="D336">
        <v>4</v>
      </c>
      <c r="E336">
        <v>2</v>
      </c>
      <c r="F336">
        <v>2658.23</v>
      </c>
      <c r="G336">
        <v>4570.07</v>
      </c>
      <c r="H336">
        <v>1005.42</v>
      </c>
      <c r="I336">
        <v>2482.12</v>
      </c>
      <c r="J336">
        <v>1082.54</v>
      </c>
      <c r="K336">
        <f>Global_Household_Financial_Dyna[[#This Row],[Total_Household_Income]]-Global_Household_Financial_Dyna[[#This Row],[Estimated_Taxes]]</f>
        <v>3564.6499999999996</v>
      </c>
      <c r="L336" s="1">
        <f>Global_Household_Financial_Dyna[[#This Row],[Monthly_Savings]]/Global_Household_Financial_Dyna[[#This Row],[Net Income]]</f>
        <v>0.30368759906302162</v>
      </c>
      <c r="M336" s="2">
        <f>Global_Household_Financial_Dyna[[#This Row],[Monthly_Expenses]]/Global_Household_Financial_Dyna[[#This Row],[Net Income]]</f>
        <v>0.69631520626148435</v>
      </c>
      <c r="N336" t="str">
        <f>IF(Global_Household_Financial_Dyna[[#This Row],[Monthly_Savings]]&lt;0,"High Risk", IF(Global_Household_Financial_Dyna[[#This Row],[Savings Rate%]]&lt;0.1, "Medium", "Safe"))</f>
        <v>Safe</v>
      </c>
      <c r="O336">
        <f>Global_Household_Financial_Dyna[[#This Row],[Total_Household_Income]]/Global_Household_Financial_Dyna[[#This Row],[Family_Size]]</f>
        <v>1142.5174999999999</v>
      </c>
      <c r="P336" s="2">
        <f t="shared" si="10"/>
        <v>0.32336204947805613</v>
      </c>
      <c r="Q336" s="2">
        <f t="shared" si="11"/>
        <v>-1.9674450415034517E-2</v>
      </c>
      <c r="R336" s="2" t="str">
        <f>IF(Global_Household_Financial_Dyna[[#This Row],[Vs country_Average]]&lt;-0.2, "Underperformer", IF(Global_Household_Financial_Dyna[[#This Row],[Vs country_Average]]&gt;0.2, "Outperformer", "Normal"))</f>
        <v>Normal</v>
      </c>
      <c r="S3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1082.54</v>
      </c>
      <c r="T3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1082.54</v>
      </c>
      <c r="U3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1082.54</v>
      </c>
      <c r="V3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1082.54</v>
      </c>
    </row>
    <row r="337" spans="1:22" x14ac:dyDescent="0.3">
      <c r="A337">
        <v>336</v>
      </c>
      <c r="B337" t="s">
        <v>18</v>
      </c>
      <c r="C337" t="s">
        <v>20</v>
      </c>
      <c r="D337">
        <v>2</v>
      </c>
      <c r="E337">
        <v>2</v>
      </c>
      <c r="F337">
        <v>3070.37</v>
      </c>
      <c r="G337">
        <v>5078.1000000000004</v>
      </c>
      <c r="H337">
        <v>1117.18</v>
      </c>
      <c r="I337">
        <v>1969.54</v>
      </c>
      <c r="J337">
        <v>1991.38</v>
      </c>
      <c r="K337">
        <f>Global_Household_Financial_Dyna[[#This Row],[Total_Household_Income]]-Global_Household_Financial_Dyna[[#This Row],[Estimated_Taxes]]</f>
        <v>3960.92</v>
      </c>
      <c r="L337" s="1">
        <f>Global_Household_Financial_Dyna[[#This Row],[Monthly_Savings]]/Global_Household_Financial_Dyna[[#This Row],[Net Income]]</f>
        <v>0.50275693525746545</v>
      </c>
      <c r="M337" s="2">
        <f>Global_Household_Financial_Dyna[[#This Row],[Monthly_Expenses]]/Global_Household_Financial_Dyna[[#This Row],[Net Income]]</f>
        <v>0.49724306474253455</v>
      </c>
      <c r="N337" t="str">
        <f>IF(Global_Household_Financial_Dyna[[#This Row],[Monthly_Savings]]&lt;0,"High Risk", IF(Global_Household_Financial_Dyna[[#This Row],[Savings Rate%]]&lt;0.1, "Medium", "Safe"))</f>
        <v>Safe</v>
      </c>
      <c r="O337">
        <f>Global_Household_Financial_Dyna[[#This Row],[Total_Household_Income]]/Global_Household_Financial_Dyna[[#This Row],[Family_Size]]</f>
        <v>2539.0500000000002</v>
      </c>
      <c r="P337" s="2">
        <f t="shared" si="10"/>
        <v>0.32336204947805613</v>
      </c>
      <c r="Q337" s="2">
        <f t="shared" si="11"/>
        <v>0.17939488577940932</v>
      </c>
      <c r="R337" s="2" t="str">
        <f>IF(Global_Household_Financial_Dyna[[#This Row],[Vs country_Average]]&lt;-0.2, "Underperformer", IF(Global_Household_Financial_Dyna[[#This Row],[Vs country_Average]]&gt;0.2, "Outperformer", "Normal"))</f>
        <v>Normal</v>
      </c>
      <c r="S3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1991.38</v>
      </c>
      <c r="T3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1991.38</v>
      </c>
      <c r="U3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1991.38</v>
      </c>
      <c r="V3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1991.38</v>
      </c>
    </row>
    <row r="338" spans="1:22" x14ac:dyDescent="0.3">
      <c r="A338">
        <v>337</v>
      </c>
      <c r="B338" t="s">
        <v>12</v>
      </c>
      <c r="C338" t="s">
        <v>13</v>
      </c>
      <c r="D338">
        <v>3</v>
      </c>
      <c r="E338">
        <v>3</v>
      </c>
      <c r="F338">
        <v>5509.68</v>
      </c>
      <c r="G338">
        <v>12503.9</v>
      </c>
      <c r="H338">
        <v>3751.17</v>
      </c>
      <c r="I338">
        <v>3159.35</v>
      </c>
      <c r="J338">
        <v>5593.38</v>
      </c>
      <c r="K338">
        <f>Global_Household_Financial_Dyna[[#This Row],[Total_Household_Income]]-Global_Household_Financial_Dyna[[#This Row],[Estimated_Taxes]]</f>
        <v>8752.73</v>
      </c>
      <c r="L338" s="1">
        <f>Global_Household_Financial_Dyna[[#This Row],[Monthly_Savings]]/Global_Household_Financial_Dyna[[#This Row],[Net Income]]</f>
        <v>0.63904404682881799</v>
      </c>
      <c r="M338" s="2">
        <f>Global_Household_Financial_Dyna[[#This Row],[Monthly_Expenses]]/Global_Household_Financial_Dyna[[#This Row],[Net Income]]</f>
        <v>0.36095595317118201</v>
      </c>
      <c r="N338" t="str">
        <f>IF(Global_Household_Financial_Dyna[[#This Row],[Monthly_Savings]]&lt;0,"High Risk", IF(Global_Household_Financial_Dyna[[#This Row],[Savings Rate%]]&lt;0.1, "Medium", "Safe"))</f>
        <v>Safe</v>
      </c>
      <c r="O338">
        <f>Global_Household_Financial_Dyna[[#This Row],[Total_Household_Income]]/Global_Household_Financial_Dyna[[#This Row],[Family_Size]]</f>
        <v>4167.9666666666662</v>
      </c>
      <c r="P338" s="2">
        <f t="shared" si="10"/>
        <v>0.30718716818024266</v>
      </c>
      <c r="Q338" s="2">
        <f t="shared" si="11"/>
        <v>0.33185687864857533</v>
      </c>
      <c r="R338" s="2" t="str">
        <f>IF(Global_Household_Financial_Dyna[[#This Row],[Vs country_Average]]&lt;-0.2, "Underperformer", IF(Global_Household_Financial_Dyna[[#This Row],[Vs country_Average]]&gt;0.2, "Outperformer", "Normal"))</f>
        <v>Outperformer</v>
      </c>
      <c r="S3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5593.38</v>
      </c>
      <c r="T3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5593.38</v>
      </c>
      <c r="U3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5593.38</v>
      </c>
      <c r="V3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5593.38</v>
      </c>
    </row>
    <row r="339" spans="1:22" x14ac:dyDescent="0.3">
      <c r="A339">
        <v>338</v>
      </c>
      <c r="B339" t="s">
        <v>14</v>
      </c>
      <c r="C339" t="s">
        <v>15</v>
      </c>
      <c r="D339">
        <v>8</v>
      </c>
      <c r="E339">
        <v>3</v>
      </c>
      <c r="F339">
        <v>1672.76</v>
      </c>
      <c r="G339">
        <v>4041.41</v>
      </c>
      <c r="H339">
        <v>606.21</v>
      </c>
      <c r="I339">
        <v>1736.01</v>
      </c>
      <c r="J339">
        <v>1699.18</v>
      </c>
      <c r="K339">
        <f>Global_Household_Financial_Dyna[[#This Row],[Total_Household_Income]]-Global_Household_Financial_Dyna[[#This Row],[Estimated_Taxes]]</f>
        <v>3435.2</v>
      </c>
      <c r="L339" s="1">
        <f>Global_Household_Financial_Dyna[[#This Row],[Monthly_Savings]]/Global_Household_Financial_Dyna[[#This Row],[Net Income]]</f>
        <v>0.49463786679087102</v>
      </c>
      <c r="M339" s="2">
        <f>Global_Household_Financial_Dyna[[#This Row],[Monthly_Expenses]]/Global_Household_Financial_Dyna[[#This Row],[Net Income]]</f>
        <v>0.50535922217047047</v>
      </c>
      <c r="N339" t="str">
        <f>IF(Global_Household_Financial_Dyna[[#This Row],[Monthly_Savings]]&lt;0,"High Risk", IF(Global_Household_Financial_Dyna[[#This Row],[Savings Rate%]]&lt;0.1, "Medium", "Safe"))</f>
        <v>Safe</v>
      </c>
      <c r="O339">
        <f>Global_Household_Financial_Dyna[[#This Row],[Total_Household_Income]]/Global_Household_Financial_Dyna[[#This Row],[Family_Size]]</f>
        <v>505.17624999999998</v>
      </c>
      <c r="P339" s="2">
        <f t="shared" si="10"/>
        <v>0.39788995363055785</v>
      </c>
      <c r="Q339" s="2">
        <f t="shared" si="11"/>
        <v>9.674791316031317E-2</v>
      </c>
      <c r="R339" s="2" t="str">
        <f>IF(Global_Household_Financial_Dyna[[#This Row],[Vs country_Average]]&lt;-0.2, "Underperformer", IF(Global_Household_Financial_Dyna[[#This Row],[Vs country_Average]]&gt;0.2, "Outperformer", "Normal"))</f>
        <v>Normal</v>
      </c>
      <c r="S3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1699.18</v>
      </c>
      <c r="T3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1699.18</v>
      </c>
      <c r="U3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1699.18</v>
      </c>
      <c r="V3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1699.18</v>
      </c>
    </row>
    <row r="340" spans="1:22" x14ac:dyDescent="0.3">
      <c r="A340">
        <v>339</v>
      </c>
      <c r="B340" t="s">
        <v>10</v>
      </c>
      <c r="C340" t="s">
        <v>11</v>
      </c>
      <c r="D340">
        <v>3</v>
      </c>
      <c r="E340">
        <v>1</v>
      </c>
      <c r="F340">
        <v>1096.5899999999999</v>
      </c>
      <c r="G340">
        <v>1096.5899999999999</v>
      </c>
      <c r="H340">
        <v>109.66</v>
      </c>
      <c r="I340">
        <v>520.89</v>
      </c>
      <c r="J340">
        <v>466.04</v>
      </c>
      <c r="K340">
        <f>Global_Household_Financial_Dyna[[#This Row],[Total_Household_Income]]-Global_Household_Financial_Dyna[[#This Row],[Estimated_Taxes]]</f>
        <v>986.93</v>
      </c>
      <c r="L340" s="1">
        <f>Global_Household_Financial_Dyna[[#This Row],[Monthly_Savings]]/Global_Household_Financial_Dyna[[#This Row],[Net Income]]</f>
        <v>0.4722118083349377</v>
      </c>
      <c r="M340" s="2">
        <f>Global_Household_Financial_Dyna[[#This Row],[Monthly_Expenses]]/Global_Household_Financial_Dyna[[#This Row],[Net Income]]</f>
        <v>0.52778819166506241</v>
      </c>
      <c r="N340" t="str">
        <f>IF(Global_Household_Financial_Dyna[[#This Row],[Monthly_Savings]]&lt;0,"High Risk", IF(Global_Household_Financial_Dyna[[#This Row],[Savings Rate%]]&lt;0.1, "Medium", "Safe"))</f>
        <v>Safe</v>
      </c>
      <c r="O340">
        <f>Global_Household_Financial_Dyna[[#This Row],[Total_Household_Income]]/Global_Household_Financial_Dyna[[#This Row],[Family_Size]]</f>
        <v>365.53</v>
      </c>
      <c r="P340" s="2">
        <f t="shared" si="10"/>
        <v>0.42077341556833553</v>
      </c>
      <c r="Q340" s="2">
        <f t="shared" si="11"/>
        <v>5.143839276660217E-2</v>
      </c>
      <c r="R340" s="2" t="str">
        <f>IF(Global_Household_Financial_Dyna[[#This Row],[Vs country_Average]]&lt;-0.2, "Underperformer", IF(Global_Household_Financial_Dyna[[#This Row],[Vs country_Average]]&gt;0.2, "Outperformer", "Normal"))</f>
        <v>Normal</v>
      </c>
      <c r="S3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466.04</v>
      </c>
      <c r="T3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466.04</v>
      </c>
      <c r="U3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466.04</v>
      </c>
      <c r="V3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466.04</v>
      </c>
    </row>
    <row r="341" spans="1:22" x14ac:dyDescent="0.3">
      <c r="A341">
        <v>340</v>
      </c>
      <c r="B341" t="s">
        <v>18</v>
      </c>
      <c r="C341" t="s">
        <v>19</v>
      </c>
      <c r="D341">
        <v>1</v>
      </c>
      <c r="E341">
        <v>1</v>
      </c>
      <c r="F341">
        <v>4671.0200000000004</v>
      </c>
      <c r="G341">
        <v>4671.0200000000004</v>
      </c>
      <c r="H341">
        <v>1027.6199999999999</v>
      </c>
      <c r="I341">
        <v>1479.28</v>
      </c>
      <c r="J341">
        <v>2164.12</v>
      </c>
      <c r="K341">
        <f>Global_Household_Financial_Dyna[[#This Row],[Total_Household_Income]]-Global_Household_Financial_Dyna[[#This Row],[Estimated_Taxes]]</f>
        <v>3643.4000000000005</v>
      </c>
      <c r="L341" s="1">
        <f>Global_Household_Financial_Dyna[[#This Row],[Monthly_Savings]]/Global_Household_Financial_Dyna[[#This Row],[Net Income]]</f>
        <v>0.59398364165340056</v>
      </c>
      <c r="M341" s="2">
        <f>Global_Household_Financial_Dyna[[#This Row],[Monthly_Expenses]]/Global_Household_Financial_Dyna[[#This Row],[Net Income]]</f>
        <v>0.40601635834659927</v>
      </c>
      <c r="N341" t="str">
        <f>IF(Global_Household_Financial_Dyna[[#This Row],[Monthly_Savings]]&lt;0,"High Risk", IF(Global_Household_Financial_Dyna[[#This Row],[Savings Rate%]]&lt;0.1, "Medium", "Safe"))</f>
        <v>Safe</v>
      </c>
      <c r="O341">
        <f>Global_Household_Financial_Dyna[[#This Row],[Total_Household_Income]]/Global_Household_Financial_Dyna[[#This Row],[Family_Size]]</f>
        <v>4671.0200000000004</v>
      </c>
      <c r="P341" s="2">
        <f t="shared" si="10"/>
        <v>0.32336204947805613</v>
      </c>
      <c r="Q341" s="2">
        <f t="shared" si="11"/>
        <v>0.27062159217534443</v>
      </c>
      <c r="R341" s="2" t="str">
        <f>IF(Global_Household_Financial_Dyna[[#This Row],[Vs country_Average]]&lt;-0.2, "Underperformer", IF(Global_Household_Financial_Dyna[[#This Row],[Vs country_Average]]&gt;0.2, "Outperformer", "Normal"))</f>
        <v>Outperformer</v>
      </c>
      <c r="S3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2164.12</v>
      </c>
      <c r="T3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2164.12</v>
      </c>
      <c r="U3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2164.12</v>
      </c>
      <c r="V3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2164.12</v>
      </c>
    </row>
    <row r="342" spans="1:22" x14ac:dyDescent="0.3">
      <c r="A342">
        <v>341</v>
      </c>
      <c r="B342" t="s">
        <v>10</v>
      </c>
      <c r="C342" t="s">
        <v>22</v>
      </c>
      <c r="D342">
        <v>5</v>
      </c>
      <c r="E342">
        <v>3</v>
      </c>
      <c r="F342">
        <v>788.63</v>
      </c>
      <c r="G342">
        <v>1640.11</v>
      </c>
      <c r="H342">
        <v>164.01</v>
      </c>
      <c r="I342">
        <v>496.85</v>
      </c>
      <c r="J342">
        <v>979.25</v>
      </c>
      <c r="K342">
        <f>Global_Household_Financial_Dyna[[#This Row],[Total_Household_Income]]-Global_Household_Financial_Dyna[[#This Row],[Estimated_Taxes]]</f>
        <v>1476.1</v>
      </c>
      <c r="L342" s="1">
        <f>Global_Household_Financial_Dyna[[#This Row],[Monthly_Savings]]/Global_Household_Financial_Dyna[[#This Row],[Net Income]]</f>
        <v>0.66340356344421114</v>
      </c>
      <c r="M342" s="2">
        <f>Global_Household_Financial_Dyna[[#This Row],[Monthly_Expenses]]/Global_Household_Financial_Dyna[[#This Row],[Net Income]]</f>
        <v>0.33659643655578891</v>
      </c>
      <c r="N342" t="str">
        <f>IF(Global_Household_Financial_Dyna[[#This Row],[Monthly_Savings]]&lt;0,"High Risk", IF(Global_Household_Financial_Dyna[[#This Row],[Savings Rate%]]&lt;0.1, "Medium", "Safe"))</f>
        <v>Safe</v>
      </c>
      <c r="O342">
        <f>Global_Household_Financial_Dyna[[#This Row],[Total_Household_Income]]/Global_Household_Financial_Dyna[[#This Row],[Family_Size]]</f>
        <v>328.02199999999999</v>
      </c>
      <c r="P342" s="2">
        <f t="shared" si="10"/>
        <v>0.42077341556833553</v>
      </c>
      <c r="Q342" s="2">
        <f t="shared" si="11"/>
        <v>0.24263014787587561</v>
      </c>
      <c r="R342" s="2" t="str">
        <f>IF(Global_Household_Financial_Dyna[[#This Row],[Vs country_Average]]&lt;-0.2, "Underperformer", IF(Global_Household_Financial_Dyna[[#This Row],[Vs country_Average]]&gt;0.2, "Outperformer", "Normal"))</f>
        <v>Outperformer</v>
      </c>
      <c r="S3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979.25</v>
      </c>
      <c r="T3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979.25</v>
      </c>
      <c r="U3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979.25</v>
      </c>
      <c r="V3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979.25</v>
      </c>
    </row>
    <row r="343" spans="1:22" x14ac:dyDescent="0.3">
      <c r="A343">
        <v>342</v>
      </c>
      <c r="B343" t="s">
        <v>10</v>
      </c>
      <c r="C343" t="s">
        <v>22</v>
      </c>
      <c r="D343">
        <v>5</v>
      </c>
      <c r="E343">
        <v>1</v>
      </c>
      <c r="F343">
        <v>822.26</v>
      </c>
      <c r="G343">
        <v>822.26</v>
      </c>
      <c r="H343">
        <v>82.23</v>
      </c>
      <c r="I343">
        <v>661.27</v>
      </c>
      <c r="J343">
        <v>78.760000000000005</v>
      </c>
      <c r="K343">
        <f>Global_Household_Financial_Dyna[[#This Row],[Total_Household_Income]]-Global_Household_Financial_Dyna[[#This Row],[Estimated_Taxes]]</f>
        <v>740.03</v>
      </c>
      <c r="L343" s="1">
        <f>Global_Household_Financial_Dyna[[#This Row],[Monthly_Savings]]/Global_Household_Financial_Dyna[[#This Row],[Net Income]]</f>
        <v>0.10642811777900897</v>
      </c>
      <c r="M343" s="2">
        <f>Global_Household_Financial_Dyna[[#This Row],[Monthly_Expenses]]/Global_Household_Financial_Dyna[[#This Row],[Net Income]]</f>
        <v>0.89357188222099104</v>
      </c>
      <c r="N343" t="str">
        <f>IF(Global_Household_Financial_Dyna[[#This Row],[Monthly_Savings]]&lt;0,"High Risk", IF(Global_Household_Financial_Dyna[[#This Row],[Savings Rate%]]&lt;0.1, "Medium", "Safe"))</f>
        <v>Safe</v>
      </c>
      <c r="O343">
        <f>Global_Household_Financial_Dyna[[#This Row],[Total_Household_Income]]/Global_Household_Financial_Dyna[[#This Row],[Family_Size]]</f>
        <v>164.452</v>
      </c>
      <c r="P343" s="2">
        <f t="shared" si="10"/>
        <v>0.42077341556833553</v>
      </c>
      <c r="Q343" s="2">
        <f t="shared" si="11"/>
        <v>-0.31434529778932657</v>
      </c>
      <c r="R343" s="2" t="str">
        <f>IF(Global_Household_Financial_Dyna[[#This Row],[Vs country_Average]]&lt;-0.2, "Underperformer", IF(Global_Household_Financial_Dyna[[#This Row],[Vs country_Average]]&gt;0.2, "Outperformer", "Normal"))</f>
        <v>Underperformer</v>
      </c>
      <c r="S3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78.760000000000005</v>
      </c>
      <c r="T3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78.760000000000005</v>
      </c>
      <c r="U3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78.760000000000005</v>
      </c>
      <c r="V3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78.760000000000005</v>
      </c>
    </row>
    <row r="344" spans="1:22" x14ac:dyDescent="0.3">
      <c r="A344">
        <v>343</v>
      </c>
      <c r="B344" t="s">
        <v>18</v>
      </c>
      <c r="C344" t="s">
        <v>19</v>
      </c>
      <c r="D344">
        <v>2</v>
      </c>
      <c r="E344">
        <v>2</v>
      </c>
      <c r="F344">
        <v>2110.94</v>
      </c>
      <c r="G344">
        <v>3129.34</v>
      </c>
      <c r="H344">
        <v>688.46</v>
      </c>
      <c r="I344">
        <v>1511.19</v>
      </c>
      <c r="J344">
        <v>929.7</v>
      </c>
      <c r="K344">
        <f>Global_Household_Financial_Dyna[[#This Row],[Total_Household_Income]]-Global_Household_Financial_Dyna[[#This Row],[Estimated_Taxes]]</f>
        <v>2440.88</v>
      </c>
      <c r="L344" s="1">
        <f>Global_Household_Financial_Dyna[[#This Row],[Monthly_Savings]]/Global_Household_Financial_Dyna[[#This Row],[Net Income]]</f>
        <v>0.38088722100226147</v>
      </c>
      <c r="M344" s="2">
        <f>Global_Household_Financial_Dyna[[#This Row],[Monthly_Expenses]]/Global_Household_Financial_Dyna[[#This Row],[Net Income]]</f>
        <v>0.61911687588082986</v>
      </c>
      <c r="N344" t="str">
        <f>IF(Global_Household_Financial_Dyna[[#This Row],[Monthly_Savings]]&lt;0,"High Risk", IF(Global_Household_Financial_Dyna[[#This Row],[Savings Rate%]]&lt;0.1, "Medium", "Safe"))</f>
        <v>Safe</v>
      </c>
      <c r="O344">
        <f>Global_Household_Financial_Dyna[[#This Row],[Total_Household_Income]]/Global_Household_Financial_Dyna[[#This Row],[Family_Size]]</f>
        <v>1564.67</v>
      </c>
      <c r="P344" s="2">
        <f t="shared" si="10"/>
        <v>0.32336204947805613</v>
      </c>
      <c r="Q344" s="2">
        <f t="shared" si="11"/>
        <v>5.7525171524205332E-2</v>
      </c>
      <c r="R344" s="2" t="str">
        <f>IF(Global_Household_Financial_Dyna[[#This Row],[Vs country_Average]]&lt;-0.2, "Underperformer", IF(Global_Household_Financial_Dyna[[#This Row],[Vs country_Average]]&gt;0.2, "Outperformer", "Normal"))</f>
        <v>Normal</v>
      </c>
      <c r="S3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929.7</v>
      </c>
      <c r="T3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929.7</v>
      </c>
      <c r="U3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929.7</v>
      </c>
      <c r="V3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929.7</v>
      </c>
    </row>
    <row r="345" spans="1:22" x14ac:dyDescent="0.3">
      <c r="A345">
        <v>344</v>
      </c>
      <c r="B345" t="s">
        <v>10</v>
      </c>
      <c r="C345" t="s">
        <v>22</v>
      </c>
      <c r="D345">
        <v>4</v>
      </c>
      <c r="E345">
        <v>2</v>
      </c>
      <c r="F345">
        <v>678.73</v>
      </c>
      <c r="G345">
        <v>1036.6600000000001</v>
      </c>
      <c r="H345">
        <v>103.67</v>
      </c>
      <c r="I345">
        <v>691.71</v>
      </c>
      <c r="J345">
        <v>241.28</v>
      </c>
      <c r="K345">
        <f>Global_Household_Financial_Dyna[[#This Row],[Total_Household_Income]]-Global_Household_Financial_Dyna[[#This Row],[Estimated_Taxes]]</f>
        <v>932.99000000000012</v>
      </c>
      <c r="L345" s="1">
        <f>Global_Household_Financial_Dyna[[#This Row],[Monthly_Savings]]/Global_Household_Financial_Dyna[[#This Row],[Net Income]]</f>
        <v>0.25860941703555235</v>
      </c>
      <c r="M345" s="2">
        <f>Global_Household_Financial_Dyna[[#This Row],[Monthly_Expenses]]/Global_Household_Financial_Dyna[[#This Row],[Net Income]]</f>
        <v>0.7413905829644476</v>
      </c>
      <c r="N345" t="str">
        <f>IF(Global_Household_Financial_Dyna[[#This Row],[Monthly_Savings]]&lt;0,"High Risk", IF(Global_Household_Financial_Dyna[[#This Row],[Savings Rate%]]&lt;0.1, "Medium", "Safe"))</f>
        <v>Safe</v>
      </c>
      <c r="O345">
        <f>Global_Household_Financial_Dyna[[#This Row],[Total_Household_Income]]/Global_Household_Financial_Dyna[[#This Row],[Family_Size]]</f>
        <v>259.16500000000002</v>
      </c>
      <c r="P345" s="2">
        <f t="shared" si="10"/>
        <v>0.42077341556833553</v>
      </c>
      <c r="Q345" s="2">
        <f t="shared" si="11"/>
        <v>-0.16216399853278318</v>
      </c>
      <c r="R345" s="2" t="str">
        <f>IF(Global_Household_Financial_Dyna[[#This Row],[Vs country_Average]]&lt;-0.2, "Underperformer", IF(Global_Household_Financial_Dyna[[#This Row],[Vs country_Average]]&gt;0.2, "Outperformer", "Normal"))</f>
        <v>Normal</v>
      </c>
      <c r="S3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241.28</v>
      </c>
      <c r="T3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241.28</v>
      </c>
      <c r="U3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241.28</v>
      </c>
      <c r="V3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241.28</v>
      </c>
    </row>
    <row r="346" spans="1:22" x14ac:dyDescent="0.3">
      <c r="A346">
        <v>345</v>
      </c>
      <c r="B346" t="s">
        <v>10</v>
      </c>
      <c r="C346" t="s">
        <v>22</v>
      </c>
      <c r="D346">
        <v>5</v>
      </c>
      <c r="E346">
        <v>2</v>
      </c>
      <c r="F346">
        <v>753.42</v>
      </c>
      <c r="G346">
        <v>1146.2</v>
      </c>
      <c r="H346">
        <v>114.62</v>
      </c>
      <c r="I346">
        <v>751.09</v>
      </c>
      <c r="J346">
        <v>280.49</v>
      </c>
      <c r="K346">
        <f>Global_Household_Financial_Dyna[[#This Row],[Total_Household_Income]]-Global_Household_Financial_Dyna[[#This Row],[Estimated_Taxes]]</f>
        <v>1031.58</v>
      </c>
      <c r="L346" s="1">
        <f>Global_Household_Financial_Dyna[[#This Row],[Monthly_Savings]]/Global_Household_Financial_Dyna[[#This Row],[Net Income]]</f>
        <v>0.27190329397623064</v>
      </c>
      <c r="M346" s="2">
        <f>Global_Household_Financial_Dyna[[#This Row],[Monthly_Expenses]]/Global_Household_Financial_Dyna[[#This Row],[Net Income]]</f>
        <v>0.72809670602376941</v>
      </c>
      <c r="N346" t="str">
        <f>IF(Global_Household_Financial_Dyna[[#This Row],[Monthly_Savings]]&lt;0,"High Risk", IF(Global_Household_Financial_Dyna[[#This Row],[Savings Rate%]]&lt;0.1, "Medium", "Safe"))</f>
        <v>Safe</v>
      </c>
      <c r="O346">
        <f>Global_Household_Financial_Dyna[[#This Row],[Total_Household_Income]]/Global_Household_Financial_Dyna[[#This Row],[Family_Size]]</f>
        <v>229.24</v>
      </c>
      <c r="P346" s="2">
        <f t="shared" si="10"/>
        <v>0.42077341556833553</v>
      </c>
      <c r="Q346" s="2">
        <f t="shared" si="11"/>
        <v>-0.14887012159210489</v>
      </c>
      <c r="R346" s="2" t="str">
        <f>IF(Global_Household_Financial_Dyna[[#This Row],[Vs country_Average]]&lt;-0.2, "Underperformer", IF(Global_Household_Financial_Dyna[[#This Row],[Vs country_Average]]&gt;0.2, "Outperformer", "Normal"))</f>
        <v>Normal</v>
      </c>
      <c r="S3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280.49</v>
      </c>
      <c r="T3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280.49</v>
      </c>
      <c r="U3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280.49</v>
      </c>
      <c r="V3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280.49</v>
      </c>
    </row>
    <row r="347" spans="1:22" x14ac:dyDescent="0.3">
      <c r="A347">
        <v>346</v>
      </c>
      <c r="B347" t="s">
        <v>16</v>
      </c>
      <c r="C347" t="s">
        <v>17</v>
      </c>
      <c r="D347">
        <v>2</v>
      </c>
      <c r="E347">
        <v>1</v>
      </c>
      <c r="F347">
        <v>3729.71</v>
      </c>
      <c r="G347">
        <v>3729.71</v>
      </c>
      <c r="H347">
        <v>1305.4000000000001</v>
      </c>
      <c r="I347">
        <v>2033.84</v>
      </c>
      <c r="J347">
        <v>390.48</v>
      </c>
      <c r="K347">
        <f>Global_Household_Financial_Dyna[[#This Row],[Total_Household_Income]]-Global_Household_Financial_Dyna[[#This Row],[Estimated_Taxes]]</f>
        <v>2424.31</v>
      </c>
      <c r="L347" s="1">
        <f>Global_Household_Financial_Dyna[[#This Row],[Monthly_Savings]]/Global_Household_Financial_Dyna[[#This Row],[Net Income]]</f>
        <v>0.16106851021527777</v>
      </c>
      <c r="M347" s="2">
        <f>Global_Household_Financial_Dyna[[#This Row],[Monthly_Expenses]]/Global_Household_Financial_Dyna[[#This Row],[Net Income]]</f>
        <v>0.83893561466974109</v>
      </c>
      <c r="N347" t="str">
        <f>IF(Global_Household_Financial_Dyna[[#This Row],[Monthly_Savings]]&lt;0,"High Risk", IF(Global_Household_Financial_Dyna[[#This Row],[Savings Rate%]]&lt;0.1, "Medium", "Safe"))</f>
        <v>Safe</v>
      </c>
      <c r="O347">
        <f>Global_Household_Financial_Dyna[[#This Row],[Total_Household_Income]]/Global_Household_Financial_Dyna[[#This Row],[Family_Size]]</f>
        <v>1864.855</v>
      </c>
      <c r="P347" s="2">
        <f t="shared" si="10"/>
        <v>0.15879799892000862</v>
      </c>
      <c r="Q347" s="2">
        <f t="shared" si="11"/>
        <v>2.2705112952691453E-3</v>
      </c>
      <c r="R347" s="2" t="str">
        <f>IF(Global_Household_Financial_Dyna[[#This Row],[Vs country_Average]]&lt;-0.2, "Underperformer", IF(Global_Household_Financial_Dyna[[#This Row],[Vs country_Average]]&gt;0.2, "Outperformer", "Normal"))</f>
        <v>Normal</v>
      </c>
      <c r="S3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390.48</v>
      </c>
      <c r="T3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390.48</v>
      </c>
      <c r="U3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390.48</v>
      </c>
      <c r="V3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390.48</v>
      </c>
    </row>
    <row r="348" spans="1:22" x14ac:dyDescent="0.3">
      <c r="A348">
        <v>347</v>
      </c>
      <c r="B348" t="s">
        <v>16</v>
      </c>
      <c r="C348" t="s">
        <v>21</v>
      </c>
      <c r="D348">
        <v>2</v>
      </c>
      <c r="E348">
        <v>2</v>
      </c>
      <c r="F348">
        <v>2817.82</v>
      </c>
      <c r="G348">
        <v>4902.6899999999996</v>
      </c>
      <c r="H348">
        <v>1715.94</v>
      </c>
      <c r="I348">
        <v>2344.58</v>
      </c>
      <c r="J348">
        <v>842.17</v>
      </c>
      <c r="K348">
        <f>Global_Household_Financial_Dyna[[#This Row],[Total_Household_Income]]-Global_Household_Financial_Dyna[[#This Row],[Estimated_Taxes]]</f>
        <v>3186.7499999999995</v>
      </c>
      <c r="L348" s="1">
        <f>Global_Household_Financial_Dyna[[#This Row],[Monthly_Savings]]/Global_Household_Financial_Dyna[[#This Row],[Net Income]]</f>
        <v>0.26427237781438773</v>
      </c>
      <c r="M348" s="2">
        <f>Global_Household_Financial_Dyna[[#This Row],[Monthly_Expenses]]/Global_Household_Financial_Dyna[[#This Row],[Net Income]]</f>
        <v>0.73572762218561238</v>
      </c>
      <c r="N348" t="str">
        <f>IF(Global_Household_Financial_Dyna[[#This Row],[Monthly_Savings]]&lt;0,"High Risk", IF(Global_Household_Financial_Dyna[[#This Row],[Savings Rate%]]&lt;0.1, "Medium", "Safe"))</f>
        <v>Safe</v>
      </c>
      <c r="O348">
        <f>Global_Household_Financial_Dyna[[#This Row],[Total_Household_Income]]/Global_Household_Financial_Dyna[[#This Row],[Family_Size]]</f>
        <v>2451.3449999999998</v>
      </c>
      <c r="P348" s="2">
        <f t="shared" si="10"/>
        <v>0.15879799892000862</v>
      </c>
      <c r="Q348" s="2">
        <f t="shared" si="11"/>
        <v>0.10547437889437911</v>
      </c>
      <c r="R348" s="2" t="str">
        <f>IF(Global_Household_Financial_Dyna[[#This Row],[Vs country_Average]]&lt;-0.2, "Underperformer", IF(Global_Household_Financial_Dyna[[#This Row],[Vs country_Average]]&gt;0.2, "Outperformer", "Normal"))</f>
        <v>Normal</v>
      </c>
      <c r="S3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842.17</v>
      </c>
      <c r="T3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842.17</v>
      </c>
      <c r="U3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842.17</v>
      </c>
      <c r="V3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842.17</v>
      </c>
    </row>
    <row r="349" spans="1:22" x14ac:dyDescent="0.3">
      <c r="A349">
        <v>348</v>
      </c>
      <c r="B349" t="s">
        <v>18</v>
      </c>
      <c r="C349" t="s">
        <v>19</v>
      </c>
      <c r="D349">
        <v>6</v>
      </c>
      <c r="E349">
        <v>3</v>
      </c>
      <c r="F349">
        <v>3045.16</v>
      </c>
      <c r="G349">
        <v>7524.89</v>
      </c>
      <c r="H349">
        <v>1655.48</v>
      </c>
      <c r="I349">
        <v>2948.54</v>
      </c>
      <c r="J349">
        <v>2920.88</v>
      </c>
      <c r="K349">
        <f>Global_Household_Financial_Dyna[[#This Row],[Total_Household_Income]]-Global_Household_Financial_Dyna[[#This Row],[Estimated_Taxes]]</f>
        <v>5869.41</v>
      </c>
      <c r="L349" s="1">
        <f>Global_Household_Financial_Dyna[[#This Row],[Monthly_Savings]]/Global_Household_Financial_Dyna[[#This Row],[Net Income]]</f>
        <v>0.49764456734152157</v>
      </c>
      <c r="M349" s="2">
        <f>Global_Household_Financial_Dyna[[#This Row],[Monthly_Expenses]]/Global_Household_Financial_Dyna[[#This Row],[Net Income]]</f>
        <v>0.50235713640723689</v>
      </c>
      <c r="N349" t="str">
        <f>IF(Global_Household_Financial_Dyna[[#This Row],[Monthly_Savings]]&lt;0,"High Risk", IF(Global_Household_Financial_Dyna[[#This Row],[Savings Rate%]]&lt;0.1, "Medium", "Safe"))</f>
        <v>Safe</v>
      </c>
      <c r="O349">
        <f>Global_Household_Financial_Dyna[[#This Row],[Total_Household_Income]]/Global_Household_Financial_Dyna[[#This Row],[Family_Size]]</f>
        <v>1254.1483333333333</v>
      </c>
      <c r="P349" s="2">
        <f t="shared" si="10"/>
        <v>0.32336204947805613</v>
      </c>
      <c r="Q349" s="2">
        <f t="shared" si="11"/>
        <v>0.17428251786346544</v>
      </c>
      <c r="R349" s="2" t="str">
        <f>IF(Global_Household_Financial_Dyna[[#This Row],[Vs country_Average]]&lt;-0.2, "Underperformer", IF(Global_Household_Financial_Dyna[[#This Row],[Vs country_Average]]&gt;0.2, "Outperformer", "Normal"))</f>
        <v>Normal</v>
      </c>
      <c r="S3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2920.88</v>
      </c>
      <c r="T3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2920.88</v>
      </c>
      <c r="U3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2920.88</v>
      </c>
      <c r="V3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2920.88</v>
      </c>
    </row>
    <row r="350" spans="1:22" x14ac:dyDescent="0.3">
      <c r="A350">
        <v>349</v>
      </c>
      <c r="B350" t="s">
        <v>10</v>
      </c>
      <c r="C350" t="s">
        <v>22</v>
      </c>
      <c r="D350">
        <v>6</v>
      </c>
      <c r="E350">
        <v>1</v>
      </c>
      <c r="F350">
        <v>646.97</v>
      </c>
      <c r="G350">
        <v>646.97</v>
      </c>
      <c r="H350">
        <v>64.7</v>
      </c>
      <c r="I350">
        <v>613.98</v>
      </c>
      <c r="J350">
        <v>-31.7</v>
      </c>
      <c r="K350">
        <f>Global_Household_Financial_Dyna[[#This Row],[Total_Household_Income]]-Global_Household_Financial_Dyna[[#This Row],[Estimated_Taxes]]</f>
        <v>582.27</v>
      </c>
      <c r="L350" s="1">
        <f>Global_Household_Financial_Dyna[[#This Row],[Monthly_Savings]]/Global_Household_Financial_Dyna[[#This Row],[Net Income]]</f>
        <v>-5.4442097308808626E-2</v>
      </c>
      <c r="M350" s="2">
        <f>Global_Household_Financial_Dyna[[#This Row],[Monthly_Expenses]]/Global_Household_Financial_Dyna[[#This Row],[Net Income]]</f>
        <v>1.0544592714719976</v>
      </c>
      <c r="N350" t="str">
        <f>IF(Global_Household_Financial_Dyna[[#This Row],[Monthly_Savings]]&lt;0,"High Risk", IF(Global_Household_Financial_Dyna[[#This Row],[Savings Rate%]]&lt;0.1, "Medium", "Safe"))</f>
        <v>High Risk</v>
      </c>
      <c r="O350">
        <f>Global_Household_Financial_Dyna[[#This Row],[Total_Household_Income]]/Global_Household_Financial_Dyna[[#This Row],[Family_Size]]</f>
        <v>107.82833333333333</v>
      </c>
      <c r="P350" s="2">
        <f t="shared" si="10"/>
        <v>0.42077341556833553</v>
      </c>
      <c r="Q350" s="2">
        <f t="shared" si="11"/>
        <v>-0.47521551287714414</v>
      </c>
      <c r="R350" s="2" t="str">
        <f>IF(Global_Household_Financial_Dyna[[#This Row],[Vs country_Average]]&lt;-0.2, "Underperformer", IF(Global_Household_Financial_Dyna[[#This Row],[Vs country_Average]]&gt;0.2, "Outperformer", "Normal"))</f>
        <v>Underperformer</v>
      </c>
      <c r="S3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-1.0009999999999977</v>
      </c>
      <c r="T3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29.698000000000004</v>
      </c>
      <c r="U3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60.396999999999991</v>
      </c>
      <c r="V3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91.096000000000004</v>
      </c>
    </row>
    <row r="351" spans="1:22" x14ac:dyDescent="0.3">
      <c r="A351">
        <v>350</v>
      </c>
      <c r="B351" t="s">
        <v>16</v>
      </c>
      <c r="C351" t="s">
        <v>17</v>
      </c>
      <c r="D351">
        <v>5</v>
      </c>
      <c r="E351">
        <v>3</v>
      </c>
      <c r="F351">
        <v>3408.33</v>
      </c>
      <c r="G351">
        <v>7179.88</v>
      </c>
      <c r="H351">
        <v>2512.96</v>
      </c>
      <c r="I351">
        <v>4269.01</v>
      </c>
      <c r="J351">
        <v>397.91</v>
      </c>
      <c r="K351">
        <f>Global_Household_Financial_Dyna[[#This Row],[Total_Household_Income]]-Global_Household_Financial_Dyna[[#This Row],[Estimated_Taxes]]</f>
        <v>4666.92</v>
      </c>
      <c r="L351" s="1">
        <f>Global_Household_Financial_Dyna[[#This Row],[Monthly_Savings]]/Global_Household_Financial_Dyna[[#This Row],[Net Income]]</f>
        <v>8.5261800073710287E-2</v>
      </c>
      <c r="M351" s="2">
        <f>Global_Household_Financial_Dyna[[#This Row],[Monthly_Expenses]]/Global_Household_Financial_Dyna[[#This Row],[Net Income]]</f>
        <v>0.9147381999262898</v>
      </c>
      <c r="N351" t="str">
        <f>IF(Global_Household_Financial_Dyna[[#This Row],[Monthly_Savings]]&lt;0,"High Risk", IF(Global_Household_Financial_Dyna[[#This Row],[Savings Rate%]]&lt;0.1, "Medium", "Safe"))</f>
        <v>Medium</v>
      </c>
      <c r="O351">
        <f>Global_Household_Financial_Dyna[[#This Row],[Total_Household_Income]]/Global_Household_Financial_Dyna[[#This Row],[Family_Size]]</f>
        <v>1435.9760000000001</v>
      </c>
      <c r="P351" s="2">
        <f t="shared" si="10"/>
        <v>0.15879799892000862</v>
      </c>
      <c r="Q351" s="2">
        <f t="shared" si="11"/>
        <v>-7.3536198846298334E-2</v>
      </c>
      <c r="R351" s="2" t="str">
        <f>IF(Global_Household_Financial_Dyna[[#This Row],[Vs country_Average]]&lt;-0.2, "Underperformer", IF(Global_Household_Financial_Dyna[[#This Row],[Vs country_Average]]&gt;0.2, "Outperformer", "Normal"))</f>
        <v>Normal</v>
      </c>
      <c r="S3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397.91</v>
      </c>
      <c r="T3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397.91</v>
      </c>
      <c r="U3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397.91</v>
      </c>
      <c r="V3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397.91</v>
      </c>
    </row>
    <row r="352" spans="1:22" x14ac:dyDescent="0.3">
      <c r="A352">
        <v>351</v>
      </c>
      <c r="B352" t="s">
        <v>16</v>
      </c>
      <c r="C352" t="s">
        <v>21</v>
      </c>
      <c r="D352">
        <v>2</v>
      </c>
      <c r="E352">
        <v>2</v>
      </c>
      <c r="F352">
        <v>1006.14</v>
      </c>
      <c r="G352">
        <v>1718.6</v>
      </c>
      <c r="H352">
        <v>601.51</v>
      </c>
      <c r="I352">
        <v>1630.95</v>
      </c>
      <c r="J352">
        <v>-513.86</v>
      </c>
      <c r="K352">
        <f>Global_Household_Financial_Dyna[[#This Row],[Total_Household_Income]]-Global_Household_Financial_Dyna[[#This Row],[Estimated_Taxes]]</f>
        <v>1117.0899999999999</v>
      </c>
      <c r="L352" s="1">
        <f>Global_Household_Financial_Dyna[[#This Row],[Monthly_Savings]]/Global_Household_Financial_Dyna[[#This Row],[Net Income]]</f>
        <v>-0.45999874674377184</v>
      </c>
      <c r="M352" s="2">
        <f>Global_Household_Financial_Dyna[[#This Row],[Monthly_Expenses]]/Global_Household_Financial_Dyna[[#This Row],[Net Income]]</f>
        <v>1.4599987467437718</v>
      </c>
      <c r="N352" t="str">
        <f>IF(Global_Household_Financial_Dyna[[#This Row],[Monthly_Savings]]&lt;0,"High Risk", IF(Global_Household_Financial_Dyna[[#This Row],[Savings Rate%]]&lt;0.1, "Medium", "Safe"))</f>
        <v>High Risk</v>
      </c>
      <c r="O352">
        <f>Global_Household_Financial_Dyna[[#This Row],[Total_Household_Income]]/Global_Household_Financial_Dyna[[#This Row],[Family_Size]]</f>
        <v>859.3</v>
      </c>
      <c r="P352" s="2">
        <f t="shared" si="10"/>
        <v>0.15879799892000862</v>
      </c>
      <c r="Q352" s="2">
        <f t="shared" si="11"/>
        <v>-0.6187967456637804</v>
      </c>
      <c r="R352" s="2" t="str">
        <f>IF(Global_Household_Financial_Dyna[[#This Row],[Vs country_Average]]&lt;-0.2, "Underperformer", IF(Global_Household_Financial_Dyna[[#This Row],[Vs country_Average]]&gt;0.2, "Outperformer", "Normal"))</f>
        <v>Underperformer</v>
      </c>
      <c r="S3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-432.3125</v>
      </c>
      <c r="T3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-350.76499999999999</v>
      </c>
      <c r="U3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-269.21750000000003</v>
      </c>
      <c r="V3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-187.67000000000002</v>
      </c>
    </row>
    <row r="353" spans="1:22" x14ac:dyDescent="0.3">
      <c r="A353">
        <v>352</v>
      </c>
      <c r="B353" t="s">
        <v>12</v>
      </c>
      <c r="C353" t="s">
        <v>13</v>
      </c>
      <c r="D353">
        <v>1</v>
      </c>
      <c r="E353">
        <v>1</v>
      </c>
      <c r="F353">
        <v>4622.8999999999996</v>
      </c>
      <c r="G353">
        <v>4622.8999999999996</v>
      </c>
      <c r="H353">
        <v>1155.73</v>
      </c>
      <c r="I353">
        <v>1426.73</v>
      </c>
      <c r="J353">
        <v>2040.45</v>
      </c>
      <c r="K353">
        <f>Global_Household_Financial_Dyna[[#This Row],[Total_Household_Income]]-Global_Household_Financial_Dyna[[#This Row],[Estimated_Taxes]]</f>
        <v>3467.1699999999996</v>
      </c>
      <c r="L353" s="1">
        <f>Global_Household_Financial_Dyna[[#This Row],[Monthly_Savings]]/Global_Household_Financial_Dyna[[#This Row],[Net Income]]</f>
        <v>0.58850589962418931</v>
      </c>
      <c r="M353" s="2">
        <f>Global_Household_Financial_Dyna[[#This Row],[Monthly_Expenses]]/Global_Household_Financial_Dyna[[#This Row],[Net Income]]</f>
        <v>0.41149698457243233</v>
      </c>
      <c r="N353" t="str">
        <f>IF(Global_Household_Financial_Dyna[[#This Row],[Monthly_Savings]]&lt;0,"High Risk", IF(Global_Household_Financial_Dyna[[#This Row],[Savings Rate%]]&lt;0.1, "Medium", "Safe"))</f>
        <v>Safe</v>
      </c>
      <c r="O353">
        <f>Global_Household_Financial_Dyna[[#This Row],[Total_Household_Income]]/Global_Household_Financial_Dyna[[#This Row],[Family_Size]]</f>
        <v>4622.8999999999996</v>
      </c>
      <c r="P353" s="2">
        <f t="shared" si="10"/>
        <v>0.30718716818024266</v>
      </c>
      <c r="Q353" s="2">
        <f t="shared" si="11"/>
        <v>0.28131873144394665</v>
      </c>
      <c r="R353" s="2" t="str">
        <f>IF(Global_Household_Financial_Dyna[[#This Row],[Vs country_Average]]&lt;-0.2, "Underperformer", IF(Global_Household_Financial_Dyna[[#This Row],[Vs country_Average]]&gt;0.2, "Outperformer", "Normal"))</f>
        <v>Outperformer</v>
      </c>
      <c r="S3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2040.45</v>
      </c>
      <c r="T3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2040.45</v>
      </c>
      <c r="U3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2040.45</v>
      </c>
      <c r="V3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2040.45</v>
      </c>
    </row>
    <row r="354" spans="1:22" x14ac:dyDescent="0.3">
      <c r="A354">
        <v>353</v>
      </c>
      <c r="B354" t="s">
        <v>16</v>
      </c>
      <c r="C354" t="s">
        <v>17</v>
      </c>
      <c r="D354">
        <v>1</v>
      </c>
      <c r="E354">
        <v>1</v>
      </c>
      <c r="F354">
        <v>5383.07</v>
      </c>
      <c r="G354">
        <v>5383.07</v>
      </c>
      <c r="H354">
        <v>1884.07</v>
      </c>
      <c r="I354">
        <v>1475.7</v>
      </c>
      <c r="J354">
        <v>2023.29</v>
      </c>
      <c r="K354">
        <f>Global_Household_Financial_Dyna[[#This Row],[Total_Household_Income]]-Global_Household_Financial_Dyna[[#This Row],[Estimated_Taxes]]</f>
        <v>3499</v>
      </c>
      <c r="L354" s="1">
        <f>Global_Household_Financial_Dyna[[#This Row],[Monthly_Savings]]/Global_Household_Financial_Dyna[[#This Row],[Net Income]]</f>
        <v>0.57824807087739349</v>
      </c>
      <c r="M354" s="2">
        <f>Global_Household_Financial_Dyna[[#This Row],[Monthly_Expenses]]/Global_Household_Financial_Dyna[[#This Row],[Net Income]]</f>
        <v>0.42174907116318949</v>
      </c>
      <c r="N354" t="str">
        <f>IF(Global_Household_Financial_Dyna[[#This Row],[Monthly_Savings]]&lt;0,"High Risk", IF(Global_Household_Financial_Dyna[[#This Row],[Savings Rate%]]&lt;0.1, "Medium", "Safe"))</f>
        <v>Safe</v>
      </c>
      <c r="O354">
        <f>Global_Household_Financial_Dyna[[#This Row],[Total_Household_Income]]/Global_Household_Financial_Dyna[[#This Row],[Family_Size]]</f>
        <v>5383.07</v>
      </c>
      <c r="P354" s="2">
        <f t="shared" si="10"/>
        <v>0.15879799892000862</v>
      </c>
      <c r="Q354" s="2">
        <f t="shared" si="11"/>
        <v>0.41945007195738487</v>
      </c>
      <c r="R354" s="2" t="str">
        <f>IF(Global_Household_Financial_Dyna[[#This Row],[Vs country_Average]]&lt;-0.2, "Underperformer", IF(Global_Household_Financial_Dyna[[#This Row],[Vs country_Average]]&gt;0.2, "Outperformer", "Normal"))</f>
        <v>Outperformer</v>
      </c>
      <c r="S3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2023.29</v>
      </c>
      <c r="T3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2023.29</v>
      </c>
      <c r="U3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2023.29</v>
      </c>
      <c r="V3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2023.29</v>
      </c>
    </row>
    <row r="355" spans="1:22" x14ac:dyDescent="0.3">
      <c r="A355">
        <v>354</v>
      </c>
      <c r="B355" t="s">
        <v>18</v>
      </c>
      <c r="C355" t="s">
        <v>19</v>
      </c>
      <c r="D355">
        <v>6</v>
      </c>
      <c r="E355">
        <v>3</v>
      </c>
      <c r="F355">
        <v>2303.11</v>
      </c>
      <c r="G355">
        <v>4375.13</v>
      </c>
      <c r="H355">
        <v>962.53</v>
      </c>
      <c r="I355">
        <v>3783.65</v>
      </c>
      <c r="J355">
        <v>-371.05</v>
      </c>
      <c r="K355">
        <f>Global_Household_Financial_Dyna[[#This Row],[Total_Household_Income]]-Global_Household_Financial_Dyna[[#This Row],[Estimated_Taxes]]</f>
        <v>3412.6000000000004</v>
      </c>
      <c r="L355" s="1">
        <f>Global_Household_Financial_Dyna[[#This Row],[Monthly_Savings]]/Global_Household_Financial_Dyna[[#This Row],[Net Income]]</f>
        <v>-0.10872941452265135</v>
      </c>
      <c r="M355" s="2">
        <f>Global_Household_Financial_Dyna[[#This Row],[Monthly_Expenses]]/Global_Household_Financial_Dyna[[#This Row],[Net Income]]</f>
        <v>1.1087294145226512</v>
      </c>
      <c r="N355" t="str">
        <f>IF(Global_Household_Financial_Dyna[[#This Row],[Monthly_Savings]]&lt;0,"High Risk", IF(Global_Household_Financial_Dyna[[#This Row],[Savings Rate%]]&lt;0.1, "Medium", "Safe"))</f>
        <v>High Risk</v>
      </c>
      <c r="O355">
        <f>Global_Household_Financial_Dyna[[#This Row],[Total_Household_Income]]/Global_Household_Financial_Dyna[[#This Row],[Family_Size]]</f>
        <v>729.18833333333339</v>
      </c>
      <c r="P355" s="2">
        <f t="shared" si="10"/>
        <v>0.32336204947805613</v>
      </c>
      <c r="Q355" s="2">
        <f t="shared" si="11"/>
        <v>-0.43209146400070747</v>
      </c>
      <c r="R355" s="2" t="str">
        <f>IF(Global_Household_Financial_Dyna[[#This Row],[Vs country_Average]]&lt;-0.2, "Underperformer", IF(Global_Household_Financial_Dyna[[#This Row],[Vs country_Average]]&gt;0.2, "Outperformer", "Normal"))</f>
        <v>Underperformer</v>
      </c>
      <c r="S3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-181.86750000000001</v>
      </c>
      <c r="T3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7.3149999999999409</v>
      </c>
      <c r="U3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196.4975</v>
      </c>
      <c r="V3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385.67999999999989</v>
      </c>
    </row>
    <row r="356" spans="1:22" x14ac:dyDescent="0.3">
      <c r="A356">
        <v>355</v>
      </c>
      <c r="B356" t="s">
        <v>18</v>
      </c>
      <c r="C356" t="s">
        <v>20</v>
      </c>
      <c r="D356">
        <v>5</v>
      </c>
      <c r="E356">
        <v>3</v>
      </c>
      <c r="F356">
        <v>6637.1</v>
      </c>
      <c r="G356">
        <v>13471.43</v>
      </c>
      <c r="H356">
        <v>3637.29</v>
      </c>
      <c r="I356">
        <v>4141.99</v>
      </c>
      <c r="J356">
        <v>5692.15</v>
      </c>
      <c r="K356">
        <f>Global_Household_Financial_Dyna[[#This Row],[Total_Household_Income]]-Global_Household_Financial_Dyna[[#This Row],[Estimated_Taxes]]</f>
        <v>9834.14</v>
      </c>
      <c r="L356" s="1">
        <f>Global_Household_Financial_Dyna[[#This Row],[Monthly_Savings]]/Global_Household_Financial_Dyna[[#This Row],[Net Income]]</f>
        <v>0.57881522939474117</v>
      </c>
      <c r="M356" s="2">
        <f>Global_Household_Financial_Dyna[[#This Row],[Monthly_Expenses]]/Global_Household_Financial_Dyna[[#This Row],[Net Income]]</f>
        <v>0.42118477060525883</v>
      </c>
      <c r="N356" t="str">
        <f>IF(Global_Household_Financial_Dyna[[#This Row],[Monthly_Savings]]&lt;0,"High Risk", IF(Global_Household_Financial_Dyna[[#This Row],[Savings Rate%]]&lt;0.1, "Medium", "Safe"))</f>
        <v>Safe</v>
      </c>
      <c r="O356">
        <f>Global_Household_Financial_Dyna[[#This Row],[Total_Household_Income]]/Global_Household_Financial_Dyna[[#This Row],[Family_Size]]</f>
        <v>2694.2860000000001</v>
      </c>
      <c r="P356" s="2">
        <f t="shared" si="10"/>
        <v>0.32336204947805613</v>
      </c>
      <c r="Q356" s="2">
        <f t="shared" si="11"/>
        <v>0.25545317991668504</v>
      </c>
      <c r="R356" s="2" t="str">
        <f>IF(Global_Household_Financial_Dyna[[#This Row],[Vs country_Average]]&lt;-0.2, "Underperformer", IF(Global_Household_Financial_Dyna[[#This Row],[Vs country_Average]]&gt;0.2, "Outperformer", "Normal"))</f>
        <v>Outperformer</v>
      </c>
      <c r="S3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5692.15</v>
      </c>
      <c r="T3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5692.15</v>
      </c>
      <c r="U3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5692.15</v>
      </c>
      <c r="V3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5692.15</v>
      </c>
    </row>
    <row r="357" spans="1:22" x14ac:dyDescent="0.3">
      <c r="A357">
        <v>356</v>
      </c>
      <c r="B357" t="s">
        <v>16</v>
      </c>
      <c r="C357" t="s">
        <v>17</v>
      </c>
      <c r="D357">
        <v>8</v>
      </c>
      <c r="E357">
        <v>3</v>
      </c>
      <c r="F357">
        <v>5325.12</v>
      </c>
      <c r="G357">
        <v>13190.37</v>
      </c>
      <c r="H357">
        <v>5276.15</v>
      </c>
      <c r="I357">
        <v>6247.69</v>
      </c>
      <c r="J357">
        <v>1666.53</v>
      </c>
      <c r="K357">
        <f>Global_Household_Financial_Dyna[[#This Row],[Total_Household_Income]]-Global_Household_Financial_Dyna[[#This Row],[Estimated_Taxes]]</f>
        <v>7914.2200000000012</v>
      </c>
      <c r="L357" s="1">
        <f>Global_Household_Financial_Dyna[[#This Row],[Monthly_Savings]]/Global_Household_Financial_Dyna[[#This Row],[Net Income]]</f>
        <v>0.21057413112094428</v>
      </c>
      <c r="M357" s="2">
        <f>Global_Household_Financial_Dyna[[#This Row],[Monthly_Expenses]]/Global_Household_Financial_Dyna[[#This Row],[Net Income]]</f>
        <v>0.78942586887905553</v>
      </c>
      <c r="N357" t="str">
        <f>IF(Global_Household_Financial_Dyna[[#This Row],[Monthly_Savings]]&lt;0,"High Risk", IF(Global_Household_Financial_Dyna[[#This Row],[Savings Rate%]]&lt;0.1, "Medium", "Safe"))</f>
        <v>Safe</v>
      </c>
      <c r="O357">
        <f>Global_Household_Financial_Dyna[[#This Row],[Total_Household_Income]]/Global_Household_Financial_Dyna[[#This Row],[Family_Size]]</f>
        <v>1648.7962500000001</v>
      </c>
      <c r="P357" s="2">
        <f t="shared" si="10"/>
        <v>0.15879799892000862</v>
      </c>
      <c r="Q357" s="2">
        <f t="shared" si="11"/>
        <v>5.1776132200935659E-2</v>
      </c>
      <c r="R357" s="2" t="str">
        <f>IF(Global_Household_Financial_Dyna[[#This Row],[Vs country_Average]]&lt;-0.2, "Underperformer", IF(Global_Household_Financial_Dyna[[#This Row],[Vs country_Average]]&gt;0.2, "Outperformer", "Normal"))</f>
        <v>Normal</v>
      </c>
      <c r="S3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1666.53</v>
      </c>
      <c r="T3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1666.53</v>
      </c>
      <c r="U3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1666.53</v>
      </c>
      <c r="V3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1666.53</v>
      </c>
    </row>
    <row r="358" spans="1:22" x14ac:dyDescent="0.3">
      <c r="A358">
        <v>357</v>
      </c>
      <c r="B358" t="s">
        <v>18</v>
      </c>
      <c r="C358" t="s">
        <v>20</v>
      </c>
      <c r="D358">
        <v>4</v>
      </c>
      <c r="E358">
        <v>3</v>
      </c>
      <c r="F358">
        <v>2805.28</v>
      </c>
      <c r="G358">
        <v>6090.89</v>
      </c>
      <c r="H358">
        <v>1340</v>
      </c>
      <c r="I358">
        <v>2641.04</v>
      </c>
      <c r="J358">
        <v>2109.86</v>
      </c>
      <c r="K358">
        <f>Global_Household_Financial_Dyna[[#This Row],[Total_Household_Income]]-Global_Household_Financial_Dyna[[#This Row],[Estimated_Taxes]]</f>
        <v>4750.8900000000003</v>
      </c>
      <c r="L358" s="1">
        <f>Global_Household_Financial_Dyna[[#This Row],[Monthly_Savings]]/Global_Household_Financial_Dyna[[#This Row],[Net Income]]</f>
        <v>0.44409784271999564</v>
      </c>
      <c r="M358" s="2">
        <f>Global_Household_Financial_Dyna[[#This Row],[Monthly_Expenses]]/Global_Household_Financial_Dyna[[#This Row],[Net Income]]</f>
        <v>0.55590426214877631</v>
      </c>
      <c r="N358" t="str">
        <f>IF(Global_Household_Financial_Dyna[[#This Row],[Monthly_Savings]]&lt;0,"High Risk", IF(Global_Household_Financial_Dyna[[#This Row],[Savings Rate%]]&lt;0.1, "Medium", "Safe"))</f>
        <v>Safe</v>
      </c>
      <c r="O358">
        <f>Global_Household_Financial_Dyna[[#This Row],[Total_Household_Income]]/Global_Household_Financial_Dyna[[#This Row],[Family_Size]]</f>
        <v>1522.7225000000001</v>
      </c>
      <c r="P358" s="2">
        <f t="shared" si="10"/>
        <v>0.32336204947805613</v>
      </c>
      <c r="Q358" s="2">
        <f t="shared" si="11"/>
        <v>0.1207357932419395</v>
      </c>
      <c r="R358" s="2" t="str">
        <f>IF(Global_Household_Financial_Dyna[[#This Row],[Vs country_Average]]&lt;-0.2, "Underperformer", IF(Global_Household_Financial_Dyna[[#This Row],[Vs country_Average]]&gt;0.2, "Outperformer", "Normal"))</f>
        <v>Normal</v>
      </c>
      <c r="S3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2109.86</v>
      </c>
      <c r="T3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2109.86</v>
      </c>
      <c r="U3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2109.86</v>
      </c>
      <c r="V3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2109.86</v>
      </c>
    </row>
    <row r="359" spans="1:22" x14ac:dyDescent="0.3">
      <c r="A359">
        <v>358</v>
      </c>
      <c r="B359" t="s">
        <v>16</v>
      </c>
      <c r="C359" t="s">
        <v>21</v>
      </c>
      <c r="D359">
        <v>7</v>
      </c>
      <c r="E359">
        <v>3</v>
      </c>
      <c r="F359">
        <v>1969.43</v>
      </c>
      <c r="G359">
        <v>4544.76</v>
      </c>
      <c r="H359">
        <v>1590.66</v>
      </c>
      <c r="I359">
        <v>4312.97</v>
      </c>
      <c r="J359">
        <v>-1358.88</v>
      </c>
      <c r="K359">
        <f>Global_Household_Financial_Dyna[[#This Row],[Total_Household_Income]]-Global_Household_Financial_Dyna[[#This Row],[Estimated_Taxes]]</f>
        <v>2954.1000000000004</v>
      </c>
      <c r="L359" s="1">
        <f>Global_Household_Financial_Dyna[[#This Row],[Monthly_Savings]]/Global_Household_Financial_Dyna[[#This Row],[Net Income]]</f>
        <v>-0.45999796892454553</v>
      </c>
      <c r="M359" s="2">
        <f>Global_Household_Financial_Dyna[[#This Row],[Monthly_Expenses]]/Global_Household_Financial_Dyna[[#This Row],[Net Income]]</f>
        <v>1.459994583798788</v>
      </c>
      <c r="N359" t="str">
        <f>IF(Global_Household_Financial_Dyna[[#This Row],[Monthly_Savings]]&lt;0,"High Risk", IF(Global_Household_Financial_Dyna[[#This Row],[Savings Rate%]]&lt;0.1, "Medium", "Safe"))</f>
        <v>High Risk</v>
      </c>
      <c r="O359">
        <f>Global_Household_Financial_Dyna[[#This Row],[Total_Household_Income]]/Global_Household_Financial_Dyna[[#This Row],[Family_Size]]</f>
        <v>649.25142857142862</v>
      </c>
      <c r="P359" s="2">
        <f t="shared" si="10"/>
        <v>0.15879799892000862</v>
      </c>
      <c r="Q359" s="2">
        <f t="shared" si="11"/>
        <v>-0.61879596784455415</v>
      </c>
      <c r="R359" s="2" t="str">
        <f>IF(Global_Household_Financial_Dyna[[#This Row],[Vs country_Average]]&lt;-0.2, "Underperformer", IF(Global_Household_Financial_Dyna[[#This Row],[Vs country_Average]]&gt;0.2, "Outperformer", "Normal"))</f>
        <v>Underperformer</v>
      </c>
      <c r="S3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-1143.2315000000001</v>
      </c>
      <c r="T3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-927.58300000000008</v>
      </c>
      <c r="U3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-711.93450000000007</v>
      </c>
      <c r="V3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-496.28600000000006</v>
      </c>
    </row>
    <row r="360" spans="1:22" x14ac:dyDescent="0.3">
      <c r="A360">
        <v>359</v>
      </c>
      <c r="B360" t="s">
        <v>12</v>
      </c>
      <c r="C360" t="s">
        <v>13</v>
      </c>
      <c r="D360">
        <v>8</v>
      </c>
      <c r="E360">
        <v>3</v>
      </c>
      <c r="F360">
        <v>2241.46</v>
      </c>
      <c r="G360">
        <v>4329.34</v>
      </c>
      <c r="H360">
        <v>1082.3399999999999</v>
      </c>
      <c r="I360">
        <v>4108.54</v>
      </c>
      <c r="J360">
        <v>-861.54</v>
      </c>
      <c r="K360">
        <f>Global_Household_Financial_Dyna[[#This Row],[Total_Household_Income]]-Global_Household_Financial_Dyna[[#This Row],[Estimated_Taxes]]</f>
        <v>3247</v>
      </c>
      <c r="L360" s="1">
        <f>Global_Household_Financial_Dyna[[#This Row],[Monthly_Savings]]/Global_Household_Financial_Dyna[[#This Row],[Net Income]]</f>
        <v>-0.26533415460425008</v>
      </c>
      <c r="M360" s="2">
        <f>Global_Household_Financial_Dyna[[#This Row],[Monthly_Expenses]]/Global_Household_Financial_Dyna[[#This Row],[Net Income]]</f>
        <v>1.26533415460425</v>
      </c>
      <c r="N360" t="str">
        <f>IF(Global_Household_Financial_Dyna[[#This Row],[Monthly_Savings]]&lt;0,"High Risk", IF(Global_Household_Financial_Dyna[[#This Row],[Savings Rate%]]&lt;0.1, "Medium", "Safe"))</f>
        <v>High Risk</v>
      </c>
      <c r="O360">
        <f>Global_Household_Financial_Dyna[[#This Row],[Total_Household_Income]]/Global_Household_Financial_Dyna[[#This Row],[Family_Size]]</f>
        <v>541.16750000000002</v>
      </c>
      <c r="P360" s="2">
        <f t="shared" si="10"/>
        <v>0.30718716818024266</v>
      </c>
      <c r="Q360" s="2">
        <f t="shared" si="11"/>
        <v>-0.57252132278449275</v>
      </c>
      <c r="R360" s="2" t="str">
        <f>IF(Global_Household_Financial_Dyna[[#This Row],[Vs country_Average]]&lt;-0.2, "Underperformer", IF(Global_Household_Financial_Dyna[[#This Row],[Vs country_Average]]&gt;0.2, "Outperformer", "Normal"))</f>
        <v>Underperformer</v>
      </c>
      <c r="S3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-656.11299999999994</v>
      </c>
      <c r="T3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-450.68599999999992</v>
      </c>
      <c r="U3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-245.25900000000001</v>
      </c>
      <c r="V3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-39.83199999999988</v>
      </c>
    </row>
    <row r="361" spans="1:22" x14ac:dyDescent="0.3">
      <c r="A361">
        <v>360</v>
      </c>
      <c r="B361" t="s">
        <v>16</v>
      </c>
      <c r="C361" t="s">
        <v>21</v>
      </c>
      <c r="D361">
        <v>1</v>
      </c>
      <c r="E361">
        <v>1</v>
      </c>
      <c r="F361">
        <v>3214.72</v>
      </c>
      <c r="G361">
        <v>3214.72</v>
      </c>
      <c r="H361">
        <v>1125.1500000000001</v>
      </c>
      <c r="I361">
        <v>1473.1</v>
      </c>
      <c r="J361">
        <v>616.47</v>
      </c>
      <c r="K361">
        <f>Global_Household_Financial_Dyna[[#This Row],[Total_Household_Income]]-Global_Household_Financial_Dyna[[#This Row],[Estimated_Taxes]]</f>
        <v>2089.5699999999997</v>
      </c>
      <c r="L361" s="1">
        <f>Global_Household_Financial_Dyna[[#This Row],[Monthly_Savings]]/Global_Household_Financial_Dyna[[#This Row],[Net Income]]</f>
        <v>0.29502242088085112</v>
      </c>
      <c r="M361" s="2">
        <f>Global_Household_Financial_Dyna[[#This Row],[Monthly_Expenses]]/Global_Household_Financial_Dyna[[#This Row],[Net Income]]</f>
        <v>0.70497757911914893</v>
      </c>
      <c r="N361" t="str">
        <f>IF(Global_Household_Financial_Dyna[[#This Row],[Monthly_Savings]]&lt;0,"High Risk", IF(Global_Household_Financial_Dyna[[#This Row],[Savings Rate%]]&lt;0.1, "Medium", "Safe"))</f>
        <v>Safe</v>
      </c>
      <c r="O361">
        <f>Global_Household_Financial_Dyna[[#This Row],[Total_Household_Income]]/Global_Household_Financial_Dyna[[#This Row],[Family_Size]]</f>
        <v>3214.72</v>
      </c>
      <c r="P361" s="2">
        <f t="shared" si="10"/>
        <v>0.15879799892000862</v>
      </c>
      <c r="Q361" s="2">
        <f t="shared" si="11"/>
        <v>0.1362244219608425</v>
      </c>
      <c r="R361" s="2" t="str">
        <f>IF(Global_Household_Financial_Dyna[[#This Row],[Vs country_Average]]&lt;-0.2, "Underperformer", IF(Global_Household_Financial_Dyna[[#This Row],[Vs country_Average]]&gt;0.2, "Outperformer", "Normal"))</f>
        <v>Normal</v>
      </c>
      <c r="S3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616.47</v>
      </c>
      <c r="T3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616.47</v>
      </c>
      <c r="U3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616.47</v>
      </c>
      <c r="V3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616.47</v>
      </c>
    </row>
    <row r="362" spans="1:22" x14ac:dyDescent="0.3">
      <c r="A362">
        <v>361</v>
      </c>
      <c r="B362" t="s">
        <v>10</v>
      </c>
      <c r="C362" t="s">
        <v>11</v>
      </c>
      <c r="D362">
        <v>1</v>
      </c>
      <c r="E362">
        <v>1</v>
      </c>
      <c r="F362">
        <v>835.54</v>
      </c>
      <c r="G362">
        <v>835.54</v>
      </c>
      <c r="H362">
        <v>83.55</v>
      </c>
      <c r="I362">
        <v>363.49</v>
      </c>
      <c r="J362">
        <v>388.49</v>
      </c>
      <c r="K362">
        <f>Global_Household_Financial_Dyna[[#This Row],[Total_Household_Income]]-Global_Household_Financial_Dyna[[#This Row],[Estimated_Taxes]]</f>
        <v>751.99</v>
      </c>
      <c r="L362" s="1">
        <f>Global_Household_Financial_Dyna[[#This Row],[Monthly_Savings]]/Global_Household_Financial_Dyna[[#This Row],[Net Income]]</f>
        <v>0.5166159124456442</v>
      </c>
      <c r="M362" s="2">
        <f>Global_Household_Financial_Dyna[[#This Row],[Monthly_Expenses]]/Global_Household_Financial_Dyna[[#This Row],[Net Income]]</f>
        <v>0.48337078950517959</v>
      </c>
      <c r="N362" t="str">
        <f>IF(Global_Household_Financial_Dyna[[#This Row],[Monthly_Savings]]&lt;0,"High Risk", IF(Global_Household_Financial_Dyna[[#This Row],[Savings Rate%]]&lt;0.1, "Medium", "Safe"))</f>
        <v>Safe</v>
      </c>
      <c r="O362">
        <f>Global_Household_Financial_Dyna[[#This Row],[Total_Household_Income]]/Global_Household_Financial_Dyna[[#This Row],[Family_Size]]</f>
        <v>835.54</v>
      </c>
      <c r="P362" s="2">
        <f t="shared" si="10"/>
        <v>0.42077341556833553</v>
      </c>
      <c r="Q362" s="2">
        <f t="shared" si="11"/>
        <v>9.5842496877308669E-2</v>
      </c>
      <c r="R362" s="2" t="str">
        <f>IF(Global_Household_Financial_Dyna[[#This Row],[Vs country_Average]]&lt;-0.2, "Underperformer", IF(Global_Household_Financial_Dyna[[#This Row],[Vs country_Average]]&gt;0.2, "Outperformer", "Normal"))</f>
        <v>Normal</v>
      </c>
      <c r="S3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388.49</v>
      </c>
      <c r="T3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388.49</v>
      </c>
      <c r="U3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388.49</v>
      </c>
      <c r="V3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388.49</v>
      </c>
    </row>
    <row r="363" spans="1:22" x14ac:dyDescent="0.3">
      <c r="A363">
        <v>362</v>
      </c>
      <c r="B363" t="s">
        <v>16</v>
      </c>
      <c r="C363" t="s">
        <v>21</v>
      </c>
      <c r="D363">
        <v>8</v>
      </c>
      <c r="E363">
        <v>2</v>
      </c>
      <c r="F363">
        <v>2532.39</v>
      </c>
      <c r="G363">
        <v>4143.68</v>
      </c>
      <c r="H363">
        <v>1450.29</v>
      </c>
      <c r="I363">
        <v>3932.35</v>
      </c>
      <c r="J363">
        <v>-1238.96</v>
      </c>
      <c r="K363">
        <f>Global_Household_Financial_Dyna[[#This Row],[Total_Household_Income]]-Global_Household_Financial_Dyna[[#This Row],[Estimated_Taxes]]</f>
        <v>2693.3900000000003</v>
      </c>
      <c r="L363" s="1">
        <f>Global_Household_Financial_Dyna[[#This Row],[Monthly_Savings]]/Global_Household_Financial_Dyna[[#This Row],[Net Income]]</f>
        <v>-0.46000022276759023</v>
      </c>
      <c r="M363" s="2">
        <f>Global_Household_Financial_Dyna[[#This Row],[Monthly_Expenses]]/Global_Household_Financial_Dyna[[#This Row],[Net Income]]</f>
        <v>1.4600002227675901</v>
      </c>
      <c r="N363" t="str">
        <f>IF(Global_Household_Financial_Dyna[[#This Row],[Monthly_Savings]]&lt;0,"High Risk", IF(Global_Household_Financial_Dyna[[#This Row],[Savings Rate%]]&lt;0.1, "Medium", "Safe"))</f>
        <v>High Risk</v>
      </c>
      <c r="O363">
        <f>Global_Household_Financial_Dyna[[#This Row],[Total_Household_Income]]/Global_Household_Financial_Dyna[[#This Row],[Family_Size]]</f>
        <v>517.96</v>
      </c>
      <c r="P363" s="2">
        <f t="shared" si="10"/>
        <v>0.15879799892000862</v>
      </c>
      <c r="Q363" s="2">
        <f t="shared" si="11"/>
        <v>-0.6187982216875989</v>
      </c>
      <c r="R363" s="2" t="str">
        <f>IF(Global_Household_Financial_Dyna[[#This Row],[Vs country_Average]]&lt;-0.2, "Underperformer", IF(Global_Household_Financial_Dyna[[#This Row],[Vs country_Average]]&gt;0.2, "Outperformer", "Normal"))</f>
        <v>Underperformer</v>
      </c>
      <c r="S3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-1042.3425</v>
      </c>
      <c r="T3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-845.72500000000002</v>
      </c>
      <c r="U3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-649.10750000000007</v>
      </c>
      <c r="V3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-452.49</v>
      </c>
    </row>
    <row r="364" spans="1:22" x14ac:dyDescent="0.3">
      <c r="A364">
        <v>363</v>
      </c>
      <c r="B364" t="s">
        <v>10</v>
      </c>
      <c r="C364" t="s">
        <v>22</v>
      </c>
      <c r="D364">
        <v>6</v>
      </c>
      <c r="E364">
        <v>1</v>
      </c>
      <c r="F364">
        <v>711.64</v>
      </c>
      <c r="G364">
        <v>711.64</v>
      </c>
      <c r="H364">
        <v>71.16</v>
      </c>
      <c r="I364">
        <v>675.35</v>
      </c>
      <c r="J364">
        <v>-34.869999999999997</v>
      </c>
      <c r="K364">
        <f>Global_Household_Financial_Dyna[[#This Row],[Total_Household_Income]]-Global_Household_Financial_Dyna[[#This Row],[Estimated_Taxes]]</f>
        <v>640.48</v>
      </c>
      <c r="L364" s="1">
        <f>Global_Household_Financial_Dyna[[#This Row],[Monthly_Savings]]/Global_Household_Financial_Dyna[[#This Row],[Net Income]]</f>
        <v>-5.4443542343242564E-2</v>
      </c>
      <c r="M364" s="2">
        <f>Global_Household_Financial_Dyna[[#This Row],[Monthly_Expenses]]/Global_Household_Financial_Dyna[[#This Row],[Net Income]]</f>
        <v>1.0544435423432426</v>
      </c>
      <c r="N364" t="str">
        <f>IF(Global_Household_Financial_Dyna[[#This Row],[Monthly_Savings]]&lt;0,"High Risk", IF(Global_Household_Financial_Dyna[[#This Row],[Savings Rate%]]&lt;0.1, "Medium", "Safe"))</f>
        <v>High Risk</v>
      </c>
      <c r="O364">
        <f>Global_Household_Financial_Dyna[[#This Row],[Total_Household_Income]]/Global_Household_Financial_Dyna[[#This Row],[Family_Size]]</f>
        <v>118.60666666666667</v>
      </c>
      <c r="P364" s="2">
        <f t="shared" si="10"/>
        <v>0.42077341556833553</v>
      </c>
      <c r="Q364" s="2">
        <f t="shared" si="11"/>
        <v>-0.47521695791157809</v>
      </c>
      <c r="R364" s="2" t="str">
        <f>IF(Global_Household_Financial_Dyna[[#This Row],[Vs country_Average]]&lt;-0.2, "Underperformer", IF(Global_Household_Financial_Dyna[[#This Row],[Vs country_Average]]&gt;0.2, "Outperformer", "Normal"))</f>
        <v>Underperformer</v>
      </c>
      <c r="S3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-1.102499999999992</v>
      </c>
      <c r="T3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32.664999999999999</v>
      </c>
      <c r="U3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66.432500000000005</v>
      </c>
      <c r="V3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100.19999999999999</v>
      </c>
    </row>
    <row r="365" spans="1:22" x14ac:dyDescent="0.3">
      <c r="A365">
        <v>364</v>
      </c>
      <c r="B365" t="s">
        <v>16</v>
      </c>
      <c r="C365" t="s">
        <v>17</v>
      </c>
      <c r="D365">
        <v>6</v>
      </c>
      <c r="E365">
        <v>3</v>
      </c>
      <c r="F365">
        <v>3324.72</v>
      </c>
      <c r="G365">
        <v>6403.08</v>
      </c>
      <c r="H365">
        <v>2241.08</v>
      </c>
      <c r="I365">
        <v>3438.15</v>
      </c>
      <c r="J365">
        <v>723.85</v>
      </c>
      <c r="K365">
        <f>Global_Household_Financial_Dyna[[#This Row],[Total_Household_Income]]-Global_Household_Financial_Dyna[[#This Row],[Estimated_Taxes]]</f>
        <v>4162</v>
      </c>
      <c r="L365" s="1">
        <f>Global_Household_Financial_Dyna[[#This Row],[Monthly_Savings]]/Global_Household_Financial_Dyna[[#This Row],[Net Income]]</f>
        <v>0.17391878904372898</v>
      </c>
      <c r="M365" s="2">
        <f>Global_Household_Financial_Dyna[[#This Row],[Monthly_Expenses]]/Global_Household_Financial_Dyna[[#This Row],[Net Income]]</f>
        <v>0.82608121095627107</v>
      </c>
      <c r="N365" t="str">
        <f>IF(Global_Household_Financial_Dyna[[#This Row],[Monthly_Savings]]&lt;0,"High Risk", IF(Global_Household_Financial_Dyna[[#This Row],[Savings Rate%]]&lt;0.1, "Medium", "Safe"))</f>
        <v>Safe</v>
      </c>
      <c r="O365">
        <f>Global_Household_Financial_Dyna[[#This Row],[Total_Household_Income]]/Global_Household_Financial_Dyna[[#This Row],[Family_Size]]</f>
        <v>1067.18</v>
      </c>
      <c r="P365" s="2">
        <f t="shared" si="10"/>
        <v>0.15879799892000862</v>
      </c>
      <c r="Q365" s="2">
        <f t="shared" si="11"/>
        <v>1.5120790123720362E-2</v>
      </c>
      <c r="R365" s="2" t="str">
        <f>IF(Global_Household_Financial_Dyna[[#This Row],[Vs country_Average]]&lt;-0.2, "Underperformer", IF(Global_Household_Financial_Dyna[[#This Row],[Vs country_Average]]&gt;0.2, "Outperformer", "Normal"))</f>
        <v>Normal</v>
      </c>
      <c r="S3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723.85</v>
      </c>
      <c r="T3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723.85</v>
      </c>
      <c r="U3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723.85</v>
      </c>
      <c r="V3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723.85</v>
      </c>
    </row>
    <row r="366" spans="1:22" x14ac:dyDescent="0.3">
      <c r="A366">
        <v>365</v>
      </c>
      <c r="B366" t="s">
        <v>12</v>
      </c>
      <c r="C366" t="s">
        <v>13</v>
      </c>
      <c r="D366">
        <v>5</v>
      </c>
      <c r="E366">
        <v>3</v>
      </c>
      <c r="F366">
        <v>4701.6499999999996</v>
      </c>
      <c r="G366">
        <v>10299.450000000001</v>
      </c>
      <c r="H366">
        <v>3089.84</v>
      </c>
      <c r="I366">
        <v>3478.38</v>
      </c>
      <c r="J366">
        <v>3731.24</v>
      </c>
      <c r="K366">
        <f>Global_Household_Financial_Dyna[[#This Row],[Total_Household_Income]]-Global_Household_Financial_Dyna[[#This Row],[Estimated_Taxes]]</f>
        <v>7209.6100000000006</v>
      </c>
      <c r="L366" s="1">
        <f>Global_Household_Financial_Dyna[[#This Row],[Monthly_Savings]]/Global_Household_Financial_Dyna[[#This Row],[Net Income]]</f>
        <v>0.51753700963020188</v>
      </c>
      <c r="M366" s="2">
        <f>Global_Household_Financial_Dyna[[#This Row],[Monthly_Expenses]]/Global_Household_Financial_Dyna[[#This Row],[Net Income]]</f>
        <v>0.48246437740737708</v>
      </c>
      <c r="N366" t="str">
        <f>IF(Global_Household_Financial_Dyna[[#This Row],[Monthly_Savings]]&lt;0,"High Risk", IF(Global_Household_Financial_Dyna[[#This Row],[Savings Rate%]]&lt;0.1, "Medium", "Safe"))</f>
        <v>Safe</v>
      </c>
      <c r="O366">
        <f>Global_Household_Financial_Dyna[[#This Row],[Total_Household_Income]]/Global_Household_Financial_Dyna[[#This Row],[Family_Size]]</f>
        <v>2059.8900000000003</v>
      </c>
      <c r="P366" s="2">
        <f t="shared" si="10"/>
        <v>0.30718716818024266</v>
      </c>
      <c r="Q366" s="2">
        <f t="shared" si="11"/>
        <v>0.21034984144995922</v>
      </c>
      <c r="R366" s="2" t="str">
        <f>IF(Global_Household_Financial_Dyna[[#This Row],[Vs country_Average]]&lt;-0.2, "Underperformer", IF(Global_Household_Financial_Dyna[[#This Row],[Vs country_Average]]&gt;0.2, "Outperformer", "Normal"))</f>
        <v>Outperformer</v>
      </c>
      <c r="S3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3731.24</v>
      </c>
      <c r="T3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3731.24</v>
      </c>
      <c r="U3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3731.24</v>
      </c>
      <c r="V3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3731.24</v>
      </c>
    </row>
    <row r="367" spans="1:22" x14ac:dyDescent="0.3">
      <c r="A367">
        <v>366</v>
      </c>
      <c r="B367" t="s">
        <v>10</v>
      </c>
      <c r="C367" t="s">
        <v>11</v>
      </c>
      <c r="D367">
        <v>6</v>
      </c>
      <c r="E367">
        <v>1</v>
      </c>
      <c r="F367">
        <v>1373.58</v>
      </c>
      <c r="G367">
        <v>1373.58</v>
      </c>
      <c r="H367">
        <v>137.36000000000001</v>
      </c>
      <c r="I367">
        <v>888.07</v>
      </c>
      <c r="J367">
        <v>348.15</v>
      </c>
      <c r="K367">
        <f>Global_Household_Financial_Dyna[[#This Row],[Total_Household_Income]]-Global_Household_Financial_Dyna[[#This Row],[Estimated_Taxes]]</f>
        <v>1236.2199999999998</v>
      </c>
      <c r="L367" s="1">
        <f>Global_Household_Financial_Dyna[[#This Row],[Monthly_Savings]]/Global_Household_Financial_Dyna[[#This Row],[Net Income]]</f>
        <v>0.28162462992024079</v>
      </c>
      <c r="M367" s="2">
        <f>Global_Household_Financial_Dyna[[#This Row],[Monthly_Expenses]]/Global_Household_Financial_Dyna[[#This Row],[Net Income]]</f>
        <v>0.71837537007975938</v>
      </c>
      <c r="N367" t="str">
        <f>IF(Global_Household_Financial_Dyna[[#This Row],[Monthly_Savings]]&lt;0,"High Risk", IF(Global_Household_Financial_Dyna[[#This Row],[Savings Rate%]]&lt;0.1, "Medium", "Safe"))</f>
        <v>Safe</v>
      </c>
      <c r="O367">
        <f>Global_Household_Financial_Dyna[[#This Row],[Total_Household_Income]]/Global_Household_Financial_Dyna[[#This Row],[Family_Size]]</f>
        <v>228.92999999999998</v>
      </c>
      <c r="P367" s="2">
        <f t="shared" si="10"/>
        <v>0.42077341556833553</v>
      </c>
      <c r="Q367" s="2">
        <f t="shared" si="11"/>
        <v>-0.13914878564809474</v>
      </c>
      <c r="R367" s="2" t="str">
        <f>IF(Global_Household_Financial_Dyna[[#This Row],[Vs country_Average]]&lt;-0.2, "Underperformer", IF(Global_Household_Financial_Dyna[[#This Row],[Vs country_Average]]&gt;0.2, "Outperformer", "Normal"))</f>
        <v>Normal</v>
      </c>
      <c r="S3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348.15</v>
      </c>
      <c r="T3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348.15</v>
      </c>
      <c r="U3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348.15</v>
      </c>
      <c r="V3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348.15</v>
      </c>
    </row>
    <row r="368" spans="1:22" x14ac:dyDescent="0.3">
      <c r="A368">
        <v>367</v>
      </c>
      <c r="B368" t="s">
        <v>12</v>
      </c>
      <c r="C368" t="s">
        <v>13</v>
      </c>
      <c r="D368">
        <v>3</v>
      </c>
      <c r="E368">
        <v>1</v>
      </c>
      <c r="F368">
        <v>5602.35</v>
      </c>
      <c r="G368">
        <v>5602.35</v>
      </c>
      <c r="H368">
        <v>1400.59</v>
      </c>
      <c r="I368">
        <v>2579.88</v>
      </c>
      <c r="J368">
        <v>1621.88</v>
      </c>
      <c r="K368">
        <f>Global_Household_Financial_Dyna[[#This Row],[Total_Household_Income]]-Global_Household_Financial_Dyna[[#This Row],[Estimated_Taxes]]</f>
        <v>4201.76</v>
      </c>
      <c r="L368" s="1">
        <f>Global_Household_Financial_Dyna[[#This Row],[Monthly_Savings]]/Global_Household_Financial_Dyna[[#This Row],[Net Income]]</f>
        <v>0.38600015231712426</v>
      </c>
      <c r="M368" s="2">
        <f>Global_Household_Financial_Dyna[[#This Row],[Monthly_Expenses]]/Global_Household_Financial_Dyna[[#This Row],[Net Income]]</f>
        <v>0.61399984768287574</v>
      </c>
      <c r="N368" t="str">
        <f>IF(Global_Household_Financial_Dyna[[#This Row],[Monthly_Savings]]&lt;0,"High Risk", IF(Global_Household_Financial_Dyna[[#This Row],[Savings Rate%]]&lt;0.1, "Medium", "Safe"))</f>
        <v>Safe</v>
      </c>
      <c r="O368">
        <f>Global_Household_Financial_Dyna[[#This Row],[Total_Household_Income]]/Global_Household_Financial_Dyna[[#This Row],[Family_Size]]</f>
        <v>1867.45</v>
      </c>
      <c r="P368" s="2">
        <f t="shared" si="10"/>
        <v>0.30718716818024266</v>
      </c>
      <c r="Q368" s="2">
        <f t="shared" si="11"/>
        <v>7.8812984136881592E-2</v>
      </c>
      <c r="R368" s="2" t="str">
        <f>IF(Global_Household_Financial_Dyna[[#This Row],[Vs country_Average]]&lt;-0.2, "Underperformer", IF(Global_Household_Financial_Dyna[[#This Row],[Vs country_Average]]&gt;0.2, "Outperformer", "Normal"))</f>
        <v>Normal</v>
      </c>
      <c r="S3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1621.88</v>
      </c>
      <c r="T3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1621.88</v>
      </c>
      <c r="U3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1621.88</v>
      </c>
      <c r="V3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1621.88</v>
      </c>
    </row>
    <row r="369" spans="1:22" x14ac:dyDescent="0.3">
      <c r="A369">
        <v>368</v>
      </c>
      <c r="B369" t="s">
        <v>12</v>
      </c>
      <c r="C369" t="s">
        <v>13</v>
      </c>
      <c r="D369">
        <v>7</v>
      </c>
      <c r="E369">
        <v>3</v>
      </c>
      <c r="F369">
        <v>5475.65</v>
      </c>
      <c r="G369">
        <v>11104.19</v>
      </c>
      <c r="H369">
        <v>3331.26</v>
      </c>
      <c r="I369">
        <v>3487.52</v>
      </c>
      <c r="J369">
        <v>4285.42</v>
      </c>
      <c r="K369">
        <f>Global_Household_Financial_Dyna[[#This Row],[Total_Household_Income]]-Global_Household_Financial_Dyna[[#This Row],[Estimated_Taxes]]</f>
        <v>7772.93</v>
      </c>
      <c r="L369" s="1">
        <f>Global_Household_Financial_Dyna[[#This Row],[Monthly_Savings]]/Global_Household_Financial_Dyna[[#This Row],[Net Income]]</f>
        <v>0.55132620517616904</v>
      </c>
      <c r="M369" s="2">
        <f>Global_Household_Financial_Dyna[[#This Row],[Monthly_Expenses]]/Global_Household_Financial_Dyna[[#This Row],[Net Income]]</f>
        <v>0.44867508133998374</v>
      </c>
      <c r="N369" t="str">
        <f>IF(Global_Household_Financial_Dyna[[#This Row],[Monthly_Savings]]&lt;0,"High Risk", IF(Global_Household_Financial_Dyna[[#This Row],[Savings Rate%]]&lt;0.1, "Medium", "Safe"))</f>
        <v>Safe</v>
      </c>
      <c r="O369">
        <f>Global_Household_Financial_Dyna[[#This Row],[Total_Household_Income]]/Global_Household_Financial_Dyna[[#This Row],[Family_Size]]</f>
        <v>1586.3128571428572</v>
      </c>
      <c r="P369" s="2">
        <f t="shared" si="10"/>
        <v>0.30718716818024266</v>
      </c>
      <c r="Q369" s="2">
        <f t="shared" si="11"/>
        <v>0.24413903699592637</v>
      </c>
      <c r="R369" s="2" t="str">
        <f>IF(Global_Household_Financial_Dyna[[#This Row],[Vs country_Average]]&lt;-0.2, "Underperformer", IF(Global_Household_Financial_Dyna[[#This Row],[Vs country_Average]]&gt;0.2, "Outperformer", "Normal"))</f>
        <v>Outperformer</v>
      </c>
      <c r="S3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4285.42</v>
      </c>
      <c r="T3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4285.42</v>
      </c>
      <c r="U3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4285.42</v>
      </c>
      <c r="V3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4285.42</v>
      </c>
    </row>
    <row r="370" spans="1:22" x14ac:dyDescent="0.3">
      <c r="A370">
        <v>369</v>
      </c>
      <c r="B370" t="s">
        <v>18</v>
      </c>
      <c r="C370" t="s">
        <v>20</v>
      </c>
      <c r="D370">
        <v>8</v>
      </c>
      <c r="E370">
        <v>2</v>
      </c>
      <c r="F370">
        <v>4027.42</v>
      </c>
      <c r="G370">
        <v>6633.63</v>
      </c>
      <c r="H370">
        <v>1459.4</v>
      </c>
      <c r="I370">
        <v>3994.48</v>
      </c>
      <c r="J370">
        <v>1179.75</v>
      </c>
      <c r="K370">
        <f>Global_Household_Financial_Dyna[[#This Row],[Total_Household_Income]]-Global_Household_Financial_Dyna[[#This Row],[Estimated_Taxes]]</f>
        <v>5174.2299999999996</v>
      </c>
      <c r="L370" s="1">
        <f>Global_Household_Financial_Dyna[[#This Row],[Monthly_Savings]]/Global_Household_Financial_Dyna[[#This Row],[Net Income]]</f>
        <v>0.22800493986544859</v>
      </c>
      <c r="M370" s="2">
        <f>Global_Household_Financial_Dyna[[#This Row],[Monthly_Expenses]]/Global_Household_Financial_Dyna[[#This Row],[Net Income]]</f>
        <v>0.77199506013455144</v>
      </c>
      <c r="N370" t="str">
        <f>IF(Global_Household_Financial_Dyna[[#This Row],[Monthly_Savings]]&lt;0,"High Risk", IF(Global_Household_Financial_Dyna[[#This Row],[Savings Rate%]]&lt;0.1, "Medium", "Safe"))</f>
        <v>Safe</v>
      </c>
      <c r="O370">
        <f>Global_Household_Financial_Dyna[[#This Row],[Total_Household_Income]]/Global_Household_Financial_Dyna[[#This Row],[Family_Size]]</f>
        <v>829.20375000000001</v>
      </c>
      <c r="P370" s="2">
        <f t="shared" si="10"/>
        <v>0.32336204947805613</v>
      </c>
      <c r="Q370" s="2">
        <f t="shared" si="11"/>
        <v>-9.5357109612607543E-2</v>
      </c>
      <c r="R370" s="2" t="str">
        <f>IF(Global_Household_Financial_Dyna[[#This Row],[Vs country_Average]]&lt;-0.2, "Underperformer", IF(Global_Household_Financial_Dyna[[#This Row],[Vs country_Average]]&gt;0.2, "Outperformer", "Normal"))</f>
        <v>Normal</v>
      </c>
      <c r="S3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1179.75</v>
      </c>
      <c r="T3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1179.75</v>
      </c>
      <c r="U3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1179.75</v>
      </c>
      <c r="V3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1179.75</v>
      </c>
    </row>
    <row r="371" spans="1:22" x14ac:dyDescent="0.3">
      <c r="A371">
        <v>370</v>
      </c>
      <c r="B371" t="s">
        <v>18</v>
      </c>
      <c r="C371" t="s">
        <v>20</v>
      </c>
      <c r="D371">
        <v>8</v>
      </c>
      <c r="E371">
        <v>2</v>
      </c>
      <c r="F371">
        <v>1946.16</v>
      </c>
      <c r="G371">
        <v>3624.22</v>
      </c>
      <c r="H371">
        <v>797.33</v>
      </c>
      <c r="I371">
        <v>3439.38</v>
      </c>
      <c r="J371">
        <v>-612.49</v>
      </c>
      <c r="K371">
        <f>Global_Household_Financial_Dyna[[#This Row],[Total_Household_Income]]-Global_Household_Financial_Dyna[[#This Row],[Estimated_Taxes]]</f>
        <v>2826.89</v>
      </c>
      <c r="L371" s="1">
        <f>Global_Household_Financial_Dyna[[#This Row],[Monthly_Savings]]/Global_Household_Financial_Dyna[[#This Row],[Net Income]]</f>
        <v>-0.21666566438736565</v>
      </c>
      <c r="M371" s="2">
        <f>Global_Household_Financial_Dyna[[#This Row],[Monthly_Expenses]]/Global_Household_Financial_Dyna[[#This Row],[Net Income]]</f>
        <v>1.2166656643873657</v>
      </c>
      <c r="N371" t="str">
        <f>IF(Global_Household_Financial_Dyna[[#This Row],[Monthly_Savings]]&lt;0,"High Risk", IF(Global_Household_Financial_Dyna[[#This Row],[Savings Rate%]]&lt;0.1, "Medium", "Safe"))</f>
        <v>High Risk</v>
      </c>
      <c r="O371">
        <f>Global_Household_Financial_Dyna[[#This Row],[Total_Household_Income]]/Global_Household_Financial_Dyna[[#This Row],[Family_Size]]</f>
        <v>453.02749999999997</v>
      </c>
      <c r="P371" s="2">
        <f t="shared" si="10"/>
        <v>0.32336204947805613</v>
      </c>
      <c r="Q371" s="2">
        <f t="shared" si="11"/>
        <v>-0.54002771386542181</v>
      </c>
      <c r="R371" s="2" t="str">
        <f>IF(Global_Household_Financial_Dyna[[#This Row],[Vs country_Average]]&lt;-0.2, "Underperformer", IF(Global_Household_Financial_Dyna[[#This Row],[Vs country_Average]]&gt;0.2, "Outperformer", "Normal"))</f>
        <v>Underperformer</v>
      </c>
      <c r="S3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-440.52099999999996</v>
      </c>
      <c r="T3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-268.55199999999996</v>
      </c>
      <c r="U3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-96.583000000000084</v>
      </c>
      <c r="V3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75.386000000000081</v>
      </c>
    </row>
    <row r="372" spans="1:22" x14ac:dyDescent="0.3">
      <c r="A372">
        <v>371</v>
      </c>
      <c r="B372" t="s">
        <v>18</v>
      </c>
      <c r="C372" t="s">
        <v>19</v>
      </c>
      <c r="D372">
        <v>2</v>
      </c>
      <c r="E372">
        <v>2</v>
      </c>
      <c r="F372">
        <v>3057.5</v>
      </c>
      <c r="G372">
        <v>4987.42</v>
      </c>
      <c r="H372">
        <v>1097.23</v>
      </c>
      <c r="I372">
        <v>2069.84</v>
      </c>
      <c r="J372">
        <v>1820.34</v>
      </c>
      <c r="K372">
        <f>Global_Household_Financial_Dyna[[#This Row],[Total_Household_Income]]-Global_Household_Financial_Dyna[[#This Row],[Estimated_Taxes]]</f>
        <v>3890.19</v>
      </c>
      <c r="L372" s="1">
        <f>Global_Household_Financial_Dyna[[#This Row],[Monthly_Savings]]/Global_Household_Financial_Dyna[[#This Row],[Net Income]]</f>
        <v>0.46793087227102015</v>
      </c>
      <c r="M372" s="2">
        <f>Global_Household_Financial_Dyna[[#This Row],[Monthly_Expenses]]/Global_Household_Financial_Dyna[[#This Row],[Net Income]]</f>
        <v>0.53206655716044715</v>
      </c>
      <c r="N372" t="str">
        <f>IF(Global_Household_Financial_Dyna[[#This Row],[Monthly_Savings]]&lt;0,"High Risk", IF(Global_Household_Financial_Dyna[[#This Row],[Savings Rate%]]&lt;0.1, "Medium", "Safe"))</f>
        <v>Safe</v>
      </c>
      <c r="O372">
        <f>Global_Household_Financial_Dyna[[#This Row],[Total_Household_Income]]/Global_Household_Financial_Dyna[[#This Row],[Family_Size]]</f>
        <v>2493.71</v>
      </c>
      <c r="P372" s="2">
        <f t="shared" si="10"/>
        <v>0.32336204947805613</v>
      </c>
      <c r="Q372" s="2">
        <f t="shared" si="11"/>
        <v>0.14456882279296401</v>
      </c>
      <c r="R372" s="2" t="str">
        <f>IF(Global_Household_Financial_Dyna[[#This Row],[Vs country_Average]]&lt;-0.2, "Underperformer", IF(Global_Household_Financial_Dyna[[#This Row],[Vs country_Average]]&gt;0.2, "Outperformer", "Normal"))</f>
        <v>Normal</v>
      </c>
      <c r="S3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1820.34</v>
      </c>
      <c r="T3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1820.34</v>
      </c>
      <c r="U3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1820.34</v>
      </c>
      <c r="V3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1820.34</v>
      </c>
    </row>
    <row r="373" spans="1:22" x14ac:dyDescent="0.3">
      <c r="A373">
        <v>372</v>
      </c>
      <c r="B373" t="s">
        <v>18</v>
      </c>
      <c r="C373" t="s">
        <v>20</v>
      </c>
      <c r="D373">
        <v>1</v>
      </c>
      <c r="E373">
        <v>1</v>
      </c>
      <c r="F373">
        <v>3699.65</v>
      </c>
      <c r="G373">
        <v>3699.65</v>
      </c>
      <c r="H373">
        <v>813.92</v>
      </c>
      <c r="I373">
        <v>1604.6</v>
      </c>
      <c r="J373">
        <v>1281.1300000000001</v>
      </c>
      <c r="K373">
        <f>Global_Household_Financial_Dyna[[#This Row],[Total_Household_Income]]-Global_Household_Financial_Dyna[[#This Row],[Estimated_Taxes]]</f>
        <v>2885.73</v>
      </c>
      <c r="L373" s="1">
        <f>Global_Household_Financial_Dyna[[#This Row],[Monthly_Savings]]/Global_Household_Financial_Dyna[[#This Row],[Net Income]]</f>
        <v>0.44395352302536972</v>
      </c>
      <c r="M373" s="2">
        <f>Global_Household_Financial_Dyna[[#This Row],[Monthly_Expenses]]/Global_Household_Financial_Dyna[[#This Row],[Net Income]]</f>
        <v>0.55604647697463028</v>
      </c>
      <c r="N373" t="str">
        <f>IF(Global_Household_Financial_Dyna[[#This Row],[Monthly_Savings]]&lt;0,"High Risk", IF(Global_Household_Financial_Dyna[[#This Row],[Savings Rate%]]&lt;0.1, "Medium", "Safe"))</f>
        <v>Safe</v>
      </c>
      <c r="O373">
        <f>Global_Household_Financial_Dyna[[#This Row],[Total_Household_Income]]/Global_Household_Financial_Dyna[[#This Row],[Family_Size]]</f>
        <v>3699.65</v>
      </c>
      <c r="P373" s="2">
        <f t="shared" si="10"/>
        <v>0.32336204947805613</v>
      </c>
      <c r="Q373" s="2">
        <f t="shared" si="11"/>
        <v>0.12059147354731359</v>
      </c>
      <c r="R373" s="2" t="str">
        <f>IF(Global_Household_Financial_Dyna[[#This Row],[Vs country_Average]]&lt;-0.2, "Underperformer", IF(Global_Household_Financial_Dyna[[#This Row],[Vs country_Average]]&gt;0.2, "Outperformer", "Normal"))</f>
        <v>Normal</v>
      </c>
      <c r="S3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1281.1300000000001</v>
      </c>
      <c r="T3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1281.1300000000001</v>
      </c>
      <c r="U3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1281.1300000000001</v>
      </c>
      <c r="V3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1281.1300000000001</v>
      </c>
    </row>
    <row r="374" spans="1:22" x14ac:dyDescent="0.3">
      <c r="A374">
        <v>373</v>
      </c>
      <c r="B374" t="s">
        <v>18</v>
      </c>
      <c r="C374" t="s">
        <v>20</v>
      </c>
      <c r="D374">
        <v>8</v>
      </c>
      <c r="E374">
        <v>3</v>
      </c>
      <c r="F374">
        <v>757.96</v>
      </c>
      <c r="G374">
        <v>1525.54</v>
      </c>
      <c r="H374">
        <v>335.62</v>
      </c>
      <c r="I374">
        <v>1447.74</v>
      </c>
      <c r="J374">
        <v>-257.82</v>
      </c>
      <c r="K374">
        <f>Global_Household_Financial_Dyna[[#This Row],[Total_Household_Income]]-Global_Household_Financial_Dyna[[#This Row],[Estimated_Taxes]]</f>
        <v>1189.92</v>
      </c>
      <c r="L374" s="1">
        <f>Global_Household_Financial_Dyna[[#This Row],[Monthly_Savings]]/Global_Household_Financial_Dyna[[#This Row],[Net Income]]</f>
        <v>-0.21667002823719239</v>
      </c>
      <c r="M374" s="2">
        <f>Global_Household_Financial_Dyna[[#This Row],[Monthly_Expenses]]/Global_Household_Financial_Dyna[[#This Row],[Net Income]]</f>
        <v>1.2166700282371923</v>
      </c>
      <c r="N374" t="str">
        <f>IF(Global_Household_Financial_Dyna[[#This Row],[Monthly_Savings]]&lt;0,"High Risk", IF(Global_Household_Financial_Dyna[[#This Row],[Savings Rate%]]&lt;0.1, "Medium", "Safe"))</f>
        <v>High Risk</v>
      </c>
      <c r="O374">
        <f>Global_Household_Financial_Dyna[[#This Row],[Total_Household_Income]]/Global_Household_Financial_Dyna[[#This Row],[Family_Size]]</f>
        <v>190.6925</v>
      </c>
      <c r="P374" s="2">
        <f t="shared" si="10"/>
        <v>0.32336204947805613</v>
      </c>
      <c r="Q374" s="2">
        <f t="shared" si="11"/>
        <v>-0.54003207771524853</v>
      </c>
      <c r="R374" s="2" t="str">
        <f>IF(Global_Household_Financial_Dyna[[#This Row],[Vs country_Average]]&lt;-0.2, "Underperformer", IF(Global_Household_Financial_Dyna[[#This Row],[Vs country_Average]]&gt;0.2, "Outperformer", "Normal"))</f>
        <v>Underperformer</v>
      </c>
      <c r="S3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-185.43299999999999</v>
      </c>
      <c r="T3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-113.04599999999999</v>
      </c>
      <c r="U3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-40.658999999999992</v>
      </c>
      <c r="V3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31.728000000000009</v>
      </c>
    </row>
    <row r="375" spans="1:22" x14ac:dyDescent="0.3">
      <c r="A375">
        <v>374</v>
      </c>
      <c r="B375" t="s">
        <v>16</v>
      </c>
      <c r="C375" t="s">
        <v>21</v>
      </c>
      <c r="D375">
        <v>3</v>
      </c>
      <c r="E375">
        <v>1</v>
      </c>
      <c r="F375">
        <v>4587.93</v>
      </c>
      <c r="G375">
        <v>4587.93</v>
      </c>
      <c r="H375">
        <v>1605.78</v>
      </c>
      <c r="I375">
        <v>3030.37</v>
      </c>
      <c r="J375">
        <v>-48.21</v>
      </c>
      <c r="K375">
        <f>Global_Household_Financial_Dyna[[#This Row],[Total_Household_Income]]-Global_Household_Financial_Dyna[[#This Row],[Estimated_Taxes]]</f>
        <v>2982.1500000000005</v>
      </c>
      <c r="L375" s="1">
        <f>Global_Household_Financial_Dyna[[#This Row],[Monthly_Savings]]/Global_Household_Financial_Dyna[[#This Row],[Net Income]]</f>
        <v>-1.6166188823499822E-2</v>
      </c>
      <c r="M375" s="2">
        <f>Global_Household_Financial_Dyna[[#This Row],[Monthly_Expenses]]/Global_Household_Financial_Dyna[[#This Row],[Net Income]]</f>
        <v>1.016169542108881</v>
      </c>
      <c r="N375" t="str">
        <f>IF(Global_Household_Financial_Dyna[[#This Row],[Monthly_Savings]]&lt;0,"High Risk", IF(Global_Household_Financial_Dyna[[#This Row],[Savings Rate%]]&lt;0.1, "Medium", "Safe"))</f>
        <v>High Risk</v>
      </c>
      <c r="O375">
        <f>Global_Household_Financial_Dyna[[#This Row],[Total_Household_Income]]/Global_Household_Financial_Dyna[[#This Row],[Family_Size]]</f>
        <v>1529.3100000000002</v>
      </c>
      <c r="P375" s="2">
        <f t="shared" si="10"/>
        <v>0.15879799892000862</v>
      </c>
      <c r="Q375" s="2">
        <f t="shared" si="11"/>
        <v>-0.17496418774350844</v>
      </c>
      <c r="R375" s="2" t="str">
        <f>IF(Global_Household_Financial_Dyna[[#This Row],[Vs country_Average]]&lt;-0.2, "Underperformer", IF(Global_Household_Financial_Dyna[[#This Row],[Vs country_Average]]&gt;0.2, "Outperformer", "Normal"))</f>
        <v>Normal</v>
      </c>
      <c r="S3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103.30849999999998</v>
      </c>
      <c r="T3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254.82700000000003</v>
      </c>
      <c r="U3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406.34550000000002</v>
      </c>
      <c r="V3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557.86400000000003</v>
      </c>
    </row>
    <row r="376" spans="1:22" x14ac:dyDescent="0.3">
      <c r="A376">
        <v>375</v>
      </c>
      <c r="B376" t="s">
        <v>18</v>
      </c>
      <c r="C376" t="s">
        <v>20</v>
      </c>
      <c r="D376">
        <v>8</v>
      </c>
      <c r="E376">
        <v>3</v>
      </c>
      <c r="F376">
        <v>4027.74</v>
      </c>
      <c r="G376">
        <v>9635.92</v>
      </c>
      <c r="H376">
        <v>2601.6999999999998</v>
      </c>
      <c r="I376">
        <v>5651.76</v>
      </c>
      <c r="J376">
        <v>1382.46</v>
      </c>
      <c r="K376">
        <f>Global_Household_Financial_Dyna[[#This Row],[Total_Household_Income]]-Global_Household_Financial_Dyna[[#This Row],[Estimated_Taxes]]</f>
        <v>7034.22</v>
      </c>
      <c r="L376" s="1">
        <f>Global_Household_Financial_Dyna[[#This Row],[Monthly_Savings]]/Global_Household_Financial_Dyna[[#This Row],[Net Income]]</f>
        <v>0.19653351757550944</v>
      </c>
      <c r="M376" s="2">
        <f>Global_Household_Financial_Dyna[[#This Row],[Monthly_Expenses]]/Global_Household_Financial_Dyna[[#This Row],[Net Income]]</f>
        <v>0.80346648242449059</v>
      </c>
      <c r="N376" t="str">
        <f>IF(Global_Household_Financial_Dyna[[#This Row],[Monthly_Savings]]&lt;0,"High Risk", IF(Global_Household_Financial_Dyna[[#This Row],[Savings Rate%]]&lt;0.1, "Medium", "Safe"))</f>
        <v>Safe</v>
      </c>
      <c r="O376">
        <f>Global_Household_Financial_Dyna[[#This Row],[Total_Household_Income]]/Global_Household_Financial_Dyna[[#This Row],[Family_Size]]</f>
        <v>1204.49</v>
      </c>
      <c r="P376" s="2">
        <f t="shared" si="10"/>
        <v>0.32336204947805613</v>
      </c>
      <c r="Q376" s="2">
        <f t="shared" si="11"/>
        <v>-0.1268285319025467</v>
      </c>
      <c r="R376" s="2" t="str">
        <f>IF(Global_Household_Financial_Dyna[[#This Row],[Vs country_Average]]&lt;-0.2, "Underperformer", IF(Global_Household_Financial_Dyna[[#This Row],[Vs country_Average]]&gt;0.2, "Outperformer", "Normal"))</f>
        <v>Normal</v>
      </c>
      <c r="S3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1382.46</v>
      </c>
      <c r="T3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1382.46</v>
      </c>
      <c r="U3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1382.46</v>
      </c>
      <c r="V3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1382.46</v>
      </c>
    </row>
    <row r="377" spans="1:22" x14ac:dyDescent="0.3">
      <c r="A377">
        <v>376</v>
      </c>
      <c r="B377" t="s">
        <v>10</v>
      </c>
      <c r="C377" t="s">
        <v>22</v>
      </c>
      <c r="D377">
        <v>4</v>
      </c>
      <c r="E377">
        <v>3</v>
      </c>
      <c r="F377">
        <v>1193.81</v>
      </c>
      <c r="G377">
        <v>2614.52</v>
      </c>
      <c r="H377">
        <v>261.45</v>
      </c>
      <c r="I377">
        <v>575.28</v>
      </c>
      <c r="J377">
        <v>1777.78</v>
      </c>
      <c r="K377">
        <f>Global_Household_Financial_Dyna[[#This Row],[Total_Household_Income]]-Global_Household_Financial_Dyna[[#This Row],[Estimated_Taxes]]</f>
        <v>2353.0700000000002</v>
      </c>
      <c r="L377" s="1">
        <f>Global_Household_Financial_Dyna[[#This Row],[Monthly_Savings]]/Global_Household_Financial_Dyna[[#This Row],[Net Income]]</f>
        <v>0.75551513554632876</v>
      </c>
      <c r="M377" s="2">
        <f>Global_Household_Financial_Dyna[[#This Row],[Monthly_Expenses]]/Global_Household_Financial_Dyna[[#This Row],[Net Income]]</f>
        <v>0.24448061468634588</v>
      </c>
      <c r="N377" t="str">
        <f>IF(Global_Household_Financial_Dyna[[#This Row],[Monthly_Savings]]&lt;0,"High Risk", IF(Global_Household_Financial_Dyna[[#This Row],[Savings Rate%]]&lt;0.1, "Medium", "Safe"))</f>
        <v>Safe</v>
      </c>
      <c r="O377">
        <f>Global_Household_Financial_Dyna[[#This Row],[Total_Household_Income]]/Global_Household_Financial_Dyna[[#This Row],[Family_Size]]</f>
        <v>653.63</v>
      </c>
      <c r="P377" s="2">
        <f t="shared" si="10"/>
        <v>0.42077341556833553</v>
      </c>
      <c r="Q377" s="2">
        <f t="shared" si="11"/>
        <v>0.33474171997799324</v>
      </c>
      <c r="R377" s="2" t="str">
        <f>IF(Global_Household_Financial_Dyna[[#This Row],[Vs country_Average]]&lt;-0.2, "Underperformer", IF(Global_Household_Financial_Dyna[[#This Row],[Vs country_Average]]&gt;0.2, "Outperformer", "Normal"))</f>
        <v>Outperformer</v>
      </c>
      <c r="S3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1777.78</v>
      </c>
      <c r="T3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1777.78</v>
      </c>
      <c r="U3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1777.78</v>
      </c>
      <c r="V3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1777.78</v>
      </c>
    </row>
    <row r="378" spans="1:22" x14ac:dyDescent="0.3">
      <c r="A378">
        <v>377</v>
      </c>
      <c r="B378" t="s">
        <v>14</v>
      </c>
      <c r="C378" t="s">
        <v>15</v>
      </c>
      <c r="D378">
        <v>3</v>
      </c>
      <c r="E378">
        <v>2</v>
      </c>
      <c r="F378">
        <v>443.51</v>
      </c>
      <c r="G378">
        <v>766.91</v>
      </c>
      <c r="H378">
        <v>115.04</v>
      </c>
      <c r="I378">
        <v>727.8</v>
      </c>
      <c r="J378">
        <v>-75.92</v>
      </c>
      <c r="K378">
        <f>Global_Household_Financial_Dyna[[#This Row],[Total_Household_Income]]-Global_Household_Financial_Dyna[[#This Row],[Estimated_Taxes]]</f>
        <v>651.87</v>
      </c>
      <c r="L378" s="1">
        <f>Global_Household_Financial_Dyna[[#This Row],[Monthly_Savings]]/Global_Household_Financial_Dyna[[#This Row],[Net Income]]</f>
        <v>-0.1164649393283937</v>
      </c>
      <c r="M378" s="2">
        <f>Global_Household_Financial_Dyna[[#This Row],[Monthly_Expenses]]/Global_Household_Financial_Dyna[[#This Row],[Net Income]]</f>
        <v>1.1164802798103917</v>
      </c>
      <c r="N378" t="str">
        <f>IF(Global_Household_Financial_Dyna[[#This Row],[Monthly_Savings]]&lt;0,"High Risk", IF(Global_Household_Financial_Dyna[[#This Row],[Savings Rate%]]&lt;0.1, "Medium", "Safe"))</f>
        <v>High Risk</v>
      </c>
      <c r="O378">
        <f>Global_Household_Financial_Dyna[[#This Row],[Total_Household_Income]]/Global_Household_Financial_Dyna[[#This Row],[Family_Size]]</f>
        <v>255.63666666666666</v>
      </c>
      <c r="P378" s="2">
        <f t="shared" si="10"/>
        <v>0.39788995363055785</v>
      </c>
      <c r="Q378" s="2">
        <f t="shared" si="11"/>
        <v>-0.51435489295895154</v>
      </c>
      <c r="R378" s="2" t="str">
        <f>IF(Global_Household_Financial_Dyna[[#This Row],[Vs country_Average]]&lt;-0.2, "Underperformer", IF(Global_Household_Financial_Dyna[[#This Row],[Vs country_Average]]&gt;0.2, "Outperformer", "Normal"))</f>
        <v>Underperformer</v>
      </c>
      <c r="S3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-39.529999999999994</v>
      </c>
      <c r="T3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-3.1399999999999864</v>
      </c>
      <c r="U3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33.25</v>
      </c>
      <c r="V3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69.640000000000029</v>
      </c>
    </row>
    <row r="379" spans="1:22" x14ac:dyDescent="0.3">
      <c r="A379">
        <v>378</v>
      </c>
      <c r="B379" t="s">
        <v>18</v>
      </c>
      <c r="C379" t="s">
        <v>20</v>
      </c>
      <c r="D379">
        <v>5</v>
      </c>
      <c r="E379">
        <v>3</v>
      </c>
      <c r="F379">
        <v>3419.27</v>
      </c>
      <c r="G379">
        <v>8097.85</v>
      </c>
      <c r="H379">
        <v>2186.42</v>
      </c>
      <c r="I379">
        <v>4045.23</v>
      </c>
      <c r="J379">
        <v>1866.2</v>
      </c>
      <c r="K379">
        <f>Global_Household_Financial_Dyna[[#This Row],[Total_Household_Income]]-Global_Household_Financial_Dyna[[#This Row],[Estimated_Taxes]]</f>
        <v>5911.43</v>
      </c>
      <c r="L379" s="1">
        <f>Global_Household_Financial_Dyna[[#This Row],[Monthly_Savings]]/Global_Household_Financial_Dyna[[#This Row],[Net Income]]</f>
        <v>0.31569349548248055</v>
      </c>
      <c r="M379" s="2">
        <f>Global_Household_Financial_Dyna[[#This Row],[Monthly_Expenses]]/Global_Household_Financial_Dyna[[#This Row],[Net Income]]</f>
        <v>0.6843065045175194</v>
      </c>
      <c r="N379" t="str">
        <f>IF(Global_Household_Financial_Dyna[[#This Row],[Monthly_Savings]]&lt;0,"High Risk", IF(Global_Household_Financial_Dyna[[#This Row],[Savings Rate%]]&lt;0.1, "Medium", "Safe"))</f>
        <v>Safe</v>
      </c>
      <c r="O379">
        <f>Global_Household_Financial_Dyna[[#This Row],[Total_Household_Income]]/Global_Household_Financial_Dyna[[#This Row],[Family_Size]]</f>
        <v>1619.5700000000002</v>
      </c>
      <c r="P379" s="2">
        <f t="shared" si="10"/>
        <v>0.32336204947805613</v>
      </c>
      <c r="Q379" s="2">
        <f t="shared" si="11"/>
        <v>-7.6685539955755888E-3</v>
      </c>
      <c r="R379" s="2" t="str">
        <f>IF(Global_Household_Financial_Dyna[[#This Row],[Vs country_Average]]&lt;-0.2, "Underperformer", IF(Global_Household_Financial_Dyna[[#This Row],[Vs country_Average]]&gt;0.2, "Outperformer", "Normal"))</f>
        <v>Normal</v>
      </c>
      <c r="S3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1866.2</v>
      </c>
      <c r="T3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1866.2</v>
      </c>
      <c r="U3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1866.2</v>
      </c>
      <c r="V3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1866.2</v>
      </c>
    </row>
    <row r="380" spans="1:22" x14ac:dyDescent="0.3">
      <c r="A380">
        <v>379</v>
      </c>
      <c r="B380" t="s">
        <v>14</v>
      </c>
      <c r="C380" t="s">
        <v>15</v>
      </c>
      <c r="D380">
        <v>4</v>
      </c>
      <c r="E380">
        <v>1</v>
      </c>
      <c r="F380">
        <v>1514.55</v>
      </c>
      <c r="G380">
        <v>1514.55</v>
      </c>
      <c r="H380">
        <v>227.18</v>
      </c>
      <c r="I380">
        <v>1233</v>
      </c>
      <c r="J380">
        <v>54.37</v>
      </c>
      <c r="K380">
        <f>Global_Household_Financial_Dyna[[#This Row],[Total_Household_Income]]-Global_Household_Financial_Dyna[[#This Row],[Estimated_Taxes]]</f>
        <v>1287.3699999999999</v>
      </c>
      <c r="L380" s="1">
        <f>Global_Household_Financial_Dyna[[#This Row],[Monthly_Savings]]/Global_Household_Financial_Dyna[[#This Row],[Net Income]]</f>
        <v>4.223339055593963E-2</v>
      </c>
      <c r="M380" s="2">
        <f>Global_Household_Financial_Dyna[[#This Row],[Monthly_Expenses]]/Global_Household_Financial_Dyna[[#This Row],[Net Income]]</f>
        <v>0.95776660944406045</v>
      </c>
      <c r="N380" t="str">
        <f>IF(Global_Household_Financial_Dyna[[#This Row],[Monthly_Savings]]&lt;0,"High Risk", IF(Global_Household_Financial_Dyna[[#This Row],[Savings Rate%]]&lt;0.1, "Medium", "Safe"))</f>
        <v>Medium</v>
      </c>
      <c r="O380">
        <f>Global_Household_Financial_Dyna[[#This Row],[Total_Household_Income]]/Global_Household_Financial_Dyna[[#This Row],[Family_Size]]</f>
        <v>378.63749999999999</v>
      </c>
      <c r="P380" s="2">
        <f t="shared" si="10"/>
        <v>0.39788995363055785</v>
      </c>
      <c r="Q380" s="2">
        <f t="shared" si="11"/>
        <v>-0.35565656307461824</v>
      </c>
      <c r="R380" s="2" t="str">
        <f>IF(Global_Household_Financial_Dyna[[#This Row],[Vs country_Average]]&lt;-0.2, "Underperformer", IF(Global_Household_Financial_Dyna[[#This Row],[Vs country_Average]]&gt;0.2, "Outperformer", "Normal"))</f>
        <v>Underperformer</v>
      </c>
      <c r="S3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54.37</v>
      </c>
      <c r="T3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54.37</v>
      </c>
      <c r="U3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54.37</v>
      </c>
      <c r="V3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54.37</v>
      </c>
    </row>
    <row r="381" spans="1:22" x14ac:dyDescent="0.3">
      <c r="A381">
        <v>380</v>
      </c>
      <c r="B381" t="s">
        <v>10</v>
      </c>
      <c r="C381" t="s">
        <v>11</v>
      </c>
      <c r="D381">
        <v>4</v>
      </c>
      <c r="E381">
        <v>1</v>
      </c>
      <c r="F381">
        <v>1077.1300000000001</v>
      </c>
      <c r="G381">
        <v>1077.1300000000001</v>
      </c>
      <c r="H381">
        <v>107.71</v>
      </c>
      <c r="I381">
        <v>626.39</v>
      </c>
      <c r="J381">
        <v>343.03</v>
      </c>
      <c r="K381">
        <f>Global_Household_Financial_Dyna[[#This Row],[Total_Household_Income]]-Global_Household_Financial_Dyna[[#This Row],[Estimated_Taxes]]</f>
        <v>969.42000000000007</v>
      </c>
      <c r="L381" s="1">
        <f>Global_Household_Financial_Dyna[[#This Row],[Monthly_Savings]]/Global_Household_Financial_Dyna[[#This Row],[Net Income]]</f>
        <v>0.35385075612221734</v>
      </c>
      <c r="M381" s="2">
        <f>Global_Household_Financial_Dyna[[#This Row],[Monthly_Expenses]]/Global_Household_Financial_Dyna[[#This Row],[Net Income]]</f>
        <v>0.6461492438777825</v>
      </c>
      <c r="N381" t="str">
        <f>IF(Global_Household_Financial_Dyna[[#This Row],[Monthly_Savings]]&lt;0,"High Risk", IF(Global_Household_Financial_Dyna[[#This Row],[Savings Rate%]]&lt;0.1, "Medium", "Safe"))</f>
        <v>Safe</v>
      </c>
      <c r="O381">
        <f>Global_Household_Financial_Dyna[[#This Row],[Total_Household_Income]]/Global_Household_Financial_Dyna[[#This Row],[Family_Size]]</f>
        <v>269.28250000000003</v>
      </c>
      <c r="P381" s="2">
        <f t="shared" si="10"/>
        <v>0.42077341556833553</v>
      </c>
      <c r="Q381" s="2">
        <f t="shared" si="11"/>
        <v>-6.6922659446118193E-2</v>
      </c>
      <c r="R381" s="2" t="str">
        <f>IF(Global_Household_Financial_Dyna[[#This Row],[Vs country_Average]]&lt;-0.2, "Underperformer", IF(Global_Household_Financial_Dyna[[#This Row],[Vs country_Average]]&gt;0.2, "Outperformer", "Normal"))</f>
        <v>Normal</v>
      </c>
      <c r="S3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343.03</v>
      </c>
      <c r="T3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343.03</v>
      </c>
      <c r="U3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343.03</v>
      </c>
      <c r="V3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343.03</v>
      </c>
    </row>
    <row r="382" spans="1:22" x14ac:dyDescent="0.3">
      <c r="A382">
        <v>381</v>
      </c>
      <c r="B382" t="s">
        <v>18</v>
      </c>
      <c r="C382" t="s">
        <v>19</v>
      </c>
      <c r="D382">
        <v>8</v>
      </c>
      <c r="E382">
        <v>3</v>
      </c>
      <c r="F382">
        <v>3281.65</v>
      </c>
      <c r="G382">
        <v>6597.97</v>
      </c>
      <c r="H382">
        <v>1451.55</v>
      </c>
      <c r="I382">
        <v>5177.9399999999996</v>
      </c>
      <c r="J382">
        <v>-31.52</v>
      </c>
      <c r="K382">
        <f>Global_Household_Financial_Dyna[[#This Row],[Total_Household_Income]]-Global_Household_Financial_Dyna[[#This Row],[Estimated_Taxes]]</f>
        <v>5146.42</v>
      </c>
      <c r="L382" s="1">
        <f>Global_Household_Financial_Dyna[[#This Row],[Monthly_Savings]]/Global_Household_Financial_Dyna[[#This Row],[Net Income]]</f>
        <v>-6.1246458703331638E-3</v>
      </c>
      <c r="M382" s="2">
        <f>Global_Household_Financial_Dyna[[#This Row],[Monthly_Expenses]]/Global_Household_Financial_Dyna[[#This Row],[Net Income]]</f>
        <v>1.006124645870333</v>
      </c>
      <c r="N382" t="str">
        <f>IF(Global_Household_Financial_Dyna[[#This Row],[Monthly_Savings]]&lt;0,"High Risk", IF(Global_Household_Financial_Dyna[[#This Row],[Savings Rate%]]&lt;0.1, "Medium", "Safe"))</f>
        <v>High Risk</v>
      </c>
      <c r="O382">
        <f>Global_Household_Financial_Dyna[[#This Row],[Total_Household_Income]]/Global_Household_Financial_Dyna[[#This Row],[Family_Size]]</f>
        <v>824.74625000000003</v>
      </c>
      <c r="P382" s="2">
        <f t="shared" si="10"/>
        <v>0.32336204947805613</v>
      </c>
      <c r="Q382" s="2">
        <f t="shared" si="11"/>
        <v>-0.32948669534838931</v>
      </c>
      <c r="R382" s="2" t="str">
        <f>IF(Global_Household_Financial_Dyna[[#This Row],[Vs country_Average]]&lt;-0.2, "Underperformer", IF(Global_Household_Financial_Dyna[[#This Row],[Vs country_Average]]&gt;0.2, "Outperformer", "Normal"))</f>
        <v>Underperformer</v>
      </c>
      <c r="S3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227.37699999999998</v>
      </c>
      <c r="T3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486.274</v>
      </c>
      <c r="U3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745.17099999999994</v>
      </c>
      <c r="V3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1004.068</v>
      </c>
    </row>
    <row r="383" spans="1:22" x14ac:dyDescent="0.3">
      <c r="A383">
        <v>382</v>
      </c>
      <c r="B383" t="s">
        <v>16</v>
      </c>
      <c r="C383" t="s">
        <v>17</v>
      </c>
      <c r="D383">
        <v>6</v>
      </c>
      <c r="E383">
        <v>3</v>
      </c>
      <c r="F383">
        <v>2015.88</v>
      </c>
      <c r="G383">
        <v>4229.93</v>
      </c>
      <c r="H383">
        <v>1480.48</v>
      </c>
      <c r="I383">
        <v>3576.57</v>
      </c>
      <c r="J383">
        <v>-827.11</v>
      </c>
      <c r="K383">
        <f>Global_Household_Financial_Dyna[[#This Row],[Total_Household_Income]]-Global_Household_Financial_Dyna[[#This Row],[Estimated_Taxes]]</f>
        <v>2749.4500000000003</v>
      </c>
      <c r="L383" s="1">
        <f>Global_Household_Financial_Dyna[[#This Row],[Monthly_Savings]]/Global_Household_Financial_Dyna[[#This Row],[Net Income]]</f>
        <v>-0.3008274382149157</v>
      </c>
      <c r="M383" s="2">
        <f>Global_Household_Financial_Dyna[[#This Row],[Monthly_Expenses]]/Global_Household_Financial_Dyna[[#This Row],[Net Income]]</f>
        <v>1.3008310753059702</v>
      </c>
      <c r="N383" t="str">
        <f>IF(Global_Household_Financial_Dyna[[#This Row],[Monthly_Savings]]&lt;0,"High Risk", IF(Global_Household_Financial_Dyna[[#This Row],[Savings Rate%]]&lt;0.1, "Medium", "Safe"))</f>
        <v>High Risk</v>
      </c>
      <c r="O383">
        <f>Global_Household_Financial_Dyna[[#This Row],[Total_Household_Income]]/Global_Household_Financial_Dyna[[#This Row],[Family_Size]]</f>
        <v>704.98833333333334</v>
      </c>
      <c r="P383" s="2">
        <f t="shared" si="10"/>
        <v>0.15879799892000862</v>
      </c>
      <c r="Q383" s="2">
        <f t="shared" si="11"/>
        <v>-0.45962543713492432</v>
      </c>
      <c r="R383" s="2" t="str">
        <f>IF(Global_Household_Financial_Dyna[[#This Row],[Vs country_Average]]&lt;-0.2, "Underperformer", IF(Global_Household_Financial_Dyna[[#This Row],[Vs country_Average]]&gt;0.2, "Outperformer", "Normal"))</f>
        <v>Underperformer</v>
      </c>
      <c r="S3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-648.28150000000005</v>
      </c>
      <c r="T3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-469.45300000000003</v>
      </c>
      <c r="U3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-290.62450000000001</v>
      </c>
      <c r="V3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-111.79600000000005</v>
      </c>
    </row>
    <row r="384" spans="1:22" x14ac:dyDescent="0.3">
      <c r="A384">
        <v>383</v>
      </c>
      <c r="B384" t="s">
        <v>16</v>
      </c>
      <c r="C384" t="s">
        <v>17</v>
      </c>
      <c r="D384">
        <v>8</v>
      </c>
      <c r="E384">
        <v>3</v>
      </c>
      <c r="F384">
        <v>6140.57</v>
      </c>
      <c r="G384">
        <v>12974.25</v>
      </c>
      <c r="H384">
        <v>5189.7</v>
      </c>
      <c r="I384">
        <v>5311.18</v>
      </c>
      <c r="J384">
        <v>2473.37</v>
      </c>
      <c r="K384">
        <f>Global_Household_Financial_Dyna[[#This Row],[Total_Household_Income]]-Global_Household_Financial_Dyna[[#This Row],[Estimated_Taxes]]</f>
        <v>7784.55</v>
      </c>
      <c r="L384" s="1">
        <f>Global_Household_Financial_Dyna[[#This Row],[Monthly_Savings]]/Global_Household_Financial_Dyna[[#This Row],[Net Income]]</f>
        <v>0.3177280639214855</v>
      </c>
      <c r="M384" s="2">
        <f>Global_Household_Financial_Dyna[[#This Row],[Monthly_Expenses]]/Global_Household_Financial_Dyna[[#This Row],[Net Income]]</f>
        <v>0.68227193607851455</v>
      </c>
      <c r="N384" t="str">
        <f>IF(Global_Household_Financial_Dyna[[#This Row],[Monthly_Savings]]&lt;0,"High Risk", IF(Global_Household_Financial_Dyna[[#This Row],[Savings Rate%]]&lt;0.1, "Medium", "Safe"))</f>
        <v>Safe</v>
      </c>
      <c r="O384">
        <f>Global_Household_Financial_Dyna[[#This Row],[Total_Household_Income]]/Global_Household_Financial_Dyna[[#This Row],[Family_Size]]</f>
        <v>1621.78125</v>
      </c>
      <c r="P384" s="2">
        <f t="shared" si="10"/>
        <v>0.15879799892000862</v>
      </c>
      <c r="Q384" s="2">
        <f t="shared" si="11"/>
        <v>0.15893006500147688</v>
      </c>
      <c r="R384" s="2" t="str">
        <f>IF(Global_Household_Financial_Dyna[[#This Row],[Vs country_Average]]&lt;-0.2, "Underperformer", IF(Global_Household_Financial_Dyna[[#This Row],[Vs country_Average]]&gt;0.2, "Outperformer", "Normal"))</f>
        <v>Normal</v>
      </c>
      <c r="S3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2473.37</v>
      </c>
      <c r="T3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2473.37</v>
      </c>
      <c r="U3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2473.37</v>
      </c>
      <c r="V3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2473.37</v>
      </c>
    </row>
    <row r="385" spans="1:22" x14ac:dyDescent="0.3">
      <c r="A385">
        <v>384</v>
      </c>
      <c r="B385" t="s">
        <v>12</v>
      </c>
      <c r="C385" t="s">
        <v>13</v>
      </c>
      <c r="D385">
        <v>3</v>
      </c>
      <c r="E385">
        <v>1</v>
      </c>
      <c r="F385">
        <v>5686.87</v>
      </c>
      <c r="G385">
        <v>5686.87</v>
      </c>
      <c r="H385">
        <v>1421.72</v>
      </c>
      <c r="I385">
        <v>3015.25</v>
      </c>
      <c r="J385">
        <v>1249.9000000000001</v>
      </c>
      <c r="K385">
        <f>Global_Household_Financial_Dyna[[#This Row],[Total_Household_Income]]-Global_Household_Financial_Dyna[[#This Row],[Estimated_Taxes]]</f>
        <v>4265.1499999999996</v>
      </c>
      <c r="L385" s="1">
        <f>Global_Household_Financial_Dyna[[#This Row],[Monthly_Savings]]/Global_Household_Financial_Dyna[[#This Row],[Net Income]]</f>
        <v>0.29304948243320872</v>
      </c>
      <c r="M385" s="2">
        <f>Global_Household_Financial_Dyna[[#This Row],[Monthly_Expenses]]/Global_Household_Financial_Dyna[[#This Row],[Net Income]]</f>
        <v>0.70695051756679139</v>
      </c>
      <c r="N385" t="str">
        <f>IF(Global_Household_Financial_Dyna[[#This Row],[Monthly_Savings]]&lt;0,"High Risk", IF(Global_Household_Financial_Dyna[[#This Row],[Savings Rate%]]&lt;0.1, "Medium", "Safe"))</f>
        <v>Safe</v>
      </c>
      <c r="O385">
        <f>Global_Household_Financial_Dyna[[#This Row],[Total_Household_Income]]/Global_Household_Financial_Dyna[[#This Row],[Family_Size]]</f>
        <v>1895.6233333333332</v>
      </c>
      <c r="P385" s="2">
        <f t="shared" si="10"/>
        <v>0.30718716818024266</v>
      </c>
      <c r="Q385" s="2">
        <f t="shared" si="11"/>
        <v>-1.4137685747033946E-2</v>
      </c>
      <c r="R385" s="2" t="str">
        <f>IF(Global_Household_Financial_Dyna[[#This Row],[Vs country_Average]]&lt;-0.2, "Underperformer", IF(Global_Household_Financial_Dyna[[#This Row],[Vs country_Average]]&gt;0.2, "Outperformer", "Normal"))</f>
        <v>Normal</v>
      </c>
      <c r="S3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1249.9000000000001</v>
      </c>
      <c r="T3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1249.9000000000001</v>
      </c>
      <c r="U3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1249.9000000000001</v>
      </c>
      <c r="V3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1249.9000000000001</v>
      </c>
    </row>
    <row r="386" spans="1:22" x14ac:dyDescent="0.3">
      <c r="A386">
        <v>385</v>
      </c>
      <c r="B386" t="s">
        <v>14</v>
      </c>
      <c r="C386" t="s">
        <v>15</v>
      </c>
      <c r="D386">
        <v>5</v>
      </c>
      <c r="E386">
        <v>3</v>
      </c>
      <c r="F386">
        <v>2656.5</v>
      </c>
      <c r="G386">
        <v>5349.27</v>
      </c>
      <c r="H386">
        <v>802.39</v>
      </c>
      <c r="I386">
        <v>1173.24</v>
      </c>
      <c r="J386">
        <v>3373.64</v>
      </c>
      <c r="K386">
        <f>Global_Household_Financial_Dyna[[#This Row],[Total_Household_Income]]-Global_Household_Financial_Dyna[[#This Row],[Estimated_Taxes]]</f>
        <v>4546.88</v>
      </c>
      <c r="L386" s="1">
        <f>Global_Household_Financial_Dyna[[#This Row],[Monthly_Savings]]/Global_Household_Financial_Dyna[[#This Row],[Net Income]]</f>
        <v>0.74196811879794489</v>
      </c>
      <c r="M386" s="2">
        <f>Global_Household_Financial_Dyna[[#This Row],[Monthly_Expenses]]/Global_Household_Financial_Dyna[[#This Row],[Net Income]]</f>
        <v>0.25803188120205506</v>
      </c>
      <c r="N386" t="str">
        <f>IF(Global_Household_Financial_Dyna[[#This Row],[Monthly_Savings]]&lt;0,"High Risk", IF(Global_Household_Financial_Dyna[[#This Row],[Savings Rate%]]&lt;0.1, "Medium", "Safe"))</f>
        <v>Safe</v>
      </c>
      <c r="O386">
        <f>Global_Household_Financial_Dyna[[#This Row],[Total_Household_Income]]/Global_Household_Financial_Dyna[[#This Row],[Family_Size]]</f>
        <v>1069.854</v>
      </c>
      <c r="P386" s="2">
        <f t="shared" ref="P386:P449" si="12">AVERAGEIF($B$2:$B$4986,$B386,$L$2:$L$4986)</f>
        <v>0.39788995363055785</v>
      </c>
      <c r="Q386" s="2">
        <f t="shared" ref="Q386:Q449" si="13">L386-P386</f>
        <v>0.34407816516738704</v>
      </c>
      <c r="R386" s="2" t="str">
        <f>IF(Global_Household_Financial_Dyna[[#This Row],[Vs country_Average]]&lt;-0.2, "Underperformer", IF(Global_Household_Financial_Dyna[[#This Row],[Vs country_Average]]&gt;0.2, "Outperformer", "Normal"))</f>
        <v>Outperformer</v>
      </c>
      <c r="S3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3373.64</v>
      </c>
      <c r="T3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3373.64</v>
      </c>
      <c r="U3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3373.64</v>
      </c>
      <c r="V3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3373.64</v>
      </c>
    </row>
    <row r="387" spans="1:22" x14ac:dyDescent="0.3">
      <c r="A387">
        <v>386</v>
      </c>
      <c r="B387" t="s">
        <v>14</v>
      </c>
      <c r="C387" t="s">
        <v>15</v>
      </c>
      <c r="D387">
        <v>1</v>
      </c>
      <c r="E387">
        <v>1</v>
      </c>
      <c r="F387">
        <v>1524.65</v>
      </c>
      <c r="G387">
        <v>1524.65</v>
      </c>
      <c r="H387">
        <v>228.7</v>
      </c>
      <c r="I387">
        <v>749.45</v>
      </c>
      <c r="J387">
        <v>546.51</v>
      </c>
      <c r="K387">
        <f>Global_Household_Financial_Dyna[[#This Row],[Total_Household_Income]]-Global_Household_Financial_Dyna[[#This Row],[Estimated_Taxes]]</f>
        <v>1295.95</v>
      </c>
      <c r="L387" s="1">
        <f>Global_Household_Financial_Dyna[[#This Row],[Monthly_Savings]]/Global_Household_Financial_Dyna[[#This Row],[Net Income]]</f>
        <v>0.4217060843396736</v>
      </c>
      <c r="M387" s="2">
        <f>Global_Household_Financial_Dyna[[#This Row],[Monthly_Expenses]]/Global_Household_Financial_Dyna[[#This Row],[Net Income]]</f>
        <v>0.5783016320074077</v>
      </c>
      <c r="N387" t="str">
        <f>IF(Global_Household_Financial_Dyna[[#This Row],[Monthly_Savings]]&lt;0,"High Risk", IF(Global_Household_Financial_Dyna[[#This Row],[Savings Rate%]]&lt;0.1, "Medium", "Safe"))</f>
        <v>Safe</v>
      </c>
      <c r="O387">
        <f>Global_Household_Financial_Dyna[[#This Row],[Total_Household_Income]]/Global_Household_Financial_Dyna[[#This Row],[Family_Size]]</f>
        <v>1524.65</v>
      </c>
      <c r="P387" s="2">
        <f t="shared" si="12"/>
        <v>0.39788995363055785</v>
      </c>
      <c r="Q387" s="2">
        <f t="shared" si="13"/>
        <v>2.3816130709115757E-2</v>
      </c>
      <c r="R387" s="2" t="str">
        <f>IF(Global_Household_Financial_Dyna[[#This Row],[Vs country_Average]]&lt;-0.2, "Underperformer", IF(Global_Household_Financial_Dyna[[#This Row],[Vs country_Average]]&gt;0.2, "Outperformer", "Normal"))</f>
        <v>Normal</v>
      </c>
      <c r="S3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546.51</v>
      </c>
      <c r="T3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546.51</v>
      </c>
      <c r="U3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546.51</v>
      </c>
      <c r="V3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546.51</v>
      </c>
    </row>
    <row r="388" spans="1:22" x14ac:dyDescent="0.3">
      <c r="A388">
        <v>387</v>
      </c>
      <c r="B388" t="s">
        <v>10</v>
      </c>
      <c r="C388" t="s">
        <v>22</v>
      </c>
      <c r="D388">
        <v>7</v>
      </c>
      <c r="E388">
        <v>3</v>
      </c>
      <c r="F388">
        <v>666.44</v>
      </c>
      <c r="G388">
        <v>1322.92</v>
      </c>
      <c r="H388">
        <v>132.29</v>
      </c>
      <c r="I388">
        <v>890.89</v>
      </c>
      <c r="J388">
        <v>299.74</v>
      </c>
      <c r="K388">
        <f>Global_Household_Financial_Dyna[[#This Row],[Total_Household_Income]]-Global_Household_Financial_Dyna[[#This Row],[Estimated_Taxes]]</f>
        <v>1190.6300000000001</v>
      </c>
      <c r="L388" s="1">
        <f>Global_Household_Financial_Dyna[[#This Row],[Monthly_Savings]]/Global_Household_Financial_Dyna[[#This Row],[Net Income]]</f>
        <v>0.25174907401963664</v>
      </c>
      <c r="M388" s="2">
        <f>Global_Household_Financial_Dyna[[#This Row],[Monthly_Expenses]]/Global_Household_Financial_Dyna[[#This Row],[Net Income]]</f>
        <v>0.74825092598036325</v>
      </c>
      <c r="N388" t="str">
        <f>IF(Global_Household_Financial_Dyna[[#This Row],[Monthly_Savings]]&lt;0,"High Risk", IF(Global_Household_Financial_Dyna[[#This Row],[Savings Rate%]]&lt;0.1, "Medium", "Safe"))</f>
        <v>Safe</v>
      </c>
      <c r="O388">
        <f>Global_Household_Financial_Dyna[[#This Row],[Total_Household_Income]]/Global_Household_Financial_Dyna[[#This Row],[Family_Size]]</f>
        <v>188.98857142857145</v>
      </c>
      <c r="P388" s="2">
        <f t="shared" si="12"/>
        <v>0.42077341556833553</v>
      </c>
      <c r="Q388" s="2">
        <f t="shared" si="13"/>
        <v>-0.16902434154869889</v>
      </c>
      <c r="R388" s="2" t="str">
        <f>IF(Global_Household_Financial_Dyna[[#This Row],[Vs country_Average]]&lt;-0.2, "Underperformer", IF(Global_Household_Financial_Dyna[[#This Row],[Vs country_Average]]&gt;0.2, "Outperformer", "Normal"))</f>
        <v>Normal</v>
      </c>
      <c r="S3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299.74</v>
      </c>
      <c r="T3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299.74</v>
      </c>
      <c r="U3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299.74</v>
      </c>
      <c r="V3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299.74</v>
      </c>
    </row>
    <row r="389" spans="1:22" x14ac:dyDescent="0.3">
      <c r="A389">
        <v>388</v>
      </c>
      <c r="B389" t="s">
        <v>18</v>
      </c>
      <c r="C389" t="s">
        <v>19</v>
      </c>
      <c r="D389">
        <v>6</v>
      </c>
      <c r="E389">
        <v>3</v>
      </c>
      <c r="F389">
        <v>3613.92</v>
      </c>
      <c r="G389">
        <v>8150.71</v>
      </c>
      <c r="H389">
        <v>2200.69</v>
      </c>
      <c r="I389">
        <v>3583.28</v>
      </c>
      <c r="J389">
        <v>2366.7399999999998</v>
      </c>
      <c r="K389">
        <f>Global_Household_Financial_Dyna[[#This Row],[Total_Household_Income]]-Global_Household_Financial_Dyna[[#This Row],[Estimated_Taxes]]</f>
        <v>5950.02</v>
      </c>
      <c r="L389" s="1">
        <f>Global_Household_Financial_Dyna[[#This Row],[Monthly_Savings]]/Global_Household_Financial_Dyna[[#This Row],[Net Income]]</f>
        <v>0.39777009152910403</v>
      </c>
      <c r="M389" s="2">
        <f>Global_Household_Financial_Dyna[[#This Row],[Monthly_Expenses]]/Global_Household_Financial_Dyna[[#This Row],[Net Income]]</f>
        <v>0.60222990847089586</v>
      </c>
      <c r="N389" t="str">
        <f>IF(Global_Household_Financial_Dyna[[#This Row],[Monthly_Savings]]&lt;0,"High Risk", IF(Global_Household_Financial_Dyna[[#This Row],[Savings Rate%]]&lt;0.1, "Medium", "Safe"))</f>
        <v>Safe</v>
      </c>
      <c r="O389">
        <f>Global_Household_Financial_Dyna[[#This Row],[Total_Household_Income]]/Global_Household_Financial_Dyna[[#This Row],[Family_Size]]</f>
        <v>1358.4516666666666</v>
      </c>
      <c r="P389" s="2">
        <f t="shared" si="12"/>
        <v>0.32336204947805613</v>
      </c>
      <c r="Q389" s="2">
        <f t="shared" si="13"/>
        <v>7.4408042051047896E-2</v>
      </c>
      <c r="R389" s="2" t="str">
        <f>IF(Global_Household_Financial_Dyna[[#This Row],[Vs country_Average]]&lt;-0.2, "Underperformer", IF(Global_Household_Financial_Dyna[[#This Row],[Vs country_Average]]&gt;0.2, "Outperformer", "Normal"))</f>
        <v>Normal</v>
      </c>
      <c r="S3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2366.7399999999998</v>
      </c>
      <c r="T3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2366.7399999999998</v>
      </c>
      <c r="U3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2366.7399999999998</v>
      </c>
      <c r="V3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2366.7399999999998</v>
      </c>
    </row>
    <row r="390" spans="1:22" x14ac:dyDescent="0.3">
      <c r="A390">
        <v>389</v>
      </c>
      <c r="B390" t="s">
        <v>14</v>
      </c>
      <c r="C390" t="s">
        <v>15</v>
      </c>
      <c r="D390">
        <v>3</v>
      </c>
      <c r="E390">
        <v>1</v>
      </c>
      <c r="F390">
        <v>1493.59</v>
      </c>
      <c r="G390">
        <v>1493.59</v>
      </c>
      <c r="H390">
        <v>224.04</v>
      </c>
      <c r="I390">
        <v>1033.04</v>
      </c>
      <c r="J390">
        <v>236.51</v>
      </c>
      <c r="K390">
        <f>Global_Household_Financial_Dyna[[#This Row],[Total_Household_Income]]-Global_Household_Financial_Dyna[[#This Row],[Estimated_Taxes]]</f>
        <v>1269.55</v>
      </c>
      <c r="L390" s="1">
        <f>Global_Household_Financial_Dyna[[#This Row],[Monthly_Savings]]/Global_Household_Financial_Dyna[[#This Row],[Net Income]]</f>
        <v>0.18629435626796897</v>
      </c>
      <c r="M390" s="2">
        <f>Global_Household_Financial_Dyna[[#This Row],[Monthly_Expenses]]/Global_Household_Financial_Dyna[[#This Row],[Net Income]]</f>
        <v>0.81370564373203103</v>
      </c>
      <c r="N390" t="str">
        <f>IF(Global_Household_Financial_Dyna[[#This Row],[Monthly_Savings]]&lt;0,"High Risk", IF(Global_Household_Financial_Dyna[[#This Row],[Savings Rate%]]&lt;0.1, "Medium", "Safe"))</f>
        <v>Safe</v>
      </c>
      <c r="O390">
        <f>Global_Household_Financial_Dyna[[#This Row],[Total_Household_Income]]/Global_Household_Financial_Dyna[[#This Row],[Family_Size]]</f>
        <v>497.86333333333329</v>
      </c>
      <c r="P390" s="2">
        <f t="shared" si="12"/>
        <v>0.39788995363055785</v>
      </c>
      <c r="Q390" s="2">
        <f t="shared" si="13"/>
        <v>-0.21159559736258887</v>
      </c>
      <c r="R390" s="2" t="str">
        <f>IF(Global_Household_Financial_Dyna[[#This Row],[Vs country_Average]]&lt;-0.2, "Underperformer", IF(Global_Household_Financial_Dyna[[#This Row],[Vs country_Average]]&gt;0.2, "Outperformer", "Normal"))</f>
        <v>Underperformer</v>
      </c>
      <c r="S3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236.51</v>
      </c>
      <c r="T3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236.51</v>
      </c>
      <c r="U3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236.51</v>
      </c>
      <c r="V3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236.51</v>
      </c>
    </row>
    <row r="391" spans="1:22" x14ac:dyDescent="0.3">
      <c r="A391">
        <v>390</v>
      </c>
      <c r="B391" t="s">
        <v>14</v>
      </c>
      <c r="C391" t="s">
        <v>15</v>
      </c>
      <c r="D391">
        <v>1</v>
      </c>
      <c r="E391">
        <v>1</v>
      </c>
      <c r="F391">
        <v>1716.08</v>
      </c>
      <c r="G391">
        <v>1716.08</v>
      </c>
      <c r="H391">
        <v>257.41000000000003</v>
      </c>
      <c r="I391">
        <v>583.02</v>
      </c>
      <c r="J391">
        <v>875.64</v>
      </c>
      <c r="K391">
        <f>Global_Household_Financial_Dyna[[#This Row],[Total_Household_Income]]-Global_Household_Financial_Dyna[[#This Row],[Estimated_Taxes]]</f>
        <v>1458.6699999999998</v>
      </c>
      <c r="L391" s="1">
        <f>Global_Household_Financial_Dyna[[#This Row],[Monthly_Savings]]/Global_Household_Financial_Dyna[[#This Row],[Net Income]]</f>
        <v>0.60030027353685211</v>
      </c>
      <c r="M391" s="2">
        <f>Global_Household_Financial_Dyna[[#This Row],[Monthly_Expenses]]/Global_Household_Financial_Dyna[[#This Row],[Net Income]]</f>
        <v>0.39969287090294586</v>
      </c>
      <c r="N391" t="str">
        <f>IF(Global_Household_Financial_Dyna[[#This Row],[Monthly_Savings]]&lt;0,"High Risk", IF(Global_Household_Financial_Dyna[[#This Row],[Savings Rate%]]&lt;0.1, "Medium", "Safe"))</f>
        <v>Safe</v>
      </c>
      <c r="O391">
        <f>Global_Household_Financial_Dyna[[#This Row],[Total_Household_Income]]/Global_Household_Financial_Dyna[[#This Row],[Family_Size]]</f>
        <v>1716.08</v>
      </c>
      <c r="P391" s="2">
        <f t="shared" si="12"/>
        <v>0.39788995363055785</v>
      </c>
      <c r="Q391" s="2">
        <f t="shared" si="13"/>
        <v>0.20241031990629427</v>
      </c>
      <c r="R391" s="2" t="str">
        <f>IF(Global_Household_Financial_Dyna[[#This Row],[Vs country_Average]]&lt;-0.2, "Underperformer", IF(Global_Household_Financial_Dyna[[#This Row],[Vs country_Average]]&gt;0.2, "Outperformer", "Normal"))</f>
        <v>Outperformer</v>
      </c>
      <c r="S3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875.64</v>
      </c>
      <c r="T3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875.64</v>
      </c>
      <c r="U3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875.64</v>
      </c>
      <c r="V3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875.64</v>
      </c>
    </row>
    <row r="392" spans="1:22" x14ac:dyDescent="0.3">
      <c r="A392">
        <v>391</v>
      </c>
      <c r="B392" t="s">
        <v>12</v>
      </c>
      <c r="C392" t="s">
        <v>13</v>
      </c>
      <c r="D392">
        <v>3</v>
      </c>
      <c r="E392">
        <v>2</v>
      </c>
      <c r="F392">
        <v>2675.44</v>
      </c>
      <c r="G392">
        <v>4485.6099999999997</v>
      </c>
      <c r="H392">
        <v>1121.4000000000001</v>
      </c>
      <c r="I392">
        <v>3009.52</v>
      </c>
      <c r="J392">
        <v>354.69</v>
      </c>
      <c r="K392">
        <f>Global_Household_Financial_Dyna[[#This Row],[Total_Household_Income]]-Global_Household_Financial_Dyna[[#This Row],[Estimated_Taxes]]</f>
        <v>3364.2099999999996</v>
      </c>
      <c r="L392" s="1">
        <f>Global_Household_Financial_Dyna[[#This Row],[Monthly_Savings]]/Global_Household_Financial_Dyna[[#This Row],[Net Income]]</f>
        <v>0.10543039822127633</v>
      </c>
      <c r="M392" s="2">
        <f>Global_Household_Financial_Dyna[[#This Row],[Monthly_Expenses]]/Global_Household_Financial_Dyna[[#This Row],[Net Income]]</f>
        <v>0.8945696017787238</v>
      </c>
      <c r="N392" t="str">
        <f>IF(Global_Household_Financial_Dyna[[#This Row],[Monthly_Savings]]&lt;0,"High Risk", IF(Global_Household_Financial_Dyna[[#This Row],[Savings Rate%]]&lt;0.1, "Medium", "Safe"))</f>
        <v>Safe</v>
      </c>
      <c r="O392">
        <f>Global_Household_Financial_Dyna[[#This Row],[Total_Household_Income]]/Global_Household_Financial_Dyna[[#This Row],[Family_Size]]</f>
        <v>1495.2033333333331</v>
      </c>
      <c r="P392" s="2">
        <f t="shared" si="12"/>
        <v>0.30718716818024266</v>
      </c>
      <c r="Q392" s="2">
        <f t="shared" si="13"/>
        <v>-0.20175676995896635</v>
      </c>
      <c r="R392" s="2" t="str">
        <f>IF(Global_Household_Financial_Dyna[[#This Row],[Vs country_Average]]&lt;-0.2, "Underperformer", IF(Global_Household_Financial_Dyna[[#This Row],[Vs country_Average]]&gt;0.2, "Outperformer", "Normal"))</f>
        <v>Underperformer</v>
      </c>
      <c r="S3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354.69</v>
      </c>
      <c r="T3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354.69</v>
      </c>
      <c r="U3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354.69</v>
      </c>
      <c r="V3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354.69</v>
      </c>
    </row>
    <row r="393" spans="1:22" x14ac:dyDescent="0.3">
      <c r="A393">
        <v>392</v>
      </c>
      <c r="B393" t="s">
        <v>10</v>
      </c>
      <c r="C393" t="s">
        <v>11</v>
      </c>
      <c r="D393">
        <v>6</v>
      </c>
      <c r="E393">
        <v>1</v>
      </c>
      <c r="F393">
        <v>646.47</v>
      </c>
      <c r="G393">
        <v>646.47</v>
      </c>
      <c r="H393">
        <v>64.650000000000006</v>
      </c>
      <c r="I393">
        <v>613.5</v>
      </c>
      <c r="J393">
        <v>-31.68</v>
      </c>
      <c r="K393">
        <f>Global_Household_Financial_Dyna[[#This Row],[Total_Household_Income]]-Global_Household_Financial_Dyna[[#This Row],[Estimated_Taxes]]</f>
        <v>581.82000000000005</v>
      </c>
      <c r="L393" s="1">
        <f>Global_Household_Financial_Dyna[[#This Row],[Monthly_Savings]]/Global_Household_Financial_Dyna[[#This Row],[Net Income]]</f>
        <v>-5.4449829844281733E-2</v>
      </c>
      <c r="M393" s="2">
        <f>Global_Household_Financial_Dyna[[#This Row],[Monthly_Expenses]]/Global_Household_Financial_Dyna[[#This Row],[Net Income]]</f>
        <v>1.0544498298442817</v>
      </c>
      <c r="N393" t="str">
        <f>IF(Global_Household_Financial_Dyna[[#This Row],[Monthly_Savings]]&lt;0,"High Risk", IF(Global_Household_Financial_Dyna[[#This Row],[Savings Rate%]]&lt;0.1, "Medium", "Safe"))</f>
        <v>High Risk</v>
      </c>
      <c r="O393">
        <f>Global_Household_Financial_Dyna[[#This Row],[Total_Household_Income]]/Global_Household_Financial_Dyna[[#This Row],[Family_Size]]</f>
        <v>107.745</v>
      </c>
      <c r="P393" s="2">
        <f t="shared" si="12"/>
        <v>0.42077341556833553</v>
      </c>
      <c r="Q393" s="2">
        <f t="shared" si="13"/>
        <v>-0.47522324541261729</v>
      </c>
      <c r="R393" s="2" t="str">
        <f>IF(Global_Household_Financial_Dyna[[#This Row],[Vs country_Average]]&lt;-0.2, "Underperformer", IF(Global_Household_Financial_Dyna[[#This Row],[Vs country_Average]]&gt;0.2, "Outperformer", "Normal"))</f>
        <v>Underperformer</v>
      </c>
      <c r="S3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-1.004999999999999</v>
      </c>
      <c r="T3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29.67</v>
      </c>
      <c r="U3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60.345000000000006</v>
      </c>
      <c r="V3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91.02000000000001</v>
      </c>
    </row>
    <row r="394" spans="1:22" x14ac:dyDescent="0.3">
      <c r="A394">
        <v>393</v>
      </c>
      <c r="B394" t="s">
        <v>10</v>
      </c>
      <c r="C394" t="s">
        <v>11</v>
      </c>
      <c r="D394">
        <v>1</v>
      </c>
      <c r="E394">
        <v>1</v>
      </c>
      <c r="F394">
        <v>925.56</v>
      </c>
      <c r="G394">
        <v>925.56</v>
      </c>
      <c r="H394">
        <v>92.56</v>
      </c>
      <c r="I394">
        <v>375.4</v>
      </c>
      <c r="J394">
        <v>457.6</v>
      </c>
      <c r="K394">
        <f>Global_Household_Financial_Dyna[[#This Row],[Total_Household_Income]]-Global_Household_Financial_Dyna[[#This Row],[Estimated_Taxes]]</f>
        <v>833</v>
      </c>
      <c r="L394" s="1">
        <f>Global_Household_Financial_Dyna[[#This Row],[Monthly_Savings]]/Global_Household_Financial_Dyna[[#This Row],[Net Income]]</f>
        <v>0.54933973589435781</v>
      </c>
      <c r="M394" s="2">
        <f>Global_Household_Financial_Dyna[[#This Row],[Monthly_Expenses]]/Global_Household_Financial_Dyna[[#This Row],[Net Income]]</f>
        <v>0.45066026410564225</v>
      </c>
      <c r="N394" t="str">
        <f>IF(Global_Household_Financial_Dyna[[#This Row],[Monthly_Savings]]&lt;0,"High Risk", IF(Global_Household_Financial_Dyna[[#This Row],[Savings Rate%]]&lt;0.1, "Medium", "Safe"))</f>
        <v>Safe</v>
      </c>
      <c r="O394">
        <f>Global_Household_Financial_Dyna[[#This Row],[Total_Household_Income]]/Global_Household_Financial_Dyna[[#This Row],[Family_Size]]</f>
        <v>925.56</v>
      </c>
      <c r="P394" s="2">
        <f t="shared" si="12"/>
        <v>0.42077341556833553</v>
      </c>
      <c r="Q394" s="2">
        <f t="shared" si="13"/>
        <v>0.12856632032602228</v>
      </c>
      <c r="R394" s="2" t="str">
        <f>IF(Global_Household_Financial_Dyna[[#This Row],[Vs country_Average]]&lt;-0.2, "Underperformer", IF(Global_Household_Financial_Dyna[[#This Row],[Vs country_Average]]&gt;0.2, "Outperformer", "Normal"))</f>
        <v>Normal</v>
      </c>
      <c r="S3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457.6</v>
      </c>
      <c r="T3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457.6</v>
      </c>
      <c r="U3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457.6</v>
      </c>
      <c r="V3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457.6</v>
      </c>
    </row>
    <row r="395" spans="1:22" x14ac:dyDescent="0.3">
      <c r="A395">
        <v>394</v>
      </c>
      <c r="B395" t="s">
        <v>14</v>
      </c>
      <c r="C395" t="s">
        <v>15</v>
      </c>
      <c r="D395">
        <v>6</v>
      </c>
      <c r="E395">
        <v>3</v>
      </c>
      <c r="F395">
        <v>437.22</v>
      </c>
      <c r="G395">
        <v>1060.47</v>
      </c>
      <c r="H395">
        <v>159.07</v>
      </c>
      <c r="I395">
        <v>1006.39</v>
      </c>
      <c r="J395">
        <v>-104.99</v>
      </c>
      <c r="K395">
        <f>Global_Household_Financial_Dyna[[#This Row],[Total_Household_Income]]-Global_Household_Financial_Dyna[[#This Row],[Estimated_Taxes]]</f>
        <v>901.40000000000009</v>
      </c>
      <c r="L395" s="1">
        <f>Global_Household_Financial_Dyna[[#This Row],[Monthly_Savings]]/Global_Household_Financial_Dyna[[#This Row],[Net Income]]</f>
        <v>-0.11647437319724871</v>
      </c>
      <c r="M395" s="2">
        <f>Global_Household_Financial_Dyna[[#This Row],[Monthly_Expenses]]/Global_Household_Financial_Dyna[[#This Row],[Net Income]]</f>
        <v>1.1164743731972486</v>
      </c>
      <c r="N395" t="str">
        <f>IF(Global_Household_Financial_Dyna[[#This Row],[Monthly_Savings]]&lt;0,"High Risk", IF(Global_Household_Financial_Dyna[[#This Row],[Savings Rate%]]&lt;0.1, "Medium", "Safe"))</f>
        <v>High Risk</v>
      </c>
      <c r="O395">
        <f>Global_Household_Financial_Dyna[[#This Row],[Total_Household_Income]]/Global_Household_Financial_Dyna[[#This Row],[Family_Size]]</f>
        <v>176.745</v>
      </c>
      <c r="P395" s="2">
        <f t="shared" si="12"/>
        <v>0.39788995363055785</v>
      </c>
      <c r="Q395" s="2">
        <f t="shared" si="13"/>
        <v>-0.51436432682780653</v>
      </c>
      <c r="R395" s="2" t="str">
        <f>IF(Global_Household_Financial_Dyna[[#This Row],[Vs country_Average]]&lt;-0.2, "Underperformer", IF(Global_Household_Financial_Dyna[[#This Row],[Vs country_Average]]&gt;0.2, "Outperformer", "Normal"))</f>
        <v>Underperformer</v>
      </c>
      <c r="S3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-54.67049999999999</v>
      </c>
      <c r="T3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-4.3509999999999849</v>
      </c>
      <c r="U3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45.968499999999992</v>
      </c>
      <c r="V3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96.288000000000025</v>
      </c>
    </row>
    <row r="396" spans="1:22" x14ac:dyDescent="0.3">
      <c r="A396">
        <v>395</v>
      </c>
      <c r="B396" t="s">
        <v>10</v>
      </c>
      <c r="C396" t="s">
        <v>22</v>
      </c>
      <c r="D396">
        <v>3</v>
      </c>
      <c r="E396">
        <v>2</v>
      </c>
      <c r="F396">
        <v>851.17</v>
      </c>
      <c r="G396">
        <v>1289.74</v>
      </c>
      <c r="H396">
        <v>128.97</v>
      </c>
      <c r="I396">
        <v>526.34</v>
      </c>
      <c r="J396">
        <v>634.42999999999995</v>
      </c>
      <c r="K396">
        <f>Global_Household_Financial_Dyna[[#This Row],[Total_Household_Income]]-Global_Household_Financial_Dyna[[#This Row],[Estimated_Taxes]]</f>
        <v>1160.77</v>
      </c>
      <c r="L396" s="1">
        <f>Global_Household_Financial_Dyna[[#This Row],[Monthly_Savings]]/Global_Household_Financial_Dyna[[#This Row],[Net Income]]</f>
        <v>0.54655961129250408</v>
      </c>
      <c r="M396" s="2">
        <f>Global_Household_Financial_Dyna[[#This Row],[Monthly_Expenses]]/Global_Household_Financial_Dyna[[#This Row],[Net Income]]</f>
        <v>0.45344038870749592</v>
      </c>
      <c r="N396" t="str">
        <f>IF(Global_Household_Financial_Dyna[[#This Row],[Monthly_Savings]]&lt;0,"High Risk", IF(Global_Household_Financial_Dyna[[#This Row],[Savings Rate%]]&lt;0.1, "Medium", "Safe"))</f>
        <v>Safe</v>
      </c>
      <c r="O396">
        <f>Global_Household_Financial_Dyna[[#This Row],[Total_Household_Income]]/Global_Household_Financial_Dyna[[#This Row],[Family_Size]]</f>
        <v>429.91333333333336</v>
      </c>
      <c r="P396" s="2">
        <f t="shared" si="12"/>
        <v>0.42077341556833553</v>
      </c>
      <c r="Q396" s="2">
        <f t="shared" si="13"/>
        <v>0.12578619572416855</v>
      </c>
      <c r="R396" s="2" t="str">
        <f>IF(Global_Household_Financial_Dyna[[#This Row],[Vs country_Average]]&lt;-0.2, "Underperformer", IF(Global_Household_Financial_Dyna[[#This Row],[Vs country_Average]]&gt;0.2, "Outperformer", "Normal"))</f>
        <v>Normal</v>
      </c>
      <c r="S3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634.42999999999995</v>
      </c>
      <c r="T3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634.42999999999995</v>
      </c>
      <c r="U3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634.42999999999995</v>
      </c>
      <c r="V3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634.42999999999995</v>
      </c>
    </row>
    <row r="397" spans="1:22" x14ac:dyDescent="0.3">
      <c r="A397">
        <v>396</v>
      </c>
      <c r="B397" t="s">
        <v>12</v>
      </c>
      <c r="C397" t="s">
        <v>13</v>
      </c>
      <c r="D397">
        <v>4</v>
      </c>
      <c r="E397">
        <v>3</v>
      </c>
      <c r="F397">
        <v>3234.54</v>
      </c>
      <c r="G397">
        <v>7671.91</v>
      </c>
      <c r="H397">
        <v>1917.98</v>
      </c>
      <c r="I397">
        <v>3818.31</v>
      </c>
      <c r="J397">
        <v>1935.63</v>
      </c>
      <c r="K397">
        <f>Global_Household_Financial_Dyna[[#This Row],[Total_Household_Income]]-Global_Household_Financial_Dyna[[#This Row],[Estimated_Taxes]]</f>
        <v>5753.93</v>
      </c>
      <c r="L397" s="1">
        <f>Global_Household_Financial_Dyna[[#This Row],[Monthly_Savings]]/Global_Household_Financial_Dyna[[#This Row],[Net Income]]</f>
        <v>0.33640138131676961</v>
      </c>
      <c r="M397" s="2">
        <f>Global_Household_Financial_Dyna[[#This Row],[Monthly_Expenses]]/Global_Household_Financial_Dyna[[#This Row],[Net Income]]</f>
        <v>0.66360035662581918</v>
      </c>
      <c r="N397" t="str">
        <f>IF(Global_Household_Financial_Dyna[[#This Row],[Monthly_Savings]]&lt;0,"High Risk", IF(Global_Household_Financial_Dyna[[#This Row],[Savings Rate%]]&lt;0.1, "Medium", "Safe"))</f>
        <v>Safe</v>
      </c>
      <c r="O397">
        <f>Global_Household_Financial_Dyna[[#This Row],[Total_Household_Income]]/Global_Household_Financial_Dyna[[#This Row],[Family_Size]]</f>
        <v>1917.9775</v>
      </c>
      <c r="P397" s="2">
        <f t="shared" si="12"/>
        <v>0.30718716818024266</v>
      </c>
      <c r="Q397" s="2">
        <f t="shared" si="13"/>
        <v>2.9214213136526945E-2</v>
      </c>
      <c r="R397" s="2" t="str">
        <f>IF(Global_Household_Financial_Dyna[[#This Row],[Vs country_Average]]&lt;-0.2, "Underperformer", IF(Global_Household_Financial_Dyna[[#This Row],[Vs country_Average]]&gt;0.2, "Outperformer", "Normal"))</f>
        <v>Normal</v>
      </c>
      <c r="S3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1935.63</v>
      </c>
      <c r="T3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1935.63</v>
      </c>
      <c r="U3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1935.63</v>
      </c>
      <c r="V3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1935.63</v>
      </c>
    </row>
    <row r="398" spans="1:22" x14ac:dyDescent="0.3">
      <c r="A398">
        <v>397</v>
      </c>
      <c r="B398" t="s">
        <v>12</v>
      </c>
      <c r="C398" t="s">
        <v>13</v>
      </c>
      <c r="D398">
        <v>7</v>
      </c>
      <c r="E398">
        <v>3</v>
      </c>
      <c r="F398">
        <v>4502.66</v>
      </c>
      <c r="G398">
        <v>8424.09</v>
      </c>
      <c r="H398">
        <v>2527.23</v>
      </c>
      <c r="I398">
        <v>3543.84</v>
      </c>
      <c r="J398">
        <v>2353.02</v>
      </c>
      <c r="K398">
        <f>Global_Household_Financial_Dyna[[#This Row],[Total_Household_Income]]-Global_Household_Financial_Dyna[[#This Row],[Estimated_Taxes]]</f>
        <v>5896.8600000000006</v>
      </c>
      <c r="L398" s="1">
        <f>Global_Household_Financial_Dyna[[#This Row],[Monthly_Savings]]/Global_Household_Financial_Dyna[[#This Row],[Net Income]]</f>
        <v>0.39902931390604485</v>
      </c>
      <c r="M398" s="2">
        <f>Global_Household_Financial_Dyna[[#This Row],[Monthly_Expenses]]/Global_Household_Financial_Dyna[[#This Row],[Net Income]]</f>
        <v>0.6009706860939551</v>
      </c>
      <c r="N398" t="str">
        <f>IF(Global_Household_Financial_Dyna[[#This Row],[Monthly_Savings]]&lt;0,"High Risk", IF(Global_Household_Financial_Dyna[[#This Row],[Savings Rate%]]&lt;0.1, "Medium", "Safe"))</f>
        <v>Safe</v>
      </c>
      <c r="O398">
        <f>Global_Household_Financial_Dyna[[#This Row],[Total_Household_Income]]/Global_Household_Financial_Dyna[[#This Row],[Family_Size]]</f>
        <v>1203.4414285714286</v>
      </c>
      <c r="P398" s="2">
        <f t="shared" si="12"/>
        <v>0.30718716818024266</v>
      </c>
      <c r="Q398" s="2">
        <f t="shared" si="13"/>
        <v>9.1842145725802182E-2</v>
      </c>
      <c r="R398" s="2" t="str">
        <f>IF(Global_Household_Financial_Dyna[[#This Row],[Vs country_Average]]&lt;-0.2, "Underperformer", IF(Global_Household_Financial_Dyna[[#This Row],[Vs country_Average]]&gt;0.2, "Outperformer", "Normal"))</f>
        <v>Normal</v>
      </c>
      <c r="S3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2353.02</v>
      </c>
      <c r="T3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2353.02</v>
      </c>
      <c r="U3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2353.02</v>
      </c>
      <c r="V3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2353.02</v>
      </c>
    </row>
    <row r="399" spans="1:22" x14ac:dyDescent="0.3">
      <c r="A399">
        <v>398</v>
      </c>
      <c r="B399" t="s">
        <v>10</v>
      </c>
      <c r="C399" t="s">
        <v>22</v>
      </c>
      <c r="D399">
        <v>2</v>
      </c>
      <c r="E399">
        <v>2</v>
      </c>
      <c r="F399">
        <v>329.1</v>
      </c>
      <c r="G399">
        <v>520.92999999999995</v>
      </c>
      <c r="H399">
        <v>52.09</v>
      </c>
      <c r="I399">
        <v>447.13</v>
      </c>
      <c r="J399">
        <v>21.7</v>
      </c>
      <c r="K399">
        <f>Global_Household_Financial_Dyna[[#This Row],[Total_Household_Income]]-Global_Household_Financial_Dyna[[#This Row],[Estimated_Taxes]]</f>
        <v>468.83999999999992</v>
      </c>
      <c r="L399" s="1">
        <f>Global_Household_Financial_Dyna[[#This Row],[Monthly_Savings]]/Global_Household_Financial_Dyna[[#This Row],[Net Income]]</f>
        <v>4.6284446719563187E-2</v>
      </c>
      <c r="M399" s="2">
        <f>Global_Household_Financial_Dyna[[#This Row],[Monthly_Expenses]]/Global_Household_Financial_Dyna[[#This Row],[Net Income]]</f>
        <v>0.95369422404231741</v>
      </c>
      <c r="N399" t="str">
        <f>IF(Global_Household_Financial_Dyna[[#This Row],[Monthly_Savings]]&lt;0,"High Risk", IF(Global_Household_Financial_Dyna[[#This Row],[Savings Rate%]]&lt;0.1, "Medium", "Safe"))</f>
        <v>Medium</v>
      </c>
      <c r="O399">
        <f>Global_Household_Financial_Dyna[[#This Row],[Total_Household_Income]]/Global_Household_Financial_Dyna[[#This Row],[Family_Size]]</f>
        <v>260.46499999999997</v>
      </c>
      <c r="P399" s="2">
        <f t="shared" si="12"/>
        <v>0.42077341556833553</v>
      </c>
      <c r="Q399" s="2">
        <f t="shared" si="13"/>
        <v>-0.37448896884877236</v>
      </c>
      <c r="R399" s="2" t="str">
        <f>IF(Global_Household_Financial_Dyna[[#This Row],[Vs country_Average]]&lt;-0.2, "Underperformer", IF(Global_Household_Financial_Dyna[[#This Row],[Vs country_Average]]&gt;0.2, "Outperformer", "Normal"))</f>
        <v>Underperformer</v>
      </c>
      <c r="S3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v>
      </c>
      <c r="T3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v>
      </c>
      <c r="U3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v>
      </c>
      <c r="V3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v>
      </c>
    </row>
    <row r="400" spans="1:22" x14ac:dyDescent="0.3">
      <c r="A400">
        <v>399</v>
      </c>
      <c r="B400" t="s">
        <v>14</v>
      </c>
      <c r="C400" t="s">
        <v>15</v>
      </c>
      <c r="D400">
        <v>7</v>
      </c>
      <c r="E400">
        <v>3</v>
      </c>
      <c r="F400">
        <v>1084.0999999999999</v>
      </c>
      <c r="G400">
        <v>2128.36</v>
      </c>
      <c r="H400">
        <v>319.25</v>
      </c>
      <c r="I400">
        <v>1342.65</v>
      </c>
      <c r="J400">
        <v>466.46</v>
      </c>
      <c r="K400">
        <f>Global_Household_Financial_Dyna[[#This Row],[Total_Household_Income]]-Global_Household_Financial_Dyna[[#This Row],[Estimated_Taxes]]</f>
        <v>1809.1100000000001</v>
      </c>
      <c r="L400" s="1">
        <f>Global_Household_Financial_Dyna[[#This Row],[Monthly_Savings]]/Global_Household_Financial_Dyna[[#This Row],[Net Income]]</f>
        <v>0.25783949013603369</v>
      </c>
      <c r="M400" s="2">
        <f>Global_Household_Financial_Dyna[[#This Row],[Monthly_Expenses]]/Global_Household_Financial_Dyna[[#This Row],[Net Income]]</f>
        <v>0.74216050986396631</v>
      </c>
      <c r="N400" t="str">
        <f>IF(Global_Household_Financial_Dyna[[#This Row],[Monthly_Savings]]&lt;0,"High Risk", IF(Global_Household_Financial_Dyna[[#This Row],[Savings Rate%]]&lt;0.1, "Medium", "Safe"))</f>
        <v>Safe</v>
      </c>
      <c r="O400">
        <f>Global_Household_Financial_Dyna[[#This Row],[Total_Household_Income]]/Global_Household_Financial_Dyna[[#This Row],[Family_Size]]</f>
        <v>304.05142857142857</v>
      </c>
      <c r="P400" s="2">
        <f t="shared" si="12"/>
        <v>0.39788995363055785</v>
      </c>
      <c r="Q400" s="2">
        <f t="shared" si="13"/>
        <v>-0.14005046349452416</v>
      </c>
      <c r="R400" s="2" t="str">
        <f>IF(Global_Household_Financial_Dyna[[#This Row],[Vs country_Average]]&lt;-0.2, "Underperformer", IF(Global_Household_Financial_Dyna[[#This Row],[Vs country_Average]]&gt;0.2, "Outperformer", "Normal"))</f>
        <v>Normal</v>
      </c>
      <c r="S4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466.46</v>
      </c>
      <c r="T4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466.46</v>
      </c>
      <c r="U4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466.46</v>
      </c>
      <c r="V4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466.46</v>
      </c>
    </row>
    <row r="401" spans="1:22" x14ac:dyDescent="0.3">
      <c r="A401">
        <v>400</v>
      </c>
      <c r="B401" t="s">
        <v>14</v>
      </c>
      <c r="C401" t="s">
        <v>15</v>
      </c>
      <c r="D401">
        <v>4</v>
      </c>
      <c r="E401">
        <v>3</v>
      </c>
      <c r="F401">
        <v>2379.75</v>
      </c>
      <c r="G401">
        <v>5682.29</v>
      </c>
      <c r="H401">
        <v>852.34</v>
      </c>
      <c r="I401">
        <v>1355.45</v>
      </c>
      <c r="J401">
        <v>3474.49</v>
      </c>
      <c r="K401">
        <f>Global_Household_Financial_Dyna[[#This Row],[Total_Household_Income]]-Global_Household_Financial_Dyna[[#This Row],[Estimated_Taxes]]</f>
        <v>4829.95</v>
      </c>
      <c r="L401" s="1">
        <f>Global_Household_Financial_Dyna[[#This Row],[Monthly_Savings]]/Global_Household_Financial_Dyna[[#This Row],[Net Income]]</f>
        <v>0.71936355448814171</v>
      </c>
      <c r="M401" s="2">
        <f>Global_Household_Financial_Dyna[[#This Row],[Monthly_Expenses]]/Global_Household_Financial_Dyna[[#This Row],[Net Income]]</f>
        <v>0.28063437509705069</v>
      </c>
      <c r="N401" t="str">
        <f>IF(Global_Household_Financial_Dyna[[#This Row],[Monthly_Savings]]&lt;0,"High Risk", IF(Global_Household_Financial_Dyna[[#This Row],[Savings Rate%]]&lt;0.1, "Medium", "Safe"))</f>
        <v>Safe</v>
      </c>
      <c r="O401">
        <f>Global_Household_Financial_Dyna[[#This Row],[Total_Household_Income]]/Global_Household_Financial_Dyna[[#This Row],[Family_Size]]</f>
        <v>1420.5725</v>
      </c>
      <c r="P401" s="2">
        <f t="shared" si="12"/>
        <v>0.39788995363055785</v>
      </c>
      <c r="Q401" s="2">
        <f t="shared" si="13"/>
        <v>0.32147360085758386</v>
      </c>
      <c r="R401" s="2" t="str">
        <f>IF(Global_Household_Financial_Dyna[[#This Row],[Vs country_Average]]&lt;-0.2, "Underperformer", IF(Global_Household_Financial_Dyna[[#This Row],[Vs country_Average]]&gt;0.2, "Outperformer", "Normal"))</f>
        <v>Outperformer</v>
      </c>
      <c r="S4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3474.49</v>
      </c>
      <c r="T4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3474.49</v>
      </c>
      <c r="U4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3474.49</v>
      </c>
      <c r="V4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3474.49</v>
      </c>
    </row>
    <row r="402" spans="1:22" x14ac:dyDescent="0.3">
      <c r="A402">
        <v>401</v>
      </c>
      <c r="B402" t="s">
        <v>18</v>
      </c>
      <c r="C402" t="s">
        <v>20</v>
      </c>
      <c r="D402">
        <v>6</v>
      </c>
      <c r="E402">
        <v>1</v>
      </c>
      <c r="F402">
        <v>1092.4100000000001</v>
      </c>
      <c r="G402">
        <v>1092.4100000000001</v>
      </c>
      <c r="H402">
        <v>240.33</v>
      </c>
      <c r="I402">
        <v>1036.7</v>
      </c>
      <c r="J402">
        <v>-184.62</v>
      </c>
      <c r="K402">
        <f>Global_Household_Financial_Dyna[[#This Row],[Total_Household_Income]]-Global_Household_Financial_Dyna[[#This Row],[Estimated_Taxes]]</f>
        <v>852.08</v>
      </c>
      <c r="L402" s="1">
        <f>Global_Household_Financial_Dyna[[#This Row],[Monthly_Savings]]/Global_Household_Financial_Dyna[[#This Row],[Net Income]]</f>
        <v>-0.21666979626326166</v>
      </c>
      <c r="M402" s="2">
        <f>Global_Household_Financial_Dyna[[#This Row],[Monthly_Expenses]]/Global_Household_Financial_Dyna[[#This Row],[Net Income]]</f>
        <v>1.2166697962632618</v>
      </c>
      <c r="N402" t="str">
        <f>IF(Global_Household_Financial_Dyna[[#This Row],[Monthly_Savings]]&lt;0,"High Risk", IF(Global_Household_Financial_Dyna[[#This Row],[Savings Rate%]]&lt;0.1, "Medium", "Safe"))</f>
        <v>High Risk</v>
      </c>
      <c r="O402">
        <f>Global_Household_Financial_Dyna[[#This Row],[Total_Household_Income]]/Global_Household_Financial_Dyna[[#This Row],[Family_Size]]</f>
        <v>182.06833333333336</v>
      </c>
      <c r="P402" s="2">
        <f t="shared" si="12"/>
        <v>0.32336204947805613</v>
      </c>
      <c r="Q402" s="2">
        <f t="shared" si="13"/>
        <v>-0.5400318457413178</v>
      </c>
      <c r="R402" s="2" t="str">
        <f>IF(Global_Household_Financial_Dyna[[#This Row],[Vs country_Average]]&lt;-0.2, "Underperformer", IF(Global_Household_Financial_Dyna[[#This Row],[Vs country_Average]]&gt;0.2, "Outperformer", "Normal"))</f>
        <v>Underperformer</v>
      </c>
      <c r="S4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-132.785</v>
      </c>
      <c r="T4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-80.949999999999989</v>
      </c>
      <c r="U4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-29.115000000000009</v>
      </c>
      <c r="V4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22.720000000000027</v>
      </c>
    </row>
    <row r="403" spans="1:22" x14ac:dyDescent="0.3">
      <c r="A403">
        <v>402</v>
      </c>
      <c r="B403" t="s">
        <v>12</v>
      </c>
      <c r="C403" t="s">
        <v>13</v>
      </c>
      <c r="D403">
        <v>7</v>
      </c>
      <c r="E403">
        <v>1</v>
      </c>
      <c r="F403">
        <v>4399.9799999999996</v>
      </c>
      <c r="G403">
        <v>4399.9799999999996</v>
      </c>
      <c r="H403">
        <v>1099.99</v>
      </c>
      <c r="I403">
        <v>4175.58</v>
      </c>
      <c r="J403">
        <v>-875.6</v>
      </c>
      <c r="K403">
        <f>Global_Household_Financial_Dyna[[#This Row],[Total_Household_Income]]-Global_Household_Financial_Dyna[[#This Row],[Estimated_Taxes]]</f>
        <v>3299.99</v>
      </c>
      <c r="L403" s="1">
        <f>Global_Household_Financial_Dyna[[#This Row],[Monthly_Savings]]/Global_Household_Financial_Dyna[[#This Row],[Net Income]]</f>
        <v>-0.2653341373761739</v>
      </c>
      <c r="M403" s="2">
        <f>Global_Household_Financial_Dyna[[#This Row],[Monthly_Expenses]]/Global_Household_Financial_Dyna[[#This Row],[Net Income]]</f>
        <v>1.2653311070639608</v>
      </c>
      <c r="N403" t="str">
        <f>IF(Global_Household_Financial_Dyna[[#This Row],[Monthly_Savings]]&lt;0,"High Risk", IF(Global_Household_Financial_Dyna[[#This Row],[Savings Rate%]]&lt;0.1, "Medium", "Safe"))</f>
        <v>High Risk</v>
      </c>
      <c r="O403">
        <f>Global_Household_Financial_Dyna[[#This Row],[Total_Household_Income]]/Global_Household_Financial_Dyna[[#This Row],[Family_Size]]</f>
        <v>628.56857142857132</v>
      </c>
      <c r="P403" s="2">
        <f t="shared" si="12"/>
        <v>0.30718716818024266</v>
      </c>
      <c r="Q403" s="2">
        <f t="shared" si="13"/>
        <v>-0.57252130555641656</v>
      </c>
      <c r="R403" s="2" t="str">
        <f>IF(Global_Household_Financial_Dyna[[#This Row],[Vs country_Average]]&lt;-0.2, "Underperformer", IF(Global_Household_Financial_Dyna[[#This Row],[Vs country_Average]]&gt;0.2, "Outperformer", "Normal"))</f>
        <v>Underperformer</v>
      </c>
      <c r="S4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-666.82100000000003</v>
      </c>
      <c r="T4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-458.04200000000003</v>
      </c>
      <c r="U4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-249.26300000000003</v>
      </c>
      <c r="V4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-40.484000000000037</v>
      </c>
    </row>
    <row r="404" spans="1:22" x14ac:dyDescent="0.3">
      <c r="A404">
        <v>403</v>
      </c>
      <c r="B404" t="s">
        <v>16</v>
      </c>
      <c r="C404" t="s">
        <v>17</v>
      </c>
      <c r="D404">
        <v>6</v>
      </c>
      <c r="E404">
        <v>2</v>
      </c>
      <c r="F404">
        <v>2183.2199999999998</v>
      </c>
      <c r="G404">
        <v>3583.5</v>
      </c>
      <c r="H404">
        <v>1254.22</v>
      </c>
      <c r="I404">
        <v>3400.74</v>
      </c>
      <c r="J404">
        <v>-1071.47</v>
      </c>
      <c r="K404">
        <f>Global_Household_Financial_Dyna[[#This Row],[Total_Household_Income]]-Global_Household_Financial_Dyna[[#This Row],[Estimated_Taxes]]</f>
        <v>2329.2799999999997</v>
      </c>
      <c r="L404" s="1">
        <f>Global_Household_Financial_Dyna[[#This Row],[Monthly_Savings]]/Global_Household_Financial_Dyna[[#This Row],[Net Income]]</f>
        <v>-0.46000051518065677</v>
      </c>
      <c r="M404" s="2">
        <f>Global_Household_Financial_Dyna[[#This Row],[Monthly_Expenses]]/Global_Household_Financial_Dyna[[#This Row],[Net Income]]</f>
        <v>1.4599962220085176</v>
      </c>
      <c r="N404" t="str">
        <f>IF(Global_Household_Financial_Dyna[[#This Row],[Monthly_Savings]]&lt;0,"High Risk", IF(Global_Household_Financial_Dyna[[#This Row],[Savings Rate%]]&lt;0.1, "Medium", "Safe"))</f>
        <v>High Risk</v>
      </c>
      <c r="O404">
        <f>Global_Household_Financial_Dyna[[#This Row],[Total_Household_Income]]/Global_Household_Financial_Dyna[[#This Row],[Family_Size]]</f>
        <v>597.25</v>
      </c>
      <c r="P404" s="2">
        <f t="shared" si="12"/>
        <v>0.15879799892000862</v>
      </c>
      <c r="Q404" s="2">
        <f t="shared" si="13"/>
        <v>-0.61879851410066533</v>
      </c>
      <c r="R404" s="2" t="str">
        <f>IF(Global_Household_Financial_Dyna[[#This Row],[Vs country_Average]]&lt;-0.2, "Underperformer", IF(Global_Household_Financial_Dyna[[#This Row],[Vs country_Average]]&gt;0.2, "Outperformer", "Normal"))</f>
        <v>Underperformer</v>
      </c>
      <c r="S4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-901.43299999999999</v>
      </c>
      <c r="T4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-731.39599999999996</v>
      </c>
      <c r="U4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-561.35900000000015</v>
      </c>
      <c r="V4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-391.322</v>
      </c>
    </row>
    <row r="405" spans="1:22" x14ac:dyDescent="0.3">
      <c r="A405">
        <v>404</v>
      </c>
      <c r="B405" t="s">
        <v>14</v>
      </c>
      <c r="C405" t="s">
        <v>15</v>
      </c>
      <c r="D405">
        <v>6</v>
      </c>
      <c r="E405">
        <v>3</v>
      </c>
      <c r="F405">
        <v>1496.07</v>
      </c>
      <c r="G405">
        <v>3111.14</v>
      </c>
      <c r="H405">
        <v>466.67</v>
      </c>
      <c r="I405">
        <v>1149.0999999999999</v>
      </c>
      <c r="J405">
        <v>1495.37</v>
      </c>
      <c r="K405">
        <f>Global_Household_Financial_Dyna[[#This Row],[Total_Household_Income]]-Global_Household_Financial_Dyna[[#This Row],[Estimated_Taxes]]</f>
        <v>2644.47</v>
      </c>
      <c r="L405" s="1">
        <f>Global_Household_Financial_Dyna[[#This Row],[Monthly_Savings]]/Global_Household_Financial_Dyna[[#This Row],[Net Income]]</f>
        <v>0.56547058578845666</v>
      </c>
      <c r="M405" s="2">
        <f>Global_Household_Financial_Dyna[[#This Row],[Monthly_Expenses]]/Global_Household_Financial_Dyna[[#This Row],[Net Income]]</f>
        <v>0.43452941421154334</v>
      </c>
      <c r="N405" t="str">
        <f>IF(Global_Household_Financial_Dyna[[#This Row],[Monthly_Savings]]&lt;0,"High Risk", IF(Global_Household_Financial_Dyna[[#This Row],[Savings Rate%]]&lt;0.1, "Medium", "Safe"))</f>
        <v>Safe</v>
      </c>
      <c r="O405">
        <f>Global_Household_Financial_Dyna[[#This Row],[Total_Household_Income]]/Global_Household_Financial_Dyna[[#This Row],[Family_Size]]</f>
        <v>518.52333333333331</v>
      </c>
      <c r="P405" s="2">
        <f t="shared" si="12"/>
        <v>0.39788995363055785</v>
      </c>
      <c r="Q405" s="2">
        <f t="shared" si="13"/>
        <v>0.16758063215789881</v>
      </c>
      <c r="R405" s="2" t="str">
        <f>IF(Global_Household_Financial_Dyna[[#This Row],[Vs country_Average]]&lt;-0.2, "Underperformer", IF(Global_Household_Financial_Dyna[[#This Row],[Vs country_Average]]&gt;0.2, "Outperformer", "Normal"))</f>
        <v>Normal</v>
      </c>
      <c r="S4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1495.37</v>
      </c>
      <c r="T4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1495.37</v>
      </c>
      <c r="U4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1495.37</v>
      </c>
      <c r="V4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1495.37</v>
      </c>
    </row>
    <row r="406" spans="1:22" x14ac:dyDescent="0.3">
      <c r="A406">
        <v>405</v>
      </c>
      <c r="B406" t="s">
        <v>10</v>
      </c>
      <c r="C406" t="s">
        <v>22</v>
      </c>
      <c r="D406">
        <v>1</v>
      </c>
      <c r="E406">
        <v>1</v>
      </c>
      <c r="F406">
        <v>1349.34</v>
      </c>
      <c r="G406">
        <v>1349.34</v>
      </c>
      <c r="H406">
        <v>134.93</v>
      </c>
      <c r="I406">
        <v>247.07</v>
      </c>
      <c r="J406">
        <v>967.34</v>
      </c>
      <c r="K406">
        <f>Global_Household_Financial_Dyna[[#This Row],[Total_Household_Income]]-Global_Household_Financial_Dyna[[#This Row],[Estimated_Taxes]]</f>
        <v>1214.4099999999999</v>
      </c>
      <c r="L406" s="1">
        <f>Global_Household_Financial_Dyna[[#This Row],[Monthly_Savings]]/Global_Household_Financial_Dyna[[#This Row],[Net Income]]</f>
        <v>0.7965514117966751</v>
      </c>
      <c r="M406" s="2">
        <f>Global_Household_Financial_Dyna[[#This Row],[Monthly_Expenses]]/Global_Household_Financial_Dyna[[#This Row],[Net Income]]</f>
        <v>0.20344858820332509</v>
      </c>
      <c r="N406" t="str">
        <f>IF(Global_Household_Financial_Dyna[[#This Row],[Monthly_Savings]]&lt;0,"High Risk", IF(Global_Household_Financial_Dyna[[#This Row],[Savings Rate%]]&lt;0.1, "Medium", "Safe"))</f>
        <v>Safe</v>
      </c>
      <c r="O406">
        <f>Global_Household_Financial_Dyna[[#This Row],[Total_Household_Income]]/Global_Household_Financial_Dyna[[#This Row],[Family_Size]]</f>
        <v>1349.34</v>
      </c>
      <c r="P406" s="2">
        <f t="shared" si="12"/>
        <v>0.42077341556833553</v>
      </c>
      <c r="Q406" s="2">
        <f t="shared" si="13"/>
        <v>0.37577799622833957</v>
      </c>
      <c r="R406" s="2" t="str">
        <f>IF(Global_Household_Financial_Dyna[[#This Row],[Vs country_Average]]&lt;-0.2, "Underperformer", IF(Global_Household_Financial_Dyna[[#This Row],[Vs country_Average]]&gt;0.2, "Outperformer", "Normal"))</f>
        <v>Outperformer</v>
      </c>
      <c r="S4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967.34</v>
      </c>
      <c r="T4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967.34</v>
      </c>
      <c r="U4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967.34</v>
      </c>
      <c r="V4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967.34</v>
      </c>
    </row>
    <row r="407" spans="1:22" x14ac:dyDescent="0.3">
      <c r="A407">
        <v>406</v>
      </c>
      <c r="B407" t="s">
        <v>12</v>
      </c>
      <c r="C407" t="s">
        <v>13</v>
      </c>
      <c r="D407">
        <v>5</v>
      </c>
      <c r="E407">
        <v>2</v>
      </c>
      <c r="F407">
        <v>5254.75</v>
      </c>
      <c r="G407">
        <v>8165.29</v>
      </c>
      <c r="H407">
        <v>2449.59</v>
      </c>
      <c r="I407">
        <v>3656.21</v>
      </c>
      <c r="J407">
        <v>2059.4899999999998</v>
      </c>
      <c r="K407">
        <f>Global_Household_Financial_Dyna[[#This Row],[Total_Household_Income]]-Global_Household_Financial_Dyna[[#This Row],[Estimated_Taxes]]</f>
        <v>5715.7</v>
      </c>
      <c r="L407" s="1">
        <f>Global_Household_Financial_Dyna[[#This Row],[Monthly_Savings]]/Global_Household_Financial_Dyna[[#This Row],[Net Income]]</f>
        <v>0.36032157041132318</v>
      </c>
      <c r="M407" s="2">
        <f>Global_Household_Financial_Dyna[[#This Row],[Monthly_Expenses]]/Global_Household_Financial_Dyna[[#This Row],[Net Income]]</f>
        <v>0.63967842958867682</v>
      </c>
      <c r="N407" t="str">
        <f>IF(Global_Household_Financial_Dyna[[#This Row],[Monthly_Savings]]&lt;0,"High Risk", IF(Global_Household_Financial_Dyna[[#This Row],[Savings Rate%]]&lt;0.1, "Medium", "Safe"))</f>
        <v>Safe</v>
      </c>
      <c r="O407">
        <f>Global_Household_Financial_Dyna[[#This Row],[Total_Household_Income]]/Global_Household_Financial_Dyna[[#This Row],[Family_Size]]</f>
        <v>1633.058</v>
      </c>
      <c r="P407" s="2">
        <f t="shared" si="12"/>
        <v>0.30718716818024266</v>
      </c>
      <c r="Q407" s="2">
        <f t="shared" si="13"/>
        <v>5.3134402231080513E-2</v>
      </c>
      <c r="R407" s="2" t="str">
        <f>IF(Global_Household_Financial_Dyna[[#This Row],[Vs country_Average]]&lt;-0.2, "Underperformer", IF(Global_Household_Financial_Dyna[[#This Row],[Vs country_Average]]&gt;0.2, "Outperformer", "Normal"))</f>
        <v>Normal</v>
      </c>
      <c r="S4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2059.4899999999998</v>
      </c>
      <c r="T4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2059.4899999999998</v>
      </c>
      <c r="U4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2059.4899999999998</v>
      </c>
      <c r="V4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2059.4899999999998</v>
      </c>
    </row>
    <row r="408" spans="1:22" x14ac:dyDescent="0.3">
      <c r="A408">
        <v>407</v>
      </c>
      <c r="B408" t="s">
        <v>10</v>
      </c>
      <c r="C408" t="s">
        <v>11</v>
      </c>
      <c r="D408">
        <v>6</v>
      </c>
      <c r="E408">
        <v>3</v>
      </c>
      <c r="F408">
        <v>1395.56</v>
      </c>
      <c r="G408">
        <v>2699.78</v>
      </c>
      <c r="H408">
        <v>269.98</v>
      </c>
      <c r="I408">
        <v>755.47</v>
      </c>
      <c r="J408">
        <v>1674.33</v>
      </c>
      <c r="K408">
        <f>Global_Household_Financial_Dyna[[#This Row],[Total_Household_Income]]-Global_Household_Financial_Dyna[[#This Row],[Estimated_Taxes]]</f>
        <v>2429.8000000000002</v>
      </c>
      <c r="L408" s="1">
        <f>Global_Household_Financial_Dyna[[#This Row],[Monthly_Savings]]/Global_Household_Financial_Dyna[[#This Row],[Net Income]]</f>
        <v>0.68908140587702682</v>
      </c>
      <c r="M408" s="2">
        <f>Global_Household_Financial_Dyna[[#This Row],[Monthly_Expenses]]/Global_Household_Financial_Dyna[[#This Row],[Net Income]]</f>
        <v>0.31091859412297307</v>
      </c>
      <c r="N408" t="str">
        <f>IF(Global_Household_Financial_Dyna[[#This Row],[Monthly_Savings]]&lt;0,"High Risk", IF(Global_Household_Financial_Dyna[[#This Row],[Savings Rate%]]&lt;0.1, "Medium", "Safe"))</f>
        <v>Safe</v>
      </c>
      <c r="O408">
        <f>Global_Household_Financial_Dyna[[#This Row],[Total_Household_Income]]/Global_Household_Financial_Dyna[[#This Row],[Family_Size]]</f>
        <v>449.96333333333337</v>
      </c>
      <c r="P408" s="2">
        <f t="shared" si="12"/>
        <v>0.42077341556833553</v>
      </c>
      <c r="Q408" s="2">
        <f t="shared" si="13"/>
        <v>0.26830799030869129</v>
      </c>
      <c r="R408" s="2" t="str">
        <f>IF(Global_Household_Financial_Dyna[[#This Row],[Vs country_Average]]&lt;-0.2, "Underperformer", IF(Global_Household_Financial_Dyna[[#This Row],[Vs country_Average]]&gt;0.2, "Outperformer", "Normal"))</f>
        <v>Outperformer</v>
      </c>
      <c r="S4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1674.33</v>
      </c>
      <c r="T4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1674.33</v>
      </c>
      <c r="U4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1674.33</v>
      </c>
      <c r="V4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1674.33</v>
      </c>
    </row>
    <row r="409" spans="1:22" x14ac:dyDescent="0.3">
      <c r="A409">
        <v>408</v>
      </c>
      <c r="B409" t="s">
        <v>18</v>
      </c>
      <c r="C409" t="s">
        <v>20</v>
      </c>
      <c r="D409">
        <v>7</v>
      </c>
      <c r="E409">
        <v>3</v>
      </c>
      <c r="F409">
        <v>3015.31</v>
      </c>
      <c r="G409">
        <v>6634.3</v>
      </c>
      <c r="H409">
        <v>1459.55</v>
      </c>
      <c r="I409">
        <v>3424.33</v>
      </c>
      <c r="J409">
        <v>1750.43</v>
      </c>
      <c r="K409">
        <f>Global_Household_Financial_Dyna[[#This Row],[Total_Household_Income]]-Global_Household_Financial_Dyna[[#This Row],[Estimated_Taxes]]</f>
        <v>5174.75</v>
      </c>
      <c r="L409" s="1">
        <f>Global_Household_Financial_Dyna[[#This Row],[Monthly_Savings]]/Global_Household_Financial_Dyna[[#This Row],[Net Income]]</f>
        <v>0.33826368423595343</v>
      </c>
      <c r="M409" s="2">
        <f>Global_Household_Financial_Dyna[[#This Row],[Monthly_Expenses]]/Global_Household_Financial_Dyna[[#This Row],[Net Income]]</f>
        <v>0.66173824822455185</v>
      </c>
      <c r="N409" t="str">
        <f>IF(Global_Household_Financial_Dyna[[#This Row],[Monthly_Savings]]&lt;0,"High Risk", IF(Global_Household_Financial_Dyna[[#This Row],[Savings Rate%]]&lt;0.1, "Medium", "Safe"))</f>
        <v>Safe</v>
      </c>
      <c r="O409">
        <f>Global_Household_Financial_Dyna[[#This Row],[Total_Household_Income]]/Global_Household_Financial_Dyna[[#This Row],[Family_Size]]</f>
        <v>947.75714285714287</v>
      </c>
      <c r="P409" s="2">
        <f t="shared" si="12"/>
        <v>0.32336204947805613</v>
      </c>
      <c r="Q409" s="2">
        <f t="shared" si="13"/>
        <v>1.4901634757897297E-2</v>
      </c>
      <c r="R409" s="2" t="str">
        <f>IF(Global_Household_Financial_Dyna[[#This Row],[Vs country_Average]]&lt;-0.2, "Underperformer", IF(Global_Household_Financial_Dyna[[#This Row],[Vs country_Average]]&gt;0.2, "Outperformer", "Normal"))</f>
        <v>Normal</v>
      </c>
      <c r="S4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1750.43</v>
      </c>
      <c r="T4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1750.43</v>
      </c>
      <c r="U4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1750.43</v>
      </c>
      <c r="V4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1750.43</v>
      </c>
    </row>
    <row r="410" spans="1:22" x14ac:dyDescent="0.3">
      <c r="A410">
        <v>409</v>
      </c>
      <c r="B410" t="s">
        <v>12</v>
      </c>
      <c r="C410" t="s">
        <v>13</v>
      </c>
      <c r="D410">
        <v>7</v>
      </c>
      <c r="E410">
        <v>2</v>
      </c>
      <c r="F410">
        <v>3817.59</v>
      </c>
      <c r="G410">
        <v>6731.1</v>
      </c>
      <c r="H410">
        <v>1682.77</v>
      </c>
      <c r="I410">
        <v>3501.69</v>
      </c>
      <c r="J410">
        <v>1546.64</v>
      </c>
      <c r="K410">
        <f>Global_Household_Financial_Dyna[[#This Row],[Total_Household_Income]]-Global_Household_Financial_Dyna[[#This Row],[Estimated_Taxes]]</f>
        <v>5048.33</v>
      </c>
      <c r="L410" s="1">
        <f>Global_Household_Financial_Dyna[[#This Row],[Monthly_Savings]]/Global_Household_Financial_Dyna[[#This Row],[Net Income]]</f>
        <v>0.3063666598657378</v>
      </c>
      <c r="M410" s="2">
        <f>Global_Household_Financial_Dyna[[#This Row],[Monthly_Expenses]]/Global_Household_Financial_Dyna[[#This Row],[Net Income]]</f>
        <v>0.69363334013426226</v>
      </c>
      <c r="N410" t="str">
        <f>IF(Global_Household_Financial_Dyna[[#This Row],[Monthly_Savings]]&lt;0,"High Risk", IF(Global_Household_Financial_Dyna[[#This Row],[Savings Rate%]]&lt;0.1, "Medium", "Safe"))</f>
        <v>Safe</v>
      </c>
      <c r="O410">
        <f>Global_Household_Financial_Dyna[[#This Row],[Total_Household_Income]]/Global_Household_Financial_Dyna[[#This Row],[Family_Size]]</f>
        <v>961.58571428571429</v>
      </c>
      <c r="P410" s="2">
        <f t="shared" si="12"/>
        <v>0.30718716818024266</v>
      </c>
      <c r="Q410" s="2">
        <f t="shared" si="13"/>
        <v>-8.2050831450486417E-4</v>
      </c>
      <c r="R410" s="2" t="str">
        <f>IF(Global_Household_Financial_Dyna[[#This Row],[Vs country_Average]]&lt;-0.2, "Underperformer", IF(Global_Household_Financial_Dyna[[#This Row],[Vs country_Average]]&gt;0.2, "Outperformer", "Normal"))</f>
        <v>Normal</v>
      </c>
      <c r="S4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1546.64</v>
      </c>
      <c r="T4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1546.64</v>
      </c>
      <c r="U4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1546.64</v>
      </c>
      <c r="V4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1546.64</v>
      </c>
    </row>
    <row r="411" spans="1:22" x14ac:dyDescent="0.3">
      <c r="A411">
        <v>410</v>
      </c>
      <c r="B411" t="s">
        <v>18</v>
      </c>
      <c r="C411" t="s">
        <v>20</v>
      </c>
      <c r="D411">
        <v>7</v>
      </c>
      <c r="E411">
        <v>1</v>
      </c>
      <c r="F411">
        <v>5586.65</v>
      </c>
      <c r="G411">
        <v>5586.65</v>
      </c>
      <c r="H411">
        <v>1229.06</v>
      </c>
      <c r="I411">
        <v>4325.8999999999996</v>
      </c>
      <c r="J411">
        <v>31.69</v>
      </c>
      <c r="K411">
        <f>Global_Household_Financial_Dyna[[#This Row],[Total_Household_Income]]-Global_Household_Financial_Dyna[[#This Row],[Estimated_Taxes]]</f>
        <v>4357.59</v>
      </c>
      <c r="L411" s="1">
        <f>Global_Household_Financial_Dyna[[#This Row],[Monthly_Savings]]/Global_Household_Financial_Dyna[[#This Row],[Net Income]]</f>
        <v>7.2723684421893758E-3</v>
      </c>
      <c r="M411" s="2">
        <f>Global_Household_Financial_Dyna[[#This Row],[Monthly_Expenses]]/Global_Household_Financial_Dyna[[#This Row],[Net Income]]</f>
        <v>0.99272763155781052</v>
      </c>
      <c r="N411" t="str">
        <f>IF(Global_Household_Financial_Dyna[[#This Row],[Monthly_Savings]]&lt;0,"High Risk", IF(Global_Household_Financial_Dyna[[#This Row],[Savings Rate%]]&lt;0.1, "Medium", "Safe"))</f>
        <v>Medium</v>
      </c>
      <c r="O411">
        <f>Global_Household_Financial_Dyna[[#This Row],[Total_Household_Income]]/Global_Household_Financial_Dyna[[#This Row],[Family_Size]]</f>
        <v>798.09285714285704</v>
      </c>
      <c r="P411" s="2">
        <f t="shared" si="12"/>
        <v>0.32336204947805613</v>
      </c>
      <c r="Q411" s="2">
        <f t="shared" si="13"/>
        <v>-0.31608968103586677</v>
      </c>
      <c r="R411" s="2" t="str">
        <f>IF(Global_Household_Financial_Dyna[[#This Row],[Vs country_Average]]&lt;-0.2, "Underperformer", IF(Global_Household_Financial_Dyna[[#This Row],[Vs country_Average]]&gt;0.2, "Outperformer", "Normal"))</f>
        <v>Underperformer</v>
      </c>
      <c r="S4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31.69</v>
      </c>
      <c r="T4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31.69</v>
      </c>
      <c r="U4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31.69</v>
      </c>
      <c r="V4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31.69</v>
      </c>
    </row>
    <row r="412" spans="1:22" x14ac:dyDescent="0.3">
      <c r="A412">
        <v>411</v>
      </c>
      <c r="B412" t="s">
        <v>10</v>
      </c>
      <c r="C412" t="s">
        <v>22</v>
      </c>
      <c r="D412">
        <v>4</v>
      </c>
      <c r="E412">
        <v>1</v>
      </c>
      <c r="F412">
        <v>531.38</v>
      </c>
      <c r="G412">
        <v>531.38</v>
      </c>
      <c r="H412">
        <v>53.14</v>
      </c>
      <c r="I412">
        <v>431.26</v>
      </c>
      <c r="J412">
        <v>46.98</v>
      </c>
      <c r="K412">
        <f>Global_Household_Financial_Dyna[[#This Row],[Total_Household_Income]]-Global_Household_Financial_Dyna[[#This Row],[Estimated_Taxes]]</f>
        <v>478.24</v>
      </c>
      <c r="L412" s="1">
        <f>Global_Household_Financial_Dyna[[#This Row],[Monthly_Savings]]/Global_Household_Financial_Dyna[[#This Row],[Net Income]]</f>
        <v>9.8235195717631313E-2</v>
      </c>
      <c r="M412" s="2">
        <f>Global_Household_Financial_Dyna[[#This Row],[Monthly_Expenses]]/Global_Household_Financial_Dyna[[#This Row],[Net Income]]</f>
        <v>0.9017648042823686</v>
      </c>
      <c r="N412" t="str">
        <f>IF(Global_Household_Financial_Dyna[[#This Row],[Monthly_Savings]]&lt;0,"High Risk", IF(Global_Household_Financial_Dyna[[#This Row],[Savings Rate%]]&lt;0.1, "Medium", "Safe"))</f>
        <v>Medium</v>
      </c>
      <c r="O412">
        <f>Global_Household_Financial_Dyna[[#This Row],[Total_Household_Income]]/Global_Household_Financial_Dyna[[#This Row],[Family_Size]]</f>
        <v>132.845</v>
      </c>
      <c r="P412" s="2">
        <f t="shared" si="12"/>
        <v>0.42077341556833553</v>
      </c>
      <c r="Q412" s="2">
        <f t="shared" si="13"/>
        <v>-0.32253821985070419</v>
      </c>
      <c r="R412" s="2" t="str">
        <f>IF(Global_Household_Financial_Dyna[[#This Row],[Vs country_Average]]&lt;-0.2, "Underperformer", IF(Global_Household_Financial_Dyna[[#This Row],[Vs country_Average]]&gt;0.2, "Outperformer", "Normal"))</f>
        <v>Underperformer</v>
      </c>
      <c r="S4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46.98</v>
      </c>
      <c r="T4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46.98</v>
      </c>
      <c r="U4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46.98</v>
      </c>
      <c r="V4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46.98</v>
      </c>
    </row>
    <row r="413" spans="1:22" x14ac:dyDescent="0.3">
      <c r="A413">
        <v>412</v>
      </c>
      <c r="B413" t="s">
        <v>12</v>
      </c>
      <c r="C413" t="s">
        <v>13</v>
      </c>
      <c r="D413">
        <v>2</v>
      </c>
      <c r="E413">
        <v>2</v>
      </c>
      <c r="F413">
        <v>1701.9</v>
      </c>
      <c r="G413">
        <v>2740.74</v>
      </c>
      <c r="H413">
        <v>685.18</v>
      </c>
      <c r="I413">
        <v>2502.8200000000002</v>
      </c>
      <c r="J413">
        <v>-447.26</v>
      </c>
      <c r="K413">
        <f>Global_Household_Financial_Dyna[[#This Row],[Total_Household_Income]]-Global_Household_Financial_Dyna[[#This Row],[Estimated_Taxes]]</f>
        <v>2055.56</v>
      </c>
      <c r="L413" s="1">
        <f>Global_Household_Financial_Dyna[[#This Row],[Monthly_Savings]]/Global_Household_Financial_Dyna[[#This Row],[Net Income]]</f>
        <v>-0.21758547549086379</v>
      </c>
      <c r="M413" s="2">
        <f>Global_Household_Financial_Dyna[[#This Row],[Monthly_Expenses]]/Global_Household_Financial_Dyna[[#This Row],[Net Income]]</f>
        <v>1.2175854754908639</v>
      </c>
      <c r="N413" t="str">
        <f>IF(Global_Household_Financial_Dyna[[#This Row],[Monthly_Savings]]&lt;0,"High Risk", IF(Global_Household_Financial_Dyna[[#This Row],[Savings Rate%]]&lt;0.1, "Medium", "Safe"))</f>
        <v>High Risk</v>
      </c>
      <c r="O413">
        <f>Global_Household_Financial_Dyna[[#This Row],[Total_Household_Income]]/Global_Household_Financial_Dyna[[#This Row],[Family_Size]]</f>
        <v>1370.37</v>
      </c>
      <c r="P413" s="2">
        <f t="shared" si="12"/>
        <v>0.30718716818024266</v>
      </c>
      <c r="Q413" s="2">
        <f t="shared" si="13"/>
        <v>-0.52477264367110643</v>
      </c>
      <c r="R413" s="2" t="str">
        <f>IF(Global_Household_Financial_Dyna[[#This Row],[Vs country_Average]]&lt;-0.2, "Underperformer", IF(Global_Household_Financial_Dyna[[#This Row],[Vs country_Average]]&gt;0.2, "Outperformer", "Normal"))</f>
        <v>Underperformer</v>
      </c>
      <c r="S4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-322.11899999999997</v>
      </c>
      <c r="T4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-196.97799999999995</v>
      </c>
      <c r="U4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-71.836999999999989</v>
      </c>
      <c r="V4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53.304000000000087</v>
      </c>
    </row>
    <row r="414" spans="1:22" x14ac:dyDescent="0.3">
      <c r="A414">
        <v>413</v>
      </c>
      <c r="B414" t="s">
        <v>12</v>
      </c>
      <c r="C414" t="s">
        <v>13</v>
      </c>
      <c r="D414">
        <v>6</v>
      </c>
      <c r="E414">
        <v>3</v>
      </c>
      <c r="F414">
        <v>4069.15</v>
      </c>
      <c r="G414">
        <v>9166.06</v>
      </c>
      <c r="H414">
        <v>2749.82</v>
      </c>
      <c r="I414">
        <v>4584.7700000000004</v>
      </c>
      <c r="J414">
        <v>1831.47</v>
      </c>
      <c r="K414">
        <f>Global_Household_Financial_Dyna[[#This Row],[Total_Household_Income]]-Global_Household_Financial_Dyna[[#This Row],[Estimated_Taxes]]</f>
        <v>6416.24</v>
      </c>
      <c r="L414" s="1">
        <f>Global_Household_Financial_Dyna[[#This Row],[Monthly_Savings]]/Global_Household_Financial_Dyna[[#This Row],[Net Income]]</f>
        <v>0.28544287620163833</v>
      </c>
      <c r="M414" s="2">
        <f>Global_Household_Financial_Dyna[[#This Row],[Monthly_Expenses]]/Global_Household_Financial_Dyna[[#This Row],[Net Income]]</f>
        <v>0.71455712379836178</v>
      </c>
      <c r="N414" t="str">
        <f>IF(Global_Household_Financial_Dyna[[#This Row],[Monthly_Savings]]&lt;0,"High Risk", IF(Global_Household_Financial_Dyna[[#This Row],[Savings Rate%]]&lt;0.1, "Medium", "Safe"))</f>
        <v>Safe</v>
      </c>
      <c r="O414">
        <f>Global_Household_Financial_Dyna[[#This Row],[Total_Household_Income]]/Global_Household_Financial_Dyna[[#This Row],[Family_Size]]</f>
        <v>1527.6766666666665</v>
      </c>
      <c r="P414" s="2">
        <f t="shared" si="12"/>
        <v>0.30718716818024266</v>
      </c>
      <c r="Q414" s="2">
        <f t="shared" si="13"/>
        <v>-2.1744291978604335E-2</v>
      </c>
      <c r="R414" s="2" t="str">
        <f>IF(Global_Household_Financial_Dyna[[#This Row],[Vs country_Average]]&lt;-0.2, "Underperformer", IF(Global_Household_Financial_Dyna[[#This Row],[Vs country_Average]]&gt;0.2, "Outperformer", "Normal"))</f>
        <v>Normal</v>
      </c>
      <c r="S4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1831.47</v>
      </c>
      <c r="T4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1831.47</v>
      </c>
      <c r="U4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1831.47</v>
      </c>
      <c r="V4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1831.47</v>
      </c>
    </row>
    <row r="415" spans="1:22" x14ac:dyDescent="0.3">
      <c r="A415">
        <v>414</v>
      </c>
      <c r="B415" t="s">
        <v>16</v>
      </c>
      <c r="C415" t="s">
        <v>21</v>
      </c>
      <c r="D415">
        <v>8</v>
      </c>
      <c r="E415">
        <v>3</v>
      </c>
      <c r="F415">
        <v>4073.97</v>
      </c>
      <c r="G415">
        <v>8799.99</v>
      </c>
      <c r="H415">
        <v>3520</v>
      </c>
      <c r="I415">
        <v>5873.05</v>
      </c>
      <c r="J415">
        <v>-593.04999999999995</v>
      </c>
      <c r="K415">
        <f>Global_Household_Financial_Dyna[[#This Row],[Total_Household_Income]]-Global_Household_Financial_Dyna[[#This Row],[Estimated_Taxes]]</f>
        <v>5279.99</v>
      </c>
      <c r="L415" s="1">
        <f>Global_Household_Financial_Dyna[[#This Row],[Monthly_Savings]]/Global_Household_Financial_Dyna[[#This Row],[Net Income]]</f>
        <v>-0.11232028848539485</v>
      </c>
      <c r="M415" s="2">
        <f>Global_Household_Financial_Dyna[[#This Row],[Monthly_Expenses]]/Global_Household_Financial_Dyna[[#This Row],[Net Income]]</f>
        <v>1.112322182428376</v>
      </c>
      <c r="N415" t="str">
        <f>IF(Global_Household_Financial_Dyna[[#This Row],[Monthly_Savings]]&lt;0,"High Risk", IF(Global_Household_Financial_Dyna[[#This Row],[Savings Rate%]]&lt;0.1, "Medium", "Safe"))</f>
        <v>High Risk</v>
      </c>
      <c r="O415">
        <f>Global_Household_Financial_Dyna[[#This Row],[Total_Household_Income]]/Global_Household_Financial_Dyna[[#This Row],[Family_Size]]</f>
        <v>1099.99875</v>
      </c>
      <c r="P415" s="2">
        <f t="shared" si="12"/>
        <v>0.15879799892000862</v>
      </c>
      <c r="Q415" s="2">
        <f t="shared" si="13"/>
        <v>-0.27111828740540345</v>
      </c>
      <c r="R415" s="2" t="str">
        <f>IF(Global_Household_Financial_Dyna[[#This Row],[Vs country_Average]]&lt;-0.2, "Underperformer", IF(Global_Household_Financial_Dyna[[#This Row],[Vs country_Average]]&gt;0.2, "Outperformer", "Normal"))</f>
        <v>Underperformer</v>
      </c>
      <c r="S4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-299.39749999999987</v>
      </c>
      <c r="T4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-5.7449999999998909</v>
      </c>
      <c r="U4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287.90750000000014</v>
      </c>
      <c r="V4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581.56000000000017</v>
      </c>
    </row>
    <row r="416" spans="1:22" x14ac:dyDescent="0.3">
      <c r="A416">
        <v>415</v>
      </c>
      <c r="B416" t="s">
        <v>16</v>
      </c>
      <c r="C416" t="s">
        <v>17</v>
      </c>
      <c r="D416">
        <v>6</v>
      </c>
      <c r="E416">
        <v>1</v>
      </c>
      <c r="F416">
        <v>5400.15</v>
      </c>
      <c r="G416">
        <v>5400.15</v>
      </c>
      <c r="H416">
        <v>1890.05</v>
      </c>
      <c r="I416">
        <v>3027.9</v>
      </c>
      <c r="J416">
        <v>482.2</v>
      </c>
      <c r="K416">
        <f>Global_Household_Financial_Dyna[[#This Row],[Total_Household_Income]]-Global_Household_Financial_Dyna[[#This Row],[Estimated_Taxes]]</f>
        <v>3510.0999999999995</v>
      </c>
      <c r="L416" s="1">
        <f>Global_Household_Financial_Dyna[[#This Row],[Monthly_Savings]]/Global_Household_Financial_Dyna[[#This Row],[Net Income]]</f>
        <v>0.13737500356115212</v>
      </c>
      <c r="M416" s="2">
        <f>Global_Household_Financial_Dyna[[#This Row],[Monthly_Expenses]]/Global_Household_Financial_Dyna[[#This Row],[Net Income]]</f>
        <v>0.86262499643884805</v>
      </c>
      <c r="N416" t="str">
        <f>IF(Global_Household_Financial_Dyna[[#This Row],[Monthly_Savings]]&lt;0,"High Risk", IF(Global_Household_Financial_Dyna[[#This Row],[Savings Rate%]]&lt;0.1, "Medium", "Safe"))</f>
        <v>Safe</v>
      </c>
      <c r="O416">
        <f>Global_Household_Financial_Dyna[[#This Row],[Total_Household_Income]]/Global_Household_Financial_Dyna[[#This Row],[Family_Size]]</f>
        <v>900.02499999999998</v>
      </c>
      <c r="P416" s="2">
        <f t="shared" si="12"/>
        <v>0.15879799892000862</v>
      </c>
      <c r="Q416" s="2">
        <f t="shared" si="13"/>
        <v>-2.14229953588565E-2</v>
      </c>
      <c r="R416" s="2" t="str">
        <f>IF(Global_Household_Financial_Dyna[[#This Row],[Vs country_Average]]&lt;-0.2, "Underperformer", IF(Global_Household_Financial_Dyna[[#This Row],[Vs country_Average]]&gt;0.2, "Outperformer", "Normal"))</f>
        <v>Normal</v>
      </c>
      <c r="S4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482.2</v>
      </c>
      <c r="T4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482.2</v>
      </c>
      <c r="U4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482.2</v>
      </c>
      <c r="V4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482.2</v>
      </c>
    </row>
    <row r="417" spans="1:22" x14ac:dyDescent="0.3">
      <c r="A417">
        <v>416</v>
      </c>
      <c r="B417" t="s">
        <v>10</v>
      </c>
      <c r="C417" t="s">
        <v>11</v>
      </c>
      <c r="D417">
        <v>6</v>
      </c>
      <c r="E417">
        <v>3</v>
      </c>
      <c r="F417">
        <v>681.76</v>
      </c>
      <c r="G417">
        <v>1429.2</v>
      </c>
      <c r="H417">
        <v>142.91999999999999</v>
      </c>
      <c r="I417">
        <v>563.44000000000005</v>
      </c>
      <c r="J417">
        <v>722.84</v>
      </c>
      <c r="K417">
        <f>Global_Household_Financial_Dyna[[#This Row],[Total_Household_Income]]-Global_Household_Financial_Dyna[[#This Row],[Estimated_Taxes]]</f>
        <v>1286.28</v>
      </c>
      <c r="L417" s="1">
        <f>Global_Household_Financial_Dyna[[#This Row],[Monthly_Savings]]/Global_Household_Financial_Dyna[[#This Row],[Net Income]]</f>
        <v>0.56196162577354858</v>
      </c>
      <c r="M417" s="2">
        <f>Global_Household_Financial_Dyna[[#This Row],[Monthly_Expenses]]/Global_Household_Financial_Dyna[[#This Row],[Net Income]]</f>
        <v>0.43803837422645153</v>
      </c>
      <c r="N417" t="str">
        <f>IF(Global_Household_Financial_Dyna[[#This Row],[Monthly_Savings]]&lt;0,"High Risk", IF(Global_Household_Financial_Dyna[[#This Row],[Savings Rate%]]&lt;0.1, "Medium", "Safe"))</f>
        <v>Safe</v>
      </c>
      <c r="O417">
        <f>Global_Household_Financial_Dyna[[#This Row],[Total_Household_Income]]/Global_Household_Financial_Dyna[[#This Row],[Family_Size]]</f>
        <v>238.20000000000002</v>
      </c>
      <c r="P417" s="2">
        <f t="shared" si="12"/>
        <v>0.42077341556833553</v>
      </c>
      <c r="Q417" s="2">
        <f t="shared" si="13"/>
        <v>0.14118821020521305</v>
      </c>
      <c r="R417" s="2" t="str">
        <f>IF(Global_Household_Financial_Dyna[[#This Row],[Vs country_Average]]&lt;-0.2, "Underperformer", IF(Global_Household_Financial_Dyna[[#This Row],[Vs country_Average]]&gt;0.2, "Outperformer", "Normal"))</f>
        <v>Normal</v>
      </c>
      <c r="S4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722.84</v>
      </c>
      <c r="T4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722.84</v>
      </c>
      <c r="U4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722.84</v>
      </c>
      <c r="V4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722.84</v>
      </c>
    </row>
    <row r="418" spans="1:22" x14ac:dyDescent="0.3">
      <c r="A418">
        <v>417</v>
      </c>
      <c r="B418" t="s">
        <v>10</v>
      </c>
      <c r="C418" t="s">
        <v>11</v>
      </c>
      <c r="D418">
        <v>8</v>
      </c>
      <c r="E418">
        <v>3</v>
      </c>
      <c r="F418">
        <v>488.19</v>
      </c>
      <c r="G418">
        <v>997.25</v>
      </c>
      <c r="H418">
        <v>99.72</v>
      </c>
      <c r="I418">
        <v>946.39</v>
      </c>
      <c r="J418">
        <v>-48.87</v>
      </c>
      <c r="K418">
        <f>Global_Household_Financial_Dyna[[#This Row],[Total_Household_Income]]-Global_Household_Financial_Dyna[[#This Row],[Estimated_Taxes]]</f>
        <v>897.53</v>
      </c>
      <c r="L418" s="1">
        <f>Global_Household_Financial_Dyna[[#This Row],[Monthly_Savings]]/Global_Household_Financial_Dyna[[#This Row],[Net Income]]</f>
        <v>-5.4449433445121612E-2</v>
      </c>
      <c r="M418" s="2">
        <f>Global_Household_Financial_Dyna[[#This Row],[Monthly_Expenses]]/Global_Household_Financial_Dyna[[#This Row],[Net Income]]</f>
        <v>1.0544382917562645</v>
      </c>
      <c r="N418" t="str">
        <f>IF(Global_Household_Financial_Dyna[[#This Row],[Monthly_Savings]]&lt;0,"High Risk", IF(Global_Household_Financial_Dyna[[#This Row],[Savings Rate%]]&lt;0.1, "Medium", "Safe"))</f>
        <v>High Risk</v>
      </c>
      <c r="O418">
        <f>Global_Household_Financial_Dyna[[#This Row],[Total_Household_Income]]/Global_Household_Financial_Dyna[[#This Row],[Family_Size]]</f>
        <v>124.65625</v>
      </c>
      <c r="P418" s="2">
        <f t="shared" si="12"/>
        <v>0.42077341556833553</v>
      </c>
      <c r="Q418" s="2">
        <f t="shared" si="13"/>
        <v>-0.47522284901345713</v>
      </c>
      <c r="R418" s="2" t="str">
        <f>IF(Global_Household_Financial_Dyna[[#This Row],[Vs country_Average]]&lt;-0.2, "Underperformer", IF(Global_Household_Financial_Dyna[[#This Row],[Vs country_Average]]&gt;0.2, "Outperformer", "Normal"))</f>
        <v>Underperformer</v>
      </c>
      <c r="S4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-1.5504999999999924</v>
      </c>
      <c r="T4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45.768999999999998</v>
      </c>
      <c r="U4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93.08850000000001</v>
      </c>
      <c r="V4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140.40799999999999</v>
      </c>
    </row>
    <row r="419" spans="1:22" x14ac:dyDescent="0.3">
      <c r="A419">
        <v>418</v>
      </c>
      <c r="B419" t="s">
        <v>10</v>
      </c>
      <c r="C419" t="s">
        <v>11</v>
      </c>
      <c r="D419">
        <v>1</v>
      </c>
      <c r="E419">
        <v>1</v>
      </c>
      <c r="F419">
        <v>539.52</v>
      </c>
      <c r="G419">
        <v>539.52</v>
      </c>
      <c r="H419">
        <v>53.95</v>
      </c>
      <c r="I419">
        <v>391.06</v>
      </c>
      <c r="J419">
        <v>94.5</v>
      </c>
      <c r="K419">
        <f>Global_Household_Financial_Dyna[[#This Row],[Total_Household_Income]]-Global_Household_Financial_Dyna[[#This Row],[Estimated_Taxes]]</f>
        <v>485.57</v>
      </c>
      <c r="L419" s="1">
        <f>Global_Household_Financial_Dyna[[#This Row],[Monthly_Savings]]/Global_Household_Financial_Dyna[[#This Row],[Net Income]]</f>
        <v>0.19461663611837635</v>
      </c>
      <c r="M419" s="2">
        <f>Global_Household_Financial_Dyna[[#This Row],[Monthly_Expenses]]/Global_Household_Financial_Dyna[[#This Row],[Net Income]]</f>
        <v>0.80536276952859531</v>
      </c>
      <c r="N419" t="str">
        <f>IF(Global_Household_Financial_Dyna[[#This Row],[Monthly_Savings]]&lt;0,"High Risk", IF(Global_Household_Financial_Dyna[[#This Row],[Savings Rate%]]&lt;0.1, "Medium", "Safe"))</f>
        <v>Safe</v>
      </c>
      <c r="O419">
        <f>Global_Household_Financial_Dyna[[#This Row],[Total_Household_Income]]/Global_Household_Financial_Dyna[[#This Row],[Family_Size]]</f>
        <v>539.52</v>
      </c>
      <c r="P419" s="2">
        <f t="shared" si="12"/>
        <v>0.42077341556833553</v>
      </c>
      <c r="Q419" s="2">
        <f t="shared" si="13"/>
        <v>-0.22615677944995918</v>
      </c>
      <c r="R419" s="2" t="str">
        <f>IF(Global_Household_Financial_Dyna[[#This Row],[Vs country_Average]]&lt;-0.2, "Underperformer", IF(Global_Household_Financial_Dyna[[#This Row],[Vs country_Average]]&gt;0.2, "Outperformer", "Normal"))</f>
        <v>Underperformer</v>
      </c>
      <c r="S4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94.5</v>
      </c>
      <c r="T4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94.5</v>
      </c>
      <c r="U4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94.5</v>
      </c>
      <c r="V4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94.5</v>
      </c>
    </row>
    <row r="420" spans="1:22" x14ac:dyDescent="0.3">
      <c r="A420">
        <v>419</v>
      </c>
      <c r="B420" t="s">
        <v>16</v>
      </c>
      <c r="C420" t="s">
        <v>21</v>
      </c>
      <c r="D420">
        <v>6</v>
      </c>
      <c r="E420">
        <v>3</v>
      </c>
      <c r="F420">
        <v>2597.7399999999998</v>
      </c>
      <c r="G420">
        <v>6367.82</v>
      </c>
      <c r="H420">
        <v>2228.7399999999998</v>
      </c>
      <c r="I420">
        <v>3760.16</v>
      </c>
      <c r="J420">
        <v>378.92</v>
      </c>
      <c r="K420">
        <f>Global_Household_Financial_Dyna[[#This Row],[Total_Household_Income]]-Global_Household_Financial_Dyna[[#This Row],[Estimated_Taxes]]</f>
        <v>4139.08</v>
      </c>
      <c r="L420" s="1">
        <f>Global_Household_Financial_Dyna[[#This Row],[Monthly_Savings]]/Global_Household_Financial_Dyna[[#This Row],[Net Income]]</f>
        <v>9.1546913806932945E-2</v>
      </c>
      <c r="M420" s="2">
        <f>Global_Household_Financial_Dyna[[#This Row],[Monthly_Expenses]]/Global_Household_Financial_Dyna[[#This Row],[Net Income]]</f>
        <v>0.90845308619306708</v>
      </c>
      <c r="N420" t="str">
        <f>IF(Global_Household_Financial_Dyna[[#This Row],[Monthly_Savings]]&lt;0,"High Risk", IF(Global_Household_Financial_Dyna[[#This Row],[Savings Rate%]]&lt;0.1, "Medium", "Safe"))</f>
        <v>Medium</v>
      </c>
      <c r="O420">
        <f>Global_Household_Financial_Dyna[[#This Row],[Total_Household_Income]]/Global_Household_Financial_Dyna[[#This Row],[Family_Size]]</f>
        <v>1061.3033333333333</v>
      </c>
      <c r="P420" s="2">
        <f t="shared" si="12"/>
        <v>0.15879799892000862</v>
      </c>
      <c r="Q420" s="2">
        <f t="shared" si="13"/>
        <v>-6.7251085113075676E-2</v>
      </c>
      <c r="R420" s="2" t="str">
        <f>IF(Global_Household_Financial_Dyna[[#This Row],[Vs country_Average]]&lt;-0.2, "Underperformer", IF(Global_Household_Financial_Dyna[[#This Row],[Vs country_Average]]&gt;0.2, "Outperformer", "Normal"))</f>
        <v>Normal</v>
      </c>
      <c r="S4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378.92</v>
      </c>
      <c r="T4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378.92</v>
      </c>
      <c r="U4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378.92</v>
      </c>
      <c r="V4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378.92</v>
      </c>
    </row>
    <row r="421" spans="1:22" x14ac:dyDescent="0.3">
      <c r="A421">
        <v>420</v>
      </c>
      <c r="B421" t="s">
        <v>14</v>
      </c>
      <c r="C421" t="s">
        <v>15</v>
      </c>
      <c r="D421">
        <v>4</v>
      </c>
      <c r="E421">
        <v>3</v>
      </c>
      <c r="F421">
        <v>1836.46</v>
      </c>
      <c r="G421">
        <v>3761.88</v>
      </c>
      <c r="H421">
        <v>564.28</v>
      </c>
      <c r="I421">
        <v>1046.8900000000001</v>
      </c>
      <c r="J421">
        <v>2150.71</v>
      </c>
      <c r="K421">
        <f>Global_Household_Financial_Dyna[[#This Row],[Total_Household_Income]]-Global_Household_Financial_Dyna[[#This Row],[Estimated_Taxes]]</f>
        <v>3197.6000000000004</v>
      </c>
      <c r="L421" s="1">
        <f>Global_Household_Financial_Dyna[[#This Row],[Monthly_Savings]]/Global_Household_Financial_Dyna[[#This Row],[Net Income]]</f>
        <v>0.67260132599449585</v>
      </c>
      <c r="M421" s="2">
        <f>Global_Household_Financial_Dyna[[#This Row],[Monthly_Expenses]]/Global_Household_Financial_Dyna[[#This Row],[Net Income]]</f>
        <v>0.3273986740055041</v>
      </c>
      <c r="N421" t="str">
        <f>IF(Global_Household_Financial_Dyna[[#This Row],[Monthly_Savings]]&lt;0,"High Risk", IF(Global_Household_Financial_Dyna[[#This Row],[Savings Rate%]]&lt;0.1, "Medium", "Safe"))</f>
        <v>Safe</v>
      </c>
      <c r="O421">
        <f>Global_Household_Financial_Dyna[[#This Row],[Total_Household_Income]]/Global_Household_Financial_Dyna[[#This Row],[Family_Size]]</f>
        <v>940.47</v>
      </c>
      <c r="P421" s="2">
        <f t="shared" si="12"/>
        <v>0.39788995363055785</v>
      </c>
      <c r="Q421" s="2">
        <f t="shared" si="13"/>
        <v>0.274711372363938</v>
      </c>
      <c r="R421" s="2" t="str">
        <f>IF(Global_Household_Financial_Dyna[[#This Row],[Vs country_Average]]&lt;-0.2, "Underperformer", IF(Global_Household_Financial_Dyna[[#This Row],[Vs country_Average]]&gt;0.2, "Outperformer", "Normal"))</f>
        <v>Outperformer</v>
      </c>
      <c r="S4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2150.71</v>
      </c>
      <c r="T4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2150.71</v>
      </c>
      <c r="U4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2150.71</v>
      </c>
      <c r="V4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2150.71</v>
      </c>
    </row>
    <row r="422" spans="1:22" x14ac:dyDescent="0.3">
      <c r="A422">
        <v>421</v>
      </c>
      <c r="B422" t="s">
        <v>14</v>
      </c>
      <c r="C422" t="s">
        <v>15</v>
      </c>
      <c r="D422">
        <v>3</v>
      </c>
      <c r="E422">
        <v>1</v>
      </c>
      <c r="F422">
        <v>2143.39</v>
      </c>
      <c r="G422">
        <v>2143.39</v>
      </c>
      <c r="H422">
        <v>321.51</v>
      </c>
      <c r="I422">
        <v>774.9</v>
      </c>
      <c r="J422">
        <v>1046.98</v>
      </c>
      <c r="K422">
        <f>Global_Household_Financial_Dyna[[#This Row],[Total_Household_Income]]-Global_Household_Financial_Dyna[[#This Row],[Estimated_Taxes]]</f>
        <v>1821.8799999999999</v>
      </c>
      <c r="L422" s="1">
        <f>Global_Household_Financial_Dyna[[#This Row],[Monthly_Savings]]/Global_Household_Financial_Dyna[[#This Row],[Net Income]]</f>
        <v>0.5746701209739391</v>
      </c>
      <c r="M422" s="2">
        <f>Global_Household_Financial_Dyna[[#This Row],[Monthly_Expenses]]/Global_Household_Financial_Dyna[[#This Row],[Net Income]]</f>
        <v>0.42532987902606101</v>
      </c>
      <c r="N422" t="str">
        <f>IF(Global_Household_Financial_Dyna[[#This Row],[Monthly_Savings]]&lt;0,"High Risk", IF(Global_Household_Financial_Dyna[[#This Row],[Savings Rate%]]&lt;0.1, "Medium", "Safe"))</f>
        <v>Safe</v>
      </c>
      <c r="O422">
        <f>Global_Household_Financial_Dyna[[#This Row],[Total_Household_Income]]/Global_Household_Financial_Dyna[[#This Row],[Family_Size]]</f>
        <v>714.46333333333325</v>
      </c>
      <c r="P422" s="2">
        <f t="shared" si="12"/>
        <v>0.39788995363055785</v>
      </c>
      <c r="Q422" s="2">
        <f t="shared" si="13"/>
        <v>0.17678016734338126</v>
      </c>
      <c r="R422" s="2" t="str">
        <f>IF(Global_Household_Financial_Dyna[[#This Row],[Vs country_Average]]&lt;-0.2, "Underperformer", IF(Global_Household_Financial_Dyna[[#This Row],[Vs country_Average]]&gt;0.2, "Outperformer", "Normal"))</f>
        <v>Normal</v>
      </c>
      <c r="S4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1046.98</v>
      </c>
      <c r="T4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1046.98</v>
      </c>
      <c r="U4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1046.98</v>
      </c>
      <c r="V4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1046.98</v>
      </c>
    </row>
    <row r="423" spans="1:22" x14ac:dyDescent="0.3">
      <c r="A423">
        <v>422</v>
      </c>
      <c r="B423" t="s">
        <v>14</v>
      </c>
      <c r="C423" t="s">
        <v>15</v>
      </c>
      <c r="D423">
        <v>5</v>
      </c>
      <c r="E423">
        <v>3</v>
      </c>
      <c r="F423">
        <v>1691.39</v>
      </c>
      <c r="G423">
        <v>4016.69</v>
      </c>
      <c r="H423">
        <v>602.5</v>
      </c>
      <c r="I423">
        <v>1445.52</v>
      </c>
      <c r="J423">
        <v>1968.66</v>
      </c>
      <c r="K423">
        <f>Global_Household_Financial_Dyna[[#This Row],[Total_Household_Income]]-Global_Household_Financial_Dyna[[#This Row],[Estimated_Taxes]]</f>
        <v>3414.19</v>
      </c>
      <c r="L423" s="1">
        <f>Global_Household_Financial_Dyna[[#This Row],[Monthly_Savings]]/Global_Household_Financial_Dyna[[#This Row],[Net Income]]</f>
        <v>0.57661114349230713</v>
      </c>
      <c r="M423" s="2">
        <f>Global_Household_Financial_Dyna[[#This Row],[Monthly_Expenses]]/Global_Household_Financial_Dyna[[#This Row],[Net Income]]</f>
        <v>0.42338592755529131</v>
      </c>
      <c r="N423" t="str">
        <f>IF(Global_Household_Financial_Dyna[[#This Row],[Monthly_Savings]]&lt;0,"High Risk", IF(Global_Household_Financial_Dyna[[#This Row],[Savings Rate%]]&lt;0.1, "Medium", "Safe"))</f>
        <v>Safe</v>
      </c>
      <c r="O423">
        <f>Global_Household_Financial_Dyna[[#This Row],[Total_Household_Income]]/Global_Household_Financial_Dyna[[#This Row],[Family_Size]]</f>
        <v>803.33799999999997</v>
      </c>
      <c r="P423" s="2">
        <f t="shared" si="12"/>
        <v>0.39788995363055785</v>
      </c>
      <c r="Q423" s="2">
        <f t="shared" si="13"/>
        <v>0.17872118986174929</v>
      </c>
      <c r="R423" s="2" t="str">
        <f>IF(Global_Household_Financial_Dyna[[#This Row],[Vs country_Average]]&lt;-0.2, "Underperformer", IF(Global_Household_Financial_Dyna[[#This Row],[Vs country_Average]]&gt;0.2, "Outperformer", "Normal"))</f>
        <v>Normal</v>
      </c>
      <c r="S4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1968.66</v>
      </c>
      <c r="T4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1968.66</v>
      </c>
      <c r="U4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1968.66</v>
      </c>
      <c r="V4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1968.66</v>
      </c>
    </row>
    <row r="424" spans="1:22" x14ac:dyDescent="0.3">
      <c r="A424">
        <v>423</v>
      </c>
      <c r="B424" t="s">
        <v>18</v>
      </c>
      <c r="C424" t="s">
        <v>19</v>
      </c>
      <c r="D424">
        <v>7</v>
      </c>
      <c r="E424">
        <v>3</v>
      </c>
      <c r="F424">
        <v>4749.07</v>
      </c>
      <c r="G424">
        <v>10024.18</v>
      </c>
      <c r="H424">
        <v>2706.53</v>
      </c>
      <c r="I424">
        <v>4514.42</v>
      </c>
      <c r="J424">
        <v>2803.23</v>
      </c>
      <c r="K424">
        <f>Global_Household_Financial_Dyna[[#This Row],[Total_Household_Income]]-Global_Household_Financial_Dyna[[#This Row],[Estimated_Taxes]]</f>
        <v>7317.65</v>
      </c>
      <c r="L424" s="1">
        <f>Global_Household_Financial_Dyna[[#This Row],[Monthly_Savings]]/Global_Household_Financial_Dyna[[#This Row],[Net Income]]</f>
        <v>0.38307790069216213</v>
      </c>
      <c r="M424" s="2">
        <f>Global_Household_Financial_Dyna[[#This Row],[Monthly_Expenses]]/Global_Household_Financial_Dyna[[#This Row],[Net Income]]</f>
        <v>0.61692209930783792</v>
      </c>
      <c r="N424" t="str">
        <f>IF(Global_Household_Financial_Dyna[[#This Row],[Monthly_Savings]]&lt;0,"High Risk", IF(Global_Household_Financial_Dyna[[#This Row],[Savings Rate%]]&lt;0.1, "Medium", "Safe"))</f>
        <v>Safe</v>
      </c>
      <c r="O424">
        <f>Global_Household_Financial_Dyna[[#This Row],[Total_Household_Income]]/Global_Household_Financial_Dyna[[#This Row],[Family_Size]]</f>
        <v>1432.0257142857142</v>
      </c>
      <c r="P424" s="2">
        <f t="shared" si="12"/>
        <v>0.32336204947805613</v>
      </c>
      <c r="Q424" s="2">
        <f t="shared" si="13"/>
        <v>5.9715851214105997E-2</v>
      </c>
      <c r="R424" s="2" t="str">
        <f>IF(Global_Household_Financial_Dyna[[#This Row],[Vs country_Average]]&lt;-0.2, "Underperformer", IF(Global_Household_Financial_Dyna[[#This Row],[Vs country_Average]]&gt;0.2, "Outperformer", "Normal"))</f>
        <v>Normal</v>
      </c>
      <c r="S4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2803.23</v>
      </c>
      <c r="T4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2803.23</v>
      </c>
      <c r="U4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2803.23</v>
      </c>
      <c r="V4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2803.23</v>
      </c>
    </row>
    <row r="425" spans="1:22" x14ac:dyDescent="0.3">
      <c r="A425">
        <v>424</v>
      </c>
      <c r="B425" t="s">
        <v>10</v>
      </c>
      <c r="C425" t="s">
        <v>22</v>
      </c>
      <c r="D425">
        <v>6</v>
      </c>
      <c r="E425">
        <v>3</v>
      </c>
      <c r="F425">
        <v>582.04</v>
      </c>
      <c r="G425">
        <v>1117.1600000000001</v>
      </c>
      <c r="H425">
        <v>111.72</v>
      </c>
      <c r="I425">
        <v>585.34</v>
      </c>
      <c r="J425">
        <v>420.1</v>
      </c>
      <c r="K425">
        <f>Global_Household_Financial_Dyna[[#This Row],[Total_Household_Income]]-Global_Household_Financial_Dyna[[#This Row],[Estimated_Taxes]]</f>
        <v>1005.44</v>
      </c>
      <c r="L425" s="1">
        <f>Global_Household_Financial_Dyna[[#This Row],[Monthly_Savings]]/Global_Household_Financial_Dyna[[#This Row],[Net Income]]</f>
        <v>0.41782702100572883</v>
      </c>
      <c r="M425" s="2">
        <f>Global_Household_Financial_Dyna[[#This Row],[Monthly_Expenses]]/Global_Household_Financial_Dyna[[#This Row],[Net Income]]</f>
        <v>0.58217297899427112</v>
      </c>
      <c r="N425" t="str">
        <f>IF(Global_Household_Financial_Dyna[[#This Row],[Monthly_Savings]]&lt;0,"High Risk", IF(Global_Household_Financial_Dyna[[#This Row],[Savings Rate%]]&lt;0.1, "Medium", "Safe"))</f>
        <v>Safe</v>
      </c>
      <c r="O425">
        <f>Global_Household_Financial_Dyna[[#This Row],[Total_Household_Income]]/Global_Household_Financial_Dyna[[#This Row],[Family_Size]]</f>
        <v>186.19333333333336</v>
      </c>
      <c r="P425" s="2">
        <f t="shared" si="12"/>
        <v>0.42077341556833553</v>
      </c>
      <c r="Q425" s="2">
        <f t="shared" si="13"/>
        <v>-2.9463945626067023E-3</v>
      </c>
      <c r="R425" s="2" t="str">
        <f>IF(Global_Household_Financial_Dyna[[#This Row],[Vs country_Average]]&lt;-0.2, "Underperformer", IF(Global_Household_Financial_Dyna[[#This Row],[Vs country_Average]]&gt;0.2, "Outperformer", "Normal"))</f>
        <v>Normal</v>
      </c>
      <c r="S4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420.1</v>
      </c>
      <c r="T4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420.1</v>
      </c>
      <c r="U4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420.1</v>
      </c>
      <c r="V4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420.1</v>
      </c>
    </row>
    <row r="426" spans="1:22" x14ac:dyDescent="0.3">
      <c r="A426">
        <v>425</v>
      </c>
      <c r="B426" t="s">
        <v>18</v>
      </c>
      <c r="C426" t="s">
        <v>20</v>
      </c>
      <c r="D426">
        <v>1</v>
      </c>
      <c r="E426">
        <v>1</v>
      </c>
      <c r="F426">
        <v>2292.63</v>
      </c>
      <c r="G426">
        <v>2292.63</v>
      </c>
      <c r="H426">
        <v>504.38</v>
      </c>
      <c r="I426">
        <v>1512.63</v>
      </c>
      <c r="J426">
        <v>275.63</v>
      </c>
      <c r="K426">
        <f>Global_Household_Financial_Dyna[[#This Row],[Total_Household_Income]]-Global_Household_Financial_Dyna[[#This Row],[Estimated_Taxes]]</f>
        <v>1788.25</v>
      </c>
      <c r="L426" s="1">
        <f>Global_Household_Financial_Dyna[[#This Row],[Monthly_Savings]]/Global_Household_Financial_Dyna[[#This Row],[Net Income]]</f>
        <v>0.1541339298196561</v>
      </c>
      <c r="M426" s="2">
        <f>Global_Household_Financial_Dyna[[#This Row],[Monthly_Expenses]]/Global_Household_Financial_Dyna[[#This Row],[Net Income]]</f>
        <v>0.84587166223961985</v>
      </c>
      <c r="N426" t="str">
        <f>IF(Global_Household_Financial_Dyna[[#This Row],[Monthly_Savings]]&lt;0,"High Risk", IF(Global_Household_Financial_Dyna[[#This Row],[Savings Rate%]]&lt;0.1, "Medium", "Safe"))</f>
        <v>Safe</v>
      </c>
      <c r="O426">
        <f>Global_Household_Financial_Dyna[[#This Row],[Total_Household_Income]]/Global_Household_Financial_Dyna[[#This Row],[Family_Size]]</f>
        <v>2292.63</v>
      </c>
      <c r="P426" s="2">
        <f t="shared" si="12"/>
        <v>0.32336204947805613</v>
      </c>
      <c r="Q426" s="2">
        <f t="shared" si="13"/>
        <v>-0.16922811965840004</v>
      </c>
      <c r="R426" s="2" t="str">
        <f>IF(Global_Household_Financial_Dyna[[#This Row],[Vs country_Average]]&lt;-0.2, "Underperformer", IF(Global_Household_Financial_Dyna[[#This Row],[Vs country_Average]]&gt;0.2, "Outperformer", "Normal"))</f>
        <v>Normal</v>
      </c>
      <c r="S4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275.63</v>
      </c>
      <c r="T4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275.63</v>
      </c>
      <c r="U4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275.63</v>
      </c>
      <c r="V4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275.63</v>
      </c>
    </row>
    <row r="427" spans="1:22" x14ac:dyDescent="0.3">
      <c r="A427">
        <v>426</v>
      </c>
      <c r="B427" t="s">
        <v>16</v>
      </c>
      <c r="C427" t="s">
        <v>21</v>
      </c>
      <c r="D427">
        <v>4</v>
      </c>
      <c r="E427">
        <v>3</v>
      </c>
      <c r="F427">
        <v>3214.97</v>
      </c>
      <c r="G427">
        <v>6772.06</v>
      </c>
      <c r="H427">
        <v>2370.2199999999998</v>
      </c>
      <c r="I427">
        <v>3432.7</v>
      </c>
      <c r="J427">
        <v>969.14</v>
      </c>
      <c r="K427">
        <f>Global_Household_Financial_Dyna[[#This Row],[Total_Household_Income]]-Global_Household_Financial_Dyna[[#This Row],[Estimated_Taxes]]</f>
        <v>4401.84</v>
      </c>
      <c r="L427" s="1">
        <f>Global_Household_Financial_Dyna[[#This Row],[Monthly_Savings]]/Global_Household_Financial_Dyna[[#This Row],[Net Income]]</f>
        <v>0.22016702106391872</v>
      </c>
      <c r="M427" s="2">
        <f>Global_Household_Financial_Dyna[[#This Row],[Monthly_Expenses]]/Global_Household_Financial_Dyna[[#This Row],[Net Income]]</f>
        <v>0.77983297893608117</v>
      </c>
      <c r="N427" t="str">
        <f>IF(Global_Household_Financial_Dyna[[#This Row],[Monthly_Savings]]&lt;0,"High Risk", IF(Global_Household_Financial_Dyna[[#This Row],[Savings Rate%]]&lt;0.1, "Medium", "Safe"))</f>
        <v>Safe</v>
      </c>
      <c r="O427">
        <f>Global_Household_Financial_Dyna[[#This Row],[Total_Household_Income]]/Global_Household_Financial_Dyna[[#This Row],[Family_Size]]</f>
        <v>1693.0150000000001</v>
      </c>
      <c r="P427" s="2">
        <f t="shared" si="12"/>
        <v>0.15879799892000862</v>
      </c>
      <c r="Q427" s="2">
        <f t="shared" si="13"/>
        <v>6.1369022143910101E-2</v>
      </c>
      <c r="R427" s="2" t="str">
        <f>IF(Global_Household_Financial_Dyna[[#This Row],[Vs country_Average]]&lt;-0.2, "Underperformer", IF(Global_Household_Financial_Dyna[[#This Row],[Vs country_Average]]&gt;0.2, "Outperformer", "Normal"))</f>
        <v>Normal</v>
      </c>
      <c r="S4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969.14</v>
      </c>
      <c r="T4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969.14</v>
      </c>
      <c r="U4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969.14</v>
      </c>
      <c r="V4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969.14</v>
      </c>
    </row>
    <row r="428" spans="1:22" x14ac:dyDescent="0.3">
      <c r="A428">
        <v>427</v>
      </c>
      <c r="B428" t="s">
        <v>10</v>
      </c>
      <c r="C428" t="s">
        <v>11</v>
      </c>
      <c r="D428">
        <v>6</v>
      </c>
      <c r="E428">
        <v>3</v>
      </c>
      <c r="F428">
        <v>614.91999999999996</v>
      </c>
      <c r="G428">
        <v>1303.18</v>
      </c>
      <c r="H428">
        <v>130.32</v>
      </c>
      <c r="I428">
        <v>745.35</v>
      </c>
      <c r="J428">
        <v>427.51</v>
      </c>
      <c r="K428">
        <f>Global_Household_Financial_Dyna[[#This Row],[Total_Household_Income]]-Global_Household_Financial_Dyna[[#This Row],[Estimated_Taxes]]</f>
        <v>1172.8600000000001</v>
      </c>
      <c r="L428" s="1">
        <f>Global_Household_Financial_Dyna[[#This Row],[Monthly_Savings]]/Global_Household_Financial_Dyna[[#This Row],[Net Income]]</f>
        <v>0.36450215712020184</v>
      </c>
      <c r="M428" s="2">
        <f>Global_Household_Financial_Dyna[[#This Row],[Monthly_Expenses]]/Global_Household_Financial_Dyna[[#This Row],[Net Income]]</f>
        <v>0.63549784287979805</v>
      </c>
      <c r="N428" t="str">
        <f>IF(Global_Household_Financial_Dyna[[#This Row],[Monthly_Savings]]&lt;0,"High Risk", IF(Global_Household_Financial_Dyna[[#This Row],[Savings Rate%]]&lt;0.1, "Medium", "Safe"))</f>
        <v>Safe</v>
      </c>
      <c r="O428">
        <f>Global_Household_Financial_Dyna[[#This Row],[Total_Household_Income]]/Global_Household_Financial_Dyna[[#This Row],[Family_Size]]</f>
        <v>217.19666666666669</v>
      </c>
      <c r="P428" s="2">
        <f t="shared" si="12"/>
        <v>0.42077341556833553</v>
      </c>
      <c r="Q428" s="2">
        <f t="shared" si="13"/>
        <v>-5.6271258448133687E-2</v>
      </c>
      <c r="R428" s="2" t="str">
        <f>IF(Global_Household_Financial_Dyna[[#This Row],[Vs country_Average]]&lt;-0.2, "Underperformer", IF(Global_Household_Financial_Dyna[[#This Row],[Vs country_Average]]&gt;0.2, "Outperformer", "Normal"))</f>
        <v>Normal</v>
      </c>
      <c r="S4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427.51</v>
      </c>
      <c r="T4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427.51</v>
      </c>
      <c r="U4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427.51</v>
      </c>
      <c r="V4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427.51</v>
      </c>
    </row>
    <row r="429" spans="1:22" x14ac:dyDescent="0.3">
      <c r="A429">
        <v>428</v>
      </c>
      <c r="B429" t="s">
        <v>12</v>
      </c>
      <c r="C429" t="s">
        <v>13</v>
      </c>
      <c r="D429">
        <v>8</v>
      </c>
      <c r="E429">
        <v>3</v>
      </c>
      <c r="F429">
        <v>4159.49</v>
      </c>
      <c r="G429">
        <v>8766.27</v>
      </c>
      <c r="H429">
        <v>2629.88</v>
      </c>
      <c r="I429">
        <v>5312.37</v>
      </c>
      <c r="J429">
        <v>824.02</v>
      </c>
      <c r="K429">
        <f>Global_Household_Financial_Dyna[[#This Row],[Total_Household_Income]]-Global_Household_Financial_Dyna[[#This Row],[Estimated_Taxes]]</f>
        <v>6136.39</v>
      </c>
      <c r="L429" s="1">
        <f>Global_Household_Financial_Dyna[[#This Row],[Monthly_Savings]]/Global_Household_Financial_Dyna[[#This Row],[Net Income]]</f>
        <v>0.13428416381618508</v>
      </c>
      <c r="M429" s="2">
        <f>Global_Household_Financial_Dyna[[#This Row],[Monthly_Expenses]]/Global_Household_Financial_Dyna[[#This Row],[Net Income]]</f>
        <v>0.86571583618381487</v>
      </c>
      <c r="N429" t="str">
        <f>IF(Global_Household_Financial_Dyna[[#This Row],[Monthly_Savings]]&lt;0,"High Risk", IF(Global_Household_Financial_Dyna[[#This Row],[Savings Rate%]]&lt;0.1, "Medium", "Safe"))</f>
        <v>Safe</v>
      </c>
      <c r="O429">
        <f>Global_Household_Financial_Dyna[[#This Row],[Total_Household_Income]]/Global_Household_Financial_Dyna[[#This Row],[Family_Size]]</f>
        <v>1095.7837500000001</v>
      </c>
      <c r="P429" s="2">
        <f t="shared" si="12"/>
        <v>0.30718716818024266</v>
      </c>
      <c r="Q429" s="2">
        <f t="shared" si="13"/>
        <v>-0.17290300436405759</v>
      </c>
      <c r="R429" s="2" t="str">
        <f>IF(Global_Household_Financial_Dyna[[#This Row],[Vs country_Average]]&lt;-0.2, "Underperformer", IF(Global_Household_Financial_Dyna[[#This Row],[Vs country_Average]]&gt;0.2, "Outperformer", "Normal"))</f>
        <v>Normal</v>
      </c>
      <c r="S4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824.02</v>
      </c>
      <c r="T4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824.02</v>
      </c>
      <c r="U4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824.02</v>
      </c>
      <c r="V4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824.02</v>
      </c>
    </row>
    <row r="430" spans="1:22" x14ac:dyDescent="0.3">
      <c r="A430">
        <v>429</v>
      </c>
      <c r="B430" t="s">
        <v>10</v>
      </c>
      <c r="C430" t="s">
        <v>11</v>
      </c>
      <c r="D430">
        <v>1</v>
      </c>
      <c r="E430">
        <v>1</v>
      </c>
      <c r="F430">
        <v>767.11</v>
      </c>
      <c r="G430">
        <v>767.11</v>
      </c>
      <c r="H430">
        <v>76.709999999999994</v>
      </c>
      <c r="I430">
        <v>361.13</v>
      </c>
      <c r="J430">
        <v>329.27</v>
      </c>
      <c r="K430">
        <f>Global_Household_Financial_Dyna[[#This Row],[Total_Household_Income]]-Global_Household_Financial_Dyna[[#This Row],[Estimated_Taxes]]</f>
        <v>690.4</v>
      </c>
      <c r="L430" s="1">
        <f>Global_Household_Financial_Dyna[[#This Row],[Monthly_Savings]]/Global_Household_Financial_Dyna[[#This Row],[Net Income]]</f>
        <v>0.47692641946697567</v>
      </c>
      <c r="M430" s="2">
        <f>Global_Household_Financial_Dyna[[#This Row],[Monthly_Expenses]]/Global_Household_Financial_Dyna[[#This Row],[Net Income]]</f>
        <v>0.52307358053302433</v>
      </c>
      <c r="N430" t="str">
        <f>IF(Global_Household_Financial_Dyna[[#This Row],[Monthly_Savings]]&lt;0,"High Risk", IF(Global_Household_Financial_Dyna[[#This Row],[Savings Rate%]]&lt;0.1, "Medium", "Safe"))</f>
        <v>Safe</v>
      </c>
      <c r="O430">
        <f>Global_Household_Financial_Dyna[[#This Row],[Total_Household_Income]]/Global_Household_Financial_Dyna[[#This Row],[Family_Size]]</f>
        <v>767.11</v>
      </c>
      <c r="P430" s="2">
        <f t="shared" si="12"/>
        <v>0.42077341556833553</v>
      </c>
      <c r="Q430" s="2">
        <f t="shared" si="13"/>
        <v>5.6153003898640141E-2</v>
      </c>
      <c r="R430" s="2" t="str">
        <f>IF(Global_Household_Financial_Dyna[[#This Row],[Vs country_Average]]&lt;-0.2, "Underperformer", IF(Global_Household_Financial_Dyna[[#This Row],[Vs country_Average]]&gt;0.2, "Outperformer", "Normal"))</f>
        <v>Normal</v>
      </c>
      <c r="S4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329.27</v>
      </c>
      <c r="T4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329.27</v>
      </c>
      <c r="U4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329.27</v>
      </c>
      <c r="V4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329.27</v>
      </c>
    </row>
    <row r="431" spans="1:22" x14ac:dyDescent="0.3">
      <c r="A431">
        <v>430</v>
      </c>
      <c r="B431" t="s">
        <v>18</v>
      </c>
      <c r="C431" t="s">
        <v>20</v>
      </c>
      <c r="D431">
        <v>3</v>
      </c>
      <c r="E431">
        <v>2</v>
      </c>
      <c r="F431">
        <v>4199.29</v>
      </c>
      <c r="G431">
        <v>6785.18</v>
      </c>
      <c r="H431">
        <v>1492.74</v>
      </c>
      <c r="I431">
        <v>2665.28</v>
      </c>
      <c r="J431">
        <v>2627.16</v>
      </c>
      <c r="K431">
        <f>Global_Household_Financial_Dyna[[#This Row],[Total_Household_Income]]-Global_Household_Financial_Dyna[[#This Row],[Estimated_Taxes]]</f>
        <v>5292.4400000000005</v>
      </c>
      <c r="L431" s="1">
        <f>Global_Household_Financial_Dyna[[#This Row],[Monthly_Savings]]/Global_Household_Financial_Dyna[[#This Row],[Net Income]]</f>
        <v>0.4963986365457142</v>
      </c>
      <c r="M431" s="2">
        <f>Global_Household_Financial_Dyna[[#This Row],[Monthly_Expenses]]/Global_Household_Financial_Dyna[[#This Row],[Net Income]]</f>
        <v>0.50360136345428574</v>
      </c>
      <c r="N431" t="str">
        <f>IF(Global_Household_Financial_Dyna[[#This Row],[Monthly_Savings]]&lt;0,"High Risk", IF(Global_Household_Financial_Dyna[[#This Row],[Savings Rate%]]&lt;0.1, "Medium", "Safe"))</f>
        <v>Safe</v>
      </c>
      <c r="O431">
        <f>Global_Household_Financial_Dyna[[#This Row],[Total_Household_Income]]/Global_Household_Financial_Dyna[[#This Row],[Family_Size]]</f>
        <v>2261.7266666666669</v>
      </c>
      <c r="P431" s="2">
        <f t="shared" si="12"/>
        <v>0.32336204947805613</v>
      </c>
      <c r="Q431" s="2">
        <f t="shared" si="13"/>
        <v>0.17303658706765807</v>
      </c>
      <c r="R431" s="2" t="str">
        <f>IF(Global_Household_Financial_Dyna[[#This Row],[Vs country_Average]]&lt;-0.2, "Underperformer", IF(Global_Household_Financial_Dyna[[#This Row],[Vs country_Average]]&gt;0.2, "Outperformer", "Normal"))</f>
        <v>Normal</v>
      </c>
      <c r="S4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2627.16</v>
      </c>
      <c r="T4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2627.16</v>
      </c>
      <c r="U4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2627.16</v>
      </c>
      <c r="V4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2627.16</v>
      </c>
    </row>
    <row r="432" spans="1:22" x14ac:dyDescent="0.3">
      <c r="A432">
        <v>431</v>
      </c>
      <c r="B432" t="s">
        <v>18</v>
      </c>
      <c r="C432" t="s">
        <v>20</v>
      </c>
      <c r="D432">
        <v>2</v>
      </c>
      <c r="E432">
        <v>2</v>
      </c>
      <c r="F432">
        <v>2789.84</v>
      </c>
      <c r="G432">
        <v>5166.24</v>
      </c>
      <c r="H432">
        <v>1136.57</v>
      </c>
      <c r="I432">
        <v>2105.4</v>
      </c>
      <c r="J432">
        <v>1924.27</v>
      </c>
      <c r="K432">
        <f>Global_Household_Financial_Dyna[[#This Row],[Total_Household_Income]]-Global_Household_Financial_Dyna[[#This Row],[Estimated_Taxes]]</f>
        <v>4029.67</v>
      </c>
      <c r="L432" s="1">
        <f>Global_Household_Financial_Dyna[[#This Row],[Monthly_Savings]]/Global_Household_Financial_Dyna[[#This Row],[Net Income]]</f>
        <v>0.47752545493799742</v>
      </c>
      <c r="M432" s="2">
        <f>Global_Household_Financial_Dyna[[#This Row],[Monthly_Expenses]]/Global_Household_Financial_Dyna[[#This Row],[Net Income]]</f>
        <v>0.52247454506200264</v>
      </c>
      <c r="N432" t="str">
        <f>IF(Global_Household_Financial_Dyna[[#This Row],[Monthly_Savings]]&lt;0,"High Risk", IF(Global_Household_Financial_Dyna[[#This Row],[Savings Rate%]]&lt;0.1, "Medium", "Safe"))</f>
        <v>Safe</v>
      </c>
      <c r="O432">
        <f>Global_Household_Financial_Dyna[[#This Row],[Total_Household_Income]]/Global_Household_Financial_Dyna[[#This Row],[Family_Size]]</f>
        <v>2583.12</v>
      </c>
      <c r="P432" s="2">
        <f t="shared" si="12"/>
        <v>0.32336204947805613</v>
      </c>
      <c r="Q432" s="2">
        <f t="shared" si="13"/>
        <v>0.15416340545994128</v>
      </c>
      <c r="R432" s="2" t="str">
        <f>IF(Global_Household_Financial_Dyna[[#This Row],[Vs country_Average]]&lt;-0.2, "Underperformer", IF(Global_Household_Financial_Dyna[[#This Row],[Vs country_Average]]&gt;0.2, "Outperformer", "Normal"))</f>
        <v>Normal</v>
      </c>
      <c r="S4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1924.27</v>
      </c>
      <c r="T4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1924.27</v>
      </c>
      <c r="U4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1924.27</v>
      </c>
      <c r="V4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1924.27</v>
      </c>
    </row>
    <row r="433" spans="1:22" x14ac:dyDescent="0.3">
      <c r="A433">
        <v>432</v>
      </c>
      <c r="B433" t="s">
        <v>14</v>
      </c>
      <c r="C433" t="s">
        <v>15</v>
      </c>
      <c r="D433">
        <v>6</v>
      </c>
      <c r="E433">
        <v>3</v>
      </c>
      <c r="F433">
        <v>1553.51</v>
      </c>
      <c r="G433">
        <v>3643.07</v>
      </c>
      <c r="H433">
        <v>546.46</v>
      </c>
      <c r="I433">
        <v>1784.53</v>
      </c>
      <c r="J433">
        <v>1312.08</v>
      </c>
      <c r="K433">
        <f>Global_Household_Financial_Dyna[[#This Row],[Total_Household_Income]]-Global_Household_Financial_Dyna[[#This Row],[Estimated_Taxes]]</f>
        <v>3096.61</v>
      </c>
      <c r="L433" s="1">
        <f>Global_Household_Financial_Dyna[[#This Row],[Monthly_Savings]]/Global_Household_Financial_Dyna[[#This Row],[Net Income]]</f>
        <v>0.42371496572057826</v>
      </c>
      <c r="M433" s="2">
        <f>Global_Household_Financial_Dyna[[#This Row],[Monthly_Expenses]]/Global_Household_Financial_Dyna[[#This Row],[Net Income]]</f>
        <v>0.57628503427942168</v>
      </c>
      <c r="N433" t="str">
        <f>IF(Global_Household_Financial_Dyna[[#This Row],[Monthly_Savings]]&lt;0,"High Risk", IF(Global_Household_Financial_Dyna[[#This Row],[Savings Rate%]]&lt;0.1, "Medium", "Safe"))</f>
        <v>Safe</v>
      </c>
      <c r="O433">
        <f>Global_Household_Financial_Dyna[[#This Row],[Total_Household_Income]]/Global_Household_Financial_Dyna[[#This Row],[Family_Size]]</f>
        <v>607.1783333333334</v>
      </c>
      <c r="P433" s="2">
        <f t="shared" si="12"/>
        <v>0.39788995363055785</v>
      </c>
      <c r="Q433" s="2">
        <f t="shared" si="13"/>
        <v>2.5825012090020416E-2</v>
      </c>
      <c r="R433" s="2" t="str">
        <f>IF(Global_Household_Financial_Dyna[[#This Row],[Vs country_Average]]&lt;-0.2, "Underperformer", IF(Global_Household_Financial_Dyna[[#This Row],[Vs country_Average]]&gt;0.2, "Outperformer", "Normal"))</f>
        <v>Normal</v>
      </c>
      <c r="S4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1312.08</v>
      </c>
      <c r="T4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1312.08</v>
      </c>
      <c r="U4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1312.08</v>
      </c>
      <c r="V4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1312.08</v>
      </c>
    </row>
    <row r="434" spans="1:22" x14ac:dyDescent="0.3">
      <c r="A434">
        <v>433</v>
      </c>
      <c r="B434" t="s">
        <v>16</v>
      </c>
      <c r="C434" t="s">
        <v>21</v>
      </c>
      <c r="D434">
        <v>4</v>
      </c>
      <c r="E434">
        <v>2</v>
      </c>
      <c r="F434">
        <v>5661.14</v>
      </c>
      <c r="G434">
        <v>9387.56</v>
      </c>
      <c r="H434">
        <v>3755.02</v>
      </c>
      <c r="I434">
        <v>3833.41</v>
      </c>
      <c r="J434">
        <v>1799.13</v>
      </c>
      <c r="K434">
        <f>Global_Household_Financial_Dyna[[#This Row],[Total_Household_Income]]-Global_Household_Financial_Dyna[[#This Row],[Estimated_Taxes]]</f>
        <v>5632.5399999999991</v>
      </c>
      <c r="L434" s="1">
        <f>Global_Household_Financial_Dyna[[#This Row],[Monthly_Savings]]/Global_Household_Financial_Dyna[[#This Row],[Net Income]]</f>
        <v>0.31941717235918438</v>
      </c>
      <c r="M434" s="2">
        <f>Global_Household_Financial_Dyna[[#This Row],[Monthly_Expenses]]/Global_Household_Financial_Dyna[[#This Row],[Net Income]]</f>
        <v>0.68058282764081579</v>
      </c>
      <c r="N434" t="str">
        <f>IF(Global_Household_Financial_Dyna[[#This Row],[Monthly_Savings]]&lt;0,"High Risk", IF(Global_Household_Financial_Dyna[[#This Row],[Savings Rate%]]&lt;0.1, "Medium", "Safe"))</f>
        <v>Safe</v>
      </c>
      <c r="O434">
        <f>Global_Household_Financial_Dyna[[#This Row],[Total_Household_Income]]/Global_Household_Financial_Dyna[[#This Row],[Family_Size]]</f>
        <v>2346.89</v>
      </c>
      <c r="P434" s="2">
        <f t="shared" si="12"/>
        <v>0.15879799892000862</v>
      </c>
      <c r="Q434" s="2">
        <f t="shared" si="13"/>
        <v>0.16061917343917576</v>
      </c>
      <c r="R434" s="2" t="str">
        <f>IF(Global_Household_Financial_Dyna[[#This Row],[Vs country_Average]]&lt;-0.2, "Underperformer", IF(Global_Household_Financial_Dyna[[#This Row],[Vs country_Average]]&gt;0.2, "Outperformer", "Normal"))</f>
        <v>Normal</v>
      </c>
      <c r="S4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1799.13</v>
      </c>
      <c r="T4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1799.13</v>
      </c>
      <c r="U4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1799.13</v>
      </c>
      <c r="V4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1799.13</v>
      </c>
    </row>
    <row r="435" spans="1:22" x14ac:dyDescent="0.3">
      <c r="A435">
        <v>434</v>
      </c>
      <c r="B435" t="s">
        <v>18</v>
      </c>
      <c r="C435" t="s">
        <v>20</v>
      </c>
      <c r="D435">
        <v>1</v>
      </c>
      <c r="E435">
        <v>1</v>
      </c>
      <c r="F435">
        <v>4589.1000000000004</v>
      </c>
      <c r="G435">
        <v>4589.1000000000004</v>
      </c>
      <c r="H435">
        <v>1009.6</v>
      </c>
      <c r="I435">
        <v>1446.66</v>
      </c>
      <c r="J435">
        <v>2132.83</v>
      </c>
      <c r="K435">
        <f>Global_Household_Financial_Dyna[[#This Row],[Total_Household_Income]]-Global_Household_Financial_Dyna[[#This Row],[Estimated_Taxes]]</f>
        <v>3579.5000000000005</v>
      </c>
      <c r="L435" s="1">
        <f>Global_Household_Financial_Dyna[[#This Row],[Monthly_Savings]]/Global_Household_Financial_Dyna[[#This Row],[Net Income]]</f>
        <v>0.59584578851794934</v>
      </c>
      <c r="M435" s="2">
        <f>Global_Household_Financial_Dyna[[#This Row],[Monthly_Expenses]]/Global_Household_Financial_Dyna[[#This Row],[Net Income]]</f>
        <v>0.40415141779578151</v>
      </c>
      <c r="N435" t="str">
        <f>IF(Global_Household_Financial_Dyna[[#This Row],[Monthly_Savings]]&lt;0,"High Risk", IF(Global_Household_Financial_Dyna[[#This Row],[Savings Rate%]]&lt;0.1, "Medium", "Safe"))</f>
        <v>Safe</v>
      </c>
      <c r="O435">
        <f>Global_Household_Financial_Dyna[[#This Row],[Total_Household_Income]]/Global_Household_Financial_Dyna[[#This Row],[Family_Size]]</f>
        <v>4589.1000000000004</v>
      </c>
      <c r="P435" s="2">
        <f t="shared" si="12"/>
        <v>0.32336204947805613</v>
      </c>
      <c r="Q435" s="2">
        <f t="shared" si="13"/>
        <v>0.2724837390398932</v>
      </c>
      <c r="R435" s="2" t="str">
        <f>IF(Global_Household_Financial_Dyna[[#This Row],[Vs country_Average]]&lt;-0.2, "Underperformer", IF(Global_Household_Financial_Dyna[[#This Row],[Vs country_Average]]&gt;0.2, "Outperformer", "Normal"))</f>
        <v>Outperformer</v>
      </c>
      <c r="S4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2132.83</v>
      </c>
      <c r="T4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2132.83</v>
      </c>
      <c r="U4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2132.83</v>
      </c>
      <c r="V4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2132.83</v>
      </c>
    </row>
    <row r="436" spans="1:22" x14ac:dyDescent="0.3">
      <c r="A436">
        <v>435</v>
      </c>
      <c r="B436" t="s">
        <v>18</v>
      </c>
      <c r="C436" t="s">
        <v>20</v>
      </c>
      <c r="D436">
        <v>8</v>
      </c>
      <c r="E436">
        <v>3</v>
      </c>
      <c r="F436">
        <v>2888.59</v>
      </c>
      <c r="G436">
        <v>6212.13</v>
      </c>
      <c r="H436">
        <v>1366.67</v>
      </c>
      <c r="I436">
        <v>3796.59</v>
      </c>
      <c r="J436">
        <v>1048.8699999999999</v>
      </c>
      <c r="K436">
        <f>Global_Household_Financial_Dyna[[#This Row],[Total_Household_Income]]-Global_Household_Financial_Dyna[[#This Row],[Estimated_Taxes]]</f>
        <v>4845.46</v>
      </c>
      <c r="L436" s="1">
        <f>Global_Household_Financial_Dyna[[#This Row],[Monthly_Savings]]/Global_Household_Financial_Dyna[[#This Row],[Net Income]]</f>
        <v>0.21646448428013024</v>
      </c>
      <c r="M436" s="2">
        <f>Global_Household_Financial_Dyna[[#This Row],[Monthly_Expenses]]/Global_Household_Financial_Dyna[[#This Row],[Net Income]]</f>
        <v>0.78353551571986979</v>
      </c>
      <c r="N436" t="str">
        <f>IF(Global_Household_Financial_Dyna[[#This Row],[Monthly_Savings]]&lt;0,"High Risk", IF(Global_Household_Financial_Dyna[[#This Row],[Savings Rate%]]&lt;0.1, "Medium", "Safe"))</f>
        <v>Safe</v>
      </c>
      <c r="O436">
        <f>Global_Household_Financial_Dyna[[#This Row],[Total_Household_Income]]/Global_Household_Financial_Dyna[[#This Row],[Family_Size]]</f>
        <v>776.51625000000001</v>
      </c>
      <c r="P436" s="2">
        <f t="shared" si="12"/>
        <v>0.32336204947805613</v>
      </c>
      <c r="Q436" s="2">
        <f t="shared" si="13"/>
        <v>-0.1068975651979259</v>
      </c>
      <c r="R436" s="2" t="str">
        <f>IF(Global_Household_Financial_Dyna[[#This Row],[Vs country_Average]]&lt;-0.2, "Underperformer", IF(Global_Household_Financial_Dyna[[#This Row],[Vs country_Average]]&gt;0.2, "Outperformer", "Normal"))</f>
        <v>Normal</v>
      </c>
      <c r="S4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1048.8699999999999</v>
      </c>
      <c r="T4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1048.8699999999999</v>
      </c>
      <c r="U4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1048.8699999999999</v>
      </c>
      <c r="V4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1048.8699999999999</v>
      </c>
    </row>
    <row r="437" spans="1:22" x14ac:dyDescent="0.3">
      <c r="A437">
        <v>436</v>
      </c>
      <c r="B437" t="s">
        <v>14</v>
      </c>
      <c r="C437" t="s">
        <v>15</v>
      </c>
      <c r="D437">
        <v>1</v>
      </c>
      <c r="E437">
        <v>1</v>
      </c>
      <c r="F437">
        <v>2113.54</v>
      </c>
      <c r="G437">
        <v>2113.54</v>
      </c>
      <c r="H437">
        <v>317.02999999999997</v>
      </c>
      <c r="I437">
        <v>722.8</v>
      </c>
      <c r="J437">
        <v>1073.7</v>
      </c>
      <c r="K437">
        <f>Global_Household_Financial_Dyna[[#This Row],[Total_Household_Income]]-Global_Household_Financial_Dyna[[#This Row],[Estimated_Taxes]]</f>
        <v>1796.51</v>
      </c>
      <c r="L437" s="1">
        <f>Global_Household_Financial_Dyna[[#This Row],[Monthly_Savings]]/Global_Household_Financial_Dyna[[#This Row],[Net Income]]</f>
        <v>0.59765879399502375</v>
      </c>
      <c r="M437" s="2">
        <f>Global_Household_Financial_Dyna[[#This Row],[Monthly_Expenses]]/Global_Household_Financial_Dyna[[#This Row],[Net Income]]</f>
        <v>0.40233563965689029</v>
      </c>
      <c r="N437" t="str">
        <f>IF(Global_Household_Financial_Dyna[[#This Row],[Monthly_Savings]]&lt;0,"High Risk", IF(Global_Household_Financial_Dyna[[#This Row],[Savings Rate%]]&lt;0.1, "Medium", "Safe"))</f>
        <v>Safe</v>
      </c>
      <c r="O437">
        <f>Global_Household_Financial_Dyna[[#This Row],[Total_Household_Income]]/Global_Household_Financial_Dyna[[#This Row],[Family_Size]]</f>
        <v>2113.54</v>
      </c>
      <c r="P437" s="2">
        <f t="shared" si="12"/>
        <v>0.39788995363055785</v>
      </c>
      <c r="Q437" s="2">
        <f t="shared" si="13"/>
        <v>0.1997688403644659</v>
      </c>
      <c r="R437" s="2" t="str">
        <f>IF(Global_Household_Financial_Dyna[[#This Row],[Vs country_Average]]&lt;-0.2, "Underperformer", IF(Global_Household_Financial_Dyna[[#This Row],[Vs country_Average]]&gt;0.2, "Outperformer", "Normal"))</f>
        <v>Normal</v>
      </c>
      <c r="S4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1073.7</v>
      </c>
      <c r="T4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1073.7</v>
      </c>
      <c r="U4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1073.7</v>
      </c>
      <c r="V4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1073.7</v>
      </c>
    </row>
    <row r="438" spans="1:22" x14ac:dyDescent="0.3">
      <c r="A438">
        <v>437</v>
      </c>
      <c r="B438" t="s">
        <v>18</v>
      </c>
      <c r="C438" t="s">
        <v>19</v>
      </c>
      <c r="D438">
        <v>6</v>
      </c>
      <c r="E438">
        <v>1</v>
      </c>
      <c r="F438">
        <v>379.83</v>
      </c>
      <c r="G438">
        <v>379.83</v>
      </c>
      <c r="H438">
        <v>83.56</v>
      </c>
      <c r="I438">
        <v>360.46</v>
      </c>
      <c r="J438">
        <v>-64.19</v>
      </c>
      <c r="K438">
        <f>Global_Household_Financial_Dyna[[#This Row],[Total_Household_Income]]-Global_Household_Financial_Dyna[[#This Row],[Estimated_Taxes]]</f>
        <v>296.27</v>
      </c>
      <c r="L438" s="1">
        <f>Global_Household_Financial_Dyna[[#This Row],[Monthly_Savings]]/Global_Household_Financial_Dyna[[#This Row],[Net Income]]</f>
        <v>-0.21666047861747731</v>
      </c>
      <c r="M438" s="2">
        <f>Global_Household_Financial_Dyna[[#This Row],[Monthly_Expenses]]/Global_Household_Financial_Dyna[[#This Row],[Net Income]]</f>
        <v>1.2166604786174773</v>
      </c>
      <c r="N438" t="str">
        <f>IF(Global_Household_Financial_Dyna[[#This Row],[Monthly_Savings]]&lt;0,"High Risk", IF(Global_Household_Financial_Dyna[[#This Row],[Savings Rate%]]&lt;0.1, "Medium", "Safe"))</f>
        <v>High Risk</v>
      </c>
      <c r="O438">
        <f>Global_Household_Financial_Dyna[[#This Row],[Total_Household_Income]]/Global_Household_Financial_Dyna[[#This Row],[Family_Size]]</f>
        <v>63.305</v>
      </c>
      <c r="P438" s="2">
        <f t="shared" si="12"/>
        <v>0.32336204947805613</v>
      </c>
      <c r="Q438" s="2">
        <f t="shared" si="13"/>
        <v>-0.54002252809553342</v>
      </c>
      <c r="R438" s="2" t="str">
        <f>IF(Global_Household_Financial_Dyna[[#This Row],[Vs country_Average]]&lt;-0.2, "Underperformer", IF(Global_Household_Financial_Dyna[[#This Row],[Vs country_Average]]&gt;0.2, "Outperformer", "Normal"))</f>
        <v>Underperformer</v>
      </c>
      <c r="S4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-46.167000000000002</v>
      </c>
      <c r="T4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-28.143999999999998</v>
      </c>
      <c r="U4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-10.121000000000002</v>
      </c>
      <c r="V4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7.902000000000001</v>
      </c>
    </row>
    <row r="439" spans="1:22" x14ac:dyDescent="0.3">
      <c r="A439">
        <v>438</v>
      </c>
      <c r="B439" t="s">
        <v>14</v>
      </c>
      <c r="C439" t="s">
        <v>15</v>
      </c>
      <c r="D439">
        <v>1</v>
      </c>
      <c r="E439">
        <v>1</v>
      </c>
      <c r="F439">
        <v>1874.81</v>
      </c>
      <c r="G439">
        <v>1874.81</v>
      </c>
      <c r="H439">
        <v>281.22000000000003</v>
      </c>
      <c r="I439">
        <v>760.13</v>
      </c>
      <c r="J439">
        <v>833.46</v>
      </c>
      <c r="K439">
        <f>Global_Household_Financial_Dyna[[#This Row],[Total_Household_Income]]-Global_Household_Financial_Dyna[[#This Row],[Estimated_Taxes]]</f>
        <v>1593.59</v>
      </c>
      <c r="L439" s="1">
        <f>Global_Household_Financial_Dyna[[#This Row],[Monthly_Savings]]/Global_Household_Financial_Dyna[[#This Row],[Net Income]]</f>
        <v>0.52300779999874503</v>
      </c>
      <c r="M439" s="2">
        <f>Global_Household_Financial_Dyna[[#This Row],[Monthly_Expenses]]/Global_Household_Financial_Dyna[[#This Row],[Net Income]]</f>
        <v>0.47699220000125503</v>
      </c>
      <c r="N439" t="str">
        <f>IF(Global_Household_Financial_Dyna[[#This Row],[Monthly_Savings]]&lt;0,"High Risk", IF(Global_Household_Financial_Dyna[[#This Row],[Savings Rate%]]&lt;0.1, "Medium", "Safe"))</f>
        <v>Safe</v>
      </c>
      <c r="O439">
        <f>Global_Household_Financial_Dyna[[#This Row],[Total_Household_Income]]/Global_Household_Financial_Dyna[[#This Row],[Family_Size]]</f>
        <v>1874.81</v>
      </c>
      <c r="P439" s="2">
        <f t="shared" si="12"/>
        <v>0.39788995363055785</v>
      </c>
      <c r="Q439" s="2">
        <f t="shared" si="13"/>
        <v>0.12511784636818718</v>
      </c>
      <c r="R439" s="2" t="str">
        <f>IF(Global_Household_Financial_Dyna[[#This Row],[Vs country_Average]]&lt;-0.2, "Underperformer", IF(Global_Household_Financial_Dyna[[#This Row],[Vs country_Average]]&gt;0.2, "Outperformer", "Normal"))</f>
        <v>Normal</v>
      </c>
      <c r="S4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833.46</v>
      </c>
      <c r="T4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833.46</v>
      </c>
      <c r="U4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833.46</v>
      </c>
      <c r="V4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833.46</v>
      </c>
    </row>
    <row r="440" spans="1:22" x14ac:dyDescent="0.3">
      <c r="A440">
        <v>439</v>
      </c>
      <c r="B440" t="s">
        <v>14</v>
      </c>
      <c r="C440" t="s">
        <v>15</v>
      </c>
      <c r="D440">
        <v>2</v>
      </c>
      <c r="E440">
        <v>1</v>
      </c>
      <c r="F440">
        <v>1538.51</v>
      </c>
      <c r="G440">
        <v>1538.51</v>
      </c>
      <c r="H440">
        <v>230.78</v>
      </c>
      <c r="I440">
        <v>585.88</v>
      </c>
      <c r="J440">
        <v>721.85</v>
      </c>
      <c r="K440">
        <f>Global_Household_Financial_Dyna[[#This Row],[Total_Household_Income]]-Global_Household_Financial_Dyna[[#This Row],[Estimated_Taxes]]</f>
        <v>1307.73</v>
      </c>
      <c r="L440" s="1">
        <f>Global_Household_Financial_Dyna[[#This Row],[Monthly_Savings]]/Global_Household_Financial_Dyna[[#This Row],[Net Income]]</f>
        <v>0.55198703096204871</v>
      </c>
      <c r="M440" s="2">
        <f>Global_Household_Financial_Dyna[[#This Row],[Monthly_Expenses]]/Global_Household_Financial_Dyna[[#This Row],[Net Income]]</f>
        <v>0.44801296903795124</v>
      </c>
      <c r="N440" t="str">
        <f>IF(Global_Household_Financial_Dyna[[#This Row],[Monthly_Savings]]&lt;0,"High Risk", IF(Global_Household_Financial_Dyna[[#This Row],[Savings Rate%]]&lt;0.1, "Medium", "Safe"))</f>
        <v>Safe</v>
      </c>
      <c r="O440">
        <f>Global_Household_Financial_Dyna[[#This Row],[Total_Household_Income]]/Global_Household_Financial_Dyna[[#This Row],[Family_Size]]</f>
        <v>769.255</v>
      </c>
      <c r="P440" s="2">
        <f t="shared" si="12"/>
        <v>0.39788995363055785</v>
      </c>
      <c r="Q440" s="2">
        <f t="shared" si="13"/>
        <v>0.15409707733149086</v>
      </c>
      <c r="R440" s="2" t="str">
        <f>IF(Global_Household_Financial_Dyna[[#This Row],[Vs country_Average]]&lt;-0.2, "Underperformer", IF(Global_Household_Financial_Dyna[[#This Row],[Vs country_Average]]&gt;0.2, "Outperformer", "Normal"))</f>
        <v>Normal</v>
      </c>
      <c r="S4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721.85</v>
      </c>
      <c r="T4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721.85</v>
      </c>
      <c r="U4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721.85</v>
      </c>
      <c r="V4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721.85</v>
      </c>
    </row>
    <row r="441" spans="1:22" x14ac:dyDescent="0.3">
      <c r="A441">
        <v>440</v>
      </c>
      <c r="B441" t="s">
        <v>18</v>
      </c>
      <c r="C441" t="s">
        <v>19</v>
      </c>
      <c r="D441">
        <v>1</v>
      </c>
      <c r="E441">
        <v>1</v>
      </c>
      <c r="F441">
        <v>4428.6099999999997</v>
      </c>
      <c r="G441">
        <v>4428.6099999999997</v>
      </c>
      <c r="H441">
        <v>974.29</v>
      </c>
      <c r="I441">
        <v>1893.87</v>
      </c>
      <c r="J441">
        <v>1560.45</v>
      </c>
      <c r="K441">
        <f>Global_Household_Financial_Dyna[[#This Row],[Total_Household_Income]]-Global_Household_Financial_Dyna[[#This Row],[Estimated_Taxes]]</f>
        <v>3454.3199999999997</v>
      </c>
      <c r="L441" s="1">
        <f>Global_Household_Financial_Dyna[[#This Row],[Monthly_Savings]]/Global_Household_Financial_Dyna[[#This Row],[Net Income]]</f>
        <v>0.45173869241992642</v>
      </c>
      <c r="M441" s="2">
        <f>Global_Household_Financial_Dyna[[#This Row],[Monthly_Expenses]]/Global_Household_Financial_Dyna[[#This Row],[Net Income]]</f>
        <v>0.54826130758007363</v>
      </c>
      <c r="N441" t="str">
        <f>IF(Global_Household_Financial_Dyna[[#This Row],[Monthly_Savings]]&lt;0,"High Risk", IF(Global_Household_Financial_Dyna[[#This Row],[Savings Rate%]]&lt;0.1, "Medium", "Safe"))</f>
        <v>Safe</v>
      </c>
      <c r="O441">
        <f>Global_Household_Financial_Dyna[[#This Row],[Total_Household_Income]]/Global_Household_Financial_Dyna[[#This Row],[Family_Size]]</f>
        <v>4428.6099999999997</v>
      </c>
      <c r="P441" s="2">
        <f t="shared" si="12"/>
        <v>0.32336204947805613</v>
      </c>
      <c r="Q441" s="2">
        <f t="shared" si="13"/>
        <v>0.12837664294187029</v>
      </c>
      <c r="R441" s="2" t="str">
        <f>IF(Global_Household_Financial_Dyna[[#This Row],[Vs country_Average]]&lt;-0.2, "Underperformer", IF(Global_Household_Financial_Dyna[[#This Row],[Vs country_Average]]&gt;0.2, "Outperformer", "Normal"))</f>
        <v>Normal</v>
      </c>
      <c r="S4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1560.45</v>
      </c>
      <c r="T4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1560.45</v>
      </c>
      <c r="U4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1560.45</v>
      </c>
      <c r="V4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1560.45</v>
      </c>
    </row>
    <row r="442" spans="1:22" x14ac:dyDescent="0.3">
      <c r="A442">
        <v>441</v>
      </c>
      <c r="B442" t="s">
        <v>18</v>
      </c>
      <c r="C442" t="s">
        <v>20</v>
      </c>
      <c r="D442">
        <v>7</v>
      </c>
      <c r="E442">
        <v>3</v>
      </c>
      <c r="F442">
        <v>4753.7299999999996</v>
      </c>
      <c r="G442">
        <v>11060.42</v>
      </c>
      <c r="H442">
        <v>2986.31</v>
      </c>
      <c r="I442">
        <v>4383.34</v>
      </c>
      <c r="J442">
        <v>3690.77</v>
      </c>
      <c r="K442">
        <f>Global_Household_Financial_Dyna[[#This Row],[Total_Household_Income]]-Global_Household_Financial_Dyna[[#This Row],[Estimated_Taxes]]</f>
        <v>8074.1100000000006</v>
      </c>
      <c r="L442" s="1">
        <f>Global_Household_Financial_Dyna[[#This Row],[Monthly_Savings]]/Global_Household_Financial_Dyna[[#This Row],[Net Income]]</f>
        <v>0.4571116816590311</v>
      </c>
      <c r="M442" s="2">
        <f>Global_Household_Financial_Dyna[[#This Row],[Monthly_Expenses]]/Global_Household_Financial_Dyna[[#This Row],[Net Income]]</f>
        <v>0.54288831834096885</v>
      </c>
      <c r="N442" t="str">
        <f>IF(Global_Household_Financial_Dyna[[#This Row],[Monthly_Savings]]&lt;0,"High Risk", IF(Global_Household_Financial_Dyna[[#This Row],[Savings Rate%]]&lt;0.1, "Medium", "Safe"))</f>
        <v>Safe</v>
      </c>
      <c r="O442">
        <f>Global_Household_Financial_Dyna[[#This Row],[Total_Household_Income]]/Global_Household_Financial_Dyna[[#This Row],[Family_Size]]</f>
        <v>1580.06</v>
      </c>
      <c r="P442" s="2">
        <f t="shared" si="12"/>
        <v>0.32336204947805613</v>
      </c>
      <c r="Q442" s="2">
        <f t="shared" si="13"/>
        <v>0.13374963218097496</v>
      </c>
      <c r="R442" s="2" t="str">
        <f>IF(Global_Household_Financial_Dyna[[#This Row],[Vs country_Average]]&lt;-0.2, "Underperformer", IF(Global_Household_Financial_Dyna[[#This Row],[Vs country_Average]]&gt;0.2, "Outperformer", "Normal"))</f>
        <v>Normal</v>
      </c>
      <c r="S4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3690.77</v>
      </c>
      <c r="T4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3690.77</v>
      </c>
      <c r="U4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3690.77</v>
      </c>
      <c r="V4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3690.77</v>
      </c>
    </row>
    <row r="443" spans="1:22" x14ac:dyDescent="0.3">
      <c r="A443">
        <v>442</v>
      </c>
      <c r="B443" t="s">
        <v>12</v>
      </c>
      <c r="C443" t="s">
        <v>13</v>
      </c>
      <c r="D443">
        <v>5</v>
      </c>
      <c r="E443">
        <v>2</v>
      </c>
      <c r="F443">
        <v>4820.25</v>
      </c>
      <c r="G443">
        <v>7789.65</v>
      </c>
      <c r="H443">
        <v>1947.41</v>
      </c>
      <c r="I443">
        <v>3984.26</v>
      </c>
      <c r="J443">
        <v>1857.97</v>
      </c>
      <c r="K443">
        <f>Global_Household_Financial_Dyna[[#This Row],[Total_Household_Income]]-Global_Household_Financial_Dyna[[#This Row],[Estimated_Taxes]]</f>
        <v>5842.24</v>
      </c>
      <c r="L443" s="1">
        <f>Global_Household_Financial_Dyna[[#This Row],[Monthly_Savings]]/Global_Household_Financial_Dyna[[#This Row],[Net Income]]</f>
        <v>0.31802356630333573</v>
      </c>
      <c r="M443" s="2">
        <f>Global_Household_Financial_Dyna[[#This Row],[Monthly_Expenses]]/Global_Household_Financial_Dyna[[#This Row],[Net Income]]</f>
        <v>0.6819747220244291</v>
      </c>
      <c r="N443" t="str">
        <f>IF(Global_Household_Financial_Dyna[[#This Row],[Monthly_Savings]]&lt;0,"High Risk", IF(Global_Household_Financial_Dyna[[#This Row],[Savings Rate%]]&lt;0.1, "Medium", "Safe"))</f>
        <v>Safe</v>
      </c>
      <c r="O443">
        <f>Global_Household_Financial_Dyna[[#This Row],[Total_Household_Income]]/Global_Household_Financial_Dyna[[#This Row],[Family_Size]]</f>
        <v>1557.9299999999998</v>
      </c>
      <c r="P443" s="2">
        <f t="shared" si="12"/>
        <v>0.30718716818024266</v>
      </c>
      <c r="Q443" s="2">
        <f t="shared" si="13"/>
        <v>1.0836398123093061E-2</v>
      </c>
      <c r="R443" s="2" t="str">
        <f>IF(Global_Household_Financial_Dyna[[#This Row],[Vs country_Average]]&lt;-0.2, "Underperformer", IF(Global_Household_Financial_Dyna[[#This Row],[Vs country_Average]]&gt;0.2, "Outperformer", "Normal"))</f>
        <v>Normal</v>
      </c>
      <c r="S4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1857.97</v>
      </c>
      <c r="T4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1857.97</v>
      </c>
      <c r="U4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1857.97</v>
      </c>
      <c r="V4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1857.97</v>
      </c>
    </row>
    <row r="444" spans="1:22" x14ac:dyDescent="0.3">
      <c r="A444">
        <v>443</v>
      </c>
      <c r="B444" t="s">
        <v>10</v>
      </c>
      <c r="C444" t="s">
        <v>22</v>
      </c>
      <c r="D444">
        <v>7</v>
      </c>
      <c r="E444">
        <v>3</v>
      </c>
      <c r="F444">
        <v>723.07</v>
      </c>
      <c r="G444">
        <v>1613.69</v>
      </c>
      <c r="H444">
        <v>161.37</v>
      </c>
      <c r="I444">
        <v>789.71</v>
      </c>
      <c r="J444">
        <v>662.61</v>
      </c>
      <c r="K444">
        <f>Global_Household_Financial_Dyna[[#This Row],[Total_Household_Income]]-Global_Household_Financial_Dyna[[#This Row],[Estimated_Taxes]]</f>
        <v>1452.3200000000002</v>
      </c>
      <c r="L444" s="1">
        <f>Global_Household_Financial_Dyna[[#This Row],[Monthly_Savings]]/Global_Household_Financial_Dyna[[#This Row],[Net Income]]</f>
        <v>0.45624242591164477</v>
      </c>
      <c r="M444" s="2">
        <f>Global_Household_Financial_Dyna[[#This Row],[Monthly_Expenses]]/Global_Household_Financial_Dyna[[#This Row],[Net Income]]</f>
        <v>0.54375757408835512</v>
      </c>
      <c r="N444" t="str">
        <f>IF(Global_Household_Financial_Dyna[[#This Row],[Monthly_Savings]]&lt;0,"High Risk", IF(Global_Household_Financial_Dyna[[#This Row],[Savings Rate%]]&lt;0.1, "Medium", "Safe"))</f>
        <v>Safe</v>
      </c>
      <c r="O444">
        <f>Global_Household_Financial_Dyna[[#This Row],[Total_Household_Income]]/Global_Household_Financial_Dyna[[#This Row],[Family_Size]]</f>
        <v>230.52714285714288</v>
      </c>
      <c r="P444" s="2">
        <f t="shared" si="12"/>
        <v>0.42077341556833553</v>
      </c>
      <c r="Q444" s="2">
        <f t="shared" si="13"/>
        <v>3.5469010343309237E-2</v>
      </c>
      <c r="R444" s="2" t="str">
        <f>IF(Global_Household_Financial_Dyna[[#This Row],[Vs country_Average]]&lt;-0.2, "Underperformer", IF(Global_Household_Financial_Dyna[[#This Row],[Vs country_Average]]&gt;0.2, "Outperformer", "Normal"))</f>
        <v>Normal</v>
      </c>
      <c r="S4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662.61</v>
      </c>
      <c r="T4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662.61</v>
      </c>
      <c r="U4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662.61</v>
      </c>
      <c r="V4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662.61</v>
      </c>
    </row>
    <row r="445" spans="1:22" x14ac:dyDescent="0.3">
      <c r="A445">
        <v>444</v>
      </c>
      <c r="B445" t="s">
        <v>10</v>
      </c>
      <c r="C445" t="s">
        <v>22</v>
      </c>
      <c r="D445">
        <v>5</v>
      </c>
      <c r="E445">
        <v>3</v>
      </c>
      <c r="F445">
        <v>1065.72</v>
      </c>
      <c r="G445">
        <v>2328.35</v>
      </c>
      <c r="H445">
        <v>232.84</v>
      </c>
      <c r="I445">
        <v>837.02</v>
      </c>
      <c r="J445">
        <v>1258.5</v>
      </c>
      <c r="K445">
        <f>Global_Household_Financial_Dyna[[#This Row],[Total_Household_Income]]-Global_Household_Financial_Dyna[[#This Row],[Estimated_Taxes]]</f>
        <v>2095.5099999999998</v>
      </c>
      <c r="L445" s="1">
        <f>Global_Household_Financial_Dyna[[#This Row],[Monthly_Savings]]/Global_Household_Financial_Dyna[[#This Row],[Net Income]]</f>
        <v>0.60056978969320129</v>
      </c>
      <c r="M445" s="2">
        <f>Global_Household_Financial_Dyna[[#This Row],[Monthly_Expenses]]/Global_Household_Financial_Dyna[[#This Row],[Net Income]]</f>
        <v>0.39943498241478209</v>
      </c>
      <c r="N445" t="str">
        <f>IF(Global_Household_Financial_Dyna[[#This Row],[Monthly_Savings]]&lt;0,"High Risk", IF(Global_Household_Financial_Dyna[[#This Row],[Savings Rate%]]&lt;0.1, "Medium", "Safe"))</f>
        <v>Safe</v>
      </c>
      <c r="O445">
        <f>Global_Household_Financial_Dyna[[#This Row],[Total_Household_Income]]/Global_Household_Financial_Dyna[[#This Row],[Family_Size]]</f>
        <v>465.66999999999996</v>
      </c>
      <c r="P445" s="2">
        <f t="shared" si="12"/>
        <v>0.42077341556833553</v>
      </c>
      <c r="Q445" s="2">
        <f t="shared" si="13"/>
        <v>0.17979637412486577</v>
      </c>
      <c r="R445" s="2" t="str">
        <f>IF(Global_Household_Financial_Dyna[[#This Row],[Vs country_Average]]&lt;-0.2, "Underperformer", IF(Global_Household_Financial_Dyna[[#This Row],[Vs country_Average]]&gt;0.2, "Outperformer", "Normal"))</f>
        <v>Normal</v>
      </c>
      <c r="S4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1258.5</v>
      </c>
      <c r="T4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1258.5</v>
      </c>
      <c r="U4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1258.5</v>
      </c>
      <c r="V4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1258.5</v>
      </c>
    </row>
    <row r="446" spans="1:22" x14ac:dyDescent="0.3">
      <c r="A446">
        <v>445</v>
      </c>
      <c r="B446" t="s">
        <v>14</v>
      </c>
      <c r="C446" t="s">
        <v>15</v>
      </c>
      <c r="D446">
        <v>1</v>
      </c>
      <c r="E446">
        <v>1</v>
      </c>
      <c r="F446">
        <v>1308.74</v>
      </c>
      <c r="G446">
        <v>1308.74</v>
      </c>
      <c r="H446">
        <v>196.31</v>
      </c>
      <c r="I446">
        <v>524.46</v>
      </c>
      <c r="J446">
        <v>587.97</v>
      </c>
      <c r="K446">
        <f>Global_Household_Financial_Dyna[[#This Row],[Total_Household_Income]]-Global_Household_Financial_Dyna[[#This Row],[Estimated_Taxes]]</f>
        <v>1112.43</v>
      </c>
      <c r="L446" s="1">
        <f>Global_Household_Financial_Dyna[[#This Row],[Monthly_Savings]]/Global_Household_Financial_Dyna[[#This Row],[Net Income]]</f>
        <v>0.52854561635338848</v>
      </c>
      <c r="M446" s="2">
        <f>Global_Household_Financial_Dyna[[#This Row],[Monthly_Expenses]]/Global_Household_Financial_Dyna[[#This Row],[Net Income]]</f>
        <v>0.47145438364661146</v>
      </c>
      <c r="N446" t="str">
        <f>IF(Global_Household_Financial_Dyna[[#This Row],[Monthly_Savings]]&lt;0,"High Risk", IF(Global_Household_Financial_Dyna[[#This Row],[Savings Rate%]]&lt;0.1, "Medium", "Safe"))</f>
        <v>Safe</v>
      </c>
      <c r="O446">
        <f>Global_Household_Financial_Dyna[[#This Row],[Total_Household_Income]]/Global_Household_Financial_Dyna[[#This Row],[Family_Size]]</f>
        <v>1308.74</v>
      </c>
      <c r="P446" s="2">
        <f t="shared" si="12"/>
        <v>0.39788995363055785</v>
      </c>
      <c r="Q446" s="2">
        <f t="shared" si="13"/>
        <v>0.13065566272283063</v>
      </c>
      <c r="R446" s="2" t="str">
        <f>IF(Global_Household_Financial_Dyna[[#This Row],[Vs country_Average]]&lt;-0.2, "Underperformer", IF(Global_Household_Financial_Dyna[[#This Row],[Vs country_Average]]&gt;0.2, "Outperformer", "Normal"))</f>
        <v>Normal</v>
      </c>
      <c r="S4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587.97</v>
      </c>
      <c r="T4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587.97</v>
      </c>
      <c r="U4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587.97</v>
      </c>
      <c r="V4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587.97</v>
      </c>
    </row>
    <row r="447" spans="1:22" x14ac:dyDescent="0.3">
      <c r="A447">
        <v>446</v>
      </c>
      <c r="B447" t="s">
        <v>12</v>
      </c>
      <c r="C447" t="s">
        <v>13</v>
      </c>
      <c r="D447">
        <v>8</v>
      </c>
      <c r="E447">
        <v>3</v>
      </c>
      <c r="F447">
        <v>2452.58</v>
      </c>
      <c r="G447">
        <v>5758.77</v>
      </c>
      <c r="H447">
        <v>1439.69</v>
      </c>
      <c r="I447">
        <v>4227.45</v>
      </c>
      <c r="J447">
        <v>91.62</v>
      </c>
      <c r="K447">
        <f>Global_Household_Financial_Dyna[[#This Row],[Total_Household_Income]]-Global_Household_Financial_Dyna[[#This Row],[Estimated_Taxes]]</f>
        <v>4319.08</v>
      </c>
      <c r="L447" s="1">
        <f>Global_Household_Financial_Dyna[[#This Row],[Monthly_Savings]]/Global_Household_Financial_Dyna[[#This Row],[Net Income]]</f>
        <v>2.1212850884910678E-2</v>
      </c>
      <c r="M447" s="2">
        <f>Global_Household_Financial_Dyna[[#This Row],[Monthly_Expenses]]/Global_Household_Financial_Dyna[[#This Row],[Net Income]]</f>
        <v>0.97878483380719961</v>
      </c>
      <c r="N447" t="str">
        <f>IF(Global_Household_Financial_Dyna[[#This Row],[Monthly_Savings]]&lt;0,"High Risk", IF(Global_Household_Financial_Dyna[[#This Row],[Savings Rate%]]&lt;0.1, "Medium", "Safe"))</f>
        <v>Medium</v>
      </c>
      <c r="O447">
        <f>Global_Household_Financial_Dyna[[#This Row],[Total_Household_Income]]/Global_Household_Financial_Dyna[[#This Row],[Family_Size]]</f>
        <v>719.84625000000005</v>
      </c>
      <c r="P447" s="2">
        <f t="shared" si="12"/>
        <v>0.30718716818024266</v>
      </c>
      <c r="Q447" s="2">
        <f t="shared" si="13"/>
        <v>-0.28597431729533196</v>
      </c>
      <c r="R447" s="2" t="str">
        <f>IF(Global_Household_Financial_Dyna[[#This Row],[Vs country_Average]]&lt;-0.2, "Underperformer", IF(Global_Household_Financial_Dyna[[#This Row],[Vs country_Average]]&gt;0.2, "Outperformer", "Normal"))</f>
        <v>Underperformer</v>
      </c>
      <c r="S4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91.62</v>
      </c>
      <c r="T4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91.62</v>
      </c>
      <c r="U4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91.62</v>
      </c>
      <c r="V4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91.62</v>
      </c>
    </row>
    <row r="448" spans="1:22" x14ac:dyDescent="0.3">
      <c r="A448">
        <v>447</v>
      </c>
      <c r="B448" t="s">
        <v>12</v>
      </c>
      <c r="C448" t="s">
        <v>13</v>
      </c>
      <c r="D448">
        <v>8</v>
      </c>
      <c r="E448">
        <v>3</v>
      </c>
      <c r="F448">
        <v>3474.86</v>
      </c>
      <c r="G448">
        <v>7220.15</v>
      </c>
      <c r="H448">
        <v>1805.04</v>
      </c>
      <c r="I448">
        <v>3664.09</v>
      </c>
      <c r="J448">
        <v>1751.02</v>
      </c>
      <c r="K448">
        <f>Global_Household_Financial_Dyna[[#This Row],[Total_Household_Income]]-Global_Household_Financial_Dyna[[#This Row],[Estimated_Taxes]]</f>
        <v>5415.11</v>
      </c>
      <c r="L448" s="1">
        <f>Global_Household_Financial_Dyna[[#This Row],[Monthly_Savings]]/Global_Household_Financial_Dyna[[#This Row],[Net Income]]</f>
        <v>0.3233581589293662</v>
      </c>
      <c r="M448" s="2">
        <f>Global_Household_Financial_Dyna[[#This Row],[Monthly_Expenses]]/Global_Household_Financial_Dyna[[#This Row],[Net Income]]</f>
        <v>0.67664184107063385</v>
      </c>
      <c r="N448" t="str">
        <f>IF(Global_Household_Financial_Dyna[[#This Row],[Monthly_Savings]]&lt;0,"High Risk", IF(Global_Household_Financial_Dyna[[#This Row],[Savings Rate%]]&lt;0.1, "Medium", "Safe"))</f>
        <v>Safe</v>
      </c>
      <c r="O448">
        <f>Global_Household_Financial_Dyna[[#This Row],[Total_Household_Income]]/Global_Household_Financial_Dyna[[#This Row],[Family_Size]]</f>
        <v>902.51874999999995</v>
      </c>
      <c r="P448" s="2">
        <f t="shared" si="12"/>
        <v>0.30718716818024266</v>
      </c>
      <c r="Q448" s="2">
        <f t="shared" si="13"/>
        <v>1.6170990749123537E-2</v>
      </c>
      <c r="R448" s="2" t="str">
        <f>IF(Global_Household_Financial_Dyna[[#This Row],[Vs country_Average]]&lt;-0.2, "Underperformer", IF(Global_Household_Financial_Dyna[[#This Row],[Vs country_Average]]&gt;0.2, "Outperformer", "Normal"))</f>
        <v>Normal</v>
      </c>
      <c r="S4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1751.02</v>
      </c>
      <c r="T4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1751.02</v>
      </c>
      <c r="U4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1751.02</v>
      </c>
      <c r="V4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1751.02</v>
      </c>
    </row>
    <row r="449" spans="1:22" x14ac:dyDescent="0.3">
      <c r="A449">
        <v>448</v>
      </c>
      <c r="B449" t="s">
        <v>14</v>
      </c>
      <c r="C449" t="s">
        <v>15</v>
      </c>
      <c r="D449">
        <v>6</v>
      </c>
      <c r="E449">
        <v>3</v>
      </c>
      <c r="F449">
        <v>1957.94</v>
      </c>
      <c r="G449">
        <v>3729.15</v>
      </c>
      <c r="H449">
        <v>559.37</v>
      </c>
      <c r="I449">
        <v>1855.43</v>
      </c>
      <c r="J449">
        <v>1314.35</v>
      </c>
      <c r="K449">
        <f>Global_Household_Financial_Dyna[[#This Row],[Total_Household_Income]]-Global_Household_Financial_Dyna[[#This Row],[Estimated_Taxes]]</f>
        <v>3169.78</v>
      </c>
      <c r="L449" s="1">
        <f>Global_Household_Financial_Dyna[[#This Row],[Monthly_Savings]]/Global_Household_Financial_Dyna[[#This Row],[Net Income]]</f>
        <v>0.4146502280915394</v>
      </c>
      <c r="M449" s="2">
        <f>Global_Household_Financial_Dyna[[#This Row],[Monthly_Expenses]]/Global_Household_Financial_Dyna[[#This Row],[Net Income]]</f>
        <v>0.58534977190846049</v>
      </c>
      <c r="N449" t="str">
        <f>IF(Global_Household_Financial_Dyna[[#This Row],[Monthly_Savings]]&lt;0,"High Risk", IF(Global_Household_Financial_Dyna[[#This Row],[Savings Rate%]]&lt;0.1, "Medium", "Safe"))</f>
        <v>Safe</v>
      </c>
      <c r="O449">
        <f>Global_Household_Financial_Dyna[[#This Row],[Total_Household_Income]]/Global_Household_Financial_Dyna[[#This Row],[Family_Size]]</f>
        <v>621.52499999999998</v>
      </c>
      <c r="P449" s="2">
        <f t="shared" si="12"/>
        <v>0.39788995363055785</v>
      </c>
      <c r="Q449" s="2">
        <f t="shared" si="13"/>
        <v>1.676027446098155E-2</v>
      </c>
      <c r="R449" s="2" t="str">
        <f>IF(Global_Household_Financial_Dyna[[#This Row],[Vs country_Average]]&lt;-0.2, "Underperformer", IF(Global_Household_Financial_Dyna[[#This Row],[Vs country_Average]]&gt;0.2, "Outperformer", "Normal"))</f>
        <v>Normal</v>
      </c>
      <c r="S4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1314.35</v>
      </c>
      <c r="T4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1314.35</v>
      </c>
      <c r="U4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1314.35</v>
      </c>
      <c r="V4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1314.35</v>
      </c>
    </row>
    <row r="450" spans="1:22" x14ac:dyDescent="0.3">
      <c r="A450">
        <v>449</v>
      </c>
      <c r="B450" t="s">
        <v>10</v>
      </c>
      <c r="C450" t="s">
        <v>11</v>
      </c>
      <c r="D450">
        <v>8</v>
      </c>
      <c r="E450">
        <v>2</v>
      </c>
      <c r="F450">
        <v>594.49</v>
      </c>
      <c r="G450">
        <v>1051.32</v>
      </c>
      <c r="H450">
        <v>105.13</v>
      </c>
      <c r="I450">
        <v>901.84</v>
      </c>
      <c r="J450">
        <v>44.35</v>
      </c>
      <c r="K450">
        <f>Global_Household_Financial_Dyna[[#This Row],[Total_Household_Income]]-Global_Household_Financial_Dyna[[#This Row],[Estimated_Taxes]]</f>
        <v>946.18999999999994</v>
      </c>
      <c r="L450" s="1">
        <f>Global_Household_Financial_Dyna[[#This Row],[Monthly_Savings]]/Global_Household_Financial_Dyna[[#This Row],[Net Income]]</f>
        <v>4.6872192688572067E-2</v>
      </c>
      <c r="M450" s="2">
        <f>Global_Household_Financial_Dyna[[#This Row],[Monthly_Expenses]]/Global_Household_Financial_Dyna[[#This Row],[Net Income]]</f>
        <v>0.95312780731142799</v>
      </c>
      <c r="N450" t="str">
        <f>IF(Global_Household_Financial_Dyna[[#This Row],[Monthly_Savings]]&lt;0,"High Risk", IF(Global_Household_Financial_Dyna[[#This Row],[Savings Rate%]]&lt;0.1, "Medium", "Safe"))</f>
        <v>Medium</v>
      </c>
      <c r="O450">
        <f>Global_Household_Financial_Dyna[[#This Row],[Total_Household_Income]]/Global_Household_Financial_Dyna[[#This Row],[Family_Size]]</f>
        <v>131.41499999999999</v>
      </c>
      <c r="P450" s="2">
        <f t="shared" ref="P450:P513" si="14">AVERAGEIF($B$2:$B$4986,$B450,$L$2:$L$4986)</f>
        <v>0.42077341556833553</v>
      </c>
      <c r="Q450" s="2">
        <f t="shared" ref="Q450:Q513" si="15">L450-P450</f>
        <v>-0.37390122287976346</v>
      </c>
      <c r="R450" s="2" t="str">
        <f>IF(Global_Household_Financial_Dyna[[#This Row],[Vs country_Average]]&lt;-0.2, "Underperformer", IF(Global_Household_Financial_Dyna[[#This Row],[Vs country_Average]]&gt;0.2, "Outperformer", "Normal"))</f>
        <v>Underperformer</v>
      </c>
      <c r="S4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44.35</v>
      </c>
      <c r="T4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44.35</v>
      </c>
      <c r="U4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44.35</v>
      </c>
      <c r="V4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44.35</v>
      </c>
    </row>
    <row r="451" spans="1:22" x14ac:dyDescent="0.3">
      <c r="A451">
        <v>450</v>
      </c>
      <c r="B451" t="s">
        <v>18</v>
      </c>
      <c r="C451" t="s">
        <v>19</v>
      </c>
      <c r="D451">
        <v>5</v>
      </c>
      <c r="E451">
        <v>3</v>
      </c>
      <c r="F451">
        <v>6689.67</v>
      </c>
      <c r="G451">
        <v>13028.41</v>
      </c>
      <c r="H451">
        <v>3517.67</v>
      </c>
      <c r="I451">
        <v>3614.73</v>
      </c>
      <c r="J451">
        <v>5896</v>
      </c>
      <c r="K451">
        <f>Global_Household_Financial_Dyna[[#This Row],[Total_Household_Income]]-Global_Household_Financial_Dyna[[#This Row],[Estimated_Taxes]]</f>
        <v>9510.74</v>
      </c>
      <c r="L451" s="1">
        <f>Global_Household_Financial_Dyna[[#This Row],[Monthly_Savings]]/Global_Household_Financial_Dyna[[#This Row],[Net Income]]</f>
        <v>0.61993073094207185</v>
      </c>
      <c r="M451" s="2">
        <f>Global_Household_Financial_Dyna[[#This Row],[Monthly_Expenses]]/Global_Household_Financial_Dyna[[#This Row],[Net Income]]</f>
        <v>0.38006821761503312</v>
      </c>
      <c r="N451" t="str">
        <f>IF(Global_Household_Financial_Dyna[[#This Row],[Monthly_Savings]]&lt;0,"High Risk", IF(Global_Household_Financial_Dyna[[#This Row],[Savings Rate%]]&lt;0.1, "Medium", "Safe"))</f>
        <v>Safe</v>
      </c>
      <c r="O451">
        <f>Global_Household_Financial_Dyna[[#This Row],[Total_Household_Income]]/Global_Household_Financial_Dyna[[#This Row],[Family_Size]]</f>
        <v>2605.6819999999998</v>
      </c>
      <c r="P451" s="2">
        <f t="shared" si="14"/>
        <v>0.32336204947805613</v>
      </c>
      <c r="Q451" s="2">
        <f t="shared" si="15"/>
        <v>0.29656868146401572</v>
      </c>
      <c r="R451" s="2" t="str">
        <f>IF(Global_Household_Financial_Dyna[[#This Row],[Vs country_Average]]&lt;-0.2, "Underperformer", IF(Global_Household_Financial_Dyna[[#This Row],[Vs country_Average]]&gt;0.2, "Outperformer", "Normal"))</f>
        <v>Outperformer</v>
      </c>
      <c r="S4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5896</v>
      </c>
      <c r="T4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5896</v>
      </c>
      <c r="U4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5896</v>
      </c>
      <c r="V4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5896</v>
      </c>
    </row>
    <row r="452" spans="1:22" x14ac:dyDescent="0.3">
      <c r="A452">
        <v>451</v>
      </c>
      <c r="B452" t="s">
        <v>14</v>
      </c>
      <c r="C452" t="s">
        <v>15</v>
      </c>
      <c r="D452">
        <v>4</v>
      </c>
      <c r="E452">
        <v>1</v>
      </c>
      <c r="F452">
        <v>1609.35</v>
      </c>
      <c r="G452">
        <v>1609.35</v>
      </c>
      <c r="H452">
        <v>241.4</v>
      </c>
      <c r="I452">
        <v>1260.96</v>
      </c>
      <c r="J452">
        <v>106.98</v>
      </c>
      <c r="K452">
        <f>Global_Household_Financial_Dyna[[#This Row],[Total_Household_Income]]-Global_Household_Financial_Dyna[[#This Row],[Estimated_Taxes]]</f>
        <v>1367.9499999999998</v>
      </c>
      <c r="L452" s="1">
        <f>Global_Household_Financial_Dyna[[#This Row],[Monthly_Savings]]/Global_Household_Financial_Dyna[[#This Row],[Net Income]]</f>
        <v>7.8204612741693783E-2</v>
      </c>
      <c r="M452" s="2">
        <f>Global_Household_Financial_Dyna[[#This Row],[Monthly_Expenses]]/Global_Household_Financial_Dyna[[#This Row],[Net Income]]</f>
        <v>0.92178807704959986</v>
      </c>
      <c r="N452" t="str">
        <f>IF(Global_Household_Financial_Dyna[[#This Row],[Monthly_Savings]]&lt;0,"High Risk", IF(Global_Household_Financial_Dyna[[#This Row],[Savings Rate%]]&lt;0.1, "Medium", "Safe"))</f>
        <v>Medium</v>
      </c>
      <c r="O452">
        <f>Global_Household_Financial_Dyna[[#This Row],[Total_Household_Income]]/Global_Household_Financial_Dyna[[#This Row],[Family_Size]]</f>
        <v>402.33749999999998</v>
      </c>
      <c r="P452" s="2">
        <f t="shared" si="14"/>
        <v>0.39788995363055785</v>
      </c>
      <c r="Q452" s="2">
        <f t="shared" si="15"/>
        <v>-0.31968534088886408</v>
      </c>
      <c r="R452" s="2" t="str">
        <f>IF(Global_Household_Financial_Dyna[[#This Row],[Vs country_Average]]&lt;-0.2, "Underperformer", IF(Global_Household_Financial_Dyna[[#This Row],[Vs country_Average]]&gt;0.2, "Outperformer", "Normal"))</f>
        <v>Underperformer</v>
      </c>
      <c r="S4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106.98</v>
      </c>
      <c r="T4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106.98</v>
      </c>
      <c r="U4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106.98</v>
      </c>
      <c r="V4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106.98</v>
      </c>
    </row>
    <row r="453" spans="1:22" x14ac:dyDescent="0.3">
      <c r="A453">
        <v>452</v>
      </c>
      <c r="B453" t="s">
        <v>16</v>
      </c>
      <c r="C453" t="s">
        <v>21</v>
      </c>
      <c r="D453">
        <v>5</v>
      </c>
      <c r="E453">
        <v>3</v>
      </c>
      <c r="F453">
        <v>4804.96</v>
      </c>
      <c r="G453">
        <v>10773.29</v>
      </c>
      <c r="H453">
        <v>4309.3100000000004</v>
      </c>
      <c r="I453">
        <v>4371.51</v>
      </c>
      <c r="J453">
        <v>2092.46</v>
      </c>
      <c r="K453">
        <f>Global_Household_Financial_Dyna[[#This Row],[Total_Household_Income]]-Global_Household_Financial_Dyna[[#This Row],[Estimated_Taxes]]</f>
        <v>6463.9800000000005</v>
      </c>
      <c r="L453" s="1">
        <f>Global_Household_Financial_Dyna[[#This Row],[Monthly_Savings]]/Global_Household_Financial_Dyna[[#This Row],[Net Income]]</f>
        <v>0.32371077880810273</v>
      </c>
      <c r="M453" s="2">
        <f>Global_Household_Financial_Dyna[[#This Row],[Monthly_Expenses]]/Global_Household_Financial_Dyna[[#This Row],[Net Income]]</f>
        <v>0.67628767415740765</v>
      </c>
      <c r="N453" t="str">
        <f>IF(Global_Household_Financial_Dyna[[#This Row],[Monthly_Savings]]&lt;0,"High Risk", IF(Global_Household_Financial_Dyna[[#This Row],[Savings Rate%]]&lt;0.1, "Medium", "Safe"))</f>
        <v>Safe</v>
      </c>
      <c r="O453">
        <f>Global_Household_Financial_Dyna[[#This Row],[Total_Household_Income]]/Global_Household_Financial_Dyna[[#This Row],[Family_Size]]</f>
        <v>2154.6580000000004</v>
      </c>
      <c r="P453" s="2">
        <f t="shared" si="14"/>
        <v>0.15879799892000862</v>
      </c>
      <c r="Q453" s="2">
        <f t="shared" si="15"/>
        <v>0.16491277988809411</v>
      </c>
      <c r="R453" s="2" t="str">
        <f>IF(Global_Household_Financial_Dyna[[#This Row],[Vs country_Average]]&lt;-0.2, "Underperformer", IF(Global_Household_Financial_Dyna[[#This Row],[Vs country_Average]]&gt;0.2, "Outperformer", "Normal"))</f>
        <v>Normal</v>
      </c>
      <c r="S4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2092.46</v>
      </c>
      <c r="T4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2092.46</v>
      </c>
      <c r="U4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2092.46</v>
      </c>
      <c r="V4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2092.46</v>
      </c>
    </row>
    <row r="454" spans="1:22" x14ac:dyDescent="0.3">
      <c r="A454">
        <v>453</v>
      </c>
      <c r="B454" t="s">
        <v>10</v>
      </c>
      <c r="C454" t="s">
        <v>22</v>
      </c>
      <c r="D454">
        <v>7</v>
      </c>
      <c r="E454">
        <v>3</v>
      </c>
      <c r="F454">
        <v>643.09</v>
      </c>
      <c r="G454">
        <v>1450.73</v>
      </c>
      <c r="H454">
        <v>145.07</v>
      </c>
      <c r="I454">
        <v>911.21</v>
      </c>
      <c r="J454">
        <v>394.45</v>
      </c>
      <c r="K454">
        <f>Global_Household_Financial_Dyna[[#This Row],[Total_Household_Income]]-Global_Household_Financial_Dyna[[#This Row],[Estimated_Taxes]]</f>
        <v>1305.6600000000001</v>
      </c>
      <c r="L454" s="1">
        <f>Global_Household_Financial_Dyna[[#This Row],[Monthly_Savings]]/Global_Household_Financial_Dyna[[#This Row],[Net Income]]</f>
        <v>0.30210774627391507</v>
      </c>
      <c r="M454" s="2">
        <f>Global_Household_Financial_Dyna[[#This Row],[Monthly_Expenses]]/Global_Household_Financial_Dyna[[#This Row],[Net Income]]</f>
        <v>0.69789225372608488</v>
      </c>
      <c r="N454" t="str">
        <f>IF(Global_Household_Financial_Dyna[[#This Row],[Monthly_Savings]]&lt;0,"High Risk", IF(Global_Household_Financial_Dyna[[#This Row],[Savings Rate%]]&lt;0.1, "Medium", "Safe"))</f>
        <v>Safe</v>
      </c>
      <c r="O454">
        <f>Global_Household_Financial_Dyna[[#This Row],[Total_Household_Income]]/Global_Household_Financial_Dyna[[#This Row],[Family_Size]]</f>
        <v>207.24714285714285</v>
      </c>
      <c r="P454" s="2">
        <f t="shared" si="14"/>
        <v>0.42077341556833553</v>
      </c>
      <c r="Q454" s="2">
        <f t="shared" si="15"/>
        <v>-0.11866566929442046</v>
      </c>
      <c r="R454" s="2" t="str">
        <f>IF(Global_Household_Financial_Dyna[[#This Row],[Vs country_Average]]&lt;-0.2, "Underperformer", IF(Global_Household_Financial_Dyna[[#This Row],[Vs country_Average]]&gt;0.2, "Outperformer", "Normal"))</f>
        <v>Normal</v>
      </c>
      <c r="S4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394.45</v>
      </c>
      <c r="T4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394.45</v>
      </c>
      <c r="U4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394.45</v>
      </c>
      <c r="V4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394.45</v>
      </c>
    </row>
    <row r="455" spans="1:22" x14ac:dyDescent="0.3">
      <c r="A455">
        <v>454</v>
      </c>
      <c r="B455" t="s">
        <v>12</v>
      </c>
      <c r="C455" t="s">
        <v>13</v>
      </c>
      <c r="D455">
        <v>1</v>
      </c>
      <c r="E455">
        <v>1</v>
      </c>
      <c r="F455">
        <v>3031.49</v>
      </c>
      <c r="G455">
        <v>3031.49</v>
      </c>
      <c r="H455">
        <v>757.87</v>
      </c>
      <c r="I455">
        <v>1671.7</v>
      </c>
      <c r="J455">
        <v>601.91999999999996</v>
      </c>
      <c r="K455">
        <f>Global_Household_Financial_Dyna[[#This Row],[Total_Household_Income]]-Global_Household_Financial_Dyna[[#This Row],[Estimated_Taxes]]</f>
        <v>2273.62</v>
      </c>
      <c r="L455" s="1">
        <f>Global_Household_Financial_Dyna[[#This Row],[Monthly_Savings]]/Global_Household_Financial_Dyna[[#This Row],[Net Income]]</f>
        <v>0.26474080980990666</v>
      </c>
      <c r="M455" s="2">
        <f>Global_Household_Financial_Dyna[[#This Row],[Monthly_Expenses]]/Global_Household_Financial_Dyna[[#This Row],[Net Income]]</f>
        <v>0.73525919019009334</v>
      </c>
      <c r="N455" t="str">
        <f>IF(Global_Household_Financial_Dyna[[#This Row],[Monthly_Savings]]&lt;0,"High Risk", IF(Global_Household_Financial_Dyna[[#This Row],[Savings Rate%]]&lt;0.1, "Medium", "Safe"))</f>
        <v>Safe</v>
      </c>
      <c r="O455">
        <f>Global_Household_Financial_Dyna[[#This Row],[Total_Household_Income]]/Global_Household_Financial_Dyna[[#This Row],[Family_Size]]</f>
        <v>3031.49</v>
      </c>
      <c r="P455" s="2">
        <f t="shared" si="14"/>
        <v>0.30718716818024266</v>
      </c>
      <c r="Q455" s="2">
        <f t="shared" si="15"/>
        <v>-4.2446358370336001E-2</v>
      </c>
      <c r="R455" s="2" t="str">
        <f>IF(Global_Household_Financial_Dyna[[#This Row],[Vs country_Average]]&lt;-0.2, "Underperformer", IF(Global_Household_Financial_Dyna[[#This Row],[Vs country_Average]]&gt;0.2, "Outperformer", "Normal"))</f>
        <v>Normal</v>
      </c>
      <c r="S4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601.91999999999996</v>
      </c>
      <c r="T4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601.91999999999996</v>
      </c>
      <c r="U4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601.91999999999996</v>
      </c>
      <c r="V4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601.91999999999996</v>
      </c>
    </row>
    <row r="456" spans="1:22" x14ac:dyDescent="0.3">
      <c r="A456">
        <v>455</v>
      </c>
      <c r="B456" t="s">
        <v>18</v>
      </c>
      <c r="C456" t="s">
        <v>20</v>
      </c>
      <c r="D456">
        <v>6</v>
      </c>
      <c r="E456">
        <v>3</v>
      </c>
      <c r="F456">
        <v>3634.55</v>
      </c>
      <c r="G456">
        <v>7897.87</v>
      </c>
      <c r="H456">
        <v>1737.53</v>
      </c>
      <c r="I456">
        <v>4169.05</v>
      </c>
      <c r="J456">
        <v>1991.29</v>
      </c>
      <c r="K456">
        <f>Global_Household_Financial_Dyna[[#This Row],[Total_Household_Income]]-Global_Household_Financial_Dyna[[#This Row],[Estimated_Taxes]]</f>
        <v>6160.34</v>
      </c>
      <c r="L456" s="1">
        <f>Global_Household_Financial_Dyna[[#This Row],[Monthly_Savings]]/Global_Household_Financial_Dyna[[#This Row],[Net Income]]</f>
        <v>0.32324352227312125</v>
      </c>
      <c r="M456" s="2">
        <f>Global_Household_Financial_Dyna[[#This Row],[Monthly_Expenses]]/Global_Household_Financial_Dyna[[#This Row],[Net Income]]</f>
        <v>0.67675647772687875</v>
      </c>
      <c r="N456" t="str">
        <f>IF(Global_Household_Financial_Dyna[[#This Row],[Monthly_Savings]]&lt;0,"High Risk", IF(Global_Household_Financial_Dyna[[#This Row],[Savings Rate%]]&lt;0.1, "Medium", "Safe"))</f>
        <v>Safe</v>
      </c>
      <c r="O456">
        <f>Global_Household_Financial_Dyna[[#This Row],[Total_Household_Income]]/Global_Household_Financial_Dyna[[#This Row],[Family_Size]]</f>
        <v>1316.3116666666667</v>
      </c>
      <c r="P456" s="2">
        <f t="shared" si="14"/>
        <v>0.32336204947805613</v>
      </c>
      <c r="Q456" s="2">
        <f t="shared" si="15"/>
        <v>-1.1852720493488178E-4</v>
      </c>
      <c r="R456" s="2" t="str">
        <f>IF(Global_Household_Financial_Dyna[[#This Row],[Vs country_Average]]&lt;-0.2, "Underperformer", IF(Global_Household_Financial_Dyna[[#This Row],[Vs country_Average]]&gt;0.2, "Outperformer", "Normal"))</f>
        <v>Normal</v>
      </c>
      <c r="S4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1991.29</v>
      </c>
      <c r="T4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1991.29</v>
      </c>
      <c r="U4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1991.29</v>
      </c>
      <c r="V4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1991.29</v>
      </c>
    </row>
    <row r="457" spans="1:22" x14ac:dyDescent="0.3">
      <c r="A457">
        <v>456</v>
      </c>
      <c r="B457" t="s">
        <v>10</v>
      </c>
      <c r="C457" t="s">
        <v>11</v>
      </c>
      <c r="D457">
        <v>3</v>
      </c>
      <c r="E457">
        <v>3</v>
      </c>
      <c r="F457">
        <v>570.58000000000004</v>
      </c>
      <c r="G457">
        <v>1220.67</v>
      </c>
      <c r="H457">
        <v>122.07</v>
      </c>
      <c r="I457">
        <v>550.26</v>
      </c>
      <c r="J457">
        <v>548.35</v>
      </c>
      <c r="K457">
        <f>Global_Household_Financial_Dyna[[#This Row],[Total_Household_Income]]-Global_Household_Financial_Dyna[[#This Row],[Estimated_Taxes]]</f>
        <v>1098.6000000000001</v>
      </c>
      <c r="L457" s="1">
        <f>Global_Household_Financial_Dyna[[#This Row],[Monthly_Savings]]/Global_Household_Financial_Dyna[[#This Row],[Net Income]]</f>
        <v>0.49913526306207895</v>
      </c>
      <c r="M457" s="2">
        <f>Global_Household_Financial_Dyna[[#This Row],[Monthly_Expenses]]/Global_Household_Financial_Dyna[[#This Row],[Net Income]]</f>
        <v>0.50087383943200425</v>
      </c>
      <c r="N457" t="str">
        <f>IF(Global_Household_Financial_Dyna[[#This Row],[Monthly_Savings]]&lt;0,"High Risk", IF(Global_Household_Financial_Dyna[[#This Row],[Savings Rate%]]&lt;0.1, "Medium", "Safe"))</f>
        <v>Safe</v>
      </c>
      <c r="O457">
        <f>Global_Household_Financial_Dyna[[#This Row],[Total_Household_Income]]/Global_Household_Financial_Dyna[[#This Row],[Family_Size]]</f>
        <v>406.89000000000004</v>
      </c>
      <c r="P457" s="2">
        <f t="shared" si="14"/>
        <v>0.42077341556833553</v>
      </c>
      <c r="Q457" s="2">
        <f t="shared" si="15"/>
        <v>7.836184749374342E-2</v>
      </c>
      <c r="R457" s="2" t="str">
        <f>IF(Global_Household_Financial_Dyna[[#This Row],[Vs country_Average]]&lt;-0.2, "Underperformer", IF(Global_Household_Financial_Dyna[[#This Row],[Vs country_Average]]&gt;0.2, "Outperformer", "Normal"))</f>
        <v>Normal</v>
      </c>
      <c r="S4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548.35</v>
      </c>
      <c r="T4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548.35</v>
      </c>
      <c r="U4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548.35</v>
      </c>
      <c r="V4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548.35</v>
      </c>
    </row>
    <row r="458" spans="1:22" x14ac:dyDescent="0.3">
      <c r="A458">
        <v>457</v>
      </c>
      <c r="B458" t="s">
        <v>18</v>
      </c>
      <c r="C458" t="s">
        <v>20</v>
      </c>
      <c r="D458">
        <v>6</v>
      </c>
      <c r="E458">
        <v>3</v>
      </c>
      <c r="F458">
        <v>3085.07</v>
      </c>
      <c r="G458">
        <v>7518.84</v>
      </c>
      <c r="H458">
        <v>1654.15</v>
      </c>
      <c r="I458">
        <v>3099.29</v>
      </c>
      <c r="J458">
        <v>2765.4</v>
      </c>
      <c r="K458">
        <f>Global_Household_Financial_Dyna[[#This Row],[Total_Household_Income]]-Global_Household_Financial_Dyna[[#This Row],[Estimated_Taxes]]</f>
        <v>5864.6900000000005</v>
      </c>
      <c r="L458" s="1">
        <f>Global_Household_Financial_Dyna[[#This Row],[Monthly_Savings]]/Global_Household_Financial_Dyna[[#This Row],[Net Income]]</f>
        <v>0.47153387476575914</v>
      </c>
      <c r="M458" s="2">
        <f>Global_Household_Financial_Dyna[[#This Row],[Monthly_Expenses]]/Global_Household_Financial_Dyna[[#This Row],[Net Income]]</f>
        <v>0.52846612523424086</v>
      </c>
      <c r="N458" t="str">
        <f>IF(Global_Household_Financial_Dyna[[#This Row],[Monthly_Savings]]&lt;0,"High Risk", IF(Global_Household_Financial_Dyna[[#This Row],[Savings Rate%]]&lt;0.1, "Medium", "Safe"))</f>
        <v>Safe</v>
      </c>
      <c r="O458">
        <f>Global_Household_Financial_Dyna[[#This Row],[Total_Household_Income]]/Global_Household_Financial_Dyna[[#This Row],[Family_Size]]</f>
        <v>1253.1400000000001</v>
      </c>
      <c r="P458" s="2">
        <f t="shared" si="14"/>
        <v>0.32336204947805613</v>
      </c>
      <c r="Q458" s="2">
        <f t="shared" si="15"/>
        <v>0.14817182528770301</v>
      </c>
      <c r="R458" s="2" t="str">
        <f>IF(Global_Household_Financial_Dyna[[#This Row],[Vs country_Average]]&lt;-0.2, "Underperformer", IF(Global_Household_Financial_Dyna[[#This Row],[Vs country_Average]]&gt;0.2, "Outperformer", "Normal"))</f>
        <v>Normal</v>
      </c>
      <c r="S4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2765.4</v>
      </c>
      <c r="T4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2765.4</v>
      </c>
      <c r="U4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2765.4</v>
      </c>
      <c r="V4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2765.4</v>
      </c>
    </row>
    <row r="459" spans="1:22" x14ac:dyDescent="0.3">
      <c r="A459">
        <v>458</v>
      </c>
      <c r="B459" t="s">
        <v>10</v>
      </c>
      <c r="C459" t="s">
        <v>11</v>
      </c>
      <c r="D459">
        <v>6</v>
      </c>
      <c r="E459">
        <v>2</v>
      </c>
      <c r="F459">
        <v>1124.04</v>
      </c>
      <c r="G459">
        <v>1759.77</v>
      </c>
      <c r="H459">
        <v>175.98</v>
      </c>
      <c r="I459">
        <v>588.74</v>
      </c>
      <c r="J459">
        <v>995.05</v>
      </c>
      <c r="K459">
        <f>Global_Household_Financial_Dyna[[#This Row],[Total_Household_Income]]-Global_Household_Financial_Dyna[[#This Row],[Estimated_Taxes]]</f>
        <v>1583.79</v>
      </c>
      <c r="L459" s="1">
        <f>Global_Household_Financial_Dyna[[#This Row],[Monthly_Savings]]/Global_Household_Financial_Dyna[[#This Row],[Net Income]]</f>
        <v>0.62827142487324705</v>
      </c>
      <c r="M459" s="2">
        <f>Global_Household_Financial_Dyna[[#This Row],[Monthly_Expenses]]/Global_Household_Financial_Dyna[[#This Row],[Net Income]]</f>
        <v>0.37172857512675295</v>
      </c>
      <c r="N459" t="str">
        <f>IF(Global_Household_Financial_Dyna[[#This Row],[Monthly_Savings]]&lt;0,"High Risk", IF(Global_Household_Financial_Dyna[[#This Row],[Savings Rate%]]&lt;0.1, "Medium", "Safe"))</f>
        <v>Safe</v>
      </c>
      <c r="O459">
        <f>Global_Household_Financial_Dyna[[#This Row],[Total_Household_Income]]/Global_Household_Financial_Dyna[[#This Row],[Family_Size]]</f>
        <v>293.29500000000002</v>
      </c>
      <c r="P459" s="2">
        <f t="shared" si="14"/>
        <v>0.42077341556833553</v>
      </c>
      <c r="Q459" s="2">
        <f t="shared" si="15"/>
        <v>0.20749800930491152</v>
      </c>
      <c r="R459" s="2" t="str">
        <f>IF(Global_Household_Financial_Dyna[[#This Row],[Vs country_Average]]&lt;-0.2, "Underperformer", IF(Global_Household_Financial_Dyna[[#This Row],[Vs country_Average]]&gt;0.2, "Outperformer", "Normal"))</f>
        <v>Outperformer</v>
      </c>
      <c r="S4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995.05</v>
      </c>
      <c r="T4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995.05</v>
      </c>
      <c r="U4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995.05</v>
      </c>
      <c r="V4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995.05</v>
      </c>
    </row>
    <row r="460" spans="1:22" x14ac:dyDescent="0.3">
      <c r="A460">
        <v>459</v>
      </c>
      <c r="B460" t="s">
        <v>18</v>
      </c>
      <c r="C460" t="s">
        <v>20</v>
      </c>
      <c r="D460">
        <v>6</v>
      </c>
      <c r="E460">
        <v>1</v>
      </c>
      <c r="F460">
        <v>1578.74</v>
      </c>
      <c r="G460">
        <v>1578.74</v>
      </c>
      <c r="H460">
        <v>347.32</v>
      </c>
      <c r="I460">
        <v>1498.22</v>
      </c>
      <c r="J460">
        <v>-266.81</v>
      </c>
      <c r="K460">
        <f>Global_Household_Financial_Dyna[[#This Row],[Total_Household_Income]]-Global_Household_Financial_Dyna[[#This Row],[Estimated_Taxes]]</f>
        <v>1231.42</v>
      </c>
      <c r="L460" s="1">
        <f>Global_Household_Financial_Dyna[[#This Row],[Monthly_Savings]]/Global_Household_Financial_Dyna[[#This Row],[Net Income]]</f>
        <v>-0.21666856149810787</v>
      </c>
      <c r="M460" s="2">
        <f>Global_Household_Financial_Dyna[[#This Row],[Monthly_Expenses]]/Global_Household_Financial_Dyna[[#This Row],[Net Income]]</f>
        <v>1.2166604407919313</v>
      </c>
      <c r="N460" t="str">
        <f>IF(Global_Household_Financial_Dyna[[#This Row],[Monthly_Savings]]&lt;0,"High Risk", IF(Global_Household_Financial_Dyna[[#This Row],[Savings Rate%]]&lt;0.1, "Medium", "Safe"))</f>
        <v>High Risk</v>
      </c>
      <c r="O460">
        <f>Global_Household_Financial_Dyna[[#This Row],[Total_Household_Income]]/Global_Household_Financial_Dyna[[#This Row],[Family_Size]]</f>
        <v>263.12333333333333</v>
      </c>
      <c r="P460" s="2">
        <f t="shared" si="14"/>
        <v>0.32336204947805613</v>
      </c>
      <c r="Q460" s="2">
        <f t="shared" si="15"/>
        <v>-0.540030610976164</v>
      </c>
      <c r="R460" s="2" t="str">
        <f>IF(Global_Household_Financial_Dyna[[#This Row],[Vs country_Average]]&lt;-0.2, "Underperformer", IF(Global_Household_Financial_Dyna[[#This Row],[Vs country_Average]]&gt;0.2, "Outperformer", "Normal"))</f>
        <v>Underperformer</v>
      </c>
      <c r="S4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-191.899</v>
      </c>
      <c r="T4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-116.988</v>
      </c>
      <c r="U4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-42.076999999999998</v>
      </c>
      <c r="V4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32.834000000000003</v>
      </c>
    </row>
    <row r="461" spans="1:22" x14ac:dyDescent="0.3">
      <c r="A461">
        <v>460</v>
      </c>
      <c r="B461" t="s">
        <v>18</v>
      </c>
      <c r="C461" t="s">
        <v>19</v>
      </c>
      <c r="D461">
        <v>4</v>
      </c>
      <c r="E461">
        <v>2</v>
      </c>
      <c r="F461">
        <v>7643.4</v>
      </c>
      <c r="G461">
        <v>12818.37</v>
      </c>
      <c r="H461">
        <v>3460.96</v>
      </c>
      <c r="I461">
        <v>2663.52</v>
      </c>
      <c r="J461">
        <v>6693.88</v>
      </c>
      <c r="K461">
        <f>Global_Household_Financial_Dyna[[#This Row],[Total_Household_Income]]-Global_Household_Financial_Dyna[[#This Row],[Estimated_Taxes]]</f>
        <v>9357.41</v>
      </c>
      <c r="L461" s="1">
        <f>Global_Household_Financial_Dyna[[#This Row],[Monthly_Savings]]/Global_Household_Financial_Dyna[[#This Row],[Net Income]]</f>
        <v>0.7153560654069876</v>
      </c>
      <c r="M461" s="2">
        <f>Global_Household_Financial_Dyna[[#This Row],[Monthly_Expenses]]/Global_Household_Financial_Dyna[[#This Row],[Net Income]]</f>
        <v>0.2846428659212325</v>
      </c>
      <c r="N461" t="str">
        <f>IF(Global_Household_Financial_Dyna[[#This Row],[Monthly_Savings]]&lt;0,"High Risk", IF(Global_Household_Financial_Dyna[[#This Row],[Savings Rate%]]&lt;0.1, "Medium", "Safe"))</f>
        <v>Safe</v>
      </c>
      <c r="O461">
        <f>Global_Household_Financial_Dyna[[#This Row],[Total_Household_Income]]/Global_Household_Financial_Dyna[[#This Row],[Family_Size]]</f>
        <v>3204.5925000000002</v>
      </c>
      <c r="P461" s="2">
        <f t="shared" si="14"/>
        <v>0.32336204947805613</v>
      </c>
      <c r="Q461" s="2">
        <f t="shared" si="15"/>
        <v>0.39199401592893146</v>
      </c>
      <c r="R461" s="2" t="str">
        <f>IF(Global_Household_Financial_Dyna[[#This Row],[Vs country_Average]]&lt;-0.2, "Underperformer", IF(Global_Household_Financial_Dyna[[#This Row],[Vs country_Average]]&gt;0.2, "Outperformer", "Normal"))</f>
        <v>Outperformer</v>
      </c>
      <c r="S4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6693.88</v>
      </c>
      <c r="T4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6693.88</v>
      </c>
      <c r="U4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6693.88</v>
      </c>
      <c r="V4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6693.88</v>
      </c>
    </row>
    <row r="462" spans="1:22" x14ac:dyDescent="0.3">
      <c r="A462">
        <v>461</v>
      </c>
      <c r="B462" t="s">
        <v>18</v>
      </c>
      <c r="C462" t="s">
        <v>20</v>
      </c>
      <c r="D462">
        <v>2</v>
      </c>
      <c r="E462">
        <v>1</v>
      </c>
      <c r="F462">
        <v>3093.57</v>
      </c>
      <c r="G462">
        <v>3093.57</v>
      </c>
      <c r="H462">
        <v>680.58</v>
      </c>
      <c r="I462">
        <v>1977.84</v>
      </c>
      <c r="J462">
        <v>435.14</v>
      </c>
      <c r="K462">
        <f>Global_Household_Financial_Dyna[[#This Row],[Total_Household_Income]]-Global_Household_Financial_Dyna[[#This Row],[Estimated_Taxes]]</f>
        <v>2412.9900000000002</v>
      </c>
      <c r="L462" s="1">
        <f>Global_Household_Financial_Dyna[[#This Row],[Monthly_Savings]]/Global_Household_Financial_Dyna[[#This Row],[Net Income]]</f>
        <v>0.180332284841628</v>
      </c>
      <c r="M462" s="2">
        <f>Global_Household_Financial_Dyna[[#This Row],[Monthly_Expenses]]/Global_Household_Financial_Dyna[[#This Row],[Net Income]]</f>
        <v>0.81966357092238251</v>
      </c>
      <c r="N462" t="str">
        <f>IF(Global_Household_Financial_Dyna[[#This Row],[Monthly_Savings]]&lt;0,"High Risk", IF(Global_Household_Financial_Dyna[[#This Row],[Savings Rate%]]&lt;0.1, "Medium", "Safe"))</f>
        <v>Safe</v>
      </c>
      <c r="O462">
        <f>Global_Household_Financial_Dyna[[#This Row],[Total_Household_Income]]/Global_Household_Financial_Dyna[[#This Row],[Family_Size]]</f>
        <v>1546.7850000000001</v>
      </c>
      <c r="P462" s="2">
        <f t="shared" si="14"/>
        <v>0.32336204947805613</v>
      </c>
      <c r="Q462" s="2">
        <f t="shared" si="15"/>
        <v>-0.14302976463642814</v>
      </c>
      <c r="R462" s="2" t="str">
        <f>IF(Global_Household_Financial_Dyna[[#This Row],[Vs country_Average]]&lt;-0.2, "Underperformer", IF(Global_Household_Financial_Dyna[[#This Row],[Vs country_Average]]&gt;0.2, "Outperformer", "Normal"))</f>
        <v>Normal</v>
      </c>
      <c r="S4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435.14</v>
      </c>
      <c r="T4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435.14</v>
      </c>
      <c r="U4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435.14</v>
      </c>
      <c r="V4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435.14</v>
      </c>
    </row>
    <row r="463" spans="1:22" x14ac:dyDescent="0.3">
      <c r="A463">
        <v>462</v>
      </c>
      <c r="B463" t="s">
        <v>16</v>
      </c>
      <c r="C463" t="s">
        <v>17</v>
      </c>
      <c r="D463">
        <v>7</v>
      </c>
      <c r="E463">
        <v>3</v>
      </c>
      <c r="F463">
        <v>1811.35</v>
      </c>
      <c r="G463">
        <v>3935.24</v>
      </c>
      <c r="H463">
        <v>1377.34</v>
      </c>
      <c r="I463">
        <v>3734.55</v>
      </c>
      <c r="J463">
        <v>-1176.6400000000001</v>
      </c>
      <c r="K463">
        <f>Global_Household_Financial_Dyna[[#This Row],[Total_Household_Income]]-Global_Household_Financial_Dyna[[#This Row],[Estimated_Taxes]]</f>
        <v>2557.8999999999996</v>
      </c>
      <c r="L463" s="1">
        <f>Global_Household_Financial_Dyna[[#This Row],[Monthly_Savings]]/Global_Household_Financial_Dyna[[#This Row],[Net Income]]</f>
        <v>-0.46000234567418596</v>
      </c>
      <c r="M463" s="2">
        <f>Global_Household_Financial_Dyna[[#This Row],[Monthly_Expenses]]/Global_Household_Financial_Dyna[[#This Row],[Net Income]]</f>
        <v>1.4600062551311626</v>
      </c>
      <c r="N463" t="str">
        <f>IF(Global_Household_Financial_Dyna[[#This Row],[Monthly_Savings]]&lt;0,"High Risk", IF(Global_Household_Financial_Dyna[[#This Row],[Savings Rate%]]&lt;0.1, "Medium", "Safe"))</f>
        <v>High Risk</v>
      </c>
      <c r="O463">
        <f>Global_Household_Financial_Dyna[[#This Row],[Total_Household_Income]]/Global_Household_Financial_Dyna[[#This Row],[Family_Size]]</f>
        <v>562.17714285714283</v>
      </c>
      <c r="P463" s="2">
        <f t="shared" si="14"/>
        <v>0.15879799892000862</v>
      </c>
      <c r="Q463" s="2">
        <f t="shared" si="15"/>
        <v>-0.61880034459419453</v>
      </c>
      <c r="R463" s="2" t="str">
        <f>IF(Global_Household_Financial_Dyna[[#This Row],[Vs country_Average]]&lt;-0.2, "Underperformer", IF(Global_Household_Financial_Dyna[[#This Row],[Vs country_Average]]&gt;0.2, "Outperformer", "Normal"))</f>
        <v>Underperformer</v>
      </c>
      <c r="S4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-989.91250000000014</v>
      </c>
      <c r="T4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-803.18500000000006</v>
      </c>
      <c r="U4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-616.4575000000001</v>
      </c>
      <c r="V4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-429.73</v>
      </c>
    </row>
    <row r="464" spans="1:22" x14ac:dyDescent="0.3">
      <c r="A464">
        <v>463</v>
      </c>
      <c r="B464" t="s">
        <v>14</v>
      </c>
      <c r="C464" t="s">
        <v>15</v>
      </c>
      <c r="D464">
        <v>1</v>
      </c>
      <c r="E464">
        <v>1</v>
      </c>
      <c r="F464">
        <v>1714.44</v>
      </c>
      <c r="G464">
        <v>1714.44</v>
      </c>
      <c r="H464">
        <v>257.17</v>
      </c>
      <c r="I464">
        <v>769.9</v>
      </c>
      <c r="J464">
        <v>687.37</v>
      </c>
      <c r="K464">
        <f>Global_Household_Financial_Dyna[[#This Row],[Total_Household_Income]]-Global_Household_Financial_Dyna[[#This Row],[Estimated_Taxes]]</f>
        <v>1457.27</v>
      </c>
      <c r="L464" s="1">
        <f>Global_Household_Financial_Dyna[[#This Row],[Monthly_Savings]]/Global_Household_Financial_Dyna[[#This Row],[Net Income]]</f>
        <v>0.47168335311918863</v>
      </c>
      <c r="M464" s="2">
        <f>Global_Household_Financial_Dyna[[#This Row],[Monthly_Expenses]]/Global_Household_Financial_Dyna[[#This Row],[Net Income]]</f>
        <v>0.52831664688081137</v>
      </c>
      <c r="N464" t="str">
        <f>IF(Global_Household_Financial_Dyna[[#This Row],[Monthly_Savings]]&lt;0,"High Risk", IF(Global_Household_Financial_Dyna[[#This Row],[Savings Rate%]]&lt;0.1, "Medium", "Safe"))</f>
        <v>Safe</v>
      </c>
      <c r="O464">
        <f>Global_Household_Financial_Dyna[[#This Row],[Total_Household_Income]]/Global_Household_Financial_Dyna[[#This Row],[Family_Size]]</f>
        <v>1714.44</v>
      </c>
      <c r="P464" s="2">
        <f t="shared" si="14"/>
        <v>0.39788995363055785</v>
      </c>
      <c r="Q464" s="2">
        <f t="shared" si="15"/>
        <v>7.3793399488630784E-2</v>
      </c>
      <c r="R464" s="2" t="str">
        <f>IF(Global_Household_Financial_Dyna[[#This Row],[Vs country_Average]]&lt;-0.2, "Underperformer", IF(Global_Household_Financial_Dyna[[#This Row],[Vs country_Average]]&gt;0.2, "Outperformer", "Normal"))</f>
        <v>Normal</v>
      </c>
      <c r="S4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687.37</v>
      </c>
      <c r="T4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687.37</v>
      </c>
      <c r="U4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687.37</v>
      </c>
      <c r="V4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687.37</v>
      </c>
    </row>
    <row r="465" spans="1:22" x14ac:dyDescent="0.3">
      <c r="A465">
        <v>464</v>
      </c>
      <c r="B465" t="s">
        <v>16</v>
      </c>
      <c r="C465" t="s">
        <v>21</v>
      </c>
      <c r="D465">
        <v>2</v>
      </c>
      <c r="E465">
        <v>2</v>
      </c>
      <c r="F465">
        <v>4743.43</v>
      </c>
      <c r="G465">
        <v>7255.89</v>
      </c>
      <c r="H465">
        <v>2539.56</v>
      </c>
      <c r="I465">
        <v>1976.98</v>
      </c>
      <c r="J465">
        <v>2739.35</v>
      </c>
      <c r="K465">
        <f>Global_Household_Financial_Dyna[[#This Row],[Total_Household_Income]]-Global_Household_Financial_Dyna[[#This Row],[Estimated_Taxes]]</f>
        <v>4716.33</v>
      </c>
      <c r="L465" s="1">
        <f>Global_Household_Financial_Dyna[[#This Row],[Monthly_Savings]]/Global_Household_Financial_Dyna[[#This Row],[Net Income]]</f>
        <v>0.58082237672088255</v>
      </c>
      <c r="M465" s="2">
        <f>Global_Household_Financial_Dyna[[#This Row],[Monthly_Expenses]]/Global_Household_Financial_Dyna[[#This Row],[Net Income]]</f>
        <v>0.41917762327911745</v>
      </c>
      <c r="N465" t="str">
        <f>IF(Global_Household_Financial_Dyna[[#This Row],[Monthly_Savings]]&lt;0,"High Risk", IF(Global_Household_Financial_Dyna[[#This Row],[Savings Rate%]]&lt;0.1, "Medium", "Safe"))</f>
        <v>Safe</v>
      </c>
      <c r="O465">
        <f>Global_Household_Financial_Dyna[[#This Row],[Total_Household_Income]]/Global_Household_Financial_Dyna[[#This Row],[Family_Size]]</f>
        <v>3627.9450000000002</v>
      </c>
      <c r="P465" s="2">
        <f t="shared" si="14"/>
        <v>0.15879799892000862</v>
      </c>
      <c r="Q465" s="2">
        <f t="shared" si="15"/>
        <v>0.42202437780087393</v>
      </c>
      <c r="R465" s="2" t="str">
        <f>IF(Global_Household_Financial_Dyna[[#This Row],[Vs country_Average]]&lt;-0.2, "Underperformer", IF(Global_Household_Financial_Dyna[[#This Row],[Vs country_Average]]&gt;0.2, "Outperformer", "Normal"))</f>
        <v>Outperformer</v>
      </c>
      <c r="S4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2739.35</v>
      </c>
      <c r="T4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2739.35</v>
      </c>
      <c r="U4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2739.35</v>
      </c>
      <c r="V4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2739.35</v>
      </c>
    </row>
    <row r="466" spans="1:22" x14ac:dyDescent="0.3">
      <c r="A466">
        <v>465</v>
      </c>
      <c r="B466" t="s">
        <v>12</v>
      </c>
      <c r="C466" t="s">
        <v>13</v>
      </c>
      <c r="D466">
        <v>3</v>
      </c>
      <c r="E466">
        <v>3</v>
      </c>
      <c r="F466">
        <v>1581.52</v>
      </c>
      <c r="G466">
        <v>3176.73</v>
      </c>
      <c r="H466">
        <v>794.18</v>
      </c>
      <c r="I466">
        <v>2902.57</v>
      </c>
      <c r="J466">
        <v>-520.02</v>
      </c>
      <c r="K466">
        <f>Global_Household_Financial_Dyna[[#This Row],[Total_Household_Income]]-Global_Household_Financial_Dyna[[#This Row],[Estimated_Taxes]]</f>
        <v>2382.5500000000002</v>
      </c>
      <c r="L466" s="1">
        <f>Global_Household_Financial_Dyna[[#This Row],[Monthly_Savings]]/Global_Household_Financial_Dyna[[#This Row],[Net Income]]</f>
        <v>-0.21826194623407691</v>
      </c>
      <c r="M466" s="2">
        <f>Global_Household_Financial_Dyna[[#This Row],[Monthly_Expenses]]/Global_Household_Financial_Dyna[[#This Row],[Net Income]]</f>
        <v>1.2182619462340769</v>
      </c>
      <c r="N466" t="str">
        <f>IF(Global_Household_Financial_Dyna[[#This Row],[Monthly_Savings]]&lt;0,"High Risk", IF(Global_Household_Financial_Dyna[[#This Row],[Savings Rate%]]&lt;0.1, "Medium", "Safe"))</f>
        <v>High Risk</v>
      </c>
      <c r="O466">
        <f>Global_Household_Financial_Dyna[[#This Row],[Total_Household_Income]]/Global_Household_Financial_Dyna[[#This Row],[Family_Size]]</f>
        <v>1058.9100000000001</v>
      </c>
      <c r="P466" s="2">
        <f t="shared" si="14"/>
        <v>0.30718716818024266</v>
      </c>
      <c r="Q466" s="2">
        <f t="shared" si="15"/>
        <v>-0.52544911441431963</v>
      </c>
      <c r="R466" s="2" t="str">
        <f>IF(Global_Household_Financial_Dyna[[#This Row],[Vs country_Average]]&lt;-0.2, "Underperformer", IF(Global_Household_Financial_Dyna[[#This Row],[Vs country_Average]]&gt;0.2, "Outperformer", "Normal"))</f>
        <v>Underperformer</v>
      </c>
      <c r="S4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-374.89149999999995</v>
      </c>
      <c r="T4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-229.76299999999992</v>
      </c>
      <c r="U4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-84.634499999999946</v>
      </c>
      <c r="V4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60.494000000000142</v>
      </c>
    </row>
    <row r="467" spans="1:22" x14ac:dyDescent="0.3">
      <c r="A467">
        <v>466</v>
      </c>
      <c r="B467" t="s">
        <v>10</v>
      </c>
      <c r="C467" t="s">
        <v>11</v>
      </c>
      <c r="D467">
        <v>2</v>
      </c>
      <c r="E467">
        <v>1</v>
      </c>
      <c r="F467">
        <v>350.9</v>
      </c>
      <c r="G467">
        <v>350.9</v>
      </c>
      <c r="H467">
        <v>35.090000000000003</v>
      </c>
      <c r="I467">
        <v>333.01</v>
      </c>
      <c r="J467">
        <v>-17.190000000000001</v>
      </c>
      <c r="K467">
        <f>Global_Household_Financial_Dyna[[#This Row],[Total_Household_Income]]-Global_Household_Financial_Dyna[[#This Row],[Estimated_Taxes]]</f>
        <v>315.80999999999995</v>
      </c>
      <c r="L467" s="1">
        <f>Global_Household_Financial_Dyna[[#This Row],[Monthly_Savings]]/Global_Household_Financial_Dyna[[#This Row],[Net Income]]</f>
        <v>-5.4431461954972941E-2</v>
      </c>
      <c r="M467" s="2">
        <f>Global_Household_Financial_Dyna[[#This Row],[Monthly_Expenses]]/Global_Household_Financial_Dyna[[#This Row],[Net Income]]</f>
        <v>1.0544631265634401</v>
      </c>
      <c r="N467" t="str">
        <f>IF(Global_Household_Financial_Dyna[[#This Row],[Monthly_Savings]]&lt;0,"High Risk", IF(Global_Household_Financial_Dyna[[#This Row],[Savings Rate%]]&lt;0.1, "Medium", "Safe"))</f>
        <v>High Risk</v>
      </c>
      <c r="O467">
        <f>Global_Household_Financial_Dyna[[#This Row],[Total_Household_Income]]/Global_Household_Financial_Dyna[[#This Row],[Family_Size]]</f>
        <v>175.45</v>
      </c>
      <c r="P467" s="2">
        <f t="shared" si="14"/>
        <v>0.42077341556833553</v>
      </c>
      <c r="Q467" s="2">
        <f t="shared" si="15"/>
        <v>-0.47520487752330848</v>
      </c>
      <c r="R467" s="2" t="str">
        <f>IF(Global_Household_Financial_Dyna[[#This Row],[Vs country_Average]]&lt;-0.2, "Underperformer", IF(Global_Household_Financial_Dyna[[#This Row],[Vs country_Average]]&gt;0.2, "Outperformer", "Normal"))</f>
        <v>Underperformer</v>
      </c>
      <c r="S4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-0.53950000000000387</v>
      </c>
      <c r="T4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16.111000000000001</v>
      </c>
      <c r="U4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32.761499999999984</v>
      </c>
      <c r="V4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49.412000000000006</v>
      </c>
    </row>
    <row r="468" spans="1:22" x14ac:dyDescent="0.3">
      <c r="A468">
        <v>467</v>
      </c>
      <c r="B468" t="s">
        <v>10</v>
      </c>
      <c r="C468" t="s">
        <v>11</v>
      </c>
      <c r="D468">
        <v>1</v>
      </c>
      <c r="E468">
        <v>1</v>
      </c>
      <c r="F468">
        <v>946.31</v>
      </c>
      <c r="G468">
        <v>946.31</v>
      </c>
      <c r="H468">
        <v>94.63</v>
      </c>
      <c r="I468">
        <v>260.98</v>
      </c>
      <c r="J468">
        <v>590.71</v>
      </c>
      <c r="K468">
        <f>Global_Household_Financial_Dyna[[#This Row],[Total_Household_Income]]-Global_Household_Financial_Dyna[[#This Row],[Estimated_Taxes]]</f>
        <v>851.68</v>
      </c>
      <c r="L468" s="1">
        <f>Global_Household_Financial_Dyna[[#This Row],[Monthly_Savings]]/Global_Household_Financial_Dyna[[#This Row],[Net Income]]</f>
        <v>0.69358209656208913</v>
      </c>
      <c r="M468" s="2">
        <f>Global_Household_Financial_Dyna[[#This Row],[Monthly_Expenses]]/Global_Household_Financial_Dyna[[#This Row],[Net Income]]</f>
        <v>0.30642964493706559</v>
      </c>
      <c r="N468" t="str">
        <f>IF(Global_Household_Financial_Dyna[[#This Row],[Monthly_Savings]]&lt;0,"High Risk", IF(Global_Household_Financial_Dyna[[#This Row],[Savings Rate%]]&lt;0.1, "Medium", "Safe"))</f>
        <v>Safe</v>
      </c>
      <c r="O468">
        <f>Global_Household_Financial_Dyna[[#This Row],[Total_Household_Income]]/Global_Household_Financial_Dyna[[#This Row],[Family_Size]]</f>
        <v>946.31</v>
      </c>
      <c r="P468" s="2">
        <f t="shared" si="14"/>
        <v>0.42077341556833553</v>
      </c>
      <c r="Q468" s="2">
        <f t="shared" si="15"/>
        <v>0.27280868099375361</v>
      </c>
      <c r="R468" s="2" t="str">
        <f>IF(Global_Household_Financial_Dyna[[#This Row],[Vs country_Average]]&lt;-0.2, "Underperformer", IF(Global_Household_Financial_Dyna[[#This Row],[Vs country_Average]]&gt;0.2, "Outperformer", "Normal"))</f>
        <v>Outperformer</v>
      </c>
      <c r="S4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590.71</v>
      </c>
      <c r="T4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590.71</v>
      </c>
      <c r="U4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590.71</v>
      </c>
      <c r="V4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590.71</v>
      </c>
    </row>
    <row r="469" spans="1:22" x14ac:dyDescent="0.3">
      <c r="A469">
        <v>468</v>
      </c>
      <c r="B469" t="s">
        <v>12</v>
      </c>
      <c r="C469" t="s">
        <v>13</v>
      </c>
      <c r="D469">
        <v>7</v>
      </c>
      <c r="E469">
        <v>3</v>
      </c>
      <c r="F469">
        <v>4889.3100000000004</v>
      </c>
      <c r="G469">
        <v>10417.83</v>
      </c>
      <c r="H469">
        <v>3125.35</v>
      </c>
      <c r="I469">
        <v>4665.04</v>
      </c>
      <c r="J469">
        <v>2627.44</v>
      </c>
      <c r="K469">
        <f>Global_Household_Financial_Dyna[[#This Row],[Total_Household_Income]]-Global_Household_Financial_Dyna[[#This Row],[Estimated_Taxes]]</f>
        <v>7292.48</v>
      </c>
      <c r="L469" s="1">
        <f>Global_Household_Financial_Dyna[[#This Row],[Monthly_Savings]]/Global_Household_Financial_Dyna[[#This Row],[Net Income]]</f>
        <v>0.36029444030014485</v>
      </c>
      <c r="M469" s="2">
        <f>Global_Household_Financial_Dyna[[#This Row],[Monthly_Expenses]]/Global_Household_Financial_Dyna[[#This Row],[Net Income]]</f>
        <v>0.63970555969985521</v>
      </c>
      <c r="N469" t="str">
        <f>IF(Global_Household_Financial_Dyna[[#This Row],[Monthly_Savings]]&lt;0,"High Risk", IF(Global_Household_Financial_Dyna[[#This Row],[Savings Rate%]]&lt;0.1, "Medium", "Safe"))</f>
        <v>Safe</v>
      </c>
      <c r="O469">
        <f>Global_Household_Financial_Dyna[[#This Row],[Total_Household_Income]]/Global_Household_Financial_Dyna[[#This Row],[Family_Size]]</f>
        <v>1488.2614285714285</v>
      </c>
      <c r="P469" s="2">
        <f t="shared" si="14"/>
        <v>0.30718716818024266</v>
      </c>
      <c r="Q469" s="2">
        <f t="shared" si="15"/>
        <v>5.3107272119902182E-2</v>
      </c>
      <c r="R469" s="2" t="str">
        <f>IF(Global_Household_Financial_Dyna[[#This Row],[Vs country_Average]]&lt;-0.2, "Underperformer", IF(Global_Household_Financial_Dyna[[#This Row],[Vs country_Average]]&gt;0.2, "Outperformer", "Normal"))</f>
        <v>Normal</v>
      </c>
      <c r="S4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2627.44</v>
      </c>
      <c r="T4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2627.44</v>
      </c>
      <c r="U4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2627.44</v>
      </c>
      <c r="V4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2627.44</v>
      </c>
    </row>
    <row r="470" spans="1:22" x14ac:dyDescent="0.3">
      <c r="A470">
        <v>469</v>
      </c>
      <c r="B470" t="s">
        <v>18</v>
      </c>
      <c r="C470" t="s">
        <v>19</v>
      </c>
      <c r="D470">
        <v>7</v>
      </c>
      <c r="E470">
        <v>3</v>
      </c>
      <c r="F470">
        <v>3644.28</v>
      </c>
      <c r="G470">
        <v>8620.76</v>
      </c>
      <c r="H470">
        <v>2327.61</v>
      </c>
      <c r="I470">
        <v>5245.16</v>
      </c>
      <c r="J470">
        <v>1047.99</v>
      </c>
      <c r="K470">
        <f>Global_Household_Financial_Dyna[[#This Row],[Total_Household_Income]]-Global_Household_Financial_Dyna[[#This Row],[Estimated_Taxes]]</f>
        <v>6293.15</v>
      </c>
      <c r="L470" s="1">
        <f>Global_Household_Financial_Dyna[[#This Row],[Monthly_Savings]]/Global_Household_Financial_Dyna[[#This Row],[Net Income]]</f>
        <v>0.16652868595218612</v>
      </c>
      <c r="M470" s="2">
        <f>Global_Household_Financial_Dyna[[#This Row],[Monthly_Expenses]]/Global_Household_Financial_Dyna[[#This Row],[Net Income]]</f>
        <v>0.83347131404781394</v>
      </c>
      <c r="N470" t="str">
        <f>IF(Global_Household_Financial_Dyna[[#This Row],[Monthly_Savings]]&lt;0,"High Risk", IF(Global_Household_Financial_Dyna[[#This Row],[Savings Rate%]]&lt;0.1, "Medium", "Safe"))</f>
        <v>Safe</v>
      </c>
      <c r="O470">
        <f>Global_Household_Financial_Dyna[[#This Row],[Total_Household_Income]]/Global_Household_Financial_Dyna[[#This Row],[Family_Size]]</f>
        <v>1231.537142857143</v>
      </c>
      <c r="P470" s="2">
        <f t="shared" si="14"/>
        <v>0.32336204947805613</v>
      </c>
      <c r="Q470" s="2">
        <f t="shared" si="15"/>
        <v>-0.15683336352587002</v>
      </c>
      <c r="R470" s="2" t="str">
        <f>IF(Global_Household_Financial_Dyna[[#This Row],[Vs country_Average]]&lt;-0.2, "Underperformer", IF(Global_Household_Financial_Dyna[[#This Row],[Vs country_Average]]&gt;0.2, "Outperformer", "Normal"))</f>
        <v>Normal</v>
      </c>
      <c r="S4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1047.99</v>
      </c>
      <c r="T4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1047.99</v>
      </c>
      <c r="U4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1047.99</v>
      </c>
      <c r="V4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1047.99</v>
      </c>
    </row>
    <row r="471" spans="1:22" x14ac:dyDescent="0.3">
      <c r="A471">
        <v>470</v>
      </c>
      <c r="B471" t="s">
        <v>12</v>
      </c>
      <c r="C471" t="s">
        <v>13</v>
      </c>
      <c r="D471">
        <v>1</v>
      </c>
      <c r="E471">
        <v>1</v>
      </c>
      <c r="F471">
        <v>4717.59</v>
      </c>
      <c r="G471">
        <v>4717.59</v>
      </c>
      <c r="H471">
        <v>1179.4000000000001</v>
      </c>
      <c r="I471">
        <v>1285.6400000000001</v>
      </c>
      <c r="J471">
        <v>2252.5500000000002</v>
      </c>
      <c r="K471">
        <f>Global_Household_Financial_Dyna[[#This Row],[Total_Household_Income]]-Global_Household_Financial_Dyna[[#This Row],[Estimated_Taxes]]</f>
        <v>3538.19</v>
      </c>
      <c r="L471" s="1">
        <f>Global_Household_Financial_Dyna[[#This Row],[Monthly_Savings]]/Global_Household_Financial_Dyna[[#This Row],[Net Income]]</f>
        <v>0.63663907252013041</v>
      </c>
      <c r="M471" s="2">
        <f>Global_Household_Financial_Dyna[[#This Row],[Monthly_Expenses]]/Global_Household_Financial_Dyna[[#This Row],[Net Income]]</f>
        <v>0.3633609274798697</v>
      </c>
      <c r="N471" t="str">
        <f>IF(Global_Household_Financial_Dyna[[#This Row],[Monthly_Savings]]&lt;0,"High Risk", IF(Global_Household_Financial_Dyna[[#This Row],[Savings Rate%]]&lt;0.1, "Medium", "Safe"))</f>
        <v>Safe</v>
      </c>
      <c r="O471">
        <f>Global_Household_Financial_Dyna[[#This Row],[Total_Household_Income]]/Global_Household_Financial_Dyna[[#This Row],[Family_Size]]</f>
        <v>4717.59</v>
      </c>
      <c r="P471" s="2">
        <f t="shared" si="14"/>
        <v>0.30718716818024266</v>
      </c>
      <c r="Q471" s="2">
        <f t="shared" si="15"/>
        <v>0.32945190433988775</v>
      </c>
      <c r="R471" s="2" t="str">
        <f>IF(Global_Household_Financial_Dyna[[#This Row],[Vs country_Average]]&lt;-0.2, "Underperformer", IF(Global_Household_Financial_Dyna[[#This Row],[Vs country_Average]]&gt;0.2, "Outperformer", "Normal"))</f>
        <v>Outperformer</v>
      </c>
      <c r="S4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2252.5500000000002</v>
      </c>
      <c r="T4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2252.5500000000002</v>
      </c>
      <c r="U4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2252.5500000000002</v>
      </c>
      <c r="V4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2252.5500000000002</v>
      </c>
    </row>
    <row r="472" spans="1:22" x14ac:dyDescent="0.3">
      <c r="A472">
        <v>471</v>
      </c>
      <c r="B472" t="s">
        <v>18</v>
      </c>
      <c r="C472" t="s">
        <v>19</v>
      </c>
      <c r="D472">
        <v>3</v>
      </c>
      <c r="E472">
        <v>2</v>
      </c>
      <c r="F472">
        <v>3572.14</v>
      </c>
      <c r="G472">
        <v>5982.64</v>
      </c>
      <c r="H472">
        <v>1316.18</v>
      </c>
      <c r="I472">
        <v>2429.61</v>
      </c>
      <c r="J472">
        <v>2236.85</v>
      </c>
      <c r="K472">
        <f>Global_Household_Financial_Dyna[[#This Row],[Total_Household_Income]]-Global_Household_Financial_Dyna[[#This Row],[Estimated_Taxes]]</f>
        <v>4666.46</v>
      </c>
      <c r="L472" s="1">
        <f>Global_Household_Financial_Dyna[[#This Row],[Monthly_Savings]]/Global_Household_Financial_Dyna[[#This Row],[Net Income]]</f>
        <v>0.47934622819010553</v>
      </c>
      <c r="M472" s="2">
        <f>Global_Household_Financial_Dyna[[#This Row],[Monthly_Expenses]]/Global_Household_Financial_Dyna[[#This Row],[Net Income]]</f>
        <v>0.52065377180989447</v>
      </c>
      <c r="N472" t="str">
        <f>IF(Global_Household_Financial_Dyna[[#This Row],[Monthly_Savings]]&lt;0,"High Risk", IF(Global_Household_Financial_Dyna[[#This Row],[Savings Rate%]]&lt;0.1, "Medium", "Safe"))</f>
        <v>Safe</v>
      </c>
      <c r="O472">
        <f>Global_Household_Financial_Dyna[[#This Row],[Total_Household_Income]]/Global_Household_Financial_Dyna[[#This Row],[Family_Size]]</f>
        <v>1994.2133333333334</v>
      </c>
      <c r="P472" s="2">
        <f t="shared" si="14"/>
        <v>0.32336204947805613</v>
      </c>
      <c r="Q472" s="2">
        <f t="shared" si="15"/>
        <v>0.15598417871204939</v>
      </c>
      <c r="R472" s="2" t="str">
        <f>IF(Global_Household_Financial_Dyna[[#This Row],[Vs country_Average]]&lt;-0.2, "Underperformer", IF(Global_Household_Financial_Dyna[[#This Row],[Vs country_Average]]&gt;0.2, "Outperformer", "Normal"))</f>
        <v>Normal</v>
      </c>
      <c r="S4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2236.85</v>
      </c>
      <c r="T4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2236.85</v>
      </c>
      <c r="U4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2236.85</v>
      </c>
      <c r="V4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2236.85</v>
      </c>
    </row>
    <row r="473" spans="1:22" x14ac:dyDescent="0.3">
      <c r="A473">
        <v>472</v>
      </c>
      <c r="B473" t="s">
        <v>12</v>
      </c>
      <c r="C473" t="s">
        <v>13</v>
      </c>
      <c r="D473">
        <v>1</v>
      </c>
      <c r="E473">
        <v>1</v>
      </c>
      <c r="F473">
        <v>3029.88</v>
      </c>
      <c r="G473">
        <v>3029.88</v>
      </c>
      <c r="H473">
        <v>757.47</v>
      </c>
      <c r="I473">
        <v>1221.52</v>
      </c>
      <c r="J473">
        <v>1050.8900000000001</v>
      </c>
      <c r="K473">
        <f>Global_Household_Financial_Dyna[[#This Row],[Total_Household_Income]]-Global_Household_Financial_Dyna[[#This Row],[Estimated_Taxes]]</f>
        <v>2272.41</v>
      </c>
      <c r="L473" s="1">
        <f>Global_Household_Financial_Dyna[[#This Row],[Monthly_Savings]]/Global_Household_Financial_Dyna[[#This Row],[Net Income]]</f>
        <v>0.4624561588797797</v>
      </c>
      <c r="M473" s="2">
        <f>Global_Household_Financial_Dyna[[#This Row],[Monthly_Expenses]]/Global_Household_Financial_Dyna[[#This Row],[Net Income]]</f>
        <v>0.53754384112022036</v>
      </c>
      <c r="N473" t="str">
        <f>IF(Global_Household_Financial_Dyna[[#This Row],[Monthly_Savings]]&lt;0,"High Risk", IF(Global_Household_Financial_Dyna[[#This Row],[Savings Rate%]]&lt;0.1, "Medium", "Safe"))</f>
        <v>Safe</v>
      </c>
      <c r="O473">
        <f>Global_Household_Financial_Dyna[[#This Row],[Total_Household_Income]]/Global_Household_Financial_Dyna[[#This Row],[Family_Size]]</f>
        <v>3029.88</v>
      </c>
      <c r="P473" s="2">
        <f t="shared" si="14"/>
        <v>0.30718716818024266</v>
      </c>
      <c r="Q473" s="2">
        <f t="shared" si="15"/>
        <v>0.15526899069953704</v>
      </c>
      <c r="R473" s="2" t="str">
        <f>IF(Global_Household_Financial_Dyna[[#This Row],[Vs country_Average]]&lt;-0.2, "Underperformer", IF(Global_Household_Financial_Dyna[[#This Row],[Vs country_Average]]&gt;0.2, "Outperformer", "Normal"))</f>
        <v>Normal</v>
      </c>
      <c r="S4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1050.8900000000001</v>
      </c>
      <c r="T4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1050.8900000000001</v>
      </c>
      <c r="U4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1050.8900000000001</v>
      </c>
      <c r="V4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1050.8900000000001</v>
      </c>
    </row>
    <row r="474" spans="1:22" x14ac:dyDescent="0.3">
      <c r="A474">
        <v>473</v>
      </c>
      <c r="B474" t="s">
        <v>18</v>
      </c>
      <c r="C474" t="s">
        <v>20</v>
      </c>
      <c r="D474">
        <v>3</v>
      </c>
      <c r="E474">
        <v>3</v>
      </c>
      <c r="F474">
        <v>4945.82</v>
      </c>
      <c r="G474">
        <v>10305.719999999999</v>
      </c>
      <c r="H474">
        <v>2782.55</v>
      </c>
      <c r="I474">
        <v>2184.0100000000002</v>
      </c>
      <c r="J474">
        <v>5339.17</v>
      </c>
      <c r="K474">
        <f>Global_Household_Financial_Dyna[[#This Row],[Total_Household_Income]]-Global_Household_Financial_Dyna[[#This Row],[Estimated_Taxes]]</f>
        <v>7523.1699999999992</v>
      </c>
      <c r="L474" s="1">
        <f>Global_Household_Financial_Dyna[[#This Row],[Monthly_Savings]]/Global_Household_Financial_Dyna[[#This Row],[Net Income]]</f>
        <v>0.70969684321901549</v>
      </c>
      <c r="M474" s="2">
        <f>Global_Household_Financial_Dyna[[#This Row],[Monthly_Expenses]]/Global_Household_Financial_Dyna[[#This Row],[Net Income]]</f>
        <v>0.29030448600789299</v>
      </c>
      <c r="N474" t="str">
        <f>IF(Global_Household_Financial_Dyna[[#This Row],[Monthly_Savings]]&lt;0,"High Risk", IF(Global_Household_Financial_Dyna[[#This Row],[Savings Rate%]]&lt;0.1, "Medium", "Safe"))</f>
        <v>Safe</v>
      </c>
      <c r="O474">
        <f>Global_Household_Financial_Dyna[[#This Row],[Total_Household_Income]]/Global_Household_Financial_Dyna[[#This Row],[Family_Size]]</f>
        <v>3435.24</v>
      </c>
      <c r="P474" s="2">
        <f t="shared" si="14"/>
        <v>0.32336204947805613</v>
      </c>
      <c r="Q474" s="2">
        <f t="shared" si="15"/>
        <v>0.38633479374095936</v>
      </c>
      <c r="R474" s="2" t="str">
        <f>IF(Global_Household_Financial_Dyna[[#This Row],[Vs country_Average]]&lt;-0.2, "Underperformer", IF(Global_Household_Financial_Dyna[[#This Row],[Vs country_Average]]&gt;0.2, "Outperformer", "Normal"))</f>
        <v>Outperformer</v>
      </c>
      <c r="S4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5339.17</v>
      </c>
      <c r="T4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5339.17</v>
      </c>
      <c r="U4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5339.17</v>
      </c>
      <c r="V4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5339.17</v>
      </c>
    </row>
    <row r="475" spans="1:22" x14ac:dyDescent="0.3">
      <c r="A475">
        <v>474</v>
      </c>
      <c r="B475" t="s">
        <v>12</v>
      </c>
      <c r="C475" t="s">
        <v>13</v>
      </c>
      <c r="D475">
        <v>3</v>
      </c>
      <c r="E475">
        <v>1</v>
      </c>
      <c r="F475">
        <v>3270.4</v>
      </c>
      <c r="G475">
        <v>3270.4</v>
      </c>
      <c r="H475">
        <v>817.6</v>
      </c>
      <c r="I475">
        <v>2708.16</v>
      </c>
      <c r="J475">
        <v>-255.35</v>
      </c>
      <c r="K475">
        <f>Global_Household_Financial_Dyna[[#This Row],[Total_Household_Income]]-Global_Household_Financial_Dyna[[#This Row],[Estimated_Taxes]]</f>
        <v>2452.8000000000002</v>
      </c>
      <c r="L475" s="1">
        <f>Global_Household_Financial_Dyna[[#This Row],[Monthly_Savings]]/Global_Household_Financial_Dyna[[#This Row],[Net Income]]</f>
        <v>-0.10410551206784083</v>
      </c>
      <c r="M475" s="2">
        <f>Global_Household_Financial_Dyna[[#This Row],[Monthly_Expenses]]/Global_Household_Financial_Dyna[[#This Row],[Net Income]]</f>
        <v>1.1041095890410957</v>
      </c>
      <c r="N475" t="str">
        <f>IF(Global_Household_Financial_Dyna[[#This Row],[Monthly_Savings]]&lt;0,"High Risk", IF(Global_Household_Financial_Dyna[[#This Row],[Savings Rate%]]&lt;0.1, "Medium", "Safe"))</f>
        <v>High Risk</v>
      </c>
      <c r="O475">
        <f>Global_Household_Financial_Dyna[[#This Row],[Total_Household_Income]]/Global_Household_Financial_Dyna[[#This Row],[Family_Size]]</f>
        <v>1090.1333333333334</v>
      </c>
      <c r="P475" s="2">
        <f t="shared" si="14"/>
        <v>0.30718716818024266</v>
      </c>
      <c r="Q475" s="2">
        <f t="shared" si="15"/>
        <v>-0.41129268024808352</v>
      </c>
      <c r="R475" s="2" t="str">
        <f>IF(Global_Household_Financial_Dyna[[#This Row],[Vs country_Average]]&lt;-0.2, "Underperformer", IF(Global_Household_Financial_Dyna[[#This Row],[Vs country_Average]]&gt;0.2, "Outperformer", "Normal"))</f>
        <v>Underperformer</v>
      </c>
      <c r="S4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-119.94200000000001</v>
      </c>
      <c r="T4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15.46599999999998</v>
      </c>
      <c r="U4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150.87399999999994</v>
      </c>
      <c r="V4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286.28199999999993</v>
      </c>
    </row>
    <row r="476" spans="1:22" x14ac:dyDescent="0.3">
      <c r="A476">
        <v>475</v>
      </c>
      <c r="B476" t="s">
        <v>16</v>
      </c>
      <c r="C476" t="s">
        <v>21</v>
      </c>
      <c r="D476">
        <v>1</v>
      </c>
      <c r="E476">
        <v>1</v>
      </c>
      <c r="F476">
        <v>3183.23</v>
      </c>
      <c r="G476">
        <v>3183.23</v>
      </c>
      <c r="H476">
        <v>1114.1300000000001</v>
      </c>
      <c r="I476">
        <v>2009.14</v>
      </c>
      <c r="J476">
        <v>59.97</v>
      </c>
      <c r="K476">
        <f>Global_Household_Financial_Dyna[[#This Row],[Total_Household_Income]]-Global_Household_Financial_Dyna[[#This Row],[Estimated_Taxes]]</f>
        <v>2069.1</v>
      </c>
      <c r="L476" s="1">
        <f>Global_Household_Financial_Dyna[[#This Row],[Monthly_Savings]]/Global_Household_Financial_Dyna[[#This Row],[Net Income]]</f>
        <v>2.8983616064955777E-2</v>
      </c>
      <c r="M476" s="2">
        <f>Global_Household_Financial_Dyna[[#This Row],[Monthly_Expenses]]/Global_Household_Financial_Dyna[[#This Row],[Net Income]]</f>
        <v>0.97102121695423138</v>
      </c>
      <c r="N476" t="str">
        <f>IF(Global_Household_Financial_Dyna[[#This Row],[Monthly_Savings]]&lt;0,"High Risk", IF(Global_Household_Financial_Dyna[[#This Row],[Savings Rate%]]&lt;0.1, "Medium", "Safe"))</f>
        <v>Medium</v>
      </c>
      <c r="O476">
        <f>Global_Household_Financial_Dyna[[#This Row],[Total_Household_Income]]/Global_Household_Financial_Dyna[[#This Row],[Family_Size]]</f>
        <v>3183.23</v>
      </c>
      <c r="P476" s="2">
        <f t="shared" si="14"/>
        <v>0.15879799892000862</v>
      </c>
      <c r="Q476" s="2">
        <f t="shared" si="15"/>
        <v>-0.12981438285505284</v>
      </c>
      <c r="R476" s="2" t="str">
        <f>IF(Global_Household_Financial_Dyna[[#This Row],[Vs country_Average]]&lt;-0.2, "Underperformer", IF(Global_Household_Financial_Dyna[[#This Row],[Vs country_Average]]&gt;0.2, "Outperformer", "Normal"))</f>
        <v>Normal</v>
      </c>
      <c r="S4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59.97</v>
      </c>
      <c r="T4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59.97</v>
      </c>
      <c r="U4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59.97</v>
      </c>
      <c r="V4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59.97</v>
      </c>
    </row>
    <row r="477" spans="1:22" x14ac:dyDescent="0.3">
      <c r="A477">
        <v>476</v>
      </c>
      <c r="B477" t="s">
        <v>12</v>
      </c>
      <c r="C477" t="s">
        <v>13</v>
      </c>
      <c r="D477">
        <v>5</v>
      </c>
      <c r="E477">
        <v>1</v>
      </c>
      <c r="F477">
        <v>4239.33</v>
      </c>
      <c r="G477">
        <v>4239.33</v>
      </c>
      <c r="H477">
        <v>1059.83</v>
      </c>
      <c r="I477">
        <v>3900.32</v>
      </c>
      <c r="J477">
        <v>-720.83</v>
      </c>
      <c r="K477">
        <f>Global_Household_Financial_Dyna[[#This Row],[Total_Household_Income]]-Global_Household_Financial_Dyna[[#This Row],[Estimated_Taxes]]</f>
        <v>3179.5</v>
      </c>
      <c r="L477" s="1">
        <f>Global_Household_Financial_Dyna[[#This Row],[Monthly_Savings]]/Global_Household_Financial_Dyna[[#This Row],[Net Income]]</f>
        <v>-0.2267117471300519</v>
      </c>
      <c r="M477" s="2">
        <f>Global_Household_Financial_Dyna[[#This Row],[Monthly_Expenses]]/Global_Household_Financial_Dyna[[#This Row],[Net Income]]</f>
        <v>1.2267086019814437</v>
      </c>
      <c r="N477" t="str">
        <f>IF(Global_Household_Financial_Dyna[[#This Row],[Monthly_Savings]]&lt;0,"High Risk", IF(Global_Household_Financial_Dyna[[#This Row],[Savings Rate%]]&lt;0.1, "Medium", "Safe"))</f>
        <v>High Risk</v>
      </c>
      <c r="O477">
        <f>Global_Household_Financial_Dyna[[#This Row],[Total_Household_Income]]/Global_Household_Financial_Dyna[[#This Row],[Family_Size]]</f>
        <v>847.86599999999999</v>
      </c>
      <c r="P477" s="2">
        <f t="shared" si="14"/>
        <v>0.30718716818024266</v>
      </c>
      <c r="Q477" s="2">
        <f t="shared" si="15"/>
        <v>-0.53389891531029454</v>
      </c>
      <c r="R477" s="2" t="str">
        <f>IF(Global_Household_Financial_Dyna[[#This Row],[Vs country_Average]]&lt;-0.2, "Underperformer", IF(Global_Household_Financial_Dyna[[#This Row],[Vs country_Average]]&gt;0.2, "Outperformer", "Normal"))</f>
        <v>Underperformer</v>
      </c>
      <c r="S4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-525.81400000000008</v>
      </c>
      <c r="T4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-330.798</v>
      </c>
      <c r="U4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-135.78200000000004</v>
      </c>
      <c r="V4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59.234000000000037</v>
      </c>
    </row>
    <row r="478" spans="1:22" x14ac:dyDescent="0.3">
      <c r="A478">
        <v>477</v>
      </c>
      <c r="B478" t="s">
        <v>18</v>
      </c>
      <c r="C478" t="s">
        <v>19</v>
      </c>
      <c r="D478">
        <v>7</v>
      </c>
      <c r="E478">
        <v>3</v>
      </c>
      <c r="F478">
        <v>5766.56</v>
      </c>
      <c r="G478">
        <v>12163.05</v>
      </c>
      <c r="H478">
        <v>3284.02</v>
      </c>
      <c r="I478">
        <v>4095.31</v>
      </c>
      <c r="J478">
        <v>4783.72</v>
      </c>
      <c r="K478">
        <f>Global_Household_Financial_Dyna[[#This Row],[Total_Household_Income]]-Global_Household_Financial_Dyna[[#This Row],[Estimated_Taxes]]</f>
        <v>8879.0299999999988</v>
      </c>
      <c r="L478" s="1">
        <f>Global_Household_Financial_Dyna[[#This Row],[Monthly_Savings]]/Global_Household_Financial_Dyna[[#This Row],[Net Income]]</f>
        <v>0.53876605890508322</v>
      </c>
      <c r="M478" s="2">
        <f>Global_Household_Financial_Dyna[[#This Row],[Monthly_Expenses]]/Global_Household_Financial_Dyna[[#This Row],[Net Income]]</f>
        <v>0.46123394109491694</v>
      </c>
      <c r="N478" t="str">
        <f>IF(Global_Household_Financial_Dyna[[#This Row],[Monthly_Savings]]&lt;0,"High Risk", IF(Global_Household_Financial_Dyna[[#This Row],[Savings Rate%]]&lt;0.1, "Medium", "Safe"))</f>
        <v>Safe</v>
      </c>
      <c r="O478">
        <f>Global_Household_Financial_Dyna[[#This Row],[Total_Household_Income]]/Global_Household_Financial_Dyna[[#This Row],[Family_Size]]</f>
        <v>1737.5785714285714</v>
      </c>
      <c r="P478" s="2">
        <f t="shared" si="14"/>
        <v>0.32336204947805613</v>
      </c>
      <c r="Q478" s="2">
        <f t="shared" si="15"/>
        <v>0.21540400942702709</v>
      </c>
      <c r="R478" s="2" t="str">
        <f>IF(Global_Household_Financial_Dyna[[#This Row],[Vs country_Average]]&lt;-0.2, "Underperformer", IF(Global_Household_Financial_Dyna[[#This Row],[Vs country_Average]]&gt;0.2, "Outperformer", "Normal"))</f>
        <v>Outperformer</v>
      </c>
      <c r="S4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4783.72</v>
      </c>
      <c r="T4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4783.72</v>
      </c>
      <c r="U4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4783.72</v>
      </c>
      <c r="V4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4783.72</v>
      </c>
    </row>
    <row r="479" spans="1:22" x14ac:dyDescent="0.3">
      <c r="A479">
        <v>478</v>
      </c>
      <c r="B479" t="s">
        <v>16</v>
      </c>
      <c r="C479" t="s">
        <v>21</v>
      </c>
      <c r="D479">
        <v>3</v>
      </c>
      <c r="E479">
        <v>3</v>
      </c>
      <c r="F479">
        <v>1639.61</v>
      </c>
      <c r="G479">
        <v>3767.04</v>
      </c>
      <c r="H479">
        <v>1318.46</v>
      </c>
      <c r="I479">
        <v>3256.19</v>
      </c>
      <c r="J479">
        <v>-807.62</v>
      </c>
      <c r="K479">
        <f>Global_Household_Financial_Dyna[[#This Row],[Total_Household_Income]]-Global_Household_Financial_Dyna[[#This Row],[Estimated_Taxes]]</f>
        <v>2448.58</v>
      </c>
      <c r="L479" s="1">
        <f>Global_Household_Financial_Dyna[[#This Row],[Monthly_Savings]]/Global_Household_Financial_Dyna[[#This Row],[Net Income]]</f>
        <v>-0.32983198425209714</v>
      </c>
      <c r="M479" s="2">
        <f>Global_Household_Financial_Dyna[[#This Row],[Monthly_Expenses]]/Global_Household_Financial_Dyna[[#This Row],[Net Income]]</f>
        <v>1.3298279002523912</v>
      </c>
      <c r="N479" t="str">
        <f>IF(Global_Household_Financial_Dyna[[#This Row],[Monthly_Savings]]&lt;0,"High Risk", IF(Global_Household_Financial_Dyna[[#This Row],[Savings Rate%]]&lt;0.1, "Medium", "Safe"))</f>
        <v>High Risk</v>
      </c>
      <c r="O479">
        <f>Global_Household_Financial_Dyna[[#This Row],[Total_Household_Income]]/Global_Household_Financial_Dyna[[#This Row],[Family_Size]]</f>
        <v>1255.68</v>
      </c>
      <c r="P479" s="2">
        <f t="shared" si="14"/>
        <v>0.15879799892000862</v>
      </c>
      <c r="Q479" s="2">
        <f t="shared" si="15"/>
        <v>-0.48862998317210576</v>
      </c>
      <c r="R479" s="2" t="str">
        <f>IF(Global_Household_Financial_Dyna[[#This Row],[Vs country_Average]]&lt;-0.2, "Underperformer", IF(Global_Household_Financial_Dyna[[#This Row],[Vs country_Average]]&gt;0.2, "Outperformer", "Normal"))</f>
        <v>Underperformer</v>
      </c>
      <c r="S4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-644.81050000000005</v>
      </c>
      <c r="T4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-482.00099999999998</v>
      </c>
      <c r="U4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-319.19150000000008</v>
      </c>
      <c r="V4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-156.38199999999995</v>
      </c>
    </row>
    <row r="480" spans="1:22" x14ac:dyDescent="0.3">
      <c r="A480">
        <v>479</v>
      </c>
      <c r="B480" t="s">
        <v>12</v>
      </c>
      <c r="C480" t="s">
        <v>13</v>
      </c>
      <c r="D480">
        <v>1</v>
      </c>
      <c r="E480">
        <v>1</v>
      </c>
      <c r="F480">
        <v>8166.97</v>
      </c>
      <c r="G480">
        <v>8166.97</v>
      </c>
      <c r="H480">
        <v>2450.09</v>
      </c>
      <c r="I480">
        <v>1442.99</v>
      </c>
      <c r="J480">
        <v>4273.8900000000003</v>
      </c>
      <c r="K480">
        <f>Global_Household_Financial_Dyna[[#This Row],[Total_Household_Income]]-Global_Household_Financial_Dyna[[#This Row],[Estimated_Taxes]]</f>
        <v>5716.88</v>
      </c>
      <c r="L480" s="1">
        <f>Global_Household_Financial_Dyna[[#This Row],[Monthly_Savings]]/Global_Household_Financial_Dyna[[#This Row],[Net Income]]</f>
        <v>0.74759134353003742</v>
      </c>
      <c r="M480" s="2">
        <f>Global_Household_Financial_Dyna[[#This Row],[Monthly_Expenses]]/Global_Household_Financial_Dyna[[#This Row],[Net Income]]</f>
        <v>0.25240865646996263</v>
      </c>
      <c r="N480" t="str">
        <f>IF(Global_Household_Financial_Dyna[[#This Row],[Monthly_Savings]]&lt;0,"High Risk", IF(Global_Household_Financial_Dyna[[#This Row],[Savings Rate%]]&lt;0.1, "Medium", "Safe"))</f>
        <v>Safe</v>
      </c>
      <c r="O480">
        <f>Global_Household_Financial_Dyna[[#This Row],[Total_Household_Income]]/Global_Household_Financial_Dyna[[#This Row],[Family_Size]]</f>
        <v>8166.97</v>
      </c>
      <c r="P480" s="2">
        <f t="shared" si="14"/>
        <v>0.30718716818024266</v>
      </c>
      <c r="Q480" s="2">
        <f t="shared" si="15"/>
        <v>0.44040417534979476</v>
      </c>
      <c r="R480" s="2" t="str">
        <f>IF(Global_Household_Financial_Dyna[[#This Row],[Vs country_Average]]&lt;-0.2, "Underperformer", IF(Global_Household_Financial_Dyna[[#This Row],[Vs country_Average]]&gt;0.2, "Outperformer", "Normal"))</f>
        <v>Outperformer</v>
      </c>
      <c r="S4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4273.8900000000003</v>
      </c>
      <c r="T4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4273.8900000000003</v>
      </c>
      <c r="U4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4273.8900000000003</v>
      </c>
      <c r="V4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4273.8900000000003</v>
      </c>
    </row>
    <row r="481" spans="1:22" x14ac:dyDescent="0.3">
      <c r="A481">
        <v>480</v>
      </c>
      <c r="B481" t="s">
        <v>16</v>
      </c>
      <c r="C481" t="s">
        <v>21</v>
      </c>
      <c r="D481">
        <v>8</v>
      </c>
      <c r="E481">
        <v>3</v>
      </c>
      <c r="F481">
        <v>7338.03</v>
      </c>
      <c r="G481">
        <v>17108.89</v>
      </c>
      <c r="H481">
        <v>6843.56</v>
      </c>
      <c r="I481">
        <v>5786.04</v>
      </c>
      <c r="J481">
        <v>4479.29</v>
      </c>
      <c r="K481">
        <f>Global_Household_Financial_Dyna[[#This Row],[Total_Household_Income]]-Global_Household_Financial_Dyna[[#This Row],[Estimated_Taxes]]</f>
        <v>10265.329999999998</v>
      </c>
      <c r="L481" s="1">
        <f>Global_Household_Financial_Dyna[[#This Row],[Monthly_Savings]]/Global_Household_Financial_Dyna[[#This Row],[Net Income]]</f>
        <v>0.43635129119083371</v>
      </c>
      <c r="M481" s="2">
        <f>Global_Household_Financial_Dyna[[#This Row],[Monthly_Expenses]]/Global_Household_Financial_Dyna[[#This Row],[Net Income]]</f>
        <v>0.56364870880916651</v>
      </c>
      <c r="N481" t="str">
        <f>IF(Global_Household_Financial_Dyna[[#This Row],[Monthly_Savings]]&lt;0,"High Risk", IF(Global_Household_Financial_Dyna[[#This Row],[Savings Rate%]]&lt;0.1, "Medium", "Safe"))</f>
        <v>Safe</v>
      </c>
      <c r="O481">
        <f>Global_Household_Financial_Dyna[[#This Row],[Total_Household_Income]]/Global_Household_Financial_Dyna[[#This Row],[Family_Size]]</f>
        <v>2138.6112499999999</v>
      </c>
      <c r="P481" s="2">
        <f t="shared" si="14"/>
        <v>0.15879799892000862</v>
      </c>
      <c r="Q481" s="2">
        <f t="shared" si="15"/>
        <v>0.27755329227082509</v>
      </c>
      <c r="R481" s="2" t="str">
        <f>IF(Global_Household_Financial_Dyna[[#This Row],[Vs country_Average]]&lt;-0.2, "Underperformer", IF(Global_Household_Financial_Dyna[[#This Row],[Vs country_Average]]&gt;0.2, "Outperformer", "Normal"))</f>
        <v>Outperformer</v>
      </c>
      <c r="S4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4479.29</v>
      </c>
      <c r="T4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4479.29</v>
      </c>
      <c r="U4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4479.29</v>
      </c>
      <c r="V4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4479.29</v>
      </c>
    </row>
    <row r="482" spans="1:22" x14ac:dyDescent="0.3">
      <c r="A482">
        <v>481</v>
      </c>
      <c r="B482" t="s">
        <v>16</v>
      </c>
      <c r="C482" t="s">
        <v>21</v>
      </c>
      <c r="D482">
        <v>5</v>
      </c>
      <c r="E482">
        <v>2</v>
      </c>
      <c r="F482">
        <v>2902.02</v>
      </c>
      <c r="G482">
        <v>4124.37</v>
      </c>
      <c r="H482">
        <v>1443.53</v>
      </c>
      <c r="I482">
        <v>3578.54</v>
      </c>
      <c r="J482">
        <v>-897.7</v>
      </c>
      <c r="K482">
        <f>Global_Household_Financial_Dyna[[#This Row],[Total_Household_Income]]-Global_Household_Financial_Dyna[[#This Row],[Estimated_Taxes]]</f>
        <v>2680.84</v>
      </c>
      <c r="L482" s="1">
        <f>Global_Household_Financial_Dyna[[#This Row],[Monthly_Savings]]/Global_Household_Financial_Dyna[[#This Row],[Net Income]]</f>
        <v>-0.3348577311588905</v>
      </c>
      <c r="M482" s="2">
        <f>Global_Household_Financial_Dyna[[#This Row],[Monthly_Expenses]]/Global_Household_Financial_Dyna[[#This Row],[Net Income]]</f>
        <v>1.3348577311588905</v>
      </c>
      <c r="N482" t="str">
        <f>IF(Global_Household_Financial_Dyna[[#This Row],[Monthly_Savings]]&lt;0,"High Risk", IF(Global_Household_Financial_Dyna[[#This Row],[Savings Rate%]]&lt;0.1, "Medium", "Safe"))</f>
        <v>High Risk</v>
      </c>
      <c r="O482">
        <f>Global_Household_Financial_Dyna[[#This Row],[Total_Household_Income]]/Global_Household_Financial_Dyna[[#This Row],[Family_Size]]</f>
        <v>824.87400000000002</v>
      </c>
      <c r="P482" s="2">
        <f t="shared" si="14"/>
        <v>0.15879799892000862</v>
      </c>
      <c r="Q482" s="2">
        <f t="shared" si="15"/>
        <v>-0.49365573007889912</v>
      </c>
      <c r="R482" s="2" t="str">
        <f>IF(Global_Household_Financial_Dyna[[#This Row],[Vs country_Average]]&lt;-0.2, "Underperformer", IF(Global_Household_Financial_Dyna[[#This Row],[Vs country_Average]]&gt;0.2, "Outperformer", "Normal"))</f>
        <v>Underperformer</v>
      </c>
      <c r="S4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-718.77300000000002</v>
      </c>
      <c r="T4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-539.846</v>
      </c>
      <c r="U4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-360.91899999999998</v>
      </c>
      <c r="V4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-181.99199999999996</v>
      </c>
    </row>
    <row r="483" spans="1:22" x14ac:dyDescent="0.3">
      <c r="A483">
        <v>482</v>
      </c>
      <c r="B483" t="s">
        <v>16</v>
      </c>
      <c r="C483" t="s">
        <v>17</v>
      </c>
      <c r="D483">
        <v>7</v>
      </c>
      <c r="E483">
        <v>3</v>
      </c>
      <c r="F483">
        <v>5144.76</v>
      </c>
      <c r="G483">
        <v>10990.23</v>
      </c>
      <c r="H483">
        <v>4396.09</v>
      </c>
      <c r="I483">
        <v>5597.78</v>
      </c>
      <c r="J483">
        <v>996.36</v>
      </c>
      <c r="K483">
        <f>Global_Household_Financial_Dyna[[#This Row],[Total_Household_Income]]-Global_Household_Financial_Dyna[[#This Row],[Estimated_Taxes]]</f>
        <v>6594.1399999999994</v>
      </c>
      <c r="L483" s="1">
        <f>Global_Household_Financial_Dyna[[#This Row],[Monthly_Savings]]/Global_Household_Financial_Dyna[[#This Row],[Net Income]]</f>
        <v>0.15109779288883768</v>
      </c>
      <c r="M483" s="2">
        <f>Global_Household_Financial_Dyna[[#This Row],[Monthly_Expenses]]/Global_Household_Financial_Dyna[[#This Row],[Net Income]]</f>
        <v>0.84890220711116238</v>
      </c>
      <c r="N483" t="str">
        <f>IF(Global_Household_Financial_Dyna[[#This Row],[Monthly_Savings]]&lt;0,"High Risk", IF(Global_Household_Financial_Dyna[[#This Row],[Savings Rate%]]&lt;0.1, "Medium", "Safe"))</f>
        <v>Safe</v>
      </c>
      <c r="O483">
        <f>Global_Household_Financial_Dyna[[#This Row],[Total_Household_Income]]/Global_Household_Financial_Dyna[[#This Row],[Family_Size]]</f>
        <v>1570.032857142857</v>
      </c>
      <c r="P483" s="2">
        <f t="shared" si="14"/>
        <v>0.15879799892000862</v>
      </c>
      <c r="Q483" s="2">
        <f t="shared" si="15"/>
        <v>-7.7002060311709419E-3</v>
      </c>
      <c r="R483" s="2" t="str">
        <f>IF(Global_Household_Financial_Dyna[[#This Row],[Vs country_Average]]&lt;-0.2, "Underperformer", IF(Global_Household_Financial_Dyna[[#This Row],[Vs country_Average]]&gt;0.2, "Outperformer", "Normal"))</f>
        <v>Normal</v>
      </c>
      <c r="S4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996.36</v>
      </c>
      <c r="T4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996.36</v>
      </c>
      <c r="U4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996.36</v>
      </c>
      <c r="V4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996.36</v>
      </c>
    </row>
    <row r="484" spans="1:22" x14ac:dyDescent="0.3">
      <c r="A484">
        <v>483</v>
      </c>
      <c r="B484" t="s">
        <v>10</v>
      </c>
      <c r="C484" t="s">
        <v>11</v>
      </c>
      <c r="D484">
        <v>3</v>
      </c>
      <c r="E484">
        <v>2</v>
      </c>
      <c r="F484">
        <v>569.67999999999995</v>
      </c>
      <c r="G484">
        <v>941.58</v>
      </c>
      <c r="H484">
        <v>94.16</v>
      </c>
      <c r="I484">
        <v>562.52</v>
      </c>
      <c r="J484">
        <v>284.89999999999998</v>
      </c>
      <c r="K484">
        <f>Global_Household_Financial_Dyna[[#This Row],[Total_Household_Income]]-Global_Household_Financial_Dyna[[#This Row],[Estimated_Taxes]]</f>
        <v>847.42000000000007</v>
      </c>
      <c r="L484" s="1">
        <f>Global_Household_Financial_Dyna[[#This Row],[Monthly_Savings]]/Global_Household_Financial_Dyna[[#This Row],[Net Income]]</f>
        <v>0.33619692714356514</v>
      </c>
      <c r="M484" s="2">
        <f>Global_Household_Financial_Dyna[[#This Row],[Monthly_Expenses]]/Global_Household_Financial_Dyna[[#This Row],[Net Income]]</f>
        <v>0.66380307285643469</v>
      </c>
      <c r="N484" t="str">
        <f>IF(Global_Household_Financial_Dyna[[#This Row],[Monthly_Savings]]&lt;0,"High Risk", IF(Global_Household_Financial_Dyna[[#This Row],[Savings Rate%]]&lt;0.1, "Medium", "Safe"))</f>
        <v>Safe</v>
      </c>
      <c r="O484">
        <f>Global_Household_Financial_Dyna[[#This Row],[Total_Household_Income]]/Global_Household_Financial_Dyna[[#This Row],[Family_Size]]</f>
        <v>313.86</v>
      </c>
      <c r="P484" s="2">
        <f t="shared" si="14"/>
        <v>0.42077341556833553</v>
      </c>
      <c r="Q484" s="2">
        <f t="shared" si="15"/>
        <v>-8.4576488424770391E-2</v>
      </c>
      <c r="R484" s="2" t="str">
        <f>IF(Global_Household_Financial_Dyna[[#This Row],[Vs country_Average]]&lt;-0.2, "Underperformer", IF(Global_Household_Financial_Dyna[[#This Row],[Vs country_Average]]&gt;0.2, "Outperformer", "Normal"))</f>
        <v>Normal</v>
      </c>
      <c r="S4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284.89999999999998</v>
      </c>
      <c r="T4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284.89999999999998</v>
      </c>
      <c r="U4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284.89999999999998</v>
      </c>
      <c r="V4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284.89999999999998</v>
      </c>
    </row>
    <row r="485" spans="1:22" x14ac:dyDescent="0.3">
      <c r="A485">
        <v>484</v>
      </c>
      <c r="B485" t="s">
        <v>16</v>
      </c>
      <c r="C485" t="s">
        <v>21</v>
      </c>
      <c r="D485">
        <v>7</v>
      </c>
      <c r="E485">
        <v>1</v>
      </c>
      <c r="F485">
        <v>3143.29</v>
      </c>
      <c r="G485">
        <v>3143.29</v>
      </c>
      <c r="H485">
        <v>1100.1500000000001</v>
      </c>
      <c r="I485">
        <v>2982.98</v>
      </c>
      <c r="J485">
        <v>-939.84</v>
      </c>
      <c r="K485">
        <f>Global_Household_Financial_Dyna[[#This Row],[Total_Household_Income]]-Global_Household_Financial_Dyna[[#This Row],[Estimated_Taxes]]</f>
        <v>2043.1399999999999</v>
      </c>
      <c r="L485" s="1">
        <f>Global_Household_Financial_Dyna[[#This Row],[Monthly_Savings]]/Global_Household_Financial_Dyna[[#This Row],[Net Income]]</f>
        <v>-0.45999784645202979</v>
      </c>
      <c r="M485" s="2">
        <f>Global_Household_Financial_Dyna[[#This Row],[Monthly_Expenses]]/Global_Household_Financial_Dyna[[#This Row],[Net Income]]</f>
        <v>1.4599978464520298</v>
      </c>
      <c r="N485" t="str">
        <f>IF(Global_Household_Financial_Dyna[[#This Row],[Monthly_Savings]]&lt;0,"High Risk", IF(Global_Household_Financial_Dyna[[#This Row],[Savings Rate%]]&lt;0.1, "Medium", "Safe"))</f>
        <v>High Risk</v>
      </c>
      <c r="O485">
        <f>Global_Household_Financial_Dyna[[#This Row],[Total_Household_Income]]/Global_Household_Financial_Dyna[[#This Row],[Family_Size]]</f>
        <v>449.04142857142858</v>
      </c>
      <c r="P485" s="2">
        <f t="shared" si="14"/>
        <v>0.15879799892000862</v>
      </c>
      <c r="Q485" s="2">
        <f t="shared" si="15"/>
        <v>-0.61879584537203836</v>
      </c>
      <c r="R485" s="2" t="str">
        <f>IF(Global_Household_Financial_Dyna[[#This Row],[Vs country_Average]]&lt;-0.2, "Underperformer", IF(Global_Household_Financial_Dyna[[#This Row],[Vs country_Average]]&gt;0.2, "Outperformer", "Normal"))</f>
        <v>Underperformer</v>
      </c>
      <c r="S4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-790.69100000000003</v>
      </c>
      <c r="T4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-641.54200000000003</v>
      </c>
      <c r="U4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-492.39300000000009</v>
      </c>
      <c r="V4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-343.24400000000003</v>
      </c>
    </row>
    <row r="486" spans="1:22" x14ac:dyDescent="0.3">
      <c r="A486">
        <v>485</v>
      </c>
      <c r="B486" t="s">
        <v>16</v>
      </c>
      <c r="C486" t="s">
        <v>21</v>
      </c>
      <c r="D486">
        <v>5</v>
      </c>
      <c r="E486">
        <v>3</v>
      </c>
      <c r="F486">
        <v>4206.26</v>
      </c>
      <c r="G486">
        <v>8425.93</v>
      </c>
      <c r="H486">
        <v>3370.37</v>
      </c>
      <c r="I486">
        <v>3064.21</v>
      </c>
      <c r="J486">
        <v>1991.35</v>
      </c>
      <c r="K486">
        <f>Global_Household_Financial_Dyna[[#This Row],[Total_Household_Income]]-Global_Household_Financial_Dyna[[#This Row],[Estimated_Taxes]]</f>
        <v>5055.5600000000004</v>
      </c>
      <c r="L486" s="1">
        <f>Global_Household_Financial_Dyna[[#This Row],[Monthly_Savings]]/Global_Household_Financial_Dyna[[#This Row],[Net Income]]</f>
        <v>0.39389306031379306</v>
      </c>
      <c r="M486" s="2">
        <f>Global_Household_Financial_Dyna[[#This Row],[Monthly_Expenses]]/Global_Household_Financial_Dyna[[#This Row],[Net Income]]</f>
        <v>0.60610693968620688</v>
      </c>
      <c r="N486" t="str">
        <f>IF(Global_Household_Financial_Dyna[[#This Row],[Monthly_Savings]]&lt;0,"High Risk", IF(Global_Household_Financial_Dyna[[#This Row],[Savings Rate%]]&lt;0.1, "Medium", "Safe"))</f>
        <v>Safe</v>
      </c>
      <c r="O486">
        <f>Global_Household_Financial_Dyna[[#This Row],[Total_Household_Income]]/Global_Household_Financial_Dyna[[#This Row],[Family_Size]]</f>
        <v>1685.1860000000001</v>
      </c>
      <c r="P486" s="2">
        <f t="shared" si="14"/>
        <v>0.15879799892000862</v>
      </c>
      <c r="Q486" s="2">
        <f t="shared" si="15"/>
        <v>0.23509506139378444</v>
      </c>
      <c r="R486" s="2" t="str">
        <f>IF(Global_Household_Financial_Dyna[[#This Row],[Vs country_Average]]&lt;-0.2, "Underperformer", IF(Global_Household_Financial_Dyna[[#This Row],[Vs country_Average]]&gt;0.2, "Outperformer", "Normal"))</f>
        <v>Outperformer</v>
      </c>
      <c r="S4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1991.35</v>
      </c>
      <c r="T4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1991.35</v>
      </c>
      <c r="U4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1991.35</v>
      </c>
      <c r="V4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1991.35</v>
      </c>
    </row>
    <row r="487" spans="1:22" x14ac:dyDescent="0.3">
      <c r="A487">
        <v>486</v>
      </c>
      <c r="B487" t="s">
        <v>12</v>
      </c>
      <c r="C487" t="s">
        <v>13</v>
      </c>
      <c r="D487">
        <v>7</v>
      </c>
      <c r="E487">
        <v>2</v>
      </c>
      <c r="F487">
        <v>5826.81</v>
      </c>
      <c r="G487">
        <v>9684.33</v>
      </c>
      <c r="H487">
        <v>2905.3</v>
      </c>
      <c r="I487">
        <v>4791.55</v>
      </c>
      <c r="J487">
        <v>1987.48</v>
      </c>
      <c r="K487">
        <f>Global_Household_Financial_Dyna[[#This Row],[Total_Household_Income]]-Global_Household_Financial_Dyna[[#This Row],[Estimated_Taxes]]</f>
        <v>6779.03</v>
      </c>
      <c r="L487" s="1">
        <f>Global_Household_Financial_Dyna[[#This Row],[Monthly_Savings]]/Global_Household_Financial_Dyna[[#This Row],[Net Income]]</f>
        <v>0.29318058778320794</v>
      </c>
      <c r="M487" s="2">
        <f>Global_Household_Financial_Dyna[[#This Row],[Monthly_Expenses]]/Global_Household_Financial_Dyna[[#This Row],[Net Income]]</f>
        <v>0.70681941221679212</v>
      </c>
      <c r="N487" t="str">
        <f>IF(Global_Household_Financial_Dyna[[#This Row],[Monthly_Savings]]&lt;0,"High Risk", IF(Global_Household_Financial_Dyna[[#This Row],[Savings Rate%]]&lt;0.1, "Medium", "Safe"))</f>
        <v>Safe</v>
      </c>
      <c r="O487">
        <f>Global_Household_Financial_Dyna[[#This Row],[Total_Household_Income]]/Global_Household_Financial_Dyna[[#This Row],[Family_Size]]</f>
        <v>1383.4757142857143</v>
      </c>
      <c r="P487" s="2">
        <f t="shared" si="14"/>
        <v>0.30718716818024266</v>
      </c>
      <c r="Q487" s="2">
        <f t="shared" si="15"/>
        <v>-1.4006580397034729E-2</v>
      </c>
      <c r="R487" s="2" t="str">
        <f>IF(Global_Household_Financial_Dyna[[#This Row],[Vs country_Average]]&lt;-0.2, "Underperformer", IF(Global_Household_Financial_Dyna[[#This Row],[Vs country_Average]]&gt;0.2, "Outperformer", "Normal"))</f>
        <v>Normal</v>
      </c>
      <c r="S4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1987.48</v>
      </c>
      <c r="T4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1987.48</v>
      </c>
      <c r="U4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1987.48</v>
      </c>
      <c r="V4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1987.48</v>
      </c>
    </row>
    <row r="488" spans="1:22" x14ac:dyDescent="0.3">
      <c r="A488">
        <v>487</v>
      </c>
      <c r="B488" t="s">
        <v>18</v>
      </c>
      <c r="C488" t="s">
        <v>20</v>
      </c>
      <c r="D488">
        <v>4</v>
      </c>
      <c r="E488">
        <v>1</v>
      </c>
      <c r="F488">
        <v>3806.84</v>
      </c>
      <c r="G488">
        <v>3806.84</v>
      </c>
      <c r="H488">
        <v>837.5</v>
      </c>
      <c r="I488">
        <v>3232</v>
      </c>
      <c r="J488">
        <v>-262.67</v>
      </c>
      <c r="K488">
        <f>Global_Household_Financial_Dyna[[#This Row],[Total_Household_Income]]-Global_Household_Financial_Dyna[[#This Row],[Estimated_Taxes]]</f>
        <v>2969.34</v>
      </c>
      <c r="L488" s="1">
        <f>Global_Household_Financial_Dyna[[#This Row],[Monthly_Savings]]/Global_Household_Financial_Dyna[[#This Row],[Net Income]]</f>
        <v>-8.8460735382273503E-2</v>
      </c>
      <c r="M488" s="2">
        <f>Global_Household_Financial_Dyna[[#This Row],[Monthly_Expenses]]/Global_Household_Financial_Dyna[[#This Row],[Net Income]]</f>
        <v>1.0884573676305171</v>
      </c>
      <c r="N488" t="str">
        <f>IF(Global_Household_Financial_Dyna[[#This Row],[Monthly_Savings]]&lt;0,"High Risk", IF(Global_Household_Financial_Dyna[[#This Row],[Savings Rate%]]&lt;0.1, "Medium", "Safe"))</f>
        <v>High Risk</v>
      </c>
      <c r="O488">
        <f>Global_Household_Financial_Dyna[[#This Row],[Total_Household_Income]]/Global_Household_Financial_Dyna[[#This Row],[Family_Size]]</f>
        <v>951.71</v>
      </c>
      <c r="P488" s="2">
        <f t="shared" si="14"/>
        <v>0.32336204947805613</v>
      </c>
      <c r="Q488" s="2">
        <f t="shared" si="15"/>
        <v>-0.41182278486032964</v>
      </c>
      <c r="R488" s="2" t="str">
        <f>IF(Global_Household_Financial_Dyna[[#This Row],[Vs country_Average]]&lt;-0.2, "Underperformer", IF(Global_Household_Financial_Dyna[[#This Row],[Vs country_Average]]&gt;0.2, "Outperformer", "Normal"))</f>
        <v>Underperformer</v>
      </c>
      <c r="S4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-101.07</v>
      </c>
      <c r="T4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60.529999999999973</v>
      </c>
      <c r="U4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222.12999999999994</v>
      </c>
      <c r="V4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383.72999999999996</v>
      </c>
    </row>
    <row r="489" spans="1:22" x14ac:dyDescent="0.3">
      <c r="A489">
        <v>488</v>
      </c>
      <c r="B489" t="s">
        <v>10</v>
      </c>
      <c r="C489" t="s">
        <v>22</v>
      </c>
      <c r="D489">
        <v>6</v>
      </c>
      <c r="E489">
        <v>3</v>
      </c>
      <c r="F489">
        <v>376.92</v>
      </c>
      <c r="G489">
        <v>733.63</v>
      </c>
      <c r="H489">
        <v>73.36</v>
      </c>
      <c r="I489">
        <v>696.21</v>
      </c>
      <c r="J489">
        <v>-35.950000000000003</v>
      </c>
      <c r="K489">
        <f>Global_Household_Financial_Dyna[[#This Row],[Total_Household_Income]]-Global_Household_Financial_Dyna[[#This Row],[Estimated_Taxes]]</f>
        <v>660.27</v>
      </c>
      <c r="L489" s="1">
        <f>Global_Household_Financial_Dyna[[#This Row],[Monthly_Savings]]/Global_Household_Financial_Dyna[[#This Row],[Net Income]]</f>
        <v>-5.4447423023914462E-2</v>
      </c>
      <c r="M489" s="2">
        <f>Global_Household_Financial_Dyna[[#This Row],[Monthly_Expenses]]/Global_Household_Financial_Dyna[[#This Row],[Net Income]]</f>
        <v>1.0544322777045756</v>
      </c>
      <c r="N489" t="str">
        <f>IF(Global_Household_Financial_Dyna[[#This Row],[Monthly_Savings]]&lt;0,"High Risk", IF(Global_Household_Financial_Dyna[[#This Row],[Savings Rate%]]&lt;0.1, "Medium", "Safe"))</f>
        <v>High Risk</v>
      </c>
      <c r="O489">
        <f>Global_Household_Financial_Dyna[[#This Row],[Total_Household_Income]]/Global_Household_Financial_Dyna[[#This Row],[Family_Size]]</f>
        <v>122.27166666666666</v>
      </c>
      <c r="P489" s="2">
        <f t="shared" si="14"/>
        <v>0.42077341556833553</v>
      </c>
      <c r="Q489" s="2">
        <f t="shared" si="15"/>
        <v>-0.47522083859225001</v>
      </c>
      <c r="R489" s="2" t="str">
        <f>IF(Global_Household_Financial_Dyna[[#This Row],[Vs country_Average]]&lt;-0.2, "Underperformer", IF(Global_Household_Financial_Dyna[[#This Row],[Vs country_Average]]&gt;0.2, "Outperformer", "Normal"))</f>
        <v>Underperformer</v>
      </c>
      <c r="S4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-1.1394999999999911</v>
      </c>
      <c r="T4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33.671000000000006</v>
      </c>
      <c r="U4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68.481500000000011</v>
      </c>
      <c r="V4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103.29200000000002</v>
      </c>
    </row>
    <row r="490" spans="1:22" x14ac:dyDescent="0.3">
      <c r="A490">
        <v>489</v>
      </c>
      <c r="B490" t="s">
        <v>12</v>
      </c>
      <c r="C490" t="s">
        <v>13</v>
      </c>
      <c r="D490">
        <v>4</v>
      </c>
      <c r="E490">
        <v>3</v>
      </c>
      <c r="F490">
        <v>2505.29</v>
      </c>
      <c r="G490">
        <v>5669.03</v>
      </c>
      <c r="H490">
        <v>1417.26</v>
      </c>
      <c r="I490">
        <v>3009.55</v>
      </c>
      <c r="J490">
        <v>1242.22</v>
      </c>
      <c r="K490">
        <f>Global_Household_Financial_Dyna[[#This Row],[Total_Household_Income]]-Global_Household_Financial_Dyna[[#This Row],[Estimated_Taxes]]</f>
        <v>4251.7699999999995</v>
      </c>
      <c r="L490" s="1">
        <f>Global_Household_Financial_Dyna[[#This Row],[Monthly_Savings]]/Global_Household_Financial_Dyna[[#This Row],[Net Income]]</f>
        <v>0.29216538053563579</v>
      </c>
      <c r="M490" s="2">
        <f>Global_Household_Financial_Dyna[[#This Row],[Monthly_Expenses]]/Global_Household_Financial_Dyna[[#This Row],[Net Income]]</f>
        <v>0.70783461946436432</v>
      </c>
      <c r="N490" t="str">
        <f>IF(Global_Household_Financial_Dyna[[#This Row],[Monthly_Savings]]&lt;0,"High Risk", IF(Global_Household_Financial_Dyna[[#This Row],[Savings Rate%]]&lt;0.1, "Medium", "Safe"))</f>
        <v>Safe</v>
      </c>
      <c r="O490">
        <f>Global_Household_Financial_Dyna[[#This Row],[Total_Household_Income]]/Global_Household_Financial_Dyna[[#This Row],[Family_Size]]</f>
        <v>1417.2574999999999</v>
      </c>
      <c r="P490" s="2">
        <f t="shared" si="14"/>
        <v>0.30718716818024266</v>
      </c>
      <c r="Q490" s="2">
        <f t="shared" si="15"/>
        <v>-1.5021787644606877E-2</v>
      </c>
      <c r="R490" s="2" t="str">
        <f>IF(Global_Household_Financial_Dyna[[#This Row],[Vs country_Average]]&lt;-0.2, "Underperformer", IF(Global_Household_Financial_Dyna[[#This Row],[Vs country_Average]]&gt;0.2, "Outperformer", "Normal"))</f>
        <v>Normal</v>
      </c>
      <c r="S4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1242.22</v>
      </c>
      <c r="T4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1242.22</v>
      </c>
      <c r="U4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1242.22</v>
      </c>
      <c r="V4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1242.22</v>
      </c>
    </row>
    <row r="491" spans="1:22" x14ac:dyDescent="0.3">
      <c r="A491">
        <v>490</v>
      </c>
      <c r="B491" t="s">
        <v>12</v>
      </c>
      <c r="C491" t="s">
        <v>13</v>
      </c>
      <c r="D491">
        <v>5</v>
      </c>
      <c r="E491">
        <v>3</v>
      </c>
      <c r="F491">
        <v>5346.51</v>
      </c>
      <c r="G491">
        <v>10981.91</v>
      </c>
      <c r="H491">
        <v>3294.57</v>
      </c>
      <c r="I491">
        <v>2541.2600000000002</v>
      </c>
      <c r="J491">
        <v>5146.07</v>
      </c>
      <c r="K491">
        <f>Global_Household_Financial_Dyna[[#This Row],[Total_Household_Income]]-Global_Household_Financial_Dyna[[#This Row],[Estimated_Taxes]]</f>
        <v>7687.34</v>
      </c>
      <c r="L491" s="1">
        <f>Global_Household_Financial_Dyna[[#This Row],[Monthly_Savings]]/Global_Household_Financial_Dyna[[#This Row],[Net Income]]</f>
        <v>0.66942141234809438</v>
      </c>
      <c r="M491" s="2">
        <f>Global_Household_Financial_Dyna[[#This Row],[Monthly_Expenses]]/Global_Household_Financial_Dyna[[#This Row],[Net Income]]</f>
        <v>0.33057728681182308</v>
      </c>
      <c r="N491" t="str">
        <f>IF(Global_Household_Financial_Dyna[[#This Row],[Monthly_Savings]]&lt;0,"High Risk", IF(Global_Household_Financial_Dyna[[#This Row],[Savings Rate%]]&lt;0.1, "Medium", "Safe"))</f>
        <v>Safe</v>
      </c>
      <c r="O491">
        <f>Global_Household_Financial_Dyna[[#This Row],[Total_Household_Income]]/Global_Household_Financial_Dyna[[#This Row],[Family_Size]]</f>
        <v>2196.3820000000001</v>
      </c>
      <c r="P491" s="2">
        <f t="shared" si="14"/>
        <v>0.30718716818024266</v>
      </c>
      <c r="Q491" s="2">
        <f t="shared" si="15"/>
        <v>0.36223424416785172</v>
      </c>
      <c r="R491" s="2" t="str">
        <f>IF(Global_Household_Financial_Dyna[[#This Row],[Vs country_Average]]&lt;-0.2, "Underperformer", IF(Global_Household_Financial_Dyna[[#This Row],[Vs country_Average]]&gt;0.2, "Outperformer", "Normal"))</f>
        <v>Outperformer</v>
      </c>
      <c r="S4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5146.07</v>
      </c>
      <c r="T4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5146.07</v>
      </c>
      <c r="U4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5146.07</v>
      </c>
      <c r="V4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5146.07</v>
      </c>
    </row>
    <row r="492" spans="1:22" x14ac:dyDescent="0.3">
      <c r="A492">
        <v>491</v>
      </c>
      <c r="B492" t="s">
        <v>10</v>
      </c>
      <c r="C492" t="s">
        <v>11</v>
      </c>
      <c r="D492">
        <v>3</v>
      </c>
      <c r="E492">
        <v>2</v>
      </c>
      <c r="F492">
        <v>707.84</v>
      </c>
      <c r="G492">
        <v>1014.89</v>
      </c>
      <c r="H492">
        <v>101.49</v>
      </c>
      <c r="I492">
        <v>421.02</v>
      </c>
      <c r="J492">
        <v>492.39</v>
      </c>
      <c r="K492">
        <f>Global_Household_Financial_Dyna[[#This Row],[Total_Household_Income]]-Global_Household_Financial_Dyna[[#This Row],[Estimated_Taxes]]</f>
        <v>913.4</v>
      </c>
      <c r="L492" s="1">
        <f>Global_Household_Financial_Dyna[[#This Row],[Monthly_Savings]]/Global_Household_Financial_Dyna[[#This Row],[Net Income]]</f>
        <v>0.53907379023428947</v>
      </c>
      <c r="M492" s="2">
        <f>Global_Household_Financial_Dyna[[#This Row],[Monthly_Expenses]]/Global_Household_Financial_Dyna[[#This Row],[Net Income]]</f>
        <v>0.46093715787168821</v>
      </c>
      <c r="N492" t="str">
        <f>IF(Global_Household_Financial_Dyna[[#This Row],[Monthly_Savings]]&lt;0,"High Risk", IF(Global_Household_Financial_Dyna[[#This Row],[Savings Rate%]]&lt;0.1, "Medium", "Safe"))</f>
        <v>Safe</v>
      </c>
      <c r="O492">
        <f>Global_Household_Financial_Dyna[[#This Row],[Total_Household_Income]]/Global_Household_Financial_Dyna[[#This Row],[Family_Size]]</f>
        <v>338.29666666666668</v>
      </c>
      <c r="P492" s="2">
        <f t="shared" si="14"/>
        <v>0.42077341556833553</v>
      </c>
      <c r="Q492" s="2">
        <f t="shared" si="15"/>
        <v>0.11830037466595394</v>
      </c>
      <c r="R492" s="2" t="str">
        <f>IF(Global_Household_Financial_Dyna[[#This Row],[Vs country_Average]]&lt;-0.2, "Underperformer", IF(Global_Household_Financial_Dyna[[#This Row],[Vs country_Average]]&gt;0.2, "Outperformer", "Normal"))</f>
        <v>Normal</v>
      </c>
      <c r="S4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492.39</v>
      </c>
      <c r="T4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492.39</v>
      </c>
      <c r="U4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492.39</v>
      </c>
      <c r="V4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492.39</v>
      </c>
    </row>
    <row r="493" spans="1:22" x14ac:dyDescent="0.3">
      <c r="A493">
        <v>492</v>
      </c>
      <c r="B493" t="s">
        <v>16</v>
      </c>
      <c r="C493" t="s">
        <v>21</v>
      </c>
      <c r="D493">
        <v>1</v>
      </c>
      <c r="E493">
        <v>1</v>
      </c>
      <c r="F493">
        <v>4320.83</v>
      </c>
      <c r="G493">
        <v>4320.83</v>
      </c>
      <c r="H493">
        <v>1512.29</v>
      </c>
      <c r="I493">
        <v>1530.73</v>
      </c>
      <c r="J493">
        <v>1277.81</v>
      </c>
      <c r="K493">
        <f>Global_Household_Financial_Dyna[[#This Row],[Total_Household_Income]]-Global_Household_Financial_Dyna[[#This Row],[Estimated_Taxes]]</f>
        <v>2808.54</v>
      </c>
      <c r="L493" s="1">
        <f>Global_Household_Financial_Dyna[[#This Row],[Monthly_Savings]]/Global_Household_Financial_Dyna[[#This Row],[Net Income]]</f>
        <v>0.45497304649390785</v>
      </c>
      <c r="M493" s="2">
        <f>Global_Household_Financial_Dyna[[#This Row],[Monthly_Expenses]]/Global_Household_Financial_Dyna[[#This Row],[Net Income]]</f>
        <v>0.54502695350609209</v>
      </c>
      <c r="N493" t="str">
        <f>IF(Global_Household_Financial_Dyna[[#This Row],[Monthly_Savings]]&lt;0,"High Risk", IF(Global_Household_Financial_Dyna[[#This Row],[Savings Rate%]]&lt;0.1, "Medium", "Safe"))</f>
        <v>Safe</v>
      </c>
      <c r="O493">
        <f>Global_Household_Financial_Dyna[[#This Row],[Total_Household_Income]]/Global_Household_Financial_Dyna[[#This Row],[Family_Size]]</f>
        <v>4320.83</v>
      </c>
      <c r="P493" s="2">
        <f t="shared" si="14"/>
        <v>0.15879799892000862</v>
      </c>
      <c r="Q493" s="2">
        <f t="shared" si="15"/>
        <v>0.29617504757389923</v>
      </c>
      <c r="R493" s="2" t="str">
        <f>IF(Global_Household_Financial_Dyna[[#This Row],[Vs country_Average]]&lt;-0.2, "Underperformer", IF(Global_Household_Financial_Dyna[[#This Row],[Vs country_Average]]&gt;0.2, "Outperformer", "Normal"))</f>
        <v>Outperformer</v>
      </c>
      <c r="S4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1277.81</v>
      </c>
      <c r="T4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1277.81</v>
      </c>
      <c r="U4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1277.81</v>
      </c>
      <c r="V4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1277.81</v>
      </c>
    </row>
    <row r="494" spans="1:22" x14ac:dyDescent="0.3">
      <c r="A494">
        <v>493</v>
      </c>
      <c r="B494" t="s">
        <v>10</v>
      </c>
      <c r="C494" t="s">
        <v>22</v>
      </c>
      <c r="D494">
        <v>2</v>
      </c>
      <c r="E494">
        <v>1</v>
      </c>
      <c r="F494">
        <v>1044.97</v>
      </c>
      <c r="G494">
        <v>1044.97</v>
      </c>
      <c r="H494">
        <v>104.5</v>
      </c>
      <c r="I494">
        <v>472.04</v>
      </c>
      <c r="J494">
        <v>468.43</v>
      </c>
      <c r="K494">
        <f>Global_Household_Financial_Dyna[[#This Row],[Total_Household_Income]]-Global_Household_Financial_Dyna[[#This Row],[Estimated_Taxes]]</f>
        <v>940.47</v>
      </c>
      <c r="L494" s="1">
        <f>Global_Household_Financial_Dyna[[#This Row],[Monthly_Savings]]/Global_Household_Financial_Dyna[[#This Row],[Net Income]]</f>
        <v>0.49808074686061227</v>
      </c>
      <c r="M494" s="2">
        <f>Global_Household_Financial_Dyna[[#This Row],[Monthly_Expenses]]/Global_Household_Financial_Dyna[[#This Row],[Net Income]]</f>
        <v>0.50191925313938779</v>
      </c>
      <c r="N494" t="str">
        <f>IF(Global_Household_Financial_Dyna[[#This Row],[Monthly_Savings]]&lt;0,"High Risk", IF(Global_Household_Financial_Dyna[[#This Row],[Savings Rate%]]&lt;0.1, "Medium", "Safe"))</f>
        <v>Safe</v>
      </c>
      <c r="O494">
        <f>Global_Household_Financial_Dyna[[#This Row],[Total_Household_Income]]/Global_Household_Financial_Dyna[[#This Row],[Family_Size]]</f>
        <v>522.48500000000001</v>
      </c>
      <c r="P494" s="2">
        <f t="shared" si="14"/>
        <v>0.42077341556833553</v>
      </c>
      <c r="Q494" s="2">
        <f t="shared" si="15"/>
        <v>7.7307331292276737E-2</v>
      </c>
      <c r="R494" s="2" t="str">
        <f>IF(Global_Household_Financial_Dyna[[#This Row],[Vs country_Average]]&lt;-0.2, "Underperformer", IF(Global_Household_Financial_Dyna[[#This Row],[Vs country_Average]]&gt;0.2, "Outperformer", "Normal"))</f>
        <v>Normal</v>
      </c>
      <c r="S4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468.43</v>
      </c>
      <c r="T4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468.43</v>
      </c>
      <c r="U4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468.43</v>
      </c>
      <c r="V4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468.43</v>
      </c>
    </row>
    <row r="495" spans="1:22" x14ac:dyDescent="0.3">
      <c r="A495">
        <v>494</v>
      </c>
      <c r="B495" t="s">
        <v>18</v>
      </c>
      <c r="C495" t="s">
        <v>20</v>
      </c>
      <c r="D495">
        <v>1</v>
      </c>
      <c r="E495">
        <v>1</v>
      </c>
      <c r="F495">
        <v>3283.76</v>
      </c>
      <c r="G495">
        <v>3283.76</v>
      </c>
      <c r="H495">
        <v>722.43</v>
      </c>
      <c r="I495">
        <v>1826.34</v>
      </c>
      <c r="J495">
        <v>734.99</v>
      </c>
      <c r="K495">
        <f>Global_Household_Financial_Dyna[[#This Row],[Total_Household_Income]]-Global_Household_Financial_Dyna[[#This Row],[Estimated_Taxes]]</f>
        <v>2561.3300000000004</v>
      </c>
      <c r="L495" s="1">
        <f>Global_Household_Financial_Dyna[[#This Row],[Monthly_Savings]]/Global_Household_Financial_Dyna[[#This Row],[Net Income]]</f>
        <v>0.28695638594011702</v>
      </c>
      <c r="M495" s="2">
        <f>Global_Household_Financial_Dyna[[#This Row],[Monthly_Expenses]]/Global_Household_Financial_Dyna[[#This Row],[Net Income]]</f>
        <v>0.71304361405988281</v>
      </c>
      <c r="N495" t="str">
        <f>IF(Global_Household_Financial_Dyna[[#This Row],[Monthly_Savings]]&lt;0,"High Risk", IF(Global_Household_Financial_Dyna[[#This Row],[Savings Rate%]]&lt;0.1, "Medium", "Safe"))</f>
        <v>Safe</v>
      </c>
      <c r="O495">
        <f>Global_Household_Financial_Dyna[[#This Row],[Total_Household_Income]]/Global_Household_Financial_Dyna[[#This Row],[Family_Size]]</f>
        <v>3283.76</v>
      </c>
      <c r="P495" s="2">
        <f t="shared" si="14"/>
        <v>0.32336204947805613</v>
      </c>
      <c r="Q495" s="2">
        <f t="shared" si="15"/>
        <v>-3.6405663537939115E-2</v>
      </c>
      <c r="R495" s="2" t="str">
        <f>IF(Global_Household_Financial_Dyna[[#This Row],[Vs country_Average]]&lt;-0.2, "Underperformer", IF(Global_Household_Financial_Dyna[[#This Row],[Vs country_Average]]&gt;0.2, "Outperformer", "Normal"))</f>
        <v>Normal</v>
      </c>
      <c r="S4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734.99</v>
      </c>
      <c r="T4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734.99</v>
      </c>
      <c r="U4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734.99</v>
      </c>
      <c r="V4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734.99</v>
      </c>
    </row>
    <row r="496" spans="1:22" x14ac:dyDescent="0.3">
      <c r="A496">
        <v>495</v>
      </c>
      <c r="B496" t="s">
        <v>10</v>
      </c>
      <c r="C496" t="s">
        <v>22</v>
      </c>
      <c r="D496">
        <v>7</v>
      </c>
      <c r="E496">
        <v>2</v>
      </c>
      <c r="F496">
        <v>498.36</v>
      </c>
      <c r="G496">
        <v>779.01</v>
      </c>
      <c r="H496">
        <v>77.900000000000006</v>
      </c>
      <c r="I496">
        <v>655.73</v>
      </c>
      <c r="J496">
        <v>45.38</v>
      </c>
      <c r="K496">
        <f>Global_Household_Financial_Dyna[[#This Row],[Total_Household_Income]]-Global_Household_Financial_Dyna[[#This Row],[Estimated_Taxes]]</f>
        <v>701.11</v>
      </c>
      <c r="L496" s="1">
        <f>Global_Household_Financial_Dyna[[#This Row],[Monthly_Savings]]/Global_Household_Financial_Dyna[[#This Row],[Net Income]]</f>
        <v>6.4725934589436748E-2</v>
      </c>
      <c r="M496" s="2">
        <f>Global_Household_Financial_Dyna[[#This Row],[Monthly_Expenses]]/Global_Household_Financial_Dyna[[#This Row],[Net Income]]</f>
        <v>0.93527406541056324</v>
      </c>
      <c r="N496" t="str">
        <f>IF(Global_Household_Financial_Dyna[[#This Row],[Monthly_Savings]]&lt;0,"High Risk", IF(Global_Household_Financial_Dyna[[#This Row],[Savings Rate%]]&lt;0.1, "Medium", "Safe"))</f>
        <v>Medium</v>
      </c>
      <c r="O496">
        <f>Global_Household_Financial_Dyna[[#This Row],[Total_Household_Income]]/Global_Household_Financial_Dyna[[#This Row],[Family_Size]]</f>
        <v>111.28714285714285</v>
      </c>
      <c r="P496" s="2">
        <f t="shared" si="14"/>
        <v>0.42077341556833553</v>
      </c>
      <c r="Q496" s="2">
        <f t="shared" si="15"/>
        <v>-0.35604748097889877</v>
      </c>
      <c r="R496" s="2" t="str">
        <f>IF(Global_Household_Financial_Dyna[[#This Row],[Vs country_Average]]&lt;-0.2, "Underperformer", IF(Global_Household_Financial_Dyna[[#This Row],[Vs country_Average]]&gt;0.2, "Outperformer", "Normal"))</f>
        <v>Underperformer</v>
      </c>
      <c r="S4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45.38</v>
      </c>
      <c r="T4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45.38</v>
      </c>
      <c r="U4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45.38</v>
      </c>
      <c r="V4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45.38</v>
      </c>
    </row>
    <row r="497" spans="1:22" x14ac:dyDescent="0.3">
      <c r="A497">
        <v>496</v>
      </c>
      <c r="B497" t="s">
        <v>10</v>
      </c>
      <c r="C497" t="s">
        <v>11</v>
      </c>
      <c r="D497">
        <v>2</v>
      </c>
      <c r="E497">
        <v>2</v>
      </c>
      <c r="F497">
        <v>1468.89</v>
      </c>
      <c r="G497">
        <v>2202.71</v>
      </c>
      <c r="H497">
        <v>220.27</v>
      </c>
      <c r="I497">
        <v>493.16</v>
      </c>
      <c r="J497">
        <v>1489.28</v>
      </c>
      <c r="K497">
        <f>Global_Household_Financial_Dyna[[#This Row],[Total_Household_Income]]-Global_Household_Financial_Dyna[[#This Row],[Estimated_Taxes]]</f>
        <v>1982.44</v>
      </c>
      <c r="L497" s="1">
        <f>Global_Household_Financial_Dyna[[#This Row],[Monthly_Savings]]/Global_Household_Financial_Dyna[[#This Row],[Net Income]]</f>
        <v>0.75123585076975841</v>
      </c>
      <c r="M497" s="2">
        <f>Global_Household_Financial_Dyna[[#This Row],[Monthly_Expenses]]/Global_Household_Financial_Dyna[[#This Row],[Net Income]]</f>
        <v>0.24876414923024154</v>
      </c>
      <c r="N497" t="str">
        <f>IF(Global_Household_Financial_Dyna[[#This Row],[Monthly_Savings]]&lt;0,"High Risk", IF(Global_Household_Financial_Dyna[[#This Row],[Savings Rate%]]&lt;0.1, "Medium", "Safe"))</f>
        <v>Safe</v>
      </c>
      <c r="O497">
        <f>Global_Household_Financial_Dyna[[#This Row],[Total_Household_Income]]/Global_Household_Financial_Dyna[[#This Row],[Family_Size]]</f>
        <v>1101.355</v>
      </c>
      <c r="P497" s="2">
        <f t="shared" si="14"/>
        <v>0.42077341556833553</v>
      </c>
      <c r="Q497" s="2">
        <f t="shared" si="15"/>
        <v>0.33046243520142288</v>
      </c>
      <c r="R497" s="2" t="str">
        <f>IF(Global_Household_Financial_Dyna[[#This Row],[Vs country_Average]]&lt;-0.2, "Underperformer", IF(Global_Household_Financial_Dyna[[#This Row],[Vs country_Average]]&gt;0.2, "Outperformer", "Normal"))</f>
        <v>Outperformer</v>
      </c>
      <c r="S4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1489.28</v>
      </c>
      <c r="T4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1489.28</v>
      </c>
      <c r="U4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1489.28</v>
      </c>
      <c r="V4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1489.28</v>
      </c>
    </row>
    <row r="498" spans="1:22" x14ac:dyDescent="0.3">
      <c r="A498">
        <v>497</v>
      </c>
      <c r="B498" t="s">
        <v>16</v>
      </c>
      <c r="C498" t="s">
        <v>21</v>
      </c>
      <c r="D498">
        <v>2</v>
      </c>
      <c r="E498">
        <v>1</v>
      </c>
      <c r="F498">
        <v>6470.33</v>
      </c>
      <c r="G498">
        <v>6470.33</v>
      </c>
      <c r="H498">
        <v>2264.62</v>
      </c>
      <c r="I498">
        <v>1800.76</v>
      </c>
      <c r="J498">
        <v>2404.9499999999998</v>
      </c>
      <c r="K498">
        <f>Global_Household_Financial_Dyna[[#This Row],[Total_Household_Income]]-Global_Household_Financial_Dyna[[#This Row],[Estimated_Taxes]]</f>
        <v>4205.71</v>
      </c>
      <c r="L498" s="1">
        <f>Global_Household_Financial_Dyna[[#This Row],[Monthly_Savings]]/Global_Household_Financial_Dyna[[#This Row],[Net Income]]</f>
        <v>0.57182972672866172</v>
      </c>
      <c r="M498" s="2">
        <f>Global_Household_Financial_Dyna[[#This Row],[Monthly_Expenses]]/Global_Household_Financial_Dyna[[#This Row],[Net Income]]</f>
        <v>0.42817027327133822</v>
      </c>
      <c r="N498" t="str">
        <f>IF(Global_Household_Financial_Dyna[[#This Row],[Monthly_Savings]]&lt;0,"High Risk", IF(Global_Household_Financial_Dyna[[#This Row],[Savings Rate%]]&lt;0.1, "Medium", "Safe"))</f>
        <v>Safe</v>
      </c>
      <c r="O498">
        <f>Global_Household_Financial_Dyna[[#This Row],[Total_Household_Income]]/Global_Household_Financial_Dyna[[#This Row],[Family_Size]]</f>
        <v>3235.165</v>
      </c>
      <c r="P498" s="2">
        <f t="shared" si="14"/>
        <v>0.15879799892000862</v>
      </c>
      <c r="Q498" s="2">
        <f t="shared" si="15"/>
        <v>0.4130317278086531</v>
      </c>
      <c r="R498" s="2" t="str">
        <f>IF(Global_Household_Financial_Dyna[[#This Row],[Vs country_Average]]&lt;-0.2, "Underperformer", IF(Global_Household_Financial_Dyna[[#This Row],[Vs country_Average]]&gt;0.2, "Outperformer", "Normal"))</f>
        <v>Outperformer</v>
      </c>
      <c r="S4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2404.9499999999998</v>
      </c>
      <c r="T4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2404.9499999999998</v>
      </c>
      <c r="U4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2404.9499999999998</v>
      </c>
      <c r="V4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2404.9499999999998</v>
      </c>
    </row>
    <row r="499" spans="1:22" x14ac:dyDescent="0.3">
      <c r="A499">
        <v>498</v>
      </c>
      <c r="B499" t="s">
        <v>18</v>
      </c>
      <c r="C499" t="s">
        <v>20</v>
      </c>
      <c r="D499">
        <v>7</v>
      </c>
      <c r="E499">
        <v>3</v>
      </c>
      <c r="F499">
        <v>5877.29</v>
      </c>
      <c r="G499">
        <v>13973.88</v>
      </c>
      <c r="H499">
        <v>3772.95</v>
      </c>
      <c r="I499">
        <v>3984.74</v>
      </c>
      <c r="J499">
        <v>6216.19</v>
      </c>
      <c r="K499">
        <f>Global_Household_Financial_Dyna[[#This Row],[Total_Household_Income]]-Global_Household_Financial_Dyna[[#This Row],[Estimated_Taxes]]</f>
        <v>10200.93</v>
      </c>
      <c r="L499" s="1">
        <f>Global_Household_Financial_Dyna[[#This Row],[Monthly_Savings]]/Global_Household_Financial_Dyna[[#This Row],[Net Income]]</f>
        <v>0.60937483151046024</v>
      </c>
      <c r="M499" s="2">
        <f>Global_Household_Financial_Dyna[[#This Row],[Monthly_Expenses]]/Global_Household_Financial_Dyna[[#This Row],[Net Income]]</f>
        <v>0.39062516848953965</v>
      </c>
      <c r="N499" t="str">
        <f>IF(Global_Household_Financial_Dyna[[#This Row],[Monthly_Savings]]&lt;0,"High Risk", IF(Global_Household_Financial_Dyna[[#This Row],[Savings Rate%]]&lt;0.1, "Medium", "Safe"))</f>
        <v>Safe</v>
      </c>
      <c r="O499">
        <f>Global_Household_Financial_Dyna[[#This Row],[Total_Household_Income]]/Global_Household_Financial_Dyna[[#This Row],[Family_Size]]</f>
        <v>1996.2685714285712</v>
      </c>
      <c r="P499" s="2">
        <f t="shared" si="14"/>
        <v>0.32336204947805613</v>
      </c>
      <c r="Q499" s="2">
        <f t="shared" si="15"/>
        <v>0.2860127820324041</v>
      </c>
      <c r="R499" s="2" t="str">
        <f>IF(Global_Household_Financial_Dyna[[#This Row],[Vs country_Average]]&lt;-0.2, "Underperformer", IF(Global_Household_Financial_Dyna[[#This Row],[Vs country_Average]]&gt;0.2, "Outperformer", "Normal"))</f>
        <v>Outperformer</v>
      </c>
      <c r="S4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6216.19</v>
      </c>
      <c r="T4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6216.19</v>
      </c>
      <c r="U4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6216.19</v>
      </c>
      <c r="V4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6216.19</v>
      </c>
    </row>
    <row r="500" spans="1:22" x14ac:dyDescent="0.3">
      <c r="A500">
        <v>499</v>
      </c>
      <c r="B500" t="s">
        <v>12</v>
      </c>
      <c r="C500" t="s">
        <v>13</v>
      </c>
      <c r="D500">
        <v>7</v>
      </c>
      <c r="E500">
        <v>3</v>
      </c>
      <c r="F500">
        <v>4409.8500000000004</v>
      </c>
      <c r="G500">
        <v>9977.42</v>
      </c>
      <c r="H500">
        <v>2993.23</v>
      </c>
      <c r="I500">
        <v>3707.09</v>
      </c>
      <c r="J500">
        <v>3277.11</v>
      </c>
      <c r="K500">
        <f>Global_Household_Financial_Dyna[[#This Row],[Total_Household_Income]]-Global_Household_Financial_Dyna[[#This Row],[Estimated_Taxes]]</f>
        <v>6984.1900000000005</v>
      </c>
      <c r="L500" s="1">
        <f>Global_Household_Financial_Dyna[[#This Row],[Monthly_Savings]]/Global_Household_Financial_Dyna[[#This Row],[Net Income]]</f>
        <v>0.46921833455275413</v>
      </c>
      <c r="M500" s="2">
        <f>Global_Household_Financial_Dyna[[#This Row],[Monthly_Expenses]]/Global_Household_Financial_Dyna[[#This Row],[Net Income]]</f>
        <v>0.53078309725250883</v>
      </c>
      <c r="N500" t="str">
        <f>IF(Global_Household_Financial_Dyna[[#This Row],[Monthly_Savings]]&lt;0,"High Risk", IF(Global_Household_Financial_Dyna[[#This Row],[Savings Rate%]]&lt;0.1, "Medium", "Safe"))</f>
        <v>Safe</v>
      </c>
      <c r="O500">
        <f>Global_Household_Financial_Dyna[[#This Row],[Total_Household_Income]]/Global_Household_Financial_Dyna[[#This Row],[Family_Size]]</f>
        <v>1425.3457142857144</v>
      </c>
      <c r="P500" s="2">
        <f t="shared" si="14"/>
        <v>0.30718716818024266</v>
      </c>
      <c r="Q500" s="2">
        <f t="shared" si="15"/>
        <v>0.16203116637251147</v>
      </c>
      <c r="R500" s="2" t="str">
        <f>IF(Global_Household_Financial_Dyna[[#This Row],[Vs country_Average]]&lt;-0.2, "Underperformer", IF(Global_Household_Financial_Dyna[[#This Row],[Vs country_Average]]&gt;0.2, "Outperformer", "Normal"))</f>
        <v>Normal</v>
      </c>
      <c r="S5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3277.11</v>
      </c>
      <c r="T5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3277.11</v>
      </c>
      <c r="U5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3277.11</v>
      </c>
      <c r="V5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3277.11</v>
      </c>
    </row>
    <row r="501" spans="1:22" x14ac:dyDescent="0.3">
      <c r="A501">
        <v>500</v>
      </c>
      <c r="B501" t="s">
        <v>12</v>
      </c>
      <c r="C501" t="s">
        <v>13</v>
      </c>
      <c r="D501">
        <v>3</v>
      </c>
      <c r="E501">
        <v>2</v>
      </c>
      <c r="F501">
        <v>7302.28</v>
      </c>
      <c r="G501">
        <v>12285.14</v>
      </c>
      <c r="H501">
        <v>3685.54</v>
      </c>
      <c r="I501">
        <v>3040.42</v>
      </c>
      <c r="J501">
        <v>5559.18</v>
      </c>
      <c r="K501">
        <f>Global_Household_Financial_Dyna[[#This Row],[Total_Household_Income]]-Global_Household_Financial_Dyna[[#This Row],[Estimated_Taxes]]</f>
        <v>8599.5999999999985</v>
      </c>
      <c r="L501" s="1">
        <f>Global_Household_Financial_Dyna[[#This Row],[Monthly_Savings]]/Global_Household_Financial_Dyna[[#This Row],[Net Income]]</f>
        <v>0.6464463463416904</v>
      </c>
      <c r="M501" s="2">
        <f>Global_Household_Financial_Dyna[[#This Row],[Monthly_Expenses]]/Global_Household_Financial_Dyna[[#This Row],[Net Income]]</f>
        <v>0.35355365365830976</v>
      </c>
      <c r="N501" t="str">
        <f>IF(Global_Household_Financial_Dyna[[#This Row],[Monthly_Savings]]&lt;0,"High Risk", IF(Global_Household_Financial_Dyna[[#This Row],[Savings Rate%]]&lt;0.1, "Medium", "Safe"))</f>
        <v>Safe</v>
      </c>
      <c r="O501">
        <f>Global_Household_Financial_Dyna[[#This Row],[Total_Household_Income]]/Global_Household_Financial_Dyna[[#This Row],[Family_Size]]</f>
        <v>4095.0466666666666</v>
      </c>
      <c r="P501" s="2">
        <f t="shared" si="14"/>
        <v>0.30718716818024266</v>
      </c>
      <c r="Q501" s="2">
        <f t="shared" si="15"/>
        <v>0.33925917816144774</v>
      </c>
      <c r="R501" s="2" t="str">
        <f>IF(Global_Household_Financial_Dyna[[#This Row],[Vs country_Average]]&lt;-0.2, "Underperformer", IF(Global_Household_Financial_Dyna[[#This Row],[Vs country_Average]]&gt;0.2, "Outperformer", "Normal"))</f>
        <v>Outperformer</v>
      </c>
      <c r="S5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5559.18</v>
      </c>
      <c r="T5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5559.18</v>
      </c>
      <c r="U5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5559.18</v>
      </c>
      <c r="V5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5559.18</v>
      </c>
    </row>
    <row r="502" spans="1:22" x14ac:dyDescent="0.3">
      <c r="A502">
        <v>501</v>
      </c>
      <c r="B502" t="s">
        <v>16</v>
      </c>
      <c r="C502" t="s">
        <v>21</v>
      </c>
      <c r="D502">
        <v>5</v>
      </c>
      <c r="E502">
        <v>3</v>
      </c>
      <c r="F502">
        <v>4903.99</v>
      </c>
      <c r="G502">
        <v>10117.030000000001</v>
      </c>
      <c r="H502">
        <v>4046.81</v>
      </c>
      <c r="I502">
        <v>4123.82</v>
      </c>
      <c r="J502">
        <v>1946.4</v>
      </c>
      <c r="K502">
        <f>Global_Household_Financial_Dyna[[#This Row],[Total_Household_Income]]-Global_Household_Financial_Dyna[[#This Row],[Estimated_Taxes]]</f>
        <v>6070.2200000000012</v>
      </c>
      <c r="L502" s="1">
        <f>Global_Household_Financial_Dyna[[#This Row],[Monthly_Savings]]/Global_Household_Financial_Dyna[[#This Row],[Net Income]]</f>
        <v>0.3206473570974363</v>
      </c>
      <c r="M502" s="2">
        <f>Global_Household_Financial_Dyna[[#This Row],[Monthly_Expenses]]/Global_Household_Financial_Dyna[[#This Row],[Net Income]]</f>
        <v>0.67935264290256347</v>
      </c>
      <c r="N502" t="str">
        <f>IF(Global_Household_Financial_Dyna[[#This Row],[Monthly_Savings]]&lt;0,"High Risk", IF(Global_Household_Financial_Dyna[[#This Row],[Savings Rate%]]&lt;0.1, "Medium", "Safe"))</f>
        <v>Safe</v>
      </c>
      <c r="O502">
        <f>Global_Household_Financial_Dyna[[#This Row],[Total_Household_Income]]/Global_Household_Financial_Dyna[[#This Row],[Family_Size]]</f>
        <v>2023.4060000000002</v>
      </c>
      <c r="P502" s="2">
        <f t="shared" si="14"/>
        <v>0.15879799892000862</v>
      </c>
      <c r="Q502" s="2">
        <f t="shared" si="15"/>
        <v>0.16184935817742768</v>
      </c>
      <c r="R502" s="2" t="str">
        <f>IF(Global_Household_Financial_Dyna[[#This Row],[Vs country_Average]]&lt;-0.2, "Underperformer", IF(Global_Household_Financial_Dyna[[#This Row],[Vs country_Average]]&gt;0.2, "Outperformer", "Normal"))</f>
        <v>Normal</v>
      </c>
      <c r="S5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1946.4</v>
      </c>
      <c r="T5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1946.4</v>
      </c>
      <c r="U5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1946.4</v>
      </c>
      <c r="V5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1946.4</v>
      </c>
    </row>
    <row r="503" spans="1:22" x14ac:dyDescent="0.3">
      <c r="A503">
        <v>502</v>
      </c>
      <c r="B503" t="s">
        <v>16</v>
      </c>
      <c r="C503" t="s">
        <v>17</v>
      </c>
      <c r="D503">
        <v>8</v>
      </c>
      <c r="E503">
        <v>1</v>
      </c>
      <c r="F503">
        <v>8045.49</v>
      </c>
      <c r="G503">
        <v>8045.49</v>
      </c>
      <c r="H503">
        <v>3218.2</v>
      </c>
      <c r="I503">
        <v>4675.9799999999996</v>
      </c>
      <c r="J503">
        <v>151.31</v>
      </c>
      <c r="K503">
        <f>Global_Household_Financial_Dyna[[#This Row],[Total_Household_Income]]-Global_Household_Financial_Dyna[[#This Row],[Estimated_Taxes]]</f>
        <v>4827.29</v>
      </c>
      <c r="L503" s="1">
        <f>Global_Household_Financial_Dyna[[#This Row],[Monthly_Savings]]/Global_Household_Financial_Dyna[[#This Row],[Net Income]]</f>
        <v>3.1344708936069721E-2</v>
      </c>
      <c r="M503" s="2">
        <f>Global_Household_Financial_Dyna[[#This Row],[Monthly_Expenses]]/Global_Household_Financial_Dyna[[#This Row],[Net Income]]</f>
        <v>0.96865529106393022</v>
      </c>
      <c r="N503" t="str">
        <f>IF(Global_Household_Financial_Dyna[[#This Row],[Monthly_Savings]]&lt;0,"High Risk", IF(Global_Household_Financial_Dyna[[#This Row],[Savings Rate%]]&lt;0.1, "Medium", "Safe"))</f>
        <v>Medium</v>
      </c>
      <c r="O503">
        <f>Global_Household_Financial_Dyna[[#This Row],[Total_Household_Income]]/Global_Household_Financial_Dyna[[#This Row],[Family_Size]]</f>
        <v>1005.68625</v>
      </c>
      <c r="P503" s="2">
        <f t="shared" si="14"/>
        <v>0.15879799892000862</v>
      </c>
      <c r="Q503" s="2">
        <f t="shared" si="15"/>
        <v>-0.1274532899839389</v>
      </c>
      <c r="R503" s="2" t="str">
        <f>IF(Global_Household_Financial_Dyna[[#This Row],[Vs country_Average]]&lt;-0.2, "Underperformer", IF(Global_Household_Financial_Dyna[[#This Row],[Vs country_Average]]&gt;0.2, "Outperformer", "Normal"))</f>
        <v>Normal</v>
      </c>
      <c r="S5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151.31</v>
      </c>
      <c r="T5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151.31</v>
      </c>
      <c r="U5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151.31</v>
      </c>
      <c r="V5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151.31</v>
      </c>
    </row>
    <row r="504" spans="1:22" x14ac:dyDescent="0.3">
      <c r="A504">
        <v>503</v>
      </c>
      <c r="B504" t="s">
        <v>10</v>
      </c>
      <c r="C504" t="s">
        <v>22</v>
      </c>
      <c r="D504">
        <v>1</v>
      </c>
      <c r="E504">
        <v>1</v>
      </c>
      <c r="F504">
        <v>1418.21</v>
      </c>
      <c r="G504">
        <v>1418.21</v>
      </c>
      <c r="H504">
        <v>141.82</v>
      </c>
      <c r="I504">
        <v>338.56</v>
      </c>
      <c r="J504">
        <v>937.83</v>
      </c>
      <c r="K504">
        <f>Global_Household_Financial_Dyna[[#This Row],[Total_Household_Income]]-Global_Household_Financial_Dyna[[#This Row],[Estimated_Taxes]]</f>
        <v>1276.3900000000001</v>
      </c>
      <c r="L504" s="1">
        <f>Global_Household_Financial_Dyna[[#This Row],[Monthly_Savings]]/Global_Household_Financial_Dyna[[#This Row],[Net Income]]</f>
        <v>0.73475191751737323</v>
      </c>
      <c r="M504" s="2">
        <f>Global_Household_Financial_Dyna[[#This Row],[Monthly_Expenses]]/Global_Household_Financial_Dyna[[#This Row],[Net Income]]</f>
        <v>0.26524808248262677</v>
      </c>
      <c r="N504" t="str">
        <f>IF(Global_Household_Financial_Dyna[[#This Row],[Monthly_Savings]]&lt;0,"High Risk", IF(Global_Household_Financial_Dyna[[#This Row],[Savings Rate%]]&lt;0.1, "Medium", "Safe"))</f>
        <v>Safe</v>
      </c>
      <c r="O504">
        <f>Global_Household_Financial_Dyna[[#This Row],[Total_Household_Income]]/Global_Household_Financial_Dyna[[#This Row],[Family_Size]]</f>
        <v>1418.21</v>
      </c>
      <c r="P504" s="2">
        <f t="shared" si="14"/>
        <v>0.42077341556833553</v>
      </c>
      <c r="Q504" s="2">
        <f t="shared" si="15"/>
        <v>0.3139785019490377</v>
      </c>
      <c r="R504" s="2" t="str">
        <f>IF(Global_Household_Financial_Dyna[[#This Row],[Vs country_Average]]&lt;-0.2, "Underperformer", IF(Global_Household_Financial_Dyna[[#This Row],[Vs country_Average]]&gt;0.2, "Outperformer", "Normal"))</f>
        <v>Outperformer</v>
      </c>
      <c r="S5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937.83</v>
      </c>
      <c r="T5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937.83</v>
      </c>
      <c r="U5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937.83</v>
      </c>
      <c r="V5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937.83</v>
      </c>
    </row>
    <row r="505" spans="1:22" x14ac:dyDescent="0.3">
      <c r="A505">
        <v>504</v>
      </c>
      <c r="B505" t="s">
        <v>14</v>
      </c>
      <c r="C505" t="s">
        <v>15</v>
      </c>
      <c r="D505">
        <v>5</v>
      </c>
      <c r="E505">
        <v>1</v>
      </c>
      <c r="F505">
        <v>2417.83</v>
      </c>
      <c r="G505">
        <v>2417.83</v>
      </c>
      <c r="H505">
        <v>362.67</v>
      </c>
      <c r="I505">
        <v>1092.74</v>
      </c>
      <c r="J505">
        <v>962.41</v>
      </c>
      <c r="K505">
        <f>Global_Household_Financial_Dyna[[#This Row],[Total_Household_Income]]-Global_Household_Financial_Dyna[[#This Row],[Estimated_Taxes]]</f>
        <v>2055.16</v>
      </c>
      <c r="L505" s="1">
        <f>Global_Household_Financial_Dyna[[#This Row],[Monthly_Savings]]/Global_Household_Financial_Dyna[[#This Row],[Net Income]]</f>
        <v>0.46828957356118261</v>
      </c>
      <c r="M505" s="2">
        <f>Global_Household_Financial_Dyna[[#This Row],[Monthly_Expenses]]/Global_Household_Financial_Dyna[[#This Row],[Net Income]]</f>
        <v>0.53170556063761465</v>
      </c>
      <c r="N505" t="str">
        <f>IF(Global_Household_Financial_Dyna[[#This Row],[Monthly_Savings]]&lt;0,"High Risk", IF(Global_Household_Financial_Dyna[[#This Row],[Savings Rate%]]&lt;0.1, "Medium", "Safe"))</f>
        <v>Safe</v>
      </c>
      <c r="O505">
        <f>Global_Household_Financial_Dyna[[#This Row],[Total_Household_Income]]/Global_Household_Financial_Dyna[[#This Row],[Family_Size]]</f>
        <v>483.56599999999997</v>
      </c>
      <c r="P505" s="2">
        <f t="shared" si="14"/>
        <v>0.39788995363055785</v>
      </c>
      <c r="Q505" s="2">
        <f t="shared" si="15"/>
        <v>7.0399619930624768E-2</v>
      </c>
      <c r="R505" s="2" t="str">
        <f>IF(Global_Household_Financial_Dyna[[#This Row],[Vs country_Average]]&lt;-0.2, "Underperformer", IF(Global_Household_Financial_Dyna[[#This Row],[Vs country_Average]]&gt;0.2, "Outperformer", "Normal"))</f>
        <v>Normal</v>
      </c>
      <c r="S5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962.41</v>
      </c>
      <c r="T5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962.41</v>
      </c>
      <c r="U5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962.41</v>
      </c>
      <c r="V5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962.41</v>
      </c>
    </row>
    <row r="506" spans="1:22" x14ac:dyDescent="0.3">
      <c r="A506">
        <v>505</v>
      </c>
      <c r="B506" t="s">
        <v>16</v>
      </c>
      <c r="C506" t="s">
        <v>17</v>
      </c>
      <c r="D506">
        <v>4</v>
      </c>
      <c r="E506">
        <v>2</v>
      </c>
      <c r="F506">
        <v>4281.6499999999996</v>
      </c>
      <c r="G506">
        <v>6423.21</v>
      </c>
      <c r="H506">
        <v>2248.12</v>
      </c>
      <c r="I506">
        <v>2944.02</v>
      </c>
      <c r="J506">
        <v>1231.06</v>
      </c>
      <c r="K506">
        <f>Global_Household_Financial_Dyna[[#This Row],[Total_Household_Income]]-Global_Household_Financial_Dyna[[#This Row],[Estimated_Taxes]]</f>
        <v>4175.09</v>
      </c>
      <c r="L506" s="1">
        <f>Global_Household_Financial_Dyna[[#This Row],[Monthly_Savings]]/Global_Household_Financial_Dyna[[#This Row],[Net Income]]</f>
        <v>0.29485831443154514</v>
      </c>
      <c r="M506" s="2">
        <f>Global_Household_Financial_Dyna[[#This Row],[Monthly_Expenses]]/Global_Household_Financial_Dyna[[#This Row],[Net Income]]</f>
        <v>0.70513929041050605</v>
      </c>
      <c r="N506" t="str">
        <f>IF(Global_Household_Financial_Dyna[[#This Row],[Monthly_Savings]]&lt;0,"High Risk", IF(Global_Household_Financial_Dyna[[#This Row],[Savings Rate%]]&lt;0.1, "Medium", "Safe"))</f>
        <v>Safe</v>
      </c>
      <c r="O506">
        <f>Global_Household_Financial_Dyna[[#This Row],[Total_Household_Income]]/Global_Household_Financial_Dyna[[#This Row],[Family_Size]]</f>
        <v>1605.8025</v>
      </c>
      <c r="P506" s="2">
        <f t="shared" si="14"/>
        <v>0.15879799892000862</v>
      </c>
      <c r="Q506" s="2">
        <f t="shared" si="15"/>
        <v>0.13606031551153652</v>
      </c>
      <c r="R506" s="2" t="str">
        <f>IF(Global_Household_Financial_Dyna[[#This Row],[Vs country_Average]]&lt;-0.2, "Underperformer", IF(Global_Household_Financial_Dyna[[#This Row],[Vs country_Average]]&gt;0.2, "Outperformer", "Normal"))</f>
        <v>Normal</v>
      </c>
      <c r="S5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1231.06</v>
      </c>
      <c r="T5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1231.06</v>
      </c>
      <c r="U5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1231.06</v>
      </c>
      <c r="V5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1231.06</v>
      </c>
    </row>
    <row r="507" spans="1:22" x14ac:dyDescent="0.3">
      <c r="A507">
        <v>506</v>
      </c>
      <c r="B507" t="s">
        <v>18</v>
      </c>
      <c r="C507" t="s">
        <v>19</v>
      </c>
      <c r="D507">
        <v>3</v>
      </c>
      <c r="E507">
        <v>3</v>
      </c>
      <c r="F507">
        <v>4366.6499999999996</v>
      </c>
      <c r="G507">
        <v>8828.07</v>
      </c>
      <c r="H507">
        <v>2383.58</v>
      </c>
      <c r="I507">
        <v>2257.7800000000002</v>
      </c>
      <c r="J507">
        <v>4186.71</v>
      </c>
      <c r="K507">
        <f>Global_Household_Financial_Dyna[[#This Row],[Total_Household_Income]]-Global_Household_Financial_Dyna[[#This Row],[Estimated_Taxes]]</f>
        <v>6444.49</v>
      </c>
      <c r="L507" s="1">
        <f>Global_Household_Financial_Dyna[[#This Row],[Monthly_Savings]]/Global_Household_Financial_Dyna[[#This Row],[Net Income]]</f>
        <v>0.64965730414664313</v>
      </c>
      <c r="M507" s="2">
        <f>Global_Household_Financial_Dyna[[#This Row],[Monthly_Expenses]]/Global_Household_Financial_Dyna[[#This Row],[Net Income]]</f>
        <v>0.35034269585335692</v>
      </c>
      <c r="N507" t="str">
        <f>IF(Global_Household_Financial_Dyna[[#This Row],[Monthly_Savings]]&lt;0,"High Risk", IF(Global_Household_Financial_Dyna[[#This Row],[Savings Rate%]]&lt;0.1, "Medium", "Safe"))</f>
        <v>Safe</v>
      </c>
      <c r="O507">
        <f>Global_Household_Financial_Dyna[[#This Row],[Total_Household_Income]]/Global_Household_Financial_Dyna[[#This Row],[Family_Size]]</f>
        <v>2942.69</v>
      </c>
      <c r="P507" s="2">
        <f t="shared" si="14"/>
        <v>0.32336204947805613</v>
      </c>
      <c r="Q507" s="2">
        <f t="shared" si="15"/>
        <v>0.326295254668587</v>
      </c>
      <c r="R507" s="2" t="str">
        <f>IF(Global_Household_Financial_Dyna[[#This Row],[Vs country_Average]]&lt;-0.2, "Underperformer", IF(Global_Household_Financial_Dyna[[#This Row],[Vs country_Average]]&gt;0.2, "Outperformer", "Normal"))</f>
        <v>Outperformer</v>
      </c>
      <c r="S5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4186.71</v>
      </c>
      <c r="T5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4186.71</v>
      </c>
      <c r="U5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4186.71</v>
      </c>
      <c r="V5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4186.71</v>
      </c>
    </row>
    <row r="508" spans="1:22" x14ac:dyDescent="0.3">
      <c r="A508">
        <v>507</v>
      </c>
      <c r="B508" t="s">
        <v>12</v>
      </c>
      <c r="C508" t="s">
        <v>13</v>
      </c>
      <c r="D508">
        <v>3</v>
      </c>
      <c r="E508">
        <v>2</v>
      </c>
      <c r="F508">
        <v>3730.79</v>
      </c>
      <c r="G508">
        <v>6374.5</v>
      </c>
      <c r="H508">
        <v>1593.62</v>
      </c>
      <c r="I508">
        <v>2177.7800000000002</v>
      </c>
      <c r="J508">
        <v>2603.09</v>
      </c>
      <c r="K508">
        <f>Global_Household_Financial_Dyna[[#This Row],[Total_Household_Income]]-Global_Household_Financial_Dyna[[#This Row],[Estimated_Taxes]]</f>
        <v>4780.88</v>
      </c>
      <c r="L508" s="1">
        <f>Global_Household_Financial_Dyna[[#This Row],[Monthly_Savings]]/Global_Household_Financial_Dyna[[#This Row],[Net Income]]</f>
        <v>0.54447925904854333</v>
      </c>
      <c r="M508" s="2">
        <f>Global_Household_Financial_Dyna[[#This Row],[Monthly_Expenses]]/Global_Household_Financial_Dyna[[#This Row],[Net Income]]</f>
        <v>0.45551864928632391</v>
      </c>
      <c r="N508" t="str">
        <f>IF(Global_Household_Financial_Dyna[[#This Row],[Monthly_Savings]]&lt;0,"High Risk", IF(Global_Household_Financial_Dyna[[#This Row],[Savings Rate%]]&lt;0.1, "Medium", "Safe"))</f>
        <v>Safe</v>
      </c>
      <c r="O508">
        <f>Global_Household_Financial_Dyna[[#This Row],[Total_Household_Income]]/Global_Household_Financial_Dyna[[#This Row],[Family_Size]]</f>
        <v>2124.8333333333335</v>
      </c>
      <c r="P508" s="2">
        <f t="shared" si="14"/>
        <v>0.30718716818024266</v>
      </c>
      <c r="Q508" s="2">
        <f t="shared" si="15"/>
        <v>0.23729209086830066</v>
      </c>
      <c r="R508" s="2" t="str">
        <f>IF(Global_Household_Financial_Dyna[[#This Row],[Vs country_Average]]&lt;-0.2, "Underperformer", IF(Global_Household_Financial_Dyna[[#This Row],[Vs country_Average]]&gt;0.2, "Outperformer", "Normal"))</f>
        <v>Outperformer</v>
      </c>
      <c r="S5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2603.09</v>
      </c>
      <c r="T5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2603.09</v>
      </c>
      <c r="U5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2603.09</v>
      </c>
      <c r="V5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2603.09</v>
      </c>
    </row>
    <row r="509" spans="1:22" x14ac:dyDescent="0.3">
      <c r="A509">
        <v>508</v>
      </c>
      <c r="B509" t="s">
        <v>14</v>
      </c>
      <c r="C509" t="s">
        <v>15</v>
      </c>
      <c r="D509">
        <v>8</v>
      </c>
      <c r="E509">
        <v>3</v>
      </c>
      <c r="F509">
        <v>2766.9</v>
      </c>
      <c r="G509">
        <v>6163.58</v>
      </c>
      <c r="H509">
        <v>924.54</v>
      </c>
      <c r="I509">
        <v>2227.3200000000002</v>
      </c>
      <c r="J509">
        <v>3011.72</v>
      </c>
      <c r="K509">
        <f>Global_Household_Financial_Dyna[[#This Row],[Total_Household_Income]]-Global_Household_Financial_Dyna[[#This Row],[Estimated_Taxes]]</f>
        <v>5239.04</v>
      </c>
      <c r="L509" s="1">
        <f>Global_Household_Financial_Dyna[[#This Row],[Monthly_Savings]]/Global_Household_Financial_Dyna[[#This Row],[Net Income]]</f>
        <v>0.57486104324456389</v>
      </c>
      <c r="M509" s="2">
        <f>Global_Household_Financial_Dyna[[#This Row],[Monthly_Expenses]]/Global_Household_Financial_Dyna[[#This Row],[Net Income]]</f>
        <v>0.42513895675543617</v>
      </c>
      <c r="N509" t="str">
        <f>IF(Global_Household_Financial_Dyna[[#This Row],[Monthly_Savings]]&lt;0,"High Risk", IF(Global_Household_Financial_Dyna[[#This Row],[Savings Rate%]]&lt;0.1, "Medium", "Safe"))</f>
        <v>Safe</v>
      </c>
      <c r="O509">
        <f>Global_Household_Financial_Dyna[[#This Row],[Total_Household_Income]]/Global_Household_Financial_Dyna[[#This Row],[Family_Size]]</f>
        <v>770.44749999999999</v>
      </c>
      <c r="P509" s="2">
        <f t="shared" si="14"/>
        <v>0.39788995363055785</v>
      </c>
      <c r="Q509" s="2">
        <f t="shared" si="15"/>
        <v>0.17697108961400604</v>
      </c>
      <c r="R509" s="2" t="str">
        <f>IF(Global_Household_Financial_Dyna[[#This Row],[Vs country_Average]]&lt;-0.2, "Underperformer", IF(Global_Household_Financial_Dyna[[#This Row],[Vs country_Average]]&gt;0.2, "Outperformer", "Normal"))</f>
        <v>Normal</v>
      </c>
      <c r="S5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3011.72</v>
      </c>
      <c r="T5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3011.72</v>
      </c>
      <c r="U5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3011.72</v>
      </c>
      <c r="V5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3011.72</v>
      </c>
    </row>
    <row r="510" spans="1:22" x14ac:dyDescent="0.3">
      <c r="A510">
        <v>509</v>
      </c>
      <c r="B510" t="s">
        <v>12</v>
      </c>
      <c r="C510" t="s">
        <v>13</v>
      </c>
      <c r="D510">
        <v>4</v>
      </c>
      <c r="E510">
        <v>3</v>
      </c>
      <c r="F510">
        <v>969.64</v>
      </c>
      <c r="G510">
        <v>2259.4499999999998</v>
      </c>
      <c r="H510">
        <v>564.86</v>
      </c>
      <c r="I510">
        <v>2144.21</v>
      </c>
      <c r="J510">
        <v>-449.63</v>
      </c>
      <c r="K510">
        <f>Global_Household_Financial_Dyna[[#This Row],[Total_Household_Income]]-Global_Household_Financial_Dyna[[#This Row],[Estimated_Taxes]]</f>
        <v>1694.5899999999997</v>
      </c>
      <c r="L510" s="1">
        <f>Global_Household_Financial_Dyna[[#This Row],[Monthly_Savings]]/Global_Household_Financial_Dyna[[#This Row],[Net Income]]</f>
        <v>-0.26533261732926555</v>
      </c>
      <c r="M510" s="2">
        <f>Global_Household_Financial_Dyna[[#This Row],[Monthly_Expenses]]/Global_Household_Financial_Dyna[[#This Row],[Net Income]]</f>
        <v>1.2653267161968385</v>
      </c>
      <c r="N510" t="str">
        <f>IF(Global_Household_Financial_Dyna[[#This Row],[Monthly_Savings]]&lt;0,"High Risk", IF(Global_Household_Financial_Dyna[[#This Row],[Savings Rate%]]&lt;0.1, "Medium", "Safe"))</f>
        <v>High Risk</v>
      </c>
      <c r="O510">
        <f>Global_Household_Financial_Dyna[[#This Row],[Total_Household_Income]]/Global_Household_Financial_Dyna[[#This Row],[Family_Size]]</f>
        <v>564.86249999999995</v>
      </c>
      <c r="P510" s="2">
        <f t="shared" si="14"/>
        <v>0.30718716818024266</v>
      </c>
      <c r="Q510" s="2">
        <f t="shared" si="15"/>
        <v>-0.57251978550950822</v>
      </c>
      <c r="R510" s="2" t="str">
        <f>IF(Global_Household_Financial_Dyna[[#This Row],[Vs country_Average]]&lt;-0.2, "Underperformer", IF(Global_Household_Financial_Dyna[[#This Row],[Vs country_Average]]&gt;0.2, "Outperformer", "Normal"))</f>
        <v>Underperformer</v>
      </c>
      <c r="S5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-342.41949999999997</v>
      </c>
      <c r="T5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-235.20899999999997</v>
      </c>
      <c r="U5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-127.99849999999998</v>
      </c>
      <c r="V5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-20.787999999999954</v>
      </c>
    </row>
    <row r="511" spans="1:22" x14ac:dyDescent="0.3">
      <c r="A511">
        <v>510</v>
      </c>
      <c r="B511" t="s">
        <v>14</v>
      </c>
      <c r="C511" t="s">
        <v>15</v>
      </c>
      <c r="D511">
        <v>1</v>
      </c>
      <c r="E511">
        <v>1</v>
      </c>
      <c r="F511">
        <v>2168.1799999999998</v>
      </c>
      <c r="G511">
        <v>2168.1799999999998</v>
      </c>
      <c r="H511">
        <v>325.23</v>
      </c>
      <c r="I511">
        <v>542.05999999999995</v>
      </c>
      <c r="J511">
        <v>1300.9000000000001</v>
      </c>
      <c r="K511">
        <f>Global_Household_Financial_Dyna[[#This Row],[Total_Household_Income]]-Global_Household_Financial_Dyna[[#This Row],[Estimated_Taxes]]</f>
        <v>1842.9499999999998</v>
      </c>
      <c r="L511" s="1">
        <f>Global_Household_Financial_Dyna[[#This Row],[Monthly_Savings]]/Global_Household_Financial_Dyna[[#This Row],[Net Income]]</f>
        <v>0.70587916112754023</v>
      </c>
      <c r="M511" s="2">
        <f>Global_Household_Financial_Dyna[[#This Row],[Monthly_Expenses]]/Global_Household_Financial_Dyna[[#This Row],[Net Income]]</f>
        <v>0.29412626495564176</v>
      </c>
      <c r="N511" t="str">
        <f>IF(Global_Household_Financial_Dyna[[#This Row],[Monthly_Savings]]&lt;0,"High Risk", IF(Global_Household_Financial_Dyna[[#This Row],[Savings Rate%]]&lt;0.1, "Medium", "Safe"))</f>
        <v>Safe</v>
      </c>
      <c r="O511">
        <f>Global_Household_Financial_Dyna[[#This Row],[Total_Household_Income]]/Global_Household_Financial_Dyna[[#This Row],[Family_Size]]</f>
        <v>2168.1799999999998</v>
      </c>
      <c r="P511" s="2">
        <f t="shared" si="14"/>
        <v>0.39788995363055785</v>
      </c>
      <c r="Q511" s="2">
        <f t="shared" si="15"/>
        <v>0.30798920749698239</v>
      </c>
      <c r="R511" s="2" t="str">
        <f>IF(Global_Household_Financial_Dyna[[#This Row],[Vs country_Average]]&lt;-0.2, "Underperformer", IF(Global_Household_Financial_Dyna[[#This Row],[Vs country_Average]]&gt;0.2, "Outperformer", "Normal"))</f>
        <v>Outperformer</v>
      </c>
      <c r="S5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1300.9000000000001</v>
      </c>
      <c r="T5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1300.9000000000001</v>
      </c>
      <c r="U5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1300.9000000000001</v>
      </c>
      <c r="V5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1300.9000000000001</v>
      </c>
    </row>
    <row r="512" spans="1:22" x14ac:dyDescent="0.3">
      <c r="A512">
        <v>511</v>
      </c>
      <c r="B512" t="s">
        <v>16</v>
      </c>
      <c r="C512" t="s">
        <v>17</v>
      </c>
      <c r="D512">
        <v>6</v>
      </c>
      <c r="E512">
        <v>3</v>
      </c>
      <c r="F512">
        <v>4725.96</v>
      </c>
      <c r="G512">
        <v>10202.98</v>
      </c>
      <c r="H512">
        <v>4081.19</v>
      </c>
      <c r="I512">
        <v>3535.32</v>
      </c>
      <c r="J512">
        <v>2586.4699999999998</v>
      </c>
      <c r="K512">
        <f>Global_Household_Financial_Dyna[[#This Row],[Total_Household_Income]]-Global_Household_Financial_Dyna[[#This Row],[Estimated_Taxes]]</f>
        <v>6121.7899999999991</v>
      </c>
      <c r="L512" s="1">
        <f>Global_Household_Financial_Dyna[[#This Row],[Monthly_Savings]]/Global_Household_Financial_Dyna[[#This Row],[Net Income]]</f>
        <v>0.42250224199131303</v>
      </c>
      <c r="M512" s="2">
        <f>Global_Household_Financial_Dyna[[#This Row],[Monthly_Expenses]]/Global_Household_Financial_Dyna[[#This Row],[Net Income]]</f>
        <v>0.57749775800868708</v>
      </c>
      <c r="N512" t="str">
        <f>IF(Global_Household_Financial_Dyna[[#This Row],[Monthly_Savings]]&lt;0,"High Risk", IF(Global_Household_Financial_Dyna[[#This Row],[Savings Rate%]]&lt;0.1, "Medium", "Safe"))</f>
        <v>Safe</v>
      </c>
      <c r="O512">
        <f>Global_Household_Financial_Dyna[[#This Row],[Total_Household_Income]]/Global_Household_Financial_Dyna[[#This Row],[Family_Size]]</f>
        <v>1700.4966666666667</v>
      </c>
      <c r="P512" s="2">
        <f t="shared" si="14"/>
        <v>0.15879799892000862</v>
      </c>
      <c r="Q512" s="2">
        <f t="shared" si="15"/>
        <v>0.26370424307130441</v>
      </c>
      <c r="R512" s="2" t="str">
        <f>IF(Global_Household_Financial_Dyna[[#This Row],[Vs country_Average]]&lt;-0.2, "Underperformer", IF(Global_Household_Financial_Dyna[[#This Row],[Vs country_Average]]&gt;0.2, "Outperformer", "Normal"))</f>
        <v>Outperformer</v>
      </c>
      <c r="S5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2586.4699999999998</v>
      </c>
      <c r="T5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2586.4699999999998</v>
      </c>
      <c r="U5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2586.4699999999998</v>
      </c>
      <c r="V5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2586.4699999999998</v>
      </c>
    </row>
    <row r="513" spans="1:22" x14ac:dyDescent="0.3">
      <c r="A513">
        <v>512</v>
      </c>
      <c r="B513" t="s">
        <v>10</v>
      </c>
      <c r="C513" t="s">
        <v>22</v>
      </c>
      <c r="D513">
        <v>4</v>
      </c>
      <c r="E513">
        <v>1</v>
      </c>
      <c r="F513">
        <v>860.27</v>
      </c>
      <c r="G513">
        <v>860.27</v>
      </c>
      <c r="H513">
        <v>86.03</v>
      </c>
      <c r="I513">
        <v>421.6</v>
      </c>
      <c r="J513">
        <v>352.64</v>
      </c>
      <c r="K513">
        <f>Global_Household_Financial_Dyna[[#This Row],[Total_Household_Income]]-Global_Household_Financial_Dyna[[#This Row],[Estimated_Taxes]]</f>
        <v>774.24</v>
      </c>
      <c r="L513" s="1">
        <f>Global_Household_Financial_Dyna[[#This Row],[Monthly_Savings]]/Global_Household_Financial_Dyna[[#This Row],[Net Income]]</f>
        <v>0.45546600537301091</v>
      </c>
      <c r="M513" s="2">
        <f>Global_Household_Financial_Dyna[[#This Row],[Monthly_Expenses]]/Global_Household_Financial_Dyna[[#This Row],[Net Income]]</f>
        <v>0.54453399462698904</v>
      </c>
      <c r="N513" t="str">
        <f>IF(Global_Household_Financial_Dyna[[#This Row],[Monthly_Savings]]&lt;0,"High Risk", IF(Global_Household_Financial_Dyna[[#This Row],[Savings Rate%]]&lt;0.1, "Medium", "Safe"))</f>
        <v>Safe</v>
      </c>
      <c r="O513">
        <f>Global_Household_Financial_Dyna[[#This Row],[Total_Household_Income]]/Global_Household_Financial_Dyna[[#This Row],[Family_Size]]</f>
        <v>215.0675</v>
      </c>
      <c r="P513" s="2">
        <f t="shared" si="14"/>
        <v>0.42077341556833553</v>
      </c>
      <c r="Q513" s="2">
        <f t="shared" si="15"/>
        <v>3.4692589804675378E-2</v>
      </c>
      <c r="R513" s="2" t="str">
        <f>IF(Global_Household_Financial_Dyna[[#This Row],[Vs country_Average]]&lt;-0.2, "Underperformer", IF(Global_Household_Financial_Dyna[[#This Row],[Vs country_Average]]&gt;0.2, "Outperformer", "Normal"))</f>
        <v>Normal</v>
      </c>
      <c r="S5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352.64</v>
      </c>
      <c r="T5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352.64</v>
      </c>
      <c r="U5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352.64</v>
      </c>
      <c r="V5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352.64</v>
      </c>
    </row>
    <row r="514" spans="1:22" x14ac:dyDescent="0.3">
      <c r="A514">
        <v>513</v>
      </c>
      <c r="B514" t="s">
        <v>12</v>
      </c>
      <c r="C514" t="s">
        <v>13</v>
      </c>
      <c r="D514">
        <v>1</v>
      </c>
      <c r="E514">
        <v>1</v>
      </c>
      <c r="F514">
        <v>4125.91</v>
      </c>
      <c r="G514">
        <v>4125.91</v>
      </c>
      <c r="H514">
        <v>1031.48</v>
      </c>
      <c r="I514">
        <v>1481.69</v>
      </c>
      <c r="J514">
        <v>1612.74</v>
      </c>
      <c r="K514">
        <f>Global_Household_Financial_Dyna[[#This Row],[Total_Household_Income]]-Global_Household_Financial_Dyna[[#This Row],[Estimated_Taxes]]</f>
        <v>3094.43</v>
      </c>
      <c r="L514" s="1">
        <f>Global_Household_Financial_Dyna[[#This Row],[Monthly_Savings]]/Global_Household_Financial_Dyna[[#This Row],[Net Income]]</f>
        <v>0.52117514372598506</v>
      </c>
      <c r="M514" s="2">
        <f>Global_Household_Financial_Dyna[[#This Row],[Monthly_Expenses]]/Global_Household_Financial_Dyna[[#This Row],[Net Income]]</f>
        <v>0.47882485627401494</v>
      </c>
      <c r="N514" t="str">
        <f>IF(Global_Household_Financial_Dyna[[#This Row],[Monthly_Savings]]&lt;0,"High Risk", IF(Global_Household_Financial_Dyna[[#This Row],[Savings Rate%]]&lt;0.1, "Medium", "Safe"))</f>
        <v>Safe</v>
      </c>
      <c r="O514">
        <f>Global_Household_Financial_Dyna[[#This Row],[Total_Household_Income]]/Global_Household_Financial_Dyna[[#This Row],[Family_Size]]</f>
        <v>4125.91</v>
      </c>
      <c r="P514" s="2">
        <f t="shared" ref="P514:P577" si="16">AVERAGEIF($B$2:$B$4986,$B514,$L$2:$L$4986)</f>
        <v>0.30718716818024266</v>
      </c>
      <c r="Q514" s="2">
        <f t="shared" ref="Q514:Q577" si="17">L514-P514</f>
        <v>0.21398797554574239</v>
      </c>
      <c r="R514" s="2" t="str">
        <f>IF(Global_Household_Financial_Dyna[[#This Row],[Vs country_Average]]&lt;-0.2, "Underperformer", IF(Global_Household_Financial_Dyna[[#This Row],[Vs country_Average]]&gt;0.2, "Outperformer", "Normal"))</f>
        <v>Outperformer</v>
      </c>
      <c r="S5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1612.74</v>
      </c>
      <c r="T5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1612.74</v>
      </c>
      <c r="U5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1612.74</v>
      </c>
      <c r="V5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1612.74</v>
      </c>
    </row>
    <row r="515" spans="1:22" x14ac:dyDescent="0.3">
      <c r="A515">
        <v>514</v>
      </c>
      <c r="B515" t="s">
        <v>12</v>
      </c>
      <c r="C515" t="s">
        <v>13</v>
      </c>
      <c r="D515">
        <v>2</v>
      </c>
      <c r="E515">
        <v>1</v>
      </c>
      <c r="F515">
        <v>6490.54</v>
      </c>
      <c r="G515">
        <v>6490.54</v>
      </c>
      <c r="H515">
        <v>1622.63</v>
      </c>
      <c r="I515">
        <v>2109.36</v>
      </c>
      <c r="J515">
        <v>2758.55</v>
      </c>
      <c r="K515">
        <f>Global_Household_Financial_Dyna[[#This Row],[Total_Household_Income]]-Global_Household_Financial_Dyna[[#This Row],[Estimated_Taxes]]</f>
        <v>4867.91</v>
      </c>
      <c r="L515" s="1">
        <f>Global_Household_Financial_Dyna[[#This Row],[Monthly_Savings]]/Global_Household_Financial_Dyna[[#This Row],[Net Income]]</f>
        <v>0.56668056722494875</v>
      </c>
      <c r="M515" s="2">
        <f>Global_Household_Financial_Dyna[[#This Row],[Monthly_Expenses]]/Global_Household_Financial_Dyna[[#This Row],[Net Income]]</f>
        <v>0.43331943277505136</v>
      </c>
      <c r="N515" t="str">
        <f>IF(Global_Household_Financial_Dyna[[#This Row],[Monthly_Savings]]&lt;0,"High Risk", IF(Global_Household_Financial_Dyna[[#This Row],[Savings Rate%]]&lt;0.1, "Medium", "Safe"))</f>
        <v>Safe</v>
      </c>
      <c r="O515">
        <f>Global_Household_Financial_Dyna[[#This Row],[Total_Household_Income]]/Global_Household_Financial_Dyna[[#This Row],[Family_Size]]</f>
        <v>3245.27</v>
      </c>
      <c r="P515" s="2">
        <f t="shared" si="16"/>
        <v>0.30718716818024266</v>
      </c>
      <c r="Q515" s="2">
        <f t="shared" si="17"/>
        <v>0.25949339904470609</v>
      </c>
      <c r="R515" s="2" t="str">
        <f>IF(Global_Household_Financial_Dyna[[#This Row],[Vs country_Average]]&lt;-0.2, "Underperformer", IF(Global_Household_Financial_Dyna[[#This Row],[Vs country_Average]]&gt;0.2, "Outperformer", "Normal"))</f>
        <v>Outperformer</v>
      </c>
      <c r="S5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2758.55</v>
      </c>
      <c r="T5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2758.55</v>
      </c>
      <c r="U5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2758.55</v>
      </c>
      <c r="V5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2758.55</v>
      </c>
    </row>
    <row r="516" spans="1:22" x14ac:dyDescent="0.3">
      <c r="A516">
        <v>515</v>
      </c>
      <c r="B516" t="s">
        <v>18</v>
      </c>
      <c r="C516" t="s">
        <v>19</v>
      </c>
      <c r="D516">
        <v>7</v>
      </c>
      <c r="E516">
        <v>3</v>
      </c>
      <c r="F516">
        <v>4643.2299999999996</v>
      </c>
      <c r="G516">
        <v>9283.35</v>
      </c>
      <c r="H516">
        <v>2506.5</v>
      </c>
      <c r="I516">
        <v>3673.18</v>
      </c>
      <c r="J516">
        <v>3103.67</v>
      </c>
      <c r="K516">
        <f>Global_Household_Financial_Dyna[[#This Row],[Total_Household_Income]]-Global_Household_Financial_Dyna[[#This Row],[Estimated_Taxes]]</f>
        <v>6776.85</v>
      </c>
      <c r="L516" s="1">
        <f>Global_Household_Financial_Dyna[[#This Row],[Monthly_Savings]]/Global_Household_Financial_Dyna[[#This Row],[Net Income]]</f>
        <v>0.4579812154614607</v>
      </c>
      <c r="M516" s="2">
        <f>Global_Household_Financial_Dyna[[#This Row],[Monthly_Expenses]]/Global_Household_Financial_Dyna[[#This Row],[Net Income]]</f>
        <v>0.54201878453853924</v>
      </c>
      <c r="N516" t="str">
        <f>IF(Global_Household_Financial_Dyna[[#This Row],[Monthly_Savings]]&lt;0,"High Risk", IF(Global_Household_Financial_Dyna[[#This Row],[Savings Rate%]]&lt;0.1, "Medium", "Safe"))</f>
        <v>Safe</v>
      </c>
      <c r="O516">
        <f>Global_Household_Financial_Dyna[[#This Row],[Total_Household_Income]]/Global_Household_Financial_Dyna[[#This Row],[Family_Size]]</f>
        <v>1326.1928571428573</v>
      </c>
      <c r="P516" s="2">
        <f t="shared" si="16"/>
        <v>0.32336204947805613</v>
      </c>
      <c r="Q516" s="2">
        <f t="shared" si="17"/>
        <v>0.13461916598340457</v>
      </c>
      <c r="R516" s="2" t="str">
        <f>IF(Global_Household_Financial_Dyna[[#This Row],[Vs country_Average]]&lt;-0.2, "Underperformer", IF(Global_Household_Financial_Dyna[[#This Row],[Vs country_Average]]&gt;0.2, "Outperformer", "Normal"))</f>
        <v>Normal</v>
      </c>
      <c r="S5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3103.67</v>
      </c>
      <c r="T5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3103.67</v>
      </c>
      <c r="U5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3103.67</v>
      </c>
      <c r="V5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3103.67</v>
      </c>
    </row>
    <row r="517" spans="1:22" x14ac:dyDescent="0.3">
      <c r="A517">
        <v>516</v>
      </c>
      <c r="B517" t="s">
        <v>18</v>
      </c>
      <c r="C517" t="s">
        <v>20</v>
      </c>
      <c r="D517">
        <v>3</v>
      </c>
      <c r="E517">
        <v>1</v>
      </c>
      <c r="F517">
        <v>2378.48</v>
      </c>
      <c r="G517">
        <v>2378.48</v>
      </c>
      <c r="H517">
        <v>523.27</v>
      </c>
      <c r="I517">
        <v>2257.1799999999998</v>
      </c>
      <c r="J517">
        <v>-401.96</v>
      </c>
      <c r="K517">
        <f>Global_Household_Financial_Dyna[[#This Row],[Total_Household_Income]]-Global_Household_Financial_Dyna[[#This Row],[Estimated_Taxes]]</f>
        <v>1855.21</v>
      </c>
      <c r="L517" s="1">
        <f>Global_Household_Financial_Dyna[[#This Row],[Monthly_Savings]]/Global_Household_Financial_Dyna[[#This Row],[Net Income]]</f>
        <v>-0.21666549878450417</v>
      </c>
      <c r="M517" s="2">
        <f>Global_Household_Financial_Dyna[[#This Row],[Monthly_Expenses]]/Global_Household_Financial_Dyna[[#This Row],[Net Income]]</f>
        <v>1.2166708890098694</v>
      </c>
      <c r="N517" t="str">
        <f>IF(Global_Household_Financial_Dyna[[#This Row],[Monthly_Savings]]&lt;0,"High Risk", IF(Global_Household_Financial_Dyna[[#This Row],[Savings Rate%]]&lt;0.1, "Medium", "Safe"))</f>
        <v>High Risk</v>
      </c>
      <c r="O517">
        <f>Global_Household_Financial_Dyna[[#This Row],[Total_Household_Income]]/Global_Household_Financial_Dyna[[#This Row],[Family_Size]]</f>
        <v>792.82666666666671</v>
      </c>
      <c r="P517" s="2">
        <f t="shared" si="16"/>
        <v>0.32336204947805613</v>
      </c>
      <c r="Q517" s="2">
        <f t="shared" si="17"/>
        <v>-0.54002754826256028</v>
      </c>
      <c r="R517" s="2" t="str">
        <f>IF(Global_Household_Financial_Dyna[[#This Row],[Vs country_Average]]&lt;-0.2, "Underperformer", IF(Global_Household_Financial_Dyna[[#This Row],[Vs country_Average]]&gt;0.2, "Outperformer", "Normal"))</f>
        <v>Underperformer</v>
      </c>
      <c r="S5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-289.101</v>
      </c>
      <c r="T5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-176.24199999999999</v>
      </c>
      <c r="U5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-63.383000000000038</v>
      </c>
      <c r="V5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49.475999999999999</v>
      </c>
    </row>
    <row r="518" spans="1:22" x14ac:dyDescent="0.3">
      <c r="A518">
        <v>517</v>
      </c>
      <c r="B518" t="s">
        <v>10</v>
      </c>
      <c r="C518" t="s">
        <v>11</v>
      </c>
      <c r="D518">
        <v>1</v>
      </c>
      <c r="E518">
        <v>1</v>
      </c>
      <c r="F518">
        <v>1099.8900000000001</v>
      </c>
      <c r="G518">
        <v>1099.8900000000001</v>
      </c>
      <c r="H518">
        <v>109.99</v>
      </c>
      <c r="I518">
        <v>293.17</v>
      </c>
      <c r="J518">
        <v>696.73</v>
      </c>
      <c r="K518">
        <f>Global_Household_Financial_Dyna[[#This Row],[Total_Household_Income]]-Global_Household_Financial_Dyna[[#This Row],[Estimated_Taxes]]</f>
        <v>989.90000000000009</v>
      </c>
      <c r="L518" s="1">
        <f>Global_Household_Financial_Dyna[[#This Row],[Monthly_Savings]]/Global_Household_Financial_Dyna[[#This Row],[Net Income]]</f>
        <v>0.70383877159309016</v>
      </c>
      <c r="M518" s="2">
        <f>Global_Household_Financial_Dyna[[#This Row],[Monthly_Expenses]]/Global_Household_Financial_Dyna[[#This Row],[Net Income]]</f>
        <v>0.29616122840690978</v>
      </c>
      <c r="N518" t="str">
        <f>IF(Global_Household_Financial_Dyna[[#This Row],[Monthly_Savings]]&lt;0,"High Risk", IF(Global_Household_Financial_Dyna[[#This Row],[Savings Rate%]]&lt;0.1, "Medium", "Safe"))</f>
        <v>Safe</v>
      </c>
      <c r="O518">
        <f>Global_Household_Financial_Dyna[[#This Row],[Total_Household_Income]]/Global_Household_Financial_Dyna[[#This Row],[Family_Size]]</f>
        <v>1099.8900000000001</v>
      </c>
      <c r="P518" s="2">
        <f t="shared" si="16"/>
        <v>0.42077341556833553</v>
      </c>
      <c r="Q518" s="2">
        <f t="shared" si="17"/>
        <v>0.28306535602475463</v>
      </c>
      <c r="R518" s="2" t="str">
        <f>IF(Global_Household_Financial_Dyna[[#This Row],[Vs country_Average]]&lt;-0.2, "Underperformer", IF(Global_Household_Financial_Dyna[[#This Row],[Vs country_Average]]&gt;0.2, "Outperformer", "Normal"))</f>
        <v>Outperformer</v>
      </c>
      <c r="S5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696.73</v>
      </c>
      <c r="T5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696.73</v>
      </c>
      <c r="U5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696.73</v>
      </c>
      <c r="V5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696.73</v>
      </c>
    </row>
    <row r="519" spans="1:22" x14ac:dyDescent="0.3">
      <c r="A519">
        <v>518</v>
      </c>
      <c r="B519" t="s">
        <v>14</v>
      </c>
      <c r="C519" t="s">
        <v>15</v>
      </c>
      <c r="D519">
        <v>5</v>
      </c>
      <c r="E519">
        <v>3</v>
      </c>
      <c r="F519">
        <v>2125.92</v>
      </c>
      <c r="G519">
        <v>4382.95</v>
      </c>
      <c r="H519">
        <v>657.44</v>
      </c>
      <c r="I519">
        <v>1187.75</v>
      </c>
      <c r="J519">
        <v>2537.75</v>
      </c>
      <c r="K519">
        <f>Global_Household_Financial_Dyna[[#This Row],[Total_Household_Income]]-Global_Household_Financial_Dyna[[#This Row],[Estimated_Taxes]]</f>
        <v>3725.5099999999998</v>
      </c>
      <c r="L519" s="1">
        <f>Global_Household_Financial_Dyna[[#This Row],[Monthly_Savings]]/Global_Household_Financial_Dyna[[#This Row],[Net Income]]</f>
        <v>0.68118190529618772</v>
      </c>
      <c r="M519" s="2">
        <f>Global_Household_Financial_Dyna[[#This Row],[Monthly_Expenses]]/Global_Household_Financial_Dyna[[#This Row],[Net Income]]</f>
        <v>0.31881541050755469</v>
      </c>
      <c r="N519" t="str">
        <f>IF(Global_Household_Financial_Dyna[[#This Row],[Monthly_Savings]]&lt;0,"High Risk", IF(Global_Household_Financial_Dyna[[#This Row],[Savings Rate%]]&lt;0.1, "Medium", "Safe"))</f>
        <v>Safe</v>
      </c>
      <c r="O519">
        <f>Global_Household_Financial_Dyna[[#This Row],[Total_Household_Income]]/Global_Household_Financial_Dyna[[#This Row],[Family_Size]]</f>
        <v>876.58999999999992</v>
      </c>
      <c r="P519" s="2">
        <f t="shared" si="16"/>
        <v>0.39788995363055785</v>
      </c>
      <c r="Q519" s="2">
        <f t="shared" si="17"/>
        <v>0.28329195166562987</v>
      </c>
      <c r="R519" s="2" t="str">
        <f>IF(Global_Household_Financial_Dyna[[#This Row],[Vs country_Average]]&lt;-0.2, "Underperformer", IF(Global_Household_Financial_Dyna[[#This Row],[Vs country_Average]]&gt;0.2, "Outperformer", "Normal"))</f>
        <v>Outperformer</v>
      </c>
      <c r="S5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2537.75</v>
      </c>
      <c r="T5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2537.75</v>
      </c>
      <c r="U5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2537.75</v>
      </c>
      <c r="V5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2537.75</v>
      </c>
    </row>
    <row r="520" spans="1:22" x14ac:dyDescent="0.3">
      <c r="A520">
        <v>519</v>
      </c>
      <c r="B520" t="s">
        <v>12</v>
      </c>
      <c r="C520" t="s">
        <v>13</v>
      </c>
      <c r="D520">
        <v>8</v>
      </c>
      <c r="E520">
        <v>3</v>
      </c>
      <c r="F520">
        <v>3585</v>
      </c>
      <c r="G520">
        <v>6954.14</v>
      </c>
      <c r="H520">
        <v>1738.53</v>
      </c>
      <c r="I520">
        <v>6012.75</v>
      </c>
      <c r="J520">
        <v>-797.14</v>
      </c>
      <c r="K520">
        <f>Global_Household_Financial_Dyna[[#This Row],[Total_Household_Income]]-Global_Household_Financial_Dyna[[#This Row],[Estimated_Taxes]]</f>
        <v>5215.6100000000006</v>
      </c>
      <c r="L520" s="1">
        <f>Global_Household_Financial_Dyna[[#This Row],[Monthly_Savings]]/Global_Household_Financial_Dyna[[#This Row],[Net Income]]</f>
        <v>-0.15283734788452355</v>
      </c>
      <c r="M520" s="2">
        <f>Global_Household_Financial_Dyna[[#This Row],[Monthly_Expenses]]/Global_Household_Financial_Dyna[[#This Row],[Net Income]]</f>
        <v>1.1528373478845235</v>
      </c>
      <c r="N520" t="str">
        <f>IF(Global_Household_Financial_Dyna[[#This Row],[Monthly_Savings]]&lt;0,"High Risk", IF(Global_Household_Financial_Dyna[[#This Row],[Savings Rate%]]&lt;0.1, "Medium", "Safe"))</f>
        <v>High Risk</v>
      </c>
      <c r="O520">
        <f>Global_Household_Financial_Dyna[[#This Row],[Total_Household_Income]]/Global_Household_Financial_Dyna[[#This Row],[Family_Size]]</f>
        <v>869.26750000000004</v>
      </c>
      <c r="P520" s="2">
        <f t="shared" si="16"/>
        <v>0.30718716818024266</v>
      </c>
      <c r="Q520" s="2">
        <f t="shared" si="17"/>
        <v>-0.46002451606476624</v>
      </c>
      <c r="R520" s="2" t="str">
        <f>IF(Global_Household_Financial_Dyna[[#This Row],[Vs country_Average]]&lt;-0.2, "Underperformer", IF(Global_Household_Financial_Dyna[[#This Row],[Vs country_Average]]&gt;0.2, "Outperformer", "Normal"))</f>
        <v>Underperformer</v>
      </c>
      <c r="S5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-496.5025</v>
      </c>
      <c r="T5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-195.8649999999999</v>
      </c>
      <c r="U5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104.77250000000004</v>
      </c>
      <c r="V5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405.4100000000002</v>
      </c>
    </row>
    <row r="521" spans="1:22" x14ac:dyDescent="0.3">
      <c r="A521">
        <v>520</v>
      </c>
      <c r="B521" t="s">
        <v>18</v>
      </c>
      <c r="C521" t="s">
        <v>20</v>
      </c>
      <c r="D521">
        <v>7</v>
      </c>
      <c r="E521">
        <v>1</v>
      </c>
      <c r="F521">
        <v>5996.5</v>
      </c>
      <c r="G521">
        <v>5996.5</v>
      </c>
      <c r="H521">
        <v>1319.23</v>
      </c>
      <c r="I521">
        <v>3639.19</v>
      </c>
      <c r="J521">
        <v>1038.08</v>
      </c>
      <c r="K521">
        <f>Global_Household_Financial_Dyna[[#This Row],[Total_Household_Income]]-Global_Household_Financial_Dyna[[#This Row],[Estimated_Taxes]]</f>
        <v>4677.2700000000004</v>
      </c>
      <c r="L521" s="1">
        <f>Global_Household_Financial_Dyna[[#This Row],[Monthly_Savings]]/Global_Household_Financial_Dyna[[#This Row],[Net Income]]</f>
        <v>0.22194143164709323</v>
      </c>
      <c r="M521" s="2">
        <f>Global_Household_Financial_Dyna[[#This Row],[Monthly_Expenses]]/Global_Household_Financial_Dyna[[#This Row],[Net Income]]</f>
        <v>0.77805856835290665</v>
      </c>
      <c r="N521" t="str">
        <f>IF(Global_Household_Financial_Dyna[[#This Row],[Monthly_Savings]]&lt;0,"High Risk", IF(Global_Household_Financial_Dyna[[#This Row],[Savings Rate%]]&lt;0.1, "Medium", "Safe"))</f>
        <v>Safe</v>
      </c>
      <c r="O521">
        <f>Global_Household_Financial_Dyna[[#This Row],[Total_Household_Income]]/Global_Household_Financial_Dyna[[#This Row],[Family_Size]]</f>
        <v>856.64285714285711</v>
      </c>
      <c r="P521" s="2">
        <f t="shared" si="16"/>
        <v>0.32336204947805613</v>
      </c>
      <c r="Q521" s="2">
        <f t="shared" si="17"/>
        <v>-0.1014206178309629</v>
      </c>
      <c r="R521" s="2" t="str">
        <f>IF(Global_Household_Financial_Dyna[[#This Row],[Vs country_Average]]&lt;-0.2, "Underperformer", IF(Global_Household_Financial_Dyna[[#This Row],[Vs country_Average]]&gt;0.2, "Outperformer", "Normal"))</f>
        <v>Normal</v>
      </c>
      <c r="S5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1038.08</v>
      </c>
      <c r="T5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1038.08</v>
      </c>
      <c r="U5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1038.08</v>
      </c>
      <c r="V5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1038.08</v>
      </c>
    </row>
    <row r="522" spans="1:22" x14ac:dyDescent="0.3">
      <c r="A522">
        <v>521</v>
      </c>
      <c r="B522" t="s">
        <v>16</v>
      </c>
      <c r="C522" t="s">
        <v>21</v>
      </c>
      <c r="D522">
        <v>5</v>
      </c>
      <c r="E522">
        <v>1</v>
      </c>
      <c r="F522">
        <v>4865.2299999999996</v>
      </c>
      <c r="G522">
        <v>4865.2299999999996</v>
      </c>
      <c r="H522">
        <v>1702.83</v>
      </c>
      <c r="I522">
        <v>3428.55</v>
      </c>
      <c r="J522">
        <v>-266.14999999999998</v>
      </c>
      <c r="K522">
        <f>Global_Household_Financial_Dyna[[#This Row],[Total_Household_Income]]-Global_Household_Financial_Dyna[[#This Row],[Estimated_Taxes]]</f>
        <v>3162.3999999999996</v>
      </c>
      <c r="L522" s="1">
        <f>Global_Household_Financial_Dyna[[#This Row],[Monthly_Savings]]/Global_Household_Financial_Dyna[[#This Row],[Net Income]]</f>
        <v>-8.4160763976726533E-2</v>
      </c>
      <c r="M522" s="2">
        <f>Global_Household_Financial_Dyna[[#This Row],[Monthly_Expenses]]/Global_Household_Financial_Dyna[[#This Row],[Net Income]]</f>
        <v>1.0841607639767268</v>
      </c>
      <c r="N522" t="str">
        <f>IF(Global_Household_Financial_Dyna[[#This Row],[Monthly_Savings]]&lt;0,"High Risk", IF(Global_Household_Financial_Dyna[[#This Row],[Savings Rate%]]&lt;0.1, "Medium", "Safe"))</f>
        <v>High Risk</v>
      </c>
      <c r="O522">
        <f>Global_Household_Financial_Dyna[[#This Row],[Total_Household_Income]]/Global_Household_Financial_Dyna[[#This Row],[Family_Size]]</f>
        <v>973.04599999999994</v>
      </c>
      <c r="P522" s="2">
        <f t="shared" si="16"/>
        <v>0.15879799892000862</v>
      </c>
      <c r="Q522" s="2">
        <f t="shared" si="17"/>
        <v>-0.24295876289673515</v>
      </c>
      <c r="R522" s="2" t="str">
        <f>IF(Global_Household_Financial_Dyna[[#This Row],[Vs country_Average]]&lt;-0.2, "Underperformer", IF(Global_Household_Financial_Dyna[[#This Row],[Vs country_Average]]&gt;0.2, "Outperformer", "Normal"))</f>
        <v>Underperformer</v>
      </c>
      <c r="S5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-94.722499999999968</v>
      </c>
      <c r="T5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76.705000000000098</v>
      </c>
      <c r="U5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248.13250000000005</v>
      </c>
      <c r="V5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419.56000000000017</v>
      </c>
    </row>
    <row r="523" spans="1:22" x14ac:dyDescent="0.3">
      <c r="A523">
        <v>522</v>
      </c>
      <c r="B523" t="s">
        <v>10</v>
      </c>
      <c r="C523" t="s">
        <v>22</v>
      </c>
      <c r="D523">
        <v>7</v>
      </c>
      <c r="E523">
        <v>3</v>
      </c>
      <c r="F523">
        <v>371.08</v>
      </c>
      <c r="G523">
        <v>777.53</v>
      </c>
      <c r="H523">
        <v>77.75</v>
      </c>
      <c r="I523">
        <v>737.88</v>
      </c>
      <c r="J523">
        <v>-38.1</v>
      </c>
      <c r="K523">
        <f>Global_Household_Financial_Dyna[[#This Row],[Total_Household_Income]]-Global_Household_Financial_Dyna[[#This Row],[Estimated_Taxes]]</f>
        <v>699.78</v>
      </c>
      <c r="L523" s="1">
        <f>Global_Household_Financial_Dyna[[#This Row],[Monthly_Savings]]/Global_Household_Financial_Dyna[[#This Row],[Net Income]]</f>
        <v>-5.4445682928920519E-2</v>
      </c>
      <c r="M523" s="2">
        <f>Global_Household_Financial_Dyna[[#This Row],[Monthly_Expenses]]/Global_Household_Financial_Dyna[[#This Row],[Net Income]]</f>
        <v>1.0544456829289206</v>
      </c>
      <c r="N523" t="str">
        <f>IF(Global_Household_Financial_Dyna[[#This Row],[Monthly_Savings]]&lt;0,"High Risk", IF(Global_Household_Financial_Dyna[[#This Row],[Savings Rate%]]&lt;0.1, "Medium", "Safe"))</f>
        <v>High Risk</v>
      </c>
      <c r="O523">
        <f>Global_Household_Financial_Dyna[[#This Row],[Total_Household_Income]]/Global_Household_Financial_Dyna[[#This Row],[Family_Size]]</f>
        <v>111.07571428571428</v>
      </c>
      <c r="P523" s="2">
        <f t="shared" si="16"/>
        <v>0.42077341556833553</v>
      </c>
      <c r="Q523" s="2">
        <f t="shared" si="17"/>
        <v>-0.47521909849725608</v>
      </c>
      <c r="R523" s="2" t="str">
        <f>IF(Global_Household_Financial_Dyna[[#This Row],[Vs country_Average]]&lt;-0.2, "Underperformer", IF(Global_Household_Financial_Dyna[[#This Row],[Vs country_Average]]&gt;0.2, "Outperformer", "Normal"))</f>
        <v>Underperformer</v>
      </c>
      <c r="S5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-1.2060000000000031</v>
      </c>
      <c r="T5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35.687999999999995</v>
      </c>
      <c r="U5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72.581999999999994</v>
      </c>
      <c r="V5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109.476</v>
      </c>
    </row>
    <row r="524" spans="1:22" x14ac:dyDescent="0.3">
      <c r="A524">
        <v>523</v>
      </c>
      <c r="B524" t="s">
        <v>12</v>
      </c>
      <c r="C524" t="s">
        <v>13</v>
      </c>
      <c r="D524">
        <v>3</v>
      </c>
      <c r="E524">
        <v>3</v>
      </c>
      <c r="F524">
        <v>2926.36</v>
      </c>
      <c r="G524">
        <v>7192.41</v>
      </c>
      <c r="H524">
        <v>1798.1</v>
      </c>
      <c r="I524">
        <v>2182.3000000000002</v>
      </c>
      <c r="J524">
        <v>3212.01</v>
      </c>
      <c r="K524">
        <f>Global_Household_Financial_Dyna[[#This Row],[Total_Household_Income]]-Global_Household_Financial_Dyna[[#This Row],[Estimated_Taxes]]</f>
        <v>5394.3099999999995</v>
      </c>
      <c r="L524" s="1">
        <f>Global_Household_Financial_Dyna[[#This Row],[Monthly_Savings]]/Global_Household_Financial_Dyna[[#This Row],[Net Income]]</f>
        <v>0.59544408830786522</v>
      </c>
      <c r="M524" s="2">
        <f>Global_Household_Financial_Dyna[[#This Row],[Monthly_Expenses]]/Global_Household_Financial_Dyna[[#This Row],[Net Income]]</f>
        <v>0.40455591169213495</v>
      </c>
      <c r="N524" t="str">
        <f>IF(Global_Household_Financial_Dyna[[#This Row],[Monthly_Savings]]&lt;0,"High Risk", IF(Global_Household_Financial_Dyna[[#This Row],[Savings Rate%]]&lt;0.1, "Medium", "Safe"))</f>
        <v>Safe</v>
      </c>
      <c r="O524">
        <f>Global_Household_Financial_Dyna[[#This Row],[Total_Household_Income]]/Global_Household_Financial_Dyna[[#This Row],[Family_Size]]</f>
        <v>2397.4699999999998</v>
      </c>
      <c r="P524" s="2">
        <f t="shared" si="16"/>
        <v>0.30718716818024266</v>
      </c>
      <c r="Q524" s="2">
        <f t="shared" si="17"/>
        <v>0.28825692012762255</v>
      </c>
      <c r="R524" s="2" t="str">
        <f>IF(Global_Household_Financial_Dyna[[#This Row],[Vs country_Average]]&lt;-0.2, "Underperformer", IF(Global_Household_Financial_Dyna[[#This Row],[Vs country_Average]]&gt;0.2, "Outperformer", "Normal"))</f>
        <v>Outperformer</v>
      </c>
      <c r="S5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3212.01</v>
      </c>
      <c r="T5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3212.01</v>
      </c>
      <c r="U5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3212.01</v>
      </c>
      <c r="V5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3212.01</v>
      </c>
    </row>
    <row r="525" spans="1:22" x14ac:dyDescent="0.3">
      <c r="A525">
        <v>524</v>
      </c>
      <c r="B525" t="s">
        <v>14</v>
      </c>
      <c r="C525" t="s">
        <v>15</v>
      </c>
      <c r="D525">
        <v>4</v>
      </c>
      <c r="E525">
        <v>1</v>
      </c>
      <c r="F525">
        <v>2032.51</v>
      </c>
      <c r="G525">
        <v>2032.51</v>
      </c>
      <c r="H525">
        <v>304.88</v>
      </c>
      <c r="I525">
        <v>967.71</v>
      </c>
      <c r="J525">
        <v>759.92</v>
      </c>
      <c r="K525">
        <f>Global_Household_Financial_Dyna[[#This Row],[Total_Household_Income]]-Global_Household_Financial_Dyna[[#This Row],[Estimated_Taxes]]</f>
        <v>1727.63</v>
      </c>
      <c r="L525" s="1">
        <f>Global_Household_Financial_Dyna[[#This Row],[Monthly_Savings]]/Global_Household_Financial_Dyna[[#This Row],[Net Income]]</f>
        <v>0.43986270208320061</v>
      </c>
      <c r="M525" s="2">
        <f>Global_Household_Financial_Dyna[[#This Row],[Monthly_Expenses]]/Global_Household_Financial_Dyna[[#This Row],[Net Income]]</f>
        <v>0.56013729791679934</v>
      </c>
      <c r="N525" t="str">
        <f>IF(Global_Household_Financial_Dyna[[#This Row],[Monthly_Savings]]&lt;0,"High Risk", IF(Global_Household_Financial_Dyna[[#This Row],[Savings Rate%]]&lt;0.1, "Medium", "Safe"))</f>
        <v>Safe</v>
      </c>
      <c r="O525">
        <f>Global_Household_Financial_Dyna[[#This Row],[Total_Household_Income]]/Global_Household_Financial_Dyna[[#This Row],[Family_Size]]</f>
        <v>508.1275</v>
      </c>
      <c r="P525" s="2">
        <f t="shared" si="16"/>
        <v>0.39788995363055785</v>
      </c>
      <c r="Q525" s="2">
        <f t="shared" si="17"/>
        <v>4.1972748452642761E-2</v>
      </c>
      <c r="R525" s="2" t="str">
        <f>IF(Global_Household_Financial_Dyna[[#This Row],[Vs country_Average]]&lt;-0.2, "Underperformer", IF(Global_Household_Financial_Dyna[[#This Row],[Vs country_Average]]&gt;0.2, "Outperformer", "Normal"))</f>
        <v>Normal</v>
      </c>
      <c r="S5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759.92</v>
      </c>
      <c r="T5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759.92</v>
      </c>
      <c r="U5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759.92</v>
      </c>
      <c r="V5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759.92</v>
      </c>
    </row>
    <row r="526" spans="1:22" x14ac:dyDescent="0.3">
      <c r="A526">
        <v>525</v>
      </c>
      <c r="B526" t="s">
        <v>14</v>
      </c>
      <c r="C526" t="s">
        <v>15</v>
      </c>
      <c r="D526">
        <v>6</v>
      </c>
      <c r="E526">
        <v>3</v>
      </c>
      <c r="F526">
        <v>1289.32</v>
      </c>
      <c r="G526">
        <v>2692.24</v>
      </c>
      <c r="H526">
        <v>403.84</v>
      </c>
      <c r="I526">
        <v>1334.74</v>
      </c>
      <c r="J526">
        <v>953.66</v>
      </c>
      <c r="K526">
        <f>Global_Household_Financial_Dyna[[#This Row],[Total_Household_Income]]-Global_Household_Financial_Dyna[[#This Row],[Estimated_Taxes]]</f>
        <v>2288.3999999999996</v>
      </c>
      <c r="L526" s="1">
        <f>Global_Household_Financial_Dyna[[#This Row],[Monthly_Savings]]/Global_Household_Financial_Dyna[[#This Row],[Net Income]]</f>
        <v>0.41673658451319706</v>
      </c>
      <c r="M526" s="2">
        <f>Global_Household_Financial_Dyna[[#This Row],[Monthly_Expenses]]/Global_Household_Financial_Dyna[[#This Row],[Net Income]]</f>
        <v>0.58326341548680305</v>
      </c>
      <c r="N526" t="str">
        <f>IF(Global_Household_Financial_Dyna[[#This Row],[Monthly_Savings]]&lt;0,"High Risk", IF(Global_Household_Financial_Dyna[[#This Row],[Savings Rate%]]&lt;0.1, "Medium", "Safe"))</f>
        <v>Safe</v>
      </c>
      <c r="O526">
        <f>Global_Household_Financial_Dyna[[#This Row],[Total_Household_Income]]/Global_Household_Financial_Dyna[[#This Row],[Family_Size]]</f>
        <v>448.70666666666665</v>
      </c>
      <c r="P526" s="2">
        <f t="shared" si="16"/>
        <v>0.39788995363055785</v>
      </c>
      <c r="Q526" s="2">
        <f t="shared" si="17"/>
        <v>1.8846630882639215E-2</v>
      </c>
      <c r="R526" s="2" t="str">
        <f>IF(Global_Household_Financial_Dyna[[#This Row],[Vs country_Average]]&lt;-0.2, "Underperformer", IF(Global_Household_Financial_Dyna[[#This Row],[Vs country_Average]]&gt;0.2, "Outperformer", "Normal"))</f>
        <v>Normal</v>
      </c>
      <c r="S5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953.66</v>
      </c>
      <c r="T5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953.66</v>
      </c>
      <c r="U5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953.66</v>
      </c>
      <c r="V5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953.66</v>
      </c>
    </row>
    <row r="527" spans="1:22" x14ac:dyDescent="0.3">
      <c r="A527">
        <v>526</v>
      </c>
      <c r="B527" t="s">
        <v>10</v>
      </c>
      <c r="C527" t="s">
        <v>22</v>
      </c>
      <c r="D527">
        <v>4</v>
      </c>
      <c r="E527">
        <v>3</v>
      </c>
      <c r="F527">
        <v>953.27</v>
      </c>
      <c r="G527">
        <v>2199.09</v>
      </c>
      <c r="H527">
        <v>219.91</v>
      </c>
      <c r="I527">
        <v>685.64</v>
      </c>
      <c r="J527">
        <v>1293.54</v>
      </c>
      <c r="K527">
        <f>Global_Household_Financial_Dyna[[#This Row],[Total_Household_Income]]-Global_Household_Financial_Dyna[[#This Row],[Estimated_Taxes]]</f>
        <v>1979.18</v>
      </c>
      <c r="L527" s="1">
        <f>Global_Household_Financial_Dyna[[#This Row],[Monthly_Savings]]/Global_Household_Financial_Dyna[[#This Row],[Net Income]]</f>
        <v>0.65357370224032174</v>
      </c>
      <c r="M527" s="2">
        <f>Global_Household_Financial_Dyna[[#This Row],[Monthly_Expenses]]/Global_Household_Financial_Dyna[[#This Row],[Net Income]]</f>
        <v>0.34642629775967826</v>
      </c>
      <c r="N527" t="str">
        <f>IF(Global_Household_Financial_Dyna[[#This Row],[Monthly_Savings]]&lt;0,"High Risk", IF(Global_Household_Financial_Dyna[[#This Row],[Savings Rate%]]&lt;0.1, "Medium", "Safe"))</f>
        <v>Safe</v>
      </c>
      <c r="O527">
        <f>Global_Household_Financial_Dyna[[#This Row],[Total_Household_Income]]/Global_Household_Financial_Dyna[[#This Row],[Family_Size]]</f>
        <v>549.77250000000004</v>
      </c>
      <c r="P527" s="2">
        <f t="shared" si="16"/>
        <v>0.42077341556833553</v>
      </c>
      <c r="Q527" s="2">
        <f t="shared" si="17"/>
        <v>0.23280028667198621</v>
      </c>
      <c r="R527" s="2" t="str">
        <f>IF(Global_Household_Financial_Dyna[[#This Row],[Vs country_Average]]&lt;-0.2, "Underperformer", IF(Global_Household_Financial_Dyna[[#This Row],[Vs country_Average]]&gt;0.2, "Outperformer", "Normal"))</f>
        <v>Outperformer</v>
      </c>
      <c r="S5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1293.54</v>
      </c>
      <c r="T5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1293.54</v>
      </c>
      <c r="U5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1293.54</v>
      </c>
      <c r="V5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1293.54</v>
      </c>
    </row>
    <row r="528" spans="1:22" x14ac:dyDescent="0.3">
      <c r="A528">
        <v>527</v>
      </c>
      <c r="B528" t="s">
        <v>10</v>
      </c>
      <c r="C528" t="s">
        <v>22</v>
      </c>
      <c r="D528">
        <v>1</v>
      </c>
      <c r="E528">
        <v>1</v>
      </c>
      <c r="F528">
        <v>692.61</v>
      </c>
      <c r="G528">
        <v>692.61</v>
      </c>
      <c r="H528">
        <v>69.260000000000005</v>
      </c>
      <c r="I528">
        <v>352.87</v>
      </c>
      <c r="J528">
        <v>270.48</v>
      </c>
      <c r="K528">
        <f>Global_Household_Financial_Dyna[[#This Row],[Total_Household_Income]]-Global_Household_Financial_Dyna[[#This Row],[Estimated_Taxes]]</f>
        <v>623.35</v>
      </c>
      <c r="L528" s="1">
        <f>Global_Household_Financial_Dyna[[#This Row],[Monthly_Savings]]/Global_Household_Financial_Dyna[[#This Row],[Net Income]]</f>
        <v>0.43391353172375069</v>
      </c>
      <c r="M528" s="2">
        <f>Global_Household_Financial_Dyna[[#This Row],[Monthly_Expenses]]/Global_Household_Financial_Dyna[[#This Row],[Net Income]]</f>
        <v>0.56608646827624931</v>
      </c>
      <c r="N528" t="str">
        <f>IF(Global_Household_Financial_Dyna[[#This Row],[Monthly_Savings]]&lt;0,"High Risk", IF(Global_Household_Financial_Dyna[[#This Row],[Savings Rate%]]&lt;0.1, "Medium", "Safe"))</f>
        <v>Safe</v>
      </c>
      <c r="O528">
        <f>Global_Household_Financial_Dyna[[#This Row],[Total_Household_Income]]/Global_Household_Financial_Dyna[[#This Row],[Family_Size]]</f>
        <v>692.61</v>
      </c>
      <c r="P528" s="2">
        <f t="shared" si="16"/>
        <v>0.42077341556833553</v>
      </c>
      <c r="Q528" s="2">
        <f t="shared" si="17"/>
        <v>1.314011615541516E-2</v>
      </c>
      <c r="R528" s="2" t="str">
        <f>IF(Global_Household_Financial_Dyna[[#This Row],[Vs country_Average]]&lt;-0.2, "Underperformer", IF(Global_Household_Financial_Dyna[[#This Row],[Vs country_Average]]&gt;0.2, "Outperformer", "Normal"))</f>
        <v>Normal</v>
      </c>
      <c r="S5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270.48</v>
      </c>
      <c r="T5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270.48</v>
      </c>
      <c r="U5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270.48</v>
      </c>
      <c r="V5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270.48</v>
      </c>
    </row>
    <row r="529" spans="1:22" x14ac:dyDescent="0.3">
      <c r="A529">
        <v>528</v>
      </c>
      <c r="B529" t="s">
        <v>10</v>
      </c>
      <c r="C529" t="s">
        <v>22</v>
      </c>
      <c r="D529">
        <v>8</v>
      </c>
      <c r="E529">
        <v>3</v>
      </c>
      <c r="F529">
        <v>904.68</v>
      </c>
      <c r="G529">
        <v>1936.71</v>
      </c>
      <c r="H529">
        <v>193.67</v>
      </c>
      <c r="I529">
        <v>1015.22</v>
      </c>
      <c r="J529">
        <v>727.81</v>
      </c>
      <c r="K529">
        <f>Global_Household_Financial_Dyna[[#This Row],[Total_Household_Income]]-Global_Household_Financial_Dyna[[#This Row],[Estimated_Taxes]]</f>
        <v>1743.04</v>
      </c>
      <c r="L529" s="1">
        <f>Global_Household_Financial_Dyna[[#This Row],[Monthly_Savings]]/Global_Household_Financial_Dyna[[#This Row],[Net Income]]</f>
        <v>0.41755209289517164</v>
      </c>
      <c r="M529" s="2">
        <f>Global_Household_Financial_Dyna[[#This Row],[Monthly_Expenses]]/Global_Household_Financial_Dyna[[#This Row],[Net Income]]</f>
        <v>0.58244217000183585</v>
      </c>
      <c r="N529" t="str">
        <f>IF(Global_Household_Financial_Dyna[[#This Row],[Monthly_Savings]]&lt;0,"High Risk", IF(Global_Household_Financial_Dyna[[#This Row],[Savings Rate%]]&lt;0.1, "Medium", "Safe"))</f>
        <v>Safe</v>
      </c>
      <c r="O529">
        <f>Global_Household_Financial_Dyna[[#This Row],[Total_Household_Income]]/Global_Household_Financial_Dyna[[#This Row],[Family_Size]]</f>
        <v>242.08875</v>
      </c>
      <c r="P529" s="2">
        <f t="shared" si="16"/>
        <v>0.42077341556833553</v>
      </c>
      <c r="Q529" s="2">
        <f t="shared" si="17"/>
        <v>-3.2213226731638844E-3</v>
      </c>
      <c r="R529" s="2" t="str">
        <f>IF(Global_Household_Financial_Dyna[[#This Row],[Vs country_Average]]&lt;-0.2, "Underperformer", IF(Global_Household_Financial_Dyna[[#This Row],[Vs country_Average]]&gt;0.2, "Outperformer", "Normal"))</f>
        <v>Normal</v>
      </c>
      <c r="S5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727.81</v>
      </c>
      <c r="T5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727.81</v>
      </c>
      <c r="U5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727.81</v>
      </c>
      <c r="V5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727.81</v>
      </c>
    </row>
    <row r="530" spans="1:22" x14ac:dyDescent="0.3">
      <c r="A530">
        <v>529</v>
      </c>
      <c r="B530" t="s">
        <v>18</v>
      </c>
      <c r="C530" t="s">
        <v>20</v>
      </c>
      <c r="D530">
        <v>4</v>
      </c>
      <c r="E530">
        <v>3</v>
      </c>
      <c r="F530">
        <v>2938.63</v>
      </c>
      <c r="G530">
        <v>6861.99</v>
      </c>
      <c r="H530">
        <v>1509.64</v>
      </c>
      <c r="I530">
        <v>2793.08</v>
      </c>
      <c r="J530">
        <v>2559.27</v>
      </c>
      <c r="K530">
        <f>Global_Household_Financial_Dyna[[#This Row],[Total_Household_Income]]-Global_Household_Financial_Dyna[[#This Row],[Estimated_Taxes]]</f>
        <v>5352.3499999999995</v>
      </c>
      <c r="L530" s="1">
        <f>Global_Household_Financial_Dyna[[#This Row],[Monthly_Savings]]/Global_Household_Financial_Dyna[[#This Row],[Net Income]]</f>
        <v>0.47815819219595135</v>
      </c>
      <c r="M530" s="2">
        <f>Global_Household_Financial_Dyna[[#This Row],[Monthly_Expenses]]/Global_Household_Financial_Dyna[[#This Row],[Net Income]]</f>
        <v>0.52184180780404876</v>
      </c>
      <c r="N530" t="str">
        <f>IF(Global_Household_Financial_Dyna[[#This Row],[Monthly_Savings]]&lt;0,"High Risk", IF(Global_Household_Financial_Dyna[[#This Row],[Savings Rate%]]&lt;0.1, "Medium", "Safe"))</f>
        <v>Safe</v>
      </c>
      <c r="O530">
        <f>Global_Household_Financial_Dyna[[#This Row],[Total_Household_Income]]/Global_Household_Financial_Dyna[[#This Row],[Family_Size]]</f>
        <v>1715.4974999999999</v>
      </c>
      <c r="P530" s="2">
        <f t="shared" si="16"/>
        <v>0.32336204947805613</v>
      </c>
      <c r="Q530" s="2">
        <f t="shared" si="17"/>
        <v>0.15479614271789521</v>
      </c>
      <c r="R530" s="2" t="str">
        <f>IF(Global_Household_Financial_Dyna[[#This Row],[Vs country_Average]]&lt;-0.2, "Underperformer", IF(Global_Household_Financial_Dyna[[#This Row],[Vs country_Average]]&gt;0.2, "Outperformer", "Normal"))</f>
        <v>Normal</v>
      </c>
      <c r="S5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2559.27</v>
      </c>
      <c r="T5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2559.27</v>
      </c>
      <c r="U5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2559.27</v>
      </c>
      <c r="V5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2559.27</v>
      </c>
    </row>
    <row r="531" spans="1:22" x14ac:dyDescent="0.3">
      <c r="A531">
        <v>530</v>
      </c>
      <c r="B531" t="s">
        <v>12</v>
      </c>
      <c r="C531" t="s">
        <v>13</v>
      </c>
      <c r="D531">
        <v>3</v>
      </c>
      <c r="E531">
        <v>3</v>
      </c>
      <c r="F531">
        <v>4623.1499999999996</v>
      </c>
      <c r="G531">
        <v>8768.2000000000007</v>
      </c>
      <c r="H531">
        <v>2630.46</v>
      </c>
      <c r="I531">
        <v>2551.75</v>
      </c>
      <c r="J531">
        <v>3585.99</v>
      </c>
      <c r="K531">
        <f>Global_Household_Financial_Dyna[[#This Row],[Total_Household_Income]]-Global_Household_Financial_Dyna[[#This Row],[Estimated_Taxes]]</f>
        <v>6137.7400000000007</v>
      </c>
      <c r="L531" s="1">
        <f>Global_Household_Financial_Dyna[[#This Row],[Monthly_Savings]]/Global_Household_Financial_Dyna[[#This Row],[Net Income]]</f>
        <v>0.58425250988148725</v>
      </c>
      <c r="M531" s="2">
        <f>Global_Household_Financial_Dyna[[#This Row],[Monthly_Expenses]]/Global_Household_Financial_Dyna[[#This Row],[Net Income]]</f>
        <v>0.41574749011851264</v>
      </c>
      <c r="N531" t="str">
        <f>IF(Global_Household_Financial_Dyna[[#This Row],[Monthly_Savings]]&lt;0,"High Risk", IF(Global_Household_Financial_Dyna[[#This Row],[Savings Rate%]]&lt;0.1, "Medium", "Safe"))</f>
        <v>Safe</v>
      </c>
      <c r="O531">
        <f>Global_Household_Financial_Dyna[[#This Row],[Total_Household_Income]]/Global_Household_Financial_Dyna[[#This Row],[Family_Size]]</f>
        <v>2922.7333333333336</v>
      </c>
      <c r="P531" s="2">
        <f t="shared" si="16"/>
        <v>0.30718716818024266</v>
      </c>
      <c r="Q531" s="2">
        <f t="shared" si="17"/>
        <v>0.27706534170124458</v>
      </c>
      <c r="R531" s="2" t="str">
        <f>IF(Global_Household_Financial_Dyna[[#This Row],[Vs country_Average]]&lt;-0.2, "Underperformer", IF(Global_Household_Financial_Dyna[[#This Row],[Vs country_Average]]&gt;0.2, "Outperformer", "Normal"))</f>
        <v>Outperformer</v>
      </c>
      <c r="S5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3585.99</v>
      </c>
      <c r="T5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3585.99</v>
      </c>
      <c r="U5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3585.99</v>
      </c>
      <c r="V5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3585.99</v>
      </c>
    </row>
    <row r="532" spans="1:22" x14ac:dyDescent="0.3">
      <c r="A532">
        <v>531</v>
      </c>
      <c r="B532" t="s">
        <v>14</v>
      </c>
      <c r="C532" t="s">
        <v>15</v>
      </c>
      <c r="D532">
        <v>8</v>
      </c>
      <c r="E532">
        <v>3</v>
      </c>
      <c r="F532">
        <v>1185.71</v>
      </c>
      <c r="G532">
        <v>2618.2600000000002</v>
      </c>
      <c r="H532">
        <v>392.74</v>
      </c>
      <c r="I532">
        <v>1613.28</v>
      </c>
      <c r="J532">
        <v>612.25</v>
      </c>
      <c r="K532">
        <f>Global_Household_Financial_Dyna[[#This Row],[Total_Household_Income]]-Global_Household_Financial_Dyna[[#This Row],[Estimated_Taxes]]</f>
        <v>2225.5200000000004</v>
      </c>
      <c r="L532" s="1">
        <f>Global_Household_Financial_Dyna[[#This Row],[Monthly_Savings]]/Global_Household_Financial_Dyna[[#This Row],[Net Income]]</f>
        <v>0.27510424529997479</v>
      </c>
      <c r="M532" s="2">
        <f>Global_Household_Financial_Dyna[[#This Row],[Monthly_Expenses]]/Global_Household_Financial_Dyna[[#This Row],[Net Income]]</f>
        <v>0.72490024803192044</v>
      </c>
      <c r="N532" t="str">
        <f>IF(Global_Household_Financial_Dyna[[#This Row],[Monthly_Savings]]&lt;0,"High Risk", IF(Global_Household_Financial_Dyna[[#This Row],[Savings Rate%]]&lt;0.1, "Medium", "Safe"))</f>
        <v>Safe</v>
      </c>
      <c r="O532">
        <f>Global_Household_Financial_Dyna[[#This Row],[Total_Household_Income]]/Global_Household_Financial_Dyna[[#This Row],[Family_Size]]</f>
        <v>327.28250000000003</v>
      </c>
      <c r="P532" s="2">
        <f t="shared" si="16"/>
        <v>0.39788995363055785</v>
      </c>
      <c r="Q532" s="2">
        <f t="shared" si="17"/>
        <v>-0.12278570833058305</v>
      </c>
      <c r="R532" s="2" t="str">
        <f>IF(Global_Household_Financial_Dyna[[#This Row],[Vs country_Average]]&lt;-0.2, "Underperformer", IF(Global_Household_Financial_Dyna[[#This Row],[Vs country_Average]]&gt;0.2, "Outperformer", "Normal"))</f>
        <v>Normal</v>
      </c>
      <c r="S5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612.25</v>
      </c>
      <c r="T5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612.25</v>
      </c>
      <c r="U5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612.25</v>
      </c>
      <c r="V5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612.25</v>
      </c>
    </row>
    <row r="533" spans="1:22" x14ac:dyDescent="0.3">
      <c r="A533">
        <v>532</v>
      </c>
      <c r="B533" t="s">
        <v>12</v>
      </c>
      <c r="C533" t="s">
        <v>13</v>
      </c>
      <c r="D533">
        <v>1</v>
      </c>
      <c r="E533">
        <v>1</v>
      </c>
      <c r="F533">
        <v>3260.41</v>
      </c>
      <c r="G533">
        <v>3260.41</v>
      </c>
      <c r="H533">
        <v>815.1</v>
      </c>
      <c r="I533">
        <v>1241.55</v>
      </c>
      <c r="J533">
        <v>1203.76</v>
      </c>
      <c r="K533">
        <f>Global_Household_Financial_Dyna[[#This Row],[Total_Household_Income]]-Global_Household_Financial_Dyna[[#This Row],[Estimated_Taxes]]</f>
        <v>2445.31</v>
      </c>
      <c r="L533" s="1">
        <f>Global_Household_Financial_Dyna[[#This Row],[Monthly_Savings]]/Global_Household_Financial_Dyna[[#This Row],[Net Income]]</f>
        <v>0.49227296334616061</v>
      </c>
      <c r="M533" s="2">
        <f>Global_Household_Financial_Dyna[[#This Row],[Monthly_Expenses]]/Global_Household_Financial_Dyna[[#This Row],[Net Income]]</f>
        <v>0.50772703665383934</v>
      </c>
      <c r="N533" t="str">
        <f>IF(Global_Household_Financial_Dyna[[#This Row],[Monthly_Savings]]&lt;0,"High Risk", IF(Global_Household_Financial_Dyna[[#This Row],[Savings Rate%]]&lt;0.1, "Medium", "Safe"))</f>
        <v>Safe</v>
      </c>
      <c r="O533">
        <f>Global_Household_Financial_Dyna[[#This Row],[Total_Household_Income]]/Global_Household_Financial_Dyna[[#This Row],[Family_Size]]</f>
        <v>3260.41</v>
      </c>
      <c r="P533" s="2">
        <f t="shared" si="16"/>
        <v>0.30718716818024266</v>
      </c>
      <c r="Q533" s="2">
        <f t="shared" si="17"/>
        <v>0.18508579516591794</v>
      </c>
      <c r="R533" s="2" t="str">
        <f>IF(Global_Household_Financial_Dyna[[#This Row],[Vs country_Average]]&lt;-0.2, "Underperformer", IF(Global_Household_Financial_Dyna[[#This Row],[Vs country_Average]]&gt;0.2, "Outperformer", "Normal"))</f>
        <v>Normal</v>
      </c>
      <c r="S5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1203.76</v>
      </c>
      <c r="T5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1203.76</v>
      </c>
      <c r="U5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1203.76</v>
      </c>
      <c r="V5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1203.76</v>
      </c>
    </row>
    <row r="534" spans="1:22" x14ac:dyDescent="0.3">
      <c r="A534">
        <v>533</v>
      </c>
      <c r="B534" t="s">
        <v>12</v>
      </c>
      <c r="C534" t="s">
        <v>13</v>
      </c>
      <c r="D534">
        <v>2</v>
      </c>
      <c r="E534">
        <v>2</v>
      </c>
      <c r="F534">
        <v>3702.68</v>
      </c>
      <c r="G534">
        <v>5540.97</v>
      </c>
      <c r="H534">
        <v>1385.24</v>
      </c>
      <c r="I534">
        <v>1887.4</v>
      </c>
      <c r="J534">
        <v>2268.33</v>
      </c>
      <c r="K534">
        <f>Global_Household_Financial_Dyna[[#This Row],[Total_Household_Income]]-Global_Household_Financial_Dyna[[#This Row],[Estimated_Taxes]]</f>
        <v>4155.7300000000005</v>
      </c>
      <c r="L534" s="1">
        <f>Global_Household_Financial_Dyna[[#This Row],[Monthly_Savings]]/Global_Household_Financial_Dyna[[#This Row],[Net Income]]</f>
        <v>0.54583189956999123</v>
      </c>
      <c r="M534" s="2">
        <f>Global_Household_Financial_Dyna[[#This Row],[Monthly_Expenses]]/Global_Household_Financial_Dyna[[#This Row],[Net Income]]</f>
        <v>0.45416810043000866</v>
      </c>
      <c r="N534" t="str">
        <f>IF(Global_Household_Financial_Dyna[[#This Row],[Monthly_Savings]]&lt;0,"High Risk", IF(Global_Household_Financial_Dyna[[#This Row],[Savings Rate%]]&lt;0.1, "Medium", "Safe"))</f>
        <v>Safe</v>
      </c>
      <c r="O534">
        <f>Global_Household_Financial_Dyna[[#This Row],[Total_Household_Income]]/Global_Household_Financial_Dyna[[#This Row],[Family_Size]]</f>
        <v>2770.4850000000001</v>
      </c>
      <c r="P534" s="2">
        <f t="shared" si="16"/>
        <v>0.30718716818024266</v>
      </c>
      <c r="Q534" s="2">
        <f t="shared" si="17"/>
        <v>0.23864473138974857</v>
      </c>
      <c r="R534" s="2" t="str">
        <f>IF(Global_Household_Financial_Dyna[[#This Row],[Vs country_Average]]&lt;-0.2, "Underperformer", IF(Global_Household_Financial_Dyna[[#This Row],[Vs country_Average]]&gt;0.2, "Outperformer", "Normal"))</f>
        <v>Outperformer</v>
      </c>
      <c r="S5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2268.33</v>
      </c>
      <c r="T5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2268.33</v>
      </c>
      <c r="U5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2268.33</v>
      </c>
      <c r="V5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2268.33</v>
      </c>
    </row>
    <row r="535" spans="1:22" x14ac:dyDescent="0.3">
      <c r="A535">
        <v>534</v>
      </c>
      <c r="B535" t="s">
        <v>16</v>
      </c>
      <c r="C535" t="s">
        <v>21</v>
      </c>
      <c r="D535">
        <v>4</v>
      </c>
      <c r="E535">
        <v>2</v>
      </c>
      <c r="F535">
        <v>4362.1099999999997</v>
      </c>
      <c r="G535">
        <v>8004.94</v>
      </c>
      <c r="H535">
        <v>3201.98</v>
      </c>
      <c r="I535">
        <v>3138.42</v>
      </c>
      <c r="J535">
        <v>1664.54</v>
      </c>
      <c r="K535">
        <f>Global_Household_Financial_Dyna[[#This Row],[Total_Household_Income]]-Global_Household_Financial_Dyna[[#This Row],[Estimated_Taxes]]</f>
        <v>4802.9599999999991</v>
      </c>
      <c r="L535" s="1">
        <f>Global_Household_Financial_Dyna[[#This Row],[Monthly_Savings]]/Global_Household_Financial_Dyna[[#This Row],[Net Income]]</f>
        <v>0.34656545130502864</v>
      </c>
      <c r="M535" s="2">
        <f>Global_Household_Financial_Dyna[[#This Row],[Monthly_Expenses]]/Global_Household_Financial_Dyna[[#This Row],[Net Income]]</f>
        <v>0.65343454869497153</v>
      </c>
      <c r="N535" t="str">
        <f>IF(Global_Household_Financial_Dyna[[#This Row],[Monthly_Savings]]&lt;0,"High Risk", IF(Global_Household_Financial_Dyna[[#This Row],[Savings Rate%]]&lt;0.1, "Medium", "Safe"))</f>
        <v>Safe</v>
      </c>
      <c r="O535">
        <f>Global_Household_Financial_Dyna[[#This Row],[Total_Household_Income]]/Global_Household_Financial_Dyna[[#This Row],[Family_Size]]</f>
        <v>2001.2349999999999</v>
      </c>
      <c r="P535" s="2">
        <f t="shared" si="16"/>
        <v>0.15879799892000862</v>
      </c>
      <c r="Q535" s="2">
        <f t="shared" si="17"/>
        <v>0.18776745238502002</v>
      </c>
      <c r="R535" s="2" t="str">
        <f>IF(Global_Household_Financial_Dyna[[#This Row],[Vs country_Average]]&lt;-0.2, "Underperformer", IF(Global_Household_Financial_Dyna[[#This Row],[Vs country_Average]]&gt;0.2, "Outperformer", "Normal"))</f>
        <v>Normal</v>
      </c>
      <c r="S5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1664.54</v>
      </c>
      <c r="T5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1664.54</v>
      </c>
      <c r="U5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1664.54</v>
      </c>
      <c r="V5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1664.54</v>
      </c>
    </row>
    <row r="536" spans="1:22" x14ac:dyDescent="0.3">
      <c r="A536">
        <v>535</v>
      </c>
      <c r="B536" t="s">
        <v>14</v>
      </c>
      <c r="C536" t="s">
        <v>15</v>
      </c>
      <c r="D536">
        <v>4</v>
      </c>
      <c r="E536">
        <v>2</v>
      </c>
      <c r="F536">
        <v>1077.25</v>
      </c>
      <c r="G536">
        <v>1813.71</v>
      </c>
      <c r="H536">
        <v>272.06</v>
      </c>
      <c r="I536">
        <v>867.76</v>
      </c>
      <c r="J536">
        <v>673.89</v>
      </c>
      <c r="K536">
        <f>Global_Household_Financial_Dyna[[#This Row],[Total_Household_Income]]-Global_Household_Financial_Dyna[[#This Row],[Estimated_Taxes]]</f>
        <v>1541.65</v>
      </c>
      <c r="L536" s="1">
        <f>Global_Household_Financial_Dyna[[#This Row],[Monthly_Savings]]/Global_Household_Financial_Dyna[[#This Row],[Net Income]]</f>
        <v>0.43712256348717282</v>
      </c>
      <c r="M536" s="2">
        <f>Global_Household_Financial_Dyna[[#This Row],[Monthly_Expenses]]/Global_Household_Financial_Dyna[[#This Row],[Net Income]]</f>
        <v>0.56287743651282718</v>
      </c>
      <c r="N536" t="str">
        <f>IF(Global_Household_Financial_Dyna[[#This Row],[Monthly_Savings]]&lt;0,"High Risk", IF(Global_Household_Financial_Dyna[[#This Row],[Savings Rate%]]&lt;0.1, "Medium", "Safe"))</f>
        <v>Safe</v>
      </c>
      <c r="O536">
        <f>Global_Household_Financial_Dyna[[#This Row],[Total_Household_Income]]/Global_Household_Financial_Dyna[[#This Row],[Family_Size]]</f>
        <v>453.42750000000001</v>
      </c>
      <c r="P536" s="2">
        <f t="shared" si="16"/>
        <v>0.39788995363055785</v>
      </c>
      <c r="Q536" s="2">
        <f t="shared" si="17"/>
        <v>3.9232609856614975E-2</v>
      </c>
      <c r="R536" s="2" t="str">
        <f>IF(Global_Household_Financial_Dyna[[#This Row],[Vs country_Average]]&lt;-0.2, "Underperformer", IF(Global_Household_Financial_Dyna[[#This Row],[Vs country_Average]]&gt;0.2, "Outperformer", "Normal"))</f>
        <v>Normal</v>
      </c>
      <c r="S5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673.89</v>
      </c>
      <c r="T5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673.89</v>
      </c>
      <c r="U5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673.89</v>
      </c>
      <c r="V5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673.89</v>
      </c>
    </row>
    <row r="537" spans="1:22" x14ac:dyDescent="0.3">
      <c r="A537">
        <v>536</v>
      </c>
      <c r="B537" t="s">
        <v>12</v>
      </c>
      <c r="C537" t="s">
        <v>13</v>
      </c>
      <c r="D537">
        <v>6</v>
      </c>
      <c r="E537">
        <v>3</v>
      </c>
      <c r="F537">
        <v>4167.18</v>
      </c>
      <c r="G537">
        <v>9459.14</v>
      </c>
      <c r="H537">
        <v>2837.74</v>
      </c>
      <c r="I537">
        <v>3045</v>
      </c>
      <c r="J537">
        <v>3576.4</v>
      </c>
      <c r="K537">
        <f>Global_Household_Financial_Dyna[[#This Row],[Total_Household_Income]]-Global_Household_Financial_Dyna[[#This Row],[Estimated_Taxes]]</f>
        <v>6621.4</v>
      </c>
      <c r="L537" s="1">
        <f>Global_Household_Financial_Dyna[[#This Row],[Monthly_Savings]]/Global_Household_Financial_Dyna[[#This Row],[Net Income]]</f>
        <v>0.5401274654906818</v>
      </c>
      <c r="M537" s="2">
        <f>Global_Household_Financial_Dyna[[#This Row],[Monthly_Expenses]]/Global_Household_Financial_Dyna[[#This Row],[Net Income]]</f>
        <v>0.45987253450931831</v>
      </c>
      <c r="N537" t="str">
        <f>IF(Global_Household_Financial_Dyna[[#This Row],[Monthly_Savings]]&lt;0,"High Risk", IF(Global_Household_Financial_Dyna[[#This Row],[Savings Rate%]]&lt;0.1, "Medium", "Safe"))</f>
        <v>Safe</v>
      </c>
      <c r="O537">
        <f>Global_Household_Financial_Dyna[[#This Row],[Total_Household_Income]]/Global_Household_Financial_Dyna[[#This Row],[Family_Size]]</f>
        <v>1576.5233333333333</v>
      </c>
      <c r="P537" s="2">
        <f t="shared" si="16"/>
        <v>0.30718716818024266</v>
      </c>
      <c r="Q537" s="2">
        <f t="shared" si="17"/>
        <v>0.23294029731043914</v>
      </c>
      <c r="R537" s="2" t="str">
        <f>IF(Global_Household_Financial_Dyna[[#This Row],[Vs country_Average]]&lt;-0.2, "Underperformer", IF(Global_Household_Financial_Dyna[[#This Row],[Vs country_Average]]&gt;0.2, "Outperformer", "Normal"))</f>
        <v>Outperformer</v>
      </c>
      <c r="S5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3576.4</v>
      </c>
      <c r="T5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3576.4</v>
      </c>
      <c r="U5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3576.4</v>
      </c>
      <c r="V5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3576.4</v>
      </c>
    </row>
    <row r="538" spans="1:22" x14ac:dyDescent="0.3">
      <c r="A538">
        <v>537</v>
      </c>
      <c r="B538" t="s">
        <v>14</v>
      </c>
      <c r="C538" t="s">
        <v>15</v>
      </c>
      <c r="D538">
        <v>1</v>
      </c>
      <c r="E538">
        <v>1</v>
      </c>
      <c r="F538">
        <v>1760.96</v>
      </c>
      <c r="G538">
        <v>1760.96</v>
      </c>
      <c r="H538">
        <v>264.14</v>
      </c>
      <c r="I538">
        <v>536.38</v>
      </c>
      <c r="J538">
        <v>960.44</v>
      </c>
      <c r="K538">
        <f>Global_Household_Financial_Dyna[[#This Row],[Total_Household_Income]]-Global_Household_Financial_Dyna[[#This Row],[Estimated_Taxes]]</f>
        <v>1496.8200000000002</v>
      </c>
      <c r="L538" s="1">
        <f>Global_Household_Financial_Dyna[[#This Row],[Monthly_Savings]]/Global_Household_Financial_Dyna[[#This Row],[Net Income]]</f>
        <v>0.64165363904811534</v>
      </c>
      <c r="M538" s="2">
        <f>Global_Household_Financial_Dyna[[#This Row],[Monthly_Expenses]]/Global_Household_Financial_Dyna[[#This Row],[Net Income]]</f>
        <v>0.3583463609518846</v>
      </c>
      <c r="N538" t="str">
        <f>IF(Global_Household_Financial_Dyna[[#This Row],[Monthly_Savings]]&lt;0,"High Risk", IF(Global_Household_Financial_Dyna[[#This Row],[Savings Rate%]]&lt;0.1, "Medium", "Safe"))</f>
        <v>Safe</v>
      </c>
      <c r="O538">
        <f>Global_Household_Financial_Dyna[[#This Row],[Total_Household_Income]]/Global_Household_Financial_Dyna[[#This Row],[Family_Size]]</f>
        <v>1760.96</v>
      </c>
      <c r="P538" s="2">
        <f t="shared" si="16"/>
        <v>0.39788995363055785</v>
      </c>
      <c r="Q538" s="2">
        <f t="shared" si="17"/>
        <v>0.2437636854175575</v>
      </c>
      <c r="R538" s="2" t="str">
        <f>IF(Global_Household_Financial_Dyna[[#This Row],[Vs country_Average]]&lt;-0.2, "Underperformer", IF(Global_Household_Financial_Dyna[[#This Row],[Vs country_Average]]&gt;0.2, "Outperformer", "Normal"))</f>
        <v>Outperformer</v>
      </c>
      <c r="S5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960.44</v>
      </c>
      <c r="T5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960.44</v>
      </c>
      <c r="U5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960.44</v>
      </c>
      <c r="V5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960.44</v>
      </c>
    </row>
    <row r="539" spans="1:22" x14ac:dyDescent="0.3">
      <c r="A539">
        <v>538</v>
      </c>
      <c r="B539" t="s">
        <v>18</v>
      </c>
      <c r="C539" t="s">
        <v>19</v>
      </c>
      <c r="D539">
        <v>5</v>
      </c>
      <c r="E539">
        <v>3</v>
      </c>
      <c r="F539">
        <v>4321.42</v>
      </c>
      <c r="G539">
        <v>10374.99</v>
      </c>
      <c r="H539">
        <v>2801.25</v>
      </c>
      <c r="I539">
        <v>3060.74</v>
      </c>
      <c r="J539">
        <v>4513</v>
      </c>
      <c r="K539">
        <f>Global_Household_Financial_Dyna[[#This Row],[Total_Household_Income]]-Global_Household_Financial_Dyna[[#This Row],[Estimated_Taxes]]</f>
        <v>7573.74</v>
      </c>
      <c r="L539" s="1">
        <f>Global_Household_Financial_Dyna[[#This Row],[Monthly_Savings]]/Global_Household_Financial_Dyna[[#This Row],[Net Income]]</f>
        <v>0.59587469334833254</v>
      </c>
      <c r="M539" s="2">
        <f>Global_Household_Financial_Dyna[[#This Row],[Monthly_Expenses]]/Global_Household_Financial_Dyna[[#This Row],[Net Income]]</f>
        <v>0.40412530665166746</v>
      </c>
      <c r="N539" t="str">
        <f>IF(Global_Household_Financial_Dyna[[#This Row],[Monthly_Savings]]&lt;0,"High Risk", IF(Global_Household_Financial_Dyna[[#This Row],[Savings Rate%]]&lt;0.1, "Medium", "Safe"))</f>
        <v>Safe</v>
      </c>
      <c r="O539">
        <f>Global_Household_Financial_Dyna[[#This Row],[Total_Household_Income]]/Global_Household_Financial_Dyna[[#This Row],[Family_Size]]</f>
        <v>2074.998</v>
      </c>
      <c r="P539" s="2">
        <f t="shared" si="16"/>
        <v>0.32336204947805613</v>
      </c>
      <c r="Q539" s="2">
        <f t="shared" si="17"/>
        <v>0.27251264387027641</v>
      </c>
      <c r="R539" s="2" t="str">
        <f>IF(Global_Household_Financial_Dyna[[#This Row],[Vs country_Average]]&lt;-0.2, "Underperformer", IF(Global_Household_Financial_Dyna[[#This Row],[Vs country_Average]]&gt;0.2, "Outperformer", "Normal"))</f>
        <v>Outperformer</v>
      </c>
      <c r="S5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4513</v>
      </c>
      <c r="T5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4513</v>
      </c>
      <c r="U5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4513</v>
      </c>
      <c r="V5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4513</v>
      </c>
    </row>
    <row r="540" spans="1:22" x14ac:dyDescent="0.3">
      <c r="A540">
        <v>539</v>
      </c>
      <c r="B540" t="s">
        <v>10</v>
      </c>
      <c r="C540" t="s">
        <v>22</v>
      </c>
      <c r="D540">
        <v>4</v>
      </c>
      <c r="E540">
        <v>3</v>
      </c>
      <c r="F540">
        <v>508.48</v>
      </c>
      <c r="G540">
        <v>1032.29</v>
      </c>
      <c r="H540">
        <v>103.23</v>
      </c>
      <c r="I540">
        <v>538.71</v>
      </c>
      <c r="J540">
        <v>390.35</v>
      </c>
      <c r="K540">
        <f>Global_Household_Financial_Dyna[[#This Row],[Total_Household_Income]]-Global_Household_Financial_Dyna[[#This Row],[Estimated_Taxes]]</f>
        <v>929.06</v>
      </c>
      <c r="L540" s="1">
        <f>Global_Household_Financial_Dyna[[#This Row],[Monthly_Savings]]/Global_Household_Financial_Dyna[[#This Row],[Net Income]]</f>
        <v>0.42015585645706416</v>
      </c>
      <c r="M540" s="2">
        <f>Global_Household_Financial_Dyna[[#This Row],[Monthly_Expenses]]/Global_Household_Financial_Dyna[[#This Row],[Net Income]]</f>
        <v>0.5798441435429359</v>
      </c>
      <c r="N540" t="str">
        <f>IF(Global_Household_Financial_Dyna[[#This Row],[Monthly_Savings]]&lt;0,"High Risk", IF(Global_Household_Financial_Dyna[[#This Row],[Savings Rate%]]&lt;0.1, "Medium", "Safe"))</f>
        <v>Safe</v>
      </c>
      <c r="O540">
        <f>Global_Household_Financial_Dyna[[#This Row],[Total_Household_Income]]/Global_Household_Financial_Dyna[[#This Row],[Family_Size]]</f>
        <v>258.07249999999999</v>
      </c>
      <c r="P540" s="2">
        <f t="shared" si="16"/>
        <v>0.42077341556833553</v>
      </c>
      <c r="Q540" s="2">
        <f t="shared" si="17"/>
        <v>-6.1755911127137075E-4</v>
      </c>
      <c r="R540" s="2" t="str">
        <f>IF(Global_Household_Financial_Dyna[[#This Row],[Vs country_Average]]&lt;-0.2, "Underperformer", IF(Global_Household_Financial_Dyna[[#This Row],[Vs country_Average]]&gt;0.2, "Outperformer", "Normal"))</f>
        <v>Normal</v>
      </c>
      <c r="S5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390.35</v>
      </c>
      <c r="T5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390.35</v>
      </c>
      <c r="U5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390.35</v>
      </c>
      <c r="V5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390.35</v>
      </c>
    </row>
    <row r="541" spans="1:22" x14ac:dyDescent="0.3">
      <c r="A541">
        <v>540</v>
      </c>
      <c r="B541" t="s">
        <v>18</v>
      </c>
      <c r="C541" t="s">
        <v>20</v>
      </c>
      <c r="D541">
        <v>3</v>
      </c>
      <c r="E541">
        <v>3</v>
      </c>
      <c r="F541">
        <v>2657.17</v>
      </c>
      <c r="G541">
        <v>5677.99</v>
      </c>
      <c r="H541">
        <v>1249.1600000000001</v>
      </c>
      <c r="I541">
        <v>1915.61</v>
      </c>
      <c r="J541">
        <v>2513.2199999999998</v>
      </c>
      <c r="K541">
        <f>Global_Household_Financial_Dyna[[#This Row],[Total_Household_Income]]-Global_Household_Financial_Dyna[[#This Row],[Estimated_Taxes]]</f>
        <v>4428.83</v>
      </c>
      <c r="L541" s="1">
        <f>Global_Household_Financial_Dyna[[#This Row],[Monthly_Savings]]/Global_Household_Financial_Dyna[[#This Row],[Net Income]]</f>
        <v>0.56746815750435209</v>
      </c>
      <c r="M541" s="2">
        <f>Global_Household_Financial_Dyna[[#This Row],[Monthly_Expenses]]/Global_Household_Financial_Dyna[[#This Row],[Net Income]]</f>
        <v>0.4325318424956478</v>
      </c>
      <c r="N541" t="str">
        <f>IF(Global_Household_Financial_Dyna[[#This Row],[Monthly_Savings]]&lt;0,"High Risk", IF(Global_Household_Financial_Dyna[[#This Row],[Savings Rate%]]&lt;0.1, "Medium", "Safe"))</f>
        <v>Safe</v>
      </c>
      <c r="O541">
        <f>Global_Household_Financial_Dyna[[#This Row],[Total_Household_Income]]/Global_Household_Financial_Dyna[[#This Row],[Family_Size]]</f>
        <v>1892.6633333333332</v>
      </c>
      <c r="P541" s="2">
        <f t="shared" si="16"/>
        <v>0.32336204947805613</v>
      </c>
      <c r="Q541" s="2">
        <f t="shared" si="17"/>
        <v>0.24410610802629595</v>
      </c>
      <c r="R541" s="2" t="str">
        <f>IF(Global_Household_Financial_Dyna[[#This Row],[Vs country_Average]]&lt;-0.2, "Underperformer", IF(Global_Household_Financial_Dyna[[#This Row],[Vs country_Average]]&gt;0.2, "Outperformer", "Normal"))</f>
        <v>Outperformer</v>
      </c>
      <c r="S5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2513.2199999999998</v>
      </c>
      <c r="T5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2513.2199999999998</v>
      </c>
      <c r="U5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2513.2199999999998</v>
      </c>
      <c r="V5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2513.2199999999998</v>
      </c>
    </row>
    <row r="542" spans="1:22" x14ac:dyDescent="0.3">
      <c r="A542">
        <v>541</v>
      </c>
      <c r="B542" t="s">
        <v>12</v>
      </c>
      <c r="C542" t="s">
        <v>13</v>
      </c>
      <c r="D542">
        <v>4</v>
      </c>
      <c r="E542">
        <v>2</v>
      </c>
      <c r="F542">
        <v>4958.2700000000004</v>
      </c>
      <c r="G542">
        <v>9083.5400000000009</v>
      </c>
      <c r="H542">
        <v>2725.06</v>
      </c>
      <c r="I542">
        <v>2553.9</v>
      </c>
      <c r="J542">
        <v>3804.59</v>
      </c>
      <c r="K542">
        <f>Global_Household_Financial_Dyna[[#This Row],[Total_Household_Income]]-Global_Household_Financial_Dyna[[#This Row],[Estimated_Taxes]]</f>
        <v>6358.4800000000014</v>
      </c>
      <c r="L542" s="1">
        <f>Global_Household_Financial_Dyna[[#This Row],[Monthly_Savings]]/Global_Household_Financial_Dyna[[#This Row],[Net Income]]</f>
        <v>0.598348976484946</v>
      </c>
      <c r="M542" s="2">
        <f>Global_Household_Financial_Dyna[[#This Row],[Monthly_Expenses]]/Global_Household_Financial_Dyna[[#This Row],[Net Income]]</f>
        <v>0.40165259621796395</v>
      </c>
      <c r="N542" t="str">
        <f>IF(Global_Household_Financial_Dyna[[#This Row],[Monthly_Savings]]&lt;0,"High Risk", IF(Global_Household_Financial_Dyna[[#This Row],[Savings Rate%]]&lt;0.1, "Medium", "Safe"))</f>
        <v>Safe</v>
      </c>
      <c r="O542">
        <f>Global_Household_Financial_Dyna[[#This Row],[Total_Household_Income]]/Global_Household_Financial_Dyna[[#This Row],[Family_Size]]</f>
        <v>2270.8850000000002</v>
      </c>
      <c r="P542" s="2">
        <f t="shared" si="16"/>
        <v>0.30718716818024266</v>
      </c>
      <c r="Q542" s="2">
        <f t="shared" si="17"/>
        <v>0.29116180830470334</v>
      </c>
      <c r="R542" s="2" t="str">
        <f>IF(Global_Household_Financial_Dyna[[#This Row],[Vs country_Average]]&lt;-0.2, "Underperformer", IF(Global_Household_Financial_Dyna[[#This Row],[Vs country_Average]]&gt;0.2, "Outperformer", "Normal"))</f>
        <v>Outperformer</v>
      </c>
      <c r="S5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3804.59</v>
      </c>
      <c r="T5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3804.59</v>
      </c>
      <c r="U5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3804.59</v>
      </c>
      <c r="V5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3804.59</v>
      </c>
    </row>
    <row r="543" spans="1:22" x14ac:dyDescent="0.3">
      <c r="A543">
        <v>542</v>
      </c>
      <c r="B543" t="s">
        <v>16</v>
      </c>
      <c r="C543" t="s">
        <v>17</v>
      </c>
      <c r="D543">
        <v>6</v>
      </c>
      <c r="E543">
        <v>2</v>
      </c>
      <c r="F543">
        <v>4953.18</v>
      </c>
      <c r="G543">
        <v>8482.2199999999993</v>
      </c>
      <c r="H543">
        <v>3392.89</v>
      </c>
      <c r="I543">
        <v>3579.14</v>
      </c>
      <c r="J543">
        <v>1510.19</v>
      </c>
      <c r="K543">
        <f>Global_Household_Financial_Dyna[[#This Row],[Total_Household_Income]]-Global_Household_Financial_Dyna[[#This Row],[Estimated_Taxes]]</f>
        <v>5089.33</v>
      </c>
      <c r="L543" s="1">
        <f>Global_Household_Financial_Dyna[[#This Row],[Monthly_Savings]]/Global_Household_Financial_Dyna[[#This Row],[Net Income]]</f>
        <v>0.29673650559110926</v>
      </c>
      <c r="M543" s="2">
        <f>Global_Household_Financial_Dyna[[#This Row],[Monthly_Expenses]]/Global_Household_Financial_Dyna[[#This Row],[Net Income]]</f>
        <v>0.70326349440889069</v>
      </c>
      <c r="N543" t="str">
        <f>IF(Global_Household_Financial_Dyna[[#This Row],[Monthly_Savings]]&lt;0,"High Risk", IF(Global_Household_Financial_Dyna[[#This Row],[Savings Rate%]]&lt;0.1, "Medium", "Safe"))</f>
        <v>Safe</v>
      </c>
      <c r="O543">
        <f>Global_Household_Financial_Dyna[[#This Row],[Total_Household_Income]]/Global_Household_Financial_Dyna[[#This Row],[Family_Size]]</f>
        <v>1413.7033333333331</v>
      </c>
      <c r="P543" s="2">
        <f t="shared" si="16"/>
        <v>0.15879799892000862</v>
      </c>
      <c r="Q543" s="2">
        <f t="shared" si="17"/>
        <v>0.13793850667110064</v>
      </c>
      <c r="R543" s="2" t="str">
        <f>IF(Global_Household_Financial_Dyna[[#This Row],[Vs country_Average]]&lt;-0.2, "Underperformer", IF(Global_Household_Financial_Dyna[[#This Row],[Vs country_Average]]&gt;0.2, "Outperformer", "Normal"))</f>
        <v>Normal</v>
      </c>
      <c r="S5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1510.19</v>
      </c>
      <c r="T5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1510.19</v>
      </c>
      <c r="U5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1510.19</v>
      </c>
      <c r="V5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1510.19</v>
      </c>
    </row>
    <row r="544" spans="1:22" x14ac:dyDescent="0.3">
      <c r="A544">
        <v>543</v>
      </c>
      <c r="B544" t="s">
        <v>18</v>
      </c>
      <c r="C544" t="s">
        <v>19</v>
      </c>
      <c r="D544">
        <v>2</v>
      </c>
      <c r="E544">
        <v>2</v>
      </c>
      <c r="F544">
        <v>6140.25</v>
      </c>
      <c r="G544">
        <v>8909.83</v>
      </c>
      <c r="H544">
        <v>2405.65</v>
      </c>
      <c r="I544">
        <v>1513.05</v>
      </c>
      <c r="J544">
        <v>4991.13</v>
      </c>
      <c r="K544">
        <f>Global_Household_Financial_Dyna[[#This Row],[Total_Household_Income]]-Global_Household_Financial_Dyna[[#This Row],[Estimated_Taxes]]</f>
        <v>6504.18</v>
      </c>
      <c r="L544" s="1">
        <f>Global_Household_Financial_Dyna[[#This Row],[Monthly_Savings]]/Global_Household_Financial_Dyna[[#This Row],[Net Income]]</f>
        <v>0.76737267418798372</v>
      </c>
      <c r="M544" s="2">
        <f>Global_Household_Financial_Dyna[[#This Row],[Monthly_Expenses]]/Global_Household_Financial_Dyna[[#This Row],[Net Income]]</f>
        <v>0.23262732581201626</v>
      </c>
      <c r="N544" t="str">
        <f>IF(Global_Household_Financial_Dyna[[#This Row],[Monthly_Savings]]&lt;0,"High Risk", IF(Global_Household_Financial_Dyna[[#This Row],[Savings Rate%]]&lt;0.1, "Medium", "Safe"))</f>
        <v>Safe</v>
      </c>
      <c r="O544">
        <f>Global_Household_Financial_Dyna[[#This Row],[Total_Household_Income]]/Global_Household_Financial_Dyna[[#This Row],[Family_Size]]</f>
        <v>4454.915</v>
      </c>
      <c r="P544" s="2">
        <f t="shared" si="16"/>
        <v>0.32336204947805613</v>
      </c>
      <c r="Q544" s="2">
        <f t="shared" si="17"/>
        <v>0.44401062470992758</v>
      </c>
      <c r="R544" s="2" t="str">
        <f>IF(Global_Household_Financial_Dyna[[#This Row],[Vs country_Average]]&lt;-0.2, "Underperformer", IF(Global_Household_Financial_Dyna[[#This Row],[Vs country_Average]]&gt;0.2, "Outperformer", "Normal"))</f>
        <v>Outperformer</v>
      </c>
      <c r="S5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4991.13</v>
      </c>
      <c r="T5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4991.13</v>
      </c>
      <c r="U5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4991.13</v>
      </c>
      <c r="V5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4991.13</v>
      </c>
    </row>
    <row r="545" spans="1:22" x14ac:dyDescent="0.3">
      <c r="A545">
        <v>544</v>
      </c>
      <c r="B545" t="s">
        <v>16</v>
      </c>
      <c r="C545" t="s">
        <v>21</v>
      </c>
      <c r="D545">
        <v>6</v>
      </c>
      <c r="E545">
        <v>3</v>
      </c>
      <c r="F545">
        <v>4191.01</v>
      </c>
      <c r="G545">
        <v>8367.57</v>
      </c>
      <c r="H545">
        <v>3347.03</v>
      </c>
      <c r="I545">
        <v>3723.77</v>
      </c>
      <c r="J545">
        <v>1296.77</v>
      </c>
      <c r="K545">
        <f>Global_Household_Financial_Dyna[[#This Row],[Total_Household_Income]]-Global_Household_Financial_Dyna[[#This Row],[Estimated_Taxes]]</f>
        <v>5020.5399999999991</v>
      </c>
      <c r="L545" s="1">
        <f>Global_Household_Financial_Dyna[[#This Row],[Monthly_Savings]]/Global_Household_Financial_Dyna[[#This Row],[Net Income]]</f>
        <v>0.25829293263274472</v>
      </c>
      <c r="M545" s="2">
        <f>Global_Household_Financial_Dyna[[#This Row],[Monthly_Expenses]]/Global_Household_Financial_Dyna[[#This Row],[Net Income]]</f>
        <v>0.74170706736725545</v>
      </c>
      <c r="N545" t="str">
        <f>IF(Global_Household_Financial_Dyna[[#This Row],[Monthly_Savings]]&lt;0,"High Risk", IF(Global_Household_Financial_Dyna[[#This Row],[Savings Rate%]]&lt;0.1, "Medium", "Safe"))</f>
        <v>Safe</v>
      </c>
      <c r="O545">
        <f>Global_Household_Financial_Dyna[[#This Row],[Total_Household_Income]]/Global_Household_Financial_Dyna[[#This Row],[Family_Size]]</f>
        <v>1394.595</v>
      </c>
      <c r="P545" s="2">
        <f t="shared" si="16"/>
        <v>0.15879799892000862</v>
      </c>
      <c r="Q545" s="2">
        <f t="shared" si="17"/>
        <v>9.94949337127361E-2</v>
      </c>
      <c r="R545" s="2" t="str">
        <f>IF(Global_Household_Financial_Dyna[[#This Row],[Vs country_Average]]&lt;-0.2, "Underperformer", IF(Global_Household_Financial_Dyna[[#This Row],[Vs country_Average]]&gt;0.2, "Outperformer", "Normal"))</f>
        <v>Normal</v>
      </c>
      <c r="S5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1296.77</v>
      </c>
      <c r="T5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1296.77</v>
      </c>
      <c r="U5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1296.77</v>
      </c>
      <c r="V5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1296.77</v>
      </c>
    </row>
    <row r="546" spans="1:22" x14ac:dyDescent="0.3">
      <c r="A546">
        <v>545</v>
      </c>
      <c r="B546" t="s">
        <v>16</v>
      </c>
      <c r="C546" t="s">
        <v>17</v>
      </c>
      <c r="D546">
        <v>4</v>
      </c>
      <c r="E546">
        <v>3</v>
      </c>
      <c r="F546">
        <v>4945.6400000000003</v>
      </c>
      <c r="G546">
        <v>10340.49</v>
      </c>
      <c r="H546">
        <v>4136.2</v>
      </c>
      <c r="I546">
        <v>2411.9299999999998</v>
      </c>
      <c r="J546">
        <v>3792.36</v>
      </c>
      <c r="K546">
        <f>Global_Household_Financial_Dyna[[#This Row],[Total_Household_Income]]-Global_Household_Financial_Dyna[[#This Row],[Estimated_Taxes]]</f>
        <v>6204.29</v>
      </c>
      <c r="L546" s="1">
        <f>Global_Household_Financial_Dyna[[#This Row],[Monthly_Savings]]/Global_Household_Financial_Dyna[[#This Row],[Net Income]]</f>
        <v>0.61124802354499874</v>
      </c>
      <c r="M546" s="2">
        <f>Global_Household_Financial_Dyna[[#This Row],[Monthly_Expenses]]/Global_Household_Financial_Dyna[[#This Row],[Net Income]]</f>
        <v>0.38875197645500126</v>
      </c>
      <c r="N546" t="str">
        <f>IF(Global_Household_Financial_Dyna[[#This Row],[Monthly_Savings]]&lt;0,"High Risk", IF(Global_Household_Financial_Dyna[[#This Row],[Savings Rate%]]&lt;0.1, "Medium", "Safe"))</f>
        <v>Safe</v>
      </c>
      <c r="O546">
        <f>Global_Household_Financial_Dyna[[#This Row],[Total_Household_Income]]/Global_Household_Financial_Dyna[[#This Row],[Family_Size]]</f>
        <v>2585.1224999999999</v>
      </c>
      <c r="P546" s="2">
        <f t="shared" si="16"/>
        <v>0.15879799892000862</v>
      </c>
      <c r="Q546" s="2">
        <f t="shared" si="17"/>
        <v>0.45245002462499012</v>
      </c>
      <c r="R546" s="2" t="str">
        <f>IF(Global_Household_Financial_Dyna[[#This Row],[Vs country_Average]]&lt;-0.2, "Underperformer", IF(Global_Household_Financial_Dyna[[#This Row],[Vs country_Average]]&gt;0.2, "Outperformer", "Normal"))</f>
        <v>Outperformer</v>
      </c>
      <c r="S5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3792.36</v>
      </c>
      <c r="T5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3792.36</v>
      </c>
      <c r="U5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3792.36</v>
      </c>
      <c r="V5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3792.36</v>
      </c>
    </row>
    <row r="547" spans="1:22" x14ac:dyDescent="0.3">
      <c r="A547">
        <v>546</v>
      </c>
      <c r="B547" t="s">
        <v>10</v>
      </c>
      <c r="C547" t="s">
        <v>11</v>
      </c>
      <c r="D547">
        <v>8</v>
      </c>
      <c r="E547">
        <v>3</v>
      </c>
      <c r="F547">
        <v>437.23</v>
      </c>
      <c r="G547">
        <v>877.51</v>
      </c>
      <c r="H547">
        <v>87.75</v>
      </c>
      <c r="I547">
        <v>832.76</v>
      </c>
      <c r="J547">
        <v>-43</v>
      </c>
      <c r="K547">
        <f>Global_Household_Financial_Dyna[[#This Row],[Total_Household_Income]]-Global_Household_Financial_Dyna[[#This Row],[Estimated_Taxes]]</f>
        <v>789.76</v>
      </c>
      <c r="L547" s="1">
        <f>Global_Household_Financial_Dyna[[#This Row],[Monthly_Savings]]/Global_Household_Financial_Dyna[[#This Row],[Net Income]]</f>
        <v>-5.4446920583468394E-2</v>
      </c>
      <c r="M547" s="2">
        <f>Global_Household_Financial_Dyna[[#This Row],[Monthly_Expenses]]/Global_Household_Financial_Dyna[[#This Row],[Net Income]]</f>
        <v>1.0544469205834683</v>
      </c>
      <c r="N547" t="str">
        <f>IF(Global_Household_Financial_Dyna[[#This Row],[Monthly_Savings]]&lt;0,"High Risk", IF(Global_Household_Financial_Dyna[[#This Row],[Savings Rate%]]&lt;0.1, "Medium", "Safe"))</f>
        <v>High Risk</v>
      </c>
      <c r="O547">
        <f>Global_Household_Financial_Dyna[[#This Row],[Total_Household_Income]]/Global_Household_Financial_Dyna[[#This Row],[Family_Size]]</f>
        <v>109.68875</v>
      </c>
      <c r="P547" s="2">
        <f t="shared" si="16"/>
        <v>0.42077341556833553</v>
      </c>
      <c r="Q547" s="2">
        <f t="shared" si="17"/>
        <v>-0.47522033615180392</v>
      </c>
      <c r="R547" s="2" t="str">
        <f>IF(Global_Household_Financial_Dyna[[#This Row],[Vs country_Average]]&lt;-0.2, "Underperformer", IF(Global_Household_Financial_Dyna[[#This Row],[Vs country_Average]]&gt;0.2, "Outperformer", "Normal"))</f>
        <v>Underperformer</v>
      </c>
      <c r="S5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-1.3619999999999948</v>
      </c>
      <c r="T5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40.275999999999996</v>
      </c>
      <c r="U5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81.913999999999987</v>
      </c>
      <c r="V5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123.55199999999999</v>
      </c>
    </row>
    <row r="548" spans="1:22" x14ac:dyDescent="0.3">
      <c r="A548">
        <v>547</v>
      </c>
      <c r="B548" t="s">
        <v>18</v>
      </c>
      <c r="C548" t="s">
        <v>20</v>
      </c>
      <c r="D548">
        <v>5</v>
      </c>
      <c r="E548">
        <v>1</v>
      </c>
      <c r="F548">
        <v>6329.24</v>
      </c>
      <c r="G548">
        <v>6329.24</v>
      </c>
      <c r="H548">
        <v>1392.43</v>
      </c>
      <c r="I548">
        <v>3094.89</v>
      </c>
      <c r="J548">
        <v>1841.92</v>
      </c>
      <c r="K548">
        <f>Global_Household_Financial_Dyna[[#This Row],[Total_Household_Income]]-Global_Household_Financial_Dyna[[#This Row],[Estimated_Taxes]]</f>
        <v>4936.8099999999995</v>
      </c>
      <c r="L548" s="1">
        <f>Global_Household_Financial_Dyna[[#This Row],[Monthly_Savings]]/Global_Household_Financial_Dyna[[#This Row],[Net Income]]</f>
        <v>0.3730992280440204</v>
      </c>
      <c r="M548" s="2">
        <f>Global_Household_Financial_Dyna[[#This Row],[Monthly_Expenses]]/Global_Household_Financial_Dyna[[#This Row],[Net Income]]</f>
        <v>0.62690077195597971</v>
      </c>
      <c r="N548" t="str">
        <f>IF(Global_Household_Financial_Dyna[[#This Row],[Monthly_Savings]]&lt;0,"High Risk", IF(Global_Household_Financial_Dyna[[#This Row],[Savings Rate%]]&lt;0.1, "Medium", "Safe"))</f>
        <v>Safe</v>
      </c>
      <c r="O548">
        <f>Global_Household_Financial_Dyna[[#This Row],[Total_Household_Income]]/Global_Household_Financial_Dyna[[#This Row],[Family_Size]]</f>
        <v>1265.848</v>
      </c>
      <c r="P548" s="2">
        <f t="shared" si="16"/>
        <v>0.32336204947805613</v>
      </c>
      <c r="Q548" s="2">
        <f t="shared" si="17"/>
        <v>4.9737178565964268E-2</v>
      </c>
      <c r="R548" s="2" t="str">
        <f>IF(Global_Household_Financial_Dyna[[#This Row],[Vs country_Average]]&lt;-0.2, "Underperformer", IF(Global_Household_Financial_Dyna[[#This Row],[Vs country_Average]]&gt;0.2, "Outperformer", "Normal"))</f>
        <v>Normal</v>
      </c>
      <c r="S5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1841.92</v>
      </c>
      <c r="T5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1841.92</v>
      </c>
      <c r="U5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1841.92</v>
      </c>
      <c r="V5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1841.92</v>
      </c>
    </row>
    <row r="549" spans="1:22" x14ac:dyDescent="0.3">
      <c r="A549">
        <v>548</v>
      </c>
      <c r="B549" t="s">
        <v>16</v>
      </c>
      <c r="C549" t="s">
        <v>17</v>
      </c>
      <c r="D549">
        <v>7</v>
      </c>
      <c r="E549">
        <v>3</v>
      </c>
      <c r="F549">
        <v>1737.99</v>
      </c>
      <c r="G549">
        <v>3270.36</v>
      </c>
      <c r="H549">
        <v>1144.6300000000001</v>
      </c>
      <c r="I549">
        <v>3103.57</v>
      </c>
      <c r="J549">
        <v>-977.84</v>
      </c>
      <c r="K549">
        <f>Global_Household_Financial_Dyna[[#This Row],[Total_Household_Income]]-Global_Household_Financial_Dyna[[#This Row],[Estimated_Taxes]]</f>
        <v>2125.73</v>
      </c>
      <c r="L549" s="1">
        <f>Global_Household_Financial_Dyna[[#This Row],[Monthly_Savings]]/Global_Household_Financial_Dyna[[#This Row],[Net Income]]</f>
        <v>-0.46000197579184565</v>
      </c>
      <c r="M549" s="2">
        <f>Global_Household_Financial_Dyna[[#This Row],[Monthly_Expenses]]/Global_Household_Financial_Dyna[[#This Row],[Net Income]]</f>
        <v>1.4600019757918457</v>
      </c>
      <c r="N549" t="str">
        <f>IF(Global_Household_Financial_Dyna[[#This Row],[Monthly_Savings]]&lt;0,"High Risk", IF(Global_Household_Financial_Dyna[[#This Row],[Savings Rate%]]&lt;0.1, "Medium", "Safe"))</f>
        <v>High Risk</v>
      </c>
      <c r="O549">
        <f>Global_Household_Financial_Dyna[[#This Row],[Total_Household_Income]]/Global_Household_Financial_Dyna[[#This Row],[Family_Size]]</f>
        <v>467.19428571428574</v>
      </c>
      <c r="P549" s="2">
        <f t="shared" si="16"/>
        <v>0.15879799892000862</v>
      </c>
      <c r="Q549" s="2">
        <f t="shared" si="17"/>
        <v>-0.61879997471185422</v>
      </c>
      <c r="R549" s="2" t="str">
        <f>IF(Global_Household_Financial_Dyna[[#This Row],[Vs country_Average]]&lt;-0.2, "Underperformer", IF(Global_Household_Financial_Dyna[[#This Row],[Vs country_Average]]&gt;0.2, "Outperformer", "Normal"))</f>
        <v>Underperformer</v>
      </c>
      <c r="S5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-822.66150000000005</v>
      </c>
      <c r="T5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-667.48300000000006</v>
      </c>
      <c r="U5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-512.30449999999996</v>
      </c>
      <c r="V5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-357.12600000000009</v>
      </c>
    </row>
    <row r="550" spans="1:22" x14ac:dyDescent="0.3">
      <c r="A550">
        <v>549</v>
      </c>
      <c r="B550" t="s">
        <v>16</v>
      </c>
      <c r="C550" t="s">
        <v>17</v>
      </c>
      <c r="D550">
        <v>4</v>
      </c>
      <c r="E550">
        <v>3</v>
      </c>
      <c r="F550">
        <v>473.31</v>
      </c>
      <c r="G550">
        <v>1058.9100000000001</v>
      </c>
      <c r="H550">
        <v>370.62</v>
      </c>
      <c r="I550">
        <v>1004.91</v>
      </c>
      <c r="J550">
        <v>-316.61</v>
      </c>
      <c r="K550">
        <f>Global_Household_Financial_Dyna[[#This Row],[Total_Household_Income]]-Global_Household_Financial_Dyna[[#This Row],[Estimated_Taxes]]</f>
        <v>688.29000000000008</v>
      </c>
      <c r="L550" s="1">
        <f>Global_Household_Financial_Dyna[[#This Row],[Monthly_Savings]]/Global_Household_Financial_Dyna[[#This Row],[Net Income]]</f>
        <v>-0.45999506022170883</v>
      </c>
      <c r="M550" s="2">
        <f>Global_Household_Financial_Dyna[[#This Row],[Monthly_Expenses]]/Global_Household_Financial_Dyna[[#This Row],[Net Income]]</f>
        <v>1.4600095889813884</v>
      </c>
      <c r="N550" t="str">
        <f>IF(Global_Household_Financial_Dyna[[#This Row],[Monthly_Savings]]&lt;0,"High Risk", IF(Global_Household_Financial_Dyna[[#This Row],[Savings Rate%]]&lt;0.1, "Medium", "Safe"))</f>
        <v>High Risk</v>
      </c>
      <c r="O550">
        <f>Global_Household_Financial_Dyna[[#This Row],[Total_Household_Income]]/Global_Household_Financial_Dyna[[#This Row],[Family_Size]]</f>
        <v>264.72750000000002</v>
      </c>
      <c r="P550" s="2">
        <f t="shared" si="16"/>
        <v>0.15879799892000862</v>
      </c>
      <c r="Q550" s="2">
        <f t="shared" si="17"/>
        <v>-0.61879305914171745</v>
      </c>
      <c r="R550" s="2" t="str">
        <f>IF(Global_Household_Financial_Dyna[[#This Row],[Vs country_Average]]&lt;-0.2, "Underperformer", IF(Global_Household_Financial_Dyna[[#This Row],[Vs country_Average]]&gt;0.2, "Outperformer", "Normal"))</f>
        <v>Underperformer</v>
      </c>
      <c r="S5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-266.36450000000002</v>
      </c>
      <c r="T5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-216.11900000000003</v>
      </c>
      <c r="U5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-165.87350000000004</v>
      </c>
      <c r="V5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-115.62800000000001</v>
      </c>
    </row>
    <row r="551" spans="1:22" x14ac:dyDescent="0.3">
      <c r="A551">
        <v>550</v>
      </c>
      <c r="B551" t="s">
        <v>14</v>
      </c>
      <c r="C551" t="s">
        <v>15</v>
      </c>
      <c r="D551">
        <v>1</v>
      </c>
      <c r="E551">
        <v>1</v>
      </c>
      <c r="F551">
        <v>1159.46</v>
      </c>
      <c r="G551">
        <v>1159.46</v>
      </c>
      <c r="H551">
        <v>173.92</v>
      </c>
      <c r="I551">
        <v>524.11</v>
      </c>
      <c r="J551">
        <v>461.43</v>
      </c>
      <c r="K551">
        <f>Global_Household_Financial_Dyna[[#This Row],[Total_Household_Income]]-Global_Household_Financial_Dyna[[#This Row],[Estimated_Taxes]]</f>
        <v>985.54000000000008</v>
      </c>
      <c r="L551" s="1">
        <f>Global_Household_Financial_Dyna[[#This Row],[Monthly_Savings]]/Global_Household_Financial_Dyna[[#This Row],[Net Income]]</f>
        <v>0.4682001745236114</v>
      </c>
      <c r="M551" s="2">
        <f>Global_Household_Financial_Dyna[[#This Row],[Monthly_Expenses]]/Global_Household_Financial_Dyna[[#This Row],[Net Income]]</f>
        <v>0.5317998254763886</v>
      </c>
      <c r="N551" t="str">
        <f>IF(Global_Household_Financial_Dyna[[#This Row],[Monthly_Savings]]&lt;0,"High Risk", IF(Global_Household_Financial_Dyna[[#This Row],[Savings Rate%]]&lt;0.1, "Medium", "Safe"))</f>
        <v>Safe</v>
      </c>
      <c r="O551">
        <f>Global_Household_Financial_Dyna[[#This Row],[Total_Household_Income]]/Global_Household_Financial_Dyna[[#This Row],[Family_Size]]</f>
        <v>1159.46</v>
      </c>
      <c r="P551" s="2">
        <f t="shared" si="16"/>
        <v>0.39788995363055785</v>
      </c>
      <c r="Q551" s="2">
        <f t="shared" si="17"/>
        <v>7.0310220893053554E-2</v>
      </c>
      <c r="R551" s="2" t="str">
        <f>IF(Global_Household_Financial_Dyna[[#This Row],[Vs country_Average]]&lt;-0.2, "Underperformer", IF(Global_Household_Financial_Dyna[[#This Row],[Vs country_Average]]&gt;0.2, "Outperformer", "Normal"))</f>
        <v>Normal</v>
      </c>
      <c r="S5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461.43</v>
      </c>
      <c r="T5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461.43</v>
      </c>
      <c r="U5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461.43</v>
      </c>
      <c r="V5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461.43</v>
      </c>
    </row>
    <row r="552" spans="1:22" x14ac:dyDescent="0.3">
      <c r="A552">
        <v>551</v>
      </c>
      <c r="B552" t="s">
        <v>16</v>
      </c>
      <c r="C552" t="s">
        <v>21</v>
      </c>
      <c r="D552">
        <v>4</v>
      </c>
      <c r="E552">
        <v>2</v>
      </c>
      <c r="F552">
        <v>5053.01</v>
      </c>
      <c r="G552">
        <v>8583.14</v>
      </c>
      <c r="H552">
        <v>3433.25</v>
      </c>
      <c r="I552">
        <v>2687.32</v>
      </c>
      <c r="J552">
        <v>2462.56</v>
      </c>
      <c r="K552">
        <f>Global_Household_Financial_Dyna[[#This Row],[Total_Household_Income]]-Global_Household_Financial_Dyna[[#This Row],[Estimated_Taxes]]</f>
        <v>5149.8899999999994</v>
      </c>
      <c r="L552" s="1">
        <f>Global_Household_Financial_Dyna[[#This Row],[Monthly_Savings]]/Global_Household_Financial_Dyna[[#This Row],[Net Income]]</f>
        <v>0.47817720378493528</v>
      </c>
      <c r="M552" s="2">
        <f>Global_Household_Financial_Dyna[[#This Row],[Monthly_Expenses]]/Global_Household_Financial_Dyna[[#This Row],[Net Income]]</f>
        <v>0.521820854426017</v>
      </c>
      <c r="N552" t="str">
        <f>IF(Global_Household_Financial_Dyna[[#This Row],[Monthly_Savings]]&lt;0,"High Risk", IF(Global_Household_Financial_Dyna[[#This Row],[Savings Rate%]]&lt;0.1, "Medium", "Safe"))</f>
        <v>Safe</v>
      </c>
      <c r="O552">
        <f>Global_Household_Financial_Dyna[[#This Row],[Total_Household_Income]]/Global_Household_Financial_Dyna[[#This Row],[Family_Size]]</f>
        <v>2145.7849999999999</v>
      </c>
      <c r="P552" s="2">
        <f t="shared" si="16"/>
        <v>0.15879799892000862</v>
      </c>
      <c r="Q552" s="2">
        <f t="shared" si="17"/>
        <v>0.31937920486492666</v>
      </c>
      <c r="R552" s="2" t="str">
        <f>IF(Global_Household_Financial_Dyna[[#This Row],[Vs country_Average]]&lt;-0.2, "Underperformer", IF(Global_Household_Financial_Dyna[[#This Row],[Vs country_Average]]&gt;0.2, "Outperformer", "Normal"))</f>
        <v>Outperformer</v>
      </c>
      <c r="S5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2462.56</v>
      </c>
      <c r="T5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2462.56</v>
      </c>
      <c r="U5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2462.56</v>
      </c>
      <c r="V5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2462.56</v>
      </c>
    </row>
    <row r="553" spans="1:22" x14ac:dyDescent="0.3">
      <c r="A553">
        <v>552</v>
      </c>
      <c r="B553" t="s">
        <v>12</v>
      </c>
      <c r="C553" t="s">
        <v>13</v>
      </c>
      <c r="D553">
        <v>5</v>
      </c>
      <c r="E553">
        <v>2</v>
      </c>
      <c r="F553">
        <v>4367.7</v>
      </c>
      <c r="G553">
        <v>6931.79</v>
      </c>
      <c r="H553">
        <v>1732.95</v>
      </c>
      <c r="I553">
        <v>4382.04</v>
      </c>
      <c r="J553">
        <v>816.81</v>
      </c>
      <c r="K553">
        <f>Global_Household_Financial_Dyna[[#This Row],[Total_Household_Income]]-Global_Household_Financial_Dyna[[#This Row],[Estimated_Taxes]]</f>
        <v>5198.84</v>
      </c>
      <c r="L553" s="1">
        <f>Global_Household_Financial_Dyna[[#This Row],[Monthly_Savings]]/Global_Household_Financial_Dyna[[#This Row],[Net Income]]</f>
        <v>0.15711389463803463</v>
      </c>
      <c r="M553" s="2">
        <f>Global_Household_Financial_Dyna[[#This Row],[Monthly_Expenses]]/Global_Household_Financial_Dyna[[#This Row],[Net Income]]</f>
        <v>0.8428880288679782</v>
      </c>
      <c r="N553" t="str">
        <f>IF(Global_Household_Financial_Dyna[[#This Row],[Monthly_Savings]]&lt;0,"High Risk", IF(Global_Household_Financial_Dyna[[#This Row],[Savings Rate%]]&lt;0.1, "Medium", "Safe"))</f>
        <v>Safe</v>
      </c>
      <c r="O553">
        <f>Global_Household_Financial_Dyna[[#This Row],[Total_Household_Income]]/Global_Household_Financial_Dyna[[#This Row],[Family_Size]]</f>
        <v>1386.3579999999999</v>
      </c>
      <c r="P553" s="2">
        <f t="shared" si="16"/>
        <v>0.30718716818024266</v>
      </c>
      <c r="Q553" s="2">
        <f t="shared" si="17"/>
        <v>-0.15007327354220804</v>
      </c>
      <c r="R553" s="2" t="str">
        <f>IF(Global_Household_Financial_Dyna[[#This Row],[Vs country_Average]]&lt;-0.2, "Underperformer", IF(Global_Household_Financial_Dyna[[#This Row],[Vs country_Average]]&gt;0.2, "Outperformer", "Normal"))</f>
        <v>Normal</v>
      </c>
      <c r="S5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816.81</v>
      </c>
      <c r="T5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816.81</v>
      </c>
      <c r="U5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816.81</v>
      </c>
      <c r="V5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816.81</v>
      </c>
    </row>
    <row r="554" spans="1:22" x14ac:dyDescent="0.3">
      <c r="A554">
        <v>553</v>
      </c>
      <c r="B554" t="s">
        <v>16</v>
      </c>
      <c r="C554" t="s">
        <v>17</v>
      </c>
      <c r="D554">
        <v>1</v>
      </c>
      <c r="E554">
        <v>1</v>
      </c>
      <c r="F554">
        <v>1424.91</v>
      </c>
      <c r="G554">
        <v>1424.91</v>
      </c>
      <c r="H554">
        <v>498.72</v>
      </c>
      <c r="I554">
        <v>1352.24</v>
      </c>
      <c r="J554">
        <v>-426.05</v>
      </c>
      <c r="K554">
        <f>Global_Household_Financial_Dyna[[#This Row],[Total_Household_Income]]-Global_Household_Financial_Dyna[[#This Row],[Estimated_Taxes]]</f>
        <v>926.19</v>
      </c>
      <c r="L554" s="1">
        <f>Global_Household_Financial_Dyna[[#This Row],[Monthly_Savings]]/Global_Household_Financial_Dyna[[#This Row],[Net Income]]</f>
        <v>-0.46000280719938674</v>
      </c>
      <c r="M554" s="2">
        <f>Global_Household_Financial_Dyna[[#This Row],[Monthly_Expenses]]/Global_Household_Financial_Dyna[[#This Row],[Net Income]]</f>
        <v>1.4600028071993867</v>
      </c>
      <c r="N554" t="str">
        <f>IF(Global_Household_Financial_Dyna[[#This Row],[Monthly_Savings]]&lt;0,"High Risk", IF(Global_Household_Financial_Dyna[[#This Row],[Savings Rate%]]&lt;0.1, "Medium", "Safe"))</f>
        <v>High Risk</v>
      </c>
      <c r="O554">
        <f>Global_Household_Financial_Dyna[[#This Row],[Total_Household_Income]]/Global_Household_Financial_Dyna[[#This Row],[Family_Size]]</f>
        <v>1424.91</v>
      </c>
      <c r="P554" s="2">
        <f t="shared" si="16"/>
        <v>0.15879799892000862</v>
      </c>
      <c r="Q554" s="2">
        <f t="shared" si="17"/>
        <v>-0.61880080611939536</v>
      </c>
      <c r="R554" s="2" t="str">
        <f>IF(Global_Household_Financial_Dyna[[#This Row],[Vs country_Average]]&lt;-0.2, "Underperformer", IF(Global_Household_Financial_Dyna[[#This Row],[Vs country_Average]]&gt;0.2, "Outperformer", "Normal"))</f>
        <v>Underperformer</v>
      </c>
      <c r="S5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-358.43799999999999</v>
      </c>
      <c r="T5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-290.82600000000002</v>
      </c>
      <c r="U5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-223.214</v>
      </c>
      <c r="V5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-155.60199999999998</v>
      </c>
    </row>
    <row r="555" spans="1:22" x14ac:dyDescent="0.3">
      <c r="A555">
        <v>554</v>
      </c>
      <c r="B555" t="s">
        <v>16</v>
      </c>
      <c r="C555" t="s">
        <v>17</v>
      </c>
      <c r="D555">
        <v>3</v>
      </c>
      <c r="E555">
        <v>2</v>
      </c>
      <c r="F555">
        <v>4562.99</v>
      </c>
      <c r="G555">
        <v>6695.32</v>
      </c>
      <c r="H555">
        <v>2343.36</v>
      </c>
      <c r="I555">
        <v>1958.16</v>
      </c>
      <c r="J555">
        <v>2393.8000000000002</v>
      </c>
      <c r="K555">
        <f>Global_Household_Financial_Dyna[[#This Row],[Total_Household_Income]]-Global_Household_Financial_Dyna[[#This Row],[Estimated_Taxes]]</f>
        <v>4351.9599999999991</v>
      </c>
      <c r="L555" s="1">
        <f>Global_Household_Financial_Dyna[[#This Row],[Monthly_Savings]]/Global_Household_Financial_Dyna[[#This Row],[Net Income]]</f>
        <v>0.55005101149826763</v>
      </c>
      <c r="M555" s="2">
        <f>Global_Household_Financial_Dyna[[#This Row],[Monthly_Expenses]]/Global_Household_Financial_Dyna[[#This Row],[Net Income]]</f>
        <v>0.44994898850173265</v>
      </c>
      <c r="N555" t="str">
        <f>IF(Global_Household_Financial_Dyna[[#This Row],[Monthly_Savings]]&lt;0,"High Risk", IF(Global_Household_Financial_Dyna[[#This Row],[Savings Rate%]]&lt;0.1, "Medium", "Safe"))</f>
        <v>Safe</v>
      </c>
      <c r="O555">
        <f>Global_Household_Financial_Dyna[[#This Row],[Total_Household_Income]]/Global_Household_Financial_Dyna[[#This Row],[Family_Size]]</f>
        <v>2231.7733333333331</v>
      </c>
      <c r="P555" s="2">
        <f t="shared" si="16"/>
        <v>0.15879799892000862</v>
      </c>
      <c r="Q555" s="2">
        <f t="shared" si="17"/>
        <v>0.39125301257825901</v>
      </c>
      <c r="R555" s="2" t="str">
        <f>IF(Global_Household_Financial_Dyna[[#This Row],[Vs country_Average]]&lt;-0.2, "Underperformer", IF(Global_Household_Financial_Dyna[[#This Row],[Vs country_Average]]&gt;0.2, "Outperformer", "Normal"))</f>
        <v>Outperformer</v>
      </c>
      <c r="S5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2393.8000000000002</v>
      </c>
      <c r="T5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2393.8000000000002</v>
      </c>
      <c r="U5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2393.8000000000002</v>
      </c>
      <c r="V5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2393.8000000000002</v>
      </c>
    </row>
    <row r="556" spans="1:22" x14ac:dyDescent="0.3">
      <c r="A556">
        <v>555</v>
      </c>
      <c r="B556" t="s">
        <v>12</v>
      </c>
      <c r="C556" t="s">
        <v>13</v>
      </c>
      <c r="D556">
        <v>8</v>
      </c>
      <c r="E556">
        <v>3</v>
      </c>
      <c r="F556">
        <v>4827.6400000000003</v>
      </c>
      <c r="G556">
        <v>9659.64</v>
      </c>
      <c r="H556">
        <v>2897.89</v>
      </c>
      <c r="I556">
        <v>5160.1499999999996</v>
      </c>
      <c r="J556">
        <v>1601.6</v>
      </c>
      <c r="K556">
        <f>Global_Household_Financial_Dyna[[#This Row],[Total_Household_Income]]-Global_Household_Financial_Dyna[[#This Row],[Estimated_Taxes]]</f>
        <v>6761.75</v>
      </c>
      <c r="L556" s="1">
        <f>Global_Household_Financial_Dyna[[#This Row],[Monthly_Savings]]/Global_Household_Financial_Dyna[[#This Row],[Net Income]]</f>
        <v>0.23686175915998076</v>
      </c>
      <c r="M556" s="2">
        <f>Global_Household_Financial_Dyna[[#This Row],[Monthly_Expenses]]/Global_Household_Financial_Dyna[[#This Row],[Net Income]]</f>
        <v>0.76313824084001913</v>
      </c>
      <c r="N556" t="str">
        <f>IF(Global_Household_Financial_Dyna[[#This Row],[Monthly_Savings]]&lt;0,"High Risk", IF(Global_Household_Financial_Dyna[[#This Row],[Savings Rate%]]&lt;0.1, "Medium", "Safe"))</f>
        <v>Safe</v>
      </c>
      <c r="O556">
        <f>Global_Household_Financial_Dyna[[#This Row],[Total_Household_Income]]/Global_Household_Financial_Dyna[[#This Row],[Family_Size]]</f>
        <v>1207.4549999999999</v>
      </c>
      <c r="P556" s="2">
        <f t="shared" si="16"/>
        <v>0.30718716818024266</v>
      </c>
      <c r="Q556" s="2">
        <f t="shared" si="17"/>
        <v>-7.0325409020261909E-2</v>
      </c>
      <c r="R556" s="2" t="str">
        <f>IF(Global_Household_Financial_Dyna[[#This Row],[Vs country_Average]]&lt;-0.2, "Underperformer", IF(Global_Household_Financial_Dyna[[#This Row],[Vs country_Average]]&gt;0.2, "Outperformer", "Normal"))</f>
        <v>Normal</v>
      </c>
      <c r="S5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1601.6</v>
      </c>
      <c r="T5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1601.6</v>
      </c>
      <c r="U5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1601.6</v>
      </c>
      <c r="V5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1601.6</v>
      </c>
    </row>
    <row r="557" spans="1:22" x14ac:dyDescent="0.3">
      <c r="A557">
        <v>556</v>
      </c>
      <c r="B557" t="s">
        <v>10</v>
      </c>
      <c r="C557" t="s">
        <v>22</v>
      </c>
      <c r="D557">
        <v>1</v>
      </c>
      <c r="E557">
        <v>1</v>
      </c>
      <c r="F557">
        <v>578.30999999999995</v>
      </c>
      <c r="G557">
        <v>578.30999999999995</v>
      </c>
      <c r="H557">
        <v>57.83</v>
      </c>
      <c r="I557">
        <v>266.99</v>
      </c>
      <c r="J557">
        <v>253.49</v>
      </c>
      <c r="K557">
        <f>Global_Household_Financial_Dyna[[#This Row],[Total_Household_Income]]-Global_Household_Financial_Dyna[[#This Row],[Estimated_Taxes]]</f>
        <v>520.4799999999999</v>
      </c>
      <c r="L557" s="1">
        <f>Global_Household_Financial_Dyna[[#This Row],[Monthly_Savings]]/Global_Household_Financial_Dyna[[#This Row],[Net Income]]</f>
        <v>0.48703120196741478</v>
      </c>
      <c r="M557" s="2">
        <f>Global_Household_Financial_Dyna[[#This Row],[Monthly_Expenses]]/Global_Household_Financial_Dyna[[#This Row],[Net Income]]</f>
        <v>0.51296879803258544</v>
      </c>
      <c r="N557" t="str">
        <f>IF(Global_Household_Financial_Dyna[[#This Row],[Monthly_Savings]]&lt;0,"High Risk", IF(Global_Household_Financial_Dyna[[#This Row],[Savings Rate%]]&lt;0.1, "Medium", "Safe"))</f>
        <v>Safe</v>
      </c>
      <c r="O557">
        <f>Global_Household_Financial_Dyna[[#This Row],[Total_Household_Income]]/Global_Household_Financial_Dyna[[#This Row],[Family_Size]]</f>
        <v>578.30999999999995</v>
      </c>
      <c r="P557" s="2">
        <f t="shared" si="16"/>
        <v>0.42077341556833553</v>
      </c>
      <c r="Q557" s="2">
        <f t="shared" si="17"/>
        <v>6.6257786399079255E-2</v>
      </c>
      <c r="R557" s="2" t="str">
        <f>IF(Global_Household_Financial_Dyna[[#This Row],[Vs country_Average]]&lt;-0.2, "Underperformer", IF(Global_Household_Financial_Dyna[[#This Row],[Vs country_Average]]&gt;0.2, "Outperformer", "Normal"))</f>
        <v>Normal</v>
      </c>
      <c r="S5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253.49</v>
      </c>
      <c r="T5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253.49</v>
      </c>
      <c r="U5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253.49</v>
      </c>
      <c r="V5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253.49</v>
      </c>
    </row>
    <row r="558" spans="1:22" x14ac:dyDescent="0.3">
      <c r="A558">
        <v>557</v>
      </c>
      <c r="B558" t="s">
        <v>18</v>
      </c>
      <c r="C558" t="s">
        <v>19</v>
      </c>
      <c r="D558">
        <v>6</v>
      </c>
      <c r="E558">
        <v>2</v>
      </c>
      <c r="F558">
        <v>4372.3900000000003</v>
      </c>
      <c r="G558">
        <v>6222.39</v>
      </c>
      <c r="H558">
        <v>1368.93</v>
      </c>
      <c r="I558">
        <v>2932.93</v>
      </c>
      <c r="J558">
        <v>1920.53</v>
      </c>
      <c r="K558">
        <f>Global_Household_Financial_Dyna[[#This Row],[Total_Household_Income]]-Global_Household_Financial_Dyna[[#This Row],[Estimated_Taxes]]</f>
        <v>4853.46</v>
      </c>
      <c r="L558" s="1">
        <f>Global_Household_Financial_Dyna[[#This Row],[Monthly_Savings]]/Global_Household_Financial_Dyna[[#This Row],[Net Income]]</f>
        <v>0.39570327148055201</v>
      </c>
      <c r="M558" s="2">
        <f>Global_Household_Financial_Dyna[[#This Row],[Monthly_Expenses]]/Global_Household_Financial_Dyna[[#This Row],[Net Income]]</f>
        <v>0.60429672851944793</v>
      </c>
      <c r="N558" t="str">
        <f>IF(Global_Household_Financial_Dyna[[#This Row],[Monthly_Savings]]&lt;0,"High Risk", IF(Global_Household_Financial_Dyna[[#This Row],[Savings Rate%]]&lt;0.1, "Medium", "Safe"))</f>
        <v>Safe</v>
      </c>
      <c r="O558">
        <f>Global_Household_Financial_Dyna[[#This Row],[Total_Household_Income]]/Global_Household_Financial_Dyna[[#This Row],[Family_Size]]</f>
        <v>1037.0650000000001</v>
      </c>
      <c r="P558" s="2">
        <f t="shared" si="16"/>
        <v>0.32336204947805613</v>
      </c>
      <c r="Q558" s="2">
        <f t="shared" si="17"/>
        <v>7.2341222002495875E-2</v>
      </c>
      <c r="R558" s="2" t="str">
        <f>IF(Global_Household_Financial_Dyna[[#This Row],[Vs country_Average]]&lt;-0.2, "Underperformer", IF(Global_Household_Financial_Dyna[[#This Row],[Vs country_Average]]&gt;0.2, "Outperformer", "Normal"))</f>
        <v>Normal</v>
      </c>
      <c r="S5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1920.53</v>
      </c>
      <c r="T5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1920.53</v>
      </c>
      <c r="U5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1920.53</v>
      </c>
      <c r="V5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1920.53</v>
      </c>
    </row>
    <row r="559" spans="1:22" x14ac:dyDescent="0.3">
      <c r="A559">
        <v>558</v>
      </c>
      <c r="B559" t="s">
        <v>18</v>
      </c>
      <c r="C559" t="s">
        <v>19</v>
      </c>
      <c r="D559">
        <v>2</v>
      </c>
      <c r="E559">
        <v>1</v>
      </c>
      <c r="F559">
        <v>4064.05</v>
      </c>
      <c r="G559">
        <v>4064.05</v>
      </c>
      <c r="H559">
        <v>894.09</v>
      </c>
      <c r="I559">
        <v>2202.0500000000002</v>
      </c>
      <c r="J559">
        <v>967.91</v>
      </c>
      <c r="K559">
        <f>Global_Household_Financial_Dyna[[#This Row],[Total_Household_Income]]-Global_Household_Financial_Dyna[[#This Row],[Estimated_Taxes]]</f>
        <v>3169.96</v>
      </c>
      <c r="L559" s="1">
        <f>Global_Household_Financial_Dyna[[#This Row],[Monthly_Savings]]/Global_Household_Financial_Dyna[[#This Row],[Net Income]]</f>
        <v>0.30533823770646945</v>
      </c>
      <c r="M559" s="2">
        <f>Global_Household_Financial_Dyna[[#This Row],[Monthly_Expenses]]/Global_Household_Financial_Dyna[[#This Row],[Net Income]]</f>
        <v>0.6946617622935306</v>
      </c>
      <c r="N559" t="str">
        <f>IF(Global_Household_Financial_Dyna[[#This Row],[Monthly_Savings]]&lt;0,"High Risk", IF(Global_Household_Financial_Dyna[[#This Row],[Savings Rate%]]&lt;0.1, "Medium", "Safe"))</f>
        <v>Safe</v>
      </c>
      <c r="O559">
        <f>Global_Household_Financial_Dyna[[#This Row],[Total_Household_Income]]/Global_Household_Financial_Dyna[[#This Row],[Family_Size]]</f>
        <v>2032.0250000000001</v>
      </c>
      <c r="P559" s="2">
        <f t="shared" si="16"/>
        <v>0.32336204947805613</v>
      </c>
      <c r="Q559" s="2">
        <f t="shared" si="17"/>
        <v>-1.8023811771586684E-2</v>
      </c>
      <c r="R559" s="2" t="str">
        <f>IF(Global_Household_Financial_Dyna[[#This Row],[Vs country_Average]]&lt;-0.2, "Underperformer", IF(Global_Household_Financial_Dyna[[#This Row],[Vs country_Average]]&gt;0.2, "Outperformer", "Normal"))</f>
        <v>Normal</v>
      </c>
      <c r="S5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967.91</v>
      </c>
      <c r="T5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967.91</v>
      </c>
      <c r="U5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967.91</v>
      </c>
      <c r="V5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967.91</v>
      </c>
    </row>
    <row r="560" spans="1:22" x14ac:dyDescent="0.3">
      <c r="A560">
        <v>559</v>
      </c>
      <c r="B560" t="s">
        <v>14</v>
      </c>
      <c r="C560" t="s">
        <v>15</v>
      </c>
      <c r="D560">
        <v>6</v>
      </c>
      <c r="E560">
        <v>3</v>
      </c>
      <c r="F560">
        <v>1641.18</v>
      </c>
      <c r="G560">
        <v>3308.46</v>
      </c>
      <c r="H560">
        <v>496.27</v>
      </c>
      <c r="I560">
        <v>1195.3900000000001</v>
      </c>
      <c r="J560">
        <v>1616.8</v>
      </c>
      <c r="K560">
        <f>Global_Household_Financial_Dyna[[#This Row],[Total_Household_Income]]-Global_Household_Financial_Dyna[[#This Row],[Estimated_Taxes]]</f>
        <v>2812.19</v>
      </c>
      <c r="L560" s="1">
        <f>Global_Household_Financial_Dyna[[#This Row],[Monthly_Savings]]/Global_Household_Financial_Dyna[[#This Row],[Net Income]]</f>
        <v>0.57492559179856262</v>
      </c>
      <c r="M560" s="2">
        <f>Global_Household_Financial_Dyna[[#This Row],[Monthly_Expenses]]/Global_Household_Financial_Dyna[[#This Row],[Net Income]]</f>
        <v>0.42507440820143733</v>
      </c>
      <c r="N560" t="str">
        <f>IF(Global_Household_Financial_Dyna[[#This Row],[Monthly_Savings]]&lt;0,"High Risk", IF(Global_Household_Financial_Dyna[[#This Row],[Savings Rate%]]&lt;0.1, "Medium", "Safe"))</f>
        <v>Safe</v>
      </c>
      <c r="O560">
        <f>Global_Household_Financial_Dyna[[#This Row],[Total_Household_Income]]/Global_Household_Financial_Dyna[[#This Row],[Family_Size]]</f>
        <v>551.41</v>
      </c>
      <c r="P560" s="2">
        <f t="shared" si="16"/>
        <v>0.39788995363055785</v>
      </c>
      <c r="Q560" s="2">
        <f t="shared" si="17"/>
        <v>0.17703563816800477</v>
      </c>
      <c r="R560" s="2" t="str">
        <f>IF(Global_Household_Financial_Dyna[[#This Row],[Vs country_Average]]&lt;-0.2, "Underperformer", IF(Global_Household_Financial_Dyna[[#This Row],[Vs country_Average]]&gt;0.2, "Outperformer", "Normal"))</f>
        <v>Normal</v>
      </c>
      <c r="S5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1616.8</v>
      </c>
      <c r="T5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1616.8</v>
      </c>
      <c r="U5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1616.8</v>
      </c>
      <c r="V5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1616.8</v>
      </c>
    </row>
    <row r="561" spans="1:22" x14ac:dyDescent="0.3">
      <c r="A561">
        <v>560</v>
      </c>
      <c r="B561" t="s">
        <v>16</v>
      </c>
      <c r="C561" t="s">
        <v>21</v>
      </c>
      <c r="D561">
        <v>7</v>
      </c>
      <c r="E561">
        <v>1</v>
      </c>
      <c r="F561">
        <v>6152.62</v>
      </c>
      <c r="G561">
        <v>6152.62</v>
      </c>
      <c r="H561">
        <v>2153.42</v>
      </c>
      <c r="I561">
        <v>4456.8999999999996</v>
      </c>
      <c r="J561">
        <v>-457.7</v>
      </c>
      <c r="K561">
        <f>Global_Household_Financial_Dyna[[#This Row],[Total_Household_Income]]-Global_Household_Financial_Dyna[[#This Row],[Estimated_Taxes]]</f>
        <v>3999.2</v>
      </c>
      <c r="L561" s="1">
        <f>Global_Household_Financial_Dyna[[#This Row],[Monthly_Savings]]/Global_Household_Financial_Dyna[[#This Row],[Net Income]]</f>
        <v>-0.11444788957791559</v>
      </c>
      <c r="M561" s="2">
        <f>Global_Household_Financial_Dyna[[#This Row],[Monthly_Expenses]]/Global_Household_Financial_Dyna[[#This Row],[Net Income]]</f>
        <v>1.1144478895779155</v>
      </c>
      <c r="N561" t="str">
        <f>IF(Global_Household_Financial_Dyna[[#This Row],[Monthly_Savings]]&lt;0,"High Risk", IF(Global_Household_Financial_Dyna[[#This Row],[Savings Rate%]]&lt;0.1, "Medium", "Safe"))</f>
        <v>High Risk</v>
      </c>
      <c r="O561">
        <f>Global_Household_Financial_Dyna[[#This Row],[Total_Household_Income]]/Global_Household_Financial_Dyna[[#This Row],[Family_Size]]</f>
        <v>878.9457142857143</v>
      </c>
      <c r="P561" s="2">
        <f t="shared" si="16"/>
        <v>0.15879799892000862</v>
      </c>
      <c r="Q561" s="2">
        <f t="shared" si="17"/>
        <v>-0.27324588849792419</v>
      </c>
      <c r="R561" s="2" t="str">
        <f>IF(Global_Household_Financial_Dyna[[#This Row],[Vs country_Average]]&lt;-0.2, "Underperformer", IF(Global_Household_Financial_Dyna[[#This Row],[Vs country_Average]]&gt;0.2, "Outperformer", "Normal"))</f>
        <v>Underperformer</v>
      </c>
      <c r="S5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-234.85499999999999</v>
      </c>
      <c r="T5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-12.009999999999991</v>
      </c>
      <c r="U5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210.83499999999987</v>
      </c>
      <c r="V5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433.68</v>
      </c>
    </row>
    <row r="562" spans="1:22" x14ac:dyDescent="0.3">
      <c r="A562">
        <v>561</v>
      </c>
      <c r="B562" t="s">
        <v>14</v>
      </c>
      <c r="C562" t="s">
        <v>15</v>
      </c>
      <c r="D562">
        <v>1</v>
      </c>
      <c r="E562">
        <v>1</v>
      </c>
      <c r="F562">
        <v>1805.65</v>
      </c>
      <c r="G562">
        <v>1805.65</v>
      </c>
      <c r="H562">
        <v>270.85000000000002</v>
      </c>
      <c r="I562">
        <v>660.41</v>
      </c>
      <c r="J562">
        <v>874.39</v>
      </c>
      <c r="K562">
        <f>Global_Household_Financial_Dyna[[#This Row],[Total_Household_Income]]-Global_Household_Financial_Dyna[[#This Row],[Estimated_Taxes]]</f>
        <v>1534.8000000000002</v>
      </c>
      <c r="L562" s="1">
        <f>Global_Household_Financial_Dyna[[#This Row],[Monthly_Savings]]/Global_Household_Financial_Dyna[[#This Row],[Net Income]]</f>
        <v>0.56970940839197282</v>
      </c>
      <c r="M562" s="2">
        <f>Global_Household_Financial_Dyna[[#This Row],[Monthly_Expenses]]/Global_Household_Financial_Dyna[[#This Row],[Net Income]]</f>
        <v>0.43029059160802702</v>
      </c>
      <c r="N562" t="str">
        <f>IF(Global_Household_Financial_Dyna[[#This Row],[Monthly_Savings]]&lt;0,"High Risk", IF(Global_Household_Financial_Dyna[[#This Row],[Savings Rate%]]&lt;0.1, "Medium", "Safe"))</f>
        <v>Safe</v>
      </c>
      <c r="O562">
        <f>Global_Household_Financial_Dyna[[#This Row],[Total_Household_Income]]/Global_Household_Financial_Dyna[[#This Row],[Family_Size]]</f>
        <v>1805.65</v>
      </c>
      <c r="P562" s="2">
        <f t="shared" si="16"/>
        <v>0.39788995363055785</v>
      </c>
      <c r="Q562" s="2">
        <f t="shared" si="17"/>
        <v>0.17181945476141497</v>
      </c>
      <c r="R562" s="2" t="str">
        <f>IF(Global_Household_Financial_Dyna[[#This Row],[Vs country_Average]]&lt;-0.2, "Underperformer", IF(Global_Household_Financial_Dyna[[#This Row],[Vs country_Average]]&gt;0.2, "Outperformer", "Normal"))</f>
        <v>Normal</v>
      </c>
      <c r="S5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874.39</v>
      </c>
      <c r="T5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874.39</v>
      </c>
      <c r="U5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874.39</v>
      </c>
      <c r="V5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874.39</v>
      </c>
    </row>
    <row r="563" spans="1:22" x14ac:dyDescent="0.3">
      <c r="A563">
        <v>562</v>
      </c>
      <c r="B563" t="s">
        <v>18</v>
      </c>
      <c r="C563" t="s">
        <v>20</v>
      </c>
      <c r="D563">
        <v>3</v>
      </c>
      <c r="E563">
        <v>2</v>
      </c>
      <c r="F563">
        <v>4884.01</v>
      </c>
      <c r="G563">
        <v>8407.9500000000007</v>
      </c>
      <c r="H563">
        <v>2270.15</v>
      </c>
      <c r="I563">
        <v>2491.9299999999998</v>
      </c>
      <c r="J563">
        <v>3645.87</v>
      </c>
      <c r="K563">
        <f>Global_Household_Financial_Dyna[[#This Row],[Total_Household_Income]]-Global_Household_Financial_Dyna[[#This Row],[Estimated_Taxes]]</f>
        <v>6137.8000000000011</v>
      </c>
      <c r="L563" s="1">
        <f>Global_Household_Financial_Dyna[[#This Row],[Monthly_Savings]]/Global_Household_Financial_Dyna[[#This Row],[Net Income]]</f>
        <v>0.59400273713708485</v>
      </c>
      <c r="M563" s="2">
        <f>Global_Household_Financial_Dyna[[#This Row],[Monthly_Expenses]]/Global_Household_Financial_Dyna[[#This Row],[Net Income]]</f>
        <v>0.40599726286291493</v>
      </c>
      <c r="N563" t="str">
        <f>IF(Global_Household_Financial_Dyna[[#This Row],[Monthly_Savings]]&lt;0,"High Risk", IF(Global_Household_Financial_Dyna[[#This Row],[Savings Rate%]]&lt;0.1, "Medium", "Safe"))</f>
        <v>Safe</v>
      </c>
      <c r="O563">
        <f>Global_Household_Financial_Dyna[[#This Row],[Total_Household_Income]]/Global_Household_Financial_Dyna[[#This Row],[Family_Size]]</f>
        <v>2802.65</v>
      </c>
      <c r="P563" s="2">
        <f t="shared" si="16"/>
        <v>0.32336204947805613</v>
      </c>
      <c r="Q563" s="2">
        <f t="shared" si="17"/>
        <v>0.27064068765902871</v>
      </c>
      <c r="R563" s="2" t="str">
        <f>IF(Global_Household_Financial_Dyna[[#This Row],[Vs country_Average]]&lt;-0.2, "Underperformer", IF(Global_Household_Financial_Dyna[[#This Row],[Vs country_Average]]&gt;0.2, "Outperformer", "Normal"))</f>
        <v>Outperformer</v>
      </c>
      <c r="S5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3645.87</v>
      </c>
      <c r="T5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3645.87</v>
      </c>
      <c r="U5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3645.87</v>
      </c>
      <c r="V5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3645.87</v>
      </c>
    </row>
    <row r="564" spans="1:22" x14ac:dyDescent="0.3">
      <c r="A564">
        <v>563</v>
      </c>
      <c r="B564" t="s">
        <v>18</v>
      </c>
      <c r="C564" t="s">
        <v>19</v>
      </c>
      <c r="D564">
        <v>4</v>
      </c>
      <c r="E564">
        <v>3</v>
      </c>
      <c r="F564">
        <v>5029.21</v>
      </c>
      <c r="G564">
        <v>11045.76</v>
      </c>
      <c r="H564">
        <v>2982.35</v>
      </c>
      <c r="I564">
        <v>3605.1</v>
      </c>
      <c r="J564">
        <v>4458.3</v>
      </c>
      <c r="K564">
        <f>Global_Household_Financial_Dyna[[#This Row],[Total_Household_Income]]-Global_Household_Financial_Dyna[[#This Row],[Estimated_Taxes]]</f>
        <v>8063.41</v>
      </c>
      <c r="L564" s="1">
        <f>Global_Household_Financial_Dyna[[#This Row],[Monthly_Savings]]/Global_Household_Financial_Dyna[[#This Row],[Net Income]]</f>
        <v>0.55290503645480016</v>
      </c>
      <c r="M564" s="2">
        <f>Global_Household_Financial_Dyna[[#This Row],[Monthly_Expenses]]/Global_Household_Financial_Dyna[[#This Row],[Net Income]]</f>
        <v>0.44709372337509812</v>
      </c>
      <c r="N564" t="str">
        <f>IF(Global_Household_Financial_Dyna[[#This Row],[Monthly_Savings]]&lt;0,"High Risk", IF(Global_Household_Financial_Dyna[[#This Row],[Savings Rate%]]&lt;0.1, "Medium", "Safe"))</f>
        <v>Safe</v>
      </c>
      <c r="O564">
        <f>Global_Household_Financial_Dyna[[#This Row],[Total_Household_Income]]/Global_Household_Financial_Dyna[[#This Row],[Family_Size]]</f>
        <v>2761.44</v>
      </c>
      <c r="P564" s="2">
        <f t="shared" si="16"/>
        <v>0.32336204947805613</v>
      </c>
      <c r="Q564" s="2">
        <f t="shared" si="17"/>
        <v>0.22954298697674402</v>
      </c>
      <c r="R564" s="2" t="str">
        <f>IF(Global_Household_Financial_Dyna[[#This Row],[Vs country_Average]]&lt;-0.2, "Underperformer", IF(Global_Household_Financial_Dyna[[#This Row],[Vs country_Average]]&gt;0.2, "Outperformer", "Normal"))</f>
        <v>Outperformer</v>
      </c>
      <c r="S5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4458.3</v>
      </c>
      <c r="T5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4458.3</v>
      </c>
      <c r="U5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4458.3</v>
      </c>
      <c r="V5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4458.3</v>
      </c>
    </row>
    <row r="565" spans="1:22" x14ac:dyDescent="0.3">
      <c r="A565">
        <v>564</v>
      </c>
      <c r="B565" t="s">
        <v>18</v>
      </c>
      <c r="C565" t="s">
        <v>20</v>
      </c>
      <c r="D565">
        <v>8</v>
      </c>
      <c r="E565">
        <v>3</v>
      </c>
      <c r="F565">
        <v>1882.29</v>
      </c>
      <c r="G565">
        <v>4047.11</v>
      </c>
      <c r="H565">
        <v>890.36</v>
      </c>
      <c r="I565">
        <v>3840.71</v>
      </c>
      <c r="J565">
        <v>-683.96</v>
      </c>
      <c r="K565">
        <f>Global_Household_Financial_Dyna[[#This Row],[Total_Household_Income]]-Global_Household_Financial_Dyna[[#This Row],[Estimated_Taxes]]</f>
        <v>3156.75</v>
      </c>
      <c r="L565" s="1">
        <f>Global_Household_Financial_Dyna[[#This Row],[Monthly_Savings]]/Global_Household_Financial_Dyna[[#This Row],[Net Income]]</f>
        <v>-0.21666587471291679</v>
      </c>
      <c r="M565" s="2">
        <f>Global_Household_Financial_Dyna[[#This Row],[Monthly_Expenses]]/Global_Household_Financial_Dyna[[#This Row],[Net Income]]</f>
        <v>1.2166658747129169</v>
      </c>
      <c r="N565" t="str">
        <f>IF(Global_Household_Financial_Dyna[[#This Row],[Monthly_Savings]]&lt;0,"High Risk", IF(Global_Household_Financial_Dyna[[#This Row],[Savings Rate%]]&lt;0.1, "Medium", "Safe"))</f>
        <v>High Risk</v>
      </c>
      <c r="O565">
        <f>Global_Household_Financial_Dyna[[#This Row],[Total_Household_Income]]/Global_Household_Financial_Dyna[[#This Row],[Family_Size]]</f>
        <v>505.88875000000002</v>
      </c>
      <c r="P565" s="2">
        <f t="shared" si="16"/>
        <v>0.32336204947805613</v>
      </c>
      <c r="Q565" s="2">
        <f t="shared" si="17"/>
        <v>-0.5400279241909729</v>
      </c>
      <c r="R565" s="2" t="str">
        <f>IF(Global_Household_Financial_Dyna[[#This Row],[Vs country_Average]]&lt;-0.2, "Underperformer", IF(Global_Household_Financial_Dyna[[#This Row],[Vs country_Average]]&gt;0.2, "Outperformer", "Normal"))</f>
        <v>Underperformer</v>
      </c>
      <c r="S5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-491.92449999999997</v>
      </c>
      <c r="T5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-299.88900000000001</v>
      </c>
      <c r="U5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-107.85350000000005</v>
      </c>
      <c r="V5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84.182000000000016</v>
      </c>
    </row>
    <row r="566" spans="1:22" x14ac:dyDescent="0.3">
      <c r="A566">
        <v>565</v>
      </c>
      <c r="B566" t="s">
        <v>10</v>
      </c>
      <c r="C566" t="s">
        <v>11</v>
      </c>
      <c r="D566">
        <v>1</v>
      </c>
      <c r="E566">
        <v>1</v>
      </c>
      <c r="F566">
        <v>1192.94</v>
      </c>
      <c r="G566">
        <v>1192.94</v>
      </c>
      <c r="H566">
        <v>119.29</v>
      </c>
      <c r="I566">
        <v>354.06</v>
      </c>
      <c r="J566">
        <v>719.59</v>
      </c>
      <c r="K566">
        <f>Global_Household_Financial_Dyna[[#This Row],[Total_Household_Income]]-Global_Household_Financial_Dyna[[#This Row],[Estimated_Taxes]]</f>
        <v>1073.6500000000001</v>
      </c>
      <c r="L566" s="1">
        <f>Global_Household_Financial_Dyna[[#This Row],[Monthly_Savings]]/Global_Household_Financial_Dyna[[#This Row],[Net Income]]</f>
        <v>0.67022772784426954</v>
      </c>
      <c r="M566" s="2">
        <f>Global_Household_Financial_Dyna[[#This Row],[Monthly_Expenses]]/Global_Household_Financial_Dyna[[#This Row],[Net Income]]</f>
        <v>0.32977227215573041</v>
      </c>
      <c r="N566" t="str">
        <f>IF(Global_Household_Financial_Dyna[[#This Row],[Monthly_Savings]]&lt;0,"High Risk", IF(Global_Household_Financial_Dyna[[#This Row],[Savings Rate%]]&lt;0.1, "Medium", "Safe"))</f>
        <v>Safe</v>
      </c>
      <c r="O566">
        <f>Global_Household_Financial_Dyna[[#This Row],[Total_Household_Income]]/Global_Household_Financial_Dyna[[#This Row],[Family_Size]]</f>
        <v>1192.94</v>
      </c>
      <c r="P566" s="2">
        <f t="shared" si="16"/>
        <v>0.42077341556833553</v>
      </c>
      <c r="Q566" s="2">
        <f t="shared" si="17"/>
        <v>0.24945431227593401</v>
      </c>
      <c r="R566" s="2" t="str">
        <f>IF(Global_Household_Financial_Dyna[[#This Row],[Vs country_Average]]&lt;-0.2, "Underperformer", IF(Global_Household_Financial_Dyna[[#This Row],[Vs country_Average]]&gt;0.2, "Outperformer", "Normal"))</f>
        <v>Outperformer</v>
      </c>
      <c r="S5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719.59</v>
      </c>
      <c r="T5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719.59</v>
      </c>
      <c r="U5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719.59</v>
      </c>
      <c r="V5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719.59</v>
      </c>
    </row>
    <row r="567" spans="1:22" x14ac:dyDescent="0.3">
      <c r="A567">
        <v>566</v>
      </c>
      <c r="B567" t="s">
        <v>16</v>
      </c>
      <c r="C567" t="s">
        <v>17</v>
      </c>
      <c r="D567">
        <v>6</v>
      </c>
      <c r="E567">
        <v>2</v>
      </c>
      <c r="F567">
        <v>2467.17</v>
      </c>
      <c r="G567">
        <v>4304.09</v>
      </c>
      <c r="H567">
        <v>1506.43</v>
      </c>
      <c r="I567">
        <v>3789.96</v>
      </c>
      <c r="J567">
        <v>-992.29</v>
      </c>
      <c r="K567">
        <f>Global_Household_Financial_Dyna[[#This Row],[Total_Household_Income]]-Global_Household_Financial_Dyna[[#This Row],[Estimated_Taxes]]</f>
        <v>2797.66</v>
      </c>
      <c r="L567" s="1">
        <f>Global_Household_Financial_Dyna[[#This Row],[Monthly_Savings]]/Global_Household_Financial_Dyna[[#This Row],[Net Income]]</f>
        <v>-0.35468570162206986</v>
      </c>
      <c r="M567" s="2">
        <f>Global_Household_Financial_Dyna[[#This Row],[Monthly_Expenses]]/Global_Household_Financial_Dyna[[#This Row],[Net Income]]</f>
        <v>1.3546892760378317</v>
      </c>
      <c r="N567" t="str">
        <f>IF(Global_Household_Financial_Dyna[[#This Row],[Monthly_Savings]]&lt;0,"High Risk", IF(Global_Household_Financial_Dyna[[#This Row],[Savings Rate%]]&lt;0.1, "Medium", "Safe"))</f>
        <v>High Risk</v>
      </c>
      <c r="O567">
        <f>Global_Household_Financial_Dyna[[#This Row],[Total_Household_Income]]/Global_Household_Financial_Dyna[[#This Row],[Family_Size]]</f>
        <v>717.34833333333336</v>
      </c>
      <c r="P567" s="2">
        <f t="shared" si="16"/>
        <v>0.15879799892000862</v>
      </c>
      <c r="Q567" s="2">
        <f t="shared" si="17"/>
        <v>-0.51348370054207848</v>
      </c>
      <c r="R567" s="2" t="str">
        <f>IF(Global_Household_Financial_Dyna[[#This Row],[Vs country_Average]]&lt;-0.2, "Underperformer", IF(Global_Household_Financial_Dyna[[#This Row],[Vs country_Average]]&gt;0.2, "Outperformer", "Normal"))</f>
        <v>Underperformer</v>
      </c>
      <c r="S5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-802.79199999999992</v>
      </c>
      <c r="T5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-613.29399999999987</v>
      </c>
      <c r="U5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-423.79599999999994</v>
      </c>
      <c r="V5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-234.29799999999989</v>
      </c>
    </row>
    <row r="568" spans="1:22" x14ac:dyDescent="0.3">
      <c r="A568">
        <v>567</v>
      </c>
      <c r="B568" t="s">
        <v>10</v>
      </c>
      <c r="C568" t="s">
        <v>11</v>
      </c>
      <c r="D568">
        <v>1</v>
      </c>
      <c r="E568">
        <v>1</v>
      </c>
      <c r="F568">
        <v>1428.71</v>
      </c>
      <c r="G568">
        <v>1428.71</v>
      </c>
      <c r="H568">
        <v>142.87</v>
      </c>
      <c r="I568">
        <v>225.41</v>
      </c>
      <c r="J568">
        <v>1060.43</v>
      </c>
      <c r="K568">
        <f>Global_Household_Financial_Dyna[[#This Row],[Total_Household_Income]]-Global_Household_Financial_Dyna[[#This Row],[Estimated_Taxes]]</f>
        <v>1285.8400000000001</v>
      </c>
      <c r="L568" s="1">
        <f>Global_Household_Financial_Dyna[[#This Row],[Monthly_Savings]]/Global_Household_Financial_Dyna[[#This Row],[Net Income]]</f>
        <v>0.8246982517264978</v>
      </c>
      <c r="M568" s="2">
        <f>Global_Household_Financial_Dyna[[#This Row],[Monthly_Expenses]]/Global_Household_Financial_Dyna[[#This Row],[Net Income]]</f>
        <v>0.17530174827350212</v>
      </c>
      <c r="N568" t="str">
        <f>IF(Global_Household_Financial_Dyna[[#This Row],[Monthly_Savings]]&lt;0,"High Risk", IF(Global_Household_Financial_Dyna[[#This Row],[Savings Rate%]]&lt;0.1, "Medium", "Safe"))</f>
        <v>Safe</v>
      </c>
      <c r="O568">
        <f>Global_Household_Financial_Dyna[[#This Row],[Total_Household_Income]]/Global_Household_Financial_Dyna[[#This Row],[Family_Size]]</f>
        <v>1428.71</v>
      </c>
      <c r="P568" s="2">
        <f t="shared" si="16"/>
        <v>0.42077341556833553</v>
      </c>
      <c r="Q568" s="2">
        <f t="shared" si="17"/>
        <v>0.40392483615816227</v>
      </c>
      <c r="R568" s="2" t="str">
        <f>IF(Global_Household_Financial_Dyna[[#This Row],[Vs country_Average]]&lt;-0.2, "Underperformer", IF(Global_Household_Financial_Dyna[[#This Row],[Vs country_Average]]&gt;0.2, "Outperformer", "Normal"))</f>
        <v>Outperformer</v>
      </c>
      <c r="S5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1060.43</v>
      </c>
      <c r="T5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1060.43</v>
      </c>
      <c r="U5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1060.43</v>
      </c>
      <c r="V5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1060.43</v>
      </c>
    </row>
    <row r="569" spans="1:22" x14ac:dyDescent="0.3">
      <c r="A569">
        <v>568</v>
      </c>
      <c r="B569" t="s">
        <v>10</v>
      </c>
      <c r="C569" t="s">
        <v>22</v>
      </c>
      <c r="D569">
        <v>1</v>
      </c>
      <c r="E569">
        <v>1</v>
      </c>
      <c r="F569">
        <v>662.49</v>
      </c>
      <c r="G569">
        <v>662.49</v>
      </c>
      <c r="H569">
        <v>66.25</v>
      </c>
      <c r="I569">
        <v>347.38</v>
      </c>
      <c r="J569">
        <v>248.86</v>
      </c>
      <c r="K569">
        <f>Global_Household_Financial_Dyna[[#This Row],[Total_Household_Income]]-Global_Household_Financial_Dyna[[#This Row],[Estimated_Taxes]]</f>
        <v>596.24</v>
      </c>
      <c r="L569" s="1">
        <f>Global_Household_Financial_Dyna[[#This Row],[Monthly_Savings]]/Global_Household_Financial_Dyna[[#This Row],[Net Income]]</f>
        <v>0.41738226217630486</v>
      </c>
      <c r="M569" s="2">
        <f>Global_Household_Financial_Dyna[[#This Row],[Monthly_Expenses]]/Global_Household_Financial_Dyna[[#This Row],[Net Income]]</f>
        <v>0.58261773782369519</v>
      </c>
      <c r="N569" t="str">
        <f>IF(Global_Household_Financial_Dyna[[#This Row],[Monthly_Savings]]&lt;0,"High Risk", IF(Global_Household_Financial_Dyna[[#This Row],[Savings Rate%]]&lt;0.1, "Medium", "Safe"))</f>
        <v>Safe</v>
      </c>
      <c r="O569">
        <f>Global_Household_Financial_Dyna[[#This Row],[Total_Household_Income]]/Global_Household_Financial_Dyna[[#This Row],[Family_Size]]</f>
        <v>662.49</v>
      </c>
      <c r="P569" s="2">
        <f t="shared" si="16"/>
        <v>0.42077341556833553</v>
      </c>
      <c r="Q569" s="2">
        <f t="shared" si="17"/>
        <v>-3.3911533920306658E-3</v>
      </c>
      <c r="R569" s="2" t="str">
        <f>IF(Global_Household_Financial_Dyna[[#This Row],[Vs country_Average]]&lt;-0.2, "Underperformer", IF(Global_Household_Financial_Dyna[[#This Row],[Vs country_Average]]&gt;0.2, "Outperformer", "Normal"))</f>
        <v>Normal</v>
      </c>
      <c r="S5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248.86</v>
      </c>
      <c r="T5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248.86</v>
      </c>
      <c r="U5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248.86</v>
      </c>
      <c r="V5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248.86</v>
      </c>
    </row>
    <row r="570" spans="1:22" x14ac:dyDescent="0.3">
      <c r="A570">
        <v>569</v>
      </c>
      <c r="B570" t="s">
        <v>12</v>
      </c>
      <c r="C570" t="s">
        <v>13</v>
      </c>
      <c r="D570">
        <v>1</v>
      </c>
      <c r="E570">
        <v>1</v>
      </c>
      <c r="F570">
        <v>3764.59</v>
      </c>
      <c r="G570">
        <v>3764.59</v>
      </c>
      <c r="H570">
        <v>941.15</v>
      </c>
      <c r="I570">
        <v>2057.7600000000002</v>
      </c>
      <c r="J570">
        <v>765.68</v>
      </c>
      <c r="K570">
        <f>Global_Household_Financial_Dyna[[#This Row],[Total_Household_Income]]-Global_Household_Financial_Dyna[[#This Row],[Estimated_Taxes]]</f>
        <v>2823.44</v>
      </c>
      <c r="L570" s="1">
        <f>Global_Household_Financial_Dyna[[#This Row],[Monthly_Savings]]/Global_Household_Financial_Dyna[[#This Row],[Net Income]]</f>
        <v>0.27118692091916241</v>
      </c>
      <c r="M570" s="2">
        <f>Global_Household_Financial_Dyna[[#This Row],[Monthly_Expenses]]/Global_Household_Financial_Dyna[[#This Row],[Net Income]]</f>
        <v>0.72881307908083759</v>
      </c>
      <c r="N570" t="str">
        <f>IF(Global_Household_Financial_Dyna[[#This Row],[Monthly_Savings]]&lt;0,"High Risk", IF(Global_Household_Financial_Dyna[[#This Row],[Savings Rate%]]&lt;0.1, "Medium", "Safe"))</f>
        <v>Safe</v>
      </c>
      <c r="O570">
        <f>Global_Household_Financial_Dyna[[#This Row],[Total_Household_Income]]/Global_Household_Financial_Dyna[[#This Row],[Family_Size]]</f>
        <v>3764.59</v>
      </c>
      <c r="P570" s="2">
        <f t="shared" si="16"/>
        <v>0.30718716818024266</v>
      </c>
      <c r="Q570" s="2">
        <f t="shared" si="17"/>
        <v>-3.6000247261080254E-2</v>
      </c>
      <c r="R570" s="2" t="str">
        <f>IF(Global_Household_Financial_Dyna[[#This Row],[Vs country_Average]]&lt;-0.2, "Underperformer", IF(Global_Household_Financial_Dyna[[#This Row],[Vs country_Average]]&gt;0.2, "Outperformer", "Normal"))</f>
        <v>Normal</v>
      </c>
      <c r="S5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765.68</v>
      </c>
      <c r="T5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765.68</v>
      </c>
      <c r="U5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765.68</v>
      </c>
      <c r="V5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765.68</v>
      </c>
    </row>
    <row r="571" spans="1:22" x14ac:dyDescent="0.3">
      <c r="A571">
        <v>570</v>
      </c>
      <c r="B571" t="s">
        <v>10</v>
      </c>
      <c r="C571" t="s">
        <v>11</v>
      </c>
      <c r="D571">
        <v>3</v>
      </c>
      <c r="E571">
        <v>1</v>
      </c>
      <c r="F571">
        <v>666.59</v>
      </c>
      <c r="G571">
        <v>666.59</v>
      </c>
      <c r="H571">
        <v>66.66</v>
      </c>
      <c r="I571">
        <v>459.15</v>
      </c>
      <c r="J571">
        <v>140.78</v>
      </c>
      <c r="K571">
        <f>Global_Household_Financial_Dyna[[#This Row],[Total_Household_Income]]-Global_Household_Financial_Dyna[[#This Row],[Estimated_Taxes]]</f>
        <v>599.93000000000006</v>
      </c>
      <c r="L571" s="1">
        <f>Global_Household_Financial_Dyna[[#This Row],[Monthly_Savings]]/Global_Household_Financial_Dyna[[#This Row],[Net Income]]</f>
        <v>0.2346607104162152</v>
      </c>
      <c r="M571" s="2">
        <f>Global_Household_Financial_Dyna[[#This Row],[Monthly_Expenses]]/Global_Household_Financial_Dyna[[#This Row],[Net Income]]</f>
        <v>0.76533928958378461</v>
      </c>
      <c r="N571" t="str">
        <f>IF(Global_Household_Financial_Dyna[[#This Row],[Monthly_Savings]]&lt;0,"High Risk", IF(Global_Household_Financial_Dyna[[#This Row],[Savings Rate%]]&lt;0.1, "Medium", "Safe"))</f>
        <v>Safe</v>
      </c>
      <c r="O571">
        <f>Global_Household_Financial_Dyna[[#This Row],[Total_Household_Income]]/Global_Household_Financial_Dyna[[#This Row],[Family_Size]]</f>
        <v>222.19666666666669</v>
      </c>
      <c r="P571" s="2">
        <f t="shared" si="16"/>
        <v>0.42077341556833553</v>
      </c>
      <c r="Q571" s="2">
        <f t="shared" si="17"/>
        <v>-0.18611270515212033</v>
      </c>
      <c r="R571" s="2" t="str">
        <f>IF(Global_Household_Financial_Dyna[[#This Row],[Vs country_Average]]&lt;-0.2, "Underperformer", IF(Global_Household_Financial_Dyna[[#This Row],[Vs country_Average]]&gt;0.2, "Outperformer", "Normal"))</f>
        <v>Normal</v>
      </c>
      <c r="S5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140.78</v>
      </c>
      <c r="T5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140.78</v>
      </c>
      <c r="U5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140.78</v>
      </c>
      <c r="V5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140.78</v>
      </c>
    </row>
    <row r="572" spans="1:22" x14ac:dyDescent="0.3">
      <c r="A572">
        <v>571</v>
      </c>
      <c r="B572" t="s">
        <v>16</v>
      </c>
      <c r="C572" t="s">
        <v>21</v>
      </c>
      <c r="D572">
        <v>8</v>
      </c>
      <c r="E572">
        <v>2</v>
      </c>
      <c r="F572">
        <v>4793.4799999999996</v>
      </c>
      <c r="G572">
        <v>6637.95</v>
      </c>
      <c r="H572">
        <v>2323.2800000000002</v>
      </c>
      <c r="I572">
        <v>6299.41</v>
      </c>
      <c r="J572">
        <v>-1984.75</v>
      </c>
      <c r="K572">
        <f>Global_Household_Financial_Dyna[[#This Row],[Total_Household_Income]]-Global_Household_Financial_Dyna[[#This Row],[Estimated_Taxes]]</f>
        <v>4314.67</v>
      </c>
      <c r="L572" s="1">
        <f>Global_Household_Financial_Dyna[[#This Row],[Monthly_Savings]]/Global_Household_Financial_Dyna[[#This Row],[Net Income]]</f>
        <v>-0.46000041718138351</v>
      </c>
      <c r="M572" s="2">
        <f>Global_Household_Financial_Dyna[[#This Row],[Monthly_Expenses]]/Global_Household_Financial_Dyna[[#This Row],[Net Income]]</f>
        <v>1.4599980995070305</v>
      </c>
      <c r="N572" t="str">
        <f>IF(Global_Household_Financial_Dyna[[#This Row],[Monthly_Savings]]&lt;0,"High Risk", IF(Global_Household_Financial_Dyna[[#This Row],[Savings Rate%]]&lt;0.1, "Medium", "Safe"))</f>
        <v>High Risk</v>
      </c>
      <c r="O572">
        <f>Global_Household_Financial_Dyna[[#This Row],[Total_Household_Income]]/Global_Household_Financial_Dyna[[#This Row],[Family_Size]]</f>
        <v>829.74374999999998</v>
      </c>
      <c r="P572" s="2">
        <f t="shared" si="16"/>
        <v>0.15879799892000862</v>
      </c>
      <c r="Q572" s="2">
        <f t="shared" si="17"/>
        <v>-0.61879841610139219</v>
      </c>
      <c r="R572" s="2" t="str">
        <f>IF(Global_Household_Financial_Dyna[[#This Row],[Vs country_Average]]&lt;-0.2, "Underperformer", IF(Global_Household_Financial_Dyna[[#This Row],[Vs country_Average]]&gt;0.2, "Outperformer", "Normal"))</f>
        <v>Underperformer</v>
      </c>
      <c r="S5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-1669.7795000000001</v>
      </c>
      <c r="T5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-1354.8090000000002</v>
      </c>
      <c r="U5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-1039.8385000000001</v>
      </c>
      <c r="V5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-724.86800000000017</v>
      </c>
    </row>
    <row r="573" spans="1:22" x14ac:dyDescent="0.3">
      <c r="A573">
        <v>572</v>
      </c>
      <c r="B573" t="s">
        <v>14</v>
      </c>
      <c r="C573" t="s">
        <v>15</v>
      </c>
      <c r="D573">
        <v>5</v>
      </c>
      <c r="E573">
        <v>3</v>
      </c>
      <c r="F573">
        <v>1952.76</v>
      </c>
      <c r="G573">
        <v>4641.55</v>
      </c>
      <c r="H573">
        <v>696.23</v>
      </c>
      <c r="I573">
        <v>1062.03</v>
      </c>
      <c r="J573">
        <v>2883.29</v>
      </c>
      <c r="K573">
        <f>Global_Household_Financial_Dyna[[#This Row],[Total_Household_Income]]-Global_Household_Financial_Dyna[[#This Row],[Estimated_Taxes]]</f>
        <v>3945.32</v>
      </c>
      <c r="L573" s="1">
        <f>Global_Household_Financial_Dyna[[#This Row],[Monthly_Savings]]/Global_Household_Financial_Dyna[[#This Row],[Net Income]]</f>
        <v>0.73081270974217549</v>
      </c>
      <c r="M573" s="2">
        <f>Global_Household_Financial_Dyna[[#This Row],[Monthly_Expenses]]/Global_Household_Financial_Dyna[[#This Row],[Net Income]]</f>
        <v>0.26918729025782445</v>
      </c>
      <c r="N573" t="str">
        <f>IF(Global_Household_Financial_Dyna[[#This Row],[Monthly_Savings]]&lt;0,"High Risk", IF(Global_Household_Financial_Dyna[[#This Row],[Savings Rate%]]&lt;0.1, "Medium", "Safe"))</f>
        <v>Safe</v>
      </c>
      <c r="O573">
        <f>Global_Household_Financial_Dyna[[#This Row],[Total_Household_Income]]/Global_Household_Financial_Dyna[[#This Row],[Family_Size]]</f>
        <v>928.31000000000006</v>
      </c>
      <c r="P573" s="2">
        <f t="shared" si="16"/>
        <v>0.39788995363055785</v>
      </c>
      <c r="Q573" s="2">
        <f t="shared" si="17"/>
        <v>0.33292275611161765</v>
      </c>
      <c r="R573" s="2" t="str">
        <f>IF(Global_Household_Financial_Dyna[[#This Row],[Vs country_Average]]&lt;-0.2, "Underperformer", IF(Global_Household_Financial_Dyna[[#This Row],[Vs country_Average]]&gt;0.2, "Outperformer", "Normal"))</f>
        <v>Outperformer</v>
      </c>
      <c r="S5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2883.29</v>
      </c>
      <c r="T5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2883.29</v>
      </c>
      <c r="U5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2883.29</v>
      </c>
      <c r="V5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2883.29</v>
      </c>
    </row>
    <row r="574" spans="1:22" x14ac:dyDescent="0.3">
      <c r="A574">
        <v>573</v>
      </c>
      <c r="B574" t="s">
        <v>10</v>
      </c>
      <c r="C574" t="s">
        <v>11</v>
      </c>
      <c r="D574">
        <v>5</v>
      </c>
      <c r="E574">
        <v>2</v>
      </c>
      <c r="F574">
        <v>827.46</v>
      </c>
      <c r="G574">
        <v>1393.8</v>
      </c>
      <c r="H574">
        <v>139.38</v>
      </c>
      <c r="I574">
        <v>586.74</v>
      </c>
      <c r="J574">
        <v>667.67</v>
      </c>
      <c r="K574">
        <f>Global_Household_Financial_Dyna[[#This Row],[Total_Household_Income]]-Global_Household_Financial_Dyna[[#This Row],[Estimated_Taxes]]</f>
        <v>1254.42</v>
      </c>
      <c r="L574" s="1">
        <f>Global_Household_Financial_Dyna[[#This Row],[Monthly_Savings]]/Global_Household_Financial_Dyna[[#This Row],[Net Income]]</f>
        <v>0.53225395003268439</v>
      </c>
      <c r="M574" s="2">
        <f>Global_Household_Financial_Dyna[[#This Row],[Monthly_Expenses]]/Global_Household_Financial_Dyna[[#This Row],[Net Income]]</f>
        <v>0.46773807815564161</v>
      </c>
      <c r="N574" t="str">
        <f>IF(Global_Household_Financial_Dyna[[#This Row],[Monthly_Savings]]&lt;0,"High Risk", IF(Global_Household_Financial_Dyna[[#This Row],[Savings Rate%]]&lt;0.1, "Medium", "Safe"))</f>
        <v>Safe</v>
      </c>
      <c r="O574">
        <f>Global_Household_Financial_Dyna[[#This Row],[Total_Household_Income]]/Global_Household_Financial_Dyna[[#This Row],[Family_Size]]</f>
        <v>278.76</v>
      </c>
      <c r="P574" s="2">
        <f t="shared" si="16"/>
        <v>0.42077341556833553</v>
      </c>
      <c r="Q574" s="2">
        <f t="shared" si="17"/>
        <v>0.11148053446434886</v>
      </c>
      <c r="R574" s="2" t="str">
        <f>IF(Global_Household_Financial_Dyna[[#This Row],[Vs country_Average]]&lt;-0.2, "Underperformer", IF(Global_Household_Financial_Dyna[[#This Row],[Vs country_Average]]&gt;0.2, "Outperformer", "Normal"))</f>
        <v>Normal</v>
      </c>
      <c r="S5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667.67</v>
      </c>
      <c r="T5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667.67</v>
      </c>
      <c r="U5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667.67</v>
      </c>
      <c r="V5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667.67</v>
      </c>
    </row>
    <row r="575" spans="1:22" x14ac:dyDescent="0.3">
      <c r="A575">
        <v>574</v>
      </c>
      <c r="B575" t="s">
        <v>16</v>
      </c>
      <c r="C575" t="s">
        <v>17</v>
      </c>
      <c r="D575">
        <v>1</v>
      </c>
      <c r="E575">
        <v>1</v>
      </c>
      <c r="F575">
        <v>5629.67</v>
      </c>
      <c r="G575">
        <v>5629.67</v>
      </c>
      <c r="H575">
        <v>1970.38</v>
      </c>
      <c r="I575">
        <v>1389.75</v>
      </c>
      <c r="J575">
        <v>2269.5300000000002</v>
      </c>
      <c r="K575">
        <f>Global_Household_Financial_Dyna[[#This Row],[Total_Household_Income]]-Global_Household_Financial_Dyna[[#This Row],[Estimated_Taxes]]</f>
        <v>3659.29</v>
      </c>
      <c r="L575" s="1">
        <f>Global_Household_Financial_Dyna[[#This Row],[Monthly_Savings]]/Global_Household_Financial_Dyna[[#This Row],[Net Income]]</f>
        <v>0.6202104779888995</v>
      </c>
      <c r="M575" s="2">
        <f>Global_Household_Financial_Dyna[[#This Row],[Monthly_Expenses]]/Global_Household_Financial_Dyna[[#This Row],[Net Income]]</f>
        <v>0.37978678924053572</v>
      </c>
      <c r="N575" t="str">
        <f>IF(Global_Household_Financial_Dyna[[#This Row],[Monthly_Savings]]&lt;0,"High Risk", IF(Global_Household_Financial_Dyna[[#This Row],[Savings Rate%]]&lt;0.1, "Medium", "Safe"))</f>
        <v>Safe</v>
      </c>
      <c r="O575">
        <f>Global_Household_Financial_Dyna[[#This Row],[Total_Household_Income]]/Global_Household_Financial_Dyna[[#This Row],[Family_Size]]</f>
        <v>5629.67</v>
      </c>
      <c r="P575" s="2">
        <f t="shared" si="16"/>
        <v>0.15879799892000862</v>
      </c>
      <c r="Q575" s="2">
        <f t="shared" si="17"/>
        <v>0.46141247906889088</v>
      </c>
      <c r="R575" s="2" t="str">
        <f>IF(Global_Household_Financial_Dyna[[#This Row],[Vs country_Average]]&lt;-0.2, "Underperformer", IF(Global_Household_Financial_Dyna[[#This Row],[Vs country_Average]]&gt;0.2, "Outperformer", "Normal"))</f>
        <v>Outperformer</v>
      </c>
      <c r="S5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2269.5300000000002</v>
      </c>
      <c r="T5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2269.5300000000002</v>
      </c>
      <c r="U5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2269.5300000000002</v>
      </c>
      <c r="V5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2269.5300000000002</v>
      </c>
    </row>
    <row r="576" spans="1:22" x14ac:dyDescent="0.3">
      <c r="A576">
        <v>575</v>
      </c>
      <c r="B576" t="s">
        <v>12</v>
      </c>
      <c r="C576" t="s">
        <v>13</v>
      </c>
      <c r="D576">
        <v>3</v>
      </c>
      <c r="E576">
        <v>3</v>
      </c>
      <c r="F576">
        <v>3641.52</v>
      </c>
      <c r="G576">
        <v>8903.2099999999991</v>
      </c>
      <c r="H576">
        <v>2670.96</v>
      </c>
      <c r="I576">
        <v>2506.59</v>
      </c>
      <c r="J576">
        <v>3725.65</v>
      </c>
      <c r="K576">
        <f>Global_Household_Financial_Dyna[[#This Row],[Total_Household_Income]]-Global_Household_Financial_Dyna[[#This Row],[Estimated_Taxes]]</f>
        <v>6232.2499999999991</v>
      </c>
      <c r="L576" s="1">
        <f>Global_Household_Financial_Dyna[[#This Row],[Monthly_Savings]]/Global_Household_Financial_Dyna[[#This Row],[Net Income]]</f>
        <v>0.59780175698985127</v>
      </c>
      <c r="M576" s="2">
        <f>Global_Household_Financial_Dyna[[#This Row],[Monthly_Expenses]]/Global_Household_Financial_Dyna[[#This Row],[Net Income]]</f>
        <v>0.40219663845320719</v>
      </c>
      <c r="N576" t="str">
        <f>IF(Global_Household_Financial_Dyna[[#This Row],[Monthly_Savings]]&lt;0,"High Risk", IF(Global_Household_Financial_Dyna[[#This Row],[Savings Rate%]]&lt;0.1, "Medium", "Safe"))</f>
        <v>Safe</v>
      </c>
      <c r="O576">
        <f>Global_Household_Financial_Dyna[[#This Row],[Total_Household_Income]]/Global_Household_Financial_Dyna[[#This Row],[Family_Size]]</f>
        <v>2967.7366666666662</v>
      </c>
      <c r="P576" s="2">
        <f t="shared" si="16"/>
        <v>0.30718716818024266</v>
      </c>
      <c r="Q576" s="2">
        <f t="shared" si="17"/>
        <v>0.29061458880960861</v>
      </c>
      <c r="R576" s="2" t="str">
        <f>IF(Global_Household_Financial_Dyna[[#This Row],[Vs country_Average]]&lt;-0.2, "Underperformer", IF(Global_Household_Financial_Dyna[[#This Row],[Vs country_Average]]&gt;0.2, "Outperformer", "Normal"))</f>
        <v>Outperformer</v>
      </c>
      <c r="S5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3725.65</v>
      </c>
      <c r="T5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3725.65</v>
      </c>
      <c r="U5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3725.65</v>
      </c>
      <c r="V5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3725.65</v>
      </c>
    </row>
    <row r="577" spans="1:22" x14ac:dyDescent="0.3">
      <c r="A577">
        <v>576</v>
      </c>
      <c r="B577" t="s">
        <v>12</v>
      </c>
      <c r="C577" t="s">
        <v>13</v>
      </c>
      <c r="D577">
        <v>3</v>
      </c>
      <c r="E577">
        <v>1</v>
      </c>
      <c r="F577">
        <v>3340.75</v>
      </c>
      <c r="G577">
        <v>3340.75</v>
      </c>
      <c r="H577">
        <v>835.19</v>
      </c>
      <c r="I577">
        <v>2952.62</v>
      </c>
      <c r="J577">
        <v>-447.05</v>
      </c>
      <c r="K577">
        <f>Global_Household_Financial_Dyna[[#This Row],[Total_Household_Income]]-Global_Household_Financial_Dyna[[#This Row],[Estimated_Taxes]]</f>
        <v>2505.56</v>
      </c>
      <c r="L577" s="1">
        <f>Global_Household_Financial_Dyna[[#This Row],[Monthly_Savings]]/Global_Household_Financial_Dyna[[#This Row],[Net Income]]</f>
        <v>-0.17842318683248456</v>
      </c>
      <c r="M577" s="2">
        <f>Global_Household_Financial_Dyna[[#This Row],[Monthly_Expenses]]/Global_Household_Financial_Dyna[[#This Row],[Net Income]]</f>
        <v>1.1784271779562254</v>
      </c>
      <c r="N577" t="str">
        <f>IF(Global_Household_Financial_Dyna[[#This Row],[Monthly_Savings]]&lt;0,"High Risk", IF(Global_Household_Financial_Dyna[[#This Row],[Savings Rate%]]&lt;0.1, "Medium", "Safe"))</f>
        <v>High Risk</v>
      </c>
      <c r="O577">
        <f>Global_Household_Financial_Dyna[[#This Row],[Total_Household_Income]]/Global_Household_Financial_Dyna[[#This Row],[Family_Size]]</f>
        <v>1113.5833333333333</v>
      </c>
      <c r="P577" s="2">
        <f t="shared" si="16"/>
        <v>0.30718716818024266</v>
      </c>
      <c r="Q577" s="2">
        <f t="shared" si="17"/>
        <v>-0.4856103550127272</v>
      </c>
      <c r="R577" s="2" t="str">
        <f>IF(Global_Household_Financial_Dyna[[#This Row],[Vs country_Average]]&lt;-0.2, "Underperformer", IF(Global_Household_Financial_Dyna[[#This Row],[Vs country_Average]]&gt;0.2, "Outperformer", "Normal"))</f>
        <v>Underperformer</v>
      </c>
      <c r="S5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-299.41899999999998</v>
      </c>
      <c r="T5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-151.78799999999995</v>
      </c>
      <c r="U5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-4.1570000000000391</v>
      </c>
      <c r="V5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143.4740000000001</v>
      </c>
    </row>
    <row r="578" spans="1:22" x14ac:dyDescent="0.3">
      <c r="A578">
        <v>577</v>
      </c>
      <c r="B578" t="s">
        <v>18</v>
      </c>
      <c r="C578" t="s">
        <v>19</v>
      </c>
      <c r="D578">
        <v>7</v>
      </c>
      <c r="E578">
        <v>3</v>
      </c>
      <c r="F578">
        <v>5035.09</v>
      </c>
      <c r="G578">
        <v>10360.91</v>
      </c>
      <c r="H578">
        <v>2797.45</v>
      </c>
      <c r="I578">
        <v>3816.71</v>
      </c>
      <c r="J578">
        <v>3746.76</v>
      </c>
      <c r="K578">
        <f>Global_Household_Financial_Dyna[[#This Row],[Total_Household_Income]]-Global_Household_Financial_Dyna[[#This Row],[Estimated_Taxes]]</f>
        <v>7563.46</v>
      </c>
      <c r="L578" s="1">
        <f>Global_Household_Financial_Dyna[[#This Row],[Monthly_Savings]]/Global_Household_Financial_Dyna[[#This Row],[Net Income]]</f>
        <v>0.49537645469137143</v>
      </c>
      <c r="M578" s="2">
        <f>Global_Household_Financial_Dyna[[#This Row],[Monthly_Expenses]]/Global_Household_Financial_Dyna[[#This Row],[Net Income]]</f>
        <v>0.50462486745484214</v>
      </c>
      <c r="N578" t="str">
        <f>IF(Global_Household_Financial_Dyna[[#This Row],[Monthly_Savings]]&lt;0,"High Risk", IF(Global_Household_Financial_Dyna[[#This Row],[Savings Rate%]]&lt;0.1, "Medium", "Safe"))</f>
        <v>Safe</v>
      </c>
      <c r="O578">
        <f>Global_Household_Financial_Dyna[[#This Row],[Total_Household_Income]]/Global_Household_Financial_Dyna[[#This Row],[Family_Size]]</f>
        <v>1480.1299999999999</v>
      </c>
      <c r="P578" s="2">
        <f t="shared" ref="P578:P641" si="18">AVERAGEIF($B$2:$B$4986,$B578,$L$2:$L$4986)</f>
        <v>0.32336204947805613</v>
      </c>
      <c r="Q578" s="2">
        <f t="shared" ref="Q578:Q641" si="19">L578-P578</f>
        <v>0.17201440521331529</v>
      </c>
      <c r="R578" s="2" t="str">
        <f>IF(Global_Household_Financial_Dyna[[#This Row],[Vs country_Average]]&lt;-0.2, "Underperformer", IF(Global_Household_Financial_Dyna[[#This Row],[Vs country_Average]]&gt;0.2, "Outperformer", "Normal"))</f>
        <v>Normal</v>
      </c>
      <c r="S5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3746.76</v>
      </c>
      <c r="T5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3746.76</v>
      </c>
      <c r="U5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3746.76</v>
      </c>
      <c r="V5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3746.76</v>
      </c>
    </row>
    <row r="579" spans="1:22" x14ac:dyDescent="0.3">
      <c r="A579">
        <v>578</v>
      </c>
      <c r="B579" t="s">
        <v>12</v>
      </c>
      <c r="C579" t="s">
        <v>13</v>
      </c>
      <c r="D579">
        <v>1</v>
      </c>
      <c r="E579">
        <v>1</v>
      </c>
      <c r="F579">
        <v>3883.09</v>
      </c>
      <c r="G579">
        <v>3883.09</v>
      </c>
      <c r="H579">
        <v>970.77</v>
      </c>
      <c r="I579">
        <v>1975.29</v>
      </c>
      <c r="J579">
        <v>937.02</v>
      </c>
      <c r="K579">
        <f>Global_Household_Financial_Dyna[[#This Row],[Total_Household_Income]]-Global_Household_Financial_Dyna[[#This Row],[Estimated_Taxes]]</f>
        <v>2912.32</v>
      </c>
      <c r="L579" s="1">
        <f>Global_Household_Financial_Dyna[[#This Row],[Monthly_Savings]]/Global_Household_Financial_Dyna[[#This Row],[Net Income]]</f>
        <v>0.32174348972640365</v>
      </c>
      <c r="M579" s="2">
        <f>Global_Household_Financial_Dyna[[#This Row],[Monthly_Expenses]]/Global_Household_Financial_Dyna[[#This Row],[Net Income]]</f>
        <v>0.67825307658499057</v>
      </c>
      <c r="N579" t="str">
        <f>IF(Global_Household_Financial_Dyna[[#This Row],[Monthly_Savings]]&lt;0,"High Risk", IF(Global_Household_Financial_Dyna[[#This Row],[Savings Rate%]]&lt;0.1, "Medium", "Safe"))</f>
        <v>Safe</v>
      </c>
      <c r="O579">
        <f>Global_Household_Financial_Dyna[[#This Row],[Total_Household_Income]]/Global_Household_Financial_Dyna[[#This Row],[Family_Size]]</f>
        <v>3883.09</v>
      </c>
      <c r="P579" s="2">
        <f t="shared" si="18"/>
        <v>0.30718716818024266</v>
      </c>
      <c r="Q579" s="2">
        <f t="shared" si="19"/>
        <v>1.4556321546160989E-2</v>
      </c>
      <c r="R579" s="2" t="str">
        <f>IF(Global_Household_Financial_Dyna[[#This Row],[Vs country_Average]]&lt;-0.2, "Underperformer", IF(Global_Household_Financial_Dyna[[#This Row],[Vs country_Average]]&gt;0.2, "Outperformer", "Normal"))</f>
        <v>Normal</v>
      </c>
      <c r="S5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937.02</v>
      </c>
      <c r="T5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937.02</v>
      </c>
      <c r="U5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937.02</v>
      </c>
      <c r="V5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937.02</v>
      </c>
    </row>
    <row r="580" spans="1:22" x14ac:dyDescent="0.3">
      <c r="A580">
        <v>579</v>
      </c>
      <c r="B580" t="s">
        <v>10</v>
      </c>
      <c r="C580" t="s">
        <v>11</v>
      </c>
      <c r="D580">
        <v>6</v>
      </c>
      <c r="E580">
        <v>3</v>
      </c>
      <c r="F580">
        <v>871.58</v>
      </c>
      <c r="G580">
        <v>2154.54</v>
      </c>
      <c r="H580">
        <v>215.45</v>
      </c>
      <c r="I580">
        <v>766.29</v>
      </c>
      <c r="J580">
        <v>1172.8</v>
      </c>
      <c r="K580">
        <f>Global_Household_Financial_Dyna[[#This Row],[Total_Household_Income]]-Global_Household_Financial_Dyna[[#This Row],[Estimated_Taxes]]</f>
        <v>1939.09</v>
      </c>
      <c r="L580" s="1">
        <f>Global_Household_Financial_Dyna[[#This Row],[Monthly_Savings]]/Global_Household_Financial_Dyna[[#This Row],[Net Income]]</f>
        <v>0.60481978660093139</v>
      </c>
      <c r="M580" s="2">
        <f>Global_Household_Financial_Dyna[[#This Row],[Monthly_Expenses]]/Global_Household_Financial_Dyna[[#This Row],[Net Income]]</f>
        <v>0.39518021339906861</v>
      </c>
      <c r="N580" t="str">
        <f>IF(Global_Household_Financial_Dyna[[#This Row],[Monthly_Savings]]&lt;0,"High Risk", IF(Global_Household_Financial_Dyna[[#This Row],[Savings Rate%]]&lt;0.1, "Medium", "Safe"))</f>
        <v>Safe</v>
      </c>
      <c r="O580">
        <f>Global_Household_Financial_Dyna[[#This Row],[Total_Household_Income]]/Global_Household_Financial_Dyna[[#This Row],[Family_Size]]</f>
        <v>359.09</v>
      </c>
      <c r="P580" s="2">
        <f t="shared" si="18"/>
        <v>0.42077341556833553</v>
      </c>
      <c r="Q580" s="2">
        <f t="shared" si="19"/>
        <v>0.18404637103259586</v>
      </c>
      <c r="R580" s="2" t="str">
        <f>IF(Global_Household_Financial_Dyna[[#This Row],[Vs country_Average]]&lt;-0.2, "Underperformer", IF(Global_Household_Financial_Dyna[[#This Row],[Vs country_Average]]&gt;0.2, "Outperformer", "Normal"))</f>
        <v>Normal</v>
      </c>
      <c r="S5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1172.8</v>
      </c>
      <c r="T5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1172.8</v>
      </c>
      <c r="U5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1172.8</v>
      </c>
      <c r="V5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1172.8</v>
      </c>
    </row>
    <row r="581" spans="1:22" x14ac:dyDescent="0.3">
      <c r="A581">
        <v>580</v>
      </c>
      <c r="B581" t="s">
        <v>10</v>
      </c>
      <c r="C581" t="s">
        <v>11</v>
      </c>
      <c r="D581">
        <v>6</v>
      </c>
      <c r="E581">
        <v>3</v>
      </c>
      <c r="F581">
        <v>478.05</v>
      </c>
      <c r="G581">
        <v>1093.3800000000001</v>
      </c>
      <c r="H581">
        <v>109.34</v>
      </c>
      <c r="I581">
        <v>733.89</v>
      </c>
      <c r="J581">
        <v>250.15</v>
      </c>
      <c r="K581">
        <f>Global_Household_Financial_Dyna[[#This Row],[Total_Household_Income]]-Global_Household_Financial_Dyna[[#This Row],[Estimated_Taxes]]</f>
        <v>984.04000000000008</v>
      </c>
      <c r="L581" s="1">
        <f>Global_Household_Financial_Dyna[[#This Row],[Monthly_Savings]]/Global_Household_Financial_Dyna[[#This Row],[Net Income]]</f>
        <v>0.2542071460509735</v>
      </c>
      <c r="M581" s="2">
        <f>Global_Household_Financial_Dyna[[#This Row],[Monthly_Expenses]]/Global_Household_Financial_Dyna[[#This Row],[Net Income]]</f>
        <v>0.74579285394902639</v>
      </c>
      <c r="N581" t="str">
        <f>IF(Global_Household_Financial_Dyna[[#This Row],[Monthly_Savings]]&lt;0,"High Risk", IF(Global_Household_Financial_Dyna[[#This Row],[Savings Rate%]]&lt;0.1, "Medium", "Safe"))</f>
        <v>Safe</v>
      </c>
      <c r="O581">
        <f>Global_Household_Financial_Dyna[[#This Row],[Total_Household_Income]]/Global_Household_Financial_Dyna[[#This Row],[Family_Size]]</f>
        <v>182.23000000000002</v>
      </c>
      <c r="P581" s="2">
        <f t="shared" si="18"/>
        <v>0.42077341556833553</v>
      </c>
      <c r="Q581" s="2">
        <f t="shared" si="19"/>
        <v>-0.16656626951736203</v>
      </c>
      <c r="R581" s="2" t="str">
        <f>IF(Global_Household_Financial_Dyna[[#This Row],[Vs country_Average]]&lt;-0.2, "Underperformer", IF(Global_Household_Financial_Dyna[[#This Row],[Vs country_Average]]&gt;0.2, "Outperformer", "Normal"))</f>
        <v>Normal</v>
      </c>
      <c r="S5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250.15</v>
      </c>
      <c r="T5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250.15</v>
      </c>
      <c r="U5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250.15</v>
      </c>
      <c r="V5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250.15</v>
      </c>
    </row>
    <row r="582" spans="1:22" x14ac:dyDescent="0.3">
      <c r="A582">
        <v>581</v>
      </c>
      <c r="B582" t="s">
        <v>10</v>
      </c>
      <c r="C582" t="s">
        <v>11</v>
      </c>
      <c r="D582">
        <v>2</v>
      </c>
      <c r="E582">
        <v>2</v>
      </c>
      <c r="F582">
        <v>854.78</v>
      </c>
      <c r="G582">
        <v>1203.95</v>
      </c>
      <c r="H582">
        <v>120.4</v>
      </c>
      <c r="I582">
        <v>458</v>
      </c>
      <c r="J582">
        <v>625.55999999999995</v>
      </c>
      <c r="K582">
        <f>Global_Household_Financial_Dyna[[#This Row],[Total_Household_Income]]-Global_Household_Financial_Dyna[[#This Row],[Estimated_Taxes]]</f>
        <v>1083.55</v>
      </c>
      <c r="L582" s="1">
        <f>Global_Household_Financial_Dyna[[#This Row],[Monthly_Savings]]/Global_Household_Financial_Dyna[[#This Row],[Net Income]]</f>
        <v>0.57732453509298143</v>
      </c>
      <c r="M582" s="2">
        <f>Global_Household_Financial_Dyna[[#This Row],[Monthly_Expenses]]/Global_Household_Financial_Dyna[[#This Row],[Net Income]]</f>
        <v>0.4226846938304647</v>
      </c>
      <c r="N582" t="str">
        <f>IF(Global_Household_Financial_Dyna[[#This Row],[Monthly_Savings]]&lt;0,"High Risk", IF(Global_Household_Financial_Dyna[[#This Row],[Savings Rate%]]&lt;0.1, "Medium", "Safe"))</f>
        <v>Safe</v>
      </c>
      <c r="O582">
        <f>Global_Household_Financial_Dyna[[#This Row],[Total_Household_Income]]/Global_Household_Financial_Dyna[[#This Row],[Family_Size]]</f>
        <v>601.97500000000002</v>
      </c>
      <c r="P582" s="2">
        <f t="shared" si="18"/>
        <v>0.42077341556833553</v>
      </c>
      <c r="Q582" s="2">
        <f t="shared" si="19"/>
        <v>0.1565511195246459</v>
      </c>
      <c r="R582" s="2" t="str">
        <f>IF(Global_Household_Financial_Dyna[[#This Row],[Vs country_Average]]&lt;-0.2, "Underperformer", IF(Global_Household_Financial_Dyna[[#This Row],[Vs country_Average]]&gt;0.2, "Outperformer", "Normal"))</f>
        <v>Normal</v>
      </c>
      <c r="S5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625.55999999999995</v>
      </c>
      <c r="T5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625.55999999999995</v>
      </c>
      <c r="U5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625.55999999999995</v>
      </c>
      <c r="V5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625.55999999999995</v>
      </c>
    </row>
    <row r="583" spans="1:22" x14ac:dyDescent="0.3">
      <c r="A583">
        <v>582</v>
      </c>
      <c r="B583" t="s">
        <v>12</v>
      </c>
      <c r="C583" t="s">
        <v>13</v>
      </c>
      <c r="D583">
        <v>8</v>
      </c>
      <c r="E583">
        <v>3</v>
      </c>
      <c r="F583">
        <v>2429.06</v>
      </c>
      <c r="G583">
        <v>5060.08</v>
      </c>
      <c r="H583">
        <v>1265.02</v>
      </c>
      <c r="I583">
        <v>3796.42</v>
      </c>
      <c r="J583">
        <v>-1.36</v>
      </c>
      <c r="K583">
        <f>Global_Household_Financial_Dyna[[#This Row],[Total_Household_Income]]-Global_Household_Financial_Dyna[[#This Row],[Estimated_Taxes]]</f>
        <v>3795.06</v>
      </c>
      <c r="L583" s="1">
        <f>Global_Household_Financial_Dyna[[#This Row],[Monthly_Savings]]/Global_Household_Financial_Dyna[[#This Row],[Net Income]]</f>
        <v>-3.5836060562942357E-4</v>
      </c>
      <c r="M583" s="2">
        <f>Global_Household_Financial_Dyna[[#This Row],[Monthly_Expenses]]/Global_Household_Financial_Dyna[[#This Row],[Net Income]]</f>
        <v>1.0003583606056294</v>
      </c>
      <c r="N583" t="str">
        <f>IF(Global_Household_Financial_Dyna[[#This Row],[Monthly_Savings]]&lt;0,"High Risk", IF(Global_Household_Financial_Dyna[[#This Row],[Savings Rate%]]&lt;0.1, "Medium", "Safe"))</f>
        <v>High Risk</v>
      </c>
      <c r="O583">
        <f>Global_Household_Financial_Dyna[[#This Row],[Total_Household_Income]]/Global_Household_Financial_Dyna[[#This Row],[Family_Size]]</f>
        <v>632.51</v>
      </c>
      <c r="P583" s="2">
        <f t="shared" si="18"/>
        <v>0.30718716818024266</v>
      </c>
      <c r="Q583" s="2">
        <f t="shared" si="19"/>
        <v>-0.3075455287858721</v>
      </c>
      <c r="R583" s="2" t="str">
        <f>IF(Global_Household_Financial_Dyna[[#This Row],[Vs country_Average]]&lt;-0.2, "Underperformer", IF(Global_Household_Financial_Dyna[[#This Row],[Vs country_Average]]&gt;0.2, "Outperformer", "Normal"))</f>
        <v>Underperformer</v>
      </c>
      <c r="S5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188.46100000000001</v>
      </c>
      <c r="T5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378.28199999999998</v>
      </c>
      <c r="U5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568.10299999999995</v>
      </c>
      <c r="V5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757.92399999999998</v>
      </c>
    </row>
    <row r="584" spans="1:22" x14ac:dyDescent="0.3">
      <c r="A584">
        <v>583</v>
      </c>
      <c r="B584" t="s">
        <v>10</v>
      </c>
      <c r="C584" t="s">
        <v>22</v>
      </c>
      <c r="D584">
        <v>1</v>
      </c>
      <c r="E584">
        <v>1</v>
      </c>
      <c r="F584">
        <v>815.25</v>
      </c>
      <c r="G584">
        <v>815.25</v>
      </c>
      <c r="H584">
        <v>81.53</v>
      </c>
      <c r="I584">
        <v>353.99</v>
      </c>
      <c r="J584">
        <v>379.74</v>
      </c>
      <c r="K584">
        <f>Global_Household_Financial_Dyna[[#This Row],[Total_Household_Income]]-Global_Household_Financial_Dyna[[#This Row],[Estimated_Taxes]]</f>
        <v>733.72</v>
      </c>
      <c r="L584" s="1">
        <f>Global_Household_Financial_Dyna[[#This Row],[Monthly_Savings]]/Global_Household_Financial_Dyna[[#This Row],[Net Income]]</f>
        <v>0.51755438041759794</v>
      </c>
      <c r="M584" s="2">
        <f>Global_Household_Financial_Dyna[[#This Row],[Monthly_Expenses]]/Global_Household_Financial_Dyna[[#This Row],[Net Income]]</f>
        <v>0.48245924875974483</v>
      </c>
      <c r="N584" t="str">
        <f>IF(Global_Household_Financial_Dyna[[#This Row],[Monthly_Savings]]&lt;0,"High Risk", IF(Global_Household_Financial_Dyna[[#This Row],[Savings Rate%]]&lt;0.1, "Medium", "Safe"))</f>
        <v>Safe</v>
      </c>
      <c r="O584">
        <f>Global_Household_Financial_Dyna[[#This Row],[Total_Household_Income]]/Global_Household_Financial_Dyna[[#This Row],[Family_Size]]</f>
        <v>815.25</v>
      </c>
      <c r="P584" s="2">
        <f t="shared" si="18"/>
        <v>0.42077341556833553</v>
      </c>
      <c r="Q584" s="2">
        <f t="shared" si="19"/>
        <v>9.6780964849262408E-2</v>
      </c>
      <c r="R584" s="2" t="str">
        <f>IF(Global_Household_Financial_Dyna[[#This Row],[Vs country_Average]]&lt;-0.2, "Underperformer", IF(Global_Household_Financial_Dyna[[#This Row],[Vs country_Average]]&gt;0.2, "Outperformer", "Normal"))</f>
        <v>Normal</v>
      </c>
      <c r="S5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379.74</v>
      </c>
      <c r="T5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379.74</v>
      </c>
      <c r="U5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379.74</v>
      </c>
      <c r="V5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379.74</v>
      </c>
    </row>
    <row r="585" spans="1:22" x14ac:dyDescent="0.3">
      <c r="A585">
        <v>584</v>
      </c>
      <c r="B585" t="s">
        <v>10</v>
      </c>
      <c r="C585" t="s">
        <v>11</v>
      </c>
      <c r="D585">
        <v>2</v>
      </c>
      <c r="E585">
        <v>1</v>
      </c>
      <c r="F585">
        <v>862.99</v>
      </c>
      <c r="G585">
        <v>862.99</v>
      </c>
      <c r="H585">
        <v>86.3</v>
      </c>
      <c r="I585">
        <v>340.48</v>
      </c>
      <c r="J585">
        <v>436.22</v>
      </c>
      <c r="K585">
        <f>Global_Household_Financial_Dyna[[#This Row],[Total_Household_Income]]-Global_Household_Financial_Dyna[[#This Row],[Estimated_Taxes]]</f>
        <v>776.69</v>
      </c>
      <c r="L585" s="1">
        <f>Global_Household_Financial_Dyna[[#This Row],[Monthly_Savings]]/Global_Household_Financial_Dyna[[#This Row],[Net Income]]</f>
        <v>0.56163977906243157</v>
      </c>
      <c r="M585" s="2">
        <f>Global_Household_Financial_Dyna[[#This Row],[Monthly_Expenses]]/Global_Household_Financial_Dyna[[#This Row],[Net Income]]</f>
        <v>0.43837309608724201</v>
      </c>
      <c r="N585" t="str">
        <f>IF(Global_Household_Financial_Dyna[[#This Row],[Monthly_Savings]]&lt;0,"High Risk", IF(Global_Household_Financial_Dyna[[#This Row],[Savings Rate%]]&lt;0.1, "Medium", "Safe"))</f>
        <v>Safe</v>
      </c>
      <c r="O585">
        <f>Global_Household_Financial_Dyna[[#This Row],[Total_Household_Income]]/Global_Household_Financial_Dyna[[#This Row],[Family_Size]]</f>
        <v>431.495</v>
      </c>
      <c r="P585" s="2">
        <f t="shared" si="18"/>
        <v>0.42077341556833553</v>
      </c>
      <c r="Q585" s="2">
        <f t="shared" si="19"/>
        <v>0.14086636349409604</v>
      </c>
      <c r="R585" s="2" t="str">
        <f>IF(Global_Household_Financial_Dyna[[#This Row],[Vs country_Average]]&lt;-0.2, "Underperformer", IF(Global_Household_Financial_Dyna[[#This Row],[Vs country_Average]]&gt;0.2, "Outperformer", "Normal"))</f>
        <v>Normal</v>
      </c>
      <c r="S5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436.22</v>
      </c>
      <c r="T5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436.22</v>
      </c>
      <c r="U5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436.22</v>
      </c>
      <c r="V5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436.22</v>
      </c>
    </row>
    <row r="586" spans="1:22" x14ac:dyDescent="0.3">
      <c r="A586">
        <v>585</v>
      </c>
      <c r="B586" t="s">
        <v>16</v>
      </c>
      <c r="C586" t="s">
        <v>17</v>
      </c>
      <c r="D586">
        <v>6</v>
      </c>
      <c r="E586">
        <v>3</v>
      </c>
      <c r="F586">
        <v>5316.78</v>
      </c>
      <c r="G586">
        <v>12212.28</v>
      </c>
      <c r="H586">
        <v>4884.91</v>
      </c>
      <c r="I586">
        <v>3622.14</v>
      </c>
      <c r="J586">
        <v>3705.23</v>
      </c>
      <c r="K586">
        <f>Global_Household_Financial_Dyna[[#This Row],[Total_Household_Income]]-Global_Household_Financial_Dyna[[#This Row],[Estimated_Taxes]]</f>
        <v>7327.3700000000008</v>
      </c>
      <c r="L586" s="1">
        <f>Global_Household_Financial_Dyna[[#This Row],[Monthly_Savings]]/Global_Household_Financial_Dyna[[#This Row],[Net Income]]</f>
        <v>0.50566983788180475</v>
      </c>
      <c r="M586" s="2">
        <f>Global_Household_Financial_Dyna[[#This Row],[Monthly_Expenses]]/Global_Household_Financial_Dyna[[#This Row],[Net Income]]</f>
        <v>0.49433016211819514</v>
      </c>
      <c r="N586" t="str">
        <f>IF(Global_Household_Financial_Dyna[[#This Row],[Monthly_Savings]]&lt;0,"High Risk", IF(Global_Household_Financial_Dyna[[#This Row],[Savings Rate%]]&lt;0.1, "Medium", "Safe"))</f>
        <v>Safe</v>
      </c>
      <c r="O586">
        <f>Global_Household_Financial_Dyna[[#This Row],[Total_Household_Income]]/Global_Household_Financial_Dyna[[#This Row],[Family_Size]]</f>
        <v>2035.38</v>
      </c>
      <c r="P586" s="2">
        <f t="shared" si="18"/>
        <v>0.15879799892000862</v>
      </c>
      <c r="Q586" s="2">
        <f t="shared" si="19"/>
        <v>0.34687183896179613</v>
      </c>
      <c r="R586" s="2" t="str">
        <f>IF(Global_Household_Financial_Dyna[[#This Row],[Vs country_Average]]&lt;-0.2, "Underperformer", IF(Global_Household_Financial_Dyna[[#This Row],[Vs country_Average]]&gt;0.2, "Outperformer", "Normal"))</f>
        <v>Outperformer</v>
      </c>
      <c r="S5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3705.23</v>
      </c>
      <c r="T5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3705.23</v>
      </c>
      <c r="U5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3705.23</v>
      </c>
      <c r="V5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3705.23</v>
      </c>
    </row>
    <row r="587" spans="1:22" x14ac:dyDescent="0.3">
      <c r="A587">
        <v>586</v>
      </c>
      <c r="B587" t="s">
        <v>18</v>
      </c>
      <c r="C587" t="s">
        <v>20</v>
      </c>
      <c r="D587">
        <v>6</v>
      </c>
      <c r="E587">
        <v>2</v>
      </c>
      <c r="F587">
        <v>2526.75</v>
      </c>
      <c r="G587">
        <v>3651.73</v>
      </c>
      <c r="H587">
        <v>803.38</v>
      </c>
      <c r="I587">
        <v>3465.49</v>
      </c>
      <c r="J587">
        <v>-617.14</v>
      </c>
      <c r="K587">
        <f>Global_Household_Financial_Dyna[[#This Row],[Total_Household_Income]]-Global_Household_Financial_Dyna[[#This Row],[Estimated_Taxes]]</f>
        <v>2848.35</v>
      </c>
      <c r="L587" s="1">
        <f>Global_Household_Financial_Dyna[[#This Row],[Monthly_Savings]]/Global_Household_Financial_Dyna[[#This Row],[Net Income]]</f>
        <v>-0.21666578896554145</v>
      </c>
      <c r="M587" s="2">
        <f>Global_Household_Financial_Dyna[[#This Row],[Monthly_Expenses]]/Global_Household_Financial_Dyna[[#This Row],[Net Income]]</f>
        <v>1.2166657889655415</v>
      </c>
      <c r="N587" t="str">
        <f>IF(Global_Household_Financial_Dyna[[#This Row],[Monthly_Savings]]&lt;0,"High Risk", IF(Global_Household_Financial_Dyna[[#This Row],[Savings Rate%]]&lt;0.1, "Medium", "Safe"))</f>
        <v>High Risk</v>
      </c>
      <c r="O587">
        <f>Global_Household_Financial_Dyna[[#This Row],[Total_Household_Income]]/Global_Household_Financial_Dyna[[#This Row],[Family_Size]]</f>
        <v>608.62166666666667</v>
      </c>
      <c r="P587" s="2">
        <f t="shared" si="18"/>
        <v>0.32336204947805613</v>
      </c>
      <c r="Q587" s="2">
        <f t="shared" si="19"/>
        <v>-0.54002783844359759</v>
      </c>
      <c r="R587" s="2" t="str">
        <f>IF(Global_Household_Financial_Dyna[[#This Row],[Vs country_Average]]&lt;-0.2, "Underperformer", IF(Global_Household_Financial_Dyna[[#This Row],[Vs country_Average]]&gt;0.2, "Outperformer", "Normal"))</f>
        <v>Underperformer</v>
      </c>
      <c r="S5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-443.8655</v>
      </c>
      <c r="T5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-270.59100000000001</v>
      </c>
      <c r="U5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-97.316500000000019</v>
      </c>
      <c r="V5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75.95799999999997</v>
      </c>
    </row>
    <row r="588" spans="1:22" x14ac:dyDescent="0.3">
      <c r="A588">
        <v>587</v>
      </c>
      <c r="B588" t="s">
        <v>18</v>
      </c>
      <c r="C588" t="s">
        <v>20</v>
      </c>
      <c r="D588">
        <v>1</v>
      </c>
      <c r="E588">
        <v>1</v>
      </c>
      <c r="F588">
        <v>2995.77</v>
      </c>
      <c r="G588">
        <v>2995.77</v>
      </c>
      <c r="H588">
        <v>659.07</v>
      </c>
      <c r="I588">
        <v>1877.62</v>
      </c>
      <c r="J588">
        <v>459.07</v>
      </c>
      <c r="K588">
        <f>Global_Household_Financial_Dyna[[#This Row],[Total_Household_Income]]-Global_Household_Financial_Dyna[[#This Row],[Estimated_Taxes]]</f>
        <v>2336.6999999999998</v>
      </c>
      <c r="L588" s="1">
        <f>Global_Household_Financial_Dyna[[#This Row],[Monthly_Savings]]/Global_Household_Financial_Dyna[[#This Row],[Net Income]]</f>
        <v>0.19646082081568025</v>
      </c>
      <c r="M588" s="2">
        <f>Global_Household_Financial_Dyna[[#This Row],[Monthly_Expenses]]/Global_Household_Financial_Dyna[[#This Row],[Net Income]]</f>
        <v>0.80353489964479818</v>
      </c>
      <c r="N588" t="str">
        <f>IF(Global_Household_Financial_Dyna[[#This Row],[Monthly_Savings]]&lt;0,"High Risk", IF(Global_Household_Financial_Dyna[[#This Row],[Savings Rate%]]&lt;0.1, "Medium", "Safe"))</f>
        <v>Safe</v>
      </c>
      <c r="O588">
        <f>Global_Household_Financial_Dyna[[#This Row],[Total_Household_Income]]/Global_Household_Financial_Dyna[[#This Row],[Family_Size]]</f>
        <v>2995.77</v>
      </c>
      <c r="P588" s="2">
        <f t="shared" si="18"/>
        <v>0.32336204947805613</v>
      </c>
      <c r="Q588" s="2">
        <f t="shared" si="19"/>
        <v>-0.12690122866237588</v>
      </c>
      <c r="R588" s="2" t="str">
        <f>IF(Global_Household_Financial_Dyna[[#This Row],[Vs country_Average]]&lt;-0.2, "Underperformer", IF(Global_Household_Financial_Dyna[[#This Row],[Vs country_Average]]&gt;0.2, "Outperformer", "Normal"))</f>
        <v>Normal</v>
      </c>
      <c r="S5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459.07</v>
      </c>
      <c r="T5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459.07</v>
      </c>
      <c r="U5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459.07</v>
      </c>
      <c r="V5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459.07</v>
      </c>
    </row>
    <row r="589" spans="1:22" x14ac:dyDescent="0.3">
      <c r="A589">
        <v>588</v>
      </c>
      <c r="B589" t="s">
        <v>18</v>
      </c>
      <c r="C589" t="s">
        <v>20</v>
      </c>
      <c r="D589">
        <v>2</v>
      </c>
      <c r="E589">
        <v>1</v>
      </c>
      <c r="F589">
        <v>2888.72</v>
      </c>
      <c r="G589">
        <v>2888.72</v>
      </c>
      <c r="H589">
        <v>635.52</v>
      </c>
      <c r="I589">
        <v>2064.6799999999998</v>
      </c>
      <c r="J589">
        <v>188.52</v>
      </c>
      <c r="K589">
        <f>Global_Household_Financial_Dyna[[#This Row],[Total_Household_Income]]-Global_Household_Financial_Dyna[[#This Row],[Estimated_Taxes]]</f>
        <v>2253.1999999999998</v>
      </c>
      <c r="L589" s="1">
        <f>Global_Household_Financial_Dyna[[#This Row],[Monthly_Savings]]/Global_Household_Financial_Dyna[[#This Row],[Net Income]]</f>
        <v>8.366767264335169E-2</v>
      </c>
      <c r="M589" s="2">
        <f>Global_Household_Financial_Dyna[[#This Row],[Monthly_Expenses]]/Global_Household_Financial_Dyna[[#This Row],[Net Income]]</f>
        <v>0.91633232735664827</v>
      </c>
      <c r="N589" t="str">
        <f>IF(Global_Household_Financial_Dyna[[#This Row],[Monthly_Savings]]&lt;0,"High Risk", IF(Global_Household_Financial_Dyna[[#This Row],[Savings Rate%]]&lt;0.1, "Medium", "Safe"))</f>
        <v>Medium</v>
      </c>
      <c r="O589">
        <f>Global_Household_Financial_Dyna[[#This Row],[Total_Household_Income]]/Global_Household_Financial_Dyna[[#This Row],[Family_Size]]</f>
        <v>1444.36</v>
      </c>
      <c r="P589" s="2">
        <f t="shared" si="18"/>
        <v>0.32336204947805613</v>
      </c>
      <c r="Q589" s="2">
        <f t="shared" si="19"/>
        <v>-0.23969437683470446</v>
      </c>
      <c r="R589" s="2" t="str">
        <f>IF(Global_Household_Financial_Dyna[[#This Row],[Vs country_Average]]&lt;-0.2, "Underperformer", IF(Global_Household_Financial_Dyna[[#This Row],[Vs country_Average]]&gt;0.2, "Outperformer", "Normal"))</f>
        <v>Underperformer</v>
      </c>
      <c r="S5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188.52</v>
      </c>
      <c r="T5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188.52</v>
      </c>
      <c r="U5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188.52</v>
      </c>
      <c r="V5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188.52</v>
      </c>
    </row>
    <row r="590" spans="1:22" x14ac:dyDescent="0.3">
      <c r="A590">
        <v>589</v>
      </c>
      <c r="B590" t="s">
        <v>18</v>
      </c>
      <c r="C590" t="s">
        <v>19</v>
      </c>
      <c r="D590">
        <v>2</v>
      </c>
      <c r="E590">
        <v>2</v>
      </c>
      <c r="F590">
        <v>5658.22</v>
      </c>
      <c r="G590">
        <v>10517.97</v>
      </c>
      <c r="H590">
        <v>2839.85</v>
      </c>
      <c r="I590">
        <v>2140.87</v>
      </c>
      <c r="J590">
        <v>5537.26</v>
      </c>
      <c r="K590">
        <f>Global_Household_Financial_Dyna[[#This Row],[Total_Household_Income]]-Global_Household_Financial_Dyna[[#This Row],[Estimated_Taxes]]</f>
        <v>7678.119999999999</v>
      </c>
      <c r="L590" s="1">
        <f>Global_Household_Financial_Dyna[[#This Row],[Monthly_Savings]]/Global_Household_Financial_Dyna[[#This Row],[Net Income]]</f>
        <v>0.72117393320239864</v>
      </c>
      <c r="M590" s="2">
        <f>Global_Household_Financial_Dyna[[#This Row],[Monthly_Expenses]]/Global_Household_Financial_Dyna[[#This Row],[Net Income]]</f>
        <v>0.27882736919975204</v>
      </c>
      <c r="N590" t="str">
        <f>IF(Global_Household_Financial_Dyna[[#This Row],[Monthly_Savings]]&lt;0,"High Risk", IF(Global_Household_Financial_Dyna[[#This Row],[Savings Rate%]]&lt;0.1, "Medium", "Safe"))</f>
        <v>Safe</v>
      </c>
      <c r="O590">
        <f>Global_Household_Financial_Dyna[[#This Row],[Total_Household_Income]]/Global_Household_Financial_Dyna[[#This Row],[Family_Size]]</f>
        <v>5258.9849999999997</v>
      </c>
      <c r="P590" s="2">
        <f t="shared" si="18"/>
        <v>0.32336204947805613</v>
      </c>
      <c r="Q590" s="2">
        <f t="shared" si="19"/>
        <v>0.39781188372434251</v>
      </c>
      <c r="R590" s="2" t="str">
        <f>IF(Global_Household_Financial_Dyna[[#This Row],[Vs country_Average]]&lt;-0.2, "Underperformer", IF(Global_Household_Financial_Dyna[[#This Row],[Vs country_Average]]&gt;0.2, "Outperformer", "Normal"))</f>
        <v>Outperformer</v>
      </c>
      <c r="S5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5537.26</v>
      </c>
      <c r="T5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5537.26</v>
      </c>
      <c r="U5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5537.26</v>
      </c>
      <c r="V5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5537.26</v>
      </c>
    </row>
    <row r="591" spans="1:22" x14ac:dyDescent="0.3">
      <c r="A591">
        <v>590</v>
      </c>
      <c r="B591" t="s">
        <v>18</v>
      </c>
      <c r="C591" t="s">
        <v>20</v>
      </c>
      <c r="D591">
        <v>1</v>
      </c>
      <c r="E591">
        <v>1</v>
      </c>
      <c r="F591">
        <v>284.98</v>
      </c>
      <c r="G591">
        <v>284.98</v>
      </c>
      <c r="H591">
        <v>62.7</v>
      </c>
      <c r="I591">
        <v>270.44</v>
      </c>
      <c r="J591">
        <v>-48.16</v>
      </c>
      <c r="K591">
        <f>Global_Household_Financial_Dyna[[#This Row],[Total_Household_Income]]-Global_Household_Financial_Dyna[[#This Row],[Estimated_Taxes]]</f>
        <v>222.28000000000003</v>
      </c>
      <c r="L591" s="1">
        <f>Global_Household_Financial_Dyna[[#This Row],[Monthly_Savings]]/Global_Household_Financial_Dyna[[#This Row],[Net Income]]</f>
        <v>-0.21666366744646387</v>
      </c>
      <c r="M591" s="2">
        <f>Global_Household_Financial_Dyna[[#This Row],[Monthly_Expenses]]/Global_Household_Financial_Dyna[[#This Row],[Net Income]]</f>
        <v>1.2166636674464637</v>
      </c>
      <c r="N591" t="str">
        <f>IF(Global_Household_Financial_Dyna[[#This Row],[Monthly_Savings]]&lt;0,"High Risk", IF(Global_Household_Financial_Dyna[[#This Row],[Savings Rate%]]&lt;0.1, "Medium", "Safe"))</f>
        <v>High Risk</v>
      </c>
      <c r="O591">
        <f>Global_Household_Financial_Dyna[[#This Row],[Total_Household_Income]]/Global_Household_Financial_Dyna[[#This Row],[Family_Size]]</f>
        <v>284.98</v>
      </c>
      <c r="P591" s="2">
        <f t="shared" si="18"/>
        <v>0.32336204947805613</v>
      </c>
      <c r="Q591" s="2">
        <f t="shared" si="19"/>
        <v>-0.54002571692451995</v>
      </c>
      <c r="R591" s="2" t="str">
        <f>IF(Global_Household_Financial_Dyna[[#This Row],[Vs country_Average]]&lt;-0.2, "Underperformer", IF(Global_Household_Financial_Dyna[[#This Row],[Vs country_Average]]&gt;0.2, "Outperformer", "Normal"))</f>
        <v>Underperformer</v>
      </c>
      <c r="S5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-34.637999999999998</v>
      </c>
      <c r="T5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-21.115999999999996</v>
      </c>
      <c r="U5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-7.5940000000000012</v>
      </c>
      <c r="V5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5.9280000000000044</v>
      </c>
    </row>
    <row r="592" spans="1:22" x14ac:dyDescent="0.3">
      <c r="A592">
        <v>591</v>
      </c>
      <c r="B592" t="s">
        <v>18</v>
      </c>
      <c r="C592" t="s">
        <v>20</v>
      </c>
      <c r="D592">
        <v>8</v>
      </c>
      <c r="E592">
        <v>2</v>
      </c>
      <c r="F592">
        <v>3314.48</v>
      </c>
      <c r="G592">
        <v>5272.38</v>
      </c>
      <c r="H592">
        <v>1159.92</v>
      </c>
      <c r="I592">
        <v>4013.5</v>
      </c>
      <c r="J592">
        <v>98.96</v>
      </c>
      <c r="K592">
        <f>Global_Household_Financial_Dyna[[#This Row],[Total_Household_Income]]-Global_Household_Financial_Dyna[[#This Row],[Estimated_Taxes]]</f>
        <v>4112.46</v>
      </c>
      <c r="L592" s="1">
        <f>Global_Household_Financial_Dyna[[#This Row],[Monthly_Savings]]/Global_Household_Financial_Dyna[[#This Row],[Net Income]]</f>
        <v>2.406345593634953E-2</v>
      </c>
      <c r="M592" s="2">
        <f>Global_Household_Financial_Dyna[[#This Row],[Monthly_Expenses]]/Global_Household_Financial_Dyna[[#This Row],[Net Income]]</f>
        <v>0.97593654406365049</v>
      </c>
      <c r="N592" t="str">
        <f>IF(Global_Household_Financial_Dyna[[#This Row],[Monthly_Savings]]&lt;0,"High Risk", IF(Global_Household_Financial_Dyna[[#This Row],[Savings Rate%]]&lt;0.1, "Medium", "Safe"))</f>
        <v>Medium</v>
      </c>
      <c r="O592">
        <f>Global_Household_Financial_Dyna[[#This Row],[Total_Household_Income]]/Global_Household_Financial_Dyna[[#This Row],[Family_Size]]</f>
        <v>659.04750000000001</v>
      </c>
      <c r="P592" s="2">
        <f t="shared" si="18"/>
        <v>0.32336204947805613</v>
      </c>
      <c r="Q592" s="2">
        <f t="shared" si="19"/>
        <v>-0.29929859354170663</v>
      </c>
      <c r="R592" s="2" t="str">
        <f>IF(Global_Household_Financial_Dyna[[#This Row],[Vs country_Average]]&lt;-0.2, "Underperformer", IF(Global_Household_Financial_Dyna[[#This Row],[Vs country_Average]]&gt;0.2, "Outperformer", "Normal"))</f>
        <v>Underperformer</v>
      </c>
      <c r="S5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98.96</v>
      </c>
      <c r="T5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98.96</v>
      </c>
      <c r="U5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98.96</v>
      </c>
      <c r="V5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98.96</v>
      </c>
    </row>
    <row r="593" spans="1:22" x14ac:dyDescent="0.3">
      <c r="A593">
        <v>592</v>
      </c>
      <c r="B593" t="s">
        <v>16</v>
      </c>
      <c r="C593" t="s">
        <v>17</v>
      </c>
      <c r="D593">
        <v>7</v>
      </c>
      <c r="E593">
        <v>3</v>
      </c>
      <c r="F593">
        <v>4771.93</v>
      </c>
      <c r="G593">
        <v>10579.8</v>
      </c>
      <c r="H593">
        <v>4231.92</v>
      </c>
      <c r="I593">
        <v>5418.7</v>
      </c>
      <c r="J593">
        <v>929.18</v>
      </c>
      <c r="K593">
        <f>Global_Household_Financial_Dyna[[#This Row],[Total_Household_Income]]-Global_Household_Financial_Dyna[[#This Row],[Estimated_Taxes]]</f>
        <v>6347.8799999999992</v>
      </c>
      <c r="L593" s="1">
        <f>Global_Household_Financial_Dyna[[#This Row],[Monthly_Savings]]/Global_Household_Financial_Dyna[[#This Row],[Net Income]]</f>
        <v>0.14637642803581669</v>
      </c>
      <c r="M593" s="2">
        <f>Global_Household_Financial_Dyna[[#This Row],[Monthly_Expenses]]/Global_Household_Financial_Dyna[[#This Row],[Net Income]]</f>
        <v>0.85362357196418337</v>
      </c>
      <c r="N593" t="str">
        <f>IF(Global_Household_Financial_Dyna[[#This Row],[Monthly_Savings]]&lt;0,"High Risk", IF(Global_Household_Financial_Dyna[[#This Row],[Savings Rate%]]&lt;0.1, "Medium", "Safe"))</f>
        <v>Safe</v>
      </c>
      <c r="O593">
        <f>Global_Household_Financial_Dyna[[#This Row],[Total_Household_Income]]/Global_Household_Financial_Dyna[[#This Row],[Family_Size]]</f>
        <v>1511.3999999999999</v>
      </c>
      <c r="P593" s="2">
        <f t="shared" si="18"/>
        <v>0.15879799892000862</v>
      </c>
      <c r="Q593" s="2">
        <f t="shared" si="19"/>
        <v>-1.2421570884191935E-2</v>
      </c>
      <c r="R593" s="2" t="str">
        <f>IF(Global_Household_Financial_Dyna[[#This Row],[Vs country_Average]]&lt;-0.2, "Underperformer", IF(Global_Household_Financial_Dyna[[#This Row],[Vs country_Average]]&gt;0.2, "Outperformer", "Normal"))</f>
        <v>Normal</v>
      </c>
      <c r="S5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929.18</v>
      </c>
      <c r="T5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929.18</v>
      </c>
      <c r="U5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929.18</v>
      </c>
      <c r="V5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929.18</v>
      </c>
    </row>
    <row r="594" spans="1:22" x14ac:dyDescent="0.3">
      <c r="A594">
        <v>593</v>
      </c>
      <c r="B594" t="s">
        <v>18</v>
      </c>
      <c r="C594" t="s">
        <v>20</v>
      </c>
      <c r="D594">
        <v>2</v>
      </c>
      <c r="E594">
        <v>2</v>
      </c>
      <c r="F594">
        <v>1836.05</v>
      </c>
      <c r="G594">
        <v>3061.69</v>
      </c>
      <c r="H594">
        <v>673.57</v>
      </c>
      <c r="I594">
        <v>1891.4</v>
      </c>
      <c r="J594">
        <v>496.72</v>
      </c>
      <c r="K594">
        <f>Global_Household_Financial_Dyna[[#This Row],[Total_Household_Income]]-Global_Household_Financial_Dyna[[#This Row],[Estimated_Taxes]]</f>
        <v>2388.12</v>
      </c>
      <c r="L594" s="1">
        <f>Global_Household_Financial_Dyna[[#This Row],[Monthly_Savings]]/Global_Household_Financial_Dyna[[#This Row],[Net Income]]</f>
        <v>0.20799624809473563</v>
      </c>
      <c r="M594" s="2">
        <f>Global_Household_Financial_Dyna[[#This Row],[Monthly_Expenses]]/Global_Household_Financial_Dyna[[#This Row],[Net Income]]</f>
        <v>0.79200375190526451</v>
      </c>
      <c r="N594" t="str">
        <f>IF(Global_Household_Financial_Dyna[[#This Row],[Monthly_Savings]]&lt;0,"High Risk", IF(Global_Household_Financial_Dyna[[#This Row],[Savings Rate%]]&lt;0.1, "Medium", "Safe"))</f>
        <v>Safe</v>
      </c>
      <c r="O594">
        <f>Global_Household_Financial_Dyna[[#This Row],[Total_Household_Income]]/Global_Household_Financial_Dyna[[#This Row],[Family_Size]]</f>
        <v>1530.845</v>
      </c>
      <c r="P594" s="2">
        <f t="shared" si="18"/>
        <v>0.32336204947805613</v>
      </c>
      <c r="Q594" s="2">
        <f t="shared" si="19"/>
        <v>-0.1153658013833205</v>
      </c>
      <c r="R594" s="2" t="str">
        <f>IF(Global_Household_Financial_Dyna[[#This Row],[Vs country_Average]]&lt;-0.2, "Underperformer", IF(Global_Household_Financial_Dyna[[#This Row],[Vs country_Average]]&gt;0.2, "Outperformer", "Normal"))</f>
        <v>Normal</v>
      </c>
      <c r="S5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496.72</v>
      </c>
      <c r="T5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496.72</v>
      </c>
      <c r="U5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496.72</v>
      </c>
      <c r="V5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496.72</v>
      </c>
    </row>
    <row r="595" spans="1:22" x14ac:dyDescent="0.3">
      <c r="A595">
        <v>594</v>
      </c>
      <c r="B595" t="s">
        <v>10</v>
      </c>
      <c r="C595" t="s">
        <v>11</v>
      </c>
      <c r="D595">
        <v>7</v>
      </c>
      <c r="E595">
        <v>1</v>
      </c>
      <c r="F595">
        <v>829.87</v>
      </c>
      <c r="G595">
        <v>829.87</v>
      </c>
      <c r="H595">
        <v>82.99</v>
      </c>
      <c r="I595">
        <v>688.1</v>
      </c>
      <c r="J595">
        <v>58.78</v>
      </c>
      <c r="K595">
        <f>Global_Household_Financial_Dyna[[#This Row],[Total_Household_Income]]-Global_Household_Financial_Dyna[[#This Row],[Estimated_Taxes]]</f>
        <v>746.88</v>
      </c>
      <c r="L595" s="1">
        <f>Global_Household_Financial_Dyna[[#This Row],[Monthly_Savings]]/Global_Household_Financial_Dyna[[#This Row],[Net Income]]</f>
        <v>7.8700728363324771E-2</v>
      </c>
      <c r="M595" s="2">
        <f>Global_Household_Financial_Dyna[[#This Row],[Monthly_Expenses]]/Global_Household_Financial_Dyna[[#This Row],[Net Income]]</f>
        <v>0.92129927163667524</v>
      </c>
      <c r="N595" t="str">
        <f>IF(Global_Household_Financial_Dyna[[#This Row],[Monthly_Savings]]&lt;0,"High Risk", IF(Global_Household_Financial_Dyna[[#This Row],[Savings Rate%]]&lt;0.1, "Medium", "Safe"))</f>
        <v>Medium</v>
      </c>
      <c r="O595">
        <f>Global_Household_Financial_Dyna[[#This Row],[Total_Household_Income]]/Global_Household_Financial_Dyna[[#This Row],[Family_Size]]</f>
        <v>118.55285714285715</v>
      </c>
      <c r="P595" s="2">
        <f t="shared" si="18"/>
        <v>0.42077341556833553</v>
      </c>
      <c r="Q595" s="2">
        <f t="shared" si="19"/>
        <v>-0.34207268720501077</v>
      </c>
      <c r="R595" s="2" t="str">
        <f>IF(Global_Household_Financial_Dyna[[#This Row],[Vs country_Average]]&lt;-0.2, "Underperformer", IF(Global_Household_Financial_Dyna[[#This Row],[Vs country_Average]]&gt;0.2, "Outperformer", "Normal"))</f>
        <v>Underperformer</v>
      </c>
      <c r="S5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58.78</v>
      </c>
      <c r="T5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58.78</v>
      </c>
      <c r="U5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58.78</v>
      </c>
      <c r="V5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58.78</v>
      </c>
    </row>
    <row r="596" spans="1:22" x14ac:dyDescent="0.3">
      <c r="A596">
        <v>595</v>
      </c>
      <c r="B596" t="s">
        <v>12</v>
      </c>
      <c r="C596" t="s">
        <v>13</v>
      </c>
      <c r="D596">
        <v>4</v>
      </c>
      <c r="E596">
        <v>3</v>
      </c>
      <c r="F596">
        <v>4459.18</v>
      </c>
      <c r="G596">
        <v>8710.7199999999993</v>
      </c>
      <c r="H596">
        <v>2613.2199999999998</v>
      </c>
      <c r="I596">
        <v>2757.49</v>
      </c>
      <c r="J596">
        <v>3340.01</v>
      </c>
      <c r="K596">
        <f>Global_Household_Financial_Dyna[[#This Row],[Total_Household_Income]]-Global_Household_Financial_Dyna[[#This Row],[Estimated_Taxes]]</f>
        <v>6097.5</v>
      </c>
      <c r="L596" s="1">
        <f>Global_Household_Financial_Dyna[[#This Row],[Monthly_Savings]]/Global_Household_Financial_Dyna[[#This Row],[Net Income]]</f>
        <v>0.5477671176711767</v>
      </c>
      <c r="M596" s="2">
        <f>Global_Household_Financial_Dyna[[#This Row],[Monthly_Expenses]]/Global_Household_Financial_Dyna[[#This Row],[Net Income]]</f>
        <v>0.45223288232882325</v>
      </c>
      <c r="N596" t="str">
        <f>IF(Global_Household_Financial_Dyna[[#This Row],[Monthly_Savings]]&lt;0,"High Risk", IF(Global_Household_Financial_Dyna[[#This Row],[Savings Rate%]]&lt;0.1, "Medium", "Safe"))</f>
        <v>Safe</v>
      </c>
      <c r="O596">
        <f>Global_Household_Financial_Dyna[[#This Row],[Total_Household_Income]]/Global_Household_Financial_Dyna[[#This Row],[Family_Size]]</f>
        <v>2177.6799999999998</v>
      </c>
      <c r="P596" s="2">
        <f t="shared" si="18"/>
        <v>0.30718716818024266</v>
      </c>
      <c r="Q596" s="2">
        <f t="shared" si="19"/>
        <v>0.24057994949093403</v>
      </c>
      <c r="R596" s="2" t="str">
        <f>IF(Global_Household_Financial_Dyna[[#This Row],[Vs country_Average]]&lt;-0.2, "Underperformer", IF(Global_Household_Financial_Dyna[[#This Row],[Vs country_Average]]&gt;0.2, "Outperformer", "Normal"))</f>
        <v>Outperformer</v>
      </c>
      <c r="S5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3340.01</v>
      </c>
      <c r="T5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3340.01</v>
      </c>
      <c r="U5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3340.01</v>
      </c>
      <c r="V5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3340.01</v>
      </c>
    </row>
    <row r="597" spans="1:22" x14ac:dyDescent="0.3">
      <c r="A597">
        <v>596</v>
      </c>
      <c r="B597" t="s">
        <v>10</v>
      </c>
      <c r="C597" t="s">
        <v>11</v>
      </c>
      <c r="D597">
        <v>8</v>
      </c>
      <c r="E597">
        <v>3</v>
      </c>
      <c r="F597">
        <v>867.42</v>
      </c>
      <c r="G597">
        <v>1801.33</v>
      </c>
      <c r="H597">
        <v>180.13</v>
      </c>
      <c r="I597">
        <v>796.05</v>
      </c>
      <c r="J597">
        <v>825.15</v>
      </c>
      <c r="K597">
        <f>Global_Household_Financial_Dyna[[#This Row],[Total_Household_Income]]-Global_Household_Financial_Dyna[[#This Row],[Estimated_Taxes]]</f>
        <v>1621.1999999999998</v>
      </c>
      <c r="L597" s="1">
        <f>Global_Household_Financial_Dyna[[#This Row],[Monthly_Savings]]/Global_Household_Financial_Dyna[[#This Row],[Net Income]]</f>
        <v>0.50897483345669881</v>
      </c>
      <c r="M597" s="2">
        <f>Global_Household_Financial_Dyna[[#This Row],[Monthly_Expenses]]/Global_Household_Financial_Dyna[[#This Row],[Net Income]]</f>
        <v>0.49102516654330131</v>
      </c>
      <c r="N597" t="str">
        <f>IF(Global_Household_Financial_Dyna[[#This Row],[Monthly_Savings]]&lt;0,"High Risk", IF(Global_Household_Financial_Dyna[[#This Row],[Savings Rate%]]&lt;0.1, "Medium", "Safe"))</f>
        <v>Safe</v>
      </c>
      <c r="O597">
        <f>Global_Household_Financial_Dyna[[#This Row],[Total_Household_Income]]/Global_Household_Financial_Dyna[[#This Row],[Family_Size]]</f>
        <v>225.16624999999999</v>
      </c>
      <c r="P597" s="2">
        <f t="shared" si="18"/>
        <v>0.42077341556833553</v>
      </c>
      <c r="Q597" s="2">
        <f t="shared" si="19"/>
        <v>8.8201417888363276E-2</v>
      </c>
      <c r="R597" s="2" t="str">
        <f>IF(Global_Household_Financial_Dyna[[#This Row],[Vs country_Average]]&lt;-0.2, "Underperformer", IF(Global_Household_Financial_Dyna[[#This Row],[Vs country_Average]]&gt;0.2, "Outperformer", "Normal"))</f>
        <v>Normal</v>
      </c>
      <c r="S5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825.15</v>
      </c>
      <c r="T5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825.15</v>
      </c>
      <c r="U5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825.15</v>
      </c>
      <c r="V5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825.15</v>
      </c>
    </row>
    <row r="598" spans="1:22" x14ac:dyDescent="0.3">
      <c r="A598">
        <v>597</v>
      </c>
      <c r="B598" t="s">
        <v>16</v>
      </c>
      <c r="C598" t="s">
        <v>17</v>
      </c>
      <c r="D598">
        <v>6</v>
      </c>
      <c r="E598">
        <v>2</v>
      </c>
      <c r="F598">
        <v>3353.91</v>
      </c>
      <c r="G598">
        <v>4666.5200000000004</v>
      </c>
      <c r="H598">
        <v>1633.28</v>
      </c>
      <c r="I598">
        <v>3505.23</v>
      </c>
      <c r="J598">
        <v>-472</v>
      </c>
      <c r="K598">
        <f>Global_Household_Financial_Dyna[[#This Row],[Total_Household_Income]]-Global_Household_Financial_Dyna[[#This Row],[Estimated_Taxes]]</f>
        <v>3033.2400000000007</v>
      </c>
      <c r="L598" s="1">
        <f>Global_Household_Financial_Dyna[[#This Row],[Monthly_Savings]]/Global_Household_Financial_Dyna[[#This Row],[Net Income]]</f>
        <v>-0.15560918357927492</v>
      </c>
      <c r="M598" s="2">
        <f>Global_Household_Financial_Dyna[[#This Row],[Monthly_Expenses]]/Global_Household_Financial_Dyna[[#This Row],[Net Income]]</f>
        <v>1.1556058867745378</v>
      </c>
      <c r="N598" t="str">
        <f>IF(Global_Household_Financial_Dyna[[#This Row],[Monthly_Savings]]&lt;0,"High Risk", IF(Global_Household_Financial_Dyna[[#This Row],[Savings Rate%]]&lt;0.1, "Medium", "Safe"))</f>
        <v>High Risk</v>
      </c>
      <c r="O598">
        <f>Global_Household_Financial_Dyna[[#This Row],[Total_Household_Income]]/Global_Household_Financial_Dyna[[#This Row],[Family_Size]]</f>
        <v>777.75333333333344</v>
      </c>
      <c r="P598" s="2">
        <f t="shared" si="18"/>
        <v>0.15879799892000862</v>
      </c>
      <c r="Q598" s="2">
        <f t="shared" si="19"/>
        <v>-0.31440718249928357</v>
      </c>
      <c r="R598" s="2" t="str">
        <f>IF(Global_Household_Financial_Dyna[[#This Row],[Vs country_Average]]&lt;-0.2, "Underperformer", IF(Global_Household_Financial_Dyna[[#This Row],[Vs country_Average]]&gt;0.2, "Outperformer", "Normal"))</f>
        <v>Underperformer</v>
      </c>
      <c r="S5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-296.73849999999999</v>
      </c>
      <c r="T5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-121.47700000000003</v>
      </c>
      <c r="U5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53.78449999999998</v>
      </c>
      <c r="V5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229.04599999999994</v>
      </c>
    </row>
    <row r="599" spans="1:22" x14ac:dyDescent="0.3">
      <c r="A599">
        <v>598</v>
      </c>
      <c r="B599" t="s">
        <v>18</v>
      </c>
      <c r="C599" t="s">
        <v>20</v>
      </c>
      <c r="D599">
        <v>5</v>
      </c>
      <c r="E599">
        <v>1</v>
      </c>
      <c r="F599">
        <v>3460.05</v>
      </c>
      <c r="G599">
        <v>3460.05</v>
      </c>
      <c r="H599">
        <v>761.21</v>
      </c>
      <c r="I599">
        <v>2908.61</v>
      </c>
      <c r="J599">
        <v>-209.78</v>
      </c>
      <c r="K599">
        <f>Global_Household_Financial_Dyna[[#This Row],[Total_Household_Income]]-Global_Household_Financial_Dyna[[#This Row],[Estimated_Taxes]]</f>
        <v>2698.84</v>
      </c>
      <c r="L599" s="1">
        <f>Global_Household_Financial_Dyna[[#This Row],[Monthly_Savings]]/Global_Household_Financial_Dyna[[#This Row],[Net Income]]</f>
        <v>-7.7729691274769891E-2</v>
      </c>
      <c r="M599" s="2">
        <f>Global_Household_Financial_Dyna[[#This Row],[Monthly_Expenses]]/Global_Household_Financial_Dyna[[#This Row],[Net Income]]</f>
        <v>1.0777259859791615</v>
      </c>
      <c r="N599" t="str">
        <f>IF(Global_Household_Financial_Dyna[[#This Row],[Monthly_Savings]]&lt;0,"High Risk", IF(Global_Household_Financial_Dyna[[#This Row],[Savings Rate%]]&lt;0.1, "Medium", "Safe"))</f>
        <v>High Risk</v>
      </c>
      <c r="O599">
        <f>Global_Household_Financial_Dyna[[#This Row],[Total_Household_Income]]/Global_Household_Financial_Dyna[[#This Row],[Family_Size]]</f>
        <v>692.01</v>
      </c>
      <c r="P599" s="2">
        <f t="shared" si="18"/>
        <v>0.32336204947805613</v>
      </c>
      <c r="Q599" s="2">
        <f t="shared" si="19"/>
        <v>-0.40109174075282605</v>
      </c>
      <c r="R599" s="2" t="str">
        <f>IF(Global_Household_Financial_Dyna[[#This Row],[Vs country_Average]]&lt;-0.2, "Underperformer", IF(Global_Household_Financial_Dyna[[#This Row],[Vs country_Average]]&gt;0.2, "Outperformer", "Normal"))</f>
        <v>Underperformer</v>
      </c>
      <c r="S5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-64.349499999999978</v>
      </c>
      <c r="T5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81.081000000000046</v>
      </c>
      <c r="U5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226.51150000000004</v>
      </c>
      <c r="V5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371.94200000000012</v>
      </c>
    </row>
    <row r="600" spans="1:22" x14ac:dyDescent="0.3">
      <c r="A600">
        <v>599</v>
      </c>
      <c r="B600" t="s">
        <v>18</v>
      </c>
      <c r="C600" t="s">
        <v>20</v>
      </c>
      <c r="D600">
        <v>8</v>
      </c>
      <c r="E600">
        <v>3</v>
      </c>
      <c r="F600">
        <v>2109.7399999999998</v>
      </c>
      <c r="G600">
        <v>4790.41</v>
      </c>
      <c r="H600">
        <v>1053.8900000000001</v>
      </c>
      <c r="I600">
        <v>3815.95</v>
      </c>
      <c r="J600">
        <v>-79.430000000000007</v>
      </c>
      <c r="K600">
        <f>Global_Household_Financial_Dyna[[#This Row],[Total_Household_Income]]-Global_Household_Financial_Dyna[[#This Row],[Estimated_Taxes]]</f>
        <v>3736.5199999999995</v>
      </c>
      <c r="L600" s="1">
        <f>Global_Household_Financial_Dyna[[#This Row],[Monthly_Savings]]/Global_Household_Financial_Dyna[[#This Row],[Net Income]]</f>
        <v>-2.1257747850941523E-2</v>
      </c>
      <c r="M600" s="2">
        <f>Global_Household_Financial_Dyna[[#This Row],[Monthly_Expenses]]/Global_Household_Financial_Dyna[[#This Row],[Net Income]]</f>
        <v>1.0212577478509417</v>
      </c>
      <c r="N600" t="str">
        <f>IF(Global_Household_Financial_Dyna[[#This Row],[Monthly_Savings]]&lt;0,"High Risk", IF(Global_Household_Financial_Dyna[[#This Row],[Savings Rate%]]&lt;0.1, "Medium", "Safe"))</f>
        <v>High Risk</v>
      </c>
      <c r="O600">
        <f>Global_Household_Financial_Dyna[[#This Row],[Total_Household_Income]]/Global_Household_Financial_Dyna[[#This Row],[Family_Size]]</f>
        <v>598.80124999999998</v>
      </c>
      <c r="P600" s="2">
        <f t="shared" si="18"/>
        <v>0.32336204947805613</v>
      </c>
      <c r="Q600" s="2">
        <f t="shared" si="19"/>
        <v>-0.34461979732899767</v>
      </c>
      <c r="R600" s="2" t="str">
        <f>IF(Global_Household_Financial_Dyna[[#This Row],[Vs country_Average]]&lt;-0.2, "Underperformer", IF(Global_Household_Financial_Dyna[[#This Row],[Vs country_Average]]&gt;0.2, "Outperformer", "Normal"))</f>
        <v>Underperformer</v>
      </c>
      <c r="S6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111.36750000000001</v>
      </c>
      <c r="T6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302.16500000000002</v>
      </c>
      <c r="U6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492.96249999999992</v>
      </c>
      <c r="V6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683.76</v>
      </c>
    </row>
    <row r="601" spans="1:22" x14ac:dyDescent="0.3">
      <c r="A601">
        <v>600</v>
      </c>
      <c r="B601" t="s">
        <v>18</v>
      </c>
      <c r="C601" t="s">
        <v>19</v>
      </c>
      <c r="D601">
        <v>7</v>
      </c>
      <c r="E601">
        <v>3</v>
      </c>
      <c r="F601">
        <v>4567.47</v>
      </c>
      <c r="G601">
        <v>9823.5</v>
      </c>
      <c r="H601">
        <v>2652.34</v>
      </c>
      <c r="I601">
        <v>4562.3599999999997</v>
      </c>
      <c r="J601">
        <v>2608.79</v>
      </c>
      <c r="K601">
        <f>Global_Household_Financial_Dyna[[#This Row],[Total_Household_Income]]-Global_Household_Financial_Dyna[[#This Row],[Estimated_Taxes]]</f>
        <v>7171.16</v>
      </c>
      <c r="L601" s="1">
        <f>Global_Household_Financial_Dyna[[#This Row],[Monthly_Savings]]/Global_Household_Financial_Dyna[[#This Row],[Net Income]]</f>
        <v>0.36378912198305435</v>
      </c>
      <c r="M601" s="2">
        <f>Global_Household_Financial_Dyna[[#This Row],[Monthly_Expenses]]/Global_Household_Financial_Dyna[[#This Row],[Net Income]]</f>
        <v>0.63620948354241147</v>
      </c>
      <c r="N601" t="str">
        <f>IF(Global_Household_Financial_Dyna[[#This Row],[Monthly_Savings]]&lt;0,"High Risk", IF(Global_Household_Financial_Dyna[[#This Row],[Savings Rate%]]&lt;0.1, "Medium", "Safe"))</f>
        <v>Safe</v>
      </c>
      <c r="O601">
        <f>Global_Household_Financial_Dyna[[#This Row],[Total_Household_Income]]/Global_Household_Financial_Dyna[[#This Row],[Family_Size]]</f>
        <v>1403.3571428571429</v>
      </c>
      <c r="P601" s="2">
        <f t="shared" si="18"/>
        <v>0.32336204947805613</v>
      </c>
      <c r="Q601" s="2">
        <f t="shared" si="19"/>
        <v>4.0427072504998218E-2</v>
      </c>
      <c r="R601" s="2" t="str">
        <f>IF(Global_Household_Financial_Dyna[[#This Row],[Vs country_Average]]&lt;-0.2, "Underperformer", IF(Global_Household_Financial_Dyna[[#This Row],[Vs country_Average]]&gt;0.2, "Outperformer", "Normal"))</f>
        <v>Normal</v>
      </c>
      <c r="S6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2608.79</v>
      </c>
      <c r="T6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2608.79</v>
      </c>
      <c r="U6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2608.79</v>
      </c>
      <c r="V6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2608.79</v>
      </c>
    </row>
    <row r="602" spans="1:22" x14ac:dyDescent="0.3">
      <c r="A602">
        <v>601</v>
      </c>
      <c r="B602" t="s">
        <v>18</v>
      </c>
      <c r="C602" t="s">
        <v>19</v>
      </c>
      <c r="D602">
        <v>7</v>
      </c>
      <c r="E602">
        <v>2</v>
      </c>
      <c r="F602">
        <v>4379.78</v>
      </c>
      <c r="G602">
        <v>7231.42</v>
      </c>
      <c r="H602">
        <v>1590.91</v>
      </c>
      <c r="I602">
        <v>4362.38</v>
      </c>
      <c r="J602">
        <v>1278.1199999999999</v>
      </c>
      <c r="K602">
        <f>Global_Household_Financial_Dyna[[#This Row],[Total_Household_Income]]-Global_Household_Financial_Dyna[[#This Row],[Estimated_Taxes]]</f>
        <v>5640.51</v>
      </c>
      <c r="L602" s="1">
        <f>Global_Household_Financial_Dyna[[#This Row],[Monthly_Savings]]/Global_Household_Financial_Dyna[[#This Row],[Net Income]]</f>
        <v>0.22659653116473508</v>
      </c>
      <c r="M602" s="2">
        <f>Global_Household_Financial_Dyna[[#This Row],[Monthly_Expenses]]/Global_Household_Financial_Dyna[[#This Row],[Net Income]]</f>
        <v>0.773401695945934</v>
      </c>
      <c r="N602" t="str">
        <f>IF(Global_Household_Financial_Dyna[[#This Row],[Monthly_Savings]]&lt;0,"High Risk", IF(Global_Household_Financial_Dyna[[#This Row],[Savings Rate%]]&lt;0.1, "Medium", "Safe"))</f>
        <v>Safe</v>
      </c>
      <c r="O602">
        <f>Global_Household_Financial_Dyna[[#This Row],[Total_Household_Income]]/Global_Household_Financial_Dyna[[#This Row],[Family_Size]]</f>
        <v>1033.06</v>
      </c>
      <c r="P602" s="2">
        <f t="shared" si="18"/>
        <v>0.32336204947805613</v>
      </c>
      <c r="Q602" s="2">
        <f t="shared" si="19"/>
        <v>-9.6765518313321058E-2</v>
      </c>
      <c r="R602" s="2" t="str">
        <f>IF(Global_Household_Financial_Dyna[[#This Row],[Vs country_Average]]&lt;-0.2, "Underperformer", IF(Global_Household_Financial_Dyna[[#This Row],[Vs country_Average]]&gt;0.2, "Outperformer", "Normal"))</f>
        <v>Normal</v>
      </c>
      <c r="S6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1278.1199999999999</v>
      </c>
      <c r="T6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1278.1199999999999</v>
      </c>
      <c r="U6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1278.1199999999999</v>
      </c>
      <c r="V6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1278.1199999999999</v>
      </c>
    </row>
    <row r="603" spans="1:22" x14ac:dyDescent="0.3">
      <c r="A603">
        <v>602</v>
      </c>
      <c r="B603" t="s">
        <v>10</v>
      </c>
      <c r="C603" t="s">
        <v>11</v>
      </c>
      <c r="D603">
        <v>7</v>
      </c>
      <c r="E603">
        <v>1</v>
      </c>
      <c r="F603">
        <v>594.82000000000005</v>
      </c>
      <c r="G603">
        <v>594.82000000000005</v>
      </c>
      <c r="H603">
        <v>59.48</v>
      </c>
      <c r="I603">
        <v>564.49</v>
      </c>
      <c r="J603">
        <v>-29.15</v>
      </c>
      <c r="K603">
        <f>Global_Household_Financial_Dyna[[#This Row],[Total_Household_Income]]-Global_Household_Financial_Dyna[[#This Row],[Estimated_Taxes]]</f>
        <v>535.34</v>
      </c>
      <c r="L603" s="1">
        <f>Global_Household_Financial_Dyna[[#This Row],[Monthly_Savings]]/Global_Household_Financial_Dyna[[#This Row],[Net Income]]</f>
        <v>-5.4451376695184364E-2</v>
      </c>
      <c r="M603" s="2">
        <f>Global_Household_Financial_Dyna[[#This Row],[Monthly_Expenses]]/Global_Household_Financial_Dyna[[#This Row],[Net Income]]</f>
        <v>1.0544513766951844</v>
      </c>
      <c r="N603" t="str">
        <f>IF(Global_Household_Financial_Dyna[[#This Row],[Monthly_Savings]]&lt;0,"High Risk", IF(Global_Household_Financial_Dyna[[#This Row],[Savings Rate%]]&lt;0.1, "Medium", "Safe"))</f>
        <v>High Risk</v>
      </c>
      <c r="O603">
        <f>Global_Household_Financial_Dyna[[#This Row],[Total_Household_Income]]/Global_Household_Financial_Dyna[[#This Row],[Family_Size]]</f>
        <v>84.974285714285728</v>
      </c>
      <c r="P603" s="2">
        <f t="shared" si="18"/>
        <v>0.42077341556833553</v>
      </c>
      <c r="Q603" s="2">
        <f t="shared" si="19"/>
        <v>-0.47522479226351988</v>
      </c>
      <c r="R603" s="2" t="str">
        <f>IF(Global_Household_Financial_Dyna[[#This Row],[Vs country_Average]]&lt;-0.2, "Underperformer", IF(Global_Household_Financial_Dyna[[#This Row],[Vs country_Average]]&gt;0.2, "Outperformer", "Normal"))</f>
        <v>Underperformer</v>
      </c>
      <c r="S6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-0.92549999999999599</v>
      </c>
      <c r="T6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27.299000000000014</v>
      </c>
      <c r="U6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55.523500000000006</v>
      </c>
      <c r="V6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83.748000000000019</v>
      </c>
    </row>
    <row r="604" spans="1:22" x14ac:dyDescent="0.3">
      <c r="A604">
        <v>603</v>
      </c>
      <c r="B604" t="s">
        <v>18</v>
      </c>
      <c r="C604" t="s">
        <v>19</v>
      </c>
      <c r="D604">
        <v>3</v>
      </c>
      <c r="E604">
        <v>3</v>
      </c>
      <c r="F604">
        <v>3700.5</v>
      </c>
      <c r="G604">
        <v>9160.02</v>
      </c>
      <c r="H604">
        <v>2473.21</v>
      </c>
      <c r="I604">
        <v>2213.7199999999998</v>
      </c>
      <c r="J604">
        <v>4473.1000000000004</v>
      </c>
      <c r="K604">
        <f>Global_Household_Financial_Dyna[[#This Row],[Total_Household_Income]]-Global_Household_Financial_Dyna[[#This Row],[Estimated_Taxes]]</f>
        <v>6686.81</v>
      </c>
      <c r="L604" s="1">
        <f>Global_Household_Financial_Dyna[[#This Row],[Monthly_Savings]]/Global_Household_Financial_Dyna[[#This Row],[Net Income]]</f>
        <v>0.66894378634954488</v>
      </c>
      <c r="M604" s="2">
        <f>Global_Household_Financial_Dyna[[#This Row],[Monthly_Expenses]]/Global_Household_Financial_Dyna[[#This Row],[Net Income]]</f>
        <v>0.33105770913185806</v>
      </c>
      <c r="N604" t="str">
        <f>IF(Global_Household_Financial_Dyna[[#This Row],[Monthly_Savings]]&lt;0,"High Risk", IF(Global_Household_Financial_Dyna[[#This Row],[Savings Rate%]]&lt;0.1, "Medium", "Safe"))</f>
        <v>Safe</v>
      </c>
      <c r="O604">
        <f>Global_Household_Financial_Dyna[[#This Row],[Total_Household_Income]]/Global_Household_Financial_Dyna[[#This Row],[Family_Size]]</f>
        <v>3053.34</v>
      </c>
      <c r="P604" s="2">
        <f t="shared" si="18"/>
        <v>0.32336204947805613</v>
      </c>
      <c r="Q604" s="2">
        <f t="shared" si="19"/>
        <v>0.34558173687148874</v>
      </c>
      <c r="R604" s="2" t="str">
        <f>IF(Global_Household_Financial_Dyna[[#This Row],[Vs country_Average]]&lt;-0.2, "Underperformer", IF(Global_Household_Financial_Dyna[[#This Row],[Vs country_Average]]&gt;0.2, "Outperformer", "Normal"))</f>
        <v>Outperformer</v>
      </c>
      <c r="S6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4473.1000000000004</v>
      </c>
      <c r="T6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4473.1000000000004</v>
      </c>
      <c r="U6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4473.1000000000004</v>
      </c>
      <c r="V6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4473.1000000000004</v>
      </c>
    </row>
    <row r="605" spans="1:22" x14ac:dyDescent="0.3">
      <c r="A605">
        <v>604</v>
      </c>
      <c r="B605" t="s">
        <v>18</v>
      </c>
      <c r="C605" t="s">
        <v>19</v>
      </c>
      <c r="D605">
        <v>8</v>
      </c>
      <c r="E605">
        <v>3</v>
      </c>
      <c r="F605">
        <v>5116.79</v>
      </c>
      <c r="G605">
        <v>11778.88</v>
      </c>
      <c r="H605">
        <v>3180.3</v>
      </c>
      <c r="I605">
        <v>5299.73</v>
      </c>
      <c r="J605">
        <v>3298.85</v>
      </c>
      <c r="K605">
        <f>Global_Household_Financial_Dyna[[#This Row],[Total_Household_Income]]-Global_Household_Financial_Dyna[[#This Row],[Estimated_Taxes]]</f>
        <v>8598.5799999999981</v>
      </c>
      <c r="L605" s="1">
        <f>Global_Household_Financial_Dyna[[#This Row],[Monthly_Savings]]/Global_Household_Financial_Dyna[[#This Row],[Net Income]]</f>
        <v>0.38365055625463745</v>
      </c>
      <c r="M605" s="2">
        <f>Global_Household_Financial_Dyna[[#This Row],[Monthly_Expenses]]/Global_Household_Financial_Dyna[[#This Row],[Net Income]]</f>
        <v>0.61634944374536271</v>
      </c>
      <c r="N605" t="str">
        <f>IF(Global_Household_Financial_Dyna[[#This Row],[Monthly_Savings]]&lt;0,"High Risk", IF(Global_Household_Financial_Dyna[[#This Row],[Savings Rate%]]&lt;0.1, "Medium", "Safe"))</f>
        <v>Safe</v>
      </c>
      <c r="O605">
        <f>Global_Household_Financial_Dyna[[#This Row],[Total_Household_Income]]/Global_Household_Financial_Dyna[[#This Row],[Family_Size]]</f>
        <v>1472.36</v>
      </c>
      <c r="P605" s="2">
        <f t="shared" si="18"/>
        <v>0.32336204947805613</v>
      </c>
      <c r="Q605" s="2">
        <f t="shared" si="19"/>
        <v>6.0288506776581319E-2</v>
      </c>
      <c r="R605" s="2" t="str">
        <f>IF(Global_Household_Financial_Dyna[[#This Row],[Vs country_Average]]&lt;-0.2, "Underperformer", IF(Global_Household_Financial_Dyna[[#This Row],[Vs country_Average]]&gt;0.2, "Outperformer", "Normal"))</f>
        <v>Normal</v>
      </c>
      <c r="S6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3298.85</v>
      </c>
      <c r="T6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3298.85</v>
      </c>
      <c r="U6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3298.85</v>
      </c>
      <c r="V6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3298.85</v>
      </c>
    </row>
    <row r="606" spans="1:22" x14ac:dyDescent="0.3">
      <c r="A606">
        <v>605</v>
      </c>
      <c r="B606" t="s">
        <v>18</v>
      </c>
      <c r="C606" t="s">
        <v>20</v>
      </c>
      <c r="D606">
        <v>2</v>
      </c>
      <c r="E606">
        <v>2</v>
      </c>
      <c r="F606">
        <v>4463.08</v>
      </c>
      <c r="G606">
        <v>6656.57</v>
      </c>
      <c r="H606">
        <v>1464.45</v>
      </c>
      <c r="I606">
        <v>1579.98</v>
      </c>
      <c r="J606">
        <v>3612.15</v>
      </c>
      <c r="K606">
        <f>Global_Household_Financial_Dyna[[#This Row],[Total_Household_Income]]-Global_Household_Financial_Dyna[[#This Row],[Estimated_Taxes]]</f>
        <v>5192.12</v>
      </c>
      <c r="L606" s="1">
        <f>Global_Household_Financial_Dyna[[#This Row],[Monthly_Savings]]/Global_Household_Financial_Dyna[[#This Row],[Net Income]]</f>
        <v>0.69569848154511071</v>
      </c>
      <c r="M606" s="2">
        <f>Global_Household_Financial_Dyna[[#This Row],[Monthly_Expenses]]/Global_Household_Financial_Dyna[[#This Row],[Net Income]]</f>
        <v>0.30430344445043644</v>
      </c>
      <c r="N606" t="str">
        <f>IF(Global_Household_Financial_Dyna[[#This Row],[Monthly_Savings]]&lt;0,"High Risk", IF(Global_Household_Financial_Dyna[[#This Row],[Savings Rate%]]&lt;0.1, "Medium", "Safe"))</f>
        <v>Safe</v>
      </c>
      <c r="O606">
        <f>Global_Household_Financial_Dyna[[#This Row],[Total_Household_Income]]/Global_Household_Financial_Dyna[[#This Row],[Family_Size]]</f>
        <v>3328.2849999999999</v>
      </c>
      <c r="P606" s="2">
        <f t="shared" si="18"/>
        <v>0.32336204947805613</v>
      </c>
      <c r="Q606" s="2">
        <f t="shared" si="19"/>
        <v>0.37233643206705458</v>
      </c>
      <c r="R606" s="2" t="str">
        <f>IF(Global_Household_Financial_Dyna[[#This Row],[Vs country_Average]]&lt;-0.2, "Underperformer", IF(Global_Household_Financial_Dyna[[#This Row],[Vs country_Average]]&gt;0.2, "Outperformer", "Normal"))</f>
        <v>Outperformer</v>
      </c>
      <c r="S6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3612.15</v>
      </c>
      <c r="T6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3612.15</v>
      </c>
      <c r="U6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3612.15</v>
      </c>
      <c r="V6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3612.15</v>
      </c>
    </row>
    <row r="607" spans="1:22" x14ac:dyDescent="0.3">
      <c r="A607">
        <v>606</v>
      </c>
      <c r="B607" t="s">
        <v>10</v>
      </c>
      <c r="C607" t="s">
        <v>11</v>
      </c>
      <c r="D607">
        <v>2</v>
      </c>
      <c r="E607">
        <v>2</v>
      </c>
      <c r="F607">
        <v>698.31</v>
      </c>
      <c r="G607">
        <v>1057.07</v>
      </c>
      <c r="H607">
        <v>105.71</v>
      </c>
      <c r="I607">
        <v>411.37</v>
      </c>
      <c r="J607">
        <v>539.99</v>
      </c>
      <c r="K607">
        <f>Global_Household_Financial_Dyna[[#This Row],[Total_Household_Income]]-Global_Household_Financial_Dyna[[#This Row],[Estimated_Taxes]]</f>
        <v>951.3599999999999</v>
      </c>
      <c r="L607" s="1">
        <f>Global_Household_Financial_Dyna[[#This Row],[Monthly_Savings]]/Global_Household_Financial_Dyna[[#This Row],[Net Income]]</f>
        <v>0.56759796501849991</v>
      </c>
      <c r="M607" s="2">
        <f>Global_Household_Financial_Dyna[[#This Row],[Monthly_Expenses]]/Global_Household_Financial_Dyna[[#This Row],[Net Income]]</f>
        <v>0.43240203498150021</v>
      </c>
      <c r="N607" t="str">
        <f>IF(Global_Household_Financial_Dyna[[#This Row],[Monthly_Savings]]&lt;0,"High Risk", IF(Global_Household_Financial_Dyna[[#This Row],[Savings Rate%]]&lt;0.1, "Medium", "Safe"))</f>
        <v>Safe</v>
      </c>
      <c r="O607">
        <f>Global_Household_Financial_Dyna[[#This Row],[Total_Household_Income]]/Global_Household_Financial_Dyna[[#This Row],[Family_Size]]</f>
        <v>528.53499999999997</v>
      </c>
      <c r="P607" s="2">
        <f t="shared" si="18"/>
        <v>0.42077341556833553</v>
      </c>
      <c r="Q607" s="2">
        <f t="shared" si="19"/>
        <v>0.14682454945016438</v>
      </c>
      <c r="R607" s="2" t="str">
        <f>IF(Global_Household_Financial_Dyna[[#This Row],[Vs country_Average]]&lt;-0.2, "Underperformer", IF(Global_Household_Financial_Dyna[[#This Row],[Vs country_Average]]&gt;0.2, "Outperformer", "Normal"))</f>
        <v>Normal</v>
      </c>
      <c r="S6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539.99</v>
      </c>
      <c r="T6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539.99</v>
      </c>
      <c r="U6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539.99</v>
      </c>
      <c r="V6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539.99</v>
      </c>
    </row>
    <row r="608" spans="1:22" x14ac:dyDescent="0.3">
      <c r="A608">
        <v>607</v>
      </c>
      <c r="B608" t="s">
        <v>18</v>
      </c>
      <c r="C608" t="s">
        <v>19</v>
      </c>
      <c r="D608">
        <v>3</v>
      </c>
      <c r="E608">
        <v>2</v>
      </c>
      <c r="F608">
        <v>5962.71</v>
      </c>
      <c r="G608">
        <v>8134.08</v>
      </c>
      <c r="H608">
        <v>2196.1999999999998</v>
      </c>
      <c r="I608">
        <v>2123.6</v>
      </c>
      <c r="J608">
        <v>3814.28</v>
      </c>
      <c r="K608">
        <f>Global_Household_Financial_Dyna[[#This Row],[Total_Household_Income]]-Global_Household_Financial_Dyna[[#This Row],[Estimated_Taxes]]</f>
        <v>5937.88</v>
      </c>
      <c r="L608" s="1">
        <f>Global_Household_Financial_Dyna[[#This Row],[Monthly_Savings]]/Global_Household_Financial_Dyna[[#This Row],[Net Income]]</f>
        <v>0.64236394133933328</v>
      </c>
      <c r="M608" s="2">
        <f>Global_Household_Financial_Dyna[[#This Row],[Monthly_Expenses]]/Global_Household_Financial_Dyna[[#This Row],[Net Income]]</f>
        <v>0.35763605866066672</v>
      </c>
      <c r="N608" t="str">
        <f>IF(Global_Household_Financial_Dyna[[#This Row],[Monthly_Savings]]&lt;0,"High Risk", IF(Global_Household_Financial_Dyna[[#This Row],[Savings Rate%]]&lt;0.1, "Medium", "Safe"))</f>
        <v>Safe</v>
      </c>
      <c r="O608">
        <f>Global_Household_Financial_Dyna[[#This Row],[Total_Household_Income]]/Global_Household_Financial_Dyna[[#This Row],[Family_Size]]</f>
        <v>2711.36</v>
      </c>
      <c r="P608" s="2">
        <f t="shared" si="18"/>
        <v>0.32336204947805613</v>
      </c>
      <c r="Q608" s="2">
        <f t="shared" si="19"/>
        <v>0.31900189186127714</v>
      </c>
      <c r="R608" s="2" t="str">
        <f>IF(Global_Household_Financial_Dyna[[#This Row],[Vs country_Average]]&lt;-0.2, "Underperformer", IF(Global_Household_Financial_Dyna[[#This Row],[Vs country_Average]]&gt;0.2, "Outperformer", "Normal"))</f>
        <v>Outperformer</v>
      </c>
      <c r="S6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3814.28</v>
      </c>
      <c r="T6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3814.28</v>
      </c>
      <c r="U6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3814.28</v>
      </c>
      <c r="V6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3814.28</v>
      </c>
    </row>
    <row r="609" spans="1:22" x14ac:dyDescent="0.3">
      <c r="A609">
        <v>608</v>
      </c>
      <c r="B609" t="s">
        <v>10</v>
      </c>
      <c r="C609" t="s">
        <v>22</v>
      </c>
      <c r="D609">
        <v>2</v>
      </c>
      <c r="E609">
        <v>2</v>
      </c>
      <c r="F609">
        <v>421.15</v>
      </c>
      <c r="G609">
        <v>608.88</v>
      </c>
      <c r="H609">
        <v>60.89</v>
      </c>
      <c r="I609">
        <v>401.96</v>
      </c>
      <c r="J609">
        <v>146.03</v>
      </c>
      <c r="K609">
        <f>Global_Household_Financial_Dyna[[#This Row],[Total_Household_Income]]-Global_Household_Financial_Dyna[[#This Row],[Estimated_Taxes]]</f>
        <v>547.99</v>
      </c>
      <c r="L609" s="1">
        <f>Global_Household_Financial_Dyna[[#This Row],[Monthly_Savings]]/Global_Household_Financial_Dyna[[#This Row],[Net Income]]</f>
        <v>0.26648296501760982</v>
      </c>
      <c r="M609" s="2">
        <f>Global_Household_Financial_Dyna[[#This Row],[Monthly_Expenses]]/Global_Household_Financial_Dyna[[#This Row],[Net Income]]</f>
        <v>0.73351703498239018</v>
      </c>
      <c r="N609" t="str">
        <f>IF(Global_Household_Financial_Dyna[[#This Row],[Monthly_Savings]]&lt;0,"High Risk", IF(Global_Household_Financial_Dyna[[#This Row],[Savings Rate%]]&lt;0.1, "Medium", "Safe"))</f>
        <v>Safe</v>
      </c>
      <c r="O609">
        <f>Global_Household_Financial_Dyna[[#This Row],[Total_Household_Income]]/Global_Household_Financial_Dyna[[#This Row],[Family_Size]]</f>
        <v>304.44</v>
      </c>
      <c r="P609" s="2">
        <f t="shared" si="18"/>
        <v>0.42077341556833553</v>
      </c>
      <c r="Q609" s="2">
        <f t="shared" si="19"/>
        <v>-0.15429045055072571</v>
      </c>
      <c r="R609" s="2" t="str">
        <f>IF(Global_Household_Financial_Dyna[[#This Row],[Vs country_Average]]&lt;-0.2, "Underperformer", IF(Global_Household_Financial_Dyna[[#This Row],[Vs country_Average]]&gt;0.2, "Outperformer", "Normal"))</f>
        <v>Normal</v>
      </c>
      <c r="S6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146.03</v>
      </c>
      <c r="T6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146.03</v>
      </c>
      <c r="U6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146.03</v>
      </c>
      <c r="V6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146.03</v>
      </c>
    </row>
    <row r="610" spans="1:22" x14ac:dyDescent="0.3">
      <c r="A610">
        <v>609</v>
      </c>
      <c r="B610" t="s">
        <v>16</v>
      </c>
      <c r="C610" t="s">
        <v>21</v>
      </c>
      <c r="D610">
        <v>3</v>
      </c>
      <c r="E610">
        <v>2</v>
      </c>
      <c r="F610">
        <v>4453.93</v>
      </c>
      <c r="G610">
        <v>6777</v>
      </c>
      <c r="H610">
        <v>2371.9499999999998</v>
      </c>
      <c r="I610">
        <v>2405.92</v>
      </c>
      <c r="J610">
        <v>1999.13</v>
      </c>
      <c r="K610">
        <f>Global_Household_Financial_Dyna[[#This Row],[Total_Household_Income]]-Global_Household_Financial_Dyna[[#This Row],[Estimated_Taxes]]</f>
        <v>4405.05</v>
      </c>
      <c r="L610" s="1">
        <f>Global_Household_Financial_Dyna[[#This Row],[Monthly_Savings]]/Global_Household_Financial_Dyna[[#This Row],[Net Income]]</f>
        <v>0.45382685781092158</v>
      </c>
      <c r="M610" s="2">
        <f>Global_Household_Financial_Dyna[[#This Row],[Monthly_Expenses]]/Global_Household_Financial_Dyna[[#This Row],[Net Income]]</f>
        <v>0.54617314218907842</v>
      </c>
      <c r="N610" t="str">
        <f>IF(Global_Household_Financial_Dyna[[#This Row],[Monthly_Savings]]&lt;0,"High Risk", IF(Global_Household_Financial_Dyna[[#This Row],[Savings Rate%]]&lt;0.1, "Medium", "Safe"))</f>
        <v>Safe</v>
      </c>
      <c r="O610">
        <f>Global_Household_Financial_Dyna[[#This Row],[Total_Household_Income]]/Global_Household_Financial_Dyna[[#This Row],[Family_Size]]</f>
        <v>2259</v>
      </c>
      <c r="P610" s="2">
        <f t="shared" si="18"/>
        <v>0.15879799892000862</v>
      </c>
      <c r="Q610" s="2">
        <f t="shared" si="19"/>
        <v>0.29502885889091296</v>
      </c>
      <c r="R610" s="2" t="str">
        <f>IF(Global_Household_Financial_Dyna[[#This Row],[Vs country_Average]]&lt;-0.2, "Underperformer", IF(Global_Household_Financial_Dyna[[#This Row],[Vs country_Average]]&gt;0.2, "Outperformer", "Normal"))</f>
        <v>Outperformer</v>
      </c>
      <c r="S6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1999.13</v>
      </c>
      <c r="T6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1999.13</v>
      </c>
      <c r="U6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1999.13</v>
      </c>
      <c r="V6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1999.13</v>
      </c>
    </row>
    <row r="611" spans="1:22" x14ac:dyDescent="0.3">
      <c r="A611">
        <v>610</v>
      </c>
      <c r="B611" t="s">
        <v>16</v>
      </c>
      <c r="C611" t="s">
        <v>21</v>
      </c>
      <c r="D611">
        <v>7</v>
      </c>
      <c r="E611">
        <v>3</v>
      </c>
      <c r="F611">
        <v>4443.74</v>
      </c>
      <c r="G611">
        <v>9793.7000000000007</v>
      </c>
      <c r="H611">
        <v>3917.48</v>
      </c>
      <c r="I611">
        <v>5326.6</v>
      </c>
      <c r="J611">
        <v>549.62</v>
      </c>
      <c r="K611">
        <f>Global_Household_Financial_Dyna[[#This Row],[Total_Household_Income]]-Global_Household_Financial_Dyna[[#This Row],[Estimated_Taxes]]</f>
        <v>5876.2200000000012</v>
      </c>
      <c r="L611" s="1">
        <f>Global_Household_Financial_Dyna[[#This Row],[Monthly_Savings]]/Global_Household_Financial_Dyna[[#This Row],[Net Income]]</f>
        <v>9.3532917419701767E-2</v>
      </c>
      <c r="M611" s="2">
        <f>Global_Household_Financial_Dyna[[#This Row],[Monthly_Expenses]]/Global_Household_Financial_Dyna[[#This Row],[Net Income]]</f>
        <v>0.90646708258029807</v>
      </c>
      <c r="N611" t="str">
        <f>IF(Global_Household_Financial_Dyna[[#This Row],[Monthly_Savings]]&lt;0,"High Risk", IF(Global_Household_Financial_Dyna[[#This Row],[Savings Rate%]]&lt;0.1, "Medium", "Safe"))</f>
        <v>Medium</v>
      </c>
      <c r="O611">
        <f>Global_Household_Financial_Dyna[[#This Row],[Total_Household_Income]]/Global_Household_Financial_Dyna[[#This Row],[Family_Size]]</f>
        <v>1399.1000000000001</v>
      </c>
      <c r="P611" s="2">
        <f t="shared" si="18"/>
        <v>0.15879799892000862</v>
      </c>
      <c r="Q611" s="2">
        <f t="shared" si="19"/>
        <v>-6.5265081500306854E-2</v>
      </c>
      <c r="R611" s="2" t="str">
        <f>IF(Global_Household_Financial_Dyna[[#This Row],[Vs country_Average]]&lt;-0.2, "Underperformer", IF(Global_Household_Financial_Dyna[[#This Row],[Vs country_Average]]&gt;0.2, "Outperformer", "Normal"))</f>
        <v>Normal</v>
      </c>
      <c r="S6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549.62</v>
      </c>
      <c r="T6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549.62</v>
      </c>
      <c r="U6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549.62</v>
      </c>
      <c r="V6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549.62</v>
      </c>
    </row>
    <row r="612" spans="1:22" x14ac:dyDescent="0.3">
      <c r="A612">
        <v>611</v>
      </c>
      <c r="B612" t="s">
        <v>18</v>
      </c>
      <c r="C612" t="s">
        <v>19</v>
      </c>
      <c r="D612">
        <v>1</v>
      </c>
      <c r="E612">
        <v>1</v>
      </c>
      <c r="F612">
        <v>4565.84</v>
      </c>
      <c r="G612">
        <v>4565.84</v>
      </c>
      <c r="H612">
        <v>1004.49</v>
      </c>
      <c r="I612">
        <v>1868.67</v>
      </c>
      <c r="J612">
        <v>1692.69</v>
      </c>
      <c r="K612">
        <f>Global_Household_Financial_Dyna[[#This Row],[Total_Household_Income]]-Global_Household_Financial_Dyna[[#This Row],[Estimated_Taxes]]</f>
        <v>3561.3500000000004</v>
      </c>
      <c r="L612" s="1">
        <f>Global_Household_Financial_Dyna[[#This Row],[Monthly_Savings]]/Global_Household_Financial_Dyna[[#This Row],[Net Income]]</f>
        <v>0.4752944810254538</v>
      </c>
      <c r="M612" s="2">
        <f>Global_Household_Financial_Dyna[[#This Row],[Monthly_Expenses]]/Global_Household_Financial_Dyna[[#This Row],[Net Income]]</f>
        <v>0.52470832689850755</v>
      </c>
      <c r="N612" t="str">
        <f>IF(Global_Household_Financial_Dyna[[#This Row],[Monthly_Savings]]&lt;0,"High Risk", IF(Global_Household_Financial_Dyna[[#This Row],[Savings Rate%]]&lt;0.1, "Medium", "Safe"))</f>
        <v>Safe</v>
      </c>
      <c r="O612">
        <f>Global_Household_Financial_Dyna[[#This Row],[Total_Household_Income]]/Global_Household_Financial_Dyna[[#This Row],[Family_Size]]</f>
        <v>4565.84</v>
      </c>
      <c r="P612" s="2">
        <f t="shared" si="18"/>
        <v>0.32336204947805613</v>
      </c>
      <c r="Q612" s="2">
        <f t="shared" si="19"/>
        <v>0.15193243154739766</v>
      </c>
      <c r="R612" s="2" t="str">
        <f>IF(Global_Household_Financial_Dyna[[#This Row],[Vs country_Average]]&lt;-0.2, "Underperformer", IF(Global_Household_Financial_Dyna[[#This Row],[Vs country_Average]]&gt;0.2, "Outperformer", "Normal"))</f>
        <v>Normal</v>
      </c>
      <c r="S6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1692.69</v>
      </c>
      <c r="T6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1692.69</v>
      </c>
      <c r="U6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1692.69</v>
      </c>
      <c r="V6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1692.69</v>
      </c>
    </row>
    <row r="613" spans="1:22" x14ac:dyDescent="0.3">
      <c r="A613">
        <v>612</v>
      </c>
      <c r="B613" t="s">
        <v>14</v>
      </c>
      <c r="C613" t="s">
        <v>15</v>
      </c>
      <c r="D613">
        <v>8</v>
      </c>
      <c r="E613">
        <v>1</v>
      </c>
      <c r="F613">
        <v>980.52</v>
      </c>
      <c r="G613">
        <v>980.52</v>
      </c>
      <c r="H613">
        <v>147.08000000000001</v>
      </c>
      <c r="I613">
        <v>930.51</v>
      </c>
      <c r="J613">
        <v>-97.07</v>
      </c>
      <c r="K613">
        <f>Global_Household_Financial_Dyna[[#This Row],[Total_Household_Income]]-Global_Household_Financial_Dyna[[#This Row],[Estimated_Taxes]]</f>
        <v>833.43999999999994</v>
      </c>
      <c r="L613" s="1">
        <f>Global_Household_Financial_Dyna[[#This Row],[Monthly_Savings]]/Global_Household_Financial_Dyna[[#This Row],[Net Income]]</f>
        <v>-0.11646909195622961</v>
      </c>
      <c r="M613" s="2">
        <f>Global_Household_Financial_Dyna[[#This Row],[Monthly_Expenses]]/Global_Household_Financial_Dyna[[#This Row],[Net Income]]</f>
        <v>1.1164690919562297</v>
      </c>
      <c r="N613" t="str">
        <f>IF(Global_Household_Financial_Dyna[[#This Row],[Monthly_Savings]]&lt;0,"High Risk", IF(Global_Household_Financial_Dyna[[#This Row],[Savings Rate%]]&lt;0.1, "Medium", "Safe"))</f>
        <v>High Risk</v>
      </c>
      <c r="O613">
        <f>Global_Household_Financial_Dyna[[#This Row],[Total_Household_Income]]/Global_Household_Financial_Dyna[[#This Row],[Family_Size]]</f>
        <v>122.565</v>
      </c>
      <c r="P613" s="2">
        <f t="shared" si="18"/>
        <v>0.39788995363055785</v>
      </c>
      <c r="Q613" s="2">
        <f t="shared" si="19"/>
        <v>-0.51435904558678747</v>
      </c>
      <c r="R613" s="2" t="str">
        <f>IF(Global_Household_Financial_Dyna[[#This Row],[Vs country_Average]]&lt;-0.2, "Underperformer", IF(Global_Household_Financial_Dyna[[#This Row],[Vs country_Average]]&gt;0.2, "Outperformer", "Normal"))</f>
        <v>Underperformer</v>
      </c>
      <c r="S6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-50.544499999999992</v>
      </c>
      <c r="T6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-4.0189999999999912</v>
      </c>
      <c r="U6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42.506499999999988</v>
      </c>
      <c r="V6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89.032000000000011</v>
      </c>
    </row>
    <row r="614" spans="1:22" x14ac:dyDescent="0.3">
      <c r="A614">
        <v>613</v>
      </c>
      <c r="B614" t="s">
        <v>16</v>
      </c>
      <c r="C614" t="s">
        <v>17</v>
      </c>
      <c r="D614">
        <v>4</v>
      </c>
      <c r="E614">
        <v>2</v>
      </c>
      <c r="F614">
        <v>3423.49</v>
      </c>
      <c r="G614">
        <v>5345.2</v>
      </c>
      <c r="H614">
        <v>1870.82</v>
      </c>
      <c r="I614">
        <v>2589.3000000000002</v>
      </c>
      <c r="J614">
        <v>885.08</v>
      </c>
      <c r="K614">
        <f>Global_Household_Financial_Dyna[[#This Row],[Total_Household_Income]]-Global_Household_Financial_Dyna[[#This Row],[Estimated_Taxes]]</f>
        <v>3474.38</v>
      </c>
      <c r="L614" s="1">
        <f>Global_Household_Financial_Dyna[[#This Row],[Monthly_Savings]]/Global_Household_Financial_Dyna[[#This Row],[Net Income]]</f>
        <v>0.25474473143409759</v>
      </c>
      <c r="M614" s="2">
        <f>Global_Household_Financial_Dyna[[#This Row],[Monthly_Expenses]]/Global_Household_Financial_Dyna[[#This Row],[Net Income]]</f>
        <v>0.74525526856590241</v>
      </c>
      <c r="N614" t="str">
        <f>IF(Global_Household_Financial_Dyna[[#This Row],[Monthly_Savings]]&lt;0,"High Risk", IF(Global_Household_Financial_Dyna[[#This Row],[Savings Rate%]]&lt;0.1, "Medium", "Safe"))</f>
        <v>Safe</v>
      </c>
      <c r="O614">
        <f>Global_Household_Financial_Dyna[[#This Row],[Total_Household_Income]]/Global_Household_Financial_Dyna[[#This Row],[Family_Size]]</f>
        <v>1336.3</v>
      </c>
      <c r="P614" s="2">
        <f t="shared" si="18"/>
        <v>0.15879799892000862</v>
      </c>
      <c r="Q614" s="2">
        <f t="shared" si="19"/>
        <v>9.5946732514088973E-2</v>
      </c>
      <c r="R614" s="2" t="str">
        <f>IF(Global_Household_Financial_Dyna[[#This Row],[Vs country_Average]]&lt;-0.2, "Underperformer", IF(Global_Household_Financial_Dyna[[#This Row],[Vs country_Average]]&gt;0.2, "Outperformer", "Normal"))</f>
        <v>Normal</v>
      </c>
      <c r="S6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885.08</v>
      </c>
      <c r="T6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885.08</v>
      </c>
      <c r="U6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885.08</v>
      </c>
      <c r="V6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885.08</v>
      </c>
    </row>
    <row r="615" spans="1:22" x14ac:dyDescent="0.3">
      <c r="A615">
        <v>614</v>
      </c>
      <c r="B615" t="s">
        <v>18</v>
      </c>
      <c r="C615" t="s">
        <v>19</v>
      </c>
      <c r="D615">
        <v>7</v>
      </c>
      <c r="E615">
        <v>2</v>
      </c>
      <c r="F615">
        <v>3659.01</v>
      </c>
      <c r="G615">
        <v>5323.61</v>
      </c>
      <c r="H615">
        <v>1171.19</v>
      </c>
      <c r="I615">
        <v>3666.7</v>
      </c>
      <c r="J615">
        <v>485.72</v>
      </c>
      <c r="K615">
        <f>Global_Household_Financial_Dyna[[#This Row],[Total_Household_Income]]-Global_Household_Financial_Dyna[[#This Row],[Estimated_Taxes]]</f>
        <v>4152.42</v>
      </c>
      <c r="L615" s="1">
        <f>Global_Household_Financial_Dyna[[#This Row],[Monthly_Savings]]/Global_Household_Financial_Dyna[[#This Row],[Net Income]]</f>
        <v>0.11697275323787093</v>
      </c>
      <c r="M615" s="2">
        <f>Global_Household_Financial_Dyna[[#This Row],[Monthly_Expenses]]/Global_Household_Financial_Dyna[[#This Row],[Net Income]]</f>
        <v>0.88302724676212896</v>
      </c>
      <c r="N615" t="str">
        <f>IF(Global_Household_Financial_Dyna[[#This Row],[Monthly_Savings]]&lt;0,"High Risk", IF(Global_Household_Financial_Dyna[[#This Row],[Savings Rate%]]&lt;0.1, "Medium", "Safe"))</f>
        <v>Safe</v>
      </c>
      <c r="O615">
        <f>Global_Household_Financial_Dyna[[#This Row],[Total_Household_Income]]/Global_Household_Financial_Dyna[[#This Row],[Family_Size]]</f>
        <v>760.51571428571424</v>
      </c>
      <c r="P615" s="2">
        <f t="shared" si="18"/>
        <v>0.32336204947805613</v>
      </c>
      <c r="Q615" s="2">
        <f t="shared" si="19"/>
        <v>-0.2063892962401852</v>
      </c>
      <c r="R615" s="2" t="str">
        <f>IF(Global_Household_Financial_Dyna[[#This Row],[Vs country_Average]]&lt;-0.2, "Underperformer", IF(Global_Household_Financial_Dyna[[#This Row],[Vs country_Average]]&gt;0.2, "Outperformer", "Normal"))</f>
        <v>Underperformer</v>
      </c>
      <c r="S6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485.72</v>
      </c>
      <c r="T6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485.72</v>
      </c>
      <c r="U6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485.72</v>
      </c>
      <c r="V6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485.72</v>
      </c>
    </row>
    <row r="616" spans="1:22" x14ac:dyDescent="0.3">
      <c r="A616">
        <v>615</v>
      </c>
      <c r="B616" t="s">
        <v>12</v>
      </c>
      <c r="C616" t="s">
        <v>13</v>
      </c>
      <c r="D616">
        <v>4</v>
      </c>
      <c r="E616">
        <v>3</v>
      </c>
      <c r="F616">
        <v>6652.89</v>
      </c>
      <c r="G616">
        <v>15136.45</v>
      </c>
      <c r="H616">
        <v>4540.9399999999996</v>
      </c>
      <c r="I616">
        <v>3689.91</v>
      </c>
      <c r="J616">
        <v>6905.61</v>
      </c>
      <c r="K616">
        <f>Global_Household_Financial_Dyna[[#This Row],[Total_Household_Income]]-Global_Household_Financial_Dyna[[#This Row],[Estimated_Taxes]]</f>
        <v>10595.510000000002</v>
      </c>
      <c r="L616" s="1">
        <f>Global_Household_Financial_Dyna[[#This Row],[Monthly_Savings]]/Global_Household_Financial_Dyna[[#This Row],[Net Income]]</f>
        <v>0.65174871242630117</v>
      </c>
      <c r="M616" s="2">
        <f>Global_Household_Financial_Dyna[[#This Row],[Monthly_Expenses]]/Global_Household_Financial_Dyna[[#This Row],[Net Income]]</f>
        <v>0.34825223136970274</v>
      </c>
      <c r="N616" t="str">
        <f>IF(Global_Household_Financial_Dyna[[#This Row],[Monthly_Savings]]&lt;0,"High Risk", IF(Global_Household_Financial_Dyna[[#This Row],[Savings Rate%]]&lt;0.1, "Medium", "Safe"))</f>
        <v>Safe</v>
      </c>
      <c r="O616">
        <f>Global_Household_Financial_Dyna[[#This Row],[Total_Household_Income]]/Global_Household_Financial_Dyna[[#This Row],[Family_Size]]</f>
        <v>3784.1125000000002</v>
      </c>
      <c r="P616" s="2">
        <f t="shared" si="18"/>
        <v>0.30718716818024266</v>
      </c>
      <c r="Q616" s="2">
        <f t="shared" si="19"/>
        <v>0.3445615442460585</v>
      </c>
      <c r="R616" s="2" t="str">
        <f>IF(Global_Household_Financial_Dyna[[#This Row],[Vs country_Average]]&lt;-0.2, "Underperformer", IF(Global_Household_Financial_Dyna[[#This Row],[Vs country_Average]]&gt;0.2, "Outperformer", "Normal"))</f>
        <v>Outperformer</v>
      </c>
      <c r="S6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6905.61</v>
      </c>
      <c r="T6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6905.61</v>
      </c>
      <c r="U6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6905.61</v>
      </c>
      <c r="V6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6905.61</v>
      </c>
    </row>
    <row r="617" spans="1:22" x14ac:dyDescent="0.3">
      <c r="A617">
        <v>616</v>
      </c>
      <c r="B617" t="s">
        <v>12</v>
      </c>
      <c r="C617" t="s">
        <v>13</v>
      </c>
      <c r="D617">
        <v>6</v>
      </c>
      <c r="E617">
        <v>2</v>
      </c>
      <c r="F617">
        <v>2557.75</v>
      </c>
      <c r="G617">
        <v>4300.3100000000004</v>
      </c>
      <c r="H617">
        <v>1075.08</v>
      </c>
      <c r="I617">
        <v>3792.53</v>
      </c>
      <c r="J617">
        <v>-567.29</v>
      </c>
      <c r="K617">
        <f>Global_Household_Financial_Dyna[[#This Row],[Total_Household_Income]]-Global_Household_Financial_Dyna[[#This Row],[Estimated_Taxes]]</f>
        <v>3225.2300000000005</v>
      </c>
      <c r="L617" s="1">
        <f>Global_Household_Financial_Dyna[[#This Row],[Monthly_Savings]]/Global_Household_Financial_Dyna[[#This Row],[Net Income]]</f>
        <v>-0.17589133178098923</v>
      </c>
      <c r="M617" s="2">
        <f>Global_Household_Financial_Dyna[[#This Row],[Monthly_Expenses]]/Global_Household_Financial_Dyna[[#This Row],[Net Income]]</f>
        <v>1.1758944323350582</v>
      </c>
      <c r="N617" t="str">
        <f>IF(Global_Household_Financial_Dyna[[#This Row],[Monthly_Savings]]&lt;0,"High Risk", IF(Global_Household_Financial_Dyna[[#This Row],[Savings Rate%]]&lt;0.1, "Medium", "Safe"))</f>
        <v>High Risk</v>
      </c>
      <c r="O617">
        <f>Global_Household_Financial_Dyna[[#This Row],[Total_Household_Income]]/Global_Household_Financial_Dyna[[#This Row],[Family_Size]]</f>
        <v>716.71833333333336</v>
      </c>
      <c r="P617" s="2">
        <f t="shared" si="18"/>
        <v>0.30718716818024266</v>
      </c>
      <c r="Q617" s="2">
        <f t="shared" si="19"/>
        <v>-0.48307849996123187</v>
      </c>
      <c r="R617" s="2" t="str">
        <f>IF(Global_Household_Financial_Dyna[[#This Row],[Vs country_Average]]&lt;-0.2, "Underperformer", IF(Global_Household_Financial_Dyna[[#This Row],[Vs country_Average]]&gt;0.2, "Outperformer", "Normal"))</f>
        <v>Underperformer</v>
      </c>
      <c r="S6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-377.66349999999994</v>
      </c>
      <c r="T6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-188.03699999999992</v>
      </c>
      <c r="U6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1.5895000000000437</v>
      </c>
      <c r="V6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191.21600000000012</v>
      </c>
    </row>
    <row r="618" spans="1:22" x14ac:dyDescent="0.3">
      <c r="A618">
        <v>617</v>
      </c>
      <c r="B618" t="s">
        <v>18</v>
      </c>
      <c r="C618" t="s">
        <v>20</v>
      </c>
      <c r="D618">
        <v>7</v>
      </c>
      <c r="E618">
        <v>3</v>
      </c>
      <c r="F618">
        <v>4024.4</v>
      </c>
      <c r="G618">
        <v>9987.94</v>
      </c>
      <c r="H618">
        <v>2696.74</v>
      </c>
      <c r="I618">
        <v>5185.8900000000003</v>
      </c>
      <c r="J618">
        <v>2105.31</v>
      </c>
      <c r="K618">
        <f>Global_Household_Financial_Dyna[[#This Row],[Total_Household_Income]]-Global_Household_Financial_Dyna[[#This Row],[Estimated_Taxes]]</f>
        <v>7291.2000000000007</v>
      </c>
      <c r="L618" s="1">
        <f>Global_Household_Financial_Dyna[[#This Row],[Monthly_Savings]]/Global_Household_Financial_Dyna[[#This Row],[Net Income]]</f>
        <v>0.2887467083607636</v>
      </c>
      <c r="M618" s="2">
        <f>Global_Household_Financial_Dyna[[#This Row],[Monthly_Expenses]]/Global_Household_Financial_Dyna[[#This Row],[Net Income]]</f>
        <v>0.71125329163923634</v>
      </c>
      <c r="N618" t="str">
        <f>IF(Global_Household_Financial_Dyna[[#This Row],[Monthly_Savings]]&lt;0,"High Risk", IF(Global_Household_Financial_Dyna[[#This Row],[Savings Rate%]]&lt;0.1, "Medium", "Safe"))</f>
        <v>Safe</v>
      </c>
      <c r="O618">
        <f>Global_Household_Financial_Dyna[[#This Row],[Total_Household_Income]]/Global_Household_Financial_Dyna[[#This Row],[Family_Size]]</f>
        <v>1426.8485714285714</v>
      </c>
      <c r="P618" s="2">
        <f t="shared" si="18"/>
        <v>0.32336204947805613</v>
      </c>
      <c r="Q618" s="2">
        <f t="shared" si="19"/>
        <v>-3.4615341117292531E-2</v>
      </c>
      <c r="R618" s="2" t="str">
        <f>IF(Global_Household_Financial_Dyna[[#This Row],[Vs country_Average]]&lt;-0.2, "Underperformer", IF(Global_Household_Financial_Dyna[[#This Row],[Vs country_Average]]&gt;0.2, "Outperformer", "Normal"))</f>
        <v>Normal</v>
      </c>
      <c r="S6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2105.31</v>
      </c>
      <c r="T6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2105.31</v>
      </c>
      <c r="U6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2105.31</v>
      </c>
      <c r="V6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2105.31</v>
      </c>
    </row>
    <row r="619" spans="1:22" x14ac:dyDescent="0.3">
      <c r="A619">
        <v>618</v>
      </c>
      <c r="B619" t="s">
        <v>10</v>
      </c>
      <c r="C619" t="s">
        <v>22</v>
      </c>
      <c r="D619">
        <v>5</v>
      </c>
      <c r="E619">
        <v>3</v>
      </c>
      <c r="F619">
        <v>958.73</v>
      </c>
      <c r="G619">
        <v>2009.89</v>
      </c>
      <c r="H619">
        <v>200.99</v>
      </c>
      <c r="I619">
        <v>621.28</v>
      </c>
      <c r="J619">
        <v>1187.6099999999999</v>
      </c>
      <c r="K619">
        <f>Global_Household_Financial_Dyna[[#This Row],[Total_Household_Income]]-Global_Household_Financial_Dyna[[#This Row],[Estimated_Taxes]]</f>
        <v>1808.9</v>
      </c>
      <c r="L619" s="1">
        <f>Global_Household_Financial_Dyna[[#This Row],[Monthly_Savings]]/Global_Household_Financial_Dyna[[#This Row],[Net Income]]</f>
        <v>0.65653712200784997</v>
      </c>
      <c r="M619" s="2">
        <f>Global_Household_Financial_Dyna[[#This Row],[Monthly_Expenses]]/Global_Household_Financial_Dyna[[#This Row],[Net Income]]</f>
        <v>0.34345734977057879</v>
      </c>
      <c r="N619" t="str">
        <f>IF(Global_Household_Financial_Dyna[[#This Row],[Monthly_Savings]]&lt;0,"High Risk", IF(Global_Household_Financial_Dyna[[#This Row],[Savings Rate%]]&lt;0.1, "Medium", "Safe"))</f>
        <v>Safe</v>
      </c>
      <c r="O619">
        <f>Global_Household_Financial_Dyna[[#This Row],[Total_Household_Income]]/Global_Household_Financial_Dyna[[#This Row],[Family_Size]]</f>
        <v>401.97800000000001</v>
      </c>
      <c r="P619" s="2">
        <f t="shared" si="18"/>
        <v>0.42077341556833553</v>
      </c>
      <c r="Q619" s="2">
        <f t="shared" si="19"/>
        <v>0.23576370643951444</v>
      </c>
      <c r="R619" s="2" t="str">
        <f>IF(Global_Household_Financial_Dyna[[#This Row],[Vs country_Average]]&lt;-0.2, "Underperformer", IF(Global_Household_Financial_Dyna[[#This Row],[Vs country_Average]]&gt;0.2, "Outperformer", "Normal"))</f>
        <v>Outperformer</v>
      </c>
      <c r="S6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1187.6099999999999</v>
      </c>
      <c r="T6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1187.6099999999999</v>
      </c>
      <c r="U6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1187.6099999999999</v>
      </c>
      <c r="V6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1187.6099999999999</v>
      </c>
    </row>
    <row r="620" spans="1:22" x14ac:dyDescent="0.3">
      <c r="A620">
        <v>619</v>
      </c>
      <c r="B620" t="s">
        <v>14</v>
      </c>
      <c r="C620" t="s">
        <v>15</v>
      </c>
      <c r="D620">
        <v>2</v>
      </c>
      <c r="E620">
        <v>2</v>
      </c>
      <c r="F620">
        <v>1297.4100000000001</v>
      </c>
      <c r="G620">
        <v>2139.4499999999998</v>
      </c>
      <c r="H620">
        <v>320.92</v>
      </c>
      <c r="I620">
        <v>987.17</v>
      </c>
      <c r="J620">
        <v>831.37</v>
      </c>
      <c r="K620">
        <f>Global_Household_Financial_Dyna[[#This Row],[Total_Household_Income]]-Global_Household_Financial_Dyna[[#This Row],[Estimated_Taxes]]</f>
        <v>1818.5299999999997</v>
      </c>
      <c r="L620" s="1">
        <f>Global_Household_Financial_Dyna[[#This Row],[Monthly_Savings]]/Global_Household_Financial_Dyna[[#This Row],[Net Income]]</f>
        <v>0.45716595272005417</v>
      </c>
      <c r="M620" s="2">
        <f>Global_Household_Financial_Dyna[[#This Row],[Monthly_Expenses]]/Global_Household_Financial_Dyna[[#This Row],[Net Income]]</f>
        <v>0.54283954622689756</v>
      </c>
      <c r="N620" t="str">
        <f>IF(Global_Household_Financial_Dyna[[#This Row],[Monthly_Savings]]&lt;0,"High Risk", IF(Global_Household_Financial_Dyna[[#This Row],[Savings Rate%]]&lt;0.1, "Medium", "Safe"))</f>
        <v>Safe</v>
      </c>
      <c r="O620">
        <f>Global_Household_Financial_Dyna[[#This Row],[Total_Household_Income]]/Global_Household_Financial_Dyna[[#This Row],[Family_Size]]</f>
        <v>1069.7249999999999</v>
      </c>
      <c r="P620" s="2">
        <f t="shared" si="18"/>
        <v>0.39788995363055785</v>
      </c>
      <c r="Q620" s="2">
        <f t="shared" si="19"/>
        <v>5.9275999089496323E-2</v>
      </c>
      <c r="R620" s="2" t="str">
        <f>IF(Global_Household_Financial_Dyna[[#This Row],[Vs country_Average]]&lt;-0.2, "Underperformer", IF(Global_Household_Financial_Dyna[[#This Row],[Vs country_Average]]&gt;0.2, "Outperformer", "Normal"))</f>
        <v>Normal</v>
      </c>
      <c r="S6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831.37</v>
      </c>
      <c r="T6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831.37</v>
      </c>
      <c r="U6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831.37</v>
      </c>
      <c r="V6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831.37</v>
      </c>
    </row>
    <row r="621" spans="1:22" x14ac:dyDescent="0.3">
      <c r="A621">
        <v>620</v>
      </c>
      <c r="B621" t="s">
        <v>14</v>
      </c>
      <c r="C621" t="s">
        <v>15</v>
      </c>
      <c r="D621">
        <v>5</v>
      </c>
      <c r="E621">
        <v>3</v>
      </c>
      <c r="F621">
        <v>965.18</v>
      </c>
      <c r="G621">
        <v>2025.37</v>
      </c>
      <c r="H621">
        <v>303.81</v>
      </c>
      <c r="I621">
        <v>1626.53</v>
      </c>
      <c r="J621">
        <v>95.03</v>
      </c>
      <c r="K621">
        <f>Global_Household_Financial_Dyna[[#This Row],[Total_Household_Income]]-Global_Household_Financial_Dyna[[#This Row],[Estimated_Taxes]]</f>
        <v>1721.56</v>
      </c>
      <c r="L621" s="1">
        <f>Global_Household_Financial_Dyna[[#This Row],[Monthly_Savings]]/Global_Household_Financial_Dyna[[#This Row],[Net Income]]</f>
        <v>5.5199934942726368E-2</v>
      </c>
      <c r="M621" s="2">
        <f>Global_Household_Financial_Dyna[[#This Row],[Monthly_Expenses]]/Global_Household_Financial_Dyna[[#This Row],[Net Income]]</f>
        <v>0.94480006505727365</v>
      </c>
      <c r="N621" t="str">
        <f>IF(Global_Household_Financial_Dyna[[#This Row],[Monthly_Savings]]&lt;0,"High Risk", IF(Global_Household_Financial_Dyna[[#This Row],[Savings Rate%]]&lt;0.1, "Medium", "Safe"))</f>
        <v>Medium</v>
      </c>
      <c r="O621">
        <f>Global_Household_Financial_Dyna[[#This Row],[Total_Household_Income]]/Global_Household_Financial_Dyna[[#This Row],[Family_Size]]</f>
        <v>405.07399999999996</v>
      </c>
      <c r="P621" s="2">
        <f t="shared" si="18"/>
        <v>0.39788995363055785</v>
      </c>
      <c r="Q621" s="2">
        <f t="shared" si="19"/>
        <v>-0.3426900186878315</v>
      </c>
      <c r="R621" s="2" t="str">
        <f>IF(Global_Household_Financial_Dyna[[#This Row],[Vs country_Average]]&lt;-0.2, "Underperformer", IF(Global_Household_Financial_Dyna[[#This Row],[Vs country_Average]]&gt;0.2, "Outperformer", "Normal"))</f>
        <v>Underperformer</v>
      </c>
      <c r="S6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95.03</v>
      </c>
      <c r="T6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95.03</v>
      </c>
      <c r="U6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95.03</v>
      </c>
      <c r="V6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95.03</v>
      </c>
    </row>
    <row r="622" spans="1:22" x14ac:dyDescent="0.3">
      <c r="A622">
        <v>621</v>
      </c>
      <c r="B622" t="s">
        <v>18</v>
      </c>
      <c r="C622" t="s">
        <v>19</v>
      </c>
      <c r="D622">
        <v>1</v>
      </c>
      <c r="E622">
        <v>1</v>
      </c>
      <c r="F622">
        <v>2029.08</v>
      </c>
      <c r="G622">
        <v>2029.08</v>
      </c>
      <c r="H622">
        <v>446.4</v>
      </c>
      <c r="I622">
        <v>1674.84</v>
      </c>
      <c r="J622">
        <v>-92.16</v>
      </c>
      <c r="K622">
        <f>Global_Household_Financial_Dyna[[#This Row],[Total_Household_Income]]-Global_Household_Financial_Dyna[[#This Row],[Estimated_Taxes]]</f>
        <v>1582.6799999999998</v>
      </c>
      <c r="L622" s="1">
        <f>Global_Household_Financial_Dyna[[#This Row],[Monthly_Savings]]/Global_Household_Financial_Dyna[[#This Row],[Net Income]]</f>
        <v>-5.8230343468041554E-2</v>
      </c>
      <c r="M622" s="2">
        <f>Global_Household_Financial_Dyna[[#This Row],[Monthly_Expenses]]/Global_Household_Financial_Dyna[[#This Row],[Net Income]]</f>
        <v>1.0582303434680416</v>
      </c>
      <c r="N622" t="str">
        <f>IF(Global_Household_Financial_Dyna[[#This Row],[Monthly_Savings]]&lt;0,"High Risk", IF(Global_Household_Financial_Dyna[[#This Row],[Savings Rate%]]&lt;0.1, "Medium", "Safe"))</f>
        <v>High Risk</v>
      </c>
      <c r="O622">
        <f>Global_Household_Financial_Dyna[[#This Row],[Total_Household_Income]]/Global_Household_Financial_Dyna[[#This Row],[Family_Size]]</f>
        <v>2029.08</v>
      </c>
      <c r="P622" s="2">
        <f t="shared" si="18"/>
        <v>0.32336204947805613</v>
      </c>
      <c r="Q622" s="2">
        <f t="shared" si="19"/>
        <v>-0.3815923929460977</v>
      </c>
      <c r="R622" s="2" t="str">
        <f>IF(Global_Household_Financial_Dyna[[#This Row],[Vs country_Average]]&lt;-0.2, "Underperformer", IF(Global_Household_Financial_Dyna[[#This Row],[Vs country_Average]]&gt;0.2, "Outperformer", "Normal"))</f>
        <v>Underperformer</v>
      </c>
      <c r="S6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-8.4179999999999922</v>
      </c>
      <c r="T6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75.324000000000012</v>
      </c>
      <c r="U6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159.066</v>
      </c>
      <c r="V6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242.80800000000002</v>
      </c>
    </row>
    <row r="623" spans="1:22" x14ac:dyDescent="0.3">
      <c r="A623">
        <v>622</v>
      </c>
      <c r="B623" t="s">
        <v>18</v>
      </c>
      <c r="C623" t="s">
        <v>19</v>
      </c>
      <c r="D623">
        <v>4</v>
      </c>
      <c r="E623">
        <v>1</v>
      </c>
      <c r="F623">
        <v>4396.8100000000004</v>
      </c>
      <c r="G623">
        <v>4396.8100000000004</v>
      </c>
      <c r="H623">
        <v>967.3</v>
      </c>
      <c r="I623">
        <v>2093.77</v>
      </c>
      <c r="J623">
        <v>1335.74</v>
      </c>
      <c r="K623">
        <f>Global_Household_Financial_Dyna[[#This Row],[Total_Household_Income]]-Global_Household_Financial_Dyna[[#This Row],[Estimated_Taxes]]</f>
        <v>3429.51</v>
      </c>
      <c r="L623" s="1">
        <f>Global_Household_Financial_Dyna[[#This Row],[Monthly_Savings]]/Global_Household_Financial_Dyna[[#This Row],[Net Income]]</f>
        <v>0.38948421203029004</v>
      </c>
      <c r="M623" s="2">
        <f>Global_Household_Financial_Dyna[[#This Row],[Monthly_Expenses]]/Global_Household_Financial_Dyna[[#This Row],[Net Income]]</f>
        <v>0.61051578796970996</v>
      </c>
      <c r="N623" t="str">
        <f>IF(Global_Household_Financial_Dyna[[#This Row],[Monthly_Savings]]&lt;0,"High Risk", IF(Global_Household_Financial_Dyna[[#This Row],[Savings Rate%]]&lt;0.1, "Medium", "Safe"))</f>
        <v>Safe</v>
      </c>
      <c r="O623">
        <f>Global_Household_Financial_Dyna[[#This Row],[Total_Household_Income]]/Global_Household_Financial_Dyna[[#This Row],[Family_Size]]</f>
        <v>1099.2025000000001</v>
      </c>
      <c r="P623" s="2">
        <f t="shared" si="18"/>
        <v>0.32336204947805613</v>
      </c>
      <c r="Q623" s="2">
        <f t="shared" si="19"/>
        <v>6.612216255223391E-2</v>
      </c>
      <c r="R623" s="2" t="str">
        <f>IF(Global_Household_Financial_Dyna[[#This Row],[Vs country_Average]]&lt;-0.2, "Underperformer", IF(Global_Household_Financial_Dyna[[#This Row],[Vs country_Average]]&gt;0.2, "Outperformer", "Normal"))</f>
        <v>Normal</v>
      </c>
      <c r="S6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1335.74</v>
      </c>
      <c r="T6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1335.74</v>
      </c>
      <c r="U6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1335.74</v>
      </c>
      <c r="V6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1335.74</v>
      </c>
    </row>
    <row r="624" spans="1:22" x14ac:dyDescent="0.3">
      <c r="A624">
        <v>623</v>
      </c>
      <c r="B624" t="s">
        <v>10</v>
      </c>
      <c r="C624" t="s">
        <v>11</v>
      </c>
      <c r="D624">
        <v>8</v>
      </c>
      <c r="E624">
        <v>3</v>
      </c>
      <c r="F624">
        <v>619.30999999999995</v>
      </c>
      <c r="G624">
        <v>1277.56</v>
      </c>
      <c r="H624">
        <v>127.76</v>
      </c>
      <c r="I624">
        <v>873.77</v>
      </c>
      <c r="J624">
        <v>276.04000000000002</v>
      </c>
      <c r="K624">
        <f>Global_Household_Financial_Dyna[[#This Row],[Total_Household_Income]]-Global_Household_Financial_Dyna[[#This Row],[Estimated_Taxes]]</f>
        <v>1149.8</v>
      </c>
      <c r="L624" s="1">
        <f>Global_Household_Financial_Dyna[[#This Row],[Monthly_Savings]]/Global_Household_Financial_Dyna[[#This Row],[Net Income]]</f>
        <v>0.24007653504957385</v>
      </c>
      <c r="M624" s="2">
        <f>Global_Household_Financial_Dyna[[#This Row],[Monthly_Expenses]]/Global_Household_Financial_Dyna[[#This Row],[Net Income]]</f>
        <v>0.75993216211515047</v>
      </c>
      <c r="N624" t="str">
        <f>IF(Global_Household_Financial_Dyna[[#This Row],[Monthly_Savings]]&lt;0,"High Risk", IF(Global_Household_Financial_Dyna[[#This Row],[Savings Rate%]]&lt;0.1, "Medium", "Safe"))</f>
        <v>Safe</v>
      </c>
      <c r="O624">
        <f>Global_Household_Financial_Dyna[[#This Row],[Total_Household_Income]]/Global_Household_Financial_Dyna[[#This Row],[Family_Size]]</f>
        <v>159.69499999999999</v>
      </c>
      <c r="P624" s="2">
        <f t="shared" si="18"/>
        <v>0.42077341556833553</v>
      </c>
      <c r="Q624" s="2">
        <f t="shared" si="19"/>
        <v>-0.18069688051876168</v>
      </c>
      <c r="R624" s="2" t="str">
        <f>IF(Global_Household_Financial_Dyna[[#This Row],[Vs country_Average]]&lt;-0.2, "Underperformer", IF(Global_Household_Financial_Dyna[[#This Row],[Vs country_Average]]&gt;0.2, "Outperformer", "Normal"))</f>
        <v>Normal</v>
      </c>
      <c r="S6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276.04000000000002</v>
      </c>
      <c r="T6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276.04000000000002</v>
      </c>
      <c r="U6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276.04000000000002</v>
      </c>
      <c r="V6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276.04000000000002</v>
      </c>
    </row>
    <row r="625" spans="1:22" x14ac:dyDescent="0.3">
      <c r="A625">
        <v>624</v>
      </c>
      <c r="B625" t="s">
        <v>10</v>
      </c>
      <c r="C625" t="s">
        <v>11</v>
      </c>
      <c r="D625">
        <v>7</v>
      </c>
      <c r="E625">
        <v>3</v>
      </c>
      <c r="F625">
        <v>635.39</v>
      </c>
      <c r="G625">
        <v>1429.28</v>
      </c>
      <c r="H625">
        <v>142.93</v>
      </c>
      <c r="I625">
        <v>1023.52</v>
      </c>
      <c r="J625">
        <v>262.83</v>
      </c>
      <c r="K625">
        <f>Global_Household_Financial_Dyna[[#This Row],[Total_Household_Income]]-Global_Household_Financial_Dyna[[#This Row],[Estimated_Taxes]]</f>
        <v>1286.3499999999999</v>
      </c>
      <c r="L625" s="1">
        <f>Global_Household_Financial_Dyna[[#This Row],[Monthly_Savings]]/Global_Household_Financial_Dyna[[#This Row],[Net Income]]</f>
        <v>0.20432230730361101</v>
      </c>
      <c r="M625" s="2">
        <f>Global_Household_Financial_Dyna[[#This Row],[Monthly_Expenses]]/Global_Household_Financial_Dyna[[#This Row],[Net Income]]</f>
        <v>0.79567769269638911</v>
      </c>
      <c r="N625" t="str">
        <f>IF(Global_Household_Financial_Dyna[[#This Row],[Monthly_Savings]]&lt;0,"High Risk", IF(Global_Household_Financial_Dyna[[#This Row],[Savings Rate%]]&lt;0.1, "Medium", "Safe"))</f>
        <v>Safe</v>
      </c>
      <c r="O625">
        <f>Global_Household_Financial_Dyna[[#This Row],[Total_Household_Income]]/Global_Household_Financial_Dyna[[#This Row],[Family_Size]]</f>
        <v>204.18285714285713</v>
      </c>
      <c r="P625" s="2">
        <f t="shared" si="18"/>
        <v>0.42077341556833553</v>
      </c>
      <c r="Q625" s="2">
        <f t="shared" si="19"/>
        <v>-0.21645110826472452</v>
      </c>
      <c r="R625" s="2" t="str">
        <f>IF(Global_Household_Financial_Dyna[[#This Row],[Vs country_Average]]&lt;-0.2, "Underperformer", IF(Global_Household_Financial_Dyna[[#This Row],[Vs country_Average]]&gt;0.2, "Outperformer", "Normal"))</f>
        <v>Underperformer</v>
      </c>
      <c r="S6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262.83</v>
      </c>
      <c r="T6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262.83</v>
      </c>
      <c r="U6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262.83</v>
      </c>
      <c r="V6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262.83</v>
      </c>
    </row>
    <row r="626" spans="1:22" x14ac:dyDescent="0.3">
      <c r="A626">
        <v>625</v>
      </c>
      <c r="B626" t="s">
        <v>16</v>
      </c>
      <c r="C626" t="s">
        <v>17</v>
      </c>
      <c r="D626">
        <v>8</v>
      </c>
      <c r="E626">
        <v>3</v>
      </c>
      <c r="F626">
        <v>5204.41</v>
      </c>
      <c r="G626">
        <v>13465.99</v>
      </c>
      <c r="H626">
        <v>5386.39</v>
      </c>
      <c r="I626">
        <v>6149.53</v>
      </c>
      <c r="J626">
        <v>1930.07</v>
      </c>
      <c r="K626">
        <f>Global_Household_Financial_Dyna[[#This Row],[Total_Household_Income]]-Global_Household_Financial_Dyna[[#This Row],[Estimated_Taxes]]</f>
        <v>8079.5999999999995</v>
      </c>
      <c r="L626" s="1">
        <f>Global_Household_Financial_Dyna[[#This Row],[Monthly_Savings]]/Global_Household_Financial_Dyna[[#This Row],[Net Income]]</f>
        <v>0.2388818753403634</v>
      </c>
      <c r="M626" s="2">
        <f>Global_Household_Financial_Dyna[[#This Row],[Monthly_Expenses]]/Global_Household_Financial_Dyna[[#This Row],[Net Income]]</f>
        <v>0.76111812465963669</v>
      </c>
      <c r="N626" t="str">
        <f>IF(Global_Household_Financial_Dyna[[#This Row],[Monthly_Savings]]&lt;0,"High Risk", IF(Global_Household_Financial_Dyna[[#This Row],[Savings Rate%]]&lt;0.1, "Medium", "Safe"))</f>
        <v>Safe</v>
      </c>
      <c r="O626">
        <f>Global_Household_Financial_Dyna[[#This Row],[Total_Household_Income]]/Global_Household_Financial_Dyna[[#This Row],[Family_Size]]</f>
        <v>1683.24875</v>
      </c>
      <c r="P626" s="2">
        <f t="shared" si="18"/>
        <v>0.15879799892000862</v>
      </c>
      <c r="Q626" s="2">
        <f t="shared" si="19"/>
        <v>8.0083876420354777E-2</v>
      </c>
      <c r="R626" s="2" t="str">
        <f>IF(Global_Household_Financial_Dyna[[#This Row],[Vs country_Average]]&lt;-0.2, "Underperformer", IF(Global_Household_Financial_Dyna[[#This Row],[Vs country_Average]]&gt;0.2, "Outperformer", "Normal"))</f>
        <v>Normal</v>
      </c>
      <c r="S6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1930.07</v>
      </c>
      <c r="T6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1930.07</v>
      </c>
      <c r="U6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1930.07</v>
      </c>
      <c r="V6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1930.07</v>
      </c>
    </row>
    <row r="627" spans="1:22" x14ac:dyDescent="0.3">
      <c r="A627">
        <v>626</v>
      </c>
      <c r="B627" t="s">
        <v>10</v>
      </c>
      <c r="C627" t="s">
        <v>11</v>
      </c>
      <c r="D627">
        <v>1</v>
      </c>
      <c r="E627">
        <v>1</v>
      </c>
      <c r="F627">
        <v>1311.23</v>
      </c>
      <c r="G627">
        <v>1311.23</v>
      </c>
      <c r="H627">
        <v>131.12</v>
      </c>
      <c r="I627">
        <v>255.48</v>
      </c>
      <c r="J627">
        <v>924.63</v>
      </c>
      <c r="K627">
        <f>Global_Household_Financial_Dyna[[#This Row],[Total_Household_Income]]-Global_Household_Financial_Dyna[[#This Row],[Estimated_Taxes]]</f>
        <v>1180.1100000000001</v>
      </c>
      <c r="L627" s="1">
        <f>Global_Household_Financial_Dyna[[#This Row],[Monthly_Savings]]/Global_Household_Financial_Dyna[[#This Row],[Net Income]]</f>
        <v>0.78351170653583135</v>
      </c>
      <c r="M627" s="2">
        <f>Global_Household_Financial_Dyna[[#This Row],[Monthly_Expenses]]/Global_Household_Financial_Dyna[[#This Row],[Net Income]]</f>
        <v>0.21648829346416856</v>
      </c>
      <c r="N627" t="str">
        <f>IF(Global_Household_Financial_Dyna[[#This Row],[Monthly_Savings]]&lt;0,"High Risk", IF(Global_Household_Financial_Dyna[[#This Row],[Savings Rate%]]&lt;0.1, "Medium", "Safe"))</f>
        <v>Safe</v>
      </c>
      <c r="O627">
        <f>Global_Household_Financial_Dyna[[#This Row],[Total_Household_Income]]/Global_Household_Financial_Dyna[[#This Row],[Family_Size]]</f>
        <v>1311.23</v>
      </c>
      <c r="P627" s="2">
        <f t="shared" si="18"/>
        <v>0.42077341556833553</v>
      </c>
      <c r="Q627" s="2">
        <f t="shared" si="19"/>
        <v>0.36273829096749582</v>
      </c>
      <c r="R627" s="2" t="str">
        <f>IF(Global_Household_Financial_Dyna[[#This Row],[Vs country_Average]]&lt;-0.2, "Underperformer", IF(Global_Household_Financial_Dyna[[#This Row],[Vs country_Average]]&gt;0.2, "Outperformer", "Normal"))</f>
        <v>Outperformer</v>
      </c>
      <c r="S6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924.63</v>
      </c>
      <c r="T6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924.63</v>
      </c>
      <c r="U6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924.63</v>
      </c>
      <c r="V6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924.63</v>
      </c>
    </row>
    <row r="628" spans="1:22" x14ac:dyDescent="0.3">
      <c r="A628">
        <v>627</v>
      </c>
      <c r="B628" t="s">
        <v>10</v>
      </c>
      <c r="C628" t="s">
        <v>22</v>
      </c>
      <c r="D628">
        <v>1</v>
      </c>
      <c r="E628">
        <v>1</v>
      </c>
      <c r="F628">
        <v>528.59</v>
      </c>
      <c r="G628">
        <v>528.59</v>
      </c>
      <c r="H628">
        <v>52.86</v>
      </c>
      <c r="I628">
        <v>291.06</v>
      </c>
      <c r="J628">
        <v>184.67</v>
      </c>
      <c r="K628">
        <f>Global_Household_Financial_Dyna[[#This Row],[Total_Household_Income]]-Global_Household_Financial_Dyna[[#This Row],[Estimated_Taxes]]</f>
        <v>475.73</v>
      </c>
      <c r="L628" s="1">
        <f>Global_Household_Financial_Dyna[[#This Row],[Monthly_Savings]]/Global_Household_Financial_Dyna[[#This Row],[Net Income]]</f>
        <v>0.38818237235406633</v>
      </c>
      <c r="M628" s="2">
        <f>Global_Household_Financial_Dyna[[#This Row],[Monthly_Expenses]]/Global_Household_Financial_Dyna[[#This Row],[Net Income]]</f>
        <v>0.61181762764593361</v>
      </c>
      <c r="N628" t="str">
        <f>IF(Global_Household_Financial_Dyna[[#This Row],[Monthly_Savings]]&lt;0,"High Risk", IF(Global_Household_Financial_Dyna[[#This Row],[Savings Rate%]]&lt;0.1, "Medium", "Safe"))</f>
        <v>Safe</v>
      </c>
      <c r="O628">
        <f>Global_Household_Financial_Dyna[[#This Row],[Total_Household_Income]]/Global_Household_Financial_Dyna[[#This Row],[Family_Size]]</f>
        <v>528.59</v>
      </c>
      <c r="P628" s="2">
        <f t="shared" si="18"/>
        <v>0.42077341556833553</v>
      </c>
      <c r="Q628" s="2">
        <f t="shared" si="19"/>
        <v>-3.25910432142692E-2</v>
      </c>
      <c r="R628" s="2" t="str">
        <f>IF(Global_Household_Financial_Dyna[[#This Row],[Vs country_Average]]&lt;-0.2, "Underperformer", IF(Global_Household_Financial_Dyna[[#This Row],[Vs country_Average]]&gt;0.2, "Outperformer", "Normal"))</f>
        <v>Normal</v>
      </c>
      <c r="S6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184.67</v>
      </c>
      <c r="T6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184.67</v>
      </c>
      <c r="U6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184.67</v>
      </c>
      <c r="V6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184.67</v>
      </c>
    </row>
    <row r="629" spans="1:22" x14ac:dyDescent="0.3">
      <c r="A629">
        <v>628</v>
      </c>
      <c r="B629" t="s">
        <v>14</v>
      </c>
      <c r="C629" t="s">
        <v>15</v>
      </c>
      <c r="D629">
        <v>2</v>
      </c>
      <c r="E629">
        <v>2</v>
      </c>
      <c r="F629">
        <v>2208.94</v>
      </c>
      <c r="G629">
        <v>3492.19</v>
      </c>
      <c r="H629">
        <v>523.83000000000004</v>
      </c>
      <c r="I629">
        <v>936.94</v>
      </c>
      <c r="J629">
        <v>2031.42</v>
      </c>
      <c r="K629">
        <f>Global_Household_Financial_Dyna[[#This Row],[Total_Household_Income]]-Global_Household_Financial_Dyna[[#This Row],[Estimated_Taxes]]</f>
        <v>2968.36</v>
      </c>
      <c r="L629" s="1">
        <f>Global_Household_Financial_Dyna[[#This Row],[Monthly_Savings]]/Global_Household_Financial_Dyna[[#This Row],[Net Income]]</f>
        <v>0.68435769246317835</v>
      </c>
      <c r="M629" s="2">
        <f>Global_Household_Financial_Dyna[[#This Row],[Monthly_Expenses]]/Global_Household_Financial_Dyna[[#This Row],[Net Income]]</f>
        <v>0.31564230753682171</v>
      </c>
      <c r="N629" t="str">
        <f>IF(Global_Household_Financial_Dyna[[#This Row],[Monthly_Savings]]&lt;0,"High Risk", IF(Global_Household_Financial_Dyna[[#This Row],[Savings Rate%]]&lt;0.1, "Medium", "Safe"))</f>
        <v>Safe</v>
      </c>
      <c r="O629">
        <f>Global_Household_Financial_Dyna[[#This Row],[Total_Household_Income]]/Global_Household_Financial_Dyna[[#This Row],[Family_Size]]</f>
        <v>1746.095</v>
      </c>
      <c r="P629" s="2">
        <f t="shared" si="18"/>
        <v>0.39788995363055785</v>
      </c>
      <c r="Q629" s="2">
        <f t="shared" si="19"/>
        <v>0.2864677388326205</v>
      </c>
      <c r="R629" s="2" t="str">
        <f>IF(Global_Household_Financial_Dyna[[#This Row],[Vs country_Average]]&lt;-0.2, "Underperformer", IF(Global_Household_Financial_Dyna[[#This Row],[Vs country_Average]]&gt;0.2, "Outperformer", "Normal"))</f>
        <v>Outperformer</v>
      </c>
      <c r="S6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2031.42</v>
      </c>
      <c r="T6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2031.42</v>
      </c>
      <c r="U6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2031.42</v>
      </c>
      <c r="V6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2031.42</v>
      </c>
    </row>
    <row r="630" spans="1:22" x14ac:dyDescent="0.3">
      <c r="A630">
        <v>629</v>
      </c>
      <c r="B630" t="s">
        <v>18</v>
      </c>
      <c r="C630" t="s">
        <v>20</v>
      </c>
      <c r="D630">
        <v>1</v>
      </c>
      <c r="E630">
        <v>1</v>
      </c>
      <c r="F630">
        <v>4818.1099999999997</v>
      </c>
      <c r="G630">
        <v>4818.1099999999997</v>
      </c>
      <c r="H630">
        <v>1059.98</v>
      </c>
      <c r="I630">
        <v>1605.42</v>
      </c>
      <c r="J630">
        <v>2152.71</v>
      </c>
      <c r="K630">
        <f>Global_Household_Financial_Dyna[[#This Row],[Total_Household_Income]]-Global_Household_Financial_Dyna[[#This Row],[Estimated_Taxes]]</f>
        <v>3758.1299999999997</v>
      </c>
      <c r="L630" s="1">
        <f>Global_Household_Financial_Dyna[[#This Row],[Monthly_Savings]]/Global_Household_Financial_Dyna[[#This Row],[Net Income]]</f>
        <v>0.57281413894676347</v>
      </c>
      <c r="M630" s="2">
        <f>Global_Household_Financial_Dyna[[#This Row],[Monthly_Expenses]]/Global_Household_Financial_Dyna[[#This Row],[Net Income]]</f>
        <v>0.42718586105323664</v>
      </c>
      <c r="N630" t="str">
        <f>IF(Global_Household_Financial_Dyna[[#This Row],[Monthly_Savings]]&lt;0,"High Risk", IF(Global_Household_Financial_Dyna[[#This Row],[Savings Rate%]]&lt;0.1, "Medium", "Safe"))</f>
        <v>Safe</v>
      </c>
      <c r="O630">
        <f>Global_Household_Financial_Dyna[[#This Row],[Total_Household_Income]]/Global_Household_Financial_Dyna[[#This Row],[Family_Size]]</f>
        <v>4818.1099999999997</v>
      </c>
      <c r="P630" s="2">
        <f t="shared" si="18"/>
        <v>0.32336204947805613</v>
      </c>
      <c r="Q630" s="2">
        <f t="shared" si="19"/>
        <v>0.24945208946870734</v>
      </c>
      <c r="R630" s="2" t="str">
        <f>IF(Global_Household_Financial_Dyna[[#This Row],[Vs country_Average]]&lt;-0.2, "Underperformer", IF(Global_Household_Financial_Dyna[[#This Row],[Vs country_Average]]&gt;0.2, "Outperformer", "Normal"))</f>
        <v>Outperformer</v>
      </c>
      <c r="S6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2152.71</v>
      </c>
      <c r="T6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2152.71</v>
      </c>
      <c r="U6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2152.71</v>
      </c>
      <c r="V6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2152.71</v>
      </c>
    </row>
    <row r="631" spans="1:22" x14ac:dyDescent="0.3">
      <c r="A631">
        <v>630</v>
      </c>
      <c r="B631" t="s">
        <v>10</v>
      </c>
      <c r="C631" t="s">
        <v>22</v>
      </c>
      <c r="D631">
        <v>7</v>
      </c>
      <c r="E631">
        <v>2</v>
      </c>
      <c r="F631">
        <v>270.07</v>
      </c>
      <c r="G631">
        <v>423.16</v>
      </c>
      <c r="H631">
        <v>42.32</v>
      </c>
      <c r="I631">
        <v>401.58</v>
      </c>
      <c r="J631">
        <v>-20.73</v>
      </c>
      <c r="K631">
        <f>Global_Household_Financial_Dyna[[#This Row],[Total_Household_Income]]-Global_Household_Financial_Dyna[[#This Row],[Estimated_Taxes]]</f>
        <v>380.84000000000003</v>
      </c>
      <c r="L631" s="1">
        <f>Global_Household_Financial_Dyna[[#This Row],[Monthly_Savings]]/Global_Household_Financial_Dyna[[#This Row],[Net Income]]</f>
        <v>-5.4432307530721556E-2</v>
      </c>
      <c r="M631" s="2">
        <f>Global_Household_Financial_Dyna[[#This Row],[Monthly_Expenses]]/Global_Household_Financial_Dyna[[#This Row],[Net Income]]</f>
        <v>1.0544585652767564</v>
      </c>
      <c r="N631" t="str">
        <f>IF(Global_Household_Financial_Dyna[[#This Row],[Monthly_Savings]]&lt;0,"High Risk", IF(Global_Household_Financial_Dyna[[#This Row],[Savings Rate%]]&lt;0.1, "Medium", "Safe"))</f>
        <v>High Risk</v>
      </c>
      <c r="O631">
        <f>Global_Household_Financial_Dyna[[#This Row],[Total_Household_Income]]/Global_Household_Financial_Dyna[[#This Row],[Family_Size]]</f>
        <v>60.451428571428572</v>
      </c>
      <c r="P631" s="2">
        <f t="shared" si="18"/>
        <v>0.42077341556833553</v>
      </c>
      <c r="Q631" s="2">
        <f t="shared" si="19"/>
        <v>-0.47520572309905706</v>
      </c>
      <c r="R631" s="2" t="str">
        <f>IF(Global_Household_Financial_Dyna[[#This Row],[Vs country_Average]]&lt;-0.2, "Underperformer", IF(Global_Household_Financial_Dyna[[#This Row],[Vs country_Average]]&gt;0.2, "Outperformer", "Normal"))</f>
        <v>Underperformer</v>
      </c>
      <c r="S6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-0.65100000000000335</v>
      </c>
      <c r="T6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19.427999999999994</v>
      </c>
      <c r="U6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39.506999999999991</v>
      </c>
      <c r="V6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59.585999999999984</v>
      </c>
    </row>
    <row r="632" spans="1:22" x14ac:dyDescent="0.3">
      <c r="A632">
        <v>631</v>
      </c>
      <c r="B632" t="s">
        <v>14</v>
      </c>
      <c r="C632" t="s">
        <v>15</v>
      </c>
      <c r="D632">
        <v>7</v>
      </c>
      <c r="E632">
        <v>3</v>
      </c>
      <c r="F632">
        <v>863.72</v>
      </c>
      <c r="G632">
        <v>1787.44</v>
      </c>
      <c r="H632">
        <v>268.12</v>
      </c>
      <c r="I632">
        <v>1696.28</v>
      </c>
      <c r="J632">
        <v>-176.96</v>
      </c>
      <c r="K632">
        <f>Global_Household_Financial_Dyna[[#This Row],[Total_Household_Income]]-Global_Household_Financial_Dyna[[#This Row],[Estimated_Taxes]]</f>
        <v>1519.3200000000002</v>
      </c>
      <c r="L632" s="1">
        <f>Global_Household_Financial_Dyna[[#This Row],[Monthly_Savings]]/Global_Household_Financial_Dyna[[#This Row],[Net Income]]</f>
        <v>-0.11647315904483584</v>
      </c>
      <c r="M632" s="2">
        <f>Global_Household_Financial_Dyna[[#This Row],[Monthly_Expenses]]/Global_Household_Financial_Dyna[[#This Row],[Net Income]]</f>
        <v>1.1164731590448358</v>
      </c>
      <c r="N632" t="str">
        <f>IF(Global_Household_Financial_Dyna[[#This Row],[Monthly_Savings]]&lt;0,"High Risk", IF(Global_Household_Financial_Dyna[[#This Row],[Savings Rate%]]&lt;0.1, "Medium", "Safe"))</f>
        <v>High Risk</v>
      </c>
      <c r="O632">
        <f>Global_Household_Financial_Dyna[[#This Row],[Total_Household_Income]]/Global_Household_Financial_Dyna[[#This Row],[Family_Size]]</f>
        <v>255.34857142857143</v>
      </c>
      <c r="P632" s="2">
        <f t="shared" si="18"/>
        <v>0.39788995363055785</v>
      </c>
      <c r="Q632" s="2">
        <f t="shared" si="19"/>
        <v>-0.5143631126753937</v>
      </c>
      <c r="R632" s="2" t="str">
        <f>IF(Global_Household_Financial_Dyna[[#This Row],[Vs country_Average]]&lt;-0.2, "Underperformer", IF(Global_Household_Financial_Dyna[[#This Row],[Vs country_Average]]&gt;0.2, "Outperformer", "Normal"))</f>
        <v>Underperformer</v>
      </c>
      <c r="S6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-92.145999999999987</v>
      </c>
      <c r="T6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-7.3319999999999936</v>
      </c>
      <c r="U6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77.481999999999971</v>
      </c>
      <c r="V6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162.29600000000002</v>
      </c>
    </row>
    <row r="633" spans="1:22" x14ac:dyDescent="0.3">
      <c r="A633">
        <v>632</v>
      </c>
      <c r="B633" t="s">
        <v>12</v>
      </c>
      <c r="C633" t="s">
        <v>13</v>
      </c>
      <c r="D633">
        <v>8</v>
      </c>
      <c r="E633">
        <v>3</v>
      </c>
      <c r="F633">
        <v>4834.16</v>
      </c>
      <c r="G633">
        <v>9590.1299999999992</v>
      </c>
      <c r="H633">
        <v>2877.04</v>
      </c>
      <c r="I633">
        <v>5929.2</v>
      </c>
      <c r="J633">
        <v>783.89</v>
      </c>
      <c r="K633">
        <f>Global_Household_Financial_Dyna[[#This Row],[Total_Household_Income]]-Global_Household_Financial_Dyna[[#This Row],[Estimated_Taxes]]</f>
        <v>6713.0899999999992</v>
      </c>
      <c r="L633" s="1">
        <f>Global_Household_Financial_Dyna[[#This Row],[Monthly_Savings]]/Global_Household_Financial_Dyna[[#This Row],[Net Income]]</f>
        <v>0.11677036953176556</v>
      </c>
      <c r="M633" s="2">
        <f>Global_Household_Financial_Dyna[[#This Row],[Monthly_Expenses]]/Global_Household_Financial_Dyna[[#This Row],[Net Income]]</f>
        <v>0.88322963046823455</v>
      </c>
      <c r="N633" t="str">
        <f>IF(Global_Household_Financial_Dyna[[#This Row],[Monthly_Savings]]&lt;0,"High Risk", IF(Global_Household_Financial_Dyna[[#This Row],[Savings Rate%]]&lt;0.1, "Medium", "Safe"))</f>
        <v>Safe</v>
      </c>
      <c r="O633">
        <f>Global_Household_Financial_Dyna[[#This Row],[Total_Household_Income]]/Global_Household_Financial_Dyna[[#This Row],[Family_Size]]</f>
        <v>1198.7662499999999</v>
      </c>
      <c r="P633" s="2">
        <f t="shared" si="18"/>
        <v>0.30718716818024266</v>
      </c>
      <c r="Q633" s="2">
        <f t="shared" si="19"/>
        <v>-0.1904167986484771</v>
      </c>
      <c r="R633" s="2" t="str">
        <f>IF(Global_Household_Financial_Dyna[[#This Row],[Vs country_Average]]&lt;-0.2, "Underperformer", IF(Global_Household_Financial_Dyna[[#This Row],[Vs country_Average]]&gt;0.2, "Outperformer", "Normal"))</f>
        <v>Normal</v>
      </c>
      <c r="S6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783.89</v>
      </c>
      <c r="T6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783.89</v>
      </c>
      <c r="U6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783.89</v>
      </c>
      <c r="V6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783.89</v>
      </c>
    </row>
    <row r="634" spans="1:22" x14ac:dyDescent="0.3">
      <c r="A634">
        <v>633</v>
      </c>
      <c r="B634" t="s">
        <v>16</v>
      </c>
      <c r="C634" t="s">
        <v>17</v>
      </c>
      <c r="D634">
        <v>8</v>
      </c>
      <c r="E634">
        <v>3</v>
      </c>
      <c r="F634">
        <v>6803.7</v>
      </c>
      <c r="G634">
        <v>15633.63</v>
      </c>
      <c r="H634">
        <v>6253.45</v>
      </c>
      <c r="I634">
        <v>4020.94</v>
      </c>
      <c r="J634">
        <v>5359.25</v>
      </c>
      <c r="K634">
        <f>Global_Household_Financial_Dyna[[#This Row],[Total_Household_Income]]-Global_Household_Financial_Dyna[[#This Row],[Estimated_Taxes]]</f>
        <v>9380.18</v>
      </c>
      <c r="L634" s="1">
        <f>Global_Household_Financial_Dyna[[#This Row],[Monthly_Savings]]/Global_Household_Financial_Dyna[[#This Row],[Net Income]]</f>
        <v>0.57133765023698901</v>
      </c>
      <c r="M634" s="2">
        <f>Global_Household_Financial_Dyna[[#This Row],[Monthly_Expenses]]/Global_Household_Financial_Dyna[[#This Row],[Net Income]]</f>
        <v>0.42866341584063417</v>
      </c>
      <c r="N634" t="str">
        <f>IF(Global_Household_Financial_Dyna[[#This Row],[Monthly_Savings]]&lt;0,"High Risk", IF(Global_Household_Financial_Dyna[[#This Row],[Savings Rate%]]&lt;0.1, "Medium", "Safe"))</f>
        <v>Safe</v>
      </c>
      <c r="O634">
        <f>Global_Household_Financial_Dyna[[#This Row],[Total_Household_Income]]/Global_Household_Financial_Dyna[[#This Row],[Family_Size]]</f>
        <v>1954.2037499999999</v>
      </c>
      <c r="P634" s="2">
        <f t="shared" si="18"/>
        <v>0.15879799892000862</v>
      </c>
      <c r="Q634" s="2">
        <f t="shared" si="19"/>
        <v>0.41253965131698039</v>
      </c>
      <c r="R634" s="2" t="str">
        <f>IF(Global_Household_Financial_Dyna[[#This Row],[Vs country_Average]]&lt;-0.2, "Underperformer", IF(Global_Household_Financial_Dyna[[#This Row],[Vs country_Average]]&gt;0.2, "Outperformer", "Normal"))</f>
        <v>Outperformer</v>
      </c>
      <c r="S6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5359.25</v>
      </c>
      <c r="T6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5359.25</v>
      </c>
      <c r="U6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5359.25</v>
      </c>
      <c r="V6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5359.25</v>
      </c>
    </row>
    <row r="635" spans="1:22" x14ac:dyDescent="0.3">
      <c r="A635">
        <v>634</v>
      </c>
      <c r="B635" t="s">
        <v>16</v>
      </c>
      <c r="C635" t="s">
        <v>17</v>
      </c>
      <c r="D635">
        <v>4</v>
      </c>
      <c r="E635">
        <v>3</v>
      </c>
      <c r="F635">
        <v>2280.08</v>
      </c>
      <c r="G635">
        <v>4384.84</v>
      </c>
      <c r="H635">
        <v>1534.7</v>
      </c>
      <c r="I635">
        <v>2537.19</v>
      </c>
      <c r="J635">
        <v>312.95999999999998</v>
      </c>
      <c r="K635">
        <f>Global_Household_Financial_Dyna[[#This Row],[Total_Household_Income]]-Global_Household_Financial_Dyna[[#This Row],[Estimated_Taxes]]</f>
        <v>2850.1400000000003</v>
      </c>
      <c r="L635" s="1">
        <f>Global_Household_Financial_Dyna[[#This Row],[Monthly_Savings]]/Global_Household_Financial_Dyna[[#This Row],[Net Income]]</f>
        <v>0.10980513237946204</v>
      </c>
      <c r="M635" s="2">
        <f>Global_Household_Financial_Dyna[[#This Row],[Monthly_Expenses]]/Global_Household_Financial_Dyna[[#This Row],[Net Income]]</f>
        <v>0.89019837622011544</v>
      </c>
      <c r="N635" t="str">
        <f>IF(Global_Household_Financial_Dyna[[#This Row],[Monthly_Savings]]&lt;0,"High Risk", IF(Global_Household_Financial_Dyna[[#This Row],[Savings Rate%]]&lt;0.1, "Medium", "Safe"))</f>
        <v>Safe</v>
      </c>
      <c r="O635">
        <f>Global_Household_Financial_Dyna[[#This Row],[Total_Household_Income]]/Global_Household_Financial_Dyna[[#This Row],[Family_Size]]</f>
        <v>1096.21</v>
      </c>
      <c r="P635" s="2">
        <f t="shared" si="18"/>
        <v>0.15879799892000862</v>
      </c>
      <c r="Q635" s="2">
        <f t="shared" si="19"/>
        <v>-4.8992866540546576E-2</v>
      </c>
      <c r="R635" s="2" t="str">
        <f>IF(Global_Household_Financial_Dyna[[#This Row],[Vs country_Average]]&lt;-0.2, "Underperformer", IF(Global_Household_Financial_Dyna[[#This Row],[Vs country_Average]]&gt;0.2, "Outperformer", "Normal"))</f>
        <v>Normal</v>
      </c>
      <c r="S6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312.95999999999998</v>
      </c>
      <c r="T6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312.95999999999998</v>
      </c>
      <c r="U6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312.95999999999998</v>
      </c>
      <c r="V6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312.95999999999998</v>
      </c>
    </row>
    <row r="636" spans="1:22" x14ac:dyDescent="0.3">
      <c r="A636">
        <v>635</v>
      </c>
      <c r="B636" t="s">
        <v>18</v>
      </c>
      <c r="C636" t="s">
        <v>19</v>
      </c>
      <c r="D636">
        <v>7</v>
      </c>
      <c r="E636">
        <v>3</v>
      </c>
      <c r="F636">
        <v>1715.57</v>
      </c>
      <c r="G636">
        <v>3639.58</v>
      </c>
      <c r="H636">
        <v>800.71</v>
      </c>
      <c r="I636">
        <v>3228.8</v>
      </c>
      <c r="J636">
        <v>-389.94</v>
      </c>
      <c r="K636">
        <f>Global_Household_Financial_Dyna[[#This Row],[Total_Household_Income]]-Global_Household_Financial_Dyna[[#This Row],[Estimated_Taxes]]</f>
        <v>2838.87</v>
      </c>
      <c r="L636" s="1">
        <f>Global_Household_Financial_Dyna[[#This Row],[Monthly_Savings]]/Global_Household_Financial_Dyna[[#This Row],[Net Income]]</f>
        <v>-0.13735746969745005</v>
      </c>
      <c r="M636" s="2">
        <f>Global_Household_Financial_Dyna[[#This Row],[Monthly_Expenses]]/Global_Household_Financial_Dyna[[#This Row],[Net Income]]</f>
        <v>1.1373539471691203</v>
      </c>
      <c r="N636" t="str">
        <f>IF(Global_Household_Financial_Dyna[[#This Row],[Monthly_Savings]]&lt;0,"High Risk", IF(Global_Household_Financial_Dyna[[#This Row],[Savings Rate%]]&lt;0.1, "Medium", "Safe"))</f>
        <v>High Risk</v>
      </c>
      <c r="O636">
        <f>Global_Household_Financial_Dyna[[#This Row],[Total_Household_Income]]/Global_Household_Financial_Dyna[[#This Row],[Family_Size]]</f>
        <v>519.93999999999994</v>
      </c>
      <c r="P636" s="2">
        <f t="shared" si="18"/>
        <v>0.32336204947805613</v>
      </c>
      <c r="Q636" s="2">
        <f t="shared" si="19"/>
        <v>-0.46071951917550619</v>
      </c>
      <c r="R636" s="2" t="str">
        <f>IF(Global_Household_Financial_Dyna[[#This Row],[Vs country_Average]]&lt;-0.2, "Underperformer", IF(Global_Household_Financial_Dyna[[#This Row],[Vs country_Average]]&gt;0.2, "Outperformer", "Normal"))</f>
        <v>Underperformer</v>
      </c>
      <c r="S6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-228.49999999999994</v>
      </c>
      <c r="T6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-67.059999999999945</v>
      </c>
      <c r="U6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94.38</v>
      </c>
      <c r="V6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255.82000000000011</v>
      </c>
    </row>
    <row r="637" spans="1:22" x14ac:dyDescent="0.3">
      <c r="A637">
        <v>636</v>
      </c>
      <c r="B637" t="s">
        <v>10</v>
      </c>
      <c r="C637" t="s">
        <v>22</v>
      </c>
      <c r="D637">
        <v>5</v>
      </c>
      <c r="E637">
        <v>3</v>
      </c>
      <c r="F637">
        <v>214.47</v>
      </c>
      <c r="G637">
        <v>441.84</v>
      </c>
      <c r="H637">
        <v>44.18</v>
      </c>
      <c r="I637">
        <v>419.31</v>
      </c>
      <c r="J637">
        <v>-21.65</v>
      </c>
      <c r="K637">
        <f>Global_Household_Financial_Dyna[[#This Row],[Total_Household_Income]]-Global_Household_Financial_Dyna[[#This Row],[Estimated_Taxes]]</f>
        <v>397.65999999999997</v>
      </c>
      <c r="L637" s="1">
        <f>Global_Household_Financial_Dyna[[#This Row],[Monthly_Savings]]/Global_Household_Financial_Dyna[[#This Row],[Net Income]]</f>
        <v>-5.4443494442488562E-2</v>
      </c>
      <c r="M637" s="2">
        <f>Global_Household_Financial_Dyna[[#This Row],[Monthly_Expenses]]/Global_Household_Financial_Dyna[[#This Row],[Net Income]]</f>
        <v>1.0544434944424887</v>
      </c>
      <c r="N637" t="str">
        <f>IF(Global_Household_Financial_Dyna[[#This Row],[Monthly_Savings]]&lt;0,"High Risk", IF(Global_Household_Financial_Dyna[[#This Row],[Savings Rate%]]&lt;0.1, "Medium", "Safe"))</f>
        <v>High Risk</v>
      </c>
      <c r="O637">
        <f>Global_Household_Financial_Dyna[[#This Row],[Total_Household_Income]]/Global_Household_Financial_Dyna[[#This Row],[Family_Size]]</f>
        <v>88.367999999999995</v>
      </c>
      <c r="P637" s="2">
        <f t="shared" si="18"/>
        <v>0.42077341556833553</v>
      </c>
      <c r="Q637" s="2">
        <f t="shared" si="19"/>
        <v>-0.47521691001082411</v>
      </c>
      <c r="R637" s="2" t="str">
        <f>IF(Global_Household_Financial_Dyna[[#This Row],[Vs country_Average]]&lt;-0.2, "Underperformer", IF(Global_Household_Financial_Dyna[[#This Row],[Vs country_Average]]&gt;0.2, "Outperformer", "Normal"))</f>
        <v>Underperformer</v>
      </c>
      <c r="S6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-0.68449999999999278</v>
      </c>
      <c r="T6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20.281000000000006</v>
      </c>
      <c r="U6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41.246500000000005</v>
      </c>
      <c r="V6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62.21200000000001</v>
      </c>
    </row>
    <row r="638" spans="1:22" x14ac:dyDescent="0.3">
      <c r="A638">
        <v>637</v>
      </c>
      <c r="B638" t="s">
        <v>16</v>
      </c>
      <c r="C638" t="s">
        <v>17</v>
      </c>
      <c r="D638">
        <v>4</v>
      </c>
      <c r="E638">
        <v>2</v>
      </c>
      <c r="F638">
        <v>4952.72</v>
      </c>
      <c r="G638">
        <v>7859.38</v>
      </c>
      <c r="H638">
        <v>2750.78</v>
      </c>
      <c r="I638">
        <v>3103.38</v>
      </c>
      <c r="J638">
        <v>2005.22</v>
      </c>
      <c r="K638">
        <f>Global_Household_Financial_Dyna[[#This Row],[Total_Household_Income]]-Global_Household_Financial_Dyna[[#This Row],[Estimated_Taxes]]</f>
        <v>5108.6000000000004</v>
      </c>
      <c r="L638" s="1">
        <f>Global_Household_Financial_Dyna[[#This Row],[Monthly_Savings]]/Global_Household_Financial_Dyna[[#This Row],[Net Income]]</f>
        <v>0.39251849821869</v>
      </c>
      <c r="M638" s="2">
        <f>Global_Household_Financial_Dyna[[#This Row],[Monthly_Expenses]]/Global_Household_Financial_Dyna[[#This Row],[Net Income]]</f>
        <v>0.60748150178130988</v>
      </c>
      <c r="N638" t="str">
        <f>IF(Global_Household_Financial_Dyna[[#This Row],[Monthly_Savings]]&lt;0,"High Risk", IF(Global_Household_Financial_Dyna[[#This Row],[Savings Rate%]]&lt;0.1, "Medium", "Safe"))</f>
        <v>Safe</v>
      </c>
      <c r="O638">
        <f>Global_Household_Financial_Dyna[[#This Row],[Total_Household_Income]]/Global_Household_Financial_Dyna[[#This Row],[Family_Size]]</f>
        <v>1964.845</v>
      </c>
      <c r="P638" s="2">
        <f t="shared" si="18"/>
        <v>0.15879799892000862</v>
      </c>
      <c r="Q638" s="2">
        <f t="shared" si="19"/>
        <v>0.23372049929868138</v>
      </c>
      <c r="R638" s="2" t="str">
        <f>IF(Global_Household_Financial_Dyna[[#This Row],[Vs country_Average]]&lt;-0.2, "Underperformer", IF(Global_Household_Financial_Dyna[[#This Row],[Vs country_Average]]&gt;0.2, "Outperformer", "Normal"))</f>
        <v>Outperformer</v>
      </c>
      <c r="S6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2005.22</v>
      </c>
      <c r="T6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2005.22</v>
      </c>
      <c r="U6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2005.22</v>
      </c>
      <c r="V6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2005.22</v>
      </c>
    </row>
    <row r="639" spans="1:22" x14ac:dyDescent="0.3">
      <c r="A639">
        <v>638</v>
      </c>
      <c r="B639" t="s">
        <v>18</v>
      </c>
      <c r="C639" t="s">
        <v>19</v>
      </c>
      <c r="D639">
        <v>2</v>
      </c>
      <c r="E639">
        <v>2</v>
      </c>
      <c r="F639">
        <v>6759.87</v>
      </c>
      <c r="G639">
        <v>11340.2</v>
      </c>
      <c r="H639">
        <v>3061.85</v>
      </c>
      <c r="I639">
        <v>1509.47</v>
      </c>
      <c r="J639">
        <v>6768.87</v>
      </c>
      <c r="K639">
        <f>Global_Household_Financial_Dyna[[#This Row],[Total_Household_Income]]-Global_Household_Financial_Dyna[[#This Row],[Estimated_Taxes]]</f>
        <v>8278.35</v>
      </c>
      <c r="L639" s="1">
        <f>Global_Household_Financial_Dyna[[#This Row],[Monthly_Savings]]/Global_Household_Financial_Dyna[[#This Row],[Net Income]]</f>
        <v>0.81765931616807697</v>
      </c>
      <c r="M639" s="2">
        <f>Global_Household_Financial_Dyna[[#This Row],[Monthly_Expenses]]/Global_Household_Financial_Dyna[[#This Row],[Net Income]]</f>
        <v>0.18233947586173574</v>
      </c>
      <c r="N639" t="str">
        <f>IF(Global_Household_Financial_Dyna[[#This Row],[Monthly_Savings]]&lt;0,"High Risk", IF(Global_Household_Financial_Dyna[[#This Row],[Savings Rate%]]&lt;0.1, "Medium", "Safe"))</f>
        <v>Safe</v>
      </c>
      <c r="O639">
        <f>Global_Household_Financial_Dyna[[#This Row],[Total_Household_Income]]/Global_Household_Financial_Dyna[[#This Row],[Family_Size]]</f>
        <v>5670.1</v>
      </c>
      <c r="P639" s="2">
        <f t="shared" si="18"/>
        <v>0.32336204947805613</v>
      </c>
      <c r="Q639" s="2">
        <f t="shared" si="19"/>
        <v>0.49429726669002083</v>
      </c>
      <c r="R639" s="2" t="str">
        <f>IF(Global_Household_Financial_Dyna[[#This Row],[Vs country_Average]]&lt;-0.2, "Underperformer", IF(Global_Household_Financial_Dyna[[#This Row],[Vs country_Average]]&gt;0.2, "Outperformer", "Normal"))</f>
        <v>Outperformer</v>
      </c>
      <c r="S6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6768.87</v>
      </c>
      <c r="T6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6768.87</v>
      </c>
      <c r="U6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6768.87</v>
      </c>
      <c r="V6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6768.87</v>
      </c>
    </row>
    <row r="640" spans="1:22" x14ac:dyDescent="0.3">
      <c r="A640">
        <v>639</v>
      </c>
      <c r="B640" t="s">
        <v>10</v>
      </c>
      <c r="C640" t="s">
        <v>11</v>
      </c>
      <c r="D640">
        <v>4</v>
      </c>
      <c r="E640">
        <v>3</v>
      </c>
      <c r="F640">
        <v>579.09</v>
      </c>
      <c r="G640">
        <v>1274.29</v>
      </c>
      <c r="H640">
        <v>127.43</v>
      </c>
      <c r="I640">
        <v>516.32000000000005</v>
      </c>
      <c r="J640">
        <v>630.54</v>
      </c>
      <c r="K640">
        <f>Global_Household_Financial_Dyna[[#This Row],[Total_Household_Income]]-Global_Household_Financial_Dyna[[#This Row],[Estimated_Taxes]]</f>
        <v>1146.8599999999999</v>
      </c>
      <c r="L640" s="1">
        <f>Global_Household_Financial_Dyna[[#This Row],[Monthly_Savings]]/Global_Household_Financial_Dyna[[#This Row],[Net Income]]</f>
        <v>0.54979683657987899</v>
      </c>
      <c r="M640" s="2">
        <f>Global_Household_Financial_Dyna[[#This Row],[Monthly_Expenses]]/Global_Household_Financial_Dyna[[#This Row],[Net Income]]</f>
        <v>0.45020316342012112</v>
      </c>
      <c r="N640" t="str">
        <f>IF(Global_Household_Financial_Dyna[[#This Row],[Monthly_Savings]]&lt;0,"High Risk", IF(Global_Household_Financial_Dyna[[#This Row],[Savings Rate%]]&lt;0.1, "Medium", "Safe"))</f>
        <v>Safe</v>
      </c>
      <c r="O640">
        <f>Global_Household_Financial_Dyna[[#This Row],[Total_Household_Income]]/Global_Household_Financial_Dyna[[#This Row],[Family_Size]]</f>
        <v>318.57249999999999</v>
      </c>
      <c r="P640" s="2">
        <f t="shared" si="18"/>
        <v>0.42077341556833553</v>
      </c>
      <c r="Q640" s="2">
        <f t="shared" si="19"/>
        <v>0.12902342101154346</v>
      </c>
      <c r="R640" s="2" t="str">
        <f>IF(Global_Household_Financial_Dyna[[#This Row],[Vs country_Average]]&lt;-0.2, "Underperformer", IF(Global_Household_Financial_Dyna[[#This Row],[Vs country_Average]]&gt;0.2, "Outperformer", "Normal"))</f>
        <v>Normal</v>
      </c>
      <c r="S6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630.54</v>
      </c>
      <c r="T6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630.54</v>
      </c>
      <c r="U6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630.54</v>
      </c>
      <c r="V6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630.54</v>
      </c>
    </row>
    <row r="641" spans="1:22" x14ac:dyDescent="0.3">
      <c r="A641">
        <v>640</v>
      </c>
      <c r="B641" t="s">
        <v>10</v>
      </c>
      <c r="C641" t="s">
        <v>22</v>
      </c>
      <c r="D641">
        <v>3</v>
      </c>
      <c r="E641">
        <v>1</v>
      </c>
      <c r="F641">
        <v>670.23</v>
      </c>
      <c r="G641">
        <v>670.23</v>
      </c>
      <c r="H641">
        <v>67.02</v>
      </c>
      <c r="I641">
        <v>444.77</v>
      </c>
      <c r="J641">
        <v>158.43</v>
      </c>
      <c r="K641">
        <f>Global_Household_Financial_Dyna[[#This Row],[Total_Household_Income]]-Global_Household_Financial_Dyna[[#This Row],[Estimated_Taxes]]</f>
        <v>603.21</v>
      </c>
      <c r="L641" s="1">
        <f>Global_Household_Financial_Dyna[[#This Row],[Monthly_Savings]]/Global_Household_Financial_Dyna[[#This Row],[Net Income]]</f>
        <v>0.2626448500522206</v>
      </c>
      <c r="M641" s="2">
        <f>Global_Household_Financial_Dyna[[#This Row],[Monthly_Expenses]]/Global_Household_Financial_Dyna[[#This Row],[Net Income]]</f>
        <v>0.73733857197327624</v>
      </c>
      <c r="N641" t="str">
        <f>IF(Global_Household_Financial_Dyna[[#This Row],[Monthly_Savings]]&lt;0,"High Risk", IF(Global_Household_Financial_Dyna[[#This Row],[Savings Rate%]]&lt;0.1, "Medium", "Safe"))</f>
        <v>Safe</v>
      </c>
      <c r="O641">
        <f>Global_Household_Financial_Dyna[[#This Row],[Total_Household_Income]]/Global_Household_Financial_Dyna[[#This Row],[Family_Size]]</f>
        <v>223.41</v>
      </c>
      <c r="P641" s="2">
        <f t="shared" si="18"/>
        <v>0.42077341556833553</v>
      </c>
      <c r="Q641" s="2">
        <f t="shared" si="19"/>
        <v>-0.15812856551611493</v>
      </c>
      <c r="R641" s="2" t="str">
        <f>IF(Global_Household_Financial_Dyna[[#This Row],[Vs country_Average]]&lt;-0.2, "Underperformer", IF(Global_Household_Financial_Dyna[[#This Row],[Vs country_Average]]&gt;0.2, "Outperformer", "Normal"))</f>
        <v>Normal</v>
      </c>
      <c r="S6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158.43</v>
      </c>
      <c r="T6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158.43</v>
      </c>
      <c r="U6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158.43</v>
      </c>
      <c r="V6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158.43</v>
      </c>
    </row>
    <row r="642" spans="1:22" x14ac:dyDescent="0.3">
      <c r="A642">
        <v>641</v>
      </c>
      <c r="B642" t="s">
        <v>18</v>
      </c>
      <c r="C642" t="s">
        <v>20</v>
      </c>
      <c r="D642">
        <v>8</v>
      </c>
      <c r="E642">
        <v>2</v>
      </c>
      <c r="F642">
        <v>4776.59</v>
      </c>
      <c r="G642">
        <v>8612.93</v>
      </c>
      <c r="H642">
        <v>2325.4899999999998</v>
      </c>
      <c r="I642">
        <v>5400.09</v>
      </c>
      <c r="J642">
        <v>887.35</v>
      </c>
      <c r="K642">
        <f>Global_Household_Financial_Dyna[[#This Row],[Total_Household_Income]]-Global_Household_Financial_Dyna[[#This Row],[Estimated_Taxes]]</f>
        <v>6287.4400000000005</v>
      </c>
      <c r="L642" s="1">
        <f>Global_Household_Financial_Dyna[[#This Row],[Monthly_Savings]]/Global_Household_Financial_Dyna[[#This Row],[Net Income]]</f>
        <v>0.14113057142493607</v>
      </c>
      <c r="M642" s="2">
        <f>Global_Household_Financial_Dyna[[#This Row],[Monthly_Expenses]]/Global_Household_Financial_Dyna[[#This Row],[Net Income]]</f>
        <v>0.85886942857506388</v>
      </c>
      <c r="N642" t="str">
        <f>IF(Global_Household_Financial_Dyna[[#This Row],[Monthly_Savings]]&lt;0,"High Risk", IF(Global_Household_Financial_Dyna[[#This Row],[Savings Rate%]]&lt;0.1, "Medium", "Safe"))</f>
        <v>Safe</v>
      </c>
      <c r="O642">
        <f>Global_Household_Financial_Dyna[[#This Row],[Total_Household_Income]]/Global_Household_Financial_Dyna[[#This Row],[Family_Size]]</f>
        <v>1076.61625</v>
      </c>
      <c r="P642" s="2">
        <f t="shared" ref="P642:P705" si="20">AVERAGEIF($B$2:$B$4986,$B642,$L$2:$L$4986)</f>
        <v>0.32336204947805613</v>
      </c>
      <c r="Q642" s="2">
        <f t="shared" ref="Q642:Q705" si="21">L642-P642</f>
        <v>-0.18223147805312007</v>
      </c>
      <c r="R642" s="2" t="str">
        <f>IF(Global_Household_Financial_Dyna[[#This Row],[Vs country_Average]]&lt;-0.2, "Underperformer", IF(Global_Household_Financial_Dyna[[#This Row],[Vs country_Average]]&gt;0.2, "Outperformer", "Normal"))</f>
        <v>Normal</v>
      </c>
      <c r="S6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887.35</v>
      </c>
      <c r="T6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887.35</v>
      </c>
      <c r="U6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887.35</v>
      </c>
      <c r="V6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887.35</v>
      </c>
    </row>
    <row r="643" spans="1:22" x14ac:dyDescent="0.3">
      <c r="A643">
        <v>642</v>
      </c>
      <c r="B643" t="s">
        <v>10</v>
      </c>
      <c r="C643" t="s">
        <v>11</v>
      </c>
      <c r="D643">
        <v>5</v>
      </c>
      <c r="E643">
        <v>2</v>
      </c>
      <c r="F643">
        <v>599.96</v>
      </c>
      <c r="G643">
        <v>1026.96</v>
      </c>
      <c r="H643">
        <v>102.7</v>
      </c>
      <c r="I643">
        <v>744.77</v>
      </c>
      <c r="J643">
        <v>179.49</v>
      </c>
      <c r="K643">
        <f>Global_Household_Financial_Dyna[[#This Row],[Total_Household_Income]]-Global_Household_Financial_Dyna[[#This Row],[Estimated_Taxes]]</f>
        <v>924.26</v>
      </c>
      <c r="L643" s="1">
        <f>Global_Household_Financial_Dyna[[#This Row],[Monthly_Savings]]/Global_Household_Financial_Dyna[[#This Row],[Net Income]]</f>
        <v>0.19419860212494322</v>
      </c>
      <c r="M643" s="2">
        <f>Global_Household_Financial_Dyna[[#This Row],[Monthly_Expenses]]/Global_Household_Financial_Dyna[[#This Row],[Net Income]]</f>
        <v>0.80580139787505678</v>
      </c>
      <c r="N643" t="str">
        <f>IF(Global_Household_Financial_Dyna[[#This Row],[Monthly_Savings]]&lt;0,"High Risk", IF(Global_Household_Financial_Dyna[[#This Row],[Savings Rate%]]&lt;0.1, "Medium", "Safe"))</f>
        <v>Safe</v>
      </c>
      <c r="O643">
        <f>Global_Household_Financial_Dyna[[#This Row],[Total_Household_Income]]/Global_Household_Financial_Dyna[[#This Row],[Family_Size]]</f>
        <v>205.392</v>
      </c>
      <c r="P643" s="2">
        <f t="shared" si="20"/>
        <v>0.42077341556833553</v>
      </c>
      <c r="Q643" s="2">
        <f t="shared" si="21"/>
        <v>-0.22657481344339231</v>
      </c>
      <c r="R643" s="2" t="str">
        <f>IF(Global_Household_Financial_Dyna[[#This Row],[Vs country_Average]]&lt;-0.2, "Underperformer", IF(Global_Household_Financial_Dyna[[#This Row],[Vs country_Average]]&gt;0.2, "Outperformer", "Normal"))</f>
        <v>Underperformer</v>
      </c>
      <c r="S6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179.49</v>
      </c>
      <c r="T6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179.49</v>
      </c>
      <c r="U6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179.49</v>
      </c>
      <c r="V6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179.49</v>
      </c>
    </row>
    <row r="644" spans="1:22" x14ac:dyDescent="0.3">
      <c r="A644">
        <v>643</v>
      </c>
      <c r="B644" t="s">
        <v>18</v>
      </c>
      <c r="C644" t="s">
        <v>20</v>
      </c>
      <c r="D644">
        <v>8</v>
      </c>
      <c r="E644">
        <v>3</v>
      </c>
      <c r="F644">
        <v>4403.0600000000004</v>
      </c>
      <c r="G644">
        <v>8782.65</v>
      </c>
      <c r="H644">
        <v>2371.3200000000002</v>
      </c>
      <c r="I644">
        <v>5097.26</v>
      </c>
      <c r="J644">
        <v>1314.08</v>
      </c>
      <c r="K644">
        <f>Global_Household_Financial_Dyna[[#This Row],[Total_Household_Income]]-Global_Household_Financial_Dyna[[#This Row],[Estimated_Taxes]]</f>
        <v>6411.33</v>
      </c>
      <c r="L644" s="1">
        <f>Global_Household_Financial_Dyna[[#This Row],[Monthly_Savings]]/Global_Household_Financial_Dyna[[#This Row],[Net Income]]</f>
        <v>0.20496215293862582</v>
      </c>
      <c r="M644" s="2">
        <f>Global_Household_Financial_Dyna[[#This Row],[Monthly_Expenses]]/Global_Household_Financial_Dyna[[#This Row],[Net Income]]</f>
        <v>0.79503940680014917</v>
      </c>
      <c r="N644" t="str">
        <f>IF(Global_Household_Financial_Dyna[[#This Row],[Monthly_Savings]]&lt;0,"High Risk", IF(Global_Household_Financial_Dyna[[#This Row],[Savings Rate%]]&lt;0.1, "Medium", "Safe"))</f>
        <v>Safe</v>
      </c>
      <c r="O644">
        <f>Global_Household_Financial_Dyna[[#This Row],[Total_Household_Income]]/Global_Household_Financial_Dyna[[#This Row],[Family_Size]]</f>
        <v>1097.83125</v>
      </c>
      <c r="P644" s="2">
        <f t="shared" si="20"/>
        <v>0.32336204947805613</v>
      </c>
      <c r="Q644" s="2">
        <f t="shared" si="21"/>
        <v>-0.11839989653943031</v>
      </c>
      <c r="R644" s="2" t="str">
        <f>IF(Global_Household_Financial_Dyna[[#This Row],[Vs country_Average]]&lt;-0.2, "Underperformer", IF(Global_Household_Financial_Dyna[[#This Row],[Vs country_Average]]&gt;0.2, "Outperformer", "Normal"))</f>
        <v>Normal</v>
      </c>
      <c r="S6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1314.08</v>
      </c>
      <c r="T6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1314.08</v>
      </c>
      <c r="U6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1314.08</v>
      </c>
      <c r="V6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1314.08</v>
      </c>
    </row>
    <row r="645" spans="1:22" x14ac:dyDescent="0.3">
      <c r="A645">
        <v>644</v>
      </c>
      <c r="B645" t="s">
        <v>10</v>
      </c>
      <c r="C645" t="s">
        <v>11</v>
      </c>
      <c r="D645">
        <v>3</v>
      </c>
      <c r="E645">
        <v>2</v>
      </c>
      <c r="F645">
        <v>645.52</v>
      </c>
      <c r="G645">
        <v>1056.77</v>
      </c>
      <c r="H645">
        <v>105.68</v>
      </c>
      <c r="I645">
        <v>357.77</v>
      </c>
      <c r="J645">
        <v>593.32000000000005</v>
      </c>
      <c r="K645">
        <f>Global_Household_Financial_Dyna[[#This Row],[Total_Household_Income]]-Global_Household_Financial_Dyna[[#This Row],[Estimated_Taxes]]</f>
        <v>951.08999999999992</v>
      </c>
      <c r="L645" s="1">
        <f>Global_Household_Financial_Dyna[[#This Row],[Monthly_Savings]]/Global_Household_Financial_Dyna[[#This Row],[Net Income]]</f>
        <v>0.62383160373886815</v>
      </c>
      <c r="M645" s="2">
        <f>Global_Household_Financial_Dyna[[#This Row],[Monthly_Expenses]]/Global_Household_Financial_Dyna[[#This Row],[Net Income]]</f>
        <v>0.37616839626113197</v>
      </c>
      <c r="N645" t="str">
        <f>IF(Global_Household_Financial_Dyna[[#This Row],[Monthly_Savings]]&lt;0,"High Risk", IF(Global_Household_Financial_Dyna[[#This Row],[Savings Rate%]]&lt;0.1, "Medium", "Safe"))</f>
        <v>Safe</v>
      </c>
      <c r="O645">
        <f>Global_Household_Financial_Dyna[[#This Row],[Total_Household_Income]]/Global_Household_Financial_Dyna[[#This Row],[Family_Size]]</f>
        <v>352.25666666666666</v>
      </c>
      <c r="P645" s="2">
        <f t="shared" si="20"/>
        <v>0.42077341556833553</v>
      </c>
      <c r="Q645" s="2">
        <f t="shared" si="21"/>
        <v>0.20305818817053262</v>
      </c>
      <c r="R645" s="2" t="str">
        <f>IF(Global_Household_Financial_Dyna[[#This Row],[Vs country_Average]]&lt;-0.2, "Underperformer", IF(Global_Household_Financial_Dyna[[#This Row],[Vs country_Average]]&gt;0.2, "Outperformer", "Normal"))</f>
        <v>Outperformer</v>
      </c>
      <c r="S6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593.32000000000005</v>
      </c>
      <c r="T6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593.32000000000005</v>
      </c>
      <c r="U6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593.32000000000005</v>
      </c>
      <c r="V6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593.32000000000005</v>
      </c>
    </row>
    <row r="646" spans="1:22" x14ac:dyDescent="0.3">
      <c r="A646">
        <v>645</v>
      </c>
      <c r="B646" t="s">
        <v>18</v>
      </c>
      <c r="C646" t="s">
        <v>19</v>
      </c>
      <c r="D646">
        <v>3</v>
      </c>
      <c r="E646">
        <v>2</v>
      </c>
      <c r="F646">
        <v>5818.23</v>
      </c>
      <c r="G646">
        <v>8505.7800000000007</v>
      </c>
      <c r="H646">
        <v>2296.56</v>
      </c>
      <c r="I646">
        <v>2962.12</v>
      </c>
      <c r="J646">
        <v>3247.1</v>
      </c>
      <c r="K646">
        <f>Global_Household_Financial_Dyna[[#This Row],[Total_Household_Income]]-Global_Household_Financial_Dyna[[#This Row],[Estimated_Taxes]]</f>
        <v>6209.2200000000012</v>
      </c>
      <c r="L646" s="1">
        <f>Global_Household_Financial_Dyna[[#This Row],[Monthly_Savings]]/Global_Household_Financial_Dyna[[#This Row],[Net Income]]</f>
        <v>0.52294813197148748</v>
      </c>
      <c r="M646" s="2">
        <f>Global_Household_Financial_Dyna[[#This Row],[Monthly_Expenses]]/Global_Household_Financial_Dyna[[#This Row],[Net Income]]</f>
        <v>0.47705186802851235</v>
      </c>
      <c r="N646" t="str">
        <f>IF(Global_Household_Financial_Dyna[[#This Row],[Monthly_Savings]]&lt;0,"High Risk", IF(Global_Household_Financial_Dyna[[#This Row],[Savings Rate%]]&lt;0.1, "Medium", "Safe"))</f>
        <v>Safe</v>
      </c>
      <c r="O646">
        <f>Global_Household_Financial_Dyna[[#This Row],[Total_Household_Income]]/Global_Household_Financial_Dyna[[#This Row],[Family_Size]]</f>
        <v>2835.26</v>
      </c>
      <c r="P646" s="2">
        <f t="shared" si="20"/>
        <v>0.32336204947805613</v>
      </c>
      <c r="Q646" s="2">
        <f t="shared" si="21"/>
        <v>0.19958608249343135</v>
      </c>
      <c r="R646" s="2" t="str">
        <f>IF(Global_Household_Financial_Dyna[[#This Row],[Vs country_Average]]&lt;-0.2, "Underperformer", IF(Global_Household_Financial_Dyna[[#This Row],[Vs country_Average]]&gt;0.2, "Outperformer", "Normal"))</f>
        <v>Normal</v>
      </c>
      <c r="S6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3247.1</v>
      </c>
      <c r="T6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3247.1</v>
      </c>
      <c r="U6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3247.1</v>
      </c>
      <c r="V6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3247.1</v>
      </c>
    </row>
    <row r="647" spans="1:22" x14ac:dyDescent="0.3">
      <c r="A647">
        <v>646</v>
      </c>
      <c r="B647" t="s">
        <v>12</v>
      </c>
      <c r="C647" t="s">
        <v>13</v>
      </c>
      <c r="D647">
        <v>6</v>
      </c>
      <c r="E647">
        <v>1</v>
      </c>
      <c r="F647">
        <v>3172.65</v>
      </c>
      <c r="G647">
        <v>3172.65</v>
      </c>
      <c r="H647">
        <v>793.16</v>
      </c>
      <c r="I647">
        <v>3010.85</v>
      </c>
      <c r="J647">
        <v>-631.36</v>
      </c>
      <c r="K647">
        <f>Global_Household_Financial_Dyna[[#This Row],[Total_Household_Income]]-Global_Household_Financial_Dyna[[#This Row],[Estimated_Taxes]]</f>
        <v>2379.4900000000002</v>
      </c>
      <c r="L647" s="1">
        <f>Global_Household_Financial_Dyna[[#This Row],[Monthly_Savings]]/Global_Household_Financial_Dyna[[#This Row],[Net Income]]</f>
        <v>-0.26533416824613676</v>
      </c>
      <c r="M647" s="2">
        <f>Global_Household_Financial_Dyna[[#This Row],[Monthly_Expenses]]/Global_Household_Financial_Dyna[[#This Row],[Net Income]]</f>
        <v>1.2653341682461365</v>
      </c>
      <c r="N647" t="str">
        <f>IF(Global_Household_Financial_Dyna[[#This Row],[Monthly_Savings]]&lt;0,"High Risk", IF(Global_Household_Financial_Dyna[[#This Row],[Savings Rate%]]&lt;0.1, "Medium", "Safe"))</f>
        <v>High Risk</v>
      </c>
      <c r="O647">
        <f>Global_Household_Financial_Dyna[[#This Row],[Total_Household_Income]]/Global_Household_Financial_Dyna[[#This Row],[Family_Size]]</f>
        <v>528.77499999999998</v>
      </c>
      <c r="P647" s="2">
        <f t="shared" si="20"/>
        <v>0.30718716818024266</v>
      </c>
      <c r="Q647" s="2">
        <f t="shared" si="21"/>
        <v>-0.57252133642637948</v>
      </c>
      <c r="R647" s="2" t="str">
        <f>IF(Global_Household_Financial_Dyna[[#This Row],[Vs country_Average]]&lt;-0.2, "Underperformer", IF(Global_Household_Financial_Dyna[[#This Row],[Vs country_Average]]&gt;0.2, "Outperformer", "Normal"))</f>
        <v>Underperformer</v>
      </c>
      <c r="S6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-480.8175</v>
      </c>
      <c r="T6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-330.27500000000003</v>
      </c>
      <c r="U6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-179.73250000000007</v>
      </c>
      <c r="V6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-29.190000000000055</v>
      </c>
    </row>
    <row r="648" spans="1:22" x14ac:dyDescent="0.3">
      <c r="A648">
        <v>647</v>
      </c>
      <c r="B648" t="s">
        <v>16</v>
      </c>
      <c r="C648" t="s">
        <v>17</v>
      </c>
      <c r="D648">
        <v>7</v>
      </c>
      <c r="E648">
        <v>3</v>
      </c>
      <c r="F648">
        <v>3793.21</v>
      </c>
      <c r="G648">
        <v>7474.39</v>
      </c>
      <c r="H648">
        <v>2616.04</v>
      </c>
      <c r="I648">
        <v>4921.6899999999996</v>
      </c>
      <c r="J648">
        <v>-63.33</v>
      </c>
      <c r="K648">
        <f>Global_Household_Financial_Dyna[[#This Row],[Total_Household_Income]]-Global_Household_Financial_Dyna[[#This Row],[Estimated_Taxes]]</f>
        <v>4858.3500000000004</v>
      </c>
      <c r="L648" s="1">
        <f>Global_Household_Financial_Dyna[[#This Row],[Monthly_Savings]]/Global_Household_Financial_Dyna[[#This Row],[Net Income]]</f>
        <v>-1.3035289758868751E-2</v>
      </c>
      <c r="M648" s="2">
        <f>Global_Household_Financial_Dyna[[#This Row],[Monthly_Expenses]]/Global_Household_Financial_Dyna[[#This Row],[Net Income]]</f>
        <v>1.013037348070847</v>
      </c>
      <c r="N648" t="str">
        <f>IF(Global_Household_Financial_Dyna[[#This Row],[Monthly_Savings]]&lt;0,"High Risk", IF(Global_Household_Financial_Dyna[[#This Row],[Savings Rate%]]&lt;0.1, "Medium", "Safe"))</f>
        <v>High Risk</v>
      </c>
      <c r="O648">
        <f>Global_Household_Financial_Dyna[[#This Row],[Total_Household_Income]]/Global_Household_Financial_Dyna[[#This Row],[Family_Size]]</f>
        <v>1067.77</v>
      </c>
      <c r="P648" s="2">
        <f t="shared" si="20"/>
        <v>0.15879799892000862</v>
      </c>
      <c r="Q648" s="2">
        <f t="shared" si="21"/>
        <v>-0.17183328867887737</v>
      </c>
      <c r="R648" s="2" t="str">
        <f>IF(Global_Household_Financial_Dyna[[#This Row],[Vs country_Average]]&lt;-0.2, "Underperformer", IF(Global_Household_Financial_Dyna[[#This Row],[Vs country_Average]]&gt;0.2, "Outperformer", "Normal"))</f>
        <v>Normal</v>
      </c>
      <c r="S6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182.75450000000001</v>
      </c>
      <c r="T6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428.83900000000006</v>
      </c>
      <c r="U6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674.92349999999988</v>
      </c>
      <c r="V6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921.00800000000004</v>
      </c>
    </row>
    <row r="649" spans="1:22" x14ac:dyDescent="0.3">
      <c r="A649">
        <v>648</v>
      </c>
      <c r="B649" t="s">
        <v>16</v>
      </c>
      <c r="C649" t="s">
        <v>21</v>
      </c>
      <c r="D649">
        <v>2</v>
      </c>
      <c r="E649">
        <v>1</v>
      </c>
      <c r="F649">
        <v>5664.19</v>
      </c>
      <c r="G649">
        <v>5664.19</v>
      </c>
      <c r="H649">
        <v>1982.47</v>
      </c>
      <c r="I649">
        <v>1657.44</v>
      </c>
      <c r="J649">
        <v>2024.28</v>
      </c>
      <c r="K649">
        <f>Global_Household_Financial_Dyna[[#This Row],[Total_Household_Income]]-Global_Household_Financial_Dyna[[#This Row],[Estimated_Taxes]]</f>
        <v>3681.7199999999993</v>
      </c>
      <c r="L649" s="1">
        <f>Global_Household_Financial_Dyna[[#This Row],[Monthly_Savings]]/Global_Household_Financial_Dyna[[#This Row],[Net Income]]</f>
        <v>0.54981910628727881</v>
      </c>
      <c r="M649" s="2">
        <f>Global_Household_Financial_Dyna[[#This Row],[Monthly_Expenses]]/Global_Household_Financial_Dyna[[#This Row],[Net Income]]</f>
        <v>0.4501808937127213</v>
      </c>
      <c r="N649" t="str">
        <f>IF(Global_Household_Financial_Dyna[[#This Row],[Monthly_Savings]]&lt;0,"High Risk", IF(Global_Household_Financial_Dyna[[#This Row],[Savings Rate%]]&lt;0.1, "Medium", "Safe"))</f>
        <v>Safe</v>
      </c>
      <c r="O649">
        <f>Global_Household_Financial_Dyna[[#This Row],[Total_Household_Income]]/Global_Household_Financial_Dyna[[#This Row],[Family_Size]]</f>
        <v>2832.0949999999998</v>
      </c>
      <c r="P649" s="2">
        <f t="shared" si="20"/>
        <v>0.15879799892000862</v>
      </c>
      <c r="Q649" s="2">
        <f t="shared" si="21"/>
        <v>0.39102110736727019</v>
      </c>
      <c r="R649" s="2" t="str">
        <f>IF(Global_Household_Financial_Dyna[[#This Row],[Vs country_Average]]&lt;-0.2, "Underperformer", IF(Global_Household_Financial_Dyna[[#This Row],[Vs country_Average]]&gt;0.2, "Outperformer", "Normal"))</f>
        <v>Outperformer</v>
      </c>
      <c r="S6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2024.28</v>
      </c>
      <c r="T6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2024.28</v>
      </c>
      <c r="U6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2024.28</v>
      </c>
      <c r="V6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2024.28</v>
      </c>
    </row>
    <row r="650" spans="1:22" x14ac:dyDescent="0.3">
      <c r="A650">
        <v>649</v>
      </c>
      <c r="B650" t="s">
        <v>14</v>
      </c>
      <c r="C650" t="s">
        <v>15</v>
      </c>
      <c r="D650">
        <v>1</v>
      </c>
      <c r="E650">
        <v>1</v>
      </c>
      <c r="F650">
        <v>2054.89</v>
      </c>
      <c r="G650">
        <v>2054.89</v>
      </c>
      <c r="H650">
        <v>308.23</v>
      </c>
      <c r="I650">
        <v>475.39</v>
      </c>
      <c r="J650">
        <v>1271.26</v>
      </c>
      <c r="K650">
        <f>Global_Household_Financial_Dyna[[#This Row],[Total_Household_Income]]-Global_Household_Financial_Dyna[[#This Row],[Estimated_Taxes]]</f>
        <v>1746.6599999999999</v>
      </c>
      <c r="L650" s="1">
        <f>Global_Household_Financial_Dyna[[#This Row],[Monthly_Savings]]/Global_Household_Financial_Dyna[[#This Row],[Net Income]]</f>
        <v>0.72782338863888796</v>
      </c>
      <c r="M650" s="2">
        <f>Global_Household_Financial_Dyna[[#This Row],[Monthly_Expenses]]/Global_Household_Financial_Dyna[[#This Row],[Net Income]]</f>
        <v>0.27217088614842044</v>
      </c>
      <c r="N650" t="str">
        <f>IF(Global_Household_Financial_Dyna[[#This Row],[Monthly_Savings]]&lt;0,"High Risk", IF(Global_Household_Financial_Dyna[[#This Row],[Savings Rate%]]&lt;0.1, "Medium", "Safe"))</f>
        <v>Safe</v>
      </c>
      <c r="O650">
        <f>Global_Household_Financial_Dyna[[#This Row],[Total_Household_Income]]/Global_Household_Financial_Dyna[[#This Row],[Family_Size]]</f>
        <v>2054.89</v>
      </c>
      <c r="P650" s="2">
        <f t="shared" si="20"/>
        <v>0.39788995363055785</v>
      </c>
      <c r="Q650" s="2">
        <f t="shared" si="21"/>
        <v>0.32993343500833011</v>
      </c>
      <c r="R650" s="2" t="str">
        <f>IF(Global_Household_Financial_Dyna[[#This Row],[Vs country_Average]]&lt;-0.2, "Underperformer", IF(Global_Household_Financial_Dyna[[#This Row],[Vs country_Average]]&gt;0.2, "Outperformer", "Normal"))</f>
        <v>Outperformer</v>
      </c>
      <c r="S6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1271.26</v>
      </c>
      <c r="T6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1271.26</v>
      </c>
      <c r="U6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1271.26</v>
      </c>
      <c r="V6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1271.26</v>
      </c>
    </row>
    <row r="651" spans="1:22" x14ac:dyDescent="0.3">
      <c r="A651">
        <v>650</v>
      </c>
      <c r="B651" t="s">
        <v>10</v>
      </c>
      <c r="C651" t="s">
        <v>22</v>
      </c>
      <c r="D651">
        <v>3</v>
      </c>
      <c r="E651">
        <v>3</v>
      </c>
      <c r="F651">
        <v>687.96</v>
      </c>
      <c r="G651">
        <v>1457.76</v>
      </c>
      <c r="H651">
        <v>145.78</v>
      </c>
      <c r="I651">
        <v>354.53</v>
      </c>
      <c r="J651">
        <v>957.46</v>
      </c>
      <c r="K651">
        <f>Global_Household_Financial_Dyna[[#This Row],[Total_Household_Income]]-Global_Household_Financial_Dyna[[#This Row],[Estimated_Taxes]]</f>
        <v>1311.98</v>
      </c>
      <c r="L651" s="1">
        <f>Global_Household_Financial_Dyna[[#This Row],[Monthly_Savings]]/Global_Household_Financial_Dyna[[#This Row],[Net Income]]</f>
        <v>0.72978246619613107</v>
      </c>
      <c r="M651" s="2">
        <f>Global_Household_Financial_Dyna[[#This Row],[Monthly_Expenses]]/Global_Household_Financial_Dyna[[#This Row],[Net Income]]</f>
        <v>0.27022515587127849</v>
      </c>
      <c r="N651" t="str">
        <f>IF(Global_Household_Financial_Dyna[[#This Row],[Monthly_Savings]]&lt;0,"High Risk", IF(Global_Household_Financial_Dyna[[#This Row],[Savings Rate%]]&lt;0.1, "Medium", "Safe"))</f>
        <v>Safe</v>
      </c>
      <c r="O651">
        <f>Global_Household_Financial_Dyna[[#This Row],[Total_Household_Income]]/Global_Household_Financial_Dyna[[#This Row],[Family_Size]]</f>
        <v>485.92</v>
      </c>
      <c r="P651" s="2">
        <f t="shared" si="20"/>
        <v>0.42077341556833553</v>
      </c>
      <c r="Q651" s="2">
        <f t="shared" si="21"/>
        <v>0.30900905062779555</v>
      </c>
      <c r="R651" s="2" t="str">
        <f>IF(Global_Household_Financial_Dyna[[#This Row],[Vs country_Average]]&lt;-0.2, "Underperformer", IF(Global_Household_Financial_Dyna[[#This Row],[Vs country_Average]]&gt;0.2, "Outperformer", "Normal"))</f>
        <v>Outperformer</v>
      </c>
      <c r="S6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957.46</v>
      </c>
      <c r="T6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957.46</v>
      </c>
      <c r="U6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957.46</v>
      </c>
      <c r="V6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957.46</v>
      </c>
    </row>
    <row r="652" spans="1:22" x14ac:dyDescent="0.3">
      <c r="A652">
        <v>651</v>
      </c>
      <c r="B652" t="s">
        <v>18</v>
      </c>
      <c r="C652" t="s">
        <v>20</v>
      </c>
      <c r="D652">
        <v>4</v>
      </c>
      <c r="E652">
        <v>2</v>
      </c>
      <c r="F652">
        <v>2251.34</v>
      </c>
      <c r="G652">
        <v>3251.19</v>
      </c>
      <c r="H652">
        <v>715.26</v>
      </c>
      <c r="I652">
        <v>2962.85</v>
      </c>
      <c r="J652">
        <v>-426.92</v>
      </c>
      <c r="K652">
        <f>Global_Household_Financial_Dyna[[#This Row],[Total_Household_Income]]-Global_Household_Financial_Dyna[[#This Row],[Estimated_Taxes]]</f>
        <v>2535.9300000000003</v>
      </c>
      <c r="L652" s="1">
        <f>Global_Household_Financial_Dyna[[#This Row],[Monthly_Savings]]/Global_Household_Financial_Dyna[[#This Row],[Net Income]]</f>
        <v>-0.16834849542376956</v>
      </c>
      <c r="M652" s="2">
        <f>Global_Household_Financial_Dyna[[#This Row],[Monthly_Expenses]]/Global_Household_Financial_Dyna[[#This Row],[Net Income]]</f>
        <v>1.1683484954237695</v>
      </c>
      <c r="N652" t="str">
        <f>IF(Global_Household_Financial_Dyna[[#This Row],[Monthly_Savings]]&lt;0,"High Risk", IF(Global_Household_Financial_Dyna[[#This Row],[Savings Rate%]]&lt;0.1, "Medium", "Safe"))</f>
        <v>High Risk</v>
      </c>
      <c r="O652">
        <f>Global_Household_Financial_Dyna[[#This Row],[Total_Household_Income]]/Global_Household_Financial_Dyna[[#This Row],[Family_Size]]</f>
        <v>812.79750000000001</v>
      </c>
      <c r="P652" s="2">
        <f t="shared" si="20"/>
        <v>0.32336204947805613</v>
      </c>
      <c r="Q652" s="2">
        <f t="shared" si="21"/>
        <v>-0.4917105449018257</v>
      </c>
      <c r="R652" s="2" t="str">
        <f>IF(Global_Household_Financial_Dyna[[#This Row],[Vs country_Average]]&lt;-0.2, "Underperformer", IF(Global_Household_Financial_Dyna[[#This Row],[Vs country_Average]]&gt;0.2, "Outperformer", "Normal"))</f>
        <v>Underperformer</v>
      </c>
      <c r="S6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-278.77750000000003</v>
      </c>
      <c r="T6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-130.63499999999999</v>
      </c>
      <c r="U6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17.507499999999936</v>
      </c>
      <c r="V6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165.65000000000003</v>
      </c>
    </row>
    <row r="653" spans="1:22" x14ac:dyDescent="0.3">
      <c r="A653">
        <v>652</v>
      </c>
      <c r="B653" t="s">
        <v>16</v>
      </c>
      <c r="C653" t="s">
        <v>17</v>
      </c>
      <c r="D653">
        <v>1</v>
      </c>
      <c r="E653">
        <v>1</v>
      </c>
      <c r="F653">
        <v>7463.79</v>
      </c>
      <c r="G653">
        <v>7463.79</v>
      </c>
      <c r="H653">
        <v>2612.33</v>
      </c>
      <c r="I653">
        <v>1813.55</v>
      </c>
      <c r="J653">
        <v>3037.92</v>
      </c>
      <c r="K653">
        <f>Global_Household_Financial_Dyna[[#This Row],[Total_Household_Income]]-Global_Household_Financial_Dyna[[#This Row],[Estimated_Taxes]]</f>
        <v>4851.46</v>
      </c>
      <c r="L653" s="1">
        <f>Global_Household_Financial_Dyna[[#This Row],[Monthly_Savings]]/Global_Household_Financial_Dyna[[#This Row],[Net Income]]</f>
        <v>0.62618675615175634</v>
      </c>
      <c r="M653" s="2">
        <f>Global_Household_Financial_Dyna[[#This Row],[Monthly_Expenses]]/Global_Household_Financial_Dyna[[#This Row],[Net Income]]</f>
        <v>0.37381530508341815</v>
      </c>
      <c r="N653" t="str">
        <f>IF(Global_Household_Financial_Dyna[[#This Row],[Monthly_Savings]]&lt;0,"High Risk", IF(Global_Household_Financial_Dyna[[#This Row],[Savings Rate%]]&lt;0.1, "Medium", "Safe"))</f>
        <v>Safe</v>
      </c>
      <c r="O653">
        <f>Global_Household_Financial_Dyna[[#This Row],[Total_Household_Income]]/Global_Household_Financial_Dyna[[#This Row],[Family_Size]]</f>
        <v>7463.79</v>
      </c>
      <c r="P653" s="2">
        <f t="shared" si="20"/>
        <v>0.15879799892000862</v>
      </c>
      <c r="Q653" s="2">
        <f t="shared" si="21"/>
        <v>0.46738875723174772</v>
      </c>
      <c r="R653" s="2" t="str">
        <f>IF(Global_Household_Financial_Dyna[[#This Row],[Vs country_Average]]&lt;-0.2, "Underperformer", IF(Global_Household_Financial_Dyna[[#This Row],[Vs country_Average]]&gt;0.2, "Outperformer", "Normal"))</f>
        <v>Outperformer</v>
      </c>
      <c r="S6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3037.92</v>
      </c>
      <c r="T6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3037.92</v>
      </c>
      <c r="U6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3037.92</v>
      </c>
      <c r="V6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3037.92</v>
      </c>
    </row>
    <row r="654" spans="1:22" x14ac:dyDescent="0.3">
      <c r="A654">
        <v>653</v>
      </c>
      <c r="B654" t="s">
        <v>16</v>
      </c>
      <c r="C654" t="s">
        <v>21</v>
      </c>
      <c r="D654">
        <v>4</v>
      </c>
      <c r="E654">
        <v>2</v>
      </c>
      <c r="F654">
        <v>5691.63</v>
      </c>
      <c r="G654">
        <v>9164.58</v>
      </c>
      <c r="H654">
        <v>3665.83</v>
      </c>
      <c r="I654">
        <v>2374.59</v>
      </c>
      <c r="J654">
        <v>3124.16</v>
      </c>
      <c r="K654">
        <f>Global_Household_Financial_Dyna[[#This Row],[Total_Household_Income]]-Global_Household_Financial_Dyna[[#This Row],[Estimated_Taxes]]</f>
        <v>5498.75</v>
      </c>
      <c r="L654" s="1">
        <f>Global_Household_Financial_Dyna[[#This Row],[Monthly_Savings]]/Global_Household_Financial_Dyna[[#This Row],[Net Income]]</f>
        <v>0.56815821777676745</v>
      </c>
      <c r="M654" s="2">
        <f>Global_Household_Financial_Dyna[[#This Row],[Monthly_Expenses]]/Global_Household_Financial_Dyna[[#This Row],[Net Income]]</f>
        <v>0.43184178222323261</v>
      </c>
      <c r="N654" t="str">
        <f>IF(Global_Household_Financial_Dyna[[#This Row],[Monthly_Savings]]&lt;0,"High Risk", IF(Global_Household_Financial_Dyna[[#This Row],[Savings Rate%]]&lt;0.1, "Medium", "Safe"))</f>
        <v>Safe</v>
      </c>
      <c r="O654">
        <f>Global_Household_Financial_Dyna[[#This Row],[Total_Household_Income]]/Global_Household_Financial_Dyna[[#This Row],[Family_Size]]</f>
        <v>2291.145</v>
      </c>
      <c r="P654" s="2">
        <f t="shared" si="20"/>
        <v>0.15879799892000862</v>
      </c>
      <c r="Q654" s="2">
        <f t="shared" si="21"/>
        <v>0.40936021885675883</v>
      </c>
      <c r="R654" s="2" t="str">
        <f>IF(Global_Household_Financial_Dyna[[#This Row],[Vs country_Average]]&lt;-0.2, "Underperformer", IF(Global_Household_Financial_Dyna[[#This Row],[Vs country_Average]]&gt;0.2, "Outperformer", "Normal"))</f>
        <v>Outperformer</v>
      </c>
      <c r="S6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3124.16</v>
      </c>
      <c r="T6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3124.16</v>
      </c>
      <c r="U6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3124.16</v>
      </c>
      <c r="V6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3124.16</v>
      </c>
    </row>
    <row r="655" spans="1:22" x14ac:dyDescent="0.3">
      <c r="A655">
        <v>654</v>
      </c>
      <c r="B655" t="s">
        <v>14</v>
      </c>
      <c r="C655" t="s">
        <v>15</v>
      </c>
      <c r="D655">
        <v>8</v>
      </c>
      <c r="E655">
        <v>2</v>
      </c>
      <c r="F655">
        <v>2154.41</v>
      </c>
      <c r="G655">
        <v>3868.16</v>
      </c>
      <c r="H655">
        <v>580.22</v>
      </c>
      <c r="I655">
        <v>1636.81</v>
      </c>
      <c r="J655">
        <v>1651.13</v>
      </c>
      <c r="K655">
        <f>Global_Household_Financial_Dyna[[#This Row],[Total_Household_Income]]-Global_Household_Financial_Dyna[[#This Row],[Estimated_Taxes]]</f>
        <v>3287.9399999999996</v>
      </c>
      <c r="L655" s="1">
        <f>Global_Household_Financial_Dyna[[#This Row],[Monthly_Savings]]/Global_Household_Financial_Dyna[[#This Row],[Net Income]]</f>
        <v>0.50217765531001179</v>
      </c>
      <c r="M655" s="2">
        <f>Global_Household_Financial_Dyna[[#This Row],[Monthly_Expenses]]/Global_Household_Financial_Dyna[[#This Row],[Net Income]]</f>
        <v>0.49782234468998832</v>
      </c>
      <c r="N655" t="str">
        <f>IF(Global_Household_Financial_Dyna[[#This Row],[Monthly_Savings]]&lt;0,"High Risk", IF(Global_Household_Financial_Dyna[[#This Row],[Savings Rate%]]&lt;0.1, "Medium", "Safe"))</f>
        <v>Safe</v>
      </c>
      <c r="O655">
        <f>Global_Household_Financial_Dyna[[#This Row],[Total_Household_Income]]/Global_Household_Financial_Dyna[[#This Row],[Family_Size]]</f>
        <v>483.52</v>
      </c>
      <c r="P655" s="2">
        <f t="shared" si="20"/>
        <v>0.39788995363055785</v>
      </c>
      <c r="Q655" s="2">
        <f t="shared" si="21"/>
        <v>0.10428770167945395</v>
      </c>
      <c r="R655" s="2" t="str">
        <f>IF(Global_Household_Financial_Dyna[[#This Row],[Vs country_Average]]&lt;-0.2, "Underperformer", IF(Global_Household_Financial_Dyna[[#This Row],[Vs country_Average]]&gt;0.2, "Outperformer", "Normal"))</f>
        <v>Normal</v>
      </c>
      <c r="S6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1651.13</v>
      </c>
      <c r="T6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1651.13</v>
      </c>
      <c r="U6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1651.13</v>
      </c>
      <c r="V6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1651.13</v>
      </c>
    </row>
    <row r="656" spans="1:22" x14ac:dyDescent="0.3">
      <c r="A656">
        <v>655</v>
      </c>
      <c r="B656" t="s">
        <v>10</v>
      </c>
      <c r="C656" t="s">
        <v>22</v>
      </c>
      <c r="D656">
        <v>4</v>
      </c>
      <c r="E656">
        <v>1</v>
      </c>
      <c r="F656">
        <v>949.17</v>
      </c>
      <c r="G656">
        <v>949.17</v>
      </c>
      <c r="H656">
        <v>94.92</v>
      </c>
      <c r="I656">
        <v>681.65</v>
      </c>
      <c r="J656">
        <v>172.6</v>
      </c>
      <c r="K656">
        <f>Global_Household_Financial_Dyna[[#This Row],[Total_Household_Income]]-Global_Household_Financial_Dyna[[#This Row],[Estimated_Taxes]]</f>
        <v>854.25</v>
      </c>
      <c r="L656" s="1">
        <f>Global_Household_Financial_Dyna[[#This Row],[Monthly_Savings]]/Global_Household_Financial_Dyna[[#This Row],[Net Income]]</f>
        <v>0.20204858062628037</v>
      </c>
      <c r="M656" s="2">
        <f>Global_Household_Financial_Dyna[[#This Row],[Monthly_Expenses]]/Global_Household_Financial_Dyna[[#This Row],[Net Income]]</f>
        <v>0.79795141937371961</v>
      </c>
      <c r="N656" t="str">
        <f>IF(Global_Household_Financial_Dyna[[#This Row],[Monthly_Savings]]&lt;0,"High Risk", IF(Global_Household_Financial_Dyna[[#This Row],[Savings Rate%]]&lt;0.1, "Medium", "Safe"))</f>
        <v>Safe</v>
      </c>
      <c r="O656">
        <f>Global_Household_Financial_Dyna[[#This Row],[Total_Household_Income]]/Global_Household_Financial_Dyna[[#This Row],[Family_Size]]</f>
        <v>237.29249999999999</v>
      </c>
      <c r="P656" s="2">
        <f t="shared" si="20"/>
        <v>0.42077341556833553</v>
      </c>
      <c r="Q656" s="2">
        <f t="shared" si="21"/>
        <v>-0.21872483494205516</v>
      </c>
      <c r="R656" s="2" t="str">
        <f>IF(Global_Household_Financial_Dyna[[#This Row],[Vs country_Average]]&lt;-0.2, "Underperformer", IF(Global_Household_Financial_Dyna[[#This Row],[Vs country_Average]]&gt;0.2, "Outperformer", "Normal"))</f>
        <v>Underperformer</v>
      </c>
      <c r="S6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172.6</v>
      </c>
      <c r="T6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172.6</v>
      </c>
      <c r="U6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172.6</v>
      </c>
      <c r="V6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172.6</v>
      </c>
    </row>
    <row r="657" spans="1:22" x14ac:dyDescent="0.3">
      <c r="A657">
        <v>656</v>
      </c>
      <c r="B657" t="s">
        <v>18</v>
      </c>
      <c r="C657" t="s">
        <v>19</v>
      </c>
      <c r="D657">
        <v>1</v>
      </c>
      <c r="E657">
        <v>1</v>
      </c>
      <c r="F657">
        <v>4742.71</v>
      </c>
      <c r="G657">
        <v>4742.71</v>
      </c>
      <c r="H657">
        <v>1043.4000000000001</v>
      </c>
      <c r="I657">
        <v>1205.0999999999999</v>
      </c>
      <c r="J657">
        <v>2494.21</v>
      </c>
      <c r="K657">
        <f>Global_Household_Financial_Dyna[[#This Row],[Total_Household_Income]]-Global_Household_Financial_Dyna[[#This Row],[Estimated_Taxes]]</f>
        <v>3699.31</v>
      </c>
      <c r="L657" s="1">
        <f>Global_Household_Financial_Dyna[[#This Row],[Monthly_Savings]]/Global_Household_Financial_Dyna[[#This Row],[Net Income]]</f>
        <v>0.67423654681548728</v>
      </c>
      <c r="M657" s="2">
        <f>Global_Household_Financial_Dyna[[#This Row],[Monthly_Expenses]]/Global_Household_Financial_Dyna[[#This Row],[Net Income]]</f>
        <v>0.32576345318451277</v>
      </c>
      <c r="N657" t="str">
        <f>IF(Global_Household_Financial_Dyna[[#This Row],[Monthly_Savings]]&lt;0,"High Risk", IF(Global_Household_Financial_Dyna[[#This Row],[Savings Rate%]]&lt;0.1, "Medium", "Safe"))</f>
        <v>Safe</v>
      </c>
      <c r="O657">
        <f>Global_Household_Financial_Dyna[[#This Row],[Total_Household_Income]]/Global_Household_Financial_Dyna[[#This Row],[Family_Size]]</f>
        <v>4742.71</v>
      </c>
      <c r="P657" s="2">
        <f t="shared" si="20"/>
        <v>0.32336204947805613</v>
      </c>
      <c r="Q657" s="2">
        <f t="shared" si="21"/>
        <v>0.35087449733743115</v>
      </c>
      <c r="R657" s="2" t="str">
        <f>IF(Global_Household_Financial_Dyna[[#This Row],[Vs country_Average]]&lt;-0.2, "Underperformer", IF(Global_Household_Financial_Dyna[[#This Row],[Vs country_Average]]&gt;0.2, "Outperformer", "Normal"))</f>
        <v>Outperformer</v>
      </c>
      <c r="S6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2494.21</v>
      </c>
      <c r="T6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2494.21</v>
      </c>
      <c r="U6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2494.21</v>
      </c>
      <c r="V6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2494.21</v>
      </c>
    </row>
    <row r="658" spans="1:22" x14ac:dyDescent="0.3">
      <c r="A658">
        <v>657</v>
      </c>
      <c r="B658" t="s">
        <v>10</v>
      </c>
      <c r="C658" t="s">
        <v>22</v>
      </c>
      <c r="D658">
        <v>1</v>
      </c>
      <c r="E658">
        <v>1</v>
      </c>
      <c r="F658">
        <v>613.55999999999995</v>
      </c>
      <c r="G658">
        <v>613.55999999999995</v>
      </c>
      <c r="H658">
        <v>61.36</v>
      </c>
      <c r="I658">
        <v>260.38</v>
      </c>
      <c r="J658">
        <v>291.82</v>
      </c>
      <c r="K658">
        <f>Global_Household_Financial_Dyna[[#This Row],[Total_Household_Income]]-Global_Household_Financial_Dyna[[#This Row],[Estimated_Taxes]]</f>
        <v>552.19999999999993</v>
      </c>
      <c r="L658" s="1">
        <f>Global_Household_Financial_Dyna[[#This Row],[Monthly_Savings]]/Global_Household_Financial_Dyna[[#This Row],[Net Income]]</f>
        <v>0.52846794639623329</v>
      </c>
      <c r="M658" s="2">
        <f>Global_Household_Financial_Dyna[[#This Row],[Monthly_Expenses]]/Global_Household_Financial_Dyna[[#This Row],[Net Income]]</f>
        <v>0.47153205360376682</v>
      </c>
      <c r="N658" t="str">
        <f>IF(Global_Household_Financial_Dyna[[#This Row],[Monthly_Savings]]&lt;0,"High Risk", IF(Global_Household_Financial_Dyna[[#This Row],[Savings Rate%]]&lt;0.1, "Medium", "Safe"))</f>
        <v>Safe</v>
      </c>
      <c r="O658">
        <f>Global_Household_Financial_Dyna[[#This Row],[Total_Household_Income]]/Global_Household_Financial_Dyna[[#This Row],[Family_Size]]</f>
        <v>613.55999999999995</v>
      </c>
      <c r="P658" s="2">
        <f t="shared" si="20"/>
        <v>0.42077341556833553</v>
      </c>
      <c r="Q658" s="2">
        <f t="shared" si="21"/>
        <v>0.10769453082789776</v>
      </c>
      <c r="R658" s="2" t="str">
        <f>IF(Global_Household_Financial_Dyna[[#This Row],[Vs country_Average]]&lt;-0.2, "Underperformer", IF(Global_Household_Financial_Dyna[[#This Row],[Vs country_Average]]&gt;0.2, "Outperformer", "Normal"))</f>
        <v>Normal</v>
      </c>
      <c r="S6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291.82</v>
      </c>
      <c r="T6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291.82</v>
      </c>
      <c r="U6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291.82</v>
      </c>
      <c r="V6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291.82</v>
      </c>
    </row>
    <row r="659" spans="1:22" x14ac:dyDescent="0.3">
      <c r="A659">
        <v>658</v>
      </c>
      <c r="B659" t="s">
        <v>10</v>
      </c>
      <c r="C659" t="s">
        <v>22</v>
      </c>
      <c r="D659">
        <v>7</v>
      </c>
      <c r="E659">
        <v>3</v>
      </c>
      <c r="F659">
        <v>1433.76</v>
      </c>
      <c r="G659">
        <v>3142.28</v>
      </c>
      <c r="H659">
        <v>314.23</v>
      </c>
      <c r="I659">
        <v>801.52</v>
      </c>
      <c r="J659">
        <v>2026.53</v>
      </c>
      <c r="K659">
        <f>Global_Household_Financial_Dyna[[#This Row],[Total_Household_Income]]-Global_Household_Financial_Dyna[[#This Row],[Estimated_Taxes]]</f>
        <v>2828.05</v>
      </c>
      <c r="L659" s="1">
        <f>Global_Household_Financial_Dyna[[#This Row],[Monthly_Savings]]/Global_Household_Financial_Dyna[[#This Row],[Net Income]]</f>
        <v>0.71658209720478772</v>
      </c>
      <c r="M659" s="2">
        <f>Global_Household_Financial_Dyna[[#This Row],[Monthly_Expenses]]/Global_Household_Financial_Dyna[[#This Row],[Net Income]]</f>
        <v>0.28341790279521223</v>
      </c>
      <c r="N659" t="str">
        <f>IF(Global_Household_Financial_Dyna[[#This Row],[Monthly_Savings]]&lt;0,"High Risk", IF(Global_Household_Financial_Dyna[[#This Row],[Savings Rate%]]&lt;0.1, "Medium", "Safe"))</f>
        <v>Safe</v>
      </c>
      <c r="O659">
        <f>Global_Household_Financial_Dyna[[#This Row],[Total_Household_Income]]/Global_Household_Financial_Dyna[[#This Row],[Family_Size]]</f>
        <v>448.89714285714291</v>
      </c>
      <c r="P659" s="2">
        <f t="shared" si="20"/>
        <v>0.42077341556833553</v>
      </c>
      <c r="Q659" s="2">
        <f t="shared" si="21"/>
        <v>0.29580868163645219</v>
      </c>
      <c r="R659" s="2" t="str">
        <f>IF(Global_Household_Financial_Dyna[[#This Row],[Vs country_Average]]&lt;-0.2, "Underperformer", IF(Global_Household_Financial_Dyna[[#This Row],[Vs country_Average]]&gt;0.2, "Outperformer", "Normal"))</f>
        <v>Outperformer</v>
      </c>
      <c r="S6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2026.53</v>
      </c>
      <c r="T6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2026.53</v>
      </c>
      <c r="U6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2026.53</v>
      </c>
      <c r="V6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2026.53</v>
      </c>
    </row>
    <row r="660" spans="1:22" x14ac:dyDescent="0.3">
      <c r="A660">
        <v>659</v>
      </c>
      <c r="B660" t="s">
        <v>16</v>
      </c>
      <c r="C660" t="s">
        <v>21</v>
      </c>
      <c r="D660">
        <v>4</v>
      </c>
      <c r="E660">
        <v>2</v>
      </c>
      <c r="F660">
        <v>3929.44</v>
      </c>
      <c r="G660">
        <v>5487.71</v>
      </c>
      <c r="H660">
        <v>1920.7</v>
      </c>
      <c r="I660">
        <v>3733.34</v>
      </c>
      <c r="J660">
        <v>-166.33</v>
      </c>
      <c r="K660">
        <f>Global_Household_Financial_Dyna[[#This Row],[Total_Household_Income]]-Global_Household_Financial_Dyna[[#This Row],[Estimated_Taxes]]</f>
        <v>3567.01</v>
      </c>
      <c r="L660" s="1">
        <f>Global_Household_Financial_Dyna[[#This Row],[Monthly_Savings]]/Global_Household_Financial_Dyna[[#This Row],[Net Income]]</f>
        <v>-4.6630090748273768E-2</v>
      </c>
      <c r="M660" s="2">
        <f>Global_Household_Financial_Dyna[[#This Row],[Monthly_Expenses]]/Global_Household_Financial_Dyna[[#This Row],[Net Income]]</f>
        <v>1.0466300907482737</v>
      </c>
      <c r="N660" t="str">
        <f>IF(Global_Household_Financial_Dyna[[#This Row],[Monthly_Savings]]&lt;0,"High Risk", IF(Global_Household_Financial_Dyna[[#This Row],[Savings Rate%]]&lt;0.1, "Medium", "Safe"))</f>
        <v>High Risk</v>
      </c>
      <c r="O660">
        <f>Global_Household_Financial_Dyna[[#This Row],[Total_Household_Income]]/Global_Household_Financial_Dyna[[#This Row],[Family_Size]]</f>
        <v>1371.9275</v>
      </c>
      <c r="P660" s="2">
        <f t="shared" si="20"/>
        <v>0.15879799892000862</v>
      </c>
      <c r="Q660" s="2">
        <f t="shared" si="21"/>
        <v>-0.20542808966828238</v>
      </c>
      <c r="R660" s="2" t="str">
        <f>IF(Global_Household_Financial_Dyna[[#This Row],[Vs country_Average]]&lt;-0.2, "Underperformer", IF(Global_Household_Financial_Dyna[[#This Row],[Vs country_Average]]&gt;0.2, "Outperformer", "Normal"))</f>
        <v>Underperformer</v>
      </c>
      <c r="S6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20.337000000000018</v>
      </c>
      <c r="T6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207.00400000000005</v>
      </c>
      <c r="U6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393.67100000000005</v>
      </c>
      <c r="V6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580.33800000000008</v>
      </c>
    </row>
    <row r="661" spans="1:22" x14ac:dyDescent="0.3">
      <c r="A661">
        <v>660</v>
      </c>
      <c r="B661" t="s">
        <v>16</v>
      </c>
      <c r="C661" t="s">
        <v>17</v>
      </c>
      <c r="D661">
        <v>2</v>
      </c>
      <c r="E661">
        <v>2</v>
      </c>
      <c r="F661">
        <v>5979.9</v>
      </c>
      <c r="G661">
        <v>8587.14</v>
      </c>
      <c r="H661">
        <v>3434.86</v>
      </c>
      <c r="I661">
        <v>1886.76</v>
      </c>
      <c r="J661">
        <v>3265.52</v>
      </c>
      <c r="K661">
        <f>Global_Household_Financial_Dyna[[#This Row],[Total_Household_Income]]-Global_Household_Financial_Dyna[[#This Row],[Estimated_Taxes]]</f>
        <v>5152.2799999999988</v>
      </c>
      <c r="L661" s="1">
        <f>Global_Household_Financial_Dyna[[#This Row],[Monthly_Savings]]/Global_Household_Financial_Dyna[[#This Row],[Net Income]]</f>
        <v>0.63380095802246783</v>
      </c>
      <c r="M661" s="2">
        <f>Global_Household_Financial_Dyna[[#This Row],[Monthly_Expenses]]/Global_Household_Financial_Dyna[[#This Row],[Net Income]]</f>
        <v>0.36619904197753234</v>
      </c>
      <c r="N661" t="str">
        <f>IF(Global_Household_Financial_Dyna[[#This Row],[Monthly_Savings]]&lt;0,"High Risk", IF(Global_Household_Financial_Dyna[[#This Row],[Savings Rate%]]&lt;0.1, "Medium", "Safe"))</f>
        <v>Safe</v>
      </c>
      <c r="O661">
        <f>Global_Household_Financial_Dyna[[#This Row],[Total_Household_Income]]/Global_Household_Financial_Dyna[[#This Row],[Family_Size]]</f>
        <v>4293.57</v>
      </c>
      <c r="P661" s="2">
        <f t="shared" si="20"/>
        <v>0.15879799892000862</v>
      </c>
      <c r="Q661" s="2">
        <f t="shared" si="21"/>
        <v>0.47500295910245921</v>
      </c>
      <c r="R661" s="2" t="str">
        <f>IF(Global_Household_Financial_Dyna[[#This Row],[Vs country_Average]]&lt;-0.2, "Underperformer", IF(Global_Household_Financial_Dyna[[#This Row],[Vs country_Average]]&gt;0.2, "Outperformer", "Normal"))</f>
        <v>Outperformer</v>
      </c>
      <c r="S6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3265.52</v>
      </c>
      <c r="T6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3265.52</v>
      </c>
      <c r="U6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3265.52</v>
      </c>
      <c r="V6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3265.52</v>
      </c>
    </row>
    <row r="662" spans="1:22" x14ac:dyDescent="0.3">
      <c r="A662">
        <v>661</v>
      </c>
      <c r="B662" t="s">
        <v>10</v>
      </c>
      <c r="C662" t="s">
        <v>22</v>
      </c>
      <c r="D662">
        <v>7</v>
      </c>
      <c r="E662">
        <v>3</v>
      </c>
      <c r="F662">
        <v>1370.56</v>
      </c>
      <c r="G662">
        <v>3221.49</v>
      </c>
      <c r="H662">
        <v>322.14999999999998</v>
      </c>
      <c r="I662">
        <v>1062.69</v>
      </c>
      <c r="J662">
        <v>1836.64</v>
      </c>
      <c r="K662">
        <f>Global_Household_Financial_Dyna[[#This Row],[Total_Household_Income]]-Global_Household_Financial_Dyna[[#This Row],[Estimated_Taxes]]</f>
        <v>2899.3399999999997</v>
      </c>
      <c r="L662" s="1">
        <f>Global_Household_Financial_Dyna[[#This Row],[Monthly_Savings]]/Global_Household_Financial_Dyna[[#This Row],[Net Income]]</f>
        <v>0.63346830658011832</v>
      </c>
      <c r="M662" s="2">
        <f>Global_Household_Financial_Dyna[[#This Row],[Monthly_Expenses]]/Global_Household_Financial_Dyna[[#This Row],[Net Income]]</f>
        <v>0.36652824435906106</v>
      </c>
      <c r="N662" t="str">
        <f>IF(Global_Household_Financial_Dyna[[#This Row],[Monthly_Savings]]&lt;0,"High Risk", IF(Global_Household_Financial_Dyna[[#This Row],[Savings Rate%]]&lt;0.1, "Medium", "Safe"))</f>
        <v>Safe</v>
      </c>
      <c r="O662">
        <f>Global_Household_Financial_Dyna[[#This Row],[Total_Household_Income]]/Global_Household_Financial_Dyna[[#This Row],[Family_Size]]</f>
        <v>460.2128571428571</v>
      </c>
      <c r="P662" s="2">
        <f t="shared" si="20"/>
        <v>0.42077341556833553</v>
      </c>
      <c r="Q662" s="2">
        <f t="shared" si="21"/>
        <v>0.21269489101178279</v>
      </c>
      <c r="R662" s="2" t="str">
        <f>IF(Global_Household_Financial_Dyna[[#This Row],[Vs country_Average]]&lt;-0.2, "Underperformer", IF(Global_Household_Financial_Dyna[[#This Row],[Vs country_Average]]&gt;0.2, "Outperformer", "Normal"))</f>
        <v>Outperformer</v>
      </c>
      <c r="S6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1836.64</v>
      </c>
      <c r="T6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1836.64</v>
      </c>
      <c r="U6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1836.64</v>
      </c>
      <c r="V6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1836.64</v>
      </c>
    </row>
    <row r="663" spans="1:22" x14ac:dyDescent="0.3">
      <c r="A663">
        <v>662</v>
      </c>
      <c r="B663" t="s">
        <v>12</v>
      </c>
      <c r="C663" t="s">
        <v>13</v>
      </c>
      <c r="D663">
        <v>5</v>
      </c>
      <c r="E663">
        <v>3</v>
      </c>
      <c r="F663">
        <v>4029.32</v>
      </c>
      <c r="G663">
        <v>7917.34</v>
      </c>
      <c r="H663">
        <v>1979.34</v>
      </c>
      <c r="I663">
        <v>3191.44</v>
      </c>
      <c r="J663">
        <v>2746.56</v>
      </c>
      <c r="K663">
        <f>Global_Household_Financial_Dyna[[#This Row],[Total_Household_Income]]-Global_Household_Financial_Dyna[[#This Row],[Estimated_Taxes]]</f>
        <v>5938</v>
      </c>
      <c r="L663" s="1">
        <f>Global_Household_Financial_Dyna[[#This Row],[Monthly_Savings]]/Global_Household_Financial_Dyna[[#This Row],[Net Income]]</f>
        <v>0.46253957561468506</v>
      </c>
      <c r="M663" s="2">
        <f>Global_Household_Financial_Dyna[[#This Row],[Monthly_Expenses]]/Global_Household_Financial_Dyna[[#This Row],[Net Income]]</f>
        <v>0.53746042438531494</v>
      </c>
      <c r="N663" t="str">
        <f>IF(Global_Household_Financial_Dyna[[#This Row],[Monthly_Savings]]&lt;0,"High Risk", IF(Global_Household_Financial_Dyna[[#This Row],[Savings Rate%]]&lt;0.1, "Medium", "Safe"))</f>
        <v>Safe</v>
      </c>
      <c r="O663">
        <f>Global_Household_Financial_Dyna[[#This Row],[Total_Household_Income]]/Global_Household_Financial_Dyna[[#This Row],[Family_Size]]</f>
        <v>1583.4680000000001</v>
      </c>
      <c r="P663" s="2">
        <f t="shared" si="20"/>
        <v>0.30718716818024266</v>
      </c>
      <c r="Q663" s="2">
        <f t="shared" si="21"/>
        <v>0.1553524074344424</v>
      </c>
      <c r="R663" s="2" t="str">
        <f>IF(Global_Household_Financial_Dyna[[#This Row],[Vs country_Average]]&lt;-0.2, "Underperformer", IF(Global_Household_Financial_Dyna[[#This Row],[Vs country_Average]]&gt;0.2, "Outperformer", "Normal"))</f>
        <v>Normal</v>
      </c>
      <c r="S6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2746.56</v>
      </c>
      <c r="T6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2746.56</v>
      </c>
      <c r="U6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2746.56</v>
      </c>
      <c r="V6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2746.56</v>
      </c>
    </row>
    <row r="664" spans="1:22" x14ac:dyDescent="0.3">
      <c r="A664">
        <v>663</v>
      </c>
      <c r="B664" t="s">
        <v>16</v>
      </c>
      <c r="C664" t="s">
        <v>21</v>
      </c>
      <c r="D664">
        <v>6</v>
      </c>
      <c r="E664">
        <v>3</v>
      </c>
      <c r="F664">
        <v>2841.45</v>
      </c>
      <c r="G664">
        <v>7710.55</v>
      </c>
      <c r="H664">
        <v>2698.69</v>
      </c>
      <c r="I664">
        <v>3859.19</v>
      </c>
      <c r="J664">
        <v>1152.6600000000001</v>
      </c>
      <c r="K664">
        <f>Global_Household_Financial_Dyna[[#This Row],[Total_Household_Income]]-Global_Household_Financial_Dyna[[#This Row],[Estimated_Taxes]]</f>
        <v>5011.8600000000006</v>
      </c>
      <c r="L664" s="1">
        <f>Global_Household_Financial_Dyna[[#This Row],[Monthly_Savings]]/Global_Household_Financial_Dyna[[#This Row],[Net Income]]</f>
        <v>0.22998647208820677</v>
      </c>
      <c r="M664" s="2">
        <f>Global_Household_Financial_Dyna[[#This Row],[Monthly_Expenses]]/Global_Household_Financial_Dyna[[#This Row],[Net Income]]</f>
        <v>0.77001153264456701</v>
      </c>
      <c r="N664" t="str">
        <f>IF(Global_Household_Financial_Dyna[[#This Row],[Monthly_Savings]]&lt;0,"High Risk", IF(Global_Household_Financial_Dyna[[#This Row],[Savings Rate%]]&lt;0.1, "Medium", "Safe"))</f>
        <v>Safe</v>
      </c>
      <c r="O664">
        <f>Global_Household_Financial_Dyna[[#This Row],[Total_Household_Income]]/Global_Household_Financial_Dyna[[#This Row],[Family_Size]]</f>
        <v>1285.0916666666667</v>
      </c>
      <c r="P664" s="2">
        <f t="shared" si="20"/>
        <v>0.15879799892000862</v>
      </c>
      <c r="Q664" s="2">
        <f t="shared" si="21"/>
        <v>7.1188473168198152E-2</v>
      </c>
      <c r="R664" s="2" t="str">
        <f>IF(Global_Household_Financial_Dyna[[#This Row],[Vs country_Average]]&lt;-0.2, "Underperformer", IF(Global_Household_Financial_Dyna[[#This Row],[Vs country_Average]]&gt;0.2, "Outperformer", "Normal"))</f>
        <v>Normal</v>
      </c>
      <c r="S6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1152.6600000000001</v>
      </c>
      <c r="T6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1152.6600000000001</v>
      </c>
      <c r="U6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1152.6600000000001</v>
      </c>
      <c r="V6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1152.6600000000001</v>
      </c>
    </row>
    <row r="665" spans="1:22" x14ac:dyDescent="0.3">
      <c r="A665">
        <v>664</v>
      </c>
      <c r="B665" t="s">
        <v>18</v>
      </c>
      <c r="C665" t="s">
        <v>19</v>
      </c>
      <c r="D665">
        <v>5</v>
      </c>
      <c r="E665">
        <v>1</v>
      </c>
      <c r="F665">
        <v>4983.83</v>
      </c>
      <c r="G665">
        <v>4983.83</v>
      </c>
      <c r="H665">
        <v>1096.44</v>
      </c>
      <c r="I665">
        <v>2619.79</v>
      </c>
      <c r="J665">
        <v>1267.5899999999999</v>
      </c>
      <c r="K665">
        <f>Global_Household_Financial_Dyna[[#This Row],[Total_Household_Income]]-Global_Household_Financial_Dyna[[#This Row],[Estimated_Taxes]]</f>
        <v>3887.39</v>
      </c>
      <c r="L665" s="1">
        <f>Global_Household_Financial_Dyna[[#This Row],[Monthly_Savings]]/Global_Household_Financial_Dyna[[#This Row],[Net Income]]</f>
        <v>0.32607739382979323</v>
      </c>
      <c r="M665" s="2">
        <f>Global_Household_Financial_Dyna[[#This Row],[Monthly_Expenses]]/Global_Household_Financial_Dyna[[#This Row],[Net Income]]</f>
        <v>0.67392003375015119</v>
      </c>
      <c r="N665" t="str">
        <f>IF(Global_Household_Financial_Dyna[[#This Row],[Monthly_Savings]]&lt;0,"High Risk", IF(Global_Household_Financial_Dyna[[#This Row],[Savings Rate%]]&lt;0.1, "Medium", "Safe"))</f>
        <v>Safe</v>
      </c>
      <c r="O665">
        <f>Global_Household_Financial_Dyna[[#This Row],[Total_Household_Income]]/Global_Household_Financial_Dyna[[#This Row],[Family_Size]]</f>
        <v>996.76599999999996</v>
      </c>
      <c r="P665" s="2">
        <f t="shared" si="20"/>
        <v>0.32336204947805613</v>
      </c>
      <c r="Q665" s="2">
        <f t="shared" si="21"/>
        <v>2.7153443517370923E-3</v>
      </c>
      <c r="R665" s="2" t="str">
        <f>IF(Global_Household_Financial_Dyna[[#This Row],[Vs country_Average]]&lt;-0.2, "Underperformer", IF(Global_Household_Financial_Dyna[[#This Row],[Vs country_Average]]&gt;0.2, "Outperformer", "Normal"))</f>
        <v>Normal</v>
      </c>
      <c r="S6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1267.5899999999999</v>
      </c>
      <c r="T6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1267.5899999999999</v>
      </c>
      <c r="U6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1267.5899999999999</v>
      </c>
      <c r="V6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1267.5899999999999</v>
      </c>
    </row>
    <row r="666" spans="1:22" x14ac:dyDescent="0.3">
      <c r="A666">
        <v>665</v>
      </c>
      <c r="B666" t="s">
        <v>18</v>
      </c>
      <c r="C666" t="s">
        <v>19</v>
      </c>
      <c r="D666">
        <v>2</v>
      </c>
      <c r="E666">
        <v>2</v>
      </c>
      <c r="F666">
        <v>4113.7299999999996</v>
      </c>
      <c r="G666">
        <v>6322.95</v>
      </c>
      <c r="H666">
        <v>1391.05</v>
      </c>
      <c r="I666">
        <v>2174.61</v>
      </c>
      <c r="J666">
        <v>2757.28</v>
      </c>
      <c r="K666">
        <f>Global_Household_Financial_Dyna[[#This Row],[Total_Household_Income]]-Global_Household_Financial_Dyna[[#This Row],[Estimated_Taxes]]</f>
        <v>4931.8999999999996</v>
      </c>
      <c r="L666" s="1">
        <f>Global_Household_Financial_Dyna[[#This Row],[Monthly_Savings]]/Global_Household_Financial_Dyna[[#This Row],[Net Income]]</f>
        <v>0.55907054076522245</v>
      </c>
      <c r="M666" s="2">
        <f>Global_Household_Financial_Dyna[[#This Row],[Monthly_Expenses]]/Global_Household_Financial_Dyna[[#This Row],[Net Income]]</f>
        <v>0.440927431618646</v>
      </c>
      <c r="N666" t="str">
        <f>IF(Global_Household_Financial_Dyna[[#This Row],[Monthly_Savings]]&lt;0,"High Risk", IF(Global_Household_Financial_Dyna[[#This Row],[Savings Rate%]]&lt;0.1, "Medium", "Safe"))</f>
        <v>Safe</v>
      </c>
      <c r="O666">
        <f>Global_Household_Financial_Dyna[[#This Row],[Total_Household_Income]]/Global_Household_Financial_Dyna[[#This Row],[Family_Size]]</f>
        <v>3161.4749999999999</v>
      </c>
      <c r="P666" s="2">
        <f t="shared" si="20"/>
        <v>0.32336204947805613</v>
      </c>
      <c r="Q666" s="2">
        <f t="shared" si="21"/>
        <v>0.23570849128716631</v>
      </c>
      <c r="R666" s="2" t="str">
        <f>IF(Global_Household_Financial_Dyna[[#This Row],[Vs country_Average]]&lt;-0.2, "Underperformer", IF(Global_Household_Financial_Dyna[[#This Row],[Vs country_Average]]&gt;0.2, "Outperformer", "Normal"))</f>
        <v>Outperformer</v>
      </c>
      <c r="S6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2757.28</v>
      </c>
      <c r="T6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2757.28</v>
      </c>
      <c r="U6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2757.28</v>
      </c>
      <c r="V6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2757.28</v>
      </c>
    </row>
    <row r="667" spans="1:22" x14ac:dyDescent="0.3">
      <c r="A667">
        <v>666</v>
      </c>
      <c r="B667" t="s">
        <v>18</v>
      </c>
      <c r="C667" t="s">
        <v>20</v>
      </c>
      <c r="D667">
        <v>7</v>
      </c>
      <c r="E667">
        <v>3</v>
      </c>
      <c r="F667">
        <v>1346.37</v>
      </c>
      <c r="G667">
        <v>3287.58</v>
      </c>
      <c r="H667">
        <v>723.27</v>
      </c>
      <c r="I667">
        <v>3119.91</v>
      </c>
      <c r="J667">
        <v>-555.6</v>
      </c>
      <c r="K667">
        <f>Global_Household_Financial_Dyna[[#This Row],[Total_Household_Income]]-Global_Household_Financial_Dyna[[#This Row],[Estimated_Taxes]]</f>
        <v>2564.31</v>
      </c>
      <c r="L667" s="1">
        <f>Global_Household_Financial_Dyna[[#This Row],[Monthly_Savings]]/Global_Household_Financial_Dyna[[#This Row],[Net Income]]</f>
        <v>-0.21666647168244091</v>
      </c>
      <c r="M667" s="2">
        <f>Global_Household_Financial_Dyna[[#This Row],[Monthly_Expenses]]/Global_Household_Financial_Dyna[[#This Row],[Net Income]]</f>
        <v>1.2166664716824409</v>
      </c>
      <c r="N667" t="str">
        <f>IF(Global_Household_Financial_Dyna[[#This Row],[Monthly_Savings]]&lt;0,"High Risk", IF(Global_Household_Financial_Dyna[[#This Row],[Savings Rate%]]&lt;0.1, "Medium", "Safe"))</f>
        <v>High Risk</v>
      </c>
      <c r="O667">
        <f>Global_Household_Financial_Dyna[[#This Row],[Total_Household_Income]]/Global_Household_Financial_Dyna[[#This Row],[Family_Size]]</f>
        <v>469.65428571428572</v>
      </c>
      <c r="P667" s="2">
        <f t="shared" si="20"/>
        <v>0.32336204947805613</v>
      </c>
      <c r="Q667" s="2">
        <f t="shared" si="21"/>
        <v>-0.54002852116049704</v>
      </c>
      <c r="R667" s="2" t="str">
        <f>IF(Global_Household_Financial_Dyna[[#This Row],[Vs country_Average]]&lt;-0.2, "Underperformer", IF(Global_Household_Financial_Dyna[[#This Row],[Vs country_Average]]&gt;0.2, "Outperformer", "Normal"))</f>
        <v>Underperformer</v>
      </c>
      <c r="S6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-399.60450000000003</v>
      </c>
      <c r="T6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-243.60899999999998</v>
      </c>
      <c r="U6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-87.613500000000045</v>
      </c>
      <c r="V6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68.382000000000062</v>
      </c>
    </row>
    <row r="668" spans="1:22" x14ac:dyDescent="0.3">
      <c r="A668">
        <v>667</v>
      </c>
      <c r="B668" t="s">
        <v>18</v>
      </c>
      <c r="C668" t="s">
        <v>19</v>
      </c>
      <c r="D668">
        <v>6</v>
      </c>
      <c r="E668">
        <v>3</v>
      </c>
      <c r="F668">
        <v>3322.16</v>
      </c>
      <c r="G668">
        <v>7859.62</v>
      </c>
      <c r="H668">
        <v>1729.12</v>
      </c>
      <c r="I668">
        <v>4002.89</v>
      </c>
      <c r="J668">
        <v>2127.62</v>
      </c>
      <c r="K668">
        <f>Global_Household_Financial_Dyna[[#This Row],[Total_Household_Income]]-Global_Household_Financial_Dyna[[#This Row],[Estimated_Taxes]]</f>
        <v>6130.5</v>
      </c>
      <c r="L668" s="1">
        <f>Global_Household_Financial_Dyna[[#This Row],[Monthly_Savings]]/Global_Household_Financial_Dyna[[#This Row],[Net Income]]</f>
        <v>0.34705488948699126</v>
      </c>
      <c r="M668" s="2">
        <f>Global_Household_Financial_Dyna[[#This Row],[Monthly_Expenses]]/Global_Household_Financial_Dyna[[#This Row],[Net Income]]</f>
        <v>0.65294674170132938</v>
      </c>
      <c r="N668" t="str">
        <f>IF(Global_Household_Financial_Dyna[[#This Row],[Monthly_Savings]]&lt;0,"High Risk", IF(Global_Household_Financial_Dyna[[#This Row],[Savings Rate%]]&lt;0.1, "Medium", "Safe"))</f>
        <v>Safe</v>
      </c>
      <c r="O668">
        <f>Global_Household_Financial_Dyna[[#This Row],[Total_Household_Income]]/Global_Household_Financial_Dyna[[#This Row],[Family_Size]]</f>
        <v>1309.9366666666667</v>
      </c>
      <c r="P668" s="2">
        <f t="shared" si="20"/>
        <v>0.32336204947805613</v>
      </c>
      <c r="Q668" s="2">
        <f t="shared" si="21"/>
        <v>2.3692840008935123E-2</v>
      </c>
      <c r="R668" s="2" t="str">
        <f>IF(Global_Household_Financial_Dyna[[#This Row],[Vs country_Average]]&lt;-0.2, "Underperformer", IF(Global_Household_Financial_Dyna[[#This Row],[Vs country_Average]]&gt;0.2, "Outperformer", "Normal"))</f>
        <v>Normal</v>
      </c>
      <c r="S6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2127.62</v>
      </c>
      <c r="T6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2127.62</v>
      </c>
      <c r="U6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2127.62</v>
      </c>
      <c r="V6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2127.62</v>
      </c>
    </row>
    <row r="669" spans="1:22" x14ac:dyDescent="0.3">
      <c r="A669">
        <v>668</v>
      </c>
      <c r="B669" t="s">
        <v>18</v>
      </c>
      <c r="C669" t="s">
        <v>19</v>
      </c>
      <c r="D669">
        <v>7</v>
      </c>
      <c r="E669">
        <v>3</v>
      </c>
      <c r="F669">
        <v>6299.6</v>
      </c>
      <c r="G669">
        <v>15554.81</v>
      </c>
      <c r="H669">
        <v>4199.8</v>
      </c>
      <c r="I669">
        <v>3548.8</v>
      </c>
      <c r="J669">
        <v>7806.21</v>
      </c>
      <c r="K669">
        <f>Global_Household_Financial_Dyna[[#This Row],[Total_Household_Income]]-Global_Household_Financial_Dyna[[#This Row],[Estimated_Taxes]]</f>
        <v>11355.009999999998</v>
      </c>
      <c r="L669" s="1">
        <f>Global_Household_Financial_Dyna[[#This Row],[Monthly_Savings]]/Global_Household_Financial_Dyna[[#This Row],[Net Income]]</f>
        <v>0.68746835097459191</v>
      </c>
      <c r="M669" s="2">
        <f>Global_Household_Financial_Dyna[[#This Row],[Monthly_Expenses]]/Global_Household_Financial_Dyna[[#This Row],[Net Income]]</f>
        <v>0.31253164902540825</v>
      </c>
      <c r="N669" t="str">
        <f>IF(Global_Household_Financial_Dyna[[#This Row],[Monthly_Savings]]&lt;0,"High Risk", IF(Global_Household_Financial_Dyna[[#This Row],[Savings Rate%]]&lt;0.1, "Medium", "Safe"))</f>
        <v>Safe</v>
      </c>
      <c r="O669">
        <f>Global_Household_Financial_Dyna[[#This Row],[Total_Household_Income]]/Global_Household_Financial_Dyna[[#This Row],[Family_Size]]</f>
        <v>2222.1157142857141</v>
      </c>
      <c r="P669" s="2">
        <f t="shared" si="20"/>
        <v>0.32336204947805613</v>
      </c>
      <c r="Q669" s="2">
        <f t="shared" si="21"/>
        <v>0.36410630149653578</v>
      </c>
      <c r="R669" s="2" t="str">
        <f>IF(Global_Household_Financial_Dyna[[#This Row],[Vs country_Average]]&lt;-0.2, "Underperformer", IF(Global_Household_Financial_Dyna[[#This Row],[Vs country_Average]]&gt;0.2, "Outperformer", "Normal"))</f>
        <v>Outperformer</v>
      </c>
      <c r="S6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7806.21</v>
      </c>
      <c r="T6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7806.21</v>
      </c>
      <c r="U6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7806.21</v>
      </c>
      <c r="V6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7806.21</v>
      </c>
    </row>
    <row r="670" spans="1:22" x14ac:dyDescent="0.3">
      <c r="A670">
        <v>669</v>
      </c>
      <c r="B670" t="s">
        <v>18</v>
      </c>
      <c r="C670" t="s">
        <v>20</v>
      </c>
      <c r="D670">
        <v>1</v>
      </c>
      <c r="E670">
        <v>1</v>
      </c>
      <c r="F670">
        <v>3802.76</v>
      </c>
      <c r="G670">
        <v>3802.76</v>
      </c>
      <c r="H670">
        <v>836.61</v>
      </c>
      <c r="I670">
        <v>1445.81</v>
      </c>
      <c r="J670">
        <v>1520.34</v>
      </c>
      <c r="K670">
        <f>Global_Household_Financial_Dyna[[#This Row],[Total_Household_Income]]-Global_Household_Financial_Dyna[[#This Row],[Estimated_Taxes]]</f>
        <v>2966.15</v>
      </c>
      <c r="L670" s="1">
        <f>Global_Household_Financial_Dyna[[#This Row],[Monthly_Savings]]/Global_Household_Financial_Dyna[[#This Row],[Net Income]]</f>
        <v>0.51256342396709531</v>
      </c>
      <c r="M670" s="2">
        <f>Global_Household_Financial_Dyna[[#This Row],[Monthly_Expenses]]/Global_Household_Financial_Dyna[[#This Row],[Net Income]]</f>
        <v>0.48743657603290458</v>
      </c>
      <c r="N670" t="str">
        <f>IF(Global_Household_Financial_Dyna[[#This Row],[Monthly_Savings]]&lt;0,"High Risk", IF(Global_Household_Financial_Dyna[[#This Row],[Savings Rate%]]&lt;0.1, "Medium", "Safe"))</f>
        <v>Safe</v>
      </c>
      <c r="O670">
        <f>Global_Household_Financial_Dyna[[#This Row],[Total_Household_Income]]/Global_Household_Financial_Dyna[[#This Row],[Family_Size]]</f>
        <v>3802.76</v>
      </c>
      <c r="P670" s="2">
        <f t="shared" si="20"/>
        <v>0.32336204947805613</v>
      </c>
      <c r="Q670" s="2">
        <f t="shared" si="21"/>
        <v>0.18920137448903918</v>
      </c>
      <c r="R670" s="2" t="str">
        <f>IF(Global_Household_Financial_Dyna[[#This Row],[Vs country_Average]]&lt;-0.2, "Underperformer", IF(Global_Household_Financial_Dyna[[#This Row],[Vs country_Average]]&gt;0.2, "Outperformer", "Normal"))</f>
        <v>Normal</v>
      </c>
      <c r="S6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1520.34</v>
      </c>
      <c r="T6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1520.34</v>
      </c>
      <c r="U6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1520.34</v>
      </c>
      <c r="V6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1520.34</v>
      </c>
    </row>
    <row r="671" spans="1:22" x14ac:dyDescent="0.3">
      <c r="A671">
        <v>670</v>
      </c>
      <c r="B671" t="s">
        <v>10</v>
      </c>
      <c r="C671" t="s">
        <v>11</v>
      </c>
      <c r="D671">
        <v>6</v>
      </c>
      <c r="E671">
        <v>2</v>
      </c>
      <c r="F671">
        <v>558.86</v>
      </c>
      <c r="G671">
        <v>950.06</v>
      </c>
      <c r="H671">
        <v>95.01</v>
      </c>
      <c r="I671">
        <v>893.52</v>
      </c>
      <c r="J671">
        <v>-38.47</v>
      </c>
      <c r="K671">
        <f>Global_Household_Financial_Dyna[[#This Row],[Total_Household_Income]]-Global_Household_Financial_Dyna[[#This Row],[Estimated_Taxes]]</f>
        <v>855.05</v>
      </c>
      <c r="L671" s="1">
        <f>Global_Household_Financial_Dyna[[#This Row],[Monthly_Savings]]/Global_Household_Financial_Dyna[[#This Row],[Net Income]]</f>
        <v>-4.4991520963686332E-2</v>
      </c>
      <c r="M671" s="2">
        <f>Global_Household_Financial_Dyna[[#This Row],[Monthly_Expenses]]/Global_Household_Financial_Dyna[[#This Row],[Net Income]]</f>
        <v>1.0449915209636864</v>
      </c>
      <c r="N671" t="str">
        <f>IF(Global_Household_Financial_Dyna[[#This Row],[Monthly_Savings]]&lt;0,"High Risk", IF(Global_Household_Financial_Dyna[[#This Row],[Savings Rate%]]&lt;0.1, "Medium", "Safe"))</f>
        <v>High Risk</v>
      </c>
      <c r="O671">
        <f>Global_Household_Financial_Dyna[[#This Row],[Total_Household_Income]]/Global_Household_Financial_Dyna[[#This Row],[Family_Size]]</f>
        <v>158.34333333333333</v>
      </c>
      <c r="P671" s="2">
        <f t="shared" si="20"/>
        <v>0.42077341556833553</v>
      </c>
      <c r="Q671" s="2">
        <f t="shared" si="21"/>
        <v>-0.46576493653202189</v>
      </c>
      <c r="R671" s="2" t="str">
        <f>IF(Global_Household_Financial_Dyna[[#This Row],[Vs country_Average]]&lt;-0.2, "Underperformer", IF(Global_Household_Financial_Dyna[[#This Row],[Vs country_Average]]&gt;0.2, "Outperformer", "Normal"))</f>
        <v>Underperformer</v>
      </c>
      <c r="S6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6.2060000000000031</v>
      </c>
      <c r="T6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50.882000000000005</v>
      </c>
      <c r="U6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95.557999999999993</v>
      </c>
      <c r="V6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140.23400000000001</v>
      </c>
    </row>
    <row r="672" spans="1:22" x14ac:dyDescent="0.3">
      <c r="A672">
        <v>671</v>
      </c>
      <c r="B672" t="s">
        <v>18</v>
      </c>
      <c r="C672" t="s">
        <v>20</v>
      </c>
      <c r="D672">
        <v>8</v>
      </c>
      <c r="E672">
        <v>3</v>
      </c>
      <c r="F672">
        <v>4804.01</v>
      </c>
      <c r="G672">
        <v>10007.39</v>
      </c>
      <c r="H672">
        <v>2702</v>
      </c>
      <c r="I672">
        <v>5222.04</v>
      </c>
      <c r="J672">
        <v>2083.35</v>
      </c>
      <c r="K672">
        <f>Global_Household_Financial_Dyna[[#This Row],[Total_Household_Income]]-Global_Household_Financial_Dyna[[#This Row],[Estimated_Taxes]]</f>
        <v>7305.3899999999994</v>
      </c>
      <c r="L672" s="1">
        <f>Global_Household_Financial_Dyna[[#This Row],[Monthly_Savings]]/Global_Household_Financial_Dyna[[#This Row],[Net Income]]</f>
        <v>0.28517984666116392</v>
      </c>
      <c r="M672" s="2">
        <f>Global_Household_Financial_Dyna[[#This Row],[Monthly_Expenses]]/Global_Household_Financial_Dyna[[#This Row],[Net Income]]</f>
        <v>0.7148201533388362</v>
      </c>
      <c r="N672" t="str">
        <f>IF(Global_Household_Financial_Dyna[[#This Row],[Monthly_Savings]]&lt;0,"High Risk", IF(Global_Household_Financial_Dyna[[#This Row],[Savings Rate%]]&lt;0.1, "Medium", "Safe"))</f>
        <v>Safe</v>
      </c>
      <c r="O672">
        <f>Global_Household_Financial_Dyna[[#This Row],[Total_Household_Income]]/Global_Household_Financial_Dyna[[#This Row],[Family_Size]]</f>
        <v>1250.9237499999999</v>
      </c>
      <c r="P672" s="2">
        <f t="shared" si="20"/>
        <v>0.32336204947805613</v>
      </c>
      <c r="Q672" s="2">
        <f t="shared" si="21"/>
        <v>-3.8182202816892219E-2</v>
      </c>
      <c r="R672" s="2" t="str">
        <f>IF(Global_Household_Financial_Dyna[[#This Row],[Vs country_Average]]&lt;-0.2, "Underperformer", IF(Global_Household_Financial_Dyna[[#This Row],[Vs country_Average]]&gt;0.2, "Outperformer", "Normal"))</f>
        <v>Normal</v>
      </c>
      <c r="S6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2083.35</v>
      </c>
      <c r="T6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2083.35</v>
      </c>
      <c r="U6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2083.35</v>
      </c>
      <c r="V6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2083.35</v>
      </c>
    </row>
    <row r="673" spans="1:22" x14ac:dyDescent="0.3">
      <c r="A673">
        <v>672</v>
      </c>
      <c r="B673" t="s">
        <v>12</v>
      </c>
      <c r="C673" t="s">
        <v>13</v>
      </c>
      <c r="D673">
        <v>4</v>
      </c>
      <c r="E673">
        <v>1</v>
      </c>
      <c r="F673">
        <v>5410.29</v>
      </c>
      <c r="G673">
        <v>5410.29</v>
      </c>
      <c r="H673">
        <v>1352.57</v>
      </c>
      <c r="I673">
        <v>2437.2199999999998</v>
      </c>
      <c r="J673">
        <v>1620.5</v>
      </c>
      <c r="K673">
        <f>Global_Household_Financial_Dyna[[#This Row],[Total_Household_Income]]-Global_Household_Financial_Dyna[[#This Row],[Estimated_Taxes]]</f>
        <v>4057.7200000000003</v>
      </c>
      <c r="L673" s="1">
        <f>Global_Household_Financial_Dyna[[#This Row],[Monthly_Savings]]/Global_Household_Financial_Dyna[[#This Row],[Net Income]]</f>
        <v>0.39936220340486772</v>
      </c>
      <c r="M673" s="2">
        <f>Global_Household_Financial_Dyna[[#This Row],[Monthly_Expenses]]/Global_Household_Financial_Dyna[[#This Row],[Net Income]]</f>
        <v>0.60063779659513217</v>
      </c>
      <c r="N673" t="str">
        <f>IF(Global_Household_Financial_Dyna[[#This Row],[Monthly_Savings]]&lt;0,"High Risk", IF(Global_Household_Financial_Dyna[[#This Row],[Savings Rate%]]&lt;0.1, "Medium", "Safe"))</f>
        <v>Safe</v>
      </c>
      <c r="O673">
        <f>Global_Household_Financial_Dyna[[#This Row],[Total_Household_Income]]/Global_Household_Financial_Dyna[[#This Row],[Family_Size]]</f>
        <v>1352.5725</v>
      </c>
      <c r="P673" s="2">
        <f t="shared" si="20"/>
        <v>0.30718716818024266</v>
      </c>
      <c r="Q673" s="2">
        <f t="shared" si="21"/>
        <v>9.2175035224625057E-2</v>
      </c>
      <c r="R673" s="2" t="str">
        <f>IF(Global_Household_Financial_Dyna[[#This Row],[Vs country_Average]]&lt;-0.2, "Underperformer", IF(Global_Household_Financial_Dyna[[#This Row],[Vs country_Average]]&gt;0.2, "Outperformer", "Normal"))</f>
        <v>Normal</v>
      </c>
      <c r="S6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1620.5</v>
      </c>
      <c r="T6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1620.5</v>
      </c>
      <c r="U6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1620.5</v>
      </c>
      <c r="V6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1620.5</v>
      </c>
    </row>
    <row r="674" spans="1:22" x14ac:dyDescent="0.3">
      <c r="A674">
        <v>673</v>
      </c>
      <c r="B674" t="s">
        <v>18</v>
      </c>
      <c r="C674" t="s">
        <v>20</v>
      </c>
      <c r="D674">
        <v>5</v>
      </c>
      <c r="E674">
        <v>1</v>
      </c>
      <c r="F674">
        <v>4002.2</v>
      </c>
      <c r="G674">
        <v>4002.2</v>
      </c>
      <c r="H674">
        <v>880.48</v>
      </c>
      <c r="I674">
        <v>3493.87</v>
      </c>
      <c r="J674">
        <v>-372.16</v>
      </c>
      <c r="K674">
        <f>Global_Household_Financial_Dyna[[#This Row],[Total_Household_Income]]-Global_Household_Financial_Dyna[[#This Row],[Estimated_Taxes]]</f>
        <v>3121.72</v>
      </c>
      <c r="L674" s="1">
        <f>Global_Household_Financial_Dyna[[#This Row],[Monthly_Savings]]/Global_Household_Financial_Dyna[[#This Row],[Net Income]]</f>
        <v>-0.1192163294594006</v>
      </c>
      <c r="M674" s="2">
        <f>Global_Household_Financial_Dyna[[#This Row],[Monthly_Expenses]]/Global_Household_Financial_Dyna[[#This Row],[Net Income]]</f>
        <v>1.1192131260971516</v>
      </c>
      <c r="N674" t="str">
        <f>IF(Global_Household_Financial_Dyna[[#This Row],[Monthly_Savings]]&lt;0,"High Risk", IF(Global_Household_Financial_Dyna[[#This Row],[Savings Rate%]]&lt;0.1, "Medium", "Safe"))</f>
        <v>High Risk</v>
      </c>
      <c r="O674">
        <f>Global_Household_Financial_Dyna[[#This Row],[Total_Household_Income]]/Global_Household_Financial_Dyna[[#This Row],[Family_Size]]</f>
        <v>800.43999999999994</v>
      </c>
      <c r="P674" s="2">
        <f t="shared" si="20"/>
        <v>0.32336204947805613</v>
      </c>
      <c r="Q674" s="2">
        <f t="shared" si="21"/>
        <v>-0.44257837893745672</v>
      </c>
      <c r="R674" s="2" t="str">
        <f>IF(Global_Household_Financial_Dyna[[#This Row],[Vs country_Average]]&lt;-0.2, "Underperformer", IF(Global_Household_Financial_Dyna[[#This Row],[Vs country_Average]]&gt;0.2, "Outperformer", "Normal"))</f>
        <v>Underperformer</v>
      </c>
      <c r="S6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-197.46650000000002</v>
      </c>
      <c r="T6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-22.773000000000025</v>
      </c>
      <c r="U6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151.9205</v>
      </c>
      <c r="V6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326.61399999999998</v>
      </c>
    </row>
    <row r="675" spans="1:22" x14ac:dyDescent="0.3">
      <c r="A675">
        <v>674</v>
      </c>
      <c r="B675" t="s">
        <v>16</v>
      </c>
      <c r="C675" t="s">
        <v>21</v>
      </c>
      <c r="D675">
        <v>6</v>
      </c>
      <c r="E675">
        <v>3</v>
      </c>
      <c r="F675">
        <v>1202.6500000000001</v>
      </c>
      <c r="G675">
        <v>2393.5700000000002</v>
      </c>
      <c r="H675">
        <v>837.75</v>
      </c>
      <c r="I675">
        <v>2271.5</v>
      </c>
      <c r="J675">
        <v>-715.68</v>
      </c>
      <c r="K675">
        <f>Global_Household_Financial_Dyna[[#This Row],[Total_Household_Income]]-Global_Household_Financial_Dyna[[#This Row],[Estimated_Taxes]]</f>
        <v>1555.8200000000002</v>
      </c>
      <c r="L675" s="1">
        <f>Global_Household_Financial_Dyna[[#This Row],[Monthly_Savings]]/Global_Household_Financial_Dyna[[#This Row],[Net Income]]</f>
        <v>-0.46000179969405192</v>
      </c>
      <c r="M675" s="2">
        <f>Global_Household_Financial_Dyna[[#This Row],[Monthly_Expenses]]/Global_Household_Financial_Dyna[[#This Row],[Net Income]]</f>
        <v>1.4600017996940517</v>
      </c>
      <c r="N675" t="str">
        <f>IF(Global_Household_Financial_Dyna[[#This Row],[Monthly_Savings]]&lt;0,"High Risk", IF(Global_Household_Financial_Dyna[[#This Row],[Savings Rate%]]&lt;0.1, "Medium", "Safe"))</f>
        <v>High Risk</v>
      </c>
      <c r="O675">
        <f>Global_Household_Financial_Dyna[[#This Row],[Total_Household_Income]]/Global_Household_Financial_Dyna[[#This Row],[Family_Size]]</f>
        <v>398.92833333333334</v>
      </c>
      <c r="P675" s="2">
        <f t="shared" si="20"/>
        <v>0.15879799892000862</v>
      </c>
      <c r="Q675" s="2">
        <f t="shared" si="21"/>
        <v>-0.61879979861406054</v>
      </c>
      <c r="R675" s="2" t="str">
        <f>IF(Global_Household_Financial_Dyna[[#This Row],[Vs country_Average]]&lt;-0.2, "Underperformer", IF(Global_Household_Financial_Dyna[[#This Row],[Vs country_Average]]&gt;0.2, "Outperformer", "Normal"))</f>
        <v>Underperformer</v>
      </c>
      <c r="S6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-602.1049999999999</v>
      </c>
      <c r="T6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-488.53</v>
      </c>
      <c r="U6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-374.95499999999998</v>
      </c>
      <c r="V6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-261.38</v>
      </c>
    </row>
    <row r="676" spans="1:22" x14ac:dyDescent="0.3">
      <c r="A676">
        <v>675</v>
      </c>
      <c r="B676" t="s">
        <v>10</v>
      </c>
      <c r="C676" t="s">
        <v>22</v>
      </c>
      <c r="D676">
        <v>4</v>
      </c>
      <c r="E676">
        <v>3</v>
      </c>
      <c r="F676">
        <v>631.83000000000004</v>
      </c>
      <c r="G676">
        <v>1489.68</v>
      </c>
      <c r="H676">
        <v>148.97</v>
      </c>
      <c r="I676">
        <v>444.26</v>
      </c>
      <c r="J676">
        <v>896.46</v>
      </c>
      <c r="K676">
        <f>Global_Household_Financial_Dyna[[#This Row],[Total_Household_Income]]-Global_Household_Financial_Dyna[[#This Row],[Estimated_Taxes]]</f>
        <v>1340.71</v>
      </c>
      <c r="L676" s="1">
        <f>Global_Household_Financial_Dyna[[#This Row],[Monthly_Savings]]/Global_Household_Financial_Dyna[[#This Row],[Net Income]]</f>
        <v>0.66864571756755753</v>
      </c>
      <c r="M676" s="2">
        <f>Global_Household_Financial_Dyna[[#This Row],[Monthly_Expenses]]/Global_Household_Financial_Dyna[[#This Row],[Net Income]]</f>
        <v>0.33136174116699357</v>
      </c>
      <c r="N676" t="str">
        <f>IF(Global_Household_Financial_Dyna[[#This Row],[Monthly_Savings]]&lt;0,"High Risk", IF(Global_Household_Financial_Dyna[[#This Row],[Savings Rate%]]&lt;0.1, "Medium", "Safe"))</f>
        <v>Safe</v>
      </c>
      <c r="O676">
        <f>Global_Household_Financial_Dyna[[#This Row],[Total_Household_Income]]/Global_Household_Financial_Dyna[[#This Row],[Family_Size]]</f>
        <v>372.42</v>
      </c>
      <c r="P676" s="2">
        <f t="shared" si="20"/>
        <v>0.42077341556833553</v>
      </c>
      <c r="Q676" s="2">
        <f t="shared" si="21"/>
        <v>0.247872301999222</v>
      </c>
      <c r="R676" s="2" t="str">
        <f>IF(Global_Household_Financial_Dyna[[#This Row],[Vs country_Average]]&lt;-0.2, "Underperformer", IF(Global_Household_Financial_Dyna[[#This Row],[Vs country_Average]]&gt;0.2, "Outperformer", "Normal"))</f>
        <v>Outperformer</v>
      </c>
      <c r="S6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896.46</v>
      </c>
      <c r="T6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896.46</v>
      </c>
      <c r="U6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896.46</v>
      </c>
      <c r="V6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896.46</v>
      </c>
    </row>
    <row r="677" spans="1:22" x14ac:dyDescent="0.3">
      <c r="A677">
        <v>676</v>
      </c>
      <c r="B677" t="s">
        <v>12</v>
      </c>
      <c r="C677" t="s">
        <v>13</v>
      </c>
      <c r="D677">
        <v>7</v>
      </c>
      <c r="E677">
        <v>2</v>
      </c>
      <c r="F677">
        <v>3364.61</v>
      </c>
      <c r="G677">
        <v>5666.97</v>
      </c>
      <c r="H677">
        <v>1416.74</v>
      </c>
      <c r="I677">
        <v>4307.1400000000003</v>
      </c>
      <c r="J677">
        <v>-56.91</v>
      </c>
      <c r="K677">
        <f>Global_Household_Financial_Dyna[[#This Row],[Total_Household_Income]]-Global_Household_Financial_Dyna[[#This Row],[Estimated_Taxes]]</f>
        <v>4250.2300000000005</v>
      </c>
      <c r="L677" s="1">
        <f>Global_Household_Financial_Dyna[[#This Row],[Monthly_Savings]]/Global_Household_Financial_Dyna[[#This Row],[Net Income]]</f>
        <v>-1.3389863607381246E-2</v>
      </c>
      <c r="M677" s="2">
        <f>Global_Household_Financial_Dyna[[#This Row],[Monthly_Expenses]]/Global_Household_Financial_Dyna[[#This Row],[Net Income]]</f>
        <v>1.0133898636073813</v>
      </c>
      <c r="N677" t="str">
        <f>IF(Global_Household_Financial_Dyna[[#This Row],[Monthly_Savings]]&lt;0,"High Risk", IF(Global_Household_Financial_Dyna[[#This Row],[Savings Rate%]]&lt;0.1, "Medium", "Safe"))</f>
        <v>High Risk</v>
      </c>
      <c r="O677">
        <f>Global_Household_Financial_Dyna[[#This Row],[Total_Household_Income]]/Global_Household_Financial_Dyna[[#This Row],[Family_Size]]</f>
        <v>809.56714285714293</v>
      </c>
      <c r="P677" s="2">
        <f t="shared" si="20"/>
        <v>0.30718716818024266</v>
      </c>
      <c r="Q677" s="2">
        <f t="shared" si="21"/>
        <v>-0.32057703178762392</v>
      </c>
      <c r="R677" s="2" t="str">
        <f>IF(Global_Household_Financial_Dyna[[#This Row],[Vs country_Average]]&lt;-0.2, "Underperformer", IF(Global_Household_Financial_Dyna[[#This Row],[Vs country_Average]]&gt;0.2, "Outperformer", "Normal"))</f>
        <v>Underperformer</v>
      </c>
      <c r="S6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158.44700000000003</v>
      </c>
      <c r="T6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373.80400000000009</v>
      </c>
      <c r="U6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589.16100000000006</v>
      </c>
      <c r="V6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804.51800000000014</v>
      </c>
    </row>
    <row r="678" spans="1:22" x14ac:dyDescent="0.3">
      <c r="A678">
        <v>677</v>
      </c>
      <c r="B678" t="s">
        <v>18</v>
      </c>
      <c r="C678" t="s">
        <v>19</v>
      </c>
      <c r="D678">
        <v>2</v>
      </c>
      <c r="E678">
        <v>2</v>
      </c>
      <c r="F678">
        <v>3112.73</v>
      </c>
      <c r="G678">
        <v>4853.4799999999996</v>
      </c>
      <c r="H678">
        <v>1067.77</v>
      </c>
      <c r="I678">
        <v>1721.52</v>
      </c>
      <c r="J678">
        <v>2064.19</v>
      </c>
      <c r="K678">
        <f>Global_Household_Financial_Dyna[[#This Row],[Total_Household_Income]]-Global_Household_Financial_Dyna[[#This Row],[Estimated_Taxes]]</f>
        <v>3785.7099999999996</v>
      </c>
      <c r="L678" s="1">
        <f>Global_Household_Financial_Dyna[[#This Row],[Monthly_Savings]]/Global_Household_Financial_Dyna[[#This Row],[Net Income]]</f>
        <v>0.54525835312266402</v>
      </c>
      <c r="M678" s="2">
        <f>Global_Household_Financial_Dyna[[#This Row],[Monthly_Expenses]]/Global_Household_Financial_Dyna[[#This Row],[Net Income]]</f>
        <v>0.45474164687733615</v>
      </c>
      <c r="N678" t="str">
        <f>IF(Global_Household_Financial_Dyna[[#This Row],[Monthly_Savings]]&lt;0,"High Risk", IF(Global_Household_Financial_Dyna[[#This Row],[Savings Rate%]]&lt;0.1, "Medium", "Safe"))</f>
        <v>Safe</v>
      </c>
      <c r="O678">
        <f>Global_Household_Financial_Dyna[[#This Row],[Total_Household_Income]]/Global_Household_Financial_Dyna[[#This Row],[Family_Size]]</f>
        <v>2426.7399999999998</v>
      </c>
      <c r="P678" s="2">
        <f t="shared" si="20"/>
        <v>0.32336204947805613</v>
      </c>
      <c r="Q678" s="2">
        <f t="shared" si="21"/>
        <v>0.22189630364460788</v>
      </c>
      <c r="R678" s="2" t="str">
        <f>IF(Global_Household_Financial_Dyna[[#This Row],[Vs country_Average]]&lt;-0.2, "Underperformer", IF(Global_Household_Financial_Dyna[[#This Row],[Vs country_Average]]&gt;0.2, "Outperformer", "Normal"))</f>
        <v>Outperformer</v>
      </c>
      <c r="S6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2064.19</v>
      </c>
      <c r="T6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2064.19</v>
      </c>
      <c r="U6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2064.19</v>
      </c>
      <c r="V6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2064.19</v>
      </c>
    </row>
    <row r="679" spans="1:22" x14ac:dyDescent="0.3">
      <c r="A679">
        <v>678</v>
      </c>
      <c r="B679" t="s">
        <v>10</v>
      </c>
      <c r="C679" t="s">
        <v>11</v>
      </c>
      <c r="D679">
        <v>6</v>
      </c>
      <c r="E679">
        <v>3</v>
      </c>
      <c r="F679">
        <v>1388.49</v>
      </c>
      <c r="G679">
        <v>3254.84</v>
      </c>
      <c r="H679">
        <v>325.48</v>
      </c>
      <c r="I679">
        <v>734.59</v>
      </c>
      <c r="J679">
        <v>2194.7600000000002</v>
      </c>
      <c r="K679">
        <f>Global_Household_Financial_Dyna[[#This Row],[Total_Household_Income]]-Global_Household_Financial_Dyna[[#This Row],[Estimated_Taxes]]</f>
        <v>2929.36</v>
      </c>
      <c r="L679" s="1">
        <f>Global_Household_Financial_Dyna[[#This Row],[Monthly_Savings]]/Global_Household_Financial_Dyna[[#This Row],[Net Income]]</f>
        <v>0.74922850042330069</v>
      </c>
      <c r="M679" s="2">
        <f>Global_Household_Financial_Dyna[[#This Row],[Monthly_Expenses]]/Global_Household_Financial_Dyna[[#This Row],[Net Income]]</f>
        <v>0.25076808586175819</v>
      </c>
      <c r="N679" t="str">
        <f>IF(Global_Household_Financial_Dyna[[#This Row],[Monthly_Savings]]&lt;0,"High Risk", IF(Global_Household_Financial_Dyna[[#This Row],[Savings Rate%]]&lt;0.1, "Medium", "Safe"))</f>
        <v>Safe</v>
      </c>
      <c r="O679">
        <f>Global_Household_Financial_Dyna[[#This Row],[Total_Household_Income]]/Global_Household_Financial_Dyna[[#This Row],[Family_Size]]</f>
        <v>542.47333333333336</v>
      </c>
      <c r="P679" s="2">
        <f t="shared" si="20"/>
        <v>0.42077341556833553</v>
      </c>
      <c r="Q679" s="2">
        <f t="shared" si="21"/>
        <v>0.32845508485496516</v>
      </c>
      <c r="R679" s="2" t="str">
        <f>IF(Global_Household_Financial_Dyna[[#This Row],[Vs country_Average]]&lt;-0.2, "Underperformer", IF(Global_Household_Financial_Dyna[[#This Row],[Vs country_Average]]&gt;0.2, "Outperformer", "Normal"))</f>
        <v>Outperformer</v>
      </c>
      <c r="S6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2194.7600000000002</v>
      </c>
      <c r="T6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2194.7600000000002</v>
      </c>
      <c r="U6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2194.7600000000002</v>
      </c>
      <c r="V6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2194.7600000000002</v>
      </c>
    </row>
    <row r="680" spans="1:22" x14ac:dyDescent="0.3">
      <c r="A680">
        <v>679</v>
      </c>
      <c r="B680" t="s">
        <v>12</v>
      </c>
      <c r="C680" t="s">
        <v>13</v>
      </c>
      <c r="D680">
        <v>4</v>
      </c>
      <c r="E680">
        <v>3</v>
      </c>
      <c r="F680">
        <v>5321.93</v>
      </c>
      <c r="G680">
        <v>10699.83</v>
      </c>
      <c r="H680">
        <v>3209.95</v>
      </c>
      <c r="I680">
        <v>3456.84</v>
      </c>
      <c r="J680">
        <v>4033.04</v>
      </c>
      <c r="K680">
        <f>Global_Household_Financial_Dyna[[#This Row],[Total_Household_Income]]-Global_Household_Financial_Dyna[[#This Row],[Estimated_Taxes]]</f>
        <v>7489.88</v>
      </c>
      <c r="L680" s="1">
        <f>Global_Household_Financial_Dyna[[#This Row],[Monthly_Savings]]/Global_Household_Financial_Dyna[[#This Row],[Net Income]]</f>
        <v>0.53846523575811622</v>
      </c>
      <c r="M680" s="2">
        <f>Global_Household_Financial_Dyna[[#This Row],[Monthly_Expenses]]/Global_Household_Financial_Dyna[[#This Row],[Net Income]]</f>
        <v>0.46153476424188372</v>
      </c>
      <c r="N680" t="str">
        <f>IF(Global_Household_Financial_Dyna[[#This Row],[Monthly_Savings]]&lt;0,"High Risk", IF(Global_Household_Financial_Dyna[[#This Row],[Savings Rate%]]&lt;0.1, "Medium", "Safe"))</f>
        <v>Safe</v>
      </c>
      <c r="O680">
        <f>Global_Household_Financial_Dyna[[#This Row],[Total_Household_Income]]/Global_Household_Financial_Dyna[[#This Row],[Family_Size]]</f>
        <v>2674.9575</v>
      </c>
      <c r="P680" s="2">
        <f t="shared" si="20"/>
        <v>0.30718716818024266</v>
      </c>
      <c r="Q680" s="2">
        <f t="shared" si="21"/>
        <v>0.23127806757787356</v>
      </c>
      <c r="R680" s="2" t="str">
        <f>IF(Global_Household_Financial_Dyna[[#This Row],[Vs country_Average]]&lt;-0.2, "Underperformer", IF(Global_Household_Financial_Dyna[[#This Row],[Vs country_Average]]&gt;0.2, "Outperformer", "Normal"))</f>
        <v>Outperformer</v>
      </c>
      <c r="S6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4033.04</v>
      </c>
      <c r="T6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4033.04</v>
      </c>
      <c r="U6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4033.04</v>
      </c>
      <c r="V6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4033.04</v>
      </c>
    </row>
    <row r="681" spans="1:22" x14ac:dyDescent="0.3">
      <c r="A681">
        <v>680</v>
      </c>
      <c r="B681" t="s">
        <v>12</v>
      </c>
      <c r="C681" t="s">
        <v>13</v>
      </c>
      <c r="D681">
        <v>7</v>
      </c>
      <c r="E681">
        <v>2</v>
      </c>
      <c r="F681">
        <v>5115.3</v>
      </c>
      <c r="G681">
        <v>7934.43</v>
      </c>
      <c r="H681">
        <v>1983.61</v>
      </c>
      <c r="I681">
        <v>3570.87</v>
      </c>
      <c r="J681">
        <v>2379.9499999999998</v>
      </c>
      <c r="K681">
        <f>Global_Household_Financial_Dyna[[#This Row],[Total_Household_Income]]-Global_Household_Financial_Dyna[[#This Row],[Estimated_Taxes]]</f>
        <v>5950.8200000000006</v>
      </c>
      <c r="L681" s="1">
        <f>Global_Household_Financial_Dyna[[#This Row],[Monthly_Savings]]/Global_Household_Financial_Dyna[[#This Row],[Net Income]]</f>
        <v>0.39993647934234267</v>
      </c>
      <c r="M681" s="2">
        <f>Global_Household_Financial_Dyna[[#This Row],[Monthly_Expenses]]/Global_Household_Financial_Dyna[[#This Row],[Net Income]]</f>
        <v>0.60006352065765722</v>
      </c>
      <c r="N681" t="str">
        <f>IF(Global_Household_Financial_Dyna[[#This Row],[Monthly_Savings]]&lt;0,"High Risk", IF(Global_Household_Financial_Dyna[[#This Row],[Savings Rate%]]&lt;0.1, "Medium", "Safe"))</f>
        <v>Safe</v>
      </c>
      <c r="O681">
        <f>Global_Household_Financial_Dyna[[#This Row],[Total_Household_Income]]/Global_Household_Financial_Dyna[[#This Row],[Family_Size]]</f>
        <v>1133.49</v>
      </c>
      <c r="P681" s="2">
        <f t="shared" si="20"/>
        <v>0.30718716818024266</v>
      </c>
      <c r="Q681" s="2">
        <f t="shared" si="21"/>
        <v>9.2749311162100001E-2</v>
      </c>
      <c r="R681" s="2" t="str">
        <f>IF(Global_Household_Financial_Dyna[[#This Row],[Vs country_Average]]&lt;-0.2, "Underperformer", IF(Global_Household_Financial_Dyna[[#This Row],[Vs country_Average]]&gt;0.2, "Outperformer", "Normal"))</f>
        <v>Normal</v>
      </c>
      <c r="S6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2379.9499999999998</v>
      </c>
      <c r="T6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2379.9499999999998</v>
      </c>
      <c r="U6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2379.9499999999998</v>
      </c>
      <c r="V6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2379.9499999999998</v>
      </c>
    </row>
    <row r="682" spans="1:22" x14ac:dyDescent="0.3">
      <c r="A682">
        <v>681</v>
      </c>
      <c r="B682" t="s">
        <v>14</v>
      </c>
      <c r="C682" t="s">
        <v>15</v>
      </c>
      <c r="D682">
        <v>7</v>
      </c>
      <c r="E682">
        <v>3</v>
      </c>
      <c r="F682">
        <v>1539.2</v>
      </c>
      <c r="G682">
        <v>3083.63</v>
      </c>
      <c r="H682">
        <v>462.54</v>
      </c>
      <c r="I682">
        <v>1328.45</v>
      </c>
      <c r="J682">
        <v>1292.6300000000001</v>
      </c>
      <c r="K682">
        <f>Global_Household_Financial_Dyna[[#This Row],[Total_Household_Income]]-Global_Household_Financial_Dyna[[#This Row],[Estimated_Taxes]]</f>
        <v>2621.09</v>
      </c>
      <c r="L682" s="1">
        <f>Global_Household_Financial_Dyna[[#This Row],[Monthly_Savings]]/Global_Household_Financial_Dyna[[#This Row],[Net Income]]</f>
        <v>0.49316505728532789</v>
      </c>
      <c r="M682" s="2">
        <f>Global_Household_Financial_Dyna[[#This Row],[Monthly_Expenses]]/Global_Household_Financial_Dyna[[#This Row],[Net Income]]</f>
        <v>0.50683112750802151</v>
      </c>
      <c r="N682" t="str">
        <f>IF(Global_Household_Financial_Dyna[[#This Row],[Monthly_Savings]]&lt;0,"High Risk", IF(Global_Household_Financial_Dyna[[#This Row],[Savings Rate%]]&lt;0.1, "Medium", "Safe"))</f>
        <v>Safe</v>
      </c>
      <c r="O682">
        <f>Global_Household_Financial_Dyna[[#This Row],[Total_Household_Income]]/Global_Household_Financial_Dyna[[#This Row],[Family_Size]]</f>
        <v>440.51857142857142</v>
      </c>
      <c r="P682" s="2">
        <f t="shared" si="20"/>
        <v>0.39788995363055785</v>
      </c>
      <c r="Q682" s="2">
        <f t="shared" si="21"/>
        <v>9.5275103654770044E-2</v>
      </c>
      <c r="R682" s="2" t="str">
        <f>IF(Global_Household_Financial_Dyna[[#This Row],[Vs country_Average]]&lt;-0.2, "Underperformer", IF(Global_Household_Financial_Dyna[[#This Row],[Vs country_Average]]&gt;0.2, "Outperformer", "Normal"))</f>
        <v>Normal</v>
      </c>
      <c r="S6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1292.6300000000001</v>
      </c>
      <c r="T6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1292.6300000000001</v>
      </c>
      <c r="U6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1292.6300000000001</v>
      </c>
      <c r="V6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1292.6300000000001</v>
      </c>
    </row>
    <row r="683" spans="1:22" x14ac:dyDescent="0.3">
      <c r="A683">
        <v>682</v>
      </c>
      <c r="B683" t="s">
        <v>10</v>
      </c>
      <c r="C683" t="s">
        <v>11</v>
      </c>
      <c r="D683">
        <v>7</v>
      </c>
      <c r="E683">
        <v>2</v>
      </c>
      <c r="F683">
        <v>399.75</v>
      </c>
      <c r="G683">
        <v>582.55999999999995</v>
      </c>
      <c r="H683">
        <v>58.26</v>
      </c>
      <c r="I683">
        <v>552.85</v>
      </c>
      <c r="J683">
        <v>-28.55</v>
      </c>
      <c r="K683">
        <f>Global_Household_Financial_Dyna[[#This Row],[Total_Household_Income]]-Global_Household_Financial_Dyna[[#This Row],[Estimated_Taxes]]</f>
        <v>524.29999999999995</v>
      </c>
      <c r="L683" s="1">
        <f>Global_Household_Financial_Dyna[[#This Row],[Monthly_Savings]]/Global_Household_Financial_Dyna[[#This Row],[Net Income]]</f>
        <v>-5.4453557123784101E-2</v>
      </c>
      <c r="M683" s="2">
        <f>Global_Household_Financial_Dyna[[#This Row],[Monthly_Expenses]]/Global_Household_Financial_Dyna[[#This Row],[Net Income]]</f>
        <v>1.0544535571237843</v>
      </c>
      <c r="N683" t="str">
        <f>IF(Global_Household_Financial_Dyna[[#This Row],[Monthly_Savings]]&lt;0,"High Risk", IF(Global_Household_Financial_Dyna[[#This Row],[Savings Rate%]]&lt;0.1, "Medium", "Safe"))</f>
        <v>High Risk</v>
      </c>
      <c r="O683">
        <f>Global_Household_Financial_Dyna[[#This Row],[Total_Household_Income]]/Global_Household_Financial_Dyna[[#This Row],[Family_Size]]</f>
        <v>83.222857142857137</v>
      </c>
      <c r="P683" s="2">
        <f t="shared" si="20"/>
        <v>0.42077341556833553</v>
      </c>
      <c r="Q683" s="2">
        <f t="shared" si="21"/>
        <v>-0.47522697269211961</v>
      </c>
      <c r="R683" s="2" t="str">
        <f>IF(Global_Household_Financial_Dyna[[#This Row],[Vs country_Average]]&lt;-0.2, "Underperformer", IF(Global_Household_Financial_Dyna[[#This Row],[Vs country_Average]]&gt;0.2, "Outperformer", "Normal"))</f>
        <v>Underperformer</v>
      </c>
      <c r="S6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-0.90749999999999886</v>
      </c>
      <c r="T6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26.73500000000001</v>
      </c>
      <c r="U6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54.377500000000012</v>
      </c>
      <c r="V6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82.020000000000024</v>
      </c>
    </row>
    <row r="684" spans="1:22" x14ac:dyDescent="0.3">
      <c r="A684">
        <v>683</v>
      </c>
      <c r="B684" t="s">
        <v>18</v>
      </c>
      <c r="C684" t="s">
        <v>19</v>
      </c>
      <c r="D684">
        <v>2</v>
      </c>
      <c r="E684">
        <v>2</v>
      </c>
      <c r="F684">
        <v>6464</v>
      </c>
      <c r="G684">
        <v>10535.24</v>
      </c>
      <c r="H684">
        <v>2844.52</v>
      </c>
      <c r="I684">
        <v>2468.46</v>
      </c>
      <c r="J684">
        <v>5222.2700000000004</v>
      </c>
      <c r="K684">
        <f>Global_Household_Financial_Dyna[[#This Row],[Total_Household_Income]]-Global_Household_Financial_Dyna[[#This Row],[Estimated_Taxes]]</f>
        <v>7690.7199999999993</v>
      </c>
      <c r="L684" s="1">
        <f>Global_Household_Financial_Dyna[[#This Row],[Monthly_Savings]]/Global_Household_Financial_Dyna[[#This Row],[Net Income]]</f>
        <v>0.67903525287619371</v>
      </c>
      <c r="M684" s="2">
        <f>Global_Household_Financial_Dyna[[#This Row],[Monthly_Expenses]]/Global_Household_Financial_Dyna[[#This Row],[Net Income]]</f>
        <v>0.32096604739218176</v>
      </c>
      <c r="N684" t="str">
        <f>IF(Global_Household_Financial_Dyna[[#This Row],[Monthly_Savings]]&lt;0,"High Risk", IF(Global_Household_Financial_Dyna[[#This Row],[Savings Rate%]]&lt;0.1, "Medium", "Safe"))</f>
        <v>Safe</v>
      </c>
      <c r="O684">
        <f>Global_Household_Financial_Dyna[[#This Row],[Total_Household_Income]]/Global_Household_Financial_Dyna[[#This Row],[Family_Size]]</f>
        <v>5267.62</v>
      </c>
      <c r="P684" s="2">
        <f t="shared" si="20"/>
        <v>0.32336204947805613</v>
      </c>
      <c r="Q684" s="2">
        <f t="shared" si="21"/>
        <v>0.35567320339813757</v>
      </c>
      <c r="R684" s="2" t="str">
        <f>IF(Global_Household_Financial_Dyna[[#This Row],[Vs country_Average]]&lt;-0.2, "Underperformer", IF(Global_Household_Financial_Dyna[[#This Row],[Vs country_Average]]&gt;0.2, "Outperformer", "Normal"))</f>
        <v>Outperformer</v>
      </c>
      <c r="S6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5222.2700000000004</v>
      </c>
      <c r="T6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5222.2700000000004</v>
      </c>
      <c r="U6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5222.2700000000004</v>
      </c>
      <c r="V6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5222.2700000000004</v>
      </c>
    </row>
    <row r="685" spans="1:22" x14ac:dyDescent="0.3">
      <c r="A685">
        <v>684</v>
      </c>
      <c r="B685" t="s">
        <v>16</v>
      </c>
      <c r="C685" t="s">
        <v>17</v>
      </c>
      <c r="D685">
        <v>1</v>
      </c>
      <c r="E685">
        <v>1</v>
      </c>
      <c r="F685">
        <v>2552.1</v>
      </c>
      <c r="G685">
        <v>2552.1</v>
      </c>
      <c r="H685">
        <v>893.24</v>
      </c>
      <c r="I685">
        <v>1922.99</v>
      </c>
      <c r="J685">
        <v>-264.12</v>
      </c>
      <c r="K685">
        <f>Global_Household_Financial_Dyna[[#This Row],[Total_Household_Income]]-Global_Household_Financial_Dyna[[#This Row],[Estimated_Taxes]]</f>
        <v>1658.86</v>
      </c>
      <c r="L685" s="1">
        <f>Global_Household_Financial_Dyna[[#This Row],[Monthly_Savings]]/Global_Household_Financial_Dyna[[#This Row],[Net Income]]</f>
        <v>-0.15921777606307946</v>
      </c>
      <c r="M685" s="2">
        <f>Global_Household_Financial_Dyna[[#This Row],[Monthly_Expenses]]/Global_Household_Financial_Dyna[[#This Row],[Net Income]]</f>
        <v>1.1592238042993381</v>
      </c>
      <c r="N685" t="str">
        <f>IF(Global_Household_Financial_Dyna[[#This Row],[Monthly_Savings]]&lt;0,"High Risk", IF(Global_Household_Financial_Dyna[[#This Row],[Savings Rate%]]&lt;0.1, "Medium", "Safe"))</f>
        <v>High Risk</v>
      </c>
      <c r="O685">
        <f>Global_Household_Financial_Dyna[[#This Row],[Total_Household_Income]]/Global_Household_Financial_Dyna[[#This Row],[Family_Size]]</f>
        <v>2552.1</v>
      </c>
      <c r="P685" s="2">
        <f t="shared" si="20"/>
        <v>0.15879799892000862</v>
      </c>
      <c r="Q685" s="2">
        <f t="shared" si="21"/>
        <v>-0.31801577498308808</v>
      </c>
      <c r="R685" s="2" t="str">
        <f>IF(Global_Household_Financial_Dyna[[#This Row],[Vs country_Average]]&lt;-0.2, "Underperformer", IF(Global_Household_Financial_Dyna[[#This Row],[Vs country_Average]]&gt;0.2, "Outperformer", "Normal"))</f>
        <v>Underperformer</v>
      </c>
      <c r="S6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-167.97050000000002</v>
      </c>
      <c r="T6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-71.820999999999998</v>
      </c>
      <c r="U6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24.328499999999963</v>
      </c>
      <c r="V6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120.47800000000001</v>
      </c>
    </row>
    <row r="686" spans="1:22" x14ac:dyDescent="0.3">
      <c r="A686">
        <v>685</v>
      </c>
      <c r="B686" t="s">
        <v>12</v>
      </c>
      <c r="C686" t="s">
        <v>13</v>
      </c>
      <c r="D686">
        <v>2</v>
      </c>
      <c r="E686">
        <v>1</v>
      </c>
      <c r="F686">
        <v>3170.34</v>
      </c>
      <c r="G686">
        <v>3170.34</v>
      </c>
      <c r="H686">
        <v>792.58</v>
      </c>
      <c r="I686">
        <v>1534.06</v>
      </c>
      <c r="J686">
        <v>843.69</v>
      </c>
      <c r="K686">
        <f>Global_Household_Financial_Dyna[[#This Row],[Total_Household_Income]]-Global_Household_Financial_Dyna[[#This Row],[Estimated_Taxes]]</f>
        <v>2377.7600000000002</v>
      </c>
      <c r="L686" s="1">
        <f>Global_Household_Financial_Dyna[[#This Row],[Monthly_Savings]]/Global_Household_Financial_Dyna[[#This Row],[Net Income]]</f>
        <v>0.35482555009757083</v>
      </c>
      <c r="M686" s="2">
        <f>Global_Household_Financial_Dyna[[#This Row],[Monthly_Expenses]]/Global_Household_Financial_Dyna[[#This Row],[Net Income]]</f>
        <v>0.64517024426350844</v>
      </c>
      <c r="N686" t="str">
        <f>IF(Global_Household_Financial_Dyna[[#This Row],[Monthly_Savings]]&lt;0,"High Risk", IF(Global_Household_Financial_Dyna[[#This Row],[Savings Rate%]]&lt;0.1, "Medium", "Safe"))</f>
        <v>Safe</v>
      </c>
      <c r="O686">
        <f>Global_Household_Financial_Dyna[[#This Row],[Total_Household_Income]]/Global_Household_Financial_Dyna[[#This Row],[Family_Size]]</f>
        <v>1585.17</v>
      </c>
      <c r="P686" s="2">
        <f t="shared" si="20"/>
        <v>0.30718716818024266</v>
      </c>
      <c r="Q686" s="2">
        <f t="shared" si="21"/>
        <v>4.7638381917328165E-2</v>
      </c>
      <c r="R686" s="2" t="str">
        <f>IF(Global_Household_Financial_Dyna[[#This Row],[Vs country_Average]]&lt;-0.2, "Underperformer", IF(Global_Household_Financial_Dyna[[#This Row],[Vs country_Average]]&gt;0.2, "Outperformer", "Normal"))</f>
        <v>Normal</v>
      </c>
      <c r="S6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843.69</v>
      </c>
      <c r="T6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843.69</v>
      </c>
      <c r="U6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843.69</v>
      </c>
      <c r="V6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843.69</v>
      </c>
    </row>
    <row r="687" spans="1:22" x14ac:dyDescent="0.3">
      <c r="A687">
        <v>686</v>
      </c>
      <c r="B687" t="s">
        <v>16</v>
      </c>
      <c r="C687" t="s">
        <v>17</v>
      </c>
      <c r="D687">
        <v>2</v>
      </c>
      <c r="E687">
        <v>1</v>
      </c>
      <c r="F687">
        <v>5033.3100000000004</v>
      </c>
      <c r="G687">
        <v>5033.3100000000004</v>
      </c>
      <c r="H687">
        <v>1761.66</v>
      </c>
      <c r="I687">
        <v>2060.39</v>
      </c>
      <c r="J687">
        <v>1211.26</v>
      </c>
      <c r="K687">
        <f>Global_Household_Financial_Dyna[[#This Row],[Total_Household_Income]]-Global_Household_Financial_Dyna[[#This Row],[Estimated_Taxes]]</f>
        <v>3271.6500000000005</v>
      </c>
      <c r="L687" s="1">
        <f>Global_Household_Financial_Dyna[[#This Row],[Monthly_Savings]]/Global_Household_Financial_Dyna[[#This Row],[Net Income]]</f>
        <v>0.37022908929744924</v>
      </c>
      <c r="M687" s="2">
        <f>Global_Household_Financial_Dyna[[#This Row],[Monthly_Expenses]]/Global_Household_Financial_Dyna[[#This Row],[Net Income]]</f>
        <v>0.62977091070255053</v>
      </c>
      <c r="N687" t="str">
        <f>IF(Global_Household_Financial_Dyna[[#This Row],[Monthly_Savings]]&lt;0,"High Risk", IF(Global_Household_Financial_Dyna[[#This Row],[Savings Rate%]]&lt;0.1, "Medium", "Safe"))</f>
        <v>Safe</v>
      </c>
      <c r="O687">
        <f>Global_Household_Financial_Dyna[[#This Row],[Total_Household_Income]]/Global_Household_Financial_Dyna[[#This Row],[Family_Size]]</f>
        <v>2516.6550000000002</v>
      </c>
      <c r="P687" s="2">
        <f t="shared" si="20"/>
        <v>0.15879799892000862</v>
      </c>
      <c r="Q687" s="2">
        <f t="shared" si="21"/>
        <v>0.21143109037744062</v>
      </c>
      <c r="R687" s="2" t="str">
        <f>IF(Global_Household_Financial_Dyna[[#This Row],[Vs country_Average]]&lt;-0.2, "Underperformer", IF(Global_Household_Financial_Dyna[[#This Row],[Vs country_Average]]&gt;0.2, "Outperformer", "Normal"))</f>
        <v>Outperformer</v>
      </c>
      <c r="S6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1211.26</v>
      </c>
      <c r="T6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1211.26</v>
      </c>
      <c r="U6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1211.26</v>
      </c>
      <c r="V6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1211.26</v>
      </c>
    </row>
    <row r="688" spans="1:22" x14ac:dyDescent="0.3">
      <c r="A688">
        <v>687</v>
      </c>
      <c r="B688" t="s">
        <v>16</v>
      </c>
      <c r="C688" t="s">
        <v>21</v>
      </c>
      <c r="D688">
        <v>8</v>
      </c>
      <c r="E688">
        <v>3</v>
      </c>
      <c r="F688">
        <v>4487.5200000000004</v>
      </c>
      <c r="G688">
        <v>10921.55</v>
      </c>
      <c r="H688">
        <v>4368.62</v>
      </c>
      <c r="I688">
        <v>4409.51</v>
      </c>
      <c r="J688">
        <v>2143.42</v>
      </c>
      <c r="K688">
        <f>Global_Household_Financial_Dyna[[#This Row],[Total_Household_Income]]-Global_Household_Financial_Dyna[[#This Row],[Estimated_Taxes]]</f>
        <v>6552.9299999999994</v>
      </c>
      <c r="L688" s="1">
        <f>Global_Household_Financial_Dyna[[#This Row],[Monthly_Savings]]/Global_Household_Financial_Dyna[[#This Row],[Net Income]]</f>
        <v>0.3270933765506423</v>
      </c>
      <c r="M688" s="2">
        <f>Global_Household_Financial_Dyna[[#This Row],[Monthly_Expenses]]/Global_Household_Financial_Dyna[[#This Row],[Net Income]]</f>
        <v>0.67290662344935781</v>
      </c>
      <c r="N688" t="str">
        <f>IF(Global_Household_Financial_Dyna[[#This Row],[Monthly_Savings]]&lt;0,"High Risk", IF(Global_Household_Financial_Dyna[[#This Row],[Savings Rate%]]&lt;0.1, "Medium", "Safe"))</f>
        <v>Safe</v>
      </c>
      <c r="O688">
        <f>Global_Household_Financial_Dyna[[#This Row],[Total_Household_Income]]/Global_Household_Financial_Dyna[[#This Row],[Family_Size]]</f>
        <v>1365.1937499999999</v>
      </c>
      <c r="P688" s="2">
        <f t="shared" si="20"/>
        <v>0.15879799892000862</v>
      </c>
      <c r="Q688" s="2">
        <f t="shared" si="21"/>
        <v>0.16829537763063368</v>
      </c>
      <c r="R688" s="2" t="str">
        <f>IF(Global_Household_Financial_Dyna[[#This Row],[Vs country_Average]]&lt;-0.2, "Underperformer", IF(Global_Household_Financial_Dyna[[#This Row],[Vs country_Average]]&gt;0.2, "Outperformer", "Normal"))</f>
        <v>Normal</v>
      </c>
      <c r="S6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2143.42</v>
      </c>
      <c r="T6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2143.42</v>
      </c>
      <c r="U6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2143.42</v>
      </c>
      <c r="V6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2143.42</v>
      </c>
    </row>
    <row r="689" spans="1:22" x14ac:dyDescent="0.3">
      <c r="A689">
        <v>688</v>
      </c>
      <c r="B689" t="s">
        <v>10</v>
      </c>
      <c r="C689" t="s">
        <v>11</v>
      </c>
      <c r="D689">
        <v>5</v>
      </c>
      <c r="E689">
        <v>3</v>
      </c>
      <c r="F689">
        <v>740.75</v>
      </c>
      <c r="G689">
        <v>1427.96</v>
      </c>
      <c r="H689">
        <v>142.80000000000001</v>
      </c>
      <c r="I689">
        <v>709.73</v>
      </c>
      <c r="J689">
        <v>575.42999999999995</v>
      </c>
      <c r="K689">
        <f>Global_Household_Financial_Dyna[[#This Row],[Total_Household_Income]]-Global_Household_Financial_Dyna[[#This Row],[Estimated_Taxes]]</f>
        <v>1285.1600000000001</v>
      </c>
      <c r="L689" s="1">
        <f>Global_Household_Financial_Dyna[[#This Row],[Monthly_Savings]]/Global_Household_Financial_Dyna[[#This Row],[Net Income]]</f>
        <v>0.44774969653583985</v>
      </c>
      <c r="M689" s="2">
        <f>Global_Household_Financial_Dyna[[#This Row],[Monthly_Expenses]]/Global_Household_Financial_Dyna[[#This Row],[Net Income]]</f>
        <v>0.55225030346416004</v>
      </c>
      <c r="N689" t="str">
        <f>IF(Global_Household_Financial_Dyna[[#This Row],[Monthly_Savings]]&lt;0,"High Risk", IF(Global_Household_Financial_Dyna[[#This Row],[Savings Rate%]]&lt;0.1, "Medium", "Safe"))</f>
        <v>Safe</v>
      </c>
      <c r="O689">
        <f>Global_Household_Financial_Dyna[[#This Row],[Total_Household_Income]]/Global_Household_Financial_Dyna[[#This Row],[Family_Size]]</f>
        <v>285.59199999999998</v>
      </c>
      <c r="P689" s="2">
        <f t="shared" si="20"/>
        <v>0.42077341556833553</v>
      </c>
      <c r="Q689" s="2">
        <f t="shared" si="21"/>
        <v>2.6976280967504318E-2</v>
      </c>
      <c r="R689" s="2" t="str">
        <f>IF(Global_Household_Financial_Dyna[[#This Row],[Vs country_Average]]&lt;-0.2, "Underperformer", IF(Global_Household_Financial_Dyna[[#This Row],[Vs country_Average]]&gt;0.2, "Outperformer", "Normal"))</f>
        <v>Normal</v>
      </c>
      <c r="S6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575.42999999999995</v>
      </c>
      <c r="T6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575.42999999999995</v>
      </c>
      <c r="U6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575.42999999999995</v>
      </c>
      <c r="V6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575.42999999999995</v>
      </c>
    </row>
    <row r="690" spans="1:22" x14ac:dyDescent="0.3">
      <c r="A690">
        <v>689</v>
      </c>
      <c r="B690" t="s">
        <v>14</v>
      </c>
      <c r="C690" t="s">
        <v>15</v>
      </c>
      <c r="D690">
        <v>7</v>
      </c>
      <c r="E690">
        <v>3</v>
      </c>
      <c r="F690">
        <v>1127.07</v>
      </c>
      <c r="G690">
        <v>2816.89</v>
      </c>
      <c r="H690">
        <v>422.53</v>
      </c>
      <c r="I690">
        <v>1634.87</v>
      </c>
      <c r="J690">
        <v>759.48</v>
      </c>
      <c r="K690">
        <f>Global_Household_Financial_Dyna[[#This Row],[Total_Household_Income]]-Global_Household_Financial_Dyna[[#This Row],[Estimated_Taxes]]</f>
        <v>2394.3599999999997</v>
      </c>
      <c r="L690" s="1">
        <f>Global_Household_Financial_Dyna[[#This Row],[Monthly_Savings]]/Global_Household_Financial_Dyna[[#This Row],[Net Income]]</f>
        <v>0.31719540921164741</v>
      </c>
      <c r="M690" s="2">
        <f>Global_Household_Financial_Dyna[[#This Row],[Monthly_Expenses]]/Global_Household_Financial_Dyna[[#This Row],[Net Income]]</f>
        <v>0.68280041430695471</v>
      </c>
      <c r="N690" t="str">
        <f>IF(Global_Household_Financial_Dyna[[#This Row],[Monthly_Savings]]&lt;0,"High Risk", IF(Global_Household_Financial_Dyna[[#This Row],[Savings Rate%]]&lt;0.1, "Medium", "Safe"))</f>
        <v>Safe</v>
      </c>
      <c r="O690">
        <f>Global_Household_Financial_Dyna[[#This Row],[Total_Household_Income]]/Global_Household_Financial_Dyna[[#This Row],[Family_Size]]</f>
        <v>402.41285714285715</v>
      </c>
      <c r="P690" s="2">
        <f t="shared" si="20"/>
        <v>0.39788995363055785</v>
      </c>
      <c r="Q690" s="2">
        <f t="shared" si="21"/>
        <v>-8.0694544418910441E-2</v>
      </c>
      <c r="R690" s="2" t="str">
        <f>IF(Global_Household_Financial_Dyna[[#This Row],[Vs country_Average]]&lt;-0.2, "Underperformer", IF(Global_Household_Financial_Dyna[[#This Row],[Vs country_Average]]&gt;0.2, "Outperformer", "Normal"))</f>
        <v>Normal</v>
      </c>
      <c r="S6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759.48</v>
      </c>
      <c r="T6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759.48</v>
      </c>
      <c r="U6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759.48</v>
      </c>
      <c r="V6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759.48</v>
      </c>
    </row>
    <row r="691" spans="1:22" x14ac:dyDescent="0.3">
      <c r="A691">
        <v>690</v>
      </c>
      <c r="B691" t="s">
        <v>18</v>
      </c>
      <c r="C691" t="s">
        <v>20</v>
      </c>
      <c r="D691">
        <v>4</v>
      </c>
      <c r="E691">
        <v>3</v>
      </c>
      <c r="F691">
        <v>2413.1</v>
      </c>
      <c r="G691">
        <v>4754.9399999999996</v>
      </c>
      <c r="H691">
        <v>1046.0899999999999</v>
      </c>
      <c r="I691">
        <v>3584.62</v>
      </c>
      <c r="J691">
        <v>124.23</v>
      </c>
      <c r="K691">
        <f>Global_Household_Financial_Dyna[[#This Row],[Total_Household_Income]]-Global_Household_Financial_Dyna[[#This Row],[Estimated_Taxes]]</f>
        <v>3708.8499999999995</v>
      </c>
      <c r="L691" s="1">
        <f>Global_Household_Financial_Dyna[[#This Row],[Monthly_Savings]]/Global_Household_Financial_Dyna[[#This Row],[Net Income]]</f>
        <v>3.3495557922267015E-2</v>
      </c>
      <c r="M691" s="2">
        <f>Global_Household_Financial_Dyna[[#This Row],[Monthly_Expenses]]/Global_Household_Financial_Dyna[[#This Row],[Net Income]]</f>
        <v>0.96650444207773312</v>
      </c>
      <c r="N691" t="str">
        <f>IF(Global_Household_Financial_Dyna[[#This Row],[Monthly_Savings]]&lt;0,"High Risk", IF(Global_Household_Financial_Dyna[[#This Row],[Savings Rate%]]&lt;0.1, "Medium", "Safe"))</f>
        <v>Medium</v>
      </c>
      <c r="O691">
        <f>Global_Household_Financial_Dyna[[#This Row],[Total_Household_Income]]/Global_Household_Financial_Dyna[[#This Row],[Family_Size]]</f>
        <v>1188.7349999999999</v>
      </c>
      <c r="P691" s="2">
        <f t="shared" si="20"/>
        <v>0.32336204947805613</v>
      </c>
      <c r="Q691" s="2">
        <f t="shared" si="21"/>
        <v>-0.28986649155578914</v>
      </c>
      <c r="R691" s="2" t="str">
        <f>IF(Global_Household_Financial_Dyna[[#This Row],[Vs country_Average]]&lt;-0.2, "Underperformer", IF(Global_Household_Financial_Dyna[[#This Row],[Vs country_Average]]&gt;0.2, "Outperformer", "Normal"))</f>
        <v>Underperformer</v>
      </c>
      <c r="S6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124.23</v>
      </c>
      <c r="T6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124.23</v>
      </c>
      <c r="U6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124.23</v>
      </c>
      <c r="V6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124.23</v>
      </c>
    </row>
    <row r="692" spans="1:22" x14ac:dyDescent="0.3">
      <c r="A692">
        <v>691</v>
      </c>
      <c r="B692" t="s">
        <v>10</v>
      </c>
      <c r="C692" t="s">
        <v>11</v>
      </c>
      <c r="D692">
        <v>6</v>
      </c>
      <c r="E692">
        <v>3</v>
      </c>
      <c r="F692">
        <v>414.47</v>
      </c>
      <c r="G692">
        <v>833.24</v>
      </c>
      <c r="H692">
        <v>83.32</v>
      </c>
      <c r="I692">
        <v>633.34</v>
      </c>
      <c r="J692">
        <v>116.57</v>
      </c>
      <c r="K692">
        <f>Global_Household_Financial_Dyna[[#This Row],[Total_Household_Income]]-Global_Household_Financial_Dyna[[#This Row],[Estimated_Taxes]]</f>
        <v>749.92000000000007</v>
      </c>
      <c r="L692" s="1">
        <f>Global_Household_Financial_Dyna[[#This Row],[Monthly_Savings]]/Global_Household_Financial_Dyna[[#This Row],[Net Income]]</f>
        <v>0.15544324727970982</v>
      </c>
      <c r="M692" s="2">
        <f>Global_Household_Financial_Dyna[[#This Row],[Monthly_Expenses]]/Global_Household_Financial_Dyna[[#This Row],[Net Income]]</f>
        <v>0.84454341796458288</v>
      </c>
      <c r="N692" t="str">
        <f>IF(Global_Household_Financial_Dyna[[#This Row],[Monthly_Savings]]&lt;0,"High Risk", IF(Global_Household_Financial_Dyna[[#This Row],[Savings Rate%]]&lt;0.1, "Medium", "Safe"))</f>
        <v>Safe</v>
      </c>
      <c r="O692">
        <f>Global_Household_Financial_Dyna[[#This Row],[Total_Household_Income]]/Global_Household_Financial_Dyna[[#This Row],[Family_Size]]</f>
        <v>138.87333333333333</v>
      </c>
      <c r="P692" s="2">
        <f t="shared" si="20"/>
        <v>0.42077341556833553</v>
      </c>
      <c r="Q692" s="2">
        <f t="shared" si="21"/>
        <v>-0.26533016828862571</v>
      </c>
      <c r="R692" s="2" t="str">
        <f>IF(Global_Household_Financial_Dyna[[#This Row],[Vs country_Average]]&lt;-0.2, "Underperformer", IF(Global_Household_Financial_Dyna[[#This Row],[Vs country_Average]]&gt;0.2, "Outperformer", "Normal"))</f>
        <v>Underperformer</v>
      </c>
      <c r="S6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116.57</v>
      </c>
      <c r="T6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116.57</v>
      </c>
      <c r="U6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116.57</v>
      </c>
      <c r="V6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116.57</v>
      </c>
    </row>
    <row r="693" spans="1:22" x14ac:dyDescent="0.3">
      <c r="A693">
        <v>692</v>
      </c>
      <c r="B693" t="s">
        <v>10</v>
      </c>
      <c r="C693" t="s">
        <v>22</v>
      </c>
      <c r="D693">
        <v>5</v>
      </c>
      <c r="E693">
        <v>3</v>
      </c>
      <c r="F693">
        <v>706</v>
      </c>
      <c r="G693">
        <v>1507</v>
      </c>
      <c r="H693">
        <v>150.69999999999999</v>
      </c>
      <c r="I693">
        <v>691.63</v>
      </c>
      <c r="J693">
        <v>664.67</v>
      </c>
      <c r="K693">
        <f>Global_Household_Financial_Dyna[[#This Row],[Total_Household_Income]]-Global_Household_Financial_Dyna[[#This Row],[Estimated_Taxes]]</f>
        <v>1356.3</v>
      </c>
      <c r="L693" s="1">
        <f>Global_Household_Financial_Dyna[[#This Row],[Monthly_Savings]]/Global_Household_Financial_Dyna[[#This Row],[Net Income]]</f>
        <v>0.49006119590061192</v>
      </c>
      <c r="M693" s="2">
        <f>Global_Household_Financial_Dyna[[#This Row],[Monthly_Expenses]]/Global_Household_Financial_Dyna[[#This Row],[Net Income]]</f>
        <v>0.50993880409938808</v>
      </c>
      <c r="N693" t="str">
        <f>IF(Global_Household_Financial_Dyna[[#This Row],[Monthly_Savings]]&lt;0,"High Risk", IF(Global_Household_Financial_Dyna[[#This Row],[Savings Rate%]]&lt;0.1, "Medium", "Safe"))</f>
        <v>Safe</v>
      </c>
      <c r="O693">
        <f>Global_Household_Financial_Dyna[[#This Row],[Total_Household_Income]]/Global_Household_Financial_Dyna[[#This Row],[Family_Size]]</f>
        <v>301.39999999999998</v>
      </c>
      <c r="P693" s="2">
        <f t="shared" si="20"/>
        <v>0.42077341556833553</v>
      </c>
      <c r="Q693" s="2">
        <f t="shared" si="21"/>
        <v>6.9287780332276394E-2</v>
      </c>
      <c r="R693" s="2" t="str">
        <f>IF(Global_Household_Financial_Dyna[[#This Row],[Vs country_Average]]&lt;-0.2, "Underperformer", IF(Global_Household_Financial_Dyna[[#This Row],[Vs country_Average]]&gt;0.2, "Outperformer", "Normal"))</f>
        <v>Normal</v>
      </c>
      <c r="S6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664.67</v>
      </c>
      <c r="T6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664.67</v>
      </c>
      <c r="U6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664.67</v>
      </c>
      <c r="V6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664.67</v>
      </c>
    </row>
    <row r="694" spans="1:22" x14ac:dyDescent="0.3">
      <c r="A694">
        <v>693</v>
      </c>
      <c r="B694" t="s">
        <v>16</v>
      </c>
      <c r="C694" t="s">
        <v>21</v>
      </c>
      <c r="D694">
        <v>7</v>
      </c>
      <c r="E694">
        <v>1</v>
      </c>
      <c r="F694">
        <v>5709.1</v>
      </c>
      <c r="G694">
        <v>5709.1</v>
      </c>
      <c r="H694">
        <v>1998.19</v>
      </c>
      <c r="I694">
        <v>5100.13</v>
      </c>
      <c r="J694">
        <v>-1389.21</v>
      </c>
      <c r="K694">
        <f>Global_Household_Financial_Dyna[[#This Row],[Total_Household_Income]]-Global_Household_Financial_Dyna[[#This Row],[Estimated_Taxes]]</f>
        <v>3710.9100000000003</v>
      </c>
      <c r="L694" s="1">
        <f>Global_Household_Financial_Dyna[[#This Row],[Monthly_Savings]]/Global_Household_Financial_Dyna[[#This Row],[Net Income]]</f>
        <v>-0.37435831103422068</v>
      </c>
      <c r="M694" s="2">
        <f>Global_Household_Financial_Dyna[[#This Row],[Monthly_Expenses]]/Global_Household_Financial_Dyna[[#This Row],[Net Income]]</f>
        <v>1.3743610057910323</v>
      </c>
      <c r="N694" t="str">
        <f>IF(Global_Household_Financial_Dyna[[#This Row],[Monthly_Savings]]&lt;0,"High Risk", IF(Global_Household_Financial_Dyna[[#This Row],[Savings Rate%]]&lt;0.1, "Medium", "Safe"))</f>
        <v>High Risk</v>
      </c>
      <c r="O694">
        <f>Global_Household_Financial_Dyna[[#This Row],[Total_Household_Income]]/Global_Household_Financial_Dyna[[#This Row],[Family_Size]]</f>
        <v>815.58571428571429</v>
      </c>
      <c r="P694" s="2">
        <f t="shared" si="20"/>
        <v>0.15879799892000862</v>
      </c>
      <c r="Q694" s="2">
        <f t="shared" si="21"/>
        <v>-0.53315630995422936</v>
      </c>
      <c r="R694" s="2" t="str">
        <f>IF(Global_Household_Financial_Dyna[[#This Row],[Vs country_Average]]&lt;-0.2, "Underperformer", IF(Global_Household_Financial_Dyna[[#This Row],[Vs country_Average]]&gt;0.2, "Outperformer", "Normal"))</f>
        <v>Underperformer</v>
      </c>
      <c r="S6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-1134.2035000000001</v>
      </c>
      <c r="T6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-879.197</v>
      </c>
      <c r="U6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-624.19050000000016</v>
      </c>
      <c r="V6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-369.18399999999997</v>
      </c>
    </row>
    <row r="695" spans="1:22" x14ac:dyDescent="0.3">
      <c r="A695">
        <v>694</v>
      </c>
      <c r="B695" t="s">
        <v>18</v>
      </c>
      <c r="C695" t="s">
        <v>20</v>
      </c>
      <c r="D695">
        <v>3</v>
      </c>
      <c r="E695">
        <v>2</v>
      </c>
      <c r="F695">
        <v>3458.85</v>
      </c>
      <c r="G695">
        <v>6313.22</v>
      </c>
      <c r="H695">
        <v>1388.91</v>
      </c>
      <c r="I695">
        <v>2849.75</v>
      </c>
      <c r="J695">
        <v>2074.5700000000002</v>
      </c>
      <c r="K695">
        <f>Global_Household_Financial_Dyna[[#This Row],[Total_Household_Income]]-Global_Household_Financial_Dyna[[#This Row],[Estimated_Taxes]]</f>
        <v>4924.3100000000004</v>
      </c>
      <c r="L695" s="1">
        <f>Global_Household_Financial_Dyna[[#This Row],[Monthly_Savings]]/Global_Household_Financial_Dyna[[#This Row],[Net Income]]</f>
        <v>0.42129151089188127</v>
      </c>
      <c r="M695" s="2">
        <f>Global_Household_Financial_Dyna[[#This Row],[Monthly_Expenses]]/Global_Household_Financial_Dyna[[#This Row],[Net Income]]</f>
        <v>0.57871051984948141</v>
      </c>
      <c r="N695" t="str">
        <f>IF(Global_Household_Financial_Dyna[[#This Row],[Monthly_Savings]]&lt;0,"High Risk", IF(Global_Household_Financial_Dyna[[#This Row],[Savings Rate%]]&lt;0.1, "Medium", "Safe"))</f>
        <v>Safe</v>
      </c>
      <c r="O695">
        <f>Global_Household_Financial_Dyna[[#This Row],[Total_Household_Income]]/Global_Household_Financial_Dyna[[#This Row],[Family_Size]]</f>
        <v>2104.4066666666668</v>
      </c>
      <c r="P695" s="2">
        <f t="shared" si="20"/>
        <v>0.32336204947805613</v>
      </c>
      <c r="Q695" s="2">
        <f t="shared" si="21"/>
        <v>9.7929461413825136E-2</v>
      </c>
      <c r="R695" s="2" t="str">
        <f>IF(Global_Household_Financial_Dyna[[#This Row],[Vs country_Average]]&lt;-0.2, "Underperformer", IF(Global_Household_Financial_Dyna[[#This Row],[Vs country_Average]]&gt;0.2, "Outperformer", "Normal"))</f>
        <v>Normal</v>
      </c>
      <c r="S6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2074.5700000000002</v>
      </c>
      <c r="T6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2074.5700000000002</v>
      </c>
      <c r="U6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2074.5700000000002</v>
      </c>
      <c r="V6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2074.5700000000002</v>
      </c>
    </row>
    <row r="696" spans="1:22" x14ac:dyDescent="0.3">
      <c r="A696">
        <v>695</v>
      </c>
      <c r="B696" t="s">
        <v>18</v>
      </c>
      <c r="C696" t="s">
        <v>20</v>
      </c>
      <c r="D696">
        <v>2</v>
      </c>
      <c r="E696">
        <v>1</v>
      </c>
      <c r="F696">
        <v>4928.33</v>
      </c>
      <c r="G696">
        <v>4928.33</v>
      </c>
      <c r="H696">
        <v>1084.23</v>
      </c>
      <c r="I696">
        <v>1879.53</v>
      </c>
      <c r="J696">
        <v>1964.57</v>
      </c>
      <c r="K696">
        <f>Global_Household_Financial_Dyna[[#This Row],[Total_Household_Income]]-Global_Household_Financial_Dyna[[#This Row],[Estimated_Taxes]]</f>
        <v>3844.1</v>
      </c>
      <c r="L696" s="1">
        <f>Global_Household_Financial_Dyna[[#This Row],[Monthly_Savings]]/Global_Household_Financial_Dyna[[#This Row],[Net Income]]</f>
        <v>0.51106110663094095</v>
      </c>
      <c r="M696" s="2">
        <f>Global_Household_Financial_Dyna[[#This Row],[Monthly_Expenses]]/Global_Household_Financial_Dyna[[#This Row],[Net Income]]</f>
        <v>0.4889388933690591</v>
      </c>
      <c r="N696" t="str">
        <f>IF(Global_Household_Financial_Dyna[[#This Row],[Monthly_Savings]]&lt;0,"High Risk", IF(Global_Household_Financial_Dyna[[#This Row],[Savings Rate%]]&lt;0.1, "Medium", "Safe"))</f>
        <v>Safe</v>
      </c>
      <c r="O696">
        <f>Global_Household_Financial_Dyna[[#This Row],[Total_Household_Income]]/Global_Household_Financial_Dyna[[#This Row],[Family_Size]]</f>
        <v>2464.165</v>
      </c>
      <c r="P696" s="2">
        <f t="shared" si="20"/>
        <v>0.32336204947805613</v>
      </c>
      <c r="Q696" s="2">
        <f t="shared" si="21"/>
        <v>0.18769905715288482</v>
      </c>
      <c r="R696" s="2" t="str">
        <f>IF(Global_Household_Financial_Dyna[[#This Row],[Vs country_Average]]&lt;-0.2, "Underperformer", IF(Global_Household_Financial_Dyna[[#This Row],[Vs country_Average]]&gt;0.2, "Outperformer", "Normal"))</f>
        <v>Normal</v>
      </c>
      <c r="S6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1964.57</v>
      </c>
      <c r="T6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1964.57</v>
      </c>
      <c r="U6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1964.57</v>
      </c>
      <c r="V6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1964.57</v>
      </c>
    </row>
    <row r="697" spans="1:22" x14ac:dyDescent="0.3">
      <c r="A697">
        <v>696</v>
      </c>
      <c r="B697" t="s">
        <v>16</v>
      </c>
      <c r="C697" t="s">
        <v>17</v>
      </c>
      <c r="D697">
        <v>3</v>
      </c>
      <c r="E697">
        <v>1</v>
      </c>
      <c r="F697">
        <v>6256.23</v>
      </c>
      <c r="G697">
        <v>6256.23</v>
      </c>
      <c r="H697">
        <v>2189.6799999999998</v>
      </c>
      <c r="I697">
        <v>2933.41</v>
      </c>
      <c r="J697">
        <v>1133.1400000000001</v>
      </c>
      <c r="K697">
        <f>Global_Household_Financial_Dyna[[#This Row],[Total_Household_Income]]-Global_Household_Financial_Dyna[[#This Row],[Estimated_Taxes]]</f>
        <v>4066.5499999999997</v>
      </c>
      <c r="L697" s="1">
        <f>Global_Household_Financial_Dyna[[#This Row],[Monthly_Savings]]/Global_Household_Financial_Dyna[[#This Row],[Net Income]]</f>
        <v>0.27864897763460433</v>
      </c>
      <c r="M697" s="2">
        <f>Global_Household_Financial_Dyna[[#This Row],[Monthly_Expenses]]/Global_Household_Financial_Dyna[[#This Row],[Net Income]]</f>
        <v>0.72135102236539572</v>
      </c>
      <c r="N697" t="str">
        <f>IF(Global_Household_Financial_Dyna[[#This Row],[Monthly_Savings]]&lt;0,"High Risk", IF(Global_Household_Financial_Dyna[[#This Row],[Savings Rate%]]&lt;0.1, "Medium", "Safe"))</f>
        <v>Safe</v>
      </c>
      <c r="O697">
        <f>Global_Household_Financial_Dyna[[#This Row],[Total_Household_Income]]/Global_Household_Financial_Dyna[[#This Row],[Family_Size]]</f>
        <v>2085.41</v>
      </c>
      <c r="P697" s="2">
        <f t="shared" si="20"/>
        <v>0.15879799892000862</v>
      </c>
      <c r="Q697" s="2">
        <f t="shared" si="21"/>
        <v>0.11985097871459571</v>
      </c>
      <c r="R697" s="2" t="str">
        <f>IF(Global_Household_Financial_Dyna[[#This Row],[Vs country_Average]]&lt;-0.2, "Underperformer", IF(Global_Household_Financial_Dyna[[#This Row],[Vs country_Average]]&gt;0.2, "Outperformer", "Normal"))</f>
        <v>Normal</v>
      </c>
      <c r="S6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1133.1400000000001</v>
      </c>
      <c r="T6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1133.1400000000001</v>
      </c>
      <c r="U6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1133.1400000000001</v>
      </c>
      <c r="V6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1133.1400000000001</v>
      </c>
    </row>
    <row r="698" spans="1:22" x14ac:dyDescent="0.3">
      <c r="A698">
        <v>697</v>
      </c>
      <c r="B698" t="s">
        <v>10</v>
      </c>
      <c r="C698" t="s">
        <v>11</v>
      </c>
      <c r="D698">
        <v>7</v>
      </c>
      <c r="E698">
        <v>3</v>
      </c>
      <c r="F698">
        <v>882.13</v>
      </c>
      <c r="G698">
        <v>2275.92</v>
      </c>
      <c r="H698">
        <v>227.59</v>
      </c>
      <c r="I698">
        <v>746.26</v>
      </c>
      <c r="J698">
        <v>1302.06</v>
      </c>
      <c r="K698">
        <f>Global_Household_Financial_Dyna[[#This Row],[Total_Household_Income]]-Global_Household_Financial_Dyna[[#This Row],[Estimated_Taxes]]</f>
        <v>2048.33</v>
      </c>
      <c r="L698" s="1">
        <f>Global_Household_Financial_Dyna[[#This Row],[Monthly_Savings]]/Global_Household_Financial_Dyna[[#This Row],[Net Income]]</f>
        <v>0.63566905723198897</v>
      </c>
      <c r="M698" s="2">
        <f>Global_Household_Financial_Dyna[[#This Row],[Monthly_Expenses]]/Global_Household_Financial_Dyna[[#This Row],[Net Income]]</f>
        <v>0.36432606074216556</v>
      </c>
      <c r="N698" t="str">
        <f>IF(Global_Household_Financial_Dyna[[#This Row],[Monthly_Savings]]&lt;0,"High Risk", IF(Global_Household_Financial_Dyna[[#This Row],[Savings Rate%]]&lt;0.1, "Medium", "Safe"))</f>
        <v>Safe</v>
      </c>
      <c r="O698">
        <f>Global_Household_Financial_Dyna[[#This Row],[Total_Household_Income]]/Global_Household_Financial_Dyna[[#This Row],[Family_Size]]</f>
        <v>325.13142857142856</v>
      </c>
      <c r="P698" s="2">
        <f t="shared" si="20"/>
        <v>0.42077341556833553</v>
      </c>
      <c r="Q698" s="2">
        <f t="shared" si="21"/>
        <v>0.21489564166365344</v>
      </c>
      <c r="R698" s="2" t="str">
        <f>IF(Global_Household_Financial_Dyna[[#This Row],[Vs country_Average]]&lt;-0.2, "Underperformer", IF(Global_Household_Financial_Dyna[[#This Row],[Vs country_Average]]&gt;0.2, "Outperformer", "Normal"))</f>
        <v>Outperformer</v>
      </c>
      <c r="S6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1302.06</v>
      </c>
      <c r="T6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1302.06</v>
      </c>
      <c r="U6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1302.06</v>
      </c>
      <c r="V6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1302.06</v>
      </c>
    </row>
    <row r="699" spans="1:22" x14ac:dyDescent="0.3">
      <c r="A699">
        <v>698</v>
      </c>
      <c r="B699" t="s">
        <v>16</v>
      </c>
      <c r="C699" t="s">
        <v>21</v>
      </c>
      <c r="D699">
        <v>5</v>
      </c>
      <c r="E699">
        <v>2</v>
      </c>
      <c r="F699">
        <v>4365.68</v>
      </c>
      <c r="G699">
        <v>7536.84</v>
      </c>
      <c r="H699">
        <v>2637.89</v>
      </c>
      <c r="I699">
        <v>3502.24</v>
      </c>
      <c r="J699">
        <v>1396.7</v>
      </c>
      <c r="K699">
        <f>Global_Household_Financial_Dyna[[#This Row],[Total_Household_Income]]-Global_Household_Financial_Dyna[[#This Row],[Estimated_Taxes]]</f>
        <v>4898.9500000000007</v>
      </c>
      <c r="L699" s="1">
        <f>Global_Household_Financial_Dyna[[#This Row],[Monthly_Savings]]/Global_Household_Financial_Dyna[[#This Row],[Net Income]]</f>
        <v>0.2851019095928719</v>
      </c>
      <c r="M699" s="2">
        <f>Global_Household_Financial_Dyna[[#This Row],[Monthly_Expenses]]/Global_Household_Financial_Dyna[[#This Row],[Net Income]]</f>
        <v>0.71489604915338989</v>
      </c>
      <c r="N699" t="str">
        <f>IF(Global_Household_Financial_Dyna[[#This Row],[Monthly_Savings]]&lt;0,"High Risk", IF(Global_Household_Financial_Dyna[[#This Row],[Savings Rate%]]&lt;0.1, "Medium", "Safe"))</f>
        <v>Safe</v>
      </c>
      <c r="O699">
        <f>Global_Household_Financial_Dyna[[#This Row],[Total_Household_Income]]/Global_Household_Financial_Dyna[[#This Row],[Family_Size]]</f>
        <v>1507.3679999999999</v>
      </c>
      <c r="P699" s="2">
        <f t="shared" si="20"/>
        <v>0.15879799892000862</v>
      </c>
      <c r="Q699" s="2">
        <f t="shared" si="21"/>
        <v>0.12630391067286328</v>
      </c>
      <c r="R699" s="2" t="str">
        <f>IF(Global_Household_Financial_Dyna[[#This Row],[Vs country_Average]]&lt;-0.2, "Underperformer", IF(Global_Household_Financial_Dyna[[#This Row],[Vs country_Average]]&gt;0.2, "Outperformer", "Normal"))</f>
        <v>Normal</v>
      </c>
      <c r="S6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1396.7</v>
      </c>
      <c r="T6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1396.7</v>
      </c>
      <c r="U6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1396.7</v>
      </c>
      <c r="V6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1396.7</v>
      </c>
    </row>
    <row r="700" spans="1:22" x14ac:dyDescent="0.3">
      <c r="A700">
        <v>699</v>
      </c>
      <c r="B700" t="s">
        <v>18</v>
      </c>
      <c r="C700" t="s">
        <v>19</v>
      </c>
      <c r="D700">
        <v>4</v>
      </c>
      <c r="E700">
        <v>1</v>
      </c>
      <c r="F700">
        <v>5208.74</v>
      </c>
      <c r="G700">
        <v>5208.74</v>
      </c>
      <c r="H700">
        <v>1145.92</v>
      </c>
      <c r="I700">
        <v>3477.18</v>
      </c>
      <c r="J700">
        <v>585.64</v>
      </c>
      <c r="K700">
        <f>Global_Household_Financial_Dyna[[#This Row],[Total_Household_Income]]-Global_Household_Financial_Dyna[[#This Row],[Estimated_Taxes]]</f>
        <v>4062.8199999999997</v>
      </c>
      <c r="L700" s="1">
        <f>Global_Household_Financial_Dyna[[#This Row],[Monthly_Savings]]/Global_Household_Financial_Dyna[[#This Row],[Net Income]]</f>
        <v>0.14414618417749248</v>
      </c>
      <c r="M700" s="2">
        <f>Global_Household_Financial_Dyna[[#This Row],[Monthly_Expenses]]/Global_Household_Financial_Dyna[[#This Row],[Net Income]]</f>
        <v>0.85585381582250752</v>
      </c>
      <c r="N700" t="str">
        <f>IF(Global_Household_Financial_Dyna[[#This Row],[Monthly_Savings]]&lt;0,"High Risk", IF(Global_Household_Financial_Dyna[[#This Row],[Savings Rate%]]&lt;0.1, "Medium", "Safe"))</f>
        <v>Safe</v>
      </c>
      <c r="O700">
        <f>Global_Household_Financial_Dyna[[#This Row],[Total_Household_Income]]/Global_Household_Financial_Dyna[[#This Row],[Family_Size]]</f>
        <v>1302.1849999999999</v>
      </c>
      <c r="P700" s="2">
        <f t="shared" si="20"/>
        <v>0.32336204947805613</v>
      </c>
      <c r="Q700" s="2">
        <f t="shared" si="21"/>
        <v>-0.17921586530056366</v>
      </c>
      <c r="R700" s="2" t="str">
        <f>IF(Global_Household_Financial_Dyna[[#This Row],[Vs country_Average]]&lt;-0.2, "Underperformer", IF(Global_Household_Financial_Dyna[[#This Row],[Vs country_Average]]&gt;0.2, "Outperformer", "Normal"))</f>
        <v>Normal</v>
      </c>
      <c r="S7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585.64</v>
      </c>
      <c r="T7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585.64</v>
      </c>
      <c r="U7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585.64</v>
      </c>
      <c r="V7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585.64</v>
      </c>
    </row>
    <row r="701" spans="1:22" x14ac:dyDescent="0.3">
      <c r="A701">
        <v>700</v>
      </c>
      <c r="B701" t="s">
        <v>10</v>
      </c>
      <c r="C701" t="s">
        <v>11</v>
      </c>
      <c r="D701">
        <v>5</v>
      </c>
      <c r="E701">
        <v>3</v>
      </c>
      <c r="F701">
        <v>813.21</v>
      </c>
      <c r="G701">
        <v>1951.59</v>
      </c>
      <c r="H701">
        <v>195.16</v>
      </c>
      <c r="I701">
        <v>821.97</v>
      </c>
      <c r="J701">
        <v>934.47</v>
      </c>
      <c r="K701">
        <f>Global_Household_Financial_Dyna[[#This Row],[Total_Household_Income]]-Global_Household_Financial_Dyna[[#This Row],[Estimated_Taxes]]</f>
        <v>1756.4299999999998</v>
      </c>
      <c r="L701" s="1">
        <f>Global_Household_Financial_Dyna[[#This Row],[Monthly_Savings]]/Global_Household_Financial_Dyna[[#This Row],[Net Income]]</f>
        <v>0.5320280341374265</v>
      </c>
      <c r="M701" s="2">
        <f>Global_Household_Financial_Dyna[[#This Row],[Monthly_Expenses]]/Global_Household_Financial_Dyna[[#This Row],[Net Income]]</f>
        <v>0.46797765922923207</v>
      </c>
      <c r="N701" t="str">
        <f>IF(Global_Household_Financial_Dyna[[#This Row],[Monthly_Savings]]&lt;0,"High Risk", IF(Global_Household_Financial_Dyna[[#This Row],[Savings Rate%]]&lt;0.1, "Medium", "Safe"))</f>
        <v>Safe</v>
      </c>
      <c r="O701">
        <f>Global_Household_Financial_Dyna[[#This Row],[Total_Household_Income]]/Global_Household_Financial_Dyna[[#This Row],[Family_Size]]</f>
        <v>390.31799999999998</v>
      </c>
      <c r="P701" s="2">
        <f t="shared" si="20"/>
        <v>0.42077341556833553</v>
      </c>
      <c r="Q701" s="2">
        <f t="shared" si="21"/>
        <v>0.11125461856909097</v>
      </c>
      <c r="R701" s="2" t="str">
        <f>IF(Global_Household_Financial_Dyna[[#This Row],[Vs country_Average]]&lt;-0.2, "Underperformer", IF(Global_Household_Financial_Dyna[[#This Row],[Vs country_Average]]&gt;0.2, "Outperformer", "Normal"))</f>
        <v>Normal</v>
      </c>
      <c r="S7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934.47</v>
      </c>
      <c r="T7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934.47</v>
      </c>
      <c r="U7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934.47</v>
      </c>
      <c r="V7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934.47</v>
      </c>
    </row>
    <row r="702" spans="1:22" x14ac:dyDescent="0.3">
      <c r="A702">
        <v>701</v>
      </c>
      <c r="B702" t="s">
        <v>16</v>
      </c>
      <c r="C702" t="s">
        <v>21</v>
      </c>
      <c r="D702">
        <v>8</v>
      </c>
      <c r="E702">
        <v>3</v>
      </c>
      <c r="F702">
        <v>1645.67</v>
      </c>
      <c r="G702">
        <v>3816.63</v>
      </c>
      <c r="H702">
        <v>1335.82</v>
      </c>
      <c r="I702">
        <v>3621.98</v>
      </c>
      <c r="J702">
        <v>-1141.17</v>
      </c>
      <c r="K702">
        <f>Global_Household_Financial_Dyna[[#This Row],[Total_Household_Income]]-Global_Household_Financial_Dyna[[#This Row],[Estimated_Taxes]]</f>
        <v>2480.8100000000004</v>
      </c>
      <c r="L702" s="1">
        <f>Global_Household_Financial_Dyna[[#This Row],[Monthly_Savings]]/Global_Household_Financial_Dyna[[#This Row],[Net Income]]</f>
        <v>-0.45999895195520812</v>
      </c>
      <c r="M702" s="2">
        <f>Global_Household_Financial_Dyna[[#This Row],[Monthly_Expenses]]/Global_Household_Financial_Dyna[[#This Row],[Net Income]]</f>
        <v>1.4599989519552079</v>
      </c>
      <c r="N702" t="str">
        <f>IF(Global_Household_Financial_Dyna[[#This Row],[Monthly_Savings]]&lt;0,"High Risk", IF(Global_Household_Financial_Dyna[[#This Row],[Savings Rate%]]&lt;0.1, "Medium", "Safe"))</f>
        <v>High Risk</v>
      </c>
      <c r="O702">
        <f>Global_Household_Financial_Dyna[[#This Row],[Total_Household_Income]]/Global_Household_Financial_Dyna[[#This Row],[Family_Size]]</f>
        <v>477.07875000000001</v>
      </c>
      <c r="P702" s="2">
        <f t="shared" si="20"/>
        <v>0.15879799892000862</v>
      </c>
      <c r="Q702" s="2">
        <f t="shared" si="21"/>
        <v>-0.61879695087521669</v>
      </c>
      <c r="R702" s="2" t="str">
        <f>IF(Global_Household_Financial_Dyna[[#This Row],[Vs country_Average]]&lt;-0.2, "Underperformer", IF(Global_Household_Financial_Dyna[[#This Row],[Vs country_Average]]&gt;0.2, "Outperformer", "Normal"))</f>
        <v>Underperformer</v>
      </c>
      <c r="S7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-960.07100000000003</v>
      </c>
      <c r="T7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-778.97200000000009</v>
      </c>
      <c r="U7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-597.87300000000005</v>
      </c>
      <c r="V7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-416.77400000000011</v>
      </c>
    </row>
    <row r="703" spans="1:22" x14ac:dyDescent="0.3">
      <c r="A703">
        <v>702</v>
      </c>
      <c r="B703" t="s">
        <v>18</v>
      </c>
      <c r="C703" t="s">
        <v>20</v>
      </c>
      <c r="D703">
        <v>4</v>
      </c>
      <c r="E703">
        <v>2</v>
      </c>
      <c r="F703">
        <v>5068.28</v>
      </c>
      <c r="G703">
        <v>8179.49</v>
      </c>
      <c r="H703">
        <v>2208.46</v>
      </c>
      <c r="I703">
        <v>2663.99</v>
      </c>
      <c r="J703">
        <v>3307.04</v>
      </c>
      <c r="K703">
        <f>Global_Household_Financial_Dyna[[#This Row],[Total_Household_Income]]-Global_Household_Financial_Dyna[[#This Row],[Estimated_Taxes]]</f>
        <v>5971.03</v>
      </c>
      <c r="L703" s="1">
        <f>Global_Household_Financial_Dyna[[#This Row],[Monthly_Savings]]/Global_Household_Financial_Dyna[[#This Row],[Net Income]]</f>
        <v>0.5538474936484995</v>
      </c>
      <c r="M703" s="2">
        <f>Global_Household_Financial_Dyna[[#This Row],[Monthly_Expenses]]/Global_Household_Financial_Dyna[[#This Row],[Net Income]]</f>
        <v>0.4461525063515005</v>
      </c>
      <c r="N703" t="str">
        <f>IF(Global_Household_Financial_Dyna[[#This Row],[Monthly_Savings]]&lt;0,"High Risk", IF(Global_Household_Financial_Dyna[[#This Row],[Savings Rate%]]&lt;0.1, "Medium", "Safe"))</f>
        <v>Safe</v>
      </c>
      <c r="O703">
        <f>Global_Household_Financial_Dyna[[#This Row],[Total_Household_Income]]/Global_Household_Financial_Dyna[[#This Row],[Family_Size]]</f>
        <v>2044.8724999999999</v>
      </c>
      <c r="P703" s="2">
        <f t="shared" si="20"/>
        <v>0.32336204947805613</v>
      </c>
      <c r="Q703" s="2">
        <f t="shared" si="21"/>
        <v>0.23048544417044337</v>
      </c>
      <c r="R703" s="2" t="str">
        <f>IF(Global_Household_Financial_Dyna[[#This Row],[Vs country_Average]]&lt;-0.2, "Underperformer", IF(Global_Household_Financial_Dyna[[#This Row],[Vs country_Average]]&gt;0.2, "Outperformer", "Normal"))</f>
        <v>Outperformer</v>
      </c>
      <c r="S7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3307.04</v>
      </c>
      <c r="T7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3307.04</v>
      </c>
      <c r="U7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3307.04</v>
      </c>
      <c r="V7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3307.04</v>
      </c>
    </row>
    <row r="704" spans="1:22" x14ac:dyDescent="0.3">
      <c r="A704">
        <v>703</v>
      </c>
      <c r="B704" t="s">
        <v>10</v>
      </c>
      <c r="C704" t="s">
        <v>22</v>
      </c>
      <c r="D704">
        <v>4</v>
      </c>
      <c r="E704">
        <v>3</v>
      </c>
      <c r="F704">
        <v>821.64</v>
      </c>
      <c r="G704">
        <v>1785.3</v>
      </c>
      <c r="H704">
        <v>178.53</v>
      </c>
      <c r="I704">
        <v>671.86</v>
      </c>
      <c r="J704">
        <v>934.91</v>
      </c>
      <c r="K704">
        <f>Global_Household_Financial_Dyna[[#This Row],[Total_Household_Income]]-Global_Household_Financial_Dyna[[#This Row],[Estimated_Taxes]]</f>
        <v>1606.77</v>
      </c>
      <c r="L704" s="1">
        <f>Global_Household_Financial_Dyna[[#This Row],[Monthly_Savings]]/Global_Household_Financial_Dyna[[#This Row],[Net Income]]</f>
        <v>0.58185676854808088</v>
      </c>
      <c r="M704" s="2">
        <f>Global_Household_Financial_Dyna[[#This Row],[Monthly_Expenses]]/Global_Household_Financial_Dyna[[#This Row],[Net Income]]</f>
        <v>0.41814323145191906</v>
      </c>
      <c r="N704" t="str">
        <f>IF(Global_Household_Financial_Dyna[[#This Row],[Monthly_Savings]]&lt;0,"High Risk", IF(Global_Household_Financial_Dyna[[#This Row],[Savings Rate%]]&lt;0.1, "Medium", "Safe"))</f>
        <v>Safe</v>
      </c>
      <c r="O704">
        <f>Global_Household_Financial_Dyna[[#This Row],[Total_Household_Income]]/Global_Household_Financial_Dyna[[#This Row],[Family_Size]]</f>
        <v>446.32499999999999</v>
      </c>
      <c r="P704" s="2">
        <f t="shared" si="20"/>
        <v>0.42077341556833553</v>
      </c>
      <c r="Q704" s="2">
        <f t="shared" si="21"/>
        <v>0.16108335297974535</v>
      </c>
      <c r="R704" s="2" t="str">
        <f>IF(Global_Household_Financial_Dyna[[#This Row],[Vs country_Average]]&lt;-0.2, "Underperformer", IF(Global_Household_Financial_Dyna[[#This Row],[Vs country_Average]]&gt;0.2, "Outperformer", "Normal"))</f>
        <v>Normal</v>
      </c>
      <c r="S7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934.91</v>
      </c>
      <c r="T7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934.91</v>
      </c>
      <c r="U7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934.91</v>
      </c>
      <c r="V7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934.91</v>
      </c>
    </row>
    <row r="705" spans="1:22" x14ac:dyDescent="0.3">
      <c r="A705">
        <v>704</v>
      </c>
      <c r="B705" t="s">
        <v>18</v>
      </c>
      <c r="C705" t="s">
        <v>20</v>
      </c>
      <c r="D705">
        <v>7</v>
      </c>
      <c r="E705">
        <v>3</v>
      </c>
      <c r="F705">
        <v>7472.1</v>
      </c>
      <c r="G705">
        <v>13850.28</v>
      </c>
      <c r="H705">
        <v>3739.58</v>
      </c>
      <c r="I705">
        <v>3098.98</v>
      </c>
      <c r="J705">
        <v>7011.73</v>
      </c>
      <c r="K705">
        <f>Global_Household_Financial_Dyna[[#This Row],[Total_Household_Income]]-Global_Household_Financial_Dyna[[#This Row],[Estimated_Taxes]]</f>
        <v>10110.700000000001</v>
      </c>
      <c r="L705" s="1">
        <f>Global_Household_Financial_Dyna[[#This Row],[Monthly_Savings]]/Global_Household_Financial_Dyna[[#This Row],[Net Income]]</f>
        <v>0.69349599928788308</v>
      </c>
      <c r="M705" s="2">
        <f>Global_Household_Financial_Dyna[[#This Row],[Monthly_Expenses]]/Global_Household_Financial_Dyna[[#This Row],[Net Income]]</f>
        <v>0.30650498976332002</v>
      </c>
      <c r="N705" t="str">
        <f>IF(Global_Household_Financial_Dyna[[#This Row],[Monthly_Savings]]&lt;0,"High Risk", IF(Global_Household_Financial_Dyna[[#This Row],[Savings Rate%]]&lt;0.1, "Medium", "Safe"))</f>
        <v>Safe</v>
      </c>
      <c r="O705">
        <f>Global_Household_Financial_Dyna[[#This Row],[Total_Household_Income]]/Global_Household_Financial_Dyna[[#This Row],[Family_Size]]</f>
        <v>1978.6114285714286</v>
      </c>
      <c r="P705" s="2">
        <f t="shared" si="20"/>
        <v>0.32336204947805613</v>
      </c>
      <c r="Q705" s="2">
        <f t="shared" si="21"/>
        <v>0.37013394980982695</v>
      </c>
      <c r="R705" s="2" t="str">
        <f>IF(Global_Household_Financial_Dyna[[#This Row],[Vs country_Average]]&lt;-0.2, "Underperformer", IF(Global_Household_Financial_Dyna[[#This Row],[Vs country_Average]]&gt;0.2, "Outperformer", "Normal"))</f>
        <v>Outperformer</v>
      </c>
      <c r="S7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7011.73</v>
      </c>
      <c r="T7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7011.73</v>
      </c>
      <c r="U7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7011.73</v>
      </c>
      <c r="V7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7011.73</v>
      </c>
    </row>
    <row r="706" spans="1:22" x14ac:dyDescent="0.3">
      <c r="A706">
        <v>705</v>
      </c>
      <c r="B706" t="s">
        <v>18</v>
      </c>
      <c r="C706" t="s">
        <v>20</v>
      </c>
      <c r="D706">
        <v>1</v>
      </c>
      <c r="E706">
        <v>1</v>
      </c>
      <c r="F706">
        <v>4224.75</v>
      </c>
      <c r="G706">
        <v>4224.75</v>
      </c>
      <c r="H706">
        <v>929.44</v>
      </c>
      <c r="I706">
        <v>1206.31</v>
      </c>
      <c r="J706">
        <v>2089</v>
      </c>
      <c r="K706">
        <f>Global_Household_Financial_Dyna[[#This Row],[Total_Household_Income]]-Global_Household_Financial_Dyna[[#This Row],[Estimated_Taxes]]</f>
        <v>3295.31</v>
      </c>
      <c r="L706" s="1">
        <f>Global_Household_Financial_Dyna[[#This Row],[Monthly_Savings]]/Global_Household_Financial_Dyna[[#This Row],[Net Income]]</f>
        <v>0.63393125381223614</v>
      </c>
      <c r="M706" s="2">
        <f>Global_Household_Financial_Dyna[[#This Row],[Monthly_Expenses]]/Global_Household_Financial_Dyna[[#This Row],[Net Income]]</f>
        <v>0.3660687461877638</v>
      </c>
      <c r="N706" t="str">
        <f>IF(Global_Household_Financial_Dyna[[#This Row],[Monthly_Savings]]&lt;0,"High Risk", IF(Global_Household_Financial_Dyna[[#This Row],[Savings Rate%]]&lt;0.1, "Medium", "Safe"))</f>
        <v>Safe</v>
      </c>
      <c r="O706">
        <f>Global_Household_Financial_Dyna[[#This Row],[Total_Household_Income]]/Global_Household_Financial_Dyna[[#This Row],[Family_Size]]</f>
        <v>4224.75</v>
      </c>
      <c r="P706" s="2">
        <f t="shared" ref="P706:P769" si="22">AVERAGEIF($B$2:$B$4986,$B706,$L$2:$L$4986)</f>
        <v>0.32336204947805613</v>
      </c>
      <c r="Q706" s="2">
        <f t="shared" ref="Q706:Q769" si="23">L706-P706</f>
        <v>0.31056920433418</v>
      </c>
      <c r="R706" s="2" t="str">
        <f>IF(Global_Household_Financial_Dyna[[#This Row],[Vs country_Average]]&lt;-0.2, "Underperformer", IF(Global_Household_Financial_Dyna[[#This Row],[Vs country_Average]]&gt;0.2, "Outperformer", "Normal"))</f>
        <v>Outperformer</v>
      </c>
      <c r="S7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2089</v>
      </c>
      <c r="T7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2089</v>
      </c>
      <c r="U7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2089</v>
      </c>
      <c r="V7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2089</v>
      </c>
    </row>
    <row r="707" spans="1:22" x14ac:dyDescent="0.3">
      <c r="A707">
        <v>706</v>
      </c>
      <c r="B707" t="s">
        <v>12</v>
      </c>
      <c r="C707" t="s">
        <v>13</v>
      </c>
      <c r="D707">
        <v>7</v>
      </c>
      <c r="E707">
        <v>1</v>
      </c>
      <c r="F707">
        <v>6508.05</v>
      </c>
      <c r="G707">
        <v>6508.05</v>
      </c>
      <c r="H707">
        <v>1627.01</v>
      </c>
      <c r="I707">
        <v>4775.33</v>
      </c>
      <c r="J707">
        <v>105.71</v>
      </c>
      <c r="K707">
        <f>Global_Household_Financial_Dyna[[#This Row],[Total_Household_Income]]-Global_Household_Financial_Dyna[[#This Row],[Estimated_Taxes]]</f>
        <v>4881.04</v>
      </c>
      <c r="L707" s="1">
        <f>Global_Household_Financial_Dyna[[#This Row],[Monthly_Savings]]/Global_Household_Financial_Dyna[[#This Row],[Net Income]]</f>
        <v>2.1657269762181828E-2</v>
      </c>
      <c r="M707" s="2">
        <f>Global_Household_Financial_Dyna[[#This Row],[Monthly_Expenses]]/Global_Household_Financial_Dyna[[#This Row],[Net Income]]</f>
        <v>0.97834273023781815</v>
      </c>
      <c r="N707" t="str">
        <f>IF(Global_Household_Financial_Dyna[[#This Row],[Monthly_Savings]]&lt;0,"High Risk", IF(Global_Household_Financial_Dyna[[#This Row],[Savings Rate%]]&lt;0.1, "Medium", "Safe"))</f>
        <v>Medium</v>
      </c>
      <c r="O707">
        <f>Global_Household_Financial_Dyna[[#This Row],[Total_Household_Income]]/Global_Household_Financial_Dyna[[#This Row],[Family_Size]]</f>
        <v>929.72142857142865</v>
      </c>
      <c r="P707" s="2">
        <f t="shared" si="22"/>
        <v>0.30718716818024266</v>
      </c>
      <c r="Q707" s="2">
        <f t="shared" si="23"/>
        <v>-0.28552989841806081</v>
      </c>
      <c r="R707" s="2" t="str">
        <f>IF(Global_Household_Financial_Dyna[[#This Row],[Vs country_Average]]&lt;-0.2, "Underperformer", IF(Global_Household_Financial_Dyna[[#This Row],[Vs country_Average]]&gt;0.2, "Outperformer", "Normal"))</f>
        <v>Underperformer</v>
      </c>
      <c r="S7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105.71</v>
      </c>
      <c r="T7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105.71</v>
      </c>
      <c r="U7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105.71</v>
      </c>
      <c r="V7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105.71</v>
      </c>
    </row>
    <row r="708" spans="1:22" x14ac:dyDescent="0.3">
      <c r="A708">
        <v>707</v>
      </c>
      <c r="B708" t="s">
        <v>10</v>
      </c>
      <c r="C708" t="s">
        <v>22</v>
      </c>
      <c r="D708">
        <v>2</v>
      </c>
      <c r="E708">
        <v>1</v>
      </c>
      <c r="F708">
        <v>1168</v>
      </c>
      <c r="G708">
        <v>1168</v>
      </c>
      <c r="H708">
        <v>116.8</v>
      </c>
      <c r="I708">
        <v>350.91</v>
      </c>
      <c r="J708">
        <v>700.29</v>
      </c>
      <c r="K708">
        <f>Global_Household_Financial_Dyna[[#This Row],[Total_Household_Income]]-Global_Household_Financial_Dyna[[#This Row],[Estimated_Taxes]]</f>
        <v>1051.2</v>
      </c>
      <c r="L708" s="1">
        <f>Global_Household_Financial_Dyna[[#This Row],[Monthly_Savings]]/Global_Household_Financial_Dyna[[#This Row],[Net Income]]</f>
        <v>0.66618150684931499</v>
      </c>
      <c r="M708" s="2">
        <f>Global_Household_Financial_Dyna[[#This Row],[Monthly_Expenses]]/Global_Household_Financial_Dyna[[#This Row],[Net Income]]</f>
        <v>0.33381849315068496</v>
      </c>
      <c r="N708" t="str">
        <f>IF(Global_Household_Financial_Dyna[[#This Row],[Monthly_Savings]]&lt;0,"High Risk", IF(Global_Household_Financial_Dyna[[#This Row],[Savings Rate%]]&lt;0.1, "Medium", "Safe"))</f>
        <v>Safe</v>
      </c>
      <c r="O708">
        <f>Global_Household_Financial_Dyna[[#This Row],[Total_Household_Income]]/Global_Household_Financial_Dyna[[#This Row],[Family_Size]]</f>
        <v>584</v>
      </c>
      <c r="P708" s="2">
        <f t="shared" si="22"/>
        <v>0.42077341556833553</v>
      </c>
      <c r="Q708" s="2">
        <f t="shared" si="23"/>
        <v>0.24540809128097946</v>
      </c>
      <c r="R708" s="2" t="str">
        <f>IF(Global_Household_Financial_Dyna[[#This Row],[Vs country_Average]]&lt;-0.2, "Underperformer", IF(Global_Household_Financial_Dyna[[#This Row],[Vs country_Average]]&gt;0.2, "Outperformer", "Normal"))</f>
        <v>Outperformer</v>
      </c>
      <c r="S7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700.29</v>
      </c>
      <c r="T7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700.29</v>
      </c>
      <c r="U7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700.29</v>
      </c>
      <c r="V7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700.29</v>
      </c>
    </row>
    <row r="709" spans="1:22" x14ac:dyDescent="0.3">
      <c r="A709">
        <v>708</v>
      </c>
      <c r="B709" t="s">
        <v>14</v>
      </c>
      <c r="C709" t="s">
        <v>15</v>
      </c>
      <c r="D709">
        <v>5</v>
      </c>
      <c r="E709">
        <v>3</v>
      </c>
      <c r="F709">
        <v>1870.89</v>
      </c>
      <c r="G709">
        <v>4319.95</v>
      </c>
      <c r="H709">
        <v>647.99</v>
      </c>
      <c r="I709">
        <v>1645</v>
      </c>
      <c r="J709">
        <v>2026.96</v>
      </c>
      <c r="K709">
        <f>Global_Household_Financial_Dyna[[#This Row],[Total_Household_Income]]-Global_Household_Financial_Dyna[[#This Row],[Estimated_Taxes]]</f>
        <v>3671.96</v>
      </c>
      <c r="L709" s="1">
        <f>Global_Household_Financial_Dyna[[#This Row],[Monthly_Savings]]/Global_Household_Financial_Dyna[[#This Row],[Net Income]]</f>
        <v>0.55201037048333856</v>
      </c>
      <c r="M709" s="2">
        <f>Global_Household_Financial_Dyna[[#This Row],[Monthly_Expenses]]/Global_Household_Financial_Dyna[[#This Row],[Net Income]]</f>
        <v>0.44798962951666138</v>
      </c>
      <c r="N709" t="str">
        <f>IF(Global_Household_Financial_Dyna[[#This Row],[Monthly_Savings]]&lt;0,"High Risk", IF(Global_Household_Financial_Dyna[[#This Row],[Savings Rate%]]&lt;0.1, "Medium", "Safe"))</f>
        <v>Safe</v>
      </c>
      <c r="O709">
        <f>Global_Household_Financial_Dyna[[#This Row],[Total_Household_Income]]/Global_Household_Financial_Dyna[[#This Row],[Family_Size]]</f>
        <v>863.99</v>
      </c>
      <c r="P709" s="2">
        <f t="shared" si="22"/>
        <v>0.39788995363055785</v>
      </c>
      <c r="Q709" s="2">
        <f t="shared" si="23"/>
        <v>0.15412041685278072</v>
      </c>
      <c r="R709" s="2" t="str">
        <f>IF(Global_Household_Financial_Dyna[[#This Row],[Vs country_Average]]&lt;-0.2, "Underperformer", IF(Global_Household_Financial_Dyna[[#This Row],[Vs country_Average]]&gt;0.2, "Outperformer", "Normal"))</f>
        <v>Normal</v>
      </c>
      <c r="S7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2026.96</v>
      </c>
      <c r="T7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2026.96</v>
      </c>
      <c r="U7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2026.96</v>
      </c>
      <c r="V7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2026.96</v>
      </c>
    </row>
    <row r="710" spans="1:22" x14ac:dyDescent="0.3">
      <c r="A710">
        <v>709</v>
      </c>
      <c r="B710" t="s">
        <v>10</v>
      </c>
      <c r="C710" t="s">
        <v>22</v>
      </c>
      <c r="D710">
        <v>4</v>
      </c>
      <c r="E710">
        <v>3</v>
      </c>
      <c r="F710">
        <v>964.23</v>
      </c>
      <c r="G710">
        <v>2345.81</v>
      </c>
      <c r="H710">
        <v>234.58</v>
      </c>
      <c r="I710">
        <v>552.04999999999995</v>
      </c>
      <c r="J710">
        <v>1559.18</v>
      </c>
      <c r="K710">
        <f>Global_Household_Financial_Dyna[[#This Row],[Total_Household_Income]]-Global_Household_Financial_Dyna[[#This Row],[Estimated_Taxes]]</f>
        <v>2111.23</v>
      </c>
      <c r="L710" s="1">
        <f>Global_Household_Financial_Dyna[[#This Row],[Monthly_Savings]]/Global_Household_Financial_Dyna[[#This Row],[Net Income]]</f>
        <v>0.73851735718041145</v>
      </c>
      <c r="M710" s="2">
        <f>Global_Household_Financial_Dyna[[#This Row],[Monthly_Expenses]]/Global_Household_Financial_Dyna[[#This Row],[Net Income]]</f>
        <v>0.26148264281958855</v>
      </c>
      <c r="N710" t="str">
        <f>IF(Global_Household_Financial_Dyna[[#This Row],[Monthly_Savings]]&lt;0,"High Risk", IF(Global_Household_Financial_Dyna[[#This Row],[Savings Rate%]]&lt;0.1, "Medium", "Safe"))</f>
        <v>Safe</v>
      </c>
      <c r="O710">
        <f>Global_Household_Financial_Dyna[[#This Row],[Total_Household_Income]]/Global_Household_Financial_Dyna[[#This Row],[Family_Size]]</f>
        <v>586.45249999999999</v>
      </c>
      <c r="P710" s="2">
        <f t="shared" si="22"/>
        <v>0.42077341556833553</v>
      </c>
      <c r="Q710" s="2">
        <f t="shared" si="23"/>
        <v>0.31774394161207592</v>
      </c>
      <c r="R710" s="2" t="str">
        <f>IF(Global_Household_Financial_Dyna[[#This Row],[Vs country_Average]]&lt;-0.2, "Underperformer", IF(Global_Household_Financial_Dyna[[#This Row],[Vs country_Average]]&gt;0.2, "Outperformer", "Normal"))</f>
        <v>Outperformer</v>
      </c>
      <c r="S7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1559.18</v>
      </c>
      <c r="T7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1559.18</v>
      </c>
      <c r="U7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1559.18</v>
      </c>
      <c r="V7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1559.18</v>
      </c>
    </row>
    <row r="711" spans="1:22" x14ac:dyDescent="0.3">
      <c r="A711">
        <v>710</v>
      </c>
      <c r="B711" t="s">
        <v>16</v>
      </c>
      <c r="C711" t="s">
        <v>17</v>
      </c>
      <c r="D711">
        <v>7</v>
      </c>
      <c r="E711">
        <v>3</v>
      </c>
      <c r="F711">
        <v>2200.87</v>
      </c>
      <c r="G711">
        <v>4875.71</v>
      </c>
      <c r="H711">
        <v>1706.5</v>
      </c>
      <c r="I711">
        <v>4420.8500000000004</v>
      </c>
      <c r="J711">
        <v>-1251.6400000000001</v>
      </c>
      <c r="K711">
        <f>Global_Household_Financial_Dyna[[#This Row],[Total_Household_Income]]-Global_Household_Financial_Dyna[[#This Row],[Estimated_Taxes]]</f>
        <v>3169.21</v>
      </c>
      <c r="L711" s="1">
        <f>Global_Household_Financial_Dyna[[#This Row],[Monthly_Savings]]/Global_Household_Financial_Dyna[[#This Row],[Net Income]]</f>
        <v>-0.39493753963921613</v>
      </c>
      <c r="M711" s="2">
        <f>Global_Household_Financial_Dyna[[#This Row],[Monthly_Expenses]]/Global_Household_Financial_Dyna[[#This Row],[Net Income]]</f>
        <v>1.3949375396392161</v>
      </c>
      <c r="N711" t="str">
        <f>IF(Global_Household_Financial_Dyna[[#This Row],[Monthly_Savings]]&lt;0,"High Risk", IF(Global_Household_Financial_Dyna[[#This Row],[Savings Rate%]]&lt;0.1, "Medium", "Safe"))</f>
        <v>High Risk</v>
      </c>
      <c r="O711">
        <f>Global_Household_Financial_Dyna[[#This Row],[Total_Household_Income]]/Global_Household_Financial_Dyna[[#This Row],[Family_Size]]</f>
        <v>696.53</v>
      </c>
      <c r="P711" s="2">
        <f t="shared" si="22"/>
        <v>0.15879799892000862</v>
      </c>
      <c r="Q711" s="2">
        <f t="shared" si="23"/>
        <v>-0.55373553855922475</v>
      </c>
      <c r="R711" s="2" t="str">
        <f>IF(Global_Household_Financial_Dyna[[#This Row],[Vs country_Average]]&lt;-0.2, "Underperformer", IF(Global_Household_Financial_Dyna[[#This Row],[Vs country_Average]]&gt;0.2, "Outperformer", "Normal"))</f>
        <v>Underperformer</v>
      </c>
      <c r="S7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-1030.5975000000001</v>
      </c>
      <c r="T7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-809.55500000000006</v>
      </c>
      <c r="U7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-588.51250000000005</v>
      </c>
      <c r="V7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-367.47000000000014</v>
      </c>
    </row>
    <row r="712" spans="1:22" x14ac:dyDescent="0.3">
      <c r="A712">
        <v>711</v>
      </c>
      <c r="B712" t="s">
        <v>14</v>
      </c>
      <c r="C712" t="s">
        <v>15</v>
      </c>
      <c r="D712">
        <v>7</v>
      </c>
      <c r="E712">
        <v>3</v>
      </c>
      <c r="F712">
        <v>1454.85</v>
      </c>
      <c r="G712">
        <v>3175.34</v>
      </c>
      <c r="H712">
        <v>476.3</v>
      </c>
      <c r="I712">
        <v>1834.41</v>
      </c>
      <c r="J712">
        <v>864.63</v>
      </c>
      <c r="K712">
        <f>Global_Household_Financial_Dyna[[#This Row],[Total_Household_Income]]-Global_Household_Financial_Dyna[[#This Row],[Estimated_Taxes]]</f>
        <v>2699.04</v>
      </c>
      <c r="L712" s="1">
        <f>Global_Household_Financial_Dyna[[#This Row],[Monthly_Savings]]/Global_Household_Financial_Dyna[[#This Row],[Net Income]]</f>
        <v>0.32034723457229236</v>
      </c>
      <c r="M712" s="2">
        <f>Global_Household_Financial_Dyna[[#This Row],[Monthly_Expenses]]/Global_Household_Financial_Dyna[[#This Row],[Net Income]]</f>
        <v>0.67965276542770769</v>
      </c>
      <c r="N712" t="str">
        <f>IF(Global_Household_Financial_Dyna[[#This Row],[Monthly_Savings]]&lt;0,"High Risk", IF(Global_Household_Financial_Dyna[[#This Row],[Savings Rate%]]&lt;0.1, "Medium", "Safe"))</f>
        <v>Safe</v>
      </c>
      <c r="O712">
        <f>Global_Household_Financial_Dyna[[#This Row],[Total_Household_Income]]/Global_Household_Financial_Dyna[[#This Row],[Family_Size]]</f>
        <v>453.62</v>
      </c>
      <c r="P712" s="2">
        <f t="shared" si="22"/>
        <v>0.39788995363055785</v>
      </c>
      <c r="Q712" s="2">
        <f t="shared" si="23"/>
        <v>-7.7542719058265486E-2</v>
      </c>
      <c r="R712" s="2" t="str">
        <f>IF(Global_Household_Financial_Dyna[[#This Row],[Vs country_Average]]&lt;-0.2, "Underperformer", IF(Global_Household_Financial_Dyna[[#This Row],[Vs country_Average]]&gt;0.2, "Outperformer", "Normal"))</f>
        <v>Normal</v>
      </c>
      <c r="S7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864.63</v>
      </c>
      <c r="T7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864.63</v>
      </c>
      <c r="U7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864.63</v>
      </c>
      <c r="V7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864.63</v>
      </c>
    </row>
    <row r="713" spans="1:22" x14ac:dyDescent="0.3">
      <c r="A713">
        <v>712</v>
      </c>
      <c r="B713" t="s">
        <v>16</v>
      </c>
      <c r="C713" t="s">
        <v>21</v>
      </c>
      <c r="D713">
        <v>5</v>
      </c>
      <c r="E713">
        <v>1</v>
      </c>
      <c r="F713">
        <v>3061.23</v>
      </c>
      <c r="G713">
        <v>3061.23</v>
      </c>
      <c r="H713">
        <v>1071.43</v>
      </c>
      <c r="I713">
        <v>2905.1</v>
      </c>
      <c r="J713">
        <v>-915.31</v>
      </c>
      <c r="K713">
        <f>Global_Household_Financial_Dyna[[#This Row],[Total_Household_Income]]-Global_Household_Financial_Dyna[[#This Row],[Estimated_Taxes]]</f>
        <v>1989.8</v>
      </c>
      <c r="L713" s="1">
        <f>Global_Household_Financial_Dyna[[#This Row],[Monthly_Savings]]/Global_Household_Financial_Dyna[[#This Row],[Net Income]]</f>
        <v>-0.46000100512614334</v>
      </c>
      <c r="M713" s="2">
        <f>Global_Household_Financial_Dyna[[#This Row],[Monthly_Expenses]]/Global_Household_Financial_Dyna[[#This Row],[Net Income]]</f>
        <v>1.4599959794954267</v>
      </c>
      <c r="N713" t="str">
        <f>IF(Global_Household_Financial_Dyna[[#This Row],[Monthly_Savings]]&lt;0,"High Risk", IF(Global_Household_Financial_Dyna[[#This Row],[Savings Rate%]]&lt;0.1, "Medium", "Safe"))</f>
        <v>High Risk</v>
      </c>
      <c r="O713">
        <f>Global_Household_Financial_Dyna[[#This Row],[Total_Household_Income]]/Global_Household_Financial_Dyna[[#This Row],[Family_Size]]</f>
        <v>612.24599999999998</v>
      </c>
      <c r="P713" s="2">
        <f t="shared" si="22"/>
        <v>0.15879799892000862</v>
      </c>
      <c r="Q713" s="2">
        <f t="shared" si="23"/>
        <v>-0.61879900404615196</v>
      </c>
      <c r="R713" s="2" t="str">
        <f>IF(Global_Household_Financial_Dyna[[#This Row],[Vs country_Average]]&lt;-0.2, "Underperformer", IF(Global_Household_Financial_Dyna[[#This Row],[Vs country_Average]]&gt;0.2, "Outperformer", "Normal"))</f>
        <v>Underperformer</v>
      </c>
      <c r="S7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-770.05499999999995</v>
      </c>
      <c r="T7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-624.79999999999995</v>
      </c>
      <c r="U7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-479.54499999999996</v>
      </c>
      <c r="V7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-334.28999999999996</v>
      </c>
    </row>
    <row r="714" spans="1:22" x14ac:dyDescent="0.3">
      <c r="A714">
        <v>713</v>
      </c>
      <c r="B714" t="s">
        <v>10</v>
      </c>
      <c r="C714" t="s">
        <v>22</v>
      </c>
      <c r="D714">
        <v>5</v>
      </c>
      <c r="E714">
        <v>3</v>
      </c>
      <c r="F714">
        <v>1199.02</v>
      </c>
      <c r="G714">
        <v>2534.34</v>
      </c>
      <c r="H714">
        <v>253.43</v>
      </c>
      <c r="I714">
        <v>651.20000000000005</v>
      </c>
      <c r="J714">
        <v>1629.7</v>
      </c>
      <c r="K714">
        <f>Global_Household_Financial_Dyna[[#This Row],[Total_Household_Income]]-Global_Household_Financial_Dyna[[#This Row],[Estimated_Taxes]]</f>
        <v>2280.9100000000003</v>
      </c>
      <c r="L714" s="1">
        <f>Global_Household_Financial_Dyna[[#This Row],[Monthly_Savings]]/Global_Household_Financial_Dyna[[#This Row],[Net Income]]</f>
        <v>0.71449553029273394</v>
      </c>
      <c r="M714" s="2">
        <f>Global_Household_Financial_Dyna[[#This Row],[Monthly_Expenses]]/Global_Household_Financial_Dyna[[#This Row],[Net Income]]</f>
        <v>0.28550008549219391</v>
      </c>
      <c r="N714" t="str">
        <f>IF(Global_Household_Financial_Dyna[[#This Row],[Monthly_Savings]]&lt;0,"High Risk", IF(Global_Household_Financial_Dyna[[#This Row],[Savings Rate%]]&lt;0.1, "Medium", "Safe"))</f>
        <v>Safe</v>
      </c>
      <c r="O714">
        <f>Global_Household_Financial_Dyna[[#This Row],[Total_Household_Income]]/Global_Household_Financial_Dyna[[#This Row],[Family_Size]]</f>
        <v>506.86800000000005</v>
      </c>
      <c r="P714" s="2">
        <f t="shared" si="22"/>
        <v>0.42077341556833553</v>
      </c>
      <c r="Q714" s="2">
        <f t="shared" si="23"/>
        <v>0.29372211472439841</v>
      </c>
      <c r="R714" s="2" t="str">
        <f>IF(Global_Household_Financial_Dyna[[#This Row],[Vs country_Average]]&lt;-0.2, "Underperformer", IF(Global_Household_Financial_Dyna[[#This Row],[Vs country_Average]]&gt;0.2, "Outperformer", "Normal"))</f>
        <v>Outperformer</v>
      </c>
      <c r="S7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1629.7</v>
      </c>
      <c r="T7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1629.7</v>
      </c>
      <c r="U7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1629.7</v>
      </c>
      <c r="V7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1629.7</v>
      </c>
    </row>
    <row r="715" spans="1:22" x14ac:dyDescent="0.3">
      <c r="A715">
        <v>714</v>
      </c>
      <c r="B715" t="s">
        <v>10</v>
      </c>
      <c r="C715" t="s">
        <v>11</v>
      </c>
      <c r="D715">
        <v>8</v>
      </c>
      <c r="E715">
        <v>3</v>
      </c>
      <c r="F715">
        <v>533.78</v>
      </c>
      <c r="G715">
        <v>1157.17</v>
      </c>
      <c r="H715">
        <v>115.72</v>
      </c>
      <c r="I715">
        <v>779.86</v>
      </c>
      <c r="J715">
        <v>261.58999999999997</v>
      </c>
      <c r="K715">
        <f>Global_Household_Financial_Dyna[[#This Row],[Total_Household_Income]]-Global_Household_Financial_Dyna[[#This Row],[Estimated_Taxes]]</f>
        <v>1041.45</v>
      </c>
      <c r="L715" s="1">
        <f>Global_Household_Financial_Dyna[[#This Row],[Monthly_Savings]]/Global_Household_Financial_Dyna[[#This Row],[Net Income]]</f>
        <v>0.25117864515819288</v>
      </c>
      <c r="M715" s="2">
        <f>Global_Household_Financial_Dyna[[#This Row],[Monthly_Expenses]]/Global_Household_Financial_Dyna[[#This Row],[Net Income]]</f>
        <v>0.74882135484180712</v>
      </c>
      <c r="N715" t="str">
        <f>IF(Global_Household_Financial_Dyna[[#This Row],[Monthly_Savings]]&lt;0,"High Risk", IF(Global_Household_Financial_Dyna[[#This Row],[Savings Rate%]]&lt;0.1, "Medium", "Safe"))</f>
        <v>Safe</v>
      </c>
      <c r="O715">
        <f>Global_Household_Financial_Dyna[[#This Row],[Total_Household_Income]]/Global_Household_Financial_Dyna[[#This Row],[Family_Size]]</f>
        <v>144.64625000000001</v>
      </c>
      <c r="P715" s="2">
        <f t="shared" si="22"/>
        <v>0.42077341556833553</v>
      </c>
      <c r="Q715" s="2">
        <f t="shared" si="23"/>
        <v>-0.16959477041014265</v>
      </c>
      <c r="R715" s="2" t="str">
        <f>IF(Global_Household_Financial_Dyna[[#This Row],[Vs country_Average]]&lt;-0.2, "Underperformer", IF(Global_Household_Financial_Dyna[[#This Row],[Vs country_Average]]&gt;0.2, "Outperformer", "Normal"))</f>
        <v>Normal</v>
      </c>
      <c r="S7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261.58999999999997</v>
      </c>
      <c r="T7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261.58999999999997</v>
      </c>
      <c r="U7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261.58999999999997</v>
      </c>
      <c r="V7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261.58999999999997</v>
      </c>
    </row>
    <row r="716" spans="1:22" x14ac:dyDescent="0.3">
      <c r="A716">
        <v>715</v>
      </c>
      <c r="B716" t="s">
        <v>10</v>
      </c>
      <c r="C716" t="s">
        <v>22</v>
      </c>
      <c r="D716">
        <v>4</v>
      </c>
      <c r="E716">
        <v>1</v>
      </c>
      <c r="F716">
        <v>1064.6199999999999</v>
      </c>
      <c r="G716">
        <v>1064.6199999999999</v>
      </c>
      <c r="H716">
        <v>106.46</v>
      </c>
      <c r="I716">
        <v>657.27</v>
      </c>
      <c r="J716">
        <v>300.89</v>
      </c>
      <c r="K716">
        <f>Global_Household_Financial_Dyna[[#This Row],[Total_Household_Income]]-Global_Household_Financial_Dyna[[#This Row],[Estimated_Taxes]]</f>
        <v>958.15999999999985</v>
      </c>
      <c r="L716" s="1">
        <f>Global_Household_Financial_Dyna[[#This Row],[Monthly_Savings]]/Global_Household_Financial_Dyna[[#This Row],[Net Income]]</f>
        <v>0.31402897219671039</v>
      </c>
      <c r="M716" s="2">
        <f>Global_Household_Financial_Dyna[[#This Row],[Monthly_Expenses]]/Global_Household_Financial_Dyna[[#This Row],[Net Income]]</f>
        <v>0.68597102780328978</v>
      </c>
      <c r="N716" t="str">
        <f>IF(Global_Household_Financial_Dyna[[#This Row],[Monthly_Savings]]&lt;0,"High Risk", IF(Global_Household_Financial_Dyna[[#This Row],[Savings Rate%]]&lt;0.1, "Medium", "Safe"))</f>
        <v>Safe</v>
      </c>
      <c r="O716">
        <f>Global_Household_Financial_Dyna[[#This Row],[Total_Household_Income]]/Global_Household_Financial_Dyna[[#This Row],[Family_Size]]</f>
        <v>266.15499999999997</v>
      </c>
      <c r="P716" s="2">
        <f t="shared" si="22"/>
        <v>0.42077341556833553</v>
      </c>
      <c r="Q716" s="2">
        <f t="shared" si="23"/>
        <v>-0.10674444337162514</v>
      </c>
      <c r="R716" s="2" t="str">
        <f>IF(Global_Household_Financial_Dyna[[#This Row],[Vs country_Average]]&lt;-0.2, "Underperformer", IF(Global_Household_Financial_Dyna[[#This Row],[Vs country_Average]]&gt;0.2, "Outperformer", "Normal"))</f>
        <v>Normal</v>
      </c>
      <c r="S7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300.89</v>
      </c>
      <c r="T7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300.89</v>
      </c>
      <c r="U7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300.89</v>
      </c>
      <c r="V7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300.89</v>
      </c>
    </row>
    <row r="717" spans="1:22" x14ac:dyDescent="0.3">
      <c r="A717">
        <v>716</v>
      </c>
      <c r="B717" t="s">
        <v>12</v>
      </c>
      <c r="C717" t="s">
        <v>13</v>
      </c>
      <c r="D717">
        <v>6</v>
      </c>
      <c r="E717">
        <v>3</v>
      </c>
      <c r="F717">
        <v>3847.97</v>
      </c>
      <c r="G717">
        <v>9449.59</v>
      </c>
      <c r="H717">
        <v>2834.88</v>
      </c>
      <c r="I717">
        <v>3542.19</v>
      </c>
      <c r="J717">
        <v>3072.52</v>
      </c>
      <c r="K717">
        <f>Global_Household_Financial_Dyna[[#This Row],[Total_Household_Income]]-Global_Household_Financial_Dyna[[#This Row],[Estimated_Taxes]]</f>
        <v>6614.71</v>
      </c>
      <c r="L717" s="1">
        <f>Global_Household_Financial_Dyna[[#This Row],[Monthly_Savings]]/Global_Household_Financial_Dyna[[#This Row],[Net Income]]</f>
        <v>0.46449806567483681</v>
      </c>
      <c r="M717" s="2">
        <f>Global_Household_Financial_Dyna[[#This Row],[Monthly_Expenses]]/Global_Household_Financial_Dyna[[#This Row],[Net Income]]</f>
        <v>0.53550193432516313</v>
      </c>
      <c r="N717" t="str">
        <f>IF(Global_Household_Financial_Dyna[[#This Row],[Monthly_Savings]]&lt;0,"High Risk", IF(Global_Household_Financial_Dyna[[#This Row],[Savings Rate%]]&lt;0.1, "Medium", "Safe"))</f>
        <v>Safe</v>
      </c>
      <c r="O717">
        <f>Global_Household_Financial_Dyna[[#This Row],[Total_Household_Income]]/Global_Household_Financial_Dyna[[#This Row],[Family_Size]]</f>
        <v>1574.9316666666666</v>
      </c>
      <c r="P717" s="2">
        <f t="shared" si="22"/>
        <v>0.30718716818024266</v>
      </c>
      <c r="Q717" s="2">
        <f t="shared" si="23"/>
        <v>0.15731089749459415</v>
      </c>
      <c r="R717" s="2" t="str">
        <f>IF(Global_Household_Financial_Dyna[[#This Row],[Vs country_Average]]&lt;-0.2, "Underperformer", IF(Global_Household_Financial_Dyna[[#This Row],[Vs country_Average]]&gt;0.2, "Outperformer", "Normal"))</f>
        <v>Normal</v>
      </c>
      <c r="S7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3072.52</v>
      </c>
      <c r="T7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3072.52</v>
      </c>
      <c r="U7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3072.52</v>
      </c>
      <c r="V7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3072.52</v>
      </c>
    </row>
    <row r="718" spans="1:22" x14ac:dyDescent="0.3">
      <c r="A718">
        <v>717</v>
      </c>
      <c r="B718" t="s">
        <v>14</v>
      </c>
      <c r="C718" t="s">
        <v>15</v>
      </c>
      <c r="D718">
        <v>8</v>
      </c>
      <c r="E718">
        <v>3</v>
      </c>
      <c r="F718">
        <v>1537.89</v>
      </c>
      <c r="G718">
        <v>3403.67</v>
      </c>
      <c r="H718">
        <v>510.55</v>
      </c>
      <c r="I718">
        <v>1520.51</v>
      </c>
      <c r="J718">
        <v>1372.61</v>
      </c>
      <c r="K718">
        <f>Global_Household_Financial_Dyna[[#This Row],[Total_Household_Income]]-Global_Household_Financial_Dyna[[#This Row],[Estimated_Taxes]]</f>
        <v>2893.12</v>
      </c>
      <c r="L718" s="1">
        <f>Global_Household_Financial_Dyna[[#This Row],[Monthly_Savings]]/Global_Household_Financial_Dyna[[#This Row],[Net Income]]</f>
        <v>0.47443935958411676</v>
      </c>
      <c r="M718" s="2">
        <f>Global_Household_Financial_Dyna[[#This Row],[Monthly_Expenses]]/Global_Household_Financial_Dyna[[#This Row],[Net Income]]</f>
        <v>0.52556064041588324</v>
      </c>
      <c r="N718" t="str">
        <f>IF(Global_Household_Financial_Dyna[[#This Row],[Monthly_Savings]]&lt;0,"High Risk", IF(Global_Household_Financial_Dyna[[#This Row],[Savings Rate%]]&lt;0.1, "Medium", "Safe"))</f>
        <v>Safe</v>
      </c>
      <c r="O718">
        <f>Global_Household_Financial_Dyna[[#This Row],[Total_Household_Income]]/Global_Household_Financial_Dyna[[#This Row],[Family_Size]]</f>
        <v>425.45875000000001</v>
      </c>
      <c r="P718" s="2">
        <f t="shared" si="22"/>
        <v>0.39788995363055785</v>
      </c>
      <c r="Q718" s="2">
        <f t="shared" si="23"/>
        <v>7.6549405953558913E-2</v>
      </c>
      <c r="R718" s="2" t="str">
        <f>IF(Global_Household_Financial_Dyna[[#This Row],[Vs country_Average]]&lt;-0.2, "Underperformer", IF(Global_Household_Financial_Dyna[[#This Row],[Vs country_Average]]&gt;0.2, "Outperformer", "Normal"))</f>
        <v>Normal</v>
      </c>
      <c r="S7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1372.61</v>
      </c>
      <c r="T7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1372.61</v>
      </c>
      <c r="U7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1372.61</v>
      </c>
      <c r="V7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1372.61</v>
      </c>
    </row>
    <row r="719" spans="1:22" x14ac:dyDescent="0.3">
      <c r="A719">
        <v>718</v>
      </c>
      <c r="B719" t="s">
        <v>12</v>
      </c>
      <c r="C719" t="s">
        <v>13</v>
      </c>
      <c r="D719">
        <v>3</v>
      </c>
      <c r="E719">
        <v>1</v>
      </c>
      <c r="F719">
        <v>2188.0700000000002</v>
      </c>
      <c r="G719">
        <v>2188.0700000000002</v>
      </c>
      <c r="H719">
        <v>547.02</v>
      </c>
      <c r="I719">
        <v>2076.48</v>
      </c>
      <c r="J719">
        <v>-435.43</v>
      </c>
      <c r="K719">
        <f>Global_Household_Financial_Dyna[[#This Row],[Total_Household_Income]]-Global_Household_Financial_Dyna[[#This Row],[Estimated_Taxes]]</f>
        <v>1641.0500000000002</v>
      </c>
      <c r="L719" s="1">
        <f>Global_Household_Financial_Dyna[[#This Row],[Monthly_Savings]]/Global_Household_Financial_Dyna[[#This Row],[Net Income]]</f>
        <v>-0.26533621766551901</v>
      </c>
      <c r="M719" s="2">
        <f>Global_Household_Financial_Dyna[[#This Row],[Monthly_Expenses]]/Global_Household_Financial_Dyna[[#This Row],[Net Income]]</f>
        <v>1.265336217665519</v>
      </c>
      <c r="N719" t="str">
        <f>IF(Global_Household_Financial_Dyna[[#This Row],[Monthly_Savings]]&lt;0,"High Risk", IF(Global_Household_Financial_Dyna[[#This Row],[Savings Rate%]]&lt;0.1, "Medium", "Safe"))</f>
        <v>High Risk</v>
      </c>
      <c r="O719">
        <f>Global_Household_Financial_Dyna[[#This Row],[Total_Household_Income]]/Global_Household_Financial_Dyna[[#This Row],[Family_Size]]</f>
        <v>729.35666666666668</v>
      </c>
      <c r="P719" s="2">
        <f t="shared" si="22"/>
        <v>0.30718716818024266</v>
      </c>
      <c r="Q719" s="2">
        <f t="shared" si="23"/>
        <v>-0.57252338584576168</v>
      </c>
      <c r="R719" s="2" t="str">
        <f>IF(Global_Household_Financial_Dyna[[#This Row],[Vs country_Average]]&lt;-0.2, "Underperformer", IF(Global_Household_Financial_Dyna[[#This Row],[Vs country_Average]]&gt;0.2, "Outperformer", "Normal"))</f>
        <v>Underperformer</v>
      </c>
      <c r="S7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-331.60599999999999</v>
      </c>
      <c r="T7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-227.78200000000001</v>
      </c>
      <c r="U7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-123.95799999999997</v>
      </c>
      <c r="V7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-20.134000000000015</v>
      </c>
    </row>
    <row r="720" spans="1:22" x14ac:dyDescent="0.3">
      <c r="A720">
        <v>719</v>
      </c>
      <c r="B720" t="s">
        <v>18</v>
      </c>
      <c r="C720" t="s">
        <v>20</v>
      </c>
      <c r="D720">
        <v>2</v>
      </c>
      <c r="E720">
        <v>2</v>
      </c>
      <c r="F720">
        <v>4490.5200000000004</v>
      </c>
      <c r="G720">
        <v>8085.18</v>
      </c>
      <c r="H720">
        <v>2183</v>
      </c>
      <c r="I720">
        <v>1537.69</v>
      </c>
      <c r="J720">
        <v>4364.49</v>
      </c>
      <c r="K720">
        <f>Global_Household_Financial_Dyna[[#This Row],[Total_Household_Income]]-Global_Household_Financial_Dyna[[#This Row],[Estimated_Taxes]]</f>
        <v>5902.18</v>
      </c>
      <c r="L720" s="1">
        <f>Global_Household_Financial_Dyna[[#This Row],[Monthly_Savings]]/Global_Household_Financial_Dyna[[#This Row],[Net Income]]</f>
        <v>0.73947083958808435</v>
      </c>
      <c r="M720" s="2">
        <f>Global_Household_Financial_Dyna[[#This Row],[Monthly_Expenses]]/Global_Household_Financial_Dyna[[#This Row],[Net Income]]</f>
        <v>0.26052916041191559</v>
      </c>
      <c r="N720" t="str">
        <f>IF(Global_Household_Financial_Dyna[[#This Row],[Monthly_Savings]]&lt;0,"High Risk", IF(Global_Household_Financial_Dyna[[#This Row],[Savings Rate%]]&lt;0.1, "Medium", "Safe"))</f>
        <v>Safe</v>
      </c>
      <c r="O720">
        <f>Global_Household_Financial_Dyna[[#This Row],[Total_Household_Income]]/Global_Household_Financial_Dyna[[#This Row],[Family_Size]]</f>
        <v>4042.59</v>
      </c>
      <c r="P720" s="2">
        <f t="shared" si="22"/>
        <v>0.32336204947805613</v>
      </c>
      <c r="Q720" s="2">
        <f t="shared" si="23"/>
        <v>0.41610879011002821</v>
      </c>
      <c r="R720" s="2" t="str">
        <f>IF(Global_Household_Financial_Dyna[[#This Row],[Vs country_Average]]&lt;-0.2, "Underperformer", IF(Global_Household_Financial_Dyna[[#This Row],[Vs country_Average]]&gt;0.2, "Outperformer", "Normal"))</f>
        <v>Outperformer</v>
      </c>
      <c r="S7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4364.49</v>
      </c>
      <c r="T7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4364.49</v>
      </c>
      <c r="U7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4364.49</v>
      </c>
      <c r="V7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4364.49</v>
      </c>
    </row>
    <row r="721" spans="1:22" x14ac:dyDescent="0.3">
      <c r="A721">
        <v>720</v>
      </c>
      <c r="B721" t="s">
        <v>14</v>
      </c>
      <c r="C721" t="s">
        <v>15</v>
      </c>
      <c r="D721">
        <v>2</v>
      </c>
      <c r="E721">
        <v>1</v>
      </c>
      <c r="F721">
        <v>1285.0999999999999</v>
      </c>
      <c r="G721">
        <v>1285.0999999999999</v>
      </c>
      <c r="H721">
        <v>192.76</v>
      </c>
      <c r="I721">
        <v>995.62</v>
      </c>
      <c r="J721">
        <v>96.71</v>
      </c>
      <c r="K721">
        <f>Global_Household_Financial_Dyna[[#This Row],[Total_Household_Income]]-Global_Household_Financial_Dyna[[#This Row],[Estimated_Taxes]]</f>
        <v>1092.3399999999999</v>
      </c>
      <c r="L721" s="1">
        <f>Global_Household_Financial_Dyna[[#This Row],[Monthly_Savings]]/Global_Household_Financial_Dyna[[#This Row],[Net Income]]</f>
        <v>8.8534705311533041E-2</v>
      </c>
      <c r="M721" s="2">
        <f>Global_Household_Financial_Dyna[[#This Row],[Monthly_Expenses]]/Global_Household_Financial_Dyna[[#This Row],[Net Income]]</f>
        <v>0.91145614002966113</v>
      </c>
      <c r="N721" t="str">
        <f>IF(Global_Household_Financial_Dyna[[#This Row],[Monthly_Savings]]&lt;0,"High Risk", IF(Global_Household_Financial_Dyna[[#This Row],[Savings Rate%]]&lt;0.1, "Medium", "Safe"))</f>
        <v>Medium</v>
      </c>
      <c r="O721">
        <f>Global_Household_Financial_Dyna[[#This Row],[Total_Household_Income]]/Global_Household_Financial_Dyna[[#This Row],[Family_Size]]</f>
        <v>642.54999999999995</v>
      </c>
      <c r="P721" s="2">
        <f t="shared" si="22"/>
        <v>0.39788995363055785</v>
      </c>
      <c r="Q721" s="2">
        <f t="shared" si="23"/>
        <v>-0.30935524831902483</v>
      </c>
      <c r="R721" s="2" t="str">
        <f>IF(Global_Household_Financial_Dyna[[#This Row],[Vs country_Average]]&lt;-0.2, "Underperformer", IF(Global_Household_Financial_Dyna[[#This Row],[Vs country_Average]]&gt;0.2, "Outperformer", "Normal"))</f>
        <v>Underperformer</v>
      </c>
      <c r="S7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96.71</v>
      </c>
      <c r="T7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96.71</v>
      </c>
      <c r="U7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96.71</v>
      </c>
      <c r="V7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96.71</v>
      </c>
    </row>
    <row r="722" spans="1:22" x14ac:dyDescent="0.3">
      <c r="A722">
        <v>721</v>
      </c>
      <c r="B722" t="s">
        <v>12</v>
      </c>
      <c r="C722" t="s">
        <v>13</v>
      </c>
      <c r="D722">
        <v>6</v>
      </c>
      <c r="E722">
        <v>2</v>
      </c>
      <c r="F722">
        <v>3043.7</v>
      </c>
      <c r="G722">
        <v>4607.53</v>
      </c>
      <c r="H722">
        <v>1151.8800000000001</v>
      </c>
      <c r="I722">
        <v>4210.59</v>
      </c>
      <c r="J722">
        <v>-754.95</v>
      </c>
      <c r="K722">
        <f>Global_Household_Financial_Dyna[[#This Row],[Total_Household_Income]]-Global_Household_Financial_Dyna[[#This Row],[Estimated_Taxes]]</f>
        <v>3455.6499999999996</v>
      </c>
      <c r="L722" s="1">
        <f>Global_Household_Financial_Dyna[[#This Row],[Monthly_Savings]]/Global_Household_Financial_Dyna[[#This Row],[Net Income]]</f>
        <v>-0.21846830552862706</v>
      </c>
      <c r="M722" s="2">
        <f>Global_Household_Financial_Dyna[[#This Row],[Monthly_Expenses]]/Global_Household_Financial_Dyna[[#This Row],[Net Income]]</f>
        <v>1.2184654117170433</v>
      </c>
      <c r="N722" t="str">
        <f>IF(Global_Household_Financial_Dyna[[#This Row],[Monthly_Savings]]&lt;0,"High Risk", IF(Global_Household_Financial_Dyna[[#This Row],[Savings Rate%]]&lt;0.1, "Medium", "Safe"))</f>
        <v>High Risk</v>
      </c>
      <c r="O722">
        <f>Global_Household_Financial_Dyna[[#This Row],[Total_Household_Income]]/Global_Household_Financial_Dyna[[#This Row],[Family_Size]]</f>
        <v>767.92166666666662</v>
      </c>
      <c r="P722" s="2">
        <f t="shared" si="22"/>
        <v>0.30718716818024266</v>
      </c>
      <c r="Q722" s="2">
        <f t="shared" si="23"/>
        <v>-0.52565547370886967</v>
      </c>
      <c r="R722" s="2" t="str">
        <f>IF(Global_Household_Financial_Dyna[[#This Row],[Vs country_Average]]&lt;-0.2, "Underperformer", IF(Global_Household_Financial_Dyna[[#This Row],[Vs country_Average]]&gt;0.2, "Outperformer", "Normal"))</f>
        <v>Underperformer</v>
      </c>
      <c r="S7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-544.42050000000006</v>
      </c>
      <c r="T7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-333.89100000000002</v>
      </c>
      <c r="U7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-123.36149999999998</v>
      </c>
      <c r="V7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87.168000000000006</v>
      </c>
    </row>
    <row r="723" spans="1:22" x14ac:dyDescent="0.3">
      <c r="A723">
        <v>722</v>
      </c>
      <c r="B723" t="s">
        <v>18</v>
      </c>
      <c r="C723" t="s">
        <v>19</v>
      </c>
      <c r="D723">
        <v>1</v>
      </c>
      <c r="E723">
        <v>1</v>
      </c>
      <c r="F723">
        <v>5173.2</v>
      </c>
      <c r="G723">
        <v>5173.2</v>
      </c>
      <c r="H723">
        <v>1138.0999999999999</v>
      </c>
      <c r="I723">
        <v>1948.15</v>
      </c>
      <c r="J723">
        <v>2086.94</v>
      </c>
      <c r="K723">
        <f>Global_Household_Financial_Dyna[[#This Row],[Total_Household_Income]]-Global_Household_Financial_Dyna[[#This Row],[Estimated_Taxes]]</f>
        <v>4035.1</v>
      </c>
      <c r="L723" s="1">
        <f>Global_Household_Financial_Dyna[[#This Row],[Monthly_Savings]]/Global_Household_Financial_Dyna[[#This Row],[Net Income]]</f>
        <v>0.51719659983643529</v>
      </c>
      <c r="M723" s="2">
        <f>Global_Household_Financial_Dyna[[#This Row],[Monthly_Expenses]]/Global_Household_Financial_Dyna[[#This Row],[Net Income]]</f>
        <v>0.48280092191023771</v>
      </c>
      <c r="N723" t="str">
        <f>IF(Global_Household_Financial_Dyna[[#This Row],[Monthly_Savings]]&lt;0,"High Risk", IF(Global_Household_Financial_Dyna[[#This Row],[Savings Rate%]]&lt;0.1, "Medium", "Safe"))</f>
        <v>Safe</v>
      </c>
      <c r="O723">
        <f>Global_Household_Financial_Dyna[[#This Row],[Total_Household_Income]]/Global_Household_Financial_Dyna[[#This Row],[Family_Size]]</f>
        <v>5173.2</v>
      </c>
      <c r="P723" s="2">
        <f t="shared" si="22"/>
        <v>0.32336204947805613</v>
      </c>
      <c r="Q723" s="2">
        <f t="shared" si="23"/>
        <v>0.19383455035837915</v>
      </c>
      <c r="R723" s="2" t="str">
        <f>IF(Global_Household_Financial_Dyna[[#This Row],[Vs country_Average]]&lt;-0.2, "Underperformer", IF(Global_Household_Financial_Dyna[[#This Row],[Vs country_Average]]&gt;0.2, "Outperformer", "Normal"))</f>
        <v>Normal</v>
      </c>
      <c r="S7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2086.94</v>
      </c>
      <c r="T7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2086.94</v>
      </c>
      <c r="U7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2086.94</v>
      </c>
      <c r="V7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2086.94</v>
      </c>
    </row>
    <row r="724" spans="1:22" x14ac:dyDescent="0.3">
      <c r="A724">
        <v>723</v>
      </c>
      <c r="B724" t="s">
        <v>18</v>
      </c>
      <c r="C724" t="s">
        <v>20</v>
      </c>
      <c r="D724">
        <v>8</v>
      </c>
      <c r="E724">
        <v>3</v>
      </c>
      <c r="F724">
        <v>2076.83</v>
      </c>
      <c r="G724">
        <v>4821.3500000000004</v>
      </c>
      <c r="H724">
        <v>1060.7</v>
      </c>
      <c r="I724">
        <v>4214.01</v>
      </c>
      <c r="J724">
        <v>-453.36</v>
      </c>
      <c r="K724">
        <f>Global_Household_Financial_Dyna[[#This Row],[Total_Household_Income]]-Global_Household_Financial_Dyna[[#This Row],[Estimated_Taxes]]</f>
        <v>3760.6500000000005</v>
      </c>
      <c r="L724" s="1">
        <f>Global_Household_Financial_Dyna[[#This Row],[Monthly_Savings]]/Global_Household_Financial_Dyna[[#This Row],[Net Income]]</f>
        <v>-0.12055362769733954</v>
      </c>
      <c r="M724" s="2">
        <f>Global_Household_Financial_Dyna[[#This Row],[Monthly_Expenses]]/Global_Household_Financial_Dyna[[#This Row],[Net Income]]</f>
        <v>1.1205536276973393</v>
      </c>
      <c r="N724" t="str">
        <f>IF(Global_Household_Financial_Dyna[[#This Row],[Monthly_Savings]]&lt;0,"High Risk", IF(Global_Household_Financial_Dyna[[#This Row],[Savings Rate%]]&lt;0.1, "Medium", "Safe"))</f>
        <v>High Risk</v>
      </c>
      <c r="O724">
        <f>Global_Household_Financial_Dyna[[#This Row],[Total_Household_Income]]/Global_Household_Financial_Dyna[[#This Row],[Family_Size]]</f>
        <v>602.66875000000005</v>
      </c>
      <c r="P724" s="2">
        <f t="shared" si="22"/>
        <v>0.32336204947805613</v>
      </c>
      <c r="Q724" s="2">
        <f t="shared" si="23"/>
        <v>-0.44391567717539571</v>
      </c>
      <c r="R724" s="2" t="str">
        <f>IF(Global_Household_Financial_Dyna[[#This Row],[Vs country_Average]]&lt;-0.2, "Underperformer", IF(Global_Household_Financial_Dyna[[#This Row],[Vs country_Average]]&gt;0.2, "Outperformer", "Normal"))</f>
        <v>Underperformer</v>
      </c>
      <c r="S7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-242.65949999999998</v>
      </c>
      <c r="T7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-31.959000000000003</v>
      </c>
      <c r="U7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178.74149999999997</v>
      </c>
      <c r="V7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389.44200000000001</v>
      </c>
    </row>
    <row r="725" spans="1:22" x14ac:dyDescent="0.3">
      <c r="A725">
        <v>724</v>
      </c>
      <c r="B725" t="s">
        <v>14</v>
      </c>
      <c r="C725" t="s">
        <v>15</v>
      </c>
      <c r="D725">
        <v>6</v>
      </c>
      <c r="E725">
        <v>3</v>
      </c>
      <c r="F725">
        <v>947.25</v>
      </c>
      <c r="G725">
        <v>2218.35</v>
      </c>
      <c r="H725">
        <v>332.75</v>
      </c>
      <c r="I725">
        <v>1880.5</v>
      </c>
      <c r="J725">
        <v>5.09</v>
      </c>
      <c r="K725">
        <f>Global_Household_Financial_Dyna[[#This Row],[Total_Household_Income]]-Global_Household_Financial_Dyna[[#This Row],[Estimated_Taxes]]</f>
        <v>1885.6</v>
      </c>
      <c r="L725" s="1">
        <f>Global_Household_Financial_Dyna[[#This Row],[Monthly_Savings]]/Global_Household_Financial_Dyna[[#This Row],[Net Income]]</f>
        <v>2.6994060246075522E-3</v>
      </c>
      <c r="M725" s="2">
        <f>Global_Household_Financial_Dyna[[#This Row],[Monthly_Expenses]]/Global_Household_Financial_Dyna[[#This Row],[Net Income]]</f>
        <v>0.99729529062367417</v>
      </c>
      <c r="N725" t="str">
        <f>IF(Global_Household_Financial_Dyna[[#This Row],[Monthly_Savings]]&lt;0,"High Risk", IF(Global_Household_Financial_Dyna[[#This Row],[Savings Rate%]]&lt;0.1, "Medium", "Safe"))</f>
        <v>Medium</v>
      </c>
      <c r="O725">
        <f>Global_Household_Financial_Dyna[[#This Row],[Total_Household_Income]]/Global_Household_Financial_Dyna[[#This Row],[Family_Size]]</f>
        <v>369.72499999999997</v>
      </c>
      <c r="P725" s="2">
        <f t="shared" si="22"/>
        <v>0.39788995363055785</v>
      </c>
      <c r="Q725" s="2">
        <f t="shared" si="23"/>
        <v>-0.39519054760595029</v>
      </c>
      <c r="R725" s="2" t="str">
        <f>IF(Global_Household_Financial_Dyna[[#This Row],[Vs country_Average]]&lt;-0.2, "Underperformer", IF(Global_Household_Financial_Dyna[[#This Row],[Vs country_Average]]&gt;0.2, "Outperformer", "Normal"))</f>
        <v>Underperformer</v>
      </c>
      <c r="S7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5.09</v>
      </c>
      <c r="T7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5.09</v>
      </c>
      <c r="U7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5.09</v>
      </c>
      <c r="V7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5.09</v>
      </c>
    </row>
    <row r="726" spans="1:22" x14ac:dyDescent="0.3">
      <c r="A726">
        <v>725</v>
      </c>
      <c r="B726" t="s">
        <v>16</v>
      </c>
      <c r="C726" t="s">
        <v>21</v>
      </c>
      <c r="D726">
        <v>1</v>
      </c>
      <c r="E726">
        <v>1</v>
      </c>
      <c r="F726">
        <v>5817.35</v>
      </c>
      <c r="G726">
        <v>5817.35</v>
      </c>
      <c r="H726">
        <v>2036.07</v>
      </c>
      <c r="I726">
        <v>1366.5</v>
      </c>
      <c r="J726">
        <v>2414.7800000000002</v>
      </c>
      <c r="K726">
        <f>Global_Household_Financial_Dyna[[#This Row],[Total_Household_Income]]-Global_Household_Financial_Dyna[[#This Row],[Estimated_Taxes]]</f>
        <v>3781.2800000000007</v>
      </c>
      <c r="L726" s="1">
        <f>Global_Household_Financial_Dyna[[#This Row],[Monthly_Savings]]/Global_Household_Financial_Dyna[[#This Row],[Net Income]]</f>
        <v>0.63861443743917401</v>
      </c>
      <c r="M726" s="2">
        <f>Global_Household_Financial_Dyna[[#This Row],[Monthly_Expenses]]/Global_Household_Financial_Dyna[[#This Row],[Net Income]]</f>
        <v>0.36138556256082588</v>
      </c>
      <c r="N726" t="str">
        <f>IF(Global_Household_Financial_Dyna[[#This Row],[Monthly_Savings]]&lt;0,"High Risk", IF(Global_Household_Financial_Dyna[[#This Row],[Savings Rate%]]&lt;0.1, "Medium", "Safe"))</f>
        <v>Safe</v>
      </c>
      <c r="O726">
        <f>Global_Household_Financial_Dyna[[#This Row],[Total_Household_Income]]/Global_Household_Financial_Dyna[[#This Row],[Family_Size]]</f>
        <v>5817.35</v>
      </c>
      <c r="P726" s="2">
        <f t="shared" si="22"/>
        <v>0.15879799892000862</v>
      </c>
      <c r="Q726" s="2">
        <f t="shared" si="23"/>
        <v>0.47981643851916539</v>
      </c>
      <c r="R726" s="2" t="str">
        <f>IF(Global_Household_Financial_Dyna[[#This Row],[Vs country_Average]]&lt;-0.2, "Underperformer", IF(Global_Household_Financial_Dyna[[#This Row],[Vs country_Average]]&gt;0.2, "Outperformer", "Normal"))</f>
        <v>Outperformer</v>
      </c>
      <c r="S7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2414.7800000000002</v>
      </c>
      <c r="T7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2414.7800000000002</v>
      </c>
      <c r="U7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2414.7800000000002</v>
      </c>
      <c r="V7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2414.7800000000002</v>
      </c>
    </row>
    <row r="727" spans="1:22" x14ac:dyDescent="0.3">
      <c r="A727">
        <v>726</v>
      </c>
      <c r="B727" t="s">
        <v>14</v>
      </c>
      <c r="C727" t="s">
        <v>15</v>
      </c>
      <c r="D727">
        <v>1</v>
      </c>
      <c r="E727">
        <v>1</v>
      </c>
      <c r="F727">
        <v>1629.91</v>
      </c>
      <c r="G727">
        <v>1629.91</v>
      </c>
      <c r="H727">
        <v>244.49</v>
      </c>
      <c r="I727">
        <v>461.67</v>
      </c>
      <c r="J727">
        <v>923.75</v>
      </c>
      <c r="K727">
        <f>Global_Household_Financial_Dyna[[#This Row],[Total_Household_Income]]-Global_Household_Financial_Dyna[[#This Row],[Estimated_Taxes]]</f>
        <v>1385.42</v>
      </c>
      <c r="L727" s="1">
        <f>Global_Household_Financial_Dyna[[#This Row],[Monthly_Savings]]/Global_Household_Financial_Dyna[[#This Row],[Net Income]]</f>
        <v>0.66676531304586328</v>
      </c>
      <c r="M727" s="2">
        <f>Global_Household_Financial_Dyna[[#This Row],[Monthly_Expenses]]/Global_Household_Financial_Dyna[[#This Row],[Net Income]]</f>
        <v>0.33323468695413666</v>
      </c>
      <c r="N727" t="str">
        <f>IF(Global_Household_Financial_Dyna[[#This Row],[Monthly_Savings]]&lt;0,"High Risk", IF(Global_Household_Financial_Dyna[[#This Row],[Savings Rate%]]&lt;0.1, "Medium", "Safe"))</f>
        <v>Safe</v>
      </c>
      <c r="O727">
        <f>Global_Household_Financial_Dyna[[#This Row],[Total_Household_Income]]/Global_Household_Financial_Dyna[[#This Row],[Family_Size]]</f>
        <v>1629.91</v>
      </c>
      <c r="P727" s="2">
        <f t="shared" si="22"/>
        <v>0.39788995363055785</v>
      </c>
      <c r="Q727" s="2">
        <f t="shared" si="23"/>
        <v>0.26887535941530544</v>
      </c>
      <c r="R727" s="2" t="str">
        <f>IF(Global_Household_Financial_Dyna[[#This Row],[Vs country_Average]]&lt;-0.2, "Underperformer", IF(Global_Household_Financial_Dyna[[#This Row],[Vs country_Average]]&gt;0.2, "Outperformer", "Normal"))</f>
        <v>Outperformer</v>
      </c>
      <c r="S7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923.75</v>
      </c>
      <c r="T7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923.75</v>
      </c>
      <c r="U7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923.75</v>
      </c>
      <c r="V7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923.75</v>
      </c>
    </row>
    <row r="728" spans="1:22" x14ac:dyDescent="0.3">
      <c r="A728">
        <v>727</v>
      </c>
      <c r="B728" t="s">
        <v>18</v>
      </c>
      <c r="C728" t="s">
        <v>20</v>
      </c>
      <c r="D728">
        <v>6</v>
      </c>
      <c r="E728">
        <v>2</v>
      </c>
      <c r="F728">
        <v>3583.57</v>
      </c>
      <c r="G728">
        <v>5303.57</v>
      </c>
      <c r="H728">
        <v>1166.78</v>
      </c>
      <c r="I728">
        <v>2787.29</v>
      </c>
      <c r="J728">
        <v>1349.49</v>
      </c>
      <c r="K728">
        <f>Global_Household_Financial_Dyna[[#This Row],[Total_Household_Income]]-Global_Household_Financial_Dyna[[#This Row],[Estimated_Taxes]]</f>
        <v>4136.79</v>
      </c>
      <c r="L728" s="1">
        <f>Global_Household_Financial_Dyna[[#This Row],[Monthly_Savings]]/Global_Household_Financial_Dyna[[#This Row],[Net Income]]</f>
        <v>0.32621670425619864</v>
      </c>
      <c r="M728" s="2">
        <f>Global_Household_Financial_Dyna[[#This Row],[Monthly_Expenses]]/Global_Household_Financial_Dyna[[#This Row],[Net Income]]</f>
        <v>0.67378087841055501</v>
      </c>
      <c r="N728" t="str">
        <f>IF(Global_Household_Financial_Dyna[[#This Row],[Monthly_Savings]]&lt;0,"High Risk", IF(Global_Household_Financial_Dyna[[#This Row],[Savings Rate%]]&lt;0.1, "Medium", "Safe"))</f>
        <v>Safe</v>
      </c>
      <c r="O728">
        <f>Global_Household_Financial_Dyna[[#This Row],[Total_Household_Income]]/Global_Household_Financial_Dyna[[#This Row],[Family_Size]]</f>
        <v>883.92833333333328</v>
      </c>
      <c r="P728" s="2">
        <f t="shared" si="22"/>
        <v>0.32336204947805613</v>
      </c>
      <c r="Q728" s="2">
        <f t="shared" si="23"/>
        <v>2.8546547781425069E-3</v>
      </c>
      <c r="R728" s="2" t="str">
        <f>IF(Global_Household_Financial_Dyna[[#This Row],[Vs country_Average]]&lt;-0.2, "Underperformer", IF(Global_Household_Financial_Dyna[[#This Row],[Vs country_Average]]&gt;0.2, "Outperformer", "Normal"))</f>
        <v>Normal</v>
      </c>
      <c r="S7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1349.49</v>
      </c>
      <c r="T7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1349.49</v>
      </c>
      <c r="U7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1349.49</v>
      </c>
      <c r="V7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1349.49</v>
      </c>
    </row>
    <row r="729" spans="1:22" x14ac:dyDescent="0.3">
      <c r="A729">
        <v>728</v>
      </c>
      <c r="B729" t="s">
        <v>14</v>
      </c>
      <c r="C729" t="s">
        <v>15</v>
      </c>
      <c r="D729">
        <v>2</v>
      </c>
      <c r="E729">
        <v>1</v>
      </c>
      <c r="F729">
        <v>1621.16</v>
      </c>
      <c r="G729">
        <v>1621.16</v>
      </c>
      <c r="H729">
        <v>243.17</v>
      </c>
      <c r="I729">
        <v>776.82</v>
      </c>
      <c r="J729">
        <v>601.16</v>
      </c>
      <c r="K729">
        <f>Global_Household_Financial_Dyna[[#This Row],[Total_Household_Income]]-Global_Household_Financial_Dyna[[#This Row],[Estimated_Taxes]]</f>
        <v>1377.99</v>
      </c>
      <c r="L729" s="1">
        <f>Global_Household_Financial_Dyna[[#This Row],[Monthly_Savings]]/Global_Household_Financial_Dyna[[#This Row],[Net Income]]</f>
        <v>0.43625860855303739</v>
      </c>
      <c r="M729" s="2">
        <f>Global_Household_Financial_Dyna[[#This Row],[Monthly_Expenses]]/Global_Household_Financial_Dyna[[#This Row],[Net Income]]</f>
        <v>0.56373413450025045</v>
      </c>
      <c r="N729" t="str">
        <f>IF(Global_Household_Financial_Dyna[[#This Row],[Monthly_Savings]]&lt;0,"High Risk", IF(Global_Household_Financial_Dyna[[#This Row],[Savings Rate%]]&lt;0.1, "Medium", "Safe"))</f>
        <v>Safe</v>
      </c>
      <c r="O729">
        <f>Global_Household_Financial_Dyna[[#This Row],[Total_Household_Income]]/Global_Household_Financial_Dyna[[#This Row],[Family_Size]]</f>
        <v>810.58</v>
      </c>
      <c r="P729" s="2">
        <f t="shared" si="22"/>
        <v>0.39788995363055785</v>
      </c>
      <c r="Q729" s="2">
        <f t="shared" si="23"/>
        <v>3.8368654922479539E-2</v>
      </c>
      <c r="R729" s="2" t="str">
        <f>IF(Global_Household_Financial_Dyna[[#This Row],[Vs country_Average]]&lt;-0.2, "Underperformer", IF(Global_Household_Financial_Dyna[[#This Row],[Vs country_Average]]&gt;0.2, "Outperformer", "Normal"))</f>
        <v>Normal</v>
      </c>
      <c r="S7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601.16</v>
      </c>
      <c r="T7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601.16</v>
      </c>
      <c r="U7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601.16</v>
      </c>
      <c r="V7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601.16</v>
      </c>
    </row>
    <row r="730" spans="1:22" x14ac:dyDescent="0.3">
      <c r="A730">
        <v>729</v>
      </c>
      <c r="B730" t="s">
        <v>18</v>
      </c>
      <c r="C730" t="s">
        <v>19</v>
      </c>
      <c r="D730">
        <v>3</v>
      </c>
      <c r="E730">
        <v>1</v>
      </c>
      <c r="F730">
        <v>3265.69</v>
      </c>
      <c r="G730">
        <v>3265.69</v>
      </c>
      <c r="H730">
        <v>718.45</v>
      </c>
      <c r="I730">
        <v>1869.57</v>
      </c>
      <c r="J730">
        <v>677.68</v>
      </c>
      <c r="K730">
        <f>Global_Household_Financial_Dyna[[#This Row],[Total_Household_Income]]-Global_Household_Financial_Dyna[[#This Row],[Estimated_Taxes]]</f>
        <v>2547.2399999999998</v>
      </c>
      <c r="L730" s="1">
        <f>Global_Household_Financial_Dyna[[#This Row],[Monthly_Savings]]/Global_Household_Financial_Dyna[[#This Row],[Net Income]]</f>
        <v>0.26604481713540928</v>
      </c>
      <c r="M730" s="2">
        <f>Global_Household_Financial_Dyna[[#This Row],[Monthly_Expenses]]/Global_Household_Financial_Dyna[[#This Row],[Net Income]]</f>
        <v>0.7339591086823386</v>
      </c>
      <c r="N730" t="str">
        <f>IF(Global_Household_Financial_Dyna[[#This Row],[Monthly_Savings]]&lt;0,"High Risk", IF(Global_Household_Financial_Dyna[[#This Row],[Savings Rate%]]&lt;0.1, "Medium", "Safe"))</f>
        <v>Safe</v>
      </c>
      <c r="O730">
        <f>Global_Household_Financial_Dyna[[#This Row],[Total_Household_Income]]/Global_Household_Financial_Dyna[[#This Row],[Family_Size]]</f>
        <v>1088.5633333333333</v>
      </c>
      <c r="P730" s="2">
        <f t="shared" si="22"/>
        <v>0.32336204947805613</v>
      </c>
      <c r="Q730" s="2">
        <f t="shared" si="23"/>
        <v>-5.7317232342646851E-2</v>
      </c>
      <c r="R730" s="2" t="str">
        <f>IF(Global_Household_Financial_Dyna[[#This Row],[Vs country_Average]]&lt;-0.2, "Underperformer", IF(Global_Household_Financial_Dyna[[#This Row],[Vs country_Average]]&gt;0.2, "Outperformer", "Normal"))</f>
        <v>Normal</v>
      </c>
      <c r="S7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677.68</v>
      </c>
      <c r="T7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677.68</v>
      </c>
      <c r="U7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677.68</v>
      </c>
      <c r="V7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677.68</v>
      </c>
    </row>
    <row r="731" spans="1:22" x14ac:dyDescent="0.3">
      <c r="A731">
        <v>730</v>
      </c>
      <c r="B731" t="s">
        <v>18</v>
      </c>
      <c r="C731" t="s">
        <v>20</v>
      </c>
      <c r="D731">
        <v>2</v>
      </c>
      <c r="E731">
        <v>1</v>
      </c>
      <c r="F731">
        <v>3848.73</v>
      </c>
      <c r="G731">
        <v>3848.73</v>
      </c>
      <c r="H731">
        <v>846.72</v>
      </c>
      <c r="I731">
        <v>1993.14</v>
      </c>
      <c r="J731">
        <v>1008.87</v>
      </c>
      <c r="K731">
        <f>Global_Household_Financial_Dyna[[#This Row],[Total_Household_Income]]-Global_Household_Financial_Dyna[[#This Row],[Estimated_Taxes]]</f>
        <v>3002.01</v>
      </c>
      <c r="L731" s="1">
        <f>Global_Household_Financial_Dyna[[#This Row],[Monthly_Savings]]/Global_Household_Financial_Dyna[[#This Row],[Net Income]]</f>
        <v>0.33606483655950509</v>
      </c>
      <c r="M731" s="2">
        <f>Global_Household_Financial_Dyna[[#This Row],[Monthly_Expenses]]/Global_Household_Financial_Dyna[[#This Row],[Net Income]]</f>
        <v>0.66393516344049486</v>
      </c>
      <c r="N731" t="str">
        <f>IF(Global_Household_Financial_Dyna[[#This Row],[Monthly_Savings]]&lt;0,"High Risk", IF(Global_Household_Financial_Dyna[[#This Row],[Savings Rate%]]&lt;0.1, "Medium", "Safe"))</f>
        <v>Safe</v>
      </c>
      <c r="O731">
        <f>Global_Household_Financial_Dyna[[#This Row],[Total_Household_Income]]/Global_Household_Financial_Dyna[[#This Row],[Family_Size]]</f>
        <v>1924.365</v>
      </c>
      <c r="P731" s="2">
        <f t="shared" si="22"/>
        <v>0.32336204947805613</v>
      </c>
      <c r="Q731" s="2">
        <f t="shared" si="23"/>
        <v>1.2702787081448952E-2</v>
      </c>
      <c r="R731" s="2" t="str">
        <f>IF(Global_Household_Financial_Dyna[[#This Row],[Vs country_Average]]&lt;-0.2, "Underperformer", IF(Global_Household_Financial_Dyna[[#This Row],[Vs country_Average]]&gt;0.2, "Outperformer", "Normal"))</f>
        <v>Normal</v>
      </c>
      <c r="S7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1008.87</v>
      </c>
      <c r="T7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1008.87</v>
      </c>
      <c r="U7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1008.87</v>
      </c>
      <c r="V7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1008.87</v>
      </c>
    </row>
    <row r="732" spans="1:22" x14ac:dyDescent="0.3">
      <c r="A732">
        <v>731</v>
      </c>
      <c r="B732" t="s">
        <v>18</v>
      </c>
      <c r="C732" t="s">
        <v>19</v>
      </c>
      <c r="D732">
        <v>7</v>
      </c>
      <c r="E732">
        <v>3</v>
      </c>
      <c r="F732">
        <v>3319.47</v>
      </c>
      <c r="G732">
        <v>7363.05</v>
      </c>
      <c r="H732">
        <v>1619.87</v>
      </c>
      <c r="I732">
        <v>3786.7</v>
      </c>
      <c r="J732">
        <v>1956.47</v>
      </c>
      <c r="K732">
        <f>Global_Household_Financial_Dyna[[#This Row],[Total_Household_Income]]-Global_Household_Financial_Dyna[[#This Row],[Estimated_Taxes]]</f>
        <v>5743.18</v>
      </c>
      <c r="L732" s="1">
        <f>Global_Household_Financial_Dyna[[#This Row],[Monthly_Savings]]/Global_Household_Financial_Dyna[[#This Row],[Net Income]]</f>
        <v>0.34065970420568392</v>
      </c>
      <c r="M732" s="2">
        <f>Global_Household_Financial_Dyna[[#This Row],[Monthly_Expenses]]/Global_Household_Financial_Dyna[[#This Row],[Net Income]]</f>
        <v>0.65933855459867174</v>
      </c>
      <c r="N732" t="str">
        <f>IF(Global_Household_Financial_Dyna[[#This Row],[Monthly_Savings]]&lt;0,"High Risk", IF(Global_Household_Financial_Dyna[[#This Row],[Savings Rate%]]&lt;0.1, "Medium", "Safe"))</f>
        <v>Safe</v>
      </c>
      <c r="O732">
        <f>Global_Household_Financial_Dyna[[#This Row],[Total_Household_Income]]/Global_Household_Financial_Dyna[[#This Row],[Family_Size]]</f>
        <v>1051.8642857142856</v>
      </c>
      <c r="P732" s="2">
        <f t="shared" si="22"/>
        <v>0.32336204947805613</v>
      </c>
      <c r="Q732" s="2">
        <f t="shared" si="23"/>
        <v>1.7297654727627787E-2</v>
      </c>
      <c r="R732" s="2" t="str">
        <f>IF(Global_Household_Financial_Dyna[[#This Row],[Vs country_Average]]&lt;-0.2, "Underperformer", IF(Global_Household_Financial_Dyna[[#This Row],[Vs country_Average]]&gt;0.2, "Outperformer", "Normal"))</f>
        <v>Normal</v>
      </c>
      <c r="S7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1956.47</v>
      </c>
      <c r="T7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1956.47</v>
      </c>
      <c r="U7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1956.47</v>
      </c>
      <c r="V7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1956.47</v>
      </c>
    </row>
    <row r="733" spans="1:22" x14ac:dyDescent="0.3">
      <c r="A733">
        <v>732</v>
      </c>
      <c r="B733" t="s">
        <v>14</v>
      </c>
      <c r="C733" t="s">
        <v>15</v>
      </c>
      <c r="D733">
        <v>2</v>
      </c>
      <c r="E733">
        <v>1</v>
      </c>
      <c r="F733">
        <v>1914.37</v>
      </c>
      <c r="G733">
        <v>1914.37</v>
      </c>
      <c r="H733">
        <v>287.16000000000003</v>
      </c>
      <c r="I733">
        <v>720.99</v>
      </c>
      <c r="J733">
        <v>906.22</v>
      </c>
      <c r="K733">
        <f>Global_Household_Financial_Dyna[[#This Row],[Total_Household_Income]]-Global_Household_Financial_Dyna[[#This Row],[Estimated_Taxes]]</f>
        <v>1627.2099999999998</v>
      </c>
      <c r="L733" s="1">
        <f>Global_Household_Financial_Dyna[[#This Row],[Monthly_Savings]]/Global_Household_Financial_Dyna[[#This Row],[Net Income]]</f>
        <v>0.55691643979572403</v>
      </c>
      <c r="M733" s="2">
        <f>Global_Household_Financial_Dyna[[#This Row],[Monthly_Expenses]]/Global_Household_Financial_Dyna[[#This Row],[Net Income]]</f>
        <v>0.44308356020427608</v>
      </c>
      <c r="N733" t="str">
        <f>IF(Global_Household_Financial_Dyna[[#This Row],[Monthly_Savings]]&lt;0,"High Risk", IF(Global_Household_Financial_Dyna[[#This Row],[Savings Rate%]]&lt;0.1, "Medium", "Safe"))</f>
        <v>Safe</v>
      </c>
      <c r="O733">
        <f>Global_Household_Financial_Dyna[[#This Row],[Total_Household_Income]]/Global_Household_Financial_Dyna[[#This Row],[Family_Size]]</f>
        <v>957.18499999999995</v>
      </c>
      <c r="P733" s="2">
        <f t="shared" si="22"/>
        <v>0.39788995363055785</v>
      </c>
      <c r="Q733" s="2">
        <f t="shared" si="23"/>
        <v>0.15902648616516618</v>
      </c>
      <c r="R733" s="2" t="str">
        <f>IF(Global_Household_Financial_Dyna[[#This Row],[Vs country_Average]]&lt;-0.2, "Underperformer", IF(Global_Household_Financial_Dyna[[#This Row],[Vs country_Average]]&gt;0.2, "Outperformer", "Normal"))</f>
        <v>Normal</v>
      </c>
      <c r="S7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906.22</v>
      </c>
      <c r="T7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906.22</v>
      </c>
      <c r="U7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906.22</v>
      </c>
      <c r="V7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906.22</v>
      </c>
    </row>
    <row r="734" spans="1:22" x14ac:dyDescent="0.3">
      <c r="A734">
        <v>733</v>
      </c>
      <c r="B734" t="s">
        <v>16</v>
      </c>
      <c r="C734" t="s">
        <v>21</v>
      </c>
      <c r="D734">
        <v>2</v>
      </c>
      <c r="E734">
        <v>2</v>
      </c>
      <c r="F734">
        <v>4704.8500000000004</v>
      </c>
      <c r="G734">
        <v>7575.87</v>
      </c>
      <c r="H734">
        <v>2651.56</v>
      </c>
      <c r="I734">
        <v>2339.1</v>
      </c>
      <c r="J734">
        <v>2585.21</v>
      </c>
      <c r="K734">
        <f>Global_Household_Financial_Dyna[[#This Row],[Total_Household_Income]]-Global_Household_Financial_Dyna[[#This Row],[Estimated_Taxes]]</f>
        <v>4924.3099999999995</v>
      </c>
      <c r="L734" s="1">
        <f>Global_Household_Financial_Dyna[[#This Row],[Monthly_Savings]]/Global_Household_Financial_Dyna[[#This Row],[Net Income]]</f>
        <v>0.52498928783931154</v>
      </c>
      <c r="M734" s="2">
        <f>Global_Household_Financial_Dyna[[#This Row],[Monthly_Expenses]]/Global_Household_Financial_Dyna[[#This Row],[Net Income]]</f>
        <v>0.47501071216068852</v>
      </c>
      <c r="N734" t="str">
        <f>IF(Global_Household_Financial_Dyna[[#This Row],[Monthly_Savings]]&lt;0,"High Risk", IF(Global_Household_Financial_Dyna[[#This Row],[Savings Rate%]]&lt;0.1, "Medium", "Safe"))</f>
        <v>Safe</v>
      </c>
      <c r="O734">
        <f>Global_Household_Financial_Dyna[[#This Row],[Total_Household_Income]]/Global_Household_Financial_Dyna[[#This Row],[Family_Size]]</f>
        <v>3787.9349999999999</v>
      </c>
      <c r="P734" s="2">
        <f t="shared" si="22"/>
        <v>0.15879799892000862</v>
      </c>
      <c r="Q734" s="2">
        <f t="shared" si="23"/>
        <v>0.36619128891930292</v>
      </c>
      <c r="R734" s="2" t="str">
        <f>IF(Global_Household_Financial_Dyna[[#This Row],[Vs country_Average]]&lt;-0.2, "Underperformer", IF(Global_Household_Financial_Dyna[[#This Row],[Vs country_Average]]&gt;0.2, "Outperformer", "Normal"))</f>
        <v>Outperformer</v>
      </c>
      <c r="S7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2585.21</v>
      </c>
      <c r="T7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2585.21</v>
      </c>
      <c r="U7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2585.21</v>
      </c>
      <c r="V7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2585.21</v>
      </c>
    </row>
    <row r="735" spans="1:22" x14ac:dyDescent="0.3">
      <c r="A735">
        <v>734</v>
      </c>
      <c r="B735" t="s">
        <v>16</v>
      </c>
      <c r="C735" t="s">
        <v>17</v>
      </c>
      <c r="D735">
        <v>8</v>
      </c>
      <c r="E735">
        <v>3</v>
      </c>
      <c r="F735">
        <v>3794.89</v>
      </c>
      <c r="G735">
        <v>8250.93</v>
      </c>
      <c r="H735">
        <v>3300.37</v>
      </c>
      <c r="I735">
        <v>4148.1099999999997</v>
      </c>
      <c r="J735">
        <v>802.45</v>
      </c>
      <c r="K735">
        <f>Global_Household_Financial_Dyna[[#This Row],[Total_Household_Income]]-Global_Household_Financial_Dyna[[#This Row],[Estimated_Taxes]]</f>
        <v>4950.5600000000004</v>
      </c>
      <c r="L735" s="1">
        <f>Global_Household_Financial_Dyna[[#This Row],[Monthly_Savings]]/Global_Household_Financial_Dyna[[#This Row],[Net Income]]</f>
        <v>0.16209277334281375</v>
      </c>
      <c r="M735" s="2">
        <f>Global_Household_Financial_Dyna[[#This Row],[Monthly_Expenses]]/Global_Household_Financial_Dyna[[#This Row],[Net Income]]</f>
        <v>0.83790722665718609</v>
      </c>
      <c r="N735" t="str">
        <f>IF(Global_Household_Financial_Dyna[[#This Row],[Monthly_Savings]]&lt;0,"High Risk", IF(Global_Household_Financial_Dyna[[#This Row],[Savings Rate%]]&lt;0.1, "Medium", "Safe"))</f>
        <v>Safe</v>
      </c>
      <c r="O735">
        <f>Global_Household_Financial_Dyna[[#This Row],[Total_Household_Income]]/Global_Household_Financial_Dyna[[#This Row],[Family_Size]]</f>
        <v>1031.36625</v>
      </c>
      <c r="P735" s="2">
        <f t="shared" si="22"/>
        <v>0.15879799892000862</v>
      </c>
      <c r="Q735" s="2">
        <f t="shared" si="23"/>
        <v>3.2947744228051246E-3</v>
      </c>
      <c r="R735" s="2" t="str">
        <f>IF(Global_Household_Financial_Dyna[[#This Row],[Vs country_Average]]&lt;-0.2, "Underperformer", IF(Global_Household_Financial_Dyna[[#This Row],[Vs country_Average]]&gt;0.2, "Outperformer", "Normal"))</f>
        <v>Normal</v>
      </c>
      <c r="S7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802.45</v>
      </c>
      <c r="T7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802.45</v>
      </c>
      <c r="U7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802.45</v>
      </c>
      <c r="V7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802.45</v>
      </c>
    </row>
    <row r="736" spans="1:22" x14ac:dyDescent="0.3">
      <c r="A736">
        <v>735</v>
      </c>
      <c r="B736" t="s">
        <v>10</v>
      </c>
      <c r="C736" t="s">
        <v>22</v>
      </c>
      <c r="D736">
        <v>6</v>
      </c>
      <c r="E736">
        <v>2</v>
      </c>
      <c r="F736">
        <v>645.37</v>
      </c>
      <c r="G736">
        <v>1073.7</v>
      </c>
      <c r="H736">
        <v>107.37</v>
      </c>
      <c r="I736">
        <v>856.75</v>
      </c>
      <c r="J736">
        <v>109.58</v>
      </c>
      <c r="K736">
        <f>Global_Household_Financial_Dyna[[#This Row],[Total_Household_Income]]-Global_Household_Financial_Dyna[[#This Row],[Estimated_Taxes]]</f>
        <v>966.33</v>
      </c>
      <c r="L736" s="1">
        <f>Global_Household_Financial_Dyna[[#This Row],[Monthly_Savings]]/Global_Household_Financial_Dyna[[#This Row],[Net Income]]</f>
        <v>0.11339811451574514</v>
      </c>
      <c r="M736" s="2">
        <f>Global_Household_Financial_Dyna[[#This Row],[Monthly_Expenses]]/Global_Household_Financial_Dyna[[#This Row],[Net Income]]</f>
        <v>0.88660188548425478</v>
      </c>
      <c r="N736" t="str">
        <f>IF(Global_Household_Financial_Dyna[[#This Row],[Monthly_Savings]]&lt;0,"High Risk", IF(Global_Household_Financial_Dyna[[#This Row],[Savings Rate%]]&lt;0.1, "Medium", "Safe"))</f>
        <v>Safe</v>
      </c>
      <c r="O736">
        <f>Global_Household_Financial_Dyna[[#This Row],[Total_Household_Income]]/Global_Household_Financial_Dyna[[#This Row],[Family_Size]]</f>
        <v>178.95000000000002</v>
      </c>
      <c r="P736" s="2">
        <f t="shared" si="22"/>
        <v>0.42077341556833553</v>
      </c>
      <c r="Q736" s="2">
        <f t="shared" si="23"/>
        <v>-0.30737530105259037</v>
      </c>
      <c r="R736" s="2" t="str">
        <f>IF(Global_Household_Financial_Dyna[[#This Row],[Vs country_Average]]&lt;-0.2, "Underperformer", IF(Global_Household_Financial_Dyna[[#This Row],[Vs country_Average]]&gt;0.2, "Outperformer", "Normal"))</f>
        <v>Underperformer</v>
      </c>
      <c r="S7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109.58</v>
      </c>
      <c r="T7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109.58</v>
      </c>
      <c r="U7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109.58</v>
      </c>
      <c r="V7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109.58</v>
      </c>
    </row>
    <row r="737" spans="1:22" x14ac:dyDescent="0.3">
      <c r="A737">
        <v>736</v>
      </c>
      <c r="B737" t="s">
        <v>12</v>
      </c>
      <c r="C737" t="s">
        <v>13</v>
      </c>
      <c r="D737">
        <v>6</v>
      </c>
      <c r="E737">
        <v>3</v>
      </c>
      <c r="F737">
        <v>4241.8999999999996</v>
      </c>
      <c r="G737">
        <v>10048.879999999999</v>
      </c>
      <c r="H737">
        <v>3014.66</v>
      </c>
      <c r="I737">
        <v>4102.71</v>
      </c>
      <c r="J737">
        <v>2931.5</v>
      </c>
      <c r="K737">
        <f>Global_Household_Financial_Dyna[[#This Row],[Total_Household_Income]]-Global_Household_Financial_Dyna[[#This Row],[Estimated_Taxes]]</f>
        <v>7034.2199999999993</v>
      </c>
      <c r="L737" s="1">
        <f>Global_Household_Financial_Dyna[[#This Row],[Monthly_Savings]]/Global_Household_Financial_Dyna[[#This Row],[Net Income]]</f>
        <v>0.41674840991609591</v>
      </c>
      <c r="M737" s="2">
        <f>Global_Household_Financial_Dyna[[#This Row],[Monthly_Expenses]]/Global_Household_Financial_Dyna[[#This Row],[Net Income]]</f>
        <v>0.58325016846217492</v>
      </c>
      <c r="N737" t="str">
        <f>IF(Global_Household_Financial_Dyna[[#This Row],[Monthly_Savings]]&lt;0,"High Risk", IF(Global_Household_Financial_Dyna[[#This Row],[Savings Rate%]]&lt;0.1, "Medium", "Safe"))</f>
        <v>Safe</v>
      </c>
      <c r="O737">
        <f>Global_Household_Financial_Dyna[[#This Row],[Total_Household_Income]]/Global_Household_Financial_Dyna[[#This Row],[Family_Size]]</f>
        <v>1674.8133333333333</v>
      </c>
      <c r="P737" s="2">
        <f t="shared" si="22"/>
        <v>0.30718716818024266</v>
      </c>
      <c r="Q737" s="2">
        <f t="shared" si="23"/>
        <v>0.10956124173585324</v>
      </c>
      <c r="R737" s="2" t="str">
        <f>IF(Global_Household_Financial_Dyna[[#This Row],[Vs country_Average]]&lt;-0.2, "Underperformer", IF(Global_Household_Financial_Dyna[[#This Row],[Vs country_Average]]&gt;0.2, "Outperformer", "Normal"))</f>
        <v>Normal</v>
      </c>
      <c r="S7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2931.5</v>
      </c>
      <c r="T7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2931.5</v>
      </c>
      <c r="U7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2931.5</v>
      </c>
      <c r="V7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2931.5</v>
      </c>
    </row>
    <row r="738" spans="1:22" x14ac:dyDescent="0.3">
      <c r="A738">
        <v>737</v>
      </c>
      <c r="B738" t="s">
        <v>10</v>
      </c>
      <c r="C738" t="s">
        <v>11</v>
      </c>
      <c r="D738">
        <v>7</v>
      </c>
      <c r="E738">
        <v>1</v>
      </c>
      <c r="F738">
        <v>680.6</v>
      </c>
      <c r="G738">
        <v>680.6</v>
      </c>
      <c r="H738">
        <v>68.06</v>
      </c>
      <c r="I738">
        <v>645.89</v>
      </c>
      <c r="J738">
        <v>-33.35</v>
      </c>
      <c r="K738">
        <f>Global_Household_Financial_Dyna[[#This Row],[Total_Household_Income]]-Global_Household_Financial_Dyna[[#This Row],[Estimated_Taxes]]</f>
        <v>612.54</v>
      </c>
      <c r="L738" s="1">
        <f>Global_Household_Financial_Dyna[[#This Row],[Monthly_Savings]]/Global_Household_Financial_Dyna[[#This Row],[Net Income]]</f>
        <v>-5.4445423972312015E-2</v>
      </c>
      <c r="M738" s="2">
        <f>Global_Household_Financial_Dyna[[#This Row],[Monthly_Expenses]]/Global_Household_Financial_Dyna[[#This Row],[Net Income]]</f>
        <v>1.054445423972312</v>
      </c>
      <c r="N738" t="str">
        <f>IF(Global_Household_Financial_Dyna[[#This Row],[Monthly_Savings]]&lt;0,"High Risk", IF(Global_Household_Financial_Dyna[[#This Row],[Savings Rate%]]&lt;0.1, "Medium", "Safe"))</f>
        <v>High Risk</v>
      </c>
      <c r="O738">
        <f>Global_Household_Financial_Dyna[[#This Row],[Total_Household_Income]]/Global_Household_Financial_Dyna[[#This Row],[Family_Size]]</f>
        <v>97.228571428571428</v>
      </c>
      <c r="P738" s="2">
        <f t="shared" si="22"/>
        <v>0.42077341556833553</v>
      </c>
      <c r="Q738" s="2">
        <f t="shared" si="23"/>
        <v>-0.47521883954064753</v>
      </c>
      <c r="R738" s="2" t="str">
        <f>IF(Global_Household_Financial_Dyna[[#This Row],[Vs country_Average]]&lt;-0.2, "Underperformer", IF(Global_Household_Financial_Dyna[[#This Row],[Vs country_Average]]&gt;0.2, "Outperformer", "Normal"))</f>
        <v>Underperformer</v>
      </c>
      <c r="S7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-1.0555000000000021</v>
      </c>
      <c r="T7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31.238999999999997</v>
      </c>
      <c r="U7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63.533499999999997</v>
      </c>
      <c r="V7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95.828000000000003</v>
      </c>
    </row>
    <row r="739" spans="1:22" x14ac:dyDescent="0.3">
      <c r="A739">
        <v>738</v>
      </c>
      <c r="B739" t="s">
        <v>14</v>
      </c>
      <c r="C739" t="s">
        <v>15</v>
      </c>
      <c r="D739">
        <v>7</v>
      </c>
      <c r="E739">
        <v>2</v>
      </c>
      <c r="F739">
        <v>1754.86</v>
      </c>
      <c r="G739">
        <v>2605.58</v>
      </c>
      <c r="H739">
        <v>390.84</v>
      </c>
      <c r="I739">
        <v>1548.73</v>
      </c>
      <c r="J739">
        <v>666.01</v>
      </c>
      <c r="K739">
        <f>Global_Household_Financial_Dyna[[#This Row],[Total_Household_Income]]-Global_Household_Financial_Dyna[[#This Row],[Estimated_Taxes]]</f>
        <v>2214.7399999999998</v>
      </c>
      <c r="L739" s="1">
        <f>Global_Household_Financial_Dyna[[#This Row],[Monthly_Savings]]/Global_Household_Financial_Dyna[[#This Row],[Net Income]]</f>
        <v>0.30071701418676688</v>
      </c>
      <c r="M739" s="2">
        <f>Global_Household_Financial_Dyna[[#This Row],[Monthly_Expenses]]/Global_Household_Financial_Dyna[[#This Row],[Net Income]]</f>
        <v>0.69928298581323323</v>
      </c>
      <c r="N739" t="str">
        <f>IF(Global_Household_Financial_Dyna[[#This Row],[Monthly_Savings]]&lt;0,"High Risk", IF(Global_Household_Financial_Dyna[[#This Row],[Savings Rate%]]&lt;0.1, "Medium", "Safe"))</f>
        <v>Safe</v>
      </c>
      <c r="O739">
        <f>Global_Household_Financial_Dyna[[#This Row],[Total_Household_Income]]/Global_Household_Financial_Dyna[[#This Row],[Family_Size]]</f>
        <v>372.22571428571428</v>
      </c>
      <c r="P739" s="2">
        <f t="shared" si="22"/>
        <v>0.39788995363055785</v>
      </c>
      <c r="Q739" s="2">
        <f t="shared" si="23"/>
        <v>-9.7172939443790962E-2</v>
      </c>
      <c r="R739" s="2" t="str">
        <f>IF(Global_Household_Financial_Dyna[[#This Row],[Vs country_Average]]&lt;-0.2, "Underperformer", IF(Global_Household_Financial_Dyna[[#This Row],[Vs country_Average]]&gt;0.2, "Outperformer", "Normal"))</f>
        <v>Normal</v>
      </c>
      <c r="S7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666.01</v>
      </c>
      <c r="T7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666.01</v>
      </c>
      <c r="U7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666.01</v>
      </c>
      <c r="V7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666.01</v>
      </c>
    </row>
    <row r="740" spans="1:22" x14ac:dyDescent="0.3">
      <c r="A740">
        <v>739</v>
      </c>
      <c r="B740" t="s">
        <v>10</v>
      </c>
      <c r="C740" t="s">
        <v>22</v>
      </c>
      <c r="D740">
        <v>8</v>
      </c>
      <c r="E740">
        <v>2</v>
      </c>
      <c r="F740">
        <v>794.03</v>
      </c>
      <c r="G740">
        <v>1333.59</v>
      </c>
      <c r="H740">
        <v>133.36000000000001</v>
      </c>
      <c r="I740">
        <v>1167.29</v>
      </c>
      <c r="J740">
        <v>32.94</v>
      </c>
      <c r="K740">
        <f>Global_Household_Financial_Dyna[[#This Row],[Total_Household_Income]]-Global_Household_Financial_Dyna[[#This Row],[Estimated_Taxes]]</f>
        <v>1200.23</v>
      </c>
      <c r="L740" s="1">
        <f>Global_Household_Financial_Dyna[[#This Row],[Monthly_Savings]]/Global_Household_Financial_Dyna[[#This Row],[Net Income]]</f>
        <v>2.7444739758213006E-2</v>
      </c>
      <c r="M740" s="2">
        <f>Global_Household_Financial_Dyna[[#This Row],[Monthly_Expenses]]/Global_Household_Financial_Dyna[[#This Row],[Net Income]]</f>
        <v>0.97255526024178696</v>
      </c>
      <c r="N740" t="str">
        <f>IF(Global_Household_Financial_Dyna[[#This Row],[Monthly_Savings]]&lt;0,"High Risk", IF(Global_Household_Financial_Dyna[[#This Row],[Savings Rate%]]&lt;0.1, "Medium", "Safe"))</f>
        <v>Medium</v>
      </c>
      <c r="O740">
        <f>Global_Household_Financial_Dyna[[#This Row],[Total_Household_Income]]/Global_Household_Financial_Dyna[[#This Row],[Family_Size]]</f>
        <v>166.69874999999999</v>
      </c>
      <c r="P740" s="2">
        <f t="shared" si="22"/>
        <v>0.42077341556833553</v>
      </c>
      <c r="Q740" s="2">
        <f t="shared" si="23"/>
        <v>-0.39332867581012254</v>
      </c>
      <c r="R740" s="2" t="str">
        <f>IF(Global_Household_Financial_Dyna[[#This Row],[Vs country_Average]]&lt;-0.2, "Underperformer", IF(Global_Household_Financial_Dyna[[#This Row],[Vs country_Average]]&gt;0.2, "Outperformer", "Normal"))</f>
        <v>Underperformer</v>
      </c>
      <c r="S7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32.94</v>
      </c>
      <c r="T7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32.94</v>
      </c>
      <c r="U7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32.94</v>
      </c>
      <c r="V7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32.94</v>
      </c>
    </row>
    <row r="741" spans="1:22" x14ac:dyDescent="0.3">
      <c r="A741">
        <v>740</v>
      </c>
      <c r="B741" t="s">
        <v>10</v>
      </c>
      <c r="C741" t="s">
        <v>11</v>
      </c>
      <c r="D741">
        <v>6</v>
      </c>
      <c r="E741">
        <v>3</v>
      </c>
      <c r="F741">
        <v>413.19</v>
      </c>
      <c r="G741">
        <v>1022.47</v>
      </c>
      <c r="H741">
        <v>102.25</v>
      </c>
      <c r="I741">
        <v>778.94</v>
      </c>
      <c r="J741">
        <v>141.28</v>
      </c>
      <c r="K741">
        <f>Global_Household_Financial_Dyna[[#This Row],[Total_Household_Income]]-Global_Household_Financial_Dyna[[#This Row],[Estimated_Taxes]]</f>
        <v>920.22</v>
      </c>
      <c r="L741" s="1">
        <f>Global_Household_Financial_Dyna[[#This Row],[Monthly_Savings]]/Global_Household_Financial_Dyna[[#This Row],[Net Income]]</f>
        <v>0.15352850405337853</v>
      </c>
      <c r="M741" s="2">
        <f>Global_Household_Financial_Dyna[[#This Row],[Monthly_Expenses]]/Global_Household_Financial_Dyna[[#This Row],[Net Income]]</f>
        <v>0.84647149594662152</v>
      </c>
      <c r="N741" t="str">
        <f>IF(Global_Household_Financial_Dyna[[#This Row],[Monthly_Savings]]&lt;0,"High Risk", IF(Global_Household_Financial_Dyna[[#This Row],[Savings Rate%]]&lt;0.1, "Medium", "Safe"))</f>
        <v>Safe</v>
      </c>
      <c r="O741">
        <f>Global_Household_Financial_Dyna[[#This Row],[Total_Household_Income]]/Global_Household_Financial_Dyna[[#This Row],[Family_Size]]</f>
        <v>170.41166666666666</v>
      </c>
      <c r="P741" s="2">
        <f t="shared" si="22"/>
        <v>0.42077341556833553</v>
      </c>
      <c r="Q741" s="2">
        <f t="shared" si="23"/>
        <v>-0.267244911514957</v>
      </c>
      <c r="R741" s="2" t="str">
        <f>IF(Global_Household_Financial_Dyna[[#This Row],[Vs country_Average]]&lt;-0.2, "Underperformer", IF(Global_Household_Financial_Dyna[[#This Row],[Vs country_Average]]&gt;0.2, "Outperformer", "Normal"))</f>
        <v>Underperformer</v>
      </c>
      <c r="S7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141.28</v>
      </c>
      <c r="T7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141.28</v>
      </c>
      <c r="U7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141.28</v>
      </c>
      <c r="V7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141.28</v>
      </c>
    </row>
    <row r="742" spans="1:22" x14ac:dyDescent="0.3">
      <c r="A742">
        <v>741</v>
      </c>
      <c r="B742" t="s">
        <v>10</v>
      </c>
      <c r="C742" t="s">
        <v>22</v>
      </c>
      <c r="D742">
        <v>2</v>
      </c>
      <c r="E742">
        <v>1</v>
      </c>
      <c r="F742">
        <v>793.99</v>
      </c>
      <c r="G742">
        <v>793.99</v>
      </c>
      <c r="H742">
        <v>79.400000000000006</v>
      </c>
      <c r="I742">
        <v>498.25</v>
      </c>
      <c r="J742">
        <v>216.34</v>
      </c>
      <c r="K742">
        <f>Global_Household_Financial_Dyna[[#This Row],[Total_Household_Income]]-Global_Household_Financial_Dyna[[#This Row],[Estimated_Taxes]]</f>
        <v>714.59</v>
      </c>
      <c r="L742" s="1">
        <f>Global_Household_Financial_Dyna[[#This Row],[Monthly_Savings]]/Global_Household_Financial_Dyna[[#This Row],[Net Income]]</f>
        <v>0.30274702976531997</v>
      </c>
      <c r="M742" s="2">
        <f>Global_Household_Financial_Dyna[[#This Row],[Monthly_Expenses]]/Global_Household_Financial_Dyna[[#This Row],[Net Income]]</f>
        <v>0.69725297023468003</v>
      </c>
      <c r="N742" t="str">
        <f>IF(Global_Household_Financial_Dyna[[#This Row],[Monthly_Savings]]&lt;0,"High Risk", IF(Global_Household_Financial_Dyna[[#This Row],[Savings Rate%]]&lt;0.1, "Medium", "Safe"))</f>
        <v>Safe</v>
      </c>
      <c r="O742">
        <f>Global_Household_Financial_Dyna[[#This Row],[Total_Household_Income]]/Global_Household_Financial_Dyna[[#This Row],[Family_Size]]</f>
        <v>396.995</v>
      </c>
      <c r="P742" s="2">
        <f t="shared" si="22"/>
        <v>0.42077341556833553</v>
      </c>
      <c r="Q742" s="2">
        <f t="shared" si="23"/>
        <v>-0.11802638580301555</v>
      </c>
      <c r="R742" s="2" t="str">
        <f>IF(Global_Household_Financial_Dyna[[#This Row],[Vs country_Average]]&lt;-0.2, "Underperformer", IF(Global_Household_Financial_Dyna[[#This Row],[Vs country_Average]]&gt;0.2, "Outperformer", "Normal"))</f>
        <v>Normal</v>
      </c>
      <c r="S7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216.34</v>
      </c>
      <c r="T7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216.34</v>
      </c>
      <c r="U7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216.34</v>
      </c>
      <c r="V7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216.34</v>
      </c>
    </row>
    <row r="743" spans="1:22" x14ac:dyDescent="0.3">
      <c r="A743">
        <v>742</v>
      </c>
      <c r="B743" t="s">
        <v>10</v>
      </c>
      <c r="C743" t="s">
        <v>11</v>
      </c>
      <c r="D743">
        <v>3</v>
      </c>
      <c r="E743">
        <v>2</v>
      </c>
      <c r="F743">
        <v>359.11</v>
      </c>
      <c r="G743">
        <v>547.29999999999995</v>
      </c>
      <c r="H743">
        <v>54.73</v>
      </c>
      <c r="I743">
        <v>359.14</v>
      </c>
      <c r="J743">
        <v>133.41999999999999</v>
      </c>
      <c r="K743">
        <f>Global_Household_Financial_Dyna[[#This Row],[Total_Household_Income]]-Global_Household_Financial_Dyna[[#This Row],[Estimated_Taxes]]</f>
        <v>492.56999999999994</v>
      </c>
      <c r="L743" s="1">
        <f>Global_Household_Financial_Dyna[[#This Row],[Monthly_Savings]]/Global_Household_Financial_Dyna[[#This Row],[Net Income]]</f>
        <v>0.27086505471303574</v>
      </c>
      <c r="M743" s="2">
        <f>Global_Household_Financial_Dyna[[#This Row],[Monthly_Expenses]]/Global_Household_Financial_Dyna[[#This Row],[Net Income]]</f>
        <v>0.72911464360395484</v>
      </c>
      <c r="N743" t="str">
        <f>IF(Global_Household_Financial_Dyna[[#This Row],[Monthly_Savings]]&lt;0,"High Risk", IF(Global_Household_Financial_Dyna[[#This Row],[Savings Rate%]]&lt;0.1, "Medium", "Safe"))</f>
        <v>Safe</v>
      </c>
      <c r="O743">
        <f>Global_Household_Financial_Dyna[[#This Row],[Total_Household_Income]]/Global_Household_Financial_Dyna[[#This Row],[Family_Size]]</f>
        <v>182.43333333333331</v>
      </c>
      <c r="P743" s="2">
        <f t="shared" si="22"/>
        <v>0.42077341556833553</v>
      </c>
      <c r="Q743" s="2">
        <f t="shared" si="23"/>
        <v>-0.14990836085529979</v>
      </c>
      <c r="R743" s="2" t="str">
        <f>IF(Global_Household_Financial_Dyna[[#This Row],[Vs country_Average]]&lt;-0.2, "Underperformer", IF(Global_Household_Financial_Dyna[[#This Row],[Vs country_Average]]&gt;0.2, "Outperformer", "Normal"))</f>
        <v>Normal</v>
      </c>
      <c r="S7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133.41999999999999</v>
      </c>
      <c r="T7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133.41999999999999</v>
      </c>
      <c r="U7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133.41999999999999</v>
      </c>
      <c r="V7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133.41999999999999</v>
      </c>
    </row>
    <row r="744" spans="1:22" x14ac:dyDescent="0.3">
      <c r="A744">
        <v>743</v>
      </c>
      <c r="B744" t="s">
        <v>14</v>
      </c>
      <c r="C744" t="s">
        <v>15</v>
      </c>
      <c r="D744">
        <v>1</v>
      </c>
      <c r="E744">
        <v>1</v>
      </c>
      <c r="F744">
        <v>2246.5</v>
      </c>
      <c r="G744">
        <v>2246.5</v>
      </c>
      <c r="H744">
        <v>336.97</v>
      </c>
      <c r="I744">
        <v>692.6</v>
      </c>
      <c r="J744">
        <v>1216.92</v>
      </c>
      <c r="K744">
        <f>Global_Household_Financial_Dyna[[#This Row],[Total_Household_Income]]-Global_Household_Financial_Dyna[[#This Row],[Estimated_Taxes]]</f>
        <v>1909.53</v>
      </c>
      <c r="L744" s="1">
        <f>Global_Household_Financial_Dyna[[#This Row],[Monthly_Savings]]/Global_Household_Financial_Dyna[[#This Row],[Net Income]]</f>
        <v>0.63728770954109126</v>
      </c>
      <c r="M744" s="2">
        <f>Global_Household_Financial_Dyna[[#This Row],[Monthly_Expenses]]/Global_Household_Financial_Dyna[[#This Row],[Net Income]]</f>
        <v>0.36270705356815552</v>
      </c>
      <c r="N744" t="str">
        <f>IF(Global_Household_Financial_Dyna[[#This Row],[Monthly_Savings]]&lt;0,"High Risk", IF(Global_Household_Financial_Dyna[[#This Row],[Savings Rate%]]&lt;0.1, "Medium", "Safe"))</f>
        <v>Safe</v>
      </c>
      <c r="O744">
        <f>Global_Household_Financial_Dyna[[#This Row],[Total_Household_Income]]/Global_Household_Financial_Dyna[[#This Row],[Family_Size]]</f>
        <v>2246.5</v>
      </c>
      <c r="P744" s="2">
        <f t="shared" si="22"/>
        <v>0.39788995363055785</v>
      </c>
      <c r="Q744" s="2">
        <f t="shared" si="23"/>
        <v>0.23939775591053342</v>
      </c>
      <c r="R744" s="2" t="str">
        <f>IF(Global_Household_Financial_Dyna[[#This Row],[Vs country_Average]]&lt;-0.2, "Underperformer", IF(Global_Household_Financial_Dyna[[#This Row],[Vs country_Average]]&gt;0.2, "Outperformer", "Normal"))</f>
        <v>Outperformer</v>
      </c>
      <c r="S7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1216.92</v>
      </c>
      <c r="T7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1216.92</v>
      </c>
      <c r="U7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1216.92</v>
      </c>
      <c r="V7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1216.92</v>
      </c>
    </row>
    <row r="745" spans="1:22" x14ac:dyDescent="0.3">
      <c r="A745">
        <v>744</v>
      </c>
      <c r="B745" t="s">
        <v>16</v>
      </c>
      <c r="C745" t="s">
        <v>17</v>
      </c>
      <c r="D745">
        <v>5</v>
      </c>
      <c r="E745">
        <v>2</v>
      </c>
      <c r="F745">
        <v>3641.74</v>
      </c>
      <c r="G745">
        <v>5766.93</v>
      </c>
      <c r="H745">
        <v>2018.43</v>
      </c>
      <c r="I745">
        <v>4256.91</v>
      </c>
      <c r="J745">
        <v>-508.4</v>
      </c>
      <c r="K745">
        <f>Global_Household_Financial_Dyna[[#This Row],[Total_Household_Income]]-Global_Household_Financial_Dyna[[#This Row],[Estimated_Taxes]]</f>
        <v>3748.5</v>
      </c>
      <c r="L745" s="1">
        <f>Global_Household_Financial_Dyna[[#This Row],[Monthly_Savings]]/Global_Household_Financial_Dyna[[#This Row],[Net Income]]</f>
        <v>-0.13562758436708017</v>
      </c>
      <c r="M745" s="2">
        <f>Global_Household_Financial_Dyna[[#This Row],[Monthly_Expenses]]/Global_Household_Financial_Dyna[[#This Row],[Net Income]]</f>
        <v>1.1356302521008403</v>
      </c>
      <c r="N745" t="str">
        <f>IF(Global_Household_Financial_Dyna[[#This Row],[Monthly_Savings]]&lt;0,"High Risk", IF(Global_Household_Financial_Dyna[[#This Row],[Savings Rate%]]&lt;0.1, "Medium", "Safe"))</f>
        <v>High Risk</v>
      </c>
      <c r="O745">
        <f>Global_Household_Financial_Dyna[[#This Row],[Total_Household_Income]]/Global_Household_Financial_Dyna[[#This Row],[Family_Size]]</f>
        <v>1153.386</v>
      </c>
      <c r="P745" s="2">
        <f t="shared" si="22"/>
        <v>0.15879799892000862</v>
      </c>
      <c r="Q745" s="2">
        <f t="shared" si="23"/>
        <v>-0.29442558328708879</v>
      </c>
      <c r="R745" s="2" t="str">
        <f>IF(Global_Household_Financial_Dyna[[#This Row],[Vs country_Average]]&lt;-0.2, "Underperformer", IF(Global_Household_Financial_Dyna[[#This Row],[Vs country_Average]]&gt;0.2, "Outperformer", "Normal"))</f>
        <v>Underperformer</v>
      </c>
      <c r="S7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-295.55449999999996</v>
      </c>
      <c r="T7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-82.708999999999946</v>
      </c>
      <c r="U7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130.13649999999996</v>
      </c>
      <c r="V7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342.98200000000008</v>
      </c>
    </row>
    <row r="746" spans="1:22" x14ac:dyDescent="0.3">
      <c r="A746">
        <v>745</v>
      </c>
      <c r="B746" t="s">
        <v>18</v>
      </c>
      <c r="C746" t="s">
        <v>19</v>
      </c>
      <c r="D746">
        <v>1</v>
      </c>
      <c r="E746">
        <v>1</v>
      </c>
      <c r="F746">
        <v>6322.11</v>
      </c>
      <c r="G746">
        <v>6322.11</v>
      </c>
      <c r="H746">
        <v>1390.86</v>
      </c>
      <c r="I746">
        <v>1164.67</v>
      </c>
      <c r="J746">
        <v>3766.58</v>
      </c>
      <c r="K746">
        <f>Global_Household_Financial_Dyna[[#This Row],[Total_Household_Income]]-Global_Household_Financial_Dyna[[#This Row],[Estimated_Taxes]]</f>
        <v>4931.25</v>
      </c>
      <c r="L746" s="1">
        <f>Global_Household_Financial_Dyna[[#This Row],[Monthly_Savings]]/Global_Household_Financial_Dyna[[#This Row],[Net Income]]</f>
        <v>0.76381850443599486</v>
      </c>
      <c r="M746" s="2">
        <f>Global_Household_Financial_Dyna[[#This Row],[Monthly_Expenses]]/Global_Household_Financial_Dyna[[#This Row],[Net Income]]</f>
        <v>0.23618149556400508</v>
      </c>
      <c r="N746" t="str">
        <f>IF(Global_Household_Financial_Dyna[[#This Row],[Monthly_Savings]]&lt;0,"High Risk", IF(Global_Household_Financial_Dyna[[#This Row],[Savings Rate%]]&lt;0.1, "Medium", "Safe"))</f>
        <v>Safe</v>
      </c>
      <c r="O746">
        <f>Global_Household_Financial_Dyna[[#This Row],[Total_Household_Income]]/Global_Household_Financial_Dyna[[#This Row],[Family_Size]]</f>
        <v>6322.11</v>
      </c>
      <c r="P746" s="2">
        <f t="shared" si="22"/>
        <v>0.32336204947805613</v>
      </c>
      <c r="Q746" s="2">
        <f t="shared" si="23"/>
        <v>0.44045645495793873</v>
      </c>
      <c r="R746" s="2" t="str">
        <f>IF(Global_Household_Financial_Dyna[[#This Row],[Vs country_Average]]&lt;-0.2, "Underperformer", IF(Global_Household_Financial_Dyna[[#This Row],[Vs country_Average]]&gt;0.2, "Outperformer", "Normal"))</f>
        <v>Outperformer</v>
      </c>
      <c r="S7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3766.58</v>
      </c>
      <c r="T7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3766.58</v>
      </c>
      <c r="U7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3766.58</v>
      </c>
      <c r="V7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3766.58</v>
      </c>
    </row>
    <row r="747" spans="1:22" x14ac:dyDescent="0.3">
      <c r="A747">
        <v>746</v>
      </c>
      <c r="B747" t="s">
        <v>12</v>
      </c>
      <c r="C747" t="s">
        <v>13</v>
      </c>
      <c r="D747">
        <v>7</v>
      </c>
      <c r="E747">
        <v>3</v>
      </c>
      <c r="F747">
        <v>4092.86</v>
      </c>
      <c r="G747">
        <v>8460.91</v>
      </c>
      <c r="H747">
        <v>2538.27</v>
      </c>
      <c r="I747">
        <v>4578.05</v>
      </c>
      <c r="J747">
        <v>1344.58</v>
      </c>
      <c r="K747">
        <f>Global_Household_Financial_Dyna[[#This Row],[Total_Household_Income]]-Global_Household_Financial_Dyna[[#This Row],[Estimated_Taxes]]</f>
        <v>5922.6399999999994</v>
      </c>
      <c r="L747" s="1">
        <f>Global_Household_Financial_Dyna[[#This Row],[Monthly_Savings]]/Global_Household_Financial_Dyna[[#This Row],[Net Income]]</f>
        <v>0.22702375967473964</v>
      </c>
      <c r="M747" s="2">
        <f>Global_Household_Financial_Dyna[[#This Row],[Monthly_Expenses]]/Global_Household_Financial_Dyna[[#This Row],[Net Income]]</f>
        <v>0.77297455188902253</v>
      </c>
      <c r="N747" t="str">
        <f>IF(Global_Household_Financial_Dyna[[#This Row],[Monthly_Savings]]&lt;0,"High Risk", IF(Global_Household_Financial_Dyna[[#This Row],[Savings Rate%]]&lt;0.1, "Medium", "Safe"))</f>
        <v>Safe</v>
      </c>
      <c r="O747">
        <f>Global_Household_Financial_Dyna[[#This Row],[Total_Household_Income]]/Global_Household_Financial_Dyna[[#This Row],[Family_Size]]</f>
        <v>1208.7014285714286</v>
      </c>
      <c r="P747" s="2">
        <f t="shared" si="22"/>
        <v>0.30718716818024266</v>
      </c>
      <c r="Q747" s="2">
        <f t="shared" si="23"/>
        <v>-8.016340850550302E-2</v>
      </c>
      <c r="R747" s="2" t="str">
        <f>IF(Global_Household_Financial_Dyna[[#This Row],[Vs country_Average]]&lt;-0.2, "Underperformer", IF(Global_Household_Financial_Dyna[[#This Row],[Vs country_Average]]&gt;0.2, "Outperformer", "Normal"))</f>
        <v>Normal</v>
      </c>
      <c r="S7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1344.58</v>
      </c>
      <c r="T7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1344.58</v>
      </c>
      <c r="U7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1344.58</v>
      </c>
      <c r="V7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1344.58</v>
      </c>
    </row>
    <row r="748" spans="1:22" x14ac:dyDescent="0.3">
      <c r="A748">
        <v>747</v>
      </c>
      <c r="B748" t="s">
        <v>10</v>
      </c>
      <c r="C748" t="s">
        <v>22</v>
      </c>
      <c r="D748">
        <v>7</v>
      </c>
      <c r="E748">
        <v>3</v>
      </c>
      <c r="F748">
        <v>441.81</v>
      </c>
      <c r="G748">
        <v>912.22</v>
      </c>
      <c r="H748">
        <v>91.22</v>
      </c>
      <c r="I748">
        <v>865.7</v>
      </c>
      <c r="J748">
        <v>-44.7</v>
      </c>
      <c r="K748">
        <f>Global_Household_Financial_Dyna[[#This Row],[Total_Household_Income]]-Global_Household_Financial_Dyna[[#This Row],[Estimated_Taxes]]</f>
        <v>821</v>
      </c>
      <c r="L748" s="1">
        <f>Global_Household_Financial_Dyna[[#This Row],[Monthly_Savings]]/Global_Household_Financial_Dyna[[#This Row],[Net Income]]</f>
        <v>-5.4445797807551773E-2</v>
      </c>
      <c r="M748" s="2">
        <f>Global_Household_Financial_Dyna[[#This Row],[Monthly_Expenses]]/Global_Household_Financial_Dyna[[#This Row],[Net Income]]</f>
        <v>1.0544457978075519</v>
      </c>
      <c r="N748" t="str">
        <f>IF(Global_Household_Financial_Dyna[[#This Row],[Monthly_Savings]]&lt;0,"High Risk", IF(Global_Household_Financial_Dyna[[#This Row],[Savings Rate%]]&lt;0.1, "Medium", "Safe"))</f>
        <v>High Risk</v>
      </c>
      <c r="O748">
        <f>Global_Household_Financial_Dyna[[#This Row],[Total_Household_Income]]/Global_Household_Financial_Dyna[[#This Row],[Family_Size]]</f>
        <v>130.31714285714287</v>
      </c>
      <c r="P748" s="2">
        <f t="shared" si="22"/>
        <v>0.42077341556833553</v>
      </c>
      <c r="Q748" s="2">
        <f t="shared" si="23"/>
        <v>-0.47521921337588729</v>
      </c>
      <c r="R748" s="2" t="str">
        <f>IF(Global_Household_Financial_Dyna[[#This Row],[Vs country_Average]]&lt;-0.2, "Underperformer", IF(Global_Household_Financial_Dyna[[#This Row],[Vs country_Average]]&gt;0.2, "Outperformer", "Normal"))</f>
        <v>Underperformer</v>
      </c>
      <c r="S7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-1.4149999999999991</v>
      </c>
      <c r="T7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41.870000000000005</v>
      </c>
      <c r="U7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85.155000000000015</v>
      </c>
      <c r="V7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128.44</v>
      </c>
    </row>
    <row r="749" spans="1:22" x14ac:dyDescent="0.3">
      <c r="A749">
        <v>748</v>
      </c>
      <c r="B749" t="s">
        <v>16</v>
      </c>
      <c r="C749" t="s">
        <v>21</v>
      </c>
      <c r="D749">
        <v>1</v>
      </c>
      <c r="E749">
        <v>1</v>
      </c>
      <c r="F749">
        <v>2407.35</v>
      </c>
      <c r="G749">
        <v>2407.35</v>
      </c>
      <c r="H749">
        <v>842.57</v>
      </c>
      <c r="I749">
        <v>1750.4</v>
      </c>
      <c r="J749">
        <v>-185.62</v>
      </c>
      <c r="K749">
        <f>Global_Household_Financial_Dyna[[#This Row],[Total_Household_Income]]-Global_Household_Financial_Dyna[[#This Row],[Estimated_Taxes]]</f>
        <v>1564.7799999999997</v>
      </c>
      <c r="L749" s="1">
        <f>Global_Household_Financial_Dyna[[#This Row],[Monthly_Savings]]/Global_Household_Financial_Dyna[[#This Row],[Net Income]]</f>
        <v>-0.11862370429069903</v>
      </c>
      <c r="M749" s="2">
        <f>Global_Household_Financial_Dyna[[#This Row],[Monthly_Expenses]]/Global_Household_Financial_Dyna[[#This Row],[Net Income]]</f>
        <v>1.1186237042906992</v>
      </c>
      <c r="N749" t="str">
        <f>IF(Global_Household_Financial_Dyna[[#This Row],[Monthly_Savings]]&lt;0,"High Risk", IF(Global_Household_Financial_Dyna[[#This Row],[Savings Rate%]]&lt;0.1, "Medium", "Safe"))</f>
        <v>High Risk</v>
      </c>
      <c r="O749">
        <f>Global_Household_Financial_Dyna[[#This Row],[Total_Household_Income]]/Global_Household_Financial_Dyna[[#This Row],[Family_Size]]</f>
        <v>2407.35</v>
      </c>
      <c r="P749" s="2">
        <f t="shared" si="22"/>
        <v>0.15879799892000862</v>
      </c>
      <c r="Q749" s="2">
        <f t="shared" si="23"/>
        <v>-0.27742170321070764</v>
      </c>
      <c r="R749" s="2" t="str">
        <f>IF(Global_Household_Financial_Dyna[[#This Row],[Vs country_Average]]&lt;-0.2, "Underperformer", IF(Global_Household_Financial_Dyna[[#This Row],[Vs country_Average]]&gt;0.2, "Outperformer", "Normal"))</f>
        <v>Underperformer</v>
      </c>
      <c r="S7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-98.1</v>
      </c>
      <c r="T7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-10.579999999999984</v>
      </c>
      <c r="U7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76.94</v>
      </c>
      <c r="V7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164.46000000000004</v>
      </c>
    </row>
    <row r="750" spans="1:22" x14ac:dyDescent="0.3">
      <c r="A750">
        <v>749</v>
      </c>
      <c r="B750" t="s">
        <v>12</v>
      </c>
      <c r="C750" t="s">
        <v>13</v>
      </c>
      <c r="D750">
        <v>5</v>
      </c>
      <c r="E750">
        <v>3</v>
      </c>
      <c r="F750">
        <v>4781.6499999999996</v>
      </c>
      <c r="G750">
        <v>10745.14</v>
      </c>
      <c r="H750">
        <v>3223.54</v>
      </c>
      <c r="I750">
        <v>2640.61</v>
      </c>
      <c r="J750">
        <v>4880.99</v>
      </c>
      <c r="K750">
        <f>Global_Household_Financial_Dyna[[#This Row],[Total_Household_Income]]-Global_Household_Financial_Dyna[[#This Row],[Estimated_Taxes]]</f>
        <v>7521.5999999999995</v>
      </c>
      <c r="L750" s="1">
        <f>Global_Household_Financial_Dyna[[#This Row],[Monthly_Savings]]/Global_Household_Financial_Dyna[[#This Row],[Net Income]]</f>
        <v>0.64892974898957667</v>
      </c>
      <c r="M750" s="2">
        <f>Global_Household_Financial_Dyna[[#This Row],[Monthly_Expenses]]/Global_Household_Financial_Dyna[[#This Row],[Net Income]]</f>
        <v>0.35107025101042338</v>
      </c>
      <c r="N750" t="str">
        <f>IF(Global_Household_Financial_Dyna[[#This Row],[Monthly_Savings]]&lt;0,"High Risk", IF(Global_Household_Financial_Dyna[[#This Row],[Savings Rate%]]&lt;0.1, "Medium", "Safe"))</f>
        <v>Safe</v>
      </c>
      <c r="O750">
        <f>Global_Household_Financial_Dyna[[#This Row],[Total_Household_Income]]/Global_Household_Financial_Dyna[[#This Row],[Family_Size]]</f>
        <v>2149.0279999999998</v>
      </c>
      <c r="P750" s="2">
        <f t="shared" si="22"/>
        <v>0.30718716818024266</v>
      </c>
      <c r="Q750" s="2">
        <f t="shared" si="23"/>
        <v>0.34174258080933401</v>
      </c>
      <c r="R750" s="2" t="str">
        <f>IF(Global_Household_Financial_Dyna[[#This Row],[Vs country_Average]]&lt;-0.2, "Underperformer", IF(Global_Household_Financial_Dyna[[#This Row],[Vs country_Average]]&gt;0.2, "Outperformer", "Normal"))</f>
        <v>Outperformer</v>
      </c>
      <c r="S7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4880.99</v>
      </c>
      <c r="T7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4880.99</v>
      </c>
      <c r="U7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4880.99</v>
      </c>
      <c r="V7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4880.99</v>
      </c>
    </row>
    <row r="751" spans="1:22" x14ac:dyDescent="0.3">
      <c r="A751">
        <v>750</v>
      </c>
      <c r="B751" t="s">
        <v>16</v>
      </c>
      <c r="C751" t="s">
        <v>21</v>
      </c>
      <c r="D751">
        <v>2</v>
      </c>
      <c r="E751">
        <v>1</v>
      </c>
      <c r="F751">
        <v>815</v>
      </c>
      <c r="G751">
        <v>815</v>
      </c>
      <c r="H751">
        <v>285.25</v>
      </c>
      <c r="I751">
        <v>773.43</v>
      </c>
      <c r="J751">
        <v>-243.68</v>
      </c>
      <c r="K751">
        <f>Global_Household_Financial_Dyna[[#This Row],[Total_Household_Income]]-Global_Household_Financial_Dyna[[#This Row],[Estimated_Taxes]]</f>
        <v>529.75</v>
      </c>
      <c r="L751" s="1">
        <f>Global_Household_Financial_Dyna[[#This Row],[Monthly_Savings]]/Global_Household_Financial_Dyna[[#This Row],[Net Income]]</f>
        <v>-0.4599905615856536</v>
      </c>
      <c r="M751" s="2">
        <f>Global_Household_Financial_Dyna[[#This Row],[Monthly_Expenses]]/Global_Household_Financial_Dyna[[#This Row],[Net Income]]</f>
        <v>1.4599905615856534</v>
      </c>
      <c r="N751" t="str">
        <f>IF(Global_Household_Financial_Dyna[[#This Row],[Monthly_Savings]]&lt;0,"High Risk", IF(Global_Household_Financial_Dyna[[#This Row],[Savings Rate%]]&lt;0.1, "Medium", "Safe"))</f>
        <v>High Risk</v>
      </c>
      <c r="O751">
        <f>Global_Household_Financial_Dyna[[#This Row],[Total_Household_Income]]/Global_Household_Financial_Dyna[[#This Row],[Family_Size]]</f>
        <v>407.5</v>
      </c>
      <c r="P751" s="2">
        <f t="shared" si="22"/>
        <v>0.15879799892000862</v>
      </c>
      <c r="Q751" s="2">
        <f t="shared" si="23"/>
        <v>-0.61878856050566222</v>
      </c>
      <c r="R751" s="2" t="str">
        <f>IF(Global_Household_Financial_Dyna[[#This Row],[Vs country_Average]]&lt;-0.2, "Underperformer", IF(Global_Household_Financial_Dyna[[#This Row],[Vs country_Average]]&gt;0.2, "Outperformer", "Normal"))</f>
        <v>Underperformer</v>
      </c>
      <c r="S7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-205.0085</v>
      </c>
      <c r="T7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-166.33700000000002</v>
      </c>
      <c r="U7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-127.66550000000002</v>
      </c>
      <c r="V7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-88.994000000000028</v>
      </c>
    </row>
    <row r="752" spans="1:22" x14ac:dyDescent="0.3">
      <c r="A752">
        <v>751</v>
      </c>
      <c r="B752" t="s">
        <v>18</v>
      </c>
      <c r="C752" t="s">
        <v>20</v>
      </c>
      <c r="D752">
        <v>3</v>
      </c>
      <c r="E752">
        <v>1</v>
      </c>
      <c r="F752">
        <v>4523.6499999999996</v>
      </c>
      <c r="G752">
        <v>4523.6499999999996</v>
      </c>
      <c r="H752">
        <v>995.2</v>
      </c>
      <c r="I752">
        <v>1839.99</v>
      </c>
      <c r="J752">
        <v>1688.46</v>
      </c>
      <c r="K752">
        <f>Global_Household_Financial_Dyna[[#This Row],[Total_Household_Income]]-Global_Household_Financial_Dyna[[#This Row],[Estimated_Taxes]]</f>
        <v>3528.45</v>
      </c>
      <c r="L752" s="1">
        <f>Global_Household_Financial_Dyna[[#This Row],[Monthly_Savings]]/Global_Household_Financial_Dyna[[#This Row],[Net Income]]</f>
        <v>0.47852739871615019</v>
      </c>
      <c r="M752" s="2">
        <f>Global_Household_Financial_Dyna[[#This Row],[Monthly_Expenses]]/Global_Household_Financial_Dyna[[#This Row],[Net Income]]</f>
        <v>0.52147260128384987</v>
      </c>
      <c r="N752" t="str">
        <f>IF(Global_Household_Financial_Dyna[[#This Row],[Monthly_Savings]]&lt;0,"High Risk", IF(Global_Household_Financial_Dyna[[#This Row],[Savings Rate%]]&lt;0.1, "Medium", "Safe"))</f>
        <v>Safe</v>
      </c>
      <c r="O752">
        <f>Global_Household_Financial_Dyna[[#This Row],[Total_Household_Income]]/Global_Household_Financial_Dyna[[#This Row],[Family_Size]]</f>
        <v>1507.8833333333332</v>
      </c>
      <c r="P752" s="2">
        <f t="shared" si="22"/>
        <v>0.32336204947805613</v>
      </c>
      <c r="Q752" s="2">
        <f t="shared" si="23"/>
        <v>0.15516534923809405</v>
      </c>
      <c r="R752" s="2" t="str">
        <f>IF(Global_Household_Financial_Dyna[[#This Row],[Vs country_Average]]&lt;-0.2, "Underperformer", IF(Global_Household_Financial_Dyna[[#This Row],[Vs country_Average]]&gt;0.2, "Outperformer", "Normal"))</f>
        <v>Normal</v>
      </c>
      <c r="S7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1688.46</v>
      </c>
      <c r="T7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1688.46</v>
      </c>
      <c r="U7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1688.46</v>
      </c>
      <c r="V7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1688.46</v>
      </c>
    </row>
    <row r="753" spans="1:22" x14ac:dyDescent="0.3">
      <c r="A753">
        <v>752</v>
      </c>
      <c r="B753" t="s">
        <v>12</v>
      </c>
      <c r="C753" t="s">
        <v>13</v>
      </c>
      <c r="D753">
        <v>3</v>
      </c>
      <c r="E753">
        <v>3</v>
      </c>
      <c r="F753">
        <v>3412.44</v>
      </c>
      <c r="G753">
        <v>7562.43</v>
      </c>
      <c r="H753">
        <v>1890.61</v>
      </c>
      <c r="I753">
        <v>2981.01</v>
      </c>
      <c r="J753">
        <v>2690.81</v>
      </c>
      <c r="K753">
        <f>Global_Household_Financial_Dyna[[#This Row],[Total_Household_Income]]-Global_Household_Financial_Dyna[[#This Row],[Estimated_Taxes]]</f>
        <v>5671.8200000000006</v>
      </c>
      <c r="L753" s="1">
        <f>Global_Household_Financial_Dyna[[#This Row],[Monthly_Savings]]/Global_Household_Financial_Dyna[[#This Row],[Net Income]]</f>
        <v>0.47441738278013046</v>
      </c>
      <c r="M753" s="2">
        <f>Global_Household_Financial_Dyna[[#This Row],[Monthly_Expenses]]/Global_Household_Financial_Dyna[[#This Row],[Net Income]]</f>
        <v>0.52558261721986943</v>
      </c>
      <c r="N753" t="str">
        <f>IF(Global_Household_Financial_Dyna[[#This Row],[Monthly_Savings]]&lt;0,"High Risk", IF(Global_Household_Financial_Dyna[[#This Row],[Savings Rate%]]&lt;0.1, "Medium", "Safe"))</f>
        <v>Safe</v>
      </c>
      <c r="O753">
        <f>Global_Household_Financial_Dyna[[#This Row],[Total_Household_Income]]/Global_Household_Financial_Dyna[[#This Row],[Family_Size]]</f>
        <v>2520.81</v>
      </c>
      <c r="P753" s="2">
        <f t="shared" si="22"/>
        <v>0.30718716818024266</v>
      </c>
      <c r="Q753" s="2">
        <f t="shared" si="23"/>
        <v>0.16723021459988779</v>
      </c>
      <c r="R753" s="2" t="str">
        <f>IF(Global_Household_Financial_Dyna[[#This Row],[Vs country_Average]]&lt;-0.2, "Underperformer", IF(Global_Household_Financial_Dyna[[#This Row],[Vs country_Average]]&gt;0.2, "Outperformer", "Normal"))</f>
        <v>Normal</v>
      </c>
      <c r="S7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2690.81</v>
      </c>
      <c r="T7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2690.81</v>
      </c>
      <c r="U7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2690.81</v>
      </c>
      <c r="V7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2690.81</v>
      </c>
    </row>
    <row r="754" spans="1:22" x14ac:dyDescent="0.3">
      <c r="A754">
        <v>753</v>
      </c>
      <c r="B754" t="s">
        <v>16</v>
      </c>
      <c r="C754" t="s">
        <v>17</v>
      </c>
      <c r="D754">
        <v>1</v>
      </c>
      <c r="E754">
        <v>1</v>
      </c>
      <c r="F754">
        <v>7820.47</v>
      </c>
      <c r="G754">
        <v>7820.47</v>
      </c>
      <c r="H754">
        <v>2737.17</v>
      </c>
      <c r="I754">
        <v>1271.76</v>
      </c>
      <c r="J754">
        <v>3811.54</v>
      </c>
      <c r="K754">
        <f>Global_Household_Financial_Dyna[[#This Row],[Total_Household_Income]]-Global_Household_Financial_Dyna[[#This Row],[Estimated_Taxes]]</f>
        <v>5083.3</v>
      </c>
      <c r="L754" s="1">
        <f>Global_Household_Financial_Dyna[[#This Row],[Monthly_Savings]]/Global_Household_Financial_Dyna[[#This Row],[Net Income]]</f>
        <v>0.74981606436763515</v>
      </c>
      <c r="M754" s="2">
        <f>Global_Household_Financial_Dyna[[#This Row],[Monthly_Expenses]]/Global_Household_Financial_Dyna[[#This Row],[Net Income]]</f>
        <v>0.2501839356323648</v>
      </c>
      <c r="N754" t="str">
        <f>IF(Global_Household_Financial_Dyna[[#This Row],[Monthly_Savings]]&lt;0,"High Risk", IF(Global_Household_Financial_Dyna[[#This Row],[Savings Rate%]]&lt;0.1, "Medium", "Safe"))</f>
        <v>Safe</v>
      </c>
      <c r="O754">
        <f>Global_Household_Financial_Dyna[[#This Row],[Total_Household_Income]]/Global_Household_Financial_Dyna[[#This Row],[Family_Size]]</f>
        <v>7820.47</v>
      </c>
      <c r="P754" s="2">
        <f t="shared" si="22"/>
        <v>0.15879799892000862</v>
      </c>
      <c r="Q754" s="2">
        <f t="shared" si="23"/>
        <v>0.59101806544762647</v>
      </c>
      <c r="R754" s="2" t="str">
        <f>IF(Global_Household_Financial_Dyna[[#This Row],[Vs country_Average]]&lt;-0.2, "Underperformer", IF(Global_Household_Financial_Dyna[[#This Row],[Vs country_Average]]&gt;0.2, "Outperformer", "Normal"))</f>
        <v>Outperformer</v>
      </c>
      <c r="S7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3811.54</v>
      </c>
      <c r="T7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3811.54</v>
      </c>
      <c r="U7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3811.54</v>
      </c>
      <c r="V7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3811.54</v>
      </c>
    </row>
    <row r="755" spans="1:22" x14ac:dyDescent="0.3">
      <c r="A755">
        <v>754</v>
      </c>
      <c r="B755" t="s">
        <v>10</v>
      </c>
      <c r="C755" t="s">
        <v>11</v>
      </c>
      <c r="D755">
        <v>5</v>
      </c>
      <c r="E755">
        <v>3</v>
      </c>
      <c r="F755">
        <v>929.95</v>
      </c>
      <c r="G755">
        <v>1780.44</v>
      </c>
      <c r="H755">
        <v>178.04</v>
      </c>
      <c r="I755">
        <v>529.46</v>
      </c>
      <c r="J755">
        <v>1072.93</v>
      </c>
      <c r="K755">
        <f>Global_Household_Financial_Dyna[[#This Row],[Total_Household_Income]]-Global_Household_Financial_Dyna[[#This Row],[Estimated_Taxes]]</f>
        <v>1602.4</v>
      </c>
      <c r="L755" s="1">
        <f>Global_Household_Financial_Dyna[[#This Row],[Monthly_Savings]]/Global_Household_Financial_Dyna[[#This Row],[Net Income]]</f>
        <v>0.66957688467299048</v>
      </c>
      <c r="M755" s="2">
        <f>Global_Household_Financial_Dyna[[#This Row],[Monthly_Expenses]]/Global_Household_Financial_Dyna[[#This Row],[Net Income]]</f>
        <v>0.33041687468796804</v>
      </c>
      <c r="N755" t="str">
        <f>IF(Global_Household_Financial_Dyna[[#This Row],[Monthly_Savings]]&lt;0,"High Risk", IF(Global_Household_Financial_Dyna[[#This Row],[Savings Rate%]]&lt;0.1, "Medium", "Safe"))</f>
        <v>Safe</v>
      </c>
      <c r="O755">
        <f>Global_Household_Financial_Dyna[[#This Row],[Total_Household_Income]]/Global_Household_Financial_Dyna[[#This Row],[Family_Size]]</f>
        <v>356.08800000000002</v>
      </c>
      <c r="P755" s="2">
        <f t="shared" si="22"/>
        <v>0.42077341556833553</v>
      </c>
      <c r="Q755" s="2">
        <f t="shared" si="23"/>
        <v>0.24880346910465495</v>
      </c>
      <c r="R755" s="2" t="str">
        <f>IF(Global_Household_Financial_Dyna[[#This Row],[Vs country_Average]]&lt;-0.2, "Underperformer", IF(Global_Household_Financial_Dyna[[#This Row],[Vs country_Average]]&gt;0.2, "Outperformer", "Normal"))</f>
        <v>Outperformer</v>
      </c>
      <c r="S7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1072.93</v>
      </c>
      <c r="T7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1072.93</v>
      </c>
      <c r="U7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1072.93</v>
      </c>
      <c r="V7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1072.93</v>
      </c>
    </row>
    <row r="756" spans="1:22" x14ac:dyDescent="0.3">
      <c r="A756">
        <v>755</v>
      </c>
      <c r="B756" t="s">
        <v>18</v>
      </c>
      <c r="C756" t="s">
        <v>19</v>
      </c>
      <c r="D756">
        <v>8</v>
      </c>
      <c r="E756">
        <v>3</v>
      </c>
      <c r="F756">
        <v>3716.56</v>
      </c>
      <c r="G756">
        <v>8749.26</v>
      </c>
      <c r="H756">
        <v>2362.3000000000002</v>
      </c>
      <c r="I756">
        <v>4053.27</v>
      </c>
      <c r="J756">
        <v>2333.69</v>
      </c>
      <c r="K756">
        <f>Global_Household_Financial_Dyna[[#This Row],[Total_Household_Income]]-Global_Household_Financial_Dyna[[#This Row],[Estimated_Taxes]]</f>
        <v>6386.96</v>
      </c>
      <c r="L756" s="1">
        <f>Global_Household_Financial_Dyna[[#This Row],[Monthly_Savings]]/Global_Household_Financial_Dyna[[#This Row],[Net Income]]</f>
        <v>0.36538353144531982</v>
      </c>
      <c r="M756" s="2">
        <f>Global_Household_Financial_Dyna[[#This Row],[Monthly_Expenses]]/Global_Household_Financial_Dyna[[#This Row],[Net Income]]</f>
        <v>0.63461646855468012</v>
      </c>
      <c r="N756" t="str">
        <f>IF(Global_Household_Financial_Dyna[[#This Row],[Monthly_Savings]]&lt;0,"High Risk", IF(Global_Household_Financial_Dyna[[#This Row],[Savings Rate%]]&lt;0.1, "Medium", "Safe"))</f>
        <v>Safe</v>
      </c>
      <c r="O756">
        <f>Global_Household_Financial_Dyna[[#This Row],[Total_Household_Income]]/Global_Household_Financial_Dyna[[#This Row],[Family_Size]]</f>
        <v>1093.6575</v>
      </c>
      <c r="P756" s="2">
        <f t="shared" si="22"/>
        <v>0.32336204947805613</v>
      </c>
      <c r="Q756" s="2">
        <f t="shared" si="23"/>
        <v>4.2021481967263685E-2</v>
      </c>
      <c r="R756" s="2" t="str">
        <f>IF(Global_Household_Financial_Dyna[[#This Row],[Vs country_Average]]&lt;-0.2, "Underperformer", IF(Global_Household_Financial_Dyna[[#This Row],[Vs country_Average]]&gt;0.2, "Outperformer", "Normal"))</f>
        <v>Normal</v>
      </c>
      <c r="S7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2333.69</v>
      </c>
      <c r="T7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2333.69</v>
      </c>
      <c r="U7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2333.69</v>
      </c>
      <c r="V7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2333.69</v>
      </c>
    </row>
    <row r="757" spans="1:22" x14ac:dyDescent="0.3">
      <c r="A757">
        <v>756</v>
      </c>
      <c r="B757" t="s">
        <v>14</v>
      </c>
      <c r="C757" t="s">
        <v>15</v>
      </c>
      <c r="D757">
        <v>7</v>
      </c>
      <c r="E757">
        <v>3</v>
      </c>
      <c r="F757">
        <v>2361.5100000000002</v>
      </c>
      <c r="G757">
        <v>5326.31</v>
      </c>
      <c r="H757">
        <v>798.95</v>
      </c>
      <c r="I757">
        <v>1793.63</v>
      </c>
      <c r="J757">
        <v>2733.74</v>
      </c>
      <c r="K757">
        <f>Global_Household_Financial_Dyna[[#This Row],[Total_Household_Income]]-Global_Household_Financial_Dyna[[#This Row],[Estimated_Taxes]]</f>
        <v>4527.3600000000006</v>
      </c>
      <c r="L757" s="1">
        <f>Global_Household_Financial_Dyna[[#This Row],[Monthly_Savings]]/Global_Household_Financial_Dyna[[#This Row],[Net Income]]</f>
        <v>0.6038265125812835</v>
      </c>
      <c r="M757" s="2">
        <f>Global_Household_Financial_Dyna[[#This Row],[Monthly_Expenses]]/Global_Household_Financial_Dyna[[#This Row],[Net Income]]</f>
        <v>0.39617569621147863</v>
      </c>
      <c r="N757" t="str">
        <f>IF(Global_Household_Financial_Dyna[[#This Row],[Monthly_Savings]]&lt;0,"High Risk", IF(Global_Household_Financial_Dyna[[#This Row],[Savings Rate%]]&lt;0.1, "Medium", "Safe"))</f>
        <v>Safe</v>
      </c>
      <c r="O757">
        <f>Global_Household_Financial_Dyna[[#This Row],[Total_Household_Income]]/Global_Household_Financial_Dyna[[#This Row],[Family_Size]]</f>
        <v>760.9014285714286</v>
      </c>
      <c r="P757" s="2">
        <f t="shared" si="22"/>
        <v>0.39788995363055785</v>
      </c>
      <c r="Q757" s="2">
        <f t="shared" si="23"/>
        <v>0.20593655895072566</v>
      </c>
      <c r="R757" s="2" t="str">
        <f>IF(Global_Household_Financial_Dyna[[#This Row],[Vs country_Average]]&lt;-0.2, "Underperformer", IF(Global_Household_Financial_Dyna[[#This Row],[Vs country_Average]]&gt;0.2, "Outperformer", "Normal"))</f>
        <v>Outperformer</v>
      </c>
      <c r="S7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2733.74</v>
      </c>
      <c r="T7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2733.74</v>
      </c>
      <c r="U7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2733.74</v>
      </c>
      <c r="V7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2733.74</v>
      </c>
    </row>
    <row r="758" spans="1:22" x14ac:dyDescent="0.3">
      <c r="A758">
        <v>757</v>
      </c>
      <c r="B758" t="s">
        <v>16</v>
      </c>
      <c r="C758" t="s">
        <v>21</v>
      </c>
      <c r="D758">
        <v>4</v>
      </c>
      <c r="E758">
        <v>3</v>
      </c>
      <c r="F758">
        <v>3713.9</v>
      </c>
      <c r="G758">
        <v>8012.35</v>
      </c>
      <c r="H758">
        <v>3204.94</v>
      </c>
      <c r="I758">
        <v>3963.43</v>
      </c>
      <c r="J758">
        <v>843.98</v>
      </c>
      <c r="K758">
        <f>Global_Household_Financial_Dyna[[#This Row],[Total_Household_Income]]-Global_Household_Financial_Dyna[[#This Row],[Estimated_Taxes]]</f>
        <v>4807.41</v>
      </c>
      <c r="L758" s="1">
        <f>Global_Household_Financial_Dyna[[#This Row],[Monthly_Savings]]/Global_Household_Financial_Dyna[[#This Row],[Net Income]]</f>
        <v>0.17555814877449605</v>
      </c>
      <c r="M758" s="2">
        <f>Global_Household_Financial_Dyna[[#This Row],[Monthly_Expenses]]/Global_Household_Financial_Dyna[[#This Row],[Net Income]]</f>
        <v>0.82444185122550395</v>
      </c>
      <c r="N758" t="str">
        <f>IF(Global_Household_Financial_Dyna[[#This Row],[Monthly_Savings]]&lt;0,"High Risk", IF(Global_Household_Financial_Dyna[[#This Row],[Savings Rate%]]&lt;0.1, "Medium", "Safe"))</f>
        <v>Safe</v>
      </c>
      <c r="O758">
        <f>Global_Household_Financial_Dyna[[#This Row],[Total_Household_Income]]/Global_Household_Financial_Dyna[[#This Row],[Family_Size]]</f>
        <v>2003.0875000000001</v>
      </c>
      <c r="P758" s="2">
        <f t="shared" si="22"/>
        <v>0.15879799892000862</v>
      </c>
      <c r="Q758" s="2">
        <f t="shared" si="23"/>
        <v>1.6760149854487427E-2</v>
      </c>
      <c r="R758" s="2" t="str">
        <f>IF(Global_Household_Financial_Dyna[[#This Row],[Vs country_Average]]&lt;-0.2, "Underperformer", IF(Global_Household_Financial_Dyna[[#This Row],[Vs country_Average]]&gt;0.2, "Outperformer", "Normal"))</f>
        <v>Normal</v>
      </c>
      <c r="S7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843.98</v>
      </c>
      <c r="T7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843.98</v>
      </c>
      <c r="U7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843.98</v>
      </c>
      <c r="V7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843.98</v>
      </c>
    </row>
    <row r="759" spans="1:22" x14ac:dyDescent="0.3">
      <c r="A759">
        <v>758</v>
      </c>
      <c r="B759" t="s">
        <v>16</v>
      </c>
      <c r="C759" t="s">
        <v>21</v>
      </c>
      <c r="D759">
        <v>2</v>
      </c>
      <c r="E759">
        <v>1</v>
      </c>
      <c r="F759">
        <v>5930.98</v>
      </c>
      <c r="G759">
        <v>5930.98</v>
      </c>
      <c r="H759">
        <v>2075.84</v>
      </c>
      <c r="I759">
        <v>1723.97</v>
      </c>
      <c r="J759">
        <v>2131.17</v>
      </c>
      <c r="K759">
        <f>Global_Household_Financial_Dyna[[#This Row],[Total_Household_Income]]-Global_Household_Financial_Dyna[[#This Row],[Estimated_Taxes]]</f>
        <v>3855.1399999999994</v>
      </c>
      <c r="L759" s="1">
        <f>Global_Household_Financial_Dyna[[#This Row],[Monthly_Savings]]/Global_Household_Financial_Dyna[[#This Row],[Net Income]]</f>
        <v>0.5528126086212175</v>
      </c>
      <c r="M759" s="2">
        <f>Global_Household_Financial_Dyna[[#This Row],[Monthly_Expenses]]/Global_Household_Financial_Dyna[[#This Row],[Net Income]]</f>
        <v>0.44718739137878266</v>
      </c>
      <c r="N759" t="str">
        <f>IF(Global_Household_Financial_Dyna[[#This Row],[Monthly_Savings]]&lt;0,"High Risk", IF(Global_Household_Financial_Dyna[[#This Row],[Savings Rate%]]&lt;0.1, "Medium", "Safe"))</f>
        <v>Safe</v>
      </c>
      <c r="O759">
        <f>Global_Household_Financial_Dyna[[#This Row],[Total_Household_Income]]/Global_Household_Financial_Dyna[[#This Row],[Family_Size]]</f>
        <v>2965.49</v>
      </c>
      <c r="P759" s="2">
        <f t="shared" si="22"/>
        <v>0.15879799892000862</v>
      </c>
      <c r="Q759" s="2">
        <f t="shared" si="23"/>
        <v>0.39401460970120888</v>
      </c>
      <c r="R759" s="2" t="str">
        <f>IF(Global_Household_Financial_Dyna[[#This Row],[Vs country_Average]]&lt;-0.2, "Underperformer", IF(Global_Household_Financial_Dyna[[#This Row],[Vs country_Average]]&gt;0.2, "Outperformer", "Normal"))</f>
        <v>Outperformer</v>
      </c>
      <c r="S7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2131.17</v>
      </c>
      <c r="T7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2131.17</v>
      </c>
      <c r="U7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2131.17</v>
      </c>
      <c r="V7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2131.17</v>
      </c>
    </row>
    <row r="760" spans="1:22" x14ac:dyDescent="0.3">
      <c r="A760">
        <v>759</v>
      </c>
      <c r="B760" t="s">
        <v>12</v>
      </c>
      <c r="C760" t="s">
        <v>13</v>
      </c>
      <c r="D760">
        <v>8</v>
      </c>
      <c r="E760">
        <v>3</v>
      </c>
      <c r="F760">
        <v>4046.26</v>
      </c>
      <c r="G760">
        <v>8323.2000000000007</v>
      </c>
      <c r="H760">
        <v>2496.96</v>
      </c>
      <c r="I760">
        <v>3905.6</v>
      </c>
      <c r="J760">
        <v>1920.64</v>
      </c>
      <c r="K760">
        <f>Global_Household_Financial_Dyna[[#This Row],[Total_Household_Income]]-Global_Household_Financial_Dyna[[#This Row],[Estimated_Taxes]]</f>
        <v>5826.2400000000007</v>
      </c>
      <c r="L760" s="1">
        <f>Global_Household_Financial_Dyna[[#This Row],[Monthly_Savings]]/Global_Household_Financial_Dyna[[#This Row],[Net Income]]</f>
        <v>0.32965342999945074</v>
      </c>
      <c r="M760" s="2">
        <f>Global_Household_Financial_Dyna[[#This Row],[Monthly_Expenses]]/Global_Household_Financial_Dyna[[#This Row],[Net Income]]</f>
        <v>0.67034657000054909</v>
      </c>
      <c r="N760" t="str">
        <f>IF(Global_Household_Financial_Dyna[[#This Row],[Monthly_Savings]]&lt;0,"High Risk", IF(Global_Household_Financial_Dyna[[#This Row],[Savings Rate%]]&lt;0.1, "Medium", "Safe"))</f>
        <v>Safe</v>
      </c>
      <c r="O760">
        <f>Global_Household_Financial_Dyna[[#This Row],[Total_Household_Income]]/Global_Household_Financial_Dyna[[#This Row],[Family_Size]]</f>
        <v>1040.4000000000001</v>
      </c>
      <c r="P760" s="2">
        <f t="shared" si="22"/>
        <v>0.30718716818024266</v>
      </c>
      <c r="Q760" s="2">
        <f t="shared" si="23"/>
        <v>2.2466261819208078E-2</v>
      </c>
      <c r="R760" s="2" t="str">
        <f>IF(Global_Household_Financial_Dyna[[#This Row],[Vs country_Average]]&lt;-0.2, "Underperformer", IF(Global_Household_Financial_Dyna[[#This Row],[Vs country_Average]]&gt;0.2, "Outperformer", "Normal"))</f>
        <v>Normal</v>
      </c>
      <c r="S7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1920.64</v>
      </c>
      <c r="T7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1920.64</v>
      </c>
      <c r="U7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1920.64</v>
      </c>
      <c r="V7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1920.64</v>
      </c>
    </row>
    <row r="761" spans="1:22" x14ac:dyDescent="0.3">
      <c r="A761">
        <v>760</v>
      </c>
      <c r="B761" t="s">
        <v>14</v>
      </c>
      <c r="C761" t="s">
        <v>15</v>
      </c>
      <c r="D761">
        <v>1</v>
      </c>
      <c r="E761">
        <v>1</v>
      </c>
      <c r="F761">
        <v>690.68</v>
      </c>
      <c r="G761">
        <v>690.68</v>
      </c>
      <c r="H761">
        <v>103.6</v>
      </c>
      <c r="I761">
        <v>571.94000000000005</v>
      </c>
      <c r="J761">
        <v>15.14</v>
      </c>
      <c r="K761">
        <f>Global_Household_Financial_Dyna[[#This Row],[Total_Household_Income]]-Global_Household_Financial_Dyna[[#This Row],[Estimated_Taxes]]</f>
        <v>587.07999999999993</v>
      </c>
      <c r="L761" s="1">
        <f>Global_Household_Financial_Dyna[[#This Row],[Monthly_Savings]]/Global_Household_Financial_Dyna[[#This Row],[Net Income]]</f>
        <v>2.5788648906452275E-2</v>
      </c>
      <c r="M761" s="2">
        <f>Global_Household_Financial_Dyna[[#This Row],[Monthly_Expenses]]/Global_Household_Financial_Dyna[[#This Row],[Net Income]]</f>
        <v>0.97421135109354795</v>
      </c>
      <c r="N761" t="str">
        <f>IF(Global_Household_Financial_Dyna[[#This Row],[Monthly_Savings]]&lt;0,"High Risk", IF(Global_Household_Financial_Dyna[[#This Row],[Savings Rate%]]&lt;0.1, "Medium", "Safe"))</f>
        <v>Medium</v>
      </c>
      <c r="O761">
        <f>Global_Household_Financial_Dyna[[#This Row],[Total_Household_Income]]/Global_Household_Financial_Dyna[[#This Row],[Family_Size]]</f>
        <v>690.68</v>
      </c>
      <c r="P761" s="2">
        <f t="shared" si="22"/>
        <v>0.39788995363055785</v>
      </c>
      <c r="Q761" s="2">
        <f t="shared" si="23"/>
        <v>-0.37210130472410557</v>
      </c>
      <c r="R761" s="2" t="str">
        <f>IF(Global_Household_Financial_Dyna[[#This Row],[Vs country_Average]]&lt;-0.2, "Underperformer", IF(Global_Household_Financial_Dyna[[#This Row],[Vs country_Average]]&gt;0.2, "Outperformer", "Normal"))</f>
        <v>Underperformer</v>
      </c>
      <c r="S7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15.14</v>
      </c>
      <c r="T7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15.14</v>
      </c>
      <c r="U7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15.14</v>
      </c>
      <c r="V7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15.14</v>
      </c>
    </row>
    <row r="762" spans="1:22" x14ac:dyDescent="0.3">
      <c r="A762">
        <v>761</v>
      </c>
      <c r="B762" t="s">
        <v>18</v>
      </c>
      <c r="C762" t="s">
        <v>20</v>
      </c>
      <c r="D762">
        <v>3</v>
      </c>
      <c r="E762">
        <v>2</v>
      </c>
      <c r="F762">
        <v>4526.3100000000004</v>
      </c>
      <c r="G762">
        <v>6758.2</v>
      </c>
      <c r="H762">
        <v>1486.8</v>
      </c>
      <c r="I762">
        <v>2863.81</v>
      </c>
      <c r="J762">
        <v>2407.59</v>
      </c>
      <c r="K762">
        <f>Global_Household_Financial_Dyna[[#This Row],[Total_Household_Income]]-Global_Household_Financial_Dyna[[#This Row],[Estimated_Taxes]]</f>
        <v>5271.4</v>
      </c>
      <c r="L762" s="1">
        <f>Global_Household_Financial_Dyna[[#This Row],[Monthly_Savings]]/Global_Household_Financial_Dyna[[#This Row],[Net Income]]</f>
        <v>0.45672686572826959</v>
      </c>
      <c r="M762" s="2">
        <f>Global_Household_Financial_Dyna[[#This Row],[Monthly_Expenses]]/Global_Household_Financial_Dyna[[#This Row],[Net Income]]</f>
        <v>0.54327313427173052</v>
      </c>
      <c r="N762" t="str">
        <f>IF(Global_Household_Financial_Dyna[[#This Row],[Monthly_Savings]]&lt;0,"High Risk", IF(Global_Household_Financial_Dyna[[#This Row],[Savings Rate%]]&lt;0.1, "Medium", "Safe"))</f>
        <v>Safe</v>
      </c>
      <c r="O762">
        <f>Global_Household_Financial_Dyna[[#This Row],[Total_Household_Income]]/Global_Household_Financial_Dyna[[#This Row],[Family_Size]]</f>
        <v>2252.7333333333331</v>
      </c>
      <c r="P762" s="2">
        <f t="shared" si="22"/>
        <v>0.32336204947805613</v>
      </c>
      <c r="Q762" s="2">
        <f t="shared" si="23"/>
        <v>0.13336481625021346</v>
      </c>
      <c r="R762" s="2" t="str">
        <f>IF(Global_Household_Financial_Dyna[[#This Row],[Vs country_Average]]&lt;-0.2, "Underperformer", IF(Global_Household_Financial_Dyna[[#This Row],[Vs country_Average]]&gt;0.2, "Outperformer", "Normal"))</f>
        <v>Normal</v>
      </c>
      <c r="S7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2407.59</v>
      </c>
      <c r="T7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2407.59</v>
      </c>
      <c r="U7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2407.59</v>
      </c>
      <c r="V7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2407.59</v>
      </c>
    </row>
    <row r="763" spans="1:22" x14ac:dyDescent="0.3">
      <c r="A763">
        <v>762</v>
      </c>
      <c r="B763" t="s">
        <v>10</v>
      </c>
      <c r="C763" t="s">
        <v>11</v>
      </c>
      <c r="D763">
        <v>7</v>
      </c>
      <c r="E763">
        <v>2</v>
      </c>
      <c r="F763">
        <v>430.69</v>
      </c>
      <c r="G763">
        <v>796.42</v>
      </c>
      <c r="H763">
        <v>79.64</v>
      </c>
      <c r="I763">
        <v>755.8</v>
      </c>
      <c r="J763">
        <v>-39.020000000000003</v>
      </c>
      <c r="K763">
        <f>Global_Household_Financial_Dyna[[#This Row],[Total_Household_Income]]-Global_Household_Financial_Dyna[[#This Row],[Estimated_Taxes]]</f>
        <v>716.78</v>
      </c>
      <c r="L763" s="1">
        <f>Global_Household_Financial_Dyna[[#This Row],[Monthly_Savings]]/Global_Household_Financial_Dyna[[#This Row],[Net Income]]</f>
        <v>-5.4437902843271303E-2</v>
      </c>
      <c r="M763" s="2">
        <f>Global_Household_Financial_Dyna[[#This Row],[Monthly_Expenses]]/Global_Household_Financial_Dyna[[#This Row],[Net Income]]</f>
        <v>1.0544379028432713</v>
      </c>
      <c r="N763" t="str">
        <f>IF(Global_Household_Financial_Dyna[[#This Row],[Monthly_Savings]]&lt;0,"High Risk", IF(Global_Household_Financial_Dyna[[#This Row],[Savings Rate%]]&lt;0.1, "Medium", "Safe"))</f>
        <v>High Risk</v>
      </c>
      <c r="O763">
        <f>Global_Household_Financial_Dyna[[#This Row],[Total_Household_Income]]/Global_Household_Financial_Dyna[[#This Row],[Family_Size]]</f>
        <v>113.77428571428571</v>
      </c>
      <c r="P763" s="2">
        <f t="shared" si="22"/>
        <v>0.42077341556833553</v>
      </c>
      <c r="Q763" s="2">
        <f t="shared" si="23"/>
        <v>-0.47521131841160685</v>
      </c>
      <c r="R763" s="2" t="str">
        <f>IF(Global_Household_Financial_Dyna[[#This Row],[Vs country_Average]]&lt;-0.2, "Underperformer", IF(Global_Household_Financial_Dyna[[#This Row],[Vs country_Average]]&gt;0.2, "Outperformer", "Normal"))</f>
        <v>Underperformer</v>
      </c>
      <c r="S7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-1.230000000000004</v>
      </c>
      <c r="T7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36.559999999999995</v>
      </c>
      <c r="U7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74.349999999999994</v>
      </c>
      <c r="V7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112.13999999999999</v>
      </c>
    </row>
    <row r="764" spans="1:22" x14ac:dyDescent="0.3">
      <c r="A764">
        <v>763</v>
      </c>
      <c r="B764" t="s">
        <v>18</v>
      </c>
      <c r="C764" t="s">
        <v>19</v>
      </c>
      <c r="D764">
        <v>8</v>
      </c>
      <c r="E764">
        <v>3</v>
      </c>
      <c r="F764">
        <v>2835.59</v>
      </c>
      <c r="G764">
        <v>7235.06</v>
      </c>
      <c r="H764">
        <v>1591.71</v>
      </c>
      <c r="I764">
        <v>4170.46</v>
      </c>
      <c r="J764">
        <v>1472.89</v>
      </c>
      <c r="K764">
        <f>Global_Household_Financial_Dyna[[#This Row],[Total_Household_Income]]-Global_Household_Financial_Dyna[[#This Row],[Estimated_Taxes]]</f>
        <v>5643.35</v>
      </c>
      <c r="L764" s="1">
        <f>Global_Household_Financial_Dyna[[#This Row],[Monthly_Savings]]/Global_Household_Financial_Dyna[[#This Row],[Net Income]]</f>
        <v>0.26099568518699001</v>
      </c>
      <c r="M764" s="2">
        <f>Global_Household_Financial_Dyna[[#This Row],[Monthly_Expenses]]/Global_Household_Financial_Dyna[[#This Row],[Net Income]]</f>
        <v>0.73900431481300999</v>
      </c>
      <c r="N764" t="str">
        <f>IF(Global_Household_Financial_Dyna[[#This Row],[Monthly_Savings]]&lt;0,"High Risk", IF(Global_Household_Financial_Dyna[[#This Row],[Savings Rate%]]&lt;0.1, "Medium", "Safe"))</f>
        <v>Safe</v>
      </c>
      <c r="O764">
        <f>Global_Household_Financial_Dyna[[#This Row],[Total_Household_Income]]/Global_Household_Financial_Dyna[[#This Row],[Family_Size]]</f>
        <v>904.38250000000005</v>
      </c>
      <c r="P764" s="2">
        <f t="shared" si="22"/>
        <v>0.32336204947805613</v>
      </c>
      <c r="Q764" s="2">
        <f t="shared" si="23"/>
        <v>-6.2366364291066123E-2</v>
      </c>
      <c r="R764" s="2" t="str">
        <f>IF(Global_Household_Financial_Dyna[[#This Row],[Vs country_Average]]&lt;-0.2, "Underperformer", IF(Global_Household_Financial_Dyna[[#This Row],[Vs country_Average]]&gt;0.2, "Outperformer", "Normal"))</f>
        <v>Normal</v>
      </c>
      <c r="S7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1472.89</v>
      </c>
      <c r="T7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1472.89</v>
      </c>
      <c r="U7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1472.89</v>
      </c>
      <c r="V7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1472.89</v>
      </c>
    </row>
    <row r="765" spans="1:22" x14ac:dyDescent="0.3">
      <c r="A765">
        <v>764</v>
      </c>
      <c r="B765" t="s">
        <v>14</v>
      </c>
      <c r="C765" t="s">
        <v>15</v>
      </c>
      <c r="D765">
        <v>8</v>
      </c>
      <c r="E765">
        <v>3</v>
      </c>
      <c r="F765">
        <v>3300.34</v>
      </c>
      <c r="G765">
        <v>6951.96</v>
      </c>
      <c r="H765">
        <v>1042.79</v>
      </c>
      <c r="I765">
        <v>1909.69</v>
      </c>
      <c r="J765">
        <v>3999.48</v>
      </c>
      <c r="K765">
        <f>Global_Household_Financial_Dyna[[#This Row],[Total_Household_Income]]-Global_Household_Financial_Dyna[[#This Row],[Estimated_Taxes]]</f>
        <v>5909.17</v>
      </c>
      <c r="L765" s="1">
        <f>Global_Household_Financial_Dyna[[#This Row],[Monthly_Savings]]/Global_Household_Financial_Dyna[[#This Row],[Net Income]]</f>
        <v>0.67682601786714547</v>
      </c>
      <c r="M765" s="2">
        <f>Global_Household_Financial_Dyna[[#This Row],[Monthly_Expenses]]/Global_Household_Financial_Dyna[[#This Row],[Net Income]]</f>
        <v>0.32317398213285453</v>
      </c>
      <c r="N765" t="str">
        <f>IF(Global_Household_Financial_Dyna[[#This Row],[Monthly_Savings]]&lt;0,"High Risk", IF(Global_Household_Financial_Dyna[[#This Row],[Savings Rate%]]&lt;0.1, "Medium", "Safe"))</f>
        <v>Safe</v>
      </c>
      <c r="O765">
        <f>Global_Household_Financial_Dyna[[#This Row],[Total_Household_Income]]/Global_Household_Financial_Dyna[[#This Row],[Family_Size]]</f>
        <v>868.995</v>
      </c>
      <c r="P765" s="2">
        <f t="shared" si="22"/>
        <v>0.39788995363055785</v>
      </c>
      <c r="Q765" s="2">
        <f t="shared" si="23"/>
        <v>0.27893606423658762</v>
      </c>
      <c r="R765" s="2" t="str">
        <f>IF(Global_Household_Financial_Dyna[[#This Row],[Vs country_Average]]&lt;-0.2, "Underperformer", IF(Global_Household_Financial_Dyna[[#This Row],[Vs country_Average]]&gt;0.2, "Outperformer", "Normal"))</f>
        <v>Outperformer</v>
      </c>
      <c r="S7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3999.48</v>
      </c>
      <c r="T7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3999.48</v>
      </c>
      <c r="U7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3999.48</v>
      </c>
      <c r="V7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3999.48</v>
      </c>
    </row>
    <row r="766" spans="1:22" x14ac:dyDescent="0.3">
      <c r="A766">
        <v>765</v>
      </c>
      <c r="B766" t="s">
        <v>18</v>
      </c>
      <c r="C766" t="s">
        <v>19</v>
      </c>
      <c r="D766">
        <v>6</v>
      </c>
      <c r="E766">
        <v>2</v>
      </c>
      <c r="F766">
        <v>5352.99</v>
      </c>
      <c r="G766">
        <v>9557.08</v>
      </c>
      <c r="H766">
        <v>2580.41</v>
      </c>
      <c r="I766">
        <v>3251.47</v>
      </c>
      <c r="J766">
        <v>3725.2</v>
      </c>
      <c r="K766">
        <f>Global_Household_Financial_Dyna[[#This Row],[Total_Household_Income]]-Global_Household_Financial_Dyna[[#This Row],[Estimated_Taxes]]</f>
        <v>6976.67</v>
      </c>
      <c r="L766" s="1">
        <f>Global_Household_Financial_Dyna[[#This Row],[Monthly_Savings]]/Global_Household_Financial_Dyna[[#This Row],[Net Income]]</f>
        <v>0.53395101101241704</v>
      </c>
      <c r="M766" s="2">
        <f>Global_Household_Financial_Dyna[[#This Row],[Monthly_Expenses]]/Global_Household_Financial_Dyna[[#This Row],[Net Income]]</f>
        <v>0.46604898898758285</v>
      </c>
      <c r="N766" t="str">
        <f>IF(Global_Household_Financial_Dyna[[#This Row],[Monthly_Savings]]&lt;0,"High Risk", IF(Global_Household_Financial_Dyna[[#This Row],[Savings Rate%]]&lt;0.1, "Medium", "Safe"))</f>
        <v>Safe</v>
      </c>
      <c r="O766">
        <f>Global_Household_Financial_Dyna[[#This Row],[Total_Household_Income]]/Global_Household_Financial_Dyna[[#This Row],[Family_Size]]</f>
        <v>1592.8466666666666</v>
      </c>
      <c r="P766" s="2">
        <f t="shared" si="22"/>
        <v>0.32336204947805613</v>
      </c>
      <c r="Q766" s="2">
        <f t="shared" si="23"/>
        <v>0.21058896153436091</v>
      </c>
      <c r="R766" s="2" t="str">
        <f>IF(Global_Household_Financial_Dyna[[#This Row],[Vs country_Average]]&lt;-0.2, "Underperformer", IF(Global_Household_Financial_Dyna[[#This Row],[Vs country_Average]]&gt;0.2, "Outperformer", "Normal"))</f>
        <v>Outperformer</v>
      </c>
      <c r="S7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3725.2</v>
      </c>
      <c r="T7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3725.2</v>
      </c>
      <c r="U7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3725.2</v>
      </c>
      <c r="V7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3725.2</v>
      </c>
    </row>
    <row r="767" spans="1:22" x14ac:dyDescent="0.3">
      <c r="A767">
        <v>766</v>
      </c>
      <c r="B767" t="s">
        <v>16</v>
      </c>
      <c r="C767" t="s">
        <v>17</v>
      </c>
      <c r="D767">
        <v>6</v>
      </c>
      <c r="E767">
        <v>2</v>
      </c>
      <c r="F767">
        <v>3132.1</v>
      </c>
      <c r="G767">
        <v>5145.1400000000003</v>
      </c>
      <c r="H767">
        <v>1800.8</v>
      </c>
      <c r="I767">
        <v>3892.2</v>
      </c>
      <c r="J767">
        <v>-547.86</v>
      </c>
      <c r="K767">
        <f>Global_Household_Financial_Dyna[[#This Row],[Total_Household_Income]]-Global_Household_Financial_Dyna[[#This Row],[Estimated_Taxes]]</f>
        <v>3344.34</v>
      </c>
      <c r="L767" s="1">
        <f>Global_Household_Financial_Dyna[[#This Row],[Monthly_Savings]]/Global_Household_Financial_Dyna[[#This Row],[Net Income]]</f>
        <v>-0.16381707601499848</v>
      </c>
      <c r="M767" s="2">
        <f>Global_Household_Financial_Dyna[[#This Row],[Monthly_Expenses]]/Global_Household_Financial_Dyna[[#This Row],[Net Income]]</f>
        <v>1.1638170760149984</v>
      </c>
      <c r="N767" t="str">
        <f>IF(Global_Household_Financial_Dyna[[#This Row],[Monthly_Savings]]&lt;0,"High Risk", IF(Global_Household_Financial_Dyna[[#This Row],[Savings Rate%]]&lt;0.1, "Medium", "Safe"))</f>
        <v>High Risk</v>
      </c>
      <c r="O767">
        <f>Global_Household_Financial_Dyna[[#This Row],[Total_Household_Income]]/Global_Household_Financial_Dyna[[#This Row],[Family_Size]]</f>
        <v>857.52333333333343</v>
      </c>
      <c r="P767" s="2">
        <f t="shared" si="22"/>
        <v>0.15879799892000862</v>
      </c>
      <c r="Q767" s="2">
        <f t="shared" si="23"/>
        <v>-0.32261507493500707</v>
      </c>
      <c r="R767" s="2" t="str">
        <f>IF(Global_Household_Financial_Dyna[[#This Row],[Vs country_Average]]&lt;-0.2, "Underperformer", IF(Global_Household_Financial_Dyna[[#This Row],[Vs country_Average]]&gt;0.2, "Outperformer", "Normal"))</f>
        <v>Underperformer</v>
      </c>
      <c r="S7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-353.25</v>
      </c>
      <c r="T7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-158.63999999999999</v>
      </c>
      <c r="U7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35.969999999999914</v>
      </c>
      <c r="V7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230.58000000000004</v>
      </c>
    </row>
    <row r="768" spans="1:22" x14ac:dyDescent="0.3">
      <c r="A768">
        <v>767</v>
      </c>
      <c r="B768" t="s">
        <v>14</v>
      </c>
      <c r="C768" t="s">
        <v>15</v>
      </c>
      <c r="D768">
        <v>5</v>
      </c>
      <c r="E768">
        <v>3</v>
      </c>
      <c r="F768">
        <v>1117.44</v>
      </c>
      <c r="G768">
        <v>2711.09</v>
      </c>
      <c r="H768">
        <v>406.66</v>
      </c>
      <c r="I768">
        <v>1199.48</v>
      </c>
      <c r="J768">
        <v>1104.95</v>
      </c>
      <c r="K768">
        <f>Global_Household_Financial_Dyna[[#This Row],[Total_Household_Income]]-Global_Household_Financial_Dyna[[#This Row],[Estimated_Taxes]]</f>
        <v>2304.4300000000003</v>
      </c>
      <c r="L768" s="1">
        <f>Global_Household_Financial_Dyna[[#This Row],[Monthly_Savings]]/Global_Household_Financial_Dyna[[#This Row],[Net Income]]</f>
        <v>0.47948950499689724</v>
      </c>
      <c r="M768" s="2">
        <f>Global_Household_Financial_Dyna[[#This Row],[Monthly_Expenses]]/Global_Household_Financial_Dyna[[#This Row],[Net Income]]</f>
        <v>0.52051049500310265</v>
      </c>
      <c r="N768" t="str">
        <f>IF(Global_Household_Financial_Dyna[[#This Row],[Monthly_Savings]]&lt;0,"High Risk", IF(Global_Household_Financial_Dyna[[#This Row],[Savings Rate%]]&lt;0.1, "Medium", "Safe"))</f>
        <v>Safe</v>
      </c>
      <c r="O768">
        <f>Global_Household_Financial_Dyna[[#This Row],[Total_Household_Income]]/Global_Household_Financial_Dyna[[#This Row],[Family_Size]]</f>
        <v>542.21800000000007</v>
      </c>
      <c r="P768" s="2">
        <f t="shared" si="22"/>
        <v>0.39788995363055785</v>
      </c>
      <c r="Q768" s="2">
        <f t="shared" si="23"/>
        <v>8.1599551366339396E-2</v>
      </c>
      <c r="R768" s="2" t="str">
        <f>IF(Global_Household_Financial_Dyna[[#This Row],[Vs country_Average]]&lt;-0.2, "Underperformer", IF(Global_Household_Financial_Dyna[[#This Row],[Vs country_Average]]&gt;0.2, "Outperformer", "Normal"))</f>
        <v>Normal</v>
      </c>
      <c r="S7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1104.95</v>
      </c>
      <c r="T7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1104.95</v>
      </c>
      <c r="U7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1104.95</v>
      </c>
      <c r="V7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1104.95</v>
      </c>
    </row>
    <row r="769" spans="1:22" x14ac:dyDescent="0.3">
      <c r="A769">
        <v>768</v>
      </c>
      <c r="B769" t="s">
        <v>12</v>
      </c>
      <c r="C769" t="s">
        <v>13</v>
      </c>
      <c r="D769">
        <v>5</v>
      </c>
      <c r="E769">
        <v>3</v>
      </c>
      <c r="F769">
        <v>6621.72</v>
      </c>
      <c r="G769">
        <v>15040.4</v>
      </c>
      <c r="H769">
        <v>4512.12</v>
      </c>
      <c r="I769">
        <v>4039.83</v>
      </c>
      <c r="J769">
        <v>6488.45</v>
      </c>
      <c r="K769">
        <f>Global_Household_Financial_Dyna[[#This Row],[Total_Household_Income]]-Global_Household_Financial_Dyna[[#This Row],[Estimated_Taxes]]</f>
        <v>10528.279999999999</v>
      </c>
      <c r="L769" s="1">
        <f>Global_Household_Financial_Dyna[[#This Row],[Monthly_Savings]]/Global_Household_Financial_Dyna[[#This Row],[Net Income]]</f>
        <v>0.6162877507057184</v>
      </c>
      <c r="M769" s="2">
        <f>Global_Household_Financial_Dyna[[#This Row],[Monthly_Expenses]]/Global_Household_Financial_Dyna[[#This Row],[Net Income]]</f>
        <v>0.38371224929428172</v>
      </c>
      <c r="N769" t="str">
        <f>IF(Global_Household_Financial_Dyna[[#This Row],[Monthly_Savings]]&lt;0,"High Risk", IF(Global_Household_Financial_Dyna[[#This Row],[Savings Rate%]]&lt;0.1, "Medium", "Safe"))</f>
        <v>Safe</v>
      </c>
      <c r="O769">
        <f>Global_Household_Financial_Dyna[[#This Row],[Total_Household_Income]]/Global_Household_Financial_Dyna[[#This Row],[Family_Size]]</f>
        <v>3008.08</v>
      </c>
      <c r="P769" s="2">
        <f t="shared" si="22"/>
        <v>0.30718716818024266</v>
      </c>
      <c r="Q769" s="2">
        <f t="shared" si="23"/>
        <v>0.30910058252547573</v>
      </c>
      <c r="R769" s="2" t="str">
        <f>IF(Global_Household_Financial_Dyna[[#This Row],[Vs country_Average]]&lt;-0.2, "Underperformer", IF(Global_Household_Financial_Dyna[[#This Row],[Vs country_Average]]&gt;0.2, "Outperformer", "Normal"))</f>
        <v>Outperformer</v>
      </c>
      <c r="S7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6488.45</v>
      </c>
      <c r="T7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6488.45</v>
      </c>
      <c r="U7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6488.45</v>
      </c>
      <c r="V7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6488.45</v>
      </c>
    </row>
    <row r="770" spans="1:22" x14ac:dyDescent="0.3">
      <c r="A770">
        <v>769</v>
      </c>
      <c r="B770" t="s">
        <v>10</v>
      </c>
      <c r="C770" t="s">
        <v>11</v>
      </c>
      <c r="D770">
        <v>1</v>
      </c>
      <c r="E770">
        <v>1</v>
      </c>
      <c r="F770">
        <v>1100.1300000000001</v>
      </c>
      <c r="G770">
        <v>1100.1300000000001</v>
      </c>
      <c r="H770">
        <v>110.01</v>
      </c>
      <c r="I770">
        <v>379.27</v>
      </c>
      <c r="J770">
        <v>610.84</v>
      </c>
      <c r="K770">
        <f>Global_Household_Financial_Dyna[[#This Row],[Total_Household_Income]]-Global_Household_Financial_Dyna[[#This Row],[Estimated_Taxes]]</f>
        <v>990.12000000000012</v>
      </c>
      <c r="L770" s="1">
        <f>Global_Household_Financial_Dyna[[#This Row],[Monthly_Savings]]/Global_Household_Financial_Dyna[[#This Row],[Net Income]]</f>
        <v>0.61693532097119541</v>
      </c>
      <c r="M770" s="2">
        <f>Global_Household_Financial_Dyna[[#This Row],[Monthly_Expenses]]/Global_Household_Financial_Dyna[[#This Row],[Net Income]]</f>
        <v>0.38305457924291997</v>
      </c>
      <c r="N770" t="str">
        <f>IF(Global_Household_Financial_Dyna[[#This Row],[Monthly_Savings]]&lt;0,"High Risk", IF(Global_Household_Financial_Dyna[[#This Row],[Savings Rate%]]&lt;0.1, "Medium", "Safe"))</f>
        <v>Safe</v>
      </c>
      <c r="O770">
        <f>Global_Household_Financial_Dyna[[#This Row],[Total_Household_Income]]/Global_Household_Financial_Dyna[[#This Row],[Family_Size]]</f>
        <v>1100.1300000000001</v>
      </c>
      <c r="P770" s="2">
        <f t="shared" ref="P770:P833" si="24">AVERAGEIF($B$2:$B$4986,$B770,$L$2:$L$4986)</f>
        <v>0.42077341556833553</v>
      </c>
      <c r="Q770" s="2">
        <f t="shared" ref="Q770:Q833" si="25">L770-P770</f>
        <v>0.19616190540285988</v>
      </c>
      <c r="R770" s="2" t="str">
        <f>IF(Global_Household_Financial_Dyna[[#This Row],[Vs country_Average]]&lt;-0.2, "Underperformer", IF(Global_Household_Financial_Dyna[[#This Row],[Vs country_Average]]&gt;0.2, "Outperformer", "Normal"))</f>
        <v>Normal</v>
      </c>
      <c r="S7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610.84</v>
      </c>
      <c r="T7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610.84</v>
      </c>
      <c r="U7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610.84</v>
      </c>
      <c r="V7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610.84</v>
      </c>
    </row>
    <row r="771" spans="1:22" x14ac:dyDescent="0.3">
      <c r="A771">
        <v>770</v>
      </c>
      <c r="B771" t="s">
        <v>14</v>
      </c>
      <c r="C771" t="s">
        <v>15</v>
      </c>
      <c r="D771">
        <v>8</v>
      </c>
      <c r="E771">
        <v>3</v>
      </c>
      <c r="F771">
        <v>1588.82</v>
      </c>
      <c r="G771">
        <v>3552.23</v>
      </c>
      <c r="H771">
        <v>532.83000000000004</v>
      </c>
      <c r="I771">
        <v>2109.65</v>
      </c>
      <c r="J771">
        <v>909.75</v>
      </c>
      <c r="K771">
        <f>Global_Household_Financial_Dyna[[#This Row],[Total_Household_Income]]-Global_Household_Financial_Dyna[[#This Row],[Estimated_Taxes]]</f>
        <v>3019.4</v>
      </c>
      <c r="L771" s="1">
        <f>Global_Household_Financial_Dyna[[#This Row],[Monthly_Savings]]/Global_Household_Financial_Dyna[[#This Row],[Net Income]]</f>
        <v>0.30130158309597932</v>
      </c>
      <c r="M771" s="2">
        <f>Global_Household_Financial_Dyna[[#This Row],[Monthly_Expenses]]/Global_Household_Financial_Dyna[[#This Row],[Net Income]]</f>
        <v>0.69869841690402068</v>
      </c>
      <c r="N771" t="str">
        <f>IF(Global_Household_Financial_Dyna[[#This Row],[Monthly_Savings]]&lt;0,"High Risk", IF(Global_Household_Financial_Dyna[[#This Row],[Savings Rate%]]&lt;0.1, "Medium", "Safe"))</f>
        <v>Safe</v>
      </c>
      <c r="O771">
        <f>Global_Household_Financial_Dyna[[#This Row],[Total_Household_Income]]/Global_Household_Financial_Dyna[[#This Row],[Family_Size]]</f>
        <v>444.02875</v>
      </c>
      <c r="P771" s="2">
        <f t="shared" si="24"/>
        <v>0.39788995363055785</v>
      </c>
      <c r="Q771" s="2">
        <f t="shared" si="25"/>
        <v>-9.6588370534578527E-2</v>
      </c>
      <c r="R771" s="2" t="str">
        <f>IF(Global_Household_Financial_Dyna[[#This Row],[Vs country_Average]]&lt;-0.2, "Underperformer", IF(Global_Household_Financial_Dyna[[#This Row],[Vs country_Average]]&gt;0.2, "Outperformer", "Normal"))</f>
        <v>Normal</v>
      </c>
      <c r="S7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909.75</v>
      </c>
      <c r="T7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909.75</v>
      </c>
      <c r="U7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909.75</v>
      </c>
      <c r="V7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909.75</v>
      </c>
    </row>
    <row r="772" spans="1:22" x14ac:dyDescent="0.3">
      <c r="A772">
        <v>771</v>
      </c>
      <c r="B772" t="s">
        <v>18</v>
      </c>
      <c r="C772" t="s">
        <v>20</v>
      </c>
      <c r="D772">
        <v>4</v>
      </c>
      <c r="E772">
        <v>2</v>
      </c>
      <c r="F772">
        <v>881.55</v>
      </c>
      <c r="G772">
        <v>1364.31</v>
      </c>
      <c r="H772">
        <v>300.14999999999998</v>
      </c>
      <c r="I772">
        <v>1294.73</v>
      </c>
      <c r="J772">
        <v>-230.57</v>
      </c>
      <c r="K772">
        <f>Global_Household_Financial_Dyna[[#This Row],[Total_Household_Income]]-Global_Household_Financial_Dyna[[#This Row],[Estimated_Taxes]]</f>
        <v>1064.1599999999999</v>
      </c>
      <c r="L772" s="1">
        <f>Global_Household_Financial_Dyna[[#This Row],[Monthly_Savings]]/Global_Household_Financial_Dyna[[#This Row],[Net Income]]</f>
        <v>-0.21666854608329578</v>
      </c>
      <c r="M772" s="2">
        <f>Global_Household_Financial_Dyna[[#This Row],[Monthly_Expenses]]/Global_Household_Financial_Dyna[[#This Row],[Net Income]]</f>
        <v>1.216668546083296</v>
      </c>
      <c r="N772" t="str">
        <f>IF(Global_Household_Financial_Dyna[[#This Row],[Monthly_Savings]]&lt;0,"High Risk", IF(Global_Household_Financial_Dyna[[#This Row],[Savings Rate%]]&lt;0.1, "Medium", "Safe"))</f>
        <v>High Risk</v>
      </c>
      <c r="O772">
        <f>Global_Household_Financial_Dyna[[#This Row],[Total_Household_Income]]/Global_Household_Financial_Dyna[[#This Row],[Family_Size]]</f>
        <v>341.07749999999999</v>
      </c>
      <c r="P772" s="2">
        <f t="shared" si="24"/>
        <v>0.32336204947805613</v>
      </c>
      <c r="Q772" s="2">
        <f t="shared" si="25"/>
        <v>-0.54003059556135191</v>
      </c>
      <c r="R772" s="2" t="str">
        <f>IF(Global_Household_Financial_Dyna[[#This Row],[Vs country_Average]]&lt;-0.2, "Underperformer", IF(Global_Household_Financial_Dyna[[#This Row],[Vs country_Average]]&gt;0.2, "Outperformer", "Normal"))</f>
        <v>Underperformer</v>
      </c>
      <c r="S7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-165.83349999999999</v>
      </c>
      <c r="T7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-101.09699999999998</v>
      </c>
      <c r="U7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-36.360499999999973</v>
      </c>
      <c r="V7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28.376000000000033</v>
      </c>
    </row>
    <row r="773" spans="1:22" x14ac:dyDescent="0.3">
      <c r="A773">
        <v>772</v>
      </c>
      <c r="B773" t="s">
        <v>14</v>
      </c>
      <c r="C773" t="s">
        <v>15</v>
      </c>
      <c r="D773">
        <v>3</v>
      </c>
      <c r="E773">
        <v>3</v>
      </c>
      <c r="F773">
        <v>1720.27</v>
      </c>
      <c r="G773">
        <v>3686.05</v>
      </c>
      <c r="H773">
        <v>552.91</v>
      </c>
      <c r="I773">
        <v>970.29</v>
      </c>
      <c r="J773">
        <v>2162.85</v>
      </c>
      <c r="K773">
        <f>Global_Household_Financial_Dyna[[#This Row],[Total_Household_Income]]-Global_Household_Financial_Dyna[[#This Row],[Estimated_Taxes]]</f>
        <v>3133.1400000000003</v>
      </c>
      <c r="L773" s="1">
        <f>Global_Household_Financial_Dyna[[#This Row],[Monthly_Savings]]/Global_Household_Financial_Dyna[[#This Row],[Net Income]]</f>
        <v>0.69031387043030301</v>
      </c>
      <c r="M773" s="2">
        <f>Global_Household_Financial_Dyna[[#This Row],[Monthly_Expenses]]/Global_Household_Financial_Dyna[[#This Row],[Net Income]]</f>
        <v>0.30968612956969682</v>
      </c>
      <c r="N773" t="str">
        <f>IF(Global_Household_Financial_Dyna[[#This Row],[Monthly_Savings]]&lt;0,"High Risk", IF(Global_Household_Financial_Dyna[[#This Row],[Savings Rate%]]&lt;0.1, "Medium", "Safe"))</f>
        <v>Safe</v>
      </c>
      <c r="O773">
        <f>Global_Household_Financial_Dyna[[#This Row],[Total_Household_Income]]/Global_Household_Financial_Dyna[[#This Row],[Family_Size]]</f>
        <v>1228.6833333333334</v>
      </c>
      <c r="P773" s="2">
        <f t="shared" si="24"/>
        <v>0.39788995363055785</v>
      </c>
      <c r="Q773" s="2">
        <f t="shared" si="25"/>
        <v>0.29242391679974516</v>
      </c>
      <c r="R773" s="2" t="str">
        <f>IF(Global_Household_Financial_Dyna[[#This Row],[Vs country_Average]]&lt;-0.2, "Underperformer", IF(Global_Household_Financial_Dyna[[#This Row],[Vs country_Average]]&gt;0.2, "Outperformer", "Normal"))</f>
        <v>Outperformer</v>
      </c>
      <c r="S7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2162.85</v>
      </c>
      <c r="T7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2162.85</v>
      </c>
      <c r="U7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2162.85</v>
      </c>
      <c r="V7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2162.85</v>
      </c>
    </row>
    <row r="774" spans="1:22" x14ac:dyDescent="0.3">
      <c r="A774">
        <v>773</v>
      </c>
      <c r="B774" t="s">
        <v>18</v>
      </c>
      <c r="C774" t="s">
        <v>20</v>
      </c>
      <c r="D774">
        <v>1</v>
      </c>
      <c r="E774">
        <v>1</v>
      </c>
      <c r="F774">
        <v>5272.81</v>
      </c>
      <c r="G774">
        <v>5272.81</v>
      </c>
      <c r="H774">
        <v>1160.02</v>
      </c>
      <c r="I774">
        <v>1225.06</v>
      </c>
      <c r="J774">
        <v>2887.73</v>
      </c>
      <c r="K774">
        <f>Global_Household_Financial_Dyna[[#This Row],[Total_Household_Income]]-Global_Household_Financial_Dyna[[#This Row],[Estimated_Taxes]]</f>
        <v>4112.7900000000009</v>
      </c>
      <c r="L774" s="1">
        <f>Global_Household_Financial_Dyna[[#This Row],[Monthly_Savings]]/Global_Household_Financial_Dyna[[#This Row],[Net Income]]</f>
        <v>0.70213407443608822</v>
      </c>
      <c r="M774" s="2">
        <f>Global_Household_Financial_Dyna[[#This Row],[Monthly_Expenses]]/Global_Household_Financial_Dyna[[#This Row],[Net Income]]</f>
        <v>0.2978659255639115</v>
      </c>
      <c r="N774" t="str">
        <f>IF(Global_Household_Financial_Dyna[[#This Row],[Monthly_Savings]]&lt;0,"High Risk", IF(Global_Household_Financial_Dyna[[#This Row],[Savings Rate%]]&lt;0.1, "Medium", "Safe"))</f>
        <v>Safe</v>
      </c>
      <c r="O774">
        <f>Global_Household_Financial_Dyna[[#This Row],[Total_Household_Income]]/Global_Household_Financial_Dyna[[#This Row],[Family_Size]]</f>
        <v>5272.81</v>
      </c>
      <c r="P774" s="2">
        <f t="shared" si="24"/>
        <v>0.32336204947805613</v>
      </c>
      <c r="Q774" s="2">
        <f t="shared" si="25"/>
        <v>0.37877202495803208</v>
      </c>
      <c r="R774" s="2" t="str">
        <f>IF(Global_Household_Financial_Dyna[[#This Row],[Vs country_Average]]&lt;-0.2, "Underperformer", IF(Global_Household_Financial_Dyna[[#This Row],[Vs country_Average]]&gt;0.2, "Outperformer", "Normal"))</f>
        <v>Outperformer</v>
      </c>
      <c r="S7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2887.73</v>
      </c>
      <c r="T7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2887.73</v>
      </c>
      <c r="U7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2887.73</v>
      </c>
      <c r="V7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2887.73</v>
      </c>
    </row>
    <row r="775" spans="1:22" x14ac:dyDescent="0.3">
      <c r="A775">
        <v>774</v>
      </c>
      <c r="B775" t="s">
        <v>10</v>
      </c>
      <c r="C775" t="s">
        <v>22</v>
      </c>
      <c r="D775">
        <v>4</v>
      </c>
      <c r="E775">
        <v>2</v>
      </c>
      <c r="F775">
        <v>1281.23</v>
      </c>
      <c r="G775">
        <v>1856.12</v>
      </c>
      <c r="H775">
        <v>185.61</v>
      </c>
      <c r="I775">
        <v>649.02</v>
      </c>
      <c r="J775">
        <v>1021.48</v>
      </c>
      <c r="K775">
        <f>Global_Household_Financial_Dyna[[#This Row],[Total_Household_Income]]-Global_Household_Financial_Dyna[[#This Row],[Estimated_Taxes]]</f>
        <v>1670.5099999999998</v>
      </c>
      <c r="L775" s="1">
        <f>Global_Household_Financial_Dyna[[#This Row],[Monthly_Savings]]/Global_Household_Financial_Dyna[[#This Row],[Net Income]]</f>
        <v>0.61147793188906396</v>
      </c>
      <c r="M775" s="2">
        <f>Global_Household_Financial_Dyna[[#This Row],[Monthly_Expenses]]/Global_Household_Financial_Dyna[[#This Row],[Net Income]]</f>
        <v>0.38851608191510384</v>
      </c>
      <c r="N775" t="str">
        <f>IF(Global_Household_Financial_Dyna[[#This Row],[Monthly_Savings]]&lt;0,"High Risk", IF(Global_Household_Financial_Dyna[[#This Row],[Savings Rate%]]&lt;0.1, "Medium", "Safe"))</f>
        <v>Safe</v>
      </c>
      <c r="O775">
        <f>Global_Household_Financial_Dyna[[#This Row],[Total_Household_Income]]/Global_Household_Financial_Dyna[[#This Row],[Family_Size]]</f>
        <v>464.03</v>
      </c>
      <c r="P775" s="2">
        <f t="shared" si="24"/>
        <v>0.42077341556833553</v>
      </c>
      <c r="Q775" s="2">
        <f t="shared" si="25"/>
        <v>0.19070451632072843</v>
      </c>
      <c r="R775" s="2" t="str">
        <f>IF(Global_Household_Financial_Dyna[[#This Row],[Vs country_Average]]&lt;-0.2, "Underperformer", IF(Global_Household_Financial_Dyna[[#This Row],[Vs country_Average]]&gt;0.2, "Outperformer", "Normal"))</f>
        <v>Normal</v>
      </c>
      <c r="S7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1021.48</v>
      </c>
      <c r="T7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1021.48</v>
      </c>
      <c r="U7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1021.48</v>
      </c>
      <c r="V7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1021.48</v>
      </c>
    </row>
    <row r="776" spans="1:22" x14ac:dyDescent="0.3">
      <c r="A776">
        <v>775</v>
      </c>
      <c r="B776" t="s">
        <v>14</v>
      </c>
      <c r="C776" t="s">
        <v>15</v>
      </c>
      <c r="D776">
        <v>7</v>
      </c>
      <c r="E776">
        <v>3</v>
      </c>
      <c r="F776">
        <v>2591.61</v>
      </c>
      <c r="G776">
        <v>6215.22</v>
      </c>
      <c r="H776">
        <v>932.28</v>
      </c>
      <c r="I776">
        <v>1759.99</v>
      </c>
      <c r="J776">
        <v>3522.95</v>
      </c>
      <c r="K776">
        <f>Global_Household_Financial_Dyna[[#This Row],[Total_Household_Income]]-Global_Household_Financial_Dyna[[#This Row],[Estimated_Taxes]]</f>
        <v>5282.9400000000005</v>
      </c>
      <c r="L776" s="1">
        <f>Global_Household_Financial_Dyna[[#This Row],[Monthly_Savings]]/Global_Household_Financial_Dyna[[#This Row],[Net Income]]</f>
        <v>0.6668540623213588</v>
      </c>
      <c r="M776" s="2">
        <f>Global_Household_Financial_Dyna[[#This Row],[Monthly_Expenses]]/Global_Household_Financial_Dyna[[#This Row],[Net Income]]</f>
        <v>0.33314593767864104</v>
      </c>
      <c r="N776" t="str">
        <f>IF(Global_Household_Financial_Dyna[[#This Row],[Monthly_Savings]]&lt;0,"High Risk", IF(Global_Household_Financial_Dyna[[#This Row],[Savings Rate%]]&lt;0.1, "Medium", "Safe"))</f>
        <v>Safe</v>
      </c>
      <c r="O776">
        <f>Global_Household_Financial_Dyna[[#This Row],[Total_Household_Income]]/Global_Household_Financial_Dyna[[#This Row],[Family_Size]]</f>
        <v>887.88857142857148</v>
      </c>
      <c r="P776" s="2">
        <f t="shared" si="24"/>
        <v>0.39788995363055785</v>
      </c>
      <c r="Q776" s="2">
        <f t="shared" si="25"/>
        <v>0.26896410869080095</v>
      </c>
      <c r="R776" s="2" t="str">
        <f>IF(Global_Household_Financial_Dyna[[#This Row],[Vs country_Average]]&lt;-0.2, "Underperformer", IF(Global_Household_Financial_Dyna[[#This Row],[Vs country_Average]]&gt;0.2, "Outperformer", "Normal"))</f>
        <v>Outperformer</v>
      </c>
      <c r="S7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3522.95</v>
      </c>
      <c r="T7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3522.95</v>
      </c>
      <c r="U7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3522.95</v>
      </c>
      <c r="V7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3522.95</v>
      </c>
    </row>
    <row r="777" spans="1:22" x14ac:dyDescent="0.3">
      <c r="A777">
        <v>776</v>
      </c>
      <c r="B777" t="s">
        <v>18</v>
      </c>
      <c r="C777" t="s">
        <v>20</v>
      </c>
      <c r="D777">
        <v>5</v>
      </c>
      <c r="E777">
        <v>3</v>
      </c>
      <c r="F777">
        <v>2867.59</v>
      </c>
      <c r="G777">
        <v>6625.64</v>
      </c>
      <c r="H777">
        <v>1457.64</v>
      </c>
      <c r="I777">
        <v>4024.39</v>
      </c>
      <c r="J777">
        <v>1143.6099999999999</v>
      </c>
      <c r="K777">
        <f>Global_Household_Financial_Dyna[[#This Row],[Total_Household_Income]]-Global_Household_Financial_Dyna[[#This Row],[Estimated_Taxes]]</f>
        <v>5168</v>
      </c>
      <c r="L777" s="1">
        <f>Global_Household_Financial_Dyna[[#This Row],[Monthly_Savings]]/Global_Household_Financial_Dyna[[#This Row],[Net Income]]</f>
        <v>0.22128676470588232</v>
      </c>
      <c r="M777" s="2">
        <f>Global_Household_Financial_Dyna[[#This Row],[Monthly_Expenses]]/Global_Household_Financial_Dyna[[#This Row],[Net Income]]</f>
        <v>0.77871323529411762</v>
      </c>
      <c r="N777" t="str">
        <f>IF(Global_Household_Financial_Dyna[[#This Row],[Monthly_Savings]]&lt;0,"High Risk", IF(Global_Household_Financial_Dyna[[#This Row],[Savings Rate%]]&lt;0.1, "Medium", "Safe"))</f>
        <v>Safe</v>
      </c>
      <c r="O777">
        <f>Global_Household_Financial_Dyna[[#This Row],[Total_Household_Income]]/Global_Household_Financial_Dyna[[#This Row],[Family_Size]]</f>
        <v>1325.1280000000002</v>
      </c>
      <c r="P777" s="2">
        <f t="shared" si="24"/>
        <v>0.32336204947805613</v>
      </c>
      <c r="Q777" s="2">
        <f t="shared" si="25"/>
        <v>-0.10207528477217381</v>
      </c>
      <c r="R777" s="2" t="str">
        <f>IF(Global_Household_Financial_Dyna[[#This Row],[Vs country_Average]]&lt;-0.2, "Underperformer", IF(Global_Household_Financial_Dyna[[#This Row],[Vs country_Average]]&gt;0.2, "Outperformer", "Normal"))</f>
        <v>Normal</v>
      </c>
      <c r="S7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1143.6099999999999</v>
      </c>
      <c r="T7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1143.6099999999999</v>
      </c>
      <c r="U7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1143.6099999999999</v>
      </c>
      <c r="V7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1143.6099999999999</v>
      </c>
    </row>
    <row r="778" spans="1:22" x14ac:dyDescent="0.3">
      <c r="A778">
        <v>777</v>
      </c>
      <c r="B778" t="s">
        <v>18</v>
      </c>
      <c r="C778" t="s">
        <v>20</v>
      </c>
      <c r="D778">
        <v>6</v>
      </c>
      <c r="E778">
        <v>1</v>
      </c>
      <c r="F778">
        <v>5739.94</v>
      </c>
      <c r="G778">
        <v>5739.94</v>
      </c>
      <c r="H778">
        <v>1262.79</v>
      </c>
      <c r="I778">
        <v>3129.25</v>
      </c>
      <c r="J778">
        <v>1347.91</v>
      </c>
      <c r="K778">
        <f>Global_Household_Financial_Dyna[[#This Row],[Total_Household_Income]]-Global_Household_Financial_Dyna[[#This Row],[Estimated_Taxes]]</f>
        <v>4477.1499999999996</v>
      </c>
      <c r="L778" s="1">
        <f>Global_Household_Financial_Dyna[[#This Row],[Monthly_Savings]]/Global_Household_Financial_Dyna[[#This Row],[Net Income]]</f>
        <v>0.30106429313290828</v>
      </c>
      <c r="M778" s="2">
        <f>Global_Household_Financial_Dyna[[#This Row],[Monthly_Expenses]]/Global_Household_Financial_Dyna[[#This Row],[Net Income]]</f>
        <v>0.69893794043085455</v>
      </c>
      <c r="N778" t="str">
        <f>IF(Global_Household_Financial_Dyna[[#This Row],[Monthly_Savings]]&lt;0,"High Risk", IF(Global_Household_Financial_Dyna[[#This Row],[Savings Rate%]]&lt;0.1, "Medium", "Safe"))</f>
        <v>Safe</v>
      </c>
      <c r="O778">
        <f>Global_Household_Financial_Dyna[[#This Row],[Total_Household_Income]]/Global_Household_Financial_Dyna[[#This Row],[Family_Size]]</f>
        <v>956.65666666666664</v>
      </c>
      <c r="P778" s="2">
        <f t="shared" si="24"/>
        <v>0.32336204947805613</v>
      </c>
      <c r="Q778" s="2">
        <f t="shared" si="25"/>
        <v>-2.2297756345147857E-2</v>
      </c>
      <c r="R778" s="2" t="str">
        <f>IF(Global_Household_Financial_Dyna[[#This Row],[Vs country_Average]]&lt;-0.2, "Underperformer", IF(Global_Household_Financial_Dyna[[#This Row],[Vs country_Average]]&gt;0.2, "Outperformer", "Normal"))</f>
        <v>Normal</v>
      </c>
      <c r="S7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1347.91</v>
      </c>
      <c r="T7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1347.91</v>
      </c>
      <c r="U7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1347.91</v>
      </c>
      <c r="V7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1347.91</v>
      </c>
    </row>
    <row r="779" spans="1:22" x14ac:dyDescent="0.3">
      <c r="A779">
        <v>778</v>
      </c>
      <c r="B779" t="s">
        <v>14</v>
      </c>
      <c r="C779" t="s">
        <v>15</v>
      </c>
      <c r="D779">
        <v>2</v>
      </c>
      <c r="E779">
        <v>2</v>
      </c>
      <c r="F779">
        <v>1848.09</v>
      </c>
      <c r="G779">
        <v>2864.62</v>
      </c>
      <c r="H779">
        <v>429.69</v>
      </c>
      <c r="I779">
        <v>904.2</v>
      </c>
      <c r="J779">
        <v>1530.72</v>
      </c>
      <c r="K779">
        <f>Global_Household_Financial_Dyna[[#This Row],[Total_Household_Income]]-Global_Household_Financial_Dyna[[#This Row],[Estimated_Taxes]]</f>
        <v>2434.9299999999998</v>
      </c>
      <c r="L779" s="1">
        <f>Global_Household_Financial_Dyna[[#This Row],[Monthly_Savings]]/Global_Household_Financial_Dyna[[#This Row],[Net Income]]</f>
        <v>0.62865051562057228</v>
      </c>
      <c r="M779" s="2">
        <f>Global_Household_Financial_Dyna[[#This Row],[Monthly_Expenses]]/Global_Household_Financial_Dyna[[#This Row],[Net Income]]</f>
        <v>0.37134537748518442</v>
      </c>
      <c r="N779" t="str">
        <f>IF(Global_Household_Financial_Dyna[[#This Row],[Monthly_Savings]]&lt;0,"High Risk", IF(Global_Household_Financial_Dyna[[#This Row],[Savings Rate%]]&lt;0.1, "Medium", "Safe"))</f>
        <v>Safe</v>
      </c>
      <c r="O779">
        <f>Global_Household_Financial_Dyna[[#This Row],[Total_Household_Income]]/Global_Household_Financial_Dyna[[#This Row],[Family_Size]]</f>
        <v>1432.31</v>
      </c>
      <c r="P779" s="2">
        <f t="shared" si="24"/>
        <v>0.39788995363055785</v>
      </c>
      <c r="Q779" s="2">
        <f t="shared" si="25"/>
        <v>0.23076056199001443</v>
      </c>
      <c r="R779" s="2" t="str">
        <f>IF(Global_Household_Financial_Dyna[[#This Row],[Vs country_Average]]&lt;-0.2, "Underperformer", IF(Global_Household_Financial_Dyna[[#This Row],[Vs country_Average]]&gt;0.2, "Outperformer", "Normal"))</f>
        <v>Outperformer</v>
      </c>
      <c r="S7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1530.72</v>
      </c>
      <c r="T7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1530.72</v>
      </c>
      <c r="U7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1530.72</v>
      </c>
      <c r="V7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1530.72</v>
      </c>
    </row>
    <row r="780" spans="1:22" x14ac:dyDescent="0.3">
      <c r="A780">
        <v>779</v>
      </c>
      <c r="B780" t="s">
        <v>14</v>
      </c>
      <c r="C780" t="s">
        <v>15</v>
      </c>
      <c r="D780">
        <v>8</v>
      </c>
      <c r="E780">
        <v>3</v>
      </c>
      <c r="F780">
        <v>298.20999999999998</v>
      </c>
      <c r="G780">
        <v>718.79</v>
      </c>
      <c r="H780">
        <v>107.82</v>
      </c>
      <c r="I780">
        <v>682.13</v>
      </c>
      <c r="J780">
        <v>-71.16</v>
      </c>
      <c r="K780">
        <f>Global_Household_Financial_Dyna[[#This Row],[Total_Household_Income]]-Global_Household_Financial_Dyna[[#This Row],[Estimated_Taxes]]</f>
        <v>610.97</v>
      </c>
      <c r="L780" s="1">
        <f>Global_Household_Financial_Dyna[[#This Row],[Monthly_Savings]]/Global_Household_Financial_Dyna[[#This Row],[Net Income]]</f>
        <v>-0.11647053046794441</v>
      </c>
      <c r="M780" s="2">
        <f>Global_Household_Financial_Dyna[[#This Row],[Monthly_Expenses]]/Global_Household_Financial_Dyna[[#This Row],[Net Income]]</f>
        <v>1.1164705304679443</v>
      </c>
      <c r="N780" t="str">
        <f>IF(Global_Household_Financial_Dyna[[#This Row],[Monthly_Savings]]&lt;0,"High Risk", IF(Global_Household_Financial_Dyna[[#This Row],[Savings Rate%]]&lt;0.1, "Medium", "Safe"))</f>
        <v>High Risk</v>
      </c>
      <c r="O780">
        <f>Global_Household_Financial_Dyna[[#This Row],[Total_Household_Income]]/Global_Household_Financial_Dyna[[#This Row],[Family_Size]]</f>
        <v>89.848749999999995</v>
      </c>
      <c r="P780" s="2">
        <f t="shared" si="24"/>
        <v>0.39788995363055785</v>
      </c>
      <c r="Q780" s="2">
        <f t="shared" si="25"/>
        <v>-0.51436048409850221</v>
      </c>
      <c r="R780" s="2" t="str">
        <f>IF(Global_Household_Financial_Dyna[[#This Row],[Vs country_Average]]&lt;-0.2, "Underperformer", IF(Global_Household_Financial_Dyna[[#This Row],[Vs country_Average]]&gt;0.2, "Outperformer", "Normal"))</f>
        <v>Underperformer</v>
      </c>
      <c r="S7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-37.053499999999993</v>
      </c>
      <c r="T7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-2.9469999999999885</v>
      </c>
      <c r="U7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31.159500000000008</v>
      </c>
      <c r="V7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65.26600000000002</v>
      </c>
    </row>
    <row r="781" spans="1:22" x14ac:dyDescent="0.3">
      <c r="A781">
        <v>780</v>
      </c>
      <c r="B781" t="s">
        <v>16</v>
      </c>
      <c r="C781" t="s">
        <v>17</v>
      </c>
      <c r="D781">
        <v>7</v>
      </c>
      <c r="E781">
        <v>3</v>
      </c>
      <c r="F781">
        <v>5577.96</v>
      </c>
      <c r="G781">
        <v>13628.82</v>
      </c>
      <c r="H781">
        <v>5451.53</v>
      </c>
      <c r="I781">
        <v>4010.74</v>
      </c>
      <c r="J781">
        <v>4166.55</v>
      </c>
      <c r="K781">
        <f>Global_Household_Financial_Dyna[[#This Row],[Total_Household_Income]]-Global_Household_Financial_Dyna[[#This Row],[Estimated_Taxes]]</f>
        <v>8177.29</v>
      </c>
      <c r="L781" s="1">
        <f>Global_Household_Financial_Dyna[[#This Row],[Monthly_Savings]]/Global_Household_Financial_Dyna[[#This Row],[Net Income]]</f>
        <v>0.50952699488461339</v>
      </c>
      <c r="M781" s="2">
        <f>Global_Household_Financial_Dyna[[#This Row],[Monthly_Expenses]]/Global_Household_Financial_Dyna[[#This Row],[Net Income]]</f>
        <v>0.49047300511538661</v>
      </c>
      <c r="N781" t="str">
        <f>IF(Global_Household_Financial_Dyna[[#This Row],[Monthly_Savings]]&lt;0,"High Risk", IF(Global_Household_Financial_Dyna[[#This Row],[Savings Rate%]]&lt;0.1, "Medium", "Safe"))</f>
        <v>Safe</v>
      </c>
      <c r="O781">
        <f>Global_Household_Financial_Dyna[[#This Row],[Total_Household_Income]]/Global_Household_Financial_Dyna[[#This Row],[Family_Size]]</f>
        <v>1946.9742857142858</v>
      </c>
      <c r="P781" s="2">
        <f t="shared" si="24"/>
        <v>0.15879799892000862</v>
      </c>
      <c r="Q781" s="2">
        <f t="shared" si="25"/>
        <v>0.35072899596460477</v>
      </c>
      <c r="R781" s="2" t="str">
        <f>IF(Global_Household_Financial_Dyna[[#This Row],[Vs country_Average]]&lt;-0.2, "Underperformer", IF(Global_Household_Financial_Dyna[[#This Row],[Vs country_Average]]&gt;0.2, "Outperformer", "Normal"))</f>
        <v>Outperformer</v>
      </c>
      <c r="S7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4166.55</v>
      </c>
      <c r="T7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4166.55</v>
      </c>
      <c r="U7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4166.55</v>
      </c>
      <c r="V7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4166.55</v>
      </c>
    </row>
    <row r="782" spans="1:22" x14ac:dyDescent="0.3">
      <c r="A782">
        <v>781</v>
      </c>
      <c r="B782" t="s">
        <v>16</v>
      </c>
      <c r="C782" t="s">
        <v>17</v>
      </c>
      <c r="D782">
        <v>6</v>
      </c>
      <c r="E782">
        <v>3</v>
      </c>
      <c r="F782">
        <v>3342.91</v>
      </c>
      <c r="G782">
        <v>6891.21</v>
      </c>
      <c r="H782">
        <v>2411.92</v>
      </c>
      <c r="I782">
        <v>4489.6000000000004</v>
      </c>
      <c r="J782">
        <v>-10.31</v>
      </c>
      <c r="K782">
        <f>Global_Household_Financial_Dyna[[#This Row],[Total_Household_Income]]-Global_Household_Financial_Dyna[[#This Row],[Estimated_Taxes]]</f>
        <v>4479.29</v>
      </c>
      <c r="L782" s="1">
        <f>Global_Household_Financial_Dyna[[#This Row],[Monthly_Savings]]/Global_Household_Financial_Dyna[[#This Row],[Net Income]]</f>
        <v>-2.3017040647066835E-3</v>
      </c>
      <c r="M782" s="2">
        <f>Global_Household_Financial_Dyna[[#This Row],[Monthly_Expenses]]/Global_Household_Financial_Dyna[[#This Row],[Net Income]]</f>
        <v>1.0023017040647069</v>
      </c>
      <c r="N782" t="str">
        <f>IF(Global_Household_Financial_Dyna[[#This Row],[Monthly_Savings]]&lt;0,"High Risk", IF(Global_Household_Financial_Dyna[[#This Row],[Savings Rate%]]&lt;0.1, "Medium", "Safe"))</f>
        <v>High Risk</v>
      </c>
      <c r="O782">
        <f>Global_Household_Financial_Dyna[[#This Row],[Total_Household_Income]]/Global_Household_Financial_Dyna[[#This Row],[Family_Size]]</f>
        <v>1148.5350000000001</v>
      </c>
      <c r="P782" s="2">
        <f t="shared" si="24"/>
        <v>0.15879799892000862</v>
      </c>
      <c r="Q782" s="2">
        <f t="shared" si="25"/>
        <v>-0.16109970298471529</v>
      </c>
      <c r="R782" s="2" t="str">
        <f>IF(Global_Household_Financial_Dyna[[#This Row],[Vs country_Average]]&lt;-0.2, "Underperformer", IF(Global_Household_Financial_Dyna[[#This Row],[Vs country_Average]]&gt;0.2, "Outperformer", "Normal"))</f>
        <v>Normal</v>
      </c>
      <c r="S7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214.17000000000002</v>
      </c>
      <c r="T7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438.65000000000015</v>
      </c>
      <c r="U7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663.13000000000011</v>
      </c>
      <c r="V7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887.61000000000035</v>
      </c>
    </row>
    <row r="783" spans="1:22" x14ac:dyDescent="0.3">
      <c r="A783">
        <v>782</v>
      </c>
      <c r="B783" t="s">
        <v>16</v>
      </c>
      <c r="C783" t="s">
        <v>21</v>
      </c>
      <c r="D783">
        <v>3</v>
      </c>
      <c r="E783">
        <v>1</v>
      </c>
      <c r="F783">
        <v>6199.35</v>
      </c>
      <c r="G783">
        <v>6199.35</v>
      </c>
      <c r="H783">
        <v>2169.77</v>
      </c>
      <c r="I783">
        <v>3278.19</v>
      </c>
      <c r="J783">
        <v>751.39</v>
      </c>
      <c r="K783">
        <f>Global_Household_Financial_Dyna[[#This Row],[Total_Household_Income]]-Global_Household_Financial_Dyna[[#This Row],[Estimated_Taxes]]</f>
        <v>4029.5800000000004</v>
      </c>
      <c r="L783" s="1">
        <f>Global_Household_Financial_Dyna[[#This Row],[Monthly_Savings]]/Global_Household_Financial_Dyna[[#This Row],[Net Income]]</f>
        <v>0.1864685649621052</v>
      </c>
      <c r="M783" s="2">
        <f>Global_Household_Financial_Dyna[[#This Row],[Monthly_Expenses]]/Global_Household_Financial_Dyna[[#This Row],[Net Income]]</f>
        <v>0.81353143503789471</v>
      </c>
      <c r="N783" t="str">
        <f>IF(Global_Household_Financial_Dyna[[#This Row],[Monthly_Savings]]&lt;0,"High Risk", IF(Global_Household_Financial_Dyna[[#This Row],[Savings Rate%]]&lt;0.1, "Medium", "Safe"))</f>
        <v>Safe</v>
      </c>
      <c r="O783">
        <f>Global_Household_Financial_Dyna[[#This Row],[Total_Household_Income]]/Global_Household_Financial_Dyna[[#This Row],[Family_Size]]</f>
        <v>2066.4500000000003</v>
      </c>
      <c r="P783" s="2">
        <f t="shared" si="24"/>
        <v>0.15879799892000862</v>
      </c>
      <c r="Q783" s="2">
        <f t="shared" si="25"/>
        <v>2.7670566042096584E-2</v>
      </c>
      <c r="R783" s="2" t="str">
        <f>IF(Global_Household_Financial_Dyna[[#This Row],[Vs country_Average]]&lt;-0.2, "Underperformer", IF(Global_Household_Financial_Dyna[[#This Row],[Vs country_Average]]&gt;0.2, "Outperformer", "Normal"))</f>
        <v>Normal</v>
      </c>
      <c r="S7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751.39</v>
      </c>
      <c r="T7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751.39</v>
      </c>
      <c r="U7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751.39</v>
      </c>
      <c r="V7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751.39</v>
      </c>
    </row>
    <row r="784" spans="1:22" x14ac:dyDescent="0.3">
      <c r="A784">
        <v>783</v>
      </c>
      <c r="B784" t="s">
        <v>10</v>
      </c>
      <c r="C784" t="s">
        <v>11</v>
      </c>
      <c r="D784">
        <v>3</v>
      </c>
      <c r="E784">
        <v>2</v>
      </c>
      <c r="F784">
        <v>1406.75</v>
      </c>
      <c r="G784">
        <v>2190.84</v>
      </c>
      <c r="H784">
        <v>219.08</v>
      </c>
      <c r="I784">
        <v>594.47</v>
      </c>
      <c r="J784">
        <v>1377.29</v>
      </c>
      <c r="K784">
        <f>Global_Household_Financial_Dyna[[#This Row],[Total_Household_Income]]-Global_Household_Financial_Dyna[[#This Row],[Estimated_Taxes]]</f>
        <v>1971.7600000000002</v>
      </c>
      <c r="L784" s="1">
        <f>Global_Household_Financial_Dyna[[#This Row],[Monthly_Savings]]/Global_Household_Financial_Dyna[[#This Row],[Net Income]]</f>
        <v>0.69850793199983763</v>
      </c>
      <c r="M784" s="2">
        <f>Global_Household_Financial_Dyna[[#This Row],[Monthly_Expenses]]/Global_Household_Financial_Dyna[[#This Row],[Net Income]]</f>
        <v>0.30149206800016226</v>
      </c>
      <c r="N784" t="str">
        <f>IF(Global_Household_Financial_Dyna[[#This Row],[Monthly_Savings]]&lt;0,"High Risk", IF(Global_Household_Financial_Dyna[[#This Row],[Savings Rate%]]&lt;0.1, "Medium", "Safe"))</f>
        <v>Safe</v>
      </c>
      <c r="O784">
        <f>Global_Household_Financial_Dyna[[#This Row],[Total_Household_Income]]/Global_Household_Financial_Dyna[[#This Row],[Family_Size]]</f>
        <v>730.28000000000009</v>
      </c>
      <c r="P784" s="2">
        <f t="shared" si="24"/>
        <v>0.42077341556833553</v>
      </c>
      <c r="Q784" s="2">
        <f t="shared" si="25"/>
        <v>0.2777345164315021</v>
      </c>
      <c r="R784" s="2" t="str">
        <f>IF(Global_Household_Financial_Dyna[[#This Row],[Vs country_Average]]&lt;-0.2, "Underperformer", IF(Global_Household_Financial_Dyna[[#This Row],[Vs country_Average]]&gt;0.2, "Outperformer", "Normal"))</f>
        <v>Outperformer</v>
      </c>
      <c r="S7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1377.29</v>
      </c>
      <c r="T7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1377.29</v>
      </c>
      <c r="U7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1377.29</v>
      </c>
      <c r="V7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1377.29</v>
      </c>
    </row>
    <row r="785" spans="1:22" x14ac:dyDescent="0.3">
      <c r="A785">
        <v>784</v>
      </c>
      <c r="B785" t="s">
        <v>10</v>
      </c>
      <c r="C785" t="s">
        <v>22</v>
      </c>
      <c r="D785">
        <v>6</v>
      </c>
      <c r="E785">
        <v>1</v>
      </c>
      <c r="F785">
        <v>1016.38</v>
      </c>
      <c r="G785">
        <v>1016.38</v>
      </c>
      <c r="H785">
        <v>101.64</v>
      </c>
      <c r="I785">
        <v>837.61</v>
      </c>
      <c r="J785">
        <v>77.13</v>
      </c>
      <c r="K785">
        <f>Global_Household_Financial_Dyna[[#This Row],[Total_Household_Income]]-Global_Household_Financial_Dyna[[#This Row],[Estimated_Taxes]]</f>
        <v>914.74</v>
      </c>
      <c r="L785" s="1">
        <f>Global_Household_Financial_Dyna[[#This Row],[Monthly_Savings]]/Global_Household_Financial_Dyna[[#This Row],[Net Income]]</f>
        <v>8.4319041476266468E-2</v>
      </c>
      <c r="M785" s="2">
        <f>Global_Household_Financial_Dyna[[#This Row],[Monthly_Expenses]]/Global_Household_Financial_Dyna[[#This Row],[Net Income]]</f>
        <v>0.91568095852373355</v>
      </c>
      <c r="N785" t="str">
        <f>IF(Global_Household_Financial_Dyna[[#This Row],[Monthly_Savings]]&lt;0,"High Risk", IF(Global_Household_Financial_Dyna[[#This Row],[Savings Rate%]]&lt;0.1, "Medium", "Safe"))</f>
        <v>Medium</v>
      </c>
      <c r="O785">
        <f>Global_Household_Financial_Dyna[[#This Row],[Total_Household_Income]]/Global_Household_Financial_Dyna[[#This Row],[Family_Size]]</f>
        <v>169.39666666666668</v>
      </c>
      <c r="P785" s="2">
        <f t="shared" si="24"/>
        <v>0.42077341556833553</v>
      </c>
      <c r="Q785" s="2">
        <f t="shared" si="25"/>
        <v>-0.33645437409206908</v>
      </c>
      <c r="R785" s="2" t="str">
        <f>IF(Global_Household_Financial_Dyna[[#This Row],[Vs country_Average]]&lt;-0.2, "Underperformer", IF(Global_Household_Financial_Dyna[[#This Row],[Vs country_Average]]&gt;0.2, "Outperformer", "Normal"))</f>
        <v>Underperformer</v>
      </c>
      <c r="S7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77.13</v>
      </c>
      <c r="T7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77.13</v>
      </c>
      <c r="U7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77.13</v>
      </c>
      <c r="V7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77.13</v>
      </c>
    </row>
    <row r="786" spans="1:22" x14ac:dyDescent="0.3">
      <c r="A786">
        <v>785</v>
      </c>
      <c r="B786" t="s">
        <v>18</v>
      </c>
      <c r="C786" t="s">
        <v>19</v>
      </c>
      <c r="D786">
        <v>7</v>
      </c>
      <c r="E786">
        <v>3</v>
      </c>
      <c r="F786">
        <v>3196.47</v>
      </c>
      <c r="G786">
        <v>6556.3</v>
      </c>
      <c r="H786">
        <v>1442.39</v>
      </c>
      <c r="I786">
        <v>3149.61</v>
      </c>
      <c r="J786">
        <v>1964.3</v>
      </c>
      <c r="K786">
        <f>Global_Household_Financial_Dyna[[#This Row],[Total_Household_Income]]-Global_Household_Financial_Dyna[[#This Row],[Estimated_Taxes]]</f>
        <v>5113.91</v>
      </c>
      <c r="L786" s="1">
        <f>Global_Household_Financial_Dyna[[#This Row],[Monthly_Savings]]/Global_Household_Financial_Dyna[[#This Row],[Net Income]]</f>
        <v>0.38410922366643135</v>
      </c>
      <c r="M786" s="2">
        <f>Global_Household_Financial_Dyna[[#This Row],[Monthly_Expenses]]/Global_Household_Financial_Dyna[[#This Row],[Net Income]]</f>
        <v>0.6158907763335687</v>
      </c>
      <c r="N786" t="str">
        <f>IF(Global_Household_Financial_Dyna[[#This Row],[Monthly_Savings]]&lt;0,"High Risk", IF(Global_Household_Financial_Dyna[[#This Row],[Savings Rate%]]&lt;0.1, "Medium", "Safe"))</f>
        <v>Safe</v>
      </c>
      <c r="O786">
        <f>Global_Household_Financial_Dyna[[#This Row],[Total_Household_Income]]/Global_Household_Financial_Dyna[[#This Row],[Family_Size]]</f>
        <v>936.61428571428576</v>
      </c>
      <c r="P786" s="2">
        <f t="shared" si="24"/>
        <v>0.32336204947805613</v>
      </c>
      <c r="Q786" s="2">
        <f t="shared" si="25"/>
        <v>6.0747174188375219E-2</v>
      </c>
      <c r="R786" s="2" t="str">
        <f>IF(Global_Household_Financial_Dyna[[#This Row],[Vs country_Average]]&lt;-0.2, "Underperformer", IF(Global_Household_Financial_Dyna[[#This Row],[Vs country_Average]]&gt;0.2, "Outperformer", "Normal"))</f>
        <v>Normal</v>
      </c>
      <c r="S7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1964.3</v>
      </c>
      <c r="T7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1964.3</v>
      </c>
      <c r="U7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1964.3</v>
      </c>
      <c r="V7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1964.3</v>
      </c>
    </row>
    <row r="787" spans="1:22" x14ac:dyDescent="0.3">
      <c r="A787">
        <v>786</v>
      </c>
      <c r="B787" t="s">
        <v>12</v>
      </c>
      <c r="C787" t="s">
        <v>13</v>
      </c>
      <c r="D787">
        <v>6</v>
      </c>
      <c r="E787">
        <v>2</v>
      </c>
      <c r="F787">
        <v>4947.58</v>
      </c>
      <c r="G787">
        <v>8549.17</v>
      </c>
      <c r="H787">
        <v>2564.75</v>
      </c>
      <c r="I787">
        <v>4724.3900000000003</v>
      </c>
      <c r="J787">
        <v>1260.03</v>
      </c>
      <c r="K787">
        <f>Global_Household_Financial_Dyna[[#This Row],[Total_Household_Income]]-Global_Household_Financial_Dyna[[#This Row],[Estimated_Taxes]]</f>
        <v>5984.42</v>
      </c>
      <c r="L787" s="1">
        <f>Global_Household_Financial_Dyna[[#This Row],[Monthly_Savings]]/Global_Household_Financial_Dyna[[#This Row],[Net Income]]</f>
        <v>0.21055173266582225</v>
      </c>
      <c r="M787" s="2">
        <f>Global_Household_Financial_Dyna[[#This Row],[Monthly_Expenses]]/Global_Household_Financial_Dyna[[#This Row],[Net Income]]</f>
        <v>0.78944826733417783</v>
      </c>
      <c r="N787" t="str">
        <f>IF(Global_Household_Financial_Dyna[[#This Row],[Monthly_Savings]]&lt;0,"High Risk", IF(Global_Household_Financial_Dyna[[#This Row],[Savings Rate%]]&lt;0.1, "Medium", "Safe"))</f>
        <v>Safe</v>
      </c>
      <c r="O787">
        <f>Global_Household_Financial_Dyna[[#This Row],[Total_Household_Income]]/Global_Household_Financial_Dyna[[#This Row],[Family_Size]]</f>
        <v>1424.8616666666667</v>
      </c>
      <c r="P787" s="2">
        <f t="shared" si="24"/>
        <v>0.30718716818024266</v>
      </c>
      <c r="Q787" s="2">
        <f t="shared" si="25"/>
        <v>-9.6635435514420415E-2</v>
      </c>
      <c r="R787" s="2" t="str">
        <f>IF(Global_Household_Financial_Dyna[[#This Row],[Vs country_Average]]&lt;-0.2, "Underperformer", IF(Global_Household_Financial_Dyna[[#This Row],[Vs country_Average]]&gt;0.2, "Outperformer", "Normal"))</f>
        <v>Normal</v>
      </c>
      <c r="S7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1260.03</v>
      </c>
      <c r="T7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1260.03</v>
      </c>
      <c r="U7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1260.03</v>
      </c>
      <c r="V7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1260.03</v>
      </c>
    </row>
    <row r="788" spans="1:22" x14ac:dyDescent="0.3">
      <c r="A788">
        <v>787</v>
      </c>
      <c r="B788" t="s">
        <v>16</v>
      </c>
      <c r="C788" t="s">
        <v>21</v>
      </c>
      <c r="D788">
        <v>4</v>
      </c>
      <c r="E788">
        <v>1</v>
      </c>
      <c r="F788">
        <v>4738.09</v>
      </c>
      <c r="G788">
        <v>4738.09</v>
      </c>
      <c r="H788">
        <v>1658.33</v>
      </c>
      <c r="I788">
        <v>3416.75</v>
      </c>
      <c r="J788">
        <v>-336.99</v>
      </c>
      <c r="K788">
        <f>Global_Household_Financial_Dyna[[#This Row],[Total_Household_Income]]-Global_Household_Financial_Dyna[[#This Row],[Estimated_Taxes]]</f>
        <v>3079.76</v>
      </c>
      <c r="L788" s="1">
        <f>Global_Household_Financial_Dyna[[#This Row],[Monthly_Savings]]/Global_Household_Financial_Dyna[[#This Row],[Net Income]]</f>
        <v>-0.10942086396342572</v>
      </c>
      <c r="M788" s="2">
        <f>Global_Household_Financial_Dyna[[#This Row],[Monthly_Expenses]]/Global_Household_Financial_Dyna[[#This Row],[Net Income]]</f>
        <v>1.1094208639634255</v>
      </c>
      <c r="N788" t="str">
        <f>IF(Global_Household_Financial_Dyna[[#This Row],[Monthly_Savings]]&lt;0,"High Risk", IF(Global_Household_Financial_Dyna[[#This Row],[Savings Rate%]]&lt;0.1, "Medium", "Safe"))</f>
        <v>High Risk</v>
      </c>
      <c r="O788">
        <f>Global_Household_Financial_Dyna[[#This Row],[Total_Household_Income]]/Global_Household_Financial_Dyna[[#This Row],[Family_Size]]</f>
        <v>1184.5225</v>
      </c>
      <c r="P788" s="2">
        <f t="shared" si="24"/>
        <v>0.15879799892000862</v>
      </c>
      <c r="Q788" s="2">
        <f t="shared" si="25"/>
        <v>-0.26821886288343433</v>
      </c>
      <c r="R788" s="2" t="str">
        <f>IF(Global_Household_Financial_Dyna[[#This Row],[Vs country_Average]]&lt;-0.2, "Underperformer", IF(Global_Household_Financial_Dyna[[#This Row],[Vs country_Average]]&gt;0.2, "Outperformer", "Normal"))</f>
        <v>Underperformer</v>
      </c>
      <c r="S7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-166.15250000000003</v>
      </c>
      <c r="T7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4.6850000000000023</v>
      </c>
      <c r="U7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175.52249999999992</v>
      </c>
      <c r="V7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346.36</v>
      </c>
    </row>
    <row r="789" spans="1:22" x14ac:dyDescent="0.3">
      <c r="A789">
        <v>788</v>
      </c>
      <c r="B789" t="s">
        <v>10</v>
      </c>
      <c r="C789" t="s">
        <v>22</v>
      </c>
      <c r="D789">
        <v>1</v>
      </c>
      <c r="E789">
        <v>1</v>
      </c>
      <c r="F789">
        <v>717.21</v>
      </c>
      <c r="G789">
        <v>717.21</v>
      </c>
      <c r="H789">
        <v>71.72</v>
      </c>
      <c r="I789">
        <v>276.14999999999998</v>
      </c>
      <c r="J789">
        <v>369.33</v>
      </c>
      <c r="K789">
        <f>Global_Household_Financial_Dyna[[#This Row],[Total_Household_Income]]-Global_Household_Financial_Dyna[[#This Row],[Estimated_Taxes]]</f>
        <v>645.49</v>
      </c>
      <c r="L789" s="1">
        <f>Global_Household_Financial_Dyna[[#This Row],[Monthly_Savings]]/Global_Household_Financial_Dyna[[#This Row],[Net Income]]</f>
        <v>0.57216997939549796</v>
      </c>
      <c r="M789" s="2">
        <f>Global_Household_Financial_Dyna[[#This Row],[Monthly_Expenses]]/Global_Household_Financial_Dyna[[#This Row],[Net Income]]</f>
        <v>0.42781452849773038</v>
      </c>
      <c r="N789" t="str">
        <f>IF(Global_Household_Financial_Dyna[[#This Row],[Monthly_Savings]]&lt;0,"High Risk", IF(Global_Household_Financial_Dyna[[#This Row],[Savings Rate%]]&lt;0.1, "Medium", "Safe"))</f>
        <v>Safe</v>
      </c>
      <c r="O789">
        <f>Global_Household_Financial_Dyna[[#This Row],[Total_Household_Income]]/Global_Household_Financial_Dyna[[#This Row],[Family_Size]]</f>
        <v>717.21</v>
      </c>
      <c r="P789" s="2">
        <f t="shared" si="24"/>
        <v>0.42077341556833553</v>
      </c>
      <c r="Q789" s="2">
        <f t="shared" si="25"/>
        <v>0.15139656382716243</v>
      </c>
      <c r="R789" s="2" t="str">
        <f>IF(Global_Household_Financial_Dyna[[#This Row],[Vs country_Average]]&lt;-0.2, "Underperformer", IF(Global_Household_Financial_Dyna[[#This Row],[Vs country_Average]]&gt;0.2, "Outperformer", "Normal"))</f>
        <v>Normal</v>
      </c>
      <c r="S7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369.33</v>
      </c>
      <c r="T7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369.33</v>
      </c>
      <c r="U7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369.33</v>
      </c>
      <c r="V7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369.33</v>
      </c>
    </row>
    <row r="790" spans="1:22" x14ac:dyDescent="0.3">
      <c r="A790">
        <v>789</v>
      </c>
      <c r="B790" t="s">
        <v>10</v>
      </c>
      <c r="C790" t="s">
        <v>11</v>
      </c>
      <c r="D790">
        <v>5</v>
      </c>
      <c r="E790">
        <v>3</v>
      </c>
      <c r="F790">
        <v>658.6</v>
      </c>
      <c r="G790">
        <v>1586.47</v>
      </c>
      <c r="H790">
        <v>158.65</v>
      </c>
      <c r="I790">
        <v>547.41</v>
      </c>
      <c r="J790">
        <v>880.41</v>
      </c>
      <c r="K790">
        <f>Global_Household_Financial_Dyna[[#This Row],[Total_Household_Income]]-Global_Household_Financial_Dyna[[#This Row],[Estimated_Taxes]]</f>
        <v>1427.82</v>
      </c>
      <c r="L790" s="1">
        <f>Global_Household_Financial_Dyna[[#This Row],[Monthly_Savings]]/Global_Household_Financial_Dyna[[#This Row],[Net Income]]</f>
        <v>0.61661133756355846</v>
      </c>
      <c r="M790" s="2">
        <f>Global_Household_Financial_Dyna[[#This Row],[Monthly_Expenses]]/Global_Household_Financial_Dyna[[#This Row],[Net Income]]</f>
        <v>0.38338866243644154</v>
      </c>
      <c r="N790" t="str">
        <f>IF(Global_Household_Financial_Dyna[[#This Row],[Monthly_Savings]]&lt;0,"High Risk", IF(Global_Household_Financial_Dyna[[#This Row],[Savings Rate%]]&lt;0.1, "Medium", "Safe"))</f>
        <v>Safe</v>
      </c>
      <c r="O790">
        <f>Global_Household_Financial_Dyna[[#This Row],[Total_Household_Income]]/Global_Household_Financial_Dyna[[#This Row],[Family_Size]]</f>
        <v>317.29399999999998</v>
      </c>
      <c r="P790" s="2">
        <f t="shared" si="24"/>
        <v>0.42077341556833553</v>
      </c>
      <c r="Q790" s="2">
        <f t="shared" si="25"/>
        <v>0.19583792199522293</v>
      </c>
      <c r="R790" s="2" t="str">
        <f>IF(Global_Household_Financial_Dyna[[#This Row],[Vs country_Average]]&lt;-0.2, "Underperformer", IF(Global_Household_Financial_Dyna[[#This Row],[Vs country_Average]]&gt;0.2, "Outperformer", "Normal"))</f>
        <v>Normal</v>
      </c>
      <c r="S7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880.41</v>
      </c>
      <c r="T7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880.41</v>
      </c>
      <c r="U7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880.41</v>
      </c>
      <c r="V7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880.41</v>
      </c>
    </row>
    <row r="791" spans="1:22" x14ac:dyDescent="0.3">
      <c r="A791">
        <v>790</v>
      </c>
      <c r="B791" t="s">
        <v>12</v>
      </c>
      <c r="C791" t="s">
        <v>13</v>
      </c>
      <c r="D791">
        <v>4</v>
      </c>
      <c r="E791">
        <v>3</v>
      </c>
      <c r="F791">
        <v>2605.86</v>
      </c>
      <c r="G791">
        <v>5527.54</v>
      </c>
      <c r="H791">
        <v>1381.88</v>
      </c>
      <c r="I791">
        <v>2374.34</v>
      </c>
      <c r="J791">
        <v>1771.31</v>
      </c>
      <c r="K791">
        <f>Global_Household_Financial_Dyna[[#This Row],[Total_Household_Income]]-Global_Household_Financial_Dyna[[#This Row],[Estimated_Taxes]]</f>
        <v>4145.66</v>
      </c>
      <c r="L791" s="1">
        <f>Global_Household_Financial_Dyna[[#This Row],[Monthly_Savings]]/Global_Household_Financial_Dyna[[#This Row],[Net Income]]</f>
        <v>0.42726851695508072</v>
      </c>
      <c r="M791" s="2">
        <f>Global_Household_Financial_Dyna[[#This Row],[Monthly_Expenses]]/Global_Household_Financial_Dyna[[#This Row],[Net Income]]</f>
        <v>0.57272907088376768</v>
      </c>
      <c r="N791" t="str">
        <f>IF(Global_Household_Financial_Dyna[[#This Row],[Monthly_Savings]]&lt;0,"High Risk", IF(Global_Household_Financial_Dyna[[#This Row],[Savings Rate%]]&lt;0.1, "Medium", "Safe"))</f>
        <v>Safe</v>
      </c>
      <c r="O791">
        <f>Global_Household_Financial_Dyna[[#This Row],[Total_Household_Income]]/Global_Household_Financial_Dyna[[#This Row],[Family_Size]]</f>
        <v>1381.885</v>
      </c>
      <c r="P791" s="2">
        <f t="shared" si="24"/>
        <v>0.30718716818024266</v>
      </c>
      <c r="Q791" s="2">
        <f t="shared" si="25"/>
        <v>0.12008134877483806</v>
      </c>
      <c r="R791" s="2" t="str">
        <f>IF(Global_Household_Financial_Dyna[[#This Row],[Vs country_Average]]&lt;-0.2, "Underperformer", IF(Global_Household_Financial_Dyna[[#This Row],[Vs country_Average]]&gt;0.2, "Outperformer", "Normal"))</f>
        <v>Normal</v>
      </c>
      <c r="S7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1771.31</v>
      </c>
      <c r="T7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1771.31</v>
      </c>
      <c r="U7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1771.31</v>
      </c>
      <c r="V7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1771.31</v>
      </c>
    </row>
    <row r="792" spans="1:22" x14ac:dyDescent="0.3">
      <c r="A792">
        <v>791</v>
      </c>
      <c r="B792" t="s">
        <v>18</v>
      </c>
      <c r="C792" t="s">
        <v>20</v>
      </c>
      <c r="D792">
        <v>2</v>
      </c>
      <c r="E792">
        <v>1</v>
      </c>
      <c r="F792">
        <v>2879.94</v>
      </c>
      <c r="G792">
        <v>2879.94</v>
      </c>
      <c r="H792">
        <v>633.59</v>
      </c>
      <c r="I792">
        <v>1494.26</v>
      </c>
      <c r="J792">
        <v>752.1</v>
      </c>
      <c r="K792">
        <f>Global_Household_Financial_Dyna[[#This Row],[Total_Household_Income]]-Global_Household_Financial_Dyna[[#This Row],[Estimated_Taxes]]</f>
        <v>2246.35</v>
      </c>
      <c r="L792" s="1">
        <f>Global_Household_Financial_Dyna[[#This Row],[Monthly_Savings]]/Global_Household_Financial_Dyna[[#This Row],[Net Income]]</f>
        <v>0.33480980256861131</v>
      </c>
      <c r="M792" s="2">
        <f>Global_Household_Financial_Dyna[[#This Row],[Monthly_Expenses]]/Global_Household_Financial_Dyna[[#This Row],[Net Income]]</f>
        <v>0.66519464909742476</v>
      </c>
      <c r="N792" t="str">
        <f>IF(Global_Household_Financial_Dyna[[#This Row],[Monthly_Savings]]&lt;0,"High Risk", IF(Global_Household_Financial_Dyna[[#This Row],[Savings Rate%]]&lt;0.1, "Medium", "Safe"))</f>
        <v>Safe</v>
      </c>
      <c r="O792">
        <f>Global_Household_Financial_Dyna[[#This Row],[Total_Household_Income]]/Global_Household_Financial_Dyna[[#This Row],[Family_Size]]</f>
        <v>1439.97</v>
      </c>
      <c r="P792" s="2">
        <f t="shared" si="24"/>
        <v>0.32336204947805613</v>
      </c>
      <c r="Q792" s="2">
        <f t="shared" si="25"/>
        <v>1.1447753090555179E-2</v>
      </c>
      <c r="R792" s="2" t="str">
        <f>IF(Global_Household_Financial_Dyna[[#This Row],[Vs country_Average]]&lt;-0.2, "Underperformer", IF(Global_Household_Financial_Dyna[[#This Row],[Vs country_Average]]&gt;0.2, "Outperformer", "Normal"))</f>
        <v>Normal</v>
      </c>
      <c r="S7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752.1</v>
      </c>
      <c r="T7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752.1</v>
      </c>
      <c r="U7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752.1</v>
      </c>
      <c r="V7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752.1</v>
      </c>
    </row>
    <row r="793" spans="1:22" x14ac:dyDescent="0.3">
      <c r="A793">
        <v>792</v>
      </c>
      <c r="B793" t="s">
        <v>16</v>
      </c>
      <c r="C793" t="s">
        <v>21</v>
      </c>
      <c r="D793">
        <v>6</v>
      </c>
      <c r="E793">
        <v>3</v>
      </c>
      <c r="F793">
        <v>3739.2</v>
      </c>
      <c r="G793">
        <v>8426.23</v>
      </c>
      <c r="H793">
        <v>3370.49</v>
      </c>
      <c r="I793">
        <v>4684.21</v>
      </c>
      <c r="J793">
        <v>371.53</v>
      </c>
      <c r="K793">
        <f>Global_Household_Financial_Dyna[[#This Row],[Total_Household_Income]]-Global_Household_Financial_Dyna[[#This Row],[Estimated_Taxes]]</f>
        <v>5055.74</v>
      </c>
      <c r="L793" s="1">
        <f>Global_Household_Financial_Dyna[[#This Row],[Monthly_Savings]]/Global_Household_Financial_Dyna[[#This Row],[Net Income]]</f>
        <v>7.3486769493684406E-2</v>
      </c>
      <c r="M793" s="2">
        <f>Global_Household_Financial_Dyna[[#This Row],[Monthly_Expenses]]/Global_Household_Financial_Dyna[[#This Row],[Net Income]]</f>
        <v>0.92651323050631562</v>
      </c>
      <c r="N793" t="str">
        <f>IF(Global_Household_Financial_Dyna[[#This Row],[Monthly_Savings]]&lt;0,"High Risk", IF(Global_Household_Financial_Dyna[[#This Row],[Savings Rate%]]&lt;0.1, "Medium", "Safe"))</f>
        <v>Medium</v>
      </c>
      <c r="O793">
        <f>Global_Household_Financial_Dyna[[#This Row],[Total_Household_Income]]/Global_Household_Financial_Dyna[[#This Row],[Family_Size]]</f>
        <v>1404.3716666666667</v>
      </c>
      <c r="P793" s="2">
        <f t="shared" si="24"/>
        <v>0.15879799892000862</v>
      </c>
      <c r="Q793" s="2">
        <f t="shared" si="25"/>
        <v>-8.5311229426324214E-2</v>
      </c>
      <c r="R793" s="2" t="str">
        <f>IF(Global_Household_Financial_Dyna[[#This Row],[Vs country_Average]]&lt;-0.2, "Underperformer", IF(Global_Household_Financial_Dyna[[#This Row],[Vs country_Average]]&gt;0.2, "Outperformer", "Normal"))</f>
        <v>Normal</v>
      </c>
      <c r="S7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371.53</v>
      </c>
      <c r="T7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371.53</v>
      </c>
      <c r="U7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371.53</v>
      </c>
      <c r="V7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371.53</v>
      </c>
    </row>
    <row r="794" spans="1:22" x14ac:dyDescent="0.3">
      <c r="A794">
        <v>793</v>
      </c>
      <c r="B794" t="s">
        <v>16</v>
      </c>
      <c r="C794" t="s">
        <v>17</v>
      </c>
      <c r="D794">
        <v>2</v>
      </c>
      <c r="E794">
        <v>2</v>
      </c>
      <c r="F794">
        <v>4439.78</v>
      </c>
      <c r="G794">
        <v>7595.09</v>
      </c>
      <c r="H794">
        <v>2658.28</v>
      </c>
      <c r="I794">
        <v>1864.18</v>
      </c>
      <c r="J794">
        <v>3072.63</v>
      </c>
      <c r="K794">
        <f>Global_Household_Financial_Dyna[[#This Row],[Total_Household_Income]]-Global_Household_Financial_Dyna[[#This Row],[Estimated_Taxes]]</f>
        <v>4936.8099999999995</v>
      </c>
      <c r="L794" s="1">
        <f>Global_Household_Financial_Dyna[[#This Row],[Monthly_Savings]]/Global_Household_Financial_Dyna[[#This Row],[Net Income]]</f>
        <v>0.62239178740927859</v>
      </c>
      <c r="M794" s="2">
        <f>Global_Household_Financial_Dyna[[#This Row],[Monthly_Expenses]]/Global_Household_Financial_Dyna[[#This Row],[Net Income]]</f>
        <v>0.37760821259072158</v>
      </c>
      <c r="N794" t="str">
        <f>IF(Global_Household_Financial_Dyna[[#This Row],[Monthly_Savings]]&lt;0,"High Risk", IF(Global_Household_Financial_Dyna[[#This Row],[Savings Rate%]]&lt;0.1, "Medium", "Safe"))</f>
        <v>Safe</v>
      </c>
      <c r="O794">
        <f>Global_Household_Financial_Dyna[[#This Row],[Total_Household_Income]]/Global_Household_Financial_Dyna[[#This Row],[Family_Size]]</f>
        <v>3797.5450000000001</v>
      </c>
      <c r="P794" s="2">
        <f t="shared" si="24"/>
        <v>0.15879799892000862</v>
      </c>
      <c r="Q794" s="2">
        <f t="shared" si="25"/>
        <v>0.46359378848926996</v>
      </c>
      <c r="R794" s="2" t="str">
        <f>IF(Global_Household_Financial_Dyna[[#This Row],[Vs country_Average]]&lt;-0.2, "Underperformer", IF(Global_Household_Financial_Dyna[[#This Row],[Vs country_Average]]&gt;0.2, "Outperformer", "Normal"))</f>
        <v>Outperformer</v>
      </c>
      <c r="S7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3072.63</v>
      </c>
      <c r="T7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3072.63</v>
      </c>
      <c r="U7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3072.63</v>
      </c>
      <c r="V7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3072.63</v>
      </c>
    </row>
    <row r="795" spans="1:22" x14ac:dyDescent="0.3">
      <c r="A795">
        <v>794</v>
      </c>
      <c r="B795" t="s">
        <v>16</v>
      </c>
      <c r="C795" t="s">
        <v>17</v>
      </c>
      <c r="D795">
        <v>2</v>
      </c>
      <c r="E795">
        <v>1</v>
      </c>
      <c r="F795">
        <v>3925.64</v>
      </c>
      <c r="G795">
        <v>3925.64</v>
      </c>
      <c r="H795">
        <v>1373.97</v>
      </c>
      <c r="I795">
        <v>1612.81</v>
      </c>
      <c r="J795">
        <v>938.85</v>
      </c>
      <c r="K795">
        <f>Global_Household_Financial_Dyna[[#This Row],[Total_Household_Income]]-Global_Household_Financial_Dyna[[#This Row],[Estimated_Taxes]]</f>
        <v>2551.67</v>
      </c>
      <c r="L795" s="1">
        <f>Global_Household_Financial_Dyna[[#This Row],[Monthly_Savings]]/Global_Household_Financial_Dyna[[#This Row],[Net Income]]</f>
        <v>0.36793550890201321</v>
      </c>
      <c r="M795" s="2">
        <f>Global_Household_Financial_Dyna[[#This Row],[Monthly_Expenses]]/Global_Household_Financial_Dyna[[#This Row],[Net Income]]</f>
        <v>0.63206057209592148</v>
      </c>
      <c r="N795" t="str">
        <f>IF(Global_Household_Financial_Dyna[[#This Row],[Monthly_Savings]]&lt;0,"High Risk", IF(Global_Household_Financial_Dyna[[#This Row],[Savings Rate%]]&lt;0.1, "Medium", "Safe"))</f>
        <v>Safe</v>
      </c>
      <c r="O795">
        <f>Global_Household_Financial_Dyna[[#This Row],[Total_Household_Income]]/Global_Household_Financial_Dyna[[#This Row],[Family_Size]]</f>
        <v>1962.82</v>
      </c>
      <c r="P795" s="2">
        <f t="shared" si="24"/>
        <v>0.15879799892000862</v>
      </c>
      <c r="Q795" s="2">
        <f t="shared" si="25"/>
        <v>0.20913750998200459</v>
      </c>
      <c r="R795" s="2" t="str">
        <f>IF(Global_Household_Financial_Dyna[[#This Row],[Vs country_Average]]&lt;-0.2, "Underperformer", IF(Global_Household_Financial_Dyna[[#This Row],[Vs country_Average]]&gt;0.2, "Outperformer", "Normal"))</f>
        <v>Outperformer</v>
      </c>
      <c r="S7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938.85</v>
      </c>
      <c r="T7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938.85</v>
      </c>
      <c r="U7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938.85</v>
      </c>
      <c r="V7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938.85</v>
      </c>
    </row>
    <row r="796" spans="1:22" x14ac:dyDescent="0.3">
      <c r="A796">
        <v>795</v>
      </c>
      <c r="B796" t="s">
        <v>18</v>
      </c>
      <c r="C796" t="s">
        <v>19</v>
      </c>
      <c r="D796">
        <v>4</v>
      </c>
      <c r="E796">
        <v>3</v>
      </c>
      <c r="F796">
        <v>8630.9699999999993</v>
      </c>
      <c r="G796">
        <v>16980.16</v>
      </c>
      <c r="H796">
        <v>4584.6400000000003</v>
      </c>
      <c r="I796">
        <v>2699.74</v>
      </c>
      <c r="J796">
        <v>9695.7800000000007</v>
      </c>
      <c r="K796">
        <f>Global_Household_Financial_Dyna[[#This Row],[Total_Household_Income]]-Global_Household_Financial_Dyna[[#This Row],[Estimated_Taxes]]</f>
        <v>12395.52</v>
      </c>
      <c r="L796" s="1">
        <f>Global_Household_Financial_Dyna[[#This Row],[Monthly_Savings]]/Global_Household_Financial_Dyna[[#This Row],[Net Income]]</f>
        <v>0.78220034334985544</v>
      </c>
      <c r="M796" s="2">
        <f>Global_Household_Financial_Dyna[[#This Row],[Monthly_Expenses]]/Global_Household_Financial_Dyna[[#This Row],[Net Income]]</f>
        <v>0.21779965665014453</v>
      </c>
      <c r="N796" t="str">
        <f>IF(Global_Household_Financial_Dyna[[#This Row],[Monthly_Savings]]&lt;0,"High Risk", IF(Global_Household_Financial_Dyna[[#This Row],[Savings Rate%]]&lt;0.1, "Medium", "Safe"))</f>
        <v>Safe</v>
      </c>
      <c r="O796">
        <f>Global_Household_Financial_Dyna[[#This Row],[Total_Household_Income]]/Global_Household_Financial_Dyna[[#This Row],[Family_Size]]</f>
        <v>4245.04</v>
      </c>
      <c r="P796" s="2">
        <f t="shared" si="24"/>
        <v>0.32336204947805613</v>
      </c>
      <c r="Q796" s="2">
        <f t="shared" si="25"/>
        <v>0.45883829387179931</v>
      </c>
      <c r="R796" s="2" t="str">
        <f>IF(Global_Household_Financial_Dyna[[#This Row],[Vs country_Average]]&lt;-0.2, "Underperformer", IF(Global_Household_Financial_Dyna[[#This Row],[Vs country_Average]]&gt;0.2, "Outperformer", "Normal"))</f>
        <v>Outperformer</v>
      </c>
      <c r="S7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9695.7800000000007</v>
      </c>
      <c r="T7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9695.7800000000007</v>
      </c>
      <c r="U7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9695.7800000000007</v>
      </c>
      <c r="V7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9695.7800000000007</v>
      </c>
    </row>
    <row r="797" spans="1:22" x14ac:dyDescent="0.3">
      <c r="A797">
        <v>796</v>
      </c>
      <c r="B797" t="s">
        <v>12</v>
      </c>
      <c r="C797" t="s">
        <v>13</v>
      </c>
      <c r="D797">
        <v>5</v>
      </c>
      <c r="E797">
        <v>3</v>
      </c>
      <c r="F797">
        <v>4868.1899999999996</v>
      </c>
      <c r="G797">
        <v>9670.83</v>
      </c>
      <c r="H797">
        <v>2901.25</v>
      </c>
      <c r="I797">
        <v>3432.13</v>
      </c>
      <c r="J797">
        <v>3337.45</v>
      </c>
      <c r="K797">
        <f>Global_Household_Financial_Dyna[[#This Row],[Total_Household_Income]]-Global_Household_Financial_Dyna[[#This Row],[Estimated_Taxes]]</f>
        <v>6769.58</v>
      </c>
      <c r="L797" s="1">
        <f>Global_Household_Financial_Dyna[[#This Row],[Monthly_Savings]]/Global_Household_Financial_Dyna[[#This Row],[Net Income]]</f>
        <v>0.49300695168681069</v>
      </c>
      <c r="M797" s="2">
        <f>Global_Household_Financial_Dyna[[#This Row],[Monthly_Expenses]]/Global_Household_Financial_Dyna[[#This Row],[Net Income]]</f>
        <v>0.50699304831318937</v>
      </c>
      <c r="N797" t="str">
        <f>IF(Global_Household_Financial_Dyna[[#This Row],[Monthly_Savings]]&lt;0,"High Risk", IF(Global_Household_Financial_Dyna[[#This Row],[Savings Rate%]]&lt;0.1, "Medium", "Safe"))</f>
        <v>Safe</v>
      </c>
      <c r="O797">
        <f>Global_Household_Financial_Dyna[[#This Row],[Total_Household_Income]]/Global_Household_Financial_Dyna[[#This Row],[Family_Size]]</f>
        <v>1934.1659999999999</v>
      </c>
      <c r="P797" s="2">
        <f t="shared" si="24"/>
        <v>0.30718716818024266</v>
      </c>
      <c r="Q797" s="2">
        <f t="shared" si="25"/>
        <v>0.18581978350656803</v>
      </c>
      <c r="R797" s="2" t="str">
        <f>IF(Global_Household_Financial_Dyna[[#This Row],[Vs country_Average]]&lt;-0.2, "Underperformer", IF(Global_Household_Financial_Dyna[[#This Row],[Vs country_Average]]&gt;0.2, "Outperformer", "Normal"))</f>
        <v>Normal</v>
      </c>
      <c r="S7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3337.45</v>
      </c>
      <c r="T7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3337.45</v>
      </c>
      <c r="U7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3337.45</v>
      </c>
      <c r="V7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3337.45</v>
      </c>
    </row>
    <row r="798" spans="1:22" x14ac:dyDescent="0.3">
      <c r="A798">
        <v>797</v>
      </c>
      <c r="B798" t="s">
        <v>12</v>
      </c>
      <c r="C798" t="s">
        <v>13</v>
      </c>
      <c r="D798">
        <v>7</v>
      </c>
      <c r="E798">
        <v>3</v>
      </c>
      <c r="F798">
        <v>6002.05</v>
      </c>
      <c r="G798">
        <v>12119.79</v>
      </c>
      <c r="H798">
        <v>3635.94</v>
      </c>
      <c r="I798">
        <v>3597.14</v>
      </c>
      <c r="J798">
        <v>4886.72</v>
      </c>
      <c r="K798">
        <f>Global_Household_Financial_Dyna[[#This Row],[Total_Household_Income]]-Global_Household_Financial_Dyna[[#This Row],[Estimated_Taxes]]</f>
        <v>8483.85</v>
      </c>
      <c r="L798" s="1">
        <f>Global_Household_Financial_Dyna[[#This Row],[Monthly_Savings]]/Global_Household_Financial_Dyna[[#This Row],[Net Income]]</f>
        <v>0.57600264031070803</v>
      </c>
      <c r="M798" s="2">
        <f>Global_Household_Financial_Dyna[[#This Row],[Monthly_Expenses]]/Global_Household_Financial_Dyna[[#This Row],[Net Income]]</f>
        <v>0.42399853839942947</v>
      </c>
      <c r="N798" t="str">
        <f>IF(Global_Household_Financial_Dyna[[#This Row],[Monthly_Savings]]&lt;0,"High Risk", IF(Global_Household_Financial_Dyna[[#This Row],[Savings Rate%]]&lt;0.1, "Medium", "Safe"))</f>
        <v>Safe</v>
      </c>
      <c r="O798">
        <f>Global_Household_Financial_Dyna[[#This Row],[Total_Household_Income]]/Global_Household_Financial_Dyna[[#This Row],[Family_Size]]</f>
        <v>1731.3985714285716</v>
      </c>
      <c r="P798" s="2">
        <f t="shared" si="24"/>
        <v>0.30718716818024266</v>
      </c>
      <c r="Q798" s="2">
        <f t="shared" si="25"/>
        <v>0.26881547213046536</v>
      </c>
      <c r="R798" s="2" t="str">
        <f>IF(Global_Household_Financial_Dyna[[#This Row],[Vs country_Average]]&lt;-0.2, "Underperformer", IF(Global_Household_Financial_Dyna[[#This Row],[Vs country_Average]]&gt;0.2, "Outperformer", "Normal"))</f>
        <v>Outperformer</v>
      </c>
      <c r="S7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4886.72</v>
      </c>
      <c r="T7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4886.72</v>
      </c>
      <c r="U7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4886.72</v>
      </c>
      <c r="V7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4886.72</v>
      </c>
    </row>
    <row r="799" spans="1:22" x14ac:dyDescent="0.3">
      <c r="A799">
        <v>798</v>
      </c>
      <c r="B799" t="s">
        <v>16</v>
      </c>
      <c r="C799" t="s">
        <v>21</v>
      </c>
      <c r="D799">
        <v>3</v>
      </c>
      <c r="E799">
        <v>1</v>
      </c>
      <c r="F799">
        <v>1795.82</v>
      </c>
      <c r="G799">
        <v>1795.82</v>
      </c>
      <c r="H799">
        <v>628.54</v>
      </c>
      <c r="I799">
        <v>1704.23</v>
      </c>
      <c r="J799">
        <v>-536.95000000000005</v>
      </c>
      <c r="K799">
        <f>Global_Household_Financial_Dyna[[#This Row],[Total_Household_Income]]-Global_Household_Financial_Dyna[[#This Row],[Estimated_Taxes]]</f>
        <v>1167.28</v>
      </c>
      <c r="L799" s="1">
        <f>Global_Household_Financial_Dyna[[#This Row],[Monthly_Savings]]/Global_Household_Financial_Dyna[[#This Row],[Net Income]]</f>
        <v>-0.46000102803097803</v>
      </c>
      <c r="M799" s="2">
        <f>Global_Household_Financial_Dyna[[#This Row],[Monthly_Expenses]]/Global_Household_Financial_Dyna[[#This Row],[Net Income]]</f>
        <v>1.4600010280309781</v>
      </c>
      <c r="N799" t="str">
        <f>IF(Global_Household_Financial_Dyna[[#This Row],[Monthly_Savings]]&lt;0,"High Risk", IF(Global_Household_Financial_Dyna[[#This Row],[Savings Rate%]]&lt;0.1, "Medium", "Safe"))</f>
        <v>High Risk</v>
      </c>
      <c r="O799">
        <f>Global_Household_Financial_Dyna[[#This Row],[Total_Household_Income]]/Global_Household_Financial_Dyna[[#This Row],[Family_Size]]</f>
        <v>598.60666666666668</v>
      </c>
      <c r="P799" s="2">
        <f t="shared" si="24"/>
        <v>0.15879799892000862</v>
      </c>
      <c r="Q799" s="2">
        <f t="shared" si="25"/>
        <v>-0.61879902695098665</v>
      </c>
      <c r="R799" s="2" t="str">
        <f>IF(Global_Household_Financial_Dyna[[#This Row],[Vs country_Average]]&lt;-0.2, "Underperformer", IF(Global_Household_Financial_Dyna[[#This Row],[Vs country_Average]]&gt;0.2, "Outperformer", "Normal"))</f>
        <v>Underperformer</v>
      </c>
      <c r="S7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-451.73850000000004</v>
      </c>
      <c r="T7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-366.52700000000004</v>
      </c>
      <c r="U7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-281.31550000000004</v>
      </c>
      <c r="V7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-196.10400000000004</v>
      </c>
    </row>
    <row r="800" spans="1:22" x14ac:dyDescent="0.3">
      <c r="A800">
        <v>799</v>
      </c>
      <c r="B800" t="s">
        <v>16</v>
      </c>
      <c r="C800" t="s">
        <v>17</v>
      </c>
      <c r="D800">
        <v>1</v>
      </c>
      <c r="E800">
        <v>1</v>
      </c>
      <c r="F800">
        <v>4815.22</v>
      </c>
      <c r="G800">
        <v>4815.22</v>
      </c>
      <c r="H800">
        <v>1685.33</v>
      </c>
      <c r="I800">
        <v>1406.75</v>
      </c>
      <c r="J800">
        <v>1723.14</v>
      </c>
      <c r="K800">
        <f>Global_Household_Financial_Dyna[[#This Row],[Total_Household_Income]]-Global_Household_Financial_Dyna[[#This Row],[Estimated_Taxes]]</f>
        <v>3129.8900000000003</v>
      </c>
      <c r="L800" s="1">
        <f>Global_Household_Financial_Dyna[[#This Row],[Monthly_Savings]]/Global_Household_Financial_Dyna[[#This Row],[Net Income]]</f>
        <v>0.55054330982877986</v>
      </c>
      <c r="M800" s="2">
        <f>Global_Household_Financial_Dyna[[#This Row],[Monthly_Expenses]]/Global_Household_Financial_Dyna[[#This Row],[Net Income]]</f>
        <v>0.44945669017122003</v>
      </c>
      <c r="N800" t="str">
        <f>IF(Global_Household_Financial_Dyna[[#This Row],[Monthly_Savings]]&lt;0,"High Risk", IF(Global_Household_Financial_Dyna[[#This Row],[Savings Rate%]]&lt;0.1, "Medium", "Safe"))</f>
        <v>Safe</v>
      </c>
      <c r="O800">
        <f>Global_Household_Financial_Dyna[[#This Row],[Total_Household_Income]]/Global_Household_Financial_Dyna[[#This Row],[Family_Size]]</f>
        <v>4815.22</v>
      </c>
      <c r="P800" s="2">
        <f t="shared" si="24"/>
        <v>0.15879799892000862</v>
      </c>
      <c r="Q800" s="2">
        <f t="shared" si="25"/>
        <v>0.39174531090877124</v>
      </c>
      <c r="R800" s="2" t="str">
        <f>IF(Global_Household_Financial_Dyna[[#This Row],[Vs country_Average]]&lt;-0.2, "Underperformer", IF(Global_Household_Financial_Dyna[[#This Row],[Vs country_Average]]&gt;0.2, "Outperformer", "Normal"))</f>
        <v>Outperformer</v>
      </c>
      <c r="S8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1723.14</v>
      </c>
      <c r="T8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1723.14</v>
      </c>
      <c r="U8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1723.14</v>
      </c>
      <c r="V8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1723.14</v>
      </c>
    </row>
    <row r="801" spans="1:22" x14ac:dyDescent="0.3">
      <c r="A801">
        <v>800</v>
      </c>
      <c r="B801" t="s">
        <v>12</v>
      </c>
      <c r="C801" t="s">
        <v>13</v>
      </c>
      <c r="D801">
        <v>8</v>
      </c>
      <c r="E801">
        <v>3</v>
      </c>
      <c r="F801">
        <v>5950.13</v>
      </c>
      <c r="G801">
        <v>15222.57</v>
      </c>
      <c r="H801">
        <v>4566.7700000000004</v>
      </c>
      <c r="I801">
        <v>5324.91</v>
      </c>
      <c r="J801">
        <v>5330.9</v>
      </c>
      <c r="K801">
        <f>Global_Household_Financial_Dyna[[#This Row],[Total_Household_Income]]-Global_Household_Financial_Dyna[[#This Row],[Estimated_Taxes]]</f>
        <v>10655.8</v>
      </c>
      <c r="L801" s="1">
        <f>Global_Household_Financial_Dyna[[#This Row],[Monthly_Savings]]/Global_Household_Financial_Dyna[[#This Row],[Net Income]]</f>
        <v>0.50028153681563092</v>
      </c>
      <c r="M801" s="2">
        <f>Global_Household_Financial_Dyna[[#This Row],[Monthly_Expenses]]/Global_Household_Financial_Dyna[[#This Row],[Net Income]]</f>
        <v>0.49971940164042122</v>
      </c>
      <c r="N801" t="str">
        <f>IF(Global_Household_Financial_Dyna[[#This Row],[Monthly_Savings]]&lt;0,"High Risk", IF(Global_Household_Financial_Dyna[[#This Row],[Savings Rate%]]&lt;0.1, "Medium", "Safe"))</f>
        <v>Safe</v>
      </c>
      <c r="O801">
        <f>Global_Household_Financial_Dyna[[#This Row],[Total_Household_Income]]/Global_Household_Financial_Dyna[[#This Row],[Family_Size]]</f>
        <v>1902.82125</v>
      </c>
      <c r="P801" s="2">
        <f t="shared" si="24"/>
        <v>0.30718716818024266</v>
      </c>
      <c r="Q801" s="2">
        <f t="shared" si="25"/>
        <v>0.19309436863538826</v>
      </c>
      <c r="R801" s="2" t="str">
        <f>IF(Global_Household_Financial_Dyna[[#This Row],[Vs country_Average]]&lt;-0.2, "Underperformer", IF(Global_Household_Financial_Dyna[[#This Row],[Vs country_Average]]&gt;0.2, "Outperformer", "Normal"))</f>
        <v>Normal</v>
      </c>
      <c r="S8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5330.9</v>
      </c>
      <c r="T8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5330.9</v>
      </c>
      <c r="U8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5330.9</v>
      </c>
      <c r="V8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5330.9</v>
      </c>
    </row>
    <row r="802" spans="1:22" x14ac:dyDescent="0.3">
      <c r="A802">
        <v>801</v>
      </c>
      <c r="B802" t="s">
        <v>14</v>
      </c>
      <c r="C802" t="s">
        <v>15</v>
      </c>
      <c r="D802">
        <v>3</v>
      </c>
      <c r="E802">
        <v>1</v>
      </c>
      <c r="F802">
        <v>1875.7</v>
      </c>
      <c r="G802">
        <v>1875.7</v>
      </c>
      <c r="H802">
        <v>281.36</v>
      </c>
      <c r="I802">
        <v>747.42</v>
      </c>
      <c r="J802">
        <v>846.92</v>
      </c>
      <c r="K802">
        <f>Global_Household_Financial_Dyna[[#This Row],[Total_Household_Income]]-Global_Household_Financial_Dyna[[#This Row],[Estimated_Taxes]]</f>
        <v>1594.3400000000001</v>
      </c>
      <c r="L802" s="1">
        <f>Global_Household_Financial_Dyna[[#This Row],[Monthly_Savings]]/Global_Household_Financial_Dyna[[#This Row],[Net Income]]</f>
        <v>0.53120413462624028</v>
      </c>
      <c r="M802" s="2">
        <f>Global_Household_Financial_Dyna[[#This Row],[Monthly_Expenses]]/Global_Household_Financial_Dyna[[#This Row],[Net Income]]</f>
        <v>0.46879586537375961</v>
      </c>
      <c r="N802" t="str">
        <f>IF(Global_Household_Financial_Dyna[[#This Row],[Monthly_Savings]]&lt;0,"High Risk", IF(Global_Household_Financial_Dyna[[#This Row],[Savings Rate%]]&lt;0.1, "Medium", "Safe"))</f>
        <v>Safe</v>
      </c>
      <c r="O802">
        <f>Global_Household_Financial_Dyna[[#This Row],[Total_Household_Income]]/Global_Household_Financial_Dyna[[#This Row],[Family_Size]]</f>
        <v>625.23333333333335</v>
      </c>
      <c r="P802" s="2">
        <f t="shared" si="24"/>
        <v>0.39788995363055785</v>
      </c>
      <c r="Q802" s="2">
        <f t="shared" si="25"/>
        <v>0.13331418099568243</v>
      </c>
      <c r="R802" s="2" t="str">
        <f>IF(Global_Household_Financial_Dyna[[#This Row],[Vs country_Average]]&lt;-0.2, "Underperformer", IF(Global_Household_Financial_Dyna[[#This Row],[Vs country_Average]]&gt;0.2, "Outperformer", "Normal"))</f>
        <v>Normal</v>
      </c>
      <c r="S8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846.92</v>
      </c>
      <c r="T8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846.92</v>
      </c>
      <c r="U8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846.92</v>
      </c>
      <c r="V8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846.92</v>
      </c>
    </row>
    <row r="803" spans="1:22" x14ac:dyDescent="0.3">
      <c r="A803">
        <v>802</v>
      </c>
      <c r="B803" t="s">
        <v>18</v>
      </c>
      <c r="C803" t="s">
        <v>20</v>
      </c>
      <c r="D803">
        <v>5</v>
      </c>
      <c r="E803">
        <v>3</v>
      </c>
      <c r="F803">
        <v>6940.01</v>
      </c>
      <c r="G803">
        <v>15172.2</v>
      </c>
      <c r="H803">
        <v>4096.49</v>
      </c>
      <c r="I803">
        <v>3399.07</v>
      </c>
      <c r="J803">
        <v>7676.64</v>
      </c>
      <c r="K803">
        <f>Global_Household_Financial_Dyna[[#This Row],[Total_Household_Income]]-Global_Household_Financial_Dyna[[#This Row],[Estimated_Taxes]]</f>
        <v>11075.710000000001</v>
      </c>
      <c r="L803" s="1">
        <f>Global_Household_Financial_Dyna[[#This Row],[Monthly_Savings]]/Global_Household_Financial_Dyna[[#This Row],[Net Income]]</f>
        <v>0.69310590472303801</v>
      </c>
      <c r="M803" s="2">
        <f>Global_Household_Financial_Dyna[[#This Row],[Monthly_Expenses]]/Global_Household_Financial_Dyna[[#This Row],[Net Income]]</f>
        <v>0.30689409527696193</v>
      </c>
      <c r="N803" t="str">
        <f>IF(Global_Household_Financial_Dyna[[#This Row],[Monthly_Savings]]&lt;0,"High Risk", IF(Global_Household_Financial_Dyna[[#This Row],[Savings Rate%]]&lt;0.1, "Medium", "Safe"))</f>
        <v>Safe</v>
      </c>
      <c r="O803">
        <f>Global_Household_Financial_Dyna[[#This Row],[Total_Household_Income]]/Global_Household_Financial_Dyna[[#This Row],[Family_Size]]</f>
        <v>3034.44</v>
      </c>
      <c r="P803" s="2">
        <f t="shared" si="24"/>
        <v>0.32336204947805613</v>
      </c>
      <c r="Q803" s="2">
        <f t="shared" si="25"/>
        <v>0.36974385524498188</v>
      </c>
      <c r="R803" s="2" t="str">
        <f>IF(Global_Household_Financial_Dyna[[#This Row],[Vs country_Average]]&lt;-0.2, "Underperformer", IF(Global_Household_Financial_Dyna[[#This Row],[Vs country_Average]]&gt;0.2, "Outperformer", "Normal"))</f>
        <v>Outperformer</v>
      </c>
      <c r="S8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7676.64</v>
      </c>
      <c r="T8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7676.64</v>
      </c>
      <c r="U8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7676.64</v>
      </c>
      <c r="V8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7676.64</v>
      </c>
    </row>
    <row r="804" spans="1:22" x14ac:dyDescent="0.3">
      <c r="A804">
        <v>803</v>
      </c>
      <c r="B804" t="s">
        <v>16</v>
      </c>
      <c r="C804" t="s">
        <v>17</v>
      </c>
      <c r="D804">
        <v>8</v>
      </c>
      <c r="E804">
        <v>2</v>
      </c>
      <c r="F804">
        <v>5726.99</v>
      </c>
      <c r="G804">
        <v>9704.5499999999993</v>
      </c>
      <c r="H804">
        <v>3881.82</v>
      </c>
      <c r="I804">
        <v>4101.8500000000004</v>
      </c>
      <c r="J804">
        <v>1720.88</v>
      </c>
      <c r="K804">
        <f>Global_Household_Financial_Dyna[[#This Row],[Total_Household_Income]]-Global_Household_Financial_Dyna[[#This Row],[Estimated_Taxes]]</f>
        <v>5822.73</v>
      </c>
      <c r="L804" s="1">
        <f>Global_Household_Financial_Dyna[[#This Row],[Monthly_Savings]]/Global_Household_Financial_Dyna[[#This Row],[Net Income]]</f>
        <v>0.29554521676258394</v>
      </c>
      <c r="M804" s="2">
        <f>Global_Household_Financial_Dyna[[#This Row],[Monthly_Expenses]]/Global_Household_Financial_Dyna[[#This Row],[Net Income]]</f>
        <v>0.70445478323741628</v>
      </c>
      <c r="N804" t="str">
        <f>IF(Global_Household_Financial_Dyna[[#This Row],[Monthly_Savings]]&lt;0,"High Risk", IF(Global_Household_Financial_Dyna[[#This Row],[Savings Rate%]]&lt;0.1, "Medium", "Safe"))</f>
        <v>Safe</v>
      </c>
      <c r="O804">
        <f>Global_Household_Financial_Dyna[[#This Row],[Total_Household_Income]]/Global_Household_Financial_Dyna[[#This Row],[Family_Size]]</f>
        <v>1213.0687499999999</v>
      </c>
      <c r="P804" s="2">
        <f t="shared" si="24"/>
        <v>0.15879799892000862</v>
      </c>
      <c r="Q804" s="2">
        <f t="shared" si="25"/>
        <v>0.13674721784257532</v>
      </c>
      <c r="R804" s="2" t="str">
        <f>IF(Global_Household_Financial_Dyna[[#This Row],[Vs country_Average]]&lt;-0.2, "Underperformer", IF(Global_Household_Financial_Dyna[[#This Row],[Vs country_Average]]&gt;0.2, "Outperformer", "Normal"))</f>
        <v>Normal</v>
      </c>
      <c r="S8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1720.88</v>
      </c>
      <c r="T8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1720.88</v>
      </c>
      <c r="U8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1720.88</v>
      </c>
      <c r="V8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1720.88</v>
      </c>
    </row>
    <row r="805" spans="1:22" x14ac:dyDescent="0.3">
      <c r="A805">
        <v>804</v>
      </c>
      <c r="B805" t="s">
        <v>16</v>
      </c>
      <c r="C805" t="s">
        <v>21</v>
      </c>
      <c r="D805">
        <v>3</v>
      </c>
      <c r="E805">
        <v>2</v>
      </c>
      <c r="F805">
        <v>3915.66</v>
      </c>
      <c r="G805">
        <v>5844.15</v>
      </c>
      <c r="H805">
        <v>2045.45</v>
      </c>
      <c r="I805">
        <v>2220.14</v>
      </c>
      <c r="J805">
        <v>1578.56</v>
      </c>
      <c r="K805">
        <f>Global_Household_Financial_Dyna[[#This Row],[Total_Household_Income]]-Global_Household_Financial_Dyna[[#This Row],[Estimated_Taxes]]</f>
        <v>3798.7</v>
      </c>
      <c r="L805" s="1">
        <f>Global_Household_Financial_Dyna[[#This Row],[Monthly_Savings]]/Global_Household_Financial_Dyna[[#This Row],[Net Income]]</f>
        <v>0.41555268907784243</v>
      </c>
      <c r="M805" s="2">
        <f>Global_Household_Financial_Dyna[[#This Row],[Monthly_Expenses]]/Global_Household_Financial_Dyna[[#This Row],[Net Income]]</f>
        <v>0.58444731092215763</v>
      </c>
      <c r="N805" t="str">
        <f>IF(Global_Household_Financial_Dyna[[#This Row],[Monthly_Savings]]&lt;0,"High Risk", IF(Global_Household_Financial_Dyna[[#This Row],[Savings Rate%]]&lt;0.1, "Medium", "Safe"))</f>
        <v>Safe</v>
      </c>
      <c r="O805">
        <f>Global_Household_Financial_Dyna[[#This Row],[Total_Household_Income]]/Global_Household_Financial_Dyna[[#This Row],[Family_Size]]</f>
        <v>1948.05</v>
      </c>
      <c r="P805" s="2">
        <f t="shared" si="24"/>
        <v>0.15879799892000862</v>
      </c>
      <c r="Q805" s="2">
        <f t="shared" si="25"/>
        <v>0.25675469015783381</v>
      </c>
      <c r="R805" s="2" t="str">
        <f>IF(Global_Household_Financial_Dyna[[#This Row],[Vs country_Average]]&lt;-0.2, "Underperformer", IF(Global_Household_Financial_Dyna[[#This Row],[Vs country_Average]]&gt;0.2, "Outperformer", "Normal"))</f>
        <v>Outperformer</v>
      </c>
      <c r="S8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1578.56</v>
      </c>
      <c r="T8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1578.56</v>
      </c>
      <c r="U8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1578.56</v>
      </c>
      <c r="V8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1578.56</v>
      </c>
    </row>
    <row r="806" spans="1:22" x14ac:dyDescent="0.3">
      <c r="A806">
        <v>805</v>
      </c>
      <c r="B806" t="s">
        <v>10</v>
      </c>
      <c r="C806" t="s">
        <v>11</v>
      </c>
      <c r="D806">
        <v>6</v>
      </c>
      <c r="E806">
        <v>3</v>
      </c>
      <c r="F806">
        <v>358.32</v>
      </c>
      <c r="G806">
        <v>795.6</v>
      </c>
      <c r="H806">
        <v>79.56</v>
      </c>
      <c r="I806">
        <v>704.38</v>
      </c>
      <c r="J806">
        <v>11.66</v>
      </c>
      <c r="K806">
        <f>Global_Household_Financial_Dyna[[#This Row],[Total_Household_Income]]-Global_Household_Financial_Dyna[[#This Row],[Estimated_Taxes]]</f>
        <v>716.04</v>
      </c>
      <c r="L806" s="1">
        <f>Global_Household_Financial_Dyna[[#This Row],[Monthly_Savings]]/Global_Household_Financial_Dyna[[#This Row],[Net Income]]</f>
        <v>1.6284006480084913E-2</v>
      </c>
      <c r="M806" s="2">
        <f>Global_Household_Financial_Dyna[[#This Row],[Monthly_Expenses]]/Global_Household_Financial_Dyna[[#This Row],[Net Income]]</f>
        <v>0.98371599351991512</v>
      </c>
      <c r="N806" t="str">
        <f>IF(Global_Household_Financial_Dyna[[#This Row],[Monthly_Savings]]&lt;0,"High Risk", IF(Global_Household_Financial_Dyna[[#This Row],[Savings Rate%]]&lt;0.1, "Medium", "Safe"))</f>
        <v>Medium</v>
      </c>
      <c r="O806">
        <f>Global_Household_Financial_Dyna[[#This Row],[Total_Household_Income]]/Global_Household_Financial_Dyna[[#This Row],[Family_Size]]</f>
        <v>132.6</v>
      </c>
      <c r="P806" s="2">
        <f t="shared" si="24"/>
        <v>0.42077341556833553</v>
      </c>
      <c r="Q806" s="2">
        <f t="shared" si="25"/>
        <v>-0.4044894090882506</v>
      </c>
      <c r="R806" s="2" t="str">
        <f>IF(Global_Household_Financial_Dyna[[#This Row],[Vs country_Average]]&lt;-0.2, "Underperformer", IF(Global_Household_Financial_Dyna[[#This Row],[Vs country_Average]]&gt;0.2, "Outperformer", "Normal"))</f>
        <v>Underperformer</v>
      </c>
      <c r="S8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11.66</v>
      </c>
      <c r="T8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11.66</v>
      </c>
      <c r="U8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11.66</v>
      </c>
      <c r="V8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11.66</v>
      </c>
    </row>
    <row r="807" spans="1:22" x14ac:dyDescent="0.3">
      <c r="A807">
        <v>806</v>
      </c>
      <c r="B807" t="s">
        <v>14</v>
      </c>
      <c r="C807" t="s">
        <v>15</v>
      </c>
      <c r="D807">
        <v>6</v>
      </c>
      <c r="E807">
        <v>3</v>
      </c>
      <c r="F807">
        <v>228.99</v>
      </c>
      <c r="G807">
        <v>479.02</v>
      </c>
      <c r="H807">
        <v>71.849999999999994</v>
      </c>
      <c r="I807">
        <v>454.59</v>
      </c>
      <c r="J807">
        <v>-47.42</v>
      </c>
      <c r="K807">
        <f>Global_Household_Financial_Dyna[[#This Row],[Total_Household_Income]]-Global_Household_Financial_Dyna[[#This Row],[Estimated_Taxes]]</f>
        <v>407.16999999999996</v>
      </c>
      <c r="L807" s="1">
        <f>Global_Household_Financial_Dyna[[#This Row],[Monthly_Savings]]/Global_Household_Financial_Dyna[[#This Row],[Net Income]]</f>
        <v>-0.11646241127784465</v>
      </c>
      <c r="M807" s="2">
        <f>Global_Household_Financial_Dyna[[#This Row],[Monthly_Expenses]]/Global_Household_Financial_Dyna[[#This Row],[Net Income]]</f>
        <v>1.1164624112778447</v>
      </c>
      <c r="N807" t="str">
        <f>IF(Global_Household_Financial_Dyna[[#This Row],[Monthly_Savings]]&lt;0,"High Risk", IF(Global_Household_Financial_Dyna[[#This Row],[Savings Rate%]]&lt;0.1, "Medium", "Safe"))</f>
        <v>High Risk</v>
      </c>
      <c r="O807">
        <f>Global_Household_Financial_Dyna[[#This Row],[Total_Household_Income]]/Global_Household_Financial_Dyna[[#This Row],[Family_Size]]</f>
        <v>79.836666666666659</v>
      </c>
      <c r="P807" s="2">
        <f t="shared" si="24"/>
        <v>0.39788995363055785</v>
      </c>
      <c r="Q807" s="2">
        <f t="shared" si="25"/>
        <v>-0.51435236490840253</v>
      </c>
      <c r="R807" s="2" t="str">
        <f>IF(Global_Household_Financial_Dyna[[#This Row],[Vs country_Average]]&lt;-0.2, "Underperformer", IF(Global_Household_Financial_Dyna[[#This Row],[Vs country_Average]]&gt;0.2, "Outperformer", "Normal"))</f>
        <v>Underperformer</v>
      </c>
      <c r="S8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-24.6905</v>
      </c>
      <c r="T8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-1.9609999999999985</v>
      </c>
      <c r="U8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20.768499999999989</v>
      </c>
      <c r="V8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43.498000000000005</v>
      </c>
    </row>
    <row r="808" spans="1:22" x14ac:dyDescent="0.3">
      <c r="A808">
        <v>807</v>
      </c>
      <c r="B808" t="s">
        <v>12</v>
      </c>
      <c r="C808" t="s">
        <v>13</v>
      </c>
      <c r="D808">
        <v>4</v>
      </c>
      <c r="E808">
        <v>3</v>
      </c>
      <c r="F808">
        <v>4350.09</v>
      </c>
      <c r="G808">
        <v>9250.66</v>
      </c>
      <c r="H808">
        <v>2775.2</v>
      </c>
      <c r="I808">
        <v>2467.71</v>
      </c>
      <c r="J808">
        <v>4007.75</v>
      </c>
      <c r="K808">
        <f>Global_Household_Financial_Dyna[[#This Row],[Total_Household_Income]]-Global_Household_Financial_Dyna[[#This Row],[Estimated_Taxes]]</f>
        <v>6475.46</v>
      </c>
      <c r="L808" s="1">
        <f>Global_Household_Financial_Dyna[[#This Row],[Monthly_Savings]]/Global_Household_Financial_Dyna[[#This Row],[Net Income]]</f>
        <v>0.61891355980887841</v>
      </c>
      <c r="M808" s="2">
        <f>Global_Household_Financial_Dyna[[#This Row],[Monthly_Expenses]]/Global_Household_Financial_Dyna[[#This Row],[Net Income]]</f>
        <v>0.38108644019112153</v>
      </c>
      <c r="N808" t="str">
        <f>IF(Global_Household_Financial_Dyna[[#This Row],[Monthly_Savings]]&lt;0,"High Risk", IF(Global_Household_Financial_Dyna[[#This Row],[Savings Rate%]]&lt;0.1, "Medium", "Safe"))</f>
        <v>Safe</v>
      </c>
      <c r="O808">
        <f>Global_Household_Financial_Dyna[[#This Row],[Total_Household_Income]]/Global_Household_Financial_Dyna[[#This Row],[Family_Size]]</f>
        <v>2312.665</v>
      </c>
      <c r="P808" s="2">
        <f t="shared" si="24"/>
        <v>0.30718716818024266</v>
      </c>
      <c r="Q808" s="2">
        <f t="shared" si="25"/>
        <v>0.31172639162863575</v>
      </c>
      <c r="R808" s="2" t="str">
        <f>IF(Global_Household_Financial_Dyna[[#This Row],[Vs country_Average]]&lt;-0.2, "Underperformer", IF(Global_Household_Financial_Dyna[[#This Row],[Vs country_Average]]&gt;0.2, "Outperformer", "Normal"))</f>
        <v>Outperformer</v>
      </c>
      <c r="S8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4007.75</v>
      </c>
      <c r="T8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4007.75</v>
      </c>
      <c r="U8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4007.75</v>
      </c>
      <c r="V8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4007.75</v>
      </c>
    </row>
    <row r="809" spans="1:22" x14ac:dyDescent="0.3">
      <c r="A809">
        <v>808</v>
      </c>
      <c r="B809" t="s">
        <v>12</v>
      </c>
      <c r="C809" t="s">
        <v>13</v>
      </c>
      <c r="D809">
        <v>2</v>
      </c>
      <c r="E809">
        <v>2</v>
      </c>
      <c r="F809">
        <v>6650.25</v>
      </c>
      <c r="G809">
        <v>10653.88</v>
      </c>
      <c r="H809">
        <v>3196.16</v>
      </c>
      <c r="I809">
        <v>1907.71</v>
      </c>
      <c r="J809">
        <v>5550</v>
      </c>
      <c r="K809">
        <f>Global_Household_Financial_Dyna[[#This Row],[Total_Household_Income]]-Global_Household_Financial_Dyna[[#This Row],[Estimated_Taxes]]</f>
        <v>7457.7199999999993</v>
      </c>
      <c r="L809" s="1">
        <f>Global_Household_Financial_Dyna[[#This Row],[Monthly_Savings]]/Global_Household_Financial_Dyna[[#This Row],[Net Income]]</f>
        <v>0.74419527684064302</v>
      </c>
      <c r="M809" s="2">
        <f>Global_Household_Financial_Dyna[[#This Row],[Monthly_Expenses]]/Global_Household_Financial_Dyna[[#This Row],[Net Income]]</f>
        <v>0.25580338226696636</v>
      </c>
      <c r="N809" t="str">
        <f>IF(Global_Household_Financial_Dyna[[#This Row],[Monthly_Savings]]&lt;0,"High Risk", IF(Global_Household_Financial_Dyna[[#This Row],[Savings Rate%]]&lt;0.1, "Medium", "Safe"))</f>
        <v>Safe</v>
      </c>
      <c r="O809">
        <f>Global_Household_Financial_Dyna[[#This Row],[Total_Household_Income]]/Global_Household_Financial_Dyna[[#This Row],[Family_Size]]</f>
        <v>5326.94</v>
      </c>
      <c r="P809" s="2">
        <f t="shared" si="24"/>
        <v>0.30718716818024266</v>
      </c>
      <c r="Q809" s="2">
        <f t="shared" si="25"/>
        <v>0.43700810866040035</v>
      </c>
      <c r="R809" s="2" t="str">
        <f>IF(Global_Household_Financial_Dyna[[#This Row],[Vs country_Average]]&lt;-0.2, "Underperformer", IF(Global_Household_Financial_Dyna[[#This Row],[Vs country_Average]]&gt;0.2, "Outperformer", "Normal"))</f>
        <v>Outperformer</v>
      </c>
      <c r="S8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5550</v>
      </c>
      <c r="T8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5550</v>
      </c>
      <c r="U8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5550</v>
      </c>
      <c r="V8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5550</v>
      </c>
    </row>
    <row r="810" spans="1:22" x14ac:dyDescent="0.3">
      <c r="A810">
        <v>809</v>
      </c>
      <c r="B810" t="s">
        <v>10</v>
      </c>
      <c r="C810" t="s">
        <v>11</v>
      </c>
      <c r="D810">
        <v>8</v>
      </c>
      <c r="E810">
        <v>3</v>
      </c>
      <c r="F810">
        <v>1015.58</v>
      </c>
      <c r="G810">
        <v>2249.85</v>
      </c>
      <c r="H810">
        <v>224.99</v>
      </c>
      <c r="I810">
        <v>838.15</v>
      </c>
      <c r="J810">
        <v>1186.71</v>
      </c>
      <c r="K810">
        <f>Global_Household_Financial_Dyna[[#This Row],[Total_Household_Income]]-Global_Household_Financial_Dyna[[#This Row],[Estimated_Taxes]]</f>
        <v>2024.86</v>
      </c>
      <c r="L810" s="1">
        <f>Global_Household_Financial_Dyna[[#This Row],[Monthly_Savings]]/Global_Household_Financial_Dyna[[#This Row],[Net Income]]</f>
        <v>0.58607014805961899</v>
      </c>
      <c r="M810" s="2">
        <f>Global_Household_Financial_Dyna[[#This Row],[Monthly_Expenses]]/Global_Household_Financial_Dyna[[#This Row],[Net Income]]</f>
        <v>0.41392985194038107</v>
      </c>
      <c r="N810" t="str">
        <f>IF(Global_Household_Financial_Dyna[[#This Row],[Monthly_Savings]]&lt;0,"High Risk", IF(Global_Household_Financial_Dyna[[#This Row],[Savings Rate%]]&lt;0.1, "Medium", "Safe"))</f>
        <v>Safe</v>
      </c>
      <c r="O810">
        <f>Global_Household_Financial_Dyna[[#This Row],[Total_Household_Income]]/Global_Household_Financial_Dyna[[#This Row],[Family_Size]]</f>
        <v>281.23124999999999</v>
      </c>
      <c r="P810" s="2">
        <f t="shared" si="24"/>
        <v>0.42077341556833553</v>
      </c>
      <c r="Q810" s="2">
        <f t="shared" si="25"/>
        <v>0.16529673249128346</v>
      </c>
      <c r="R810" s="2" t="str">
        <f>IF(Global_Household_Financial_Dyna[[#This Row],[Vs country_Average]]&lt;-0.2, "Underperformer", IF(Global_Household_Financial_Dyna[[#This Row],[Vs country_Average]]&gt;0.2, "Outperformer", "Normal"))</f>
        <v>Normal</v>
      </c>
      <c r="S8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1186.71</v>
      </c>
      <c r="T8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1186.71</v>
      </c>
      <c r="U8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1186.71</v>
      </c>
      <c r="V8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1186.71</v>
      </c>
    </row>
    <row r="811" spans="1:22" x14ac:dyDescent="0.3">
      <c r="A811">
        <v>810</v>
      </c>
      <c r="B811" t="s">
        <v>18</v>
      </c>
      <c r="C811" t="s">
        <v>19</v>
      </c>
      <c r="D811">
        <v>5</v>
      </c>
      <c r="E811">
        <v>3</v>
      </c>
      <c r="F811">
        <v>3760.21</v>
      </c>
      <c r="G811">
        <v>8336.75</v>
      </c>
      <c r="H811">
        <v>2250.92</v>
      </c>
      <c r="I811">
        <v>3748.69</v>
      </c>
      <c r="J811">
        <v>2337.14</v>
      </c>
      <c r="K811">
        <f>Global_Household_Financial_Dyna[[#This Row],[Total_Household_Income]]-Global_Household_Financial_Dyna[[#This Row],[Estimated_Taxes]]</f>
        <v>6085.83</v>
      </c>
      <c r="L811" s="1">
        <f>Global_Household_Financial_Dyna[[#This Row],[Monthly_Savings]]/Global_Household_Financial_Dyna[[#This Row],[Net Income]]</f>
        <v>0.38402978722705033</v>
      </c>
      <c r="M811" s="2">
        <f>Global_Household_Financial_Dyna[[#This Row],[Monthly_Expenses]]/Global_Household_Financial_Dyna[[#This Row],[Net Income]]</f>
        <v>0.61597021277294961</v>
      </c>
      <c r="N811" t="str">
        <f>IF(Global_Household_Financial_Dyna[[#This Row],[Monthly_Savings]]&lt;0,"High Risk", IF(Global_Household_Financial_Dyna[[#This Row],[Savings Rate%]]&lt;0.1, "Medium", "Safe"))</f>
        <v>Safe</v>
      </c>
      <c r="O811">
        <f>Global_Household_Financial_Dyna[[#This Row],[Total_Household_Income]]/Global_Household_Financial_Dyna[[#This Row],[Family_Size]]</f>
        <v>1667.35</v>
      </c>
      <c r="P811" s="2">
        <f t="shared" si="24"/>
        <v>0.32336204947805613</v>
      </c>
      <c r="Q811" s="2">
        <f t="shared" si="25"/>
        <v>6.0667737748994199E-2</v>
      </c>
      <c r="R811" s="2" t="str">
        <f>IF(Global_Household_Financial_Dyna[[#This Row],[Vs country_Average]]&lt;-0.2, "Underperformer", IF(Global_Household_Financial_Dyna[[#This Row],[Vs country_Average]]&gt;0.2, "Outperformer", "Normal"))</f>
        <v>Normal</v>
      </c>
      <c r="S8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2337.14</v>
      </c>
      <c r="T8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2337.14</v>
      </c>
      <c r="U8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2337.14</v>
      </c>
      <c r="V8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2337.14</v>
      </c>
    </row>
    <row r="812" spans="1:22" x14ac:dyDescent="0.3">
      <c r="A812">
        <v>811</v>
      </c>
      <c r="B812" t="s">
        <v>12</v>
      </c>
      <c r="C812" t="s">
        <v>13</v>
      </c>
      <c r="D812">
        <v>5</v>
      </c>
      <c r="E812">
        <v>3</v>
      </c>
      <c r="F812">
        <v>6183.42</v>
      </c>
      <c r="G812">
        <v>12661.96</v>
      </c>
      <c r="H812">
        <v>3798.59</v>
      </c>
      <c r="I812">
        <v>2661.34</v>
      </c>
      <c r="J812">
        <v>6202.03</v>
      </c>
      <c r="K812">
        <f>Global_Household_Financial_Dyna[[#This Row],[Total_Household_Income]]-Global_Household_Financial_Dyna[[#This Row],[Estimated_Taxes]]</f>
        <v>8863.369999999999</v>
      </c>
      <c r="L812" s="1">
        <f>Global_Household_Financial_Dyna[[#This Row],[Monthly_Savings]]/Global_Household_Financial_Dyna[[#This Row],[Net Income]]</f>
        <v>0.6997372331291597</v>
      </c>
      <c r="M812" s="2">
        <f>Global_Household_Financial_Dyna[[#This Row],[Monthly_Expenses]]/Global_Household_Financial_Dyna[[#This Row],[Net Income]]</f>
        <v>0.30026276687084036</v>
      </c>
      <c r="N812" t="str">
        <f>IF(Global_Household_Financial_Dyna[[#This Row],[Monthly_Savings]]&lt;0,"High Risk", IF(Global_Household_Financial_Dyna[[#This Row],[Savings Rate%]]&lt;0.1, "Medium", "Safe"))</f>
        <v>Safe</v>
      </c>
      <c r="O812">
        <f>Global_Household_Financial_Dyna[[#This Row],[Total_Household_Income]]/Global_Household_Financial_Dyna[[#This Row],[Family_Size]]</f>
        <v>2532.3919999999998</v>
      </c>
      <c r="P812" s="2">
        <f t="shared" si="24"/>
        <v>0.30718716818024266</v>
      </c>
      <c r="Q812" s="2">
        <f t="shared" si="25"/>
        <v>0.39255006494891703</v>
      </c>
      <c r="R812" s="2" t="str">
        <f>IF(Global_Household_Financial_Dyna[[#This Row],[Vs country_Average]]&lt;-0.2, "Underperformer", IF(Global_Household_Financial_Dyna[[#This Row],[Vs country_Average]]&gt;0.2, "Outperformer", "Normal"))</f>
        <v>Outperformer</v>
      </c>
      <c r="S8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6202.03</v>
      </c>
      <c r="T8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6202.03</v>
      </c>
      <c r="U8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6202.03</v>
      </c>
      <c r="V8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6202.03</v>
      </c>
    </row>
    <row r="813" spans="1:22" x14ac:dyDescent="0.3">
      <c r="A813">
        <v>812</v>
      </c>
      <c r="B813" t="s">
        <v>14</v>
      </c>
      <c r="C813" t="s">
        <v>15</v>
      </c>
      <c r="D813">
        <v>3</v>
      </c>
      <c r="E813">
        <v>3</v>
      </c>
      <c r="F813">
        <v>1631.97</v>
      </c>
      <c r="G813">
        <v>4353.78</v>
      </c>
      <c r="H813">
        <v>653.07000000000005</v>
      </c>
      <c r="I813">
        <v>1158.32</v>
      </c>
      <c r="J813">
        <v>2542.39</v>
      </c>
      <c r="K813">
        <f>Global_Household_Financial_Dyna[[#This Row],[Total_Household_Income]]-Global_Household_Financial_Dyna[[#This Row],[Estimated_Taxes]]</f>
        <v>3700.7099999999996</v>
      </c>
      <c r="L813" s="1">
        <f>Global_Household_Financial_Dyna[[#This Row],[Monthly_Savings]]/Global_Household_Financial_Dyna[[#This Row],[Net Income]]</f>
        <v>0.68700060258707119</v>
      </c>
      <c r="M813" s="2">
        <f>Global_Household_Financial_Dyna[[#This Row],[Monthly_Expenses]]/Global_Household_Financial_Dyna[[#This Row],[Net Income]]</f>
        <v>0.31299939741292887</v>
      </c>
      <c r="N813" t="str">
        <f>IF(Global_Household_Financial_Dyna[[#This Row],[Monthly_Savings]]&lt;0,"High Risk", IF(Global_Household_Financial_Dyna[[#This Row],[Savings Rate%]]&lt;0.1, "Medium", "Safe"))</f>
        <v>Safe</v>
      </c>
      <c r="O813">
        <f>Global_Household_Financial_Dyna[[#This Row],[Total_Household_Income]]/Global_Household_Financial_Dyna[[#This Row],[Family_Size]]</f>
        <v>1451.26</v>
      </c>
      <c r="P813" s="2">
        <f t="shared" si="24"/>
        <v>0.39788995363055785</v>
      </c>
      <c r="Q813" s="2">
        <f t="shared" si="25"/>
        <v>0.28911064895651334</v>
      </c>
      <c r="R813" s="2" t="str">
        <f>IF(Global_Household_Financial_Dyna[[#This Row],[Vs country_Average]]&lt;-0.2, "Underperformer", IF(Global_Household_Financial_Dyna[[#This Row],[Vs country_Average]]&gt;0.2, "Outperformer", "Normal"))</f>
        <v>Outperformer</v>
      </c>
      <c r="S8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2542.39</v>
      </c>
      <c r="T8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2542.39</v>
      </c>
      <c r="U8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2542.39</v>
      </c>
      <c r="V8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2542.39</v>
      </c>
    </row>
    <row r="814" spans="1:22" x14ac:dyDescent="0.3">
      <c r="A814">
        <v>813</v>
      </c>
      <c r="B814" t="s">
        <v>18</v>
      </c>
      <c r="C814" t="s">
        <v>20</v>
      </c>
      <c r="D814">
        <v>4</v>
      </c>
      <c r="E814">
        <v>3</v>
      </c>
      <c r="F814">
        <v>1816.13</v>
      </c>
      <c r="G814">
        <v>4115.6000000000004</v>
      </c>
      <c r="H814">
        <v>905.43</v>
      </c>
      <c r="I814">
        <v>3353.32</v>
      </c>
      <c r="J814">
        <v>-143.15</v>
      </c>
      <c r="K814">
        <f>Global_Household_Financial_Dyna[[#This Row],[Total_Household_Income]]-Global_Household_Financial_Dyna[[#This Row],[Estimated_Taxes]]</f>
        <v>3210.1700000000005</v>
      </c>
      <c r="L814" s="1">
        <f>Global_Household_Financial_Dyna[[#This Row],[Monthly_Savings]]/Global_Household_Financial_Dyna[[#This Row],[Net Income]]</f>
        <v>-4.4592653971596515E-2</v>
      </c>
      <c r="M814" s="2">
        <f>Global_Household_Financial_Dyna[[#This Row],[Monthly_Expenses]]/Global_Household_Financial_Dyna[[#This Row],[Net Income]]</f>
        <v>1.0445926539715964</v>
      </c>
      <c r="N814" t="str">
        <f>IF(Global_Household_Financial_Dyna[[#This Row],[Monthly_Savings]]&lt;0,"High Risk", IF(Global_Household_Financial_Dyna[[#This Row],[Savings Rate%]]&lt;0.1, "Medium", "Safe"))</f>
        <v>High Risk</v>
      </c>
      <c r="O814">
        <f>Global_Household_Financial_Dyna[[#This Row],[Total_Household_Income]]/Global_Household_Financial_Dyna[[#This Row],[Family_Size]]</f>
        <v>1028.9000000000001</v>
      </c>
      <c r="P814" s="2">
        <f t="shared" si="24"/>
        <v>0.32336204947805613</v>
      </c>
      <c r="Q814" s="2">
        <f t="shared" si="25"/>
        <v>-0.36795470344965264</v>
      </c>
      <c r="R814" s="2" t="str">
        <f>IF(Global_Household_Financial_Dyna[[#This Row],[Vs country_Average]]&lt;-0.2, "Underperformer", IF(Global_Household_Financial_Dyna[[#This Row],[Vs country_Average]]&gt;0.2, "Outperformer", "Normal"))</f>
        <v>Underperformer</v>
      </c>
      <c r="S8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24.51600000000002</v>
      </c>
      <c r="T8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192.18200000000004</v>
      </c>
      <c r="U8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359.84800000000007</v>
      </c>
      <c r="V8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527.51400000000012</v>
      </c>
    </row>
    <row r="815" spans="1:22" x14ac:dyDescent="0.3">
      <c r="A815">
        <v>814</v>
      </c>
      <c r="B815" t="s">
        <v>12</v>
      </c>
      <c r="C815" t="s">
        <v>13</v>
      </c>
      <c r="D815">
        <v>3</v>
      </c>
      <c r="E815">
        <v>2</v>
      </c>
      <c r="F815">
        <v>7513.42</v>
      </c>
      <c r="G815">
        <v>12985.26</v>
      </c>
      <c r="H815">
        <v>3895.58</v>
      </c>
      <c r="I815">
        <v>2909.66</v>
      </c>
      <c r="J815">
        <v>6180.02</v>
      </c>
      <c r="K815">
        <f>Global_Household_Financial_Dyna[[#This Row],[Total_Household_Income]]-Global_Household_Financial_Dyna[[#This Row],[Estimated_Taxes]]</f>
        <v>9089.68</v>
      </c>
      <c r="L815" s="1">
        <f>Global_Household_Financial_Dyna[[#This Row],[Monthly_Savings]]/Global_Household_Financial_Dyna[[#This Row],[Net Income]]</f>
        <v>0.67989412168525187</v>
      </c>
      <c r="M815" s="2">
        <f>Global_Household_Financial_Dyna[[#This Row],[Monthly_Expenses]]/Global_Household_Financial_Dyna[[#This Row],[Net Income]]</f>
        <v>0.32010587831474813</v>
      </c>
      <c r="N815" t="str">
        <f>IF(Global_Household_Financial_Dyna[[#This Row],[Monthly_Savings]]&lt;0,"High Risk", IF(Global_Household_Financial_Dyna[[#This Row],[Savings Rate%]]&lt;0.1, "Medium", "Safe"))</f>
        <v>Safe</v>
      </c>
      <c r="O815">
        <f>Global_Household_Financial_Dyna[[#This Row],[Total_Household_Income]]/Global_Household_Financial_Dyna[[#This Row],[Family_Size]]</f>
        <v>4328.42</v>
      </c>
      <c r="P815" s="2">
        <f t="shared" si="24"/>
        <v>0.30718716818024266</v>
      </c>
      <c r="Q815" s="2">
        <f t="shared" si="25"/>
        <v>0.37270695350500921</v>
      </c>
      <c r="R815" s="2" t="str">
        <f>IF(Global_Household_Financial_Dyna[[#This Row],[Vs country_Average]]&lt;-0.2, "Underperformer", IF(Global_Household_Financial_Dyna[[#This Row],[Vs country_Average]]&gt;0.2, "Outperformer", "Normal"))</f>
        <v>Outperformer</v>
      </c>
      <c r="S8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6180.02</v>
      </c>
      <c r="T8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6180.02</v>
      </c>
      <c r="U8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6180.02</v>
      </c>
      <c r="V8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6180.02</v>
      </c>
    </row>
    <row r="816" spans="1:22" x14ac:dyDescent="0.3">
      <c r="A816">
        <v>815</v>
      </c>
      <c r="B816" t="s">
        <v>12</v>
      </c>
      <c r="C816" t="s">
        <v>13</v>
      </c>
      <c r="D816">
        <v>3</v>
      </c>
      <c r="E816">
        <v>3</v>
      </c>
      <c r="F816">
        <v>6341.56</v>
      </c>
      <c r="G816">
        <v>14232.14</v>
      </c>
      <c r="H816">
        <v>4269.6400000000003</v>
      </c>
      <c r="I816">
        <v>2276.79</v>
      </c>
      <c r="J816">
        <v>7685.71</v>
      </c>
      <c r="K816">
        <f>Global_Household_Financial_Dyna[[#This Row],[Total_Household_Income]]-Global_Household_Financial_Dyna[[#This Row],[Estimated_Taxes]]</f>
        <v>9962.5</v>
      </c>
      <c r="L816" s="1">
        <f>Global_Household_Financial_Dyna[[#This Row],[Monthly_Savings]]/Global_Household_Financial_Dyna[[#This Row],[Net Income]]</f>
        <v>0.77146398996235888</v>
      </c>
      <c r="M816" s="2">
        <f>Global_Household_Financial_Dyna[[#This Row],[Monthly_Expenses]]/Global_Household_Financial_Dyna[[#This Row],[Net Income]]</f>
        <v>0.22853601003764115</v>
      </c>
      <c r="N816" t="str">
        <f>IF(Global_Household_Financial_Dyna[[#This Row],[Monthly_Savings]]&lt;0,"High Risk", IF(Global_Household_Financial_Dyna[[#This Row],[Savings Rate%]]&lt;0.1, "Medium", "Safe"))</f>
        <v>Safe</v>
      </c>
      <c r="O816">
        <f>Global_Household_Financial_Dyna[[#This Row],[Total_Household_Income]]/Global_Household_Financial_Dyna[[#This Row],[Family_Size]]</f>
        <v>4744.0466666666662</v>
      </c>
      <c r="P816" s="2">
        <f t="shared" si="24"/>
        <v>0.30718716818024266</v>
      </c>
      <c r="Q816" s="2">
        <f t="shared" si="25"/>
        <v>0.46427682178211621</v>
      </c>
      <c r="R816" s="2" t="str">
        <f>IF(Global_Household_Financial_Dyna[[#This Row],[Vs country_Average]]&lt;-0.2, "Underperformer", IF(Global_Household_Financial_Dyna[[#This Row],[Vs country_Average]]&gt;0.2, "Outperformer", "Normal"))</f>
        <v>Outperformer</v>
      </c>
      <c r="S8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7685.71</v>
      </c>
      <c r="T8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7685.71</v>
      </c>
      <c r="U8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7685.71</v>
      </c>
      <c r="V8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7685.71</v>
      </c>
    </row>
    <row r="817" spans="1:22" x14ac:dyDescent="0.3">
      <c r="A817">
        <v>816</v>
      </c>
      <c r="B817" t="s">
        <v>16</v>
      </c>
      <c r="C817" t="s">
        <v>17</v>
      </c>
      <c r="D817">
        <v>5</v>
      </c>
      <c r="E817">
        <v>3</v>
      </c>
      <c r="F817">
        <v>2033.54</v>
      </c>
      <c r="G817">
        <v>4588.3900000000003</v>
      </c>
      <c r="H817">
        <v>1605.94</v>
      </c>
      <c r="I817">
        <v>4269.3100000000004</v>
      </c>
      <c r="J817">
        <v>-1286.8499999999999</v>
      </c>
      <c r="K817">
        <f>Global_Household_Financial_Dyna[[#This Row],[Total_Household_Income]]-Global_Household_Financial_Dyna[[#This Row],[Estimated_Taxes]]</f>
        <v>2982.4500000000003</v>
      </c>
      <c r="L817" s="1">
        <f>Global_Household_Financial_Dyna[[#This Row],[Monthly_Savings]]/Global_Household_Financial_Dyna[[#This Row],[Net Income]]</f>
        <v>-0.43147412362319565</v>
      </c>
      <c r="M817" s="2">
        <f>Global_Household_Financial_Dyna[[#This Row],[Monthly_Expenses]]/Global_Household_Financial_Dyna[[#This Row],[Net Income]]</f>
        <v>1.4314774765712752</v>
      </c>
      <c r="N817" t="str">
        <f>IF(Global_Household_Financial_Dyna[[#This Row],[Monthly_Savings]]&lt;0,"High Risk", IF(Global_Household_Financial_Dyna[[#This Row],[Savings Rate%]]&lt;0.1, "Medium", "Safe"))</f>
        <v>High Risk</v>
      </c>
      <c r="O817">
        <f>Global_Household_Financial_Dyna[[#This Row],[Total_Household_Income]]/Global_Household_Financial_Dyna[[#This Row],[Family_Size]]</f>
        <v>917.67800000000011</v>
      </c>
      <c r="P817" s="2">
        <f t="shared" si="24"/>
        <v>0.15879799892000862</v>
      </c>
      <c r="Q817" s="2">
        <f t="shared" si="25"/>
        <v>-0.59027212254320427</v>
      </c>
      <c r="R817" s="2" t="str">
        <f>IF(Global_Household_Financial_Dyna[[#This Row],[Vs country_Average]]&lt;-0.2, "Underperformer", IF(Global_Household_Financial_Dyna[[#This Row],[Vs country_Average]]&gt;0.2, "Outperformer", "Normal"))</f>
        <v>Underperformer</v>
      </c>
      <c r="S8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-1073.3844999999999</v>
      </c>
      <c r="T8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-859.91899999999987</v>
      </c>
      <c r="U8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-646.45349999999996</v>
      </c>
      <c r="V8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-432.98799999999983</v>
      </c>
    </row>
    <row r="818" spans="1:22" x14ac:dyDescent="0.3">
      <c r="A818">
        <v>817</v>
      </c>
      <c r="B818" t="s">
        <v>16</v>
      </c>
      <c r="C818" t="s">
        <v>17</v>
      </c>
      <c r="D818">
        <v>3</v>
      </c>
      <c r="E818">
        <v>1</v>
      </c>
      <c r="F818">
        <v>1497.07</v>
      </c>
      <c r="G818">
        <v>1497.07</v>
      </c>
      <c r="H818">
        <v>523.98</v>
      </c>
      <c r="I818">
        <v>1420.72</v>
      </c>
      <c r="J818">
        <v>-447.62</v>
      </c>
      <c r="K818">
        <f>Global_Household_Financial_Dyna[[#This Row],[Total_Household_Income]]-Global_Household_Financial_Dyna[[#This Row],[Estimated_Taxes]]</f>
        <v>973.08999999999992</v>
      </c>
      <c r="L818" s="1">
        <f>Global_Household_Financial_Dyna[[#This Row],[Monthly_Savings]]/Global_Household_Financial_Dyna[[#This Row],[Net Income]]</f>
        <v>-0.45999856128415673</v>
      </c>
      <c r="M818" s="2">
        <f>Global_Household_Financial_Dyna[[#This Row],[Monthly_Expenses]]/Global_Household_Financial_Dyna[[#This Row],[Net Income]]</f>
        <v>1.4600088378258951</v>
      </c>
      <c r="N818" t="str">
        <f>IF(Global_Household_Financial_Dyna[[#This Row],[Monthly_Savings]]&lt;0,"High Risk", IF(Global_Household_Financial_Dyna[[#This Row],[Savings Rate%]]&lt;0.1, "Medium", "Safe"))</f>
        <v>High Risk</v>
      </c>
      <c r="O818">
        <f>Global_Household_Financial_Dyna[[#This Row],[Total_Household_Income]]/Global_Household_Financial_Dyna[[#This Row],[Family_Size]]</f>
        <v>499.02333333333331</v>
      </c>
      <c r="P818" s="2">
        <f t="shared" si="24"/>
        <v>0.15879799892000862</v>
      </c>
      <c r="Q818" s="2">
        <f t="shared" si="25"/>
        <v>-0.6187965602041654</v>
      </c>
      <c r="R818" s="2" t="str">
        <f>IF(Global_Household_Financial_Dyna[[#This Row],[Vs country_Average]]&lt;-0.2, "Underperformer", IF(Global_Household_Financial_Dyna[[#This Row],[Vs country_Average]]&gt;0.2, "Outperformer", "Normal"))</f>
        <v>Underperformer</v>
      </c>
      <c r="S8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-376.584</v>
      </c>
      <c r="T8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-305.548</v>
      </c>
      <c r="U8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-234.512</v>
      </c>
      <c r="V8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-163.47599999999994</v>
      </c>
    </row>
    <row r="819" spans="1:22" x14ac:dyDescent="0.3">
      <c r="A819">
        <v>818</v>
      </c>
      <c r="B819" t="s">
        <v>10</v>
      </c>
      <c r="C819" t="s">
        <v>22</v>
      </c>
      <c r="D819">
        <v>2</v>
      </c>
      <c r="E819">
        <v>2</v>
      </c>
      <c r="F819">
        <v>945.24</v>
      </c>
      <c r="G819">
        <v>1653.63</v>
      </c>
      <c r="H819">
        <v>165.36</v>
      </c>
      <c r="I819">
        <v>314.87</v>
      </c>
      <c r="J819">
        <v>1173.3900000000001</v>
      </c>
      <c r="K819">
        <f>Global_Household_Financial_Dyna[[#This Row],[Total_Household_Income]]-Global_Household_Financial_Dyna[[#This Row],[Estimated_Taxes]]</f>
        <v>1488.27</v>
      </c>
      <c r="L819" s="1">
        <f>Global_Household_Financial_Dyna[[#This Row],[Monthly_Savings]]/Global_Household_Financial_Dyna[[#This Row],[Net Income]]</f>
        <v>0.78842548731077033</v>
      </c>
      <c r="M819" s="2">
        <f>Global_Household_Financial_Dyna[[#This Row],[Monthly_Expenses]]/Global_Household_Financial_Dyna[[#This Row],[Net Income]]</f>
        <v>0.2115677934783339</v>
      </c>
      <c r="N819" t="str">
        <f>IF(Global_Household_Financial_Dyna[[#This Row],[Monthly_Savings]]&lt;0,"High Risk", IF(Global_Household_Financial_Dyna[[#This Row],[Savings Rate%]]&lt;0.1, "Medium", "Safe"))</f>
        <v>Safe</v>
      </c>
      <c r="O819">
        <f>Global_Household_Financial_Dyna[[#This Row],[Total_Household_Income]]/Global_Household_Financial_Dyna[[#This Row],[Family_Size]]</f>
        <v>826.81500000000005</v>
      </c>
      <c r="P819" s="2">
        <f t="shared" si="24"/>
        <v>0.42077341556833553</v>
      </c>
      <c r="Q819" s="2">
        <f t="shared" si="25"/>
        <v>0.36765207174243481</v>
      </c>
      <c r="R819" s="2" t="str">
        <f>IF(Global_Household_Financial_Dyna[[#This Row],[Vs country_Average]]&lt;-0.2, "Underperformer", IF(Global_Household_Financial_Dyna[[#This Row],[Vs country_Average]]&gt;0.2, "Outperformer", "Normal"))</f>
        <v>Outperformer</v>
      </c>
      <c r="S8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1173.3900000000001</v>
      </c>
      <c r="T8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1173.3900000000001</v>
      </c>
      <c r="U8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1173.3900000000001</v>
      </c>
      <c r="V8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1173.3900000000001</v>
      </c>
    </row>
    <row r="820" spans="1:22" x14ac:dyDescent="0.3">
      <c r="A820">
        <v>819</v>
      </c>
      <c r="B820" t="s">
        <v>18</v>
      </c>
      <c r="C820" t="s">
        <v>19</v>
      </c>
      <c r="D820">
        <v>3</v>
      </c>
      <c r="E820">
        <v>1</v>
      </c>
      <c r="F820">
        <v>4491.8100000000004</v>
      </c>
      <c r="G820">
        <v>4491.8100000000004</v>
      </c>
      <c r="H820">
        <v>988.2</v>
      </c>
      <c r="I820">
        <v>1819.34</v>
      </c>
      <c r="J820">
        <v>1684.27</v>
      </c>
      <c r="K820">
        <f>Global_Household_Financial_Dyna[[#This Row],[Total_Household_Income]]-Global_Household_Financial_Dyna[[#This Row],[Estimated_Taxes]]</f>
        <v>3503.6100000000006</v>
      </c>
      <c r="L820" s="1">
        <f>Global_Household_Financial_Dyna[[#This Row],[Monthly_Savings]]/Global_Household_Financial_Dyna[[#This Row],[Net Income]]</f>
        <v>0.48072416735880985</v>
      </c>
      <c r="M820" s="2">
        <f>Global_Household_Financial_Dyna[[#This Row],[Monthly_Expenses]]/Global_Household_Financial_Dyna[[#This Row],[Net Income]]</f>
        <v>0.51927583264118993</v>
      </c>
      <c r="N820" t="str">
        <f>IF(Global_Household_Financial_Dyna[[#This Row],[Monthly_Savings]]&lt;0,"High Risk", IF(Global_Household_Financial_Dyna[[#This Row],[Savings Rate%]]&lt;0.1, "Medium", "Safe"))</f>
        <v>Safe</v>
      </c>
      <c r="O820">
        <f>Global_Household_Financial_Dyna[[#This Row],[Total_Household_Income]]/Global_Household_Financial_Dyna[[#This Row],[Family_Size]]</f>
        <v>1497.2700000000002</v>
      </c>
      <c r="P820" s="2">
        <f t="shared" si="24"/>
        <v>0.32336204947805613</v>
      </c>
      <c r="Q820" s="2">
        <f t="shared" si="25"/>
        <v>0.15736211788075372</v>
      </c>
      <c r="R820" s="2" t="str">
        <f>IF(Global_Household_Financial_Dyna[[#This Row],[Vs country_Average]]&lt;-0.2, "Underperformer", IF(Global_Household_Financial_Dyna[[#This Row],[Vs country_Average]]&gt;0.2, "Outperformer", "Normal"))</f>
        <v>Normal</v>
      </c>
      <c r="S8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1684.27</v>
      </c>
      <c r="T8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1684.27</v>
      </c>
      <c r="U8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1684.27</v>
      </c>
      <c r="V8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1684.27</v>
      </c>
    </row>
    <row r="821" spans="1:22" x14ac:dyDescent="0.3">
      <c r="A821">
        <v>821</v>
      </c>
      <c r="B821" t="s">
        <v>14</v>
      </c>
      <c r="C821" t="s">
        <v>15</v>
      </c>
      <c r="D821">
        <v>2</v>
      </c>
      <c r="E821">
        <v>2</v>
      </c>
      <c r="F821">
        <v>351.89</v>
      </c>
      <c r="G821">
        <v>491.45</v>
      </c>
      <c r="H821">
        <v>73.72</v>
      </c>
      <c r="I821">
        <v>466.39</v>
      </c>
      <c r="J821">
        <v>-48.65</v>
      </c>
      <c r="K821">
        <f>Global_Household_Financial_Dyna[[#This Row],[Total_Household_Income]]-Global_Household_Financial_Dyna[[#This Row],[Estimated_Taxes]]</f>
        <v>417.73</v>
      </c>
      <c r="L821" s="1">
        <f>Global_Household_Financial_Dyna[[#This Row],[Monthly_Savings]]/Global_Household_Financial_Dyna[[#This Row],[Net Income]]</f>
        <v>-0.11646278696765852</v>
      </c>
      <c r="M821" s="2">
        <f>Global_Household_Financial_Dyna[[#This Row],[Monthly_Expenses]]/Global_Household_Financial_Dyna[[#This Row],[Net Income]]</f>
        <v>1.1164867258755655</v>
      </c>
      <c r="N821" t="str">
        <f>IF(Global_Household_Financial_Dyna[[#This Row],[Monthly_Savings]]&lt;0,"High Risk", IF(Global_Household_Financial_Dyna[[#This Row],[Savings Rate%]]&lt;0.1, "Medium", "Safe"))</f>
        <v>High Risk</v>
      </c>
      <c r="O821">
        <f>Global_Household_Financial_Dyna[[#This Row],[Total_Household_Income]]/Global_Household_Financial_Dyna[[#This Row],[Family_Size]]</f>
        <v>245.72499999999999</v>
      </c>
      <c r="P821" s="2">
        <f t="shared" si="24"/>
        <v>0.39788995363055785</v>
      </c>
      <c r="Q821" s="2">
        <f t="shared" si="25"/>
        <v>-0.51435274059821634</v>
      </c>
      <c r="R821" s="2" t="str">
        <f>IF(Global_Household_Financial_Dyna[[#This Row],[Vs country_Average]]&lt;-0.2, "Underperformer", IF(Global_Household_Financial_Dyna[[#This Row],[Vs country_Average]]&gt;0.2, "Outperformer", "Normal"))</f>
        <v>Underperformer</v>
      </c>
      <c r="S8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-25.330499999999997</v>
      </c>
      <c r="T8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-2.0109999999999957</v>
      </c>
      <c r="U8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21.308500000000002</v>
      </c>
      <c r="V8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44.628000000000007</v>
      </c>
    </row>
    <row r="822" spans="1:22" x14ac:dyDescent="0.3">
      <c r="A822">
        <v>822</v>
      </c>
      <c r="B822" t="s">
        <v>18</v>
      </c>
      <c r="C822" t="s">
        <v>20</v>
      </c>
      <c r="D822">
        <v>5</v>
      </c>
      <c r="E822">
        <v>3</v>
      </c>
      <c r="F822">
        <v>4418.47</v>
      </c>
      <c r="G822">
        <v>8710.09</v>
      </c>
      <c r="H822">
        <v>2351.7199999999998</v>
      </c>
      <c r="I822">
        <v>4051.71</v>
      </c>
      <c r="J822">
        <v>2306.65</v>
      </c>
      <c r="K822">
        <f>Global_Household_Financial_Dyna[[#This Row],[Total_Household_Income]]-Global_Household_Financial_Dyna[[#This Row],[Estimated_Taxes]]</f>
        <v>6358.3700000000008</v>
      </c>
      <c r="L822" s="1">
        <f>Global_Household_Financial_Dyna[[#This Row],[Monthly_Savings]]/Global_Household_Financial_Dyna[[#This Row],[Net Income]]</f>
        <v>0.36277379265440668</v>
      </c>
      <c r="M822" s="2">
        <f>Global_Household_Financial_Dyna[[#This Row],[Monthly_Expenses]]/Global_Household_Financial_Dyna[[#This Row],[Net Income]]</f>
        <v>0.63722463461547529</v>
      </c>
      <c r="N822" t="str">
        <f>IF(Global_Household_Financial_Dyna[[#This Row],[Monthly_Savings]]&lt;0,"High Risk", IF(Global_Household_Financial_Dyna[[#This Row],[Savings Rate%]]&lt;0.1, "Medium", "Safe"))</f>
        <v>Safe</v>
      </c>
      <c r="O822">
        <f>Global_Household_Financial_Dyna[[#This Row],[Total_Household_Income]]/Global_Household_Financial_Dyna[[#This Row],[Family_Size]]</f>
        <v>1742.018</v>
      </c>
      <c r="P822" s="2">
        <f t="shared" si="24"/>
        <v>0.32336204947805613</v>
      </c>
      <c r="Q822" s="2">
        <f t="shared" si="25"/>
        <v>3.9411743176350544E-2</v>
      </c>
      <c r="R822" s="2" t="str">
        <f>IF(Global_Household_Financial_Dyna[[#This Row],[Vs country_Average]]&lt;-0.2, "Underperformer", IF(Global_Household_Financial_Dyna[[#This Row],[Vs country_Average]]&gt;0.2, "Outperformer", "Normal"))</f>
        <v>Normal</v>
      </c>
      <c r="S8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2306.65</v>
      </c>
      <c r="T8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2306.65</v>
      </c>
      <c r="U8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2306.65</v>
      </c>
      <c r="V8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2306.65</v>
      </c>
    </row>
    <row r="823" spans="1:22" x14ac:dyDescent="0.3">
      <c r="A823">
        <v>823</v>
      </c>
      <c r="B823" t="s">
        <v>10</v>
      </c>
      <c r="C823" t="s">
        <v>11</v>
      </c>
      <c r="D823">
        <v>4</v>
      </c>
      <c r="E823">
        <v>1</v>
      </c>
      <c r="F823">
        <v>1094.32</v>
      </c>
      <c r="G823">
        <v>1094.32</v>
      </c>
      <c r="H823">
        <v>109.43</v>
      </c>
      <c r="I823">
        <v>501.06</v>
      </c>
      <c r="J823">
        <v>483.83</v>
      </c>
      <c r="K823">
        <f>Global_Household_Financial_Dyna[[#This Row],[Total_Household_Income]]-Global_Household_Financial_Dyna[[#This Row],[Estimated_Taxes]]</f>
        <v>984.88999999999987</v>
      </c>
      <c r="L823" s="1">
        <f>Global_Household_Financial_Dyna[[#This Row],[Monthly_Savings]]/Global_Household_Financial_Dyna[[#This Row],[Net Income]]</f>
        <v>0.49125283026530886</v>
      </c>
      <c r="M823" s="2">
        <f>Global_Household_Financial_Dyna[[#This Row],[Monthly_Expenses]]/Global_Household_Financial_Dyna[[#This Row],[Net Income]]</f>
        <v>0.50874716973469125</v>
      </c>
      <c r="N823" t="str">
        <f>IF(Global_Household_Financial_Dyna[[#This Row],[Monthly_Savings]]&lt;0,"High Risk", IF(Global_Household_Financial_Dyna[[#This Row],[Savings Rate%]]&lt;0.1, "Medium", "Safe"))</f>
        <v>Safe</v>
      </c>
      <c r="O823">
        <f>Global_Household_Financial_Dyna[[#This Row],[Total_Household_Income]]/Global_Household_Financial_Dyna[[#This Row],[Family_Size]]</f>
        <v>273.58</v>
      </c>
      <c r="P823" s="2">
        <f t="shared" si="24"/>
        <v>0.42077341556833553</v>
      </c>
      <c r="Q823" s="2">
        <f t="shared" si="25"/>
        <v>7.047941469697333E-2</v>
      </c>
      <c r="R823" s="2" t="str">
        <f>IF(Global_Household_Financial_Dyna[[#This Row],[Vs country_Average]]&lt;-0.2, "Underperformer", IF(Global_Household_Financial_Dyna[[#This Row],[Vs country_Average]]&gt;0.2, "Outperformer", "Normal"))</f>
        <v>Normal</v>
      </c>
      <c r="S8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483.83</v>
      </c>
      <c r="T8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483.83</v>
      </c>
      <c r="U8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483.83</v>
      </c>
      <c r="V8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483.83</v>
      </c>
    </row>
    <row r="824" spans="1:22" x14ac:dyDescent="0.3">
      <c r="A824">
        <v>824</v>
      </c>
      <c r="B824" t="s">
        <v>10</v>
      </c>
      <c r="C824" t="s">
        <v>11</v>
      </c>
      <c r="D824">
        <v>6</v>
      </c>
      <c r="E824">
        <v>3</v>
      </c>
      <c r="F824">
        <v>1235.07</v>
      </c>
      <c r="G824">
        <v>2907.14</v>
      </c>
      <c r="H824">
        <v>290.70999999999998</v>
      </c>
      <c r="I824">
        <v>914.29</v>
      </c>
      <c r="J824">
        <v>1702.14</v>
      </c>
      <c r="K824">
        <f>Global_Household_Financial_Dyna[[#This Row],[Total_Household_Income]]-Global_Household_Financial_Dyna[[#This Row],[Estimated_Taxes]]</f>
        <v>2616.4299999999998</v>
      </c>
      <c r="L824" s="1">
        <f>Global_Household_Financial_Dyna[[#This Row],[Monthly_Savings]]/Global_Household_Financial_Dyna[[#This Row],[Net Income]]</f>
        <v>0.6505582033534244</v>
      </c>
      <c r="M824" s="2">
        <f>Global_Household_Financial_Dyna[[#This Row],[Monthly_Expenses]]/Global_Household_Financial_Dyna[[#This Row],[Net Income]]</f>
        <v>0.34944179664657571</v>
      </c>
      <c r="N824" t="str">
        <f>IF(Global_Household_Financial_Dyna[[#This Row],[Monthly_Savings]]&lt;0,"High Risk", IF(Global_Household_Financial_Dyna[[#This Row],[Savings Rate%]]&lt;0.1, "Medium", "Safe"))</f>
        <v>Safe</v>
      </c>
      <c r="O824">
        <f>Global_Household_Financial_Dyna[[#This Row],[Total_Household_Income]]/Global_Household_Financial_Dyna[[#This Row],[Family_Size]]</f>
        <v>484.52333333333331</v>
      </c>
      <c r="P824" s="2">
        <f t="shared" si="24"/>
        <v>0.42077341556833553</v>
      </c>
      <c r="Q824" s="2">
        <f t="shared" si="25"/>
        <v>0.22978478778508887</v>
      </c>
      <c r="R824" s="2" t="str">
        <f>IF(Global_Household_Financial_Dyna[[#This Row],[Vs country_Average]]&lt;-0.2, "Underperformer", IF(Global_Household_Financial_Dyna[[#This Row],[Vs country_Average]]&gt;0.2, "Outperformer", "Normal"))</f>
        <v>Outperformer</v>
      </c>
      <c r="S8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1702.14</v>
      </c>
      <c r="T8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1702.14</v>
      </c>
      <c r="U8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1702.14</v>
      </c>
      <c r="V8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1702.14</v>
      </c>
    </row>
    <row r="825" spans="1:22" x14ac:dyDescent="0.3">
      <c r="A825">
        <v>825</v>
      </c>
      <c r="B825" t="s">
        <v>16</v>
      </c>
      <c r="C825" t="s">
        <v>17</v>
      </c>
      <c r="D825">
        <v>8</v>
      </c>
      <c r="E825">
        <v>2</v>
      </c>
      <c r="F825">
        <v>7260.2</v>
      </c>
      <c r="G825">
        <v>11297.85</v>
      </c>
      <c r="H825">
        <v>4519.1400000000003</v>
      </c>
      <c r="I825">
        <v>6201.69</v>
      </c>
      <c r="J825">
        <v>577.02</v>
      </c>
      <c r="K825">
        <f>Global_Household_Financial_Dyna[[#This Row],[Total_Household_Income]]-Global_Household_Financial_Dyna[[#This Row],[Estimated_Taxes]]</f>
        <v>6778.71</v>
      </c>
      <c r="L825" s="1">
        <f>Global_Household_Financial_Dyna[[#This Row],[Monthly_Savings]]/Global_Household_Financial_Dyna[[#This Row],[Net Income]]</f>
        <v>8.5122390543333468E-2</v>
      </c>
      <c r="M825" s="2">
        <f>Global_Household_Financial_Dyna[[#This Row],[Monthly_Expenses]]/Global_Household_Financial_Dyna[[#This Row],[Net Income]]</f>
        <v>0.91487760945666652</v>
      </c>
      <c r="N825" t="str">
        <f>IF(Global_Household_Financial_Dyna[[#This Row],[Monthly_Savings]]&lt;0,"High Risk", IF(Global_Household_Financial_Dyna[[#This Row],[Savings Rate%]]&lt;0.1, "Medium", "Safe"))</f>
        <v>Medium</v>
      </c>
      <c r="O825">
        <f>Global_Household_Financial_Dyna[[#This Row],[Total_Household_Income]]/Global_Household_Financial_Dyna[[#This Row],[Family_Size]]</f>
        <v>1412.23125</v>
      </c>
      <c r="P825" s="2">
        <f t="shared" si="24"/>
        <v>0.15879799892000862</v>
      </c>
      <c r="Q825" s="2">
        <f t="shared" si="25"/>
        <v>-7.3675608376675153E-2</v>
      </c>
      <c r="R825" s="2" t="str">
        <f>IF(Global_Household_Financial_Dyna[[#This Row],[Vs country_Average]]&lt;-0.2, "Underperformer", IF(Global_Household_Financial_Dyna[[#This Row],[Vs country_Average]]&gt;0.2, "Outperformer", "Normal"))</f>
        <v>Normal</v>
      </c>
      <c r="S8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577.02</v>
      </c>
      <c r="T8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577.02</v>
      </c>
      <c r="U8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577.02</v>
      </c>
      <c r="V8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577.02</v>
      </c>
    </row>
    <row r="826" spans="1:22" x14ac:dyDescent="0.3">
      <c r="A826">
        <v>826</v>
      </c>
      <c r="B826" t="s">
        <v>12</v>
      </c>
      <c r="C826" t="s">
        <v>13</v>
      </c>
      <c r="D826">
        <v>2</v>
      </c>
      <c r="E826">
        <v>2</v>
      </c>
      <c r="F826">
        <v>3220.88</v>
      </c>
      <c r="G826">
        <v>5169.62</v>
      </c>
      <c r="H826">
        <v>1292.4100000000001</v>
      </c>
      <c r="I826">
        <v>2559.4499999999998</v>
      </c>
      <c r="J826">
        <v>1317.77</v>
      </c>
      <c r="K826">
        <f>Global_Household_Financial_Dyna[[#This Row],[Total_Household_Income]]-Global_Household_Financial_Dyna[[#This Row],[Estimated_Taxes]]</f>
        <v>3877.21</v>
      </c>
      <c r="L826" s="1">
        <f>Global_Household_Financial_Dyna[[#This Row],[Monthly_Savings]]/Global_Household_Financial_Dyna[[#This Row],[Net Income]]</f>
        <v>0.33987583855401177</v>
      </c>
      <c r="M826" s="2">
        <f>Global_Household_Financial_Dyna[[#This Row],[Monthly_Expenses]]/Global_Household_Financial_Dyna[[#This Row],[Net Income]]</f>
        <v>0.66012674062018817</v>
      </c>
      <c r="N826" t="str">
        <f>IF(Global_Household_Financial_Dyna[[#This Row],[Monthly_Savings]]&lt;0,"High Risk", IF(Global_Household_Financial_Dyna[[#This Row],[Savings Rate%]]&lt;0.1, "Medium", "Safe"))</f>
        <v>Safe</v>
      </c>
      <c r="O826">
        <f>Global_Household_Financial_Dyna[[#This Row],[Total_Household_Income]]/Global_Household_Financial_Dyna[[#This Row],[Family_Size]]</f>
        <v>2584.81</v>
      </c>
      <c r="P826" s="2">
        <f t="shared" si="24"/>
        <v>0.30718716818024266</v>
      </c>
      <c r="Q826" s="2">
        <f t="shared" si="25"/>
        <v>3.2688670373769102E-2</v>
      </c>
      <c r="R826" s="2" t="str">
        <f>IF(Global_Household_Financial_Dyna[[#This Row],[Vs country_Average]]&lt;-0.2, "Underperformer", IF(Global_Household_Financial_Dyna[[#This Row],[Vs country_Average]]&gt;0.2, "Outperformer", "Normal"))</f>
        <v>Normal</v>
      </c>
      <c r="S8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1317.77</v>
      </c>
      <c r="T8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1317.77</v>
      </c>
      <c r="U8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1317.77</v>
      </c>
      <c r="V8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1317.77</v>
      </c>
    </row>
    <row r="827" spans="1:22" x14ac:dyDescent="0.3">
      <c r="A827">
        <v>827</v>
      </c>
      <c r="B827" t="s">
        <v>10</v>
      </c>
      <c r="C827" t="s">
        <v>11</v>
      </c>
      <c r="D827">
        <v>4</v>
      </c>
      <c r="E827">
        <v>2</v>
      </c>
      <c r="F827">
        <v>453.55</v>
      </c>
      <c r="G827">
        <v>678.08</v>
      </c>
      <c r="H827">
        <v>67.81</v>
      </c>
      <c r="I827">
        <v>570.79999999999995</v>
      </c>
      <c r="J827">
        <v>39.47</v>
      </c>
      <c r="K827">
        <f>Global_Household_Financial_Dyna[[#This Row],[Total_Household_Income]]-Global_Household_Financial_Dyna[[#This Row],[Estimated_Taxes]]</f>
        <v>610.27</v>
      </c>
      <c r="L827" s="1">
        <f>Global_Household_Financial_Dyna[[#This Row],[Monthly_Savings]]/Global_Household_Financial_Dyna[[#This Row],[Net Income]]</f>
        <v>6.4676290822095139E-2</v>
      </c>
      <c r="M827" s="2">
        <f>Global_Household_Financial_Dyna[[#This Row],[Monthly_Expenses]]/Global_Household_Financial_Dyna[[#This Row],[Net Income]]</f>
        <v>0.93532370917790486</v>
      </c>
      <c r="N827" t="str">
        <f>IF(Global_Household_Financial_Dyna[[#This Row],[Monthly_Savings]]&lt;0,"High Risk", IF(Global_Household_Financial_Dyna[[#This Row],[Savings Rate%]]&lt;0.1, "Medium", "Safe"))</f>
        <v>Medium</v>
      </c>
      <c r="O827">
        <f>Global_Household_Financial_Dyna[[#This Row],[Total_Household_Income]]/Global_Household_Financial_Dyna[[#This Row],[Family_Size]]</f>
        <v>169.52</v>
      </c>
      <c r="P827" s="2">
        <f t="shared" si="24"/>
        <v>0.42077341556833553</v>
      </c>
      <c r="Q827" s="2">
        <f t="shared" si="25"/>
        <v>-0.35609712474624039</v>
      </c>
      <c r="R827" s="2" t="str">
        <f>IF(Global_Household_Financial_Dyna[[#This Row],[Vs country_Average]]&lt;-0.2, "Underperformer", IF(Global_Household_Financial_Dyna[[#This Row],[Vs country_Average]]&gt;0.2, "Outperformer", "Normal"))</f>
        <v>Underperformer</v>
      </c>
      <c r="S8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39.47</v>
      </c>
      <c r="T8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39.47</v>
      </c>
      <c r="U8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39.47</v>
      </c>
      <c r="V8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39.47</v>
      </c>
    </row>
    <row r="828" spans="1:22" x14ac:dyDescent="0.3">
      <c r="A828">
        <v>828</v>
      </c>
      <c r="B828" t="s">
        <v>10</v>
      </c>
      <c r="C828" t="s">
        <v>22</v>
      </c>
      <c r="D828">
        <v>4</v>
      </c>
      <c r="E828">
        <v>3</v>
      </c>
      <c r="F828">
        <v>597.26</v>
      </c>
      <c r="G828">
        <v>1401.64</v>
      </c>
      <c r="H828">
        <v>140.16</v>
      </c>
      <c r="I828">
        <v>686.18</v>
      </c>
      <c r="J828">
        <v>575.29999999999995</v>
      </c>
      <c r="K828">
        <f>Global_Household_Financial_Dyna[[#This Row],[Total_Household_Income]]-Global_Household_Financial_Dyna[[#This Row],[Estimated_Taxes]]</f>
        <v>1261.48</v>
      </c>
      <c r="L828" s="1">
        <f>Global_Household_Financial_Dyna[[#This Row],[Monthly_Savings]]/Global_Household_Financial_Dyna[[#This Row],[Net Income]]</f>
        <v>0.45605162190442966</v>
      </c>
      <c r="M828" s="2">
        <f>Global_Household_Financial_Dyna[[#This Row],[Monthly_Expenses]]/Global_Household_Financial_Dyna[[#This Row],[Net Income]]</f>
        <v>0.54394837809557028</v>
      </c>
      <c r="N828" t="str">
        <f>IF(Global_Household_Financial_Dyna[[#This Row],[Monthly_Savings]]&lt;0,"High Risk", IF(Global_Household_Financial_Dyna[[#This Row],[Savings Rate%]]&lt;0.1, "Medium", "Safe"))</f>
        <v>Safe</v>
      </c>
      <c r="O828">
        <f>Global_Household_Financial_Dyna[[#This Row],[Total_Household_Income]]/Global_Household_Financial_Dyna[[#This Row],[Family_Size]]</f>
        <v>350.41</v>
      </c>
      <c r="P828" s="2">
        <f t="shared" si="24"/>
        <v>0.42077341556833553</v>
      </c>
      <c r="Q828" s="2">
        <f t="shared" si="25"/>
        <v>3.5278206336094131E-2</v>
      </c>
      <c r="R828" s="2" t="str">
        <f>IF(Global_Household_Financial_Dyna[[#This Row],[Vs country_Average]]&lt;-0.2, "Underperformer", IF(Global_Household_Financial_Dyna[[#This Row],[Vs country_Average]]&gt;0.2, "Outperformer", "Normal"))</f>
        <v>Normal</v>
      </c>
      <c r="S8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575.29999999999995</v>
      </c>
      <c r="T8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575.29999999999995</v>
      </c>
      <c r="U8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575.29999999999995</v>
      </c>
      <c r="V8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575.29999999999995</v>
      </c>
    </row>
    <row r="829" spans="1:22" x14ac:dyDescent="0.3">
      <c r="A829">
        <v>829</v>
      </c>
      <c r="B829" t="s">
        <v>14</v>
      </c>
      <c r="C829" t="s">
        <v>15</v>
      </c>
      <c r="D829">
        <v>2</v>
      </c>
      <c r="E829">
        <v>2</v>
      </c>
      <c r="F829">
        <v>1615.4</v>
      </c>
      <c r="G829">
        <v>2628.59</v>
      </c>
      <c r="H829">
        <v>394.29</v>
      </c>
      <c r="I829">
        <v>986.73</v>
      </c>
      <c r="J829">
        <v>1247.57</v>
      </c>
      <c r="K829">
        <f>Global_Household_Financial_Dyna[[#This Row],[Total_Household_Income]]-Global_Household_Financial_Dyna[[#This Row],[Estimated_Taxes]]</f>
        <v>2234.3000000000002</v>
      </c>
      <c r="L829" s="1">
        <f>Global_Household_Financial_Dyna[[#This Row],[Monthly_Savings]]/Global_Household_Financial_Dyna[[#This Row],[Net Income]]</f>
        <v>0.55837174954124325</v>
      </c>
      <c r="M829" s="2">
        <f>Global_Household_Financial_Dyna[[#This Row],[Monthly_Expenses]]/Global_Household_Financial_Dyna[[#This Row],[Net Income]]</f>
        <v>0.44162825045875664</v>
      </c>
      <c r="N829" t="str">
        <f>IF(Global_Household_Financial_Dyna[[#This Row],[Monthly_Savings]]&lt;0,"High Risk", IF(Global_Household_Financial_Dyna[[#This Row],[Savings Rate%]]&lt;0.1, "Medium", "Safe"))</f>
        <v>Safe</v>
      </c>
      <c r="O829">
        <f>Global_Household_Financial_Dyna[[#This Row],[Total_Household_Income]]/Global_Household_Financial_Dyna[[#This Row],[Family_Size]]</f>
        <v>1314.2950000000001</v>
      </c>
      <c r="P829" s="2">
        <f t="shared" si="24"/>
        <v>0.39788995363055785</v>
      </c>
      <c r="Q829" s="2">
        <f t="shared" si="25"/>
        <v>0.1604817959106854</v>
      </c>
      <c r="R829" s="2" t="str">
        <f>IF(Global_Household_Financial_Dyna[[#This Row],[Vs country_Average]]&lt;-0.2, "Underperformer", IF(Global_Household_Financial_Dyna[[#This Row],[Vs country_Average]]&gt;0.2, "Outperformer", "Normal"))</f>
        <v>Normal</v>
      </c>
      <c r="S8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1247.57</v>
      </c>
      <c r="T8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1247.57</v>
      </c>
      <c r="U8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1247.57</v>
      </c>
      <c r="V8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1247.57</v>
      </c>
    </row>
    <row r="830" spans="1:22" x14ac:dyDescent="0.3">
      <c r="A830">
        <v>830</v>
      </c>
      <c r="B830" t="s">
        <v>10</v>
      </c>
      <c r="C830" t="s">
        <v>11</v>
      </c>
      <c r="D830">
        <v>5</v>
      </c>
      <c r="E830">
        <v>3</v>
      </c>
      <c r="F830">
        <v>840.1</v>
      </c>
      <c r="G830">
        <v>1863.81</v>
      </c>
      <c r="H830">
        <v>186.38</v>
      </c>
      <c r="I830">
        <v>596.86</v>
      </c>
      <c r="J830">
        <v>1080.57</v>
      </c>
      <c r="K830">
        <f>Global_Household_Financial_Dyna[[#This Row],[Total_Household_Income]]-Global_Household_Financial_Dyna[[#This Row],[Estimated_Taxes]]</f>
        <v>1677.4299999999998</v>
      </c>
      <c r="L830" s="1">
        <f>Global_Household_Financial_Dyna[[#This Row],[Monthly_Savings]]/Global_Household_Financial_Dyna[[#This Row],[Net Income]]</f>
        <v>0.64418187346118772</v>
      </c>
      <c r="M830" s="2">
        <f>Global_Household_Financial_Dyna[[#This Row],[Monthly_Expenses]]/Global_Household_Financial_Dyna[[#This Row],[Net Income]]</f>
        <v>0.3558181265388124</v>
      </c>
      <c r="N830" t="str">
        <f>IF(Global_Household_Financial_Dyna[[#This Row],[Monthly_Savings]]&lt;0,"High Risk", IF(Global_Household_Financial_Dyna[[#This Row],[Savings Rate%]]&lt;0.1, "Medium", "Safe"))</f>
        <v>Safe</v>
      </c>
      <c r="O830">
        <f>Global_Household_Financial_Dyna[[#This Row],[Total_Household_Income]]/Global_Household_Financial_Dyna[[#This Row],[Family_Size]]</f>
        <v>372.762</v>
      </c>
      <c r="P830" s="2">
        <f t="shared" si="24"/>
        <v>0.42077341556833553</v>
      </c>
      <c r="Q830" s="2">
        <f t="shared" si="25"/>
        <v>0.22340845789285219</v>
      </c>
      <c r="R830" s="2" t="str">
        <f>IF(Global_Household_Financial_Dyna[[#This Row],[Vs country_Average]]&lt;-0.2, "Underperformer", IF(Global_Household_Financial_Dyna[[#This Row],[Vs country_Average]]&gt;0.2, "Outperformer", "Normal"))</f>
        <v>Outperformer</v>
      </c>
      <c r="S8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1080.57</v>
      </c>
      <c r="T8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1080.57</v>
      </c>
      <c r="U8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1080.57</v>
      </c>
      <c r="V8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1080.57</v>
      </c>
    </row>
    <row r="831" spans="1:22" x14ac:dyDescent="0.3">
      <c r="A831">
        <v>831</v>
      </c>
      <c r="B831" t="s">
        <v>18</v>
      </c>
      <c r="C831" t="s">
        <v>19</v>
      </c>
      <c r="D831">
        <v>1</v>
      </c>
      <c r="E831">
        <v>1</v>
      </c>
      <c r="F831">
        <v>4019.04</v>
      </c>
      <c r="G831">
        <v>4019.04</v>
      </c>
      <c r="H831">
        <v>884.19</v>
      </c>
      <c r="I831">
        <v>1471.85</v>
      </c>
      <c r="J831">
        <v>1662.99</v>
      </c>
      <c r="K831">
        <f>Global_Household_Financial_Dyna[[#This Row],[Total_Household_Income]]-Global_Household_Financial_Dyna[[#This Row],[Estimated_Taxes]]</f>
        <v>3134.85</v>
      </c>
      <c r="L831" s="1">
        <f>Global_Household_Financial_Dyna[[#This Row],[Monthly_Savings]]/Global_Household_Financial_Dyna[[#This Row],[Net Income]]</f>
        <v>0.53048471218718596</v>
      </c>
      <c r="M831" s="2">
        <f>Global_Household_Financial_Dyna[[#This Row],[Monthly_Expenses]]/Global_Household_Financial_Dyna[[#This Row],[Net Income]]</f>
        <v>0.46951209786752157</v>
      </c>
      <c r="N831" t="str">
        <f>IF(Global_Household_Financial_Dyna[[#This Row],[Monthly_Savings]]&lt;0,"High Risk", IF(Global_Household_Financial_Dyna[[#This Row],[Savings Rate%]]&lt;0.1, "Medium", "Safe"))</f>
        <v>Safe</v>
      </c>
      <c r="O831">
        <f>Global_Household_Financial_Dyna[[#This Row],[Total_Household_Income]]/Global_Household_Financial_Dyna[[#This Row],[Family_Size]]</f>
        <v>4019.04</v>
      </c>
      <c r="P831" s="2">
        <f t="shared" si="24"/>
        <v>0.32336204947805613</v>
      </c>
      <c r="Q831" s="2">
        <f t="shared" si="25"/>
        <v>0.20712266270912982</v>
      </c>
      <c r="R831" s="2" t="str">
        <f>IF(Global_Household_Financial_Dyna[[#This Row],[Vs country_Average]]&lt;-0.2, "Underperformer", IF(Global_Household_Financial_Dyna[[#This Row],[Vs country_Average]]&gt;0.2, "Outperformer", "Normal"))</f>
        <v>Outperformer</v>
      </c>
      <c r="S8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1662.99</v>
      </c>
      <c r="T8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1662.99</v>
      </c>
      <c r="U8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1662.99</v>
      </c>
      <c r="V8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1662.99</v>
      </c>
    </row>
    <row r="832" spans="1:22" x14ac:dyDescent="0.3">
      <c r="A832">
        <v>832</v>
      </c>
      <c r="B832" t="s">
        <v>10</v>
      </c>
      <c r="C832" t="s">
        <v>22</v>
      </c>
      <c r="D832">
        <v>4</v>
      </c>
      <c r="E832">
        <v>1</v>
      </c>
      <c r="F832">
        <v>1141.18</v>
      </c>
      <c r="G832">
        <v>1141.18</v>
      </c>
      <c r="H832">
        <v>114.12</v>
      </c>
      <c r="I832">
        <v>640.4</v>
      </c>
      <c r="J832">
        <v>386.66</v>
      </c>
      <c r="K832">
        <f>Global_Household_Financial_Dyna[[#This Row],[Total_Household_Income]]-Global_Household_Financial_Dyna[[#This Row],[Estimated_Taxes]]</f>
        <v>1027.06</v>
      </c>
      <c r="L832" s="1">
        <f>Global_Household_Financial_Dyna[[#This Row],[Monthly_Savings]]/Global_Household_Financial_Dyna[[#This Row],[Net Income]]</f>
        <v>0.37647265008860248</v>
      </c>
      <c r="M832" s="2">
        <f>Global_Household_Financial_Dyna[[#This Row],[Monthly_Expenses]]/Global_Household_Financial_Dyna[[#This Row],[Net Income]]</f>
        <v>0.62352734991139758</v>
      </c>
      <c r="N832" t="str">
        <f>IF(Global_Household_Financial_Dyna[[#This Row],[Monthly_Savings]]&lt;0,"High Risk", IF(Global_Household_Financial_Dyna[[#This Row],[Savings Rate%]]&lt;0.1, "Medium", "Safe"))</f>
        <v>Safe</v>
      </c>
      <c r="O832">
        <f>Global_Household_Financial_Dyna[[#This Row],[Total_Household_Income]]/Global_Household_Financial_Dyna[[#This Row],[Family_Size]]</f>
        <v>285.29500000000002</v>
      </c>
      <c r="P832" s="2">
        <f t="shared" si="24"/>
        <v>0.42077341556833553</v>
      </c>
      <c r="Q832" s="2">
        <f t="shared" si="25"/>
        <v>-4.4300765479733051E-2</v>
      </c>
      <c r="R832" s="2" t="str">
        <f>IF(Global_Household_Financial_Dyna[[#This Row],[Vs country_Average]]&lt;-0.2, "Underperformer", IF(Global_Household_Financial_Dyna[[#This Row],[Vs country_Average]]&gt;0.2, "Outperformer", "Normal"))</f>
        <v>Normal</v>
      </c>
      <c r="S8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386.66</v>
      </c>
      <c r="T8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386.66</v>
      </c>
      <c r="U8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386.66</v>
      </c>
      <c r="V8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386.66</v>
      </c>
    </row>
    <row r="833" spans="1:22" x14ac:dyDescent="0.3">
      <c r="A833">
        <v>833</v>
      </c>
      <c r="B833" t="s">
        <v>18</v>
      </c>
      <c r="C833" t="s">
        <v>19</v>
      </c>
      <c r="D833">
        <v>4</v>
      </c>
      <c r="E833">
        <v>2</v>
      </c>
      <c r="F833">
        <v>5229.6499999999996</v>
      </c>
      <c r="G833">
        <v>8667.15</v>
      </c>
      <c r="H833">
        <v>2340.13</v>
      </c>
      <c r="I833">
        <v>2548.56</v>
      </c>
      <c r="J833">
        <v>3778.45</v>
      </c>
      <c r="K833">
        <f>Global_Household_Financial_Dyna[[#This Row],[Total_Household_Income]]-Global_Household_Financial_Dyna[[#This Row],[Estimated_Taxes]]</f>
        <v>6327.0199999999995</v>
      </c>
      <c r="L833" s="1">
        <f>Global_Household_Financial_Dyna[[#This Row],[Monthly_Savings]]/Global_Household_Financial_Dyna[[#This Row],[Net Income]]</f>
        <v>0.59719267522467134</v>
      </c>
      <c r="M833" s="2">
        <f>Global_Household_Financial_Dyna[[#This Row],[Monthly_Expenses]]/Global_Household_Financial_Dyna[[#This Row],[Net Income]]</f>
        <v>0.40280574425242849</v>
      </c>
      <c r="N833" t="str">
        <f>IF(Global_Household_Financial_Dyna[[#This Row],[Monthly_Savings]]&lt;0,"High Risk", IF(Global_Household_Financial_Dyna[[#This Row],[Savings Rate%]]&lt;0.1, "Medium", "Safe"))</f>
        <v>Safe</v>
      </c>
      <c r="O833">
        <f>Global_Household_Financial_Dyna[[#This Row],[Total_Household_Income]]/Global_Household_Financial_Dyna[[#This Row],[Family_Size]]</f>
        <v>2166.7874999999999</v>
      </c>
      <c r="P833" s="2">
        <f t="shared" si="24"/>
        <v>0.32336204947805613</v>
      </c>
      <c r="Q833" s="2">
        <f t="shared" si="25"/>
        <v>0.27383062574661521</v>
      </c>
      <c r="R833" s="2" t="str">
        <f>IF(Global_Household_Financial_Dyna[[#This Row],[Vs country_Average]]&lt;-0.2, "Underperformer", IF(Global_Household_Financial_Dyna[[#This Row],[Vs country_Average]]&gt;0.2, "Outperformer", "Normal"))</f>
        <v>Outperformer</v>
      </c>
      <c r="S8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3778.45</v>
      </c>
      <c r="T8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3778.45</v>
      </c>
      <c r="U8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3778.45</v>
      </c>
      <c r="V8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3778.45</v>
      </c>
    </row>
    <row r="834" spans="1:22" x14ac:dyDescent="0.3">
      <c r="A834">
        <v>834</v>
      </c>
      <c r="B834" t="s">
        <v>18</v>
      </c>
      <c r="C834" t="s">
        <v>20</v>
      </c>
      <c r="D834">
        <v>5</v>
      </c>
      <c r="E834">
        <v>1</v>
      </c>
      <c r="F834">
        <v>6565.38</v>
      </c>
      <c r="G834">
        <v>6565.38</v>
      </c>
      <c r="H834">
        <v>1444.38</v>
      </c>
      <c r="I834">
        <v>3756.86</v>
      </c>
      <c r="J834">
        <v>1364.14</v>
      </c>
      <c r="K834">
        <f>Global_Household_Financial_Dyna[[#This Row],[Total_Household_Income]]-Global_Household_Financial_Dyna[[#This Row],[Estimated_Taxes]]</f>
        <v>5121</v>
      </c>
      <c r="L834" s="1">
        <f>Global_Household_Financial_Dyna[[#This Row],[Monthly_Savings]]/Global_Household_Financial_Dyna[[#This Row],[Net Income]]</f>
        <v>0.26638156610037106</v>
      </c>
      <c r="M834" s="2">
        <f>Global_Household_Financial_Dyna[[#This Row],[Monthly_Expenses]]/Global_Household_Financial_Dyna[[#This Row],[Net Income]]</f>
        <v>0.733618433899629</v>
      </c>
      <c r="N834" t="str">
        <f>IF(Global_Household_Financial_Dyna[[#This Row],[Monthly_Savings]]&lt;0,"High Risk", IF(Global_Household_Financial_Dyna[[#This Row],[Savings Rate%]]&lt;0.1, "Medium", "Safe"))</f>
        <v>Safe</v>
      </c>
      <c r="O834">
        <f>Global_Household_Financial_Dyna[[#This Row],[Total_Household_Income]]/Global_Household_Financial_Dyna[[#This Row],[Family_Size]]</f>
        <v>1313.076</v>
      </c>
      <c r="P834" s="2">
        <f t="shared" ref="P834:P897" si="26">AVERAGEIF($B$2:$B$4986,$B834,$L$2:$L$4986)</f>
        <v>0.32336204947805613</v>
      </c>
      <c r="Q834" s="2">
        <f t="shared" ref="Q834:Q897" si="27">L834-P834</f>
        <v>-5.6980483377685076E-2</v>
      </c>
      <c r="R834" s="2" t="str">
        <f>IF(Global_Household_Financial_Dyna[[#This Row],[Vs country_Average]]&lt;-0.2, "Underperformer", IF(Global_Household_Financial_Dyna[[#This Row],[Vs country_Average]]&gt;0.2, "Outperformer", "Normal"))</f>
        <v>Normal</v>
      </c>
      <c r="S8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1364.14</v>
      </c>
      <c r="T8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1364.14</v>
      </c>
      <c r="U8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1364.14</v>
      </c>
      <c r="V8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1364.14</v>
      </c>
    </row>
    <row r="835" spans="1:22" x14ac:dyDescent="0.3">
      <c r="A835">
        <v>835</v>
      </c>
      <c r="B835" t="s">
        <v>10</v>
      </c>
      <c r="C835" t="s">
        <v>11</v>
      </c>
      <c r="D835">
        <v>5</v>
      </c>
      <c r="E835">
        <v>3</v>
      </c>
      <c r="F835">
        <v>498.11</v>
      </c>
      <c r="G835">
        <v>1086.1500000000001</v>
      </c>
      <c r="H835">
        <v>108.61</v>
      </c>
      <c r="I835">
        <v>506.6</v>
      </c>
      <c r="J835">
        <v>470.93</v>
      </c>
      <c r="K835">
        <f>Global_Household_Financial_Dyna[[#This Row],[Total_Household_Income]]-Global_Household_Financial_Dyna[[#This Row],[Estimated_Taxes]]</f>
        <v>977.54000000000008</v>
      </c>
      <c r="L835" s="1">
        <f>Global_Household_Financial_Dyna[[#This Row],[Monthly_Savings]]/Global_Household_Financial_Dyna[[#This Row],[Net Income]]</f>
        <v>0.48175010741248436</v>
      </c>
      <c r="M835" s="2">
        <f>Global_Household_Financial_Dyna[[#This Row],[Monthly_Expenses]]/Global_Household_Financial_Dyna[[#This Row],[Net Income]]</f>
        <v>0.51823966282709655</v>
      </c>
      <c r="N835" t="str">
        <f>IF(Global_Household_Financial_Dyna[[#This Row],[Monthly_Savings]]&lt;0,"High Risk", IF(Global_Household_Financial_Dyna[[#This Row],[Savings Rate%]]&lt;0.1, "Medium", "Safe"))</f>
        <v>Safe</v>
      </c>
      <c r="O835">
        <f>Global_Household_Financial_Dyna[[#This Row],[Total_Household_Income]]/Global_Household_Financial_Dyna[[#This Row],[Family_Size]]</f>
        <v>217.23000000000002</v>
      </c>
      <c r="P835" s="2">
        <f t="shared" si="26"/>
        <v>0.42077341556833553</v>
      </c>
      <c r="Q835" s="2">
        <f t="shared" si="27"/>
        <v>6.0976691844148834E-2</v>
      </c>
      <c r="R835" s="2" t="str">
        <f>IF(Global_Household_Financial_Dyna[[#This Row],[Vs country_Average]]&lt;-0.2, "Underperformer", IF(Global_Household_Financial_Dyna[[#This Row],[Vs country_Average]]&gt;0.2, "Outperformer", "Normal"))</f>
        <v>Normal</v>
      </c>
      <c r="S8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470.93</v>
      </c>
      <c r="T8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470.93</v>
      </c>
      <c r="U8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470.93</v>
      </c>
      <c r="V8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470.93</v>
      </c>
    </row>
    <row r="836" spans="1:22" x14ac:dyDescent="0.3">
      <c r="A836">
        <v>836</v>
      </c>
      <c r="B836" t="s">
        <v>10</v>
      </c>
      <c r="C836" t="s">
        <v>11</v>
      </c>
      <c r="D836">
        <v>3</v>
      </c>
      <c r="E836">
        <v>2</v>
      </c>
      <c r="F836">
        <v>860.48</v>
      </c>
      <c r="G836">
        <v>1282.8900000000001</v>
      </c>
      <c r="H836">
        <v>128.29</v>
      </c>
      <c r="I836">
        <v>490.2</v>
      </c>
      <c r="J836">
        <v>664.39</v>
      </c>
      <c r="K836">
        <f>Global_Household_Financial_Dyna[[#This Row],[Total_Household_Income]]-Global_Household_Financial_Dyna[[#This Row],[Estimated_Taxes]]</f>
        <v>1154.6000000000001</v>
      </c>
      <c r="L836" s="1">
        <f>Global_Household_Financial_Dyna[[#This Row],[Monthly_Savings]]/Global_Household_Financial_Dyna[[#This Row],[Net Income]]</f>
        <v>0.5754287199029966</v>
      </c>
      <c r="M836" s="2">
        <f>Global_Household_Financial_Dyna[[#This Row],[Monthly_Expenses]]/Global_Household_Financial_Dyna[[#This Row],[Net Income]]</f>
        <v>0.42456261908886189</v>
      </c>
      <c r="N836" t="str">
        <f>IF(Global_Household_Financial_Dyna[[#This Row],[Monthly_Savings]]&lt;0,"High Risk", IF(Global_Household_Financial_Dyna[[#This Row],[Savings Rate%]]&lt;0.1, "Medium", "Safe"))</f>
        <v>Safe</v>
      </c>
      <c r="O836">
        <f>Global_Household_Financial_Dyna[[#This Row],[Total_Household_Income]]/Global_Household_Financial_Dyna[[#This Row],[Family_Size]]</f>
        <v>427.63000000000005</v>
      </c>
      <c r="P836" s="2">
        <f t="shared" si="26"/>
        <v>0.42077341556833553</v>
      </c>
      <c r="Q836" s="2">
        <f t="shared" si="27"/>
        <v>0.15465530433466107</v>
      </c>
      <c r="R836" s="2" t="str">
        <f>IF(Global_Household_Financial_Dyna[[#This Row],[Vs country_Average]]&lt;-0.2, "Underperformer", IF(Global_Household_Financial_Dyna[[#This Row],[Vs country_Average]]&gt;0.2, "Outperformer", "Normal"))</f>
        <v>Normal</v>
      </c>
      <c r="S8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664.39</v>
      </c>
      <c r="T8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664.39</v>
      </c>
      <c r="U8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664.39</v>
      </c>
      <c r="V8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664.39</v>
      </c>
    </row>
    <row r="837" spans="1:22" x14ac:dyDescent="0.3">
      <c r="A837">
        <v>837</v>
      </c>
      <c r="B837" t="s">
        <v>12</v>
      </c>
      <c r="C837" t="s">
        <v>13</v>
      </c>
      <c r="D837">
        <v>5</v>
      </c>
      <c r="E837">
        <v>3</v>
      </c>
      <c r="F837">
        <v>2136.4299999999998</v>
      </c>
      <c r="G837">
        <v>4881.01</v>
      </c>
      <c r="H837">
        <v>1220.25</v>
      </c>
      <c r="I837">
        <v>2751.17</v>
      </c>
      <c r="J837">
        <v>909.58</v>
      </c>
      <c r="K837">
        <f>Global_Household_Financial_Dyna[[#This Row],[Total_Household_Income]]-Global_Household_Financial_Dyna[[#This Row],[Estimated_Taxes]]</f>
        <v>3660.76</v>
      </c>
      <c r="L837" s="1">
        <f>Global_Household_Financial_Dyna[[#This Row],[Monthly_Savings]]/Global_Household_Financial_Dyna[[#This Row],[Net Income]]</f>
        <v>0.24846753133229166</v>
      </c>
      <c r="M837" s="2">
        <f>Global_Household_Financial_Dyna[[#This Row],[Monthly_Expenses]]/Global_Household_Financial_Dyna[[#This Row],[Net Income]]</f>
        <v>0.75152973699450387</v>
      </c>
      <c r="N837" t="str">
        <f>IF(Global_Household_Financial_Dyna[[#This Row],[Monthly_Savings]]&lt;0,"High Risk", IF(Global_Household_Financial_Dyna[[#This Row],[Savings Rate%]]&lt;0.1, "Medium", "Safe"))</f>
        <v>Safe</v>
      </c>
      <c r="O837">
        <f>Global_Household_Financial_Dyna[[#This Row],[Total_Household_Income]]/Global_Household_Financial_Dyna[[#This Row],[Family_Size]]</f>
        <v>976.202</v>
      </c>
      <c r="P837" s="2">
        <f t="shared" si="26"/>
        <v>0.30718716818024266</v>
      </c>
      <c r="Q837" s="2">
        <f t="shared" si="27"/>
        <v>-5.8719636847951007E-2</v>
      </c>
      <c r="R837" s="2" t="str">
        <f>IF(Global_Household_Financial_Dyna[[#This Row],[Vs country_Average]]&lt;-0.2, "Underperformer", IF(Global_Household_Financial_Dyna[[#This Row],[Vs country_Average]]&gt;0.2, "Outperformer", "Normal"))</f>
        <v>Normal</v>
      </c>
      <c r="S8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909.58</v>
      </c>
      <c r="T8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909.58</v>
      </c>
      <c r="U8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909.58</v>
      </c>
      <c r="V8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909.58</v>
      </c>
    </row>
    <row r="838" spans="1:22" x14ac:dyDescent="0.3">
      <c r="A838">
        <v>838</v>
      </c>
      <c r="B838" t="s">
        <v>10</v>
      </c>
      <c r="C838" t="s">
        <v>11</v>
      </c>
      <c r="D838">
        <v>4</v>
      </c>
      <c r="E838">
        <v>1</v>
      </c>
      <c r="F838">
        <v>697.04</v>
      </c>
      <c r="G838">
        <v>697.04</v>
      </c>
      <c r="H838">
        <v>69.7</v>
      </c>
      <c r="I838">
        <v>507.52</v>
      </c>
      <c r="J838">
        <v>119.82</v>
      </c>
      <c r="K838">
        <f>Global_Household_Financial_Dyna[[#This Row],[Total_Household_Income]]-Global_Household_Financial_Dyna[[#This Row],[Estimated_Taxes]]</f>
        <v>627.33999999999992</v>
      </c>
      <c r="L838" s="1">
        <f>Global_Household_Financial_Dyna[[#This Row],[Monthly_Savings]]/Global_Household_Financial_Dyna[[#This Row],[Net Income]]</f>
        <v>0.19099690757802787</v>
      </c>
      <c r="M838" s="2">
        <f>Global_Household_Financial_Dyna[[#This Row],[Monthly_Expenses]]/Global_Household_Financial_Dyna[[#This Row],[Net Income]]</f>
        <v>0.80900309242197221</v>
      </c>
      <c r="N838" t="str">
        <f>IF(Global_Household_Financial_Dyna[[#This Row],[Monthly_Savings]]&lt;0,"High Risk", IF(Global_Household_Financial_Dyna[[#This Row],[Savings Rate%]]&lt;0.1, "Medium", "Safe"))</f>
        <v>Safe</v>
      </c>
      <c r="O838">
        <f>Global_Household_Financial_Dyna[[#This Row],[Total_Household_Income]]/Global_Household_Financial_Dyna[[#This Row],[Family_Size]]</f>
        <v>174.26</v>
      </c>
      <c r="P838" s="2">
        <f t="shared" si="26"/>
        <v>0.42077341556833553</v>
      </c>
      <c r="Q838" s="2">
        <f t="shared" si="27"/>
        <v>-0.22977650799030766</v>
      </c>
      <c r="R838" s="2" t="str">
        <f>IF(Global_Household_Financial_Dyna[[#This Row],[Vs country_Average]]&lt;-0.2, "Underperformer", IF(Global_Household_Financial_Dyna[[#This Row],[Vs country_Average]]&gt;0.2, "Outperformer", "Normal"))</f>
        <v>Underperformer</v>
      </c>
      <c r="S8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119.82</v>
      </c>
      <c r="T8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119.82</v>
      </c>
      <c r="U8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119.82</v>
      </c>
      <c r="V8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119.82</v>
      </c>
    </row>
    <row r="839" spans="1:22" x14ac:dyDescent="0.3">
      <c r="A839">
        <v>839</v>
      </c>
      <c r="B839" t="s">
        <v>16</v>
      </c>
      <c r="C839" t="s">
        <v>21</v>
      </c>
      <c r="D839">
        <v>2</v>
      </c>
      <c r="E839">
        <v>1</v>
      </c>
      <c r="F839">
        <v>3923.4</v>
      </c>
      <c r="G839">
        <v>3923.4</v>
      </c>
      <c r="H839">
        <v>1373.19</v>
      </c>
      <c r="I839">
        <v>1891.25</v>
      </c>
      <c r="J839">
        <v>658.96</v>
      </c>
      <c r="K839">
        <f>Global_Household_Financial_Dyna[[#This Row],[Total_Household_Income]]-Global_Household_Financial_Dyna[[#This Row],[Estimated_Taxes]]</f>
        <v>2550.21</v>
      </c>
      <c r="L839" s="1">
        <f>Global_Household_Financial_Dyna[[#This Row],[Monthly_Savings]]/Global_Household_Financial_Dyna[[#This Row],[Net Income]]</f>
        <v>0.25839440673513164</v>
      </c>
      <c r="M839" s="2">
        <f>Global_Household_Financial_Dyna[[#This Row],[Monthly_Expenses]]/Global_Household_Financial_Dyna[[#This Row],[Net Income]]</f>
        <v>0.74160559326486841</v>
      </c>
      <c r="N839" t="str">
        <f>IF(Global_Household_Financial_Dyna[[#This Row],[Monthly_Savings]]&lt;0,"High Risk", IF(Global_Household_Financial_Dyna[[#This Row],[Savings Rate%]]&lt;0.1, "Medium", "Safe"))</f>
        <v>Safe</v>
      </c>
      <c r="O839">
        <f>Global_Household_Financial_Dyna[[#This Row],[Total_Household_Income]]/Global_Household_Financial_Dyna[[#This Row],[Family_Size]]</f>
        <v>1961.7</v>
      </c>
      <c r="P839" s="2">
        <f t="shared" si="26"/>
        <v>0.15879799892000862</v>
      </c>
      <c r="Q839" s="2">
        <f t="shared" si="27"/>
        <v>9.9596407815123023E-2</v>
      </c>
      <c r="R839" s="2" t="str">
        <f>IF(Global_Household_Financial_Dyna[[#This Row],[Vs country_Average]]&lt;-0.2, "Underperformer", IF(Global_Household_Financial_Dyna[[#This Row],[Vs country_Average]]&gt;0.2, "Outperformer", "Normal"))</f>
        <v>Normal</v>
      </c>
      <c r="S8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658.96</v>
      </c>
      <c r="T8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658.96</v>
      </c>
      <c r="U8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658.96</v>
      </c>
      <c r="V8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658.96</v>
      </c>
    </row>
    <row r="840" spans="1:22" x14ac:dyDescent="0.3">
      <c r="A840">
        <v>840</v>
      </c>
      <c r="B840" t="s">
        <v>16</v>
      </c>
      <c r="C840" t="s">
        <v>21</v>
      </c>
      <c r="D840">
        <v>1</v>
      </c>
      <c r="E840">
        <v>1</v>
      </c>
      <c r="F840">
        <v>4506.87</v>
      </c>
      <c r="G840">
        <v>4506.87</v>
      </c>
      <c r="H840">
        <v>1577.4</v>
      </c>
      <c r="I840">
        <v>2007.17</v>
      </c>
      <c r="J840">
        <v>922.29</v>
      </c>
      <c r="K840">
        <f>Global_Household_Financial_Dyna[[#This Row],[Total_Household_Income]]-Global_Household_Financial_Dyna[[#This Row],[Estimated_Taxes]]</f>
        <v>2929.47</v>
      </c>
      <c r="L840" s="1">
        <f>Global_Household_Financial_Dyna[[#This Row],[Monthly_Savings]]/Global_Household_Financial_Dyna[[#This Row],[Net Income]]</f>
        <v>0.31483169310489612</v>
      </c>
      <c r="M840" s="2">
        <f>Global_Household_Financial_Dyna[[#This Row],[Monthly_Expenses]]/Global_Household_Financial_Dyna[[#This Row],[Net Income]]</f>
        <v>0.68516489330834596</v>
      </c>
      <c r="N840" t="str">
        <f>IF(Global_Household_Financial_Dyna[[#This Row],[Monthly_Savings]]&lt;0,"High Risk", IF(Global_Household_Financial_Dyna[[#This Row],[Savings Rate%]]&lt;0.1, "Medium", "Safe"))</f>
        <v>Safe</v>
      </c>
      <c r="O840">
        <f>Global_Household_Financial_Dyna[[#This Row],[Total_Household_Income]]/Global_Household_Financial_Dyna[[#This Row],[Family_Size]]</f>
        <v>4506.87</v>
      </c>
      <c r="P840" s="2">
        <f t="shared" si="26"/>
        <v>0.15879799892000862</v>
      </c>
      <c r="Q840" s="2">
        <f t="shared" si="27"/>
        <v>0.15603369418488749</v>
      </c>
      <c r="R840" s="2" t="str">
        <f>IF(Global_Household_Financial_Dyna[[#This Row],[Vs country_Average]]&lt;-0.2, "Underperformer", IF(Global_Household_Financial_Dyna[[#This Row],[Vs country_Average]]&gt;0.2, "Outperformer", "Normal"))</f>
        <v>Normal</v>
      </c>
      <c r="S8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922.29</v>
      </c>
      <c r="T8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922.29</v>
      </c>
      <c r="U8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922.29</v>
      </c>
      <c r="V8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922.29</v>
      </c>
    </row>
    <row r="841" spans="1:22" x14ac:dyDescent="0.3">
      <c r="A841">
        <v>841</v>
      </c>
      <c r="B841" t="s">
        <v>18</v>
      </c>
      <c r="C841" t="s">
        <v>20</v>
      </c>
      <c r="D841">
        <v>7</v>
      </c>
      <c r="E841">
        <v>2</v>
      </c>
      <c r="F841">
        <v>4298.34</v>
      </c>
      <c r="G841">
        <v>6386.31</v>
      </c>
      <c r="H841">
        <v>1404.99</v>
      </c>
      <c r="I841">
        <v>3481.22</v>
      </c>
      <c r="J841">
        <v>1500.1</v>
      </c>
      <c r="K841">
        <f>Global_Household_Financial_Dyna[[#This Row],[Total_Household_Income]]-Global_Household_Financial_Dyna[[#This Row],[Estimated_Taxes]]</f>
        <v>4981.3200000000006</v>
      </c>
      <c r="L841" s="1">
        <f>Global_Household_Financial_Dyna[[#This Row],[Monthly_Savings]]/Global_Household_Financial_Dyna[[#This Row],[Net Income]]</f>
        <v>0.30114507801145074</v>
      </c>
      <c r="M841" s="2">
        <f>Global_Household_Financial_Dyna[[#This Row],[Monthly_Expenses]]/Global_Household_Financial_Dyna[[#This Row],[Net Income]]</f>
        <v>0.69885492198854904</v>
      </c>
      <c r="N841" t="str">
        <f>IF(Global_Household_Financial_Dyna[[#This Row],[Monthly_Savings]]&lt;0,"High Risk", IF(Global_Household_Financial_Dyna[[#This Row],[Savings Rate%]]&lt;0.1, "Medium", "Safe"))</f>
        <v>Safe</v>
      </c>
      <c r="O841">
        <f>Global_Household_Financial_Dyna[[#This Row],[Total_Household_Income]]/Global_Household_Financial_Dyna[[#This Row],[Family_Size]]</f>
        <v>912.33</v>
      </c>
      <c r="P841" s="2">
        <f t="shared" si="26"/>
        <v>0.32336204947805613</v>
      </c>
      <c r="Q841" s="2">
        <f t="shared" si="27"/>
        <v>-2.2216971466605395E-2</v>
      </c>
      <c r="R841" s="2" t="str">
        <f>IF(Global_Household_Financial_Dyna[[#This Row],[Vs country_Average]]&lt;-0.2, "Underperformer", IF(Global_Household_Financial_Dyna[[#This Row],[Vs country_Average]]&gt;0.2, "Outperformer", "Normal"))</f>
        <v>Normal</v>
      </c>
      <c r="S8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1500.1</v>
      </c>
      <c r="T8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1500.1</v>
      </c>
      <c r="U8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1500.1</v>
      </c>
      <c r="V8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1500.1</v>
      </c>
    </row>
    <row r="842" spans="1:22" x14ac:dyDescent="0.3">
      <c r="A842">
        <v>842</v>
      </c>
      <c r="B842" t="s">
        <v>16</v>
      </c>
      <c r="C842" t="s">
        <v>21</v>
      </c>
      <c r="D842">
        <v>3</v>
      </c>
      <c r="E842">
        <v>2</v>
      </c>
      <c r="F842">
        <v>5159.54</v>
      </c>
      <c r="G842">
        <v>7774.8</v>
      </c>
      <c r="H842">
        <v>2721.18</v>
      </c>
      <c r="I842">
        <v>3109.87</v>
      </c>
      <c r="J842">
        <v>1943.75</v>
      </c>
      <c r="K842">
        <f>Global_Household_Financial_Dyna[[#This Row],[Total_Household_Income]]-Global_Household_Financial_Dyna[[#This Row],[Estimated_Taxes]]</f>
        <v>5053.6200000000008</v>
      </c>
      <c r="L842" s="1">
        <f>Global_Household_Financial_Dyna[[#This Row],[Monthly_Savings]]/Global_Household_Financial_Dyna[[#This Row],[Net Income]]</f>
        <v>0.38462527851322414</v>
      </c>
      <c r="M842" s="2">
        <f>Global_Household_Financial_Dyna[[#This Row],[Monthly_Expenses]]/Global_Household_Financial_Dyna[[#This Row],[Net Income]]</f>
        <v>0.61537472148677574</v>
      </c>
      <c r="N842" t="str">
        <f>IF(Global_Household_Financial_Dyna[[#This Row],[Monthly_Savings]]&lt;0,"High Risk", IF(Global_Household_Financial_Dyna[[#This Row],[Savings Rate%]]&lt;0.1, "Medium", "Safe"))</f>
        <v>Safe</v>
      </c>
      <c r="O842">
        <f>Global_Household_Financial_Dyna[[#This Row],[Total_Household_Income]]/Global_Household_Financial_Dyna[[#This Row],[Family_Size]]</f>
        <v>2591.6</v>
      </c>
      <c r="P842" s="2">
        <f t="shared" si="26"/>
        <v>0.15879799892000862</v>
      </c>
      <c r="Q842" s="2">
        <f t="shared" si="27"/>
        <v>0.22582727959321552</v>
      </c>
      <c r="R842" s="2" t="str">
        <f>IF(Global_Household_Financial_Dyna[[#This Row],[Vs country_Average]]&lt;-0.2, "Underperformer", IF(Global_Household_Financial_Dyna[[#This Row],[Vs country_Average]]&gt;0.2, "Outperformer", "Normal"))</f>
        <v>Outperformer</v>
      </c>
      <c r="S8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1943.75</v>
      </c>
      <c r="T8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1943.75</v>
      </c>
      <c r="U8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1943.75</v>
      </c>
      <c r="V8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1943.75</v>
      </c>
    </row>
    <row r="843" spans="1:22" x14ac:dyDescent="0.3">
      <c r="A843">
        <v>843</v>
      </c>
      <c r="B843" t="s">
        <v>18</v>
      </c>
      <c r="C843" t="s">
        <v>20</v>
      </c>
      <c r="D843">
        <v>7</v>
      </c>
      <c r="E843">
        <v>3</v>
      </c>
      <c r="F843">
        <v>335.37</v>
      </c>
      <c r="G843">
        <v>748.91</v>
      </c>
      <c r="H843">
        <v>164.76</v>
      </c>
      <c r="I843">
        <v>710.72</v>
      </c>
      <c r="J843">
        <v>-126.57</v>
      </c>
      <c r="K843">
        <f>Global_Household_Financial_Dyna[[#This Row],[Total_Household_Income]]-Global_Household_Financial_Dyna[[#This Row],[Estimated_Taxes]]</f>
        <v>584.15</v>
      </c>
      <c r="L843" s="1">
        <f>Global_Household_Financial_Dyna[[#This Row],[Monthly_Savings]]/Global_Household_Financial_Dyna[[#This Row],[Net Income]]</f>
        <v>-0.21667379953778995</v>
      </c>
      <c r="M843" s="2">
        <f>Global_Household_Financial_Dyna[[#This Row],[Monthly_Expenses]]/Global_Household_Financial_Dyna[[#This Row],[Net Income]]</f>
        <v>1.2166737995377901</v>
      </c>
      <c r="N843" t="str">
        <f>IF(Global_Household_Financial_Dyna[[#This Row],[Monthly_Savings]]&lt;0,"High Risk", IF(Global_Household_Financial_Dyna[[#This Row],[Savings Rate%]]&lt;0.1, "Medium", "Safe"))</f>
        <v>High Risk</v>
      </c>
      <c r="O843">
        <f>Global_Household_Financial_Dyna[[#This Row],[Total_Household_Income]]/Global_Household_Financial_Dyna[[#This Row],[Family_Size]]</f>
        <v>106.98714285714286</v>
      </c>
      <c r="P843" s="2">
        <f t="shared" si="26"/>
        <v>0.32336204947805613</v>
      </c>
      <c r="Q843" s="2">
        <f t="shared" si="27"/>
        <v>-0.54003584901584611</v>
      </c>
      <c r="R843" s="2" t="str">
        <f>IF(Global_Household_Financial_Dyna[[#This Row],[Vs country_Average]]&lt;-0.2, "Underperformer", IF(Global_Household_Financial_Dyna[[#This Row],[Vs country_Average]]&gt;0.2, "Outperformer", "Normal"))</f>
        <v>Underperformer</v>
      </c>
      <c r="S8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-91.033999999999992</v>
      </c>
      <c r="T8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-55.497999999999976</v>
      </c>
      <c r="U8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-19.961999999999989</v>
      </c>
      <c r="V8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15.574000000000041</v>
      </c>
    </row>
    <row r="844" spans="1:22" x14ac:dyDescent="0.3">
      <c r="A844">
        <v>844</v>
      </c>
      <c r="B844" t="s">
        <v>12</v>
      </c>
      <c r="C844" t="s">
        <v>13</v>
      </c>
      <c r="D844">
        <v>2</v>
      </c>
      <c r="E844">
        <v>2</v>
      </c>
      <c r="F844">
        <v>2598.4</v>
      </c>
      <c r="G844">
        <v>4640.8</v>
      </c>
      <c r="H844">
        <v>1160.2</v>
      </c>
      <c r="I844">
        <v>2077.73</v>
      </c>
      <c r="J844">
        <v>1402.86</v>
      </c>
      <c r="K844">
        <f>Global_Household_Financial_Dyna[[#This Row],[Total_Household_Income]]-Global_Household_Financial_Dyna[[#This Row],[Estimated_Taxes]]</f>
        <v>3480.6000000000004</v>
      </c>
      <c r="L844" s="1">
        <f>Global_Household_Financial_Dyna[[#This Row],[Monthly_Savings]]/Global_Household_Financial_Dyna[[#This Row],[Net Income]]</f>
        <v>0.40305119806929834</v>
      </c>
      <c r="M844" s="2">
        <f>Global_Household_Financial_Dyna[[#This Row],[Monthly_Expenses]]/Global_Household_Financial_Dyna[[#This Row],[Net Income]]</f>
        <v>0.5969459288628397</v>
      </c>
      <c r="N844" t="str">
        <f>IF(Global_Household_Financial_Dyna[[#This Row],[Monthly_Savings]]&lt;0,"High Risk", IF(Global_Household_Financial_Dyna[[#This Row],[Savings Rate%]]&lt;0.1, "Medium", "Safe"))</f>
        <v>Safe</v>
      </c>
      <c r="O844">
        <f>Global_Household_Financial_Dyna[[#This Row],[Total_Household_Income]]/Global_Household_Financial_Dyna[[#This Row],[Family_Size]]</f>
        <v>2320.4</v>
      </c>
      <c r="P844" s="2">
        <f t="shared" si="26"/>
        <v>0.30718716818024266</v>
      </c>
      <c r="Q844" s="2">
        <f t="shared" si="27"/>
        <v>9.586402988905568E-2</v>
      </c>
      <c r="R844" s="2" t="str">
        <f>IF(Global_Household_Financial_Dyna[[#This Row],[Vs country_Average]]&lt;-0.2, "Underperformer", IF(Global_Household_Financial_Dyna[[#This Row],[Vs country_Average]]&gt;0.2, "Outperformer", "Normal"))</f>
        <v>Normal</v>
      </c>
      <c r="S8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1402.86</v>
      </c>
      <c r="T8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1402.86</v>
      </c>
      <c r="U8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1402.86</v>
      </c>
      <c r="V8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1402.86</v>
      </c>
    </row>
    <row r="845" spans="1:22" x14ac:dyDescent="0.3">
      <c r="A845">
        <v>845</v>
      </c>
      <c r="B845" t="s">
        <v>18</v>
      </c>
      <c r="C845" t="s">
        <v>19</v>
      </c>
      <c r="D845">
        <v>1</v>
      </c>
      <c r="E845">
        <v>1</v>
      </c>
      <c r="F845">
        <v>2654.68</v>
      </c>
      <c r="G845">
        <v>2654.68</v>
      </c>
      <c r="H845">
        <v>584.03</v>
      </c>
      <c r="I845">
        <v>1316.43</v>
      </c>
      <c r="J845">
        <v>754.22</v>
      </c>
      <c r="K845">
        <f>Global_Household_Financial_Dyna[[#This Row],[Total_Household_Income]]-Global_Household_Financial_Dyna[[#This Row],[Estimated_Taxes]]</f>
        <v>2070.6499999999996</v>
      </c>
      <c r="L845" s="1">
        <f>Global_Household_Financial_Dyna[[#This Row],[Monthly_Savings]]/Global_Household_Financial_Dyna[[#This Row],[Net Income]]</f>
        <v>0.36424311206625948</v>
      </c>
      <c r="M845" s="2">
        <f>Global_Household_Financial_Dyna[[#This Row],[Monthly_Expenses]]/Global_Household_Financial_Dyna[[#This Row],[Net Income]]</f>
        <v>0.63575688793374074</v>
      </c>
      <c r="N845" t="str">
        <f>IF(Global_Household_Financial_Dyna[[#This Row],[Monthly_Savings]]&lt;0,"High Risk", IF(Global_Household_Financial_Dyna[[#This Row],[Savings Rate%]]&lt;0.1, "Medium", "Safe"))</f>
        <v>Safe</v>
      </c>
      <c r="O845">
        <f>Global_Household_Financial_Dyna[[#This Row],[Total_Household_Income]]/Global_Household_Financial_Dyna[[#This Row],[Family_Size]]</f>
        <v>2654.68</v>
      </c>
      <c r="P845" s="2">
        <f t="shared" si="26"/>
        <v>0.32336204947805613</v>
      </c>
      <c r="Q845" s="2">
        <f t="shared" si="27"/>
        <v>4.0881062588203343E-2</v>
      </c>
      <c r="R845" s="2" t="str">
        <f>IF(Global_Household_Financial_Dyna[[#This Row],[Vs country_Average]]&lt;-0.2, "Underperformer", IF(Global_Household_Financial_Dyna[[#This Row],[Vs country_Average]]&gt;0.2, "Outperformer", "Normal"))</f>
        <v>Normal</v>
      </c>
      <c r="S8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754.22</v>
      </c>
      <c r="T8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754.22</v>
      </c>
      <c r="U8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754.22</v>
      </c>
      <c r="V8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754.22</v>
      </c>
    </row>
    <row r="846" spans="1:22" x14ac:dyDescent="0.3">
      <c r="A846">
        <v>846</v>
      </c>
      <c r="B846" t="s">
        <v>10</v>
      </c>
      <c r="C846" t="s">
        <v>22</v>
      </c>
      <c r="D846">
        <v>1</v>
      </c>
      <c r="E846">
        <v>1</v>
      </c>
      <c r="F846">
        <v>778.78</v>
      </c>
      <c r="G846">
        <v>778.78</v>
      </c>
      <c r="H846">
        <v>77.88</v>
      </c>
      <c r="I846">
        <v>262.12</v>
      </c>
      <c r="J846">
        <v>438.78</v>
      </c>
      <c r="K846">
        <f>Global_Household_Financial_Dyna[[#This Row],[Total_Household_Income]]-Global_Household_Financial_Dyna[[#This Row],[Estimated_Taxes]]</f>
        <v>700.9</v>
      </c>
      <c r="L846" s="1">
        <f>Global_Household_Financial_Dyna[[#This Row],[Monthly_Savings]]/Global_Household_Financial_Dyna[[#This Row],[Net Income]]</f>
        <v>0.62602368383506923</v>
      </c>
      <c r="M846" s="2">
        <f>Global_Household_Financial_Dyna[[#This Row],[Monthly_Expenses]]/Global_Household_Financial_Dyna[[#This Row],[Net Income]]</f>
        <v>0.37397631616493082</v>
      </c>
      <c r="N846" t="str">
        <f>IF(Global_Household_Financial_Dyna[[#This Row],[Monthly_Savings]]&lt;0,"High Risk", IF(Global_Household_Financial_Dyna[[#This Row],[Savings Rate%]]&lt;0.1, "Medium", "Safe"))</f>
        <v>Safe</v>
      </c>
      <c r="O846">
        <f>Global_Household_Financial_Dyna[[#This Row],[Total_Household_Income]]/Global_Household_Financial_Dyna[[#This Row],[Family_Size]]</f>
        <v>778.78</v>
      </c>
      <c r="P846" s="2">
        <f t="shared" si="26"/>
        <v>0.42077341556833553</v>
      </c>
      <c r="Q846" s="2">
        <f t="shared" si="27"/>
        <v>0.2052502682667337</v>
      </c>
      <c r="R846" s="2" t="str">
        <f>IF(Global_Household_Financial_Dyna[[#This Row],[Vs country_Average]]&lt;-0.2, "Underperformer", IF(Global_Household_Financial_Dyna[[#This Row],[Vs country_Average]]&gt;0.2, "Outperformer", "Normal"))</f>
        <v>Outperformer</v>
      </c>
      <c r="S8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438.78</v>
      </c>
      <c r="T8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438.78</v>
      </c>
      <c r="U8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438.78</v>
      </c>
      <c r="V8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438.78</v>
      </c>
    </row>
    <row r="847" spans="1:22" x14ac:dyDescent="0.3">
      <c r="A847">
        <v>847</v>
      </c>
      <c r="B847" t="s">
        <v>18</v>
      </c>
      <c r="C847" t="s">
        <v>19</v>
      </c>
      <c r="D847">
        <v>1</v>
      </c>
      <c r="E847">
        <v>1</v>
      </c>
      <c r="F847">
        <v>4098.2299999999996</v>
      </c>
      <c r="G847">
        <v>4098.2299999999996</v>
      </c>
      <c r="H847">
        <v>901.61</v>
      </c>
      <c r="I847">
        <v>1510.54</v>
      </c>
      <c r="J847">
        <v>1686.08</v>
      </c>
      <c r="K847">
        <f>Global_Household_Financial_Dyna[[#This Row],[Total_Household_Income]]-Global_Household_Financial_Dyna[[#This Row],[Estimated_Taxes]]</f>
        <v>3196.6199999999994</v>
      </c>
      <c r="L847" s="1">
        <f>Global_Household_Financial_Dyna[[#This Row],[Monthly_Savings]]/Global_Household_Financial_Dyna[[#This Row],[Net Income]]</f>
        <v>0.52745712658996069</v>
      </c>
      <c r="M847" s="2">
        <f>Global_Household_Financial_Dyna[[#This Row],[Monthly_Expenses]]/Global_Household_Financial_Dyna[[#This Row],[Net Income]]</f>
        <v>0.47254287341003942</v>
      </c>
      <c r="N847" t="str">
        <f>IF(Global_Household_Financial_Dyna[[#This Row],[Monthly_Savings]]&lt;0,"High Risk", IF(Global_Household_Financial_Dyna[[#This Row],[Savings Rate%]]&lt;0.1, "Medium", "Safe"))</f>
        <v>Safe</v>
      </c>
      <c r="O847">
        <f>Global_Household_Financial_Dyna[[#This Row],[Total_Household_Income]]/Global_Household_Financial_Dyna[[#This Row],[Family_Size]]</f>
        <v>4098.2299999999996</v>
      </c>
      <c r="P847" s="2">
        <f t="shared" si="26"/>
        <v>0.32336204947805613</v>
      </c>
      <c r="Q847" s="2">
        <f t="shared" si="27"/>
        <v>0.20409507711190455</v>
      </c>
      <c r="R847" s="2" t="str">
        <f>IF(Global_Household_Financial_Dyna[[#This Row],[Vs country_Average]]&lt;-0.2, "Underperformer", IF(Global_Household_Financial_Dyna[[#This Row],[Vs country_Average]]&gt;0.2, "Outperformer", "Normal"))</f>
        <v>Outperformer</v>
      </c>
      <c r="S8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1686.08</v>
      </c>
      <c r="T8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1686.08</v>
      </c>
      <c r="U8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1686.08</v>
      </c>
      <c r="V8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1686.08</v>
      </c>
    </row>
    <row r="848" spans="1:22" x14ac:dyDescent="0.3">
      <c r="A848">
        <v>848</v>
      </c>
      <c r="B848" t="s">
        <v>12</v>
      </c>
      <c r="C848" t="s">
        <v>13</v>
      </c>
      <c r="D848">
        <v>6</v>
      </c>
      <c r="E848">
        <v>3</v>
      </c>
      <c r="F848">
        <v>3009.81</v>
      </c>
      <c r="G848">
        <v>5695.06</v>
      </c>
      <c r="H848">
        <v>1423.76</v>
      </c>
      <c r="I848">
        <v>2874.87</v>
      </c>
      <c r="J848">
        <v>1396.42</v>
      </c>
      <c r="K848">
        <f>Global_Household_Financial_Dyna[[#This Row],[Total_Household_Income]]-Global_Household_Financial_Dyna[[#This Row],[Estimated_Taxes]]</f>
        <v>4271.3</v>
      </c>
      <c r="L848" s="1">
        <f>Global_Household_Financial_Dyna[[#This Row],[Monthly_Savings]]/Global_Household_Financial_Dyna[[#This Row],[Net Income]]</f>
        <v>0.32693091096387517</v>
      </c>
      <c r="M848" s="2">
        <f>Global_Household_Financial_Dyna[[#This Row],[Monthly_Expenses]]/Global_Household_Financial_Dyna[[#This Row],[Net Income]]</f>
        <v>0.67306674782852993</v>
      </c>
      <c r="N848" t="str">
        <f>IF(Global_Household_Financial_Dyna[[#This Row],[Monthly_Savings]]&lt;0,"High Risk", IF(Global_Household_Financial_Dyna[[#This Row],[Savings Rate%]]&lt;0.1, "Medium", "Safe"))</f>
        <v>Safe</v>
      </c>
      <c r="O848">
        <f>Global_Household_Financial_Dyna[[#This Row],[Total_Household_Income]]/Global_Household_Financial_Dyna[[#This Row],[Family_Size]]</f>
        <v>949.17666666666673</v>
      </c>
      <c r="P848" s="2">
        <f t="shared" si="26"/>
        <v>0.30718716818024266</v>
      </c>
      <c r="Q848" s="2">
        <f t="shared" si="27"/>
        <v>1.9743742783632501E-2</v>
      </c>
      <c r="R848" s="2" t="str">
        <f>IF(Global_Household_Financial_Dyna[[#This Row],[Vs country_Average]]&lt;-0.2, "Underperformer", IF(Global_Household_Financial_Dyna[[#This Row],[Vs country_Average]]&gt;0.2, "Outperformer", "Normal"))</f>
        <v>Normal</v>
      </c>
      <c r="S8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1396.42</v>
      </c>
      <c r="T8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1396.42</v>
      </c>
      <c r="U8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1396.42</v>
      </c>
      <c r="V8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1396.42</v>
      </c>
    </row>
    <row r="849" spans="1:22" x14ac:dyDescent="0.3">
      <c r="A849">
        <v>849</v>
      </c>
      <c r="B849" t="s">
        <v>16</v>
      </c>
      <c r="C849" t="s">
        <v>17</v>
      </c>
      <c r="D849">
        <v>2</v>
      </c>
      <c r="E849">
        <v>1</v>
      </c>
      <c r="F849">
        <v>5491.04</v>
      </c>
      <c r="G849">
        <v>5491.04</v>
      </c>
      <c r="H849">
        <v>1921.86</v>
      </c>
      <c r="I849">
        <v>2215.2399999999998</v>
      </c>
      <c r="J849">
        <v>1353.93</v>
      </c>
      <c r="K849">
        <f>Global_Household_Financial_Dyna[[#This Row],[Total_Household_Income]]-Global_Household_Financial_Dyna[[#This Row],[Estimated_Taxes]]</f>
        <v>3569.1800000000003</v>
      </c>
      <c r="L849" s="1">
        <f>Global_Household_Financial_Dyna[[#This Row],[Monthly_Savings]]/Global_Household_Financial_Dyna[[#This Row],[Net Income]]</f>
        <v>0.37933923198045488</v>
      </c>
      <c r="M849" s="2">
        <f>Global_Household_Financial_Dyna[[#This Row],[Monthly_Expenses]]/Global_Household_Financial_Dyna[[#This Row],[Net Income]]</f>
        <v>0.62065796625555436</v>
      </c>
      <c r="N849" t="str">
        <f>IF(Global_Household_Financial_Dyna[[#This Row],[Monthly_Savings]]&lt;0,"High Risk", IF(Global_Household_Financial_Dyna[[#This Row],[Savings Rate%]]&lt;0.1, "Medium", "Safe"))</f>
        <v>Safe</v>
      </c>
      <c r="O849">
        <f>Global_Household_Financial_Dyna[[#This Row],[Total_Household_Income]]/Global_Household_Financial_Dyna[[#This Row],[Family_Size]]</f>
        <v>2745.52</v>
      </c>
      <c r="P849" s="2">
        <f t="shared" si="26"/>
        <v>0.15879799892000862</v>
      </c>
      <c r="Q849" s="2">
        <f t="shared" si="27"/>
        <v>0.22054123306044626</v>
      </c>
      <c r="R849" s="2" t="str">
        <f>IF(Global_Household_Financial_Dyna[[#This Row],[Vs country_Average]]&lt;-0.2, "Underperformer", IF(Global_Household_Financial_Dyna[[#This Row],[Vs country_Average]]&gt;0.2, "Outperformer", "Normal"))</f>
        <v>Outperformer</v>
      </c>
      <c r="S8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1353.93</v>
      </c>
      <c r="T8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1353.93</v>
      </c>
      <c r="U8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1353.93</v>
      </c>
      <c r="V8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1353.93</v>
      </c>
    </row>
    <row r="850" spans="1:22" x14ac:dyDescent="0.3">
      <c r="A850">
        <v>850</v>
      </c>
      <c r="B850" t="s">
        <v>16</v>
      </c>
      <c r="C850" t="s">
        <v>17</v>
      </c>
      <c r="D850">
        <v>8</v>
      </c>
      <c r="E850">
        <v>3</v>
      </c>
      <c r="F850">
        <v>2906.83</v>
      </c>
      <c r="G850">
        <v>6357.31</v>
      </c>
      <c r="H850">
        <v>2225.06</v>
      </c>
      <c r="I850">
        <v>6033.09</v>
      </c>
      <c r="J850">
        <v>-1900.84</v>
      </c>
      <c r="K850">
        <f>Global_Household_Financial_Dyna[[#This Row],[Total_Household_Income]]-Global_Household_Financial_Dyna[[#This Row],[Estimated_Taxes]]</f>
        <v>4132.25</v>
      </c>
      <c r="L850" s="1">
        <f>Global_Household_Financial_Dyna[[#This Row],[Monthly_Savings]]/Global_Household_Financial_Dyna[[#This Row],[Net Income]]</f>
        <v>-0.46000120999455502</v>
      </c>
      <c r="M850" s="2">
        <f>Global_Household_Financial_Dyna[[#This Row],[Monthly_Expenses]]/Global_Household_Financial_Dyna[[#This Row],[Net Income]]</f>
        <v>1.460001209994555</v>
      </c>
      <c r="N850" t="str">
        <f>IF(Global_Household_Financial_Dyna[[#This Row],[Monthly_Savings]]&lt;0,"High Risk", IF(Global_Household_Financial_Dyna[[#This Row],[Savings Rate%]]&lt;0.1, "Medium", "Safe"))</f>
        <v>High Risk</v>
      </c>
      <c r="O850">
        <f>Global_Household_Financial_Dyna[[#This Row],[Total_Household_Income]]/Global_Household_Financial_Dyna[[#This Row],[Family_Size]]</f>
        <v>794.66375000000005</v>
      </c>
      <c r="P850" s="2">
        <f t="shared" si="26"/>
        <v>0.15879799892000862</v>
      </c>
      <c r="Q850" s="2">
        <f t="shared" si="27"/>
        <v>-0.61879920891456364</v>
      </c>
      <c r="R850" s="2" t="str">
        <f>IF(Global_Household_Financial_Dyna[[#This Row],[Vs country_Average]]&lt;-0.2, "Underperformer", IF(Global_Household_Financial_Dyna[[#This Row],[Vs country_Average]]&gt;0.2, "Outperformer", "Normal"))</f>
        <v>Underperformer</v>
      </c>
      <c r="S8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-1599.1854999999998</v>
      </c>
      <c r="T8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-1297.5309999999999</v>
      </c>
      <c r="U8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-995.87649999999996</v>
      </c>
      <c r="V8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-694.22199999999998</v>
      </c>
    </row>
    <row r="851" spans="1:22" x14ac:dyDescent="0.3">
      <c r="A851">
        <v>851</v>
      </c>
      <c r="B851" t="s">
        <v>18</v>
      </c>
      <c r="C851" t="s">
        <v>19</v>
      </c>
      <c r="D851">
        <v>3</v>
      </c>
      <c r="E851">
        <v>3</v>
      </c>
      <c r="F851">
        <v>3841.44</v>
      </c>
      <c r="G851">
        <v>8713.08</v>
      </c>
      <c r="H851">
        <v>2352.5300000000002</v>
      </c>
      <c r="I851">
        <v>1964.21</v>
      </c>
      <c r="J851">
        <v>4396.33</v>
      </c>
      <c r="K851">
        <f>Global_Household_Financial_Dyna[[#This Row],[Total_Household_Income]]-Global_Household_Financial_Dyna[[#This Row],[Estimated_Taxes]]</f>
        <v>6360.5499999999993</v>
      </c>
      <c r="L851" s="1">
        <f>Global_Household_Financial_Dyna[[#This Row],[Monthly_Savings]]/Global_Household_Financial_Dyna[[#This Row],[Net Income]]</f>
        <v>0.69118708287805308</v>
      </c>
      <c r="M851" s="2">
        <f>Global_Household_Financial_Dyna[[#This Row],[Monthly_Expenses]]/Global_Household_Financial_Dyna[[#This Row],[Net Income]]</f>
        <v>0.30881134493086293</v>
      </c>
      <c r="N851" t="str">
        <f>IF(Global_Household_Financial_Dyna[[#This Row],[Monthly_Savings]]&lt;0,"High Risk", IF(Global_Household_Financial_Dyna[[#This Row],[Savings Rate%]]&lt;0.1, "Medium", "Safe"))</f>
        <v>Safe</v>
      </c>
      <c r="O851">
        <f>Global_Household_Financial_Dyna[[#This Row],[Total_Household_Income]]/Global_Household_Financial_Dyna[[#This Row],[Family_Size]]</f>
        <v>2904.36</v>
      </c>
      <c r="P851" s="2">
        <f t="shared" si="26"/>
        <v>0.32336204947805613</v>
      </c>
      <c r="Q851" s="2">
        <f t="shared" si="27"/>
        <v>0.36782503339999695</v>
      </c>
      <c r="R851" s="2" t="str">
        <f>IF(Global_Household_Financial_Dyna[[#This Row],[Vs country_Average]]&lt;-0.2, "Underperformer", IF(Global_Household_Financial_Dyna[[#This Row],[Vs country_Average]]&gt;0.2, "Outperformer", "Normal"))</f>
        <v>Outperformer</v>
      </c>
      <c r="S8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4396.33</v>
      </c>
      <c r="T8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4396.33</v>
      </c>
      <c r="U8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4396.33</v>
      </c>
      <c r="V8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4396.33</v>
      </c>
    </row>
    <row r="852" spans="1:22" x14ac:dyDescent="0.3">
      <c r="A852">
        <v>852</v>
      </c>
      <c r="B852" t="s">
        <v>14</v>
      </c>
      <c r="C852" t="s">
        <v>15</v>
      </c>
      <c r="D852">
        <v>3</v>
      </c>
      <c r="E852">
        <v>3</v>
      </c>
      <c r="F852">
        <v>1487.33</v>
      </c>
      <c r="G852">
        <v>3131.91</v>
      </c>
      <c r="H852">
        <v>469.79</v>
      </c>
      <c r="I852">
        <v>1006.73</v>
      </c>
      <c r="J852">
        <v>1655.4</v>
      </c>
      <c r="K852">
        <f>Global_Household_Financial_Dyna[[#This Row],[Total_Household_Income]]-Global_Household_Financial_Dyna[[#This Row],[Estimated_Taxes]]</f>
        <v>2662.12</v>
      </c>
      <c r="L852" s="1">
        <f>Global_Household_Financial_Dyna[[#This Row],[Monthly_Savings]]/Global_Household_Financial_Dyna[[#This Row],[Net Income]]</f>
        <v>0.62183522906555688</v>
      </c>
      <c r="M852" s="2">
        <f>Global_Household_Financial_Dyna[[#This Row],[Monthly_Expenses]]/Global_Household_Financial_Dyna[[#This Row],[Net Income]]</f>
        <v>0.37816852733911321</v>
      </c>
      <c r="N852" t="str">
        <f>IF(Global_Household_Financial_Dyna[[#This Row],[Monthly_Savings]]&lt;0,"High Risk", IF(Global_Household_Financial_Dyna[[#This Row],[Savings Rate%]]&lt;0.1, "Medium", "Safe"))</f>
        <v>Safe</v>
      </c>
      <c r="O852">
        <f>Global_Household_Financial_Dyna[[#This Row],[Total_Household_Income]]/Global_Household_Financial_Dyna[[#This Row],[Family_Size]]</f>
        <v>1043.97</v>
      </c>
      <c r="P852" s="2">
        <f t="shared" si="26"/>
        <v>0.39788995363055785</v>
      </c>
      <c r="Q852" s="2">
        <f t="shared" si="27"/>
        <v>0.22394527543499904</v>
      </c>
      <c r="R852" s="2" t="str">
        <f>IF(Global_Household_Financial_Dyna[[#This Row],[Vs country_Average]]&lt;-0.2, "Underperformer", IF(Global_Household_Financial_Dyna[[#This Row],[Vs country_Average]]&gt;0.2, "Outperformer", "Normal"))</f>
        <v>Outperformer</v>
      </c>
      <c r="S8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1655.4</v>
      </c>
      <c r="T8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1655.4</v>
      </c>
      <c r="U8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1655.4</v>
      </c>
      <c r="V8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1655.4</v>
      </c>
    </row>
    <row r="853" spans="1:22" x14ac:dyDescent="0.3">
      <c r="A853">
        <v>853</v>
      </c>
      <c r="B853" t="s">
        <v>18</v>
      </c>
      <c r="C853" t="s">
        <v>19</v>
      </c>
      <c r="D853">
        <v>1</v>
      </c>
      <c r="E853">
        <v>1</v>
      </c>
      <c r="F853">
        <v>6573.55</v>
      </c>
      <c r="G853">
        <v>6573.55</v>
      </c>
      <c r="H853">
        <v>1446.18</v>
      </c>
      <c r="I853">
        <v>1927.89</v>
      </c>
      <c r="J853">
        <v>3199.48</v>
      </c>
      <c r="K853">
        <f>Global_Household_Financial_Dyna[[#This Row],[Total_Household_Income]]-Global_Household_Financial_Dyna[[#This Row],[Estimated_Taxes]]</f>
        <v>5127.37</v>
      </c>
      <c r="L853" s="1">
        <f>Global_Household_Financial_Dyna[[#This Row],[Monthly_Savings]]/Global_Household_Financial_Dyna[[#This Row],[Net Income]]</f>
        <v>0.6240002184355723</v>
      </c>
      <c r="M853" s="2">
        <f>Global_Household_Financial_Dyna[[#This Row],[Monthly_Expenses]]/Global_Household_Financial_Dyna[[#This Row],[Net Income]]</f>
        <v>0.37599978156442782</v>
      </c>
      <c r="N853" t="str">
        <f>IF(Global_Household_Financial_Dyna[[#This Row],[Monthly_Savings]]&lt;0,"High Risk", IF(Global_Household_Financial_Dyna[[#This Row],[Savings Rate%]]&lt;0.1, "Medium", "Safe"))</f>
        <v>Safe</v>
      </c>
      <c r="O853">
        <f>Global_Household_Financial_Dyna[[#This Row],[Total_Household_Income]]/Global_Household_Financial_Dyna[[#This Row],[Family_Size]]</f>
        <v>6573.55</v>
      </c>
      <c r="P853" s="2">
        <f t="shared" si="26"/>
        <v>0.32336204947805613</v>
      </c>
      <c r="Q853" s="2">
        <f t="shared" si="27"/>
        <v>0.30063816895751616</v>
      </c>
      <c r="R853" s="2" t="str">
        <f>IF(Global_Household_Financial_Dyna[[#This Row],[Vs country_Average]]&lt;-0.2, "Underperformer", IF(Global_Household_Financial_Dyna[[#This Row],[Vs country_Average]]&gt;0.2, "Outperformer", "Normal"))</f>
        <v>Outperformer</v>
      </c>
      <c r="S8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3199.48</v>
      </c>
      <c r="T8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3199.48</v>
      </c>
      <c r="U8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3199.48</v>
      </c>
      <c r="V8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3199.48</v>
      </c>
    </row>
    <row r="854" spans="1:22" x14ac:dyDescent="0.3">
      <c r="A854">
        <v>854</v>
      </c>
      <c r="B854" t="s">
        <v>12</v>
      </c>
      <c r="C854" t="s">
        <v>13</v>
      </c>
      <c r="D854">
        <v>2</v>
      </c>
      <c r="E854">
        <v>1</v>
      </c>
      <c r="F854">
        <v>4346.95</v>
      </c>
      <c r="G854">
        <v>4346.95</v>
      </c>
      <c r="H854">
        <v>1086.74</v>
      </c>
      <c r="I854">
        <v>2487.83</v>
      </c>
      <c r="J854">
        <v>772.38</v>
      </c>
      <c r="K854">
        <f>Global_Household_Financial_Dyna[[#This Row],[Total_Household_Income]]-Global_Household_Financial_Dyna[[#This Row],[Estimated_Taxes]]</f>
        <v>3260.21</v>
      </c>
      <c r="L854" s="1">
        <f>Global_Household_Financial_Dyna[[#This Row],[Monthly_Savings]]/Global_Household_Financial_Dyna[[#This Row],[Net Income]]</f>
        <v>0.23691111922238137</v>
      </c>
      <c r="M854" s="2">
        <f>Global_Household_Financial_Dyna[[#This Row],[Monthly_Expenses]]/Global_Household_Financial_Dyna[[#This Row],[Net Income]]</f>
        <v>0.76308888077761861</v>
      </c>
      <c r="N854" t="str">
        <f>IF(Global_Household_Financial_Dyna[[#This Row],[Monthly_Savings]]&lt;0,"High Risk", IF(Global_Household_Financial_Dyna[[#This Row],[Savings Rate%]]&lt;0.1, "Medium", "Safe"))</f>
        <v>Safe</v>
      </c>
      <c r="O854">
        <f>Global_Household_Financial_Dyna[[#This Row],[Total_Household_Income]]/Global_Household_Financial_Dyna[[#This Row],[Family_Size]]</f>
        <v>2173.4749999999999</v>
      </c>
      <c r="P854" s="2">
        <f t="shared" si="26"/>
        <v>0.30718716818024266</v>
      </c>
      <c r="Q854" s="2">
        <f t="shared" si="27"/>
        <v>-7.0276048957861298E-2</v>
      </c>
      <c r="R854" s="2" t="str">
        <f>IF(Global_Household_Financial_Dyna[[#This Row],[Vs country_Average]]&lt;-0.2, "Underperformer", IF(Global_Household_Financial_Dyna[[#This Row],[Vs country_Average]]&gt;0.2, "Outperformer", "Normal"))</f>
        <v>Normal</v>
      </c>
      <c r="S8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772.38</v>
      </c>
      <c r="T8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772.38</v>
      </c>
      <c r="U8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772.38</v>
      </c>
      <c r="V8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772.38</v>
      </c>
    </row>
    <row r="855" spans="1:22" x14ac:dyDescent="0.3">
      <c r="A855">
        <v>855</v>
      </c>
      <c r="B855" t="s">
        <v>18</v>
      </c>
      <c r="C855" t="s">
        <v>19</v>
      </c>
      <c r="D855">
        <v>6</v>
      </c>
      <c r="E855">
        <v>1</v>
      </c>
      <c r="F855">
        <v>5508.34</v>
      </c>
      <c r="G855">
        <v>5508.34</v>
      </c>
      <c r="H855">
        <v>1211.83</v>
      </c>
      <c r="I855">
        <v>4454.78</v>
      </c>
      <c r="J855">
        <v>-158.27000000000001</v>
      </c>
      <c r="K855">
        <f>Global_Household_Financial_Dyna[[#This Row],[Total_Household_Income]]-Global_Household_Financial_Dyna[[#This Row],[Estimated_Taxes]]</f>
        <v>4296.51</v>
      </c>
      <c r="L855" s="1">
        <f>Global_Household_Financial_Dyna[[#This Row],[Monthly_Savings]]/Global_Household_Financial_Dyna[[#This Row],[Net Income]]</f>
        <v>-3.6836874579600651E-2</v>
      </c>
      <c r="M855" s="2">
        <f>Global_Household_Financial_Dyna[[#This Row],[Monthly_Expenses]]/Global_Household_Financial_Dyna[[#This Row],[Net Income]]</f>
        <v>1.0368368745796006</v>
      </c>
      <c r="N855" t="str">
        <f>IF(Global_Household_Financial_Dyna[[#This Row],[Monthly_Savings]]&lt;0,"High Risk", IF(Global_Household_Financial_Dyna[[#This Row],[Savings Rate%]]&lt;0.1, "Medium", "Safe"))</f>
        <v>High Risk</v>
      </c>
      <c r="O855">
        <f>Global_Household_Financial_Dyna[[#This Row],[Total_Household_Income]]/Global_Household_Financial_Dyna[[#This Row],[Family_Size]]</f>
        <v>918.05666666666673</v>
      </c>
      <c r="P855" s="2">
        <f t="shared" si="26"/>
        <v>0.32336204947805613</v>
      </c>
      <c r="Q855" s="2">
        <f t="shared" si="27"/>
        <v>-0.3601989240576568</v>
      </c>
      <c r="R855" s="2" t="str">
        <f>IF(Global_Household_Financial_Dyna[[#This Row],[Vs country_Average]]&lt;-0.2, "Underperformer", IF(Global_Household_Financial_Dyna[[#This Row],[Vs country_Average]]&gt;0.2, "Outperformer", "Normal"))</f>
        <v>Underperformer</v>
      </c>
      <c r="S8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64.468999999999994</v>
      </c>
      <c r="T8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287.20800000000008</v>
      </c>
      <c r="U8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509.947</v>
      </c>
      <c r="V8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732.68600000000015</v>
      </c>
    </row>
    <row r="856" spans="1:22" x14ac:dyDescent="0.3">
      <c r="A856">
        <v>856</v>
      </c>
      <c r="B856" t="s">
        <v>18</v>
      </c>
      <c r="C856" t="s">
        <v>20</v>
      </c>
      <c r="D856">
        <v>1</v>
      </c>
      <c r="E856">
        <v>1</v>
      </c>
      <c r="F856">
        <v>8601.25</v>
      </c>
      <c r="G856">
        <v>8601.25</v>
      </c>
      <c r="H856">
        <v>2322.34</v>
      </c>
      <c r="I856">
        <v>1810.35</v>
      </c>
      <c r="J856">
        <v>4468.5600000000004</v>
      </c>
      <c r="K856">
        <f>Global_Household_Financial_Dyna[[#This Row],[Total_Household_Income]]-Global_Household_Financial_Dyna[[#This Row],[Estimated_Taxes]]</f>
        <v>6278.91</v>
      </c>
      <c r="L856" s="1">
        <f>Global_Household_Financial_Dyna[[#This Row],[Monthly_Savings]]/Global_Household_Financial_Dyna[[#This Row],[Net Income]]</f>
        <v>0.71167766379833453</v>
      </c>
      <c r="M856" s="2">
        <f>Global_Household_Financial_Dyna[[#This Row],[Monthly_Expenses]]/Global_Household_Financial_Dyna[[#This Row],[Net Income]]</f>
        <v>0.28832233620166559</v>
      </c>
      <c r="N856" t="str">
        <f>IF(Global_Household_Financial_Dyna[[#This Row],[Monthly_Savings]]&lt;0,"High Risk", IF(Global_Household_Financial_Dyna[[#This Row],[Savings Rate%]]&lt;0.1, "Medium", "Safe"))</f>
        <v>Safe</v>
      </c>
      <c r="O856">
        <f>Global_Household_Financial_Dyna[[#This Row],[Total_Household_Income]]/Global_Household_Financial_Dyna[[#This Row],[Family_Size]]</f>
        <v>8601.25</v>
      </c>
      <c r="P856" s="2">
        <f t="shared" si="26"/>
        <v>0.32336204947805613</v>
      </c>
      <c r="Q856" s="2">
        <f t="shared" si="27"/>
        <v>0.38831561432027839</v>
      </c>
      <c r="R856" s="2" t="str">
        <f>IF(Global_Household_Financial_Dyna[[#This Row],[Vs country_Average]]&lt;-0.2, "Underperformer", IF(Global_Household_Financial_Dyna[[#This Row],[Vs country_Average]]&gt;0.2, "Outperformer", "Normal"))</f>
        <v>Outperformer</v>
      </c>
      <c r="S8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4468.5600000000004</v>
      </c>
      <c r="T8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4468.5600000000004</v>
      </c>
      <c r="U8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4468.5600000000004</v>
      </c>
      <c r="V8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4468.5600000000004</v>
      </c>
    </row>
    <row r="857" spans="1:22" x14ac:dyDescent="0.3">
      <c r="A857">
        <v>857</v>
      </c>
      <c r="B857" t="s">
        <v>18</v>
      </c>
      <c r="C857" t="s">
        <v>20</v>
      </c>
      <c r="D857">
        <v>5</v>
      </c>
      <c r="E857">
        <v>3</v>
      </c>
      <c r="F857">
        <v>4270.1400000000003</v>
      </c>
      <c r="G857">
        <v>8545.31</v>
      </c>
      <c r="H857">
        <v>2307.23</v>
      </c>
      <c r="I857">
        <v>2956.24</v>
      </c>
      <c r="J857">
        <v>3281.84</v>
      </c>
      <c r="K857">
        <f>Global_Household_Financial_Dyna[[#This Row],[Total_Household_Income]]-Global_Household_Financial_Dyna[[#This Row],[Estimated_Taxes]]</f>
        <v>6238.08</v>
      </c>
      <c r="L857" s="1">
        <f>Global_Household_Financial_Dyna[[#This Row],[Monthly_Savings]]/Global_Household_Financial_Dyna[[#This Row],[Net Income]]</f>
        <v>0.52609777367395094</v>
      </c>
      <c r="M857" s="2">
        <f>Global_Household_Financial_Dyna[[#This Row],[Monthly_Expenses]]/Global_Household_Financial_Dyna[[#This Row],[Net Income]]</f>
        <v>0.473902226326049</v>
      </c>
      <c r="N857" t="str">
        <f>IF(Global_Household_Financial_Dyna[[#This Row],[Monthly_Savings]]&lt;0,"High Risk", IF(Global_Household_Financial_Dyna[[#This Row],[Savings Rate%]]&lt;0.1, "Medium", "Safe"))</f>
        <v>Safe</v>
      </c>
      <c r="O857">
        <f>Global_Household_Financial_Dyna[[#This Row],[Total_Household_Income]]/Global_Household_Financial_Dyna[[#This Row],[Family_Size]]</f>
        <v>1709.0619999999999</v>
      </c>
      <c r="P857" s="2">
        <f t="shared" si="26"/>
        <v>0.32336204947805613</v>
      </c>
      <c r="Q857" s="2">
        <f t="shared" si="27"/>
        <v>0.20273572419589481</v>
      </c>
      <c r="R857" s="2" t="str">
        <f>IF(Global_Household_Financial_Dyna[[#This Row],[Vs country_Average]]&lt;-0.2, "Underperformer", IF(Global_Household_Financial_Dyna[[#This Row],[Vs country_Average]]&gt;0.2, "Outperformer", "Normal"))</f>
        <v>Outperformer</v>
      </c>
      <c r="S8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3281.84</v>
      </c>
      <c r="T8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3281.84</v>
      </c>
      <c r="U8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3281.84</v>
      </c>
      <c r="V8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3281.84</v>
      </c>
    </row>
    <row r="858" spans="1:22" x14ac:dyDescent="0.3">
      <c r="A858">
        <v>858</v>
      </c>
      <c r="B858" t="s">
        <v>10</v>
      </c>
      <c r="C858" t="s">
        <v>11</v>
      </c>
      <c r="D858">
        <v>8</v>
      </c>
      <c r="E858">
        <v>3</v>
      </c>
      <c r="F858">
        <v>770.95</v>
      </c>
      <c r="G858">
        <v>1593.53</v>
      </c>
      <c r="H858">
        <v>159.35</v>
      </c>
      <c r="I858">
        <v>1120.8699999999999</v>
      </c>
      <c r="J858">
        <v>313.31</v>
      </c>
      <c r="K858">
        <f>Global_Household_Financial_Dyna[[#This Row],[Total_Household_Income]]-Global_Household_Financial_Dyna[[#This Row],[Estimated_Taxes]]</f>
        <v>1434.18</v>
      </c>
      <c r="L858" s="1">
        <f>Global_Household_Financial_Dyna[[#This Row],[Monthly_Savings]]/Global_Household_Financial_Dyna[[#This Row],[Net Income]]</f>
        <v>0.21845932867561951</v>
      </c>
      <c r="M858" s="2">
        <f>Global_Household_Financial_Dyna[[#This Row],[Monthly_Expenses]]/Global_Household_Financial_Dyna[[#This Row],[Net Income]]</f>
        <v>0.78154067132438032</v>
      </c>
      <c r="N858" t="str">
        <f>IF(Global_Household_Financial_Dyna[[#This Row],[Monthly_Savings]]&lt;0,"High Risk", IF(Global_Household_Financial_Dyna[[#This Row],[Savings Rate%]]&lt;0.1, "Medium", "Safe"))</f>
        <v>Safe</v>
      </c>
      <c r="O858">
        <f>Global_Household_Financial_Dyna[[#This Row],[Total_Household_Income]]/Global_Household_Financial_Dyna[[#This Row],[Family_Size]]</f>
        <v>199.19125</v>
      </c>
      <c r="P858" s="2">
        <f t="shared" si="26"/>
        <v>0.42077341556833553</v>
      </c>
      <c r="Q858" s="2">
        <f t="shared" si="27"/>
        <v>-0.20231408689271602</v>
      </c>
      <c r="R858" s="2" t="str">
        <f>IF(Global_Household_Financial_Dyna[[#This Row],[Vs country_Average]]&lt;-0.2, "Underperformer", IF(Global_Household_Financial_Dyna[[#This Row],[Vs country_Average]]&gt;0.2, "Outperformer", "Normal"))</f>
        <v>Underperformer</v>
      </c>
      <c r="S8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313.31</v>
      </c>
      <c r="T8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313.31</v>
      </c>
      <c r="U8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313.31</v>
      </c>
      <c r="V8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313.31</v>
      </c>
    </row>
    <row r="859" spans="1:22" x14ac:dyDescent="0.3">
      <c r="A859">
        <v>859</v>
      </c>
      <c r="B859" t="s">
        <v>16</v>
      </c>
      <c r="C859" t="s">
        <v>21</v>
      </c>
      <c r="D859">
        <v>7</v>
      </c>
      <c r="E859">
        <v>3</v>
      </c>
      <c r="F859">
        <v>3720.41</v>
      </c>
      <c r="G859">
        <v>7843.08</v>
      </c>
      <c r="H859">
        <v>2745.08</v>
      </c>
      <c r="I859">
        <v>5704.88</v>
      </c>
      <c r="J859">
        <v>-606.88</v>
      </c>
      <c r="K859">
        <f>Global_Household_Financial_Dyna[[#This Row],[Total_Household_Income]]-Global_Household_Financial_Dyna[[#This Row],[Estimated_Taxes]]</f>
        <v>5098</v>
      </c>
      <c r="L859" s="1">
        <f>Global_Household_Financial_Dyna[[#This Row],[Monthly_Savings]]/Global_Household_Financial_Dyna[[#This Row],[Net Income]]</f>
        <v>-0.11904276186739898</v>
      </c>
      <c r="M859" s="2">
        <f>Global_Household_Financial_Dyna[[#This Row],[Monthly_Expenses]]/Global_Household_Financial_Dyna[[#This Row],[Net Income]]</f>
        <v>1.119042761867399</v>
      </c>
      <c r="N859" t="str">
        <f>IF(Global_Household_Financial_Dyna[[#This Row],[Monthly_Savings]]&lt;0,"High Risk", IF(Global_Household_Financial_Dyna[[#This Row],[Savings Rate%]]&lt;0.1, "Medium", "Safe"))</f>
        <v>High Risk</v>
      </c>
      <c r="O859">
        <f>Global_Household_Financial_Dyna[[#This Row],[Total_Household_Income]]/Global_Household_Financial_Dyna[[#This Row],[Family_Size]]</f>
        <v>1120.44</v>
      </c>
      <c r="P859" s="2">
        <f t="shared" si="26"/>
        <v>0.15879799892000862</v>
      </c>
      <c r="Q859" s="2">
        <f t="shared" si="27"/>
        <v>-0.2778407607874076</v>
      </c>
      <c r="R859" s="2" t="str">
        <f>IF(Global_Household_Financial_Dyna[[#This Row],[Vs country_Average]]&lt;-0.2, "Underperformer", IF(Global_Household_Financial_Dyna[[#This Row],[Vs country_Average]]&gt;0.2, "Outperformer", "Normal"))</f>
        <v>Underperformer</v>
      </c>
      <c r="S8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-321.63599999999997</v>
      </c>
      <c r="T8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-36.391999999999939</v>
      </c>
      <c r="U8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248.85200000000009</v>
      </c>
      <c r="V8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534.09600000000012</v>
      </c>
    </row>
    <row r="860" spans="1:22" x14ac:dyDescent="0.3">
      <c r="A860">
        <v>860</v>
      </c>
      <c r="B860" t="s">
        <v>18</v>
      </c>
      <c r="C860" t="s">
        <v>20</v>
      </c>
      <c r="D860">
        <v>3</v>
      </c>
      <c r="E860">
        <v>3</v>
      </c>
      <c r="F860">
        <v>5572.6</v>
      </c>
      <c r="G860">
        <v>11790.12</v>
      </c>
      <c r="H860">
        <v>3183.33</v>
      </c>
      <c r="I860">
        <v>2414.4499999999998</v>
      </c>
      <c r="J860">
        <v>6192.34</v>
      </c>
      <c r="K860">
        <f>Global_Household_Financial_Dyna[[#This Row],[Total_Household_Income]]-Global_Household_Financial_Dyna[[#This Row],[Estimated_Taxes]]</f>
        <v>8606.7900000000009</v>
      </c>
      <c r="L860" s="1">
        <f>Global_Household_Financial_Dyna[[#This Row],[Monthly_Savings]]/Global_Household_Financial_Dyna[[#This Row],[Net Income]]</f>
        <v>0.71947148704685482</v>
      </c>
      <c r="M860" s="2">
        <f>Global_Household_Financial_Dyna[[#This Row],[Monthly_Expenses]]/Global_Household_Financial_Dyna[[#This Row],[Net Income]]</f>
        <v>0.28052851295314507</v>
      </c>
      <c r="N860" t="str">
        <f>IF(Global_Household_Financial_Dyna[[#This Row],[Monthly_Savings]]&lt;0,"High Risk", IF(Global_Household_Financial_Dyna[[#This Row],[Savings Rate%]]&lt;0.1, "Medium", "Safe"))</f>
        <v>Safe</v>
      </c>
      <c r="O860">
        <f>Global_Household_Financial_Dyna[[#This Row],[Total_Household_Income]]/Global_Household_Financial_Dyna[[#This Row],[Family_Size]]</f>
        <v>3930.0400000000004</v>
      </c>
      <c r="P860" s="2">
        <f t="shared" si="26"/>
        <v>0.32336204947805613</v>
      </c>
      <c r="Q860" s="2">
        <f t="shared" si="27"/>
        <v>0.39610943756879868</v>
      </c>
      <c r="R860" s="2" t="str">
        <f>IF(Global_Household_Financial_Dyna[[#This Row],[Vs country_Average]]&lt;-0.2, "Underperformer", IF(Global_Household_Financial_Dyna[[#This Row],[Vs country_Average]]&gt;0.2, "Outperformer", "Normal"))</f>
        <v>Outperformer</v>
      </c>
      <c r="S8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6192.34</v>
      </c>
      <c r="T8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6192.34</v>
      </c>
      <c r="U8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6192.34</v>
      </c>
      <c r="V8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6192.34</v>
      </c>
    </row>
    <row r="861" spans="1:22" x14ac:dyDescent="0.3">
      <c r="A861">
        <v>861</v>
      </c>
      <c r="B861" t="s">
        <v>14</v>
      </c>
      <c r="C861" t="s">
        <v>15</v>
      </c>
      <c r="D861">
        <v>7</v>
      </c>
      <c r="E861">
        <v>3</v>
      </c>
      <c r="F861">
        <v>559.86</v>
      </c>
      <c r="G861">
        <v>1155.6500000000001</v>
      </c>
      <c r="H861">
        <v>173.35</v>
      </c>
      <c r="I861">
        <v>1096.71</v>
      </c>
      <c r="J861">
        <v>-114.41</v>
      </c>
      <c r="K861">
        <f>Global_Household_Financial_Dyna[[#This Row],[Total_Household_Income]]-Global_Household_Financial_Dyna[[#This Row],[Estimated_Taxes]]</f>
        <v>982.30000000000007</v>
      </c>
      <c r="L861" s="1">
        <f>Global_Household_Financial_Dyna[[#This Row],[Monthly_Savings]]/Global_Household_Financial_Dyna[[#This Row],[Net Income]]</f>
        <v>-0.11647154637076249</v>
      </c>
      <c r="M861" s="2">
        <f>Global_Household_Financial_Dyna[[#This Row],[Monthly_Expenses]]/Global_Household_Financial_Dyna[[#This Row],[Net Income]]</f>
        <v>1.1164715463707624</v>
      </c>
      <c r="N861" t="str">
        <f>IF(Global_Household_Financial_Dyna[[#This Row],[Monthly_Savings]]&lt;0,"High Risk", IF(Global_Household_Financial_Dyna[[#This Row],[Savings Rate%]]&lt;0.1, "Medium", "Safe"))</f>
        <v>High Risk</v>
      </c>
      <c r="O861">
        <f>Global_Household_Financial_Dyna[[#This Row],[Total_Household_Income]]/Global_Household_Financial_Dyna[[#This Row],[Family_Size]]</f>
        <v>165.09285714285716</v>
      </c>
      <c r="P861" s="2">
        <f t="shared" si="26"/>
        <v>0.39788995363055785</v>
      </c>
      <c r="Q861" s="2">
        <f t="shared" si="27"/>
        <v>-0.5143615000013203</v>
      </c>
      <c r="R861" s="2" t="str">
        <f>IF(Global_Household_Financial_Dyna[[#This Row],[Vs country_Average]]&lt;-0.2, "Underperformer", IF(Global_Household_Financial_Dyna[[#This Row],[Vs country_Average]]&gt;0.2, "Outperformer", "Normal"))</f>
        <v>Underperformer</v>
      </c>
      <c r="S8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-59.574499999999993</v>
      </c>
      <c r="T8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-4.7389999999999901</v>
      </c>
      <c r="U8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50.096499999999992</v>
      </c>
      <c r="V8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104.93200000000002</v>
      </c>
    </row>
    <row r="862" spans="1:22" x14ac:dyDescent="0.3">
      <c r="A862">
        <v>862</v>
      </c>
      <c r="B862" t="s">
        <v>10</v>
      </c>
      <c r="C862" t="s">
        <v>22</v>
      </c>
      <c r="D862">
        <v>4</v>
      </c>
      <c r="E862">
        <v>1</v>
      </c>
      <c r="F862">
        <v>161.06</v>
      </c>
      <c r="G862">
        <v>161.06</v>
      </c>
      <c r="H862">
        <v>16.11</v>
      </c>
      <c r="I862">
        <v>152.84</v>
      </c>
      <c r="J862">
        <v>-7.89</v>
      </c>
      <c r="K862">
        <f>Global_Household_Financial_Dyna[[#This Row],[Total_Household_Income]]-Global_Household_Financial_Dyna[[#This Row],[Estimated_Taxes]]</f>
        <v>144.94999999999999</v>
      </c>
      <c r="L862" s="1">
        <f>Global_Household_Financial_Dyna[[#This Row],[Monthly_Savings]]/Global_Household_Financial_Dyna[[#This Row],[Net Income]]</f>
        <v>-5.4432562952742326E-2</v>
      </c>
      <c r="M862" s="2">
        <f>Global_Household_Financial_Dyna[[#This Row],[Monthly_Expenses]]/Global_Household_Financial_Dyna[[#This Row],[Net Income]]</f>
        <v>1.0544325629527425</v>
      </c>
      <c r="N862" t="str">
        <f>IF(Global_Household_Financial_Dyna[[#This Row],[Monthly_Savings]]&lt;0,"High Risk", IF(Global_Household_Financial_Dyna[[#This Row],[Savings Rate%]]&lt;0.1, "Medium", "Safe"))</f>
        <v>High Risk</v>
      </c>
      <c r="O862">
        <f>Global_Household_Financial_Dyna[[#This Row],[Total_Household_Income]]/Global_Household_Financial_Dyna[[#This Row],[Family_Size]]</f>
        <v>40.265000000000001</v>
      </c>
      <c r="P862" s="2">
        <f t="shared" si="26"/>
        <v>0.42077341556833553</v>
      </c>
      <c r="Q862" s="2">
        <f t="shared" si="27"/>
        <v>-0.47520597852107788</v>
      </c>
      <c r="R862" s="2" t="str">
        <f>IF(Global_Household_Financial_Dyna[[#This Row],[Vs country_Average]]&lt;-0.2, "Underperformer", IF(Global_Household_Financial_Dyna[[#This Row],[Vs country_Average]]&gt;0.2, "Outperformer", "Normal"))</f>
        <v>Underperformer</v>
      </c>
      <c r="S8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-0.24799999999999933</v>
      </c>
      <c r="T8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7.394000000000001</v>
      </c>
      <c r="U8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15.035999999999998</v>
      </c>
      <c r="V8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22.678000000000001</v>
      </c>
    </row>
    <row r="863" spans="1:22" x14ac:dyDescent="0.3">
      <c r="A863">
        <v>863</v>
      </c>
      <c r="B863" t="s">
        <v>16</v>
      </c>
      <c r="C863" t="s">
        <v>21</v>
      </c>
      <c r="D863">
        <v>1</v>
      </c>
      <c r="E863">
        <v>1</v>
      </c>
      <c r="F863">
        <v>5950.22</v>
      </c>
      <c r="G863">
        <v>5950.22</v>
      </c>
      <c r="H863">
        <v>2082.58</v>
      </c>
      <c r="I863">
        <v>1540.81</v>
      </c>
      <c r="J863">
        <v>2326.84</v>
      </c>
      <c r="K863">
        <f>Global_Household_Financial_Dyna[[#This Row],[Total_Household_Income]]-Global_Household_Financial_Dyna[[#This Row],[Estimated_Taxes]]</f>
        <v>3867.6400000000003</v>
      </c>
      <c r="L863" s="1">
        <f>Global_Household_Financial_Dyna[[#This Row],[Monthly_Savings]]/Global_Household_Financial_Dyna[[#This Row],[Net Income]]</f>
        <v>0.60161752386468237</v>
      </c>
      <c r="M863" s="2">
        <f>Global_Household_Financial_Dyna[[#This Row],[Monthly_Expenses]]/Global_Household_Financial_Dyna[[#This Row],[Net Income]]</f>
        <v>0.39838506169136728</v>
      </c>
      <c r="N863" t="str">
        <f>IF(Global_Household_Financial_Dyna[[#This Row],[Monthly_Savings]]&lt;0,"High Risk", IF(Global_Household_Financial_Dyna[[#This Row],[Savings Rate%]]&lt;0.1, "Medium", "Safe"))</f>
        <v>Safe</v>
      </c>
      <c r="O863">
        <f>Global_Household_Financial_Dyna[[#This Row],[Total_Household_Income]]/Global_Household_Financial_Dyna[[#This Row],[Family_Size]]</f>
        <v>5950.22</v>
      </c>
      <c r="P863" s="2">
        <f t="shared" si="26"/>
        <v>0.15879799892000862</v>
      </c>
      <c r="Q863" s="2">
        <f t="shared" si="27"/>
        <v>0.44281952494467375</v>
      </c>
      <c r="R863" s="2" t="str">
        <f>IF(Global_Household_Financial_Dyna[[#This Row],[Vs country_Average]]&lt;-0.2, "Underperformer", IF(Global_Household_Financial_Dyna[[#This Row],[Vs country_Average]]&gt;0.2, "Outperformer", "Normal"))</f>
        <v>Outperformer</v>
      </c>
      <c r="S8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2326.84</v>
      </c>
      <c r="T8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2326.84</v>
      </c>
      <c r="U8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2326.84</v>
      </c>
      <c r="V8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2326.84</v>
      </c>
    </row>
    <row r="864" spans="1:22" x14ac:dyDescent="0.3">
      <c r="A864">
        <v>864</v>
      </c>
      <c r="B864" t="s">
        <v>10</v>
      </c>
      <c r="C864" t="s">
        <v>22</v>
      </c>
      <c r="D864">
        <v>5</v>
      </c>
      <c r="E864">
        <v>3</v>
      </c>
      <c r="F864">
        <v>282.98</v>
      </c>
      <c r="G864">
        <v>706.42</v>
      </c>
      <c r="H864">
        <v>70.64</v>
      </c>
      <c r="I864">
        <v>556.47</v>
      </c>
      <c r="J864">
        <v>79.3</v>
      </c>
      <c r="K864">
        <f>Global_Household_Financial_Dyna[[#This Row],[Total_Household_Income]]-Global_Household_Financial_Dyna[[#This Row],[Estimated_Taxes]]</f>
        <v>635.78</v>
      </c>
      <c r="L864" s="1">
        <f>Global_Household_Financial_Dyna[[#This Row],[Monthly_Savings]]/Global_Household_Financial_Dyna[[#This Row],[Net Income]]</f>
        <v>0.12472867973198276</v>
      </c>
      <c r="M864" s="2">
        <f>Global_Household_Financial_Dyna[[#This Row],[Monthly_Expenses]]/Global_Household_Financial_Dyna[[#This Row],[Net Income]]</f>
        <v>0.87525559155682786</v>
      </c>
      <c r="N864" t="str">
        <f>IF(Global_Household_Financial_Dyna[[#This Row],[Monthly_Savings]]&lt;0,"High Risk", IF(Global_Household_Financial_Dyna[[#This Row],[Savings Rate%]]&lt;0.1, "Medium", "Safe"))</f>
        <v>Safe</v>
      </c>
      <c r="O864">
        <f>Global_Household_Financial_Dyna[[#This Row],[Total_Household_Income]]/Global_Household_Financial_Dyna[[#This Row],[Family_Size]]</f>
        <v>141.28399999999999</v>
      </c>
      <c r="P864" s="2">
        <f t="shared" si="26"/>
        <v>0.42077341556833553</v>
      </c>
      <c r="Q864" s="2">
        <f t="shared" si="27"/>
        <v>-0.29604473583635277</v>
      </c>
      <c r="R864" s="2" t="str">
        <f>IF(Global_Household_Financial_Dyna[[#This Row],[Vs country_Average]]&lt;-0.2, "Underperformer", IF(Global_Household_Financial_Dyna[[#This Row],[Vs country_Average]]&gt;0.2, "Outperformer", "Normal"))</f>
        <v>Underperformer</v>
      </c>
      <c r="S8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79.3</v>
      </c>
      <c r="T8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79.3</v>
      </c>
      <c r="U8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79.3</v>
      </c>
      <c r="V8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79.3</v>
      </c>
    </row>
    <row r="865" spans="1:22" x14ac:dyDescent="0.3">
      <c r="A865">
        <v>865</v>
      </c>
      <c r="B865" t="s">
        <v>10</v>
      </c>
      <c r="C865" t="s">
        <v>11</v>
      </c>
      <c r="D865">
        <v>3</v>
      </c>
      <c r="E865">
        <v>1</v>
      </c>
      <c r="F865">
        <v>821.09</v>
      </c>
      <c r="G865">
        <v>821.09</v>
      </c>
      <c r="H865">
        <v>82.11</v>
      </c>
      <c r="I865">
        <v>515.27</v>
      </c>
      <c r="J865">
        <v>223.71</v>
      </c>
      <c r="K865">
        <f>Global_Household_Financial_Dyna[[#This Row],[Total_Household_Income]]-Global_Household_Financial_Dyna[[#This Row],[Estimated_Taxes]]</f>
        <v>738.98</v>
      </c>
      <c r="L865" s="1">
        <f>Global_Household_Financial_Dyna[[#This Row],[Monthly_Savings]]/Global_Household_Financial_Dyna[[#This Row],[Net Income]]</f>
        <v>0.30272808465723022</v>
      </c>
      <c r="M865" s="2">
        <f>Global_Household_Financial_Dyna[[#This Row],[Monthly_Expenses]]/Global_Household_Financial_Dyna[[#This Row],[Net Income]]</f>
        <v>0.69727191534276978</v>
      </c>
      <c r="N865" t="str">
        <f>IF(Global_Household_Financial_Dyna[[#This Row],[Monthly_Savings]]&lt;0,"High Risk", IF(Global_Household_Financial_Dyna[[#This Row],[Savings Rate%]]&lt;0.1, "Medium", "Safe"))</f>
        <v>Safe</v>
      </c>
      <c r="O865">
        <f>Global_Household_Financial_Dyna[[#This Row],[Total_Household_Income]]/Global_Household_Financial_Dyna[[#This Row],[Family_Size]]</f>
        <v>273.69666666666666</v>
      </c>
      <c r="P865" s="2">
        <f t="shared" si="26"/>
        <v>0.42077341556833553</v>
      </c>
      <c r="Q865" s="2">
        <f t="shared" si="27"/>
        <v>-0.11804533091110531</v>
      </c>
      <c r="R865" s="2" t="str">
        <f>IF(Global_Household_Financial_Dyna[[#This Row],[Vs country_Average]]&lt;-0.2, "Underperformer", IF(Global_Household_Financial_Dyna[[#This Row],[Vs country_Average]]&gt;0.2, "Outperformer", "Normal"))</f>
        <v>Normal</v>
      </c>
      <c r="S8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223.71</v>
      </c>
      <c r="T8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223.71</v>
      </c>
      <c r="U8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223.71</v>
      </c>
      <c r="V8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223.71</v>
      </c>
    </row>
    <row r="866" spans="1:22" x14ac:dyDescent="0.3">
      <c r="A866">
        <v>866</v>
      </c>
      <c r="B866" t="s">
        <v>16</v>
      </c>
      <c r="C866" t="s">
        <v>21</v>
      </c>
      <c r="D866">
        <v>7</v>
      </c>
      <c r="E866">
        <v>3</v>
      </c>
      <c r="F866">
        <v>361.07</v>
      </c>
      <c r="G866">
        <v>801.35</v>
      </c>
      <c r="H866">
        <v>280.47000000000003</v>
      </c>
      <c r="I866">
        <v>760.48</v>
      </c>
      <c r="J866">
        <v>-239.6</v>
      </c>
      <c r="K866">
        <f>Global_Household_Financial_Dyna[[#This Row],[Total_Household_Income]]-Global_Household_Financial_Dyna[[#This Row],[Estimated_Taxes]]</f>
        <v>520.88</v>
      </c>
      <c r="L866" s="1">
        <f>Global_Household_Financial_Dyna[[#This Row],[Monthly_Savings]]/Global_Household_Financial_Dyna[[#This Row],[Net Income]]</f>
        <v>-0.45999078482567962</v>
      </c>
      <c r="M866" s="2">
        <f>Global_Household_Financial_Dyna[[#This Row],[Monthly_Expenses]]/Global_Household_Financial_Dyna[[#This Row],[Net Income]]</f>
        <v>1.4599907848256797</v>
      </c>
      <c r="N866" t="str">
        <f>IF(Global_Household_Financial_Dyna[[#This Row],[Monthly_Savings]]&lt;0,"High Risk", IF(Global_Household_Financial_Dyna[[#This Row],[Savings Rate%]]&lt;0.1, "Medium", "Safe"))</f>
        <v>High Risk</v>
      </c>
      <c r="O866">
        <f>Global_Household_Financial_Dyna[[#This Row],[Total_Household_Income]]/Global_Household_Financial_Dyna[[#This Row],[Family_Size]]</f>
        <v>114.47857142857143</v>
      </c>
      <c r="P866" s="2">
        <f t="shared" si="26"/>
        <v>0.15879799892000862</v>
      </c>
      <c r="Q866" s="2">
        <f t="shared" si="27"/>
        <v>-0.61878878374568824</v>
      </c>
      <c r="R866" s="2" t="str">
        <f>IF(Global_Household_Financial_Dyna[[#This Row],[Vs country_Average]]&lt;-0.2, "Underperformer", IF(Global_Household_Financial_Dyna[[#This Row],[Vs country_Average]]&gt;0.2, "Outperformer", "Normal"))</f>
        <v>Underperformer</v>
      </c>
      <c r="S8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-201.57599999999999</v>
      </c>
      <c r="T8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-163.55199999999999</v>
      </c>
      <c r="U8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-125.52799999999999</v>
      </c>
      <c r="V8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-87.503999999999991</v>
      </c>
    </row>
    <row r="867" spans="1:22" x14ac:dyDescent="0.3">
      <c r="A867">
        <v>867</v>
      </c>
      <c r="B867" t="s">
        <v>18</v>
      </c>
      <c r="C867" t="s">
        <v>19</v>
      </c>
      <c r="D867">
        <v>8</v>
      </c>
      <c r="E867">
        <v>2</v>
      </c>
      <c r="F867">
        <v>3458.62</v>
      </c>
      <c r="G867">
        <v>5260.98</v>
      </c>
      <c r="H867">
        <v>1157.42</v>
      </c>
      <c r="I867">
        <v>4525.71</v>
      </c>
      <c r="J867">
        <v>-422.15</v>
      </c>
      <c r="K867">
        <f>Global_Household_Financial_Dyna[[#This Row],[Total_Household_Income]]-Global_Household_Financial_Dyna[[#This Row],[Estimated_Taxes]]</f>
        <v>4103.5599999999995</v>
      </c>
      <c r="L867" s="1">
        <f>Global_Household_Financial_Dyna[[#This Row],[Monthly_Savings]]/Global_Household_Financial_Dyna[[#This Row],[Net Income]]</f>
        <v>-0.10287408981469749</v>
      </c>
      <c r="M867" s="2">
        <f>Global_Household_Financial_Dyna[[#This Row],[Monthly_Expenses]]/Global_Household_Financial_Dyna[[#This Row],[Net Income]]</f>
        <v>1.1028740898146976</v>
      </c>
      <c r="N867" t="str">
        <f>IF(Global_Household_Financial_Dyna[[#This Row],[Monthly_Savings]]&lt;0,"High Risk", IF(Global_Household_Financial_Dyna[[#This Row],[Savings Rate%]]&lt;0.1, "Medium", "Safe"))</f>
        <v>High Risk</v>
      </c>
      <c r="O867">
        <f>Global_Household_Financial_Dyna[[#This Row],[Total_Household_Income]]/Global_Household_Financial_Dyna[[#This Row],[Family_Size]]</f>
        <v>657.62249999999995</v>
      </c>
      <c r="P867" s="2">
        <f t="shared" si="26"/>
        <v>0.32336204947805613</v>
      </c>
      <c r="Q867" s="2">
        <f t="shared" si="27"/>
        <v>-0.42623613929275361</v>
      </c>
      <c r="R867" s="2" t="str">
        <f>IF(Global_Household_Financial_Dyna[[#This Row],[Vs country_Average]]&lt;-0.2, "Underperformer", IF(Global_Household_Financial_Dyna[[#This Row],[Vs country_Average]]&gt;0.2, "Outperformer", "Normal"))</f>
        <v>Underperformer</v>
      </c>
      <c r="S8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-195.86449999999996</v>
      </c>
      <c r="T8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30.421000000000049</v>
      </c>
      <c r="U8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256.70650000000001</v>
      </c>
      <c r="V8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482.99200000000008</v>
      </c>
    </row>
    <row r="868" spans="1:22" x14ac:dyDescent="0.3">
      <c r="A868">
        <v>868</v>
      </c>
      <c r="B868" t="s">
        <v>18</v>
      </c>
      <c r="C868" t="s">
        <v>20</v>
      </c>
      <c r="D868">
        <v>6</v>
      </c>
      <c r="E868">
        <v>3</v>
      </c>
      <c r="F868">
        <v>6187.09</v>
      </c>
      <c r="G868">
        <v>14061.65</v>
      </c>
      <c r="H868">
        <v>3796.65</v>
      </c>
      <c r="I868">
        <v>2915.52</v>
      </c>
      <c r="J868">
        <v>7349.48</v>
      </c>
      <c r="K868">
        <f>Global_Household_Financial_Dyna[[#This Row],[Total_Household_Income]]-Global_Household_Financial_Dyna[[#This Row],[Estimated_Taxes]]</f>
        <v>10265</v>
      </c>
      <c r="L868" s="1">
        <f>Global_Household_Financial_Dyna[[#This Row],[Monthly_Savings]]/Global_Household_Financial_Dyna[[#This Row],[Net Income]]</f>
        <v>0.71597467121285918</v>
      </c>
      <c r="M868" s="2">
        <f>Global_Household_Financial_Dyna[[#This Row],[Monthly_Expenses]]/Global_Household_Financial_Dyna[[#This Row],[Net Income]]</f>
        <v>0.28402532878714076</v>
      </c>
      <c r="N868" t="str">
        <f>IF(Global_Household_Financial_Dyna[[#This Row],[Monthly_Savings]]&lt;0,"High Risk", IF(Global_Household_Financial_Dyna[[#This Row],[Savings Rate%]]&lt;0.1, "Medium", "Safe"))</f>
        <v>Safe</v>
      </c>
      <c r="O868">
        <f>Global_Household_Financial_Dyna[[#This Row],[Total_Household_Income]]/Global_Household_Financial_Dyna[[#This Row],[Family_Size]]</f>
        <v>2343.6083333333331</v>
      </c>
      <c r="P868" s="2">
        <f t="shared" si="26"/>
        <v>0.32336204947805613</v>
      </c>
      <c r="Q868" s="2">
        <f t="shared" si="27"/>
        <v>0.39261262173480305</v>
      </c>
      <c r="R868" s="2" t="str">
        <f>IF(Global_Household_Financial_Dyna[[#This Row],[Vs country_Average]]&lt;-0.2, "Underperformer", IF(Global_Household_Financial_Dyna[[#This Row],[Vs country_Average]]&gt;0.2, "Outperformer", "Normal"))</f>
        <v>Outperformer</v>
      </c>
      <c r="S8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7349.48</v>
      </c>
      <c r="T8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7349.48</v>
      </c>
      <c r="U8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7349.48</v>
      </c>
      <c r="V8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7349.48</v>
      </c>
    </row>
    <row r="869" spans="1:22" x14ac:dyDescent="0.3">
      <c r="A869">
        <v>869</v>
      </c>
      <c r="B869" t="s">
        <v>12</v>
      </c>
      <c r="C869" t="s">
        <v>13</v>
      </c>
      <c r="D869">
        <v>2</v>
      </c>
      <c r="E869">
        <v>2</v>
      </c>
      <c r="F869">
        <v>6831.59</v>
      </c>
      <c r="G869">
        <v>10444.75</v>
      </c>
      <c r="H869">
        <v>3133.42</v>
      </c>
      <c r="I869">
        <v>2415.6799999999998</v>
      </c>
      <c r="J869">
        <v>4895.6499999999996</v>
      </c>
      <c r="K869">
        <f>Global_Household_Financial_Dyna[[#This Row],[Total_Household_Income]]-Global_Household_Financial_Dyna[[#This Row],[Estimated_Taxes]]</f>
        <v>7311.33</v>
      </c>
      <c r="L869" s="1">
        <f>Global_Household_Financial_Dyna[[#This Row],[Monthly_Savings]]/Global_Household_Financial_Dyna[[#This Row],[Net Income]]</f>
        <v>0.66959773392802668</v>
      </c>
      <c r="M869" s="2">
        <f>Global_Household_Financial_Dyna[[#This Row],[Monthly_Expenses]]/Global_Household_Financial_Dyna[[#This Row],[Net Income]]</f>
        <v>0.33040226607197321</v>
      </c>
      <c r="N869" t="str">
        <f>IF(Global_Household_Financial_Dyna[[#This Row],[Monthly_Savings]]&lt;0,"High Risk", IF(Global_Household_Financial_Dyna[[#This Row],[Savings Rate%]]&lt;0.1, "Medium", "Safe"))</f>
        <v>Safe</v>
      </c>
      <c r="O869">
        <f>Global_Household_Financial_Dyna[[#This Row],[Total_Household_Income]]/Global_Household_Financial_Dyna[[#This Row],[Family_Size]]</f>
        <v>5222.375</v>
      </c>
      <c r="P869" s="2">
        <f t="shared" si="26"/>
        <v>0.30718716818024266</v>
      </c>
      <c r="Q869" s="2">
        <f t="shared" si="27"/>
        <v>0.36241056574778402</v>
      </c>
      <c r="R869" s="2" t="str">
        <f>IF(Global_Household_Financial_Dyna[[#This Row],[Vs country_Average]]&lt;-0.2, "Underperformer", IF(Global_Household_Financial_Dyna[[#This Row],[Vs country_Average]]&gt;0.2, "Outperformer", "Normal"))</f>
        <v>Outperformer</v>
      </c>
      <c r="S8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4895.6499999999996</v>
      </c>
      <c r="T8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4895.6499999999996</v>
      </c>
      <c r="U8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4895.6499999999996</v>
      </c>
      <c r="V8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4895.6499999999996</v>
      </c>
    </row>
    <row r="870" spans="1:22" x14ac:dyDescent="0.3">
      <c r="A870">
        <v>870</v>
      </c>
      <c r="B870" t="s">
        <v>12</v>
      </c>
      <c r="C870" t="s">
        <v>13</v>
      </c>
      <c r="D870">
        <v>3</v>
      </c>
      <c r="E870">
        <v>2</v>
      </c>
      <c r="F870">
        <v>7672.64</v>
      </c>
      <c r="G870">
        <v>12425.2</v>
      </c>
      <c r="H870">
        <v>3727.56</v>
      </c>
      <c r="I870">
        <v>2090.46</v>
      </c>
      <c r="J870">
        <v>6607.18</v>
      </c>
      <c r="K870">
        <f>Global_Household_Financial_Dyna[[#This Row],[Total_Household_Income]]-Global_Household_Financial_Dyna[[#This Row],[Estimated_Taxes]]</f>
        <v>8697.6400000000012</v>
      </c>
      <c r="L870" s="1">
        <f>Global_Household_Financial_Dyna[[#This Row],[Monthly_Savings]]/Global_Household_Financial_Dyna[[#This Row],[Net Income]]</f>
        <v>0.75965204354284599</v>
      </c>
      <c r="M870" s="2">
        <f>Global_Household_Financial_Dyna[[#This Row],[Monthly_Expenses]]/Global_Household_Financial_Dyna[[#This Row],[Net Income]]</f>
        <v>0.24034795645715387</v>
      </c>
      <c r="N870" t="str">
        <f>IF(Global_Household_Financial_Dyna[[#This Row],[Monthly_Savings]]&lt;0,"High Risk", IF(Global_Household_Financial_Dyna[[#This Row],[Savings Rate%]]&lt;0.1, "Medium", "Safe"))</f>
        <v>Safe</v>
      </c>
      <c r="O870">
        <f>Global_Household_Financial_Dyna[[#This Row],[Total_Household_Income]]/Global_Household_Financial_Dyna[[#This Row],[Family_Size]]</f>
        <v>4141.7333333333336</v>
      </c>
      <c r="P870" s="2">
        <f t="shared" si="26"/>
        <v>0.30718716818024266</v>
      </c>
      <c r="Q870" s="2">
        <f t="shared" si="27"/>
        <v>0.45246487536260332</v>
      </c>
      <c r="R870" s="2" t="str">
        <f>IF(Global_Household_Financial_Dyna[[#This Row],[Vs country_Average]]&lt;-0.2, "Underperformer", IF(Global_Household_Financial_Dyna[[#This Row],[Vs country_Average]]&gt;0.2, "Outperformer", "Normal"))</f>
        <v>Outperformer</v>
      </c>
      <c r="S8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6607.18</v>
      </c>
      <c r="T8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6607.18</v>
      </c>
      <c r="U8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6607.18</v>
      </c>
      <c r="V8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6607.18</v>
      </c>
    </row>
    <row r="871" spans="1:22" x14ac:dyDescent="0.3">
      <c r="A871">
        <v>871</v>
      </c>
      <c r="B871" t="s">
        <v>10</v>
      </c>
      <c r="C871" t="s">
        <v>22</v>
      </c>
      <c r="D871">
        <v>8</v>
      </c>
      <c r="E871">
        <v>3</v>
      </c>
      <c r="F871">
        <v>1199.49</v>
      </c>
      <c r="G871">
        <v>2837.97</v>
      </c>
      <c r="H871">
        <v>283.8</v>
      </c>
      <c r="I871">
        <v>729.74</v>
      </c>
      <c r="J871">
        <v>1824.43</v>
      </c>
      <c r="K871">
        <f>Global_Household_Financial_Dyna[[#This Row],[Total_Household_Income]]-Global_Household_Financial_Dyna[[#This Row],[Estimated_Taxes]]</f>
        <v>2554.1699999999996</v>
      </c>
      <c r="L871" s="1">
        <f>Global_Household_Financial_Dyna[[#This Row],[Monthly_Savings]]/Global_Household_Financial_Dyna[[#This Row],[Net Income]]</f>
        <v>0.71429466323698121</v>
      </c>
      <c r="M871" s="2">
        <f>Global_Household_Financial_Dyna[[#This Row],[Monthly_Expenses]]/Global_Household_Financial_Dyna[[#This Row],[Net Income]]</f>
        <v>0.28570533676301896</v>
      </c>
      <c r="N871" t="str">
        <f>IF(Global_Household_Financial_Dyna[[#This Row],[Monthly_Savings]]&lt;0,"High Risk", IF(Global_Household_Financial_Dyna[[#This Row],[Savings Rate%]]&lt;0.1, "Medium", "Safe"))</f>
        <v>Safe</v>
      </c>
      <c r="O871">
        <f>Global_Household_Financial_Dyna[[#This Row],[Total_Household_Income]]/Global_Household_Financial_Dyna[[#This Row],[Family_Size]]</f>
        <v>354.74624999999997</v>
      </c>
      <c r="P871" s="2">
        <f t="shared" si="26"/>
        <v>0.42077341556833553</v>
      </c>
      <c r="Q871" s="2">
        <f t="shared" si="27"/>
        <v>0.29352124766864568</v>
      </c>
      <c r="R871" s="2" t="str">
        <f>IF(Global_Household_Financial_Dyna[[#This Row],[Vs country_Average]]&lt;-0.2, "Underperformer", IF(Global_Household_Financial_Dyna[[#This Row],[Vs country_Average]]&gt;0.2, "Outperformer", "Normal"))</f>
        <v>Outperformer</v>
      </c>
      <c r="S8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1824.43</v>
      </c>
      <c r="T8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1824.43</v>
      </c>
      <c r="U8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1824.43</v>
      </c>
      <c r="V8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1824.43</v>
      </c>
    </row>
    <row r="872" spans="1:22" x14ac:dyDescent="0.3">
      <c r="A872">
        <v>872</v>
      </c>
      <c r="B872" t="s">
        <v>10</v>
      </c>
      <c r="C872" t="s">
        <v>22</v>
      </c>
      <c r="D872">
        <v>7</v>
      </c>
      <c r="E872">
        <v>1</v>
      </c>
      <c r="F872">
        <v>607.4</v>
      </c>
      <c r="G872">
        <v>607.4</v>
      </c>
      <c r="H872">
        <v>60.74</v>
      </c>
      <c r="I872">
        <v>576.41999999999996</v>
      </c>
      <c r="J872">
        <v>-29.76</v>
      </c>
      <c r="K872">
        <f>Global_Household_Financial_Dyna[[#This Row],[Total_Household_Income]]-Global_Household_Financial_Dyna[[#This Row],[Estimated_Taxes]]</f>
        <v>546.66</v>
      </c>
      <c r="L872" s="1">
        <f>Global_Household_Financial_Dyna[[#This Row],[Monthly_Savings]]/Global_Household_Financial_Dyna[[#This Row],[Net Income]]</f>
        <v>-5.4439688288881578E-2</v>
      </c>
      <c r="M872" s="2">
        <f>Global_Household_Financial_Dyna[[#This Row],[Monthly_Expenses]]/Global_Household_Financial_Dyna[[#This Row],[Net Income]]</f>
        <v>1.0544396882888816</v>
      </c>
      <c r="N872" t="str">
        <f>IF(Global_Household_Financial_Dyna[[#This Row],[Monthly_Savings]]&lt;0,"High Risk", IF(Global_Household_Financial_Dyna[[#This Row],[Savings Rate%]]&lt;0.1, "Medium", "Safe"))</f>
        <v>High Risk</v>
      </c>
      <c r="O872">
        <f>Global_Household_Financial_Dyna[[#This Row],[Total_Household_Income]]/Global_Household_Financial_Dyna[[#This Row],[Family_Size]]</f>
        <v>86.771428571428572</v>
      </c>
      <c r="P872" s="2">
        <f t="shared" si="26"/>
        <v>0.42077341556833553</v>
      </c>
      <c r="Q872" s="2">
        <f t="shared" si="27"/>
        <v>-0.4752131038572171</v>
      </c>
      <c r="R872" s="2" t="str">
        <f>IF(Global_Household_Financial_Dyna[[#This Row],[Vs country_Average]]&lt;-0.2, "Underperformer", IF(Global_Household_Financial_Dyna[[#This Row],[Vs country_Average]]&gt;0.2, "Outperformer", "Normal"))</f>
        <v>Underperformer</v>
      </c>
      <c r="S8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-0.93900000000000361</v>
      </c>
      <c r="T8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27.882000000000001</v>
      </c>
      <c r="U8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56.702999999999989</v>
      </c>
      <c r="V8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85.524000000000001</v>
      </c>
    </row>
    <row r="873" spans="1:22" x14ac:dyDescent="0.3">
      <c r="A873">
        <v>873</v>
      </c>
      <c r="B873" t="s">
        <v>16</v>
      </c>
      <c r="C873" t="s">
        <v>17</v>
      </c>
      <c r="D873">
        <v>2</v>
      </c>
      <c r="E873">
        <v>1</v>
      </c>
      <c r="F873">
        <v>1955.08</v>
      </c>
      <c r="G873">
        <v>1955.08</v>
      </c>
      <c r="H873">
        <v>684.28</v>
      </c>
      <c r="I873">
        <v>1855.37</v>
      </c>
      <c r="J873">
        <v>-584.57000000000005</v>
      </c>
      <c r="K873">
        <f>Global_Household_Financial_Dyna[[#This Row],[Total_Household_Income]]-Global_Household_Financial_Dyna[[#This Row],[Estimated_Taxes]]</f>
        <v>1270.8</v>
      </c>
      <c r="L873" s="1">
        <f>Global_Household_Financial_Dyna[[#This Row],[Monthly_Savings]]/Global_Household_Financial_Dyna[[#This Row],[Net Income]]</f>
        <v>-0.46000157381177215</v>
      </c>
      <c r="M873" s="2">
        <f>Global_Household_Financial_Dyna[[#This Row],[Monthly_Expenses]]/Global_Household_Financial_Dyna[[#This Row],[Net Income]]</f>
        <v>1.460001573811772</v>
      </c>
      <c r="N873" t="str">
        <f>IF(Global_Household_Financial_Dyna[[#This Row],[Monthly_Savings]]&lt;0,"High Risk", IF(Global_Household_Financial_Dyna[[#This Row],[Savings Rate%]]&lt;0.1, "Medium", "Safe"))</f>
        <v>High Risk</v>
      </c>
      <c r="O873">
        <f>Global_Household_Financial_Dyna[[#This Row],[Total_Household_Income]]/Global_Household_Financial_Dyna[[#This Row],[Family_Size]]</f>
        <v>977.54</v>
      </c>
      <c r="P873" s="2">
        <f t="shared" si="26"/>
        <v>0.15879799892000862</v>
      </c>
      <c r="Q873" s="2">
        <f t="shared" si="27"/>
        <v>-0.61879957273178077</v>
      </c>
      <c r="R873" s="2" t="str">
        <f>IF(Global_Household_Financial_Dyna[[#This Row],[Vs country_Average]]&lt;-0.2, "Underperformer", IF(Global_Household_Financial_Dyna[[#This Row],[Vs country_Average]]&gt;0.2, "Outperformer", "Normal"))</f>
        <v>Underperformer</v>
      </c>
      <c r="S8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-491.80150000000003</v>
      </c>
      <c r="T8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-399.03300000000007</v>
      </c>
      <c r="U8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-306.26450000000006</v>
      </c>
      <c r="V8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-213.49600000000009</v>
      </c>
    </row>
    <row r="874" spans="1:22" x14ac:dyDescent="0.3">
      <c r="A874">
        <v>874</v>
      </c>
      <c r="B874" t="s">
        <v>10</v>
      </c>
      <c r="C874" t="s">
        <v>11</v>
      </c>
      <c r="D874">
        <v>7</v>
      </c>
      <c r="E874">
        <v>3</v>
      </c>
      <c r="F874">
        <v>935.43</v>
      </c>
      <c r="G874">
        <v>2043.39</v>
      </c>
      <c r="H874">
        <v>204.34</v>
      </c>
      <c r="I874">
        <v>635.27</v>
      </c>
      <c r="J874">
        <v>1203.78</v>
      </c>
      <c r="K874">
        <f>Global_Household_Financial_Dyna[[#This Row],[Total_Household_Income]]-Global_Household_Financial_Dyna[[#This Row],[Estimated_Taxes]]</f>
        <v>1839.0500000000002</v>
      </c>
      <c r="L874" s="1">
        <f>Global_Household_Financial_Dyna[[#This Row],[Monthly_Savings]]/Global_Household_Financial_Dyna[[#This Row],[Net Income]]</f>
        <v>0.65456621625295663</v>
      </c>
      <c r="M874" s="2">
        <f>Global_Household_Financial_Dyna[[#This Row],[Monthly_Expenses]]/Global_Household_Financial_Dyna[[#This Row],[Net Income]]</f>
        <v>0.34543378374704325</v>
      </c>
      <c r="N874" t="str">
        <f>IF(Global_Household_Financial_Dyna[[#This Row],[Monthly_Savings]]&lt;0,"High Risk", IF(Global_Household_Financial_Dyna[[#This Row],[Savings Rate%]]&lt;0.1, "Medium", "Safe"))</f>
        <v>Safe</v>
      </c>
      <c r="O874">
        <f>Global_Household_Financial_Dyna[[#This Row],[Total_Household_Income]]/Global_Household_Financial_Dyna[[#This Row],[Family_Size]]</f>
        <v>291.91285714285715</v>
      </c>
      <c r="P874" s="2">
        <f t="shared" si="26"/>
        <v>0.42077341556833553</v>
      </c>
      <c r="Q874" s="2">
        <f t="shared" si="27"/>
        <v>0.2337928006846211</v>
      </c>
      <c r="R874" s="2" t="str">
        <f>IF(Global_Household_Financial_Dyna[[#This Row],[Vs country_Average]]&lt;-0.2, "Underperformer", IF(Global_Household_Financial_Dyna[[#This Row],[Vs country_Average]]&gt;0.2, "Outperformer", "Normal"))</f>
        <v>Outperformer</v>
      </c>
      <c r="S8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1203.78</v>
      </c>
      <c r="T8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1203.78</v>
      </c>
      <c r="U8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1203.78</v>
      </c>
      <c r="V8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1203.78</v>
      </c>
    </row>
    <row r="875" spans="1:22" x14ac:dyDescent="0.3">
      <c r="A875">
        <v>875</v>
      </c>
      <c r="B875" t="s">
        <v>18</v>
      </c>
      <c r="C875" t="s">
        <v>20</v>
      </c>
      <c r="D875">
        <v>2</v>
      </c>
      <c r="E875">
        <v>2</v>
      </c>
      <c r="F875">
        <v>4200.16</v>
      </c>
      <c r="G875">
        <v>6343.54</v>
      </c>
      <c r="H875">
        <v>1395.58</v>
      </c>
      <c r="I875">
        <v>1824.01</v>
      </c>
      <c r="J875">
        <v>3123.95</v>
      </c>
      <c r="K875">
        <f>Global_Household_Financial_Dyna[[#This Row],[Total_Household_Income]]-Global_Household_Financial_Dyna[[#This Row],[Estimated_Taxes]]</f>
        <v>4947.96</v>
      </c>
      <c r="L875" s="1">
        <f>Global_Household_Financial_Dyna[[#This Row],[Monthly_Savings]]/Global_Household_Financial_Dyna[[#This Row],[Net Income]]</f>
        <v>0.63136120744710944</v>
      </c>
      <c r="M875" s="2">
        <f>Global_Household_Financial_Dyna[[#This Row],[Monthly_Expenses]]/Global_Household_Financial_Dyna[[#This Row],[Net Income]]</f>
        <v>0.3686387925528905</v>
      </c>
      <c r="N875" t="str">
        <f>IF(Global_Household_Financial_Dyna[[#This Row],[Monthly_Savings]]&lt;0,"High Risk", IF(Global_Household_Financial_Dyna[[#This Row],[Savings Rate%]]&lt;0.1, "Medium", "Safe"))</f>
        <v>Safe</v>
      </c>
      <c r="O875">
        <f>Global_Household_Financial_Dyna[[#This Row],[Total_Household_Income]]/Global_Household_Financial_Dyna[[#This Row],[Family_Size]]</f>
        <v>3171.77</v>
      </c>
      <c r="P875" s="2">
        <f t="shared" si="26"/>
        <v>0.32336204947805613</v>
      </c>
      <c r="Q875" s="2">
        <f t="shared" si="27"/>
        <v>0.30799915796905331</v>
      </c>
      <c r="R875" s="2" t="str">
        <f>IF(Global_Household_Financial_Dyna[[#This Row],[Vs country_Average]]&lt;-0.2, "Underperformer", IF(Global_Household_Financial_Dyna[[#This Row],[Vs country_Average]]&gt;0.2, "Outperformer", "Normal"))</f>
        <v>Outperformer</v>
      </c>
      <c r="S8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3123.95</v>
      </c>
      <c r="T8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3123.95</v>
      </c>
      <c r="U8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3123.95</v>
      </c>
      <c r="V8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3123.95</v>
      </c>
    </row>
    <row r="876" spans="1:22" x14ac:dyDescent="0.3">
      <c r="A876">
        <v>876</v>
      </c>
      <c r="B876" t="s">
        <v>18</v>
      </c>
      <c r="C876" t="s">
        <v>19</v>
      </c>
      <c r="D876">
        <v>6</v>
      </c>
      <c r="E876">
        <v>2</v>
      </c>
      <c r="F876">
        <v>3509.04</v>
      </c>
      <c r="G876">
        <v>5944</v>
      </c>
      <c r="H876">
        <v>1307.68</v>
      </c>
      <c r="I876">
        <v>4294.43</v>
      </c>
      <c r="J876">
        <v>341.89</v>
      </c>
      <c r="K876">
        <f>Global_Household_Financial_Dyna[[#This Row],[Total_Household_Income]]-Global_Household_Financial_Dyna[[#This Row],[Estimated_Taxes]]</f>
        <v>4636.32</v>
      </c>
      <c r="L876" s="1">
        <f>Global_Household_Financial_Dyna[[#This Row],[Monthly_Savings]]/Global_Household_Financial_Dyna[[#This Row],[Net Income]]</f>
        <v>7.3741674431445636E-2</v>
      </c>
      <c r="M876" s="2">
        <f>Global_Household_Financial_Dyna[[#This Row],[Monthly_Expenses]]/Global_Household_Financial_Dyna[[#This Row],[Net Income]]</f>
        <v>0.92625832556855447</v>
      </c>
      <c r="N876" t="str">
        <f>IF(Global_Household_Financial_Dyna[[#This Row],[Monthly_Savings]]&lt;0,"High Risk", IF(Global_Household_Financial_Dyna[[#This Row],[Savings Rate%]]&lt;0.1, "Medium", "Safe"))</f>
        <v>Medium</v>
      </c>
      <c r="O876">
        <f>Global_Household_Financial_Dyna[[#This Row],[Total_Household_Income]]/Global_Household_Financial_Dyna[[#This Row],[Family_Size]]</f>
        <v>990.66666666666663</v>
      </c>
      <c r="P876" s="2">
        <f t="shared" si="26"/>
        <v>0.32336204947805613</v>
      </c>
      <c r="Q876" s="2">
        <f t="shared" si="27"/>
        <v>-0.2496203750466105</v>
      </c>
      <c r="R876" s="2" t="str">
        <f>IF(Global_Household_Financial_Dyna[[#This Row],[Vs country_Average]]&lt;-0.2, "Underperformer", IF(Global_Household_Financial_Dyna[[#This Row],[Vs country_Average]]&gt;0.2, "Outperformer", "Normal"))</f>
        <v>Underperformer</v>
      </c>
      <c r="S8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341.89</v>
      </c>
      <c r="T8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341.89</v>
      </c>
      <c r="U8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341.89</v>
      </c>
      <c r="V8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341.89</v>
      </c>
    </row>
    <row r="877" spans="1:22" x14ac:dyDescent="0.3">
      <c r="A877">
        <v>877</v>
      </c>
      <c r="B877" t="s">
        <v>14</v>
      </c>
      <c r="C877" t="s">
        <v>15</v>
      </c>
      <c r="D877">
        <v>6</v>
      </c>
      <c r="E877">
        <v>3</v>
      </c>
      <c r="F877">
        <v>1171.19</v>
      </c>
      <c r="G877">
        <v>2385.4499999999998</v>
      </c>
      <c r="H877">
        <v>357.82</v>
      </c>
      <c r="I877">
        <v>1590.04</v>
      </c>
      <c r="J877">
        <v>437.59</v>
      </c>
      <c r="K877">
        <f>Global_Household_Financial_Dyna[[#This Row],[Total_Household_Income]]-Global_Household_Financial_Dyna[[#This Row],[Estimated_Taxes]]</f>
        <v>2027.6299999999999</v>
      </c>
      <c r="L877" s="1">
        <f>Global_Household_Financial_Dyna[[#This Row],[Monthly_Savings]]/Global_Household_Financial_Dyna[[#This Row],[Net Income]]</f>
        <v>0.21581353600015782</v>
      </c>
      <c r="M877" s="2">
        <f>Global_Household_Financial_Dyna[[#This Row],[Monthly_Expenses]]/Global_Household_Financial_Dyna[[#This Row],[Net Income]]</f>
        <v>0.78418646399984215</v>
      </c>
      <c r="N877" t="str">
        <f>IF(Global_Household_Financial_Dyna[[#This Row],[Monthly_Savings]]&lt;0,"High Risk", IF(Global_Household_Financial_Dyna[[#This Row],[Savings Rate%]]&lt;0.1, "Medium", "Safe"))</f>
        <v>Safe</v>
      </c>
      <c r="O877">
        <f>Global_Household_Financial_Dyna[[#This Row],[Total_Household_Income]]/Global_Household_Financial_Dyna[[#This Row],[Family_Size]]</f>
        <v>397.57499999999999</v>
      </c>
      <c r="P877" s="2">
        <f t="shared" si="26"/>
        <v>0.39788995363055785</v>
      </c>
      <c r="Q877" s="2">
        <f t="shared" si="27"/>
        <v>-0.18207641763040003</v>
      </c>
      <c r="R877" s="2" t="str">
        <f>IF(Global_Household_Financial_Dyna[[#This Row],[Vs country_Average]]&lt;-0.2, "Underperformer", IF(Global_Household_Financial_Dyna[[#This Row],[Vs country_Average]]&gt;0.2, "Outperformer", "Normal"))</f>
        <v>Normal</v>
      </c>
      <c r="S8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437.59</v>
      </c>
      <c r="T8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437.59</v>
      </c>
      <c r="U8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437.59</v>
      </c>
      <c r="V8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437.59</v>
      </c>
    </row>
    <row r="878" spans="1:22" x14ac:dyDescent="0.3">
      <c r="A878">
        <v>878</v>
      </c>
      <c r="B878" t="s">
        <v>16</v>
      </c>
      <c r="C878" t="s">
        <v>21</v>
      </c>
      <c r="D878">
        <v>1</v>
      </c>
      <c r="E878">
        <v>1</v>
      </c>
      <c r="F878">
        <v>3033.11</v>
      </c>
      <c r="G878">
        <v>3033.11</v>
      </c>
      <c r="H878">
        <v>1061.5899999999999</v>
      </c>
      <c r="I878">
        <v>1567.21</v>
      </c>
      <c r="J878">
        <v>404.31</v>
      </c>
      <c r="K878">
        <f>Global_Household_Financial_Dyna[[#This Row],[Total_Household_Income]]-Global_Household_Financial_Dyna[[#This Row],[Estimated_Taxes]]</f>
        <v>1971.5200000000002</v>
      </c>
      <c r="L878" s="1">
        <f>Global_Household_Financial_Dyna[[#This Row],[Monthly_Savings]]/Global_Household_Financial_Dyna[[#This Row],[Net Income]]</f>
        <v>0.20507527187144942</v>
      </c>
      <c r="M878" s="2">
        <f>Global_Household_Financial_Dyna[[#This Row],[Monthly_Expenses]]/Global_Household_Financial_Dyna[[#This Row],[Net Income]]</f>
        <v>0.79492472812855053</v>
      </c>
      <c r="N878" t="str">
        <f>IF(Global_Household_Financial_Dyna[[#This Row],[Monthly_Savings]]&lt;0,"High Risk", IF(Global_Household_Financial_Dyna[[#This Row],[Savings Rate%]]&lt;0.1, "Medium", "Safe"))</f>
        <v>Safe</v>
      </c>
      <c r="O878">
        <f>Global_Household_Financial_Dyna[[#This Row],[Total_Household_Income]]/Global_Household_Financial_Dyna[[#This Row],[Family_Size]]</f>
        <v>3033.11</v>
      </c>
      <c r="P878" s="2">
        <f t="shared" si="26"/>
        <v>0.15879799892000862</v>
      </c>
      <c r="Q878" s="2">
        <f t="shared" si="27"/>
        <v>4.6277272951440795E-2</v>
      </c>
      <c r="R878" s="2" t="str">
        <f>IF(Global_Household_Financial_Dyna[[#This Row],[Vs country_Average]]&lt;-0.2, "Underperformer", IF(Global_Household_Financial_Dyna[[#This Row],[Vs country_Average]]&gt;0.2, "Outperformer", "Normal"))</f>
        <v>Normal</v>
      </c>
      <c r="S8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404.31</v>
      </c>
      <c r="T8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404.31</v>
      </c>
      <c r="U8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404.31</v>
      </c>
      <c r="V8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404.31</v>
      </c>
    </row>
    <row r="879" spans="1:22" x14ac:dyDescent="0.3">
      <c r="A879">
        <v>879</v>
      </c>
      <c r="B879" t="s">
        <v>18</v>
      </c>
      <c r="C879" t="s">
        <v>19</v>
      </c>
      <c r="D879">
        <v>1</v>
      </c>
      <c r="E879">
        <v>1</v>
      </c>
      <c r="F879">
        <v>5649.82</v>
      </c>
      <c r="G879">
        <v>5649.82</v>
      </c>
      <c r="H879">
        <v>1242.96</v>
      </c>
      <c r="I879">
        <v>1281.1199999999999</v>
      </c>
      <c r="J879">
        <v>3125.75</v>
      </c>
      <c r="K879">
        <f>Global_Household_Financial_Dyna[[#This Row],[Total_Household_Income]]-Global_Household_Financial_Dyna[[#This Row],[Estimated_Taxes]]</f>
        <v>4406.8599999999997</v>
      </c>
      <c r="L879" s="1">
        <f>Global_Household_Financial_Dyna[[#This Row],[Monthly_Savings]]/Global_Household_Financial_Dyna[[#This Row],[Net Income]]</f>
        <v>0.70929187675578531</v>
      </c>
      <c r="M879" s="2">
        <f>Global_Household_Financial_Dyna[[#This Row],[Monthly_Expenses]]/Global_Household_Financial_Dyna[[#This Row],[Net Income]]</f>
        <v>0.29071039243361485</v>
      </c>
      <c r="N879" t="str">
        <f>IF(Global_Household_Financial_Dyna[[#This Row],[Monthly_Savings]]&lt;0,"High Risk", IF(Global_Household_Financial_Dyna[[#This Row],[Savings Rate%]]&lt;0.1, "Medium", "Safe"))</f>
        <v>Safe</v>
      </c>
      <c r="O879">
        <f>Global_Household_Financial_Dyna[[#This Row],[Total_Household_Income]]/Global_Household_Financial_Dyna[[#This Row],[Family_Size]]</f>
        <v>5649.82</v>
      </c>
      <c r="P879" s="2">
        <f t="shared" si="26"/>
        <v>0.32336204947805613</v>
      </c>
      <c r="Q879" s="2">
        <f t="shared" si="27"/>
        <v>0.38592982727772918</v>
      </c>
      <c r="R879" s="2" t="str">
        <f>IF(Global_Household_Financial_Dyna[[#This Row],[Vs country_Average]]&lt;-0.2, "Underperformer", IF(Global_Household_Financial_Dyna[[#This Row],[Vs country_Average]]&gt;0.2, "Outperformer", "Normal"))</f>
        <v>Outperformer</v>
      </c>
      <c r="S8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3125.75</v>
      </c>
      <c r="T8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3125.75</v>
      </c>
      <c r="U8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3125.75</v>
      </c>
      <c r="V8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3125.75</v>
      </c>
    </row>
    <row r="880" spans="1:22" x14ac:dyDescent="0.3">
      <c r="A880">
        <v>880</v>
      </c>
      <c r="B880" t="s">
        <v>18</v>
      </c>
      <c r="C880" t="s">
        <v>20</v>
      </c>
      <c r="D880">
        <v>3</v>
      </c>
      <c r="E880">
        <v>2</v>
      </c>
      <c r="F880">
        <v>3858.74</v>
      </c>
      <c r="G880">
        <v>6623.43</v>
      </c>
      <c r="H880">
        <v>1457.16</v>
      </c>
      <c r="I880">
        <v>2593.9699999999998</v>
      </c>
      <c r="J880">
        <v>2572.31</v>
      </c>
      <c r="K880">
        <f>Global_Household_Financial_Dyna[[#This Row],[Total_Household_Income]]-Global_Household_Financial_Dyna[[#This Row],[Estimated_Taxes]]</f>
        <v>5166.2700000000004</v>
      </c>
      <c r="L880" s="1">
        <f>Global_Household_Financial_Dyna[[#This Row],[Monthly_Savings]]/Global_Household_Financial_Dyna[[#This Row],[Net Income]]</f>
        <v>0.49790467784300851</v>
      </c>
      <c r="M880" s="2">
        <f>Global_Household_Financial_Dyna[[#This Row],[Monthly_Expenses]]/Global_Household_Financial_Dyna[[#This Row],[Net Income]]</f>
        <v>0.5020972577894689</v>
      </c>
      <c r="N880" t="str">
        <f>IF(Global_Household_Financial_Dyna[[#This Row],[Monthly_Savings]]&lt;0,"High Risk", IF(Global_Household_Financial_Dyna[[#This Row],[Savings Rate%]]&lt;0.1, "Medium", "Safe"))</f>
        <v>Safe</v>
      </c>
      <c r="O880">
        <f>Global_Household_Financial_Dyna[[#This Row],[Total_Household_Income]]/Global_Household_Financial_Dyna[[#This Row],[Family_Size]]</f>
        <v>2207.81</v>
      </c>
      <c r="P880" s="2">
        <f t="shared" si="26"/>
        <v>0.32336204947805613</v>
      </c>
      <c r="Q880" s="2">
        <f t="shared" si="27"/>
        <v>0.17454262836495238</v>
      </c>
      <c r="R880" s="2" t="str">
        <f>IF(Global_Household_Financial_Dyna[[#This Row],[Vs country_Average]]&lt;-0.2, "Underperformer", IF(Global_Household_Financial_Dyna[[#This Row],[Vs country_Average]]&gt;0.2, "Outperformer", "Normal"))</f>
        <v>Normal</v>
      </c>
      <c r="S8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2572.31</v>
      </c>
      <c r="T8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2572.31</v>
      </c>
      <c r="U8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2572.31</v>
      </c>
      <c r="V8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2572.31</v>
      </c>
    </row>
    <row r="881" spans="1:22" x14ac:dyDescent="0.3">
      <c r="A881">
        <v>881</v>
      </c>
      <c r="B881" t="s">
        <v>18</v>
      </c>
      <c r="C881" t="s">
        <v>19</v>
      </c>
      <c r="D881">
        <v>6</v>
      </c>
      <c r="E881">
        <v>3</v>
      </c>
      <c r="F881">
        <v>2635.94</v>
      </c>
      <c r="G881">
        <v>5825.44</v>
      </c>
      <c r="H881">
        <v>1281.5999999999999</v>
      </c>
      <c r="I881">
        <v>4530.6099999999997</v>
      </c>
      <c r="J881">
        <v>13.23</v>
      </c>
      <c r="K881">
        <f>Global_Household_Financial_Dyna[[#This Row],[Total_Household_Income]]-Global_Household_Financial_Dyna[[#This Row],[Estimated_Taxes]]</f>
        <v>4543.84</v>
      </c>
      <c r="L881" s="1">
        <f>Global_Household_Financial_Dyna[[#This Row],[Monthly_Savings]]/Global_Household_Financial_Dyna[[#This Row],[Net Income]]</f>
        <v>2.91163421247227E-3</v>
      </c>
      <c r="M881" s="2">
        <f>Global_Household_Financial_Dyna[[#This Row],[Monthly_Expenses]]/Global_Household_Financial_Dyna[[#This Row],[Net Income]]</f>
        <v>0.99708836578752758</v>
      </c>
      <c r="N881" t="str">
        <f>IF(Global_Household_Financial_Dyna[[#This Row],[Monthly_Savings]]&lt;0,"High Risk", IF(Global_Household_Financial_Dyna[[#This Row],[Savings Rate%]]&lt;0.1, "Medium", "Safe"))</f>
        <v>Medium</v>
      </c>
      <c r="O881">
        <f>Global_Household_Financial_Dyna[[#This Row],[Total_Household_Income]]/Global_Household_Financial_Dyna[[#This Row],[Family_Size]]</f>
        <v>970.90666666666664</v>
      </c>
      <c r="P881" s="2">
        <f t="shared" si="26"/>
        <v>0.32336204947805613</v>
      </c>
      <c r="Q881" s="2">
        <f t="shared" si="27"/>
        <v>-0.32045041526558388</v>
      </c>
      <c r="R881" s="2" t="str">
        <f>IF(Global_Household_Financial_Dyna[[#This Row],[Vs country_Average]]&lt;-0.2, "Underperformer", IF(Global_Household_Financial_Dyna[[#This Row],[Vs country_Average]]&gt;0.2, "Outperformer", "Normal"))</f>
        <v>Underperformer</v>
      </c>
      <c r="S8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13.23</v>
      </c>
      <c r="T8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13.23</v>
      </c>
      <c r="U8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13.23</v>
      </c>
      <c r="V8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13.23</v>
      </c>
    </row>
    <row r="882" spans="1:22" x14ac:dyDescent="0.3">
      <c r="A882">
        <v>882</v>
      </c>
      <c r="B882" t="s">
        <v>16</v>
      </c>
      <c r="C882" t="s">
        <v>21</v>
      </c>
      <c r="D882">
        <v>5</v>
      </c>
      <c r="E882">
        <v>3</v>
      </c>
      <c r="F882">
        <v>5409.38</v>
      </c>
      <c r="G882">
        <v>12253.71</v>
      </c>
      <c r="H882">
        <v>4901.4799999999996</v>
      </c>
      <c r="I882">
        <v>3919.62</v>
      </c>
      <c r="J882">
        <v>3432.6</v>
      </c>
      <c r="K882">
        <f>Global_Household_Financial_Dyna[[#This Row],[Total_Household_Income]]-Global_Household_Financial_Dyna[[#This Row],[Estimated_Taxes]]</f>
        <v>7352.23</v>
      </c>
      <c r="L882" s="1">
        <f>Global_Household_Financial_Dyna[[#This Row],[Monthly_Savings]]/Global_Household_Financial_Dyna[[#This Row],[Net Income]]</f>
        <v>0.46687875651333</v>
      </c>
      <c r="M882" s="2">
        <f>Global_Household_Financial_Dyna[[#This Row],[Monthly_Expenses]]/Global_Household_Financial_Dyna[[#This Row],[Net Income]]</f>
        <v>0.53311988335511817</v>
      </c>
      <c r="N882" t="str">
        <f>IF(Global_Household_Financial_Dyna[[#This Row],[Monthly_Savings]]&lt;0,"High Risk", IF(Global_Household_Financial_Dyna[[#This Row],[Savings Rate%]]&lt;0.1, "Medium", "Safe"))</f>
        <v>Safe</v>
      </c>
      <c r="O882">
        <f>Global_Household_Financial_Dyna[[#This Row],[Total_Household_Income]]/Global_Household_Financial_Dyna[[#This Row],[Family_Size]]</f>
        <v>2450.7419999999997</v>
      </c>
      <c r="P882" s="2">
        <f t="shared" si="26"/>
        <v>0.15879799892000862</v>
      </c>
      <c r="Q882" s="2">
        <f t="shared" si="27"/>
        <v>0.30808075759332137</v>
      </c>
      <c r="R882" s="2" t="str">
        <f>IF(Global_Household_Financial_Dyna[[#This Row],[Vs country_Average]]&lt;-0.2, "Underperformer", IF(Global_Household_Financial_Dyna[[#This Row],[Vs country_Average]]&gt;0.2, "Outperformer", "Normal"))</f>
        <v>Outperformer</v>
      </c>
      <c r="S8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3432.6</v>
      </c>
      <c r="T8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3432.6</v>
      </c>
      <c r="U8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3432.6</v>
      </c>
      <c r="V8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3432.6</v>
      </c>
    </row>
    <row r="883" spans="1:22" x14ac:dyDescent="0.3">
      <c r="A883">
        <v>883</v>
      </c>
      <c r="B883" t="s">
        <v>18</v>
      </c>
      <c r="C883" t="s">
        <v>20</v>
      </c>
      <c r="D883">
        <v>7</v>
      </c>
      <c r="E883">
        <v>3</v>
      </c>
      <c r="F883">
        <v>3737.98</v>
      </c>
      <c r="G883">
        <v>8238.2800000000007</v>
      </c>
      <c r="H883">
        <v>2224.34</v>
      </c>
      <c r="I883">
        <v>4893.42</v>
      </c>
      <c r="J883">
        <v>1120.53</v>
      </c>
      <c r="K883">
        <f>Global_Household_Financial_Dyna[[#This Row],[Total_Household_Income]]-Global_Household_Financial_Dyna[[#This Row],[Estimated_Taxes]]</f>
        <v>6013.9400000000005</v>
      </c>
      <c r="L883" s="1">
        <f>Global_Household_Financial_Dyna[[#This Row],[Monthly_Savings]]/Global_Household_Financial_Dyna[[#This Row],[Net Income]]</f>
        <v>0.18632211162731918</v>
      </c>
      <c r="M883" s="2">
        <f>Global_Household_Financial_Dyna[[#This Row],[Monthly_Expenses]]/Global_Household_Financial_Dyna[[#This Row],[Net Income]]</f>
        <v>0.8136795511761008</v>
      </c>
      <c r="N883" t="str">
        <f>IF(Global_Household_Financial_Dyna[[#This Row],[Monthly_Savings]]&lt;0,"High Risk", IF(Global_Household_Financial_Dyna[[#This Row],[Savings Rate%]]&lt;0.1, "Medium", "Safe"))</f>
        <v>Safe</v>
      </c>
      <c r="O883">
        <f>Global_Household_Financial_Dyna[[#This Row],[Total_Household_Income]]/Global_Household_Financial_Dyna[[#This Row],[Family_Size]]</f>
        <v>1176.8971428571429</v>
      </c>
      <c r="P883" s="2">
        <f t="shared" si="26"/>
        <v>0.32336204947805613</v>
      </c>
      <c r="Q883" s="2">
        <f t="shared" si="27"/>
        <v>-0.13703993785073695</v>
      </c>
      <c r="R883" s="2" t="str">
        <f>IF(Global_Household_Financial_Dyna[[#This Row],[Vs country_Average]]&lt;-0.2, "Underperformer", IF(Global_Household_Financial_Dyna[[#This Row],[Vs country_Average]]&gt;0.2, "Outperformer", "Normal"))</f>
        <v>Normal</v>
      </c>
      <c r="S8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1120.53</v>
      </c>
      <c r="T8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1120.53</v>
      </c>
      <c r="U8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1120.53</v>
      </c>
      <c r="V8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1120.53</v>
      </c>
    </row>
    <row r="884" spans="1:22" x14ac:dyDescent="0.3">
      <c r="A884">
        <v>884</v>
      </c>
      <c r="B884" t="s">
        <v>18</v>
      </c>
      <c r="C884" t="s">
        <v>19</v>
      </c>
      <c r="D884">
        <v>7</v>
      </c>
      <c r="E884">
        <v>3</v>
      </c>
      <c r="F884">
        <v>7236.96</v>
      </c>
      <c r="G884">
        <v>17633.7</v>
      </c>
      <c r="H884">
        <v>4761.1000000000004</v>
      </c>
      <c r="I884">
        <v>4229.08</v>
      </c>
      <c r="J884">
        <v>8643.52</v>
      </c>
      <c r="K884">
        <f>Global_Household_Financial_Dyna[[#This Row],[Total_Household_Income]]-Global_Household_Financial_Dyna[[#This Row],[Estimated_Taxes]]</f>
        <v>12872.6</v>
      </c>
      <c r="L884" s="1">
        <f>Global_Household_Financial_Dyna[[#This Row],[Monthly_Savings]]/Global_Household_Financial_Dyna[[#This Row],[Net Income]]</f>
        <v>0.67146652579898392</v>
      </c>
      <c r="M884" s="2">
        <f>Global_Household_Financial_Dyna[[#This Row],[Monthly_Expenses]]/Global_Household_Financial_Dyna[[#This Row],[Net Income]]</f>
        <v>0.32853347420101608</v>
      </c>
      <c r="N884" t="str">
        <f>IF(Global_Household_Financial_Dyna[[#This Row],[Monthly_Savings]]&lt;0,"High Risk", IF(Global_Household_Financial_Dyna[[#This Row],[Savings Rate%]]&lt;0.1, "Medium", "Safe"))</f>
        <v>Safe</v>
      </c>
      <c r="O884">
        <f>Global_Household_Financial_Dyna[[#This Row],[Total_Household_Income]]/Global_Household_Financial_Dyna[[#This Row],[Family_Size]]</f>
        <v>2519.1</v>
      </c>
      <c r="P884" s="2">
        <f t="shared" si="26"/>
        <v>0.32336204947805613</v>
      </c>
      <c r="Q884" s="2">
        <f t="shared" si="27"/>
        <v>0.34810447632092778</v>
      </c>
      <c r="R884" s="2" t="str">
        <f>IF(Global_Household_Financial_Dyna[[#This Row],[Vs country_Average]]&lt;-0.2, "Underperformer", IF(Global_Household_Financial_Dyna[[#This Row],[Vs country_Average]]&gt;0.2, "Outperformer", "Normal"))</f>
        <v>Outperformer</v>
      </c>
      <c r="S8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8643.52</v>
      </c>
      <c r="T8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8643.52</v>
      </c>
      <c r="U8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8643.52</v>
      </c>
      <c r="V8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8643.52</v>
      </c>
    </row>
    <row r="885" spans="1:22" x14ac:dyDescent="0.3">
      <c r="A885">
        <v>885</v>
      </c>
      <c r="B885" t="s">
        <v>14</v>
      </c>
      <c r="C885" t="s">
        <v>15</v>
      </c>
      <c r="D885">
        <v>7</v>
      </c>
      <c r="E885">
        <v>3</v>
      </c>
      <c r="F885">
        <v>2256.79</v>
      </c>
      <c r="G885">
        <v>4407.0600000000004</v>
      </c>
      <c r="H885">
        <v>661.06</v>
      </c>
      <c r="I885">
        <v>1870.79</v>
      </c>
      <c r="J885">
        <v>1875.21</v>
      </c>
      <c r="K885">
        <f>Global_Household_Financial_Dyna[[#This Row],[Total_Household_Income]]-Global_Household_Financial_Dyna[[#This Row],[Estimated_Taxes]]</f>
        <v>3746.0000000000005</v>
      </c>
      <c r="L885" s="1">
        <f>Global_Household_Financial_Dyna[[#This Row],[Monthly_Savings]]/Global_Household_Financial_Dyna[[#This Row],[Net Income]]</f>
        <v>0.50058996262680189</v>
      </c>
      <c r="M885" s="2">
        <f>Global_Household_Financial_Dyna[[#This Row],[Monthly_Expenses]]/Global_Household_Financial_Dyna[[#This Row],[Net Income]]</f>
        <v>0.499410037373198</v>
      </c>
      <c r="N885" t="str">
        <f>IF(Global_Household_Financial_Dyna[[#This Row],[Monthly_Savings]]&lt;0,"High Risk", IF(Global_Household_Financial_Dyna[[#This Row],[Savings Rate%]]&lt;0.1, "Medium", "Safe"))</f>
        <v>Safe</v>
      </c>
      <c r="O885">
        <f>Global_Household_Financial_Dyna[[#This Row],[Total_Household_Income]]/Global_Household_Financial_Dyna[[#This Row],[Family_Size]]</f>
        <v>629.58000000000004</v>
      </c>
      <c r="P885" s="2">
        <f t="shared" si="26"/>
        <v>0.39788995363055785</v>
      </c>
      <c r="Q885" s="2">
        <f t="shared" si="27"/>
        <v>0.10270000899624404</v>
      </c>
      <c r="R885" s="2" t="str">
        <f>IF(Global_Household_Financial_Dyna[[#This Row],[Vs country_Average]]&lt;-0.2, "Underperformer", IF(Global_Household_Financial_Dyna[[#This Row],[Vs country_Average]]&gt;0.2, "Outperformer", "Normal"))</f>
        <v>Normal</v>
      </c>
      <c r="S8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1875.21</v>
      </c>
      <c r="T8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1875.21</v>
      </c>
      <c r="U8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1875.21</v>
      </c>
      <c r="V8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1875.21</v>
      </c>
    </row>
    <row r="886" spans="1:22" x14ac:dyDescent="0.3">
      <c r="A886">
        <v>886</v>
      </c>
      <c r="B886" t="s">
        <v>18</v>
      </c>
      <c r="C886" t="s">
        <v>20</v>
      </c>
      <c r="D886">
        <v>3</v>
      </c>
      <c r="E886">
        <v>1</v>
      </c>
      <c r="F886">
        <v>3874.66</v>
      </c>
      <c r="G886">
        <v>3874.66</v>
      </c>
      <c r="H886">
        <v>852.42</v>
      </c>
      <c r="I886">
        <v>2943.02</v>
      </c>
      <c r="J886">
        <v>79.209999999999994</v>
      </c>
      <c r="K886">
        <f>Global_Household_Financial_Dyna[[#This Row],[Total_Household_Income]]-Global_Household_Financial_Dyna[[#This Row],[Estimated_Taxes]]</f>
        <v>3022.24</v>
      </c>
      <c r="L886" s="1">
        <f>Global_Household_Financial_Dyna[[#This Row],[Monthly_Savings]]/Global_Household_Financial_Dyna[[#This Row],[Net Income]]</f>
        <v>2.6209037005664671E-2</v>
      </c>
      <c r="M886" s="2">
        <f>Global_Household_Financial_Dyna[[#This Row],[Monthly_Expenses]]/Global_Household_Financial_Dyna[[#This Row],[Net Income]]</f>
        <v>0.97378765419026958</v>
      </c>
      <c r="N886" t="str">
        <f>IF(Global_Household_Financial_Dyna[[#This Row],[Monthly_Savings]]&lt;0,"High Risk", IF(Global_Household_Financial_Dyna[[#This Row],[Savings Rate%]]&lt;0.1, "Medium", "Safe"))</f>
        <v>Medium</v>
      </c>
      <c r="O886">
        <f>Global_Household_Financial_Dyna[[#This Row],[Total_Household_Income]]/Global_Household_Financial_Dyna[[#This Row],[Family_Size]]</f>
        <v>1291.5533333333333</v>
      </c>
      <c r="P886" s="2">
        <f t="shared" si="26"/>
        <v>0.32336204947805613</v>
      </c>
      <c r="Q886" s="2">
        <f t="shared" si="27"/>
        <v>-0.29715301247239145</v>
      </c>
      <c r="R886" s="2" t="str">
        <f>IF(Global_Household_Financial_Dyna[[#This Row],[Vs country_Average]]&lt;-0.2, "Underperformer", IF(Global_Household_Financial_Dyna[[#This Row],[Vs country_Average]]&gt;0.2, "Outperformer", "Normal"))</f>
        <v>Underperformer</v>
      </c>
      <c r="S8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79.209999999999994</v>
      </c>
      <c r="T8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79.209999999999994</v>
      </c>
      <c r="U8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79.209999999999994</v>
      </c>
      <c r="V8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79.209999999999994</v>
      </c>
    </row>
    <row r="887" spans="1:22" x14ac:dyDescent="0.3">
      <c r="A887">
        <v>887</v>
      </c>
      <c r="B887" t="s">
        <v>16</v>
      </c>
      <c r="C887" t="s">
        <v>17</v>
      </c>
      <c r="D887">
        <v>7</v>
      </c>
      <c r="E887">
        <v>3</v>
      </c>
      <c r="F887">
        <v>6640.02</v>
      </c>
      <c r="G887">
        <v>13888.27</v>
      </c>
      <c r="H887">
        <v>5555.31</v>
      </c>
      <c r="I887">
        <v>5283.13</v>
      </c>
      <c r="J887">
        <v>3049.83</v>
      </c>
      <c r="K887">
        <f>Global_Household_Financial_Dyna[[#This Row],[Total_Household_Income]]-Global_Household_Financial_Dyna[[#This Row],[Estimated_Taxes]]</f>
        <v>8332.9599999999991</v>
      </c>
      <c r="L887" s="1">
        <f>Global_Household_Financial_Dyna[[#This Row],[Monthly_Savings]]/Global_Household_Financial_Dyna[[#This Row],[Net Income]]</f>
        <v>0.36599599662064863</v>
      </c>
      <c r="M887" s="2">
        <f>Global_Household_Financial_Dyna[[#This Row],[Monthly_Expenses]]/Global_Household_Financial_Dyna[[#This Row],[Net Income]]</f>
        <v>0.63400400337935148</v>
      </c>
      <c r="N887" t="str">
        <f>IF(Global_Household_Financial_Dyna[[#This Row],[Monthly_Savings]]&lt;0,"High Risk", IF(Global_Household_Financial_Dyna[[#This Row],[Savings Rate%]]&lt;0.1, "Medium", "Safe"))</f>
        <v>Safe</v>
      </c>
      <c r="O887">
        <f>Global_Household_Financial_Dyna[[#This Row],[Total_Household_Income]]/Global_Household_Financial_Dyna[[#This Row],[Family_Size]]</f>
        <v>1984.0385714285715</v>
      </c>
      <c r="P887" s="2">
        <f t="shared" si="26"/>
        <v>0.15879799892000862</v>
      </c>
      <c r="Q887" s="2">
        <f t="shared" si="27"/>
        <v>0.20719799770064001</v>
      </c>
      <c r="R887" s="2" t="str">
        <f>IF(Global_Household_Financial_Dyna[[#This Row],[Vs country_Average]]&lt;-0.2, "Underperformer", IF(Global_Household_Financial_Dyna[[#This Row],[Vs country_Average]]&gt;0.2, "Outperformer", "Normal"))</f>
        <v>Outperformer</v>
      </c>
      <c r="S8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3049.83</v>
      </c>
      <c r="T8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3049.83</v>
      </c>
      <c r="U8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3049.83</v>
      </c>
      <c r="V8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3049.83</v>
      </c>
    </row>
    <row r="888" spans="1:22" x14ac:dyDescent="0.3">
      <c r="A888">
        <v>888</v>
      </c>
      <c r="B888" t="s">
        <v>18</v>
      </c>
      <c r="C888" t="s">
        <v>20</v>
      </c>
      <c r="D888">
        <v>4</v>
      </c>
      <c r="E888">
        <v>3</v>
      </c>
      <c r="F888">
        <v>5329.76</v>
      </c>
      <c r="G888">
        <v>12038.66</v>
      </c>
      <c r="H888">
        <v>3250.44</v>
      </c>
      <c r="I888">
        <v>3499.37</v>
      </c>
      <c r="J888">
        <v>5288.85</v>
      </c>
      <c r="K888">
        <f>Global_Household_Financial_Dyna[[#This Row],[Total_Household_Income]]-Global_Household_Financial_Dyna[[#This Row],[Estimated_Taxes]]</f>
        <v>8788.2199999999993</v>
      </c>
      <c r="L888" s="1">
        <f>Global_Household_Financial_Dyna[[#This Row],[Monthly_Savings]]/Global_Household_Financial_Dyna[[#This Row],[Net Income]]</f>
        <v>0.60181128829273745</v>
      </c>
      <c r="M888" s="2">
        <f>Global_Household_Financial_Dyna[[#This Row],[Monthly_Expenses]]/Global_Household_Financial_Dyna[[#This Row],[Net Income]]</f>
        <v>0.39818871170726272</v>
      </c>
      <c r="N888" t="str">
        <f>IF(Global_Household_Financial_Dyna[[#This Row],[Monthly_Savings]]&lt;0,"High Risk", IF(Global_Household_Financial_Dyna[[#This Row],[Savings Rate%]]&lt;0.1, "Medium", "Safe"))</f>
        <v>Safe</v>
      </c>
      <c r="O888">
        <f>Global_Household_Financial_Dyna[[#This Row],[Total_Household_Income]]/Global_Household_Financial_Dyna[[#This Row],[Family_Size]]</f>
        <v>3009.665</v>
      </c>
      <c r="P888" s="2">
        <f t="shared" si="26"/>
        <v>0.32336204947805613</v>
      </c>
      <c r="Q888" s="2">
        <f t="shared" si="27"/>
        <v>0.27844923881468131</v>
      </c>
      <c r="R888" s="2" t="str">
        <f>IF(Global_Household_Financial_Dyna[[#This Row],[Vs country_Average]]&lt;-0.2, "Underperformer", IF(Global_Household_Financial_Dyna[[#This Row],[Vs country_Average]]&gt;0.2, "Outperformer", "Normal"))</f>
        <v>Outperformer</v>
      </c>
      <c r="S8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5288.85</v>
      </c>
      <c r="T8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5288.85</v>
      </c>
      <c r="U8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5288.85</v>
      </c>
      <c r="V8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5288.85</v>
      </c>
    </row>
    <row r="889" spans="1:22" x14ac:dyDescent="0.3">
      <c r="A889">
        <v>889</v>
      </c>
      <c r="B889" t="s">
        <v>18</v>
      </c>
      <c r="C889" t="s">
        <v>19</v>
      </c>
      <c r="D889">
        <v>2</v>
      </c>
      <c r="E889">
        <v>2</v>
      </c>
      <c r="F889">
        <v>3892.86</v>
      </c>
      <c r="G889">
        <v>6196.6</v>
      </c>
      <c r="H889">
        <v>1363.25</v>
      </c>
      <c r="I889">
        <v>1905.63</v>
      </c>
      <c r="J889">
        <v>2927.72</v>
      </c>
      <c r="K889">
        <f>Global_Household_Financial_Dyna[[#This Row],[Total_Household_Income]]-Global_Household_Financial_Dyna[[#This Row],[Estimated_Taxes]]</f>
        <v>4833.3500000000004</v>
      </c>
      <c r="L889" s="1">
        <f>Global_Household_Financial_Dyna[[#This Row],[Monthly_Savings]]/Global_Household_Financial_Dyna[[#This Row],[Net Income]]</f>
        <v>0.60573308367902168</v>
      </c>
      <c r="M889" s="2">
        <f>Global_Household_Financial_Dyna[[#This Row],[Monthly_Expenses]]/Global_Household_Financial_Dyna[[#This Row],[Net Income]]</f>
        <v>0.39426691632097821</v>
      </c>
      <c r="N889" t="str">
        <f>IF(Global_Household_Financial_Dyna[[#This Row],[Monthly_Savings]]&lt;0,"High Risk", IF(Global_Household_Financial_Dyna[[#This Row],[Savings Rate%]]&lt;0.1, "Medium", "Safe"))</f>
        <v>Safe</v>
      </c>
      <c r="O889">
        <f>Global_Household_Financial_Dyna[[#This Row],[Total_Household_Income]]/Global_Household_Financial_Dyna[[#This Row],[Family_Size]]</f>
        <v>3098.3</v>
      </c>
      <c r="P889" s="2">
        <f t="shared" si="26"/>
        <v>0.32336204947805613</v>
      </c>
      <c r="Q889" s="2">
        <f t="shared" si="27"/>
        <v>0.28237103420096554</v>
      </c>
      <c r="R889" s="2" t="str">
        <f>IF(Global_Household_Financial_Dyna[[#This Row],[Vs country_Average]]&lt;-0.2, "Underperformer", IF(Global_Household_Financial_Dyna[[#This Row],[Vs country_Average]]&gt;0.2, "Outperformer", "Normal"))</f>
        <v>Outperformer</v>
      </c>
      <c r="S8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2927.72</v>
      </c>
      <c r="T8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2927.72</v>
      </c>
      <c r="U8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2927.72</v>
      </c>
      <c r="V8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2927.72</v>
      </c>
    </row>
    <row r="890" spans="1:22" x14ac:dyDescent="0.3">
      <c r="A890">
        <v>890</v>
      </c>
      <c r="B890" t="s">
        <v>18</v>
      </c>
      <c r="C890" t="s">
        <v>20</v>
      </c>
      <c r="D890">
        <v>7</v>
      </c>
      <c r="E890">
        <v>3</v>
      </c>
      <c r="F890">
        <v>5481.23</v>
      </c>
      <c r="G890">
        <v>11337.57</v>
      </c>
      <c r="H890">
        <v>3061.15</v>
      </c>
      <c r="I890">
        <v>5101.62</v>
      </c>
      <c r="J890">
        <v>3174.81</v>
      </c>
      <c r="K890">
        <f>Global_Household_Financial_Dyna[[#This Row],[Total_Household_Income]]-Global_Household_Financial_Dyna[[#This Row],[Estimated_Taxes]]</f>
        <v>8276.42</v>
      </c>
      <c r="L890" s="1">
        <f>Global_Household_Financial_Dyna[[#This Row],[Monthly_Savings]]/Global_Household_Financial_Dyna[[#This Row],[Net Income]]</f>
        <v>0.38359701416796149</v>
      </c>
      <c r="M890" s="2">
        <f>Global_Household_Financial_Dyna[[#This Row],[Monthly_Expenses]]/Global_Household_Financial_Dyna[[#This Row],[Net Income]]</f>
        <v>0.61640419408391545</v>
      </c>
      <c r="N890" t="str">
        <f>IF(Global_Household_Financial_Dyna[[#This Row],[Monthly_Savings]]&lt;0,"High Risk", IF(Global_Household_Financial_Dyna[[#This Row],[Savings Rate%]]&lt;0.1, "Medium", "Safe"))</f>
        <v>Safe</v>
      </c>
      <c r="O890">
        <f>Global_Household_Financial_Dyna[[#This Row],[Total_Household_Income]]/Global_Household_Financial_Dyna[[#This Row],[Family_Size]]</f>
        <v>1619.6528571428571</v>
      </c>
      <c r="P890" s="2">
        <f t="shared" si="26"/>
        <v>0.32336204947805613</v>
      </c>
      <c r="Q890" s="2">
        <f t="shared" si="27"/>
        <v>6.0234964689905357E-2</v>
      </c>
      <c r="R890" s="2" t="str">
        <f>IF(Global_Household_Financial_Dyna[[#This Row],[Vs country_Average]]&lt;-0.2, "Underperformer", IF(Global_Household_Financial_Dyna[[#This Row],[Vs country_Average]]&gt;0.2, "Outperformer", "Normal"))</f>
        <v>Normal</v>
      </c>
      <c r="S8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3174.81</v>
      </c>
      <c r="T8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3174.81</v>
      </c>
      <c r="U8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3174.81</v>
      </c>
      <c r="V8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3174.81</v>
      </c>
    </row>
    <row r="891" spans="1:22" x14ac:dyDescent="0.3">
      <c r="A891">
        <v>891</v>
      </c>
      <c r="B891" t="s">
        <v>14</v>
      </c>
      <c r="C891" t="s">
        <v>15</v>
      </c>
      <c r="D891">
        <v>8</v>
      </c>
      <c r="E891">
        <v>3</v>
      </c>
      <c r="F891">
        <v>1382.7</v>
      </c>
      <c r="G891">
        <v>2910.59</v>
      </c>
      <c r="H891">
        <v>436.59</v>
      </c>
      <c r="I891">
        <v>1970.54</v>
      </c>
      <c r="J891">
        <v>503.46</v>
      </c>
      <c r="K891">
        <f>Global_Household_Financial_Dyna[[#This Row],[Total_Household_Income]]-Global_Household_Financial_Dyna[[#This Row],[Estimated_Taxes]]</f>
        <v>2474</v>
      </c>
      <c r="L891" s="1">
        <f>Global_Household_Financial_Dyna[[#This Row],[Monthly_Savings]]/Global_Household_Financial_Dyna[[#This Row],[Net Income]]</f>
        <v>0.20350040420371868</v>
      </c>
      <c r="M891" s="2">
        <f>Global_Household_Financial_Dyna[[#This Row],[Monthly_Expenses]]/Global_Household_Financial_Dyna[[#This Row],[Net Income]]</f>
        <v>0.79649959579628127</v>
      </c>
      <c r="N891" t="str">
        <f>IF(Global_Household_Financial_Dyna[[#This Row],[Monthly_Savings]]&lt;0,"High Risk", IF(Global_Household_Financial_Dyna[[#This Row],[Savings Rate%]]&lt;0.1, "Medium", "Safe"))</f>
        <v>Safe</v>
      </c>
      <c r="O891">
        <f>Global_Household_Financial_Dyna[[#This Row],[Total_Household_Income]]/Global_Household_Financial_Dyna[[#This Row],[Family_Size]]</f>
        <v>363.82375000000002</v>
      </c>
      <c r="P891" s="2">
        <f t="shared" si="26"/>
        <v>0.39788995363055785</v>
      </c>
      <c r="Q891" s="2">
        <f t="shared" si="27"/>
        <v>-0.19438954942683917</v>
      </c>
      <c r="R891" s="2" t="str">
        <f>IF(Global_Household_Financial_Dyna[[#This Row],[Vs country_Average]]&lt;-0.2, "Underperformer", IF(Global_Household_Financial_Dyna[[#This Row],[Vs country_Average]]&gt;0.2, "Outperformer", "Normal"))</f>
        <v>Normal</v>
      </c>
      <c r="S8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503.46</v>
      </c>
      <c r="T8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503.46</v>
      </c>
      <c r="U8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503.46</v>
      </c>
      <c r="V8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503.46</v>
      </c>
    </row>
    <row r="892" spans="1:22" x14ac:dyDescent="0.3">
      <c r="A892">
        <v>892</v>
      </c>
      <c r="B892" t="s">
        <v>12</v>
      </c>
      <c r="C892" t="s">
        <v>13</v>
      </c>
      <c r="D892">
        <v>2</v>
      </c>
      <c r="E892">
        <v>2</v>
      </c>
      <c r="F892">
        <v>3828.85</v>
      </c>
      <c r="G892">
        <v>7123.34</v>
      </c>
      <c r="H892">
        <v>1780.83</v>
      </c>
      <c r="I892">
        <v>2498.64</v>
      </c>
      <c r="J892">
        <v>2843.87</v>
      </c>
      <c r="K892">
        <f>Global_Household_Financial_Dyna[[#This Row],[Total_Household_Income]]-Global_Household_Financial_Dyna[[#This Row],[Estimated_Taxes]]</f>
        <v>5342.51</v>
      </c>
      <c r="L892" s="1">
        <f>Global_Household_Financial_Dyna[[#This Row],[Monthly_Savings]]/Global_Household_Financial_Dyna[[#This Row],[Net Income]]</f>
        <v>0.53230971958873263</v>
      </c>
      <c r="M892" s="2">
        <f>Global_Household_Financial_Dyna[[#This Row],[Monthly_Expenses]]/Global_Household_Financial_Dyna[[#This Row],[Net Income]]</f>
        <v>0.46769028041126731</v>
      </c>
      <c r="N892" t="str">
        <f>IF(Global_Household_Financial_Dyna[[#This Row],[Monthly_Savings]]&lt;0,"High Risk", IF(Global_Household_Financial_Dyna[[#This Row],[Savings Rate%]]&lt;0.1, "Medium", "Safe"))</f>
        <v>Safe</v>
      </c>
      <c r="O892">
        <f>Global_Household_Financial_Dyna[[#This Row],[Total_Household_Income]]/Global_Household_Financial_Dyna[[#This Row],[Family_Size]]</f>
        <v>3561.67</v>
      </c>
      <c r="P892" s="2">
        <f t="shared" si="26"/>
        <v>0.30718716818024266</v>
      </c>
      <c r="Q892" s="2">
        <f t="shared" si="27"/>
        <v>0.22512255140848997</v>
      </c>
      <c r="R892" s="2" t="str">
        <f>IF(Global_Household_Financial_Dyna[[#This Row],[Vs country_Average]]&lt;-0.2, "Underperformer", IF(Global_Household_Financial_Dyna[[#This Row],[Vs country_Average]]&gt;0.2, "Outperformer", "Normal"))</f>
        <v>Outperformer</v>
      </c>
      <c r="S8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2843.87</v>
      </c>
      <c r="T8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2843.87</v>
      </c>
      <c r="U8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2843.87</v>
      </c>
      <c r="V8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2843.87</v>
      </c>
    </row>
    <row r="893" spans="1:22" x14ac:dyDescent="0.3">
      <c r="A893">
        <v>893</v>
      </c>
      <c r="B893" t="s">
        <v>14</v>
      </c>
      <c r="C893" t="s">
        <v>15</v>
      </c>
      <c r="D893">
        <v>1</v>
      </c>
      <c r="E893">
        <v>1</v>
      </c>
      <c r="F893">
        <v>1932.8</v>
      </c>
      <c r="G893">
        <v>1932.8</v>
      </c>
      <c r="H893">
        <v>289.92</v>
      </c>
      <c r="I893">
        <v>461.23</v>
      </c>
      <c r="J893">
        <v>1181.6500000000001</v>
      </c>
      <c r="K893">
        <f>Global_Household_Financial_Dyna[[#This Row],[Total_Household_Income]]-Global_Household_Financial_Dyna[[#This Row],[Estimated_Taxes]]</f>
        <v>1642.8799999999999</v>
      </c>
      <c r="L893" s="1">
        <f>Global_Household_Financial_Dyna[[#This Row],[Monthly_Savings]]/Global_Household_Financial_Dyna[[#This Row],[Net Income]]</f>
        <v>0.71925521036229068</v>
      </c>
      <c r="M893" s="2">
        <f>Global_Household_Financial_Dyna[[#This Row],[Monthly_Expenses]]/Global_Household_Financial_Dyna[[#This Row],[Net Income]]</f>
        <v>0.28074478963770944</v>
      </c>
      <c r="N893" t="str">
        <f>IF(Global_Household_Financial_Dyna[[#This Row],[Monthly_Savings]]&lt;0,"High Risk", IF(Global_Household_Financial_Dyna[[#This Row],[Savings Rate%]]&lt;0.1, "Medium", "Safe"))</f>
        <v>Safe</v>
      </c>
      <c r="O893">
        <f>Global_Household_Financial_Dyna[[#This Row],[Total_Household_Income]]/Global_Household_Financial_Dyna[[#This Row],[Family_Size]]</f>
        <v>1932.8</v>
      </c>
      <c r="P893" s="2">
        <f t="shared" si="26"/>
        <v>0.39788995363055785</v>
      </c>
      <c r="Q893" s="2">
        <f t="shared" si="27"/>
        <v>0.32136525673173283</v>
      </c>
      <c r="R893" s="2" t="str">
        <f>IF(Global_Household_Financial_Dyna[[#This Row],[Vs country_Average]]&lt;-0.2, "Underperformer", IF(Global_Household_Financial_Dyna[[#This Row],[Vs country_Average]]&gt;0.2, "Outperformer", "Normal"))</f>
        <v>Outperformer</v>
      </c>
      <c r="S8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1181.6500000000001</v>
      </c>
      <c r="T8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1181.6500000000001</v>
      </c>
      <c r="U8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1181.6500000000001</v>
      </c>
      <c r="V8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1181.6500000000001</v>
      </c>
    </row>
    <row r="894" spans="1:22" x14ac:dyDescent="0.3">
      <c r="A894">
        <v>894</v>
      </c>
      <c r="B894" t="s">
        <v>10</v>
      </c>
      <c r="C894" t="s">
        <v>22</v>
      </c>
      <c r="D894">
        <v>7</v>
      </c>
      <c r="E894">
        <v>2</v>
      </c>
      <c r="F894">
        <v>400.81</v>
      </c>
      <c r="G894">
        <v>601.51</v>
      </c>
      <c r="H894">
        <v>60.15</v>
      </c>
      <c r="I894">
        <v>570.83000000000004</v>
      </c>
      <c r="J894">
        <v>-29.47</v>
      </c>
      <c r="K894">
        <f>Global_Household_Financial_Dyna[[#This Row],[Total_Household_Income]]-Global_Household_Financial_Dyna[[#This Row],[Estimated_Taxes]]</f>
        <v>541.36</v>
      </c>
      <c r="L894" s="1">
        <f>Global_Household_Financial_Dyna[[#This Row],[Monthly_Savings]]/Global_Household_Financial_Dyna[[#This Row],[Net Income]]</f>
        <v>-5.4436973548101078E-2</v>
      </c>
      <c r="M894" s="2">
        <f>Global_Household_Financial_Dyna[[#This Row],[Monthly_Expenses]]/Global_Household_Financial_Dyna[[#This Row],[Net Income]]</f>
        <v>1.0544369735481012</v>
      </c>
      <c r="N894" t="str">
        <f>IF(Global_Household_Financial_Dyna[[#This Row],[Monthly_Savings]]&lt;0,"High Risk", IF(Global_Household_Financial_Dyna[[#This Row],[Savings Rate%]]&lt;0.1, "Medium", "Safe"))</f>
        <v>High Risk</v>
      </c>
      <c r="O894">
        <f>Global_Household_Financial_Dyna[[#This Row],[Total_Household_Income]]/Global_Household_Financial_Dyna[[#This Row],[Family_Size]]</f>
        <v>85.929999999999993</v>
      </c>
      <c r="P894" s="2">
        <f t="shared" si="26"/>
        <v>0.42077341556833553</v>
      </c>
      <c r="Q894" s="2">
        <f t="shared" si="27"/>
        <v>-0.47521038911643659</v>
      </c>
      <c r="R894" s="2" t="str">
        <f>IF(Global_Household_Financial_Dyna[[#This Row],[Vs country_Average]]&lt;-0.2, "Underperformer", IF(Global_Household_Financial_Dyna[[#This Row],[Vs country_Average]]&gt;0.2, "Outperformer", "Normal"))</f>
        <v>Underperformer</v>
      </c>
      <c r="S8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-0.92849999999999611</v>
      </c>
      <c r="T8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27.613000000000014</v>
      </c>
      <c r="U8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56.154499999999999</v>
      </c>
      <c r="V8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84.696000000000026</v>
      </c>
    </row>
    <row r="895" spans="1:22" x14ac:dyDescent="0.3">
      <c r="A895">
        <v>895</v>
      </c>
      <c r="B895" t="s">
        <v>16</v>
      </c>
      <c r="C895" t="s">
        <v>17</v>
      </c>
      <c r="D895">
        <v>8</v>
      </c>
      <c r="E895">
        <v>3</v>
      </c>
      <c r="F895">
        <v>3415.94</v>
      </c>
      <c r="G895">
        <v>7011.86</v>
      </c>
      <c r="H895">
        <v>2454.15</v>
      </c>
      <c r="I895">
        <v>6046.59</v>
      </c>
      <c r="J895">
        <v>-1488.88</v>
      </c>
      <c r="K895">
        <f>Global_Household_Financial_Dyna[[#This Row],[Total_Household_Income]]-Global_Household_Financial_Dyna[[#This Row],[Estimated_Taxes]]</f>
        <v>4557.7099999999991</v>
      </c>
      <c r="L895" s="1">
        <f>Global_Household_Financial_Dyna[[#This Row],[Monthly_Savings]]/Global_Household_Financial_Dyna[[#This Row],[Net Income]]</f>
        <v>-0.32667282472996317</v>
      </c>
      <c r="M895" s="2">
        <f>Global_Household_Financial_Dyna[[#This Row],[Monthly_Expenses]]/Global_Household_Financial_Dyna[[#This Row],[Net Income]]</f>
        <v>1.3266728247299633</v>
      </c>
      <c r="N895" t="str">
        <f>IF(Global_Household_Financial_Dyna[[#This Row],[Monthly_Savings]]&lt;0,"High Risk", IF(Global_Household_Financial_Dyna[[#This Row],[Savings Rate%]]&lt;0.1, "Medium", "Safe"))</f>
        <v>High Risk</v>
      </c>
      <c r="O895">
        <f>Global_Household_Financial_Dyna[[#This Row],[Total_Household_Income]]/Global_Household_Financial_Dyna[[#This Row],[Family_Size]]</f>
        <v>876.48249999999996</v>
      </c>
      <c r="P895" s="2">
        <f t="shared" si="26"/>
        <v>0.15879799892000862</v>
      </c>
      <c r="Q895" s="2">
        <f t="shared" si="27"/>
        <v>-0.48547082364997179</v>
      </c>
      <c r="R895" s="2" t="str">
        <f>IF(Global_Household_Financial_Dyna[[#This Row],[Vs country_Average]]&lt;-0.2, "Underperformer", IF(Global_Household_Financial_Dyna[[#This Row],[Vs country_Average]]&gt;0.2, "Outperformer", "Normal"))</f>
        <v>Underperformer</v>
      </c>
      <c r="S8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-1186.5505000000001</v>
      </c>
      <c r="T8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-884.22100000000012</v>
      </c>
      <c r="U8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-581.89150000000018</v>
      </c>
      <c r="V8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-279.56200000000013</v>
      </c>
    </row>
    <row r="896" spans="1:22" x14ac:dyDescent="0.3">
      <c r="A896">
        <v>896</v>
      </c>
      <c r="B896" t="s">
        <v>18</v>
      </c>
      <c r="C896" t="s">
        <v>20</v>
      </c>
      <c r="D896">
        <v>5</v>
      </c>
      <c r="E896">
        <v>3</v>
      </c>
      <c r="F896">
        <v>4045.02</v>
      </c>
      <c r="G896">
        <v>8026.82</v>
      </c>
      <c r="H896">
        <v>2167.2399999999998</v>
      </c>
      <c r="I896">
        <v>2713.56</v>
      </c>
      <c r="J896">
        <v>3146.02</v>
      </c>
      <c r="K896">
        <f>Global_Household_Financial_Dyna[[#This Row],[Total_Household_Income]]-Global_Household_Financial_Dyna[[#This Row],[Estimated_Taxes]]</f>
        <v>5859.58</v>
      </c>
      <c r="L896" s="1">
        <f>Global_Household_Financial_Dyna[[#This Row],[Monthly_Savings]]/Global_Household_Financial_Dyna[[#This Row],[Net Income]]</f>
        <v>0.53690196225668052</v>
      </c>
      <c r="M896" s="2">
        <f>Global_Household_Financial_Dyna[[#This Row],[Monthly_Expenses]]/Global_Household_Financial_Dyna[[#This Row],[Net Income]]</f>
        <v>0.46309803774331948</v>
      </c>
      <c r="N896" t="str">
        <f>IF(Global_Household_Financial_Dyna[[#This Row],[Monthly_Savings]]&lt;0,"High Risk", IF(Global_Household_Financial_Dyna[[#This Row],[Savings Rate%]]&lt;0.1, "Medium", "Safe"))</f>
        <v>Safe</v>
      </c>
      <c r="O896">
        <f>Global_Household_Financial_Dyna[[#This Row],[Total_Household_Income]]/Global_Household_Financial_Dyna[[#This Row],[Family_Size]]</f>
        <v>1605.364</v>
      </c>
      <c r="P896" s="2">
        <f t="shared" si="26"/>
        <v>0.32336204947805613</v>
      </c>
      <c r="Q896" s="2">
        <f t="shared" si="27"/>
        <v>0.21353991277862439</v>
      </c>
      <c r="R896" s="2" t="str">
        <f>IF(Global_Household_Financial_Dyna[[#This Row],[Vs country_Average]]&lt;-0.2, "Underperformer", IF(Global_Household_Financial_Dyna[[#This Row],[Vs country_Average]]&gt;0.2, "Outperformer", "Normal"))</f>
        <v>Outperformer</v>
      </c>
      <c r="S8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3146.02</v>
      </c>
      <c r="T8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3146.02</v>
      </c>
      <c r="U8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3146.02</v>
      </c>
      <c r="V8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3146.02</v>
      </c>
    </row>
    <row r="897" spans="1:22" x14ac:dyDescent="0.3">
      <c r="A897">
        <v>897</v>
      </c>
      <c r="B897" t="s">
        <v>10</v>
      </c>
      <c r="C897" t="s">
        <v>11</v>
      </c>
      <c r="D897">
        <v>8</v>
      </c>
      <c r="E897">
        <v>3</v>
      </c>
      <c r="F897">
        <v>880.64</v>
      </c>
      <c r="G897">
        <v>1868.57</v>
      </c>
      <c r="H897">
        <v>186.86</v>
      </c>
      <c r="I897">
        <v>1005.54</v>
      </c>
      <c r="J897">
        <v>676.18</v>
      </c>
      <c r="K897">
        <f>Global_Household_Financial_Dyna[[#This Row],[Total_Household_Income]]-Global_Household_Financial_Dyna[[#This Row],[Estimated_Taxes]]</f>
        <v>1681.71</v>
      </c>
      <c r="L897" s="1">
        <f>Global_Household_Financial_Dyna[[#This Row],[Monthly_Savings]]/Global_Household_Financial_Dyna[[#This Row],[Net Income]]</f>
        <v>0.4020788364224509</v>
      </c>
      <c r="M897" s="2">
        <f>Global_Household_Financial_Dyna[[#This Row],[Monthly_Expenses]]/Global_Household_Financial_Dyna[[#This Row],[Net Income]]</f>
        <v>0.59792710990598852</v>
      </c>
      <c r="N897" t="str">
        <f>IF(Global_Household_Financial_Dyna[[#This Row],[Monthly_Savings]]&lt;0,"High Risk", IF(Global_Household_Financial_Dyna[[#This Row],[Savings Rate%]]&lt;0.1, "Medium", "Safe"))</f>
        <v>Safe</v>
      </c>
      <c r="O897">
        <f>Global_Household_Financial_Dyna[[#This Row],[Total_Household_Income]]/Global_Household_Financial_Dyna[[#This Row],[Family_Size]]</f>
        <v>233.57124999999999</v>
      </c>
      <c r="P897" s="2">
        <f t="shared" si="26"/>
        <v>0.42077341556833553</v>
      </c>
      <c r="Q897" s="2">
        <f t="shared" si="27"/>
        <v>-1.8694579145884627E-2</v>
      </c>
      <c r="R897" s="2" t="str">
        <f>IF(Global_Household_Financial_Dyna[[#This Row],[Vs country_Average]]&lt;-0.2, "Underperformer", IF(Global_Household_Financial_Dyna[[#This Row],[Vs country_Average]]&gt;0.2, "Outperformer", "Normal"))</f>
        <v>Normal</v>
      </c>
      <c r="S8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676.18</v>
      </c>
      <c r="T8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676.18</v>
      </c>
      <c r="U8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676.18</v>
      </c>
      <c r="V8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676.18</v>
      </c>
    </row>
    <row r="898" spans="1:22" x14ac:dyDescent="0.3">
      <c r="A898">
        <v>898</v>
      </c>
      <c r="B898" t="s">
        <v>12</v>
      </c>
      <c r="C898" t="s">
        <v>13</v>
      </c>
      <c r="D898">
        <v>6</v>
      </c>
      <c r="E898">
        <v>3</v>
      </c>
      <c r="F898">
        <v>2580.77</v>
      </c>
      <c r="G898">
        <v>5498.09</v>
      </c>
      <c r="H898">
        <v>1374.52</v>
      </c>
      <c r="I898">
        <v>4623.05</v>
      </c>
      <c r="J898">
        <v>-499.49</v>
      </c>
      <c r="K898">
        <f>Global_Household_Financial_Dyna[[#This Row],[Total_Household_Income]]-Global_Household_Financial_Dyna[[#This Row],[Estimated_Taxes]]</f>
        <v>4123.57</v>
      </c>
      <c r="L898" s="1">
        <f>Global_Household_Financial_Dyna[[#This Row],[Monthly_Savings]]/Global_Household_Financial_Dyna[[#This Row],[Net Income]]</f>
        <v>-0.12113047674709052</v>
      </c>
      <c r="M898" s="2">
        <f>Global_Household_Financial_Dyna[[#This Row],[Monthly_Expenses]]/Global_Household_Financial_Dyna[[#This Row],[Net Income]]</f>
        <v>1.121128051663971</v>
      </c>
      <c r="N898" t="str">
        <f>IF(Global_Household_Financial_Dyna[[#This Row],[Monthly_Savings]]&lt;0,"High Risk", IF(Global_Household_Financial_Dyna[[#This Row],[Savings Rate%]]&lt;0.1, "Medium", "Safe"))</f>
        <v>High Risk</v>
      </c>
      <c r="O898">
        <f>Global_Household_Financial_Dyna[[#This Row],[Total_Household_Income]]/Global_Household_Financial_Dyna[[#This Row],[Family_Size]]</f>
        <v>916.34833333333336</v>
      </c>
      <c r="P898" s="2">
        <f t="shared" ref="P898:P961" si="28">AVERAGEIF($B$2:$B$4986,$B898,$L$2:$L$4986)</f>
        <v>0.30718716818024266</v>
      </c>
      <c r="Q898" s="2">
        <f t="shared" ref="Q898:Q961" si="29">L898-P898</f>
        <v>-0.42831764492733315</v>
      </c>
      <c r="R898" s="2" t="str">
        <f>IF(Global_Household_Financial_Dyna[[#This Row],[Vs country_Average]]&lt;-0.2, "Underperformer", IF(Global_Household_Financial_Dyna[[#This Row],[Vs country_Average]]&gt;0.2, "Outperformer", "Normal"))</f>
        <v>Underperformer</v>
      </c>
      <c r="S8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-268.33749999999998</v>
      </c>
      <c r="T8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-37.184999999999945</v>
      </c>
      <c r="U8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193.96750000000009</v>
      </c>
      <c r="V8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425.12000000000012</v>
      </c>
    </row>
    <row r="899" spans="1:22" x14ac:dyDescent="0.3">
      <c r="A899">
        <v>899</v>
      </c>
      <c r="B899" t="s">
        <v>18</v>
      </c>
      <c r="C899" t="s">
        <v>20</v>
      </c>
      <c r="D899">
        <v>6</v>
      </c>
      <c r="E899">
        <v>3</v>
      </c>
      <c r="F899">
        <v>6867.39</v>
      </c>
      <c r="G899">
        <v>12527.84</v>
      </c>
      <c r="H899">
        <v>3382.52</v>
      </c>
      <c r="I899">
        <v>3307.42</v>
      </c>
      <c r="J899">
        <v>5837.9</v>
      </c>
      <c r="K899">
        <f>Global_Household_Financial_Dyna[[#This Row],[Total_Household_Income]]-Global_Household_Financial_Dyna[[#This Row],[Estimated_Taxes]]</f>
        <v>9145.32</v>
      </c>
      <c r="L899" s="1">
        <f>Global_Household_Financial_Dyna[[#This Row],[Monthly_Savings]]/Global_Household_Financial_Dyna[[#This Row],[Net Income]]</f>
        <v>0.63834835741122231</v>
      </c>
      <c r="M899" s="2">
        <f>Global_Household_Financial_Dyna[[#This Row],[Monthly_Expenses]]/Global_Household_Financial_Dyna[[#This Row],[Net Income]]</f>
        <v>0.36165164258877769</v>
      </c>
      <c r="N899" t="str">
        <f>IF(Global_Household_Financial_Dyna[[#This Row],[Monthly_Savings]]&lt;0,"High Risk", IF(Global_Household_Financial_Dyna[[#This Row],[Savings Rate%]]&lt;0.1, "Medium", "Safe"))</f>
        <v>Safe</v>
      </c>
      <c r="O899">
        <f>Global_Household_Financial_Dyna[[#This Row],[Total_Household_Income]]/Global_Household_Financial_Dyna[[#This Row],[Family_Size]]</f>
        <v>2087.9733333333334</v>
      </c>
      <c r="P899" s="2">
        <f t="shared" si="28"/>
        <v>0.32336204947805613</v>
      </c>
      <c r="Q899" s="2">
        <f t="shared" si="29"/>
        <v>0.31498630793316618</v>
      </c>
      <c r="R899" s="2" t="str">
        <f>IF(Global_Household_Financial_Dyna[[#This Row],[Vs country_Average]]&lt;-0.2, "Underperformer", IF(Global_Household_Financial_Dyna[[#This Row],[Vs country_Average]]&gt;0.2, "Outperformer", "Normal"))</f>
        <v>Outperformer</v>
      </c>
      <c r="S8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5837.9</v>
      </c>
      <c r="T8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5837.9</v>
      </c>
      <c r="U8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5837.9</v>
      </c>
      <c r="V8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5837.9</v>
      </c>
    </row>
    <row r="900" spans="1:22" x14ac:dyDescent="0.3">
      <c r="A900">
        <v>900</v>
      </c>
      <c r="B900" t="s">
        <v>18</v>
      </c>
      <c r="C900" t="s">
        <v>19</v>
      </c>
      <c r="D900">
        <v>1</v>
      </c>
      <c r="E900">
        <v>1</v>
      </c>
      <c r="F900">
        <v>4999.13</v>
      </c>
      <c r="G900">
        <v>4999.13</v>
      </c>
      <c r="H900">
        <v>1099.81</v>
      </c>
      <c r="I900">
        <v>1460.41</v>
      </c>
      <c r="J900">
        <v>2438.92</v>
      </c>
      <c r="K900">
        <f>Global_Household_Financial_Dyna[[#This Row],[Total_Household_Income]]-Global_Household_Financial_Dyna[[#This Row],[Estimated_Taxes]]</f>
        <v>3899.32</v>
      </c>
      <c r="L900" s="1">
        <f>Global_Household_Financial_Dyna[[#This Row],[Monthly_Savings]]/Global_Household_Financial_Dyna[[#This Row],[Net Income]]</f>
        <v>0.62547315942266857</v>
      </c>
      <c r="M900" s="2">
        <f>Global_Household_Financial_Dyna[[#This Row],[Monthly_Expenses]]/Global_Household_Financial_Dyna[[#This Row],[Net Income]]</f>
        <v>0.3745294051270478</v>
      </c>
      <c r="N900" t="str">
        <f>IF(Global_Household_Financial_Dyna[[#This Row],[Monthly_Savings]]&lt;0,"High Risk", IF(Global_Household_Financial_Dyna[[#This Row],[Savings Rate%]]&lt;0.1, "Medium", "Safe"))</f>
        <v>Safe</v>
      </c>
      <c r="O900">
        <f>Global_Household_Financial_Dyna[[#This Row],[Total_Household_Income]]/Global_Household_Financial_Dyna[[#This Row],[Family_Size]]</f>
        <v>4999.13</v>
      </c>
      <c r="P900" s="2">
        <f t="shared" si="28"/>
        <v>0.32336204947805613</v>
      </c>
      <c r="Q900" s="2">
        <f t="shared" si="29"/>
        <v>0.30211110994461243</v>
      </c>
      <c r="R900" s="2" t="str">
        <f>IF(Global_Household_Financial_Dyna[[#This Row],[Vs country_Average]]&lt;-0.2, "Underperformer", IF(Global_Household_Financial_Dyna[[#This Row],[Vs country_Average]]&gt;0.2, "Outperformer", "Normal"))</f>
        <v>Outperformer</v>
      </c>
      <c r="S9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2438.92</v>
      </c>
      <c r="T9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2438.92</v>
      </c>
      <c r="U9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2438.92</v>
      </c>
      <c r="V9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2438.92</v>
      </c>
    </row>
    <row r="901" spans="1:22" x14ac:dyDescent="0.3">
      <c r="A901">
        <v>901</v>
      </c>
      <c r="B901" t="s">
        <v>18</v>
      </c>
      <c r="C901" t="s">
        <v>20</v>
      </c>
      <c r="D901">
        <v>4</v>
      </c>
      <c r="E901">
        <v>2</v>
      </c>
      <c r="F901">
        <v>5615.74</v>
      </c>
      <c r="G901">
        <v>9069.91</v>
      </c>
      <c r="H901">
        <v>2448.88</v>
      </c>
      <c r="I901">
        <v>2968.45</v>
      </c>
      <c r="J901">
        <v>3652.59</v>
      </c>
      <c r="K901">
        <f>Global_Household_Financial_Dyna[[#This Row],[Total_Household_Income]]-Global_Household_Financial_Dyna[[#This Row],[Estimated_Taxes]]</f>
        <v>6621.03</v>
      </c>
      <c r="L901" s="1">
        <f>Global_Household_Financial_Dyna[[#This Row],[Monthly_Savings]]/Global_Household_Financial_Dyna[[#This Row],[Net Income]]</f>
        <v>0.55166492222509189</v>
      </c>
      <c r="M901" s="2">
        <f>Global_Household_Financial_Dyna[[#This Row],[Monthly_Expenses]]/Global_Household_Financial_Dyna[[#This Row],[Net Income]]</f>
        <v>0.4483365881139339</v>
      </c>
      <c r="N901" t="str">
        <f>IF(Global_Household_Financial_Dyna[[#This Row],[Monthly_Savings]]&lt;0,"High Risk", IF(Global_Household_Financial_Dyna[[#This Row],[Savings Rate%]]&lt;0.1, "Medium", "Safe"))</f>
        <v>Safe</v>
      </c>
      <c r="O901">
        <f>Global_Household_Financial_Dyna[[#This Row],[Total_Household_Income]]/Global_Household_Financial_Dyna[[#This Row],[Family_Size]]</f>
        <v>2267.4775</v>
      </c>
      <c r="P901" s="2">
        <f t="shared" si="28"/>
        <v>0.32336204947805613</v>
      </c>
      <c r="Q901" s="2">
        <f t="shared" si="29"/>
        <v>0.22830287274703576</v>
      </c>
      <c r="R901" s="2" t="str">
        <f>IF(Global_Household_Financial_Dyna[[#This Row],[Vs country_Average]]&lt;-0.2, "Underperformer", IF(Global_Household_Financial_Dyna[[#This Row],[Vs country_Average]]&gt;0.2, "Outperformer", "Normal"))</f>
        <v>Outperformer</v>
      </c>
      <c r="S9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3652.59</v>
      </c>
      <c r="T9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3652.59</v>
      </c>
      <c r="U9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3652.59</v>
      </c>
      <c r="V9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3652.59</v>
      </c>
    </row>
    <row r="902" spans="1:22" x14ac:dyDescent="0.3">
      <c r="A902">
        <v>902</v>
      </c>
      <c r="B902" t="s">
        <v>18</v>
      </c>
      <c r="C902" t="s">
        <v>19</v>
      </c>
      <c r="D902">
        <v>3</v>
      </c>
      <c r="E902">
        <v>1</v>
      </c>
      <c r="F902">
        <v>4266.9799999999996</v>
      </c>
      <c r="G902">
        <v>4266.9799999999996</v>
      </c>
      <c r="H902">
        <v>938.74</v>
      </c>
      <c r="I902">
        <v>2445.3000000000002</v>
      </c>
      <c r="J902">
        <v>882.95</v>
      </c>
      <c r="K902">
        <f>Global_Household_Financial_Dyna[[#This Row],[Total_Household_Income]]-Global_Household_Financial_Dyna[[#This Row],[Estimated_Taxes]]</f>
        <v>3328.24</v>
      </c>
      <c r="L902" s="1">
        <f>Global_Household_Financial_Dyna[[#This Row],[Monthly_Savings]]/Global_Household_Financial_Dyna[[#This Row],[Net Income]]</f>
        <v>0.26529036367569647</v>
      </c>
      <c r="M902" s="2">
        <f>Global_Household_Financial_Dyna[[#This Row],[Monthly_Expenses]]/Global_Household_Financial_Dyna[[#This Row],[Net Income]]</f>
        <v>0.73471264091531874</v>
      </c>
      <c r="N902" t="str">
        <f>IF(Global_Household_Financial_Dyna[[#This Row],[Monthly_Savings]]&lt;0,"High Risk", IF(Global_Household_Financial_Dyna[[#This Row],[Savings Rate%]]&lt;0.1, "Medium", "Safe"))</f>
        <v>Safe</v>
      </c>
      <c r="O902">
        <f>Global_Household_Financial_Dyna[[#This Row],[Total_Household_Income]]/Global_Household_Financial_Dyna[[#This Row],[Family_Size]]</f>
        <v>1422.3266666666666</v>
      </c>
      <c r="P902" s="2">
        <f t="shared" si="28"/>
        <v>0.32336204947805613</v>
      </c>
      <c r="Q902" s="2">
        <f t="shared" si="29"/>
        <v>-5.8071685802359663E-2</v>
      </c>
      <c r="R902" s="2" t="str">
        <f>IF(Global_Household_Financial_Dyna[[#This Row],[Vs country_Average]]&lt;-0.2, "Underperformer", IF(Global_Household_Financial_Dyna[[#This Row],[Vs country_Average]]&gt;0.2, "Outperformer", "Normal"))</f>
        <v>Normal</v>
      </c>
      <c r="S9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882.95</v>
      </c>
      <c r="T9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882.95</v>
      </c>
      <c r="U9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882.95</v>
      </c>
      <c r="V9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882.95</v>
      </c>
    </row>
    <row r="903" spans="1:22" x14ac:dyDescent="0.3">
      <c r="A903">
        <v>903</v>
      </c>
      <c r="B903" t="s">
        <v>18</v>
      </c>
      <c r="C903" t="s">
        <v>20</v>
      </c>
      <c r="D903">
        <v>3</v>
      </c>
      <c r="E903">
        <v>2</v>
      </c>
      <c r="F903">
        <v>6597.64</v>
      </c>
      <c r="G903">
        <v>10025.129999999999</v>
      </c>
      <c r="H903">
        <v>2706.79</v>
      </c>
      <c r="I903">
        <v>1811.73</v>
      </c>
      <c r="J903">
        <v>5506.62</v>
      </c>
      <c r="K903">
        <f>Global_Household_Financial_Dyna[[#This Row],[Total_Household_Income]]-Global_Household_Financial_Dyna[[#This Row],[Estimated_Taxes]]</f>
        <v>7318.3399999999992</v>
      </c>
      <c r="L903" s="1">
        <f>Global_Household_Financial_Dyna[[#This Row],[Monthly_Savings]]/Global_Household_Financial_Dyna[[#This Row],[Net Income]]</f>
        <v>0.75244112735948321</v>
      </c>
      <c r="M903" s="2">
        <f>Global_Household_Financial_Dyna[[#This Row],[Monthly_Expenses]]/Global_Household_Financial_Dyna[[#This Row],[Net Income]]</f>
        <v>0.24756023907060895</v>
      </c>
      <c r="N903" t="str">
        <f>IF(Global_Household_Financial_Dyna[[#This Row],[Monthly_Savings]]&lt;0,"High Risk", IF(Global_Household_Financial_Dyna[[#This Row],[Savings Rate%]]&lt;0.1, "Medium", "Safe"))</f>
        <v>Safe</v>
      </c>
      <c r="O903">
        <f>Global_Household_Financial_Dyna[[#This Row],[Total_Household_Income]]/Global_Household_Financial_Dyna[[#This Row],[Family_Size]]</f>
        <v>3341.7099999999996</v>
      </c>
      <c r="P903" s="2">
        <f t="shared" si="28"/>
        <v>0.32336204947805613</v>
      </c>
      <c r="Q903" s="2">
        <f t="shared" si="29"/>
        <v>0.42907907788142707</v>
      </c>
      <c r="R903" s="2" t="str">
        <f>IF(Global_Household_Financial_Dyna[[#This Row],[Vs country_Average]]&lt;-0.2, "Underperformer", IF(Global_Household_Financial_Dyna[[#This Row],[Vs country_Average]]&gt;0.2, "Outperformer", "Normal"))</f>
        <v>Outperformer</v>
      </c>
      <c r="S9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5506.62</v>
      </c>
      <c r="T9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5506.62</v>
      </c>
      <c r="U9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5506.62</v>
      </c>
      <c r="V9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5506.62</v>
      </c>
    </row>
    <row r="904" spans="1:22" x14ac:dyDescent="0.3">
      <c r="A904">
        <v>904</v>
      </c>
      <c r="B904" t="s">
        <v>16</v>
      </c>
      <c r="C904" t="s">
        <v>21</v>
      </c>
      <c r="D904">
        <v>5</v>
      </c>
      <c r="E904">
        <v>3</v>
      </c>
      <c r="F904">
        <v>1615.29</v>
      </c>
      <c r="G904">
        <v>3488.47</v>
      </c>
      <c r="H904">
        <v>1220.97</v>
      </c>
      <c r="I904">
        <v>2835.37</v>
      </c>
      <c r="J904">
        <v>-567.86</v>
      </c>
      <c r="K904">
        <f>Global_Household_Financial_Dyna[[#This Row],[Total_Household_Income]]-Global_Household_Financial_Dyna[[#This Row],[Estimated_Taxes]]</f>
        <v>2267.5</v>
      </c>
      <c r="L904" s="1">
        <f>Global_Household_Financial_Dyna[[#This Row],[Monthly_Savings]]/Global_Household_Financial_Dyna[[#This Row],[Net Income]]</f>
        <v>-0.25043439911797133</v>
      </c>
      <c r="M904" s="2">
        <f>Global_Household_Financial_Dyna[[#This Row],[Monthly_Expenses]]/Global_Household_Financial_Dyna[[#This Row],[Net Income]]</f>
        <v>1.250438809261301</v>
      </c>
      <c r="N904" t="str">
        <f>IF(Global_Household_Financial_Dyna[[#This Row],[Monthly_Savings]]&lt;0,"High Risk", IF(Global_Household_Financial_Dyna[[#This Row],[Savings Rate%]]&lt;0.1, "Medium", "Safe"))</f>
        <v>High Risk</v>
      </c>
      <c r="O904">
        <f>Global_Household_Financial_Dyna[[#This Row],[Total_Household_Income]]/Global_Household_Financial_Dyna[[#This Row],[Family_Size]]</f>
        <v>697.69399999999996</v>
      </c>
      <c r="P904" s="2">
        <f t="shared" si="28"/>
        <v>0.15879799892000862</v>
      </c>
      <c r="Q904" s="2">
        <f t="shared" si="29"/>
        <v>-0.40923239803797995</v>
      </c>
      <c r="R904" s="2" t="str">
        <f>IF(Global_Household_Financial_Dyna[[#This Row],[Vs country_Average]]&lt;-0.2, "Underperformer", IF(Global_Household_Financial_Dyna[[#This Row],[Vs country_Average]]&gt;0.2, "Outperformer", "Normal"))</f>
        <v>Underperformer</v>
      </c>
      <c r="S9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-426.0915</v>
      </c>
      <c r="T9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-284.32299999999998</v>
      </c>
      <c r="U9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-142.55450000000002</v>
      </c>
      <c r="V9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-0.78599999999994452</v>
      </c>
    </row>
    <row r="905" spans="1:22" x14ac:dyDescent="0.3">
      <c r="A905">
        <v>905</v>
      </c>
      <c r="B905" t="s">
        <v>10</v>
      </c>
      <c r="C905" t="s">
        <v>22</v>
      </c>
      <c r="D905">
        <v>1</v>
      </c>
      <c r="E905">
        <v>1</v>
      </c>
      <c r="F905">
        <v>952.9</v>
      </c>
      <c r="G905">
        <v>952.9</v>
      </c>
      <c r="H905">
        <v>95.29</v>
      </c>
      <c r="I905">
        <v>240.88</v>
      </c>
      <c r="J905">
        <v>616.73</v>
      </c>
      <c r="K905">
        <f>Global_Household_Financial_Dyna[[#This Row],[Total_Household_Income]]-Global_Household_Financial_Dyna[[#This Row],[Estimated_Taxes]]</f>
        <v>857.61</v>
      </c>
      <c r="L905" s="1">
        <f>Global_Household_Financial_Dyna[[#This Row],[Monthly_Savings]]/Global_Household_Financial_Dyna[[#This Row],[Net Income]]</f>
        <v>0.71912640944018846</v>
      </c>
      <c r="M905" s="2">
        <f>Global_Household_Financial_Dyna[[#This Row],[Monthly_Expenses]]/Global_Household_Financial_Dyna[[#This Row],[Net Income]]</f>
        <v>0.28087359055981154</v>
      </c>
      <c r="N905" t="str">
        <f>IF(Global_Household_Financial_Dyna[[#This Row],[Monthly_Savings]]&lt;0,"High Risk", IF(Global_Household_Financial_Dyna[[#This Row],[Savings Rate%]]&lt;0.1, "Medium", "Safe"))</f>
        <v>Safe</v>
      </c>
      <c r="O905">
        <f>Global_Household_Financial_Dyna[[#This Row],[Total_Household_Income]]/Global_Household_Financial_Dyna[[#This Row],[Family_Size]]</f>
        <v>952.9</v>
      </c>
      <c r="P905" s="2">
        <f t="shared" si="28"/>
        <v>0.42077341556833553</v>
      </c>
      <c r="Q905" s="2">
        <f t="shared" si="29"/>
        <v>0.29835299387185293</v>
      </c>
      <c r="R905" s="2" t="str">
        <f>IF(Global_Household_Financial_Dyna[[#This Row],[Vs country_Average]]&lt;-0.2, "Underperformer", IF(Global_Household_Financial_Dyna[[#This Row],[Vs country_Average]]&gt;0.2, "Outperformer", "Normal"))</f>
        <v>Outperformer</v>
      </c>
      <c r="S9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616.73</v>
      </c>
      <c r="T9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616.73</v>
      </c>
      <c r="U9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616.73</v>
      </c>
      <c r="V9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616.73</v>
      </c>
    </row>
    <row r="906" spans="1:22" x14ac:dyDescent="0.3">
      <c r="A906">
        <v>906</v>
      </c>
      <c r="B906" t="s">
        <v>12</v>
      </c>
      <c r="C906" t="s">
        <v>13</v>
      </c>
      <c r="D906">
        <v>1</v>
      </c>
      <c r="E906">
        <v>1</v>
      </c>
      <c r="F906">
        <v>5739.69</v>
      </c>
      <c r="G906">
        <v>5739.69</v>
      </c>
      <c r="H906">
        <v>1434.92</v>
      </c>
      <c r="I906">
        <v>1407.32</v>
      </c>
      <c r="J906">
        <v>2897.45</v>
      </c>
      <c r="K906">
        <f>Global_Household_Financial_Dyna[[#This Row],[Total_Household_Income]]-Global_Household_Financial_Dyna[[#This Row],[Estimated_Taxes]]</f>
        <v>4304.7699999999995</v>
      </c>
      <c r="L906" s="1">
        <f>Global_Household_Financial_Dyna[[#This Row],[Monthly_Savings]]/Global_Household_Financial_Dyna[[#This Row],[Net Income]]</f>
        <v>0.6730789333692625</v>
      </c>
      <c r="M906" s="2">
        <f>Global_Household_Financial_Dyna[[#This Row],[Monthly_Expenses]]/Global_Household_Financial_Dyna[[#This Row],[Net Income]]</f>
        <v>0.32692106663073756</v>
      </c>
      <c r="N906" t="str">
        <f>IF(Global_Household_Financial_Dyna[[#This Row],[Monthly_Savings]]&lt;0,"High Risk", IF(Global_Household_Financial_Dyna[[#This Row],[Savings Rate%]]&lt;0.1, "Medium", "Safe"))</f>
        <v>Safe</v>
      </c>
      <c r="O906">
        <f>Global_Household_Financial_Dyna[[#This Row],[Total_Household_Income]]/Global_Household_Financial_Dyna[[#This Row],[Family_Size]]</f>
        <v>5739.69</v>
      </c>
      <c r="P906" s="2">
        <f t="shared" si="28"/>
        <v>0.30718716818024266</v>
      </c>
      <c r="Q906" s="2">
        <f t="shared" si="29"/>
        <v>0.36589176518901984</v>
      </c>
      <c r="R906" s="2" t="str">
        <f>IF(Global_Household_Financial_Dyna[[#This Row],[Vs country_Average]]&lt;-0.2, "Underperformer", IF(Global_Household_Financial_Dyna[[#This Row],[Vs country_Average]]&gt;0.2, "Outperformer", "Normal"))</f>
        <v>Outperformer</v>
      </c>
      <c r="S9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2897.45</v>
      </c>
      <c r="T9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2897.45</v>
      </c>
      <c r="U9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2897.45</v>
      </c>
      <c r="V9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2897.45</v>
      </c>
    </row>
    <row r="907" spans="1:22" x14ac:dyDescent="0.3">
      <c r="A907">
        <v>907</v>
      </c>
      <c r="B907" t="s">
        <v>14</v>
      </c>
      <c r="C907" t="s">
        <v>15</v>
      </c>
      <c r="D907">
        <v>4</v>
      </c>
      <c r="E907">
        <v>3</v>
      </c>
      <c r="F907">
        <v>2433.88</v>
      </c>
      <c r="G907">
        <v>4874</v>
      </c>
      <c r="H907">
        <v>731.1</v>
      </c>
      <c r="I907">
        <v>985.42</v>
      </c>
      <c r="J907">
        <v>3157.48</v>
      </c>
      <c r="K907">
        <f>Global_Household_Financial_Dyna[[#This Row],[Total_Household_Income]]-Global_Household_Financial_Dyna[[#This Row],[Estimated_Taxes]]</f>
        <v>4142.8999999999996</v>
      </c>
      <c r="L907" s="1">
        <f>Global_Household_Financial_Dyna[[#This Row],[Monthly_Savings]]/Global_Household_Financial_Dyna[[#This Row],[Net Income]]</f>
        <v>0.76214246059523527</v>
      </c>
      <c r="M907" s="2">
        <f>Global_Household_Financial_Dyna[[#This Row],[Monthly_Expenses]]/Global_Household_Financial_Dyna[[#This Row],[Net Income]]</f>
        <v>0.23785753940476478</v>
      </c>
      <c r="N907" t="str">
        <f>IF(Global_Household_Financial_Dyna[[#This Row],[Monthly_Savings]]&lt;0,"High Risk", IF(Global_Household_Financial_Dyna[[#This Row],[Savings Rate%]]&lt;0.1, "Medium", "Safe"))</f>
        <v>Safe</v>
      </c>
      <c r="O907">
        <f>Global_Household_Financial_Dyna[[#This Row],[Total_Household_Income]]/Global_Household_Financial_Dyna[[#This Row],[Family_Size]]</f>
        <v>1218.5</v>
      </c>
      <c r="P907" s="2">
        <f t="shared" si="28"/>
        <v>0.39788995363055785</v>
      </c>
      <c r="Q907" s="2">
        <f t="shared" si="29"/>
        <v>0.36425250696467742</v>
      </c>
      <c r="R907" s="2" t="str">
        <f>IF(Global_Household_Financial_Dyna[[#This Row],[Vs country_Average]]&lt;-0.2, "Underperformer", IF(Global_Household_Financial_Dyna[[#This Row],[Vs country_Average]]&gt;0.2, "Outperformer", "Normal"))</f>
        <v>Outperformer</v>
      </c>
      <c r="S9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3157.48</v>
      </c>
      <c r="T9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3157.48</v>
      </c>
      <c r="U9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3157.48</v>
      </c>
      <c r="V9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3157.48</v>
      </c>
    </row>
    <row r="908" spans="1:22" x14ac:dyDescent="0.3">
      <c r="A908">
        <v>908</v>
      </c>
      <c r="B908" t="s">
        <v>10</v>
      </c>
      <c r="C908" t="s">
        <v>11</v>
      </c>
      <c r="D908">
        <v>7</v>
      </c>
      <c r="E908">
        <v>3</v>
      </c>
      <c r="F908">
        <v>1385.52</v>
      </c>
      <c r="G908">
        <v>3050.4</v>
      </c>
      <c r="H908">
        <v>305.04000000000002</v>
      </c>
      <c r="I908">
        <v>946.45</v>
      </c>
      <c r="J908">
        <v>1798.9</v>
      </c>
      <c r="K908">
        <f>Global_Household_Financial_Dyna[[#This Row],[Total_Household_Income]]-Global_Household_Financial_Dyna[[#This Row],[Estimated_Taxes]]</f>
        <v>2745.36</v>
      </c>
      <c r="L908" s="1">
        <f>Global_Household_Financial_Dyna[[#This Row],[Monthly_Savings]]/Global_Household_Financial_Dyna[[#This Row],[Net Income]]</f>
        <v>0.65525104175772941</v>
      </c>
      <c r="M908" s="2">
        <f>Global_Household_Financial_Dyna[[#This Row],[Monthly_Expenses]]/Global_Household_Financial_Dyna[[#This Row],[Net Income]]</f>
        <v>0.34474531573272721</v>
      </c>
      <c r="N908" t="str">
        <f>IF(Global_Household_Financial_Dyna[[#This Row],[Monthly_Savings]]&lt;0,"High Risk", IF(Global_Household_Financial_Dyna[[#This Row],[Savings Rate%]]&lt;0.1, "Medium", "Safe"))</f>
        <v>Safe</v>
      </c>
      <c r="O908">
        <f>Global_Household_Financial_Dyna[[#This Row],[Total_Household_Income]]/Global_Household_Financial_Dyna[[#This Row],[Family_Size]]</f>
        <v>435.7714285714286</v>
      </c>
      <c r="P908" s="2">
        <f t="shared" si="28"/>
        <v>0.42077341556833553</v>
      </c>
      <c r="Q908" s="2">
        <f t="shared" si="29"/>
        <v>0.23447762618939388</v>
      </c>
      <c r="R908" s="2" t="str">
        <f>IF(Global_Household_Financial_Dyna[[#This Row],[Vs country_Average]]&lt;-0.2, "Underperformer", IF(Global_Household_Financial_Dyna[[#This Row],[Vs country_Average]]&gt;0.2, "Outperformer", "Normal"))</f>
        <v>Outperformer</v>
      </c>
      <c r="S9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1798.9</v>
      </c>
      <c r="T9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1798.9</v>
      </c>
      <c r="U9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1798.9</v>
      </c>
      <c r="V9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1798.9</v>
      </c>
    </row>
    <row r="909" spans="1:22" x14ac:dyDescent="0.3">
      <c r="A909">
        <v>909</v>
      </c>
      <c r="B909" t="s">
        <v>10</v>
      </c>
      <c r="C909" t="s">
        <v>11</v>
      </c>
      <c r="D909">
        <v>3</v>
      </c>
      <c r="E909">
        <v>3</v>
      </c>
      <c r="F909">
        <v>423.25</v>
      </c>
      <c r="G909">
        <v>993.18</v>
      </c>
      <c r="H909">
        <v>99.32</v>
      </c>
      <c r="I909">
        <v>503.2</v>
      </c>
      <c r="J909">
        <v>390.66</v>
      </c>
      <c r="K909">
        <f>Global_Household_Financial_Dyna[[#This Row],[Total_Household_Income]]-Global_Household_Financial_Dyna[[#This Row],[Estimated_Taxes]]</f>
        <v>893.8599999999999</v>
      </c>
      <c r="L909" s="1">
        <f>Global_Household_Financial_Dyna[[#This Row],[Monthly_Savings]]/Global_Household_Financial_Dyna[[#This Row],[Net Income]]</f>
        <v>0.43704830734119443</v>
      </c>
      <c r="M909" s="2">
        <f>Global_Household_Financial_Dyna[[#This Row],[Monthly_Expenses]]/Global_Household_Financial_Dyna[[#This Row],[Net Income]]</f>
        <v>0.56295169265880562</v>
      </c>
      <c r="N909" t="str">
        <f>IF(Global_Household_Financial_Dyna[[#This Row],[Monthly_Savings]]&lt;0,"High Risk", IF(Global_Household_Financial_Dyna[[#This Row],[Savings Rate%]]&lt;0.1, "Medium", "Safe"))</f>
        <v>Safe</v>
      </c>
      <c r="O909">
        <f>Global_Household_Financial_Dyna[[#This Row],[Total_Household_Income]]/Global_Household_Financial_Dyna[[#This Row],[Family_Size]]</f>
        <v>331.06</v>
      </c>
      <c r="P909" s="2">
        <f t="shared" si="28"/>
        <v>0.42077341556833553</v>
      </c>
      <c r="Q909" s="2">
        <f t="shared" si="29"/>
        <v>1.6274891772858902E-2</v>
      </c>
      <c r="R909" s="2" t="str">
        <f>IF(Global_Household_Financial_Dyna[[#This Row],[Vs country_Average]]&lt;-0.2, "Underperformer", IF(Global_Household_Financial_Dyna[[#This Row],[Vs country_Average]]&gt;0.2, "Outperformer", "Normal"))</f>
        <v>Normal</v>
      </c>
      <c r="S9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390.66</v>
      </c>
      <c r="T9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390.66</v>
      </c>
      <c r="U9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390.66</v>
      </c>
      <c r="V9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390.66</v>
      </c>
    </row>
    <row r="910" spans="1:22" x14ac:dyDescent="0.3">
      <c r="A910">
        <v>910</v>
      </c>
      <c r="B910" t="s">
        <v>10</v>
      </c>
      <c r="C910" t="s">
        <v>11</v>
      </c>
      <c r="D910">
        <v>7</v>
      </c>
      <c r="E910">
        <v>3</v>
      </c>
      <c r="F910">
        <v>545.51</v>
      </c>
      <c r="G910">
        <v>1015.34</v>
      </c>
      <c r="H910">
        <v>101.53</v>
      </c>
      <c r="I910">
        <v>956.37</v>
      </c>
      <c r="J910">
        <v>-42.56</v>
      </c>
      <c r="K910">
        <f>Global_Household_Financial_Dyna[[#This Row],[Total_Household_Income]]-Global_Household_Financial_Dyna[[#This Row],[Estimated_Taxes]]</f>
        <v>913.81000000000006</v>
      </c>
      <c r="L910" s="1">
        <f>Global_Household_Financial_Dyna[[#This Row],[Monthly_Savings]]/Global_Household_Financial_Dyna[[#This Row],[Net Income]]</f>
        <v>-4.6574233155688816E-2</v>
      </c>
      <c r="M910" s="2">
        <f>Global_Household_Financial_Dyna[[#This Row],[Monthly_Expenses]]/Global_Household_Financial_Dyna[[#This Row],[Net Income]]</f>
        <v>1.0465742331556886</v>
      </c>
      <c r="N910" t="str">
        <f>IF(Global_Household_Financial_Dyna[[#This Row],[Monthly_Savings]]&lt;0,"High Risk", IF(Global_Household_Financial_Dyna[[#This Row],[Savings Rate%]]&lt;0.1, "Medium", "Safe"))</f>
        <v>High Risk</v>
      </c>
      <c r="O910">
        <f>Global_Household_Financial_Dyna[[#This Row],[Total_Household_Income]]/Global_Household_Financial_Dyna[[#This Row],[Family_Size]]</f>
        <v>145.04857142857142</v>
      </c>
      <c r="P910" s="2">
        <f t="shared" si="28"/>
        <v>0.42077341556833553</v>
      </c>
      <c r="Q910" s="2">
        <f t="shared" si="29"/>
        <v>-0.46734764872402434</v>
      </c>
      <c r="R910" s="2" t="str">
        <f>IF(Global_Household_Financial_Dyna[[#This Row],[Vs country_Average]]&lt;-0.2, "Underperformer", IF(Global_Household_Financial_Dyna[[#This Row],[Vs country_Average]]&gt;0.2, "Outperformer", "Normal"))</f>
        <v>Underperformer</v>
      </c>
      <c r="S9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5.258499999999998</v>
      </c>
      <c r="T9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53.076999999999998</v>
      </c>
      <c r="U9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100.89549999999997</v>
      </c>
      <c r="V9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148.714</v>
      </c>
    </row>
    <row r="911" spans="1:22" x14ac:dyDescent="0.3">
      <c r="A911">
        <v>911</v>
      </c>
      <c r="B911" t="s">
        <v>16</v>
      </c>
      <c r="C911" t="s">
        <v>17</v>
      </c>
      <c r="D911">
        <v>1</v>
      </c>
      <c r="E911">
        <v>1</v>
      </c>
      <c r="F911">
        <v>5340.34</v>
      </c>
      <c r="G911">
        <v>5340.34</v>
      </c>
      <c r="H911">
        <v>1869.12</v>
      </c>
      <c r="I911">
        <v>1296.58</v>
      </c>
      <c r="J911">
        <v>2174.64</v>
      </c>
      <c r="K911">
        <f>Global_Household_Financial_Dyna[[#This Row],[Total_Household_Income]]-Global_Household_Financial_Dyna[[#This Row],[Estimated_Taxes]]</f>
        <v>3471.2200000000003</v>
      </c>
      <c r="L911" s="1">
        <f>Global_Household_Financial_Dyna[[#This Row],[Monthly_Savings]]/Global_Household_Financial_Dyna[[#This Row],[Net Income]]</f>
        <v>0.62647714636352625</v>
      </c>
      <c r="M911" s="2">
        <f>Global_Household_Financial_Dyna[[#This Row],[Monthly_Expenses]]/Global_Household_Financial_Dyna[[#This Row],[Net Income]]</f>
        <v>0.37352285363647358</v>
      </c>
      <c r="N911" t="str">
        <f>IF(Global_Household_Financial_Dyna[[#This Row],[Monthly_Savings]]&lt;0,"High Risk", IF(Global_Household_Financial_Dyna[[#This Row],[Savings Rate%]]&lt;0.1, "Medium", "Safe"))</f>
        <v>Safe</v>
      </c>
      <c r="O911">
        <f>Global_Household_Financial_Dyna[[#This Row],[Total_Household_Income]]/Global_Household_Financial_Dyna[[#This Row],[Family_Size]]</f>
        <v>5340.34</v>
      </c>
      <c r="P911" s="2">
        <f t="shared" si="28"/>
        <v>0.15879799892000862</v>
      </c>
      <c r="Q911" s="2">
        <f t="shared" si="29"/>
        <v>0.46767914744351763</v>
      </c>
      <c r="R911" s="2" t="str">
        <f>IF(Global_Household_Financial_Dyna[[#This Row],[Vs country_Average]]&lt;-0.2, "Underperformer", IF(Global_Household_Financial_Dyna[[#This Row],[Vs country_Average]]&gt;0.2, "Outperformer", "Normal"))</f>
        <v>Outperformer</v>
      </c>
      <c r="S9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2174.64</v>
      </c>
      <c r="T9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2174.64</v>
      </c>
      <c r="U9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2174.64</v>
      </c>
      <c r="V9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2174.64</v>
      </c>
    </row>
    <row r="912" spans="1:22" x14ac:dyDescent="0.3">
      <c r="A912">
        <v>912</v>
      </c>
      <c r="B912" t="s">
        <v>10</v>
      </c>
      <c r="C912" t="s">
        <v>11</v>
      </c>
      <c r="D912">
        <v>7</v>
      </c>
      <c r="E912">
        <v>3</v>
      </c>
      <c r="F912">
        <v>1059.1500000000001</v>
      </c>
      <c r="G912">
        <v>2565.6999999999998</v>
      </c>
      <c r="H912">
        <v>256.57</v>
      </c>
      <c r="I912">
        <v>829.26</v>
      </c>
      <c r="J912">
        <v>1479.87</v>
      </c>
      <c r="K912">
        <f>Global_Household_Financial_Dyna[[#This Row],[Total_Household_Income]]-Global_Household_Financial_Dyna[[#This Row],[Estimated_Taxes]]</f>
        <v>2309.1299999999997</v>
      </c>
      <c r="L912" s="1">
        <f>Global_Household_Financial_Dyna[[#This Row],[Monthly_Savings]]/Global_Household_Financial_Dyna[[#This Row],[Net Income]]</f>
        <v>0.64087773317223373</v>
      </c>
      <c r="M912" s="2">
        <f>Global_Household_Financial_Dyna[[#This Row],[Monthly_Expenses]]/Global_Household_Financial_Dyna[[#This Row],[Net Income]]</f>
        <v>0.35912226682776638</v>
      </c>
      <c r="N912" t="str">
        <f>IF(Global_Household_Financial_Dyna[[#This Row],[Monthly_Savings]]&lt;0,"High Risk", IF(Global_Household_Financial_Dyna[[#This Row],[Savings Rate%]]&lt;0.1, "Medium", "Safe"))</f>
        <v>Safe</v>
      </c>
      <c r="O912">
        <f>Global_Household_Financial_Dyna[[#This Row],[Total_Household_Income]]/Global_Household_Financial_Dyna[[#This Row],[Family_Size]]</f>
        <v>366.52857142857141</v>
      </c>
      <c r="P912" s="2">
        <f t="shared" si="28"/>
        <v>0.42077341556833553</v>
      </c>
      <c r="Q912" s="2">
        <f t="shared" si="29"/>
        <v>0.2201043176038982</v>
      </c>
      <c r="R912" s="2" t="str">
        <f>IF(Global_Household_Financial_Dyna[[#This Row],[Vs country_Average]]&lt;-0.2, "Underperformer", IF(Global_Household_Financial_Dyna[[#This Row],[Vs country_Average]]&gt;0.2, "Outperformer", "Normal"))</f>
        <v>Outperformer</v>
      </c>
      <c r="S9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1479.87</v>
      </c>
      <c r="T9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1479.87</v>
      </c>
      <c r="U9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1479.87</v>
      </c>
      <c r="V9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1479.87</v>
      </c>
    </row>
    <row r="913" spans="1:22" x14ac:dyDescent="0.3">
      <c r="A913">
        <v>913</v>
      </c>
      <c r="B913" t="s">
        <v>16</v>
      </c>
      <c r="C913" t="s">
        <v>21</v>
      </c>
      <c r="D913">
        <v>6</v>
      </c>
      <c r="E913">
        <v>3</v>
      </c>
      <c r="F913">
        <v>4965.88</v>
      </c>
      <c r="G913">
        <v>11551.82</v>
      </c>
      <c r="H913">
        <v>4620.7299999999996</v>
      </c>
      <c r="I913">
        <v>3718.55</v>
      </c>
      <c r="J913">
        <v>3212.54</v>
      </c>
      <c r="K913">
        <f>Global_Household_Financial_Dyna[[#This Row],[Total_Household_Income]]-Global_Household_Financial_Dyna[[#This Row],[Estimated_Taxes]]</f>
        <v>6931.09</v>
      </c>
      <c r="L913" s="1">
        <f>Global_Household_Financial_Dyna[[#This Row],[Monthly_Savings]]/Global_Household_Financial_Dyna[[#This Row],[Net Income]]</f>
        <v>0.46349708343132173</v>
      </c>
      <c r="M913" s="2">
        <f>Global_Household_Financial_Dyna[[#This Row],[Monthly_Expenses]]/Global_Household_Financial_Dyna[[#This Row],[Net Income]]</f>
        <v>0.53650291656867821</v>
      </c>
      <c r="N913" t="str">
        <f>IF(Global_Household_Financial_Dyna[[#This Row],[Monthly_Savings]]&lt;0,"High Risk", IF(Global_Household_Financial_Dyna[[#This Row],[Savings Rate%]]&lt;0.1, "Medium", "Safe"))</f>
        <v>Safe</v>
      </c>
      <c r="O913">
        <f>Global_Household_Financial_Dyna[[#This Row],[Total_Household_Income]]/Global_Household_Financial_Dyna[[#This Row],[Family_Size]]</f>
        <v>1925.3033333333333</v>
      </c>
      <c r="P913" s="2">
        <f t="shared" si="28"/>
        <v>0.15879799892000862</v>
      </c>
      <c r="Q913" s="2">
        <f t="shared" si="29"/>
        <v>0.30469908451131311</v>
      </c>
      <c r="R913" s="2" t="str">
        <f>IF(Global_Household_Financial_Dyna[[#This Row],[Vs country_Average]]&lt;-0.2, "Underperformer", IF(Global_Household_Financial_Dyna[[#This Row],[Vs country_Average]]&gt;0.2, "Outperformer", "Normal"))</f>
        <v>Outperformer</v>
      </c>
      <c r="S9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3212.54</v>
      </c>
      <c r="T9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3212.54</v>
      </c>
      <c r="U9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3212.54</v>
      </c>
      <c r="V9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3212.54</v>
      </c>
    </row>
    <row r="914" spans="1:22" x14ac:dyDescent="0.3">
      <c r="A914">
        <v>914</v>
      </c>
      <c r="B914" t="s">
        <v>10</v>
      </c>
      <c r="C914" t="s">
        <v>11</v>
      </c>
      <c r="D914">
        <v>5</v>
      </c>
      <c r="E914">
        <v>3</v>
      </c>
      <c r="F914">
        <v>605.89</v>
      </c>
      <c r="G914">
        <v>1316.73</v>
      </c>
      <c r="H914">
        <v>131.66999999999999</v>
      </c>
      <c r="I914">
        <v>785.98</v>
      </c>
      <c r="J914">
        <v>399.08</v>
      </c>
      <c r="K914">
        <f>Global_Household_Financial_Dyna[[#This Row],[Total_Household_Income]]-Global_Household_Financial_Dyna[[#This Row],[Estimated_Taxes]]</f>
        <v>1185.06</v>
      </c>
      <c r="L914" s="1">
        <f>Global_Household_Financial_Dyna[[#This Row],[Monthly_Savings]]/Global_Household_Financial_Dyna[[#This Row],[Net Income]]</f>
        <v>0.33675932020319649</v>
      </c>
      <c r="M914" s="2">
        <f>Global_Household_Financial_Dyna[[#This Row],[Monthly_Expenses]]/Global_Household_Financial_Dyna[[#This Row],[Net Income]]</f>
        <v>0.66324067979680357</v>
      </c>
      <c r="N914" t="str">
        <f>IF(Global_Household_Financial_Dyna[[#This Row],[Monthly_Savings]]&lt;0,"High Risk", IF(Global_Household_Financial_Dyna[[#This Row],[Savings Rate%]]&lt;0.1, "Medium", "Safe"))</f>
        <v>Safe</v>
      </c>
      <c r="O914">
        <f>Global_Household_Financial_Dyna[[#This Row],[Total_Household_Income]]/Global_Household_Financial_Dyna[[#This Row],[Family_Size]]</f>
        <v>263.346</v>
      </c>
      <c r="P914" s="2">
        <f t="shared" si="28"/>
        <v>0.42077341556833553</v>
      </c>
      <c r="Q914" s="2">
        <f t="shared" si="29"/>
        <v>-8.4014095365139041E-2</v>
      </c>
      <c r="R914" s="2" t="str">
        <f>IF(Global_Household_Financial_Dyna[[#This Row],[Vs country_Average]]&lt;-0.2, "Underperformer", IF(Global_Household_Financial_Dyna[[#This Row],[Vs country_Average]]&gt;0.2, "Outperformer", "Normal"))</f>
        <v>Normal</v>
      </c>
      <c r="S9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399.08</v>
      </c>
      <c r="T9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399.08</v>
      </c>
      <c r="U9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399.08</v>
      </c>
      <c r="V9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399.08</v>
      </c>
    </row>
    <row r="915" spans="1:22" x14ac:dyDescent="0.3">
      <c r="A915">
        <v>915</v>
      </c>
      <c r="B915" t="s">
        <v>16</v>
      </c>
      <c r="C915" t="s">
        <v>21</v>
      </c>
      <c r="D915">
        <v>3</v>
      </c>
      <c r="E915">
        <v>2</v>
      </c>
      <c r="F915">
        <v>3284.35</v>
      </c>
      <c r="G915">
        <v>5235.6400000000003</v>
      </c>
      <c r="H915">
        <v>1832.47</v>
      </c>
      <c r="I915">
        <v>2963.71</v>
      </c>
      <c r="J915">
        <v>439.45</v>
      </c>
      <c r="K915">
        <f>Global_Household_Financial_Dyna[[#This Row],[Total_Household_Income]]-Global_Household_Financial_Dyna[[#This Row],[Estimated_Taxes]]</f>
        <v>3403.17</v>
      </c>
      <c r="L915" s="1">
        <f>Global_Household_Financial_Dyna[[#This Row],[Monthly_Savings]]/Global_Household_Financial_Dyna[[#This Row],[Net Income]]</f>
        <v>0.12912960563239567</v>
      </c>
      <c r="M915" s="2">
        <f>Global_Household_Financial_Dyna[[#This Row],[Monthly_Expenses]]/Global_Household_Financial_Dyna[[#This Row],[Net Income]]</f>
        <v>0.87086745593079395</v>
      </c>
      <c r="N915" t="str">
        <f>IF(Global_Household_Financial_Dyna[[#This Row],[Monthly_Savings]]&lt;0,"High Risk", IF(Global_Household_Financial_Dyna[[#This Row],[Savings Rate%]]&lt;0.1, "Medium", "Safe"))</f>
        <v>Safe</v>
      </c>
      <c r="O915">
        <f>Global_Household_Financial_Dyna[[#This Row],[Total_Household_Income]]/Global_Household_Financial_Dyna[[#This Row],[Family_Size]]</f>
        <v>1745.2133333333334</v>
      </c>
      <c r="P915" s="2">
        <f t="shared" si="28"/>
        <v>0.15879799892000862</v>
      </c>
      <c r="Q915" s="2">
        <f t="shared" si="29"/>
        <v>-2.9668393287612949E-2</v>
      </c>
      <c r="R915" s="2" t="str">
        <f>IF(Global_Household_Financial_Dyna[[#This Row],[Vs country_Average]]&lt;-0.2, "Underperformer", IF(Global_Household_Financial_Dyna[[#This Row],[Vs country_Average]]&gt;0.2, "Outperformer", "Normal"))</f>
        <v>Normal</v>
      </c>
      <c r="S9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439.45</v>
      </c>
      <c r="T9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439.45</v>
      </c>
      <c r="U9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439.45</v>
      </c>
      <c r="V9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439.45</v>
      </c>
    </row>
    <row r="916" spans="1:22" x14ac:dyDescent="0.3">
      <c r="A916">
        <v>916</v>
      </c>
      <c r="B916" t="s">
        <v>10</v>
      </c>
      <c r="C916" t="s">
        <v>22</v>
      </c>
      <c r="D916">
        <v>4</v>
      </c>
      <c r="E916">
        <v>3</v>
      </c>
      <c r="F916">
        <v>222.34</v>
      </c>
      <c r="G916">
        <v>434.24</v>
      </c>
      <c r="H916">
        <v>43.42</v>
      </c>
      <c r="I916">
        <v>412.1</v>
      </c>
      <c r="J916">
        <v>-21.28</v>
      </c>
      <c r="K916">
        <f>Global_Household_Financial_Dyna[[#This Row],[Total_Household_Income]]-Global_Household_Financial_Dyna[[#This Row],[Estimated_Taxes]]</f>
        <v>390.82</v>
      </c>
      <c r="L916" s="1">
        <f>Global_Household_Financial_Dyna[[#This Row],[Monthly_Savings]]/Global_Household_Financial_Dyna[[#This Row],[Net Income]]</f>
        <v>-5.4449618750319846E-2</v>
      </c>
      <c r="M916" s="2">
        <f>Global_Household_Financial_Dyna[[#This Row],[Monthly_Expenses]]/Global_Household_Financial_Dyna[[#This Row],[Net Income]]</f>
        <v>1.0544496187503198</v>
      </c>
      <c r="N916" t="str">
        <f>IF(Global_Household_Financial_Dyna[[#This Row],[Monthly_Savings]]&lt;0,"High Risk", IF(Global_Household_Financial_Dyna[[#This Row],[Savings Rate%]]&lt;0.1, "Medium", "Safe"))</f>
        <v>High Risk</v>
      </c>
      <c r="O916">
        <f>Global_Household_Financial_Dyna[[#This Row],[Total_Household_Income]]/Global_Household_Financial_Dyna[[#This Row],[Family_Size]]</f>
        <v>108.56</v>
      </c>
      <c r="P916" s="2">
        <f t="shared" si="28"/>
        <v>0.42077341556833553</v>
      </c>
      <c r="Q916" s="2">
        <f t="shared" si="29"/>
        <v>-0.47522303431865537</v>
      </c>
      <c r="R916" s="2" t="str">
        <f>IF(Global_Household_Financial_Dyna[[#This Row],[Vs country_Average]]&lt;-0.2, "Underperformer", IF(Global_Household_Financial_Dyna[[#This Row],[Vs country_Average]]&gt;0.2, "Outperformer", "Normal"))</f>
        <v>Underperformer</v>
      </c>
      <c r="S9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-0.67500000000000071</v>
      </c>
      <c r="T9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19.93</v>
      </c>
      <c r="U9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40.534999999999997</v>
      </c>
      <c r="V9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61.14</v>
      </c>
    </row>
    <row r="917" spans="1:22" x14ac:dyDescent="0.3">
      <c r="A917">
        <v>917</v>
      </c>
      <c r="B917" t="s">
        <v>10</v>
      </c>
      <c r="C917" t="s">
        <v>11</v>
      </c>
      <c r="D917">
        <v>5</v>
      </c>
      <c r="E917">
        <v>2</v>
      </c>
      <c r="F917">
        <v>906.19</v>
      </c>
      <c r="G917">
        <v>1460.29</v>
      </c>
      <c r="H917">
        <v>146.03</v>
      </c>
      <c r="I917">
        <v>496.71</v>
      </c>
      <c r="J917">
        <v>817.54</v>
      </c>
      <c r="K917">
        <f>Global_Household_Financial_Dyna[[#This Row],[Total_Household_Income]]-Global_Household_Financial_Dyna[[#This Row],[Estimated_Taxes]]</f>
        <v>1314.26</v>
      </c>
      <c r="L917" s="1">
        <f>Global_Household_Financial_Dyna[[#This Row],[Monthly_Savings]]/Global_Household_Financial_Dyna[[#This Row],[Net Income]]</f>
        <v>0.62205347495929264</v>
      </c>
      <c r="M917" s="2">
        <f>Global_Household_Financial_Dyna[[#This Row],[Monthly_Expenses]]/Global_Household_Financial_Dyna[[#This Row],[Net Income]]</f>
        <v>0.37793891619618641</v>
      </c>
      <c r="N917" t="str">
        <f>IF(Global_Household_Financial_Dyna[[#This Row],[Monthly_Savings]]&lt;0,"High Risk", IF(Global_Household_Financial_Dyna[[#This Row],[Savings Rate%]]&lt;0.1, "Medium", "Safe"))</f>
        <v>Safe</v>
      </c>
      <c r="O917">
        <f>Global_Household_Financial_Dyna[[#This Row],[Total_Household_Income]]/Global_Household_Financial_Dyna[[#This Row],[Family_Size]]</f>
        <v>292.05799999999999</v>
      </c>
      <c r="P917" s="2">
        <f t="shared" si="28"/>
        <v>0.42077341556833553</v>
      </c>
      <c r="Q917" s="2">
        <f t="shared" si="29"/>
        <v>0.20128005939095711</v>
      </c>
      <c r="R917" s="2" t="str">
        <f>IF(Global_Household_Financial_Dyna[[#This Row],[Vs country_Average]]&lt;-0.2, "Underperformer", IF(Global_Household_Financial_Dyna[[#This Row],[Vs country_Average]]&gt;0.2, "Outperformer", "Normal"))</f>
        <v>Outperformer</v>
      </c>
      <c r="S9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817.54</v>
      </c>
      <c r="T9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817.54</v>
      </c>
      <c r="U9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817.54</v>
      </c>
      <c r="V9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817.54</v>
      </c>
    </row>
    <row r="918" spans="1:22" x14ac:dyDescent="0.3">
      <c r="A918">
        <v>918</v>
      </c>
      <c r="B918" t="s">
        <v>12</v>
      </c>
      <c r="C918" t="s">
        <v>13</v>
      </c>
      <c r="D918">
        <v>2</v>
      </c>
      <c r="E918">
        <v>2</v>
      </c>
      <c r="F918">
        <v>2131.71</v>
      </c>
      <c r="G918">
        <v>3203</v>
      </c>
      <c r="H918">
        <v>800.75</v>
      </c>
      <c r="I918">
        <v>2329.41</v>
      </c>
      <c r="J918">
        <v>72.83</v>
      </c>
      <c r="K918">
        <f>Global_Household_Financial_Dyna[[#This Row],[Total_Household_Income]]-Global_Household_Financial_Dyna[[#This Row],[Estimated_Taxes]]</f>
        <v>2402.25</v>
      </c>
      <c r="L918" s="1">
        <f>Global_Household_Financial_Dyna[[#This Row],[Monthly_Savings]]/Global_Household_Financial_Dyna[[#This Row],[Net Income]]</f>
        <v>3.0317410760745133E-2</v>
      </c>
      <c r="M918" s="2">
        <f>Global_Household_Financial_Dyna[[#This Row],[Monthly_Expenses]]/Global_Household_Financial_Dyna[[#This Row],[Net Income]]</f>
        <v>0.96967842647517943</v>
      </c>
      <c r="N918" t="str">
        <f>IF(Global_Household_Financial_Dyna[[#This Row],[Monthly_Savings]]&lt;0,"High Risk", IF(Global_Household_Financial_Dyna[[#This Row],[Savings Rate%]]&lt;0.1, "Medium", "Safe"))</f>
        <v>Medium</v>
      </c>
      <c r="O918">
        <f>Global_Household_Financial_Dyna[[#This Row],[Total_Household_Income]]/Global_Household_Financial_Dyna[[#This Row],[Family_Size]]</f>
        <v>1601.5</v>
      </c>
      <c r="P918" s="2">
        <f t="shared" si="28"/>
        <v>0.30718716818024266</v>
      </c>
      <c r="Q918" s="2">
        <f t="shared" si="29"/>
        <v>-0.27686975741949754</v>
      </c>
      <c r="R918" s="2" t="str">
        <f>IF(Global_Household_Financial_Dyna[[#This Row],[Vs country_Average]]&lt;-0.2, "Underperformer", IF(Global_Household_Financial_Dyna[[#This Row],[Vs country_Average]]&gt;0.2, "Outperformer", "Normal"))</f>
        <v>Underperformer</v>
      </c>
      <c r="S9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72.83</v>
      </c>
      <c r="T9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72.83</v>
      </c>
      <c r="U9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72.83</v>
      </c>
      <c r="V9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72.83</v>
      </c>
    </row>
    <row r="919" spans="1:22" x14ac:dyDescent="0.3">
      <c r="A919">
        <v>919</v>
      </c>
      <c r="B919" t="s">
        <v>14</v>
      </c>
      <c r="C919" t="s">
        <v>15</v>
      </c>
      <c r="D919">
        <v>6</v>
      </c>
      <c r="E919">
        <v>3</v>
      </c>
      <c r="F919">
        <v>1742.14</v>
      </c>
      <c r="G919">
        <v>3754.06</v>
      </c>
      <c r="H919">
        <v>563.11</v>
      </c>
      <c r="I919">
        <v>1528.65</v>
      </c>
      <c r="J919">
        <v>1662.31</v>
      </c>
      <c r="K919">
        <f>Global_Household_Financial_Dyna[[#This Row],[Total_Household_Income]]-Global_Household_Financial_Dyna[[#This Row],[Estimated_Taxes]]</f>
        <v>3190.95</v>
      </c>
      <c r="L919" s="1">
        <f>Global_Household_Financial_Dyna[[#This Row],[Monthly_Savings]]/Global_Household_Financial_Dyna[[#This Row],[Net Income]]</f>
        <v>0.52094517306758181</v>
      </c>
      <c r="M919" s="2">
        <f>Global_Household_Financial_Dyna[[#This Row],[Monthly_Expenses]]/Global_Household_Financial_Dyna[[#This Row],[Net Income]]</f>
        <v>0.47905796079537449</v>
      </c>
      <c r="N919" t="str">
        <f>IF(Global_Household_Financial_Dyna[[#This Row],[Monthly_Savings]]&lt;0,"High Risk", IF(Global_Household_Financial_Dyna[[#This Row],[Savings Rate%]]&lt;0.1, "Medium", "Safe"))</f>
        <v>Safe</v>
      </c>
      <c r="O919">
        <f>Global_Household_Financial_Dyna[[#This Row],[Total_Household_Income]]/Global_Household_Financial_Dyna[[#This Row],[Family_Size]]</f>
        <v>625.67666666666662</v>
      </c>
      <c r="P919" s="2">
        <f t="shared" si="28"/>
        <v>0.39788995363055785</v>
      </c>
      <c r="Q919" s="2">
        <f t="shared" si="29"/>
        <v>0.12305521943702397</v>
      </c>
      <c r="R919" s="2" t="str">
        <f>IF(Global_Household_Financial_Dyna[[#This Row],[Vs country_Average]]&lt;-0.2, "Underperformer", IF(Global_Household_Financial_Dyna[[#This Row],[Vs country_Average]]&gt;0.2, "Outperformer", "Normal"))</f>
        <v>Normal</v>
      </c>
      <c r="S9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1662.31</v>
      </c>
      <c r="T9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1662.31</v>
      </c>
      <c r="U9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1662.31</v>
      </c>
      <c r="V9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1662.31</v>
      </c>
    </row>
    <row r="920" spans="1:22" x14ac:dyDescent="0.3">
      <c r="A920">
        <v>920</v>
      </c>
      <c r="B920" t="s">
        <v>18</v>
      </c>
      <c r="C920" t="s">
        <v>19</v>
      </c>
      <c r="D920">
        <v>4</v>
      </c>
      <c r="E920">
        <v>1</v>
      </c>
      <c r="F920">
        <v>3846.65</v>
      </c>
      <c r="G920">
        <v>3846.65</v>
      </c>
      <c r="H920">
        <v>846.26</v>
      </c>
      <c r="I920">
        <v>3367</v>
      </c>
      <c r="J920">
        <v>-366.61</v>
      </c>
      <c r="K920">
        <f>Global_Household_Financial_Dyna[[#This Row],[Total_Household_Income]]-Global_Household_Financial_Dyna[[#This Row],[Estimated_Taxes]]</f>
        <v>3000.3900000000003</v>
      </c>
      <c r="L920" s="1">
        <f>Global_Household_Financial_Dyna[[#This Row],[Monthly_Savings]]/Global_Household_Financial_Dyna[[#This Row],[Net Income]]</f>
        <v>-0.12218744896496787</v>
      </c>
      <c r="M920" s="2">
        <f>Global_Household_Financial_Dyna[[#This Row],[Monthly_Expenses]]/Global_Household_Financial_Dyna[[#This Row],[Net Income]]</f>
        <v>1.1221874489649677</v>
      </c>
      <c r="N920" t="str">
        <f>IF(Global_Household_Financial_Dyna[[#This Row],[Monthly_Savings]]&lt;0,"High Risk", IF(Global_Household_Financial_Dyna[[#This Row],[Savings Rate%]]&lt;0.1, "Medium", "Safe"))</f>
        <v>High Risk</v>
      </c>
      <c r="O920">
        <f>Global_Household_Financial_Dyna[[#This Row],[Total_Household_Income]]/Global_Household_Financial_Dyna[[#This Row],[Family_Size]]</f>
        <v>961.66250000000002</v>
      </c>
      <c r="P920" s="2">
        <f t="shared" si="28"/>
        <v>0.32336204947805613</v>
      </c>
      <c r="Q920" s="2">
        <f t="shared" si="29"/>
        <v>-0.44554949844302399</v>
      </c>
      <c r="R920" s="2" t="str">
        <f>IF(Global_Household_Financial_Dyna[[#This Row],[Vs country_Average]]&lt;-0.2, "Underperformer", IF(Global_Household_Financial_Dyna[[#This Row],[Vs country_Average]]&gt;0.2, "Outperformer", "Normal"))</f>
        <v>Underperformer</v>
      </c>
      <c r="S9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-198.26</v>
      </c>
      <c r="T9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-29.910000000000025</v>
      </c>
      <c r="U9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138.43999999999994</v>
      </c>
      <c r="V9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306.78999999999996</v>
      </c>
    </row>
    <row r="921" spans="1:22" x14ac:dyDescent="0.3">
      <c r="A921">
        <v>921</v>
      </c>
      <c r="B921" t="s">
        <v>12</v>
      </c>
      <c r="C921" t="s">
        <v>13</v>
      </c>
      <c r="D921">
        <v>8</v>
      </c>
      <c r="E921">
        <v>1</v>
      </c>
      <c r="F921">
        <v>5021.6400000000003</v>
      </c>
      <c r="G921">
        <v>5021.6400000000003</v>
      </c>
      <c r="H921">
        <v>1255.4100000000001</v>
      </c>
      <c r="I921">
        <v>4765.53</v>
      </c>
      <c r="J921">
        <v>-999.31</v>
      </c>
      <c r="K921">
        <f>Global_Household_Financial_Dyna[[#This Row],[Total_Household_Income]]-Global_Household_Financial_Dyna[[#This Row],[Estimated_Taxes]]</f>
        <v>3766.2300000000005</v>
      </c>
      <c r="L921" s="1">
        <f>Global_Household_Financial_Dyna[[#This Row],[Monthly_Savings]]/Global_Household_Financial_Dyna[[#This Row],[Net Income]]</f>
        <v>-0.26533429981705842</v>
      </c>
      <c r="M921" s="2">
        <f>Global_Household_Financial_Dyna[[#This Row],[Monthly_Expenses]]/Global_Household_Financial_Dyna[[#This Row],[Net Income]]</f>
        <v>1.2653316446419893</v>
      </c>
      <c r="N921" t="str">
        <f>IF(Global_Household_Financial_Dyna[[#This Row],[Monthly_Savings]]&lt;0,"High Risk", IF(Global_Household_Financial_Dyna[[#This Row],[Savings Rate%]]&lt;0.1, "Medium", "Safe"))</f>
        <v>High Risk</v>
      </c>
      <c r="O921">
        <f>Global_Household_Financial_Dyna[[#This Row],[Total_Household_Income]]/Global_Household_Financial_Dyna[[#This Row],[Family_Size]]</f>
        <v>627.70500000000004</v>
      </c>
      <c r="P921" s="2">
        <f t="shared" si="28"/>
        <v>0.30718716818024266</v>
      </c>
      <c r="Q921" s="2">
        <f t="shared" si="29"/>
        <v>-0.57252146799730108</v>
      </c>
      <c r="R921" s="2" t="str">
        <f>IF(Global_Household_Financial_Dyna[[#This Row],[Vs country_Average]]&lt;-0.2, "Underperformer", IF(Global_Household_Financial_Dyna[[#This Row],[Vs country_Average]]&gt;0.2, "Outperformer", "Normal"))</f>
        <v>Underperformer</v>
      </c>
      <c r="S9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-761.0335</v>
      </c>
      <c r="T9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-522.75699999999995</v>
      </c>
      <c r="U9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-284.48049999999989</v>
      </c>
      <c r="V9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-46.203999999999951</v>
      </c>
    </row>
    <row r="922" spans="1:22" x14ac:dyDescent="0.3">
      <c r="A922">
        <v>922</v>
      </c>
      <c r="B922" t="s">
        <v>10</v>
      </c>
      <c r="C922" t="s">
        <v>11</v>
      </c>
      <c r="D922">
        <v>5</v>
      </c>
      <c r="E922">
        <v>3</v>
      </c>
      <c r="F922">
        <v>615.35</v>
      </c>
      <c r="G922">
        <v>1312.22</v>
      </c>
      <c r="H922">
        <v>131.22</v>
      </c>
      <c r="I922">
        <v>674.48</v>
      </c>
      <c r="J922">
        <v>506.53</v>
      </c>
      <c r="K922">
        <f>Global_Household_Financial_Dyna[[#This Row],[Total_Household_Income]]-Global_Household_Financial_Dyna[[#This Row],[Estimated_Taxes]]</f>
        <v>1181</v>
      </c>
      <c r="L922" s="1">
        <f>Global_Household_Financial_Dyna[[#This Row],[Monthly_Savings]]/Global_Household_Financial_Dyna[[#This Row],[Net Income]]</f>
        <v>0.42889923793395424</v>
      </c>
      <c r="M922" s="2">
        <f>Global_Household_Financial_Dyna[[#This Row],[Monthly_Expenses]]/Global_Household_Financial_Dyna[[#This Row],[Net Income]]</f>
        <v>0.57110922946655374</v>
      </c>
      <c r="N922" t="str">
        <f>IF(Global_Household_Financial_Dyna[[#This Row],[Monthly_Savings]]&lt;0,"High Risk", IF(Global_Household_Financial_Dyna[[#This Row],[Savings Rate%]]&lt;0.1, "Medium", "Safe"))</f>
        <v>Safe</v>
      </c>
      <c r="O922">
        <f>Global_Household_Financial_Dyna[[#This Row],[Total_Household_Income]]/Global_Household_Financial_Dyna[[#This Row],[Family_Size]]</f>
        <v>262.44400000000002</v>
      </c>
      <c r="P922" s="2">
        <f t="shared" si="28"/>
        <v>0.42077341556833553</v>
      </c>
      <c r="Q922" s="2">
        <f t="shared" si="29"/>
        <v>8.1258223656187067E-3</v>
      </c>
      <c r="R922" s="2" t="str">
        <f>IF(Global_Household_Financial_Dyna[[#This Row],[Vs country_Average]]&lt;-0.2, "Underperformer", IF(Global_Household_Financial_Dyna[[#This Row],[Vs country_Average]]&gt;0.2, "Outperformer", "Normal"))</f>
        <v>Normal</v>
      </c>
      <c r="S9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506.53</v>
      </c>
      <c r="T9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506.53</v>
      </c>
      <c r="U9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506.53</v>
      </c>
      <c r="V9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506.53</v>
      </c>
    </row>
    <row r="923" spans="1:22" x14ac:dyDescent="0.3">
      <c r="A923">
        <v>923</v>
      </c>
      <c r="B923" t="s">
        <v>12</v>
      </c>
      <c r="C923" t="s">
        <v>13</v>
      </c>
      <c r="D923">
        <v>1</v>
      </c>
      <c r="E923">
        <v>1</v>
      </c>
      <c r="F923">
        <v>1848.02</v>
      </c>
      <c r="G923">
        <v>1848.02</v>
      </c>
      <c r="H923">
        <v>462.01</v>
      </c>
      <c r="I923">
        <v>1221.6600000000001</v>
      </c>
      <c r="J923">
        <v>164.36</v>
      </c>
      <c r="K923">
        <f>Global_Household_Financial_Dyna[[#This Row],[Total_Household_Income]]-Global_Household_Financial_Dyna[[#This Row],[Estimated_Taxes]]</f>
        <v>1386.01</v>
      </c>
      <c r="L923" s="1">
        <f>Global_Household_Financial_Dyna[[#This Row],[Monthly_Savings]]/Global_Household_Financial_Dyna[[#This Row],[Net Income]]</f>
        <v>0.11858500299420641</v>
      </c>
      <c r="M923" s="2">
        <f>Global_Household_Financial_Dyna[[#This Row],[Monthly_Expenses]]/Global_Household_Financial_Dyna[[#This Row],[Net Income]]</f>
        <v>0.88142221196095272</v>
      </c>
      <c r="N923" t="str">
        <f>IF(Global_Household_Financial_Dyna[[#This Row],[Monthly_Savings]]&lt;0,"High Risk", IF(Global_Household_Financial_Dyna[[#This Row],[Savings Rate%]]&lt;0.1, "Medium", "Safe"))</f>
        <v>Safe</v>
      </c>
      <c r="O923">
        <f>Global_Household_Financial_Dyna[[#This Row],[Total_Household_Income]]/Global_Household_Financial_Dyna[[#This Row],[Family_Size]]</f>
        <v>1848.02</v>
      </c>
      <c r="P923" s="2">
        <f t="shared" si="28"/>
        <v>0.30718716818024266</v>
      </c>
      <c r="Q923" s="2">
        <f t="shared" si="29"/>
        <v>-0.18860216518603626</v>
      </c>
      <c r="R923" s="2" t="str">
        <f>IF(Global_Household_Financial_Dyna[[#This Row],[Vs country_Average]]&lt;-0.2, "Underperformer", IF(Global_Household_Financial_Dyna[[#This Row],[Vs country_Average]]&gt;0.2, "Outperformer", "Normal"))</f>
        <v>Normal</v>
      </c>
      <c r="S9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164.36</v>
      </c>
      <c r="T9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164.36</v>
      </c>
      <c r="U9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164.36</v>
      </c>
      <c r="V9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164.36</v>
      </c>
    </row>
    <row r="924" spans="1:22" x14ac:dyDescent="0.3">
      <c r="A924">
        <v>924</v>
      </c>
      <c r="B924" t="s">
        <v>14</v>
      </c>
      <c r="C924" t="s">
        <v>15</v>
      </c>
      <c r="D924">
        <v>2</v>
      </c>
      <c r="E924">
        <v>2</v>
      </c>
      <c r="F924">
        <v>1634.01</v>
      </c>
      <c r="G924">
        <v>2804.3</v>
      </c>
      <c r="H924">
        <v>420.65</v>
      </c>
      <c r="I924">
        <v>864.8</v>
      </c>
      <c r="J924">
        <v>1518.85</v>
      </c>
      <c r="K924">
        <f>Global_Household_Financial_Dyna[[#This Row],[Total_Household_Income]]-Global_Household_Financial_Dyna[[#This Row],[Estimated_Taxes]]</f>
        <v>2383.65</v>
      </c>
      <c r="L924" s="1">
        <f>Global_Household_Financial_Dyna[[#This Row],[Monthly_Savings]]/Global_Household_Financial_Dyna[[#This Row],[Net Income]]</f>
        <v>0.63719505799928677</v>
      </c>
      <c r="M924" s="2">
        <f>Global_Household_Financial_Dyna[[#This Row],[Monthly_Expenses]]/Global_Household_Financial_Dyna[[#This Row],[Net Income]]</f>
        <v>0.36280494200071317</v>
      </c>
      <c r="N924" t="str">
        <f>IF(Global_Household_Financial_Dyna[[#This Row],[Monthly_Savings]]&lt;0,"High Risk", IF(Global_Household_Financial_Dyna[[#This Row],[Savings Rate%]]&lt;0.1, "Medium", "Safe"))</f>
        <v>Safe</v>
      </c>
      <c r="O924">
        <f>Global_Household_Financial_Dyna[[#This Row],[Total_Household_Income]]/Global_Household_Financial_Dyna[[#This Row],[Family_Size]]</f>
        <v>1402.15</v>
      </c>
      <c r="P924" s="2">
        <f t="shared" si="28"/>
        <v>0.39788995363055785</v>
      </c>
      <c r="Q924" s="2">
        <f t="shared" si="29"/>
        <v>0.23930510436872893</v>
      </c>
      <c r="R924" s="2" t="str">
        <f>IF(Global_Household_Financial_Dyna[[#This Row],[Vs country_Average]]&lt;-0.2, "Underperformer", IF(Global_Household_Financial_Dyna[[#This Row],[Vs country_Average]]&gt;0.2, "Outperformer", "Normal"))</f>
        <v>Outperformer</v>
      </c>
      <c r="S9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1518.85</v>
      </c>
      <c r="T9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1518.85</v>
      </c>
      <c r="U9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1518.85</v>
      </c>
      <c r="V9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1518.85</v>
      </c>
    </row>
    <row r="925" spans="1:22" x14ac:dyDescent="0.3">
      <c r="A925">
        <v>925</v>
      </c>
      <c r="B925" t="s">
        <v>10</v>
      </c>
      <c r="C925" t="s">
        <v>22</v>
      </c>
      <c r="D925">
        <v>4</v>
      </c>
      <c r="E925">
        <v>3</v>
      </c>
      <c r="F925">
        <v>742.7</v>
      </c>
      <c r="G925">
        <v>1543.71</v>
      </c>
      <c r="H925">
        <v>154.37</v>
      </c>
      <c r="I925">
        <v>501.22</v>
      </c>
      <c r="J925">
        <v>888.12</v>
      </c>
      <c r="K925">
        <f>Global_Household_Financial_Dyna[[#This Row],[Total_Household_Income]]-Global_Household_Financial_Dyna[[#This Row],[Estimated_Taxes]]</f>
        <v>1389.3400000000001</v>
      </c>
      <c r="L925" s="1">
        <f>Global_Household_Financial_Dyna[[#This Row],[Monthly_Savings]]/Global_Household_Financial_Dyna[[#This Row],[Net Income]]</f>
        <v>0.63923877524580008</v>
      </c>
      <c r="M925" s="2">
        <f>Global_Household_Financial_Dyna[[#This Row],[Monthly_Expenses]]/Global_Household_Financial_Dyna[[#This Row],[Net Income]]</f>
        <v>0.36076122475419981</v>
      </c>
      <c r="N925" t="str">
        <f>IF(Global_Household_Financial_Dyna[[#This Row],[Monthly_Savings]]&lt;0,"High Risk", IF(Global_Household_Financial_Dyna[[#This Row],[Savings Rate%]]&lt;0.1, "Medium", "Safe"))</f>
        <v>Safe</v>
      </c>
      <c r="O925">
        <f>Global_Household_Financial_Dyna[[#This Row],[Total_Household_Income]]/Global_Household_Financial_Dyna[[#This Row],[Family_Size]]</f>
        <v>385.92750000000001</v>
      </c>
      <c r="P925" s="2">
        <f t="shared" si="28"/>
        <v>0.42077341556833553</v>
      </c>
      <c r="Q925" s="2">
        <f t="shared" si="29"/>
        <v>0.21846535967746455</v>
      </c>
      <c r="R925" s="2" t="str">
        <f>IF(Global_Household_Financial_Dyna[[#This Row],[Vs country_Average]]&lt;-0.2, "Underperformer", IF(Global_Household_Financial_Dyna[[#This Row],[Vs country_Average]]&gt;0.2, "Outperformer", "Normal"))</f>
        <v>Outperformer</v>
      </c>
      <c r="S9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888.12</v>
      </c>
      <c r="T9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888.12</v>
      </c>
      <c r="U9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888.12</v>
      </c>
      <c r="V9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888.12</v>
      </c>
    </row>
    <row r="926" spans="1:22" x14ac:dyDescent="0.3">
      <c r="A926">
        <v>926</v>
      </c>
      <c r="B926" t="s">
        <v>18</v>
      </c>
      <c r="C926" t="s">
        <v>19</v>
      </c>
      <c r="D926">
        <v>1</v>
      </c>
      <c r="E926">
        <v>1</v>
      </c>
      <c r="F926">
        <v>3434.48</v>
      </c>
      <c r="G926">
        <v>3434.48</v>
      </c>
      <c r="H926">
        <v>755.59</v>
      </c>
      <c r="I926">
        <v>1136.54</v>
      </c>
      <c r="J926">
        <v>1542.35</v>
      </c>
      <c r="K926">
        <f>Global_Household_Financial_Dyna[[#This Row],[Total_Household_Income]]-Global_Household_Financial_Dyna[[#This Row],[Estimated_Taxes]]</f>
        <v>2678.89</v>
      </c>
      <c r="L926" s="1">
        <f>Global_Household_Financial_Dyna[[#This Row],[Monthly_Savings]]/Global_Household_Financial_Dyna[[#This Row],[Net Income]]</f>
        <v>0.5757421917286637</v>
      </c>
      <c r="M926" s="2">
        <f>Global_Household_Financial_Dyna[[#This Row],[Monthly_Expenses]]/Global_Household_Financial_Dyna[[#This Row],[Net Income]]</f>
        <v>0.42425780827133625</v>
      </c>
      <c r="N926" t="str">
        <f>IF(Global_Household_Financial_Dyna[[#This Row],[Monthly_Savings]]&lt;0,"High Risk", IF(Global_Household_Financial_Dyna[[#This Row],[Savings Rate%]]&lt;0.1, "Medium", "Safe"))</f>
        <v>Safe</v>
      </c>
      <c r="O926">
        <f>Global_Household_Financial_Dyna[[#This Row],[Total_Household_Income]]/Global_Household_Financial_Dyna[[#This Row],[Family_Size]]</f>
        <v>3434.48</v>
      </c>
      <c r="P926" s="2">
        <f t="shared" si="28"/>
        <v>0.32336204947805613</v>
      </c>
      <c r="Q926" s="2">
        <f t="shared" si="29"/>
        <v>0.25238014225060756</v>
      </c>
      <c r="R926" s="2" t="str">
        <f>IF(Global_Household_Financial_Dyna[[#This Row],[Vs country_Average]]&lt;-0.2, "Underperformer", IF(Global_Household_Financial_Dyna[[#This Row],[Vs country_Average]]&gt;0.2, "Outperformer", "Normal"))</f>
        <v>Outperformer</v>
      </c>
      <c r="S9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1542.35</v>
      </c>
      <c r="T9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1542.35</v>
      </c>
      <c r="U9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1542.35</v>
      </c>
      <c r="V9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1542.35</v>
      </c>
    </row>
    <row r="927" spans="1:22" x14ac:dyDescent="0.3">
      <c r="A927">
        <v>927</v>
      </c>
      <c r="B927" t="s">
        <v>10</v>
      </c>
      <c r="C927" t="s">
        <v>11</v>
      </c>
      <c r="D927">
        <v>6</v>
      </c>
      <c r="E927">
        <v>3</v>
      </c>
      <c r="F927">
        <v>1439.66</v>
      </c>
      <c r="G927">
        <v>2989.64</v>
      </c>
      <c r="H927">
        <v>298.95999999999998</v>
      </c>
      <c r="I927">
        <v>571.11</v>
      </c>
      <c r="J927">
        <v>2119.5700000000002</v>
      </c>
      <c r="K927">
        <f>Global_Household_Financial_Dyna[[#This Row],[Total_Household_Income]]-Global_Household_Financial_Dyna[[#This Row],[Estimated_Taxes]]</f>
        <v>2690.68</v>
      </c>
      <c r="L927" s="1">
        <f>Global_Household_Financial_Dyna[[#This Row],[Monthly_Savings]]/Global_Household_Financial_Dyna[[#This Row],[Net Income]]</f>
        <v>0.78774510532653463</v>
      </c>
      <c r="M927" s="2">
        <f>Global_Household_Financial_Dyna[[#This Row],[Monthly_Expenses]]/Global_Household_Financial_Dyna[[#This Row],[Net Income]]</f>
        <v>0.21225489467346545</v>
      </c>
      <c r="N927" t="str">
        <f>IF(Global_Household_Financial_Dyna[[#This Row],[Monthly_Savings]]&lt;0,"High Risk", IF(Global_Household_Financial_Dyna[[#This Row],[Savings Rate%]]&lt;0.1, "Medium", "Safe"))</f>
        <v>Safe</v>
      </c>
      <c r="O927">
        <f>Global_Household_Financial_Dyna[[#This Row],[Total_Household_Income]]/Global_Household_Financial_Dyna[[#This Row],[Family_Size]]</f>
        <v>498.27333333333331</v>
      </c>
      <c r="P927" s="2">
        <f t="shared" si="28"/>
        <v>0.42077341556833553</v>
      </c>
      <c r="Q927" s="2">
        <f t="shared" si="29"/>
        <v>0.3669716897581991</v>
      </c>
      <c r="R927" s="2" t="str">
        <f>IF(Global_Household_Financial_Dyna[[#This Row],[Vs country_Average]]&lt;-0.2, "Underperformer", IF(Global_Household_Financial_Dyna[[#This Row],[Vs country_Average]]&gt;0.2, "Outperformer", "Normal"))</f>
        <v>Outperformer</v>
      </c>
      <c r="S9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2119.5700000000002</v>
      </c>
      <c r="T9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2119.5700000000002</v>
      </c>
      <c r="U9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2119.5700000000002</v>
      </c>
      <c r="V9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2119.5700000000002</v>
      </c>
    </row>
    <row r="928" spans="1:22" x14ac:dyDescent="0.3">
      <c r="A928">
        <v>928</v>
      </c>
      <c r="B928" t="s">
        <v>16</v>
      </c>
      <c r="C928" t="s">
        <v>21</v>
      </c>
      <c r="D928">
        <v>8</v>
      </c>
      <c r="E928">
        <v>3</v>
      </c>
      <c r="F928">
        <v>5503.75</v>
      </c>
      <c r="G928">
        <v>12197.22</v>
      </c>
      <c r="H928">
        <v>4878.8900000000003</v>
      </c>
      <c r="I928">
        <v>6349.6</v>
      </c>
      <c r="J928">
        <v>968.74</v>
      </c>
      <c r="K928">
        <f>Global_Household_Financial_Dyna[[#This Row],[Total_Household_Income]]-Global_Household_Financial_Dyna[[#This Row],[Estimated_Taxes]]</f>
        <v>7318.329999999999</v>
      </c>
      <c r="L928" s="1">
        <f>Global_Household_Financial_Dyna[[#This Row],[Monthly_Savings]]/Global_Household_Financial_Dyna[[#This Row],[Net Income]]</f>
        <v>0.13237172961590965</v>
      </c>
      <c r="M928" s="2">
        <f>Global_Household_Financial_Dyna[[#This Row],[Monthly_Expenses]]/Global_Household_Financial_Dyna[[#This Row],[Net Income]]</f>
        <v>0.86762963681604977</v>
      </c>
      <c r="N928" t="str">
        <f>IF(Global_Household_Financial_Dyna[[#This Row],[Monthly_Savings]]&lt;0,"High Risk", IF(Global_Household_Financial_Dyna[[#This Row],[Savings Rate%]]&lt;0.1, "Medium", "Safe"))</f>
        <v>Safe</v>
      </c>
      <c r="O928">
        <f>Global_Household_Financial_Dyna[[#This Row],[Total_Household_Income]]/Global_Household_Financial_Dyna[[#This Row],[Family_Size]]</f>
        <v>1524.6524999999999</v>
      </c>
      <c r="P928" s="2">
        <f t="shared" si="28"/>
        <v>0.15879799892000862</v>
      </c>
      <c r="Q928" s="2">
        <f t="shared" si="29"/>
        <v>-2.642626930409897E-2</v>
      </c>
      <c r="R928" s="2" t="str">
        <f>IF(Global_Household_Financial_Dyna[[#This Row],[Vs country_Average]]&lt;-0.2, "Underperformer", IF(Global_Household_Financial_Dyna[[#This Row],[Vs country_Average]]&gt;0.2, "Outperformer", "Normal"))</f>
        <v>Normal</v>
      </c>
      <c r="S9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968.74</v>
      </c>
      <c r="T9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968.74</v>
      </c>
      <c r="U9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968.74</v>
      </c>
      <c r="V9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968.74</v>
      </c>
    </row>
    <row r="929" spans="1:22" x14ac:dyDescent="0.3">
      <c r="A929">
        <v>929</v>
      </c>
      <c r="B929" t="s">
        <v>16</v>
      </c>
      <c r="C929" t="s">
        <v>21</v>
      </c>
      <c r="D929">
        <v>2</v>
      </c>
      <c r="E929">
        <v>2</v>
      </c>
      <c r="F929">
        <v>6285.67</v>
      </c>
      <c r="G929">
        <v>9107.52</v>
      </c>
      <c r="H929">
        <v>3643.01</v>
      </c>
      <c r="I929">
        <v>1995.14</v>
      </c>
      <c r="J929">
        <v>3469.37</v>
      </c>
      <c r="K929">
        <f>Global_Household_Financial_Dyna[[#This Row],[Total_Household_Income]]-Global_Household_Financial_Dyna[[#This Row],[Estimated_Taxes]]</f>
        <v>5464.51</v>
      </c>
      <c r="L929" s="1">
        <f>Global_Household_Financial_Dyna[[#This Row],[Monthly_Savings]]/Global_Household_Financial_Dyna[[#This Row],[Net Income]]</f>
        <v>0.63489132602923226</v>
      </c>
      <c r="M929" s="2">
        <f>Global_Household_Financial_Dyna[[#This Row],[Monthly_Expenses]]/Global_Household_Financial_Dyna[[#This Row],[Net Income]]</f>
        <v>0.36510867397076774</v>
      </c>
      <c r="N929" t="str">
        <f>IF(Global_Household_Financial_Dyna[[#This Row],[Monthly_Savings]]&lt;0,"High Risk", IF(Global_Household_Financial_Dyna[[#This Row],[Savings Rate%]]&lt;0.1, "Medium", "Safe"))</f>
        <v>Safe</v>
      </c>
      <c r="O929">
        <f>Global_Household_Financial_Dyna[[#This Row],[Total_Household_Income]]/Global_Household_Financial_Dyna[[#This Row],[Family_Size]]</f>
        <v>4553.76</v>
      </c>
      <c r="P929" s="2">
        <f t="shared" si="28"/>
        <v>0.15879799892000862</v>
      </c>
      <c r="Q929" s="2">
        <f t="shared" si="29"/>
        <v>0.47609332710922364</v>
      </c>
      <c r="R929" s="2" t="str">
        <f>IF(Global_Household_Financial_Dyna[[#This Row],[Vs country_Average]]&lt;-0.2, "Underperformer", IF(Global_Household_Financial_Dyna[[#This Row],[Vs country_Average]]&gt;0.2, "Outperformer", "Normal"))</f>
        <v>Outperformer</v>
      </c>
      <c r="S9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3469.37</v>
      </c>
      <c r="T9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3469.37</v>
      </c>
      <c r="U9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3469.37</v>
      </c>
      <c r="V9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3469.37</v>
      </c>
    </row>
    <row r="930" spans="1:22" x14ac:dyDescent="0.3">
      <c r="A930">
        <v>930</v>
      </c>
      <c r="B930" t="s">
        <v>10</v>
      </c>
      <c r="C930" t="s">
        <v>22</v>
      </c>
      <c r="D930">
        <v>3</v>
      </c>
      <c r="E930">
        <v>3</v>
      </c>
      <c r="F930">
        <v>834.02</v>
      </c>
      <c r="G930">
        <v>1753.18</v>
      </c>
      <c r="H930">
        <v>175.32</v>
      </c>
      <c r="I930">
        <v>581.16999999999996</v>
      </c>
      <c r="J930">
        <v>996.69</v>
      </c>
      <c r="K930">
        <f>Global_Household_Financial_Dyna[[#This Row],[Total_Household_Income]]-Global_Household_Financial_Dyna[[#This Row],[Estimated_Taxes]]</f>
        <v>1577.8600000000001</v>
      </c>
      <c r="L930" s="1">
        <f>Global_Household_Financial_Dyna[[#This Row],[Monthly_Savings]]/Global_Household_Financial_Dyna[[#This Row],[Net Income]]</f>
        <v>0.63167201145855778</v>
      </c>
      <c r="M930" s="2">
        <f>Global_Household_Financial_Dyna[[#This Row],[Monthly_Expenses]]/Global_Household_Financial_Dyna[[#This Row],[Net Income]]</f>
        <v>0.36832798854144216</v>
      </c>
      <c r="N930" t="str">
        <f>IF(Global_Household_Financial_Dyna[[#This Row],[Monthly_Savings]]&lt;0,"High Risk", IF(Global_Household_Financial_Dyna[[#This Row],[Savings Rate%]]&lt;0.1, "Medium", "Safe"))</f>
        <v>Safe</v>
      </c>
      <c r="O930">
        <f>Global_Household_Financial_Dyna[[#This Row],[Total_Household_Income]]/Global_Household_Financial_Dyna[[#This Row],[Family_Size]]</f>
        <v>584.39333333333332</v>
      </c>
      <c r="P930" s="2">
        <f t="shared" si="28"/>
        <v>0.42077341556833553</v>
      </c>
      <c r="Q930" s="2">
        <f t="shared" si="29"/>
        <v>0.21089859589022225</v>
      </c>
      <c r="R930" s="2" t="str">
        <f>IF(Global_Household_Financial_Dyna[[#This Row],[Vs country_Average]]&lt;-0.2, "Underperformer", IF(Global_Household_Financial_Dyna[[#This Row],[Vs country_Average]]&gt;0.2, "Outperformer", "Normal"))</f>
        <v>Outperformer</v>
      </c>
      <c r="S9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996.69</v>
      </c>
      <c r="T9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996.69</v>
      </c>
      <c r="U9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996.69</v>
      </c>
      <c r="V9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996.69</v>
      </c>
    </row>
    <row r="931" spans="1:22" x14ac:dyDescent="0.3">
      <c r="A931">
        <v>931</v>
      </c>
      <c r="B931" t="s">
        <v>18</v>
      </c>
      <c r="C931" t="s">
        <v>19</v>
      </c>
      <c r="D931">
        <v>8</v>
      </c>
      <c r="E931">
        <v>1</v>
      </c>
      <c r="F931">
        <v>5540.24</v>
      </c>
      <c r="G931">
        <v>5540.24</v>
      </c>
      <c r="H931">
        <v>1218.8499999999999</v>
      </c>
      <c r="I931">
        <v>5257.69</v>
      </c>
      <c r="J931">
        <v>-936.3</v>
      </c>
      <c r="K931">
        <f>Global_Household_Financial_Dyna[[#This Row],[Total_Household_Income]]-Global_Household_Financial_Dyna[[#This Row],[Estimated_Taxes]]</f>
        <v>4321.3899999999994</v>
      </c>
      <c r="L931" s="1">
        <f>Global_Household_Financial_Dyna[[#This Row],[Monthly_Savings]]/Global_Household_Financial_Dyna[[#This Row],[Net Income]]</f>
        <v>-0.21666639669180521</v>
      </c>
      <c r="M931" s="2">
        <f>Global_Household_Financial_Dyna[[#This Row],[Monthly_Expenses]]/Global_Household_Financial_Dyna[[#This Row],[Net Income]]</f>
        <v>1.2166663966918052</v>
      </c>
      <c r="N931" t="str">
        <f>IF(Global_Household_Financial_Dyna[[#This Row],[Monthly_Savings]]&lt;0,"High Risk", IF(Global_Household_Financial_Dyna[[#This Row],[Savings Rate%]]&lt;0.1, "Medium", "Safe"))</f>
        <v>High Risk</v>
      </c>
      <c r="O931">
        <f>Global_Household_Financial_Dyna[[#This Row],[Total_Household_Income]]/Global_Household_Financial_Dyna[[#This Row],[Family_Size]]</f>
        <v>692.53</v>
      </c>
      <c r="P931" s="2">
        <f t="shared" si="28"/>
        <v>0.32336204947805613</v>
      </c>
      <c r="Q931" s="2">
        <f t="shared" si="29"/>
        <v>-0.54002844616986134</v>
      </c>
      <c r="R931" s="2" t="str">
        <f>IF(Global_Household_Financial_Dyna[[#This Row],[Vs country_Average]]&lt;-0.2, "Underperformer", IF(Global_Household_Financial_Dyna[[#This Row],[Vs country_Average]]&gt;0.2, "Outperformer", "Normal"))</f>
        <v>Underperformer</v>
      </c>
      <c r="S9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-673.41549999999995</v>
      </c>
      <c r="T9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-410.53099999999995</v>
      </c>
      <c r="U9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-147.64650000000006</v>
      </c>
      <c r="V9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115.23800000000006</v>
      </c>
    </row>
    <row r="932" spans="1:22" x14ac:dyDescent="0.3">
      <c r="A932">
        <v>932</v>
      </c>
      <c r="B932" t="s">
        <v>14</v>
      </c>
      <c r="C932" t="s">
        <v>15</v>
      </c>
      <c r="D932">
        <v>1</v>
      </c>
      <c r="E932">
        <v>1</v>
      </c>
      <c r="F932">
        <v>1442.61</v>
      </c>
      <c r="G932">
        <v>1442.61</v>
      </c>
      <c r="H932">
        <v>216.39</v>
      </c>
      <c r="I932">
        <v>764.94</v>
      </c>
      <c r="J932">
        <v>461.28</v>
      </c>
      <c r="K932">
        <f>Global_Household_Financial_Dyna[[#This Row],[Total_Household_Income]]-Global_Household_Financial_Dyna[[#This Row],[Estimated_Taxes]]</f>
        <v>1226.2199999999998</v>
      </c>
      <c r="L932" s="1">
        <f>Global_Household_Financial_Dyna[[#This Row],[Monthly_Savings]]/Global_Household_Financial_Dyna[[#This Row],[Net Income]]</f>
        <v>0.37618045701423891</v>
      </c>
      <c r="M932" s="2">
        <f>Global_Household_Financial_Dyna[[#This Row],[Monthly_Expenses]]/Global_Household_Financial_Dyna[[#This Row],[Net Income]]</f>
        <v>0.62381954298576126</v>
      </c>
      <c r="N932" t="str">
        <f>IF(Global_Household_Financial_Dyna[[#This Row],[Monthly_Savings]]&lt;0,"High Risk", IF(Global_Household_Financial_Dyna[[#This Row],[Savings Rate%]]&lt;0.1, "Medium", "Safe"))</f>
        <v>Safe</v>
      </c>
      <c r="O932">
        <f>Global_Household_Financial_Dyna[[#This Row],[Total_Household_Income]]/Global_Household_Financial_Dyna[[#This Row],[Family_Size]]</f>
        <v>1442.61</v>
      </c>
      <c r="P932" s="2">
        <f t="shared" si="28"/>
        <v>0.39788995363055785</v>
      </c>
      <c r="Q932" s="2">
        <f t="shared" si="29"/>
        <v>-2.1709496616318935E-2</v>
      </c>
      <c r="R932" s="2" t="str">
        <f>IF(Global_Household_Financial_Dyna[[#This Row],[Vs country_Average]]&lt;-0.2, "Underperformer", IF(Global_Household_Financial_Dyna[[#This Row],[Vs country_Average]]&gt;0.2, "Outperformer", "Normal"))</f>
        <v>Normal</v>
      </c>
      <c r="S9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461.28</v>
      </c>
      <c r="T9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461.28</v>
      </c>
      <c r="U9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461.28</v>
      </c>
      <c r="V9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461.28</v>
      </c>
    </row>
    <row r="933" spans="1:22" x14ac:dyDescent="0.3">
      <c r="A933">
        <v>933</v>
      </c>
      <c r="B933" t="s">
        <v>12</v>
      </c>
      <c r="C933" t="s">
        <v>13</v>
      </c>
      <c r="D933">
        <v>5</v>
      </c>
      <c r="E933">
        <v>3</v>
      </c>
      <c r="F933">
        <v>5821.3</v>
      </c>
      <c r="G933">
        <v>13839.02</v>
      </c>
      <c r="H933">
        <v>4151.71</v>
      </c>
      <c r="I933">
        <v>4186.46</v>
      </c>
      <c r="J933">
        <v>5500.86</v>
      </c>
      <c r="K933">
        <f>Global_Household_Financial_Dyna[[#This Row],[Total_Household_Income]]-Global_Household_Financial_Dyna[[#This Row],[Estimated_Taxes]]</f>
        <v>9687.3100000000013</v>
      </c>
      <c r="L933" s="1">
        <f>Global_Household_Financial_Dyna[[#This Row],[Monthly_Savings]]/Global_Household_Financial_Dyna[[#This Row],[Net Income]]</f>
        <v>0.56784184670460625</v>
      </c>
      <c r="M933" s="2">
        <f>Global_Household_Financial_Dyna[[#This Row],[Monthly_Expenses]]/Global_Household_Financial_Dyna[[#This Row],[Net Income]]</f>
        <v>0.43215918557370409</v>
      </c>
      <c r="N933" t="str">
        <f>IF(Global_Household_Financial_Dyna[[#This Row],[Monthly_Savings]]&lt;0,"High Risk", IF(Global_Household_Financial_Dyna[[#This Row],[Savings Rate%]]&lt;0.1, "Medium", "Safe"))</f>
        <v>Safe</v>
      </c>
      <c r="O933">
        <f>Global_Household_Financial_Dyna[[#This Row],[Total_Household_Income]]/Global_Household_Financial_Dyna[[#This Row],[Family_Size]]</f>
        <v>2767.8040000000001</v>
      </c>
      <c r="P933" s="2">
        <f t="shared" si="28"/>
        <v>0.30718716818024266</v>
      </c>
      <c r="Q933" s="2">
        <f t="shared" si="29"/>
        <v>0.26065467852436358</v>
      </c>
      <c r="R933" s="2" t="str">
        <f>IF(Global_Household_Financial_Dyna[[#This Row],[Vs country_Average]]&lt;-0.2, "Underperformer", IF(Global_Household_Financial_Dyna[[#This Row],[Vs country_Average]]&gt;0.2, "Outperformer", "Normal"))</f>
        <v>Outperformer</v>
      </c>
      <c r="S9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5500.86</v>
      </c>
      <c r="T9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5500.86</v>
      </c>
      <c r="U9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5500.86</v>
      </c>
      <c r="V9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5500.86</v>
      </c>
    </row>
    <row r="934" spans="1:22" x14ac:dyDescent="0.3">
      <c r="A934">
        <v>934</v>
      </c>
      <c r="B934" t="s">
        <v>16</v>
      </c>
      <c r="C934" t="s">
        <v>21</v>
      </c>
      <c r="D934">
        <v>7</v>
      </c>
      <c r="E934">
        <v>3</v>
      </c>
      <c r="F934">
        <v>3621.9</v>
      </c>
      <c r="G934">
        <v>7447.86</v>
      </c>
      <c r="H934">
        <v>2606.75</v>
      </c>
      <c r="I934">
        <v>5588.27</v>
      </c>
      <c r="J934">
        <v>-747.16</v>
      </c>
      <c r="K934">
        <f>Global_Household_Financial_Dyna[[#This Row],[Total_Household_Income]]-Global_Household_Financial_Dyna[[#This Row],[Estimated_Taxes]]</f>
        <v>4841.1099999999997</v>
      </c>
      <c r="L934" s="1">
        <f>Global_Household_Financial_Dyna[[#This Row],[Monthly_Savings]]/Global_Household_Financial_Dyna[[#This Row],[Net Income]]</f>
        <v>-0.15433650547085276</v>
      </c>
      <c r="M934" s="2">
        <f>Global_Household_Financial_Dyna[[#This Row],[Monthly_Expenses]]/Global_Household_Financial_Dyna[[#This Row],[Net Income]]</f>
        <v>1.154336505470853</v>
      </c>
      <c r="N934" t="str">
        <f>IF(Global_Household_Financial_Dyna[[#This Row],[Monthly_Savings]]&lt;0,"High Risk", IF(Global_Household_Financial_Dyna[[#This Row],[Savings Rate%]]&lt;0.1, "Medium", "Safe"))</f>
        <v>High Risk</v>
      </c>
      <c r="O934">
        <f>Global_Household_Financial_Dyna[[#This Row],[Total_Household_Income]]/Global_Household_Financial_Dyna[[#This Row],[Family_Size]]</f>
        <v>1063.98</v>
      </c>
      <c r="P934" s="2">
        <f t="shared" si="28"/>
        <v>0.15879799892000862</v>
      </c>
      <c r="Q934" s="2">
        <f t="shared" si="29"/>
        <v>-0.31313450439086138</v>
      </c>
      <c r="R934" s="2" t="str">
        <f>IF(Global_Household_Financial_Dyna[[#This Row],[Vs country_Average]]&lt;-0.2, "Underperformer", IF(Global_Household_Financial_Dyna[[#This Row],[Vs country_Average]]&gt;0.2, "Outperformer", "Normal"))</f>
        <v>Underperformer</v>
      </c>
      <c r="S9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-467.74649999999991</v>
      </c>
      <c r="T9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-188.33299999999986</v>
      </c>
      <c r="U9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91.080500000000143</v>
      </c>
      <c r="V9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370.49400000000026</v>
      </c>
    </row>
    <row r="935" spans="1:22" x14ac:dyDescent="0.3">
      <c r="A935">
        <v>935</v>
      </c>
      <c r="B935" t="s">
        <v>18</v>
      </c>
      <c r="C935" t="s">
        <v>20</v>
      </c>
      <c r="D935">
        <v>4</v>
      </c>
      <c r="E935">
        <v>2</v>
      </c>
      <c r="F935">
        <v>1633.29</v>
      </c>
      <c r="G935">
        <v>2459.7800000000002</v>
      </c>
      <c r="H935">
        <v>541.15</v>
      </c>
      <c r="I935">
        <v>2334.33</v>
      </c>
      <c r="J935">
        <v>-415.7</v>
      </c>
      <c r="K935">
        <f>Global_Household_Financial_Dyna[[#This Row],[Total_Household_Income]]-Global_Household_Financial_Dyna[[#This Row],[Estimated_Taxes]]</f>
        <v>1918.63</v>
      </c>
      <c r="L935" s="1">
        <f>Global_Household_Financial_Dyna[[#This Row],[Monthly_Savings]]/Global_Household_Financial_Dyna[[#This Row],[Net Income]]</f>
        <v>-0.21666501618342252</v>
      </c>
      <c r="M935" s="2">
        <f>Global_Household_Financial_Dyna[[#This Row],[Monthly_Expenses]]/Global_Household_Financial_Dyna[[#This Row],[Net Income]]</f>
        <v>1.2166650161834225</v>
      </c>
      <c r="N935" t="str">
        <f>IF(Global_Household_Financial_Dyna[[#This Row],[Monthly_Savings]]&lt;0,"High Risk", IF(Global_Household_Financial_Dyna[[#This Row],[Savings Rate%]]&lt;0.1, "Medium", "Safe"))</f>
        <v>High Risk</v>
      </c>
      <c r="O935">
        <f>Global_Household_Financial_Dyna[[#This Row],[Total_Household_Income]]/Global_Household_Financial_Dyna[[#This Row],[Family_Size]]</f>
        <v>614.94500000000005</v>
      </c>
      <c r="P935" s="2">
        <f t="shared" si="28"/>
        <v>0.32336204947805613</v>
      </c>
      <c r="Q935" s="2">
        <f t="shared" si="29"/>
        <v>-0.54002706566147862</v>
      </c>
      <c r="R935" s="2" t="str">
        <f>IF(Global_Household_Financial_Dyna[[#This Row],[Vs country_Average]]&lt;-0.2, "Underperformer", IF(Global_Household_Financial_Dyna[[#This Row],[Vs country_Average]]&gt;0.2, "Outperformer", "Normal"))</f>
        <v>Underperformer</v>
      </c>
      <c r="S9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-298.98349999999999</v>
      </c>
      <c r="T9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-182.267</v>
      </c>
      <c r="U9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-65.5505</v>
      </c>
      <c r="V9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51.165999999999997</v>
      </c>
    </row>
    <row r="936" spans="1:22" x14ac:dyDescent="0.3">
      <c r="A936">
        <v>936</v>
      </c>
      <c r="B936" t="s">
        <v>10</v>
      </c>
      <c r="C936" t="s">
        <v>22</v>
      </c>
      <c r="D936">
        <v>2</v>
      </c>
      <c r="E936">
        <v>2</v>
      </c>
      <c r="F936">
        <v>1399.25</v>
      </c>
      <c r="G936">
        <v>2244.58</v>
      </c>
      <c r="H936">
        <v>224.46</v>
      </c>
      <c r="I936">
        <v>320.72000000000003</v>
      </c>
      <c r="J936">
        <v>1699.4</v>
      </c>
      <c r="K936">
        <f>Global_Household_Financial_Dyna[[#This Row],[Total_Household_Income]]-Global_Household_Financial_Dyna[[#This Row],[Estimated_Taxes]]</f>
        <v>2020.12</v>
      </c>
      <c r="L936" s="1">
        <f>Global_Household_Financial_Dyna[[#This Row],[Monthly_Savings]]/Global_Household_Financial_Dyna[[#This Row],[Net Income]]</f>
        <v>0.84123715422846179</v>
      </c>
      <c r="M936" s="2">
        <f>Global_Household_Financial_Dyna[[#This Row],[Monthly_Expenses]]/Global_Household_Financial_Dyna[[#This Row],[Net Income]]</f>
        <v>0.15876284577153835</v>
      </c>
      <c r="N936" t="str">
        <f>IF(Global_Household_Financial_Dyna[[#This Row],[Monthly_Savings]]&lt;0,"High Risk", IF(Global_Household_Financial_Dyna[[#This Row],[Savings Rate%]]&lt;0.1, "Medium", "Safe"))</f>
        <v>Safe</v>
      </c>
      <c r="O936">
        <f>Global_Household_Financial_Dyna[[#This Row],[Total_Household_Income]]/Global_Household_Financial_Dyna[[#This Row],[Family_Size]]</f>
        <v>1122.29</v>
      </c>
      <c r="P936" s="2">
        <f t="shared" si="28"/>
        <v>0.42077341556833553</v>
      </c>
      <c r="Q936" s="2">
        <f t="shared" si="29"/>
        <v>0.42046373866012626</v>
      </c>
      <c r="R936" s="2" t="str">
        <f>IF(Global_Household_Financial_Dyna[[#This Row],[Vs country_Average]]&lt;-0.2, "Underperformer", IF(Global_Household_Financial_Dyna[[#This Row],[Vs country_Average]]&gt;0.2, "Outperformer", "Normal"))</f>
        <v>Outperformer</v>
      </c>
      <c r="S9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1699.4</v>
      </c>
      <c r="T9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1699.4</v>
      </c>
      <c r="U9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1699.4</v>
      </c>
      <c r="V9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1699.4</v>
      </c>
    </row>
    <row r="937" spans="1:22" x14ac:dyDescent="0.3">
      <c r="A937">
        <v>937</v>
      </c>
      <c r="B937" t="s">
        <v>18</v>
      </c>
      <c r="C937" t="s">
        <v>20</v>
      </c>
      <c r="D937">
        <v>1</v>
      </c>
      <c r="E937">
        <v>1</v>
      </c>
      <c r="F937">
        <v>4771.42</v>
      </c>
      <c r="G937">
        <v>4771.42</v>
      </c>
      <c r="H937">
        <v>1049.71</v>
      </c>
      <c r="I937">
        <v>1656.98</v>
      </c>
      <c r="J937">
        <v>2064.73</v>
      </c>
      <c r="K937">
        <f>Global_Household_Financial_Dyna[[#This Row],[Total_Household_Income]]-Global_Household_Financial_Dyna[[#This Row],[Estimated_Taxes]]</f>
        <v>3721.71</v>
      </c>
      <c r="L937" s="1">
        <f>Global_Household_Financial_Dyna[[#This Row],[Monthly_Savings]]/Global_Household_Financial_Dyna[[#This Row],[Net Income]]</f>
        <v>0.55477992643166718</v>
      </c>
      <c r="M937" s="2">
        <f>Global_Household_Financial_Dyna[[#This Row],[Monthly_Expenses]]/Global_Household_Financial_Dyna[[#This Row],[Net Income]]</f>
        <v>0.44522007356833282</v>
      </c>
      <c r="N937" t="str">
        <f>IF(Global_Household_Financial_Dyna[[#This Row],[Monthly_Savings]]&lt;0,"High Risk", IF(Global_Household_Financial_Dyna[[#This Row],[Savings Rate%]]&lt;0.1, "Medium", "Safe"))</f>
        <v>Safe</v>
      </c>
      <c r="O937">
        <f>Global_Household_Financial_Dyna[[#This Row],[Total_Household_Income]]/Global_Household_Financial_Dyna[[#This Row],[Family_Size]]</f>
        <v>4771.42</v>
      </c>
      <c r="P937" s="2">
        <f t="shared" si="28"/>
        <v>0.32336204947805613</v>
      </c>
      <c r="Q937" s="2">
        <f t="shared" si="29"/>
        <v>0.23141787695361105</v>
      </c>
      <c r="R937" s="2" t="str">
        <f>IF(Global_Household_Financial_Dyna[[#This Row],[Vs country_Average]]&lt;-0.2, "Underperformer", IF(Global_Household_Financial_Dyna[[#This Row],[Vs country_Average]]&gt;0.2, "Outperformer", "Normal"))</f>
        <v>Outperformer</v>
      </c>
      <c r="S9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2064.73</v>
      </c>
      <c r="T9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2064.73</v>
      </c>
      <c r="U9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2064.73</v>
      </c>
      <c r="V9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2064.73</v>
      </c>
    </row>
    <row r="938" spans="1:22" x14ac:dyDescent="0.3">
      <c r="A938">
        <v>938</v>
      </c>
      <c r="B938" t="s">
        <v>12</v>
      </c>
      <c r="C938" t="s">
        <v>13</v>
      </c>
      <c r="D938">
        <v>3</v>
      </c>
      <c r="E938">
        <v>2</v>
      </c>
      <c r="F938">
        <v>3382.78</v>
      </c>
      <c r="G938">
        <v>5303.98</v>
      </c>
      <c r="H938">
        <v>1325.99</v>
      </c>
      <c r="I938">
        <v>2524.5100000000002</v>
      </c>
      <c r="J938">
        <v>1453.47</v>
      </c>
      <c r="K938">
        <f>Global_Household_Financial_Dyna[[#This Row],[Total_Household_Income]]-Global_Household_Financial_Dyna[[#This Row],[Estimated_Taxes]]</f>
        <v>3977.99</v>
      </c>
      <c r="L938" s="1">
        <f>Global_Household_Financial_Dyna[[#This Row],[Monthly_Savings]]/Global_Household_Financial_Dyna[[#This Row],[Net Income]]</f>
        <v>0.36537799240319863</v>
      </c>
      <c r="M938" s="2">
        <f>Global_Household_Financial_Dyna[[#This Row],[Monthly_Expenses]]/Global_Household_Financial_Dyna[[#This Row],[Net Income]]</f>
        <v>0.63461949376443894</v>
      </c>
      <c r="N938" t="str">
        <f>IF(Global_Household_Financial_Dyna[[#This Row],[Monthly_Savings]]&lt;0,"High Risk", IF(Global_Household_Financial_Dyna[[#This Row],[Savings Rate%]]&lt;0.1, "Medium", "Safe"))</f>
        <v>Safe</v>
      </c>
      <c r="O938">
        <f>Global_Household_Financial_Dyna[[#This Row],[Total_Household_Income]]/Global_Household_Financial_Dyna[[#This Row],[Family_Size]]</f>
        <v>1767.9933333333331</v>
      </c>
      <c r="P938" s="2">
        <f t="shared" si="28"/>
        <v>0.30718716818024266</v>
      </c>
      <c r="Q938" s="2">
        <f t="shared" si="29"/>
        <v>5.8190824222955961E-2</v>
      </c>
      <c r="R938" s="2" t="str">
        <f>IF(Global_Household_Financial_Dyna[[#This Row],[Vs country_Average]]&lt;-0.2, "Underperformer", IF(Global_Household_Financial_Dyna[[#This Row],[Vs country_Average]]&gt;0.2, "Outperformer", "Normal"))</f>
        <v>Normal</v>
      </c>
      <c r="S9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1453.47</v>
      </c>
      <c r="T9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1453.47</v>
      </c>
      <c r="U9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1453.47</v>
      </c>
      <c r="V9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1453.47</v>
      </c>
    </row>
    <row r="939" spans="1:22" x14ac:dyDescent="0.3">
      <c r="A939">
        <v>939</v>
      </c>
      <c r="B939" t="s">
        <v>18</v>
      </c>
      <c r="C939" t="s">
        <v>19</v>
      </c>
      <c r="D939">
        <v>7</v>
      </c>
      <c r="E939">
        <v>3</v>
      </c>
      <c r="F939">
        <v>1885.68</v>
      </c>
      <c r="G939">
        <v>4769.87</v>
      </c>
      <c r="H939">
        <v>1049.3699999999999</v>
      </c>
      <c r="I939">
        <v>3265.14</v>
      </c>
      <c r="J939">
        <v>455.35</v>
      </c>
      <c r="K939">
        <f>Global_Household_Financial_Dyna[[#This Row],[Total_Household_Income]]-Global_Household_Financial_Dyna[[#This Row],[Estimated_Taxes]]</f>
        <v>3720.5</v>
      </c>
      <c r="L939" s="1">
        <f>Global_Household_Financial_Dyna[[#This Row],[Monthly_Savings]]/Global_Household_Financial_Dyna[[#This Row],[Net Income]]</f>
        <v>0.12238946378174977</v>
      </c>
      <c r="M939" s="2">
        <f>Global_Household_Financial_Dyna[[#This Row],[Monthly_Expenses]]/Global_Household_Financial_Dyna[[#This Row],[Net Income]]</f>
        <v>0.87760784840747208</v>
      </c>
      <c r="N939" t="str">
        <f>IF(Global_Household_Financial_Dyna[[#This Row],[Monthly_Savings]]&lt;0,"High Risk", IF(Global_Household_Financial_Dyna[[#This Row],[Savings Rate%]]&lt;0.1, "Medium", "Safe"))</f>
        <v>Safe</v>
      </c>
      <c r="O939">
        <f>Global_Household_Financial_Dyna[[#This Row],[Total_Household_Income]]/Global_Household_Financial_Dyna[[#This Row],[Family_Size]]</f>
        <v>681.41</v>
      </c>
      <c r="P939" s="2">
        <f t="shared" si="28"/>
        <v>0.32336204947805613</v>
      </c>
      <c r="Q939" s="2">
        <f t="shared" si="29"/>
        <v>-0.20097258569630638</v>
      </c>
      <c r="R939" s="2" t="str">
        <f>IF(Global_Household_Financial_Dyna[[#This Row],[Vs country_Average]]&lt;-0.2, "Underperformer", IF(Global_Household_Financial_Dyna[[#This Row],[Vs country_Average]]&gt;0.2, "Outperformer", "Normal"))</f>
        <v>Underperformer</v>
      </c>
      <c r="S9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455.35</v>
      </c>
      <c r="T9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455.35</v>
      </c>
      <c r="U9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455.35</v>
      </c>
      <c r="V9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455.35</v>
      </c>
    </row>
    <row r="940" spans="1:22" x14ac:dyDescent="0.3">
      <c r="A940">
        <v>940</v>
      </c>
      <c r="B940" t="s">
        <v>16</v>
      </c>
      <c r="C940" t="s">
        <v>17</v>
      </c>
      <c r="D940">
        <v>4</v>
      </c>
      <c r="E940">
        <v>3</v>
      </c>
      <c r="F940">
        <v>4530.47</v>
      </c>
      <c r="G940">
        <v>10055.56</v>
      </c>
      <c r="H940">
        <v>4022.23</v>
      </c>
      <c r="I940">
        <v>3450.66</v>
      </c>
      <c r="J940">
        <v>2582.6799999999998</v>
      </c>
      <c r="K940">
        <f>Global_Household_Financial_Dyna[[#This Row],[Total_Household_Income]]-Global_Household_Financial_Dyna[[#This Row],[Estimated_Taxes]]</f>
        <v>6033.33</v>
      </c>
      <c r="L940" s="1">
        <f>Global_Household_Financial_Dyna[[#This Row],[Monthly_Savings]]/Global_Household_Financial_Dyna[[#This Row],[Net Income]]</f>
        <v>0.42806874478936174</v>
      </c>
      <c r="M940" s="2">
        <f>Global_Household_Financial_Dyna[[#This Row],[Monthly_Expenses]]/Global_Household_Financial_Dyna[[#This Row],[Net Income]]</f>
        <v>0.57193291267011748</v>
      </c>
      <c r="N940" t="str">
        <f>IF(Global_Household_Financial_Dyna[[#This Row],[Monthly_Savings]]&lt;0,"High Risk", IF(Global_Household_Financial_Dyna[[#This Row],[Savings Rate%]]&lt;0.1, "Medium", "Safe"))</f>
        <v>Safe</v>
      </c>
      <c r="O940">
        <f>Global_Household_Financial_Dyna[[#This Row],[Total_Household_Income]]/Global_Household_Financial_Dyna[[#This Row],[Family_Size]]</f>
        <v>2513.89</v>
      </c>
      <c r="P940" s="2">
        <f t="shared" si="28"/>
        <v>0.15879799892000862</v>
      </c>
      <c r="Q940" s="2">
        <f t="shared" si="29"/>
        <v>0.26927074586935312</v>
      </c>
      <c r="R940" s="2" t="str">
        <f>IF(Global_Household_Financial_Dyna[[#This Row],[Vs country_Average]]&lt;-0.2, "Underperformer", IF(Global_Household_Financial_Dyna[[#This Row],[Vs country_Average]]&gt;0.2, "Outperformer", "Normal"))</f>
        <v>Outperformer</v>
      </c>
      <c r="S9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2582.6799999999998</v>
      </c>
      <c r="T9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2582.6799999999998</v>
      </c>
      <c r="U9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2582.6799999999998</v>
      </c>
      <c r="V9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2582.6799999999998</v>
      </c>
    </row>
    <row r="941" spans="1:22" x14ac:dyDescent="0.3">
      <c r="A941">
        <v>941</v>
      </c>
      <c r="B941" t="s">
        <v>10</v>
      </c>
      <c r="C941" t="s">
        <v>11</v>
      </c>
      <c r="D941">
        <v>4</v>
      </c>
      <c r="E941">
        <v>3</v>
      </c>
      <c r="F941">
        <v>880.71</v>
      </c>
      <c r="G941">
        <v>1830.92</v>
      </c>
      <c r="H941">
        <v>183.09</v>
      </c>
      <c r="I941">
        <v>591.61</v>
      </c>
      <c r="J941">
        <v>1056.22</v>
      </c>
      <c r="K941">
        <f>Global_Household_Financial_Dyna[[#This Row],[Total_Household_Income]]-Global_Household_Financial_Dyna[[#This Row],[Estimated_Taxes]]</f>
        <v>1647.8300000000002</v>
      </c>
      <c r="L941" s="1">
        <f>Global_Household_Financial_Dyna[[#This Row],[Monthly_Savings]]/Global_Household_Financial_Dyna[[#This Row],[Net Income]]</f>
        <v>0.64097631430426683</v>
      </c>
      <c r="M941" s="2">
        <f>Global_Household_Financial_Dyna[[#This Row],[Monthly_Expenses]]/Global_Household_Financial_Dyna[[#This Row],[Net Income]]</f>
        <v>0.35902368569573317</v>
      </c>
      <c r="N941" t="str">
        <f>IF(Global_Household_Financial_Dyna[[#This Row],[Monthly_Savings]]&lt;0,"High Risk", IF(Global_Household_Financial_Dyna[[#This Row],[Savings Rate%]]&lt;0.1, "Medium", "Safe"))</f>
        <v>Safe</v>
      </c>
      <c r="O941">
        <f>Global_Household_Financial_Dyna[[#This Row],[Total_Household_Income]]/Global_Household_Financial_Dyna[[#This Row],[Family_Size]]</f>
        <v>457.73</v>
      </c>
      <c r="P941" s="2">
        <f t="shared" si="28"/>
        <v>0.42077341556833553</v>
      </c>
      <c r="Q941" s="2">
        <f t="shared" si="29"/>
        <v>0.2202028987359313</v>
      </c>
      <c r="R941" s="2" t="str">
        <f>IF(Global_Household_Financial_Dyna[[#This Row],[Vs country_Average]]&lt;-0.2, "Underperformer", IF(Global_Household_Financial_Dyna[[#This Row],[Vs country_Average]]&gt;0.2, "Outperformer", "Normal"))</f>
        <v>Outperformer</v>
      </c>
      <c r="S9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1056.22</v>
      </c>
      <c r="T9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1056.22</v>
      </c>
      <c r="U9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1056.22</v>
      </c>
      <c r="V9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1056.22</v>
      </c>
    </row>
    <row r="942" spans="1:22" x14ac:dyDescent="0.3">
      <c r="A942">
        <v>942</v>
      </c>
      <c r="B942" t="s">
        <v>16</v>
      </c>
      <c r="C942" t="s">
        <v>17</v>
      </c>
      <c r="D942">
        <v>1</v>
      </c>
      <c r="E942">
        <v>1</v>
      </c>
      <c r="F942">
        <v>6397.78</v>
      </c>
      <c r="G942">
        <v>6397.78</v>
      </c>
      <c r="H942">
        <v>2239.2199999999998</v>
      </c>
      <c r="I942">
        <v>2029.47</v>
      </c>
      <c r="J942">
        <v>2129.08</v>
      </c>
      <c r="K942">
        <f>Global_Household_Financial_Dyna[[#This Row],[Total_Household_Income]]-Global_Household_Financial_Dyna[[#This Row],[Estimated_Taxes]]</f>
        <v>4158.5599999999995</v>
      </c>
      <c r="L942" s="1">
        <f>Global_Household_Financial_Dyna[[#This Row],[Monthly_Savings]]/Global_Household_Financial_Dyna[[#This Row],[Net Income]]</f>
        <v>0.51197529914201079</v>
      </c>
      <c r="M942" s="2">
        <f>Global_Household_Financial_Dyna[[#This Row],[Monthly_Expenses]]/Global_Household_Financial_Dyna[[#This Row],[Net Income]]</f>
        <v>0.48802229617944681</v>
      </c>
      <c r="N942" t="str">
        <f>IF(Global_Household_Financial_Dyna[[#This Row],[Monthly_Savings]]&lt;0,"High Risk", IF(Global_Household_Financial_Dyna[[#This Row],[Savings Rate%]]&lt;0.1, "Medium", "Safe"))</f>
        <v>Safe</v>
      </c>
      <c r="O942">
        <f>Global_Household_Financial_Dyna[[#This Row],[Total_Household_Income]]/Global_Household_Financial_Dyna[[#This Row],[Family_Size]]</f>
        <v>6397.78</v>
      </c>
      <c r="P942" s="2">
        <f t="shared" si="28"/>
        <v>0.15879799892000862</v>
      </c>
      <c r="Q942" s="2">
        <f t="shared" si="29"/>
        <v>0.35317730022200217</v>
      </c>
      <c r="R942" s="2" t="str">
        <f>IF(Global_Household_Financial_Dyna[[#This Row],[Vs country_Average]]&lt;-0.2, "Underperformer", IF(Global_Household_Financial_Dyna[[#This Row],[Vs country_Average]]&gt;0.2, "Outperformer", "Normal"))</f>
        <v>Outperformer</v>
      </c>
      <c r="S9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2129.08</v>
      </c>
      <c r="T9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2129.08</v>
      </c>
      <c r="U9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2129.08</v>
      </c>
      <c r="V9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2129.08</v>
      </c>
    </row>
    <row r="943" spans="1:22" x14ac:dyDescent="0.3">
      <c r="A943">
        <v>943</v>
      </c>
      <c r="B943" t="s">
        <v>16</v>
      </c>
      <c r="C943" t="s">
        <v>21</v>
      </c>
      <c r="D943">
        <v>3</v>
      </c>
      <c r="E943">
        <v>1</v>
      </c>
      <c r="F943">
        <v>2173.08</v>
      </c>
      <c r="G943">
        <v>2173.08</v>
      </c>
      <c r="H943">
        <v>760.58</v>
      </c>
      <c r="I943">
        <v>2062.25</v>
      </c>
      <c r="J943">
        <v>-649.75</v>
      </c>
      <c r="K943">
        <f>Global_Household_Financial_Dyna[[#This Row],[Total_Household_Income]]-Global_Household_Financial_Dyna[[#This Row],[Estimated_Taxes]]</f>
        <v>1412.5</v>
      </c>
      <c r="L943" s="1">
        <f>Global_Household_Financial_Dyna[[#This Row],[Monthly_Savings]]/Global_Household_Financial_Dyna[[#This Row],[Net Income]]</f>
        <v>-0.46</v>
      </c>
      <c r="M943" s="2">
        <f>Global_Household_Financial_Dyna[[#This Row],[Monthly_Expenses]]/Global_Household_Financial_Dyna[[#This Row],[Net Income]]</f>
        <v>1.46</v>
      </c>
      <c r="N943" t="str">
        <f>IF(Global_Household_Financial_Dyna[[#This Row],[Monthly_Savings]]&lt;0,"High Risk", IF(Global_Household_Financial_Dyna[[#This Row],[Savings Rate%]]&lt;0.1, "Medium", "Safe"))</f>
        <v>High Risk</v>
      </c>
      <c r="O943">
        <f>Global_Household_Financial_Dyna[[#This Row],[Total_Household_Income]]/Global_Household_Financial_Dyna[[#This Row],[Family_Size]]</f>
        <v>724.36</v>
      </c>
      <c r="P943" s="2">
        <f t="shared" si="28"/>
        <v>0.15879799892000862</v>
      </c>
      <c r="Q943" s="2">
        <f t="shared" si="29"/>
        <v>-0.61879799892000864</v>
      </c>
      <c r="R943" s="2" t="str">
        <f>IF(Global_Household_Financial_Dyna[[#This Row],[Vs country_Average]]&lt;-0.2, "Underperformer", IF(Global_Household_Financial_Dyna[[#This Row],[Vs country_Average]]&gt;0.2, "Outperformer", "Normal"))</f>
        <v>Underperformer</v>
      </c>
      <c r="S9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-546.63750000000005</v>
      </c>
      <c r="T9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-443.52499999999998</v>
      </c>
      <c r="U9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-340.41250000000002</v>
      </c>
      <c r="V9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-237.3</v>
      </c>
    </row>
    <row r="944" spans="1:22" x14ac:dyDescent="0.3">
      <c r="A944">
        <v>944</v>
      </c>
      <c r="B944" t="s">
        <v>14</v>
      </c>
      <c r="C944" t="s">
        <v>15</v>
      </c>
      <c r="D944">
        <v>6</v>
      </c>
      <c r="E944">
        <v>1</v>
      </c>
      <c r="F944">
        <v>1954.73</v>
      </c>
      <c r="G944">
        <v>1954.73</v>
      </c>
      <c r="H944">
        <v>293.20999999999998</v>
      </c>
      <c r="I944">
        <v>1556.34</v>
      </c>
      <c r="J944">
        <v>105.18</v>
      </c>
      <c r="K944">
        <f>Global_Household_Financial_Dyna[[#This Row],[Total_Household_Income]]-Global_Household_Financial_Dyna[[#This Row],[Estimated_Taxes]]</f>
        <v>1661.52</v>
      </c>
      <c r="L944" s="1">
        <f>Global_Household_Financial_Dyna[[#This Row],[Monthly_Savings]]/Global_Household_Financial_Dyna[[#This Row],[Net Income]]</f>
        <v>6.3303481149790564E-2</v>
      </c>
      <c r="M944" s="2">
        <f>Global_Household_Financial_Dyna[[#This Row],[Monthly_Expenses]]/Global_Household_Financial_Dyna[[#This Row],[Net Income]]</f>
        <v>0.93669651885020944</v>
      </c>
      <c r="N944" t="str">
        <f>IF(Global_Household_Financial_Dyna[[#This Row],[Monthly_Savings]]&lt;0,"High Risk", IF(Global_Household_Financial_Dyna[[#This Row],[Savings Rate%]]&lt;0.1, "Medium", "Safe"))</f>
        <v>Medium</v>
      </c>
      <c r="O944">
        <f>Global_Household_Financial_Dyna[[#This Row],[Total_Household_Income]]/Global_Household_Financial_Dyna[[#This Row],[Family_Size]]</f>
        <v>325.78833333333336</v>
      </c>
      <c r="P944" s="2">
        <f t="shared" si="28"/>
        <v>0.39788995363055785</v>
      </c>
      <c r="Q944" s="2">
        <f t="shared" si="29"/>
        <v>-0.33458647248076728</v>
      </c>
      <c r="R944" s="2" t="str">
        <f>IF(Global_Household_Financial_Dyna[[#This Row],[Vs country_Average]]&lt;-0.2, "Underperformer", IF(Global_Household_Financial_Dyna[[#This Row],[Vs country_Average]]&gt;0.2, "Outperformer", "Normal"))</f>
        <v>Underperformer</v>
      </c>
      <c r="S9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105.18</v>
      </c>
      <c r="T9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105.18</v>
      </c>
      <c r="U9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105.18</v>
      </c>
      <c r="V9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105.18</v>
      </c>
    </row>
    <row r="945" spans="1:22" x14ac:dyDescent="0.3">
      <c r="A945">
        <v>945</v>
      </c>
      <c r="B945" t="s">
        <v>18</v>
      </c>
      <c r="C945" t="s">
        <v>20</v>
      </c>
      <c r="D945">
        <v>7</v>
      </c>
      <c r="E945">
        <v>3</v>
      </c>
      <c r="F945">
        <v>1585.15</v>
      </c>
      <c r="G945">
        <v>3521.68</v>
      </c>
      <c r="H945">
        <v>774.77</v>
      </c>
      <c r="I945">
        <v>3342.08</v>
      </c>
      <c r="J945">
        <v>-595.16</v>
      </c>
      <c r="K945">
        <f>Global_Household_Financial_Dyna[[#This Row],[Total_Household_Income]]-Global_Household_Financial_Dyna[[#This Row],[Estimated_Taxes]]</f>
        <v>2746.91</v>
      </c>
      <c r="L945" s="1">
        <f>Global_Household_Financial_Dyna[[#This Row],[Monthly_Savings]]/Global_Household_Financial_Dyna[[#This Row],[Net Income]]</f>
        <v>-0.21666527115922982</v>
      </c>
      <c r="M945" s="2">
        <f>Global_Household_Financial_Dyna[[#This Row],[Monthly_Expenses]]/Global_Household_Financial_Dyna[[#This Row],[Net Income]]</f>
        <v>1.2166689116134128</v>
      </c>
      <c r="N945" t="str">
        <f>IF(Global_Household_Financial_Dyna[[#This Row],[Monthly_Savings]]&lt;0,"High Risk", IF(Global_Household_Financial_Dyna[[#This Row],[Savings Rate%]]&lt;0.1, "Medium", "Safe"))</f>
        <v>High Risk</v>
      </c>
      <c r="O945">
        <f>Global_Household_Financial_Dyna[[#This Row],[Total_Household_Income]]/Global_Household_Financial_Dyna[[#This Row],[Family_Size]]</f>
        <v>503.09714285714284</v>
      </c>
      <c r="P945" s="2">
        <f t="shared" si="28"/>
        <v>0.32336204947805613</v>
      </c>
      <c r="Q945" s="2">
        <f t="shared" si="29"/>
        <v>-0.54002732063728598</v>
      </c>
      <c r="R945" s="2" t="str">
        <f>IF(Global_Household_Financial_Dyna[[#This Row],[Vs country_Average]]&lt;-0.2, "Underperformer", IF(Global_Household_Financial_Dyna[[#This Row],[Vs country_Average]]&gt;0.2, "Outperformer", "Normal"))</f>
        <v>Underperformer</v>
      </c>
      <c r="S9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-428.05599999999998</v>
      </c>
      <c r="T9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-260.952</v>
      </c>
      <c r="U9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-93.84800000000007</v>
      </c>
      <c r="V9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73.255999999999972</v>
      </c>
    </row>
    <row r="946" spans="1:22" x14ac:dyDescent="0.3">
      <c r="A946">
        <v>946</v>
      </c>
      <c r="B946" t="s">
        <v>18</v>
      </c>
      <c r="C946" t="s">
        <v>19</v>
      </c>
      <c r="D946">
        <v>6</v>
      </c>
      <c r="E946">
        <v>3</v>
      </c>
      <c r="F946">
        <v>5897.52</v>
      </c>
      <c r="G946">
        <v>14637.23</v>
      </c>
      <c r="H946">
        <v>3952.05</v>
      </c>
      <c r="I946">
        <v>3664.09</v>
      </c>
      <c r="J946">
        <v>7021.09</v>
      </c>
      <c r="K946">
        <f>Global_Household_Financial_Dyna[[#This Row],[Total_Household_Income]]-Global_Household_Financial_Dyna[[#This Row],[Estimated_Taxes]]</f>
        <v>10685.18</v>
      </c>
      <c r="L946" s="1">
        <f>Global_Household_Financial_Dyna[[#This Row],[Monthly_Savings]]/Global_Household_Financial_Dyna[[#This Row],[Net Income]]</f>
        <v>0.65708673134191464</v>
      </c>
      <c r="M946" s="2">
        <f>Global_Household_Financial_Dyna[[#This Row],[Monthly_Expenses]]/Global_Household_Financial_Dyna[[#This Row],[Net Income]]</f>
        <v>0.3429132686580853</v>
      </c>
      <c r="N946" t="str">
        <f>IF(Global_Household_Financial_Dyna[[#This Row],[Monthly_Savings]]&lt;0,"High Risk", IF(Global_Household_Financial_Dyna[[#This Row],[Savings Rate%]]&lt;0.1, "Medium", "Safe"))</f>
        <v>Safe</v>
      </c>
      <c r="O946">
        <f>Global_Household_Financial_Dyna[[#This Row],[Total_Household_Income]]/Global_Household_Financial_Dyna[[#This Row],[Family_Size]]</f>
        <v>2439.5383333333334</v>
      </c>
      <c r="P946" s="2">
        <f t="shared" si="28"/>
        <v>0.32336204947805613</v>
      </c>
      <c r="Q946" s="2">
        <f t="shared" si="29"/>
        <v>0.33372468186385851</v>
      </c>
      <c r="R946" s="2" t="str">
        <f>IF(Global_Household_Financial_Dyna[[#This Row],[Vs country_Average]]&lt;-0.2, "Underperformer", IF(Global_Household_Financial_Dyna[[#This Row],[Vs country_Average]]&gt;0.2, "Outperformer", "Normal"))</f>
        <v>Outperformer</v>
      </c>
      <c r="S9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7021.09</v>
      </c>
      <c r="T9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7021.09</v>
      </c>
      <c r="U9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7021.09</v>
      </c>
      <c r="V9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7021.09</v>
      </c>
    </row>
    <row r="947" spans="1:22" x14ac:dyDescent="0.3">
      <c r="A947">
        <v>947</v>
      </c>
      <c r="B947" t="s">
        <v>18</v>
      </c>
      <c r="C947" t="s">
        <v>20</v>
      </c>
      <c r="D947">
        <v>2</v>
      </c>
      <c r="E947">
        <v>1</v>
      </c>
      <c r="F947">
        <v>6518.54</v>
      </c>
      <c r="G947">
        <v>6518.54</v>
      </c>
      <c r="H947">
        <v>1434.08</v>
      </c>
      <c r="I947">
        <v>2470.73</v>
      </c>
      <c r="J947">
        <v>2613.73</v>
      </c>
      <c r="K947">
        <f>Global_Household_Financial_Dyna[[#This Row],[Total_Household_Income]]-Global_Household_Financial_Dyna[[#This Row],[Estimated_Taxes]]</f>
        <v>5084.46</v>
      </c>
      <c r="L947" s="1">
        <f>Global_Household_Financial_Dyna[[#This Row],[Monthly_Savings]]/Global_Household_Financial_Dyna[[#This Row],[Net Income]]</f>
        <v>0.51406245697674879</v>
      </c>
      <c r="M947" s="2">
        <f>Global_Household_Financial_Dyna[[#This Row],[Monthly_Expenses]]/Global_Household_Financial_Dyna[[#This Row],[Net Income]]</f>
        <v>0.48593754302325126</v>
      </c>
      <c r="N947" t="str">
        <f>IF(Global_Household_Financial_Dyna[[#This Row],[Monthly_Savings]]&lt;0,"High Risk", IF(Global_Household_Financial_Dyna[[#This Row],[Savings Rate%]]&lt;0.1, "Medium", "Safe"))</f>
        <v>Safe</v>
      </c>
      <c r="O947">
        <f>Global_Household_Financial_Dyna[[#This Row],[Total_Household_Income]]/Global_Household_Financial_Dyna[[#This Row],[Family_Size]]</f>
        <v>3259.27</v>
      </c>
      <c r="P947" s="2">
        <f t="shared" si="28"/>
        <v>0.32336204947805613</v>
      </c>
      <c r="Q947" s="2">
        <f t="shared" si="29"/>
        <v>0.19070040749869266</v>
      </c>
      <c r="R947" s="2" t="str">
        <f>IF(Global_Household_Financial_Dyna[[#This Row],[Vs country_Average]]&lt;-0.2, "Underperformer", IF(Global_Household_Financial_Dyna[[#This Row],[Vs country_Average]]&gt;0.2, "Outperformer", "Normal"))</f>
        <v>Normal</v>
      </c>
      <c r="S9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2613.73</v>
      </c>
      <c r="T9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2613.73</v>
      </c>
      <c r="U9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2613.73</v>
      </c>
      <c r="V9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2613.73</v>
      </c>
    </row>
    <row r="948" spans="1:22" x14ac:dyDescent="0.3">
      <c r="A948">
        <v>948</v>
      </c>
      <c r="B948" t="s">
        <v>12</v>
      </c>
      <c r="C948" t="s">
        <v>13</v>
      </c>
      <c r="D948">
        <v>1</v>
      </c>
      <c r="E948">
        <v>1</v>
      </c>
      <c r="F948">
        <v>508.08</v>
      </c>
      <c r="G948">
        <v>508.08</v>
      </c>
      <c r="H948">
        <v>127.02</v>
      </c>
      <c r="I948">
        <v>482.16</v>
      </c>
      <c r="J948">
        <v>-101.11</v>
      </c>
      <c r="K948">
        <f>Global_Household_Financial_Dyna[[#This Row],[Total_Household_Income]]-Global_Household_Financial_Dyna[[#This Row],[Estimated_Taxes]]</f>
        <v>381.06</v>
      </c>
      <c r="L948" s="1">
        <f>Global_Household_Financial_Dyna[[#This Row],[Monthly_Savings]]/Global_Household_Financial_Dyna[[#This Row],[Net Income]]</f>
        <v>-0.26533879179131897</v>
      </c>
      <c r="M948" s="2">
        <f>Global_Household_Financial_Dyna[[#This Row],[Monthly_Expenses]]/Global_Household_Financial_Dyna[[#This Row],[Net Income]]</f>
        <v>1.2653125492048496</v>
      </c>
      <c r="N948" t="str">
        <f>IF(Global_Household_Financial_Dyna[[#This Row],[Monthly_Savings]]&lt;0,"High Risk", IF(Global_Household_Financial_Dyna[[#This Row],[Savings Rate%]]&lt;0.1, "Medium", "Safe"))</f>
        <v>High Risk</v>
      </c>
      <c r="O948">
        <f>Global_Household_Financial_Dyna[[#This Row],[Total_Household_Income]]/Global_Household_Financial_Dyna[[#This Row],[Family_Size]]</f>
        <v>508.08</v>
      </c>
      <c r="P948" s="2">
        <f t="shared" si="28"/>
        <v>0.30718716818024266</v>
      </c>
      <c r="Q948" s="2">
        <f t="shared" si="29"/>
        <v>-0.57252595997156164</v>
      </c>
      <c r="R948" s="2" t="str">
        <f>IF(Global_Household_Financial_Dyna[[#This Row],[Vs country_Average]]&lt;-0.2, "Underperformer", IF(Global_Household_Financial_Dyna[[#This Row],[Vs country_Average]]&gt;0.2, "Outperformer", "Normal"))</f>
        <v>Underperformer</v>
      </c>
      <c r="S9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-77.001999999999995</v>
      </c>
      <c r="T9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-52.893999999999991</v>
      </c>
      <c r="U9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-28.786000000000001</v>
      </c>
      <c r="V9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-4.6779999999999831</v>
      </c>
    </row>
    <row r="949" spans="1:22" x14ac:dyDescent="0.3">
      <c r="A949">
        <v>949</v>
      </c>
      <c r="B949" t="s">
        <v>12</v>
      </c>
      <c r="C949" t="s">
        <v>13</v>
      </c>
      <c r="D949">
        <v>7</v>
      </c>
      <c r="E949">
        <v>2</v>
      </c>
      <c r="F949">
        <v>5563.73</v>
      </c>
      <c r="G949">
        <v>9922.3700000000008</v>
      </c>
      <c r="H949">
        <v>2976.71</v>
      </c>
      <c r="I949">
        <v>4260.25</v>
      </c>
      <c r="J949">
        <v>2685.41</v>
      </c>
      <c r="K949">
        <f>Global_Household_Financial_Dyna[[#This Row],[Total_Household_Income]]-Global_Household_Financial_Dyna[[#This Row],[Estimated_Taxes]]</f>
        <v>6945.6600000000008</v>
      </c>
      <c r="L949" s="1">
        <f>Global_Household_Financial_Dyna[[#This Row],[Monthly_Savings]]/Global_Household_Financial_Dyna[[#This Row],[Net Income]]</f>
        <v>0.38663136404603732</v>
      </c>
      <c r="M949" s="2">
        <f>Global_Household_Financial_Dyna[[#This Row],[Monthly_Expenses]]/Global_Household_Financial_Dyna[[#This Row],[Net Income]]</f>
        <v>0.61336863595396252</v>
      </c>
      <c r="N949" t="str">
        <f>IF(Global_Household_Financial_Dyna[[#This Row],[Monthly_Savings]]&lt;0,"High Risk", IF(Global_Household_Financial_Dyna[[#This Row],[Savings Rate%]]&lt;0.1, "Medium", "Safe"))</f>
        <v>Safe</v>
      </c>
      <c r="O949">
        <f>Global_Household_Financial_Dyna[[#This Row],[Total_Household_Income]]/Global_Household_Financial_Dyna[[#This Row],[Family_Size]]</f>
        <v>1417.4814285714288</v>
      </c>
      <c r="P949" s="2">
        <f t="shared" si="28"/>
        <v>0.30718716818024266</v>
      </c>
      <c r="Q949" s="2">
        <f t="shared" si="29"/>
        <v>7.9444195865794653E-2</v>
      </c>
      <c r="R949" s="2" t="str">
        <f>IF(Global_Household_Financial_Dyna[[#This Row],[Vs country_Average]]&lt;-0.2, "Underperformer", IF(Global_Household_Financial_Dyna[[#This Row],[Vs country_Average]]&gt;0.2, "Outperformer", "Normal"))</f>
        <v>Normal</v>
      </c>
      <c r="S9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2685.41</v>
      </c>
      <c r="T9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2685.41</v>
      </c>
      <c r="U9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2685.41</v>
      </c>
      <c r="V9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2685.41</v>
      </c>
    </row>
    <row r="950" spans="1:22" x14ac:dyDescent="0.3">
      <c r="A950">
        <v>950</v>
      </c>
      <c r="B950" t="s">
        <v>16</v>
      </c>
      <c r="C950" t="s">
        <v>21</v>
      </c>
      <c r="D950">
        <v>2</v>
      </c>
      <c r="E950">
        <v>2</v>
      </c>
      <c r="F950">
        <v>6163.33</v>
      </c>
      <c r="G950">
        <v>10621.99</v>
      </c>
      <c r="H950">
        <v>4248.8</v>
      </c>
      <c r="I950">
        <v>2363.12</v>
      </c>
      <c r="J950">
        <v>4010.07</v>
      </c>
      <c r="K950">
        <f>Global_Household_Financial_Dyna[[#This Row],[Total_Household_Income]]-Global_Household_Financial_Dyna[[#This Row],[Estimated_Taxes]]</f>
        <v>6373.19</v>
      </c>
      <c r="L950" s="1">
        <f>Global_Household_Financial_Dyna[[#This Row],[Monthly_Savings]]/Global_Household_Financial_Dyna[[#This Row],[Net Income]]</f>
        <v>0.62920923430809383</v>
      </c>
      <c r="M950" s="2">
        <f>Global_Household_Financial_Dyna[[#This Row],[Monthly_Expenses]]/Global_Household_Financial_Dyna[[#This Row],[Net Income]]</f>
        <v>0.37079076569190628</v>
      </c>
      <c r="N950" t="str">
        <f>IF(Global_Household_Financial_Dyna[[#This Row],[Monthly_Savings]]&lt;0,"High Risk", IF(Global_Household_Financial_Dyna[[#This Row],[Savings Rate%]]&lt;0.1, "Medium", "Safe"))</f>
        <v>Safe</v>
      </c>
      <c r="O950">
        <f>Global_Household_Financial_Dyna[[#This Row],[Total_Household_Income]]/Global_Household_Financial_Dyna[[#This Row],[Family_Size]]</f>
        <v>5310.9949999999999</v>
      </c>
      <c r="P950" s="2">
        <f t="shared" si="28"/>
        <v>0.15879799892000862</v>
      </c>
      <c r="Q950" s="2">
        <f t="shared" si="29"/>
        <v>0.47041123538808521</v>
      </c>
      <c r="R950" s="2" t="str">
        <f>IF(Global_Household_Financial_Dyna[[#This Row],[Vs country_Average]]&lt;-0.2, "Underperformer", IF(Global_Household_Financial_Dyna[[#This Row],[Vs country_Average]]&gt;0.2, "Outperformer", "Normal"))</f>
        <v>Outperformer</v>
      </c>
      <c r="S9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4010.07</v>
      </c>
      <c r="T9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4010.07</v>
      </c>
      <c r="U9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4010.07</v>
      </c>
      <c r="V9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4010.07</v>
      </c>
    </row>
    <row r="951" spans="1:22" x14ac:dyDescent="0.3">
      <c r="A951">
        <v>951</v>
      </c>
      <c r="B951" t="s">
        <v>16</v>
      </c>
      <c r="C951" t="s">
        <v>21</v>
      </c>
      <c r="D951">
        <v>8</v>
      </c>
      <c r="E951">
        <v>2</v>
      </c>
      <c r="F951">
        <v>5251.49</v>
      </c>
      <c r="G951">
        <v>8504.77</v>
      </c>
      <c r="H951">
        <v>3401.91</v>
      </c>
      <c r="I951">
        <v>4896.3100000000004</v>
      </c>
      <c r="J951">
        <v>206.56</v>
      </c>
      <c r="K951">
        <f>Global_Household_Financial_Dyna[[#This Row],[Total_Household_Income]]-Global_Household_Financial_Dyna[[#This Row],[Estimated_Taxes]]</f>
        <v>5102.8600000000006</v>
      </c>
      <c r="L951" s="1">
        <f>Global_Household_Financial_Dyna[[#This Row],[Monthly_Savings]]/Global_Household_Financial_Dyna[[#This Row],[Net Income]]</f>
        <v>4.0479260649910045E-2</v>
      </c>
      <c r="M951" s="2">
        <f>Global_Household_Financial_Dyna[[#This Row],[Monthly_Expenses]]/Global_Household_Financial_Dyna[[#This Row],[Net Income]]</f>
        <v>0.95952269903544285</v>
      </c>
      <c r="N951" t="str">
        <f>IF(Global_Household_Financial_Dyna[[#This Row],[Monthly_Savings]]&lt;0,"High Risk", IF(Global_Household_Financial_Dyna[[#This Row],[Savings Rate%]]&lt;0.1, "Medium", "Safe"))</f>
        <v>Medium</v>
      </c>
      <c r="O951">
        <f>Global_Household_Financial_Dyna[[#This Row],[Total_Household_Income]]/Global_Household_Financial_Dyna[[#This Row],[Family_Size]]</f>
        <v>1063.0962500000001</v>
      </c>
      <c r="P951" s="2">
        <f t="shared" si="28"/>
        <v>0.15879799892000862</v>
      </c>
      <c r="Q951" s="2">
        <f t="shared" si="29"/>
        <v>-0.11831873827009858</v>
      </c>
      <c r="R951" s="2" t="str">
        <f>IF(Global_Household_Financial_Dyna[[#This Row],[Vs country_Average]]&lt;-0.2, "Underperformer", IF(Global_Household_Financial_Dyna[[#This Row],[Vs country_Average]]&gt;0.2, "Outperformer", "Normal"))</f>
        <v>Normal</v>
      </c>
      <c r="S9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206.56</v>
      </c>
      <c r="T9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206.56</v>
      </c>
      <c r="U9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206.56</v>
      </c>
      <c r="V9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206.56</v>
      </c>
    </row>
    <row r="952" spans="1:22" x14ac:dyDescent="0.3">
      <c r="A952">
        <v>952</v>
      </c>
      <c r="B952" t="s">
        <v>16</v>
      </c>
      <c r="C952" t="s">
        <v>21</v>
      </c>
      <c r="D952">
        <v>6</v>
      </c>
      <c r="E952">
        <v>3</v>
      </c>
      <c r="F952">
        <v>5834.69</v>
      </c>
      <c r="G952">
        <v>13485.88</v>
      </c>
      <c r="H952">
        <v>5394.35</v>
      </c>
      <c r="I952">
        <v>3627.54</v>
      </c>
      <c r="J952">
        <v>4463.99</v>
      </c>
      <c r="K952">
        <f>Global_Household_Financial_Dyna[[#This Row],[Total_Household_Income]]-Global_Household_Financial_Dyna[[#This Row],[Estimated_Taxes]]</f>
        <v>8091.5299999999988</v>
      </c>
      <c r="L952" s="1">
        <f>Global_Household_Financial_Dyna[[#This Row],[Monthly_Savings]]/Global_Household_Financial_Dyna[[#This Row],[Net Income]]</f>
        <v>0.55168676381351867</v>
      </c>
      <c r="M952" s="2">
        <f>Global_Household_Financial_Dyna[[#This Row],[Monthly_Expenses]]/Global_Household_Financial_Dyna[[#This Row],[Net Income]]</f>
        <v>0.4483132361864815</v>
      </c>
      <c r="N952" t="str">
        <f>IF(Global_Household_Financial_Dyna[[#This Row],[Monthly_Savings]]&lt;0,"High Risk", IF(Global_Household_Financial_Dyna[[#This Row],[Savings Rate%]]&lt;0.1, "Medium", "Safe"))</f>
        <v>Safe</v>
      </c>
      <c r="O952">
        <f>Global_Household_Financial_Dyna[[#This Row],[Total_Household_Income]]/Global_Household_Financial_Dyna[[#This Row],[Family_Size]]</f>
        <v>2247.6466666666665</v>
      </c>
      <c r="P952" s="2">
        <f t="shared" si="28"/>
        <v>0.15879799892000862</v>
      </c>
      <c r="Q952" s="2">
        <f t="shared" si="29"/>
        <v>0.39288876489351005</v>
      </c>
      <c r="R952" s="2" t="str">
        <f>IF(Global_Household_Financial_Dyna[[#This Row],[Vs country_Average]]&lt;-0.2, "Underperformer", IF(Global_Household_Financial_Dyna[[#This Row],[Vs country_Average]]&gt;0.2, "Outperformer", "Normal"))</f>
        <v>Outperformer</v>
      </c>
      <c r="S9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4463.99</v>
      </c>
      <c r="T9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4463.99</v>
      </c>
      <c r="U9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4463.99</v>
      </c>
      <c r="V9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4463.99</v>
      </c>
    </row>
    <row r="953" spans="1:22" x14ac:dyDescent="0.3">
      <c r="A953">
        <v>953</v>
      </c>
      <c r="B953" t="s">
        <v>18</v>
      </c>
      <c r="C953" t="s">
        <v>19</v>
      </c>
      <c r="D953">
        <v>8</v>
      </c>
      <c r="E953">
        <v>2</v>
      </c>
      <c r="F953">
        <v>1669.84</v>
      </c>
      <c r="G953">
        <v>2646.62</v>
      </c>
      <c r="H953">
        <v>582.26</v>
      </c>
      <c r="I953">
        <v>2511.64</v>
      </c>
      <c r="J953">
        <v>-447.28</v>
      </c>
      <c r="K953">
        <f>Global_Household_Financial_Dyna[[#This Row],[Total_Household_Income]]-Global_Household_Financial_Dyna[[#This Row],[Estimated_Taxes]]</f>
        <v>2064.3599999999997</v>
      </c>
      <c r="L953" s="1">
        <f>Global_Household_Financial_Dyna[[#This Row],[Monthly_Savings]]/Global_Household_Financial_Dyna[[#This Row],[Net Income]]</f>
        <v>-0.21666763548993395</v>
      </c>
      <c r="M953" s="2">
        <f>Global_Household_Financial_Dyna[[#This Row],[Monthly_Expenses]]/Global_Household_Financial_Dyna[[#This Row],[Net Income]]</f>
        <v>1.216667635489934</v>
      </c>
      <c r="N953" t="str">
        <f>IF(Global_Household_Financial_Dyna[[#This Row],[Monthly_Savings]]&lt;0,"High Risk", IF(Global_Household_Financial_Dyna[[#This Row],[Savings Rate%]]&lt;0.1, "Medium", "Safe"))</f>
        <v>High Risk</v>
      </c>
      <c r="O953">
        <f>Global_Household_Financial_Dyna[[#This Row],[Total_Household_Income]]/Global_Household_Financial_Dyna[[#This Row],[Family_Size]]</f>
        <v>330.82749999999999</v>
      </c>
      <c r="P953" s="2">
        <f t="shared" si="28"/>
        <v>0.32336204947805613</v>
      </c>
      <c r="Q953" s="2">
        <f t="shared" si="29"/>
        <v>-0.54002968496799009</v>
      </c>
      <c r="R953" s="2" t="str">
        <f>IF(Global_Household_Financial_Dyna[[#This Row],[Vs country_Average]]&lt;-0.2, "Underperformer", IF(Global_Household_Financial_Dyna[[#This Row],[Vs country_Average]]&gt;0.2, "Outperformer", "Normal"))</f>
        <v>Underperformer</v>
      </c>
      <c r="S9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-321.69799999999998</v>
      </c>
      <c r="T9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-196.11599999999999</v>
      </c>
      <c r="U9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-70.533999999999992</v>
      </c>
      <c r="V9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55.048000000000002</v>
      </c>
    </row>
    <row r="954" spans="1:22" x14ac:dyDescent="0.3">
      <c r="A954">
        <v>954</v>
      </c>
      <c r="B954" t="s">
        <v>12</v>
      </c>
      <c r="C954" t="s">
        <v>13</v>
      </c>
      <c r="D954">
        <v>8</v>
      </c>
      <c r="E954">
        <v>3</v>
      </c>
      <c r="F954">
        <v>4009.37</v>
      </c>
      <c r="G954">
        <v>9224.2900000000009</v>
      </c>
      <c r="H954">
        <v>2767.29</v>
      </c>
      <c r="I954">
        <v>4146.25</v>
      </c>
      <c r="J954">
        <v>2310.75</v>
      </c>
      <c r="K954">
        <f>Global_Household_Financial_Dyna[[#This Row],[Total_Household_Income]]-Global_Household_Financial_Dyna[[#This Row],[Estimated_Taxes]]</f>
        <v>6457.0000000000009</v>
      </c>
      <c r="L954" s="1">
        <f>Global_Household_Financial_Dyna[[#This Row],[Monthly_Savings]]/Global_Household_Financial_Dyna[[#This Row],[Net Income]]</f>
        <v>0.3578674306953693</v>
      </c>
      <c r="M954" s="2">
        <f>Global_Household_Financial_Dyna[[#This Row],[Monthly_Expenses]]/Global_Household_Financial_Dyna[[#This Row],[Net Income]]</f>
        <v>0.64213256930463058</v>
      </c>
      <c r="N954" t="str">
        <f>IF(Global_Household_Financial_Dyna[[#This Row],[Monthly_Savings]]&lt;0,"High Risk", IF(Global_Household_Financial_Dyna[[#This Row],[Savings Rate%]]&lt;0.1, "Medium", "Safe"))</f>
        <v>Safe</v>
      </c>
      <c r="O954">
        <f>Global_Household_Financial_Dyna[[#This Row],[Total_Household_Income]]/Global_Household_Financial_Dyna[[#This Row],[Family_Size]]</f>
        <v>1153.0362500000001</v>
      </c>
      <c r="P954" s="2">
        <f t="shared" si="28"/>
        <v>0.30718716818024266</v>
      </c>
      <c r="Q954" s="2">
        <f t="shared" si="29"/>
        <v>5.0680262515126639E-2</v>
      </c>
      <c r="R954" s="2" t="str">
        <f>IF(Global_Household_Financial_Dyna[[#This Row],[Vs country_Average]]&lt;-0.2, "Underperformer", IF(Global_Household_Financial_Dyna[[#This Row],[Vs country_Average]]&gt;0.2, "Outperformer", "Normal"))</f>
        <v>Normal</v>
      </c>
      <c r="S9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2310.75</v>
      </c>
      <c r="T9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2310.75</v>
      </c>
      <c r="U9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2310.75</v>
      </c>
      <c r="V9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2310.75</v>
      </c>
    </row>
    <row r="955" spans="1:22" x14ac:dyDescent="0.3">
      <c r="A955">
        <v>955</v>
      </c>
      <c r="B955" t="s">
        <v>10</v>
      </c>
      <c r="C955" t="s">
        <v>11</v>
      </c>
      <c r="D955">
        <v>7</v>
      </c>
      <c r="E955">
        <v>3</v>
      </c>
      <c r="F955">
        <v>544.71</v>
      </c>
      <c r="G955">
        <v>1072.82</v>
      </c>
      <c r="H955">
        <v>107.28</v>
      </c>
      <c r="I955">
        <v>764.82</v>
      </c>
      <c r="J955">
        <v>200.72</v>
      </c>
      <c r="K955">
        <f>Global_Household_Financial_Dyna[[#This Row],[Total_Household_Income]]-Global_Household_Financial_Dyna[[#This Row],[Estimated_Taxes]]</f>
        <v>965.54</v>
      </c>
      <c r="L955" s="1">
        <f>Global_Household_Financial_Dyna[[#This Row],[Monthly_Savings]]/Global_Household_Financial_Dyna[[#This Row],[Net Income]]</f>
        <v>0.20788367131346192</v>
      </c>
      <c r="M955" s="2">
        <f>Global_Household_Financial_Dyna[[#This Row],[Monthly_Expenses]]/Global_Household_Financial_Dyna[[#This Row],[Net Income]]</f>
        <v>0.79211632868653814</v>
      </c>
      <c r="N955" t="str">
        <f>IF(Global_Household_Financial_Dyna[[#This Row],[Monthly_Savings]]&lt;0,"High Risk", IF(Global_Household_Financial_Dyna[[#This Row],[Savings Rate%]]&lt;0.1, "Medium", "Safe"))</f>
        <v>Safe</v>
      </c>
      <c r="O955">
        <f>Global_Household_Financial_Dyna[[#This Row],[Total_Household_Income]]/Global_Household_Financial_Dyna[[#This Row],[Family_Size]]</f>
        <v>153.26</v>
      </c>
      <c r="P955" s="2">
        <f t="shared" si="28"/>
        <v>0.42077341556833553</v>
      </c>
      <c r="Q955" s="2">
        <f t="shared" si="29"/>
        <v>-0.21288974425487361</v>
      </c>
      <c r="R955" s="2" t="str">
        <f>IF(Global_Household_Financial_Dyna[[#This Row],[Vs country_Average]]&lt;-0.2, "Underperformer", IF(Global_Household_Financial_Dyna[[#This Row],[Vs country_Average]]&gt;0.2, "Outperformer", "Normal"))</f>
        <v>Underperformer</v>
      </c>
      <c r="S9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200.72</v>
      </c>
      <c r="T9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200.72</v>
      </c>
      <c r="U9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200.72</v>
      </c>
      <c r="V9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200.72</v>
      </c>
    </row>
    <row r="956" spans="1:22" x14ac:dyDescent="0.3">
      <c r="A956">
        <v>956</v>
      </c>
      <c r="B956" t="s">
        <v>10</v>
      </c>
      <c r="C956" t="s">
        <v>11</v>
      </c>
      <c r="D956">
        <v>4</v>
      </c>
      <c r="E956">
        <v>3</v>
      </c>
      <c r="F956">
        <v>950.22</v>
      </c>
      <c r="G956">
        <v>2125.31</v>
      </c>
      <c r="H956">
        <v>212.53</v>
      </c>
      <c r="I956">
        <v>687.96</v>
      </c>
      <c r="J956">
        <v>1224.82</v>
      </c>
      <c r="K956">
        <f>Global_Household_Financial_Dyna[[#This Row],[Total_Household_Income]]-Global_Household_Financial_Dyna[[#This Row],[Estimated_Taxes]]</f>
        <v>1912.78</v>
      </c>
      <c r="L956" s="1">
        <f>Global_Household_Financial_Dyna[[#This Row],[Monthly_Savings]]/Global_Household_Financial_Dyna[[#This Row],[Net Income]]</f>
        <v>0.6403350097763465</v>
      </c>
      <c r="M956" s="2">
        <f>Global_Household_Financial_Dyna[[#This Row],[Monthly_Expenses]]/Global_Household_Financial_Dyna[[#This Row],[Net Income]]</f>
        <v>0.35966499022365356</v>
      </c>
      <c r="N956" t="str">
        <f>IF(Global_Household_Financial_Dyna[[#This Row],[Monthly_Savings]]&lt;0,"High Risk", IF(Global_Household_Financial_Dyna[[#This Row],[Savings Rate%]]&lt;0.1, "Medium", "Safe"))</f>
        <v>Safe</v>
      </c>
      <c r="O956">
        <f>Global_Household_Financial_Dyna[[#This Row],[Total_Household_Income]]/Global_Household_Financial_Dyna[[#This Row],[Family_Size]]</f>
        <v>531.32749999999999</v>
      </c>
      <c r="P956" s="2">
        <f t="shared" si="28"/>
        <v>0.42077341556833553</v>
      </c>
      <c r="Q956" s="2">
        <f t="shared" si="29"/>
        <v>0.21956159420801097</v>
      </c>
      <c r="R956" s="2" t="str">
        <f>IF(Global_Household_Financial_Dyna[[#This Row],[Vs country_Average]]&lt;-0.2, "Underperformer", IF(Global_Household_Financial_Dyna[[#This Row],[Vs country_Average]]&gt;0.2, "Outperformer", "Normal"))</f>
        <v>Outperformer</v>
      </c>
      <c r="S9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1224.82</v>
      </c>
      <c r="T9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1224.82</v>
      </c>
      <c r="U9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1224.82</v>
      </c>
      <c r="V9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1224.82</v>
      </c>
    </row>
    <row r="957" spans="1:22" x14ac:dyDescent="0.3">
      <c r="A957">
        <v>957</v>
      </c>
      <c r="B957" t="s">
        <v>16</v>
      </c>
      <c r="C957" t="s">
        <v>21</v>
      </c>
      <c r="D957">
        <v>2</v>
      </c>
      <c r="E957">
        <v>2</v>
      </c>
      <c r="F957">
        <v>4001.23</v>
      </c>
      <c r="G957">
        <v>6579.54</v>
      </c>
      <c r="H957">
        <v>2302.84</v>
      </c>
      <c r="I957">
        <v>2184.21</v>
      </c>
      <c r="J957">
        <v>2092.4899999999998</v>
      </c>
      <c r="K957">
        <f>Global_Household_Financial_Dyna[[#This Row],[Total_Household_Income]]-Global_Household_Financial_Dyna[[#This Row],[Estimated_Taxes]]</f>
        <v>4276.7</v>
      </c>
      <c r="L957" s="1">
        <f>Global_Household_Financial_Dyna[[#This Row],[Monthly_Savings]]/Global_Household_Financial_Dyna[[#This Row],[Net Income]]</f>
        <v>0.48927677882479481</v>
      </c>
      <c r="M957" s="2">
        <f>Global_Household_Financial_Dyna[[#This Row],[Monthly_Expenses]]/Global_Household_Financial_Dyna[[#This Row],[Net Income]]</f>
        <v>0.51072322117520519</v>
      </c>
      <c r="N957" t="str">
        <f>IF(Global_Household_Financial_Dyna[[#This Row],[Monthly_Savings]]&lt;0,"High Risk", IF(Global_Household_Financial_Dyna[[#This Row],[Savings Rate%]]&lt;0.1, "Medium", "Safe"))</f>
        <v>Safe</v>
      </c>
      <c r="O957">
        <f>Global_Household_Financial_Dyna[[#This Row],[Total_Household_Income]]/Global_Household_Financial_Dyna[[#This Row],[Family_Size]]</f>
        <v>3289.77</v>
      </c>
      <c r="P957" s="2">
        <f t="shared" si="28"/>
        <v>0.15879799892000862</v>
      </c>
      <c r="Q957" s="2">
        <f t="shared" si="29"/>
        <v>0.33047877990478619</v>
      </c>
      <c r="R957" s="2" t="str">
        <f>IF(Global_Household_Financial_Dyna[[#This Row],[Vs country_Average]]&lt;-0.2, "Underperformer", IF(Global_Household_Financial_Dyna[[#This Row],[Vs country_Average]]&gt;0.2, "Outperformer", "Normal"))</f>
        <v>Outperformer</v>
      </c>
      <c r="S9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2092.4899999999998</v>
      </c>
      <c r="T9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2092.4899999999998</v>
      </c>
      <c r="U9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2092.4899999999998</v>
      </c>
      <c r="V9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2092.4899999999998</v>
      </c>
    </row>
    <row r="958" spans="1:22" x14ac:dyDescent="0.3">
      <c r="A958">
        <v>958</v>
      </c>
      <c r="B958" t="s">
        <v>18</v>
      </c>
      <c r="C958" t="s">
        <v>19</v>
      </c>
      <c r="D958">
        <v>8</v>
      </c>
      <c r="E958">
        <v>3</v>
      </c>
      <c r="F958">
        <v>4521.28</v>
      </c>
      <c r="G958">
        <v>9323.3799999999992</v>
      </c>
      <c r="H958">
        <v>2517.31</v>
      </c>
      <c r="I958">
        <v>3965.4</v>
      </c>
      <c r="J958">
        <v>2840.66</v>
      </c>
      <c r="K958">
        <f>Global_Household_Financial_Dyna[[#This Row],[Total_Household_Income]]-Global_Household_Financial_Dyna[[#This Row],[Estimated_Taxes]]</f>
        <v>6806.07</v>
      </c>
      <c r="L958" s="1">
        <f>Global_Household_Financial_Dyna[[#This Row],[Monthly_Savings]]/Global_Household_Financial_Dyna[[#This Row],[Net Income]]</f>
        <v>0.41737155215858784</v>
      </c>
      <c r="M958" s="2">
        <f>Global_Household_Financial_Dyna[[#This Row],[Monthly_Expenses]]/Global_Household_Financial_Dyna[[#This Row],[Net Income]]</f>
        <v>0.58262697856472245</v>
      </c>
      <c r="N958" t="str">
        <f>IF(Global_Household_Financial_Dyna[[#This Row],[Monthly_Savings]]&lt;0,"High Risk", IF(Global_Household_Financial_Dyna[[#This Row],[Savings Rate%]]&lt;0.1, "Medium", "Safe"))</f>
        <v>Safe</v>
      </c>
      <c r="O958">
        <f>Global_Household_Financial_Dyna[[#This Row],[Total_Household_Income]]/Global_Household_Financial_Dyna[[#This Row],[Family_Size]]</f>
        <v>1165.4224999999999</v>
      </c>
      <c r="P958" s="2">
        <f t="shared" si="28"/>
        <v>0.32336204947805613</v>
      </c>
      <c r="Q958" s="2">
        <f t="shared" si="29"/>
        <v>9.4009502680531709E-2</v>
      </c>
      <c r="R958" s="2" t="str">
        <f>IF(Global_Household_Financial_Dyna[[#This Row],[Vs country_Average]]&lt;-0.2, "Underperformer", IF(Global_Household_Financial_Dyna[[#This Row],[Vs country_Average]]&gt;0.2, "Outperformer", "Normal"))</f>
        <v>Normal</v>
      </c>
      <c r="S9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2840.66</v>
      </c>
      <c r="T9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2840.66</v>
      </c>
      <c r="U9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2840.66</v>
      </c>
      <c r="V9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2840.66</v>
      </c>
    </row>
    <row r="959" spans="1:22" x14ac:dyDescent="0.3">
      <c r="A959">
        <v>959</v>
      </c>
      <c r="B959" t="s">
        <v>18</v>
      </c>
      <c r="C959" t="s">
        <v>20</v>
      </c>
      <c r="D959">
        <v>3</v>
      </c>
      <c r="E959">
        <v>3</v>
      </c>
      <c r="F959">
        <v>4196.8999999999996</v>
      </c>
      <c r="G959">
        <v>9487.65</v>
      </c>
      <c r="H959">
        <v>2561.66</v>
      </c>
      <c r="I959">
        <v>2267.58</v>
      </c>
      <c r="J959">
        <v>4658.41</v>
      </c>
      <c r="K959">
        <f>Global_Household_Financial_Dyna[[#This Row],[Total_Household_Income]]-Global_Household_Financial_Dyna[[#This Row],[Estimated_Taxes]]</f>
        <v>6925.99</v>
      </c>
      <c r="L959" s="1">
        <f>Global_Household_Financial_Dyna[[#This Row],[Monthly_Savings]]/Global_Household_Financial_Dyna[[#This Row],[Net Income]]</f>
        <v>0.67259842997174413</v>
      </c>
      <c r="M959" s="2">
        <f>Global_Household_Financial_Dyna[[#This Row],[Monthly_Expenses]]/Global_Household_Financial_Dyna[[#This Row],[Net Income]]</f>
        <v>0.32740157002825587</v>
      </c>
      <c r="N959" t="str">
        <f>IF(Global_Household_Financial_Dyna[[#This Row],[Monthly_Savings]]&lt;0,"High Risk", IF(Global_Household_Financial_Dyna[[#This Row],[Savings Rate%]]&lt;0.1, "Medium", "Safe"))</f>
        <v>Safe</v>
      </c>
      <c r="O959">
        <f>Global_Household_Financial_Dyna[[#This Row],[Total_Household_Income]]/Global_Household_Financial_Dyna[[#This Row],[Family_Size]]</f>
        <v>3162.5499999999997</v>
      </c>
      <c r="P959" s="2">
        <f t="shared" si="28"/>
        <v>0.32336204947805613</v>
      </c>
      <c r="Q959" s="2">
        <f t="shared" si="29"/>
        <v>0.34923638049368799</v>
      </c>
      <c r="R959" s="2" t="str">
        <f>IF(Global_Household_Financial_Dyna[[#This Row],[Vs country_Average]]&lt;-0.2, "Underperformer", IF(Global_Household_Financial_Dyna[[#This Row],[Vs country_Average]]&gt;0.2, "Outperformer", "Normal"))</f>
        <v>Outperformer</v>
      </c>
      <c r="S9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4658.41</v>
      </c>
      <c r="T9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4658.41</v>
      </c>
      <c r="U9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4658.41</v>
      </c>
      <c r="V9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4658.41</v>
      </c>
    </row>
    <row r="960" spans="1:22" x14ac:dyDescent="0.3">
      <c r="A960">
        <v>960</v>
      </c>
      <c r="B960" t="s">
        <v>14</v>
      </c>
      <c r="C960" t="s">
        <v>15</v>
      </c>
      <c r="D960">
        <v>5</v>
      </c>
      <c r="E960">
        <v>2</v>
      </c>
      <c r="F960">
        <v>1999.21</v>
      </c>
      <c r="G960">
        <v>3020.25</v>
      </c>
      <c r="H960">
        <v>453.04</v>
      </c>
      <c r="I960">
        <v>1036.2</v>
      </c>
      <c r="J960">
        <v>1531.01</v>
      </c>
      <c r="K960">
        <f>Global_Household_Financial_Dyna[[#This Row],[Total_Household_Income]]-Global_Household_Financial_Dyna[[#This Row],[Estimated_Taxes]]</f>
        <v>2567.21</v>
      </c>
      <c r="L960" s="1">
        <f>Global_Household_Financial_Dyna[[#This Row],[Monthly_Savings]]/Global_Household_Financial_Dyna[[#This Row],[Net Income]]</f>
        <v>0.59637115779386962</v>
      </c>
      <c r="M960" s="2">
        <f>Global_Household_Financial_Dyna[[#This Row],[Monthly_Expenses]]/Global_Household_Financial_Dyna[[#This Row],[Net Income]]</f>
        <v>0.40362884220613038</v>
      </c>
      <c r="N960" t="str">
        <f>IF(Global_Household_Financial_Dyna[[#This Row],[Monthly_Savings]]&lt;0,"High Risk", IF(Global_Household_Financial_Dyna[[#This Row],[Savings Rate%]]&lt;0.1, "Medium", "Safe"))</f>
        <v>Safe</v>
      </c>
      <c r="O960">
        <f>Global_Household_Financial_Dyna[[#This Row],[Total_Household_Income]]/Global_Household_Financial_Dyna[[#This Row],[Family_Size]]</f>
        <v>604.04999999999995</v>
      </c>
      <c r="P960" s="2">
        <f t="shared" si="28"/>
        <v>0.39788995363055785</v>
      </c>
      <c r="Q960" s="2">
        <f t="shared" si="29"/>
        <v>0.19848120416331178</v>
      </c>
      <c r="R960" s="2" t="str">
        <f>IF(Global_Household_Financial_Dyna[[#This Row],[Vs country_Average]]&lt;-0.2, "Underperformer", IF(Global_Household_Financial_Dyna[[#This Row],[Vs country_Average]]&gt;0.2, "Outperformer", "Normal"))</f>
        <v>Normal</v>
      </c>
      <c r="S9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1531.01</v>
      </c>
      <c r="T9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1531.01</v>
      </c>
      <c r="U9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1531.01</v>
      </c>
      <c r="V9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1531.01</v>
      </c>
    </row>
    <row r="961" spans="1:22" x14ac:dyDescent="0.3">
      <c r="A961">
        <v>961</v>
      </c>
      <c r="B961" t="s">
        <v>18</v>
      </c>
      <c r="C961" t="s">
        <v>19</v>
      </c>
      <c r="D961">
        <v>6</v>
      </c>
      <c r="E961">
        <v>3</v>
      </c>
      <c r="F961">
        <v>4321.79</v>
      </c>
      <c r="G961">
        <v>8527.84</v>
      </c>
      <c r="H961">
        <v>2302.52</v>
      </c>
      <c r="I961">
        <v>4564.2299999999996</v>
      </c>
      <c r="J961">
        <v>1661.09</v>
      </c>
      <c r="K961">
        <f>Global_Household_Financial_Dyna[[#This Row],[Total_Household_Income]]-Global_Household_Financial_Dyna[[#This Row],[Estimated_Taxes]]</f>
        <v>6225.32</v>
      </c>
      <c r="L961" s="1">
        <f>Global_Household_Financial_Dyna[[#This Row],[Monthly_Savings]]/Global_Household_Financial_Dyna[[#This Row],[Net Income]]</f>
        <v>0.26682805060623388</v>
      </c>
      <c r="M961" s="2">
        <f>Global_Household_Financial_Dyna[[#This Row],[Monthly_Expenses]]/Global_Household_Financial_Dyna[[#This Row],[Net Income]]</f>
        <v>0.73317194939376606</v>
      </c>
      <c r="N961" t="str">
        <f>IF(Global_Household_Financial_Dyna[[#This Row],[Monthly_Savings]]&lt;0,"High Risk", IF(Global_Household_Financial_Dyna[[#This Row],[Savings Rate%]]&lt;0.1, "Medium", "Safe"))</f>
        <v>Safe</v>
      </c>
      <c r="O961">
        <f>Global_Household_Financial_Dyna[[#This Row],[Total_Household_Income]]/Global_Household_Financial_Dyna[[#This Row],[Family_Size]]</f>
        <v>1421.3066666666666</v>
      </c>
      <c r="P961" s="2">
        <f t="shared" si="28"/>
        <v>0.32336204947805613</v>
      </c>
      <c r="Q961" s="2">
        <f t="shared" si="29"/>
        <v>-5.6533998871822255E-2</v>
      </c>
      <c r="R961" s="2" t="str">
        <f>IF(Global_Household_Financial_Dyna[[#This Row],[Vs country_Average]]&lt;-0.2, "Underperformer", IF(Global_Household_Financial_Dyna[[#This Row],[Vs country_Average]]&gt;0.2, "Outperformer", "Normal"))</f>
        <v>Normal</v>
      </c>
      <c r="S9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1661.09</v>
      </c>
      <c r="T9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1661.09</v>
      </c>
      <c r="U9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1661.09</v>
      </c>
      <c r="V9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1661.09</v>
      </c>
    </row>
    <row r="962" spans="1:22" x14ac:dyDescent="0.3">
      <c r="A962">
        <v>962</v>
      </c>
      <c r="B962" t="s">
        <v>16</v>
      </c>
      <c r="C962" t="s">
        <v>21</v>
      </c>
      <c r="D962">
        <v>6</v>
      </c>
      <c r="E962">
        <v>1</v>
      </c>
      <c r="F962">
        <v>3672.14</v>
      </c>
      <c r="G962">
        <v>3672.14</v>
      </c>
      <c r="H962">
        <v>1285.25</v>
      </c>
      <c r="I962">
        <v>3484.86</v>
      </c>
      <c r="J962">
        <v>-1097.97</v>
      </c>
      <c r="K962">
        <f>Global_Household_Financial_Dyna[[#This Row],[Total_Household_Income]]-Global_Household_Financial_Dyna[[#This Row],[Estimated_Taxes]]</f>
        <v>2386.89</v>
      </c>
      <c r="L962" s="1">
        <f>Global_Household_Financial_Dyna[[#This Row],[Monthly_Savings]]/Global_Household_Financial_Dyna[[#This Row],[Net Income]]</f>
        <v>-0.46000025137312572</v>
      </c>
      <c r="M962" s="2">
        <f>Global_Household_Financial_Dyna[[#This Row],[Monthly_Expenses]]/Global_Household_Financial_Dyna[[#This Row],[Net Income]]</f>
        <v>1.4600002513731258</v>
      </c>
      <c r="N962" t="str">
        <f>IF(Global_Household_Financial_Dyna[[#This Row],[Monthly_Savings]]&lt;0,"High Risk", IF(Global_Household_Financial_Dyna[[#This Row],[Savings Rate%]]&lt;0.1, "Medium", "Safe"))</f>
        <v>High Risk</v>
      </c>
      <c r="O962">
        <f>Global_Household_Financial_Dyna[[#This Row],[Total_Household_Income]]/Global_Household_Financial_Dyna[[#This Row],[Family_Size]]</f>
        <v>612.02333333333331</v>
      </c>
      <c r="P962" s="2">
        <f t="shared" ref="P962:P1025" si="30">AVERAGEIF($B$2:$B$4986,$B962,$L$2:$L$4986)</f>
        <v>0.15879799892000862</v>
      </c>
      <c r="Q962" s="2">
        <f t="shared" ref="Q962:Q1025" si="31">L962-P962</f>
        <v>-0.6187982502931344</v>
      </c>
      <c r="R962" s="2" t="str">
        <f>IF(Global_Household_Financial_Dyna[[#This Row],[Vs country_Average]]&lt;-0.2, "Underperformer", IF(Global_Household_Financial_Dyna[[#This Row],[Vs country_Average]]&gt;0.2, "Outperformer", "Normal"))</f>
        <v>Underperformer</v>
      </c>
      <c r="S9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-923.72699999999998</v>
      </c>
      <c r="T9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-749.48400000000004</v>
      </c>
      <c r="U9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-575.24099999999999</v>
      </c>
      <c r="V9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-400.99800000000005</v>
      </c>
    </row>
    <row r="963" spans="1:22" x14ac:dyDescent="0.3">
      <c r="A963">
        <v>963</v>
      </c>
      <c r="B963" t="s">
        <v>18</v>
      </c>
      <c r="C963" t="s">
        <v>20</v>
      </c>
      <c r="D963">
        <v>3</v>
      </c>
      <c r="E963">
        <v>1</v>
      </c>
      <c r="F963">
        <v>3462.42</v>
      </c>
      <c r="G963">
        <v>3462.42</v>
      </c>
      <c r="H963">
        <v>761.73</v>
      </c>
      <c r="I963">
        <v>3054.12</v>
      </c>
      <c r="J963">
        <v>-353.43</v>
      </c>
      <c r="K963">
        <f>Global_Household_Financial_Dyna[[#This Row],[Total_Household_Income]]-Global_Household_Financial_Dyna[[#This Row],[Estimated_Taxes]]</f>
        <v>2700.69</v>
      </c>
      <c r="L963" s="1">
        <f>Global_Household_Financial_Dyna[[#This Row],[Monthly_Savings]]/Global_Household_Financial_Dyna[[#This Row],[Net Income]]</f>
        <v>-0.13086655632449484</v>
      </c>
      <c r="M963" s="2">
        <f>Global_Household_Financial_Dyna[[#This Row],[Monthly_Expenses]]/Global_Household_Financial_Dyna[[#This Row],[Net Income]]</f>
        <v>1.1308665563244948</v>
      </c>
      <c r="N963" t="str">
        <f>IF(Global_Household_Financial_Dyna[[#This Row],[Monthly_Savings]]&lt;0,"High Risk", IF(Global_Household_Financial_Dyna[[#This Row],[Savings Rate%]]&lt;0.1, "Medium", "Safe"))</f>
        <v>High Risk</v>
      </c>
      <c r="O963">
        <f>Global_Household_Financial_Dyna[[#This Row],[Total_Household_Income]]/Global_Household_Financial_Dyna[[#This Row],[Family_Size]]</f>
        <v>1154.1400000000001</v>
      </c>
      <c r="P963" s="2">
        <f t="shared" si="30"/>
        <v>0.32336204947805613</v>
      </c>
      <c r="Q963" s="2">
        <f t="shared" si="31"/>
        <v>-0.45422860580255098</v>
      </c>
      <c r="R963" s="2" t="str">
        <f>IF(Global_Household_Financial_Dyna[[#This Row],[Vs country_Average]]&lt;-0.2, "Underperformer", IF(Global_Household_Financial_Dyna[[#This Row],[Vs country_Average]]&gt;0.2, "Outperformer", "Normal"))</f>
        <v>Underperformer</v>
      </c>
      <c r="S9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-200.72400000000002</v>
      </c>
      <c r="T9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-48.017999999999972</v>
      </c>
      <c r="U9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104.68799999999999</v>
      </c>
      <c r="V9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257.39400000000006</v>
      </c>
    </row>
    <row r="964" spans="1:22" x14ac:dyDescent="0.3">
      <c r="A964">
        <v>964</v>
      </c>
      <c r="B964" t="s">
        <v>10</v>
      </c>
      <c r="C964" t="s">
        <v>11</v>
      </c>
      <c r="D964">
        <v>7</v>
      </c>
      <c r="E964">
        <v>1</v>
      </c>
      <c r="F964">
        <v>1141.94</v>
      </c>
      <c r="G964">
        <v>1141.94</v>
      </c>
      <c r="H964">
        <v>114.19</v>
      </c>
      <c r="I964">
        <v>766.48</v>
      </c>
      <c r="J964">
        <v>261.27</v>
      </c>
      <c r="K964">
        <f>Global_Household_Financial_Dyna[[#This Row],[Total_Household_Income]]-Global_Household_Financial_Dyna[[#This Row],[Estimated_Taxes]]</f>
        <v>1027.75</v>
      </c>
      <c r="L964" s="1">
        <f>Global_Household_Financial_Dyna[[#This Row],[Monthly_Savings]]/Global_Household_Financial_Dyna[[#This Row],[Net Income]]</f>
        <v>0.25421551933836045</v>
      </c>
      <c r="M964" s="2">
        <f>Global_Household_Financial_Dyna[[#This Row],[Monthly_Expenses]]/Global_Household_Financial_Dyna[[#This Row],[Net Income]]</f>
        <v>0.74578448066163949</v>
      </c>
      <c r="N964" t="str">
        <f>IF(Global_Household_Financial_Dyna[[#This Row],[Monthly_Savings]]&lt;0,"High Risk", IF(Global_Household_Financial_Dyna[[#This Row],[Savings Rate%]]&lt;0.1, "Medium", "Safe"))</f>
        <v>Safe</v>
      </c>
      <c r="O964">
        <f>Global_Household_Financial_Dyna[[#This Row],[Total_Household_Income]]/Global_Household_Financial_Dyna[[#This Row],[Family_Size]]</f>
        <v>163.13428571428571</v>
      </c>
      <c r="P964" s="2">
        <f t="shared" si="30"/>
        <v>0.42077341556833553</v>
      </c>
      <c r="Q964" s="2">
        <f t="shared" si="31"/>
        <v>-0.16655789622997508</v>
      </c>
      <c r="R964" s="2" t="str">
        <f>IF(Global_Household_Financial_Dyna[[#This Row],[Vs country_Average]]&lt;-0.2, "Underperformer", IF(Global_Household_Financial_Dyna[[#This Row],[Vs country_Average]]&gt;0.2, "Outperformer", "Normal"))</f>
        <v>Normal</v>
      </c>
      <c r="S9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261.27</v>
      </c>
      <c r="T9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261.27</v>
      </c>
      <c r="U9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261.27</v>
      </c>
      <c r="V9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261.27</v>
      </c>
    </row>
    <row r="965" spans="1:22" x14ac:dyDescent="0.3">
      <c r="A965">
        <v>965</v>
      </c>
      <c r="B965" t="s">
        <v>10</v>
      </c>
      <c r="C965" t="s">
        <v>22</v>
      </c>
      <c r="D965">
        <v>7</v>
      </c>
      <c r="E965">
        <v>1</v>
      </c>
      <c r="F965">
        <v>355.03</v>
      </c>
      <c r="G965">
        <v>355.03</v>
      </c>
      <c r="H965">
        <v>35.5</v>
      </c>
      <c r="I965">
        <v>336.92</v>
      </c>
      <c r="J965">
        <v>-17.399999999999999</v>
      </c>
      <c r="K965">
        <f>Global_Household_Financial_Dyna[[#This Row],[Total_Household_Income]]-Global_Household_Financial_Dyna[[#This Row],[Estimated_Taxes]]</f>
        <v>319.52999999999997</v>
      </c>
      <c r="L965" s="1">
        <f>Global_Household_Financial_Dyna[[#This Row],[Monthly_Savings]]/Global_Household_Financial_Dyna[[#This Row],[Net Income]]</f>
        <v>-5.4454980752980942E-2</v>
      </c>
      <c r="M965" s="2">
        <f>Global_Household_Financial_Dyna[[#This Row],[Monthly_Expenses]]/Global_Household_Financial_Dyna[[#This Row],[Net Income]]</f>
        <v>1.0544236847870312</v>
      </c>
      <c r="N965" t="str">
        <f>IF(Global_Household_Financial_Dyna[[#This Row],[Monthly_Savings]]&lt;0,"High Risk", IF(Global_Household_Financial_Dyna[[#This Row],[Savings Rate%]]&lt;0.1, "Medium", "Safe"))</f>
        <v>High Risk</v>
      </c>
      <c r="O965">
        <f>Global_Household_Financial_Dyna[[#This Row],[Total_Household_Income]]/Global_Household_Financial_Dyna[[#This Row],[Family_Size]]</f>
        <v>50.718571428571423</v>
      </c>
      <c r="P965" s="2">
        <f t="shared" si="30"/>
        <v>0.42077341556833553</v>
      </c>
      <c r="Q965" s="2">
        <f t="shared" si="31"/>
        <v>-0.47522839632131647</v>
      </c>
      <c r="R965" s="2" t="str">
        <f>IF(Global_Household_Financial_Dyna[[#This Row],[Vs country_Average]]&lt;-0.2, "Underperformer", IF(Global_Household_Financial_Dyna[[#This Row],[Vs country_Average]]&gt;0.2, "Outperformer", "Normal"))</f>
        <v>Underperformer</v>
      </c>
      <c r="S9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-0.55399999999999494</v>
      </c>
      <c r="T9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16.292000000000009</v>
      </c>
      <c r="U9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33.138000000000012</v>
      </c>
      <c r="V9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49.984000000000016</v>
      </c>
    </row>
    <row r="966" spans="1:22" x14ac:dyDescent="0.3">
      <c r="A966">
        <v>966</v>
      </c>
      <c r="B966" t="s">
        <v>10</v>
      </c>
      <c r="C966" t="s">
        <v>11</v>
      </c>
      <c r="D966">
        <v>7</v>
      </c>
      <c r="E966">
        <v>3</v>
      </c>
      <c r="F966">
        <v>904.94</v>
      </c>
      <c r="G966">
        <v>1943.95</v>
      </c>
      <c r="H966">
        <v>194.4</v>
      </c>
      <c r="I966">
        <v>724.91</v>
      </c>
      <c r="J966">
        <v>1024.6500000000001</v>
      </c>
      <c r="K966">
        <f>Global_Household_Financial_Dyna[[#This Row],[Total_Household_Income]]-Global_Household_Financial_Dyna[[#This Row],[Estimated_Taxes]]</f>
        <v>1749.55</v>
      </c>
      <c r="L966" s="1">
        <f>Global_Household_Financial_Dyna[[#This Row],[Monthly_Savings]]/Global_Household_Financial_Dyna[[#This Row],[Net Income]]</f>
        <v>0.58566488525620886</v>
      </c>
      <c r="M966" s="2">
        <f>Global_Household_Financial_Dyna[[#This Row],[Monthly_Expenses]]/Global_Household_Financial_Dyna[[#This Row],[Net Income]]</f>
        <v>0.41434083049927123</v>
      </c>
      <c r="N966" t="str">
        <f>IF(Global_Household_Financial_Dyna[[#This Row],[Monthly_Savings]]&lt;0,"High Risk", IF(Global_Household_Financial_Dyna[[#This Row],[Savings Rate%]]&lt;0.1, "Medium", "Safe"))</f>
        <v>Safe</v>
      </c>
      <c r="O966">
        <f>Global_Household_Financial_Dyna[[#This Row],[Total_Household_Income]]/Global_Household_Financial_Dyna[[#This Row],[Family_Size]]</f>
        <v>277.70714285714286</v>
      </c>
      <c r="P966" s="2">
        <f t="shared" si="30"/>
        <v>0.42077341556833553</v>
      </c>
      <c r="Q966" s="2">
        <f t="shared" si="31"/>
        <v>0.16489146968787333</v>
      </c>
      <c r="R966" s="2" t="str">
        <f>IF(Global_Household_Financial_Dyna[[#This Row],[Vs country_Average]]&lt;-0.2, "Underperformer", IF(Global_Household_Financial_Dyna[[#This Row],[Vs country_Average]]&gt;0.2, "Outperformer", "Normal"))</f>
        <v>Normal</v>
      </c>
      <c r="S9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1024.6500000000001</v>
      </c>
      <c r="T9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1024.6500000000001</v>
      </c>
      <c r="U9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1024.6500000000001</v>
      </c>
      <c r="V9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1024.6500000000001</v>
      </c>
    </row>
    <row r="967" spans="1:22" x14ac:dyDescent="0.3">
      <c r="A967">
        <v>967</v>
      </c>
      <c r="B967" t="s">
        <v>14</v>
      </c>
      <c r="C967" t="s">
        <v>15</v>
      </c>
      <c r="D967">
        <v>2</v>
      </c>
      <c r="E967">
        <v>1</v>
      </c>
      <c r="F967">
        <v>1477.46</v>
      </c>
      <c r="G967">
        <v>1477.46</v>
      </c>
      <c r="H967">
        <v>221.62</v>
      </c>
      <c r="I967">
        <v>608.9</v>
      </c>
      <c r="J967">
        <v>646.94000000000005</v>
      </c>
      <c r="K967">
        <f>Global_Household_Financial_Dyna[[#This Row],[Total_Household_Income]]-Global_Household_Financial_Dyna[[#This Row],[Estimated_Taxes]]</f>
        <v>1255.8400000000001</v>
      </c>
      <c r="L967" s="1">
        <f>Global_Household_Financial_Dyna[[#This Row],[Monthly_Savings]]/Global_Household_Financial_Dyna[[#This Row],[Net Income]]</f>
        <v>0.51514524143202955</v>
      </c>
      <c r="M967" s="2">
        <f>Global_Household_Financial_Dyna[[#This Row],[Monthly_Expenses]]/Global_Household_Financial_Dyna[[#This Row],[Net Income]]</f>
        <v>0.48485475856797039</v>
      </c>
      <c r="N967" t="str">
        <f>IF(Global_Household_Financial_Dyna[[#This Row],[Monthly_Savings]]&lt;0,"High Risk", IF(Global_Household_Financial_Dyna[[#This Row],[Savings Rate%]]&lt;0.1, "Medium", "Safe"))</f>
        <v>Safe</v>
      </c>
      <c r="O967">
        <f>Global_Household_Financial_Dyna[[#This Row],[Total_Household_Income]]/Global_Household_Financial_Dyna[[#This Row],[Family_Size]]</f>
        <v>738.73</v>
      </c>
      <c r="P967" s="2">
        <f t="shared" si="30"/>
        <v>0.39788995363055785</v>
      </c>
      <c r="Q967" s="2">
        <f t="shared" si="31"/>
        <v>0.11725528780147171</v>
      </c>
      <c r="R967" s="2" t="str">
        <f>IF(Global_Household_Financial_Dyna[[#This Row],[Vs country_Average]]&lt;-0.2, "Underperformer", IF(Global_Household_Financial_Dyna[[#This Row],[Vs country_Average]]&gt;0.2, "Outperformer", "Normal"))</f>
        <v>Normal</v>
      </c>
      <c r="S9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646.94000000000005</v>
      </c>
      <c r="T9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646.94000000000005</v>
      </c>
      <c r="U9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646.94000000000005</v>
      </c>
      <c r="V9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646.94000000000005</v>
      </c>
    </row>
    <row r="968" spans="1:22" x14ac:dyDescent="0.3">
      <c r="A968">
        <v>968</v>
      </c>
      <c r="B968" t="s">
        <v>10</v>
      </c>
      <c r="C968" t="s">
        <v>22</v>
      </c>
      <c r="D968">
        <v>1</v>
      </c>
      <c r="E968">
        <v>1</v>
      </c>
      <c r="F968">
        <v>1015.93</v>
      </c>
      <c r="G968">
        <v>1015.93</v>
      </c>
      <c r="H968">
        <v>101.59</v>
      </c>
      <c r="I968">
        <v>229.33</v>
      </c>
      <c r="J968">
        <v>685.01</v>
      </c>
      <c r="K968">
        <f>Global_Household_Financial_Dyna[[#This Row],[Total_Household_Income]]-Global_Household_Financial_Dyna[[#This Row],[Estimated_Taxes]]</f>
        <v>914.33999999999992</v>
      </c>
      <c r="L968" s="1">
        <f>Global_Household_Financial_Dyna[[#This Row],[Monthly_Savings]]/Global_Household_Financial_Dyna[[#This Row],[Net Income]]</f>
        <v>0.74918520462847527</v>
      </c>
      <c r="M968" s="2">
        <f>Global_Household_Financial_Dyna[[#This Row],[Monthly_Expenses]]/Global_Household_Financial_Dyna[[#This Row],[Net Income]]</f>
        <v>0.25081479537152485</v>
      </c>
      <c r="N968" t="str">
        <f>IF(Global_Household_Financial_Dyna[[#This Row],[Monthly_Savings]]&lt;0,"High Risk", IF(Global_Household_Financial_Dyna[[#This Row],[Savings Rate%]]&lt;0.1, "Medium", "Safe"))</f>
        <v>Safe</v>
      </c>
      <c r="O968">
        <f>Global_Household_Financial_Dyna[[#This Row],[Total_Household_Income]]/Global_Household_Financial_Dyna[[#This Row],[Family_Size]]</f>
        <v>1015.93</v>
      </c>
      <c r="P968" s="2">
        <f t="shared" si="30"/>
        <v>0.42077341556833553</v>
      </c>
      <c r="Q968" s="2">
        <f t="shared" si="31"/>
        <v>0.32841178906013974</v>
      </c>
      <c r="R968" s="2" t="str">
        <f>IF(Global_Household_Financial_Dyna[[#This Row],[Vs country_Average]]&lt;-0.2, "Underperformer", IF(Global_Household_Financial_Dyna[[#This Row],[Vs country_Average]]&gt;0.2, "Outperformer", "Normal"))</f>
        <v>Outperformer</v>
      </c>
      <c r="S9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685.01</v>
      </c>
      <c r="T9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685.01</v>
      </c>
      <c r="U9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685.01</v>
      </c>
      <c r="V9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685.01</v>
      </c>
    </row>
    <row r="969" spans="1:22" x14ac:dyDescent="0.3">
      <c r="A969">
        <v>969</v>
      </c>
      <c r="B969" t="s">
        <v>16</v>
      </c>
      <c r="C969" t="s">
        <v>17</v>
      </c>
      <c r="D969">
        <v>8</v>
      </c>
      <c r="E969">
        <v>3</v>
      </c>
      <c r="F969">
        <v>5261.6</v>
      </c>
      <c r="G969">
        <v>12207.04</v>
      </c>
      <c r="H969">
        <v>4882.82</v>
      </c>
      <c r="I969">
        <v>5376.3</v>
      </c>
      <c r="J969">
        <v>1947.92</v>
      </c>
      <c r="K969">
        <f>Global_Household_Financial_Dyna[[#This Row],[Total_Household_Income]]-Global_Household_Financial_Dyna[[#This Row],[Estimated_Taxes]]</f>
        <v>7324.2200000000012</v>
      </c>
      <c r="L969" s="1">
        <f>Global_Household_Financial_Dyna[[#This Row],[Monthly_Savings]]/Global_Household_Financial_Dyna[[#This Row],[Net Income]]</f>
        <v>0.26595596527684856</v>
      </c>
      <c r="M969" s="2">
        <f>Global_Household_Financial_Dyna[[#This Row],[Monthly_Expenses]]/Global_Household_Financial_Dyna[[#This Row],[Net Income]]</f>
        <v>0.73404403472315127</v>
      </c>
      <c r="N969" t="str">
        <f>IF(Global_Household_Financial_Dyna[[#This Row],[Monthly_Savings]]&lt;0,"High Risk", IF(Global_Household_Financial_Dyna[[#This Row],[Savings Rate%]]&lt;0.1, "Medium", "Safe"))</f>
        <v>Safe</v>
      </c>
      <c r="O969">
        <f>Global_Household_Financial_Dyna[[#This Row],[Total_Household_Income]]/Global_Household_Financial_Dyna[[#This Row],[Family_Size]]</f>
        <v>1525.88</v>
      </c>
      <c r="P969" s="2">
        <f t="shared" si="30"/>
        <v>0.15879799892000862</v>
      </c>
      <c r="Q969" s="2">
        <f t="shared" si="31"/>
        <v>0.10715796635683994</v>
      </c>
      <c r="R969" s="2" t="str">
        <f>IF(Global_Household_Financial_Dyna[[#This Row],[Vs country_Average]]&lt;-0.2, "Underperformer", IF(Global_Household_Financial_Dyna[[#This Row],[Vs country_Average]]&gt;0.2, "Outperformer", "Normal"))</f>
        <v>Normal</v>
      </c>
      <c r="S9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1947.92</v>
      </c>
      <c r="T9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1947.92</v>
      </c>
      <c r="U9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1947.92</v>
      </c>
      <c r="V9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1947.92</v>
      </c>
    </row>
    <row r="970" spans="1:22" x14ac:dyDescent="0.3">
      <c r="A970">
        <v>970</v>
      </c>
      <c r="B970" t="s">
        <v>10</v>
      </c>
      <c r="C970" t="s">
        <v>11</v>
      </c>
      <c r="D970">
        <v>4</v>
      </c>
      <c r="E970">
        <v>3</v>
      </c>
      <c r="F970">
        <v>1225.27</v>
      </c>
      <c r="G970">
        <v>2319.35</v>
      </c>
      <c r="H970">
        <v>231.93</v>
      </c>
      <c r="I970">
        <v>513.21</v>
      </c>
      <c r="J970">
        <v>1574.2</v>
      </c>
      <c r="K970">
        <f>Global_Household_Financial_Dyna[[#This Row],[Total_Household_Income]]-Global_Household_Financial_Dyna[[#This Row],[Estimated_Taxes]]</f>
        <v>2087.42</v>
      </c>
      <c r="L970" s="1">
        <f>Global_Household_Financial_Dyna[[#This Row],[Monthly_Savings]]/Global_Household_Financial_Dyna[[#This Row],[Net Income]]</f>
        <v>0.7541366854777668</v>
      </c>
      <c r="M970" s="2">
        <f>Global_Household_Financial_Dyna[[#This Row],[Monthly_Expenses]]/Global_Household_Financial_Dyna[[#This Row],[Net Income]]</f>
        <v>0.24585852391947957</v>
      </c>
      <c r="N970" t="str">
        <f>IF(Global_Household_Financial_Dyna[[#This Row],[Monthly_Savings]]&lt;0,"High Risk", IF(Global_Household_Financial_Dyna[[#This Row],[Savings Rate%]]&lt;0.1, "Medium", "Safe"))</f>
        <v>Safe</v>
      </c>
      <c r="O970">
        <f>Global_Household_Financial_Dyna[[#This Row],[Total_Household_Income]]/Global_Household_Financial_Dyna[[#This Row],[Family_Size]]</f>
        <v>579.83749999999998</v>
      </c>
      <c r="P970" s="2">
        <f t="shared" si="30"/>
        <v>0.42077341556833553</v>
      </c>
      <c r="Q970" s="2">
        <f t="shared" si="31"/>
        <v>0.33336326990943127</v>
      </c>
      <c r="R970" s="2" t="str">
        <f>IF(Global_Household_Financial_Dyna[[#This Row],[Vs country_Average]]&lt;-0.2, "Underperformer", IF(Global_Household_Financial_Dyna[[#This Row],[Vs country_Average]]&gt;0.2, "Outperformer", "Normal"))</f>
        <v>Outperformer</v>
      </c>
      <c r="S9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1574.2</v>
      </c>
      <c r="T9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1574.2</v>
      </c>
      <c r="U9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1574.2</v>
      </c>
      <c r="V9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1574.2</v>
      </c>
    </row>
    <row r="971" spans="1:22" x14ac:dyDescent="0.3">
      <c r="A971">
        <v>971</v>
      </c>
      <c r="B971" t="s">
        <v>16</v>
      </c>
      <c r="C971" t="s">
        <v>17</v>
      </c>
      <c r="D971">
        <v>5</v>
      </c>
      <c r="E971">
        <v>1</v>
      </c>
      <c r="F971">
        <v>4211.93</v>
      </c>
      <c r="G971">
        <v>4211.93</v>
      </c>
      <c r="H971">
        <v>1474.18</v>
      </c>
      <c r="I971">
        <v>3518.17</v>
      </c>
      <c r="J971">
        <v>-780.41</v>
      </c>
      <c r="K971">
        <f>Global_Household_Financial_Dyna[[#This Row],[Total_Household_Income]]-Global_Household_Financial_Dyna[[#This Row],[Estimated_Taxes]]</f>
        <v>2737.75</v>
      </c>
      <c r="L971" s="1">
        <f>Global_Household_Financial_Dyna[[#This Row],[Monthly_Savings]]/Global_Household_Financial_Dyna[[#This Row],[Net Income]]</f>
        <v>-0.28505524609624688</v>
      </c>
      <c r="M971" s="2">
        <f>Global_Household_Financial_Dyna[[#This Row],[Monthly_Expenses]]/Global_Household_Financial_Dyna[[#This Row],[Net Income]]</f>
        <v>1.2850588987307094</v>
      </c>
      <c r="N971" t="str">
        <f>IF(Global_Household_Financial_Dyna[[#This Row],[Monthly_Savings]]&lt;0,"High Risk", IF(Global_Household_Financial_Dyna[[#This Row],[Savings Rate%]]&lt;0.1, "Medium", "Safe"))</f>
        <v>High Risk</v>
      </c>
      <c r="O971">
        <f>Global_Household_Financial_Dyna[[#This Row],[Total_Household_Income]]/Global_Household_Financial_Dyna[[#This Row],[Family_Size]]</f>
        <v>842.38600000000008</v>
      </c>
      <c r="P971" s="2">
        <f t="shared" si="30"/>
        <v>0.15879799892000862</v>
      </c>
      <c r="Q971" s="2">
        <f t="shared" si="31"/>
        <v>-0.4438532450162555</v>
      </c>
      <c r="R971" s="2" t="str">
        <f>IF(Global_Household_Financial_Dyna[[#This Row],[Vs country_Average]]&lt;-0.2, "Underperformer", IF(Global_Household_Financial_Dyna[[#This Row],[Vs country_Average]]&gt;0.2, "Outperformer", "Normal"))</f>
        <v>Underperformer</v>
      </c>
      <c r="S9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-604.50149999999996</v>
      </c>
      <c r="T9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-428.59299999999996</v>
      </c>
      <c r="U9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-252.68450000000007</v>
      </c>
      <c r="V9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-76.775999999999954</v>
      </c>
    </row>
    <row r="972" spans="1:22" x14ac:dyDescent="0.3">
      <c r="A972">
        <v>972</v>
      </c>
      <c r="B972" t="s">
        <v>12</v>
      </c>
      <c r="C972" t="s">
        <v>13</v>
      </c>
      <c r="D972">
        <v>1</v>
      </c>
      <c r="E972">
        <v>1</v>
      </c>
      <c r="F972">
        <v>4182.3599999999997</v>
      </c>
      <c r="G972">
        <v>4182.3599999999997</v>
      </c>
      <c r="H972">
        <v>1045.5899999999999</v>
      </c>
      <c r="I972">
        <v>1898.05</v>
      </c>
      <c r="J972">
        <v>1238.72</v>
      </c>
      <c r="K972">
        <f>Global_Household_Financial_Dyna[[#This Row],[Total_Household_Income]]-Global_Household_Financial_Dyna[[#This Row],[Estimated_Taxes]]</f>
        <v>3136.7699999999995</v>
      </c>
      <c r="L972" s="1">
        <f>Global_Household_Financial_Dyna[[#This Row],[Monthly_Savings]]/Global_Household_Financial_Dyna[[#This Row],[Net Income]]</f>
        <v>0.39490303720068742</v>
      </c>
      <c r="M972" s="2">
        <f>Global_Household_Financial_Dyna[[#This Row],[Monthly_Expenses]]/Global_Household_Financial_Dyna[[#This Row],[Net Income]]</f>
        <v>0.6050969627993128</v>
      </c>
      <c r="N972" t="str">
        <f>IF(Global_Household_Financial_Dyna[[#This Row],[Monthly_Savings]]&lt;0,"High Risk", IF(Global_Household_Financial_Dyna[[#This Row],[Savings Rate%]]&lt;0.1, "Medium", "Safe"))</f>
        <v>Safe</v>
      </c>
      <c r="O972">
        <f>Global_Household_Financial_Dyna[[#This Row],[Total_Household_Income]]/Global_Household_Financial_Dyna[[#This Row],[Family_Size]]</f>
        <v>4182.3599999999997</v>
      </c>
      <c r="P972" s="2">
        <f t="shared" si="30"/>
        <v>0.30718716818024266</v>
      </c>
      <c r="Q972" s="2">
        <f t="shared" si="31"/>
        <v>8.7715869020444759E-2</v>
      </c>
      <c r="R972" s="2" t="str">
        <f>IF(Global_Household_Financial_Dyna[[#This Row],[Vs country_Average]]&lt;-0.2, "Underperformer", IF(Global_Household_Financial_Dyna[[#This Row],[Vs country_Average]]&gt;0.2, "Outperformer", "Normal"))</f>
        <v>Normal</v>
      </c>
      <c r="S9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1238.72</v>
      </c>
      <c r="T9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1238.72</v>
      </c>
      <c r="U9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1238.72</v>
      </c>
      <c r="V9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1238.72</v>
      </c>
    </row>
    <row r="973" spans="1:22" x14ac:dyDescent="0.3">
      <c r="A973">
        <v>973</v>
      </c>
      <c r="B973" t="s">
        <v>14</v>
      </c>
      <c r="C973" t="s">
        <v>15</v>
      </c>
      <c r="D973">
        <v>1</v>
      </c>
      <c r="E973">
        <v>1</v>
      </c>
      <c r="F973">
        <v>857.38</v>
      </c>
      <c r="G973">
        <v>857.38</v>
      </c>
      <c r="H973">
        <v>128.61000000000001</v>
      </c>
      <c r="I973">
        <v>531.36</v>
      </c>
      <c r="J973">
        <v>197.41</v>
      </c>
      <c r="K973">
        <f>Global_Household_Financial_Dyna[[#This Row],[Total_Household_Income]]-Global_Household_Financial_Dyna[[#This Row],[Estimated_Taxes]]</f>
        <v>728.77</v>
      </c>
      <c r="L973" s="1">
        <f>Global_Household_Financial_Dyna[[#This Row],[Monthly_Savings]]/Global_Household_Financial_Dyna[[#This Row],[Net Income]]</f>
        <v>0.27088107358974711</v>
      </c>
      <c r="M973" s="2">
        <f>Global_Household_Financial_Dyna[[#This Row],[Monthly_Expenses]]/Global_Household_Financial_Dyna[[#This Row],[Net Income]]</f>
        <v>0.72911892641025289</v>
      </c>
      <c r="N973" t="str">
        <f>IF(Global_Household_Financial_Dyna[[#This Row],[Monthly_Savings]]&lt;0,"High Risk", IF(Global_Household_Financial_Dyna[[#This Row],[Savings Rate%]]&lt;0.1, "Medium", "Safe"))</f>
        <v>Safe</v>
      </c>
      <c r="O973">
        <f>Global_Household_Financial_Dyna[[#This Row],[Total_Household_Income]]/Global_Household_Financial_Dyna[[#This Row],[Family_Size]]</f>
        <v>857.38</v>
      </c>
      <c r="P973" s="2">
        <f t="shared" si="30"/>
        <v>0.39788995363055785</v>
      </c>
      <c r="Q973" s="2">
        <f t="shared" si="31"/>
        <v>-0.12700888004081073</v>
      </c>
      <c r="R973" s="2" t="str">
        <f>IF(Global_Household_Financial_Dyna[[#This Row],[Vs country_Average]]&lt;-0.2, "Underperformer", IF(Global_Household_Financial_Dyna[[#This Row],[Vs country_Average]]&gt;0.2, "Outperformer", "Normal"))</f>
        <v>Normal</v>
      </c>
      <c r="S9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197.41</v>
      </c>
      <c r="T9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197.41</v>
      </c>
      <c r="U9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197.41</v>
      </c>
      <c r="V9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197.41</v>
      </c>
    </row>
    <row r="974" spans="1:22" x14ac:dyDescent="0.3">
      <c r="A974">
        <v>974</v>
      </c>
      <c r="B974" t="s">
        <v>18</v>
      </c>
      <c r="C974" t="s">
        <v>19</v>
      </c>
      <c r="D974">
        <v>3</v>
      </c>
      <c r="E974">
        <v>3</v>
      </c>
      <c r="F974">
        <v>3416.98</v>
      </c>
      <c r="G974">
        <v>7423.72</v>
      </c>
      <c r="H974">
        <v>1633.22</v>
      </c>
      <c r="I974">
        <v>2167.42</v>
      </c>
      <c r="J974">
        <v>3623.08</v>
      </c>
      <c r="K974">
        <f>Global_Household_Financial_Dyna[[#This Row],[Total_Household_Income]]-Global_Household_Financial_Dyna[[#This Row],[Estimated_Taxes]]</f>
        <v>5790.5</v>
      </c>
      <c r="L974" s="1">
        <f>Global_Household_Financial_Dyna[[#This Row],[Monthly_Savings]]/Global_Household_Financial_Dyna[[#This Row],[Net Income]]</f>
        <v>0.62569380882479919</v>
      </c>
      <c r="M974" s="2">
        <f>Global_Household_Financial_Dyna[[#This Row],[Monthly_Expenses]]/Global_Household_Financial_Dyna[[#This Row],[Net Income]]</f>
        <v>0.37430619117520075</v>
      </c>
      <c r="N974" t="str">
        <f>IF(Global_Household_Financial_Dyna[[#This Row],[Monthly_Savings]]&lt;0,"High Risk", IF(Global_Household_Financial_Dyna[[#This Row],[Savings Rate%]]&lt;0.1, "Medium", "Safe"))</f>
        <v>Safe</v>
      </c>
      <c r="O974">
        <f>Global_Household_Financial_Dyna[[#This Row],[Total_Household_Income]]/Global_Household_Financial_Dyna[[#This Row],[Family_Size]]</f>
        <v>2474.5733333333333</v>
      </c>
      <c r="P974" s="2">
        <f t="shared" si="30"/>
        <v>0.32336204947805613</v>
      </c>
      <c r="Q974" s="2">
        <f t="shared" si="31"/>
        <v>0.30233175934674306</v>
      </c>
      <c r="R974" s="2" t="str">
        <f>IF(Global_Household_Financial_Dyna[[#This Row],[Vs country_Average]]&lt;-0.2, "Underperformer", IF(Global_Household_Financial_Dyna[[#This Row],[Vs country_Average]]&gt;0.2, "Outperformer", "Normal"))</f>
        <v>Outperformer</v>
      </c>
      <c r="S9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3623.08</v>
      </c>
      <c r="T9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3623.08</v>
      </c>
      <c r="U9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3623.08</v>
      </c>
      <c r="V9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3623.08</v>
      </c>
    </row>
    <row r="975" spans="1:22" x14ac:dyDescent="0.3">
      <c r="A975">
        <v>975</v>
      </c>
      <c r="B975" t="s">
        <v>18</v>
      </c>
      <c r="C975" t="s">
        <v>19</v>
      </c>
      <c r="D975">
        <v>2</v>
      </c>
      <c r="E975">
        <v>1</v>
      </c>
      <c r="F975">
        <v>5457.08</v>
      </c>
      <c r="G975">
        <v>5457.08</v>
      </c>
      <c r="H975">
        <v>1200.56</v>
      </c>
      <c r="I975">
        <v>2352.96</v>
      </c>
      <c r="J975">
        <v>1903.56</v>
      </c>
      <c r="K975">
        <f>Global_Household_Financial_Dyna[[#This Row],[Total_Household_Income]]-Global_Household_Financial_Dyna[[#This Row],[Estimated_Taxes]]</f>
        <v>4256.5200000000004</v>
      </c>
      <c r="L975" s="1">
        <f>Global_Household_Financial_Dyna[[#This Row],[Monthly_Savings]]/Global_Household_Financial_Dyna[[#This Row],[Net Income]]</f>
        <v>0.44721039722590278</v>
      </c>
      <c r="M975" s="2">
        <f>Global_Household_Financial_Dyna[[#This Row],[Monthly_Expenses]]/Global_Household_Financial_Dyna[[#This Row],[Net Income]]</f>
        <v>0.55278960277409706</v>
      </c>
      <c r="N975" t="str">
        <f>IF(Global_Household_Financial_Dyna[[#This Row],[Monthly_Savings]]&lt;0,"High Risk", IF(Global_Household_Financial_Dyna[[#This Row],[Savings Rate%]]&lt;0.1, "Medium", "Safe"))</f>
        <v>Safe</v>
      </c>
      <c r="O975">
        <f>Global_Household_Financial_Dyna[[#This Row],[Total_Household_Income]]/Global_Household_Financial_Dyna[[#This Row],[Family_Size]]</f>
        <v>2728.54</v>
      </c>
      <c r="P975" s="2">
        <f t="shared" si="30"/>
        <v>0.32336204947805613</v>
      </c>
      <c r="Q975" s="2">
        <f t="shared" si="31"/>
        <v>0.12384834774784664</v>
      </c>
      <c r="R975" s="2" t="str">
        <f>IF(Global_Household_Financial_Dyna[[#This Row],[Vs country_Average]]&lt;-0.2, "Underperformer", IF(Global_Household_Financial_Dyna[[#This Row],[Vs country_Average]]&gt;0.2, "Outperformer", "Normal"))</f>
        <v>Normal</v>
      </c>
      <c r="S9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1903.56</v>
      </c>
      <c r="T9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1903.56</v>
      </c>
      <c r="U9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1903.56</v>
      </c>
      <c r="V9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1903.56</v>
      </c>
    </row>
    <row r="976" spans="1:22" x14ac:dyDescent="0.3">
      <c r="A976">
        <v>976</v>
      </c>
      <c r="B976" t="s">
        <v>10</v>
      </c>
      <c r="C976" t="s">
        <v>11</v>
      </c>
      <c r="D976">
        <v>6</v>
      </c>
      <c r="E976">
        <v>2</v>
      </c>
      <c r="F976">
        <v>933.02</v>
      </c>
      <c r="G976">
        <v>1630.85</v>
      </c>
      <c r="H976">
        <v>163.09</v>
      </c>
      <c r="I976">
        <v>745.05</v>
      </c>
      <c r="J976">
        <v>722.72</v>
      </c>
      <c r="K976">
        <f>Global_Household_Financial_Dyna[[#This Row],[Total_Household_Income]]-Global_Household_Financial_Dyna[[#This Row],[Estimated_Taxes]]</f>
        <v>1467.76</v>
      </c>
      <c r="L976" s="1">
        <f>Global_Household_Financial_Dyna[[#This Row],[Monthly_Savings]]/Global_Household_Financial_Dyna[[#This Row],[Net Income]]</f>
        <v>0.49239657709707313</v>
      </c>
      <c r="M976" s="2">
        <f>Global_Household_Financial_Dyna[[#This Row],[Monthly_Expenses]]/Global_Household_Financial_Dyna[[#This Row],[Net Income]]</f>
        <v>0.50761023600588651</v>
      </c>
      <c r="N976" t="str">
        <f>IF(Global_Household_Financial_Dyna[[#This Row],[Monthly_Savings]]&lt;0,"High Risk", IF(Global_Household_Financial_Dyna[[#This Row],[Savings Rate%]]&lt;0.1, "Medium", "Safe"))</f>
        <v>Safe</v>
      </c>
      <c r="O976">
        <f>Global_Household_Financial_Dyna[[#This Row],[Total_Household_Income]]/Global_Household_Financial_Dyna[[#This Row],[Family_Size]]</f>
        <v>271.80833333333334</v>
      </c>
      <c r="P976" s="2">
        <f t="shared" si="30"/>
        <v>0.42077341556833553</v>
      </c>
      <c r="Q976" s="2">
        <f t="shared" si="31"/>
        <v>7.16231615287376E-2</v>
      </c>
      <c r="R976" s="2" t="str">
        <f>IF(Global_Household_Financial_Dyna[[#This Row],[Vs country_Average]]&lt;-0.2, "Underperformer", IF(Global_Household_Financial_Dyna[[#This Row],[Vs country_Average]]&gt;0.2, "Outperformer", "Normal"))</f>
        <v>Normal</v>
      </c>
      <c r="S9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722.72</v>
      </c>
      <c r="T9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722.72</v>
      </c>
      <c r="U9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722.72</v>
      </c>
      <c r="V9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722.72</v>
      </c>
    </row>
    <row r="977" spans="1:22" x14ac:dyDescent="0.3">
      <c r="A977">
        <v>977</v>
      </c>
      <c r="B977" t="s">
        <v>16</v>
      </c>
      <c r="C977" t="s">
        <v>21</v>
      </c>
      <c r="D977">
        <v>6</v>
      </c>
      <c r="E977">
        <v>3</v>
      </c>
      <c r="F977">
        <v>4755.43</v>
      </c>
      <c r="G977">
        <v>10773.35</v>
      </c>
      <c r="H977">
        <v>4309.34</v>
      </c>
      <c r="I977">
        <v>4849.28</v>
      </c>
      <c r="J977">
        <v>1614.73</v>
      </c>
      <c r="K977">
        <f>Global_Household_Financial_Dyna[[#This Row],[Total_Household_Income]]-Global_Household_Financial_Dyna[[#This Row],[Estimated_Taxes]]</f>
        <v>6464.01</v>
      </c>
      <c r="L977" s="1">
        <f>Global_Household_Financial_Dyna[[#This Row],[Monthly_Savings]]/Global_Household_Financial_Dyna[[#This Row],[Net Income]]</f>
        <v>0.24980314077484408</v>
      </c>
      <c r="M977" s="2">
        <f>Global_Household_Financial_Dyna[[#This Row],[Monthly_Expenses]]/Global_Household_Financial_Dyna[[#This Row],[Net Income]]</f>
        <v>0.75019685922515589</v>
      </c>
      <c r="N977" t="str">
        <f>IF(Global_Household_Financial_Dyna[[#This Row],[Monthly_Savings]]&lt;0,"High Risk", IF(Global_Household_Financial_Dyna[[#This Row],[Savings Rate%]]&lt;0.1, "Medium", "Safe"))</f>
        <v>Safe</v>
      </c>
      <c r="O977">
        <f>Global_Household_Financial_Dyna[[#This Row],[Total_Household_Income]]/Global_Household_Financial_Dyna[[#This Row],[Family_Size]]</f>
        <v>1795.5583333333334</v>
      </c>
      <c r="P977" s="2">
        <f t="shared" si="30"/>
        <v>0.15879799892000862</v>
      </c>
      <c r="Q977" s="2">
        <f t="shared" si="31"/>
        <v>9.1005141854835464E-2</v>
      </c>
      <c r="R977" s="2" t="str">
        <f>IF(Global_Household_Financial_Dyna[[#This Row],[Vs country_Average]]&lt;-0.2, "Underperformer", IF(Global_Household_Financial_Dyna[[#This Row],[Vs country_Average]]&gt;0.2, "Outperformer", "Normal"))</f>
        <v>Normal</v>
      </c>
      <c r="S9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1614.73</v>
      </c>
      <c r="T9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1614.73</v>
      </c>
      <c r="U9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1614.73</v>
      </c>
      <c r="V9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1614.73</v>
      </c>
    </row>
    <row r="978" spans="1:22" x14ac:dyDescent="0.3">
      <c r="A978">
        <v>978</v>
      </c>
      <c r="B978" t="s">
        <v>18</v>
      </c>
      <c r="C978" t="s">
        <v>20</v>
      </c>
      <c r="D978">
        <v>3</v>
      </c>
      <c r="E978">
        <v>3</v>
      </c>
      <c r="F978">
        <v>3751.16</v>
      </c>
      <c r="G978">
        <v>7843.87</v>
      </c>
      <c r="H978">
        <v>1725.65</v>
      </c>
      <c r="I978">
        <v>2254.31</v>
      </c>
      <c r="J978">
        <v>3863.91</v>
      </c>
      <c r="K978">
        <f>Global_Household_Financial_Dyna[[#This Row],[Total_Household_Income]]-Global_Household_Financial_Dyna[[#This Row],[Estimated_Taxes]]</f>
        <v>6118.2199999999993</v>
      </c>
      <c r="L978" s="1">
        <f>Global_Household_Financial_Dyna[[#This Row],[Monthly_Savings]]/Global_Household_Financial_Dyna[[#This Row],[Net Income]]</f>
        <v>0.63154152678393394</v>
      </c>
      <c r="M978" s="2">
        <f>Global_Household_Financial_Dyna[[#This Row],[Monthly_Expenses]]/Global_Household_Financial_Dyna[[#This Row],[Net Income]]</f>
        <v>0.36845847321606612</v>
      </c>
      <c r="N978" t="str">
        <f>IF(Global_Household_Financial_Dyna[[#This Row],[Monthly_Savings]]&lt;0,"High Risk", IF(Global_Household_Financial_Dyna[[#This Row],[Savings Rate%]]&lt;0.1, "Medium", "Safe"))</f>
        <v>Safe</v>
      </c>
      <c r="O978">
        <f>Global_Household_Financial_Dyna[[#This Row],[Total_Household_Income]]/Global_Household_Financial_Dyna[[#This Row],[Family_Size]]</f>
        <v>2614.6233333333334</v>
      </c>
      <c r="P978" s="2">
        <f t="shared" si="30"/>
        <v>0.32336204947805613</v>
      </c>
      <c r="Q978" s="2">
        <f t="shared" si="31"/>
        <v>0.3081794773058778</v>
      </c>
      <c r="R978" s="2" t="str">
        <f>IF(Global_Household_Financial_Dyna[[#This Row],[Vs country_Average]]&lt;-0.2, "Underperformer", IF(Global_Household_Financial_Dyna[[#This Row],[Vs country_Average]]&gt;0.2, "Outperformer", "Normal"))</f>
        <v>Outperformer</v>
      </c>
      <c r="S9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3863.91</v>
      </c>
      <c r="T9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3863.91</v>
      </c>
      <c r="U9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3863.91</v>
      </c>
      <c r="V9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3863.91</v>
      </c>
    </row>
    <row r="979" spans="1:22" x14ac:dyDescent="0.3">
      <c r="A979">
        <v>979</v>
      </c>
      <c r="B979" t="s">
        <v>10</v>
      </c>
      <c r="C979" t="s">
        <v>11</v>
      </c>
      <c r="D979">
        <v>2</v>
      </c>
      <c r="E979">
        <v>2</v>
      </c>
      <c r="F979">
        <v>636.29999999999995</v>
      </c>
      <c r="G979">
        <v>1147.72</v>
      </c>
      <c r="H979">
        <v>114.77</v>
      </c>
      <c r="I979">
        <v>374.05</v>
      </c>
      <c r="J979">
        <v>658.9</v>
      </c>
      <c r="K979">
        <f>Global_Household_Financial_Dyna[[#This Row],[Total_Household_Income]]-Global_Household_Financial_Dyna[[#This Row],[Estimated_Taxes]]</f>
        <v>1032.95</v>
      </c>
      <c r="L979" s="1">
        <f>Global_Household_Financial_Dyna[[#This Row],[Monthly_Savings]]/Global_Household_Financial_Dyna[[#This Row],[Net Income]]</f>
        <v>0.63788179485938323</v>
      </c>
      <c r="M979" s="2">
        <f>Global_Household_Financial_Dyna[[#This Row],[Monthly_Expenses]]/Global_Household_Financial_Dyna[[#This Row],[Net Income]]</f>
        <v>0.36211820514061666</v>
      </c>
      <c r="N979" t="str">
        <f>IF(Global_Household_Financial_Dyna[[#This Row],[Monthly_Savings]]&lt;0,"High Risk", IF(Global_Household_Financial_Dyna[[#This Row],[Savings Rate%]]&lt;0.1, "Medium", "Safe"))</f>
        <v>Safe</v>
      </c>
      <c r="O979">
        <f>Global_Household_Financial_Dyna[[#This Row],[Total_Household_Income]]/Global_Household_Financial_Dyna[[#This Row],[Family_Size]]</f>
        <v>573.86</v>
      </c>
      <c r="P979" s="2">
        <f t="shared" si="30"/>
        <v>0.42077341556833553</v>
      </c>
      <c r="Q979" s="2">
        <f t="shared" si="31"/>
        <v>0.2171083792910477</v>
      </c>
      <c r="R979" s="2" t="str">
        <f>IF(Global_Household_Financial_Dyna[[#This Row],[Vs country_Average]]&lt;-0.2, "Underperformer", IF(Global_Household_Financial_Dyna[[#This Row],[Vs country_Average]]&gt;0.2, "Outperformer", "Normal"))</f>
        <v>Outperformer</v>
      </c>
      <c r="S9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658.9</v>
      </c>
      <c r="T9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658.9</v>
      </c>
      <c r="U9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658.9</v>
      </c>
      <c r="V9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658.9</v>
      </c>
    </row>
    <row r="980" spans="1:22" x14ac:dyDescent="0.3">
      <c r="A980">
        <v>980</v>
      </c>
      <c r="B980" t="s">
        <v>16</v>
      </c>
      <c r="C980" t="s">
        <v>17</v>
      </c>
      <c r="D980">
        <v>3</v>
      </c>
      <c r="E980">
        <v>3</v>
      </c>
      <c r="F980">
        <v>5806.28</v>
      </c>
      <c r="G980">
        <v>13053.67</v>
      </c>
      <c r="H980">
        <v>5221.47</v>
      </c>
      <c r="I980">
        <v>2178.6799999999998</v>
      </c>
      <c r="J980">
        <v>5653.51</v>
      </c>
      <c r="K980">
        <f>Global_Household_Financial_Dyna[[#This Row],[Total_Household_Income]]-Global_Household_Financial_Dyna[[#This Row],[Estimated_Taxes]]</f>
        <v>7832.2</v>
      </c>
      <c r="L980" s="1">
        <f>Global_Household_Financial_Dyna[[#This Row],[Monthly_Savings]]/Global_Household_Financial_Dyna[[#This Row],[Net Income]]</f>
        <v>0.72182911570184627</v>
      </c>
      <c r="M980" s="2">
        <f>Global_Household_Financial_Dyna[[#This Row],[Monthly_Expenses]]/Global_Household_Financial_Dyna[[#This Row],[Net Income]]</f>
        <v>0.27816960751768338</v>
      </c>
      <c r="N980" t="str">
        <f>IF(Global_Household_Financial_Dyna[[#This Row],[Monthly_Savings]]&lt;0,"High Risk", IF(Global_Household_Financial_Dyna[[#This Row],[Savings Rate%]]&lt;0.1, "Medium", "Safe"))</f>
        <v>Safe</v>
      </c>
      <c r="O980">
        <f>Global_Household_Financial_Dyna[[#This Row],[Total_Household_Income]]/Global_Household_Financial_Dyna[[#This Row],[Family_Size]]</f>
        <v>4351.2233333333334</v>
      </c>
      <c r="P980" s="2">
        <f t="shared" si="30"/>
        <v>0.15879799892000862</v>
      </c>
      <c r="Q980" s="2">
        <f t="shared" si="31"/>
        <v>0.56303111678183759</v>
      </c>
      <c r="R980" s="2" t="str">
        <f>IF(Global_Household_Financial_Dyna[[#This Row],[Vs country_Average]]&lt;-0.2, "Underperformer", IF(Global_Household_Financial_Dyna[[#This Row],[Vs country_Average]]&gt;0.2, "Outperformer", "Normal"))</f>
        <v>Outperformer</v>
      </c>
      <c r="S9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5653.51</v>
      </c>
      <c r="T9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5653.51</v>
      </c>
      <c r="U9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5653.51</v>
      </c>
      <c r="V9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5653.51</v>
      </c>
    </row>
    <row r="981" spans="1:22" x14ac:dyDescent="0.3">
      <c r="A981">
        <v>981</v>
      </c>
      <c r="B981" t="s">
        <v>10</v>
      </c>
      <c r="C981" t="s">
        <v>22</v>
      </c>
      <c r="D981">
        <v>6</v>
      </c>
      <c r="E981">
        <v>3</v>
      </c>
      <c r="F981">
        <v>1099.99</v>
      </c>
      <c r="G981">
        <v>2311.73</v>
      </c>
      <c r="H981">
        <v>231.17</v>
      </c>
      <c r="I981">
        <v>917.87</v>
      </c>
      <c r="J981">
        <v>1162.69</v>
      </c>
      <c r="K981">
        <f>Global_Household_Financial_Dyna[[#This Row],[Total_Household_Income]]-Global_Household_Financial_Dyna[[#This Row],[Estimated_Taxes]]</f>
        <v>2080.56</v>
      </c>
      <c r="L981" s="1">
        <f>Global_Household_Financial_Dyna[[#This Row],[Monthly_Savings]]/Global_Household_Financial_Dyna[[#This Row],[Net Income]]</f>
        <v>0.55883512131349256</v>
      </c>
      <c r="M981" s="2">
        <f>Global_Household_Financial_Dyna[[#This Row],[Monthly_Expenses]]/Global_Household_Financial_Dyna[[#This Row],[Net Income]]</f>
        <v>0.4411648786865075</v>
      </c>
      <c r="N981" t="str">
        <f>IF(Global_Household_Financial_Dyna[[#This Row],[Monthly_Savings]]&lt;0,"High Risk", IF(Global_Household_Financial_Dyna[[#This Row],[Savings Rate%]]&lt;0.1, "Medium", "Safe"))</f>
        <v>Safe</v>
      </c>
      <c r="O981">
        <f>Global_Household_Financial_Dyna[[#This Row],[Total_Household_Income]]/Global_Household_Financial_Dyna[[#This Row],[Family_Size]]</f>
        <v>385.28833333333336</v>
      </c>
      <c r="P981" s="2">
        <f t="shared" si="30"/>
        <v>0.42077341556833553</v>
      </c>
      <c r="Q981" s="2">
        <f t="shared" si="31"/>
        <v>0.13806170574515703</v>
      </c>
      <c r="R981" s="2" t="str">
        <f>IF(Global_Household_Financial_Dyna[[#This Row],[Vs country_Average]]&lt;-0.2, "Underperformer", IF(Global_Household_Financial_Dyna[[#This Row],[Vs country_Average]]&gt;0.2, "Outperformer", "Normal"))</f>
        <v>Normal</v>
      </c>
      <c r="S9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1162.69</v>
      </c>
      <c r="T9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1162.69</v>
      </c>
      <c r="U9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1162.69</v>
      </c>
      <c r="V9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1162.69</v>
      </c>
    </row>
    <row r="982" spans="1:22" x14ac:dyDescent="0.3">
      <c r="A982">
        <v>982</v>
      </c>
      <c r="B982" t="s">
        <v>14</v>
      </c>
      <c r="C982" t="s">
        <v>15</v>
      </c>
      <c r="D982">
        <v>1</v>
      </c>
      <c r="E982">
        <v>1</v>
      </c>
      <c r="F982">
        <v>2500.98</v>
      </c>
      <c r="G982">
        <v>2500.98</v>
      </c>
      <c r="H982">
        <v>375.15</v>
      </c>
      <c r="I982">
        <v>749.32</v>
      </c>
      <c r="J982">
        <v>1376.51</v>
      </c>
      <c r="K982">
        <f>Global_Household_Financial_Dyna[[#This Row],[Total_Household_Income]]-Global_Household_Financial_Dyna[[#This Row],[Estimated_Taxes]]</f>
        <v>2125.83</v>
      </c>
      <c r="L982" s="1">
        <f>Global_Household_Financial_Dyna[[#This Row],[Monthly_Savings]]/Global_Household_Financial_Dyna[[#This Row],[Net Income]]</f>
        <v>0.6475164994378666</v>
      </c>
      <c r="M982" s="2">
        <f>Global_Household_Financial_Dyna[[#This Row],[Monthly_Expenses]]/Global_Household_Financial_Dyna[[#This Row],[Net Income]]</f>
        <v>0.3524835005621334</v>
      </c>
      <c r="N982" t="str">
        <f>IF(Global_Household_Financial_Dyna[[#This Row],[Monthly_Savings]]&lt;0,"High Risk", IF(Global_Household_Financial_Dyna[[#This Row],[Savings Rate%]]&lt;0.1, "Medium", "Safe"))</f>
        <v>Safe</v>
      </c>
      <c r="O982">
        <f>Global_Household_Financial_Dyna[[#This Row],[Total_Household_Income]]/Global_Household_Financial_Dyna[[#This Row],[Family_Size]]</f>
        <v>2500.98</v>
      </c>
      <c r="P982" s="2">
        <f t="shared" si="30"/>
        <v>0.39788995363055785</v>
      </c>
      <c r="Q982" s="2">
        <f t="shared" si="31"/>
        <v>0.24962654580730875</v>
      </c>
      <c r="R982" s="2" t="str">
        <f>IF(Global_Household_Financial_Dyna[[#This Row],[Vs country_Average]]&lt;-0.2, "Underperformer", IF(Global_Household_Financial_Dyna[[#This Row],[Vs country_Average]]&gt;0.2, "Outperformer", "Normal"))</f>
        <v>Outperformer</v>
      </c>
      <c r="S9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1376.51</v>
      </c>
      <c r="T9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1376.51</v>
      </c>
      <c r="U9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1376.51</v>
      </c>
      <c r="V9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1376.51</v>
      </c>
    </row>
    <row r="983" spans="1:22" x14ac:dyDescent="0.3">
      <c r="A983">
        <v>983</v>
      </c>
      <c r="B983" t="s">
        <v>18</v>
      </c>
      <c r="C983" t="s">
        <v>19</v>
      </c>
      <c r="D983">
        <v>4</v>
      </c>
      <c r="E983">
        <v>1</v>
      </c>
      <c r="F983">
        <v>5264.96</v>
      </c>
      <c r="G983">
        <v>5264.96</v>
      </c>
      <c r="H983">
        <v>1158.29</v>
      </c>
      <c r="I983">
        <v>3615.38</v>
      </c>
      <c r="J983">
        <v>491.29</v>
      </c>
      <c r="K983">
        <f>Global_Household_Financial_Dyna[[#This Row],[Total_Household_Income]]-Global_Household_Financial_Dyna[[#This Row],[Estimated_Taxes]]</f>
        <v>4106.67</v>
      </c>
      <c r="L983" s="1">
        <f>Global_Household_Financial_Dyna[[#This Row],[Monthly_Savings]]/Global_Household_Financial_Dyna[[#This Row],[Net Income]]</f>
        <v>0.11963220809074018</v>
      </c>
      <c r="M983" s="2">
        <f>Global_Household_Financial_Dyna[[#This Row],[Monthly_Expenses]]/Global_Household_Financial_Dyna[[#This Row],[Net Income]]</f>
        <v>0.88036779190925984</v>
      </c>
      <c r="N983" t="str">
        <f>IF(Global_Household_Financial_Dyna[[#This Row],[Monthly_Savings]]&lt;0,"High Risk", IF(Global_Household_Financial_Dyna[[#This Row],[Savings Rate%]]&lt;0.1, "Medium", "Safe"))</f>
        <v>Safe</v>
      </c>
      <c r="O983">
        <f>Global_Household_Financial_Dyna[[#This Row],[Total_Household_Income]]/Global_Household_Financial_Dyna[[#This Row],[Family_Size]]</f>
        <v>1316.24</v>
      </c>
      <c r="P983" s="2">
        <f t="shared" si="30"/>
        <v>0.32336204947805613</v>
      </c>
      <c r="Q983" s="2">
        <f t="shared" si="31"/>
        <v>-0.20372984138731595</v>
      </c>
      <c r="R983" s="2" t="str">
        <f>IF(Global_Household_Financial_Dyna[[#This Row],[Vs country_Average]]&lt;-0.2, "Underperformer", IF(Global_Household_Financial_Dyna[[#This Row],[Vs country_Average]]&gt;0.2, "Outperformer", "Normal"))</f>
        <v>Underperformer</v>
      </c>
      <c r="S9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491.29</v>
      </c>
      <c r="T9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491.29</v>
      </c>
      <c r="U9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491.29</v>
      </c>
      <c r="V9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491.29</v>
      </c>
    </row>
    <row r="984" spans="1:22" x14ac:dyDescent="0.3">
      <c r="A984">
        <v>984</v>
      </c>
      <c r="B984" t="s">
        <v>18</v>
      </c>
      <c r="C984" t="s">
        <v>19</v>
      </c>
      <c r="D984">
        <v>8</v>
      </c>
      <c r="E984">
        <v>3</v>
      </c>
      <c r="F984">
        <v>2650.95</v>
      </c>
      <c r="G984">
        <v>5474.3</v>
      </c>
      <c r="H984">
        <v>1204.3499999999999</v>
      </c>
      <c r="I984">
        <v>4374.17</v>
      </c>
      <c r="J984">
        <v>-104.22</v>
      </c>
      <c r="K984">
        <f>Global_Household_Financial_Dyna[[#This Row],[Total_Household_Income]]-Global_Household_Financial_Dyna[[#This Row],[Estimated_Taxes]]</f>
        <v>4269.9500000000007</v>
      </c>
      <c r="L984" s="1">
        <f>Global_Household_Financial_Dyna[[#This Row],[Monthly_Savings]]/Global_Household_Financial_Dyna[[#This Row],[Net Income]]</f>
        <v>-2.4407779950584896E-2</v>
      </c>
      <c r="M984" s="2">
        <f>Global_Household_Financial_Dyna[[#This Row],[Monthly_Expenses]]/Global_Household_Financial_Dyna[[#This Row],[Net Income]]</f>
        <v>1.0244077799505849</v>
      </c>
      <c r="N984" t="str">
        <f>IF(Global_Household_Financial_Dyna[[#This Row],[Monthly_Savings]]&lt;0,"High Risk", IF(Global_Household_Financial_Dyna[[#This Row],[Savings Rate%]]&lt;0.1, "Medium", "Safe"))</f>
        <v>High Risk</v>
      </c>
      <c r="O984">
        <f>Global_Household_Financial_Dyna[[#This Row],[Total_Household_Income]]/Global_Household_Financial_Dyna[[#This Row],[Family_Size]]</f>
        <v>684.28750000000002</v>
      </c>
      <c r="P984" s="2">
        <f t="shared" si="30"/>
        <v>0.32336204947805613</v>
      </c>
      <c r="Q984" s="2">
        <f t="shared" si="31"/>
        <v>-0.34776982942864104</v>
      </c>
      <c r="R984" s="2" t="str">
        <f>IF(Global_Household_Financial_Dyna[[#This Row],[Vs country_Average]]&lt;-0.2, "Underperformer", IF(Global_Household_Financial_Dyna[[#This Row],[Vs country_Average]]&gt;0.2, "Outperformer", "Normal"))</f>
        <v>Underperformer</v>
      </c>
      <c r="S9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114.48850000000007</v>
      </c>
      <c r="T9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333.19700000000012</v>
      </c>
      <c r="U9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551.90550000000007</v>
      </c>
      <c r="V9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770.61400000000015</v>
      </c>
    </row>
    <row r="985" spans="1:22" x14ac:dyDescent="0.3">
      <c r="A985">
        <v>985</v>
      </c>
      <c r="B985" t="s">
        <v>14</v>
      </c>
      <c r="C985" t="s">
        <v>15</v>
      </c>
      <c r="D985">
        <v>7</v>
      </c>
      <c r="E985">
        <v>3</v>
      </c>
      <c r="F985">
        <v>2200.36</v>
      </c>
      <c r="G985">
        <v>4758.55</v>
      </c>
      <c r="H985">
        <v>713.78</v>
      </c>
      <c r="I985">
        <v>1962.58</v>
      </c>
      <c r="J985">
        <v>2082.19</v>
      </c>
      <c r="K985">
        <f>Global_Household_Financial_Dyna[[#This Row],[Total_Household_Income]]-Global_Household_Financial_Dyna[[#This Row],[Estimated_Taxes]]</f>
        <v>4044.7700000000004</v>
      </c>
      <c r="L985" s="1">
        <f>Global_Household_Financial_Dyna[[#This Row],[Monthly_Savings]]/Global_Household_Financial_Dyna[[#This Row],[Net Income]]</f>
        <v>0.51478576037698065</v>
      </c>
      <c r="M985" s="2">
        <f>Global_Household_Financial_Dyna[[#This Row],[Monthly_Expenses]]/Global_Household_Financial_Dyna[[#This Row],[Net Income]]</f>
        <v>0.48521423962301929</v>
      </c>
      <c r="N985" t="str">
        <f>IF(Global_Household_Financial_Dyna[[#This Row],[Monthly_Savings]]&lt;0,"High Risk", IF(Global_Household_Financial_Dyna[[#This Row],[Savings Rate%]]&lt;0.1, "Medium", "Safe"))</f>
        <v>Safe</v>
      </c>
      <c r="O985">
        <f>Global_Household_Financial_Dyna[[#This Row],[Total_Household_Income]]/Global_Household_Financial_Dyna[[#This Row],[Family_Size]]</f>
        <v>679.7928571428572</v>
      </c>
      <c r="P985" s="2">
        <f t="shared" si="30"/>
        <v>0.39788995363055785</v>
      </c>
      <c r="Q985" s="2">
        <f t="shared" si="31"/>
        <v>0.1168958067464228</v>
      </c>
      <c r="R985" s="2" t="str">
        <f>IF(Global_Household_Financial_Dyna[[#This Row],[Vs country_Average]]&lt;-0.2, "Underperformer", IF(Global_Household_Financial_Dyna[[#This Row],[Vs country_Average]]&gt;0.2, "Outperformer", "Normal"))</f>
        <v>Normal</v>
      </c>
      <c r="S9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2082.19</v>
      </c>
      <c r="T9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2082.19</v>
      </c>
      <c r="U9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2082.19</v>
      </c>
      <c r="V9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2082.19</v>
      </c>
    </row>
    <row r="986" spans="1:22" x14ac:dyDescent="0.3">
      <c r="A986">
        <v>986</v>
      </c>
      <c r="B986" t="s">
        <v>10</v>
      </c>
      <c r="C986" t="s">
        <v>11</v>
      </c>
      <c r="D986">
        <v>2</v>
      </c>
      <c r="E986">
        <v>1</v>
      </c>
      <c r="F986">
        <v>844.54</v>
      </c>
      <c r="G986">
        <v>844.54</v>
      </c>
      <c r="H986">
        <v>84.45</v>
      </c>
      <c r="I986">
        <v>377.63</v>
      </c>
      <c r="J986">
        <v>382.45</v>
      </c>
      <c r="K986">
        <f>Global_Household_Financial_Dyna[[#This Row],[Total_Household_Income]]-Global_Household_Financial_Dyna[[#This Row],[Estimated_Taxes]]</f>
        <v>760.08999999999992</v>
      </c>
      <c r="L986" s="1">
        <f>Global_Household_Financial_Dyna[[#This Row],[Monthly_Savings]]/Global_Household_Financial_Dyna[[#This Row],[Net Income]]</f>
        <v>0.50316409898827774</v>
      </c>
      <c r="M986" s="2">
        <f>Global_Household_Financial_Dyna[[#This Row],[Monthly_Expenses]]/Global_Household_Financial_Dyna[[#This Row],[Net Income]]</f>
        <v>0.49682274467497273</v>
      </c>
      <c r="N986" t="str">
        <f>IF(Global_Household_Financial_Dyna[[#This Row],[Monthly_Savings]]&lt;0,"High Risk", IF(Global_Household_Financial_Dyna[[#This Row],[Savings Rate%]]&lt;0.1, "Medium", "Safe"))</f>
        <v>Safe</v>
      </c>
      <c r="O986">
        <f>Global_Household_Financial_Dyna[[#This Row],[Total_Household_Income]]/Global_Household_Financial_Dyna[[#This Row],[Family_Size]]</f>
        <v>422.27</v>
      </c>
      <c r="P986" s="2">
        <f t="shared" si="30"/>
        <v>0.42077341556833553</v>
      </c>
      <c r="Q986" s="2">
        <f t="shared" si="31"/>
        <v>8.2390683419942212E-2</v>
      </c>
      <c r="R986" s="2" t="str">
        <f>IF(Global_Household_Financial_Dyna[[#This Row],[Vs country_Average]]&lt;-0.2, "Underperformer", IF(Global_Household_Financial_Dyna[[#This Row],[Vs country_Average]]&gt;0.2, "Outperformer", "Normal"))</f>
        <v>Normal</v>
      </c>
      <c r="S9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382.45</v>
      </c>
      <c r="T9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382.45</v>
      </c>
      <c r="U9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382.45</v>
      </c>
      <c r="V9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382.45</v>
      </c>
    </row>
    <row r="987" spans="1:22" x14ac:dyDescent="0.3">
      <c r="A987">
        <v>987</v>
      </c>
      <c r="B987" t="s">
        <v>16</v>
      </c>
      <c r="C987" t="s">
        <v>21</v>
      </c>
      <c r="D987">
        <v>8</v>
      </c>
      <c r="E987">
        <v>3</v>
      </c>
      <c r="F987">
        <v>3688.92</v>
      </c>
      <c r="G987">
        <v>7761.54</v>
      </c>
      <c r="H987">
        <v>2716.54</v>
      </c>
      <c r="I987">
        <v>4955.32</v>
      </c>
      <c r="J987">
        <v>89.68</v>
      </c>
      <c r="K987">
        <f>Global_Household_Financial_Dyna[[#This Row],[Total_Household_Income]]-Global_Household_Financial_Dyna[[#This Row],[Estimated_Taxes]]</f>
        <v>5045</v>
      </c>
      <c r="L987" s="1">
        <f>Global_Household_Financial_Dyna[[#This Row],[Monthly_Savings]]/Global_Household_Financial_Dyna[[#This Row],[Net Income]]</f>
        <v>1.7776015857284441E-2</v>
      </c>
      <c r="M987" s="2">
        <f>Global_Household_Financial_Dyna[[#This Row],[Monthly_Expenses]]/Global_Household_Financial_Dyna[[#This Row],[Net Income]]</f>
        <v>0.9822239841427155</v>
      </c>
      <c r="N987" t="str">
        <f>IF(Global_Household_Financial_Dyna[[#This Row],[Monthly_Savings]]&lt;0,"High Risk", IF(Global_Household_Financial_Dyna[[#This Row],[Savings Rate%]]&lt;0.1, "Medium", "Safe"))</f>
        <v>Medium</v>
      </c>
      <c r="O987">
        <f>Global_Household_Financial_Dyna[[#This Row],[Total_Household_Income]]/Global_Household_Financial_Dyna[[#This Row],[Family_Size]]</f>
        <v>970.1925</v>
      </c>
      <c r="P987" s="2">
        <f t="shared" si="30"/>
        <v>0.15879799892000862</v>
      </c>
      <c r="Q987" s="2">
        <f t="shared" si="31"/>
        <v>-0.14102198306272418</v>
      </c>
      <c r="R987" s="2" t="str">
        <f>IF(Global_Household_Financial_Dyna[[#This Row],[Vs country_Average]]&lt;-0.2, "Underperformer", IF(Global_Household_Financial_Dyna[[#This Row],[Vs country_Average]]&gt;0.2, "Outperformer", "Normal"))</f>
        <v>Normal</v>
      </c>
      <c r="S9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89.68</v>
      </c>
      <c r="T9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89.68</v>
      </c>
      <c r="U9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89.68</v>
      </c>
      <c r="V9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89.68</v>
      </c>
    </row>
    <row r="988" spans="1:22" x14ac:dyDescent="0.3">
      <c r="A988">
        <v>988</v>
      </c>
      <c r="B988" t="s">
        <v>10</v>
      </c>
      <c r="C988" t="s">
        <v>22</v>
      </c>
      <c r="D988">
        <v>5</v>
      </c>
      <c r="E988">
        <v>2</v>
      </c>
      <c r="F988">
        <v>51.99</v>
      </c>
      <c r="G988">
        <v>91.95</v>
      </c>
      <c r="H988">
        <v>9.1999999999999993</v>
      </c>
      <c r="I988">
        <v>87.26</v>
      </c>
      <c r="J988">
        <v>-4.51</v>
      </c>
      <c r="K988">
        <f>Global_Household_Financial_Dyna[[#This Row],[Total_Household_Income]]-Global_Household_Financial_Dyna[[#This Row],[Estimated_Taxes]]</f>
        <v>82.75</v>
      </c>
      <c r="L988" s="1">
        <f>Global_Household_Financial_Dyna[[#This Row],[Monthly_Savings]]/Global_Household_Financial_Dyna[[#This Row],[Net Income]]</f>
        <v>-5.4501510574018128E-2</v>
      </c>
      <c r="M988" s="2">
        <f>Global_Household_Financial_Dyna[[#This Row],[Monthly_Expenses]]/Global_Household_Financial_Dyna[[#This Row],[Net Income]]</f>
        <v>1.0545015105740181</v>
      </c>
      <c r="N988" t="str">
        <f>IF(Global_Household_Financial_Dyna[[#This Row],[Monthly_Savings]]&lt;0,"High Risk", IF(Global_Household_Financial_Dyna[[#This Row],[Savings Rate%]]&lt;0.1, "Medium", "Safe"))</f>
        <v>High Risk</v>
      </c>
      <c r="O988">
        <f>Global_Household_Financial_Dyna[[#This Row],[Total_Household_Income]]/Global_Household_Financial_Dyna[[#This Row],[Family_Size]]</f>
        <v>18.39</v>
      </c>
      <c r="P988" s="2">
        <f t="shared" si="30"/>
        <v>0.42077341556833553</v>
      </c>
      <c r="Q988" s="2">
        <f t="shared" si="31"/>
        <v>-0.47527492614235367</v>
      </c>
      <c r="R988" s="2" t="str">
        <f>IF(Global_Household_Financial_Dyna[[#This Row],[Vs country_Average]]&lt;-0.2, "Underperformer", IF(Global_Household_Financial_Dyna[[#This Row],[Vs country_Average]]&gt;0.2, "Outperformer", "Normal"))</f>
        <v>Underperformer</v>
      </c>
      <c r="S9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-0.14700000000000024</v>
      </c>
      <c r="T9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4.2159999999999993</v>
      </c>
      <c r="U9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8.5789999999999988</v>
      </c>
      <c r="V9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12.941999999999998</v>
      </c>
    </row>
    <row r="989" spans="1:22" x14ac:dyDescent="0.3">
      <c r="A989">
        <v>989</v>
      </c>
      <c r="B989" t="s">
        <v>18</v>
      </c>
      <c r="C989" t="s">
        <v>19</v>
      </c>
      <c r="D989">
        <v>5</v>
      </c>
      <c r="E989">
        <v>1</v>
      </c>
      <c r="F989">
        <v>7013</v>
      </c>
      <c r="G989">
        <v>7013</v>
      </c>
      <c r="H989">
        <v>1542.86</v>
      </c>
      <c r="I989">
        <v>2719.26</v>
      </c>
      <c r="J989">
        <v>2750.88</v>
      </c>
      <c r="K989">
        <f>Global_Household_Financial_Dyna[[#This Row],[Total_Household_Income]]-Global_Household_Financial_Dyna[[#This Row],[Estimated_Taxes]]</f>
        <v>5470.14</v>
      </c>
      <c r="L989" s="1">
        <f>Global_Household_Financial_Dyna[[#This Row],[Monthly_Savings]]/Global_Household_Financial_Dyna[[#This Row],[Net Income]]</f>
        <v>0.50289023681295175</v>
      </c>
      <c r="M989" s="2">
        <f>Global_Household_Financial_Dyna[[#This Row],[Monthly_Expenses]]/Global_Household_Financial_Dyna[[#This Row],[Net Income]]</f>
        <v>0.49710976318704825</v>
      </c>
      <c r="N989" t="str">
        <f>IF(Global_Household_Financial_Dyna[[#This Row],[Monthly_Savings]]&lt;0,"High Risk", IF(Global_Household_Financial_Dyna[[#This Row],[Savings Rate%]]&lt;0.1, "Medium", "Safe"))</f>
        <v>Safe</v>
      </c>
      <c r="O989">
        <f>Global_Household_Financial_Dyna[[#This Row],[Total_Household_Income]]/Global_Household_Financial_Dyna[[#This Row],[Family_Size]]</f>
        <v>1402.6</v>
      </c>
      <c r="P989" s="2">
        <f t="shared" si="30"/>
        <v>0.32336204947805613</v>
      </c>
      <c r="Q989" s="2">
        <f t="shared" si="31"/>
        <v>0.17952818733489562</v>
      </c>
      <c r="R989" s="2" t="str">
        <f>IF(Global_Household_Financial_Dyna[[#This Row],[Vs country_Average]]&lt;-0.2, "Underperformer", IF(Global_Household_Financial_Dyna[[#This Row],[Vs country_Average]]&gt;0.2, "Outperformer", "Normal"))</f>
        <v>Normal</v>
      </c>
      <c r="S9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2750.88</v>
      </c>
      <c r="T9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2750.88</v>
      </c>
      <c r="U9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2750.88</v>
      </c>
      <c r="V9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2750.88</v>
      </c>
    </row>
    <row r="990" spans="1:22" x14ac:dyDescent="0.3">
      <c r="A990">
        <v>990</v>
      </c>
      <c r="B990" t="s">
        <v>14</v>
      </c>
      <c r="C990" t="s">
        <v>15</v>
      </c>
      <c r="D990">
        <v>1</v>
      </c>
      <c r="E990">
        <v>1</v>
      </c>
      <c r="F990">
        <v>2305.13</v>
      </c>
      <c r="G990">
        <v>2305.13</v>
      </c>
      <c r="H990">
        <v>345.77</v>
      </c>
      <c r="I990">
        <v>522.02</v>
      </c>
      <c r="J990">
        <v>1437.34</v>
      </c>
      <c r="K990">
        <f>Global_Household_Financial_Dyna[[#This Row],[Total_Household_Income]]-Global_Household_Financial_Dyna[[#This Row],[Estimated_Taxes]]</f>
        <v>1959.3600000000001</v>
      </c>
      <c r="L990" s="1">
        <f>Global_Household_Financial_Dyna[[#This Row],[Monthly_Savings]]/Global_Household_Financial_Dyna[[#This Row],[Net Income]]</f>
        <v>0.73357626980238433</v>
      </c>
      <c r="M990" s="2">
        <f>Global_Household_Financial_Dyna[[#This Row],[Monthly_Expenses]]/Global_Household_Financial_Dyna[[#This Row],[Net Income]]</f>
        <v>0.2664237301976155</v>
      </c>
      <c r="N990" t="str">
        <f>IF(Global_Household_Financial_Dyna[[#This Row],[Monthly_Savings]]&lt;0,"High Risk", IF(Global_Household_Financial_Dyna[[#This Row],[Savings Rate%]]&lt;0.1, "Medium", "Safe"))</f>
        <v>Safe</v>
      </c>
      <c r="O990">
        <f>Global_Household_Financial_Dyna[[#This Row],[Total_Household_Income]]/Global_Household_Financial_Dyna[[#This Row],[Family_Size]]</f>
        <v>2305.13</v>
      </c>
      <c r="P990" s="2">
        <f t="shared" si="30"/>
        <v>0.39788995363055785</v>
      </c>
      <c r="Q990" s="2">
        <f t="shared" si="31"/>
        <v>0.33568631617182648</v>
      </c>
      <c r="R990" s="2" t="str">
        <f>IF(Global_Household_Financial_Dyna[[#This Row],[Vs country_Average]]&lt;-0.2, "Underperformer", IF(Global_Household_Financial_Dyna[[#This Row],[Vs country_Average]]&gt;0.2, "Outperformer", "Normal"))</f>
        <v>Outperformer</v>
      </c>
      <c r="S9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1437.34</v>
      </c>
      <c r="T9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1437.34</v>
      </c>
      <c r="U9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1437.34</v>
      </c>
      <c r="V9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1437.34</v>
      </c>
    </row>
    <row r="991" spans="1:22" x14ac:dyDescent="0.3">
      <c r="A991">
        <v>991</v>
      </c>
      <c r="B991" t="s">
        <v>14</v>
      </c>
      <c r="C991" t="s">
        <v>15</v>
      </c>
      <c r="D991">
        <v>3</v>
      </c>
      <c r="E991">
        <v>3</v>
      </c>
      <c r="F991">
        <v>2081.09</v>
      </c>
      <c r="G991">
        <v>5081.79</v>
      </c>
      <c r="H991">
        <v>762.27</v>
      </c>
      <c r="I991">
        <v>870.18</v>
      </c>
      <c r="J991">
        <v>3449.35</v>
      </c>
      <c r="K991">
        <f>Global_Household_Financial_Dyna[[#This Row],[Total_Household_Income]]-Global_Household_Financial_Dyna[[#This Row],[Estimated_Taxes]]</f>
        <v>4319.5200000000004</v>
      </c>
      <c r="L991" s="1">
        <f>Global_Household_Financial_Dyna[[#This Row],[Monthly_Savings]]/Global_Household_Financial_Dyna[[#This Row],[Net Income]]</f>
        <v>0.79854937585657659</v>
      </c>
      <c r="M991" s="2">
        <f>Global_Household_Financial_Dyna[[#This Row],[Monthly_Expenses]]/Global_Household_Financial_Dyna[[#This Row],[Net Income]]</f>
        <v>0.20145293921546836</v>
      </c>
      <c r="N991" t="str">
        <f>IF(Global_Household_Financial_Dyna[[#This Row],[Monthly_Savings]]&lt;0,"High Risk", IF(Global_Household_Financial_Dyna[[#This Row],[Savings Rate%]]&lt;0.1, "Medium", "Safe"))</f>
        <v>Safe</v>
      </c>
      <c r="O991">
        <f>Global_Household_Financial_Dyna[[#This Row],[Total_Household_Income]]/Global_Household_Financial_Dyna[[#This Row],[Family_Size]]</f>
        <v>1693.93</v>
      </c>
      <c r="P991" s="2">
        <f t="shared" si="30"/>
        <v>0.39788995363055785</v>
      </c>
      <c r="Q991" s="2">
        <f t="shared" si="31"/>
        <v>0.40065942222601875</v>
      </c>
      <c r="R991" s="2" t="str">
        <f>IF(Global_Household_Financial_Dyna[[#This Row],[Vs country_Average]]&lt;-0.2, "Underperformer", IF(Global_Household_Financial_Dyna[[#This Row],[Vs country_Average]]&gt;0.2, "Outperformer", "Normal"))</f>
        <v>Outperformer</v>
      </c>
      <c r="S9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3449.35</v>
      </c>
      <c r="T9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3449.35</v>
      </c>
      <c r="U9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3449.35</v>
      </c>
      <c r="V9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3449.35</v>
      </c>
    </row>
    <row r="992" spans="1:22" x14ac:dyDescent="0.3">
      <c r="A992">
        <v>992</v>
      </c>
      <c r="B992" t="s">
        <v>16</v>
      </c>
      <c r="C992" t="s">
        <v>17</v>
      </c>
      <c r="D992">
        <v>3</v>
      </c>
      <c r="E992">
        <v>2</v>
      </c>
      <c r="F992">
        <v>1932.81</v>
      </c>
      <c r="G992">
        <v>2884.37</v>
      </c>
      <c r="H992">
        <v>1009.53</v>
      </c>
      <c r="I992">
        <v>2737.27</v>
      </c>
      <c r="J992">
        <v>-862.43</v>
      </c>
      <c r="K992">
        <f>Global_Household_Financial_Dyna[[#This Row],[Total_Household_Income]]-Global_Household_Financial_Dyna[[#This Row],[Estimated_Taxes]]</f>
        <v>1874.84</v>
      </c>
      <c r="L992" s="1">
        <f>Global_Household_Financial_Dyna[[#This Row],[Monthly_Savings]]/Global_Household_Financial_Dyna[[#This Row],[Net Income]]</f>
        <v>-0.46000192016385399</v>
      </c>
      <c r="M992" s="2">
        <f>Global_Household_Financial_Dyna[[#This Row],[Monthly_Expenses]]/Global_Household_Financial_Dyna[[#This Row],[Net Income]]</f>
        <v>1.4600019201638541</v>
      </c>
      <c r="N992" t="str">
        <f>IF(Global_Household_Financial_Dyna[[#This Row],[Monthly_Savings]]&lt;0,"High Risk", IF(Global_Household_Financial_Dyna[[#This Row],[Savings Rate%]]&lt;0.1, "Medium", "Safe"))</f>
        <v>High Risk</v>
      </c>
      <c r="O992">
        <f>Global_Household_Financial_Dyna[[#This Row],[Total_Household_Income]]/Global_Household_Financial_Dyna[[#This Row],[Family_Size]]</f>
        <v>961.45666666666659</v>
      </c>
      <c r="P992" s="2">
        <f t="shared" si="30"/>
        <v>0.15879799892000862</v>
      </c>
      <c r="Q992" s="2">
        <f t="shared" si="31"/>
        <v>-0.61879991908386267</v>
      </c>
      <c r="R992" s="2" t="str">
        <f>IF(Global_Household_Financial_Dyna[[#This Row],[Vs country_Average]]&lt;-0.2, "Underperformer", IF(Global_Household_Financial_Dyna[[#This Row],[Vs country_Average]]&gt;0.2, "Outperformer", "Normal"))</f>
        <v>Underperformer</v>
      </c>
      <c r="S9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-725.56649999999991</v>
      </c>
      <c r="T9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-588.70299999999997</v>
      </c>
      <c r="U9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-451.83949999999993</v>
      </c>
      <c r="V9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-314.97599999999989</v>
      </c>
    </row>
    <row r="993" spans="1:22" x14ac:dyDescent="0.3">
      <c r="A993">
        <v>993</v>
      </c>
      <c r="B993" t="s">
        <v>10</v>
      </c>
      <c r="C993" t="s">
        <v>11</v>
      </c>
      <c r="D993">
        <v>6</v>
      </c>
      <c r="E993">
        <v>1</v>
      </c>
      <c r="F993">
        <v>815.36</v>
      </c>
      <c r="G993">
        <v>815.36</v>
      </c>
      <c r="H993">
        <v>81.540000000000006</v>
      </c>
      <c r="I993">
        <v>696.04</v>
      </c>
      <c r="J993">
        <v>37.78</v>
      </c>
      <c r="K993">
        <f>Global_Household_Financial_Dyna[[#This Row],[Total_Household_Income]]-Global_Household_Financial_Dyna[[#This Row],[Estimated_Taxes]]</f>
        <v>733.82</v>
      </c>
      <c r="L993" s="1">
        <f>Global_Household_Financial_Dyna[[#This Row],[Monthly_Savings]]/Global_Household_Financial_Dyna[[#This Row],[Net Income]]</f>
        <v>5.1484015153579893E-2</v>
      </c>
      <c r="M993" s="2">
        <f>Global_Household_Financial_Dyna[[#This Row],[Monthly_Expenses]]/Global_Household_Financial_Dyna[[#This Row],[Net Income]]</f>
        <v>0.94851598484641997</v>
      </c>
      <c r="N993" t="str">
        <f>IF(Global_Household_Financial_Dyna[[#This Row],[Monthly_Savings]]&lt;0,"High Risk", IF(Global_Household_Financial_Dyna[[#This Row],[Savings Rate%]]&lt;0.1, "Medium", "Safe"))</f>
        <v>Medium</v>
      </c>
      <c r="O993">
        <f>Global_Household_Financial_Dyna[[#This Row],[Total_Household_Income]]/Global_Household_Financial_Dyna[[#This Row],[Family_Size]]</f>
        <v>135.89333333333335</v>
      </c>
      <c r="P993" s="2">
        <f t="shared" si="30"/>
        <v>0.42077341556833553</v>
      </c>
      <c r="Q993" s="2">
        <f t="shared" si="31"/>
        <v>-0.36928940041475566</v>
      </c>
      <c r="R993" s="2" t="str">
        <f>IF(Global_Household_Financial_Dyna[[#This Row],[Vs country_Average]]&lt;-0.2, "Underperformer", IF(Global_Household_Financial_Dyna[[#This Row],[Vs country_Average]]&gt;0.2, "Outperformer", "Normal"))</f>
        <v>Underperformer</v>
      </c>
      <c r="S9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37.78</v>
      </c>
      <c r="T9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37.78</v>
      </c>
      <c r="U9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37.78</v>
      </c>
      <c r="V9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37.78</v>
      </c>
    </row>
    <row r="994" spans="1:22" x14ac:dyDescent="0.3">
      <c r="A994">
        <v>994</v>
      </c>
      <c r="B994" t="s">
        <v>16</v>
      </c>
      <c r="C994" t="s">
        <v>21</v>
      </c>
      <c r="D994">
        <v>1</v>
      </c>
      <c r="E994">
        <v>1</v>
      </c>
      <c r="F994">
        <v>2373.2199999999998</v>
      </c>
      <c r="G994">
        <v>2373.2199999999998</v>
      </c>
      <c r="H994">
        <v>830.63</v>
      </c>
      <c r="I994">
        <v>1562.95</v>
      </c>
      <c r="J994">
        <v>-20.350000000000001</v>
      </c>
      <c r="K994">
        <f>Global_Household_Financial_Dyna[[#This Row],[Total_Household_Income]]-Global_Household_Financial_Dyna[[#This Row],[Estimated_Taxes]]</f>
        <v>1542.5899999999997</v>
      </c>
      <c r="L994" s="1">
        <f>Global_Household_Financial_Dyna[[#This Row],[Monthly_Savings]]/Global_Household_Financial_Dyna[[#This Row],[Net Income]]</f>
        <v>-1.3192099002327259E-2</v>
      </c>
      <c r="M994" s="2">
        <f>Global_Household_Financial_Dyna[[#This Row],[Monthly_Expenses]]/Global_Household_Financial_Dyna[[#This Row],[Net Income]]</f>
        <v>1.0131985816062599</v>
      </c>
      <c r="N994" t="str">
        <f>IF(Global_Household_Financial_Dyna[[#This Row],[Monthly_Savings]]&lt;0,"High Risk", IF(Global_Household_Financial_Dyna[[#This Row],[Savings Rate%]]&lt;0.1, "Medium", "Safe"))</f>
        <v>High Risk</v>
      </c>
      <c r="O994">
        <f>Global_Household_Financial_Dyna[[#This Row],[Total_Household_Income]]/Global_Household_Financial_Dyna[[#This Row],[Family_Size]]</f>
        <v>2373.2199999999998</v>
      </c>
      <c r="P994" s="2">
        <f t="shared" si="30"/>
        <v>0.15879799892000862</v>
      </c>
      <c r="Q994" s="2">
        <f t="shared" si="31"/>
        <v>-0.17199009792233588</v>
      </c>
      <c r="R994" s="2" t="str">
        <f>IF(Global_Household_Financial_Dyna[[#This Row],[Vs country_Average]]&lt;-0.2, "Underperformer", IF(Global_Household_Financial_Dyna[[#This Row],[Vs country_Average]]&gt;0.2, "Outperformer", "Normal"))</f>
        <v>Normal</v>
      </c>
      <c r="S9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57.797500000000007</v>
      </c>
      <c r="T9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135.94500000000002</v>
      </c>
      <c r="U9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214.0925</v>
      </c>
      <c r="V9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292.24</v>
      </c>
    </row>
    <row r="995" spans="1:22" x14ac:dyDescent="0.3">
      <c r="A995">
        <v>995</v>
      </c>
      <c r="B995" t="s">
        <v>10</v>
      </c>
      <c r="C995" t="s">
        <v>11</v>
      </c>
      <c r="D995">
        <v>6</v>
      </c>
      <c r="E995">
        <v>3</v>
      </c>
      <c r="F995">
        <v>500.79</v>
      </c>
      <c r="G995">
        <v>1028.6199999999999</v>
      </c>
      <c r="H995">
        <v>102.86</v>
      </c>
      <c r="I995">
        <v>951.52</v>
      </c>
      <c r="J995">
        <v>-25.76</v>
      </c>
      <c r="K995">
        <f>Global_Household_Financial_Dyna[[#This Row],[Total_Household_Income]]-Global_Household_Financial_Dyna[[#This Row],[Estimated_Taxes]]</f>
        <v>925.75999999999988</v>
      </c>
      <c r="L995" s="1">
        <f>Global_Household_Financial_Dyna[[#This Row],[Monthly_Savings]]/Global_Household_Financial_Dyna[[#This Row],[Net Income]]</f>
        <v>-2.7825786380919468E-2</v>
      </c>
      <c r="M995" s="2">
        <f>Global_Household_Financial_Dyna[[#This Row],[Monthly_Expenses]]/Global_Household_Financial_Dyna[[#This Row],[Net Income]]</f>
        <v>1.0278257863809195</v>
      </c>
      <c r="N995" t="str">
        <f>IF(Global_Household_Financial_Dyna[[#This Row],[Monthly_Savings]]&lt;0,"High Risk", IF(Global_Household_Financial_Dyna[[#This Row],[Savings Rate%]]&lt;0.1, "Medium", "Safe"))</f>
        <v>High Risk</v>
      </c>
      <c r="O995">
        <f>Global_Household_Financial_Dyna[[#This Row],[Total_Household_Income]]/Global_Household_Financial_Dyna[[#This Row],[Family_Size]]</f>
        <v>171.43666666666664</v>
      </c>
      <c r="P995" s="2">
        <f t="shared" si="30"/>
        <v>0.42077341556833553</v>
      </c>
      <c r="Q995" s="2">
        <f t="shared" si="31"/>
        <v>-0.44859920194925501</v>
      </c>
      <c r="R995" s="2" t="str">
        <f>IF(Global_Household_Financial_Dyna[[#This Row],[Vs country_Average]]&lt;-0.2, "Underperformer", IF(Global_Household_Financial_Dyna[[#This Row],[Vs country_Average]]&gt;0.2, "Outperformer", "Normal"))</f>
        <v>Underperformer</v>
      </c>
      <c r="S9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21.815999999999992</v>
      </c>
      <c r="T9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69.391999999999996</v>
      </c>
      <c r="U9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116.96799999999998</v>
      </c>
      <c r="V9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164.54400000000001</v>
      </c>
    </row>
    <row r="996" spans="1:22" x14ac:dyDescent="0.3">
      <c r="A996">
        <v>996</v>
      </c>
      <c r="B996" t="s">
        <v>18</v>
      </c>
      <c r="C996" t="s">
        <v>19</v>
      </c>
      <c r="D996">
        <v>6</v>
      </c>
      <c r="E996">
        <v>3</v>
      </c>
      <c r="F996">
        <v>7423.51</v>
      </c>
      <c r="G996">
        <v>15982.5</v>
      </c>
      <c r="H996">
        <v>4315.28</v>
      </c>
      <c r="I996">
        <v>3502.96</v>
      </c>
      <c r="J996">
        <v>8164.26</v>
      </c>
      <c r="K996">
        <f>Global_Household_Financial_Dyna[[#This Row],[Total_Household_Income]]-Global_Household_Financial_Dyna[[#This Row],[Estimated_Taxes]]</f>
        <v>11667.220000000001</v>
      </c>
      <c r="L996" s="1">
        <f>Global_Household_Financial_Dyna[[#This Row],[Monthly_Savings]]/Global_Household_Financial_Dyna[[#This Row],[Net Income]]</f>
        <v>0.69976052564364088</v>
      </c>
      <c r="M996" s="2">
        <f>Global_Household_Financial_Dyna[[#This Row],[Monthly_Expenses]]/Global_Household_Financial_Dyna[[#This Row],[Net Income]]</f>
        <v>0.30023947435635906</v>
      </c>
      <c r="N996" t="str">
        <f>IF(Global_Household_Financial_Dyna[[#This Row],[Monthly_Savings]]&lt;0,"High Risk", IF(Global_Household_Financial_Dyna[[#This Row],[Savings Rate%]]&lt;0.1, "Medium", "Safe"))</f>
        <v>Safe</v>
      </c>
      <c r="O996">
        <f>Global_Household_Financial_Dyna[[#This Row],[Total_Household_Income]]/Global_Household_Financial_Dyna[[#This Row],[Family_Size]]</f>
        <v>2663.75</v>
      </c>
      <c r="P996" s="2">
        <f t="shared" si="30"/>
        <v>0.32336204947805613</v>
      </c>
      <c r="Q996" s="2">
        <f t="shared" si="31"/>
        <v>0.37639847616558475</v>
      </c>
      <c r="R996" s="2" t="str">
        <f>IF(Global_Household_Financial_Dyna[[#This Row],[Vs country_Average]]&lt;-0.2, "Underperformer", IF(Global_Household_Financial_Dyna[[#This Row],[Vs country_Average]]&gt;0.2, "Outperformer", "Normal"))</f>
        <v>Outperformer</v>
      </c>
      <c r="S9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8164.26</v>
      </c>
      <c r="T9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8164.26</v>
      </c>
      <c r="U9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8164.26</v>
      </c>
      <c r="V9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8164.26</v>
      </c>
    </row>
    <row r="997" spans="1:22" x14ac:dyDescent="0.3">
      <c r="A997">
        <v>997</v>
      </c>
      <c r="B997" t="s">
        <v>12</v>
      </c>
      <c r="C997" t="s">
        <v>13</v>
      </c>
      <c r="D997">
        <v>5</v>
      </c>
      <c r="E997">
        <v>3</v>
      </c>
      <c r="F997">
        <v>1991.53</v>
      </c>
      <c r="G997">
        <v>4227.93</v>
      </c>
      <c r="H997">
        <v>1056.98</v>
      </c>
      <c r="I997">
        <v>2988.29</v>
      </c>
      <c r="J997">
        <v>182.66</v>
      </c>
      <c r="K997">
        <f>Global_Household_Financial_Dyna[[#This Row],[Total_Household_Income]]-Global_Household_Financial_Dyna[[#This Row],[Estimated_Taxes]]</f>
        <v>3170.9500000000003</v>
      </c>
      <c r="L997" s="1">
        <f>Global_Household_Financial_Dyna[[#This Row],[Monthly_Savings]]/Global_Household_Financial_Dyna[[#This Row],[Net Income]]</f>
        <v>5.7604188019363275E-2</v>
      </c>
      <c r="M997" s="2">
        <f>Global_Household_Financial_Dyna[[#This Row],[Monthly_Expenses]]/Global_Household_Financial_Dyna[[#This Row],[Net Income]]</f>
        <v>0.9423958119806366</v>
      </c>
      <c r="N997" t="str">
        <f>IF(Global_Household_Financial_Dyna[[#This Row],[Monthly_Savings]]&lt;0,"High Risk", IF(Global_Household_Financial_Dyna[[#This Row],[Savings Rate%]]&lt;0.1, "Medium", "Safe"))</f>
        <v>Medium</v>
      </c>
      <c r="O997">
        <f>Global_Household_Financial_Dyna[[#This Row],[Total_Household_Income]]/Global_Household_Financial_Dyna[[#This Row],[Family_Size]]</f>
        <v>845.58600000000001</v>
      </c>
      <c r="P997" s="2">
        <f t="shared" si="30"/>
        <v>0.30718716818024266</v>
      </c>
      <c r="Q997" s="2">
        <f t="shared" si="31"/>
        <v>-0.24958298016087938</v>
      </c>
      <c r="R997" s="2" t="str">
        <f>IF(Global_Household_Financial_Dyna[[#This Row],[Vs country_Average]]&lt;-0.2, "Underperformer", IF(Global_Household_Financial_Dyna[[#This Row],[Vs country_Average]]&gt;0.2, "Outperformer", "Normal"))</f>
        <v>Underperformer</v>
      </c>
      <c r="S9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182.66</v>
      </c>
      <c r="T9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182.66</v>
      </c>
      <c r="U9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182.66</v>
      </c>
      <c r="V9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182.66</v>
      </c>
    </row>
    <row r="998" spans="1:22" x14ac:dyDescent="0.3">
      <c r="A998">
        <v>998</v>
      </c>
      <c r="B998" t="s">
        <v>18</v>
      </c>
      <c r="C998" t="s">
        <v>20</v>
      </c>
      <c r="D998">
        <v>6</v>
      </c>
      <c r="E998">
        <v>2</v>
      </c>
      <c r="F998">
        <v>4005.98</v>
      </c>
      <c r="G998">
        <v>6169.27</v>
      </c>
      <c r="H998">
        <v>1357.24</v>
      </c>
      <c r="I998">
        <v>3991.36</v>
      </c>
      <c r="J998">
        <v>820.67</v>
      </c>
      <c r="K998">
        <f>Global_Household_Financial_Dyna[[#This Row],[Total_Household_Income]]-Global_Household_Financial_Dyna[[#This Row],[Estimated_Taxes]]</f>
        <v>4812.0300000000007</v>
      </c>
      <c r="L998" s="1">
        <f>Global_Household_Financial_Dyna[[#This Row],[Monthly_Savings]]/Global_Household_Financial_Dyna[[#This Row],[Net Income]]</f>
        <v>0.17054548703977321</v>
      </c>
      <c r="M998" s="2">
        <f>Global_Household_Financial_Dyna[[#This Row],[Monthly_Expenses]]/Global_Household_Financial_Dyna[[#This Row],[Net Income]]</f>
        <v>0.82945451296022665</v>
      </c>
      <c r="N998" t="str">
        <f>IF(Global_Household_Financial_Dyna[[#This Row],[Monthly_Savings]]&lt;0,"High Risk", IF(Global_Household_Financial_Dyna[[#This Row],[Savings Rate%]]&lt;0.1, "Medium", "Safe"))</f>
        <v>Safe</v>
      </c>
      <c r="O998">
        <f>Global_Household_Financial_Dyna[[#This Row],[Total_Household_Income]]/Global_Household_Financial_Dyna[[#This Row],[Family_Size]]</f>
        <v>1028.2116666666668</v>
      </c>
      <c r="P998" s="2">
        <f t="shared" si="30"/>
        <v>0.32336204947805613</v>
      </c>
      <c r="Q998" s="2">
        <f t="shared" si="31"/>
        <v>-0.15281656243828293</v>
      </c>
      <c r="R998" s="2" t="str">
        <f>IF(Global_Household_Financial_Dyna[[#This Row],[Vs country_Average]]&lt;-0.2, "Underperformer", IF(Global_Household_Financial_Dyna[[#This Row],[Vs country_Average]]&gt;0.2, "Outperformer", "Normal"))</f>
        <v>Normal</v>
      </c>
      <c r="S9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820.67</v>
      </c>
      <c r="T9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820.67</v>
      </c>
      <c r="U9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820.67</v>
      </c>
      <c r="V9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820.67</v>
      </c>
    </row>
    <row r="999" spans="1:22" x14ac:dyDescent="0.3">
      <c r="A999">
        <v>999</v>
      </c>
      <c r="B999" t="s">
        <v>12</v>
      </c>
      <c r="C999" t="s">
        <v>13</v>
      </c>
      <c r="D999">
        <v>8</v>
      </c>
      <c r="E999">
        <v>3</v>
      </c>
      <c r="F999">
        <v>3463.22</v>
      </c>
      <c r="G999">
        <v>8027.86</v>
      </c>
      <c r="H999">
        <v>2408.36</v>
      </c>
      <c r="I999">
        <v>5649.77</v>
      </c>
      <c r="J999">
        <v>-30.27</v>
      </c>
      <c r="K999">
        <f>Global_Household_Financial_Dyna[[#This Row],[Total_Household_Income]]-Global_Household_Financial_Dyna[[#This Row],[Estimated_Taxes]]</f>
        <v>5619.5</v>
      </c>
      <c r="L999" s="1">
        <f>Global_Household_Financial_Dyna[[#This Row],[Monthly_Savings]]/Global_Household_Financial_Dyna[[#This Row],[Net Income]]</f>
        <v>-5.3866002313373079E-3</v>
      </c>
      <c r="M999" s="2">
        <f>Global_Household_Financial_Dyna[[#This Row],[Monthly_Expenses]]/Global_Household_Financial_Dyna[[#This Row],[Net Income]]</f>
        <v>1.0053866002313374</v>
      </c>
      <c r="N999" t="str">
        <f>IF(Global_Household_Financial_Dyna[[#This Row],[Monthly_Savings]]&lt;0,"High Risk", IF(Global_Household_Financial_Dyna[[#This Row],[Savings Rate%]]&lt;0.1, "Medium", "Safe"))</f>
        <v>High Risk</v>
      </c>
      <c r="O999">
        <f>Global_Household_Financial_Dyna[[#This Row],[Total_Household_Income]]/Global_Household_Financial_Dyna[[#This Row],[Family_Size]]</f>
        <v>1003.4825</v>
      </c>
      <c r="P999" s="2">
        <f t="shared" si="30"/>
        <v>0.30718716818024266</v>
      </c>
      <c r="Q999" s="2">
        <f t="shared" si="31"/>
        <v>-0.31257376841157997</v>
      </c>
      <c r="R999" s="2" t="str">
        <f>IF(Global_Household_Financial_Dyna[[#This Row],[Vs country_Average]]&lt;-0.2, "Underperformer", IF(Global_Household_Financial_Dyna[[#This Row],[Vs country_Average]]&gt;0.2, "Outperformer", "Normal"))</f>
        <v>Underperformer</v>
      </c>
      <c r="S9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252.21850000000003</v>
      </c>
      <c r="T9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534.70700000000011</v>
      </c>
      <c r="U9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817.19550000000004</v>
      </c>
      <c r="V9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1099.6840000000002</v>
      </c>
    </row>
    <row r="1000" spans="1:22" x14ac:dyDescent="0.3">
      <c r="A1000">
        <v>1000</v>
      </c>
      <c r="B1000" t="s">
        <v>10</v>
      </c>
      <c r="C1000" t="s">
        <v>22</v>
      </c>
      <c r="D1000">
        <v>7</v>
      </c>
      <c r="E1000">
        <v>3</v>
      </c>
      <c r="F1000">
        <v>1139.81</v>
      </c>
      <c r="G1000">
        <v>2611.7600000000002</v>
      </c>
      <c r="H1000">
        <v>261.18</v>
      </c>
      <c r="I1000">
        <v>639.74</v>
      </c>
      <c r="J1000">
        <v>1710.84</v>
      </c>
      <c r="K1000">
        <f>Global_Household_Financial_Dyna[[#This Row],[Total_Household_Income]]-Global_Household_Financial_Dyna[[#This Row],[Estimated_Taxes]]</f>
        <v>2350.5800000000004</v>
      </c>
      <c r="L1000" s="1">
        <f>Global_Household_Financial_Dyna[[#This Row],[Monthly_Savings]]/Global_Household_Financial_Dyna[[#This Row],[Net Income]]</f>
        <v>0.7278373848156624</v>
      </c>
      <c r="M1000" s="2">
        <f>Global_Household_Financial_Dyna[[#This Row],[Monthly_Expenses]]/Global_Household_Financial_Dyna[[#This Row],[Net Income]]</f>
        <v>0.27216261518433743</v>
      </c>
      <c r="N1000" t="str">
        <f>IF(Global_Household_Financial_Dyna[[#This Row],[Monthly_Savings]]&lt;0,"High Risk", IF(Global_Household_Financial_Dyna[[#This Row],[Savings Rate%]]&lt;0.1, "Medium", "Safe"))</f>
        <v>Safe</v>
      </c>
      <c r="O1000">
        <f>Global_Household_Financial_Dyna[[#This Row],[Total_Household_Income]]/Global_Household_Financial_Dyna[[#This Row],[Family_Size]]</f>
        <v>373.10857142857145</v>
      </c>
      <c r="P1000" s="2">
        <f t="shared" si="30"/>
        <v>0.42077341556833553</v>
      </c>
      <c r="Q1000" s="2">
        <f t="shared" si="31"/>
        <v>0.30706396924732687</v>
      </c>
      <c r="R1000" s="2" t="str">
        <f>IF(Global_Household_Financial_Dyna[[#This Row],[Vs country_Average]]&lt;-0.2, "Underperformer", IF(Global_Household_Financial_Dyna[[#This Row],[Vs country_Average]]&gt;0.2, "Outperformer", "Normal"))</f>
        <v>Outperformer</v>
      </c>
      <c r="S10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1710.84</v>
      </c>
      <c r="T10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1710.84</v>
      </c>
      <c r="U10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1710.84</v>
      </c>
      <c r="V10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1710.84</v>
      </c>
    </row>
    <row r="1001" spans="1:22" x14ac:dyDescent="0.3">
      <c r="A1001">
        <v>1001</v>
      </c>
      <c r="B1001" t="s">
        <v>18</v>
      </c>
      <c r="C1001" t="s">
        <v>19</v>
      </c>
      <c r="D1001">
        <v>6</v>
      </c>
      <c r="E1001">
        <v>3</v>
      </c>
      <c r="F1001">
        <v>4820.49</v>
      </c>
      <c r="G1001">
        <v>9355.39</v>
      </c>
      <c r="H1001">
        <v>2525.96</v>
      </c>
      <c r="I1001">
        <v>3982.54</v>
      </c>
      <c r="J1001">
        <v>2846.89</v>
      </c>
      <c r="K1001">
        <f>Global_Household_Financial_Dyna[[#This Row],[Total_Household_Income]]-Global_Household_Financial_Dyna[[#This Row],[Estimated_Taxes]]</f>
        <v>6829.4299999999994</v>
      </c>
      <c r="L1001" s="1">
        <f>Global_Household_Financial_Dyna[[#This Row],[Monthly_Savings]]/Global_Household_Financial_Dyna[[#This Row],[Net Income]]</f>
        <v>0.41685616515580365</v>
      </c>
      <c r="M1001" s="2">
        <f>Global_Household_Financial_Dyna[[#This Row],[Monthly_Expenses]]/Global_Household_Financial_Dyna[[#This Row],[Net Income]]</f>
        <v>0.58314383484419641</v>
      </c>
      <c r="N1001" t="str">
        <f>IF(Global_Household_Financial_Dyna[[#This Row],[Monthly_Savings]]&lt;0,"High Risk", IF(Global_Household_Financial_Dyna[[#This Row],[Savings Rate%]]&lt;0.1, "Medium", "Safe"))</f>
        <v>Safe</v>
      </c>
      <c r="O1001">
        <f>Global_Household_Financial_Dyna[[#This Row],[Total_Household_Income]]/Global_Household_Financial_Dyna[[#This Row],[Family_Size]]</f>
        <v>1559.2316666666666</v>
      </c>
      <c r="P1001" s="2">
        <f t="shared" si="30"/>
        <v>0.32336204947805613</v>
      </c>
      <c r="Q1001" s="2">
        <f t="shared" si="31"/>
        <v>9.3494115677747514E-2</v>
      </c>
      <c r="R1001" s="2" t="str">
        <f>IF(Global_Household_Financial_Dyna[[#This Row],[Vs country_Average]]&lt;-0.2, "Underperformer", IF(Global_Household_Financial_Dyna[[#This Row],[Vs country_Average]]&gt;0.2, "Outperformer", "Normal"))</f>
        <v>Normal</v>
      </c>
      <c r="S10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2846.89</v>
      </c>
      <c r="T10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2846.89</v>
      </c>
      <c r="U10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2846.89</v>
      </c>
      <c r="V10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2846.89</v>
      </c>
    </row>
    <row r="1002" spans="1:22" x14ac:dyDescent="0.3">
      <c r="A1002">
        <v>1002</v>
      </c>
      <c r="B1002" t="s">
        <v>16</v>
      </c>
      <c r="C1002" t="s">
        <v>17</v>
      </c>
      <c r="D1002">
        <v>5</v>
      </c>
      <c r="E1002">
        <v>3</v>
      </c>
      <c r="F1002">
        <v>6591.13</v>
      </c>
      <c r="G1002">
        <v>14593.38</v>
      </c>
      <c r="H1002">
        <v>5837.35</v>
      </c>
      <c r="I1002">
        <v>2710.76</v>
      </c>
      <c r="J1002">
        <v>6045.27</v>
      </c>
      <c r="K1002">
        <f>Global_Household_Financial_Dyna[[#This Row],[Total_Household_Income]]-Global_Household_Financial_Dyna[[#This Row],[Estimated_Taxes]]</f>
        <v>8756.0299999999988</v>
      </c>
      <c r="L1002" s="1">
        <f>Global_Household_Financial_Dyna[[#This Row],[Monthly_Savings]]/Global_Household_Financial_Dyna[[#This Row],[Net Income]]</f>
        <v>0.69041220735881459</v>
      </c>
      <c r="M1002" s="2">
        <f>Global_Household_Financial_Dyna[[#This Row],[Monthly_Expenses]]/Global_Household_Financial_Dyna[[#This Row],[Net Income]]</f>
        <v>0.30958779264118563</v>
      </c>
      <c r="N1002" t="str">
        <f>IF(Global_Household_Financial_Dyna[[#This Row],[Monthly_Savings]]&lt;0,"High Risk", IF(Global_Household_Financial_Dyna[[#This Row],[Savings Rate%]]&lt;0.1, "Medium", "Safe"))</f>
        <v>Safe</v>
      </c>
      <c r="O1002">
        <f>Global_Household_Financial_Dyna[[#This Row],[Total_Household_Income]]/Global_Household_Financial_Dyna[[#This Row],[Family_Size]]</f>
        <v>2918.6759999999999</v>
      </c>
      <c r="P1002" s="2">
        <f t="shared" si="30"/>
        <v>0.15879799892000862</v>
      </c>
      <c r="Q1002" s="2">
        <f t="shared" si="31"/>
        <v>0.53161420843880602</v>
      </c>
      <c r="R1002" s="2" t="str">
        <f>IF(Global_Household_Financial_Dyna[[#This Row],[Vs country_Average]]&lt;-0.2, "Underperformer", IF(Global_Household_Financial_Dyna[[#This Row],[Vs country_Average]]&gt;0.2, "Outperformer", "Normal"))</f>
        <v>Outperformer</v>
      </c>
      <c r="S10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6045.27</v>
      </c>
      <c r="T10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6045.27</v>
      </c>
      <c r="U10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6045.27</v>
      </c>
      <c r="V10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6045.27</v>
      </c>
    </row>
    <row r="1003" spans="1:22" x14ac:dyDescent="0.3">
      <c r="A1003">
        <v>1003</v>
      </c>
      <c r="B1003" t="s">
        <v>12</v>
      </c>
      <c r="C1003" t="s">
        <v>13</v>
      </c>
      <c r="D1003">
        <v>7</v>
      </c>
      <c r="E1003">
        <v>3</v>
      </c>
      <c r="F1003">
        <v>5000.55</v>
      </c>
      <c r="G1003">
        <v>12566.7</v>
      </c>
      <c r="H1003">
        <v>3770.01</v>
      </c>
      <c r="I1003">
        <v>4452.04</v>
      </c>
      <c r="J1003">
        <v>4344.6499999999996</v>
      </c>
      <c r="K1003">
        <f>Global_Household_Financial_Dyna[[#This Row],[Total_Household_Income]]-Global_Household_Financial_Dyna[[#This Row],[Estimated_Taxes]]</f>
        <v>8796.69</v>
      </c>
      <c r="L1003" s="1">
        <f>Global_Household_Financial_Dyna[[#This Row],[Monthly_Savings]]/Global_Household_Financial_Dyna[[#This Row],[Net Income]]</f>
        <v>0.49389599951800045</v>
      </c>
      <c r="M1003" s="2">
        <f>Global_Household_Financial_Dyna[[#This Row],[Monthly_Expenses]]/Global_Household_Financial_Dyna[[#This Row],[Net Income]]</f>
        <v>0.50610400048199944</v>
      </c>
      <c r="N1003" t="str">
        <f>IF(Global_Household_Financial_Dyna[[#This Row],[Monthly_Savings]]&lt;0,"High Risk", IF(Global_Household_Financial_Dyna[[#This Row],[Savings Rate%]]&lt;0.1, "Medium", "Safe"))</f>
        <v>Safe</v>
      </c>
      <c r="O1003">
        <f>Global_Household_Financial_Dyna[[#This Row],[Total_Household_Income]]/Global_Household_Financial_Dyna[[#This Row],[Family_Size]]</f>
        <v>1795.2428571428572</v>
      </c>
      <c r="P1003" s="2">
        <f t="shared" si="30"/>
        <v>0.30718716818024266</v>
      </c>
      <c r="Q1003" s="2">
        <f t="shared" si="31"/>
        <v>0.18670883133775779</v>
      </c>
      <c r="R1003" s="2" t="str">
        <f>IF(Global_Household_Financial_Dyna[[#This Row],[Vs country_Average]]&lt;-0.2, "Underperformer", IF(Global_Household_Financial_Dyna[[#This Row],[Vs country_Average]]&gt;0.2, "Outperformer", "Normal"))</f>
        <v>Normal</v>
      </c>
      <c r="S10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4344.6499999999996</v>
      </c>
      <c r="T10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4344.6499999999996</v>
      </c>
      <c r="U10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4344.6499999999996</v>
      </c>
      <c r="V10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4344.6499999999996</v>
      </c>
    </row>
    <row r="1004" spans="1:22" x14ac:dyDescent="0.3">
      <c r="A1004">
        <v>1004</v>
      </c>
      <c r="B1004" t="s">
        <v>14</v>
      </c>
      <c r="C1004" t="s">
        <v>15</v>
      </c>
      <c r="D1004">
        <v>3</v>
      </c>
      <c r="E1004">
        <v>3</v>
      </c>
      <c r="F1004">
        <v>828.87</v>
      </c>
      <c r="G1004">
        <v>1727.86</v>
      </c>
      <c r="H1004">
        <v>259.18</v>
      </c>
      <c r="I1004">
        <v>839.69</v>
      </c>
      <c r="J1004">
        <v>628.99</v>
      </c>
      <c r="K1004">
        <f>Global_Household_Financial_Dyna[[#This Row],[Total_Household_Income]]-Global_Household_Financial_Dyna[[#This Row],[Estimated_Taxes]]</f>
        <v>1468.6799999999998</v>
      </c>
      <c r="L1004" s="1">
        <f>Global_Household_Financial_Dyna[[#This Row],[Monthly_Savings]]/Global_Household_Financial_Dyna[[#This Row],[Net Income]]</f>
        <v>0.42826892175286657</v>
      </c>
      <c r="M1004" s="2">
        <f>Global_Household_Financial_Dyna[[#This Row],[Monthly_Expenses]]/Global_Household_Financial_Dyna[[#This Row],[Net Income]]</f>
        <v>0.57173107824713354</v>
      </c>
      <c r="N1004" t="str">
        <f>IF(Global_Household_Financial_Dyna[[#This Row],[Monthly_Savings]]&lt;0,"High Risk", IF(Global_Household_Financial_Dyna[[#This Row],[Savings Rate%]]&lt;0.1, "Medium", "Safe"))</f>
        <v>Safe</v>
      </c>
      <c r="O1004">
        <f>Global_Household_Financial_Dyna[[#This Row],[Total_Household_Income]]/Global_Household_Financial_Dyna[[#This Row],[Family_Size]]</f>
        <v>575.95333333333326</v>
      </c>
      <c r="P1004" s="2">
        <f t="shared" si="30"/>
        <v>0.39788995363055785</v>
      </c>
      <c r="Q1004" s="2">
        <f t="shared" si="31"/>
        <v>3.0378968122308725E-2</v>
      </c>
      <c r="R1004" s="2" t="str">
        <f>IF(Global_Household_Financial_Dyna[[#This Row],[Vs country_Average]]&lt;-0.2, "Underperformer", IF(Global_Household_Financial_Dyna[[#This Row],[Vs country_Average]]&gt;0.2, "Outperformer", "Normal"))</f>
        <v>Normal</v>
      </c>
      <c r="S10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628.99</v>
      </c>
      <c r="T10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628.99</v>
      </c>
      <c r="U10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628.99</v>
      </c>
      <c r="V10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628.99</v>
      </c>
    </row>
    <row r="1005" spans="1:22" x14ac:dyDescent="0.3">
      <c r="A1005">
        <v>1005</v>
      </c>
      <c r="B1005" t="s">
        <v>14</v>
      </c>
      <c r="C1005" t="s">
        <v>15</v>
      </c>
      <c r="D1005">
        <v>2</v>
      </c>
      <c r="E1005">
        <v>2</v>
      </c>
      <c r="F1005">
        <v>1737.59</v>
      </c>
      <c r="G1005">
        <v>2678.77</v>
      </c>
      <c r="H1005">
        <v>401.82</v>
      </c>
      <c r="I1005">
        <v>708.47</v>
      </c>
      <c r="J1005">
        <v>1568.49</v>
      </c>
      <c r="K1005">
        <f>Global_Household_Financial_Dyna[[#This Row],[Total_Household_Income]]-Global_Household_Financial_Dyna[[#This Row],[Estimated_Taxes]]</f>
        <v>2276.9499999999998</v>
      </c>
      <c r="L1005" s="1">
        <f>Global_Household_Financial_Dyna[[#This Row],[Monthly_Savings]]/Global_Household_Financial_Dyna[[#This Row],[Net Income]]</f>
        <v>0.6888557060980699</v>
      </c>
      <c r="M1005" s="2">
        <f>Global_Household_Financial_Dyna[[#This Row],[Monthly_Expenses]]/Global_Household_Financial_Dyna[[#This Row],[Net Income]]</f>
        <v>0.31114868574189158</v>
      </c>
      <c r="N1005" t="str">
        <f>IF(Global_Household_Financial_Dyna[[#This Row],[Monthly_Savings]]&lt;0,"High Risk", IF(Global_Household_Financial_Dyna[[#This Row],[Savings Rate%]]&lt;0.1, "Medium", "Safe"))</f>
        <v>Safe</v>
      </c>
      <c r="O1005">
        <f>Global_Household_Financial_Dyna[[#This Row],[Total_Household_Income]]/Global_Household_Financial_Dyna[[#This Row],[Family_Size]]</f>
        <v>1339.385</v>
      </c>
      <c r="P1005" s="2">
        <f t="shared" si="30"/>
        <v>0.39788995363055785</v>
      </c>
      <c r="Q1005" s="2">
        <f t="shared" si="31"/>
        <v>0.29096575246751205</v>
      </c>
      <c r="R1005" s="2" t="str">
        <f>IF(Global_Household_Financial_Dyna[[#This Row],[Vs country_Average]]&lt;-0.2, "Underperformer", IF(Global_Household_Financial_Dyna[[#This Row],[Vs country_Average]]&gt;0.2, "Outperformer", "Normal"))</f>
        <v>Outperformer</v>
      </c>
      <c r="S10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1568.49</v>
      </c>
      <c r="T10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1568.49</v>
      </c>
      <c r="U10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1568.49</v>
      </c>
      <c r="V10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1568.49</v>
      </c>
    </row>
    <row r="1006" spans="1:22" x14ac:dyDescent="0.3">
      <c r="A1006">
        <v>1006</v>
      </c>
      <c r="B1006" t="s">
        <v>16</v>
      </c>
      <c r="C1006" t="s">
        <v>17</v>
      </c>
      <c r="D1006">
        <v>4</v>
      </c>
      <c r="E1006">
        <v>1</v>
      </c>
      <c r="F1006">
        <v>2179.5100000000002</v>
      </c>
      <c r="G1006">
        <v>2179.5100000000002</v>
      </c>
      <c r="H1006">
        <v>762.83</v>
      </c>
      <c r="I1006">
        <v>2068.36</v>
      </c>
      <c r="J1006">
        <v>-651.66999999999996</v>
      </c>
      <c r="K1006">
        <f>Global_Household_Financial_Dyna[[#This Row],[Total_Household_Income]]-Global_Household_Financial_Dyna[[#This Row],[Estimated_Taxes]]</f>
        <v>1416.6800000000003</v>
      </c>
      <c r="L1006" s="1">
        <f>Global_Household_Financial_Dyna[[#This Row],[Monthly_Savings]]/Global_Household_Financial_Dyna[[#This Row],[Net Income]]</f>
        <v>-0.45999802354801356</v>
      </c>
      <c r="M1006" s="2">
        <f>Global_Household_Financial_Dyna[[#This Row],[Monthly_Expenses]]/Global_Household_Financial_Dyna[[#This Row],[Net Income]]</f>
        <v>1.4600050823051076</v>
      </c>
      <c r="N1006" t="str">
        <f>IF(Global_Household_Financial_Dyna[[#This Row],[Monthly_Savings]]&lt;0,"High Risk", IF(Global_Household_Financial_Dyna[[#This Row],[Savings Rate%]]&lt;0.1, "Medium", "Safe"))</f>
        <v>High Risk</v>
      </c>
      <c r="O1006">
        <f>Global_Household_Financial_Dyna[[#This Row],[Total_Household_Income]]/Global_Household_Financial_Dyna[[#This Row],[Family_Size]]</f>
        <v>544.87750000000005</v>
      </c>
      <c r="P1006" s="2">
        <f t="shared" si="30"/>
        <v>0.15879799892000862</v>
      </c>
      <c r="Q1006" s="2">
        <f t="shared" si="31"/>
        <v>-0.61879602246802223</v>
      </c>
      <c r="R1006" s="2" t="str">
        <f>IF(Global_Household_Financial_Dyna[[#This Row],[Vs country_Average]]&lt;-0.2, "Underperformer", IF(Global_Household_Financial_Dyna[[#This Row],[Vs country_Average]]&gt;0.2, "Outperformer", "Normal"))</f>
        <v>Underperformer</v>
      </c>
      <c r="S10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-548.25199999999995</v>
      </c>
      <c r="T10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-444.83399999999995</v>
      </c>
      <c r="U10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-341.41599999999994</v>
      </c>
      <c r="V10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-237.99799999999988</v>
      </c>
    </row>
    <row r="1007" spans="1:22" x14ac:dyDescent="0.3">
      <c r="A1007">
        <v>1007</v>
      </c>
      <c r="B1007" t="s">
        <v>16</v>
      </c>
      <c r="C1007" t="s">
        <v>21</v>
      </c>
      <c r="D1007">
        <v>6</v>
      </c>
      <c r="E1007">
        <v>3</v>
      </c>
      <c r="F1007">
        <v>3776.97</v>
      </c>
      <c r="G1007">
        <v>8304.9500000000007</v>
      </c>
      <c r="H1007">
        <v>3321.98</v>
      </c>
      <c r="I1007">
        <v>5072.43</v>
      </c>
      <c r="J1007">
        <v>-89.46</v>
      </c>
      <c r="K1007">
        <f>Global_Household_Financial_Dyna[[#This Row],[Total_Household_Income]]-Global_Household_Financial_Dyna[[#This Row],[Estimated_Taxes]]</f>
        <v>4982.9700000000012</v>
      </c>
      <c r="L1007" s="1">
        <f>Global_Household_Financial_Dyna[[#This Row],[Monthly_Savings]]/Global_Household_Financial_Dyna[[#This Row],[Net Income]]</f>
        <v>-1.7953148423530539E-2</v>
      </c>
      <c r="M1007" s="2">
        <f>Global_Household_Financial_Dyna[[#This Row],[Monthly_Expenses]]/Global_Household_Financial_Dyna[[#This Row],[Net Income]]</f>
        <v>1.0179531484235305</v>
      </c>
      <c r="N1007" t="str">
        <f>IF(Global_Household_Financial_Dyna[[#This Row],[Monthly_Savings]]&lt;0,"High Risk", IF(Global_Household_Financial_Dyna[[#This Row],[Savings Rate%]]&lt;0.1, "Medium", "Safe"))</f>
        <v>High Risk</v>
      </c>
      <c r="O1007">
        <f>Global_Household_Financial_Dyna[[#This Row],[Total_Household_Income]]/Global_Household_Financial_Dyna[[#This Row],[Family_Size]]</f>
        <v>1384.1583333333335</v>
      </c>
      <c r="P1007" s="2">
        <f t="shared" si="30"/>
        <v>0.15879799892000862</v>
      </c>
      <c r="Q1007" s="2">
        <f t="shared" si="31"/>
        <v>-0.17675114734353917</v>
      </c>
      <c r="R1007" s="2" t="str">
        <f>IF(Global_Household_Financial_Dyna[[#This Row],[Vs country_Average]]&lt;-0.2, "Underperformer", IF(Global_Household_Financial_Dyna[[#This Row],[Vs country_Average]]&gt;0.2, "Outperformer", "Normal"))</f>
        <v>Normal</v>
      </c>
      <c r="S10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164.1615000000001</v>
      </c>
      <c r="T10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417.78300000000007</v>
      </c>
      <c r="U10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671.4045000000001</v>
      </c>
      <c r="V10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925.02600000000007</v>
      </c>
    </row>
    <row r="1008" spans="1:22" x14ac:dyDescent="0.3">
      <c r="A1008">
        <v>1008</v>
      </c>
      <c r="B1008" t="s">
        <v>14</v>
      </c>
      <c r="C1008" t="s">
        <v>15</v>
      </c>
      <c r="D1008">
        <v>8</v>
      </c>
      <c r="E1008">
        <v>3</v>
      </c>
      <c r="F1008">
        <v>2359.48</v>
      </c>
      <c r="G1008">
        <v>5696.71</v>
      </c>
      <c r="H1008">
        <v>854.51</v>
      </c>
      <c r="I1008">
        <v>2060.35</v>
      </c>
      <c r="J1008">
        <v>2781.85</v>
      </c>
      <c r="K1008">
        <f>Global_Household_Financial_Dyna[[#This Row],[Total_Household_Income]]-Global_Household_Financial_Dyna[[#This Row],[Estimated_Taxes]]</f>
        <v>4842.2</v>
      </c>
      <c r="L1008" s="1">
        <f>Global_Household_Financial_Dyna[[#This Row],[Monthly_Savings]]/Global_Household_Financial_Dyna[[#This Row],[Net Income]]</f>
        <v>0.57450125975796129</v>
      </c>
      <c r="M1008" s="2">
        <f>Global_Household_Financial_Dyna[[#This Row],[Monthly_Expenses]]/Global_Household_Financial_Dyna[[#This Row],[Net Income]]</f>
        <v>0.42549874024203876</v>
      </c>
      <c r="N1008" t="str">
        <f>IF(Global_Household_Financial_Dyna[[#This Row],[Monthly_Savings]]&lt;0,"High Risk", IF(Global_Household_Financial_Dyna[[#This Row],[Savings Rate%]]&lt;0.1, "Medium", "Safe"))</f>
        <v>Safe</v>
      </c>
      <c r="O1008">
        <f>Global_Household_Financial_Dyna[[#This Row],[Total_Household_Income]]/Global_Household_Financial_Dyna[[#This Row],[Family_Size]]</f>
        <v>712.08875</v>
      </c>
      <c r="P1008" s="2">
        <f t="shared" si="30"/>
        <v>0.39788995363055785</v>
      </c>
      <c r="Q1008" s="2">
        <f t="shared" si="31"/>
        <v>0.17661130612740344</v>
      </c>
      <c r="R1008" s="2" t="str">
        <f>IF(Global_Household_Financial_Dyna[[#This Row],[Vs country_Average]]&lt;-0.2, "Underperformer", IF(Global_Household_Financial_Dyna[[#This Row],[Vs country_Average]]&gt;0.2, "Outperformer", "Normal"))</f>
        <v>Normal</v>
      </c>
      <c r="S10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2781.85</v>
      </c>
      <c r="T10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2781.85</v>
      </c>
      <c r="U10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2781.85</v>
      </c>
      <c r="V10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2781.85</v>
      </c>
    </row>
    <row r="1009" spans="1:22" x14ac:dyDescent="0.3">
      <c r="A1009">
        <v>1009</v>
      </c>
      <c r="B1009" t="s">
        <v>18</v>
      </c>
      <c r="C1009" t="s">
        <v>19</v>
      </c>
      <c r="D1009">
        <v>7</v>
      </c>
      <c r="E1009">
        <v>1</v>
      </c>
      <c r="F1009">
        <v>4684.0600000000004</v>
      </c>
      <c r="G1009">
        <v>4684.0600000000004</v>
      </c>
      <c r="H1009">
        <v>1030.49</v>
      </c>
      <c r="I1009">
        <v>4445.17</v>
      </c>
      <c r="J1009">
        <v>-791.61</v>
      </c>
      <c r="K1009">
        <f>Global_Household_Financial_Dyna[[#This Row],[Total_Household_Income]]-Global_Household_Financial_Dyna[[#This Row],[Estimated_Taxes]]</f>
        <v>3653.5700000000006</v>
      </c>
      <c r="L1009" s="1">
        <f>Global_Household_Financial_Dyna[[#This Row],[Monthly_Savings]]/Global_Household_Financial_Dyna[[#This Row],[Net Income]]</f>
        <v>-0.21666753339884001</v>
      </c>
      <c r="M1009" s="2">
        <f>Global_Household_Financial_Dyna[[#This Row],[Monthly_Expenses]]/Global_Household_Financial_Dyna[[#This Row],[Net Income]]</f>
        <v>1.2166647963498713</v>
      </c>
      <c r="N1009" t="str">
        <f>IF(Global_Household_Financial_Dyna[[#This Row],[Monthly_Savings]]&lt;0,"High Risk", IF(Global_Household_Financial_Dyna[[#This Row],[Savings Rate%]]&lt;0.1, "Medium", "Safe"))</f>
        <v>High Risk</v>
      </c>
      <c r="O1009">
        <f>Global_Household_Financial_Dyna[[#This Row],[Total_Household_Income]]/Global_Household_Financial_Dyna[[#This Row],[Family_Size]]</f>
        <v>669.1514285714286</v>
      </c>
      <c r="P1009" s="2">
        <f t="shared" si="30"/>
        <v>0.32336204947805613</v>
      </c>
      <c r="Q1009" s="2">
        <f t="shared" si="31"/>
        <v>-0.54002958287689617</v>
      </c>
      <c r="R1009" s="2" t="str">
        <f>IF(Global_Household_Financial_Dyna[[#This Row],[Vs country_Average]]&lt;-0.2, "Underperformer", IF(Global_Household_Financial_Dyna[[#This Row],[Vs country_Average]]&gt;0.2, "Outperformer", "Normal"))</f>
        <v>Underperformer</v>
      </c>
      <c r="S10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-569.35149999999999</v>
      </c>
      <c r="T10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-347.09299999999996</v>
      </c>
      <c r="U10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-124.83450000000005</v>
      </c>
      <c r="V10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97.424000000000092</v>
      </c>
    </row>
    <row r="1010" spans="1:22" x14ac:dyDescent="0.3">
      <c r="A1010">
        <v>1010</v>
      </c>
      <c r="B1010" t="s">
        <v>10</v>
      </c>
      <c r="C1010" t="s">
        <v>22</v>
      </c>
      <c r="D1010">
        <v>2</v>
      </c>
      <c r="E1010">
        <v>2</v>
      </c>
      <c r="F1010">
        <v>977.2</v>
      </c>
      <c r="G1010">
        <v>1514.41</v>
      </c>
      <c r="H1010">
        <v>151.44</v>
      </c>
      <c r="I1010">
        <v>430.55</v>
      </c>
      <c r="J1010">
        <v>932.41</v>
      </c>
      <c r="K1010">
        <f>Global_Household_Financial_Dyna[[#This Row],[Total_Household_Income]]-Global_Household_Financial_Dyna[[#This Row],[Estimated_Taxes]]</f>
        <v>1362.97</v>
      </c>
      <c r="L1010" s="1">
        <f>Global_Household_Financial_Dyna[[#This Row],[Monthly_Savings]]/Global_Household_Financial_Dyna[[#This Row],[Net Income]]</f>
        <v>0.68410163099701382</v>
      </c>
      <c r="M1010" s="2">
        <f>Global_Household_Financial_Dyna[[#This Row],[Monthly_Expenses]]/Global_Household_Financial_Dyna[[#This Row],[Net Income]]</f>
        <v>0.31589103208434521</v>
      </c>
      <c r="N1010" t="str">
        <f>IF(Global_Household_Financial_Dyna[[#This Row],[Monthly_Savings]]&lt;0,"High Risk", IF(Global_Household_Financial_Dyna[[#This Row],[Savings Rate%]]&lt;0.1, "Medium", "Safe"))</f>
        <v>Safe</v>
      </c>
      <c r="O1010">
        <f>Global_Household_Financial_Dyna[[#This Row],[Total_Household_Income]]/Global_Household_Financial_Dyna[[#This Row],[Family_Size]]</f>
        <v>757.20500000000004</v>
      </c>
      <c r="P1010" s="2">
        <f t="shared" si="30"/>
        <v>0.42077341556833553</v>
      </c>
      <c r="Q1010" s="2">
        <f t="shared" si="31"/>
        <v>0.26332821542867829</v>
      </c>
      <c r="R1010" s="2" t="str">
        <f>IF(Global_Household_Financial_Dyna[[#This Row],[Vs country_Average]]&lt;-0.2, "Underperformer", IF(Global_Household_Financial_Dyna[[#This Row],[Vs country_Average]]&gt;0.2, "Outperformer", "Normal"))</f>
        <v>Outperformer</v>
      </c>
      <c r="S10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932.41</v>
      </c>
      <c r="T10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932.41</v>
      </c>
      <c r="U10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932.41</v>
      </c>
      <c r="V10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932.41</v>
      </c>
    </row>
    <row r="1011" spans="1:22" x14ac:dyDescent="0.3">
      <c r="A1011">
        <v>1011</v>
      </c>
      <c r="B1011" t="s">
        <v>18</v>
      </c>
      <c r="C1011" t="s">
        <v>20</v>
      </c>
      <c r="D1011">
        <v>5</v>
      </c>
      <c r="E1011">
        <v>3</v>
      </c>
      <c r="F1011">
        <v>3117.46</v>
      </c>
      <c r="G1011">
        <v>7633.15</v>
      </c>
      <c r="H1011">
        <v>1679.29</v>
      </c>
      <c r="I1011">
        <v>2412.79</v>
      </c>
      <c r="J1011">
        <v>3541.06</v>
      </c>
      <c r="K1011">
        <f>Global_Household_Financial_Dyna[[#This Row],[Total_Household_Income]]-Global_Household_Financial_Dyna[[#This Row],[Estimated_Taxes]]</f>
        <v>5953.86</v>
      </c>
      <c r="L1011" s="1">
        <f>Global_Household_Financial_Dyna[[#This Row],[Monthly_Savings]]/Global_Household_Financial_Dyna[[#This Row],[Net Income]]</f>
        <v>0.59475029644633903</v>
      </c>
      <c r="M1011" s="2">
        <f>Global_Household_Financial_Dyna[[#This Row],[Monthly_Expenses]]/Global_Household_Financial_Dyna[[#This Row],[Net Income]]</f>
        <v>0.40524802397100368</v>
      </c>
      <c r="N1011" t="str">
        <f>IF(Global_Household_Financial_Dyna[[#This Row],[Monthly_Savings]]&lt;0,"High Risk", IF(Global_Household_Financial_Dyna[[#This Row],[Savings Rate%]]&lt;0.1, "Medium", "Safe"))</f>
        <v>Safe</v>
      </c>
      <c r="O1011">
        <f>Global_Household_Financial_Dyna[[#This Row],[Total_Household_Income]]/Global_Household_Financial_Dyna[[#This Row],[Family_Size]]</f>
        <v>1526.6299999999999</v>
      </c>
      <c r="P1011" s="2">
        <f t="shared" si="30"/>
        <v>0.32336204947805613</v>
      </c>
      <c r="Q1011" s="2">
        <f t="shared" si="31"/>
        <v>0.2713882469682829</v>
      </c>
      <c r="R1011" s="2" t="str">
        <f>IF(Global_Household_Financial_Dyna[[#This Row],[Vs country_Average]]&lt;-0.2, "Underperformer", IF(Global_Household_Financial_Dyna[[#This Row],[Vs country_Average]]&gt;0.2, "Outperformer", "Normal"))</f>
        <v>Outperformer</v>
      </c>
      <c r="S10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3541.06</v>
      </c>
      <c r="T10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3541.06</v>
      </c>
      <c r="U10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3541.06</v>
      </c>
      <c r="V10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3541.06</v>
      </c>
    </row>
    <row r="1012" spans="1:22" x14ac:dyDescent="0.3">
      <c r="A1012">
        <v>1012</v>
      </c>
      <c r="B1012" t="s">
        <v>12</v>
      </c>
      <c r="C1012" t="s">
        <v>13</v>
      </c>
      <c r="D1012">
        <v>2</v>
      </c>
      <c r="E1012">
        <v>1</v>
      </c>
      <c r="F1012">
        <v>2801.59</v>
      </c>
      <c r="G1012">
        <v>2801.59</v>
      </c>
      <c r="H1012">
        <v>700.4</v>
      </c>
      <c r="I1012">
        <v>1813.17</v>
      </c>
      <c r="J1012">
        <v>288.02</v>
      </c>
      <c r="K1012">
        <f>Global_Household_Financial_Dyna[[#This Row],[Total_Household_Income]]-Global_Household_Financial_Dyna[[#This Row],[Estimated_Taxes]]</f>
        <v>2101.19</v>
      </c>
      <c r="L1012" s="1">
        <f>Global_Household_Financial_Dyna[[#This Row],[Monthly_Savings]]/Global_Household_Financial_Dyna[[#This Row],[Net Income]]</f>
        <v>0.13707470528605217</v>
      </c>
      <c r="M1012" s="2">
        <f>Global_Household_Financial_Dyna[[#This Row],[Monthly_Expenses]]/Global_Household_Financial_Dyna[[#This Row],[Net Income]]</f>
        <v>0.86292529471394785</v>
      </c>
      <c r="N1012" t="str">
        <f>IF(Global_Household_Financial_Dyna[[#This Row],[Monthly_Savings]]&lt;0,"High Risk", IF(Global_Household_Financial_Dyna[[#This Row],[Savings Rate%]]&lt;0.1, "Medium", "Safe"))</f>
        <v>Safe</v>
      </c>
      <c r="O1012">
        <f>Global_Household_Financial_Dyna[[#This Row],[Total_Household_Income]]/Global_Household_Financial_Dyna[[#This Row],[Family_Size]]</f>
        <v>1400.7950000000001</v>
      </c>
      <c r="P1012" s="2">
        <f t="shared" si="30"/>
        <v>0.30718716818024266</v>
      </c>
      <c r="Q1012" s="2">
        <f t="shared" si="31"/>
        <v>-0.17011246289419049</v>
      </c>
      <c r="R1012" s="2" t="str">
        <f>IF(Global_Household_Financial_Dyna[[#This Row],[Vs country_Average]]&lt;-0.2, "Underperformer", IF(Global_Household_Financial_Dyna[[#This Row],[Vs country_Average]]&gt;0.2, "Outperformer", "Normal"))</f>
        <v>Normal</v>
      </c>
      <c r="S10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288.02</v>
      </c>
      <c r="T10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288.02</v>
      </c>
      <c r="U10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288.02</v>
      </c>
      <c r="V10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288.02</v>
      </c>
    </row>
    <row r="1013" spans="1:22" x14ac:dyDescent="0.3">
      <c r="A1013">
        <v>1013</v>
      </c>
      <c r="B1013" t="s">
        <v>12</v>
      </c>
      <c r="C1013" t="s">
        <v>13</v>
      </c>
      <c r="D1013">
        <v>4</v>
      </c>
      <c r="E1013">
        <v>1</v>
      </c>
      <c r="F1013">
        <v>3190.85</v>
      </c>
      <c r="G1013">
        <v>3190.85</v>
      </c>
      <c r="H1013">
        <v>797.71</v>
      </c>
      <c r="I1013">
        <v>3028.12</v>
      </c>
      <c r="J1013">
        <v>-634.98</v>
      </c>
      <c r="K1013">
        <f>Global_Household_Financial_Dyna[[#This Row],[Total_Household_Income]]-Global_Household_Financial_Dyna[[#This Row],[Estimated_Taxes]]</f>
        <v>2393.14</v>
      </c>
      <c r="L1013" s="1">
        <f>Global_Household_Financial_Dyna[[#This Row],[Monthly_Savings]]/Global_Household_Financial_Dyna[[#This Row],[Net Income]]</f>
        <v>-0.26533341133406324</v>
      </c>
      <c r="M1013" s="2">
        <f>Global_Household_Financial_Dyna[[#This Row],[Monthly_Expenses]]/Global_Household_Financial_Dyna[[#This Row],[Net Income]]</f>
        <v>1.2653334113340633</v>
      </c>
      <c r="N1013" t="str">
        <f>IF(Global_Household_Financial_Dyna[[#This Row],[Monthly_Savings]]&lt;0,"High Risk", IF(Global_Household_Financial_Dyna[[#This Row],[Savings Rate%]]&lt;0.1, "Medium", "Safe"))</f>
        <v>High Risk</v>
      </c>
      <c r="O1013">
        <f>Global_Household_Financial_Dyna[[#This Row],[Total_Household_Income]]/Global_Household_Financial_Dyna[[#This Row],[Family_Size]]</f>
        <v>797.71249999999998</v>
      </c>
      <c r="P1013" s="2">
        <f t="shared" si="30"/>
        <v>0.30718716818024266</v>
      </c>
      <c r="Q1013" s="2">
        <f t="shared" si="31"/>
        <v>-0.57252057951430591</v>
      </c>
      <c r="R1013" s="2" t="str">
        <f>IF(Global_Household_Financial_Dyna[[#This Row],[Vs country_Average]]&lt;-0.2, "Underperformer", IF(Global_Household_Financial_Dyna[[#This Row],[Vs country_Average]]&gt;0.2, "Outperformer", "Normal"))</f>
        <v>Underperformer</v>
      </c>
      <c r="S10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-483.57400000000001</v>
      </c>
      <c r="T10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-332.16800000000001</v>
      </c>
      <c r="U10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-180.762</v>
      </c>
      <c r="V10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-29.355999999999995</v>
      </c>
    </row>
    <row r="1014" spans="1:22" x14ac:dyDescent="0.3">
      <c r="A1014">
        <v>1014</v>
      </c>
      <c r="B1014" t="s">
        <v>18</v>
      </c>
      <c r="C1014" t="s">
        <v>20</v>
      </c>
      <c r="D1014">
        <v>8</v>
      </c>
      <c r="E1014">
        <v>3</v>
      </c>
      <c r="F1014">
        <v>661.4</v>
      </c>
      <c r="G1014">
        <v>1486.13</v>
      </c>
      <c r="H1014">
        <v>326.95</v>
      </c>
      <c r="I1014">
        <v>1410.33</v>
      </c>
      <c r="J1014">
        <v>-251.16</v>
      </c>
      <c r="K1014">
        <f>Global_Household_Financial_Dyna[[#This Row],[Total_Household_Income]]-Global_Household_Financial_Dyna[[#This Row],[Estimated_Taxes]]</f>
        <v>1159.18</v>
      </c>
      <c r="L1014" s="1">
        <f>Global_Household_Financial_Dyna[[#This Row],[Monthly_Savings]]/Global_Household_Financial_Dyna[[#This Row],[Net Income]]</f>
        <v>-0.21667040494142409</v>
      </c>
      <c r="M1014" s="2">
        <f>Global_Household_Financial_Dyna[[#This Row],[Monthly_Expenses]]/Global_Household_Financial_Dyna[[#This Row],[Net Income]]</f>
        <v>1.2166617781535223</v>
      </c>
      <c r="N1014" t="str">
        <f>IF(Global_Household_Financial_Dyna[[#This Row],[Monthly_Savings]]&lt;0,"High Risk", IF(Global_Household_Financial_Dyna[[#This Row],[Savings Rate%]]&lt;0.1, "Medium", "Safe"))</f>
        <v>High Risk</v>
      </c>
      <c r="O1014">
        <f>Global_Household_Financial_Dyna[[#This Row],[Total_Household_Income]]/Global_Household_Financial_Dyna[[#This Row],[Family_Size]]</f>
        <v>185.76625000000001</v>
      </c>
      <c r="P1014" s="2">
        <f t="shared" si="30"/>
        <v>0.32336204947805613</v>
      </c>
      <c r="Q1014" s="2">
        <f t="shared" si="31"/>
        <v>-0.54003245441948022</v>
      </c>
      <c r="R1014" s="2" t="str">
        <f>IF(Global_Household_Financial_Dyna[[#This Row],[Vs country_Average]]&lt;-0.2, "Underperformer", IF(Global_Household_Financial_Dyna[[#This Row],[Vs country_Average]]&gt;0.2, "Outperformer", "Normal"))</f>
        <v>Underperformer</v>
      </c>
      <c r="S10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-180.64350000000002</v>
      </c>
      <c r="T10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-110.12699999999998</v>
      </c>
      <c r="U10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-39.610500000000002</v>
      </c>
      <c r="V10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30.906000000000034</v>
      </c>
    </row>
    <row r="1015" spans="1:22" x14ac:dyDescent="0.3">
      <c r="A1015">
        <v>1015</v>
      </c>
      <c r="B1015" t="s">
        <v>14</v>
      </c>
      <c r="C1015" t="s">
        <v>15</v>
      </c>
      <c r="D1015">
        <v>2</v>
      </c>
      <c r="E1015">
        <v>2</v>
      </c>
      <c r="F1015">
        <v>1671.67</v>
      </c>
      <c r="G1015">
        <v>2538.67</v>
      </c>
      <c r="H1015">
        <v>380.8</v>
      </c>
      <c r="I1015">
        <v>1000.07</v>
      </c>
      <c r="J1015">
        <v>1157.8</v>
      </c>
      <c r="K1015">
        <f>Global_Household_Financial_Dyna[[#This Row],[Total_Household_Income]]-Global_Household_Financial_Dyna[[#This Row],[Estimated_Taxes]]</f>
        <v>2157.87</v>
      </c>
      <c r="L1015" s="1">
        <f>Global_Household_Financial_Dyna[[#This Row],[Monthly_Savings]]/Global_Household_Financial_Dyna[[#This Row],[Net Income]]</f>
        <v>0.53654761408240537</v>
      </c>
      <c r="M1015" s="2">
        <f>Global_Household_Financial_Dyna[[#This Row],[Monthly_Expenses]]/Global_Household_Financial_Dyna[[#This Row],[Net Income]]</f>
        <v>0.46345238591759469</v>
      </c>
      <c r="N1015" t="str">
        <f>IF(Global_Household_Financial_Dyna[[#This Row],[Monthly_Savings]]&lt;0,"High Risk", IF(Global_Household_Financial_Dyna[[#This Row],[Savings Rate%]]&lt;0.1, "Medium", "Safe"))</f>
        <v>Safe</v>
      </c>
      <c r="O1015">
        <f>Global_Household_Financial_Dyna[[#This Row],[Total_Household_Income]]/Global_Household_Financial_Dyna[[#This Row],[Family_Size]]</f>
        <v>1269.335</v>
      </c>
      <c r="P1015" s="2">
        <f t="shared" si="30"/>
        <v>0.39788995363055785</v>
      </c>
      <c r="Q1015" s="2">
        <f t="shared" si="31"/>
        <v>0.13865766045184752</v>
      </c>
      <c r="R1015" s="2" t="str">
        <f>IF(Global_Household_Financial_Dyna[[#This Row],[Vs country_Average]]&lt;-0.2, "Underperformer", IF(Global_Household_Financial_Dyna[[#This Row],[Vs country_Average]]&gt;0.2, "Outperformer", "Normal"))</f>
        <v>Normal</v>
      </c>
      <c r="S10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1157.8</v>
      </c>
      <c r="T10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1157.8</v>
      </c>
      <c r="U10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1157.8</v>
      </c>
      <c r="V10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1157.8</v>
      </c>
    </row>
    <row r="1016" spans="1:22" x14ac:dyDescent="0.3">
      <c r="A1016">
        <v>1016</v>
      </c>
      <c r="B1016" t="s">
        <v>12</v>
      </c>
      <c r="C1016" t="s">
        <v>13</v>
      </c>
      <c r="D1016">
        <v>8</v>
      </c>
      <c r="E1016">
        <v>3</v>
      </c>
      <c r="F1016">
        <v>6072.98</v>
      </c>
      <c r="G1016">
        <v>13271.85</v>
      </c>
      <c r="H1016">
        <v>3981.55</v>
      </c>
      <c r="I1016">
        <v>3940.68</v>
      </c>
      <c r="J1016">
        <v>5349.61</v>
      </c>
      <c r="K1016">
        <f>Global_Household_Financial_Dyna[[#This Row],[Total_Household_Income]]-Global_Household_Financial_Dyna[[#This Row],[Estimated_Taxes]]</f>
        <v>9290.2999999999993</v>
      </c>
      <c r="L1016" s="1">
        <f>Global_Household_Financial_Dyna[[#This Row],[Monthly_Savings]]/Global_Household_Financial_Dyna[[#This Row],[Net Income]]</f>
        <v>0.57582747596955963</v>
      </c>
      <c r="M1016" s="2">
        <f>Global_Household_Financial_Dyna[[#This Row],[Monthly_Expenses]]/Global_Household_Financial_Dyna[[#This Row],[Net Income]]</f>
        <v>0.42417144763893527</v>
      </c>
      <c r="N1016" t="str">
        <f>IF(Global_Household_Financial_Dyna[[#This Row],[Monthly_Savings]]&lt;0,"High Risk", IF(Global_Household_Financial_Dyna[[#This Row],[Savings Rate%]]&lt;0.1, "Medium", "Safe"))</f>
        <v>Safe</v>
      </c>
      <c r="O1016">
        <f>Global_Household_Financial_Dyna[[#This Row],[Total_Household_Income]]/Global_Household_Financial_Dyna[[#This Row],[Family_Size]]</f>
        <v>1658.98125</v>
      </c>
      <c r="P1016" s="2">
        <f t="shared" si="30"/>
        <v>0.30718716818024266</v>
      </c>
      <c r="Q1016" s="2">
        <f t="shared" si="31"/>
        <v>0.26864030778931697</v>
      </c>
      <c r="R1016" s="2" t="str">
        <f>IF(Global_Household_Financial_Dyna[[#This Row],[Vs country_Average]]&lt;-0.2, "Underperformer", IF(Global_Household_Financial_Dyna[[#This Row],[Vs country_Average]]&gt;0.2, "Outperformer", "Normal"))</f>
        <v>Outperformer</v>
      </c>
      <c r="S10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5349.61</v>
      </c>
      <c r="T10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5349.61</v>
      </c>
      <c r="U10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5349.61</v>
      </c>
      <c r="V10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5349.61</v>
      </c>
    </row>
    <row r="1017" spans="1:22" x14ac:dyDescent="0.3">
      <c r="A1017">
        <v>1017</v>
      </c>
      <c r="B1017" t="s">
        <v>18</v>
      </c>
      <c r="C1017" t="s">
        <v>20</v>
      </c>
      <c r="D1017">
        <v>7</v>
      </c>
      <c r="E1017">
        <v>1</v>
      </c>
      <c r="F1017">
        <v>5004.91</v>
      </c>
      <c r="G1017">
        <v>5004.91</v>
      </c>
      <c r="H1017">
        <v>1101.08</v>
      </c>
      <c r="I1017">
        <v>3716.59</v>
      </c>
      <c r="J1017">
        <v>187.25</v>
      </c>
      <c r="K1017">
        <f>Global_Household_Financial_Dyna[[#This Row],[Total_Household_Income]]-Global_Household_Financial_Dyna[[#This Row],[Estimated_Taxes]]</f>
        <v>3903.83</v>
      </c>
      <c r="L1017" s="1">
        <f>Global_Household_Financial_Dyna[[#This Row],[Monthly_Savings]]/Global_Household_Financial_Dyna[[#This Row],[Net Income]]</f>
        <v>4.796571572020298E-2</v>
      </c>
      <c r="M1017" s="2">
        <f>Global_Household_Financial_Dyna[[#This Row],[Monthly_Expenses]]/Global_Household_Financial_Dyna[[#This Row],[Net Income]]</f>
        <v>0.95203684586675141</v>
      </c>
      <c r="N1017" t="str">
        <f>IF(Global_Household_Financial_Dyna[[#This Row],[Monthly_Savings]]&lt;0,"High Risk", IF(Global_Household_Financial_Dyna[[#This Row],[Savings Rate%]]&lt;0.1, "Medium", "Safe"))</f>
        <v>Medium</v>
      </c>
      <c r="O1017">
        <f>Global_Household_Financial_Dyna[[#This Row],[Total_Household_Income]]/Global_Household_Financial_Dyna[[#This Row],[Family_Size]]</f>
        <v>714.98714285714289</v>
      </c>
      <c r="P1017" s="2">
        <f t="shared" si="30"/>
        <v>0.32336204947805613</v>
      </c>
      <c r="Q1017" s="2">
        <f t="shared" si="31"/>
        <v>-0.27539633375785316</v>
      </c>
      <c r="R1017" s="2" t="str">
        <f>IF(Global_Household_Financial_Dyna[[#This Row],[Vs country_Average]]&lt;-0.2, "Underperformer", IF(Global_Household_Financial_Dyna[[#This Row],[Vs country_Average]]&gt;0.2, "Outperformer", "Normal"))</f>
        <v>Underperformer</v>
      </c>
      <c r="S10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187.25</v>
      </c>
      <c r="T10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187.25</v>
      </c>
      <c r="U10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187.25</v>
      </c>
      <c r="V10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187.25</v>
      </c>
    </row>
    <row r="1018" spans="1:22" x14ac:dyDescent="0.3">
      <c r="A1018">
        <v>1018</v>
      </c>
      <c r="B1018" t="s">
        <v>16</v>
      </c>
      <c r="C1018" t="s">
        <v>21</v>
      </c>
      <c r="D1018">
        <v>2</v>
      </c>
      <c r="E1018">
        <v>2</v>
      </c>
      <c r="F1018">
        <v>4818.91</v>
      </c>
      <c r="G1018">
        <v>6836.03</v>
      </c>
      <c r="H1018">
        <v>2392.61</v>
      </c>
      <c r="I1018">
        <v>2014.49</v>
      </c>
      <c r="J1018">
        <v>2428.9299999999998</v>
      </c>
      <c r="K1018">
        <f>Global_Household_Financial_Dyna[[#This Row],[Total_Household_Income]]-Global_Household_Financial_Dyna[[#This Row],[Estimated_Taxes]]</f>
        <v>4443.42</v>
      </c>
      <c r="L1018" s="1">
        <f>Global_Household_Financial_Dyna[[#This Row],[Monthly_Savings]]/Global_Household_Financial_Dyna[[#This Row],[Net Income]]</f>
        <v>0.54663524942499242</v>
      </c>
      <c r="M1018" s="2">
        <f>Global_Household_Financial_Dyna[[#This Row],[Monthly_Expenses]]/Global_Household_Financial_Dyna[[#This Row],[Net Income]]</f>
        <v>0.45336475057500752</v>
      </c>
      <c r="N1018" t="str">
        <f>IF(Global_Household_Financial_Dyna[[#This Row],[Monthly_Savings]]&lt;0,"High Risk", IF(Global_Household_Financial_Dyna[[#This Row],[Savings Rate%]]&lt;0.1, "Medium", "Safe"))</f>
        <v>Safe</v>
      </c>
      <c r="O1018">
        <f>Global_Household_Financial_Dyna[[#This Row],[Total_Household_Income]]/Global_Household_Financial_Dyna[[#This Row],[Family_Size]]</f>
        <v>3418.0149999999999</v>
      </c>
      <c r="P1018" s="2">
        <f t="shared" si="30"/>
        <v>0.15879799892000862</v>
      </c>
      <c r="Q1018" s="2">
        <f t="shared" si="31"/>
        <v>0.3878372505049838</v>
      </c>
      <c r="R1018" s="2" t="str">
        <f>IF(Global_Household_Financial_Dyna[[#This Row],[Vs country_Average]]&lt;-0.2, "Underperformer", IF(Global_Household_Financial_Dyna[[#This Row],[Vs country_Average]]&gt;0.2, "Outperformer", "Normal"))</f>
        <v>Outperformer</v>
      </c>
      <c r="S10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2428.9299999999998</v>
      </c>
      <c r="T10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2428.9299999999998</v>
      </c>
      <c r="U10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2428.9299999999998</v>
      </c>
      <c r="V10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2428.9299999999998</v>
      </c>
    </row>
    <row r="1019" spans="1:22" x14ac:dyDescent="0.3">
      <c r="A1019">
        <v>1019</v>
      </c>
      <c r="B1019" t="s">
        <v>12</v>
      </c>
      <c r="C1019" t="s">
        <v>13</v>
      </c>
      <c r="D1019">
        <v>8</v>
      </c>
      <c r="E1019">
        <v>3</v>
      </c>
      <c r="F1019">
        <v>3750.82</v>
      </c>
      <c r="G1019">
        <v>8493.31</v>
      </c>
      <c r="H1019">
        <v>2547.9899999999998</v>
      </c>
      <c r="I1019">
        <v>4392.07</v>
      </c>
      <c r="J1019">
        <v>1553.25</v>
      </c>
      <c r="K1019">
        <f>Global_Household_Financial_Dyna[[#This Row],[Total_Household_Income]]-Global_Household_Financial_Dyna[[#This Row],[Estimated_Taxes]]</f>
        <v>5945.32</v>
      </c>
      <c r="L1019" s="1">
        <f>Global_Household_Financial_Dyna[[#This Row],[Monthly_Savings]]/Global_Household_Financial_Dyna[[#This Row],[Net Income]]</f>
        <v>0.26125591221330391</v>
      </c>
      <c r="M1019" s="2">
        <f>Global_Household_Financial_Dyna[[#This Row],[Monthly_Expenses]]/Global_Household_Financial_Dyna[[#This Row],[Net Income]]</f>
        <v>0.73874408778669609</v>
      </c>
      <c r="N1019" t="str">
        <f>IF(Global_Household_Financial_Dyna[[#This Row],[Monthly_Savings]]&lt;0,"High Risk", IF(Global_Household_Financial_Dyna[[#This Row],[Savings Rate%]]&lt;0.1, "Medium", "Safe"))</f>
        <v>Safe</v>
      </c>
      <c r="O1019">
        <f>Global_Household_Financial_Dyna[[#This Row],[Total_Household_Income]]/Global_Household_Financial_Dyna[[#This Row],[Family_Size]]</f>
        <v>1061.6637499999999</v>
      </c>
      <c r="P1019" s="2">
        <f t="shared" si="30"/>
        <v>0.30718716818024266</v>
      </c>
      <c r="Q1019" s="2">
        <f t="shared" si="31"/>
        <v>-4.5931255966938755E-2</v>
      </c>
      <c r="R1019" s="2" t="str">
        <f>IF(Global_Household_Financial_Dyna[[#This Row],[Vs country_Average]]&lt;-0.2, "Underperformer", IF(Global_Household_Financial_Dyna[[#This Row],[Vs country_Average]]&gt;0.2, "Outperformer", "Normal"))</f>
        <v>Normal</v>
      </c>
      <c r="S10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1553.25</v>
      </c>
      <c r="T10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1553.25</v>
      </c>
      <c r="U10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1553.25</v>
      </c>
      <c r="V10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1553.25</v>
      </c>
    </row>
    <row r="1020" spans="1:22" x14ac:dyDescent="0.3">
      <c r="A1020">
        <v>1020</v>
      </c>
      <c r="B1020" t="s">
        <v>18</v>
      </c>
      <c r="C1020" t="s">
        <v>19</v>
      </c>
      <c r="D1020">
        <v>2</v>
      </c>
      <c r="E1020">
        <v>1</v>
      </c>
      <c r="F1020">
        <v>4798.05</v>
      </c>
      <c r="G1020">
        <v>4798.05</v>
      </c>
      <c r="H1020">
        <v>1055.57</v>
      </c>
      <c r="I1020">
        <v>1712.15</v>
      </c>
      <c r="J1020">
        <v>2030.33</v>
      </c>
      <c r="K1020">
        <f>Global_Household_Financial_Dyna[[#This Row],[Total_Household_Income]]-Global_Household_Financial_Dyna[[#This Row],[Estimated_Taxes]]</f>
        <v>3742.4800000000005</v>
      </c>
      <c r="L1020" s="1">
        <f>Global_Household_Financial_Dyna[[#This Row],[Monthly_Savings]]/Global_Household_Financial_Dyna[[#This Row],[Net Income]]</f>
        <v>0.5425092452063871</v>
      </c>
      <c r="M1020" s="2">
        <f>Global_Household_Financial_Dyna[[#This Row],[Monthly_Expenses]]/Global_Household_Financial_Dyna[[#This Row],[Net Income]]</f>
        <v>0.45749075479361273</v>
      </c>
      <c r="N1020" t="str">
        <f>IF(Global_Household_Financial_Dyna[[#This Row],[Monthly_Savings]]&lt;0,"High Risk", IF(Global_Household_Financial_Dyna[[#This Row],[Savings Rate%]]&lt;0.1, "Medium", "Safe"))</f>
        <v>Safe</v>
      </c>
      <c r="O1020">
        <f>Global_Household_Financial_Dyna[[#This Row],[Total_Household_Income]]/Global_Household_Financial_Dyna[[#This Row],[Family_Size]]</f>
        <v>2399.0250000000001</v>
      </c>
      <c r="P1020" s="2">
        <f t="shared" si="30"/>
        <v>0.32336204947805613</v>
      </c>
      <c r="Q1020" s="2">
        <f t="shared" si="31"/>
        <v>0.21914719572833097</v>
      </c>
      <c r="R1020" s="2" t="str">
        <f>IF(Global_Household_Financial_Dyna[[#This Row],[Vs country_Average]]&lt;-0.2, "Underperformer", IF(Global_Household_Financial_Dyna[[#This Row],[Vs country_Average]]&gt;0.2, "Outperformer", "Normal"))</f>
        <v>Outperformer</v>
      </c>
      <c r="S10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2030.33</v>
      </c>
      <c r="T10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2030.33</v>
      </c>
      <c r="U10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2030.33</v>
      </c>
      <c r="V10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2030.33</v>
      </c>
    </row>
    <row r="1021" spans="1:22" x14ac:dyDescent="0.3">
      <c r="A1021">
        <v>1021</v>
      </c>
      <c r="B1021" t="s">
        <v>16</v>
      </c>
      <c r="C1021" t="s">
        <v>17</v>
      </c>
      <c r="D1021">
        <v>2</v>
      </c>
      <c r="E1021">
        <v>2</v>
      </c>
      <c r="F1021">
        <v>4062.61</v>
      </c>
      <c r="G1021">
        <v>7056.55</v>
      </c>
      <c r="H1021">
        <v>2469.79</v>
      </c>
      <c r="I1021">
        <v>2110.84</v>
      </c>
      <c r="J1021">
        <v>2475.92</v>
      </c>
      <c r="K1021">
        <f>Global_Household_Financial_Dyna[[#This Row],[Total_Household_Income]]-Global_Household_Financial_Dyna[[#This Row],[Estimated_Taxes]]</f>
        <v>4586.76</v>
      </c>
      <c r="L1021" s="1">
        <f>Global_Household_Financial_Dyna[[#This Row],[Monthly_Savings]]/Global_Household_Financial_Dyna[[#This Row],[Net Income]]</f>
        <v>0.5397971552904447</v>
      </c>
      <c r="M1021" s="2">
        <f>Global_Household_Financial_Dyna[[#This Row],[Monthly_Expenses]]/Global_Household_Financial_Dyna[[#This Row],[Net Income]]</f>
        <v>0.46020284470955536</v>
      </c>
      <c r="N1021" t="str">
        <f>IF(Global_Household_Financial_Dyna[[#This Row],[Monthly_Savings]]&lt;0,"High Risk", IF(Global_Household_Financial_Dyna[[#This Row],[Savings Rate%]]&lt;0.1, "Medium", "Safe"))</f>
        <v>Safe</v>
      </c>
      <c r="O1021">
        <f>Global_Household_Financial_Dyna[[#This Row],[Total_Household_Income]]/Global_Household_Financial_Dyna[[#This Row],[Family_Size]]</f>
        <v>3528.2750000000001</v>
      </c>
      <c r="P1021" s="2">
        <f t="shared" si="30"/>
        <v>0.15879799892000862</v>
      </c>
      <c r="Q1021" s="2">
        <f t="shared" si="31"/>
        <v>0.38099915637043608</v>
      </c>
      <c r="R1021" s="2" t="str">
        <f>IF(Global_Household_Financial_Dyna[[#This Row],[Vs country_Average]]&lt;-0.2, "Underperformer", IF(Global_Household_Financial_Dyna[[#This Row],[Vs country_Average]]&gt;0.2, "Outperformer", "Normal"))</f>
        <v>Outperformer</v>
      </c>
      <c r="S10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2475.92</v>
      </c>
      <c r="T10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2475.92</v>
      </c>
      <c r="U10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2475.92</v>
      </c>
      <c r="V10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2475.92</v>
      </c>
    </row>
    <row r="1022" spans="1:22" x14ac:dyDescent="0.3">
      <c r="A1022">
        <v>1022</v>
      </c>
      <c r="B1022" t="s">
        <v>10</v>
      </c>
      <c r="C1022" t="s">
        <v>11</v>
      </c>
      <c r="D1022">
        <v>1</v>
      </c>
      <c r="E1022">
        <v>1</v>
      </c>
      <c r="F1022">
        <v>772.82</v>
      </c>
      <c r="G1022">
        <v>772.82</v>
      </c>
      <c r="H1022">
        <v>77.28</v>
      </c>
      <c r="I1022">
        <v>331.91</v>
      </c>
      <c r="J1022">
        <v>363.64</v>
      </c>
      <c r="K1022">
        <f>Global_Household_Financial_Dyna[[#This Row],[Total_Household_Income]]-Global_Household_Financial_Dyna[[#This Row],[Estimated_Taxes]]</f>
        <v>695.54000000000008</v>
      </c>
      <c r="L1022" s="1">
        <f>Global_Household_Financial_Dyna[[#This Row],[Monthly_Savings]]/Global_Household_Financial_Dyna[[#This Row],[Net Income]]</f>
        <v>0.52281680420967869</v>
      </c>
      <c r="M1022" s="2">
        <f>Global_Household_Financial_Dyna[[#This Row],[Monthly_Expenses]]/Global_Household_Financial_Dyna[[#This Row],[Net Income]]</f>
        <v>0.47719757310866373</v>
      </c>
      <c r="N1022" t="str">
        <f>IF(Global_Household_Financial_Dyna[[#This Row],[Monthly_Savings]]&lt;0,"High Risk", IF(Global_Household_Financial_Dyna[[#This Row],[Savings Rate%]]&lt;0.1, "Medium", "Safe"))</f>
        <v>Safe</v>
      </c>
      <c r="O1022">
        <f>Global_Household_Financial_Dyna[[#This Row],[Total_Household_Income]]/Global_Household_Financial_Dyna[[#This Row],[Family_Size]]</f>
        <v>772.82</v>
      </c>
      <c r="P1022" s="2">
        <f t="shared" si="30"/>
        <v>0.42077341556833553</v>
      </c>
      <c r="Q1022" s="2">
        <f t="shared" si="31"/>
        <v>0.10204338864134316</v>
      </c>
      <c r="R1022" s="2" t="str">
        <f>IF(Global_Household_Financial_Dyna[[#This Row],[Vs country_Average]]&lt;-0.2, "Underperformer", IF(Global_Household_Financial_Dyna[[#This Row],[Vs country_Average]]&gt;0.2, "Outperformer", "Normal"))</f>
        <v>Normal</v>
      </c>
      <c r="S10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363.64</v>
      </c>
      <c r="T10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363.64</v>
      </c>
      <c r="U10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363.64</v>
      </c>
      <c r="V10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363.64</v>
      </c>
    </row>
    <row r="1023" spans="1:22" x14ac:dyDescent="0.3">
      <c r="A1023">
        <v>1023</v>
      </c>
      <c r="B1023" t="s">
        <v>12</v>
      </c>
      <c r="C1023" t="s">
        <v>13</v>
      </c>
      <c r="D1023">
        <v>6</v>
      </c>
      <c r="E1023">
        <v>1</v>
      </c>
      <c r="F1023">
        <v>6021.67</v>
      </c>
      <c r="G1023">
        <v>6021.67</v>
      </c>
      <c r="H1023">
        <v>1505.42</v>
      </c>
      <c r="I1023">
        <v>3522.71</v>
      </c>
      <c r="J1023">
        <v>993.54</v>
      </c>
      <c r="K1023">
        <f>Global_Household_Financial_Dyna[[#This Row],[Total_Household_Income]]-Global_Household_Financial_Dyna[[#This Row],[Estimated_Taxes]]</f>
        <v>4516.25</v>
      </c>
      <c r="L1023" s="1">
        <f>Global_Household_Financial_Dyna[[#This Row],[Monthly_Savings]]/Global_Household_Financial_Dyna[[#This Row],[Net Income]]</f>
        <v>0.21999225020758373</v>
      </c>
      <c r="M1023" s="2">
        <f>Global_Household_Financial_Dyna[[#This Row],[Monthly_Expenses]]/Global_Household_Financial_Dyna[[#This Row],[Net Income]]</f>
        <v>0.78000774979241627</v>
      </c>
      <c r="N1023" t="str">
        <f>IF(Global_Household_Financial_Dyna[[#This Row],[Monthly_Savings]]&lt;0,"High Risk", IF(Global_Household_Financial_Dyna[[#This Row],[Savings Rate%]]&lt;0.1, "Medium", "Safe"))</f>
        <v>Safe</v>
      </c>
      <c r="O1023">
        <f>Global_Household_Financial_Dyna[[#This Row],[Total_Household_Income]]/Global_Household_Financial_Dyna[[#This Row],[Family_Size]]</f>
        <v>1003.6116666666667</v>
      </c>
      <c r="P1023" s="2">
        <f t="shared" si="30"/>
        <v>0.30718716818024266</v>
      </c>
      <c r="Q1023" s="2">
        <f t="shared" si="31"/>
        <v>-8.7194917972658936E-2</v>
      </c>
      <c r="R1023" s="2" t="str">
        <f>IF(Global_Household_Financial_Dyna[[#This Row],[Vs country_Average]]&lt;-0.2, "Underperformer", IF(Global_Household_Financial_Dyna[[#This Row],[Vs country_Average]]&gt;0.2, "Outperformer", "Normal"))</f>
        <v>Normal</v>
      </c>
      <c r="S10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993.54</v>
      </c>
      <c r="T10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993.54</v>
      </c>
      <c r="U10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993.54</v>
      </c>
      <c r="V10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993.54</v>
      </c>
    </row>
    <row r="1024" spans="1:22" x14ac:dyDescent="0.3">
      <c r="A1024">
        <v>1024</v>
      </c>
      <c r="B1024" t="s">
        <v>12</v>
      </c>
      <c r="C1024" t="s">
        <v>13</v>
      </c>
      <c r="D1024">
        <v>5</v>
      </c>
      <c r="E1024">
        <v>1</v>
      </c>
      <c r="F1024">
        <v>6365.27</v>
      </c>
      <c r="G1024">
        <v>6365.27</v>
      </c>
      <c r="H1024">
        <v>1591.32</v>
      </c>
      <c r="I1024">
        <v>2670.63</v>
      </c>
      <c r="J1024">
        <v>2103.3200000000002</v>
      </c>
      <c r="K1024">
        <f>Global_Household_Financial_Dyna[[#This Row],[Total_Household_Income]]-Global_Household_Financial_Dyna[[#This Row],[Estimated_Taxes]]</f>
        <v>4773.9500000000007</v>
      </c>
      <c r="L1024" s="1">
        <f>Global_Household_Financial_Dyna[[#This Row],[Monthly_Savings]]/Global_Household_Financial_Dyna[[#This Row],[Net Income]]</f>
        <v>0.44058274594413427</v>
      </c>
      <c r="M1024" s="2">
        <f>Global_Household_Financial_Dyna[[#This Row],[Monthly_Expenses]]/Global_Household_Financial_Dyna[[#This Row],[Net Income]]</f>
        <v>0.55941725405586562</v>
      </c>
      <c r="N1024" t="str">
        <f>IF(Global_Household_Financial_Dyna[[#This Row],[Monthly_Savings]]&lt;0,"High Risk", IF(Global_Household_Financial_Dyna[[#This Row],[Savings Rate%]]&lt;0.1, "Medium", "Safe"))</f>
        <v>Safe</v>
      </c>
      <c r="O1024">
        <f>Global_Household_Financial_Dyna[[#This Row],[Total_Household_Income]]/Global_Household_Financial_Dyna[[#This Row],[Family_Size]]</f>
        <v>1273.0540000000001</v>
      </c>
      <c r="P1024" s="2">
        <f t="shared" si="30"/>
        <v>0.30718716818024266</v>
      </c>
      <c r="Q1024" s="2">
        <f t="shared" si="31"/>
        <v>0.1333955777638916</v>
      </c>
      <c r="R1024" s="2" t="str">
        <f>IF(Global_Household_Financial_Dyna[[#This Row],[Vs country_Average]]&lt;-0.2, "Underperformer", IF(Global_Household_Financial_Dyna[[#This Row],[Vs country_Average]]&gt;0.2, "Outperformer", "Normal"))</f>
        <v>Normal</v>
      </c>
      <c r="S10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2103.3200000000002</v>
      </c>
      <c r="T10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2103.3200000000002</v>
      </c>
      <c r="U10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2103.3200000000002</v>
      </c>
      <c r="V10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2103.3200000000002</v>
      </c>
    </row>
    <row r="1025" spans="1:22" x14ac:dyDescent="0.3">
      <c r="A1025">
        <v>1025</v>
      </c>
      <c r="B1025" t="s">
        <v>12</v>
      </c>
      <c r="C1025" t="s">
        <v>13</v>
      </c>
      <c r="D1025">
        <v>4</v>
      </c>
      <c r="E1025">
        <v>1</v>
      </c>
      <c r="F1025">
        <v>4137.2700000000004</v>
      </c>
      <c r="G1025">
        <v>4137.2700000000004</v>
      </c>
      <c r="H1025">
        <v>1034.32</v>
      </c>
      <c r="I1025">
        <v>3344.58</v>
      </c>
      <c r="J1025">
        <v>-241.63</v>
      </c>
      <c r="K1025">
        <f>Global_Household_Financial_Dyna[[#This Row],[Total_Household_Income]]-Global_Household_Financial_Dyna[[#This Row],[Estimated_Taxes]]</f>
        <v>3102.9500000000007</v>
      </c>
      <c r="L1025" s="1">
        <f>Global_Household_Financial_Dyna[[#This Row],[Monthly_Savings]]/Global_Household_Financial_Dyna[[#This Row],[Net Income]]</f>
        <v>-7.7871058186564382E-2</v>
      </c>
      <c r="M1025" s="2">
        <f>Global_Household_Financial_Dyna[[#This Row],[Monthly_Expenses]]/Global_Household_Financial_Dyna[[#This Row],[Net Income]]</f>
        <v>1.077871058186564</v>
      </c>
      <c r="N1025" t="str">
        <f>IF(Global_Household_Financial_Dyna[[#This Row],[Monthly_Savings]]&lt;0,"High Risk", IF(Global_Household_Financial_Dyna[[#This Row],[Savings Rate%]]&lt;0.1, "Medium", "Safe"))</f>
        <v>High Risk</v>
      </c>
      <c r="O1025">
        <f>Global_Household_Financial_Dyna[[#This Row],[Total_Household_Income]]/Global_Household_Financial_Dyna[[#This Row],[Family_Size]]</f>
        <v>1034.3175000000001</v>
      </c>
      <c r="P1025" s="2">
        <f t="shared" si="30"/>
        <v>0.30718716818024266</v>
      </c>
      <c r="Q1025" s="2">
        <f t="shared" si="31"/>
        <v>-0.38505822636680703</v>
      </c>
      <c r="R1025" s="2" t="str">
        <f>IF(Global_Household_Financial_Dyna[[#This Row],[Vs country_Average]]&lt;-0.2, "Underperformer", IF(Global_Household_Financial_Dyna[[#This Row],[Vs country_Average]]&gt;0.2, "Outperformer", "Normal"))</f>
        <v>Underperformer</v>
      </c>
      <c r="S10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-74.40100000000001</v>
      </c>
      <c r="T10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92.828000000000031</v>
      </c>
      <c r="U10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260.0569999999999</v>
      </c>
      <c r="V10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427.28600000000006</v>
      </c>
    </row>
    <row r="1026" spans="1:22" x14ac:dyDescent="0.3">
      <c r="A1026">
        <v>1026</v>
      </c>
      <c r="B1026" t="s">
        <v>10</v>
      </c>
      <c r="C1026" t="s">
        <v>22</v>
      </c>
      <c r="D1026">
        <v>5</v>
      </c>
      <c r="E1026">
        <v>1</v>
      </c>
      <c r="F1026">
        <v>1216.29</v>
      </c>
      <c r="G1026">
        <v>1216.29</v>
      </c>
      <c r="H1026">
        <v>121.63</v>
      </c>
      <c r="I1026">
        <v>645.25</v>
      </c>
      <c r="J1026">
        <v>449.41</v>
      </c>
      <c r="K1026">
        <f>Global_Household_Financial_Dyna[[#This Row],[Total_Household_Income]]-Global_Household_Financial_Dyna[[#This Row],[Estimated_Taxes]]</f>
        <v>1094.6599999999999</v>
      </c>
      <c r="L1026" s="1">
        <f>Global_Household_Financial_Dyna[[#This Row],[Monthly_Savings]]/Global_Household_Financial_Dyna[[#This Row],[Net Income]]</f>
        <v>0.41054756728116498</v>
      </c>
      <c r="M1026" s="2">
        <f>Global_Household_Financial_Dyna[[#This Row],[Monthly_Expenses]]/Global_Household_Financial_Dyna[[#This Row],[Net Income]]</f>
        <v>0.58945243271883518</v>
      </c>
      <c r="N1026" t="str">
        <f>IF(Global_Household_Financial_Dyna[[#This Row],[Monthly_Savings]]&lt;0,"High Risk", IF(Global_Household_Financial_Dyna[[#This Row],[Savings Rate%]]&lt;0.1, "Medium", "Safe"))</f>
        <v>Safe</v>
      </c>
      <c r="O1026">
        <f>Global_Household_Financial_Dyna[[#This Row],[Total_Household_Income]]/Global_Household_Financial_Dyna[[#This Row],[Family_Size]]</f>
        <v>243.25799999999998</v>
      </c>
      <c r="P1026" s="2">
        <f t="shared" ref="P1026:P1089" si="32">AVERAGEIF($B$2:$B$4986,$B1026,$L$2:$L$4986)</f>
        <v>0.42077341556833553</v>
      </c>
      <c r="Q1026" s="2">
        <f t="shared" ref="Q1026:Q1089" si="33">L1026-P1026</f>
        <v>-1.0225848287170547E-2</v>
      </c>
      <c r="R1026" s="2" t="str">
        <f>IF(Global_Household_Financial_Dyna[[#This Row],[Vs country_Average]]&lt;-0.2, "Underperformer", IF(Global_Household_Financial_Dyna[[#This Row],[Vs country_Average]]&gt;0.2, "Outperformer", "Normal"))</f>
        <v>Normal</v>
      </c>
      <c r="S10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449.41</v>
      </c>
      <c r="T10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449.41</v>
      </c>
      <c r="U10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449.41</v>
      </c>
      <c r="V10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449.41</v>
      </c>
    </row>
    <row r="1027" spans="1:22" x14ac:dyDescent="0.3">
      <c r="A1027">
        <v>1027</v>
      </c>
      <c r="B1027" t="s">
        <v>12</v>
      </c>
      <c r="C1027" t="s">
        <v>13</v>
      </c>
      <c r="D1027">
        <v>1</v>
      </c>
      <c r="E1027">
        <v>1</v>
      </c>
      <c r="F1027">
        <v>3209.08</v>
      </c>
      <c r="G1027">
        <v>3209.08</v>
      </c>
      <c r="H1027">
        <v>802.27</v>
      </c>
      <c r="I1027">
        <v>1666.82</v>
      </c>
      <c r="J1027">
        <v>739.99</v>
      </c>
      <c r="K1027">
        <f>Global_Household_Financial_Dyna[[#This Row],[Total_Household_Income]]-Global_Household_Financial_Dyna[[#This Row],[Estimated_Taxes]]</f>
        <v>2406.81</v>
      </c>
      <c r="L1027" s="1">
        <f>Global_Household_Financial_Dyna[[#This Row],[Monthly_Savings]]/Global_Household_Financial_Dyna[[#This Row],[Net Income]]</f>
        <v>0.30745675811551393</v>
      </c>
      <c r="M1027" s="2">
        <f>Global_Household_Financial_Dyna[[#This Row],[Monthly_Expenses]]/Global_Household_Financial_Dyna[[#This Row],[Net Income]]</f>
        <v>0.69254324188448613</v>
      </c>
      <c r="N1027" t="str">
        <f>IF(Global_Household_Financial_Dyna[[#This Row],[Monthly_Savings]]&lt;0,"High Risk", IF(Global_Household_Financial_Dyna[[#This Row],[Savings Rate%]]&lt;0.1, "Medium", "Safe"))</f>
        <v>Safe</v>
      </c>
      <c r="O1027">
        <f>Global_Household_Financial_Dyna[[#This Row],[Total_Household_Income]]/Global_Household_Financial_Dyna[[#This Row],[Family_Size]]</f>
        <v>3209.08</v>
      </c>
      <c r="P1027" s="2">
        <f t="shared" si="32"/>
        <v>0.30718716818024266</v>
      </c>
      <c r="Q1027" s="2">
        <f t="shared" si="33"/>
        <v>2.6958993527126385E-4</v>
      </c>
      <c r="R1027" s="2" t="str">
        <f>IF(Global_Household_Financial_Dyna[[#This Row],[Vs country_Average]]&lt;-0.2, "Underperformer", IF(Global_Household_Financial_Dyna[[#This Row],[Vs country_Average]]&gt;0.2, "Outperformer", "Normal"))</f>
        <v>Normal</v>
      </c>
      <c r="S10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739.99</v>
      </c>
      <c r="T10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739.99</v>
      </c>
      <c r="U10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739.99</v>
      </c>
      <c r="V10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739.99</v>
      </c>
    </row>
    <row r="1028" spans="1:22" x14ac:dyDescent="0.3">
      <c r="A1028">
        <v>1028</v>
      </c>
      <c r="B1028" t="s">
        <v>14</v>
      </c>
      <c r="C1028" t="s">
        <v>15</v>
      </c>
      <c r="D1028">
        <v>1</v>
      </c>
      <c r="E1028">
        <v>1</v>
      </c>
      <c r="F1028">
        <v>1416.82</v>
      </c>
      <c r="G1028">
        <v>1416.82</v>
      </c>
      <c r="H1028">
        <v>212.52</v>
      </c>
      <c r="I1028">
        <v>601.01</v>
      </c>
      <c r="J1028">
        <v>603.28</v>
      </c>
      <c r="K1028">
        <f>Global_Household_Financial_Dyna[[#This Row],[Total_Household_Income]]-Global_Household_Financial_Dyna[[#This Row],[Estimated_Taxes]]</f>
        <v>1204.3</v>
      </c>
      <c r="L1028" s="1">
        <f>Global_Household_Financial_Dyna[[#This Row],[Monthly_Savings]]/Global_Household_Financial_Dyna[[#This Row],[Net Income]]</f>
        <v>0.5009383044092004</v>
      </c>
      <c r="M1028" s="2">
        <f>Global_Household_Financial_Dyna[[#This Row],[Monthly_Expenses]]/Global_Household_Financial_Dyna[[#This Row],[Net Income]]</f>
        <v>0.49905339201195714</v>
      </c>
      <c r="N1028" t="str">
        <f>IF(Global_Household_Financial_Dyna[[#This Row],[Monthly_Savings]]&lt;0,"High Risk", IF(Global_Household_Financial_Dyna[[#This Row],[Savings Rate%]]&lt;0.1, "Medium", "Safe"))</f>
        <v>Safe</v>
      </c>
      <c r="O1028">
        <f>Global_Household_Financial_Dyna[[#This Row],[Total_Household_Income]]/Global_Household_Financial_Dyna[[#This Row],[Family_Size]]</f>
        <v>1416.82</v>
      </c>
      <c r="P1028" s="2">
        <f t="shared" si="32"/>
        <v>0.39788995363055785</v>
      </c>
      <c r="Q1028" s="2">
        <f t="shared" si="33"/>
        <v>0.10304835077864255</v>
      </c>
      <c r="R1028" s="2" t="str">
        <f>IF(Global_Household_Financial_Dyna[[#This Row],[Vs country_Average]]&lt;-0.2, "Underperformer", IF(Global_Household_Financial_Dyna[[#This Row],[Vs country_Average]]&gt;0.2, "Outperformer", "Normal"))</f>
        <v>Normal</v>
      </c>
      <c r="S10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603.28</v>
      </c>
      <c r="T10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603.28</v>
      </c>
      <c r="U10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603.28</v>
      </c>
      <c r="V10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603.28</v>
      </c>
    </row>
    <row r="1029" spans="1:22" x14ac:dyDescent="0.3">
      <c r="A1029">
        <v>1029</v>
      </c>
      <c r="B1029" t="s">
        <v>10</v>
      </c>
      <c r="C1029" t="s">
        <v>22</v>
      </c>
      <c r="D1029">
        <v>7</v>
      </c>
      <c r="E1029">
        <v>3</v>
      </c>
      <c r="F1029">
        <v>745.4</v>
      </c>
      <c r="G1029">
        <v>1967.8</v>
      </c>
      <c r="H1029">
        <v>196.78</v>
      </c>
      <c r="I1029">
        <v>1014</v>
      </c>
      <c r="J1029">
        <v>757.02</v>
      </c>
      <c r="K1029">
        <f>Global_Household_Financial_Dyna[[#This Row],[Total_Household_Income]]-Global_Household_Financial_Dyna[[#This Row],[Estimated_Taxes]]</f>
        <v>1771.02</v>
      </c>
      <c r="L1029" s="1">
        <f>Global_Household_Financial_Dyna[[#This Row],[Monthly_Savings]]/Global_Household_Financial_Dyna[[#This Row],[Net Income]]</f>
        <v>0.42744858894874138</v>
      </c>
      <c r="M1029" s="2">
        <f>Global_Household_Financial_Dyna[[#This Row],[Monthly_Expenses]]/Global_Household_Financial_Dyna[[#This Row],[Net Income]]</f>
        <v>0.57255141105125862</v>
      </c>
      <c r="N1029" t="str">
        <f>IF(Global_Household_Financial_Dyna[[#This Row],[Monthly_Savings]]&lt;0,"High Risk", IF(Global_Household_Financial_Dyna[[#This Row],[Savings Rate%]]&lt;0.1, "Medium", "Safe"))</f>
        <v>Safe</v>
      </c>
      <c r="O1029">
        <f>Global_Household_Financial_Dyna[[#This Row],[Total_Household_Income]]/Global_Household_Financial_Dyna[[#This Row],[Family_Size]]</f>
        <v>281.1142857142857</v>
      </c>
      <c r="P1029" s="2">
        <f t="shared" si="32"/>
        <v>0.42077341556833553</v>
      </c>
      <c r="Q1029" s="2">
        <f t="shared" si="33"/>
        <v>6.6751733804058522E-3</v>
      </c>
      <c r="R1029" s="2" t="str">
        <f>IF(Global_Household_Financial_Dyna[[#This Row],[Vs country_Average]]&lt;-0.2, "Underperformer", IF(Global_Household_Financial_Dyna[[#This Row],[Vs country_Average]]&gt;0.2, "Outperformer", "Normal"))</f>
        <v>Normal</v>
      </c>
      <c r="S10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757.02</v>
      </c>
      <c r="T10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757.02</v>
      </c>
      <c r="U10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757.02</v>
      </c>
      <c r="V10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757.02</v>
      </c>
    </row>
    <row r="1030" spans="1:22" x14ac:dyDescent="0.3">
      <c r="A1030">
        <v>1030</v>
      </c>
      <c r="B1030" t="s">
        <v>14</v>
      </c>
      <c r="C1030" t="s">
        <v>15</v>
      </c>
      <c r="D1030">
        <v>1</v>
      </c>
      <c r="E1030">
        <v>1</v>
      </c>
      <c r="F1030">
        <v>1284.02</v>
      </c>
      <c r="G1030">
        <v>1284.02</v>
      </c>
      <c r="H1030">
        <v>192.6</v>
      </c>
      <c r="I1030">
        <v>635.74</v>
      </c>
      <c r="J1030">
        <v>455.68</v>
      </c>
      <c r="K1030">
        <f>Global_Household_Financial_Dyna[[#This Row],[Total_Household_Income]]-Global_Household_Financial_Dyna[[#This Row],[Estimated_Taxes]]</f>
        <v>1091.42</v>
      </c>
      <c r="L1030" s="1">
        <f>Global_Household_Financial_Dyna[[#This Row],[Monthly_Savings]]/Global_Household_Financial_Dyna[[#This Row],[Net Income]]</f>
        <v>0.41751113228637921</v>
      </c>
      <c r="M1030" s="2">
        <f>Global_Household_Financial_Dyna[[#This Row],[Monthly_Expenses]]/Global_Household_Financial_Dyna[[#This Row],[Net Income]]</f>
        <v>0.58248886771362074</v>
      </c>
      <c r="N1030" t="str">
        <f>IF(Global_Household_Financial_Dyna[[#This Row],[Monthly_Savings]]&lt;0,"High Risk", IF(Global_Household_Financial_Dyna[[#This Row],[Savings Rate%]]&lt;0.1, "Medium", "Safe"))</f>
        <v>Safe</v>
      </c>
      <c r="O1030">
        <f>Global_Household_Financial_Dyna[[#This Row],[Total_Household_Income]]/Global_Household_Financial_Dyna[[#This Row],[Family_Size]]</f>
        <v>1284.02</v>
      </c>
      <c r="P1030" s="2">
        <f t="shared" si="32"/>
        <v>0.39788995363055785</v>
      </c>
      <c r="Q1030" s="2">
        <f t="shared" si="33"/>
        <v>1.9621178655821359E-2</v>
      </c>
      <c r="R1030" s="2" t="str">
        <f>IF(Global_Household_Financial_Dyna[[#This Row],[Vs country_Average]]&lt;-0.2, "Underperformer", IF(Global_Household_Financial_Dyna[[#This Row],[Vs country_Average]]&gt;0.2, "Outperformer", "Normal"))</f>
        <v>Normal</v>
      </c>
      <c r="S10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455.68</v>
      </c>
      <c r="T10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455.68</v>
      </c>
      <c r="U10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455.68</v>
      </c>
      <c r="V10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455.68</v>
      </c>
    </row>
    <row r="1031" spans="1:22" x14ac:dyDescent="0.3">
      <c r="A1031">
        <v>1031</v>
      </c>
      <c r="B1031" t="s">
        <v>18</v>
      </c>
      <c r="C1031" t="s">
        <v>19</v>
      </c>
      <c r="D1031">
        <v>6</v>
      </c>
      <c r="E1031">
        <v>3</v>
      </c>
      <c r="F1031">
        <v>4089.78</v>
      </c>
      <c r="G1031">
        <v>8216.09</v>
      </c>
      <c r="H1031">
        <v>2218.34</v>
      </c>
      <c r="I1031">
        <v>4603.4799999999996</v>
      </c>
      <c r="J1031">
        <v>1394.26</v>
      </c>
      <c r="K1031">
        <f>Global_Household_Financial_Dyna[[#This Row],[Total_Household_Income]]-Global_Household_Financial_Dyna[[#This Row],[Estimated_Taxes]]</f>
        <v>5997.75</v>
      </c>
      <c r="L1031" s="1">
        <f>Global_Household_Financial_Dyna[[#This Row],[Monthly_Savings]]/Global_Household_Financial_Dyna[[#This Row],[Net Income]]</f>
        <v>0.23246384060689426</v>
      </c>
      <c r="M1031" s="2">
        <f>Global_Household_Financial_Dyna[[#This Row],[Monthly_Expenses]]/Global_Household_Financial_Dyna[[#This Row],[Net Income]]</f>
        <v>0.7675344921012045</v>
      </c>
      <c r="N1031" t="str">
        <f>IF(Global_Household_Financial_Dyna[[#This Row],[Monthly_Savings]]&lt;0,"High Risk", IF(Global_Household_Financial_Dyna[[#This Row],[Savings Rate%]]&lt;0.1, "Medium", "Safe"))</f>
        <v>Safe</v>
      </c>
      <c r="O1031">
        <f>Global_Household_Financial_Dyna[[#This Row],[Total_Household_Income]]/Global_Household_Financial_Dyna[[#This Row],[Family_Size]]</f>
        <v>1369.3483333333334</v>
      </c>
      <c r="P1031" s="2">
        <f t="shared" si="32"/>
        <v>0.32336204947805613</v>
      </c>
      <c r="Q1031" s="2">
        <f t="shared" si="33"/>
        <v>-9.0898208871161873E-2</v>
      </c>
      <c r="R1031" s="2" t="str">
        <f>IF(Global_Household_Financial_Dyna[[#This Row],[Vs country_Average]]&lt;-0.2, "Underperformer", IF(Global_Household_Financial_Dyna[[#This Row],[Vs country_Average]]&gt;0.2, "Outperformer", "Normal"))</f>
        <v>Normal</v>
      </c>
      <c r="S10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1394.26</v>
      </c>
      <c r="T10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1394.26</v>
      </c>
      <c r="U10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1394.26</v>
      </c>
      <c r="V10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1394.26</v>
      </c>
    </row>
    <row r="1032" spans="1:22" x14ac:dyDescent="0.3">
      <c r="A1032">
        <v>1032</v>
      </c>
      <c r="B1032" t="s">
        <v>16</v>
      </c>
      <c r="C1032" t="s">
        <v>17</v>
      </c>
      <c r="D1032">
        <v>1</v>
      </c>
      <c r="E1032">
        <v>1</v>
      </c>
      <c r="F1032">
        <v>5879.1</v>
      </c>
      <c r="G1032">
        <v>5879.1</v>
      </c>
      <c r="H1032">
        <v>2057.69</v>
      </c>
      <c r="I1032">
        <v>1703.77</v>
      </c>
      <c r="J1032">
        <v>2117.64</v>
      </c>
      <c r="K1032">
        <f>Global_Household_Financial_Dyna[[#This Row],[Total_Household_Income]]-Global_Household_Financial_Dyna[[#This Row],[Estimated_Taxes]]</f>
        <v>3821.4100000000003</v>
      </c>
      <c r="L1032" s="1">
        <f>Global_Household_Financial_Dyna[[#This Row],[Monthly_Savings]]/Global_Household_Financial_Dyna[[#This Row],[Net Income]]</f>
        <v>0.55415147811933285</v>
      </c>
      <c r="M1032" s="2">
        <f>Global_Household_Financial_Dyna[[#This Row],[Monthly_Expenses]]/Global_Household_Financial_Dyna[[#This Row],[Net Income]]</f>
        <v>0.44584852188066704</v>
      </c>
      <c r="N1032" t="str">
        <f>IF(Global_Household_Financial_Dyna[[#This Row],[Monthly_Savings]]&lt;0,"High Risk", IF(Global_Household_Financial_Dyna[[#This Row],[Savings Rate%]]&lt;0.1, "Medium", "Safe"))</f>
        <v>Safe</v>
      </c>
      <c r="O1032">
        <f>Global_Household_Financial_Dyna[[#This Row],[Total_Household_Income]]/Global_Household_Financial_Dyna[[#This Row],[Family_Size]]</f>
        <v>5879.1</v>
      </c>
      <c r="P1032" s="2">
        <f t="shared" si="32"/>
        <v>0.15879799892000862</v>
      </c>
      <c r="Q1032" s="2">
        <f t="shared" si="33"/>
        <v>0.39535347919932423</v>
      </c>
      <c r="R1032" s="2" t="str">
        <f>IF(Global_Household_Financial_Dyna[[#This Row],[Vs country_Average]]&lt;-0.2, "Underperformer", IF(Global_Household_Financial_Dyna[[#This Row],[Vs country_Average]]&gt;0.2, "Outperformer", "Normal"))</f>
        <v>Outperformer</v>
      </c>
      <c r="S10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2117.64</v>
      </c>
      <c r="T10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2117.64</v>
      </c>
      <c r="U10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2117.64</v>
      </c>
      <c r="V10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2117.64</v>
      </c>
    </row>
    <row r="1033" spans="1:22" x14ac:dyDescent="0.3">
      <c r="A1033">
        <v>1033</v>
      </c>
      <c r="B1033" t="s">
        <v>18</v>
      </c>
      <c r="C1033" t="s">
        <v>20</v>
      </c>
      <c r="D1033">
        <v>2</v>
      </c>
      <c r="E1033">
        <v>2</v>
      </c>
      <c r="F1033">
        <v>4133.1899999999996</v>
      </c>
      <c r="G1033">
        <v>6072.43</v>
      </c>
      <c r="H1033">
        <v>1335.94</v>
      </c>
      <c r="I1033">
        <v>1756</v>
      </c>
      <c r="J1033">
        <v>2980.5</v>
      </c>
      <c r="K1033">
        <f>Global_Household_Financial_Dyna[[#This Row],[Total_Household_Income]]-Global_Household_Financial_Dyna[[#This Row],[Estimated_Taxes]]</f>
        <v>4736.49</v>
      </c>
      <c r="L1033" s="1">
        <f>Global_Household_Financial_Dyna[[#This Row],[Monthly_Savings]]/Global_Household_Financial_Dyna[[#This Row],[Net Income]]</f>
        <v>0.62926344191584915</v>
      </c>
      <c r="M1033" s="2">
        <f>Global_Household_Financial_Dyna[[#This Row],[Monthly_Expenses]]/Global_Household_Financial_Dyna[[#This Row],[Net Income]]</f>
        <v>0.37073866935219962</v>
      </c>
      <c r="N1033" t="str">
        <f>IF(Global_Household_Financial_Dyna[[#This Row],[Monthly_Savings]]&lt;0,"High Risk", IF(Global_Household_Financial_Dyna[[#This Row],[Savings Rate%]]&lt;0.1, "Medium", "Safe"))</f>
        <v>Safe</v>
      </c>
      <c r="O1033">
        <f>Global_Household_Financial_Dyna[[#This Row],[Total_Household_Income]]/Global_Household_Financial_Dyna[[#This Row],[Family_Size]]</f>
        <v>3036.2150000000001</v>
      </c>
      <c r="P1033" s="2">
        <f t="shared" si="32"/>
        <v>0.32336204947805613</v>
      </c>
      <c r="Q1033" s="2">
        <f t="shared" si="33"/>
        <v>0.30590139243779302</v>
      </c>
      <c r="R1033" s="2" t="str">
        <f>IF(Global_Household_Financial_Dyna[[#This Row],[Vs country_Average]]&lt;-0.2, "Underperformer", IF(Global_Household_Financial_Dyna[[#This Row],[Vs country_Average]]&gt;0.2, "Outperformer", "Normal"))</f>
        <v>Outperformer</v>
      </c>
      <c r="S10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2980.5</v>
      </c>
      <c r="T10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2980.5</v>
      </c>
      <c r="U10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2980.5</v>
      </c>
      <c r="V10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2980.5</v>
      </c>
    </row>
    <row r="1034" spans="1:22" x14ac:dyDescent="0.3">
      <c r="A1034">
        <v>1034</v>
      </c>
      <c r="B1034" t="s">
        <v>18</v>
      </c>
      <c r="C1034" t="s">
        <v>19</v>
      </c>
      <c r="D1034">
        <v>5</v>
      </c>
      <c r="E1034">
        <v>2</v>
      </c>
      <c r="F1034">
        <v>1628.73</v>
      </c>
      <c r="G1034">
        <v>2696.37</v>
      </c>
      <c r="H1034">
        <v>593.20000000000005</v>
      </c>
      <c r="I1034">
        <v>2558.85</v>
      </c>
      <c r="J1034">
        <v>-455.69</v>
      </c>
      <c r="K1034">
        <f>Global_Household_Financial_Dyna[[#This Row],[Total_Household_Income]]-Global_Household_Financial_Dyna[[#This Row],[Estimated_Taxes]]</f>
        <v>2103.17</v>
      </c>
      <c r="L1034" s="1">
        <f>Global_Household_Financial_Dyna[[#This Row],[Monthly_Savings]]/Global_Household_Financial_Dyna[[#This Row],[Net Income]]</f>
        <v>-0.21666817233033944</v>
      </c>
      <c r="M1034" s="2">
        <f>Global_Household_Financial_Dyna[[#This Row],[Monthly_Expenses]]/Global_Household_Financial_Dyna[[#This Row],[Net Income]]</f>
        <v>1.2166634176029516</v>
      </c>
      <c r="N1034" t="str">
        <f>IF(Global_Household_Financial_Dyna[[#This Row],[Monthly_Savings]]&lt;0,"High Risk", IF(Global_Household_Financial_Dyna[[#This Row],[Savings Rate%]]&lt;0.1, "Medium", "Safe"))</f>
        <v>High Risk</v>
      </c>
      <c r="O1034">
        <f>Global_Household_Financial_Dyna[[#This Row],[Total_Household_Income]]/Global_Household_Financial_Dyna[[#This Row],[Family_Size]]</f>
        <v>539.274</v>
      </c>
      <c r="P1034" s="2">
        <f t="shared" si="32"/>
        <v>0.32336204947805613</v>
      </c>
      <c r="Q1034" s="2">
        <f t="shared" si="33"/>
        <v>-0.54003022180839555</v>
      </c>
      <c r="R1034" s="2" t="str">
        <f>IF(Global_Household_Financial_Dyna[[#This Row],[Vs country_Average]]&lt;-0.2, "Underperformer", IF(Global_Household_Financial_Dyna[[#This Row],[Vs country_Average]]&gt;0.2, "Outperformer", "Normal"))</f>
        <v>Underperformer</v>
      </c>
      <c r="S10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-327.7475</v>
      </c>
      <c r="T10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-199.80500000000001</v>
      </c>
      <c r="U10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-71.862500000000068</v>
      </c>
      <c r="V10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56.079999999999984</v>
      </c>
    </row>
    <row r="1035" spans="1:22" x14ac:dyDescent="0.3">
      <c r="A1035">
        <v>1035</v>
      </c>
      <c r="B1035" t="s">
        <v>18</v>
      </c>
      <c r="C1035" t="s">
        <v>19</v>
      </c>
      <c r="D1035">
        <v>3</v>
      </c>
      <c r="E1035">
        <v>1</v>
      </c>
      <c r="F1035">
        <v>5508.79</v>
      </c>
      <c r="G1035">
        <v>5508.79</v>
      </c>
      <c r="H1035">
        <v>1211.93</v>
      </c>
      <c r="I1035">
        <v>2449.21</v>
      </c>
      <c r="J1035">
        <v>1847.64</v>
      </c>
      <c r="K1035">
        <f>Global_Household_Financial_Dyna[[#This Row],[Total_Household_Income]]-Global_Household_Financial_Dyna[[#This Row],[Estimated_Taxes]]</f>
        <v>4296.8599999999997</v>
      </c>
      <c r="L1035" s="1">
        <f>Global_Household_Financial_Dyna[[#This Row],[Monthly_Savings]]/Global_Household_Financial_Dyna[[#This Row],[Net Income]]</f>
        <v>0.42999771926476549</v>
      </c>
      <c r="M1035" s="2">
        <f>Global_Household_Financial_Dyna[[#This Row],[Monthly_Expenses]]/Global_Household_Financial_Dyna[[#This Row],[Net Income]]</f>
        <v>0.56999995345438303</v>
      </c>
      <c r="N1035" t="str">
        <f>IF(Global_Household_Financial_Dyna[[#This Row],[Monthly_Savings]]&lt;0,"High Risk", IF(Global_Household_Financial_Dyna[[#This Row],[Savings Rate%]]&lt;0.1, "Medium", "Safe"))</f>
        <v>Safe</v>
      </c>
      <c r="O1035">
        <f>Global_Household_Financial_Dyna[[#This Row],[Total_Household_Income]]/Global_Household_Financial_Dyna[[#This Row],[Family_Size]]</f>
        <v>1836.2633333333333</v>
      </c>
      <c r="P1035" s="2">
        <f t="shared" si="32"/>
        <v>0.32336204947805613</v>
      </c>
      <c r="Q1035" s="2">
        <f t="shared" si="33"/>
        <v>0.10663566978670935</v>
      </c>
      <c r="R1035" s="2" t="str">
        <f>IF(Global_Household_Financial_Dyna[[#This Row],[Vs country_Average]]&lt;-0.2, "Underperformer", IF(Global_Household_Financial_Dyna[[#This Row],[Vs country_Average]]&gt;0.2, "Outperformer", "Normal"))</f>
        <v>Normal</v>
      </c>
      <c r="S10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1847.64</v>
      </c>
      <c r="T10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1847.64</v>
      </c>
      <c r="U10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1847.64</v>
      </c>
      <c r="V10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1847.64</v>
      </c>
    </row>
    <row r="1036" spans="1:22" x14ac:dyDescent="0.3">
      <c r="A1036">
        <v>1036</v>
      </c>
      <c r="B1036" t="s">
        <v>16</v>
      </c>
      <c r="C1036" t="s">
        <v>17</v>
      </c>
      <c r="D1036">
        <v>4</v>
      </c>
      <c r="E1036">
        <v>1</v>
      </c>
      <c r="F1036">
        <v>4709.5</v>
      </c>
      <c r="G1036">
        <v>4709.5</v>
      </c>
      <c r="H1036">
        <v>1648.32</v>
      </c>
      <c r="I1036">
        <v>3197.46</v>
      </c>
      <c r="J1036">
        <v>-136.29</v>
      </c>
      <c r="K1036">
        <f>Global_Household_Financial_Dyna[[#This Row],[Total_Household_Income]]-Global_Household_Financial_Dyna[[#This Row],[Estimated_Taxes]]</f>
        <v>3061.1800000000003</v>
      </c>
      <c r="L1036" s="1">
        <f>Global_Household_Financial_Dyna[[#This Row],[Monthly_Savings]]/Global_Household_Financial_Dyna[[#This Row],[Net Income]]</f>
        <v>-4.4522047053750506E-2</v>
      </c>
      <c r="M1036" s="2">
        <f>Global_Household_Financial_Dyna[[#This Row],[Monthly_Expenses]]/Global_Household_Financial_Dyna[[#This Row],[Net Income]]</f>
        <v>1.0445187803396074</v>
      </c>
      <c r="N1036" t="str">
        <f>IF(Global_Household_Financial_Dyna[[#This Row],[Monthly_Savings]]&lt;0,"High Risk", IF(Global_Household_Financial_Dyna[[#This Row],[Savings Rate%]]&lt;0.1, "Medium", "Safe"))</f>
        <v>High Risk</v>
      </c>
      <c r="O1036">
        <f>Global_Household_Financial_Dyna[[#This Row],[Total_Household_Income]]/Global_Household_Financial_Dyna[[#This Row],[Family_Size]]</f>
        <v>1177.375</v>
      </c>
      <c r="P1036" s="2">
        <f t="shared" si="32"/>
        <v>0.15879799892000862</v>
      </c>
      <c r="Q1036" s="2">
        <f t="shared" si="33"/>
        <v>-0.20332004597375913</v>
      </c>
      <c r="R1036" s="2" t="str">
        <f>IF(Global_Household_Financial_Dyna[[#This Row],[Vs country_Average]]&lt;-0.2, "Underperformer", IF(Global_Household_Financial_Dyna[[#This Row],[Vs country_Average]]&gt;0.2, "Outperformer", "Normal"))</f>
        <v>Underperformer</v>
      </c>
      <c r="S10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23.582999999999998</v>
      </c>
      <c r="T10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183.45599999999999</v>
      </c>
      <c r="U10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343.32899999999995</v>
      </c>
      <c r="V10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503.202</v>
      </c>
    </row>
    <row r="1037" spans="1:22" x14ac:dyDescent="0.3">
      <c r="A1037">
        <v>1037</v>
      </c>
      <c r="B1037" t="s">
        <v>10</v>
      </c>
      <c r="C1037" t="s">
        <v>22</v>
      </c>
      <c r="D1037">
        <v>1</v>
      </c>
      <c r="E1037">
        <v>1</v>
      </c>
      <c r="F1037">
        <v>657.71</v>
      </c>
      <c r="G1037">
        <v>657.71</v>
      </c>
      <c r="H1037">
        <v>65.77</v>
      </c>
      <c r="I1037">
        <v>339.47</v>
      </c>
      <c r="J1037">
        <v>252.47</v>
      </c>
      <c r="K1037">
        <f>Global_Household_Financial_Dyna[[#This Row],[Total_Household_Income]]-Global_Household_Financial_Dyna[[#This Row],[Estimated_Taxes]]</f>
        <v>591.94000000000005</v>
      </c>
      <c r="L1037" s="1">
        <f>Global_Household_Financial_Dyna[[#This Row],[Monthly_Savings]]/Global_Household_Financial_Dyna[[#This Row],[Net Income]]</f>
        <v>0.4265128222454978</v>
      </c>
      <c r="M1037" s="2">
        <f>Global_Household_Financial_Dyna[[#This Row],[Monthly_Expenses]]/Global_Household_Financial_Dyna[[#This Row],[Net Income]]</f>
        <v>0.57348717775450209</v>
      </c>
      <c r="N1037" t="str">
        <f>IF(Global_Household_Financial_Dyna[[#This Row],[Monthly_Savings]]&lt;0,"High Risk", IF(Global_Household_Financial_Dyna[[#This Row],[Savings Rate%]]&lt;0.1, "Medium", "Safe"))</f>
        <v>Safe</v>
      </c>
      <c r="O1037">
        <f>Global_Household_Financial_Dyna[[#This Row],[Total_Household_Income]]/Global_Household_Financial_Dyna[[#This Row],[Family_Size]]</f>
        <v>657.71</v>
      </c>
      <c r="P1037" s="2">
        <f t="shared" si="32"/>
        <v>0.42077341556833553</v>
      </c>
      <c r="Q1037" s="2">
        <f t="shared" si="33"/>
        <v>5.7394066771622732E-3</v>
      </c>
      <c r="R1037" s="2" t="str">
        <f>IF(Global_Household_Financial_Dyna[[#This Row],[Vs country_Average]]&lt;-0.2, "Underperformer", IF(Global_Household_Financial_Dyna[[#This Row],[Vs country_Average]]&gt;0.2, "Outperformer", "Normal"))</f>
        <v>Normal</v>
      </c>
      <c r="S10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252.47</v>
      </c>
      <c r="T10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252.47</v>
      </c>
      <c r="U10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252.47</v>
      </c>
      <c r="V10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252.47</v>
      </c>
    </row>
    <row r="1038" spans="1:22" x14ac:dyDescent="0.3">
      <c r="A1038">
        <v>1038</v>
      </c>
      <c r="B1038" t="s">
        <v>14</v>
      </c>
      <c r="C1038" t="s">
        <v>15</v>
      </c>
      <c r="D1038">
        <v>5</v>
      </c>
      <c r="E1038">
        <v>3</v>
      </c>
      <c r="F1038">
        <v>1340.11</v>
      </c>
      <c r="G1038">
        <v>3122.01</v>
      </c>
      <c r="H1038">
        <v>468.3</v>
      </c>
      <c r="I1038">
        <v>1121.6400000000001</v>
      </c>
      <c r="J1038">
        <v>1532.07</v>
      </c>
      <c r="K1038">
        <f>Global_Household_Financial_Dyna[[#This Row],[Total_Household_Income]]-Global_Household_Financial_Dyna[[#This Row],[Estimated_Taxes]]</f>
        <v>2653.71</v>
      </c>
      <c r="L1038" s="1">
        <f>Global_Household_Financial_Dyna[[#This Row],[Monthly_Savings]]/Global_Household_Financial_Dyna[[#This Row],[Net Income]]</f>
        <v>0.57733135873927444</v>
      </c>
      <c r="M1038" s="2">
        <f>Global_Household_Financial_Dyna[[#This Row],[Monthly_Expenses]]/Global_Household_Financial_Dyna[[#This Row],[Net Income]]</f>
        <v>0.42266864126072556</v>
      </c>
      <c r="N1038" t="str">
        <f>IF(Global_Household_Financial_Dyna[[#This Row],[Monthly_Savings]]&lt;0,"High Risk", IF(Global_Household_Financial_Dyna[[#This Row],[Savings Rate%]]&lt;0.1, "Medium", "Safe"))</f>
        <v>Safe</v>
      </c>
      <c r="O1038">
        <f>Global_Household_Financial_Dyna[[#This Row],[Total_Household_Income]]/Global_Household_Financial_Dyna[[#This Row],[Family_Size]]</f>
        <v>624.40200000000004</v>
      </c>
      <c r="P1038" s="2">
        <f t="shared" si="32"/>
        <v>0.39788995363055785</v>
      </c>
      <c r="Q1038" s="2">
        <f t="shared" si="33"/>
        <v>0.17944140510871659</v>
      </c>
      <c r="R1038" s="2" t="str">
        <f>IF(Global_Household_Financial_Dyna[[#This Row],[Vs country_Average]]&lt;-0.2, "Underperformer", IF(Global_Household_Financial_Dyna[[#This Row],[Vs country_Average]]&gt;0.2, "Outperformer", "Normal"))</f>
        <v>Normal</v>
      </c>
      <c r="S10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1532.07</v>
      </c>
      <c r="T10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1532.07</v>
      </c>
      <c r="U10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1532.07</v>
      </c>
      <c r="V10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1532.07</v>
      </c>
    </row>
    <row r="1039" spans="1:22" x14ac:dyDescent="0.3">
      <c r="A1039">
        <v>1039</v>
      </c>
      <c r="B1039" t="s">
        <v>18</v>
      </c>
      <c r="C1039" t="s">
        <v>19</v>
      </c>
      <c r="D1039">
        <v>7</v>
      </c>
      <c r="E1039">
        <v>3</v>
      </c>
      <c r="F1039">
        <v>2045.04</v>
      </c>
      <c r="G1039">
        <v>4084.87</v>
      </c>
      <c r="H1039">
        <v>898.67</v>
      </c>
      <c r="I1039">
        <v>3876.54</v>
      </c>
      <c r="J1039">
        <v>-690.34</v>
      </c>
      <c r="K1039">
        <f>Global_Household_Financial_Dyna[[#This Row],[Total_Household_Income]]-Global_Household_Financial_Dyna[[#This Row],[Estimated_Taxes]]</f>
        <v>3186.2</v>
      </c>
      <c r="L1039" s="1">
        <f>Global_Household_Financial_Dyna[[#This Row],[Monthly_Savings]]/Global_Household_Financial_Dyna[[#This Row],[Net Income]]</f>
        <v>-0.21666562048835605</v>
      </c>
      <c r="M1039" s="2">
        <f>Global_Household_Financial_Dyna[[#This Row],[Monthly_Expenses]]/Global_Household_Financial_Dyna[[#This Row],[Net Income]]</f>
        <v>1.2166656204883561</v>
      </c>
      <c r="N1039" t="str">
        <f>IF(Global_Household_Financial_Dyna[[#This Row],[Monthly_Savings]]&lt;0,"High Risk", IF(Global_Household_Financial_Dyna[[#This Row],[Savings Rate%]]&lt;0.1, "Medium", "Safe"))</f>
        <v>High Risk</v>
      </c>
      <c r="O1039">
        <f>Global_Household_Financial_Dyna[[#This Row],[Total_Household_Income]]/Global_Household_Financial_Dyna[[#This Row],[Family_Size]]</f>
        <v>583.55285714285708</v>
      </c>
      <c r="P1039" s="2">
        <f t="shared" si="32"/>
        <v>0.32336204947805613</v>
      </c>
      <c r="Q1039" s="2">
        <f t="shared" si="33"/>
        <v>-0.54002766996641216</v>
      </c>
      <c r="R1039" s="2" t="str">
        <f>IF(Global_Household_Financial_Dyna[[#This Row],[Vs country_Average]]&lt;-0.2, "Underperformer", IF(Global_Household_Financial_Dyna[[#This Row],[Vs country_Average]]&gt;0.2, "Outperformer", "Normal"))</f>
        <v>Underperformer</v>
      </c>
      <c r="S10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-496.51300000000003</v>
      </c>
      <c r="T10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-302.68599999999998</v>
      </c>
      <c r="U10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-108.85900000000004</v>
      </c>
      <c r="V10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84.968000000000075</v>
      </c>
    </row>
    <row r="1040" spans="1:22" x14ac:dyDescent="0.3">
      <c r="A1040">
        <v>1040</v>
      </c>
      <c r="B1040" t="s">
        <v>10</v>
      </c>
      <c r="C1040" t="s">
        <v>22</v>
      </c>
      <c r="D1040">
        <v>1</v>
      </c>
      <c r="E1040">
        <v>1</v>
      </c>
      <c r="F1040">
        <v>664.51</v>
      </c>
      <c r="G1040">
        <v>664.51</v>
      </c>
      <c r="H1040">
        <v>66.45</v>
      </c>
      <c r="I1040">
        <v>354.8</v>
      </c>
      <c r="J1040">
        <v>243.26</v>
      </c>
      <c r="K1040">
        <f>Global_Household_Financial_Dyna[[#This Row],[Total_Household_Income]]-Global_Household_Financial_Dyna[[#This Row],[Estimated_Taxes]]</f>
        <v>598.05999999999995</v>
      </c>
      <c r="L1040" s="1">
        <f>Global_Household_Financial_Dyna[[#This Row],[Monthly_Savings]]/Global_Household_Financial_Dyna[[#This Row],[Net Income]]</f>
        <v>0.4067484867739023</v>
      </c>
      <c r="M1040" s="2">
        <f>Global_Household_Financial_Dyna[[#This Row],[Monthly_Expenses]]/Global_Household_Financial_Dyna[[#This Row],[Net Income]]</f>
        <v>0.59325151322609782</v>
      </c>
      <c r="N1040" t="str">
        <f>IF(Global_Household_Financial_Dyna[[#This Row],[Monthly_Savings]]&lt;0,"High Risk", IF(Global_Household_Financial_Dyna[[#This Row],[Savings Rate%]]&lt;0.1, "Medium", "Safe"))</f>
        <v>Safe</v>
      </c>
      <c r="O1040">
        <f>Global_Household_Financial_Dyna[[#This Row],[Total_Household_Income]]/Global_Household_Financial_Dyna[[#This Row],[Family_Size]]</f>
        <v>664.51</v>
      </c>
      <c r="P1040" s="2">
        <f t="shared" si="32"/>
        <v>0.42077341556833553</v>
      </c>
      <c r="Q1040" s="2">
        <f t="shared" si="33"/>
        <v>-1.4024928794433233E-2</v>
      </c>
      <c r="R1040" s="2" t="str">
        <f>IF(Global_Household_Financial_Dyna[[#This Row],[Vs country_Average]]&lt;-0.2, "Underperformer", IF(Global_Household_Financial_Dyna[[#This Row],[Vs country_Average]]&gt;0.2, "Outperformer", "Normal"))</f>
        <v>Normal</v>
      </c>
      <c r="S10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243.26</v>
      </c>
      <c r="T10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243.26</v>
      </c>
      <c r="U10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243.26</v>
      </c>
      <c r="V10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243.26</v>
      </c>
    </row>
    <row r="1041" spans="1:22" x14ac:dyDescent="0.3">
      <c r="A1041">
        <v>1041</v>
      </c>
      <c r="B1041" t="s">
        <v>16</v>
      </c>
      <c r="C1041" t="s">
        <v>17</v>
      </c>
      <c r="D1041">
        <v>6</v>
      </c>
      <c r="E1041">
        <v>3</v>
      </c>
      <c r="F1041">
        <v>2913.09</v>
      </c>
      <c r="G1041">
        <v>6230.94</v>
      </c>
      <c r="H1041">
        <v>2180.83</v>
      </c>
      <c r="I1041">
        <v>4510.2700000000004</v>
      </c>
      <c r="J1041">
        <v>-460.16</v>
      </c>
      <c r="K1041">
        <f>Global_Household_Financial_Dyna[[#This Row],[Total_Household_Income]]-Global_Household_Financial_Dyna[[#This Row],[Estimated_Taxes]]</f>
        <v>4050.1099999999997</v>
      </c>
      <c r="L1041" s="1">
        <f>Global_Household_Financial_Dyna[[#This Row],[Monthly_Savings]]/Global_Household_Financial_Dyna[[#This Row],[Net Income]]</f>
        <v>-0.11361666720163158</v>
      </c>
      <c r="M1041" s="2">
        <f>Global_Household_Financial_Dyna[[#This Row],[Monthly_Expenses]]/Global_Household_Financial_Dyna[[#This Row],[Net Income]]</f>
        <v>1.1136166672016317</v>
      </c>
      <c r="N1041" t="str">
        <f>IF(Global_Household_Financial_Dyna[[#This Row],[Monthly_Savings]]&lt;0,"High Risk", IF(Global_Household_Financial_Dyna[[#This Row],[Savings Rate%]]&lt;0.1, "Medium", "Safe"))</f>
        <v>High Risk</v>
      </c>
      <c r="O1041">
        <f>Global_Household_Financial_Dyna[[#This Row],[Total_Household_Income]]/Global_Household_Financial_Dyna[[#This Row],[Family_Size]]</f>
        <v>1038.49</v>
      </c>
      <c r="P1041" s="2">
        <f t="shared" si="32"/>
        <v>0.15879799892000862</v>
      </c>
      <c r="Q1041" s="2">
        <f t="shared" si="33"/>
        <v>-0.27241466612164023</v>
      </c>
      <c r="R1041" s="2" t="str">
        <f>IF(Global_Household_Financial_Dyna[[#This Row],[Vs country_Average]]&lt;-0.2, "Underperformer", IF(Global_Household_Financial_Dyna[[#This Row],[Vs country_Average]]&gt;0.2, "Outperformer", "Normal"))</f>
        <v>Underperformer</v>
      </c>
      <c r="S10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-234.6465</v>
      </c>
      <c r="T10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-9.1329999999999814</v>
      </c>
      <c r="U10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216.38049999999993</v>
      </c>
      <c r="V10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441.89400000000006</v>
      </c>
    </row>
    <row r="1042" spans="1:22" x14ac:dyDescent="0.3">
      <c r="A1042">
        <v>1042</v>
      </c>
      <c r="B1042" t="s">
        <v>14</v>
      </c>
      <c r="C1042" t="s">
        <v>15</v>
      </c>
      <c r="D1042">
        <v>1</v>
      </c>
      <c r="E1042">
        <v>1</v>
      </c>
      <c r="F1042">
        <v>1456.15</v>
      </c>
      <c r="G1042">
        <v>1456.15</v>
      </c>
      <c r="H1042">
        <v>218.42</v>
      </c>
      <c r="I1042">
        <v>609.89</v>
      </c>
      <c r="J1042">
        <v>627.83000000000004</v>
      </c>
      <c r="K1042">
        <f>Global_Household_Financial_Dyna[[#This Row],[Total_Household_Income]]-Global_Household_Financial_Dyna[[#This Row],[Estimated_Taxes]]</f>
        <v>1237.73</v>
      </c>
      <c r="L1042" s="1">
        <f>Global_Household_Financial_Dyna[[#This Row],[Monthly_Savings]]/Global_Household_Financial_Dyna[[#This Row],[Net Income]]</f>
        <v>0.50724309825244607</v>
      </c>
      <c r="M1042" s="2">
        <f>Global_Household_Financial_Dyna[[#This Row],[Monthly_Expenses]]/Global_Household_Financial_Dyna[[#This Row],[Net Income]]</f>
        <v>0.49274882244108165</v>
      </c>
      <c r="N1042" t="str">
        <f>IF(Global_Household_Financial_Dyna[[#This Row],[Monthly_Savings]]&lt;0,"High Risk", IF(Global_Household_Financial_Dyna[[#This Row],[Savings Rate%]]&lt;0.1, "Medium", "Safe"))</f>
        <v>Safe</v>
      </c>
      <c r="O1042">
        <f>Global_Household_Financial_Dyna[[#This Row],[Total_Household_Income]]/Global_Household_Financial_Dyna[[#This Row],[Family_Size]]</f>
        <v>1456.15</v>
      </c>
      <c r="P1042" s="2">
        <f t="shared" si="32"/>
        <v>0.39788995363055785</v>
      </c>
      <c r="Q1042" s="2">
        <f t="shared" si="33"/>
        <v>0.10935314462188822</v>
      </c>
      <c r="R1042" s="2" t="str">
        <f>IF(Global_Household_Financial_Dyna[[#This Row],[Vs country_Average]]&lt;-0.2, "Underperformer", IF(Global_Household_Financial_Dyna[[#This Row],[Vs country_Average]]&gt;0.2, "Outperformer", "Normal"))</f>
        <v>Normal</v>
      </c>
      <c r="S10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627.83000000000004</v>
      </c>
      <c r="T10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627.83000000000004</v>
      </c>
      <c r="U10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627.83000000000004</v>
      </c>
      <c r="V10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627.83000000000004</v>
      </c>
    </row>
    <row r="1043" spans="1:22" x14ac:dyDescent="0.3">
      <c r="A1043">
        <v>1043</v>
      </c>
      <c r="B1043" t="s">
        <v>10</v>
      </c>
      <c r="C1043" t="s">
        <v>11</v>
      </c>
      <c r="D1043">
        <v>1</v>
      </c>
      <c r="E1043">
        <v>1</v>
      </c>
      <c r="F1043">
        <v>565.09</v>
      </c>
      <c r="G1043">
        <v>565.09</v>
      </c>
      <c r="H1043">
        <v>56.51</v>
      </c>
      <c r="I1043">
        <v>390.6</v>
      </c>
      <c r="J1043">
        <v>117.98</v>
      </c>
      <c r="K1043">
        <f>Global_Household_Financial_Dyna[[#This Row],[Total_Household_Income]]-Global_Household_Financial_Dyna[[#This Row],[Estimated_Taxes]]</f>
        <v>508.58000000000004</v>
      </c>
      <c r="L1043" s="1">
        <f>Global_Household_Financial_Dyna[[#This Row],[Monthly_Savings]]/Global_Household_Financial_Dyna[[#This Row],[Net Income]]</f>
        <v>0.23197923630500608</v>
      </c>
      <c r="M1043" s="2">
        <f>Global_Household_Financial_Dyna[[#This Row],[Monthly_Expenses]]/Global_Household_Financial_Dyna[[#This Row],[Net Income]]</f>
        <v>0.76802076369499384</v>
      </c>
      <c r="N1043" t="str">
        <f>IF(Global_Household_Financial_Dyna[[#This Row],[Monthly_Savings]]&lt;0,"High Risk", IF(Global_Household_Financial_Dyna[[#This Row],[Savings Rate%]]&lt;0.1, "Medium", "Safe"))</f>
        <v>Safe</v>
      </c>
      <c r="O1043">
        <f>Global_Household_Financial_Dyna[[#This Row],[Total_Household_Income]]/Global_Household_Financial_Dyna[[#This Row],[Family_Size]]</f>
        <v>565.09</v>
      </c>
      <c r="P1043" s="2">
        <f t="shared" si="32"/>
        <v>0.42077341556833553</v>
      </c>
      <c r="Q1043" s="2">
        <f t="shared" si="33"/>
        <v>-0.18879417926332945</v>
      </c>
      <c r="R1043" s="2" t="str">
        <f>IF(Global_Household_Financial_Dyna[[#This Row],[Vs country_Average]]&lt;-0.2, "Underperformer", IF(Global_Household_Financial_Dyna[[#This Row],[Vs country_Average]]&gt;0.2, "Outperformer", "Normal"))</f>
        <v>Normal</v>
      </c>
      <c r="S10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117.98</v>
      </c>
      <c r="T10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117.98</v>
      </c>
      <c r="U10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117.98</v>
      </c>
      <c r="V10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117.98</v>
      </c>
    </row>
    <row r="1044" spans="1:22" x14ac:dyDescent="0.3">
      <c r="A1044">
        <v>1044</v>
      </c>
      <c r="B1044" t="s">
        <v>16</v>
      </c>
      <c r="C1044" t="s">
        <v>21</v>
      </c>
      <c r="D1044">
        <v>8</v>
      </c>
      <c r="E1044">
        <v>1</v>
      </c>
      <c r="F1044">
        <v>4937.25</v>
      </c>
      <c r="G1044">
        <v>4937.25</v>
      </c>
      <c r="H1044">
        <v>1728.04</v>
      </c>
      <c r="I1044">
        <v>4685.45</v>
      </c>
      <c r="J1044">
        <v>-1476.24</v>
      </c>
      <c r="K1044">
        <f>Global_Household_Financial_Dyna[[#This Row],[Total_Household_Income]]-Global_Household_Financial_Dyna[[#This Row],[Estimated_Taxes]]</f>
        <v>3209.21</v>
      </c>
      <c r="L1044" s="1">
        <f>Global_Household_Financial_Dyna[[#This Row],[Monthly_Savings]]/Global_Household_Financial_Dyna[[#This Row],[Net Income]]</f>
        <v>-0.46000105945076825</v>
      </c>
      <c r="M1044" s="2">
        <f>Global_Household_Financial_Dyna[[#This Row],[Monthly_Expenses]]/Global_Household_Financial_Dyna[[#This Row],[Net Income]]</f>
        <v>1.4600010594507682</v>
      </c>
      <c r="N1044" t="str">
        <f>IF(Global_Household_Financial_Dyna[[#This Row],[Monthly_Savings]]&lt;0,"High Risk", IF(Global_Household_Financial_Dyna[[#This Row],[Savings Rate%]]&lt;0.1, "Medium", "Safe"))</f>
        <v>High Risk</v>
      </c>
      <c r="O1044">
        <f>Global_Household_Financial_Dyna[[#This Row],[Total_Household_Income]]/Global_Household_Financial_Dyna[[#This Row],[Family_Size]]</f>
        <v>617.15625</v>
      </c>
      <c r="P1044" s="2">
        <f t="shared" si="32"/>
        <v>0.15879799892000862</v>
      </c>
      <c r="Q1044" s="2">
        <f t="shared" si="33"/>
        <v>-0.61879905837077687</v>
      </c>
      <c r="R1044" s="2" t="str">
        <f>IF(Global_Household_Financial_Dyna[[#This Row],[Vs country_Average]]&lt;-0.2, "Underperformer", IF(Global_Household_Financial_Dyna[[#This Row],[Vs country_Average]]&gt;0.2, "Outperformer", "Normal"))</f>
        <v>Underperformer</v>
      </c>
      <c r="S10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-1241.9675</v>
      </c>
      <c r="T10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-1007.6950000000001</v>
      </c>
      <c r="U10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-773.42250000000001</v>
      </c>
      <c r="V10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-539.15000000000009</v>
      </c>
    </row>
    <row r="1045" spans="1:22" x14ac:dyDescent="0.3">
      <c r="A1045">
        <v>1045</v>
      </c>
      <c r="B1045" t="s">
        <v>12</v>
      </c>
      <c r="C1045" t="s">
        <v>13</v>
      </c>
      <c r="D1045">
        <v>8</v>
      </c>
      <c r="E1045">
        <v>3</v>
      </c>
      <c r="F1045">
        <v>3096.46</v>
      </c>
      <c r="G1045">
        <v>6934.52</v>
      </c>
      <c r="H1045">
        <v>1733.63</v>
      </c>
      <c r="I1045">
        <v>3810.04</v>
      </c>
      <c r="J1045">
        <v>1390.85</v>
      </c>
      <c r="K1045">
        <f>Global_Household_Financial_Dyna[[#This Row],[Total_Household_Income]]-Global_Household_Financial_Dyna[[#This Row],[Estimated_Taxes]]</f>
        <v>5200.8900000000003</v>
      </c>
      <c r="L1045" s="1">
        <f>Global_Household_Financial_Dyna[[#This Row],[Monthly_Savings]]/Global_Household_Financial_Dyna[[#This Row],[Net Income]]</f>
        <v>0.26742538296330048</v>
      </c>
      <c r="M1045" s="2">
        <f>Global_Household_Financial_Dyna[[#This Row],[Monthly_Expenses]]/Global_Household_Financial_Dyna[[#This Row],[Net Income]]</f>
        <v>0.73257461703669946</v>
      </c>
      <c r="N1045" t="str">
        <f>IF(Global_Household_Financial_Dyna[[#This Row],[Monthly_Savings]]&lt;0,"High Risk", IF(Global_Household_Financial_Dyna[[#This Row],[Savings Rate%]]&lt;0.1, "Medium", "Safe"))</f>
        <v>Safe</v>
      </c>
      <c r="O1045">
        <f>Global_Household_Financial_Dyna[[#This Row],[Total_Household_Income]]/Global_Household_Financial_Dyna[[#This Row],[Family_Size]]</f>
        <v>866.81500000000005</v>
      </c>
      <c r="P1045" s="2">
        <f t="shared" si="32"/>
        <v>0.30718716818024266</v>
      </c>
      <c r="Q1045" s="2">
        <f t="shared" si="33"/>
        <v>-3.976178521694218E-2</v>
      </c>
      <c r="R1045" s="2" t="str">
        <f>IF(Global_Household_Financial_Dyna[[#This Row],[Vs country_Average]]&lt;-0.2, "Underperformer", IF(Global_Household_Financial_Dyna[[#This Row],[Vs country_Average]]&gt;0.2, "Outperformer", "Normal"))</f>
        <v>Normal</v>
      </c>
      <c r="S10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1390.85</v>
      </c>
      <c r="T10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1390.85</v>
      </c>
      <c r="U10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1390.85</v>
      </c>
      <c r="V10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1390.85</v>
      </c>
    </row>
    <row r="1046" spans="1:22" x14ac:dyDescent="0.3">
      <c r="A1046">
        <v>1046</v>
      </c>
      <c r="B1046" t="s">
        <v>16</v>
      </c>
      <c r="C1046" t="s">
        <v>21</v>
      </c>
      <c r="D1046">
        <v>1</v>
      </c>
      <c r="E1046">
        <v>1</v>
      </c>
      <c r="F1046">
        <v>3748.05</v>
      </c>
      <c r="G1046">
        <v>3748.05</v>
      </c>
      <c r="H1046">
        <v>1311.82</v>
      </c>
      <c r="I1046">
        <v>1991.07</v>
      </c>
      <c r="J1046">
        <v>445.16</v>
      </c>
      <c r="K1046">
        <f>Global_Household_Financial_Dyna[[#This Row],[Total_Household_Income]]-Global_Household_Financial_Dyna[[#This Row],[Estimated_Taxes]]</f>
        <v>2436.2300000000005</v>
      </c>
      <c r="L1046" s="1">
        <f>Global_Household_Financial_Dyna[[#This Row],[Monthly_Savings]]/Global_Household_Financial_Dyna[[#This Row],[Net Income]]</f>
        <v>0.18272494797289252</v>
      </c>
      <c r="M1046" s="2">
        <f>Global_Household_Financial_Dyna[[#This Row],[Monthly_Expenses]]/Global_Household_Financial_Dyna[[#This Row],[Net Income]]</f>
        <v>0.81727505202710726</v>
      </c>
      <c r="N1046" t="str">
        <f>IF(Global_Household_Financial_Dyna[[#This Row],[Monthly_Savings]]&lt;0,"High Risk", IF(Global_Household_Financial_Dyna[[#This Row],[Savings Rate%]]&lt;0.1, "Medium", "Safe"))</f>
        <v>Safe</v>
      </c>
      <c r="O1046">
        <f>Global_Household_Financial_Dyna[[#This Row],[Total_Household_Income]]/Global_Household_Financial_Dyna[[#This Row],[Family_Size]]</f>
        <v>3748.05</v>
      </c>
      <c r="P1046" s="2">
        <f t="shared" si="32"/>
        <v>0.15879799892000862</v>
      </c>
      <c r="Q1046" s="2">
        <f t="shared" si="33"/>
        <v>2.3926949052883895E-2</v>
      </c>
      <c r="R1046" s="2" t="str">
        <f>IF(Global_Household_Financial_Dyna[[#This Row],[Vs country_Average]]&lt;-0.2, "Underperformer", IF(Global_Household_Financial_Dyna[[#This Row],[Vs country_Average]]&gt;0.2, "Outperformer", "Normal"))</f>
        <v>Normal</v>
      </c>
      <c r="S10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445.16</v>
      </c>
      <c r="T10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445.16</v>
      </c>
      <c r="U10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445.16</v>
      </c>
      <c r="V10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445.16</v>
      </c>
    </row>
    <row r="1047" spans="1:22" x14ac:dyDescent="0.3">
      <c r="A1047">
        <v>1047</v>
      </c>
      <c r="B1047" t="s">
        <v>18</v>
      </c>
      <c r="C1047" t="s">
        <v>19</v>
      </c>
      <c r="D1047">
        <v>7</v>
      </c>
      <c r="E1047">
        <v>1</v>
      </c>
      <c r="F1047">
        <v>4131.5600000000004</v>
      </c>
      <c r="G1047">
        <v>4131.5600000000004</v>
      </c>
      <c r="H1047">
        <v>908.94</v>
      </c>
      <c r="I1047">
        <v>3523.82</v>
      </c>
      <c r="J1047">
        <v>-301.20999999999998</v>
      </c>
      <c r="K1047">
        <f>Global_Household_Financial_Dyna[[#This Row],[Total_Household_Income]]-Global_Household_Financial_Dyna[[#This Row],[Estimated_Taxes]]</f>
        <v>3222.6200000000003</v>
      </c>
      <c r="L1047" s="1">
        <f>Global_Household_Financial_Dyna[[#This Row],[Monthly_Savings]]/Global_Household_Financial_Dyna[[#This Row],[Net Income]]</f>
        <v>-9.3467427124513572E-2</v>
      </c>
      <c r="M1047" s="2">
        <f>Global_Household_Financial_Dyna[[#This Row],[Monthly_Expenses]]/Global_Household_Financial_Dyna[[#This Row],[Net Income]]</f>
        <v>1.0934643240593058</v>
      </c>
      <c r="N1047" t="str">
        <f>IF(Global_Household_Financial_Dyna[[#This Row],[Monthly_Savings]]&lt;0,"High Risk", IF(Global_Household_Financial_Dyna[[#This Row],[Savings Rate%]]&lt;0.1, "Medium", "Safe"))</f>
        <v>High Risk</v>
      </c>
      <c r="O1047">
        <f>Global_Household_Financial_Dyna[[#This Row],[Total_Household_Income]]/Global_Household_Financial_Dyna[[#This Row],[Family_Size]]</f>
        <v>590.22285714285715</v>
      </c>
      <c r="P1047" s="2">
        <f t="shared" si="32"/>
        <v>0.32336204947805613</v>
      </c>
      <c r="Q1047" s="2">
        <f t="shared" si="33"/>
        <v>-0.41682947660256969</v>
      </c>
      <c r="R1047" s="2" t="str">
        <f>IF(Global_Household_Financial_Dyna[[#This Row],[Vs country_Average]]&lt;-0.2, "Underperformer", IF(Global_Household_Financial_Dyna[[#This Row],[Vs country_Average]]&gt;0.2, "Outperformer", "Normal"))</f>
        <v>Underperformer</v>
      </c>
      <c r="S10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-125.01899999999995</v>
      </c>
      <c r="T10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51.172000000000082</v>
      </c>
      <c r="U10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227.36300000000011</v>
      </c>
      <c r="V10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403.55400000000014</v>
      </c>
    </row>
    <row r="1048" spans="1:22" x14ac:dyDescent="0.3">
      <c r="A1048">
        <v>1048</v>
      </c>
      <c r="B1048" t="s">
        <v>18</v>
      </c>
      <c r="C1048" t="s">
        <v>19</v>
      </c>
      <c r="D1048">
        <v>8</v>
      </c>
      <c r="E1048">
        <v>3</v>
      </c>
      <c r="F1048">
        <v>4651.93</v>
      </c>
      <c r="G1048">
        <v>10167.32</v>
      </c>
      <c r="H1048">
        <v>2745.18</v>
      </c>
      <c r="I1048">
        <v>5157.4799999999996</v>
      </c>
      <c r="J1048">
        <v>2264.66</v>
      </c>
      <c r="K1048">
        <f>Global_Household_Financial_Dyna[[#This Row],[Total_Household_Income]]-Global_Household_Financial_Dyna[[#This Row],[Estimated_Taxes]]</f>
        <v>7422.1399999999994</v>
      </c>
      <c r="L1048" s="1">
        <f>Global_Household_Financial_Dyna[[#This Row],[Monthly_Savings]]/Global_Household_Financial_Dyna[[#This Row],[Net Income]]</f>
        <v>0.30512224237214602</v>
      </c>
      <c r="M1048" s="2">
        <f>Global_Household_Financial_Dyna[[#This Row],[Monthly_Expenses]]/Global_Household_Financial_Dyna[[#This Row],[Net Income]]</f>
        <v>0.69487775762785398</v>
      </c>
      <c r="N1048" t="str">
        <f>IF(Global_Household_Financial_Dyna[[#This Row],[Monthly_Savings]]&lt;0,"High Risk", IF(Global_Household_Financial_Dyna[[#This Row],[Savings Rate%]]&lt;0.1, "Medium", "Safe"))</f>
        <v>Safe</v>
      </c>
      <c r="O1048">
        <f>Global_Household_Financial_Dyna[[#This Row],[Total_Household_Income]]/Global_Household_Financial_Dyna[[#This Row],[Family_Size]]</f>
        <v>1270.915</v>
      </c>
      <c r="P1048" s="2">
        <f t="shared" si="32"/>
        <v>0.32336204947805613</v>
      </c>
      <c r="Q1048" s="2">
        <f t="shared" si="33"/>
        <v>-1.8239807105910111E-2</v>
      </c>
      <c r="R1048" s="2" t="str">
        <f>IF(Global_Household_Financial_Dyna[[#This Row],[Vs country_Average]]&lt;-0.2, "Underperformer", IF(Global_Household_Financial_Dyna[[#This Row],[Vs country_Average]]&gt;0.2, "Outperformer", "Normal"))</f>
        <v>Normal</v>
      </c>
      <c r="S10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2264.66</v>
      </c>
      <c r="T10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2264.66</v>
      </c>
      <c r="U10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2264.66</v>
      </c>
      <c r="V10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2264.66</v>
      </c>
    </row>
    <row r="1049" spans="1:22" x14ac:dyDescent="0.3">
      <c r="A1049">
        <v>1049</v>
      </c>
      <c r="B1049" t="s">
        <v>12</v>
      </c>
      <c r="C1049" t="s">
        <v>13</v>
      </c>
      <c r="D1049">
        <v>1</v>
      </c>
      <c r="E1049">
        <v>1</v>
      </c>
      <c r="F1049">
        <v>5980.01</v>
      </c>
      <c r="G1049">
        <v>5980.01</v>
      </c>
      <c r="H1049">
        <v>1495</v>
      </c>
      <c r="I1049">
        <v>1333.86</v>
      </c>
      <c r="J1049">
        <v>3151.15</v>
      </c>
      <c r="K1049">
        <f>Global_Household_Financial_Dyna[[#This Row],[Total_Household_Income]]-Global_Household_Financial_Dyna[[#This Row],[Estimated_Taxes]]</f>
        <v>4485.01</v>
      </c>
      <c r="L1049" s="1">
        <f>Global_Household_Financial_Dyna[[#This Row],[Monthly_Savings]]/Global_Household_Financial_Dyna[[#This Row],[Net Income]]</f>
        <v>0.70259598083393349</v>
      </c>
      <c r="M1049" s="2">
        <f>Global_Household_Financial_Dyna[[#This Row],[Monthly_Expenses]]/Global_Household_Financial_Dyna[[#This Row],[Net Income]]</f>
        <v>0.29740401916606646</v>
      </c>
      <c r="N1049" t="str">
        <f>IF(Global_Household_Financial_Dyna[[#This Row],[Monthly_Savings]]&lt;0,"High Risk", IF(Global_Household_Financial_Dyna[[#This Row],[Savings Rate%]]&lt;0.1, "Medium", "Safe"))</f>
        <v>Safe</v>
      </c>
      <c r="O1049">
        <f>Global_Household_Financial_Dyna[[#This Row],[Total_Household_Income]]/Global_Household_Financial_Dyna[[#This Row],[Family_Size]]</f>
        <v>5980.01</v>
      </c>
      <c r="P1049" s="2">
        <f t="shared" si="32"/>
        <v>0.30718716818024266</v>
      </c>
      <c r="Q1049" s="2">
        <f t="shared" si="33"/>
        <v>0.39540881265369082</v>
      </c>
      <c r="R1049" s="2" t="str">
        <f>IF(Global_Household_Financial_Dyna[[#This Row],[Vs country_Average]]&lt;-0.2, "Underperformer", IF(Global_Household_Financial_Dyna[[#This Row],[Vs country_Average]]&gt;0.2, "Outperformer", "Normal"))</f>
        <v>Outperformer</v>
      </c>
      <c r="S10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3151.15</v>
      </c>
      <c r="T10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3151.15</v>
      </c>
      <c r="U10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3151.15</v>
      </c>
      <c r="V10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3151.15</v>
      </c>
    </row>
    <row r="1050" spans="1:22" x14ac:dyDescent="0.3">
      <c r="A1050">
        <v>1050</v>
      </c>
      <c r="B1050" t="s">
        <v>18</v>
      </c>
      <c r="C1050" t="s">
        <v>19</v>
      </c>
      <c r="D1050">
        <v>4</v>
      </c>
      <c r="E1050">
        <v>3</v>
      </c>
      <c r="F1050">
        <v>5741.09</v>
      </c>
      <c r="G1050">
        <v>12900.12</v>
      </c>
      <c r="H1050">
        <v>3483.03</v>
      </c>
      <c r="I1050">
        <v>2106.33</v>
      </c>
      <c r="J1050">
        <v>7310.76</v>
      </c>
      <c r="K1050">
        <f>Global_Household_Financial_Dyna[[#This Row],[Total_Household_Income]]-Global_Household_Financial_Dyna[[#This Row],[Estimated_Taxes]]</f>
        <v>9417.09</v>
      </c>
      <c r="L1050" s="1">
        <f>Global_Household_Financial_Dyna[[#This Row],[Monthly_Savings]]/Global_Household_Financial_Dyna[[#This Row],[Net Income]]</f>
        <v>0.77632899335144934</v>
      </c>
      <c r="M1050" s="2">
        <f>Global_Household_Financial_Dyna[[#This Row],[Monthly_Expenses]]/Global_Household_Financial_Dyna[[#This Row],[Net Income]]</f>
        <v>0.22367100664855066</v>
      </c>
      <c r="N1050" t="str">
        <f>IF(Global_Household_Financial_Dyna[[#This Row],[Monthly_Savings]]&lt;0,"High Risk", IF(Global_Household_Financial_Dyna[[#This Row],[Savings Rate%]]&lt;0.1, "Medium", "Safe"))</f>
        <v>Safe</v>
      </c>
      <c r="O1050">
        <f>Global_Household_Financial_Dyna[[#This Row],[Total_Household_Income]]/Global_Household_Financial_Dyna[[#This Row],[Family_Size]]</f>
        <v>3225.03</v>
      </c>
      <c r="P1050" s="2">
        <f t="shared" si="32"/>
        <v>0.32336204947805613</v>
      </c>
      <c r="Q1050" s="2">
        <f t="shared" si="33"/>
        <v>0.4529669438733932</v>
      </c>
      <c r="R1050" s="2" t="str">
        <f>IF(Global_Household_Financial_Dyna[[#This Row],[Vs country_Average]]&lt;-0.2, "Underperformer", IF(Global_Household_Financial_Dyna[[#This Row],[Vs country_Average]]&gt;0.2, "Outperformer", "Normal"))</f>
        <v>Outperformer</v>
      </c>
      <c r="S10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7310.76</v>
      </c>
      <c r="T10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7310.76</v>
      </c>
      <c r="U10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7310.76</v>
      </c>
      <c r="V10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7310.76</v>
      </c>
    </row>
    <row r="1051" spans="1:22" x14ac:dyDescent="0.3">
      <c r="A1051">
        <v>1051</v>
      </c>
      <c r="B1051" t="s">
        <v>12</v>
      </c>
      <c r="C1051" t="s">
        <v>13</v>
      </c>
      <c r="D1051">
        <v>5</v>
      </c>
      <c r="E1051">
        <v>3</v>
      </c>
      <c r="F1051">
        <v>5585.42</v>
      </c>
      <c r="G1051">
        <v>12956.57</v>
      </c>
      <c r="H1051">
        <v>3886.97</v>
      </c>
      <c r="I1051">
        <v>2822.02</v>
      </c>
      <c r="J1051">
        <v>6247.58</v>
      </c>
      <c r="K1051">
        <f>Global_Household_Financial_Dyna[[#This Row],[Total_Household_Income]]-Global_Household_Financial_Dyna[[#This Row],[Estimated_Taxes]]</f>
        <v>9069.6</v>
      </c>
      <c r="L1051" s="1">
        <f>Global_Household_Financial_Dyna[[#This Row],[Monthly_Savings]]/Global_Household_Financial_Dyna[[#This Row],[Net Income]]</f>
        <v>0.68884846079209661</v>
      </c>
      <c r="M1051" s="2">
        <f>Global_Household_Financial_Dyna[[#This Row],[Monthly_Expenses]]/Global_Household_Financial_Dyna[[#This Row],[Net Income]]</f>
        <v>0.31115153920790334</v>
      </c>
      <c r="N1051" t="str">
        <f>IF(Global_Household_Financial_Dyna[[#This Row],[Monthly_Savings]]&lt;0,"High Risk", IF(Global_Household_Financial_Dyna[[#This Row],[Savings Rate%]]&lt;0.1, "Medium", "Safe"))</f>
        <v>Safe</v>
      </c>
      <c r="O1051">
        <f>Global_Household_Financial_Dyna[[#This Row],[Total_Household_Income]]/Global_Household_Financial_Dyna[[#This Row],[Family_Size]]</f>
        <v>2591.3139999999999</v>
      </c>
      <c r="P1051" s="2">
        <f t="shared" si="32"/>
        <v>0.30718716818024266</v>
      </c>
      <c r="Q1051" s="2">
        <f t="shared" si="33"/>
        <v>0.38166129261185394</v>
      </c>
      <c r="R1051" s="2" t="str">
        <f>IF(Global_Household_Financial_Dyna[[#This Row],[Vs country_Average]]&lt;-0.2, "Underperformer", IF(Global_Household_Financial_Dyna[[#This Row],[Vs country_Average]]&gt;0.2, "Outperformer", "Normal"))</f>
        <v>Outperformer</v>
      </c>
      <c r="S10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6247.58</v>
      </c>
      <c r="T10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6247.58</v>
      </c>
      <c r="U10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6247.58</v>
      </c>
      <c r="V10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6247.58</v>
      </c>
    </row>
    <row r="1052" spans="1:22" x14ac:dyDescent="0.3">
      <c r="A1052">
        <v>1052</v>
      </c>
      <c r="B1052" t="s">
        <v>16</v>
      </c>
      <c r="C1052" t="s">
        <v>17</v>
      </c>
      <c r="D1052">
        <v>8</v>
      </c>
      <c r="E1052">
        <v>3</v>
      </c>
      <c r="F1052">
        <v>3825</v>
      </c>
      <c r="G1052">
        <v>8975.9500000000007</v>
      </c>
      <c r="H1052">
        <v>3590.38</v>
      </c>
      <c r="I1052">
        <v>4741.01</v>
      </c>
      <c r="J1052">
        <v>644.55999999999995</v>
      </c>
      <c r="K1052">
        <f>Global_Household_Financial_Dyna[[#This Row],[Total_Household_Income]]-Global_Household_Financial_Dyna[[#This Row],[Estimated_Taxes]]</f>
        <v>5385.5700000000006</v>
      </c>
      <c r="L1052" s="1">
        <f>Global_Household_Financial_Dyna[[#This Row],[Monthly_Savings]]/Global_Household_Financial_Dyna[[#This Row],[Net Income]]</f>
        <v>0.11968278195251382</v>
      </c>
      <c r="M1052" s="2">
        <f>Global_Household_Financial_Dyna[[#This Row],[Monthly_Expenses]]/Global_Household_Financial_Dyna[[#This Row],[Net Income]]</f>
        <v>0.88031721804748608</v>
      </c>
      <c r="N1052" t="str">
        <f>IF(Global_Household_Financial_Dyna[[#This Row],[Monthly_Savings]]&lt;0,"High Risk", IF(Global_Household_Financial_Dyna[[#This Row],[Savings Rate%]]&lt;0.1, "Medium", "Safe"))</f>
        <v>Safe</v>
      </c>
      <c r="O1052">
        <f>Global_Household_Financial_Dyna[[#This Row],[Total_Household_Income]]/Global_Household_Financial_Dyna[[#This Row],[Family_Size]]</f>
        <v>1121.9937500000001</v>
      </c>
      <c r="P1052" s="2">
        <f t="shared" si="32"/>
        <v>0.15879799892000862</v>
      </c>
      <c r="Q1052" s="2">
        <f t="shared" si="33"/>
        <v>-3.9115216967494801E-2</v>
      </c>
      <c r="R1052" s="2" t="str">
        <f>IF(Global_Household_Financial_Dyna[[#This Row],[Vs country_Average]]&lt;-0.2, "Underperformer", IF(Global_Household_Financial_Dyna[[#This Row],[Vs country_Average]]&gt;0.2, "Outperformer", "Normal"))</f>
        <v>Normal</v>
      </c>
      <c r="S10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644.55999999999995</v>
      </c>
      <c r="T10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644.55999999999995</v>
      </c>
      <c r="U10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644.55999999999995</v>
      </c>
      <c r="V10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644.55999999999995</v>
      </c>
    </row>
    <row r="1053" spans="1:22" x14ac:dyDescent="0.3">
      <c r="A1053">
        <v>1053</v>
      </c>
      <c r="B1053" t="s">
        <v>12</v>
      </c>
      <c r="C1053" t="s">
        <v>13</v>
      </c>
      <c r="D1053">
        <v>8</v>
      </c>
      <c r="E1053">
        <v>1</v>
      </c>
      <c r="F1053">
        <v>3768.63</v>
      </c>
      <c r="G1053">
        <v>3768.63</v>
      </c>
      <c r="H1053">
        <v>942.16</v>
      </c>
      <c r="I1053">
        <v>3576.43</v>
      </c>
      <c r="J1053">
        <v>-749.96</v>
      </c>
      <c r="K1053">
        <f>Global_Household_Financial_Dyna[[#This Row],[Total_Household_Income]]-Global_Household_Financial_Dyna[[#This Row],[Estimated_Taxes]]</f>
        <v>2826.4700000000003</v>
      </c>
      <c r="L1053" s="1">
        <f>Global_Household_Financial_Dyna[[#This Row],[Monthly_Savings]]/Global_Household_Financial_Dyna[[#This Row],[Net Income]]</f>
        <v>-0.26533449850874058</v>
      </c>
      <c r="M1053" s="2">
        <f>Global_Household_Financial_Dyna[[#This Row],[Monthly_Expenses]]/Global_Household_Financial_Dyna[[#This Row],[Net Income]]</f>
        <v>1.2653344985087405</v>
      </c>
      <c r="N1053" t="str">
        <f>IF(Global_Household_Financial_Dyna[[#This Row],[Monthly_Savings]]&lt;0,"High Risk", IF(Global_Household_Financial_Dyna[[#This Row],[Savings Rate%]]&lt;0.1, "Medium", "Safe"))</f>
        <v>High Risk</v>
      </c>
      <c r="O1053">
        <f>Global_Household_Financial_Dyna[[#This Row],[Total_Household_Income]]/Global_Household_Financial_Dyna[[#This Row],[Family_Size]]</f>
        <v>471.07875000000001</v>
      </c>
      <c r="P1053" s="2">
        <f t="shared" si="32"/>
        <v>0.30718716818024266</v>
      </c>
      <c r="Q1053" s="2">
        <f t="shared" si="33"/>
        <v>-0.57252166668898319</v>
      </c>
      <c r="R1053" s="2" t="str">
        <f>IF(Global_Household_Financial_Dyna[[#This Row],[Vs country_Average]]&lt;-0.2, "Underperformer", IF(Global_Household_Financial_Dyna[[#This Row],[Vs country_Average]]&gt;0.2, "Outperformer", "Normal"))</f>
        <v>Underperformer</v>
      </c>
      <c r="S10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-571.13850000000002</v>
      </c>
      <c r="T10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-392.31700000000001</v>
      </c>
      <c r="U10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-213.49550000000011</v>
      </c>
      <c r="V10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-34.673999999999978</v>
      </c>
    </row>
    <row r="1054" spans="1:22" x14ac:dyDescent="0.3">
      <c r="A1054">
        <v>1054</v>
      </c>
      <c r="B1054" t="s">
        <v>14</v>
      </c>
      <c r="C1054" t="s">
        <v>15</v>
      </c>
      <c r="D1054">
        <v>6</v>
      </c>
      <c r="E1054">
        <v>3</v>
      </c>
      <c r="F1054">
        <v>2632.7</v>
      </c>
      <c r="G1054">
        <v>6256.64</v>
      </c>
      <c r="H1054">
        <v>938.5</v>
      </c>
      <c r="I1054">
        <v>1249.31</v>
      </c>
      <c r="J1054">
        <v>4068.84</v>
      </c>
      <c r="K1054">
        <f>Global_Household_Financial_Dyna[[#This Row],[Total_Household_Income]]-Global_Household_Financial_Dyna[[#This Row],[Estimated_Taxes]]</f>
        <v>5318.14</v>
      </c>
      <c r="L1054" s="1">
        <f>Global_Household_Financial_Dyna[[#This Row],[Monthly_Savings]]/Global_Household_Financial_Dyna[[#This Row],[Net Income]]</f>
        <v>0.76508704171007158</v>
      </c>
      <c r="M1054" s="2">
        <f>Global_Household_Financial_Dyna[[#This Row],[Monthly_Expenses]]/Global_Household_Financial_Dyna[[#This Row],[Net Income]]</f>
        <v>0.23491483864659446</v>
      </c>
      <c r="N1054" t="str">
        <f>IF(Global_Household_Financial_Dyna[[#This Row],[Monthly_Savings]]&lt;0,"High Risk", IF(Global_Household_Financial_Dyna[[#This Row],[Savings Rate%]]&lt;0.1, "Medium", "Safe"))</f>
        <v>Safe</v>
      </c>
      <c r="O1054">
        <f>Global_Household_Financial_Dyna[[#This Row],[Total_Household_Income]]/Global_Household_Financial_Dyna[[#This Row],[Family_Size]]</f>
        <v>1042.7733333333333</v>
      </c>
      <c r="P1054" s="2">
        <f t="shared" si="32"/>
        <v>0.39788995363055785</v>
      </c>
      <c r="Q1054" s="2">
        <f t="shared" si="33"/>
        <v>0.36719708807951373</v>
      </c>
      <c r="R1054" s="2" t="str">
        <f>IF(Global_Household_Financial_Dyna[[#This Row],[Vs country_Average]]&lt;-0.2, "Underperformer", IF(Global_Household_Financial_Dyna[[#This Row],[Vs country_Average]]&gt;0.2, "Outperformer", "Normal"))</f>
        <v>Outperformer</v>
      </c>
      <c r="S10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4068.84</v>
      </c>
      <c r="T10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4068.84</v>
      </c>
      <c r="U10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4068.84</v>
      </c>
      <c r="V10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4068.84</v>
      </c>
    </row>
    <row r="1055" spans="1:22" x14ac:dyDescent="0.3">
      <c r="A1055">
        <v>1055</v>
      </c>
      <c r="B1055" t="s">
        <v>12</v>
      </c>
      <c r="C1055" t="s">
        <v>13</v>
      </c>
      <c r="D1055">
        <v>1</v>
      </c>
      <c r="E1055">
        <v>1</v>
      </c>
      <c r="F1055">
        <v>3929.14</v>
      </c>
      <c r="G1055">
        <v>3929.14</v>
      </c>
      <c r="H1055">
        <v>982.29</v>
      </c>
      <c r="I1055">
        <v>1850.4</v>
      </c>
      <c r="J1055">
        <v>1096.46</v>
      </c>
      <c r="K1055">
        <f>Global_Household_Financial_Dyna[[#This Row],[Total_Household_Income]]-Global_Household_Financial_Dyna[[#This Row],[Estimated_Taxes]]</f>
        <v>2946.85</v>
      </c>
      <c r="L1055" s="1">
        <f>Global_Household_Financial_Dyna[[#This Row],[Monthly_Savings]]/Global_Household_Financial_Dyna[[#This Row],[Net Income]]</f>
        <v>0.3720786602643501</v>
      </c>
      <c r="M1055" s="2">
        <f>Global_Household_Financial_Dyna[[#This Row],[Monthly_Expenses]]/Global_Household_Financial_Dyna[[#This Row],[Net Income]]</f>
        <v>0.62792473318967712</v>
      </c>
      <c r="N1055" t="str">
        <f>IF(Global_Household_Financial_Dyna[[#This Row],[Monthly_Savings]]&lt;0,"High Risk", IF(Global_Household_Financial_Dyna[[#This Row],[Savings Rate%]]&lt;0.1, "Medium", "Safe"))</f>
        <v>Safe</v>
      </c>
      <c r="O1055">
        <f>Global_Household_Financial_Dyna[[#This Row],[Total_Household_Income]]/Global_Household_Financial_Dyna[[#This Row],[Family_Size]]</f>
        <v>3929.14</v>
      </c>
      <c r="P1055" s="2">
        <f t="shared" si="32"/>
        <v>0.30718716818024266</v>
      </c>
      <c r="Q1055" s="2">
        <f t="shared" si="33"/>
        <v>6.4891492084107438E-2</v>
      </c>
      <c r="R1055" s="2" t="str">
        <f>IF(Global_Household_Financial_Dyna[[#This Row],[Vs country_Average]]&lt;-0.2, "Underperformer", IF(Global_Household_Financial_Dyna[[#This Row],[Vs country_Average]]&gt;0.2, "Outperformer", "Normal"))</f>
        <v>Normal</v>
      </c>
      <c r="S10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1096.46</v>
      </c>
      <c r="T10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1096.46</v>
      </c>
      <c r="U10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1096.46</v>
      </c>
      <c r="V10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1096.46</v>
      </c>
    </row>
    <row r="1056" spans="1:22" x14ac:dyDescent="0.3">
      <c r="A1056">
        <v>1056</v>
      </c>
      <c r="B1056" t="s">
        <v>10</v>
      </c>
      <c r="C1056" t="s">
        <v>22</v>
      </c>
      <c r="D1056">
        <v>1</v>
      </c>
      <c r="E1056">
        <v>1</v>
      </c>
      <c r="F1056">
        <v>518.09</v>
      </c>
      <c r="G1056">
        <v>518.09</v>
      </c>
      <c r="H1056">
        <v>51.81</v>
      </c>
      <c r="I1056">
        <v>353.34</v>
      </c>
      <c r="J1056">
        <v>112.94</v>
      </c>
      <c r="K1056">
        <f>Global_Household_Financial_Dyna[[#This Row],[Total_Household_Income]]-Global_Household_Financial_Dyna[[#This Row],[Estimated_Taxes]]</f>
        <v>466.28000000000003</v>
      </c>
      <c r="L1056" s="1">
        <f>Global_Household_Financial_Dyna[[#This Row],[Monthly_Savings]]/Global_Household_Financial_Dyna[[#This Row],[Net Income]]</f>
        <v>0.24221497812473189</v>
      </c>
      <c r="M1056" s="2">
        <f>Global_Household_Financial_Dyna[[#This Row],[Monthly_Expenses]]/Global_Household_Financial_Dyna[[#This Row],[Net Income]]</f>
        <v>0.75778502187526797</v>
      </c>
      <c r="N1056" t="str">
        <f>IF(Global_Household_Financial_Dyna[[#This Row],[Monthly_Savings]]&lt;0,"High Risk", IF(Global_Household_Financial_Dyna[[#This Row],[Savings Rate%]]&lt;0.1, "Medium", "Safe"))</f>
        <v>Safe</v>
      </c>
      <c r="O1056">
        <f>Global_Household_Financial_Dyna[[#This Row],[Total_Household_Income]]/Global_Household_Financial_Dyna[[#This Row],[Family_Size]]</f>
        <v>518.09</v>
      </c>
      <c r="P1056" s="2">
        <f t="shared" si="32"/>
        <v>0.42077341556833553</v>
      </c>
      <c r="Q1056" s="2">
        <f t="shared" si="33"/>
        <v>-0.17855843744360364</v>
      </c>
      <c r="R1056" s="2" t="str">
        <f>IF(Global_Household_Financial_Dyna[[#This Row],[Vs country_Average]]&lt;-0.2, "Underperformer", IF(Global_Household_Financial_Dyna[[#This Row],[Vs country_Average]]&gt;0.2, "Outperformer", "Normal"))</f>
        <v>Normal</v>
      </c>
      <c r="S10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112.94</v>
      </c>
      <c r="T10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112.94</v>
      </c>
      <c r="U10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112.94</v>
      </c>
      <c r="V10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112.94</v>
      </c>
    </row>
    <row r="1057" spans="1:22" x14ac:dyDescent="0.3">
      <c r="A1057">
        <v>1057</v>
      </c>
      <c r="B1057" t="s">
        <v>14</v>
      </c>
      <c r="C1057" t="s">
        <v>15</v>
      </c>
      <c r="D1057">
        <v>1</v>
      </c>
      <c r="E1057">
        <v>1</v>
      </c>
      <c r="F1057">
        <v>1848.4</v>
      </c>
      <c r="G1057">
        <v>1848.4</v>
      </c>
      <c r="H1057">
        <v>277.26</v>
      </c>
      <c r="I1057">
        <v>722.68</v>
      </c>
      <c r="J1057">
        <v>848.46</v>
      </c>
      <c r="K1057">
        <f>Global_Household_Financial_Dyna[[#This Row],[Total_Household_Income]]-Global_Household_Financial_Dyna[[#This Row],[Estimated_Taxes]]</f>
        <v>1571.14</v>
      </c>
      <c r="L1057" s="1">
        <f>Global_Household_Financial_Dyna[[#This Row],[Monthly_Savings]]/Global_Household_Financial_Dyna[[#This Row],[Net Income]]</f>
        <v>0.54002825973496948</v>
      </c>
      <c r="M1057" s="2">
        <f>Global_Household_Financial_Dyna[[#This Row],[Monthly_Expenses]]/Global_Household_Financial_Dyna[[#This Row],[Net Income]]</f>
        <v>0.4599717402650304</v>
      </c>
      <c r="N1057" t="str">
        <f>IF(Global_Household_Financial_Dyna[[#This Row],[Monthly_Savings]]&lt;0,"High Risk", IF(Global_Household_Financial_Dyna[[#This Row],[Savings Rate%]]&lt;0.1, "Medium", "Safe"))</f>
        <v>Safe</v>
      </c>
      <c r="O1057">
        <f>Global_Household_Financial_Dyna[[#This Row],[Total_Household_Income]]/Global_Household_Financial_Dyna[[#This Row],[Family_Size]]</f>
        <v>1848.4</v>
      </c>
      <c r="P1057" s="2">
        <f t="shared" si="32"/>
        <v>0.39788995363055785</v>
      </c>
      <c r="Q1057" s="2">
        <f t="shared" si="33"/>
        <v>0.14213830610441164</v>
      </c>
      <c r="R1057" s="2" t="str">
        <f>IF(Global_Household_Financial_Dyna[[#This Row],[Vs country_Average]]&lt;-0.2, "Underperformer", IF(Global_Household_Financial_Dyna[[#This Row],[Vs country_Average]]&gt;0.2, "Outperformer", "Normal"))</f>
        <v>Normal</v>
      </c>
      <c r="S10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848.46</v>
      </c>
      <c r="T10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848.46</v>
      </c>
      <c r="U10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848.46</v>
      </c>
      <c r="V10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848.46</v>
      </c>
    </row>
    <row r="1058" spans="1:22" x14ac:dyDescent="0.3">
      <c r="A1058">
        <v>1058</v>
      </c>
      <c r="B1058" t="s">
        <v>10</v>
      </c>
      <c r="C1058" t="s">
        <v>11</v>
      </c>
      <c r="D1058">
        <v>1</v>
      </c>
      <c r="E1058">
        <v>1</v>
      </c>
      <c r="F1058">
        <v>790.83</v>
      </c>
      <c r="G1058">
        <v>790.83</v>
      </c>
      <c r="H1058">
        <v>79.08</v>
      </c>
      <c r="I1058">
        <v>365.31</v>
      </c>
      <c r="J1058">
        <v>346.43</v>
      </c>
      <c r="K1058">
        <f>Global_Household_Financial_Dyna[[#This Row],[Total_Household_Income]]-Global_Household_Financial_Dyna[[#This Row],[Estimated_Taxes]]</f>
        <v>711.75</v>
      </c>
      <c r="L1058" s="1">
        <f>Global_Household_Financial_Dyna[[#This Row],[Monthly_Savings]]/Global_Household_Financial_Dyna[[#This Row],[Net Income]]</f>
        <v>0.48672989111345277</v>
      </c>
      <c r="M1058" s="2">
        <f>Global_Household_Financial_Dyna[[#This Row],[Monthly_Expenses]]/Global_Household_Financial_Dyna[[#This Row],[Net Income]]</f>
        <v>0.51325605900948368</v>
      </c>
      <c r="N1058" t="str">
        <f>IF(Global_Household_Financial_Dyna[[#This Row],[Monthly_Savings]]&lt;0,"High Risk", IF(Global_Household_Financial_Dyna[[#This Row],[Savings Rate%]]&lt;0.1, "Medium", "Safe"))</f>
        <v>Safe</v>
      </c>
      <c r="O1058">
        <f>Global_Household_Financial_Dyna[[#This Row],[Total_Household_Income]]/Global_Household_Financial_Dyna[[#This Row],[Family_Size]]</f>
        <v>790.83</v>
      </c>
      <c r="P1058" s="2">
        <f t="shared" si="32"/>
        <v>0.42077341556833553</v>
      </c>
      <c r="Q1058" s="2">
        <f t="shared" si="33"/>
        <v>6.5956475545117244E-2</v>
      </c>
      <c r="R1058" s="2" t="str">
        <f>IF(Global_Household_Financial_Dyna[[#This Row],[Vs country_Average]]&lt;-0.2, "Underperformer", IF(Global_Household_Financial_Dyna[[#This Row],[Vs country_Average]]&gt;0.2, "Outperformer", "Normal"))</f>
        <v>Normal</v>
      </c>
      <c r="S10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346.43</v>
      </c>
      <c r="T10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346.43</v>
      </c>
      <c r="U10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346.43</v>
      </c>
      <c r="V10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346.43</v>
      </c>
    </row>
    <row r="1059" spans="1:22" x14ac:dyDescent="0.3">
      <c r="A1059">
        <v>1059</v>
      </c>
      <c r="B1059" t="s">
        <v>10</v>
      </c>
      <c r="C1059" t="s">
        <v>11</v>
      </c>
      <c r="D1059">
        <v>8</v>
      </c>
      <c r="E1059">
        <v>1</v>
      </c>
      <c r="F1059">
        <v>535.11</v>
      </c>
      <c r="G1059">
        <v>535.11</v>
      </c>
      <c r="H1059">
        <v>53.51</v>
      </c>
      <c r="I1059">
        <v>507.82</v>
      </c>
      <c r="J1059">
        <v>-26.22</v>
      </c>
      <c r="K1059">
        <f>Global_Household_Financial_Dyna[[#This Row],[Total_Household_Income]]-Global_Household_Financial_Dyna[[#This Row],[Estimated_Taxes]]</f>
        <v>481.6</v>
      </c>
      <c r="L1059" s="1">
        <f>Global_Household_Financial_Dyna[[#This Row],[Monthly_Savings]]/Global_Household_Financial_Dyna[[#This Row],[Net Income]]</f>
        <v>-5.444352159468438E-2</v>
      </c>
      <c r="M1059" s="2">
        <f>Global_Household_Financial_Dyna[[#This Row],[Monthly_Expenses]]/Global_Household_Financial_Dyna[[#This Row],[Net Income]]</f>
        <v>1.0544435215946844</v>
      </c>
      <c r="N1059" t="str">
        <f>IF(Global_Household_Financial_Dyna[[#This Row],[Monthly_Savings]]&lt;0,"High Risk", IF(Global_Household_Financial_Dyna[[#This Row],[Savings Rate%]]&lt;0.1, "Medium", "Safe"))</f>
        <v>High Risk</v>
      </c>
      <c r="O1059">
        <f>Global_Household_Financial_Dyna[[#This Row],[Total_Household_Income]]/Global_Household_Financial_Dyna[[#This Row],[Family_Size]]</f>
        <v>66.888750000000002</v>
      </c>
      <c r="P1059" s="2">
        <f t="shared" si="32"/>
        <v>0.42077341556833553</v>
      </c>
      <c r="Q1059" s="2">
        <f t="shared" si="33"/>
        <v>-0.47521693716301994</v>
      </c>
      <c r="R1059" s="2" t="str">
        <f>IF(Global_Household_Financial_Dyna[[#This Row],[Vs country_Average]]&lt;-0.2, "Underperformer", IF(Global_Household_Financial_Dyna[[#This Row],[Vs country_Average]]&gt;0.2, "Outperformer", "Normal"))</f>
        <v>Underperformer</v>
      </c>
      <c r="S10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-0.82899999999999707</v>
      </c>
      <c r="T10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24.562000000000005</v>
      </c>
      <c r="U10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49.953000000000003</v>
      </c>
      <c r="V10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75.344000000000008</v>
      </c>
    </row>
    <row r="1060" spans="1:22" x14ac:dyDescent="0.3">
      <c r="A1060">
        <v>1060</v>
      </c>
      <c r="B1060" t="s">
        <v>16</v>
      </c>
      <c r="C1060" t="s">
        <v>17</v>
      </c>
      <c r="D1060">
        <v>2</v>
      </c>
      <c r="E1060">
        <v>2</v>
      </c>
      <c r="F1060">
        <v>7195.88</v>
      </c>
      <c r="G1060">
        <v>10389.93</v>
      </c>
      <c r="H1060">
        <v>4155.97</v>
      </c>
      <c r="I1060">
        <v>2614.65</v>
      </c>
      <c r="J1060">
        <v>3619.31</v>
      </c>
      <c r="K1060">
        <f>Global_Household_Financial_Dyna[[#This Row],[Total_Household_Income]]-Global_Household_Financial_Dyna[[#This Row],[Estimated_Taxes]]</f>
        <v>6233.96</v>
      </c>
      <c r="L1060" s="1">
        <f>Global_Household_Financial_Dyna[[#This Row],[Monthly_Savings]]/Global_Household_Financial_Dyna[[#This Row],[Net Income]]</f>
        <v>0.58057959948411597</v>
      </c>
      <c r="M1060" s="2">
        <f>Global_Household_Financial_Dyna[[#This Row],[Monthly_Expenses]]/Global_Household_Financial_Dyna[[#This Row],[Net Income]]</f>
        <v>0.41942040051588397</v>
      </c>
      <c r="N1060" t="str">
        <f>IF(Global_Household_Financial_Dyna[[#This Row],[Monthly_Savings]]&lt;0,"High Risk", IF(Global_Household_Financial_Dyna[[#This Row],[Savings Rate%]]&lt;0.1, "Medium", "Safe"))</f>
        <v>Safe</v>
      </c>
      <c r="O1060">
        <f>Global_Household_Financial_Dyna[[#This Row],[Total_Household_Income]]/Global_Household_Financial_Dyna[[#This Row],[Family_Size]]</f>
        <v>5194.9650000000001</v>
      </c>
      <c r="P1060" s="2">
        <f t="shared" si="32"/>
        <v>0.15879799892000862</v>
      </c>
      <c r="Q1060" s="2">
        <f t="shared" si="33"/>
        <v>0.42178160056410735</v>
      </c>
      <c r="R1060" s="2" t="str">
        <f>IF(Global_Household_Financial_Dyna[[#This Row],[Vs country_Average]]&lt;-0.2, "Underperformer", IF(Global_Household_Financial_Dyna[[#This Row],[Vs country_Average]]&gt;0.2, "Outperformer", "Normal"))</f>
        <v>Outperformer</v>
      </c>
      <c r="S10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3619.31</v>
      </c>
      <c r="T10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3619.31</v>
      </c>
      <c r="U10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3619.31</v>
      </c>
      <c r="V10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3619.31</v>
      </c>
    </row>
    <row r="1061" spans="1:22" x14ac:dyDescent="0.3">
      <c r="A1061">
        <v>1061</v>
      </c>
      <c r="B1061" t="s">
        <v>12</v>
      </c>
      <c r="C1061" t="s">
        <v>13</v>
      </c>
      <c r="D1061">
        <v>2</v>
      </c>
      <c r="E1061">
        <v>2</v>
      </c>
      <c r="F1061">
        <v>3801.3</v>
      </c>
      <c r="G1061">
        <v>6275.94</v>
      </c>
      <c r="H1061">
        <v>1568.99</v>
      </c>
      <c r="I1061">
        <v>2108.41</v>
      </c>
      <c r="J1061">
        <v>2598.5500000000002</v>
      </c>
      <c r="K1061">
        <f>Global_Household_Financial_Dyna[[#This Row],[Total_Household_Income]]-Global_Household_Financial_Dyna[[#This Row],[Estimated_Taxes]]</f>
        <v>4706.95</v>
      </c>
      <c r="L1061" s="1">
        <f>Global_Household_Financial_Dyna[[#This Row],[Monthly_Savings]]/Global_Household_Financial_Dyna[[#This Row],[Net Income]]</f>
        <v>0.55206662488447944</v>
      </c>
      <c r="M1061" s="2">
        <f>Global_Household_Financial_Dyna[[#This Row],[Monthly_Expenses]]/Global_Household_Financial_Dyna[[#This Row],[Net Income]]</f>
        <v>0.44793549963352064</v>
      </c>
      <c r="N1061" t="str">
        <f>IF(Global_Household_Financial_Dyna[[#This Row],[Monthly_Savings]]&lt;0,"High Risk", IF(Global_Household_Financial_Dyna[[#This Row],[Savings Rate%]]&lt;0.1, "Medium", "Safe"))</f>
        <v>Safe</v>
      </c>
      <c r="O1061">
        <f>Global_Household_Financial_Dyna[[#This Row],[Total_Household_Income]]/Global_Household_Financial_Dyna[[#This Row],[Family_Size]]</f>
        <v>3137.97</v>
      </c>
      <c r="P1061" s="2">
        <f t="shared" si="32"/>
        <v>0.30718716818024266</v>
      </c>
      <c r="Q1061" s="2">
        <f t="shared" si="33"/>
        <v>0.24487945670423678</v>
      </c>
      <c r="R1061" s="2" t="str">
        <f>IF(Global_Household_Financial_Dyna[[#This Row],[Vs country_Average]]&lt;-0.2, "Underperformer", IF(Global_Household_Financial_Dyna[[#This Row],[Vs country_Average]]&gt;0.2, "Outperformer", "Normal"))</f>
        <v>Outperformer</v>
      </c>
      <c r="S10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2598.5500000000002</v>
      </c>
      <c r="T10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2598.5500000000002</v>
      </c>
      <c r="U10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2598.5500000000002</v>
      </c>
      <c r="V10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2598.5500000000002</v>
      </c>
    </row>
    <row r="1062" spans="1:22" x14ac:dyDescent="0.3">
      <c r="A1062">
        <v>1062</v>
      </c>
      <c r="B1062" t="s">
        <v>12</v>
      </c>
      <c r="C1062" t="s">
        <v>13</v>
      </c>
      <c r="D1062">
        <v>3</v>
      </c>
      <c r="E1062">
        <v>2</v>
      </c>
      <c r="F1062">
        <v>6749.4</v>
      </c>
      <c r="G1062">
        <v>9967.1200000000008</v>
      </c>
      <c r="H1062">
        <v>2990.14</v>
      </c>
      <c r="I1062">
        <v>2500.25</v>
      </c>
      <c r="J1062">
        <v>4476.74</v>
      </c>
      <c r="K1062">
        <f>Global_Household_Financial_Dyna[[#This Row],[Total_Household_Income]]-Global_Household_Financial_Dyna[[#This Row],[Estimated_Taxes]]</f>
        <v>6976.9800000000014</v>
      </c>
      <c r="L1062" s="1">
        <f>Global_Household_Financial_Dyna[[#This Row],[Monthly_Savings]]/Global_Household_Financial_Dyna[[#This Row],[Net Income]]</f>
        <v>0.64164437908665339</v>
      </c>
      <c r="M1062" s="2">
        <f>Global_Household_Financial_Dyna[[#This Row],[Monthly_Expenses]]/Global_Household_Financial_Dyna[[#This Row],[Net Income]]</f>
        <v>0.35835705419823471</v>
      </c>
      <c r="N1062" t="str">
        <f>IF(Global_Household_Financial_Dyna[[#This Row],[Monthly_Savings]]&lt;0,"High Risk", IF(Global_Household_Financial_Dyna[[#This Row],[Savings Rate%]]&lt;0.1, "Medium", "Safe"))</f>
        <v>Safe</v>
      </c>
      <c r="O1062">
        <f>Global_Household_Financial_Dyna[[#This Row],[Total_Household_Income]]/Global_Household_Financial_Dyna[[#This Row],[Family_Size]]</f>
        <v>3322.3733333333334</v>
      </c>
      <c r="P1062" s="2">
        <f t="shared" si="32"/>
        <v>0.30718716818024266</v>
      </c>
      <c r="Q1062" s="2">
        <f t="shared" si="33"/>
        <v>0.33445721090641073</v>
      </c>
      <c r="R1062" s="2" t="str">
        <f>IF(Global_Household_Financial_Dyna[[#This Row],[Vs country_Average]]&lt;-0.2, "Underperformer", IF(Global_Household_Financial_Dyna[[#This Row],[Vs country_Average]]&gt;0.2, "Outperformer", "Normal"))</f>
        <v>Outperformer</v>
      </c>
      <c r="S10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4476.74</v>
      </c>
      <c r="T10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4476.74</v>
      </c>
      <c r="U10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4476.74</v>
      </c>
      <c r="V10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4476.74</v>
      </c>
    </row>
    <row r="1063" spans="1:22" x14ac:dyDescent="0.3">
      <c r="A1063">
        <v>1063</v>
      </c>
      <c r="B1063" t="s">
        <v>14</v>
      </c>
      <c r="C1063" t="s">
        <v>15</v>
      </c>
      <c r="D1063">
        <v>1</v>
      </c>
      <c r="E1063">
        <v>1</v>
      </c>
      <c r="F1063">
        <v>1310.71</v>
      </c>
      <c r="G1063">
        <v>1310.71</v>
      </c>
      <c r="H1063">
        <v>196.61</v>
      </c>
      <c r="I1063">
        <v>689.43</v>
      </c>
      <c r="J1063">
        <v>424.68</v>
      </c>
      <c r="K1063">
        <f>Global_Household_Financial_Dyna[[#This Row],[Total_Household_Income]]-Global_Household_Financial_Dyna[[#This Row],[Estimated_Taxes]]</f>
        <v>1114.0999999999999</v>
      </c>
      <c r="L1063" s="1">
        <f>Global_Household_Financial_Dyna[[#This Row],[Monthly_Savings]]/Global_Household_Financial_Dyna[[#This Row],[Net Income]]</f>
        <v>0.38118660802441434</v>
      </c>
      <c r="M1063" s="2">
        <f>Global_Household_Financial_Dyna[[#This Row],[Monthly_Expenses]]/Global_Household_Financial_Dyna[[#This Row],[Net Income]]</f>
        <v>0.6188223678305359</v>
      </c>
      <c r="N1063" t="str">
        <f>IF(Global_Household_Financial_Dyna[[#This Row],[Monthly_Savings]]&lt;0,"High Risk", IF(Global_Household_Financial_Dyna[[#This Row],[Savings Rate%]]&lt;0.1, "Medium", "Safe"))</f>
        <v>Safe</v>
      </c>
      <c r="O1063">
        <f>Global_Household_Financial_Dyna[[#This Row],[Total_Household_Income]]/Global_Household_Financial_Dyna[[#This Row],[Family_Size]]</f>
        <v>1310.71</v>
      </c>
      <c r="P1063" s="2">
        <f t="shared" si="32"/>
        <v>0.39788995363055785</v>
      </c>
      <c r="Q1063" s="2">
        <f t="shared" si="33"/>
        <v>-1.6703345606143505E-2</v>
      </c>
      <c r="R1063" s="2" t="str">
        <f>IF(Global_Household_Financial_Dyna[[#This Row],[Vs country_Average]]&lt;-0.2, "Underperformer", IF(Global_Household_Financial_Dyna[[#This Row],[Vs country_Average]]&gt;0.2, "Outperformer", "Normal"))</f>
        <v>Normal</v>
      </c>
      <c r="S10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424.68</v>
      </c>
      <c r="T10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424.68</v>
      </c>
      <c r="U10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424.68</v>
      </c>
      <c r="V10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424.68</v>
      </c>
    </row>
    <row r="1064" spans="1:22" x14ac:dyDescent="0.3">
      <c r="A1064">
        <v>1064</v>
      </c>
      <c r="B1064" t="s">
        <v>10</v>
      </c>
      <c r="C1064" t="s">
        <v>22</v>
      </c>
      <c r="D1064">
        <v>3</v>
      </c>
      <c r="E1064">
        <v>2</v>
      </c>
      <c r="F1064">
        <v>952.15</v>
      </c>
      <c r="G1064">
        <v>1327.75</v>
      </c>
      <c r="H1064">
        <v>132.77000000000001</v>
      </c>
      <c r="I1064">
        <v>408.45</v>
      </c>
      <c r="J1064">
        <v>786.53</v>
      </c>
      <c r="K1064">
        <f>Global_Household_Financial_Dyna[[#This Row],[Total_Household_Income]]-Global_Household_Financial_Dyna[[#This Row],[Estimated_Taxes]]</f>
        <v>1194.98</v>
      </c>
      <c r="L1064" s="1">
        <f>Global_Household_Financial_Dyna[[#This Row],[Monthly_Savings]]/Global_Household_Financial_Dyna[[#This Row],[Net Income]]</f>
        <v>0.65819511623625493</v>
      </c>
      <c r="M1064" s="2">
        <f>Global_Household_Financial_Dyna[[#This Row],[Monthly_Expenses]]/Global_Household_Financial_Dyna[[#This Row],[Net Income]]</f>
        <v>0.34180488376374496</v>
      </c>
      <c r="N1064" t="str">
        <f>IF(Global_Household_Financial_Dyna[[#This Row],[Monthly_Savings]]&lt;0,"High Risk", IF(Global_Household_Financial_Dyna[[#This Row],[Savings Rate%]]&lt;0.1, "Medium", "Safe"))</f>
        <v>Safe</v>
      </c>
      <c r="O1064">
        <f>Global_Household_Financial_Dyna[[#This Row],[Total_Household_Income]]/Global_Household_Financial_Dyna[[#This Row],[Family_Size]]</f>
        <v>442.58333333333331</v>
      </c>
      <c r="P1064" s="2">
        <f t="shared" si="32"/>
        <v>0.42077341556833553</v>
      </c>
      <c r="Q1064" s="2">
        <f t="shared" si="33"/>
        <v>0.2374217006679194</v>
      </c>
      <c r="R1064" s="2" t="str">
        <f>IF(Global_Household_Financial_Dyna[[#This Row],[Vs country_Average]]&lt;-0.2, "Underperformer", IF(Global_Household_Financial_Dyna[[#This Row],[Vs country_Average]]&gt;0.2, "Outperformer", "Normal"))</f>
        <v>Outperformer</v>
      </c>
      <c r="S10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786.53</v>
      </c>
      <c r="T10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786.53</v>
      </c>
      <c r="U10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786.53</v>
      </c>
      <c r="V10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786.53</v>
      </c>
    </row>
    <row r="1065" spans="1:22" x14ac:dyDescent="0.3">
      <c r="A1065">
        <v>1065</v>
      </c>
      <c r="B1065" t="s">
        <v>10</v>
      </c>
      <c r="C1065" t="s">
        <v>22</v>
      </c>
      <c r="D1065">
        <v>4</v>
      </c>
      <c r="E1065">
        <v>1</v>
      </c>
      <c r="F1065">
        <v>1026.96</v>
      </c>
      <c r="G1065">
        <v>1026.96</v>
      </c>
      <c r="H1065">
        <v>102.7</v>
      </c>
      <c r="I1065">
        <v>662.32</v>
      </c>
      <c r="J1065">
        <v>261.94</v>
      </c>
      <c r="K1065">
        <f>Global_Household_Financial_Dyna[[#This Row],[Total_Household_Income]]-Global_Household_Financial_Dyna[[#This Row],[Estimated_Taxes]]</f>
        <v>924.26</v>
      </c>
      <c r="L1065" s="1">
        <f>Global_Household_Financial_Dyna[[#This Row],[Monthly_Savings]]/Global_Household_Financial_Dyna[[#This Row],[Net Income]]</f>
        <v>0.28340510246034667</v>
      </c>
      <c r="M1065" s="2">
        <f>Global_Household_Financial_Dyna[[#This Row],[Monthly_Expenses]]/Global_Household_Financial_Dyna[[#This Row],[Net Income]]</f>
        <v>0.71659489753965344</v>
      </c>
      <c r="N1065" t="str">
        <f>IF(Global_Household_Financial_Dyna[[#This Row],[Monthly_Savings]]&lt;0,"High Risk", IF(Global_Household_Financial_Dyna[[#This Row],[Savings Rate%]]&lt;0.1, "Medium", "Safe"))</f>
        <v>Safe</v>
      </c>
      <c r="O1065">
        <f>Global_Household_Financial_Dyna[[#This Row],[Total_Household_Income]]/Global_Household_Financial_Dyna[[#This Row],[Family_Size]]</f>
        <v>256.74</v>
      </c>
      <c r="P1065" s="2">
        <f t="shared" si="32"/>
        <v>0.42077341556833553</v>
      </c>
      <c r="Q1065" s="2">
        <f t="shared" si="33"/>
        <v>-0.13736831310798886</v>
      </c>
      <c r="R1065" s="2" t="str">
        <f>IF(Global_Household_Financial_Dyna[[#This Row],[Vs country_Average]]&lt;-0.2, "Underperformer", IF(Global_Household_Financial_Dyna[[#This Row],[Vs country_Average]]&gt;0.2, "Outperformer", "Normal"))</f>
        <v>Normal</v>
      </c>
      <c r="S10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261.94</v>
      </c>
      <c r="T10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261.94</v>
      </c>
      <c r="U10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261.94</v>
      </c>
      <c r="V10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261.94</v>
      </c>
    </row>
    <row r="1066" spans="1:22" x14ac:dyDescent="0.3">
      <c r="A1066">
        <v>1066</v>
      </c>
      <c r="B1066" t="s">
        <v>14</v>
      </c>
      <c r="C1066" t="s">
        <v>15</v>
      </c>
      <c r="D1066">
        <v>3</v>
      </c>
      <c r="E1066">
        <v>1</v>
      </c>
      <c r="F1066">
        <v>1164.68</v>
      </c>
      <c r="G1066">
        <v>1164.68</v>
      </c>
      <c r="H1066">
        <v>174.7</v>
      </c>
      <c r="I1066">
        <v>930.76</v>
      </c>
      <c r="J1066">
        <v>59.22</v>
      </c>
      <c r="K1066">
        <f>Global_Household_Financial_Dyna[[#This Row],[Total_Household_Income]]-Global_Household_Financial_Dyna[[#This Row],[Estimated_Taxes]]</f>
        <v>989.98</v>
      </c>
      <c r="L1066" s="1">
        <f>Global_Household_Financial_Dyna[[#This Row],[Monthly_Savings]]/Global_Household_Financial_Dyna[[#This Row],[Net Income]]</f>
        <v>5.981939029071294E-2</v>
      </c>
      <c r="M1066" s="2">
        <f>Global_Household_Financial_Dyna[[#This Row],[Monthly_Expenses]]/Global_Household_Financial_Dyna[[#This Row],[Net Income]]</f>
        <v>0.94018060970928707</v>
      </c>
      <c r="N1066" t="str">
        <f>IF(Global_Household_Financial_Dyna[[#This Row],[Monthly_Savings]]&lt;0,"High Risk", IF(Global_Household_Financial_Dyna[[#This Row],[Savings Rate%]]&lt;0.1, "Medium", "Safe"))</f>
        <v>Medium</v>
      </c>
      <c r="O1066">
        <f>Global_Household_Financial_Dyna[[#This Row],[Total_Household_Income]]/Global_Household_Financial_Dyna[[#This Row],[Family_Size]]</f>
        <v>388.22666666666669</v>
      </c>
      <c r="P1066" s="2">
        <f t="shared" si="32"/>
        <v>0.39788995363055785</v>
      </c>
      <c r="Q1066" s="2">
        <f t="shared" si="33"/>
        <v>-0.33807056333984492</v>
      </c>
      <c r="R1066" s="2" t="str">
        <f>IF(Global_Household_Financial_Dyna[[#This Row],[Vs country_Average]]&lt;-0.2, "Underperformer", IF(Global_Household_Financial_Dyna[[#This Row],[Vs country_Average]]&gt;0.2, "Outperformer", "Normal"))</f>
        <v>Underperformer</v>
      </c>
      <c r="S10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59.22</v>
      </c>
      <c r="T10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59.22</v>
      </c>
      <c r="U10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59.22</v>
      </c>
      <c r="V10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59.22</v>
      </c>
    </row>
    <row r="1067" spans="1:22" x14ac:dyDescent="0.3">
      <c r="A1067">
        <v>1067</v>
      </c>
      <c r="B1067" t="s">
        <v>18</v>
      </c>
      <c r="C1067" t="s">
        <v>19</v>
      </c>
      <c r="D1067">
        <v>5</v>
      </c>
      <c r="E1067">
        <v>2</v>
      </c>
      <c r="F1067">
        <v>5201.1400000000003</v>
      </c>
      <c r="G1067">
        <v>7758.94</v>
      </c>
      <c r="H1067">
        <v>1706.97</v>
      </c>
      <c r="I1067">
        <v>2629.13</v>
      </c>
      <c r="J1067">
        <v>3422.84</v>
      </c>
      <c r="K1067">
        <f>Global_Household_Financial_Dyna[[#This Row],[Total_Household_Income]]-Global_Household_Financial_Dyna[[#This Row],[Estimated_Taxes]]</f>
        <v>6051.9699999999993</v>
      </c>
      <c r="L1067" s="1">
        <f>Global_Household_Financial_Dyna[[#This Row],[Monthly_Savings]]/Global_Household_Financial_Dyna[[#This Row],[Net Income]]</f>
        <v>0.56557451540572745</v>
      </c>
      <c r="M1067" s="2">
        <f>Global_Household_Financial_Dyna[[#This Row],[Monthly_Expenses]]/Global_Household_Financial_Dyna[[#This Row],[Net Income]]</f>
        <v>0.43442548459427266</v>
      </c>
      <c r="N1067" t="str">
        <f>IF(Global_Household_Financial_Dyna[[#This Row],[Monthly_Savings]]&lt;0,"High Risk", IF(Global_Household_Financial_Dyna[[#This Row],[Savings Rate%]]&lt;0.1, "Medium", "Safe"))</f>
        <v>Safe</v>
      </c>
      <c r="O1067">
        <f>Global_Household_Financial_Dyna[[#This Row],[Total_Household_Income]]/Global_Household_Financial_Dyna[[#This Row],[Family_Size]]</f>
        <v>1551.788</v>
      </c>
      <c r="P1067" s="2">
        <f t="shared" si="32"/>
        <v>0.32336204947805613</v>
      </c>
      <c r="Q1067" s="2">
        <f t="shared" si="33"/>
        <v>0.24221246592767132</v>
      </c>
      <c r="R1067" s="2" t="str">
        <f>IF(Global_Household_Financial_Dyna[[#This Row],[Vs country_Average]]&lt;-0.2, "Underperformer", IF(Global_Household_Financial_Dyna[[#This Row],[Vs country_Average]]&gt;0.2, "Outperformer", "Normal"))</f>
        <v>Outperformer</v>
      </c>
      <c r="S10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3422.84</v>
      </c>
      <c r="T10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3422.84</v>
      </c>
      <c r="U10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3422.84</v>
      </c>
      <c r="V10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3422.84</v>
      </c>
    </row>
    <row r="1068" spans="1:22" x14ac:dyDescent="0.3">
      <c r="A1068">
        <v>1068</v>
      </c>
      <c r="B1068" t="s">
        <v>18</v>
      </c>
      <c r="C1068" t="s">
        <v>19</v>
      </c>
      <c r="D1068">
        <v>2</v>
      </c>
      <c r="E1068">
        <v>1</v>
      </c>
      <c r="F1068">
        <v>2637.08</v>
      </c>
      <c r="G1068">
        <v>2637.08</v>
      </c>
      <c r="H1068">
        <v>580.16</v>
      </c>
      <c r="I1068">
        <v>1568.86</v>
      </c>
      <c r="J1068">
        <v>488.06</v>
      </c>
      <c r="K1068">
        <f>Global_Household_Financial_Dyna[[#This Row],[Total_Household_Income]]-Global_Household_Financial_Dyna[[#This Row],[Estimated_Taxes]]</f>
        <v>2056.92</v>
      </c>
      <c r="L1068" s="1">
        <f>Global_Household_Financial_Dyna[[#This Row],[Monthly_Savings]]/Global_Household_Financial_Dyna[[#This Row],[Net Income]]</f>
        <v>0.23727709390739551</v>
      </c>
      <c r="M1068" s="2">
        <f>Global_Household_Financial_Dyna[[#This Row],[Monthly_Expenses]]/Global_Household_Financial_Dyna[[#This Row],[Net Income]]</f>
        <v>0.7627229060926044</v>
      </c>
      <c r="N1068" t="str">
        <f>IF(Global_Household_Financial_Dyna[[#This Row],[Monthly_Savings]]&lt;0,"High Risk", IF(Global_Household_Financial_Dyna[[#This Row],[Savings Rate%]]&lt;0.1, "Medium", "Safe"))</f>
        <v>Safe</v>
      </c>
      <c r="O1068">
        <f>Global_Household_Financial_Dyna[[#This Row],[Total_Household_Income]]/Global_Household_Financial_Dyna[[#This Row],[Family_Size]]</f>
        <v>1318.54</v>
      </c>
      <c r="P1068" s="2">
        <f t="shared" si="32"/>
        <v>0.32336204947805613</v>
      </c>
      <c r="Q1068" s="2">
        <f t="shared" si="33"/>
        <v>-8.6084955570660621E-2</v>
      </c>
      <c r="R1068" s="2" t="str">
        <f>IF(Global_Household_Financial_Dyna[[#This Row],[Vs country_Average]]&lt;-0.2, "Underperformer", IF(Global_Household_Financial_Dyna[[#This Row],[Vs country_Average]]&gt;0.2, "Outperformer", "Normal"))</f>
        <v>Normal</v>
      </c>
      <c r="S10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488.06</v>
      </c>
      <c r="T10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488.06</v>
      </c>
      <c r="U10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488.06</v>
      </c>
      <c r="V10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488.06</v>
      </c>
    </row>
    <row r="1069" spans="1:22" x14ac:dyDescent="0.3">
      <c r="A1069">
        <v>1069</v>
      </c>
      <c r="B1069" t="s">
        <v>10</v>
      </c>
      <c r="C1069" t="s">
        <v>22</v>
      </c>
      <c r="D1069">
        <v>2</v>
      </c>
      <c r="E1069">
        <v>1</v>
      </c>
      <c r="F1069">
        <v>356.21</v>
      </c>
      <c r="G1069">
        <v>356.21</v>
      </c>
      <c r="H1069">
        <v>35.619999999999997</v>
      </c>
      <c r="I1069">
        <v>323.62</v>
      </c>
      <c r="J1069">
        <v>-3.03</v>
      </c>
      <c r="K1069">
        <f>Global_Household_Financial_Dyna[[#This Row],[Total_Household_Income]]-Global_Household_Financial_Dyna[[#This Row],[Estimated_Taxes]]</f>
        <v>320.58999999999997</v>
      </c>
      <c r="L1069" s="1">
        <f>Global_Household_Financial_Dyna[[#This Row],[Monthly_Savings]]/Global_Household_Financial_Dyna[[#This Row],[Net Income]]</f>
        <v>-9.4513241211516275E-3</v>
      </c>
      <c r="M1069" s="2">
        <f>Global_Household_Financial_Dyna[[#This Row],[Monthly_Expenses]]/Global_Household_Financial_Dyna[[#This Row],[Net Income]]</f>
        <v>1.0094513241211518</v>
      </c>
      <c r="N1069" t="str">
        <f>IF(Global_Household_Financial_Dyna[[#This Row],[Monthly_Savings]]&lt;0,"High Risk", IF(Global_Household_Financial_Dyna[[#This Row],[Savings Rate%]]&lt;0.1, "Medium", "Safe"))</f>
        <v>High Risk</v>
      </c>
      <c r="O1069">
        <f>Global_Household_Financial_Dyna[[#This Row],[Total_Household_Income]]/Global_Household_Financial_Dyna[[#This Row],[Family_Size]]</f>
        <v>178.10499999999999</v>
      </c>
      <c r="P1069" s="2">
        <f t="shared" si="32"/>
        <v>0.42077341556833553</v>
      </c>
      <c r="Q1069" s="2">
        <f t="shared" si="33"/>
        <v>-0.43022473968948716</v>
      </c>
      <c r="R1069" s="2" t="str">
        <f>IF(Global_Household_Financial_Dyna[[#This Row],[Vs country_Average]]&lt;-0.2, "Underperformer", IF(Global_Household_Financial_Dyna[[#This Row],[Vs country_Average]]&gt;0.2, "Outperformer", "Normal"))</f>
        <v>Underperformer</v>
      </c>
      <c r="S10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13.151000000000002</v>
      </c>
      <c r="T10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29.332000000000001</v>
      </c>
      <c r="U10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45.512999999999998</v>
      </c>
      <c r="V10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61.694000000000003</v>
      </c>
    </row>
    <row r="1070" spans="1:22" x14ac:dyDescent="0.3">
      <c r="A1070">
        <v>1070</v>
      </c>
      <c r="B1070" t="s">
        <v>10</v>
      </c>
      <c r="C1070" t="s">
        <v>11</v>
      </c>
      <c r="D1070">
        <v>1</v>
      </c>
      <c r="E1070">
        <v>1</v>
      </c>
      <c r="F1070">
        <v>524.16999999999996</v>
      </c>
      <c r="G1070">
        <v>524.16999999999996</v>
      </c>
      <c r="H1070">
        <v>52.42</v>
      </c>
      <c r="I1070">
        <v>373.62</v>
      </c>
      <c r="J1070">
        <v>98.14</v>
      </c>
      <c r="K1070">
        <f>Global_Household_Financial_Dyna[[#This Row],[Total_Household_Income]]-Global_Household_Financial_Dyna[[#This Row],[Estimated_Taxes]]</f>
        <v>471.74999999999994</v>
      </c>
      <c r="L1070" s="1">
        <f>Global_Household_Financial_Dyna[[#This Row],[Monthly_Savings]]/Global_Household_Financial_Dyna[[#This Row],[Net Income]]</f>
        <v>0.20803391626921042</v>
      </c>
      <c r="M1070" s="2">
        <f>Global_Household_Financial_Dyna[[#This Row],[Monthly_Expenses]]/Global_Household_Financial_Dyna[[#This Row],[Net Income]]</f>
        <v>0.79198728139904617</v>
      </c>
      <c r="N1070" t="str">
        <f>IF(Global_Household_Financial_Dyna[[#This Row],[Monthly_Savings]]&lt;0,"High Risk", IF(Global_Household_Financial_Dyna[[#This Row],[Savings Rate%]]&lt;0.1, "Medium", "Safe"))</f>
        <v>Safe</v>
      </c>
      <c r="O1070">
        <f>Global_Household_Financial_Dyna[[#This Row],[Total_Household_Income]]/Global_Household_Financial_Dyna[[#This Row],[Family_Size]]</f>
        <v>524.16999999999996</v>
      </c>
      <c r="P1070" s="2">
        <f t="shared" si="32"/>
        <v>0.42077341556833553</v>
      </c>
      <c r="Q1070" s="2">
        <f t="shared" si="33"/>
        <v>-0.21273949929912511</v>
      </c>
      <c r="R1070" s="2" t="str">
        <f>IF(Global_Household_Financial_Dyna[[#This Row],[Vs country_Average]]&lt;-0.2, "Underperformer", IF(Global_Household_Financial_Dyna[[#This Row],[Vs country_Average]]&gt;0.2, "Outperformer", "Normal"))</f>
        <v>Underperformer</v>
      </c>
      <c r="S10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98.14</v>
      </c>
      <c r="T10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98.14</v>
      </c>
      <c r="U10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98.14</v>
      </c>
      <c r="V10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98.14</v>
      </c>
    </row>
    <row r="1071" spans="1:22" x14ac:dyDescent="0.3">
      <c r="A1071">
        <v>1071</v>
      </c>
      <c r="B1071" t="s">
        <v>10</v>
      </c>
      <c r="C1071" t="s">
        <v>11</v>
      </c>
      <c r="D1071">
        <v>8</v>
      </c>
      <c r="E1071">
        <v>3</v>
      </c>
      <c r="F1071">
        <v>792.28</v>
      </c>
      <c r="G1071">
        <v>1826.84</v>
      </c>
      <c r="H1071">
        <v>182.68</v>
      </c>
      <c r="I1071">
        <v>1171.43</v>
      </c>
      <c r="J1071">
        <v>472.73</v>
      </c>
      <c r="K1071">
        <f>Global_Household_Financial_Dyna[[#This Row],[Total_Household_Income]]-Global_Household_Financial_Dyna[[#This Row],[Estimated_Taxes]]</f>
        <v>1644.1599999999999</v>
      </c>
      <c r="L1071" s="1">
        <f>Global_Household_Financial_Dyna[[#This Row],[Monthly_Savings]]/Global_Household_Financial_Dyna[[#This Row],[Net Income]]</f>
        <v>0.28752067925262753</v>
      </c>
      <c r="M1071" s="2">
        <f>Global_Household_Financial_Dyna[[#This Row],[Monthly_Expenses]]/Global_Household_Financial_Dyna[[#This Row],[Net Income]]</f>
        <v>0.71247932074737264</v>
      </c>
      <c r="N1071" t="str">
        <f>IF(Global_Household_Financial_Dyna[[#This Row],[Monthly_Savings]]&lt;0,"High Risk", IF(Global_Household_Financial_Dyna[[#This Row],[Savings Rate%]]&lt;0.1, "Medium", "Safe"))</f>
        <v>Safe</v>
      </c>
      <c r="O1071">
        <f>Global_Household_Financial_Dyna[[#This Row],[Total_Household_Income]]/Global_Household_Financial_Dyna[[#This Row],[Family_Size]]</f>
        <v>228.35499999999999</v>
      </c>
      <c r="P1071" s="2">
        <f t="shared" si="32"/>
        <v>0.42077341556833553</v>
      </c>
      <c r="Q1071" s="2">
        <f t="shared" si="33"/>
        <v>-0.133252736315708</v>
      </c>
      <c r="R1071" s="2" t="str">
        <f>IF(Global_Household_Financial_Dyna[[#This Row],[Vs country_Average]]&lt;-0.2, "Underperformer", IF(Global_Household_Financial_Dyna[[#This Row],[Vs country_Average]]&gt;0.2, "Outperformer", "Normal"))</f>
        <v>Normal</v>
      </c>
      <c r="S10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472.73</v>
      </c>
      <c r="T10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472.73</v>
      </c>
      <c r="U10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472.73</v>
      </c>
      <c r="V10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472.73</v>
      </c>
    </row>
    <row r="1072" spans="1:22" x14ac:dyDescent="0.3">
      <c r="A1072">
        <v>1072</v>
      </c>
      <c r="B1072" t="s">
        <v>18</v>
      </c>
      <c r="C1072" t="s">
        <v>19</v>
      </c>
      <c r="D1072">
        <v>1</v>
      </c>
      <c r="E1072">
        <v>1</v>
      </c>
      <c r="F1072">
        <v>2509.0300000000002</v>
      </c>
      <c r="G1072">
        <v>2509.0300000000002</v>
      </c>
      <c r="H1072">
        <v>551.99</v>
      </c>
      <c r="I1072">
        <v>1419.86</v>
      </c>
      <c r="J1072">
        <v>537.17999999999995</v>
      </c>
      <c r="K1072">
        <f>Global_Household_Financial_Dyna[[#This Row],[Total_Household_Income]]-Global_Household_Financial_Dyna[[#This Row],[Estimated_Taxes]]</f>
        <v>1957.0400000000002</v>
      </c>
      <c r="L1072" s="1">
        <f>Global_Household_Financial_Dyna[[#This Row],[Monthly_Savings]]/Global_Household_Financial_Dyna[[#This Row],[Net Income]]</f>
        <v>0.2744859583861341</v>
      </c>
      <c r="M1072" s="2">
        <f>Global_Household_Financial_Dyna[[#This Row],[Monthly_Expenses]]/Global_Household_Financial_Dyna[[#This Row],[Net Income]]</f>
        <v>0.72551404161386568</v>
      </c>
      <c r="N1072" t="str">
        <f>IF(Global_Household_Financial_Dyna[[#This Row],[Monthly_Savings]]&lt;0,"High Risk", IF(Global_Household_Financial_Dyna[[#This Row],[Savings Rate%]]&lt;0.1, "Medium", "Safe"))</f>
        <v>Safe</v>
      </c>
      <c r="O1072">
        <f>Global_Household_Financial_Dyna[[#This Row],[Total_Household_Income]]/Global_Household_Financial_Dyna[[#This Row],[Family_Size]]</f>
        <v>2509.0300000000002</v>
      </c>
      <c r="P1072" s="2">
        <f t="shared" si="32"/>
        <v>0.32336204947805613</v>
      </c>
      <c r="Q1072" s="2">
        <f t="shared" si="33"/>
        <v>-4.8876091091922036E-2</v>
      </c>
      <c r="R1072" s="2" t="str">
        <f>IF(Global_Household_Financial_Dyna[[#This Row],[Vs country_Average]]&lt;-0.2, "Underperformer", IF(Global_Household_Financial_Dyna[[#This Row],[Vs country_Average]]&gt;0.2, "Outperformer", "Normal"))</f>
        <v>Normal</v>
      </c>
      <c r="S10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537.17999999999995</v>
      </c>
      <c r="T10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537.17999999999995</v>
      </c>
      <c r="U10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537.17999999999995</v>
      </c>
      <c r="V10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537.17999999999995</v>
      </c>
    </row>
    <row r="1073" spans="1:22" x14ac:dyDescent="0.3">
      <c r="A1073">
        <v>1073</v>
      </c>
      <c r="B1073" t="s">
        <v>18</v>
      </c>
      <c r="C1073" t="s">
        <v>20</v>
      </c>
      <c r="D1073">
        <v>4</v>
      </c>
      <c r="E1073">
        <v>2</v>
      </c>
      <c r="F1073">
        <v>4138.7700000000004</v>
      </c>
      <c r="G1073">
        <v>6051.13</v>
      </c>
      <c r="H1073">
        <v>1331.25</v>
      </c>
      <c r="I1073">
        <v>2535.7399999999998</v>
      </c>
      <c r="J1073">
        <v>2184.13</v>
      </c>
      <c r="K1073">
        <f>Global_Household_Financial_Dyna[[#This Row],[Total_Household_Income]]-Global_Household_Financial_Dyna[[#This Row],[Estimated_Taxes]]</f>
        <v>4719.88</v>
      </c>
      <c r="L1073" s="1">
        <f>Global_Household_Financial_Dyna[[#This Row],[Monthly_Savings]]/Global_Household_Financial_Dyna[[#This Row],[Net Income]]</f>
        <v>0.46275117163995694</v>
      </c>
      <c r="M1073" s="2">
        <f>Global_Household_Financial_Dyna[[#This Row],[Monthly_Expenses]]/Global_Household_Financial_Dyna[[#This Row],[Net Income]]</f>
        <v>0.53724670966210997</v>
      </c>
      <c r="N1073" t="str">
        <f>IF(Global_Household_Financial_Dyna[[#This Row],[Monthly_Savings]]&lt;0,"High Risk", IF(Global_Household_Financial_Dyna[[#This Row],[Savings Rate%]]&lt;0.1, "Medium", "Safe"))</f>
        <v>Safe</v>
      </c>
      <c r="O1073">
        <f>Global_Household_Financial_Dyna[[#This Row],[Total_Household_Income]]/Global_Household_Financial_Dyna[[#This Row],[Family_Size]]</f>
        <v>1512.7825</v>
      </c>
      <c r="P1073" s="2">
        <f t="shared" si="32"/>
        <v>0.32336204947805613</v>
      </c>
      <c r="Q1073" s="2">
        <f t="shared" si="33"/>
        <v>0.1393891221619008</v>
      </c>
      <c r="R1073" s="2" t="str">
        <f>IF(Global_Household_Financial_Dyna[[#This Row],[Vs country_Average]]&lt;-0.2, "Underperformer", IF(Global_Household_Financial_Dyna[[#This Row],[Vs country_Average]]&gt;0.2, "Outperformer", "Normal"))</f>
        <v>Normal</v>
      </c>
      <c r="S10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2184.13</v>
      </c>
      <c r="T10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2184.13</v>
      </c>
      <c r="U10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2184.13</v>
      </c>
      <c r="V10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2184.13</v>
      </c>
    </row>
    <row r="1074" spans="1:22" x14ac:dyDescent="0.3">
      <c r="A1074">
        <v>1074</v>
      </c>
      <c r="B1074" t="s">
        <v>18</v>
      </c>
      <c r="C1074" t="s">
        <v>20</v>
      </c>
      <c r="D1074">
        <v>6</v>
      </c>
      <c r="E1074">
        <v>3</v>
      </c>
      <c r="F1074">
        <v>3454.13</v>
      </c>
      <c r="G1074">
        <v>8267.07</v>
      </c>
      <c r="H1074">
        <v>2232.11</v>
      </c>
      <c r="I1074">
        <v>3166.29</v>
      </c>
      <c r="J1074">
        <v>2868.67</v>
      </c>
      <c r="K1074">
        <f>Global_Household_Financial_Dyna[[#This Row],[Total_Household_Income]]-Global_Household_Financial_Dyna[[#This Row],[Estimated_Taxes]]</f>
        <v>6034.9599999999991</v>
      </c>
      <c r="L1074" s="1">
        <f>Global_Household_Financial_Dyna[[#This Row],[Monthly_Savings]]/Global_Household_Financial_Dyna[[#This Row],[Net Income]]</f>
        <v>0.47534200723782766</v>
      </c>
      <c r="M1074" s="2">
        <f>Global_Household_Financial_Dyna[[#This Row],[Monthly_Expenses]]/Global_Household_Financial_Dyna[[#This Row],[Net Income]]</f>
        <v>0.52465799276217251</v>
      </c>
      <c r="N1074" t="str">
        <f>IF(Global_Household_Financial_Dyna[[#This Row],[Monthly_Savings]]&lt;0,"High Risk", IF(Global_Household_Financial_Dyna[[#This Row],[Savings Rate%]]&lt;0.1, "Medium", "Safe"))</f>
        <v>Safe</v>
      </c>
      <c r="O1074">
        <f>Global_Household_Financial_Dyna[[#This Row],[Total_Household_Income]]/Global_Household_Financial_Dyna[[#This Row],[Family_Size]]</f>
        <v>1377.845</v>
      </c>
      <c r="P1074" s="2">
        <f t="shared" si="32"/>
        <v>0.32336204947805613</v>
      </c>
      <c r="Q1074" s="2">
        <f t="shared" si="33"/>
        <v>0.15197995775977152</v>
      </c>
      <c r="R1074" s="2" t="str">
        <f>IF(Global_Household_Financial_Dyna[[#This Row],[Vs country_Average]]&lt;-0.2, "Underperformer", IF(Global_Household_Financial_Dyna[[#This Row],[Vs country_Average]]&gt;0.2, "Outperformer", "Normal"))</f>
        <v>Normal</v>
      </c>
      <c r="S10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2868.67</v>
      </c>
      <c r="T10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2868.67</v>
      </c>
      <c r="U10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2868.67</v>
      </c>
      <c r="V10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2868.67</v>
      </c>
    </row>
    <row r="1075" spans="1:22" x14ac:dyDescent="0.3">
      <c r="A1075">
        <v>1075</v>
      </c>
      <c r="B1075" t="s">
        <v>12</v>
      </c>
      <c r="C1075" t="s">
        <v>13</v>
      </c>
      <c r="D1075">
        <v>4</v>
      </c>
      <c r="E1075">
        <v>3</v>
      </c>
      <c r="F1075">
        <v>3281.6</v>
      </c>
      <c r="G1075">
        <v>7581.24</v>
      </c>
      <c r="H1075">
        <v>1895.31</v>
      </c>
      <c r="I1075">
        <v>3533.41</v>
      </c>
      <c r="J1075">
        <v>2152.52</v>
      </c>
      <c r="K1075">
        <f>Global_Household_Financial_Dyna[[#This Row],[Total_Household_Income]]-Global_Household_Financial_Dyna[[#This Row],[Estimated_Taxes]]</f>
        <v>5685.93</v>
      </c>
      <c r="L1075" s="1">
        <f>Global_Household_Financial_Dyna[[#This Row],[Monthly_Savings]]/Global_Household_Financial_Dyna[[#This Row],[Net Income]]</f>
        <v>0.37856955678314713</v>
      </c>
      <c r="M1075" s="2">
        <f>Global_Household_Financial_Dyna[[#This Row],[Monthly_Expenses]]/Global_Household_Financial_Dyna[[#This Row],[Net Income]]</f>
        <v>0.62143044321685281</v>
      </c>
      <c r="N1075" t="str">
        <f>IF(Global_Household_Financial_Dyna[[#This Row],[Monthly_Savings]]&lt;0,"High Risk", IF(Global_Household_Financial_Dyna[[#This Row],[Savings Rate%]]&lt;0.1, "Medium", "Safe"))</f>
        <v>Safe</v>
      </c>
      <c r="O1075">
        <f>Global_Household_Financial_Dyna[[#This Row],[Total_Household_Income]]/Global_Household_Financial_Dyna[[#This Row],[Family_Size]]</f>
        <v>1895.31</v>
      </c>
      <c r="P1075" s="2">
        <f t="shared" si="32"/>
        <v>0.30718716818024266</v>
      </c>
      <c r="Q1075" s="2">
        <f t="shared" si="33"/>
        <v>7.1382388602904467E-2</v>
      </c>
      <c r="R1075" s="2" t="str">
        <f>IF(Global_Household_Financial_Dyna[[#This Row],[Vs country_Average]]&lt;-0.2, "Underperformer", IF(Global_Household_Financial_Dyna[[#This Row],[Vs country_Average]]&gt;0.2, "Outperformer", "Normal"))</f>
        <v>Normal</v>
      </c>
      <c r="S10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2152.52</v>
      </c>
      <c r="T10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2152.52</v>
      </c>
      <c r="U10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2152.52</v>
      </c>
      <c r="V10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2152.52</v>
      </c>
    </row>
    <row r="1076" spans="1:22" x14ac:dyDescent="0.3">
      <c r="A1076">
        <v>1076</v>
      </c>
      <c r="B1076" t="s">
        <v>10</v>
      </c>
      <c r="C1076" t="s">
        <v>11</v>
      </c>
      <c r="D1076">
        <v>5</v>
      </c>
      <c r="E1076">
        <v>2</v>
      </c>
      <c r="F1076">
        <v>1081.03</v>
      </c>
      <c r="G1076">
        <v>1462.85</v>
      </c>
      <c r="H1076">
        <v>146.28</v>
      </c>
      <c r="I1076">
        <v>555.30999999999995</v>
      </c>
      <c r="J1076">
        <v>761.25</v>
      </c>
      <c r="K1076">
        <f>Global_Household_Financial_Dyna[[#This Row],[Total_Household_Income]]-Global_Household_Financial_Dyna[[#This Row],[Estimated_Taxes]]</f>
        <v>1316.57</v>
      </c>
      <c r="L1076" s="1">
        <f>Global_Household_Financial_Dyna[[#This Row],[Monthly_Savings]]/Global_Household_Financial_Dyna[[#This Row],[Net Income]]</f>
        <v>0.57820700760308985</v>
      </c>
      <c r="M1076" s="2">
        <f>Global_Household_Financial_Dyna[[#This Row],[Monthly_Expenses]]/Global_Household_Financial_Dyna[[#This Row],[Net Income]]</f>
        <v>0.4217853969025574</v>
      </c>
      <c r="N1076" t="str">
        <f>IF(Global_Household_Financial_Dyna[[#This Row],[Monthly_Savings]]&lt;0,"High Risk", IF(Global_Household_Financial_Dyna[[#This Row],[Savings Rate%]]&lt;0.1, "Medium", "Safe"))</f>
        <v>Safe</v>
      </c>
      <c r="O1076">
        <f>Global_Household_Financial_Dyna[[#This Row],[Total_Household_Income]]/Global_Household_Financial_Dyna[[#This Row],[Family_Size]]</f>
        <v>292.57</v>
      </c>
      <c r="P1076" s="2">
        <f t="shared" si="32"/>
        <v>0.42077341556833553</v>
      </c>
      <c r="Q1076" s="2">
        <f t="shared" si="33"/>
        <v>0.15743359203475432</v>
      </c>
      <c r="R1076" s="2" t="str">
        <f>IF(Global_Household_Financial_Dyna[[#This Row],[Vs country_Average]]&lt;-0.2, "Underperformer", IF(Global_Household_Financial_Dyna[[#This Row],[Vs country_Average]]&gt;0.2, "Outperformer", "Normal"))</f>
        <v>Normal</v>
      </c>
      <c r="S10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761.25</v>
      </c>
      <c r="T10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761.25</v>
      </c>
      <c r="U10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761.25</v>
      </c>
      <c r="V10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761.25</v>
      </c>
    </row>
    <row r="1077" spans="1:22" x14ac:dyDescent="0.3">
      <c r="A1077">
        <v>1077</v>
      </c>
      <c r="B1077" t="s">
        <v>10</v>
      </c>
      <c r="C1077" t="s">
        <v>11</v>
      </c>
      <c r="D1077">
        <v>1</v>
      </c>
      <c r="E1077">
        <v>1</v>
      </c>
      <c r="F1077">
        <v>1035.1300000000001</v>
      </c>
      <c r="G1077">
        <v>1035.1300000000001</v>
      </c>
      <c r="H1077">
        <v>103.51</v>
      </c>
      <c r="I1077">
        <v>379.25</v>
      </c>
      <c r="J1077">
        <v>552.37</v>
      </c>
      <c r="K1077">
        <f>Global_Household_Financial_Dyna[[#This Row],[Total_Household_Income]]-Global_Household_Financial_Dyna[[#This Row],[Estimated_Taxes]]</f>
        <v>931.62000000000012</v>
      </c>
      <c r="L1077" s="1">
        <f>Global_Household_Financial_Dyna[[#This Row],[Monthly_Savings]]/Global_Household_Financial_Dyna[[#This Row],[Net Income]]</f>
        <v>0.59291341963461486</v>
      </c>
      <c r="M1077" s="2">
        <f>Global_Household_Financial_Dyna[[#This Row],[Monthly_Expenses]]/Global_Household_Financial_Dyna[[#This Row],[Net Income]]</f>
        <v>0.40708658036538498</v>
      </c>
      <c r="N1077" t="str">
        <f>IF(Global_Household_Financial_Dyna[[#This Row],[Monthly_Savings]]&lt;0,"High Risk", IF(Global_Household_Financial_Dyna[[#This Row],[Savings Rate%]]&lt;0.1, "Medium", "Safe"))</f>
        <v>Safe</v>
      </c>
      <c r="O1077">
        <f>Global_Household_Financial_Dyna[[#This Row],[Total_Household_Income]]/Global_Household_Financial_Dyna[[#This Row],[Family_Size]]</f>
        <v>1035.1300000000001</v>
      </c>
      <c r="P1077" s="2">
        <f t="shared" si="32"/>
        <v>0.42077341556833553</v>
      </c>
      <c r="Q1077" s="2">
        <f t="shared" si="33"/>
        <v>0.17214000406627933</v>
      </c>
      <c r="R1077" s="2" t="str">
        <f>IF(Global_Household_Financial_Dyna[[#This Row],[Vs country_Average]]&lt;-0.2, "Underperformer", IF(Global_Household_Financial_Dyna[[#This Row],[Vs country_Average]]&gt;0.2, "Outperformer", "Normal"))</f>
        <v>Normal</v>
      </c>
      <c r="S10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552.37</v>
      </c>
      <c r="T10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552.37</v>
      </c>
      <c r="U10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552.37</v>
      </c>
      <c r="V10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552.37</v>
      </c>
    </row>
    <row r="1078" spans="1:22" x14ac:dyDescent="0.3">
      <c r="A1078">
        <v>1078</v>
      </c>
      <c r="B1078" t="s">
        <v>16</v>
      </c>
      <c r="C1078" t="s">
        <v>21</v>
      </c>
      <c r="D1078">
        <v>1</v>
      </c>
      <c r="E1078">
        <v>1</v>
      </c>
      <c r="F1078">
        <v>5684.65</v>
      </c>
      <c r="G1078">
        <v>5684.65</v>
      </c>
      <c r="H1078">
        <v>1989.63</v>
      </c>
      <c r="I1078">
        <v>1848.63</v>
      </c>
      <c r="J1078">
        <v>1846.39</v>
      </c>
      <c r="K1078">
        <f>Global_Household_Financial_Dyna[[#This Row],[Total_Household_Income]]-Global_Household_Financial_Dyna[[#This Row],[Estimated_Taxes]]</f>
        <v>3695.0199999999995</v>
      </c>
      <c r="L1078" s="1">
        <f>Global_Household_Financial_Dyna[[#This Row],[Monthly_Savings]]/Global_Household_Financial_Dyna[[#This Row],[Net Income]]</f>
        <v>0.49969688932671552</v>
      </c>
      <c r="M1078" s="2">
        <f>Global_Household_Financial_Dyna[[#This Row],[Monthly_Expenses]]/Global_Household_Financial_Dyna[[#This Row],[Net Income]]</f>
        <v>0.5003031106732847</v>
      </c>
      <c r="N1078" t="str">
        <f>IF(Global_Household_Financial_Dyna[[#This Row],[Monthly_Savings]]&lt;0,"High Risk", IF(Global_Household_Financial_Dyna[[#This Row],[Savings Rate%]]&lt;0.1, "Medium", "Safe"))</f>
        <v>Safe</v>
      </c>
      <c r="O1078">
        <f>Global_Household_Financial_Dyna[[#This Row],[Total_Household_Income]]/Global_Household_Financial_Dyna[[#This Row],[Family_Size]]</f>
        <v>5684.65</v>
      </c>
      <c r="P1078" s="2">
        <f t="shared" si="32"/>
        <v>0.15879799892000862</v>
      </c>
      <c r="Q1078" s="2">
        <f t="shared" si="33"/>
        <v>0.3408988904067069</v>
      </c>
      <c r="R1078" s="2" t="str">
        <f>IF(Global_Household_Financial_Dyna[[#This Row],[Vs country_Average]]&lt;-0.2, "Underperformer", IF(Global_Household_Financial_Dyna[[#This Row],[Vs country_Average]]&gt;0.2, "Outperformer", "Normal"))</f>
        <v>Outperformer</v>
      </c>
      <c r="S10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1846.39</v>
      </c>
      <c r="T10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1846.39</v>
      </c>
      <c r="U10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1846.39</v>
      </c>
      <c r="V10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1846.39</v>
      </c>
    </row>
    <row r="1079" spans="1:22" x14ac:dyDescent="0.3">
      <c r="A1079">
        <v>1079</v>
      </c>
      <c r="B1079" t="s">
        <v>18</v>
      </c>
      <c r="C1079" t="s">
        <v>19</v>
      </c>
      <c r="D1079">
        <v>4</v>
      </c>
      <c r="E1079">
        <v>3</v>
      </c>
      <c r="F1079">
        <v>3547.87</v>
      </c>
      <c r="G1079">
        <v>8205.76</v>
      </c>
      <c r="H1079">
        <v>2215.5500000000002</v>
      </c>
      <c r="I1079">
        <v>3479.52</v>
      </c>
      <c r="J1079">
        <v>2510.6799999999998</v>
      </c>
      <c r="K1079">
        <f>Global_Household_Financial_Dyna[[#This Row],[Total_Household_Income]]-Global_Household_Financial_Dyna[[#This Row],[Estimated_Taxes]]</f>
        <v>5990.21</v>
      </c>
      <c r="L1079" s="1">
        <f>Global_Household_Financial_Dyna[[#This Row],[Monthly_Savings]]/Global_Household_Financial_Dyna[[#This Row],[Net Income]]</f>
        <v>0.41913054801083766</v>
      </c>
      <c r="M1079" s="2">
        <f>Global_Household_Financial_Dyna[[#This Row],[Monthly_Expenses]]/Global_Household_Financial_Dyna[[#This Row],[Net Income]]</f>
        <v>0.58086778259860672</v>
      </c>
      <c r="N1079" t="str">
        <f>IF(Global_Household_Financial_Dyna[[#This Row],[Monthly_Savings]]&lt;0,"High Risk", IF(Global_Household_Financial_Dyna[[#This Row],[Savings Rate%]]&lt;0.1, "Medium", "Safe"))</f>
        <v>Safe</v>
      </c>
      <c r="O1079">
        <f>Global_Household_Financial_Dyna[[#This Row],[Total_Household_Income]]/Global_Household_Financial_Dyna[[#This Row],[Family_Size]]</f>
        <v>2051.44</v>
      </c>
      <c r="P1079" s="2">
        <f t="shared" si="32"/>
        <v>0.32336204947805613</v>
      </c>
      <c r="Q1079" s="2">
        <f t="shared" si="33"/>
        <v>9.5768498532781521E-2</v>
      </c>
      <c r="R1079" s="2" t="str">
        <f>IF(Global_Household_Financial_Dyna[[#This Row],[Vs country_Average]]&lt;-0.2, "Underperformer", IF(Global_Household_Financial_Dyna[[#This Row],[Vs country_Average]]&gt;0.2, "Outperformer", "Normal"))</f>
        <v>Normal</v>
      </c>
      <c r="S10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2510.6799999999998</v>
      </c>
      <c r="T10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2510.6799999999998</v>
      </c>
      <c r="U10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2510.6799999999998</v>
      </c>
      <c r="V10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2510.6799999999998</v>
      </c>
    </row>
    <row r="1080" spans="1:22" x14ac:dyDescent="0.3">
      <c r="A1080">
        <v>1080</v>
      </c>
      <c r="B1080" t="s">
        <v>12</v>
      </c>
      <c r="C1080" t="s">
        <v>13</v>
      </c>
      <c r="D1080">
        <v>4</v>
      </c>
      <c r="E1080">
        <v>1</v>
      </c>
      <c r="F1080">
        <v>3523.19</v>
      </c>
      <c r="G1080">
        <v>3523.19</v>
      </c>
      <c r="H1080">
        <v>880.8</v>
      </c>
      <c r="I1080">
        <v>3091.47</v>
      </c>
      <c r="J1080">
        <v>-449.07</v>
      </c>
      <c r="K1080">
        <f>Global_Household_Financial_Dyna[[#This Row],[Total_Household_Income]]-Global_Household_Financial_Dyna[[#This Row],[Estimated_Taxes]]</f>
        <v>2642.3900000000003</v>
      </c>
      <c r="L1080" s="1">
        <f>Global_Household_Financial_Dyna[[#This Row],[Monthly_Savings]]/Global_Household_Financial_Dyna[[#This Row],[Net Income]]</f>
        <v>-0.16994841790954399</v>
      </c>
      <c r="M1080" s="2">
        <f>Global_Household_Financial_Dyna[[#This Row],[Monthly_Expenses]]/Global_Household_Financial_Dyna[[#This Row],[Net Income]]</f>
        <v>1.1699522023622551</v>
      </c>
      <c r="N1080" t="str">
        <f>IF(Global_Household_Financial_Dyna[[#This Row],[Monthly_Savings]]&lt;0,"High Risk", IF(Global_Household_Financial_Dyna[[#This Row],[Savings Rate%]]&lt;0.1, "Medium", "Safe"))</f>
        <v>High Risk</v>
      </c>
      <c r="O1080">
        <f>Global_Household_Financial_Dyna[[#This Row],[Total_Household_Income]]/Global_Household_Financial_Dyna[[#This Row],[Family_Size]]</f>
        <v>880.79750000000001</v>
      </c>
      <c r="P1080" s="2">
        <f t="shared" si="32"/>
        <v>0.30718716818024266</v>
      </c>
      <c r="Q1080" s="2">
        <f t="shared" si="33"/>
        <v>-0.47713558608978668</v>
      </c>
      <c r="R1080" s="2" t="str">
        <f>IF(Global_Household_Financial_Dyna[[#This Row],[Vs country_Average]]&lt;-0.2, "Underperformer", IF(Global_Household_Financial_Dyna[[#This Row],[Vs country_Average]]&gt;0.2, "Outperformer", "Normal"))</f>
        <v>Underperformer</v>
      </c>
      <c r="S10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-294.49650000000003</v>
      </c>
      <c r="T10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-139.92300000000006</v>
      </c>
      <c r="U10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14.650499999999909</v>
      </c>
      <c r="V10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169.22399999999988</v>
      </c>
    </row>
    <row r="1081" spans="1:22" x14ac:dyDescent="0.3">
      <c r="A1081">
        <v>1081</v>
      </c>
      <c r="B1081" t="s">
        <v>14</v>
      </c>
      <c r="C1081" t="s">
        <v>15</v>
      </c>
      <c r="D1081">
        <v>4</v>
      </c>
      <c r="E1081">
        <v>3</v>
      </c>
      <c r="F1081">
        <v>1460.66</v>
      </c>
      <c r="G1081">
        <v>3463.19</v>
      </c>
      <c r="H1081">
        <v>519.48</v>
      </c>
      <c r="I1081">
        <v>1262.98</v>
      </c>
      <c r="J1081">
        <v>1680.72</v>
      </c>
      <c r="K1081">
        <f>Global_Household_Financial_Dyna[[#This Row],[Total_Household_Income]]-Global_Household_Financial_Dyna[[#This Row],[Estimated_Taxes]]</f>
        <v>2943.71</v>
      </c>
      <c r="L1081" s="1">
        <f>Global_Household_Financial_Dyna[[#This Row],[Monthly_Savings]]/Global_Household_Financial_Dyna[[#This Row],[Net Income]]</f>
        <v>0.5709529811020787</v>
      </c>
      <c r="M1081" s="2">
        <f>Global_Household_Financial_Dyna[[#This Row],[Monthly_Expenses]]/Global_Household_Financial_Dyna[[#This Row],[Net Income]]</f>
        <v>0.42904362182416067</v>
      </c>
      <c r="N1081" t="str">
        <f>IF(Global_Household_Financial_Dyna[[#This Row],[Monthly_Savings]]&lt;0,"High Risk", IF(Global_Household_Financial_Dyna[[#This Row],[Savings Rate%]]&lt;0.1, "Medium", "Safe"))</f>
        <v>Safe</v>
      </c>
      <c r="O1081">
        <f>Global_Household_Financial_Dyna[[#This Row],[Total_Household_Income]]/Global_Household_Financial_Dyna[[#This Row],[Family_Size]]</f>
        <v>865.79750000000001</v>
      </c>
      <c r="P1081" s="2">
        <f t="shared" si="32"/>
        <v>0.39788995363055785</v>
      </c>
      <c r="Q1081" s="2">
        <f t="shared" si="33"/>
        <v>0.17306302747152086</v>
      </c>
      <c r="R1081" s="2" t="str">
        <f>IF(Global_Household_Financial_Dyna[[#This Row],[Vs country_Average]]&lt;-0.2, "Underperformer", IF(Global_Household_Financial_Dyna[[#This Row],[Vs country_Average]]&gt;0.2, "Outperformer", "Normal"))</f>
        <v>Normal</v>
      </c>
      <c r="S10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1680.72</v>
      </c>
      <c r="T10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1680.72</v>
      </c>
      <c r="U10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1680.72</v>
      </c>
      <c r="V10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1680.72</v>
      </c>
    </row>
    <row r="1082" spans="1:22" x14ac:dyDescent="0.3">
      <c r="A1082">
        <v>1082</v>
      </c>
      <c r="B1082" t="s">
        <v>18</v>
      </c>
      <c r="C1082" t="s">
        <v>19</v>
      </c>
      <c r="D1082">
        <v>2</v>
      </c>
      <c r="E1082">
        <v>2</v>
      </c>
      <c r="F1082">
        <v>3323.84</v>
      </c>
      <c r="G1082">
        <v>5156.84</v>
      </c>
      <c r="H1082">
        <v>1134.51</v>
      </c>
      <c r="I1082">
        <v>2109.0100000000002</v>
      </c>
      <c r="J1082">
        <v>1913.32</v>
      </c>
      <c r="K1082">
        <f>Global_Household_Financial_Dyna[[#This Row],[Total_Household_Income]]-Global_Household_Financial_Dyna[[#This Row],[Estimated_Taxes]]</f>
        <v>4022.33</v>
      </c>
      <c r="L1082" s="1">
        <f>Global_Household_Financial_Dyna[[#This Row],[Monthly_Savings]]/Global_Household_Financial_Dyna[[#This Row],[Net Income]]</f>
        <v>0.47567454684225313</v>
      </c>
      <c r="M1082" s="2">
        <f>Global_Household_Financial_Dyna[[#This Row],[Monthly_Expenses]]/Global_Household_Financial_Dyna[[#This Row],[Net Income]]</f>
        <v>0.52432545315774692</v>
      </c>
      <c r="N1082" t="str">
        <f>IF(Global_Household_Financial_Dyna[[#This Row],[Monthly_Savings]]&lt;0,"High Risk", IF(Global_Household_Financial_Dyna[[#This Row],[Savings Rate%]]&lt;0.1, "Medium", "Safe"))</f>
        <v>Safe</v>
      </c>
      <c r="O1082">
        <f>Global_Household_Financial_Dyna[[#This Row],[Total_Household_Income]]/Global_Household_Financial_Dyna[[#This Row],[Family_Size]]</f>
        <v>2578.42</v>
      </c>
      <c r="P1082" s="2">
        <f t="shared" si="32"/>
        <v>0.32336204947805613</v>
      </c>
      <c r="Q1082" s="2">
        <f t="shared" si="33"/>
        <v>0.152312497364197</v>
      </c>
      <c r="R1082" s="2" t="str">
        <f>IF(Global_Household_Financial_Dyna[[#This Row],[Vs country_Average]]&lt;-0.2, "Underperformer", IF(Global_Household_Financial_Dyna[[#This Row],[Vs country_Average]]&gt;0.2, "Outperformer", "Normal"))</f>
        <v>Normal</v>
      </c>
      <c r="S10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1913.32</v>
      </c>
      <c r="T10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1913.32</v>
      </c>
      <c r="U10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1913.32</v>
      </c>
      <c r="V10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1913.32</v>
      </c>
    </row>
    <row r="1083" spans="1:22" x14ac:dyDescent="0.3">
      <c r="A1083">
        <v>1083</v>
      </c>
      <c r="B1083" t="s">
        <v>10</v>
      </c>
      <c r="C1083" t="s">
        <v>22</v>
      </c>
      <c r="D1083">
        <v>3</v>
      </c>
      <c r="E1083">
        <v>2</v>
      </c>
      <c r="F1083">
        <v>731.06</v>
      </c>
      <c r="G1083">
        <v>1016.44</v>
      </c>
      <c r="H1083">
        <v>101.64</v>
      </c>
      <c r="I1083">
        <v>571.44000000000005</v>
      </c>
      <c r="J1083">
        <v>343.36</v>
      </c>
      <c r="K1083">
        <f>Global_Household_Financial_Dyna[[#This Row],[Total_Household_Income]]-Global_Household_Financial_Dyna[[#This Row],[Estimated_Taxes]]</f>
        <v>914.80000000000007</v>
      </c>
      <c r="L1083" s="1">
        <f>Global_Household_Financial_Dyna[[#This Row],[Monthly_Savings]]/Global_Household_Financial_Dyna[[#This Row],[Net Income]]</f>
        <v>0.37533887188456494</v>
      </c>
      <c r="M1083" s="2">
        <f>Global_Household_Financial_Dyna[[#This Row],[Monthly_Expenses]]/Global_Household_Financial_Dyna[[#This Row],[Net Income]]</f>
        <v>0.62466112811543506</v>
      </c>
      <c r="N1083" t="str">
        <f>IF(Global_Household_Financial_Dyna[[#This Row],[Monthly_Savings]]&lt;0,"High Risk", IF(Global_Household_Financial_Dyna[[#This Row],[Savings Rate%]]&lt;0.1, "Medium", "Safe"))</f>
        <v>Safe</v>
      </c>
      <c r="O1083">
        <f>Global_Household_Financial_Dyna[[#This Row],[Total_Household_Income]]/Global_Household_Financial_Dyna[[#This Row],[Family_Size]]</f>
        <v>338.81333333333333</v>
      </c>
      <c r="P1083" s="2">
        <f t="shared" si="32"/>
        <v>0.42077341556833553</v>
      </c>
      <c r="Q1083" s="2">
        <f t="shared" si="33"/>
        <v>-4.543454368377059E-2</v>
      </c>
      <c r="R1083" s="2" t="str">
        <f>IF(Global_Household_Financial_Dyna[[#This Row],[Vs country_Average]]&lt;-0.2, "Underperformer", IF(Global_Household_Financial_Dyna[[#This Row],[Vs country_Average]]&gt;0.2, "Outperformer", "Normal"))</f>
        <v>Normal</v>
      </c>
      <c r="S10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343.36</v>
      </c>
      <c r="T10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343.36</v>
      </c>
      <c r="U10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343.36</v>
      </c>
      <c r="V10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343.36</v>
      </c>
    </row>
    <row r="1084" spans="1:22" x14ac:dyDescent="0.3">
      <c r="A1084">
        <v>1084</v>
      </c>
      <c r="B1084" t="s">
        <v>12</v>
      </c>
      <c r="C1084" t="s">
        <v>13</v>
      </c>
      <c r="D1084">
        <v>3</v>
      </c>
      <c r="E1084">
        <v>2</v>
      </c>
      <c r="F1084">
        <v>2684.33</v>
      </c>
      <c r="G1084">
        <v>4175.7700000000004</v>
      </c>
      <c r="H1084">
        <v>1043.94</v>
      </c>
      <c r="I1084">
        <v>3006.5</v>
      </c>
      <c r="J1084">
        <v>125.33</v>
      </c>
      <c r="K1084">
        <f>Global_Household_Financial_Dyna[[#This Row],[Total_Household_Income]]-Global_Household_Financial_Dyna[[#This Row],[Estimated_Taxes]]</f>
        <v>3131.8300000000004</v>
      </c>
      <c r="L1084" s="1">
        <f>Global_Household_Financial_Dyna[[#This Row],[Monthly_Savings]]/Global_Household_Financial_Dyna[[#This Row],[Net Income]]</f>
        <v>4.0018136361169021E-2</v>
      </c>
      <c r="M1084" s="2">
        <f>Global_Household_Financial_Dyna[[#This Row],[Monthly_Expenses]]/Global_Household_Financial_Dyna[[#This Row],[Net Income]]</f>
        <v>0.95998186363883087</v>
      </c>
      <c r="N1084" t="str">
        <f>IF(Global_Household_Financial_Dyna[[#This Row],[Monthly_Savings]]&lt;0,"High Risk", IF(Global_Household_Financial_Dyna[[#This Row],[Savings Rate%]]&lt;0.1, "Medium", "Safe"))</f>
        <v>Medium</v>
      </c>
      <c r="O1084">
        <f>Global_Household_Financial_Dyna[[#This Row],[Total_Household_Income]]/Global_Household_Financial_Dyna[[#This Row],[Family_Size]]</f>
        <v>1391.9233333333334</v>
      </c>
      <c r="P1084" s="2">
        <f t="shared" si="32"/>
        <v>0.30718716818024266</v>
      </c>
      <c r="Q1084" s="2">
        <f t="shared" si="33"/>
        <v>-0.26716903181907364</v>
      </c>
      <c r="R1084" s="2" t="str">
        <f>IF(Global_Household_Financial_Dyna[[#This Row],[Vs country_Average]]&lt;-0.2, "Underperformer", IF(Global_Household_Financial_Dyna[[#This Row],[Vs country_Average]]&gt;0.2, "Outperformer", "Normal"))</f>
        <v>Underperformer</v>
      </c>
      <c r="S10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125.33</v>
      </c>
      <c r="T10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125.33</v>
      </c>
      <c r="U10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125.33</v>
      </c>
      <c r="V10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125.33</v>
      </c>
    </row>
    <row r="1085" spans="1:22" x14ac:dyDescent="0.3">
      <c r="A1085">
        <v>1085</v>
      </c>
      <c r="B1085" t="s">
        <v>12</v>
      </c>
      <c r="C1085" t="s">
        <v>13</v>
      </c>
      <c r="D1085">
        <v>1</v>
      </c>
      <c r="E1085">
        <v>1</v>
      </c>
      <c r="F1085">
        <v>4364.38</v>
      </c>
      <c r="G1085">
        <v>4364.38</v>
      </c>
      <c r="H1085">
        <v>1091.0999999999999</v>
      </c>
      <c r="I1085">
        <v>1696.2</v>
      </c>
      <c r="J1085">
        <v>1577.09</v>
      </c>
      <c r="K1085">
        <f>Global_Household_Financial_Dyna[[#This Row],[Total_Household_Income]]-Global_Household_Financial_Dyna[[#This Row],[Estimated_Taxes]]</f>
        <v>3273.28</v>
      </c>
      <c r="L1085" s="1">
        <f>Global_Household_Financial_Dyna[[#This Row],[Monthly_Savings]]/Global_Household_Financial_Dyna[[#This Row],[Net Income]]</f>
        <v>0.48180723922182028</v>
      </c>
      <c r="M1085" s="2">
        <f>Global_Household_Financial_Dyna[[#This Row],[Monthly_Expenses]]/Global_Household_Financial_Dyna[[#This Row],[Net Income]]</f>
        <v>0.51819581581777296</v>
      </c>
      <c r="N1085" t="str">
        <f>IF(Global_Household_Financial_Dyna[[#This Row],[Monthly_Savings]]&lt;0,"High Risk", IF(Global_Household_Financial_Dyna[[#This Row],[Savings Rate%]]&lt;0.1, "Medium", "Safe"))</f>
        <v>Safe</v>
      </c>
      <c r="O1085">
        <f>Global_Household_Financial_Dyna[[#This Row],[Total_Household_Income]]/Global_Household_Financial_Dyna[[#This Row],[Family_Size]]</f>
        <v>4364.38</v>
      </c>
      <c r="P1085" s="2">
        <f t="shared" si="32"/>
        <v>0.30718716818024266</v>
      </c>
      <c r="Q1085" s="2">
        <f t="shared" si="33"/>
        <v>0.17462007104157762</v>
      </c>
      <c r="R1085" s="2" t="str">
        <f>IF(Global_Household_Financial_Dyna[[#This Row],[Vs country_Average]]&lt;-0.2, "Underperformer", IF(Global_Household_Financial_Dyna[[#This Row],[Vs country_Average]]&gt;0.2, "Outperformer", "Normal"))</f>
        <v>Normal</v>
      </c>
      <c r="S10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1577.09</v>
      </c>
      <c r="T10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1577.09</v>
      </c>
      <c r="U10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1577.09</v>
      </c>
      <c r="V10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1577.09</v>
      </c>
    </row>
    <row r="1086" spans="1:22" x14ac:dyDescent="0.3">
      <c r="A1086">
        <v>1086</v>
      </c>
      <c r="B1086" t="s">
        <v>10</v>
      </c>
      <c r="C1086" t="s">
        <v>11</v>
      </c>
      <c r="D1086">
        <v>2</v>
      </c>
      <c r="E1086">
        <v>2</v>
      </c>
      <c r="F1086">
        <v>639.79</v>
      </c>
      <c r="G1086">
        <v>972.98</v>
      </c>
      <c r="H1086">
        <v>97.3</v>
      </c>
      <c r="I1086">
        <v>424.62</v>
      </c>
      <c r="J1086">
        <v>451.06</v>
      </c>
      <c r="K1086">
        <f>Global_Household_Financial_Dyna[[#This Row],[Total_Household_Income]]-Global_Household_Financial_Dyna[[#This Row],[Estimated_Taxes]]</f>
        <v>875.68000000000006</v>
      </c>
      <c r="L1086" s="1">
        <f>Global_Household_Financial_Dyna[[#This Row],[Monthly_Savings]]/Global_Household_Financial_Dyna[[#This Row],[Net Income]]</f>
        <v>0.51509683902795533</v>
      </c>
      <c r="M1086" s="2">
        <f>Global_Household_Financial_Dyna[[#This Row],[Monthly_Expenses]]/Global_Household_Financial_Dyna[[#This Row],[Net Income]]</f>
        <v>0.48490316097204456</v>
      </c>
      <c r="N1086" t="str">
        <f>IF(Global_Household_Financial_Dyna[[#This Row],[Monthly_Savings]]&lt;0,"High Risk", IF(Global_Household_Financial_Dyna[[#This Row],[Savings Rate%]]&lt;0.1, "Medium", "Safe"))</f>
        <v>Safe</v>
      </c>
      <c r="O1086">
        <f>Global_Household_Financial_Dyna[[#This Row],[Total_Household_Income]]/Global_Household_Financial_Dyna[[#This Row],[Family_Size]]</f>
        <v>486.49</v>
      </c>
      <c r="P1086" s="2">
        <f t="shared" si="32"/>
        <v>0.42077341556833553</v>
      </c>
      <c r="Q1086" s="2">
        <f t="shared" si="33"/>
        <v>9.4323423459619804E-2</v>
      </c>
      <c r="R1086" s="2" t="str">
        <f>IF(Global_Household_Financial_Dyna[[#This Row],[Vs country_Average]]&lt;-0.2, "Underperformer", IF(Global_Household_Financial_Dyna[[#This Row],[Vs country_Average]]&gt;0.2, "Outperformer", "Normal"))</f>
        <v>Normal</v>
      </c>
      <c r="S10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451.06</v>
      </c>
      <c r="T10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451.06</v>
      </c>
      <c r="U10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451.06</v>
      </c>
      <c r="V10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451.06</v>
      </c>
    </row>
    <row r="1087" spans="1:22" x14ac:dyDescent="0.3">
      <c r="A1087">
        <v>1087</v>
      </c>
      <c r="B1087" t="s">
        <v>16</v>
      </c>
      <c r="C1087" t="s">
        <v>21</v>
      </c>
      <c r="D1087">
        <v>4</v>
      </c>
      <c r="E1087">
        <v>3</v>
      </c>
      <c r="F1087">
        <v>3257.96</v>
      </c>
      <c r="G1087">
        <v>6985.26</v>
      </c>
      <c r="H1087">
        <v>2444.84</v>
      </c>
      <c r="I1087">
        <v>3869.94</v>
      </c>
      <c r="J1087">
        <v>670.48</v>
      </c>
      <c r="K1087">
        <f>Global_Household_Financial_Dyna[[#This Row],[Total_Household_Income]]-Global_Household_Financial_Dyna[[#This Row],[Estimated_Taxes]]</f>
        <v>4540.42</v>
      </c>
      <c r="L1087" s="1">
        <f>Global_Household_Financial_Dyna[[#This Row],[Monthly_Savings]]/Global_Household_Financial_Dyna[[#This Row],[Net Income]]</f>
        <v>0.14766915835979932</v>
      </c>
      <c r="M1087" s="2">
        <f>Global_Household_Financial_Dyna[[#This Row],[Monthly_Expenses]]/Global_Household_Financial_Dyna[[#This Row],[Net Income]]</f>
        <v>0.85233084164020068</v>
      </c>
      <c r="N1087" t="str">
        <f>IF(Global_Household_Financial_Dyna[[#This Row],[Monthly_Savings]]&lt;0,"High Risk", IF(Global_Household_Financial_Dyna[[#This Row],[Savings Rate%]]&lt;0.1, "Medium", "Safe"))</f>
        <v>Safe</v>
      </c>
      <c r="O1087">
        <f>Global_Household_Financial_Dyna[[#This Row],[Total_Household_Income]]/Global_Household_Financial_Dyna[[#This Row],[Family_Size]]</f>
        <v>1746.3150000000001</v>
      </c>
      <c r="P1087" s="2">
        <f t="shared" si="32"/>
        <v>0.15879799892000862</v>
      </c>
      <c r="Q1087" s="2">
        <f t="shared" si="33"/>
        <v>-1.1128840560209297E-2</v>
      </c>
      <c r="R1087" s="2" t="str">
        <f>IF(Global_Household_Financial_Dyna[[#This Row],[Vs country_Average]]&lt;-0.2, "Underperformer", IF(Global_Household_Financial_Dyna[[#This Row],[Vs country_Average]]&gt;0.2, "Outperformer", "Normal"))</f>
        <v>Normal</v>
      </c>
      <c r="S10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670.48</v>
      </c>
      <c r="T10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670.48</v>
      </c>
      <c r="U10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670.48</v>
      </c>
      <c r="V10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670.48</v>
      </c>
    </row>
    <row r="1088" spans="1:22" x14ac:dyDescent="0.3">
      <c r="A1088">
        <v>1088</v>
      </c>
      <c r="B1088" t="s">
        <v>18</v>
      </c>
      <c r="C1088" t="s">
        <v>19</v>
      </c>
      <c r="D1088">
        <v>1</v>
      </c>
      <c r="E1088">
        <v>1</v>
      </c>
      <c r="F1088">
        <v>5935.27</v>
      </c>
      <c r="G1088">
        <v>5935.27</v>
      </c>
      <c r="H1088">
        <v>1305.76</v>
      </c>
      <c r="I1088">
        <v>1901.09</v>
      </c>
      <c r="J1088">
        <v>2728.42</v>
      </c>
      <c r="K1088">
        <f>Global_Household_Financial_Dyna[[#This Row],[Total_Household_Income]]-Global_Household_Financial_Dyna[[#This Row],[Estimated_Taxes]]</f>
        <v>4629.51</v>
      </c>
      <c r="L1088" s="1">
        <f>Global_Household_Financial_Dyna[[#This Row],[Monthly_Savings]]/Global_Household_Financial_Dyna[[#This Row],[Net Income]]</f>
        <v>0.58935394890603976</v>
      </c>
      <c r="M1088" s="2">
        <f>Global_Household_Financial_Dyna[[#This Row],[Monthly_Expenses]]/Global_Household_Financial_Dyna[[#This Row],[Net Income]]</f>
        <v>0.41064605109396024</v>
      </c>
      <c r="N1088" t="str">
        <f>IF(Global_Household_Financial_Dyna[[#This Row],[Monthly_Savings]]&lt;0,"High Risk", IF(Global_Household_Financial_Dyna[[#This Row],[Savings Rate%]]&lt;0.1, "Medium", "Safe"))</f>
        <v>Safe</v>
      </c>
      <c r="O1088">
        <f>Global_Household_Financial_Dyna[[#This Row],[Total_Household_Income]]/Global_Household_Financial_Dyna[[#This Row],[Family_Size]]</f>
        <v>5935.27</v>
      </c>
      <c r="P1088" s="2">
        <f t="shared" si="32"/>
        <v>0.32336204947805613</v>
      </c>
      <c r="Q1088" s="2">
        <f t="shared" si="33"/>
        <v>0.26599189942798362</v>
      </c>
      <c r="R1088" s="2" t="str">
        <f>IF(Global_Household_Financial_Dyna[[#This Row],[Vs country_Average]]&lt;-0.2, "Underperformer", IF(Global_Household_Financial_Dyna[[#This Row],[Vs country_Average]]&gt;0.2, "Outperformer", "Normal"))</f>
        <v>Outperformer</v>
      </c>
      <c r="S10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2728.42</v>
      </c>
      <c r="T10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2728.42</v>
      </c>
      <c r="U10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2728.42</v>
      </c>
      <c r="V10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2728.42</v>
      </c>
    </row>
    <row r="1089" spans="1:22" x14ac:dyDescent="0.3">
      <c r="A1089">
        <v>1089</v>
      </c>
      <c r="B1089" t="s">
        <v>12</v>
      </c>
      <c r="C1089" t="s">
        <v>13</v>
      </c>
      <c r="D1089">
        <v>2</v>
      </c>
      <c r="E1089">
        <v>1</v>
      </c>
      <c r="F1089">
        <v>4152.7299999999996</v>
      </c>
      <c r="G1089">
        <v>4152.7299999999996</v>
      </c>
      <c r="H1089">
        <v>1038.18</v>
      </c>
      <c r="I1089">
        <v>2265.2600000000002</v>
      </c>
      <c r="J1089">
        <v>849.28</v>
      </c>
      <c r="K1089">
        <f>Global_Household_Financial_Dyna[[#This Row],[Total_Household_Income]]-Global_Household_Financial_Dyna[[#This Row],[Estimated_Taxes]]</f>
        <v>3114.5499999999993</v>
      </c>
      <c r="L1089" s="1">
        <f>Global_Household_Financial_Dyna[[#This Row],[Monthly_Savings]]/Global_Household_Financial_Dyna[[#This Row],[Net Income]]</f>
        <v>0.27268144675795869</v>
      </c>
      <c r="M1089" s="2">
        <f>Global_Household_Financial_Dyna[[#This Row],[Monthly_Expenses]]/Global_Household_Financial_Dyna[[#This Row],[Net Income]]</f>
        <v>0.72731534250533814</v>
      </c>
      <c r="N1089" t="str">
        <f>IF(Global_Household_Financial_Dyna[[#This Row],[Monthly_Savings]]&lt;0,"High Risk", IF(Global_Household_Financial_Dyna[[#This Row],[Savings Rate%]]&lt;0.1, "Medium", "Safe"))</f>
        <v>Safe</v>
      </c>
      <c r="O1089">
        <f>Global_Household_Financial_Dyna[[#This Row],[Total_Household_Income]]/Global_Household_Financial_Dyna[[#This Row],[Family_Size]]</f>
        <v>2076.3649999999998</v>
      </c>
      <c r="P1089" s="2">
        <f t="shared" si="32"/>
        <v>0.30718716818024266</v>
      </c>
      <c r="Q1089" s="2">
        <f t="shared" si="33"/>
        <v>-3.4505721422283975E-2</v>
      </c>
      <c r="R1089" s="2" t="str">
        <f>IF(Global_Household_Financial_Dyna[[#This Row],[Vs country_Average]]&lt;-0.2, "Underperformer", IF(Global_Household_Financial_Dyna[[#This Row],[Vs country_Average]]&gt;0.2, "Outperformer", "Normal"))</f>
        <v>Normal</v>
      </c>
      <c r="S10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849.28</v>
      </c>
      <c r="T10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849.28</v>
      </c>
      <c r="U10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849.28</v>
      </c>
      <c r="V10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849.28</v>
      </c>
    </row>
    <row r="1090" spans="1:22" x14ac:dyDescent="0.3">
      <c r="A1090">
        <v>1090</v>
      </c>
      <c r="B1090" t="s">
        <v>18</v>
      </c>
      <c r="C1090" t="s">
        <v>20</v>
      </c>
      <c r="D1090">
        <v>5</v>
      </c>
      <c r="E1090">
        <v>2</v>
      </c>
      <c r="F1090">
        <v>3022.15</v>
      </c>
      <c r="G1090">
        <v>4973.12</v>
      </c>
      <c r="H1090">
        <v>1094.0899999999999</v>
      </c>
      <c r="I1090">
        <v>2413.96</v>
      </c>
      <c r="J1090">
        <v>1465.08</v>
      </c>
      <c r="K1090">
        <f>Global_Household_Financial_Dyna[[#This Row],[Total_Household_Income]]-Global_Household_Financial_Dyna[[#This Row],[Estimated_Taxes]]</f>
        <v>3879.0299999999997</v>
      </c>
      <c r="L1090" s="1">
        <f>Global_Household_Financial_Dyna[[#This Row],[Monthly_Savings]]/Global_Household_Financial_Dyna[[#This Row],[Net Income]]</f>
        <v>0.37769236123463856</v>
      </c>
      <c r="M1090" s="2">
        <f>Global_Household_Financial_Dyna[[#This Row],[Monthly_Expenses]]/Global_Household_Financial_Dyna[[#This Row],[Net Income]]</f>
        <v>0.62231021672944009</v>
      </c>
      <c r="N1090" t="str">
        <f>IF(Global_Household_Financial_Dyna[[#This Row],[Monthly_Savings]]&lt;0,"High Risk", IF(Global_Household_Financial_Dyna[[#This Row],[Savings Rate%]]&lt;0.1, "Medium", "Safe"))</f>
        <v>Safe</v>
      </c>
      <c r="O1090">
        <f>Global_Household_Financial_Dyna[[#This Row],[Total_Household_Income]]/Global_Household_Financial_Dyna[[#This Row],[Family_Size]]</f>
        <v>994.62400000000002</v>
      </c>
      <c r="P1090" s="2">
        <f t="shared" ref="P1090:P1153" si="34">AVERAGEIF($B$2:$B$4986,$B1090,$L$2:$L$4986)</f>
        <v>0.32336204947805613</v>
      </c>
      <c r="Q1090" s="2">
        <f t="shared" ref="Q1090:Q1153" si="35">L1090-P1090</f>
        <v>5.4330311756582428E-2</v>
      </c>
      <c r="R1090" s="2" t="str">
        <f>IF(Global_Household_Financial_Dyna[[#This Row],[Vs country_Average]]&lt;-0.2, "Underperformer", IF(Global_Household_Financial_Dyna[[#This Row],[Vs country_Average]]&gt;0.2, "Outperformer", "Normal"))</f>
        <v>Normal</v>
      </c>
      <c r="S10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1465.08</v>
      </c>
      <c r="T10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1465.08</v>
      </c>
      <c r="U10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1465.08</v>
      </c>
      <c r="V10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1465.08</v>
      </c>
    </row>
    <row r="1091" spans="1:22" x14ac:dyDescent="0.3">
      <c r="A1091">
        <v>1091</v>
      </c>
      <c r="B1091" t="s">
        <v>12</v>
      </c>
      <c r="C1091" t="s">
        <v>13</v>
      </c>
      <c r="D1091">
        <v>6</v>
      </c>
      <c r="E1091">
        <v>3</v>
      </c>
      <c r="F1091">
        <v>5295.94</v>
      </c>
      <c r="G1091">
        <v>12439.96</v>
      </c>
      <c r="H1091">
        <v>3731.99</v>
      </c>
      <c r="I1091">
        <v>3079.65</v>
      </c>
      <c r="J1091">
        <v>5628.32</v>
      </c>
      <c r="K1091">
        <f>Global_Household_Financial_Dyna[[#This Row],[Total_Household_Income]]-Global_Household_Financial_Dyna[[#This Row],[Estimated_Taxes]]</f>
        <v>8707.9699999999993</v>
      </c>
      <c r="L1091" s="1">
        <f>Global_Household_Financial_Dyna[[#This Row],[Monthly_Savings]]/Global_Household_Financial_Dyna[[#This Row],[Net Income]]</f>
        <v>0.64634122533724858</v>
      </c>
      <c r="M1091" s="2">
        <f>Global_Household_Financial_Dyna[[#This Row],[Monthly_Expenses]]/Global_Household_Financial_Dyna[[#This Row],[Net Income]]</f>
        <v>0.35365877466275153</v>
      </c>
      <c r="N1091" t="str">
        <f>IF(Global_Household_Financial_Dyna[[#This Row],[Monthly_Savings]]&lt;0,"High Risk", IF(Global_Household_Financial_Dyna[[#This Row],[Savings Rate%]]&lt;0.1, "Medium", "Safe"))</f>
        <v>Safe</v>
      </c>
      <c r="O1091">
        <f>Global_Household_Financial_Dyna[[#This Row],[Total_Household_Income]]/Global_Household_Financial_Dyna[[#This Row],[Family_Size]]</f>
        <v>2073.3266666666664</v>
      </c>
      <c r="P1091" s="2">
        <f t="shared" si="34"/>
        <v>0.30718716818024266</v>
      </c>
      <c r="Q1091" s="2">
        <f t="shared" si="35"/>
        <v>0.33915405715700592</v>
      </c>
      <c r="R1091" s="2" t="str">
        <f>IF(Global_Household_Financial_Dyna[[#This Row],[Vs country_Average]]&lt;-0.2, "Underperformer", IF(Global_Household_Financial_Dyna[[#This Row],[Vs country_Average]]&gt;0.2, "Outperformer", "Normal"))</f>
        <v>Outperformer</v>
      </c>
      <c r="S10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5628.32</v>
      </c>
      <c r="T10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5628.32</v>
      </c>
      <c r="U10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5628.32</v>
      </c>
      <c r="V10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5628.32</v>
      </c>
    </row>
    <row r="1092" spans="1:22" x14ac:dyDescent="0.3">
      <c r="A1092">
        <v>1092</v>
      </c>
      <c r="B1092" t="s">
        <v>16</v>
      </c>
      <c r="C1092" t="s">
        <v>17</v>
      </c>
      <c r="D1092">
        <v>2</v>
      </c>
      <c r="E1092">
        <v>1</v>
      </c>
      <c r="F1092">
        <v>3146.96</v>
      </c>
      <c r="G1092">
        <v>3146.96</v>
      </c>
      <c r="H1092">
        <v>1101.44</v>
      </c>
      <c r="I1092">
        <v>2603.2399999999998</v>
      </c>
      <c r="J1092">
        <v>-557.71</v>
      </c>
      <c r="K1092">
        <f>Global_Household_Financial_Dyna[[#This Row],[Total_Household_Income]]-Global_Household_Financial_Dyna[[#This Row],[Estimated_Taxes]]</f>
        <v>2045.52</v>
      </c>
      <c r="L1092" s="1">
        <f>Global_Household_Financial_Dyna[[#This Row],[Monthly_Savings]]/Global_Household_Financial_Dyna[[#This Row],[Net Income]]</f>
        <v>-0.27264949743830419</v>
      </c>
      <c r="M1092" s="2">
        <f>Global_Household_Financial_Dyna[[#This Row],[Monthly_Expenses]]/Global_Household_Financial_Dyna[[#This Row],[Net Income]]</f>
        <v>1.2726543861707535</v>
      </c>
      <c r="N1092" t="str">
        <f>IF(Global_Household_Financial_Dyna[[#This Row],[Monthly_Savings]]&lt;0,"High Risk", IF(Global_Household_Financial_Dyna[[#This Row],[Savings Rate%]]&lt;0.1, "Medium", "Safe"))</f>
        <v>High Risk</v>
      </c>
      <c r="O1092">
        <f>Global_Household_Financial_Dyna[[#This Row],[Total_Household_Income]]/Global_Household_Financial_Dyna[[#This Row],[Family_Size]]</f>
        <v>1573.48</v>
      </c>
      <c r="P1092" s="2">
        <f t="shared" si="34"/>
        <v>0.15879799892000862</v>
      </c>
      <c r="Q1092" s="2">
        <f t="shared" si="35"/>
        <v>-0.43144749635831281</v>
      </c>
      <c r="R1092" s="2" t="str">
        <f>IF(Global_Household_Financial_Dyna[[#This Row],[Vs country_Average]]&lt;-0.2, "Underperformer", IF(Global_Household_Financial_Dyna[[#This Row],[Vs country_Average]]&gt;0.2, "Outperformer", "Normal"))</f>
        <v>Underperformer</v>
      </c>
      <c r="S10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-427.548</v>
      </c>
      <c r="T10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-297.38600000000002</v>
      </c>
      <c r="U10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-167.2240000000001</v>
      </c>
      <c r="V10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-37.062000000000012</v>
      </c>
    </row>
    <row r="1093" spans="1:22" x14ac:dyDescent="0.3">
      <c r="A1093">
        <v>1093</v>
      </c>
      <c r="B1093" t="s">
        <v>16</v>
      </c>
      <c r="C1093" t="s">
        <v>21</v>
      </c>
      <c r="D1093">
        <v>7</v>
      </c>
      <c r="E1093">
        <v>3</v>
      </c>
      <c r="F1093">
        <v>2202.85</v>
      </c>
      <c r="G1093">
        <v>4830.8999999999996</v>
      </c>
      <c r="H1093">
        <v>1690.82</v>
      </c>
      <c r="I1093">
        <v>3556.46</v>
      </c>
      <c r="J1093">
        <v>-416.38</v>
      </c>
      <c r="K1093">
        <f>Global_Household_Financial_Dyna[[#This Row],[Total_Household_Income]]-Global_Household_Financial_Dyna[[#This Row],[Estimated_Taxes]]</f>
        <v>3140.08</v>
      </c>
      <c r="L1093" s="1">
        <f>Global_Household_Financial_Dyna[[#This Row],[Monthly_Savings]]/Global_Household_Financial_Dyna[[#This Row],[Net Income]]</f>
        <v>-0.13260171715370309</v>
      </c>
      <c r="M1093" s="2">
        <f>Global_Household_Financial_Dyna[[#This Row],[Monthly_Expenses]]/Global_Household_Financial_Dyna[[#This Row],[Net Income]]</f>
        <v>1.1326017171537031</v>
      </c>
      <c r="N1093" t="str">
        <f>IF(Global_Household_Financial_Dyna[[#This Row],[Monthly_Savings]]&lt;0,"High Risk", IF(Global_Household_Financial_Dyna[[#This Row],[Savings Rate%]]&lt;0.1, "Medium", "Safe"))</f>
        <v>High Risk</v>
      </c>
      <c r="O1093">
        <f>Global_Household_Financial_Dyna[[#This Row],[Total_Household_Income]]/Global_Household_Financial_Dyna[[#This Row],[Family_Size]]</f>
        <v>690.12857142857138</v>
      </c>
      <c r="P1093" s="2">
        <f t="shared" si="34"/>
        <v>0.15879799892000862</v>
      </c>
      <c r="Q1093" s="2">
        <f t="shared" si="35"/>
        <v>-0.29139971607371173</v>
      </c>
      <c r="R1093" s="2" t="str">
        <f>IF(Global_Household_Financial_Dyna[[#This Row],[Vs country_Average]]&lt;-0.2, "Underperformer", IF(Global_Household_Financial_Dyna[[#This Row],[Vs country_Average]]&gt;0.2, "Outperformer", "Normal"))</f>
        <v>Underperformer</v>
      </c>
      <c r="S10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-238.55699999999999</v>
      </c>
      <c r="T10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-60.73399999999998</v>
      </c>
      <c r="U10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117.08899999999994</v>
      </c>
      <c r="V10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294.91200000000003</v>
      </c>
    </row>
    <row r="1094" spans="1:22" x14ac:dyDescent="0.3">
      <c r="A1094">
        <v>1094</v>
      </c>
      <c r="B1094" t="s">
        <v>16</v>
      </c>
      <c r="C1094" t="s">
        <v>17</v>
      </c>
      <c r="D1094">
        <v>1</v>
      </c>
      <c r="E1094">
        <v>1</v>
      </c>
      <c r="F1094">
        <v>3162.02</v>
      </c>
      <c r="G1094">
        <v>3162.02</v>
      </c>
      <c r="H1094">
        <v>1106.71</v>
      </c>
      <c r="I1094">
        <v>1429.29</v>
      </c>
      <c r="J1094">
        <v>626.02</v>
      </c>
      <c r="K1094">
        <f>Global_Household_Financial_Dyna[[#This Row],[Total_Household_Income]]-Global_Household_Financial_Dyna[[#This Row],[Estimated_Taxes]]</f>
        <v>2055.31</v>
      </c>
      <c r="L1094" s="1">
        <f>Global_Household_Financial_Dyna[[#This Row],[Monthly_Savings]]/Global_Household_Financial_Dyna[[#This Row],[Net Income]]</f>
        <v>0.30458665602755791</v>
      </c>
      <c r="M1094" s="2">
        <f>Global_Household_Financial_Dyna[[#This Row],[Monthly_Expenses]]/Global_Household_Financial_Dyna[[#This Row],[Net Income]]</f>
        <v>0.69541334397244214</v>
      </c>
      <c r="N1094" t="str">
        <f>IF(Global_Household_Financial_Dyna[[#This Row],[Monthly_Savings]]&lt;0,"High Risk", IF(Global_Household_Financial_Dyna[[#This Row],[Savings Rate%]]&lt;0.1, "Medium", "Safe"))</f>
        <v>Safe</v>
      </c>
      <c r="O1094">
        <f>Global_Household_Financial_Dyna[[#This Row],[Total_Household_Income]]/Global_Household_Financial_Dyna[[#This Row],[Family_Size]]</f>
        <v>3162.02</v>
      </c>
      <c r="P1094" s="2">
        <f t="shared" si="34"/>
        <v>0.15879799892000862</v>
      </c>
      <c r="Q1094" s="2">
        <f t="shared" si="35"/>
        <v>0.14578865710754929</v>
      </c>
      <c r="R1094" s="2" t="str">
        <f>IF(Global_Household_Financial_Dyna[[#This Row],[Vs country_Average]]&lt;-0.2, "Underperformer", IF(Global_Household_Financial_Dyna[[#This Row],[Vs country_Average]]&gt;0.2, "Outperformer", "Normal"))</f>
        <v>Normal</v>
      </c>
      <c r="S10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626.02</v>
      </c>
      <c r="T10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626.02</v>
      </c>
      <c r="U10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626.02</v>
      </c>
      <c r="V10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626.02</v>
      </c>
    </row>
    <row r="1095" spans="1:22" x14ac:dyDescent="0.3">
      <c r="A1095">
        <v>1095</v>
      </c>
      <c r="B1095" t="s">
        <v>18</v>
      </c>
      <c r="C1095" t="s">
        <v>20</v>
      </c>
      <c r="D1095">
        <v>8</v>
      </c>
      <c r="E1095">
        <v>3</v>
      </c>
      <c r="F1095">
        <v>4678.59</v>
      </c>
      <c r="G1095">
        <v>11085.54</v>
      </c>
      <c r="H1095">
        <v>2993.1</v>
      </c>
      <c r="I1095">
        <v>3940.98</v>
      </c>
      <c r="J1095">
        <v>4151.47</v>
      </c>
      <c r="K1095">
        <f>Global_Household_Financial_Dyna[[#This Row],[Total_Household_Income]]-Global_Household_Financial_Dyna[[#This Row],[Estimated_Taxes]]</f>
        <v>8092.4400000000005</v>
      </c>
      <c r="L1095" s="1">
        <f>Global_Household_Financial_Dyna[[#This Row],[Monthly_Savings]]/Global_Household_Financial_Dyna[[#This Row],[Net Income]]</f>
        <v>0.51300596606215187</v>
      </c>
      <c r="M1095" s="2">
        <f>Global_Household_Financial_Dyna[[#This Row],[Monthly_Expenses]]/Global_Household_Financial_Dyna[[#This Row],[Net Income]]</f>
        <v>0.48699526965908918</v>
      </c>
      <c r="N1095" t="str">
        <f>IF(Global_Household_Financial_Dyna[[#This Row],[Monthly_Savings]]&lt;0,"High Risk", IF(Global_Household_Financial_Dyna[[#This Row],[Savings Rate%]]&lt;0.1, "Medium", "Safe"))</f>
        <v>Safe</v>
      </c>
      <c r="O1095">
        <f>Global_Household_Financial_Dyna[[#This Row],[Total_Household_Income]]/Global_Household_Financial_Dyna[[#This Row],[Family_Size]]</f>
        <v>1385.6925000000001</v>
      </c>
      <c r="P1095" s="2">
        <f t="shared" si="34"/>
        <v>0.32336204947805613</v>
      </c>
      <c r="Q1095" s="2">
        <f t="shared" si="35"/>
        <v>0.18964391658409574</v>
      </c>
      <c r="R1095" s="2" t="str">
        <f>IF(Global_Household_Financial_Dyna[[#This Row],[Vs country_Average]]&lt;-0.2, "Underperformer", IF(Global_Household_Financial_Dyna[[#This Row],[Vs country_Average]]&gt;0.2, "Outperformer", "Normal"))</f>
        <v>Normal</v>
      </c>
      <c r="S10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4151.47</v>
      </c>
      <c r="T10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4151.47</v>
      </c>
      <c r="U10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4151.47</v>
      </c>
      <c r="V10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4151.47</v>
      </c>
    </row>
    <row r="1096" spans="1:22" x14ac:dyDescent="0.3">
      <c r="A1096">
        <v>1096</v>
      </c>
      <c r="B1096" t="s">
        <v>18</v>
      </c>
      <c r="C1096" t="s">
        <v>20</v>
      </c>
      <c r="D1096">
        <v>3</v>
      </c>
      <c r="E1096">
        <v>1</v>
      </c>
      <c r="F1096">
        <v>4345.41</v>
      </c>
      <c r="G1096">
        <v>4345.41</v>
      </c>
      <c r="H1096">
        <v>955.99</v>
      </c>
      <c r="I1096">
        <v>2552.31</v>
      </c>
      <c r="J1096">
        <v>837.11</v>
      </c>
      <c r="K1096">
        <f>Global_Household_Financial_Dyna[[#This Row],[Total_Household_Income]]-Global_Household_Financial_Dyna[[#This Row],[Estimated_Taxes]]</f>
        <v>3389.42</v>
      </c>
      <c r="L1096" s="1">
        <f>Global_Household_Financial_Dyna[[#This Row],[Monthly_Savings]]/Global_Household_Financial_Dyna[[#This Row],[Net Income]]</f>
        <v>0.24697735895816983</v>
      </c>
      <c r="M1096" s="2">
        <f>Global_Household_Financial_Dyna[[#This Row],[Monthly_Expenses]]/Global_Household_Financial_Dyna[[#This Row],[Net Income]]</f>
        <v>0.75302264104183014</v>
      </c>
      <c r="N1096" t="str">
        <f>IF(Global_Household_Financial_Dyna[[#This Row],[Monthly_Savings]]&lt;0,"High Risk", IF(Global_Household_Financial_Dyna[[#This Row],[Savings Rate%]]&lt;0.1, "Medium", "Safe"))</f>
        <v>Safe</v>
      </c>
      <c r="O1096">
        <f>Global_Household_Financial_Dyna[[#This Row],[Total_Household_Income]]/Global_Household_Financial_Dyna[[#This Row],[Family_Size]]</f>
        <v>1448.47</v>
      </c>
      <c r="P1096" s="2">
        <f t="shared" si="34"/>
        <v>0.32336204947805613</v>
      </c>
      <c r="Q1096" s="2">
        <f t="shared" si="35"/>
        <v>-7.6384690519886306E-2</v>
      </c>
      <c r="R1096" s="2" t="str">
        <f>IF(Global_Household_Financial_Dyna[[#This Row],[Vs country_Average]]&lt;-0.2, "Underperformer", IF(Global_Household_Financial_Dyna[[#This Row],[Vs country_Average]]&gt;0.2, "Outperformer", "Normal"))</f>
        <v>Normal</v>
      </c>
      <c r="S10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837.11</v>
      </c>
      <c r="T10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837.11</v>
      </c>
      <c r="U10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837.11</v>
      </c>
      <c r="V10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837.11</v>
      </c>
    </row>
    <row r="1097" spans="1:22" x14ac:dyDescent="0.3">
      <c r="A1097">
        <v>1097</v>
      </c>
      <c r="B1097" t="s">
        <v>18</v>
      </c>
      <c r="C1097" t="s">
        <v>20</v>
      </c>
      <c r="D1097">
        <v>7</v>
      </c>
      <c r="E1097">
        <v>3</v>
      </c>
      <c r="F1097">
        <v>3923.8</v>
      </c>
      <c r="G1097">
        <v>9005.68</v>
      </c>
      <c r="H1097">
        <v>2431.5300000000002</v>
      </c>
      <c r="I1097">
        <v>4354.72</v>
      </c>
      <c r="J1097">
        <v>2219.42</v>
      </c>
      <c r="K1097">
        <f>Global_Household_Financial_Dyna[[#This Row],[Total_Household_Income]]-Global_Household_Financial_Dyna[[#This Row],[Estimated_Taxes]]</f>
        <v>6574.15</v>
      </c>
      <c r="L1097" s="1">
        <f>Global_Household_Financial_Dyna[[#This Row],[Monthly_Savings]]/Global_Household_Financial_Dyna[[#This Row],[Net Income]]</f>
        <v>0.33759801647361259</v>
      </c>
      <c r="M1097" s="2">
        <f>Global_Household_Financial_Dyna[[#This Row],[Monthly_Expenses]]/Global_Household_Financial_Dyna[[#This Row],[Net Income]]</f>
        <v>0.66240046241719475</v>
      </c>
      <c r="N1097" t="str">
        <f>IF(Global_Household_Financial_Dyna[[#This Row],[Monthly_Savings]]&lt;0,"High Risk", IF(Global_Household_Financial_Dyna[[#This Row],[Savings Rate%]]&lt;0.1, "Medium", "Safe"))</f>
        <v>Safe</v>
      </c>
      <c r="O1097">
        <f>Global_Household_Financial_Dyna[[#This Row],[Total_Household_Income]]/Global_Household_Financial_Dyna[[#This Row],[Family_Size]]</f>
        <v>1286.5257142857142</v>
      </c>
      <c r="P1097" s="2">
        <f t="shared" si="34"/>
        <v>0.32336204947805613</v>
      </c>
      <c r="Q1097" s="2">
        <f t="shared" si="35"/>
        <v>1.4235966995556459E-2</v>
      </c>
      <c r="R1097" s="2" t="str">
        <f>IF(Global_Household_Financial_Dyna[[#This Row],[Vs country_Average]]&lt;-0.2, "Underperformer", IF(Global_Household_Financial_Dyna[[#This Row],[Vs country_Average]]&gt;0.2, "Outperformer", "Normal"))</f>
        <v>Normal</v>
      </c>
      <c r="S10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2219.42</v>
      </c>
      <c r="T10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2219.42</v>
      </c>
      <c r="U10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2219.42</v>
      </c>
      <c r="V10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2219.42</v>
      </c>
    </row>
    <row r="1098" spans="1:22" x14ac:dyDescent="0.3">
      <c r="A1098">
        <v>1098</v>
      </c>
      <c r="B1098" t="s">
        <v>18</v>
      </c>
      <c r="C1098" t="s">
        <v>20</v>
      </c>
      <c r="D1098">
        <v>4</v>
      </c>
      <c r="E1098">
        <v>2</v>
      </c>
      <c r="F1098">
        <v>3184.63</v>
      </c>
      <c r="G1098">
        <v>5575.9</v>
      </c>
      <c r="H1098">
        <v>1226.7</v>
      </c>
      <c r="I1098">
        <v>2531.4899999999998</v>
      </c>
      <c r="J1098">
        <v>1817.71</v>
      </c>
      <c r="K1098">
        <f>Global_Household_Financial_Dyna[[#This Row],[Total_Household_Income]]-Global_Household_Financial_Dyna[[#This Row],[Estimated_Taxes]]</f>
        <v>4349.2</v>
      </c>
      <c r="L1098" s="1">
        <f>Global_Household_Financial_Dyna[[#This Row],[Monthly_Savings]]/Global_Household_Financial_Dyna[[#This Row],[Net Income]]</f>
        <v>0.41794123057113952</v>
      </c>
      <c r="M1098" s="2">
        <f>Global_Household_Financial_Dyna[[#This Row],[Monthly_Expenses]]/Global_Household_Financial_Dyna[[#This Row],[Net Income]]</f>
        <v>0.58205876942886048</v>
      </c>
      <c r="N1098" t="str">
        <f>IF(Global_Household_Financial_Dyna[[#This Row],[Monthly_Savings]]&lt;0,"High Risk", IF(Global_Household_Financial_Dyna[[#This Row],[Savings Rate%]]&lt;0.1, "Medium", "Safe"))</f>
        <v>Safe</v>
      </c>
      <c r="O1098">
        <f>Global_Household_Financial_Dyna[[#This Row],[Total_Household_Income]]/Global_Household_Financial_Dyna[[#This Row],[Family_Size]]</f>
        <v>1393.9749999999999</v>
      </c>
      <c r="P1098" s="2">
        <f t="shared" si="34"/>
        <v>0.32336204947805613</v>
      </c>
      <c r="Q1098" s="2">
        <f t="shared" si="35"/>
        <v>9.4579181093083387E-2</v>
      </c>
      <c r="R1098" s="2" t="str">
        <f>IF(Global_Household_Financial_Dyna[[#This Row],[Vs country_Average]]&lt;-0.2, "Underperformer", IF(Global_Household_Financial_Dyna[[#This Row],[Vs country_Average]]&gt;0.2, "Outperformer", "Normal"))</f>
        <v>Normal</v>
      </c>
      <c r="S10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1817.71</v>
      </c>
      <c r="T10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1817.71</v>
      </c>
      <c r="U10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1817.71</v>
      </c>
      <c r="V10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1817.71</v>
      </c>
    </row>
    <row r="1099" spans="1:22" x14ac:dyDescent="0.3">
      <c r="A1099">
        <v>1099</v>
      </c>
      <c r="B1099" t="s">
        <v>14</v>
      </c>
      <c r="C1099" t="s">
        <v>15</v>
      </c>
      <c r="D1099">
        <v>6</v>
      </c>
      <c r="E1099">
        <v>3</v>
      </c>
      <c r="F1099">
        <v>1261.6400000000001</v>
      </c>
      <c r="G1099">
        <v>2403.21</v>
      </c>
      <c r="H1099">
        <v>360.48</v>
      </c>
      <c r="I1099">
        <v>1257.4100000000001</v>
      </c>
      <c r="J1099">
        <v>785.31</v>
      </c>
      <c r="K1099">
        <f>Global_Household_Financial_Dyna[[#This Row],[Total_Household_Income]]-Global_Household_Financial_Dyna[[#This Row],[Estimated_Taxes]]</f>
        <v>2042.73</v>
      </c>
      <c r="L1099" s="1">
        <f>Global_Household_Financial_Dyna[[#This Row],[Monthly_Savings]]/Global_Household_Financial_Dyna[[#This Row],[Net Income]]</f>
        <v>0.38444140929050824</v>
      </c>
      <c r="M1099" s="2">
        <f>Global_Household_Financial_Dyna[[#This Row],[Monthly_Expenses]]/Global_Household_Financial_Dyna[[#This Row],[Net Income]]</f>
        <v>0.61555369529991733</v>
      </c>
      <c r="N1099" t="str">
        <f>IF(Global_Household_Financial_Dyna[[#This Row],[Monthly_Savings]]&lt;0,"High Risk", IF(Global_Household_Financial_Dyna[[#This Row],[Savings Rate%]]&lt;0.1, "Medium", "Safe"))</f>
        <v>Safe</v>
      </c>
      <c r="O1099">
        <f>Global_Household_Financial_Dyna[[#This Row],[Total_Household_Income]]/Global_Household_Financial_Dyna[[#This Row],[Family_Size]]</f>
        <v>400.53500000000003</v>
      </c>
      <c r="P1099" s="2">
        <f t="shared" si="34"/>
        <v>0.39788995363055785</v>
      </c>
      <c r="Q1099" s="2">
        <f t="shared" si="35"/>
        <v>-1.3448544340049606E-2</v>
      </c>
      <c r="R1099" s="2" t="str">
        <f>IF(Global_Household_Financial_Dyna[[#This Row],[Vs country_Average]]&lt;-0.2, "Underperformer", IF(Global_Household_Financial_Dyna[[#This Row],[Vs country_Average]]&gt;0.2, "Outperformer", "Normal"))</f>
        <v>Normal</v>
      </c>
      <c r="S10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785.31</v>
      </c>
      <c r="T10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785.31</v>
      </c>
      <c r="U10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785.31</v>
      </c>
      <c r="V10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785.31</v>
      </c>
    </row>
    <row r="1100" spans="1:22" x14ac:dyDescent="0.3">
      <c r="A1100">
        <v>1100</v>
      </c>
      <c r="B1100" t="s">
        <v>10</v>
      </c>
      <c r="C1100" t="s">
        <v>22</v>
      </c>
      <c r="D1100">
        <v>8</v>
      </c>
      <c r="E1100">
        <v>2</v>
      </c>
      <c r="F1100">
        <v>696.98</v>
      </c>
      <c r="G1100">
        <v>968.39</v>
      </c>
      <c r="H1100">
        <v>96.84</v>
      </c>
      <c r="I1100">
        <v>919</v>
      </c>
      <c r="J1100">
        <v>-47.45</v>
      </c>
      <c r="K1100">
        <f>Global_Household_Financial_Dyna[[#This Row],[Total_Household_Income]]-Global_Household_Financial_Dyna[[#This Row],[Estimated_Taxes]]</f>
        <v>871.55</v>
      </c>
      <c r="L1100" s="1">
        <f>Global_Household_Financial_Dyna[[#This Row],[Monthly_Savings]]/Global_Household_Financial_Dyna[[#This Row],[Net Income]]</f>
        <v>-5.4443233319947229E-2</v>
      </c>
      <c r="M1100" s="2">
        <f>Global_Household_Financial_Dyna[[#This Row],[Monthly_Expenses]]/Global_Household_Financial_Dyna[[#This Row],[Net Income]]</f>
        <v>1.0544432333199474</v>
      </c>
      <c r="N1100" t="str">
        <f>IF(Global_Household_Financial_Dyna[[#This Row],[Monthly_Savings]]&lt;0,"High Risk", IF(Global_Household_Financial_Dyna[[#This Row],[Savings Rate%]]&lt;0.1, "Medium", "Safe"))</f>
        <v>High Risk</v>
      </c>
      <c r="O1100">
        <f>Global_Household_Financial_Dyna[[#This Row],[Total_Household_Income]]/Global_Household_Financial_Dyna[[#This Row],[Family_Size]]</f>
        <v>121.04875</v>
      </c>
      <c r="P1100" s="2">
        <f t="shared" si="34"/>
        <v>0.42077341556833553</v>
      </c>
      <c r="Q1100" s="2">
        <f t="shared" si="35"/>
        <v>-0.47521664888828274</v>
      </c>
      <c r="R1100" s="2" t="str">
        <f>IF(Global_Household_Financial_Dyna[[#This Row],[Vs country_Average]]&lt;-0.2, "Underperformer", IF(Global_Household_Financial_Dyna[[#This Row],[Vs country_Average]]&gt;0.2, "Outperformer", "Normal"))</f>
        <v>Underperformer</v>
      </c>
      <c r="S11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-1.4999999999999929</v>
      </c>
      <c r="T11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44.450000000000017</v>
      </c>
      <c r="U11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90.40000000000002</v>
      </c>
      <c r="V11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136.35000000000002</v>
      </c>
    </row>
    <row r="1101" spans="1:22" x14ac:dyDescent="0.3">
      <c r="A1101">
        <v>1101</v>
      </c>
      <c r="B1101" t="s">
        <v>18</v>
      </c>
      <c r="C1101" t="s">
        <v>19</v>
      </c>
      <c r="D1101">
        <v>5</v>
      </c>
      <c r="E1101">
        <v>3</v>
      </c>
      <c r="F1101">
        <v>4698.3900000000003</v>
      </c>
      <c r="G1101">
        <v>10020.25</v>
      </c>
      <c r="H1101">
        <v>2705.47</v>
      </c>
      <c r="I1101">
        <v>4083.82</v>
      </c>
      <c r="J1101">
        <v>3230.96</v>
      </c>
      <c r="K1101">
        <f>Global_Household_Financial_Dyna[[#This Row],[Total_Household_Income]]-Global_Household_Financial_Dyna[[#This Row],[Estimated_Taxes]]</f>
        <v>7314.7800000000007</v>
      </c>
      <c r="L1101" s="1">
        <f>Global_Household_Financial_Dyna[[#This Row],[Monthly_Savings]]/Global_Household_Financial_Dyna[[#This Row],[Net Income]]</f>
        <v>0.44170296304195067</v>
      </c>
      <c r="M1101" s="2">
        <f>Global_Household_Financial_Dyna[[#This Row],[Monthly_Expenses]]/Global_Household_Financial_Dyna[[#This Row],[Net Income]]</f>
        <v>0.55829703695804933</v>
      </c>
      <c r="N1101" t="str">
        <f>IF(Global_Household_Financial_Dyna[[#This Row],[Monthly_Savings]]&lt;0,"High Risk", IF(Global_Household_Financial_Dyna[[#This Row],[Savings Rate%]]&lt;0.1, "Medium", "Safe"))</f>
        <v>Safe</v>
      </c>
      <c r="O1101">
        <f>Global_Household_Financial_Dyna[[#This Row],[Total_Household_Income]]/Global_Household_Financial_Dyna[[#This Row],[Family_Size]]</f>
        <v>2004.05</v>
      </c>
      <c r="P1101" s="2">
        <f t="shared" si="34"/>
        <v>0.32336204947805613</v>
      </c>
      <c r="Q1101" s="2">
        <f t="shared" si="35"/>
        <v>0.11834091356389453</v>
      </c>
      <c r="R1101" s="2" t="str">
        <f>IF(Global_Household_Financial_Dyna[[#This Row],[Vs country_Average]]&lt;-0.2, "Underperformer", IF(Global_Household_Financial_Dyna[[#This Row],[Vs country_Average]]&gt;0.2, "Outperformer", "Normal"))</f>
        <v>Normal</v>
      </c>
      <c r="S11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3230.96</v>
      </c>
      <c r="T11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3230.96</v>
      </c>
      <c r="U11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3230.96</v>
      </c>
      <c r="V11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3230.96</v>
      </c>
    </row>
    <row r="1102" spans="1:22" x14ac:dyDescent="0.3">
      <c r="A1102">
        <v>1102</v>
      </c>
      <c r="B1102" t="s">
        <v>12</v>
      </c>
      <c r="C1102" t="s">
        <v>13</v>
      </c>
      <c r="D1102">
        <v>8</v>
      </c>
      <c r="E1102">
        <v>3</v>
      </c>
      <c r="F1102">
        <v>2428.0500000000002</v>
      </c>
      <c r="G1102">
        <v>5505.64</v>
      </c>
      <c r="H1102">
        <v>1376.41</v>
      </c>
      <c r="I1102">
        <v>3667.72</v>
      </c>
      <c r="J1102">
        <v>461.51</v>
      </c>
      <c r="K1102">
        <f>Global_Household_Financial_Dyna[[#This Row],[Total_Household_Income]]-Global_Household_Financial_Dyna[[#This Row],[Estimated_Taxes]]</f>
        <v>4129.2300000000005</v>
      </c>
      <c r="L1102" s="1">
        <f>Global_Household_Financial_Dyna[[#This Row],[Monthly_Savings]]/Global_Household_Financial_Dyna[[#This Row],[Net Income]]</f>
        <v>0.1117666005526454</v>
      </c>
      <c r="M1102" s="2">
        <f>Global_Household_Financial_Dyna[[#This Row],[Monthly_Expenses]]/Global_Household_Financial_Dyna[[#This Row],[Net Income]]</f>
        <v>0.88823339944735447</v>
      </c>
      <c r="N1102" t="str">
        <f>IF(Global_Household_Financial_Dyna[[#This Row],[Monthly_Savings]]&lt;0,"High Risk", IF(Global_Household_Financial_Dyna[[#This Row],[Savings Rate%]]&lt;0.1, "Medium", "Safe"))</f>
        <v>Safe</v>
      </c>
      <c r="O1102">
        <f>Global_Household_Financial_Dyna[[#This Row],[Total_Household_Income]]/Global_Household_Financial_Dyna[[#This Row],[Family_Size]]</f>
        <v>688.20500000000004</v>
      </c>
      <c r="P1102" s="2">
        <f t="shared" si="34"/>
        <v>0.30718716818024266</v>
      </c>
      <c r="Q1102" s="2">
        <f t="shared" si="35"/>
        <v>-0.19542056762759727</v>
      </c>
      <c r="R1102" s="2" t="str">
        <f>IF(Global_Household_Financial_Dyna[[#This Row],[Vs country_Average]]&lt;-0.2, "Underperformer", IF(Global_Household_Financial_Dyna[[#This Row],[Vs country_Average]]&gt;0.2, "Outperformer", "Normal"))</f>
        <v>Normal</v>
      </c>
      <c r="S11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461.51</v>
      </c>
      <c r="T11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461.51</v>
      </c>
      <c r="U11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461.51</v>
      </c>
      <c r="V11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461.51</v>
      </c>
    </row>
    <row r="1103" spans="1:22" x14ac:dyDescent="0.3">
      <c r="A1103">
        <v>1103</v>
      </c>
      <c r="B1103" t="s">
        <v>12</v>
      </c>
      <c r="C1103" t="s">
        <v>13</v>
      </c>
      <c r="D1103">
        <v>6</v>
      </c>
      <c r="E1103">
        <v>3</v>
      </c>
      <c r="F1103">
        <v>5240.6400000000003</v>
      </c>
      <c r="G1103">
        <v>11494.19</v>
      </c>
      <c r="H1103">
        <v>3448.26</v>
      </c>
      <c r="I1103">
        <v>3141.27</v>
      </c>
      <c r="J1103">
        <v>4904.66</v>
      </c>
      <c r="K1103">
        <f>Global_Household_Financial_Dyna[[#This Row],[Total_Household_Income]]-Global_Household_Financial_Dyna[[#This Row],[Estimated_Taxes]]</f>
        <v>8045.93</v>
      </c>
      <c r="L1103" s="1">
        <f>Global_Household_Financial_Dyna[[#This Row],[Monthly_Savings]]/Global_Household_Financial_Dyna[[#This Row],[Net Income]]</f>
        <v>0.60958273313339784</v>
      </c>
      <c r="M1103" s="2">
        <f>Global_Household_Financial_Dyna[[#This Row],[Monthly_Expenses]]/Global_Household_Financial_Dyna[[#This Row],[Net Income]]</f>
        <v>0.39041726686660211</v>
      </c>
      <c r="N1103" t="str">
        <f>IF(Global_Household_Financial_Dyna[[#This Row],[Monthly_Savings]]&lt;0,"High Risk", IF(Global_Household_Financial_Dyna[[#This Row],[Savings Rate%]]&lt;0.1, "Medium", "Safe"))</f>
        <v>Safe</v>
      </c>
      <c r="O1103">
        <f>Global_Household_Financial_Dyna[[#This Row],[Total_Household_Income]]/Global_Household_Financial_Dyna[[#This Row],[Family_Size]]</f>
        <v>1915.6983333333335</v>
      </c>
      <c r="P1103" s="2">
        <f t="shared" si="34"/>
        <v>0.30718716818024266</v>
      </c>
      <c r="Q1103" s="2">
        <f t="shared" si="35"/>
        <v>0.30239556495315517</v>
      </c>
      <c r="R1103" s="2" t="str">
        <f>IF(Global_Household_Financial_Dyna[[#This Row],[Vs country_Average]]&lt;-0.2, "Underperformer", IF(Global_Household_Financial_Dyna[[#This Row],[Vs country_Average]]&gt;0.2, "Outperformer", "Normal"))</f>
        <v>Outperformer</v>
      </c>
      <c r="S11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4904.66</v>
      </c>
      <c r="T11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4904.66</v>
      </c>
      <c r="U11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4904.66</v>
      </c>
      <c r="V11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4904.66</v>
      </c>
    </row>
    <row r="1104" spans="1:22" x14ac:dyDescent="0.3">
      <c r="A1104">
        <v>1104</v>
      </c>
      <c r="B1104" t="s">
        <v>12</v>
      </c>
      <c r="C1104" t="s">
        <v>13</v>
      </c>
      <c r="D1104">
        <v>8</v>
      </c>
      <c r="E1104">
        <v>2</v>
      </c>
      <c r="F1104">
        <v>4568.6499999999996</v>
      </c>
      <c r="G1104">
        <v>7308.81</v>
      </c>
      <c r="H1104">
        <v>1827.2</v>
      </c>
      <c r="I1104">
        <v>5227.17</v>
      </c>
      <c r="J1104">
        <v>254.44</v>
      </c>
      <c r="K1104">
        <f>Global_Household_Financial_Dyna[[#This Row],[Total_Household_Income]]-Global_Household_Financial_Dyna[[#This Row],[Estimated_Taxes]]</f>
        <v>5481.6100000000006</v>
      </c>
      <c r="L1104" s="1">
        <f>Global_Household_Financial_Dyna[[#This Row],[Monthly_Savings]]/Global_Household_Financial_Dyna[[#This Row],[Net Income]]</f>
        <v>4.6417019817170495E-2</v>
      </c>
      <c r="M1104" s="2">
        <f>Global_Household_Financial_Dyna[[#This Row],[Monthly_Expenses]]/Global_Household_Financial_Dyna[[#This Row],[Net Income]]</f>
        <v>0.95358298018282939</v>
      </c>
      <c r="N1104" t="str">
        <f>IF(Global_Household_Financial_Dyna[[#This Row],[Monthly_Savings]]&lt;0,"High Risk", IF(Global_Household_Financial_Dyna[[#This Row],[Savings Rate%]]&lt;0.1, "Medium", "Safe"))</f>
        <v>Medium</v>
      </c>
      <c r="O1104">
        <f>Global_Household_Financial_Dyna[[#This Row],[Total_Household_Income]]/Global_Household_Financial_Dyna[[#This Row],[Family_Size]]</f>
        <v>913.60125000000005</v>
      </c>
      <c r="P1104" s="2">
        <f t="shared" si="34"/>
        <v>0.30718716818024266</v>
      </c>
      <c r="Q1104" s="2">
        <f t="shared" si="35"/>
        <v>-0.26077014836307216</v>
      </c>
      <c r="R1104" s="2" t="str">
        <f>IF(Global_Household_Financial_Dyna[[#This Row],[Vs country_Average]]&lt;-0.2, "Underperformer", IF(Global_Household_Financial_Dyna[[#This Row],[Vs country_Average]]&gt;0.2, "Outperformer", "Normal"))</f>
        <v>Underperformer</v>
      </c>
      <c r="S11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254.44</v>
      </c>
      <c r="T11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254.44</v>
      </c>
      <c r="U11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254.44</v>
      </c>
      <c r="V11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254.44</v>
      </c>
    </row>
    <row r="1105" spans="1:22" x14ac:dyDescent="0.3">
      <c r="A1105">
        <v>1105</v>
      </c>
      <c r="B1105" t="s">
        <v>12</v>
      </c>
      <c r="C1105" t="s">
        <v>13</v>
      </c>
      <c r="D1105">
        <v>6</v>
      </c>
      <c r="E1105">
        <v>3</v>
      </c>
      <c r="F1105">
        <v>6748.29</v>
      </c>
      <c r="G1105">
        <v>13709.19</v>
      </c>
      <c r="H1105">
        <v>4112.76</v>
      </c>
      <c r="I1105">
        <v>4579.1099999999997</v>
      </c>
      <c r="J1105">
        <v>5017.32</v>
      </c>
      <c r="K1105">
        <f>Global_Household_Financial_Dyna[[#This Row],[Total_Household_Income]]-Global_Household_Financial_Dyna[[#This Row],[Estimated_Taxes]]</f>
        <v>9596.43</v>
      </c>
      <c r="L1105" s="1">
        <f>Global_Household_Financial_Dyna[[#This Row],[Monthly_Savings]]/Global_Household_Financial_Dyna[[#This Row],[Net Income]]</f>
        <v>0.52283192812327084</v>
      </c>
      <c r="M1105" s="2">
        <f>Global_Household_Financial_Dyna[[#This Row],[Monthly_Expenses]]/Global_Household_Financial_Dyna[[#This Row],[Net Income]]</f>
        <v>0.47716807187672911</v>
      </c>
      <c r="N1105" t="str">
        <f>IF(Global_Household_Financial_Dyna[[#This Row],[Monthly_Savings]]&lt;0,"High Risk", IF(Global_Household_Financial_Dyna[[#This Row],[Savings Rate%]]&lt;0.1, "Medium", "Safe"))</f>
        <v>Safe</v>
      </c>
      <c r="O1105">
        <f>Global_Household_Financial_Dyna[[#This Row],[Total_Household_Income]]/Global_Household_Financial_Dyna[[#This Row],[Family_Size]]</f>
        <v>2284.8650000000002</v>
      </c>
      <c r="P1105" s="2">
        <f t="shared" si="34"/>
        <v>0.30718716818024266</v>
      </c>
      <c r="Q1105" s="2">
        <f t="shared" si="35"/>
        <v>0.21564475994302817</v>
      </c>
      <c r="R1105" s="2" t="str">
        <f>IF(Global_Household_Financial_Dyna[[#This Row],[Vs country_Average]]&lt;-0.2, "Underperformer", IF(Global_Household_Financial_Dyna[[#This Row],[Vs country_Average]]&gt;0.2, "Outperformer", "Normal"))</f>
        <v>Outperformer</v>
      </c>
      <c r="S11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5017.32</v>
      </c>
      <c r="T11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5017.32</v>
      </c>
      <c r="U11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5017.32</v>
      </c>
      <c r="V11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5017.32</v>
      </c>
    </row>
    <row r="1106" spans="1:22" x14ac:dyDescent="0.3">
      <c r="A1106">
        <v>1106</v>
      </c>
      <c r="B1106" t="s">
        <v>18</v>
      </c>
      <c r="C1106" t="s">
        <v>20</v>
      </c>
      <c r="D1106">
        <v>2</v>
      </c>
      <c r="E1106">
        <v>2</v>
      </c>
      <c r="F1106">
        <v>2203.6</v>
      </c>
      <c r="G1106">
        <v>4033.34</v>
      </c>
      <c r="H1106">
        <v>887.33</v>
      </c>
      <c r="I1106">
        <v>2294.48</v>
      </c>
      <c r="J1106">
        <v>851.52</v>
      </c>
      <c r="K1106">
        <f>Global_Household_Financial_Dyna[[#This Row],[Total_Household_Income]]-Global_Household_Financial_Dyna[[#This Row],[Estimated_Taxes]]</f>
        <v>3146.01</v>
      </c>
      <c r="L1106" s="1">
        <f>Global_Household_Financial_Dyna[[#This Row],[Monthly_Savings]]/Global_Household_Financial_Dyna[[#This Row],[Net Income]]</f>
        <v>0.27066665395214889</v>
      </c>
      <c r="M1106" s="2">
        <f>Global_Household_Financial_Dyna[[#This Row],[Monthly_Expenses]]/Global_Household_Financial_Dyna[[#This Row],[Net Income]]</f>
        <v>0.7293301674184125</v>
      </c>
      <c r="N1106" t="str">
        <f>IF(Global_Household_Financial_Dyna[[#This Row],[Monthly_Savings]]&lt;0,"High Risk", IF(Global_Household_Financial_Dyna[[#This Row],[Savings Rate%]]&lt;0.1, "Medium", "Safe"))</f>
        <v>Safe</v>
      </c>
      <c r="O1106">
        <f>Global_Household_Financial_Dyna[[#This Row],[Total_Household_Income]]/Global_Household_Financial_Dyna[[#This Row],[Family_Size]]</f>
        <v>2016.67</v>
      </c>
      <c r="P1106" s="2">
        <f t="shared" si="34"/>
        <v>0.32336204947805613</v>
      </c>
      <c r="Q1106" s="2">
        <f t="shared" si="35"/>
        <v>-5.269539552590724E-2</v>
      </c>
      <c r="R1106" s="2" t="str">
        <f>IF(Global_Household_Financial_Dyna[[#This Row],[Vs country_Average]]&lt;-0.2, "Underperformer", IF(Global_Household_Financial_Dyna[[#This Row],[Vs country_Average]]&gt;0.2, "Outperformer", "Normal"))</f>
        <v>Normal</v>
      </c>
      <c r="S11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851.52</v>
      </c>
      <c r="T11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851.52</v>
      </c>
      <c r="U11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851.52</v>
      </c>
      <c r="V11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851.52</v>
      </c>
    </row>
    <row r="1107" spans="1:22" x14ac:dyDescent="0.3">
      <c r="A1107">
        <v>1107</v>
      </c>
      <c r="B1107" t="s">
        <v>10</v>
      </c>
      <c r="C1107" t="s">
        <v>22</v>
      </c>
      <c r="D1107">
        <v>1</v>
      </c>
      <c r="E1107">
        <v>1</v>
      </c>
      <c r="F1107">
        <v>379.39</v>
      </c>
      <c r="G1107">
        <v>379.39</v>
      </c>
      <c r="H1107">
        <v>37.94</v>
      </c>
      <c r="I1107">
        <v>344.91</v>
      </c>
      <c r="J1107">
        <v>-3.45</v>
      </c>
      <c r="K1107">
        <f>Global_Household_Financial_Dyna[[#This Row],[Total_Household_Income]]-Global_Household_Financial_Dyna[[#This Row],[Estimated_Taxes]]</f>
        <v>341.45</v>
      </c>
      <c r="L1107" s="1">
        <f>Global_Household_Financial_Dyna[[#This Row],[Monthly_Savings]]/Global_Household_Financial_Dyna[[#This Row],[Net Income]]</f>
        <v>-1.0103968370185972E-2</v>
      </c>
      <c r="M1107" s="2">
        <f>Global_Household_Financial_Dyna[[#This Row],[Monthly_Expenses]]/Global_Household_Financial_Dyna[[#This Row],[Net Income]]</f>
        <v>1.0101332552350273</v>
      </c>
      <c r="N1107" t="str">
        <f>IF(Global_Household_Financial_Dyna[[#This Row],[Monthly_Savings]]&lt;0,"High Risk", IF(Global_Household_Financial_Dyna[[#This Row],[Savings Rate%]]&lt;0.1, "Medium", "Safe"))</f>
        <v>High Risk</v>
      </c>
      <c r="O1107">
        <f>Global_Household_Financial_Dyna[[#This Row],[Total_Household_Income]]/Global_Household_Financial_Dyna[[#This Row],[Family_Size]]</f>
        <v>379.39</v>
      </c>
      <c r="P1107" s="2">
        <f t="shared" si="34"/>
        <v>0.42077341556833553</v>
      </c>
      <c r="Q1107" s="2">
        <f t="shared" si="35"/>
        <v>-0.43087738393852149</v>
      </c>
      <c r="R1107" s="2" t="str">
        <f>IF(Global_Household_Financial_Dyna[[#This Row],[Vs country_Average]]&lt;-0.2, "Underperformer", IF(Global_Household_Financial_Dyna[[#This Row],[Vs country_Average]]&gt;0.2, "Outperformer", "Normal"))</f>
        <v>Underperformer</v>
      </c>
      <c r="S11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13.795500000000004</v>
      </c>
      <c r="T11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31.041000000000007</v>
      </c>
      <c r="U11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48.286500000000004</v>
      </c>
      <c r="V11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65.532000000000011</v>
      </c>
    </row>
    <row r="1108" spans="1:22" x14ac:dyDescent="0.3">
      <c r="A1108">
        <v>1108</v>
      </c>
      <c r="B1108" t="s">
        <v>14</v>
      </c>
      <c r="C1108" t="s">
        <v>15</v>
      </c>
      <c r="D1108">
        <v>8</v>
      </c>
      <c r="E1108">
        <v>3</v>
      </c>
      <c r="F1108">
        <v>1483.84</v>
      </c>
      <c r="G1108">
        <v>3099.79</v>
      </c>
      <c r="H1108">
        <v>464.97</v>
      </c>
      <c r="I1108">
        <v>2238.5300000000002</v>
      </c>
      <c r="J1108">
        <v>396.29</v>
      </c>
      <c r="K1108">
        <f>Global_Household_Financial_Dyna[[#This Row],[Total_Household_Income]]-Global_Household_Financial_Dyna[[#This Row],[Estimated_Taxes]]</f>
        <v>2634.8199999999997</v>
      </c>
      <c r="L1108" s="1">
        <f>Global_Household_Financial_Dyna[[#This Row],[Monthly_Savings]]/Global_Household_Financial_Dyna[[#This Row],[Net Income]]</f>
        <v>0.15040496124972486</v>
      </c>
      <c r="M1108" s="2">
        <f>Global_Household_Financial_Dyna[[#This Row],[Monthly_Expenses]]/Global_Household_Financial_Dyna[[#This Row],[Net Income]]</f>
        <v>0.84959503875027531</v>
      </c>
      <c r="N1108" t="str">
        <f>IF(Global_Household_Financial_Dyna[[#This Row],[Monthly_Savings]]&lt;0,"High Risk", IF(Global_Household_Financial_Dyna[[#This Row],[Savings Rate%]]&lt;0.1, "Medium", "Safe"))</f>
        <v>Safe</v>
      </c>
      <c r="O1108">
        <f>Global_Household_Financial_Dyna[[#This Row],[Total_Household_Income]]/Global_Household_Financial_Dyna[[#This Row],[Family_Size]]</f>
        <v>387.47375</v>
      </c>
      <c r="P1108" s="2">
        <f t="shared" si="34"/>
        <v>0.39788995363055785</v>
      </c>
      <c r="Q1108" s="2">
        <f t="shared" si="35"/>
        <v>-0.24748499238083299</v>
      </c>
      <c r="R1108" s="2" t="str">
        <f>IF(Global_Household_Financial_Dyna[[#This Row],[Vs country_Average]]&lt;-0.2, "Underperformer", IF(Global_Household_Financial_Dyna[[#This Row],[Vs country_Average]]&gt;0.2, "Outperformer", "Normal"))</f>
        <v>Underperformer</v>
      </c>
      <c r="S11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396.29</v>
      </c>
      <c r="T11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396.29</v>
      </c>
      <c r="U11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396.29</v>
      </c>
      <c r="V11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396.29</v>
      </c>
    </row>
    <row r="1109" spans="1:22" x14ac:dyDescent="0.3">
      <c r="A1109">
        <v>1109</v>
      </c>
      <c r="B1109" t="s">
        <v>16</v>
      </c>
      <c r="C1109" t="s">
        <v>21</v>
      </c>
      <c r="D1109">
        <v>8</v>
      </c>
      <c r="E1109">
        <v>3</v>
      </c>
      <c r="F1109">
        <v>4372.1400000000003</v>
      </c>
      <c r="G1109">
        <v>9167.7000000000007</v>
      </c>
      <c r="H1109">
        <v>3667.08</v>
      </c>
      <c r="I1109">
        <v>4298.49</v>
      </c>
      <c r="J1109">
        <v>1202.1300000000001</v>
      </c>
      <c r="K1109">
        <f>Global_Household_Financial_Dyna[[#This Row],[Total_Household_Income]]-Global_Household_Financial_Dyna[[#This Row],[Estimated_Taxes]]</f>
        <v>5500.6200000000008</v>
      </c>
      <c r="L1109" s="1">
        <f>Global_Household_Financial_Dyna[[#This Row],[Monthly_Savings]]/Global_Household_Financial_Dyna[[#This Row],[Net Income]]</f>
        <v>0.21854445498871036</v>
      </c>
      <c r="M1109" s="2">
        <f>Global_Household_Financial_Dyna[[#This Row],[Monthly_Expenses]]/Global_Household_Financial_Dyna[[#This Row],[Net Income]]</f>
        <v>0.78145554501128944</v>
      </c>
      <c r="N1109" t="str">
        <f>IF(Global_Household_Financial_Dyna[[#This Row],[Monthly_Savings]]&lt;0,"High Risk", IF(Global_Household_Financial_Dyna[[#This Row],[Savings Rate%]]&lt;0.1, "Medium", "Safe"))</f>
        <v>Safe</v>
      </c>
      <c r="O1109">
        <f>Global_Household_Financial_Dyna[[#This Row],[Total_Household_Income]]/Global_Household_Financial_Dyna[[#This Row],[Family_Size]]</f>
        <v>1145.9625000000001</v>
      </c>
      <c r="P1109" s="2">
        <f t="shared" si="34"/>
        <v>0.15879799892000862</v>
      </c>
      <c r="Q1109" s="2">
        <f t="shared" si="35"/>
        <v>5.9746456068701742E-2</v>
      </c>
      <c r="R1109" s="2" t="str">
        <f>IF(Global_Household_Financial_Dyna[[#This Row],[Vs country_Average]]&lt;-0.2, "Underperformer", IF(Global_Household_Financial_Dyna[[#This Row],[Vs country_Average]]&gt;0.2, "Outperformer", "Normal"))</f>
        <v>Normal</v>
      </c>
      <c r="S11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1202.1300000000001</v>
      </c>
      <c r="T11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1202.1300000000001</v>
      </c>
      <c r="U11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1202.1300000000001</v>
      </c>
      <c r="V11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1202.1300000000001</v>
      </c>
    </row>
    <row r="1110" spans="1:22" x14ac:dyDescent="0.3">
      <c r="A1110">
        <v>1110</v>
      </c>
      <c r="B1110" t="s">
        <v>18</v>
      </c>
      <c r="C1110" t="s">
        <v>19</v>
      </c>
      <c r="D1110">
        <v>1</v>
      </c>
      <c r="E1110">
        <v>1</v>
      </c>
      <c r="F1110">
        <v>2412.17</v>
      </c>
      <c r="G1110">
        <v>2412.17</v>
      </c>
      <c r="H1110">
        <v>530.67999999999995</v>
      </c>
      <c r="I1110">
        <v>1210.1199999999999</v>
      </c>
      <c r="J1110">
        <v>671.37</v>
      </c>
      <c r="K1110">
        <f>Global_Household_Financial_Dyna[[#This Row],[Total_Household_Income]]-Global_Household_Financial_Dyna[[#This Row],[Estimated_Taxes]]</f>
        <v>1881.4900000000002</v>
      </c>
      <c r="L1110" s="1">
        <f>Global_Household_Financial_Dyna[[#This Row],[Monthly_Savings]]/Global_Household_Financial_Dyna[[#This Row],[Net Income]]</f>
        <v>0.35682889624712327</v>
      </c>
      <c r="M1110" s="2">
        <f>Global_Household_Financial_Dyna[[#This Row],[Monthly_Expenses]]/Global_Household_Financial_Dyna[[#This Row],[Net Income]]</f>
        <v>0.64317110375287656</v>
      </c>
      <c r="N1110" t="str">
        <f>IF(Global_Household_Financial_Dyna[[#This Row],[Monthly_Savings]]&lt;0,"High Risk", IF(Global_Household_Financial_Dyna[[#This Row],[Savings Rate%]]&lt;0.1, "Medium", "Safe"))</f>
        <v>Safe</v>
      </c>
      <c r="O1110">
        <f>Global_Household_Financial_Dyna[[#This Row],[Total_Household_Income]]/Global_Household_Financial_Dyna[[#This Row],[Family_Size]]</f>
        <v>2412.17</v>
      </c>
      <c r="P1110" s="2">
        <f t="shared" si="34"/>
        <v>0.32336204947805613</v>
      </c>
      <c r="Q1110" s="2">
        <f t="shared" si="35"/>
        <v>3.3466846769067138E-2</v>
      </c>
      <c r="R1110" s="2" t="str">
        <f>IF(Global_Household_Financial_Dyna[[#This Row],[Vs country_Average]]&lt;-0.2, "Underperformer", IF(Global_Household_Financial_Dyna[[#This Row],[Vs country_Average]]&gt;0.2, "Outperformer", "Normal"))</f>
        <v>Normal</v>
      </c>
      <c r="S11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671.37</v>
      </c>
      <c r="T11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671.37</v>
      </c>
      <c r="U11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671.37</v>
      </c>
      <c r="V11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671.37</v>
      </c>
    </row>
    <row r="1111" spans="1:22" x14ac:dyDescent="0.3">
      <c r="A1111">
        <v>1111</v>
      </c>
      <c r="B1111" t="s">
        <v>14</v>
      </c>
      <c r="C1111" t="s">
        <v>15</v>
      </c>
      <c r="D1111">
        <v>6</v>
      </c>
      <c r="E1111">
        <v>3</v>
      </c>
      <c r="F1111">
        <v>1349.01</v>
      </c>
      <c r="G1111">
        <v>2830.66</v>
      </c>
      <c r="H1111">
        <v>424.6</v>
      </c>
      <c r="I1111">
        <v>1590.14</v>
      </c>
      <c r="J1111">
        <v>815.92</v>
      </c>
      <c r="K1111">
        <f>Global_Household_Financial_Dyna[[#This Row],[Total_Household_Income]]-Global_Household_Financial_Dyna[[#This Row],[Estimated_Taxes]]</f>
        <v>2406.06</v>
      </c>
      <c r="L1111" s="1">
        <f>Global_Household_Financial_Dyna[[#This Row],[Monthly_Savings]]/Global_Household_Financial_Dyna[[#This Row],[Net Income]]</f>
        <v>0.33911041287415938</v>
      </c>
      <c r="M1111" s="2">
        <f>Global_Household_Financial_Dyna[[#This Row],[Monthly_Expenses]]/Global_Household_Financial_Dyna[[#This Row],[Net Income]]</f>
        <v>0.66088958712584067</v>
      </c>
      <c r="N1111" t="str">
        <f>IF(Global_Household_Financial_Dyna[[#This Row],[Monthly_Savings]]&lt;0,"High Risk", IF(Global_Household_Financial_Dyna[[#This Row],[Savings Rate%]]&lt;0.1, "Medium", "Safe"))</f>
        <v>Safe</v>
      </c>
      <c r="O1111">
        <f>Global_Household_Financial_Dyna[[#This Row],[Total_Household_Income]]/Global_Household_Financial_Dyna[[#This Row],[Family_Size]]</f>
        <v>471.77666666666664</v>
      </c>
      <c r="P1111" s="2">
        <f t="shared" si="34"/>
        <v>0.39788995363055785</v>
      </c>
      <c r="Q1111" s="2">
        <f t="shared" si="35"/>
        <v>-5.8779540756398463E-2</v>
      </c>
      <c r="R1111" s="2" t="str">
        <f>IF(Global_Household_Financial_Dyna[[#This Row],[Vs country_Average]]&lt;-0.2, "Underperformer", IF(Global_Household_Financial_Dyna[[#This Row],[Vs country_Average]]&gt;0.2, "Outperformer", "Normal"))</f>
        <v>Normal</v>
      </c>
      <c r="S11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815.92</v>
      </c>
      <c r="T11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815.92</v>
      </c>
      <c r="U11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815.92</v>
      </c>
      <c r="V11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815.92</v>
      </c>
    </row>
    <row r="1112" spans="1:22" x14ac:dyDescent="0.3">
      <c r="A1112">
        <v>1112</v>
      </c>
      <c r="B1112" t="s">
        <v>18</v>
      </c>
      <c r="C1112" t="s">
        <v>19</v>
      </c>
      <c r="D1112">
        <v>4</v>
      </c>
      <c r="E1112">
        <v>1</v>
      </c>
      <c r="F1112">
        <v>3569.31</v>
      </c>
      <c r="G1112">
        <v>3569.31</v>
      </c>
      <c r="H1112">
        <v>785.25</v>
      </c>
      <c r="I1112">
        <v>3362.75</v>
      </c>
      <c r="J1112">
        <v>-578.69000000000005</v>
      </c>
      <c r="K1112">
        <f>Global_Household_Financial_Dyna[[#This Row],[Total_Household_Income]]-Global_Household_Financial_Dyna[[#This Row],[Estimated_Taxes]]</f>
        <v>2784.06</v>
      </c>
      <c r="L1112" s="1">
        <f>Global_Household_Financial_Dyna[[#This Row],[Monthly_Savings]]/Global_Household_Financial_Dyna[[#This Row],[Net Income]]</f>
        <v>-0.20785830765141558</v>
      </c>
      <c r="M1112" s="2">
        <f>Global_Household_Financial_Dyna[[#This Row],[Monthly_Expenses]]/Global_Household_Financial_Dyna[[#This Row],[Net Income]]</f>
        <v>1.2078583076514156</v>
      </c>
      <c r="N1112" t="str">
        <f>IF(Global_Household_Financial_Dyna[[#This Row],[Monthly_Savings]]&lt;0,"High Risk", IF(Global_Household_Financial_Dyna[[#This Row],[Savings Rate%]]&lt;0.1, "Medium", "Safe"))</f>
        <v>High Risk</v>
      </c>
      <c r="O1112">
        <f>Global_Household_Financial_Dyna[[#This Row],[Total_Household_Income]]/Global_Household_Financial_Dyna[[#This Row],[Family_Size]]</f>
        <v>892.32749999999999</v>
      </c>
      <c r="P1112" s="2">
        <f t="shared" si="34"/>
        <v>0.32336204947805613</v>
      </c>
      <c r="Q1112" s="2">
        <f t="shared" si="35"/>
        <v>-0.53122035712947169</v>
      </c>
      <c r="R1112" s="2" t="str">
        <f>IF(Global_Household_Financial_Dyna[[#This Row],[Vs country_Average]]&lt;-0.2, "Underperformer", IF(Global_Household_Financial_Dyna[[#This Row],[Vs country_Average]]&gt;0.2, "Outperformer", "Normal"))</f>
        <v>Underperformer</v>
      </c>
      <c r="S11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-410.55250000000001</v>
      </c>
      <c r="T11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-242.41500000000008</v>
      </c>
      <c r="U11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-74.277500000000089</v>
      </c>
      <c r="V11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93.8599999999999</v>
      </c>
    </row>
    <row r="1113" spans="1:22" x14ac:dyDescent="0.3">
      <c r="A1113">
        <v>1113</v>
      </c>
      <c r="B1113" t="s">
        <v>18</v>
      </c>
      <c r="C1113" t="s">
        <v>19</v>
      </c>
      <c r="D1113">
        <v>1</v>
      </c>
      <c r="E1113">
        <v>1</v>
      </c>
      <c r="F1113">
        <v>5753.33</v>
      </c>
      <c r="G1113">
        <v>5753.33</v>
      </c>
      <c r="H1113">
        <v>1265.73</v>
      </c>
      <c r="I1113">
        <v>1608.92</v>
      </c>
      <c r="J1113">
        <v>2878.68</v>
      </c>
      <c r="K1113">
        <f>Global_Household_Financial_Dyna[[#This Row],[Total_Household_Income]]-Global_Household_Financial_Dyna[[#This Row],[Estimated_Taxes]]</f>
        <v>4487.6000000000004</v>
      </c>
      <c r="L1113" s="1">
        <f>Global_Household_Financial_Dyna[[#This Row],[Monthly_Savings]]/Global_Household_Financial_Dyna[[#This Row],[Net Income]]</f>
        <v>0.64147428469560563</v>
      </c>
      <c r="M1113" s="2">
        <f>Global_Household_Financial_Dyna[[#This Row],[Monthly_Expenses]]/Global_Household_Financial_Dyna[[#This Row],[Net Income]]</f>
        <v>0.35852571530439431</v>
      </c>
      <c r="N1113" t="str">
        <f>IF(Global_Household_Financial_Dyna[[#This Row],[Monthly_Savings]]&lt;0,"High Risk", IF(Global_Household_Financial_Dyna[[#This Row],[Savings Rate%]]&lt;0.1, "Medium", "Safe"))</f>
        <v>Safe</v>
      </c>
      <c r="O1113">
        <f>Global_Household_Financial_Dyna[[#This Row],[Total_Household_Income]]/Global_Household_Financial_Dyna[[#This Row],[Family_Size]]</f>
        <v>5753.33</v>
      </c>
      <c r="P1113" s="2">
        <f t="shared" si="34"/>
        <v>0.32336204947805613</v>
      </c>
      <c r="Q1113" s="2">
        <f t="shared" si="35"/>
        <v>0.3181122352175495</v>
      </c>
      <c r="R1113" s="2" t="str">
        <f>IF(Global_Household_Financial_Dyna[[#This Row],[Vs country_Average]]&lt;-0.2, "Underperformer", IF(Global_Household_Financial_Dyna[[#This Row],[Vs country_Average]]&gt;0.2, "Outperformer", "Normal"))</f>
        <v>Outperformer</v>
      </c>
      <c r="S11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2878.68</v>
      </c>
      <c r="T11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2878.68</v>
      </c>
      <c r="U11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2878.68</v>
      </c>
      <c r="V11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2878.68</v>
      </c>
    </row>
    <row r="1114" spans="1:22" x14ac:dyDescent="0.3">
      <c r="A1114">
        <v>1114</v>
      </c>
      <c r="B1114" t="s">
        <v>16</v>
      </c>
      <c r="C1114" t="s">
        <v>17</v>
      </c>
      <c r="D1114">
        <v>6</v>
      </c>
      <c r="E1114">
        <v>3</v>
      </c>
      <c r="F1114">
        <v>6027.23</v>
      </c>
      <c r="G1114">
        <v>12323.34</v>
      </c>
      <c r="H1114">
        <v>4929.34</v>
      </c>
      <c r="I1114">
        <v>5152.97</v>
      </c>
      <c r="J1114">
        <v>2241.04</v>
      </c>
      <c r="K1114">
        <f>Global_Household_Financial_Dyna[[#This Row],[Total_Household_Income]]-Global_Household_Financial_Dyna[[#This Row],[Estimated_Taxes]]</f>
        <v>7394</v>
      </c>
      <c r="L1114" s="1">
        <f>Global_Household_Financial_Dyna[[#This Row],[Monthly_Savings]]/Global_Household_Financial_Dyna[[#This Row],[Net Income]]</f>
        <v>0.30308899107384363</v>
      </c>
      <c r="M1114" s="2">
        <f>Global_Household_Financial_Dyna[[#This Row],[Monthly_Expenses]]/Global_Household_Financial_Dyna[[#This Row],[Net Income]]</f>
        <v>0.69691236137408719</v>
      </c>
      <c r="N1114" t="str">
        <f>IF(Global_Household_Financial_Dyna[[#This Row],[Monthly_Savings]]&lt;0,"High Risk", IF(Global_Household_Financial_Dyna[[#This Row],[Savings Rate%]]&lt;0.1, "Medium", "Safe"))</f>
        <v>Safe</v>
      </c>
      <c r="O1114">
        <f>Global_Household_Financial_Dyna[[#This Row],[Total_Household_Income]]/Global_Household_Financial_Dyna[[#This Row],[Family_Size]]</f>
        <v>2053.89</v>
      </c>
      <c r="P1114" s="2">
        <f t="shared" si="34"/>
        <v>0.15879799892000862</v>
      </c>
      <c r="Q1114" s="2">
        <f t="shared" si="35"/>
        <v>0.14429099215383501</v>
      </c>
      <c r="R1114" s="2" t="str">
        <f>IF(Global_Household_Financial_Dyna[[#This Row],[Vs country_Average]]&lt;-0.2, "Underperformer", IF(Global_Household_Financial_Dyna[[#This Row],[Vs country_Average]]&gt;0.2, "Outperformer", "Normal"))</f>
        <v>Normal</v>
      </c>
      <c r="S11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2241.04</v>
      </c>
      <c r="T11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2241.04</v>
      </c>
      <c r="U11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2241.04</v>
      </c>
      <c r="V11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2241.04</v>
      </c>
    </row>
    <row r="1115" spans="1:22" x14ac:dyDescent="0.3">
      <c r="A1115">
        <v>1115</v>
      </c>
      <c r="B1115" t="s">
        <v>16</v>
      </c>
      <c r="C1115" t="s">
        <v>17</v>
      </c>
      <c r="D1115">
        <v>1</v>
      </c>
      <c r="E1115">
        <v>1</v>
      </c>
      <c r="F1115">
        <v>4909.68</v>
      </c>
      <c r="G1115">
        <v>4909.68</v>
      </c>
      <c r="H1115">
        <v>1718.39</v>
      </c>
      <c r="I1115">
        <v>1967.1</v>
      </c>
      <c r="J1115">
        <v>1224.19</v>
      </c>
      <c r="K1115">
        <f>Global_Household_Financial_Dyna[[#This Row],[Total_Household_Income]]-Global_Household_Financial_Dyna[[#This Row],[Estimated_Taxes]]</f>
        <v>3191.29</v>
      </c>
      <c r="L1115" s="1">
        <f>Global_Household_Financial_Dyna[[#This Row],[Monthly_Savings]]/Global_Household_Financial_Dyna[[#This Row],[Net Income]]</f>
        <v>0.3836034957650355</v>
      </c>
      <c r="M1115" s="2">
        <f>Global_Household_Financial_Dyna[[#This Row],[Monthly_Expenses]]/Global_Household_Financial_Dyna[[#This Row],[Net Income]]</f>
        <v>0.6163965042349645</v>
      </c>
      <c r="N1115" t="str">
        <f>IF(Global_Household_Financial_Dyna[[#This Row],[Monthly_Savings]]&lt;0,"High Risk", IF(Global_Household_Financial_Dyna[[#This Row],[Savings Rate%]]&lt;0.1, "Medium", "Safe"))</f>
        <v>Safe</v>
      </c>
      <c r="O1115">
        <f>Global_Household_Financial_Dyna[[#This Row],[Total_Household_Income]]/Global_Household_Financial_Dyna[[#This Row],[Family_Size]]</f>
        <v>4909.68</v>
      </c>
      <c r="P1115" s="2">
        <f t="shared" si="34"/>
        <v>0.15879799892000862</v>
      </c>
      <c r="Q1115" s="2">
        <f t="shared" si="35"/>
        <v>0.22480549684502688</v>
      </c>
      <c r="R1115" s="2" t="str">
        <f>IF(Global_Household_Financial_Dyna[[#This Row],[Vs country_Average]]&lt;-0.2, "Underperformer", IF(Global_Household_Financial_Dyna[[#This Row],[Vs country_Average]]&gt;0.2, "Outperformer", "Normal"))</f>
        <v>Outperformer</v>
      </c>
      <c r="S11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1224.19</v>
      </c>
      <c r="T11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1224.19</v>
      </c>
      <c r="U11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1224.19</v>
      </c>
      <c r="V11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1224.19</v>
      </c>
    </row>
    <row r="1116" spans="1:22" x14ac:dyDescent="0.3">
      <c r="A1116">
        <v>1116</v>
      </c>
      <c r="B1116" t="s">
        <v>16</v>
      </c>
      <c r="C1116" t="s">
        <v>17</v>
      </c>
      <c r="D1116">
        <v>4</v>
      </c>
      <c r="E1116">
        <v>3</v>
      </c>
      <c r="F1116">
        <v>5041.04</v>
      </c>
      <c r="G1116">
        <v>10133.33</v>
      </c>
      <c r="H1116">
        <v>4053.33</v>
      </c>
      <c r="I1116">
        <v>3490.56</v>
      </c>
      <c r="J1116">
        <v>2589.44</v>
      </c>
      <c r="K1116">
        <f>Global_Household_Financial_Dyna[[#This Row],[Total_Household_Income]]-Global_Household_Financial_Dyna[[#This Row],[Estimated_Taxes]]</f>
        <v>6080</v>
      </c>
      <c r="L1116" s="1">
        <f>Global_Household_Financial_Dyna[[#This Row],[Monthly_Savings]]/Global_Household_Financial_Dyna[[#This Row],[Net Income]]</f>
        <v>0.42589473684210527</v>
      </c>
      <c r="M1116" s="2">
        <f>Global_Household_Financial_Dyna[[#This Row],[Monthly_Expenses]]/Global_Household_Financial_Dyna[[#This Row],[Net Income]]</f>
        <v>0.57410526315789467</v>
      </c>
      <c r="N1116" t="str">
        <f>IF(Global_Household_Financial_Dyna[[#This Row],[Monthly_Savings]]&lt;0,"High Risk", IF(Global_Household_Financial_Dyna[[#This Row],[Savings Rate%]]&lt;0.1, "Medium", "Safe"))</f>
        <v>Safe</v>
      </c>
      <c r="O1116">
        <f>Global_Household_Financial_Dyna[[#This Row],[Total_Household_Income]]/Global_Household_Financial_Dyna[[#This Row],[Family_Size]]</f>
        <v>2533.3325</v>
      </c>
      <c r="P1116" s="2">
        <f t="shared" si="34"/>
        <v>0.15879799892000862</v>
      </c>
      <c r="Q1116" s="2">
        <f t="shared" si="35"/>
        <v>0.26709673792209665</v>
      </c>
      <c r="R1116" s="2" t="str">
        <f>IF(Global_Household_Financial_Dyna[[#This Row],[Vs country_Average]]&lt;-0.2, "Underperformer", IF(Global_Household_Financial_Dyna[[#This Row],[Vs country_Average]]&gt;0.2, "Outperformer", "Normal"))</f>
        <v>Outperformer</v>
      </c>
      <c r="S11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2589.44</v>
      </c>
      <c r="T11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2589.44</v>
      </c>
      <c r="U11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2589.44</v>
      </c>
      <c r="V11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2589.44</v>
      </c>
    </row>
    <row r="1117" spans="1:22" x14ac:dyDescent="0.3">
      <c r="A1117">
        <v>1117</v>
      </c>
      <c r="B1117" t="s">
        <v>18</v>
      </c>
      <c r="C1117" t="s">
        <v>20</v>
      </c>
      <c r="D1117">
        <v>5</v>
      </c>
      <c r="E1117">
        <v>2</v>
      </c>
      <c r="F1117">
        <v>1573.77</v>
      </c>
      <c r="G1117">
        <v>2339.31</v>
      </c>
      <c r="H1117">
        <v>514.65</v>
      </c>
      <c r="I1117">
        <v>2220</v>
      </c>
      <c r="J1117">
        <v>-395.34</v>
      </c>
      <c r="K1117">
        <f>Global_Household_Financial_Dyna[[#This Row],[Total_Household_Income]]-Global_Household_Financial_Dyna[[#This Row],[Estimated_Taxes]]</f>
        <v>1824.6599999999999</v>
      </c>
      <c r="L1117" s="1">
        <f>Global_Household_Financial_Dyna[[#This Row],[Monthly_Savings]]/Global_Household_Financial_Dyna[[#This Row],[Net Income]]</f>
        <v>-0.21666502252474434</v>
      </c>
      <c r="M1117" s="2">
        <f>Global_Household_Financial_Dyna[[#This Row],[Monthly_Expenses]]/Global_Household_Financial_Dyna[[#This Row],[Net Income]]</f>
        <v>1.2166650225247444</v>
      </c>
      <c r="N1117" t="str">
        <f>IF(Global_Household_Financial_Dyna[[#This Row],[Monthly_Savings]]&lt;0,"High Risk", IF(Global_Household_Financial_Dyna[[#This Row],[Savings Rate%]]&lt;0.1, "Medium", "Safe"))</f>
        <v>High Risk</v>
      </c>
      <c r="O1117">
        <f>Global_Household_Financial_Dyna[[#This Row],[Total_Household_Income]]/Global_Household_Financial_Dyna[[#This Row],[Family_Size]]</f>
        <v>467.86199999999997</v>
      </c>
      <c r="P1117" s="2">
        <f t="shared" si="34"/>
        <v>0.32336204947805613</v>
      </c>
      <c r="Q1117" s="2">
        <f t="shared" si="35"/>
        <v>-0.54002707200280042</v>
      </c>
      <c r="R1117" s="2" t="str">
        <f>IF(Global_Household_Financial_Dyna[[#This Row],[Vs country_Average]]&lt;-0.2, "Underperformer", IF(Global_Household_Financial_Dyna[[#This Row],[Vs country_Average]]&gt;0.2, "Outperformer", "Normal"))</f>
        <v>Underperformer</v>
      </c>
      <c r="S11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-284.33999999999997</v>
      </c>
      <c r="T11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-173.33999999999997</v>
      </c>
      <c r="U11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-62.339999999999975</v>
      </c>
      <c r="V11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48.660000000000025</v>
      </c>
    </row>
    <row r="1118" spans="1:22" x14ac:dyDescent="0.3">
      <c r="A1118">
        <v>1118</v>
      </c>
      <c r="B1118" t="s">
        <v>12</v>
      </c>
      <c r="C1118" t="s">
        <v>13</v>
      </c>
      <c r="D1118">
        <v>7</v>
      </c>
      <c r="E1118">
        <v>2</v>
      </c>
      <c r="F1118">
        <v>4839.5600000000004</v>
      </c>
      <c r="G1118">
        <v>7345.65</v>
      </c>
      <c r="H1118">
        <v>1836.41</v>
      </c>
      <c r="I1118">
        <v>3449.93</v>
      </c>
      <c r="J1118">
        <v>2059.31</v>
      </c>
      <c r="K1118">
        <f>Global_Household_Financial_Dyna[[#This Row],[Total_Household_Income]]-Global_Household_Financial_Dyna[[#This Row],[Estimated_Taxes]]</f>
        <v>5509.24</v>
      </c>
      <c r="L1118" s="1">
        <f>Global_Household_Financial_Dyna[[#This Row],[Monthly_Savings]]/Global_Household_Financial_Dyna[[#This Row],[Net Income]]</f>
        <v>0.37379202939062378</v>
      </c>
      <c r="M1118" s="2">
        <f>Global_Household_Financial_Dyna[[#This Row],[Monthly_Expenses]]/Global_Household_Financial_Dyna[[#This Row],[Net Income]]</f>
        <v>0.62620797060937627</v>
      </c>
      <c r="N1118" t="str">
        <f>IF(Global_Household_Financial_Dyna[[#This Row],[Monthly_Savings]]&lt;0,"High Risk", IF(Global_Household_Financial_Dyna[[#This Row],[Savings Rate%]]&lt;0.1, "Medium", "Safe"))</f>
        <v>Safe</v>
      </c>
      <c r="O1118">
        <f>Global_Household_Financial_Dyna[[#This Row],[Total_Household_Income]]/Global_Household_Financial_Dyna[[#This Row],[Family_Size]]</f>
        <v>1049.3785714285714</v>
      </c>
      <c r="P1118" s="2">
        <f t="shared" si="34"/>
        <v>0.30718716818024266</v>
      </c>
      <c r="Q1118" s="2">
        <f t="shared" si="35"/>
        <v>6.6604861210381117E-2</v>
      </c>
      <c r="R1118" s="2" t="str">
        <f>IF(Global_Household_Financial_Dyna[[#This Row],[Vs country_Average]]&lt;-0.2, "Underperformer", IF(Global_Household_Financial_Dyna[[#This Row],[Vs country_Average]]&gt;0.2, "Outperformer", "Normal"))</f>
        <v>Normal</v>
      </c>
      <c r="S11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2059.31</v>
      </c>
      <c r="T11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2059.31</v>
      </c>
      <c r="U11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2059.31</v>
      </c>
      <c r="V11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2059.31</v>
      </c>
    </row>
    <row r="1119" spans="1:22" x14ac:dyDescent="0.3">
      <c r="A1119">
        <v>1119</v>
      </c>
      <c r="B1119" t="s">
        <v>10</v>
      </c>
      <c r="C1119" t="s">
        <v>11</v>
      </c>
      <c r="D1119">
        <v>6</v>
      </c>
      <c r="E1119">
        <v>3</v>
      </c>
      <c r="F1119">
        <v>876.92</v>
      </c>
      <c r="G1119">
        <v>2096.4499999999998</v>
      </c>
      <c r="H1119">
        <v>209.64</v>
      </c>
      <c r="I1119">
        <v>864.21</v>
      </c>
      <c r="J1119">
        <v>1022.59</v>
      </c>
      <c r="K1119">
        <f>Global_Household_Financial_Dyna[[#This Row],[Total_Household_Income]]-Global_Household_Financial_Dyna[[#This Row],[Estimated_Taxes]]</f>
        <v>1886.81</v>
      </c>
      <c r="L1119" s="1">
        <f>Global_Household_Financial_Dyna[[#This Row],[Monthly_Savings]]/Global_Household_Financial_Dyna[[#This Row],[Net Income]]</f>
        <v>0.54196765970076477</v>
      </c>
      <c r="M1119" s="2">
        <f>Global_Household_Financial_Dyna[[#This Row],[Monthly_Expenses]]/Global_Household_Financial_Dyna[[#This Row],[Net Income]]</f>
        <v>0.45802704034852482</v>
      </c>
      <c r="N1119" t="str">
        <f>IF(Global_Household_Financial_Dyna[[#This Row],[Monthly_Savings]]&lt;0,"High Risk", IF(Global_Household_Financial_Dyna[[#This Row],[Savings Rate%]]&lt;0.1, "Medium", "Safe"))</f>
        <v>Safe</v>
      </c>
      <c r="O1119">
        <f>Global_Household_Financial_Dyna[[#This Row],[Total_Household_Income]]/Global_Household_Financial_Dyna[[#This Row],[Family_Size]]</f>
        <v>349.4083333333333</v>
      </c>
      <c r="P1119" s="2">
        <f t="shared" si="34"/>
        <v>0.42077341556833553</v>
      </c>
      <c r="Q1119" s="2">
        <f t="shared" si="35"/>
        <v>0.12119424413242924</v>
      </c>
      <c r="R1119" s="2" t="str">
        <f>IF(Global_Household_Financial_Dyna[[#This Row],[Vs country_Average]]&lt;-0.2, "Underperformer", IF(Global_Household_Financial_Dyna[[#This Row],[Vs country_Average]]&gt;0.2, "Outperformer", "Normal"))</f>
        <v>Normal</v>
      </c>
      <c r="S11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1022.59</v>
      </c>
      <c r="T11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1022.59</v>
      </c>
      <c r="U11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1022.59</v>
      </c>
      <c r="V11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1022.59</v>
      </c>
    </row>
    <row r="1120" spans="1:22" x14ac:dyDescent="0.3">
      <c r="A1120">
        <v>1120</v>
      </c>
      <c r="B1120" t="s">
        <v>18</v>
      </c>
      <c r="C1120" t="s">
        <v>20</v>
      </c>
      <c r="D1120">
        <v>3</v>
      </c>
      <c r="E1120">
        <v>1</v>
      </c>
      <c r="F1120">
        <v>3526.69</v>
      </c>
      <c r="G1120">
        <v>3526.69</v>
      </c>
      <c r="H1120">
        <v>775.87</v>
      </c>
      <c r="I1120">
        <v>2021.67</v>
      </c>
      <c r="J1120">
        <v>729.14</v>
      </c>
      <c r="K1120">
        <f>Global_Household_Financial_Dyna[[#This Row],[Total_Household_Income]]-Global_Household_Financial_Dyna[[#This Row],[Estimated_Taxes]]</f>
        <v>2750.82</v>
      </c>
      <c r="L1120" s="1">
        <f>Global_Household_Financial_Dyna[[#This Row],[Monthly_Savings]]/Global_Household_Financial_Dyna[[#This Row],[Net Income]]</f>
        <v>0.26506278127976385</v>
      </c>
      <c r="M1120" s="2">
        <f>Global_Household_Financial_Dyna[[#This Row],[Monthly_Expenses]]/Global_Household_Financial_Dyna[[#This Row],[Net Income]]</f>
        <v>0.73493358344057402</v>
      </c>
      <c r="N1120" t="str">
        <f>IF(Global_Household_Financial_Dyna[[#This Row],[Monthly_Savings]]&lt;0,"High Risk", IF(Global_Household_Financial_Dyna[[#This Row],[Savings Rate%]]&lt;0.1, "Medium", "Safe"))</f>
        <v>Safe</v>
      </c>
      <c r="O1120">
        <f>Global_Household_Financial_Dyna[[#This Row],[Total_Household_Income]]/Global_Household_Financial_Dyna[[#This Row],[Family_Size]]</f>
        <v>1175.5633333333333</v>
      </c>
      <c r="P1120" s="2">
        <f t="shared" si="34"/>
        <v>0.32336204947805613</v>
      </c>
      <c r="Q1120" s="2">
        <f t="shared" si="35"/>
        <v>-5.8299268198292287E-2</v>
      </c>
      <c r="R1120" s="2" t="str">
        <f>IF(Global_Household_Financial_Dyna[[#This Row],[Vs country_Average]]&lt;-0.2, "Underperformer", IF(Global_Household_Financial_Dyna[[#This Row],[Vs country_Average]]&gt;0.2, "Outperformer", "Normal"))</f>
        <v>Normal</v>
      </c>
      <c r="S11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729.14</v>
      </c>
      <c r="T11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729.14</v>
      </c>
      <c r="U11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729.14</v>
      </c>
      <c r="V11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729.14</v>
      </c>
    </row>
    <row r="1121" spans="1:22" x14ac:dyDescent="0.3">
      <c r="A1121">
        <v>1121</v>
      </c>
      <c r="B1121" t="s">
        <v>12</v>
      </c>
      <c r="C1121" t="s">
        <v>13</v>
      </c>
      <c r="D1121">
        <v>3</v>
      </c>
      <c r="E1121">
        <v>1</v>
      </c>
      <c r="F1121">
        <v>4486.1400000000003</v>
      </c>
      <c r="G1121">
        <v>4486.1400000000003</v>
      </c>
      <c r="H1121">
        <v>1121.54</v>
      </c>
      <c r="I1121">
        <v>1887.97</v>
      </c>
      <c r="J1121">
        <v>1476.64</v>
      </c>
      <c r="K1121">
        <f>Global_Household_Financial_Dyna[[#This Row],[Total_Household_Income]]-Global_Household_Financial_Dyna[[#This Row],[Estimated_Taxes]]</f>
        <v>3364.6000000000004</v>
      </c>
      <c r="L1121" s="1">
        <f>Global_Household_Financial_Dyna[[#This Row],[Monthly_Savings]]/Global_Household_Financial_Dyna[[#This Row],[Net Income]]</f>
        <v>0.43887534922427629</v>
      </c>
      <c r="M1121" s="2">
        <f>Global_Household_Financial_Dyna[[#This Row],[Monthly_Expenses]]/Global_Household_Financial_Dyna[[#This Row],[Net Income]]</f>
        <v>0.56112762289722395</v>
      </c>
      <c r="N1121" t="str">
        <f>IF(Global_Household_Financial_Dyna[[#This Row],[Monthly_Savings]]&lt;0,"High Risk", IF(Global_Household_Financial_Dyna[[#This Row],[Savings Rate%]]&lt;0.1, "Medium", "Safe"))</f>
        <v>Safe</v>
      </c>
      <c r="O1121">
        <f>Global_Household_Financial_Dyna[[#This Row],[Total_Household_Income]]/Global_Household_Financial_Dyna[[#This Row],[Family_Size]]</f>
        <v>1495.38</v>
      </c>
      <c r="P1121" s="2">
        <f t="shared" si="34"/>
        <v>0.30718716818024266</v>
      </c>
      <c r="Q1121" s="2">
        <f t="shared" si="35"/>
        <v>0.13168818104403363</v>
      </c>
      <c r="R1121" s="2" t="str">
        <f>IF(Global_Household_Financial_Dyna[[#This Row],[Vs country_Average]]&lt;-0.2, "Underperformer", IF(Global_Household_Financial_Dyna[[#This Row],[Vs country_Average]]&gt;0.2, "Outperformer", "Normal"))</f>
        <v>Normal</v>
      </c>
      <c r="S11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1476.64</v>
      </c>
      <c r="T11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1476.64</v>
      </c>
      <c r="U11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1476.64</v>
      </c>
      <c r="V11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1476.64</v>
      </c>
    </row>
    <row r="1122" spans="1:22" x14ac:dyDescent="0.3">
      <c r="A1122">
        <v>1122</v>
      </c>
      <c r="B1122" t="s">
        <v>12</v>
      </c>
      <c r="C1122" t="s">
        <v>13</v>
      </c>
      <c r="D1122">
        <v>6</v>
      </c>
      <c r="E1122">
        <v>2</v>
      </c>
      <c r="F1122">
        <v>5666.52</v>
      </c>
      <c r="G1122">
        <v>9611.34</v>
      </c>
      <c r="H1122">
        <v>2883.4</v>
      </c>
      <c r="I1122">
        <v>4806.8500000000004</v>
      </c>
      <c r="J1122">
        <v>1921.09</v>
      </c>
      <c r="K1122">
        <f>Global_Household_Financial_Dyna[[#This Row],[Total_Household_Income]]-Global_Household_Financial_Dyna[[#This Row],[Estimated_Taxes]]</f>
        <v>6727.9400000000005</v>
      </c>
      <c r="L1122" s="1">
        <f>Global_Household_Financial_Dyna[[#This Row],[Monthly_Savings]]/Global_Household_Financial_Dyna[[#This Row],[Net Income]]</f>
        <v>0.28553911003962579</v>
      </c>
      <c r="M1122" s="2">
        <f>Global_Household_Financial_Dyna[[#This Row],[Monthly_Expenses]]/Global_Household_Financial_Dyna[[#This Row],[Net Income]]</f>
        <v>0.71446088996037416</v>
      </c>
      <c r="N1122" t="str">
        <f>IF(Global_Household_Financial_Dyna[[#This Row],[Monthly_Savings]]&lt;0,"High Risk", IF(Global_Household_Financial_Dyna[[#This Row],[Savings Rate%]]&lt;0.1, "Medium", "Safe"))</f>
        <v>Safe</v>
      </c>
      <c r="O1122">
        <f>Global_Household_Financial_Dyna[[#This Row],[Total_Household_Income]]/Global_Household_Financial_Dyna[[#This Row],[Family_Size]]</f>
        <v>1601.89</v>
      </c>
      <c r="P1122" s="2">
        <f t="shared" si="34"/>
        <v>0.30718716818024266</v>
      </c>
      <c r="Q1122" s="2">
        <f t="shared" si="35"/>
        <v>-2.1648058140616877E-2</v>
      </c>
      <c r="R1122" s="2" t="str">
        <f>IF(Global_Household_Financial_Dyna[[#This Row],[Vs country_Average]]&lt;-0.2, "Underperformer", IF(Global_Household_Financial_Dyna[[#This Row],[Vs country_Average]]&gt;0.2, "Outperformer", "Normal"))</f>
        <v>Normal</v>
      </c>
      <c r="S11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1921.09</v>
      </c>
      <c r="T11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1921.09</v>
      </c>
      <c r="U11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1921.09</v>
      </c>
      <c r="V11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1921.09</v>
      </c>
    </row>
    <row r="1123" spans="1:22" x14ac:dyDescent="0.3">
      <c r="A1123">
        <v>1123</v>
      </c>
      <c r="B1123" t="s">
        <v>12</v>
      </c>
      <c r="C1123" t="s">
        <v>13</v>
      </c>
      <c r="D1123">
        <v>2</v>
      </c>
      <c r="E1123">
        <v>2</v>
      </c>
      <c r="F1123">
        <v>3501.45</v>
      </c>
      <c r="G1123">
        <v>5862.5</v>
      </c>
      <c r="H1123">
        <v>1465.63</v>
      </c>
      <c r="I1123">
        <v>2522.17</v>
      </c>
      <c r="J1123">
        <v>1874.7</v>
      </c>
      <c r="K1123">
        <f>Global_Household_Financial_Dyna[[#This Row],[Total_Household_Income]]-Global_Household_Financial_Dyna[[#This Row],[Estimated_Taxes]]</f>
        <v>4396.87</v>
      </c>
      <c r="L1123" s="1">
        <f>Global_Household_Financial_Dyna[[#This Row],[Monthly_Savings]]/Global_Household_Financial_Dyna[[#This Row],[Net Income]]</f>
        <v>0.42637148698960853</v>
      </c>
      <c r="M1123" s="2">
        <f>Global_Household_Financial_Dyna[[#This Row],[Monthly_Expenses]]/Global_Household_Financial_Dyna[[#This Row],[Net Income]]</f>
        <v>0.57362851301039153</v>
      </c>
      <c r="N1123" t="str">
        <f>IF(Global_Household_Financial_Dyna[[#This Row],[Monthly_Savings]]&lt;0,"High Risk", IF(Global_Household_Financial_Dyna[[#This Row],[Savings Rate%]]&lt;0.1, "Medium", "Safe"))</f>
        <v>Safe</v>
      </c>
      <c r="O1123">
        <f>Global_Household_Financial_Dyna[[#This Row],[Total_Household_Income]]/Global_Household_Financial_Dyna[[#This Row],[Family_Size]]</f>
        <v>2931.25</v>
      </c>
      <c r="P1123" s="2">
        <f t="shared" si="34"/>
        <v>0.30718716818024266</v>
      </c>
      <c r="Q1123" s="2">
        <f t="shared" si="35"/>
        <v>0.11918431880936586</v>
      </c>
      <c r="R1123" s="2" t="str">
        <f>IF(Global_Household_Financial_Dyna[[#This Row],[Vs country_Average]]&lt;-0.2, "Underperformer", IF(Global_Household_Financial_Dyna[[#This Row],[Vs country_Average]]&gt;0.2, "Outperformer", "Normal"))</f>
        <v>Normal</v>
      </c>
      <c r="S11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1874.7</v>
      </c>
      <c r="T11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1874.7</v>
      </c>
      <c r="U11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1874.7</v>
      </c>
      <c r="V11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1874.7</v>
      </c>
    </row>
    <row r="1124" spans="1:22" x14ac:dyDescent="0.3">
      <c r="A1124">
        <v>1124</v>
      </c>
      <c r="B1124" t="s">
        <v>14</v>
      </c>
      <c r="C1124" t="s">
        <v>15</v>
      </c>
      <c r="D1124">
        <v>5</v>
      </c>
      <c r="E1124">
        <v>3</v>
      </c>
      <c r="F1124">
        <v>1521.34</v>
      </c>
      <c r="G1124">
        <v>3215.02</v>
      </c>
      <c r="H1124">
        <v>482.25</v>
      </c>
      <c r="I1124">
        <v>1117.31</v>
      </c>
      <c r="J1124">
        <v>1615.46</v>
      </c>
      <c r="K1124">
        <f>Global_Household_Financial_Dyna[[#This Row],[Total_Household_Income]]-Global_Household_Financial_Dyna[[#This Row],[Estimated_Taxes]]</f>
        <v>2732.77</v>
      </c>
      <c r="L1124" s="1">
        <f>Global_Household_Financial_Dyna[[#This Row],[Monthly_Savings]]/Global_Household_Financial_Dyna[[#This Row],[Net Income]]</f>
        <v>0.59114378451168592</v>
      </c>
      <c r="M1124" s="2">
        <f>Global_Household_Financial_Dyna[[#This Row],[Monthly_Expenses]]/Global_Household_Financial_Dyna[[#This Row],[Net Income]]</f>
        <v>0.40885621548831402</v>
      </c>
      <c r="N1124" t="str">
        <f>IF(Global_Household_Financial_Dyna[[#This Row],[Monthly_Savings]]&lt;0,"High Risk", IF(Global_Household_Financial_Dyna[[#This Row],[Savings Rate%]]&lt;0.1, "Medium", "Safe"))</f>
        <v>Safe</v>
      </c>
      <c r="O1124">
        <f>Global_Household_Financial_Dyna[[#This Row],[Total_Household_Income]]/Global_Household_Financial_Dyna[[#This Row],[Family_Size]]</f>
        <v>643.00400000000002</v>
      </c>
      <c r="P1124" s="2">
        <f t="shared" si="34"/>
        <v>0.39788995363055785</v>
      </c>
      <c r="Q1124" s="2">
        <f t="shared" si="35"/>
        <v>0.19325383088112807</v>
      </c>
      <c r="R1124" s="2" t="str">
        <f>IF(Global_Household_Financial_Dyna[[#This Row],[Vs country_Average]]&lt;-0.2, "Underperformer", IF(Global_Household_Financial_Dyna[[#This Row],[Vs country_Average]]&gt;0.2, "Outperformer", "Normal"))</f>
        <v>Normal</v>
      </c>
      <c r="S11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1615.46</v>
      </c>
      <c r="T11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1615.46</v>
      </c>
      <c r="U11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1615.46</v>
      </c>
      <c r="V11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1615.46</v>
      </c>
    </row>
    <row r="1125" spans="1:22" x14ac:dyDescent="0.3">
      <c r="A1125">
        <v>1125</v>
      </c>
      <c r="B1125" t="s">
        <v>16</v>
      </c>
      <c r="C1125" t="s">
        <v>17</v>
      </c>
      <c r="D1125">
        <v>2</v>
      </c>
      <c r="E1125">
        <v>1</v>
      </c>
      <c r="F1125">
        <v>2826.85</v>
      </c>
      <c r="G1125">
        <v>2826.85</v>
      </c>
      <c r="H1125">
        <v>989.4</v>
      </c>
      <c r="I1125">
        <v>2510.89</v>
      </c>
      <c r="J1125">
        <v>-673.43</v>
      </c>
      <c r="K1125">
        <f>Global_Household_Financial_Dyna[[#This Row],[Total_Household_Income]]-Global_Household_Financial_Dyna[[#This Row],[Estimated_Taxes]]</f>
        <v>1837.4499999999998</v>
      </c>
      <c r="L1125" s="1">
        <f>Global_Household_Financial_Dyna[[#This Row],[Monthly_Savings]]/Global_Household_Financial_Dyna[[#This Row],[Net Income]]</f>
        <v>-0.36650248986366979</v>
      </c>
      <c r="M1125" s="2">
        <f>Global_Household_Financial_Dyna[[#This Row],[Monthly_Expenses]]/Global_Household_Financial_Dyna[[#This Row],[Net Income]]</f>
        <v>1.3665079321886311</v>
      </c>
      <c r="N1125" t="str">
        <f>IF(Global_Household_Financial_Dyna[[#This Row],[Monthly_Savings]]&lt;0,"High Risk", IF(Global_Household_Financial_Dyna[[#This Row],[Savings Rate%]]&lt;0.1, "Medium", "Safe"))</f>
        <v>High Risk</v>
      </c>
      <c r="O1125">
        <f>Global_Household_Financial_Dyna[[#This Row],[Total_Household_Income]]/Global_Household_Financial_Dyna[[#This Row],[Family_Size]]</f>
        <v>1413.425</v>
      </c>
      <c r="P1125" s="2">
        <f t="shared" si="34"/>
        <v>0.15879799892000862</v>
      </c>
      <c r="Q1125" s="2">
        <f t="shared" si="35"/>
        <v>-0.52530048878367841</v>
      </c>
      <c r="R1125" s="2" t="str">
        <f>IF(Global_Household_Financial_Dyna[[#This Row],[Vs country_Average]]&lt;-0.2, "Underperformer", IF(Global_Household_Financial_Dyna[[#This Row],[Vs country_Average]]&gt;0.2, "Outperformer", "Normal"))</f>
        <v>Underperformer</v>
      </c>
      <c r="S11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-547.88549999999998</v>
      </c>
      <c r="T11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-422.34099999999995</v>
      </c>
      <c r="U11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-296.79649999999998</v>
      </c>
      <c r="V11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-171.25199999999995</v>
      </c>
    </row>
    <row r="1126" spans="1:22" x14ac:dyDescent="0.3">
      <c r="A1126">
        <v>1126</v>
      </c>
      <c r="B1126" t="s">
        <v>16</v>
      </c>
      <c r="C1126" t="s">
        <v>21</v>
      </c>
      <c r="D1126">
        <v>7</v>
      </c>
      <c r="E1126">
        <v>3</v>
      </c>
      <c r="F1126">
        <v>5145.6499999999996</v>
      </c>
      <c r="G1126">
        <v>11586.8</v>
      </c>
      <c r="H1126">
        <v>4634.72</v>
      </c>
      <c r="I1126">
        <v>3464.33</v>
      </c>
      <c r="J1126">
        <v>3487.75</v>
      </c>
      <c r="K1126">
        <f>Global_Household_Financial_Dyna[[#This Row],[Total_Household_Income]]-Global_Household_Financial_Dyna[[#This Row],[Estimated_Taxes]]</f>
        <v>6952.079999999999</v>
      </c>
      <c r="L1126" s="1">
        <f>Global_Household_Financial_Dyna[[#This Row],[Monthly_Savings]]/Global_Household_Financial_Dyna[[#This Row],[Net Income]]</f>
        <v>0.50168438798172643</v>
      </c>
      <c r="M1126" s="2">
        <f>Global_Household_Financial_Dyna[[#This Row],[Monthly_Expenses]]/Global_Household_Financial_Dyna[[#This Row],[Net Income]]</f>
        <v>0.49831561201827373</v>
      </c>
      <c r="N1126" t="str">
        <f>IF(Global_Household_Financial_Dyna[[#This Row],[Monthly_Savings]]&lt;0,"High Risk", IF(Global_Household_Financial_Dyna[[#This Row],[Savings Rate%]]&lt;0.1, "Medium", "Safe"))</f>
        <v>Safe</v>
      </c>
      <c r="O1126">
        <f>Global_Household_Financial_Dyna[[#This Row],[Total_Household_Income]]/Global_Household_Financial_Dyna[[#This Row],[Family_Size]]</f>
        <v>1655.2571428571428</v>
      </c>
      <c r="P1126" s="2">
        <f t="shared" si="34"/>
        <v>0.15879799892000862</v>
      </c>
      <c r="Q1126" s="2">
        <f t="shared" si="35"/>
        <v>0.34288638906171781</v>
      </c>
      <c r="R1126" s="2" t="str">
        <f>IF(Global_Household_Financial_Dyna[[#This Row],[Vs country_Average]]&lt;-0.2, "Underperformer", IF(Global_Household_Financial_Dyna[[#This Row],[Vs country_Average]]&gt;0.2, "Outperformer", "Normal"))</f>
        <v>Outperformer</v>
      </c>
      <c r="S11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3487.75</v>
      </c>
      <c r="T11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3487.75</v>
      </c>
      <c r="U11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3487.75</v>
      </c>
      <c r="V11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3487.75</v>
      </c>
    </row>
    <row r="1127" spans="1:22" x14ac:dyDescent="0.3">
      <c r="A1127">
        <v>1127</v>
      </c>
      <c r="B1127" t="s">
        <v>18</v>
      </c>
      <c r="C1127" t="s">
        <v>20</v>
      </c>
      <c r="D1127">
        <v>3</v>
      </c>
      <c r="E1127">
        <v>2</v>
      </c>
      <c r="F1127">
        <v>3363.27</v>
      </c>
      <c r="G1127">
        <v>5065.71</v>
      </c>
      <c r="H1127">
        <v>1114.46</v>
      </c>
      <c r="I1127">
        <v>2136.2800000000002</v>
      </c>
      <c r="J1127">
        <v>1814.97</v>
      </c>
      <c r="K1127">
        <f>Global_Household_Financial_Dyna[[#This Row],[Total_Household_Income]]-Global_Household_Financial_Dyna[[#This Row],[Estimated_Taxes]]</f>
        <v>3951.25</v>
      </c>
      <c r="L1127" s="1">
        <f>Global_Household_Financial_Dyna[[#This Row],[Monthly_Savings]]/Global_Household_Financial_Dyna[[#This Row],[Net Income]]</f>
        <v>0.45934071496361911</v>
      </c>
      <c r="M1127" s="2">
        <f>Global_Household_Financial_Dyna[[#This Row],[Monthly_Expenses]]/Global_Household_Financial_Dyna[[#This Row],[Net Income]]</f>
        <v>0.54065928503638094</v>
      </c>
      <c r="N1127" t="str">
        <f>IF(Global_Household_Financial_Dyna[[#This Row],[Monthly_Savings]]&lt;0,"High Risk", IF(Global_Household_Financial_Dyna[[#This Row],[Savings Rate%]]&lt;0.1, "Medium", "Safe"))</f>
        <v>Safe</v>
      </c>
      <c r="O1127">
        <f>Global_Household_Financial_Dyna[[#This Row],[Total_Household_Income]]/Global_Household_Financial_Dyna[[#This Row],[Family_Size]]</f>
        <v>1688.57</v>
      </c>
      <c r="P1127" s="2">
        <f t="shared" si="34"/>
        <v>0.32336204947805613</v>
      </c>
      <c r="Q1127" s="2">
        <f t="shared" si="35"/>
        <v>0.13597866548556298</v>
      </c>
      <c r="R1127" s="2" t="str">
        <f>IF(Global_Household_Financial_Dyna[[#This Row],[Vs country_Average]]&lt;-0.2, "Underperformer", IF(Global_Household_Financial_Dyna[[#This Row],[Vs country_Average]]&gt;0.2, "Outperformer", "Normal"))</f>
        <v>Normal</v>
      </c>
      <c r="S11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1814.97</v>
      </c>
      <c r="T11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1814.97</v>
      </c>
      <c r="U11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1814.97</v>
      </c>
      <c r="V11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1814.97</v>
      </c>
    </row>
    <row r="1128" spans="1:22" x14ac:dyDescent="0.3">
      <c r="A1128">
        <v>1128</v>
      </c>
      <c r="B1128" t="s">
        <v>10</v>
      </c>
      <c r="C1128" t="s">
        <v>22</v>
      </c>
      <c r="D1128">
        <v>4</v>
      </c>
      <c r="E1128">
        <v>2</v>
      </c>
      <c r="F1128">
        <v>788.89</v>
      </c>
      <c r="G1128">
        <v>1407.1</v>
      </c>
      <c r="H1128">
        <v>140.71</v>
      </c>
      <c r="I1128">
        <v>610.58000000000004</v>
      </c>
      <c r="J1128">
        <v>655.81</v>
      </c>
      <c r="K1128">
        <f>Global_Household_Financial_Dyna[[#This Row],[Total_Household_Income]]-Global_Household_Financial_Dyna[[#This Row],[Estimated_Taxes]]</f>
        <v>1266.3899999999999</v>
      </c>
      <c r="L1128" s="1">
        <f>Global_Household_Financial_Dyna[[#This Row],[Monthly_Savings]]/Global_Household_Financial_Dyna[[#This Row],[Net Income]]</f>
        <v>0.51785784789835676</v>
      </c>
      <c r="M1128" s="2">
        <f>Global_Household_Financial_Dyna[[#This Row],[Monthly_Expenses]]/Global_Household_Financial_Dyna[[#This Row],[Net Income]]</f>
        <v>0.48214215210164335</v>
      </c>
      <c r="N1128" t="str">
        <f>IF(Global_Household_Financial_Dyna[[#This Row],[Monthly_Savings]]&lt;0,"High Risk", IF(Global_Household_Financial_Dyna[[#This Row],[Savings Rate%]]&lt;0.1, "Medium", "Safe"))</f>
        <v>Safe</v>
      </c>
      <c r="O1128">
        <f>Global_Household_Financial_Dyna[[#This Row],[Total_Household_Income]]/Global_Household_Financial_Dyna[[#This Row],[Family_Size]]</f>
        <v>351.77499999999998</v>
      </c>
      <c r="P1128" s="2">
        <f t="shared" si="34"/>
        <v>0.42077341556833553</v>
      </c>
      <c r="Q1128" s="2">
        <f t="shared" si="35"/>
        <v>9.7084432330021231E-2</v>
      </c>
      <c r="R1128" s="2" t="str">
        <f>IF(Global_Household_Financial_Dyna[[#This Row],[Vs country_Average]]&lt;-0.2, "Underperformer", IF(Global_Household_Financial_Dyna[[#This Row],[Vs country_Average]]&gt;0.2, "Outperformer", "Normal"))</f>
        <v>Normal</v>
      </c>
      <c r="S11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655.81</v>
      </c>
      <c r="T11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655.81</v>
      </c>
      <c r="U11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655.81</v>
      </c>
      <c r="V11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655.81</v>
      </c>
    </row>
    <row r="1129" spans="1:22" x14ac:dyDescent="0.3">
      <c r="A1129">
        <v>1129</v>
      </c>
      <c r="B1129" t="s">
        <v>10</v>
      </c>
      <c r="C1129" t="s">
        <v>22</v>
      </c>
      <c r="D1129">
        <v>6</v>
      </c>
      <c r="E1129">
        <v>3</v>
      </c>
      <c r="F1129">
        <v>925.87</v>
      </c>
      <c r="G1129">
        <v>2163.04</v>
      </c>
      <c r="H1129">
        <v>216.3</v>
      </c>
      <c r="I1129">
        <v>855.38</v>
      </c>
      <c r="J1129">
        <v>1091.3599999999999</v>
      </c>
      <c r="K1129">
        <f>Global_Household_Financial_Dyna[[#This Row],[Total_Household_Income]]-Global_Household_Financial_Dyna[[#This Row],[Estimated_Taxes]]</f>
        <v>1946.74</v>
      </c>
      <c r="L1129" s="1">
        <f>Global_Household_Financial_Dyna[[#This Row],[Monthly_Savings]]/Global_Household_Financial_Dyna[[#This Row],[Net Income]]</f>
        <v>0.56060901815342568</v>
      </c>
      <c r="M1129" s="2">
        <f>Global_Household_Financial_Dyna[[#This Row],[Monthly_Expenses]]/Global_Household_Financial_Dyna[[#This Row],[Net Income]]</f>
        <v>0.43939098184657427</v>
      </c>
      <c r="N1129" t="str">
        <f>IF(Global_Household_Financial_Dyna[[#This Row],[Monthly_Savings]]&lt;0,"High Risk", IF(Global_Household_Financial_Dyna[[#This Row],[Savings Rate%]]&lt;0.1, "Medium", "Safe"))</f>
        <v>Safe</v>
      </c>
      <c r="O1129">
        <f>Global_Household_Financial_Dyna[[#This Row],[Total_Household_Income]]/Global_Household_Financial_Dyna[[#This Row],[Family_Size]]</f>
        <v>360.50666666666666</v>
      </c>
      <c r="P1129" s="2">
        <f t="shared" si="34"/>
        <v>0.42077341556833553</v>
      </c>
      <c r="Q1129" s="2">
        <f t="shared" si="35"/>
        <v>0.13983560258509015</v>
      </c>
      <c r="R1129" s="2" t="str">
        <f>IF(Global_Household_Financial_Dyna[[#This Row],[Vs country_Average]]&lt;-0.2, "Underperformer", IF(Global_Household_Financial_Dyna[[#This Row],[Vs country_Average]]&gt;0.2, "Outperformer", "Normal"))</f>
        <v>Normal</v>
      </c>
      <c r="S11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1091.3599999999999</v>
      </c>
      <c r="T11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1091.3599999999999</v>
      </c>
      <c r="U11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1091.3599999999999</v>
      </c>
      <c r="V11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1091.3599999999999</v>
      </c>
    </row>
    <row r="1130" spans="1:22" x14ac:dyDescent="0.3">
      <c r="A1130">
        <v>1130</v>
      </c>
      <c r="B1130" t="s">
        <v>10</v>
      </c>
      <c r="C1130" t="s">
        <v>22</v>
      </c>
      <c r="D1130">
        <v>7</v>
      </c>
      <c r="E1130">
        <v>3</v>
      </c>
      <c r="F1130">
        <v>319.07</v>
      </c>
      <c r="G1130">
        <v>627.98</v>
      </c>
      <c r="H1130">
        <v>62.8</v>
      </c>
      <c r="I1130">
        <v>595.96</v>
      </c>
      <c r="J1130">
        <v>-30.77</v>
      </c>
      <c r="K1130">
        <f>Global_Household_Financial_Dyna[[#This Row],[Total_Household_Income]]-Global_Household_Financial_Dyna[[#This Row],[Estimated_Taxes]]</f>
        <v>565.18000000000006</v>
      </c>
      <c r="L1130" s="1">
        <f>Global_Household_Financial_Dyna[[#This Row],[Monthly_Savings]]/Global_Household_Financial_Dyna[[#This Row],[Net Income]]</f>
        <v>-5.444283237198768E-2</v>
      </c>
      <c r="M1130" s="2">
        <f>Global_Household_Financial_Dyna[[#This Row],[Monthly_Expenses]]/Global_Household_Financial_Dyna[[#This Row],[Net Income]]</f>
        <v>1.0544605258501716</v>
      </c>
      <c r="N1130" t="str">
        <f>IF(Global_Household_Financial_Dyna[[#This Row],[Monthly_Savings]]&lt;0,"High Risk", IF(Global_Household_Financial_Dyna[[#This Row],[Savings Rate%]]&lt;0.1, "Medium", "Safe"))</f>
        <v>High Risk</v>
      </c>
      <c r="O1130">
        <f>Global_Household_Financial_Dyna[[#This Row],[Total_Household_Income]]/Global_Household_Financial_Dyna[[#This Row],[Family_Size]]</f>
        <v>89.71142857142857</v>
      </c>
      <c r="P1130" s="2">
        <f t="shared" si="34"/>
        <v>0.42077341556833553</v>
      </c>
      <c r="Q1130" s="2">
        <f t="shared" si="35"/>
        <v>-0.47521624794032319</v>
      </c>
      <c r="R1130" s="2" t="str">
        <f>IF(Global_Household_Financial_Dyna[[#This Row],[Vs country_Average]]&lt;-0.2, "Underperformer", IF(Global_Household_Financial_Dyna[[#This Row],[Vs country_Average]]&gt;0.2, "Outperformer", "Normal"))</f>
        <v>Underperformer</v>
      </c>
      <c r="S11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-0.97199999999999775</v>
      </c>
      <c r="T11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28.826000000000004</v>
      </c>
      <c r="U11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58.624000000000009</v>
      </c>
      <c r="V11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88.422000000000011</v>
      </c>
    </row>
    <row r="1131" spans="1:22" x14ac:dyDescent="0.3">
      <c r="A1131">
        <v>1131</v>
      </c>
      <c r="B1131" t="s">
        <v>14</v>
      </c>
      <c r="C1131" t="s">
        <v>15</v>
      </c>
      <c r="D1131">
        <v>8</v>
      </c>
      <c r="E1131">
        <v>3</v>
      </c>
      <c r="F1131">
        <v>239.37</v>
      </c>
      <c r="G1131">
        <v>481.46</v>
      </c>
      <c r="H1131">
        <v>72.22</v>
      </c>
      <c r="I1131">
        <v>456.9</v>
      </c>
      <c r="J1131">
        <v>-47.66</v>
      </c>
      <c r="K1131">
        <f>Global_Household_Financial_Dyna[[#This Row],[Total_Household_Income]]-Global_Household_Financial_Dyna[[#This Row],[Estimated_Taxes]]</f>
        <v>409.24</v>
      </c>
      <c r="L1131" s="1">
        <f>Global_Household_Financial_Dyna[[#This Row],[Monthly_Savings]]/Global_Household_Financial_Dyna[[#This Row],[Net Income]]</f>
        <v>-0.11645977910272699</v>
      </c>
      <c r="M1131" s="2">
        <f>Global_Household_Financial_Dyna[[#This Row],[Monthly_Expenses]]/Global_Household_Financial_Dyna[[#This Row],[Net Income]]</f>
        <v>1.1164597791027269</v>
      </c>
      <c r="N1131" t="str">
        <f>IF(Global_Household_Financial_Dyna[[#This Row],[Monthly_Savings]]&lt;0,"High Risk", IF(Global_Household_Financial_Dyna[[#This Row],[Savings Rate%]]&lt;0.1, "Medium", "Safe"))</f>
        <v>High Risk</v>
      </c>
      <c r="O1131">
        <f>Global_Household_Financial_Dyna[[#This Row],[Total_Household_Income]]/Global_Household_Financial_Dyna[[#This Row],[Family_Size]]</f>
        <v>60.182499999999997</v>
      </c>
      <c r="P1131" s="2">
        <f t="shared" si="34"/>
        <v>0.39788995363055785</v>
      </c>
      <c r="Q1131" s="2">
        <f t="shared" si="35"/>
        <v>-0.51434973273328488</v>
      </c>
      <c r="R1131" s="2" t="str">
        <f>IF(Global_Household_Financial_Dyna[[#This Row],[Vs country_Average]]&lt;-0.2, "Underperformer", IF(Global_Household_Financial_Dyna[[#This Row],[Vs country_Average]]&gt;0.2, "Outperformer", "Normal"))</f>
        <v>Underperformer</v>
      </c>
      <c r="S11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-24.814999999999998</v>
      </c>
      <c r="T11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-1.9699999999999989</v>
      </c>
      <c r="U11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20.874999999999986</v>
      </c>
      <c r="V11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43.72</v>
      </c>
    </row>
    <row r="1132" spans="1:22" x14ac:dyDescent="0.3">
      <c r="A1132">
        <v>1132</v>
      </c>
      <c r="B1132" t="s">
        <v>10</v>
      </c>
      <c r="C1132" t="s">
        <v>11</v>
      </c>
      <c r="D1132">
        <v>8</v>
      </c>
      <c r="E1132">
        <v>3</v>
      </c>
      <c r="F1132">
        <v>1384.11</v>
      </c>
      <c r="G1132">
        <v>2734.03</v>
      </c>
      <c r="H1132">
        <v>273.39999999999998</v>
      </c>
      <c r="I1132">
        <v>780.03</v>
      </c>
      <c r="J1132">
        <v>1680.59</v>
      </c>
      <c r="K1132">
        <f>Global_Household_Financial_Dyna[[#This Row],[Total_Household_Income]]-Global_Household_Financial_Dyna[[#This Row],[Estimated_Taxes]]</f>
        <v>2460.63</v>
      </c>
      <c r="L1132" s="1">
        <f>Global_Household_Financial_Dyna[[#This Row],[Monthly_Savings]]/Global_Household_Financial_Dyna[[#This Row],[Net Income]]</f>
        <v>0.68299175414426383</v>
      </c>
      <c r="M1132" s="2">
        <f>Global_Household_Financial_Dyna[[#This Row],[Monthly_Expenses]]/Global_Household_Financial_Dyna[[#This Row],[Net Income]]</f>
        <v>0.31700418185586615</v>
      </c>
      <c r="N1132" t="str">
        <f>IF(Global_Household_Financial_Dyna[[#This Row],[Monthly_Savings]]&lt;0,"High Risk", IF(Global_Household_Financial_Dyna[[#This Row],[Savings Rate%]]&lt;0.1, "Medium", "Safe"))</f>
        <v>Safe</v>
      </c>
      <c r="O1132">
        <f>Global_Household_Financial_Dyna[[#This Row],[Total_Household_Income]]/Global_Household_Financial_Dyna[[#This Row],[Family_Size]]</f>
        <v>341.75375000000003</v>
      </c>
      <c r="P1132" s="2">
        <f t="shared" si="34"/>
        <v>0.42077341556833553</v>
      </c>
      <c r="Q1132" s="2">
        <f t="shared" si="35"/>
        <v>0.2622183385759283</v>
      </c>
      <c r="R1132" s="2" t="str">
        <f>IF(Global_Household_Financial_Dyna[[#This Row],[Vs country_Average]]&lt;-0.2, "Underperformer", IF(Global_Household_Financial_Dyna[[#This Row],[Vs country_Average]]&gt;0.2, "Outperformer", "Normal"))</f>
        <v>Outperformer</v>
      </c>
      <c r="S11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1680.59</v>
      </c>
      <c r="T11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1680.59</v>
      </c>
      <c r="U11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1680.59</v>
      </c>
      <c r="V11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1680.59</v>
      </c>
    </row>
    <row r="1133" spans="1:22" x14ac:dyDescent="0.3">
      <c r="A1133">
        <v>1133</v>
      </c>
      <c r="B1133" t="s">
        <v>18</v>
      </c>
      <c r="C1133" t="s">
        <v>19</v>
      </c>
      <c r="D1133">
        <v>1</v>
      </c>
      <c r="E1133">
        <v>1</v>
      </c>
      <c r="F1133">
        <v>4845.0600000000004</v>
      </c>
      <c r="G1133">
        <v>4845.0600000000004</v>
      </c>
      <c r="H1133">
        <v>1065.9100000000001</v>
      </c>
      <c r="I1133">
        <v>1958.98</v>
      </c>
      <c r="J1133">
        <v>1820.17</v>
      </c>
      <c r="K1133">
        <f>Global_Household_Financial_Dyna[[#This Row],[Total_Household_Income]]-Global_Household_Financial_Dyna[[#This Row],[Estimated_Taxes]]</f>
        <v>3779.1500000000005</v>
      </c>
      <c r="L1133" s="1">
        <f>Global_Household_Financial_Dyna[[#This Row],[Monthly_Savings]]/Global_Household_Financial_Dyna[[#This Row],[Net Income]]</f>
        <v>0.48163475913895976</v>
      </c>
      <c r="M1133" s="2">
        <f>Global_Household_Financial_Dyna[[#This Row],[Monthly_Expenses]]/Global_Household_Financial_Dyna[[#This Row],[Net Income]]</f>
        <v>0.51836524086104008</v>
      </c>
      <c r="N1133" t="str">
        <f>IF(Global_Household_Financial_Dyna[[#This Row],[Monthly_Savings]]&lt;0,"High Risk", IF(Global_Household_Financial_Dyna[[#This Row],[Savings Rate%]]&lt;0.1, "Medium", "Safe"))</f>
        <v>Safe</v>
      </c>
      <c r="O1133">
        <f>Global_Household_Financial_Dyna[[#This Row],[Total_Household_Income]]/Global_Household_Financial_Dyna[[#This Row],[Family_Size]]</f>
        <v>4845.0600000000004</v>
      </c>
      <c r="P1133" s="2">
        <f t="shared" si="34"/>
        <v>0.32336204947805613</v>
      </c>
      <c r="Q1133" s="2">
        <f t="shared" si="35"/>
        <v>0.15827270966090362</v>
      </c>
      <c r="R1133" s="2" t="str">
        <f>IF(Global_Household_Financial_Dyna[[#This Row],[Vs country_Average]]&lt;-0.2, "Underperformer", IF(Global_Household_Financial_Dyna[[#This Row],[Vs country_Average]]&gt;0.2, "Outperformer", "Normal"))</f>
        <v>Normal</v>
      </c>
      <c r="S11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1820.17</v>
      </c>
      <c r="T11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1820.17</v>
      </c>
      <c r="U11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1820.17</v>
      </c>
      <c r="V11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1820.17</v>
      </c>
    </row>
    <row r="1134" spans="1:22" x14ac:dyDescent="0.3">
      <c r="A1134">
        <v>1134</v>
      </c>
      <c r="B1134" t="s">
        <v>18</v>
      </c>
      <c r="C1134" t="s">
        <v>19</v>
      </c>
      <c r="D1134">
        <v>3</v>
      </c>
      <c r="E1134">
        <v>1</v>
      </c>
      <c r="F1134">
        <v>2920.32</v>
      </c>
      <c r="G1134">
        <v>2920.32</v>
      </c>
      <c r="H1134">
        <v>642.47</v>
      </c>
      <c r="I1134">
        <v>2645.7</v>
      </c>
      <c r="J1134">
        <v>-367.85</v>
      </c>
      <c r="K1134">
        <f>Global_Household_Financial_Dyna[[#This Row],[Total_Household_Income]]-Global_Household_Financial_Dyna[[#This Row],[Estimated_Taxes]]</f>
        <v>2277.8500000000004</v>
      </c>
      <c r="L1134" s="1">
        <f>Global_Household_Financial_Dyna[[#This Row],[Monthly_Savings]]/Global_Household_Financial_Dyna[[#This Row],[Net Income]]</f>
        <v>-0.16149000153653664</v>
      </c>
      <c r="M1134" s="2">
        <f>Global_Household_Financial_Dyna[[#This Row],[Monthly_Expenses]]/Global_Household_Financial_Dyna[[#This Row],[Net Income]]</f>
        <v>1.1614900015365364</v>
      </c>
      <c r="N1134" t="str">
        <f>IF(Global_Household_Financial_Dyna[[#This Row],[Monthly_Savings]]&lt;0,"High Risk", IF(Global_Household_Financial_Dyna[[#This Row],[Savings Rate%]]&lt;0.1, "Medium", "Safe"))</f>
        <v>High Risk</v>
      </c>
      <c r="O1134">
        <f>Global_Household_Financial_Dyna[[#This Row],[Total_Household_Income]]/Global_Household_Financial_Dyna[[#This Row],[Family_Size]]</f>
        <v>973.44</v>
      </c>
      <c r="P1134" s="2">
        <f t="shared" si="34"/>
        <v>0.32336204947805613</v>
      </c>
      <c r="Q1134" s="2">
        <f t="shared" si="35"/>
        <v>-0.48485205101459278</v>
      </c>
      <c r="R1134" s="2" t="str">
        <f>IF(Global_Household_Financial_Dyna[[#This Row],[Vs country_Average]]&lt;-0.2, "Underperformer", IF(Global_Household_Financial_Dyna[[#This Row],[Vs country_Average]]&gt;0.2, "Outperformer", "Normal"))</f>
        <v>Underperformer</v>
      </c>
      <c r="S11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-235.56500000000003</v>
      </c>
      <c r="T11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-103.28000000000003</v>
      </c>
      <c r="U11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29.004999999999939</v>
      </c>
      <c r="V11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161.28999999999996</v>
      </c>
    </row>
    <row r="1135" spans="1:22" x14ac:dyDescent="0.3">
      <c r="A1135">
        <v>1135</v>
      </c>
      <c r="B1135" t="s">
        <v>16</v>
      </c>
      <c r="C1135" t="s">
        <v>21</v>
      </c>
      <c r="D1135">
        <v>5</v>
      </c>
      <c r="E1135">
        <v>1</v>
      </c>
      <c r="F1135">
        <v>5455.93</v>
      </c>
      <c r="G1135">
        <v>5455.93</v>
      </c>
      <c r="H1135">
        <v>1909.58</v>
      </c>
      <c r="I1135">
        <v>3443.23</v>
      </c>
      <c r="J1135">
        <v>103.13</v>
      </c>
      <c r="K1135">
        <f>Global_Household_Financial_Dyna[[#This Row],[Total_Household_Income]]-Global_Household_Financial_Dyna[[#This Row],[Estimated_Taxes]]</f>
        <v>3546.3500000000004</v>
      </c>
      <c r="L1135" s="1">
        <f>Global_Household_Financial_Dyna[[#This Row],[Monthly_Savings]]/Global_Household_Financial_Dyna[[#This Row],[Net Income]]</f>
        <v>2.9080604001297104E-2</v>
      </c>
      <c r="M1135" s="2">
        <f>Global_Household_Financial_Dyna[[#This Row],[Monthly_Expenses]]/Global_Household_Financial_Dyna[[#This Row],[Net Income]]</f>
        <v>0.9709222157993429</v>
      </c>
      <c r="N1135" t="str">
        <f>IF(Global_Household_Financial_Dyna[[#This Row],[Monthly_Savings]]&lt;0,"High Risk", IF(Global_Household_Financial_Dyna[[#This Row],[Savings Rate%]]&lt;0.1, "Medium", "Safe"))</f>
        <v>Medium</v>
      </c>
      <c r="O1135">
        <f>Global_Household_Financial_Dyna[[#This Row],[Total_Household_Income]]/Global_Household_Financial_Dyna[[#This Row],[Family_Size]]</f>
        <v>1091.1860000000001</v>
      </c>
      <c r="P1135" s="2">
        <f t="shared" si="34"/>
        <v>0.15879799892000862</v>
      </c>
      <c r="Q1135" s="2">
        <f t="shared" si="35"/>
        <v>-0.12971739491871151</v>
      </c>
      <c r="R1135" s="2" t="str">
        <f>IF(Global_Household_Financial_Dyna[[#This Row],[Vs country_Average]]&lt;-0.2, "Underperformer", IF(Global_Household_Financial_Dyna[[#This Row],[Vs country_Average]]&gt;0.2, "Outperformer", "Normal"))</f>
        <v>Normal</v>
      </c>
      <c r="S11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103.13</v>
      </c>
      <c r="T11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103.13</v>
      </c>
      <c r="U11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103.13</v>
      </c>
      <c r="V11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103.13</v>
      </c>
    </row>
    <row r="1136" spans="1:22" x14ac:dyDescent="0.3">
      <c r="A1136">
        <v>1136</v>
      </c>
      <c r="B1136" t="s">
        <v>18</v>
      </c>
      <c r="C1136" t="s">
        <v>19</v>
      </c>
      <c r="D1136">
        <v>3</v>
      </c>
      <c r="E1136">
        <v>2</v>
      </c>
      <c r="F1136">
        <v>2487.73</v>
      </c>
      <c r="G1136">
        <v>3846.09</v>
      </c>
      <c r="H1136">
        <v>846.14</v>
      </c>
      <c r="I1136">
        <v>1859.86</v>
      </c>
      <c r="J1136">
        <v>1140.0899999999999</v>
      </c>
      <c r="K1136">
        <f>Global_Household_Financial_Dyna[[#This Row],[Total_Household_Income]]-Global_Household_Financial_Dyna[[#This Row],[Estimated_Taxes]]</f>
        <v>2999.9500000000003</v>
      </c>
      <c r="L1136" s="1">
        <f>Global_Household_Financial_Dyna[[#This Row],[Monthly_Savings]]/Global_Household_Financial_Dyna[[#This Row],[Net Income]]</f>
        <v>0.38003633393889891</v>
      </c>
      <c r="M1136" s="2">
        <f>Global_Household_Financial_Dyna[[#This Row],[Monthly_Expenses]]/Global_Household_Financial_Dyna[[#This Row],[Net Income]]</f>
        <v>0.61996366606110098</v>
      </c>
      <c r="N1136" t="str">
        <f>IF(Global_Household_Financial_Dyna[[#This Row],[Monthly_Savings]]&lt;0,"High Risk", IF(Global_Household_Financial_Dyna[[#This Row],[Savings Rate%]]&lt;0.1, "Medium", "Safe"))</f>
        <v>Safe</v>
      </c>
      <c r="O1136">
        <f>Global_Household_Financial_Dyna[[#This Row],[Total_Household_Income]]/Global_Household_Financial_Dyna[[#This Row],[Family_Size]]</f>
        <v>1282.03</v>
      </c>
      <c r="P1136" s="2">
        <f t="shared" si="34"/>
        <v>0.32336204947805613</v>
      </c>
      <c r="Q1136" s="2">
        <f t="shared" si="35"/>
        <v>5.6674284460842772E-2</v>
      </c>
      <c r="R1136" s="2" t="str">
        <f>IF(Global_Household_Financial_Dyna[[#This Row],[Vs country_Average]]&lt;-0.2, "Underperformer", IF(Global_Household_Financial_Dyna[[#This Row],[Vs country_Average]]&gt;0.2, "Outperformer", "Normal"))</f>
        <v>Normal</v>
      </c>
      <c r="S11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1140.0899999999999</v>
      </c>
      <c r="T11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1140.0899999999999</v>
      </c>
      <c r="U11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1140.0899999999999</v>
      </c>
      <c r="V11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1140.0899999999999</v>
      </c>
    </row>
    <row r="1137" spans="1:22" x14ac:dyDescent="0.3">
      <c r="A1137">
        <v>1137</v>
      </c>
      <c r="B1137" t="s">
        <v>12</v>
      </c>
      <c r="C1137" t="s">
        <v>13</v>
      </c>
      <c r="D1137">
        <v>5</v>
      </c>
      <c r="E1137">
        <v>3</v>
      </c>
      <c r="F1137">
        <v>6047.84</v>
      </c>
      <c r="G1137">
        <v>13133.19</v>
      </c>
      <c r="H1137">
        <v>3939.96</v>
      </c>
      <c r="I1137">
        <v>3651.49</v>
      </c>
      <c r="J1137">
        <v>5541.75</v>
      </c>
      <c r="K1137">
        <f>Global_Household_Financial_Dyna[[#This Row],[Total_Household_Income]]-Global_Household_Financial_Dyna[[#This Row],[Estimated_Taxes]]</f>
        <v>9193.23</v>
      </c>
      <c r="L1137" s="1">
        <f>Global_Household_Financial_Dyna[[#This Row],[Monthly_Savings]]/Global_Household_Financial_Dyna[[#This Row],[Net Income]]</f>
        <v>0.60280771828834923</v>
      </c>
      <c r="M1137" s="2">
        <f>Global_Household_Financial_Dyna[[#This Row],[Monthly_Expenses]]/Global_Household_Financial_Dyna[[#This Row],[Net Income]]</f>
        <v>0.39719336946861983</v>
      </c>
      <c r="N1137" t="str">
        <f>IF(Global_Household_Financial_Dyna[[#This Row],[Monthly_Savings]]&lt;0,"High Risk", IF(Global_Household_Financial_Dyna[[#This Row],[Savings Rate%]]&lt;0.1, "Medium", "Safe"))</f>
        <v>Safe</v>
      </c>
      <c r="O1137">
        <f>Global_Household_Financial_Dyna[[#This Row],[Total_Household_Income]]/Global_Household_Financial_Dyna[[#This Row],[Family_Size]]</f>
        <v>2626.6379999999999</v>
      </c>
      <c r="P1137" s="2">
        <f t="shared" si="34"/>
        <v>0.30718716818024266</v>
      </c>
      <c r="Q1137" s="2">
        <f t="shared" si="35"/>
        <v>0.29562055010810656</v>
      </c>
      <c r="R1137" s="2" t="str">
        <f>IF(Global_Household_Financial_Dyna[[#This Row],[Vs country_Average]]&lt;-0.2, "Underperformer", IF(Global_Household_Financial_Dyna[[#This Row],[Vs country_Average]]&gt;0.2, "Outperformer", "Normal"))</f>
        <v>Outperformer</v>
      </c>
      <c r="S11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5541.75</v>
      </c>
      <c r="T11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5541.75</v>
      </c>
      <c r="U11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5541.75</v>
      </c>
      <c r="V11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5541.75</v>
      </c>
    </row>
    <row r="1138" spans="1:22" x14ac:dyDescent="0.3">
      <c r="A1138">
        <v>1138</v>
      </c>
      <c r="B1138" t="s">
        <v>10</v>
      </c>
      <c r="C1138" t="s">
        <v>22</v>
      </c>
      <c r="D1138">
        <v>5</v>
      </c>
      <c r="E1138">
        <v>2</v>
      </c>
      <c r="F1138">
        <v>800.26</v>
      </c>
      <c r="G1138">
        <v>1288.4000000000001</v>
      </c>
      <c r="H1138">
        <v>128.84</v>
      </c>
      <c r="I1138">
        <v>711.01</v>
      </c>
      <c r="J1138">
        <v>448.55</v>
      </c>
      <c r="K1138">
        <f>Global_Household_Financial_Dyna[[#This Row],[Total_Household_Income]]-Global_Household_Financial_Dyna[[#This Row],[Estimated_Taxes]]</f>
        <v>1159.5600000000002</v>
      </c>
      <c r="L1138" s="1">
        <f>Global_Household_Financial_Dyna[[#This Row],[Monthly_Savings]]/Global_Household_Financial_Dyna[[#This Row],[Net Income]]</f>
        <v>0.38682776225464827</v>
      </c>
      <c r="M1138" s="2">
        <f>Global_Household_Financial_Dyna[[#This Row],[Monthly_Expenses]]/Global_Household_Financial_Dyna[[#This Row],[Net Income]]</f>
        <v>0.61317223774535157</v>
      </c>
      <c r="N1138" t="str">
        <f>IF(Global_Household_Financial_Dyna[[#This Row],[Monthly_Savings]]&lt;0,"High Risk", IF(Global_Household_Financial_Dyna[[#This Row],[Savings Rate%]]&lt;0.1, "Medium", "Safe"))</f>
        <v>Safe</v>
      </c>
      <c r="O1138">
        <f>Global_Household_Financial_Dyna[[#This Row],[Total_Household_Income]]/Global_Household_Financial_Dyna[[#This Row],[Family_Size]]</f>
        <v>257.68</v>
      </c>
      <c r="P1138" s="2">
        <f t="shared" si="34"/>
        <v>0.42077341556833553</v>
      </c>
      <c r="Q1138" s="2">
        <f t="shared" si="35"/>
        <v>-3.3945653313687263E-2</v>
      </c>
      <c r="R1138" s="2" t="str">
        <f>IF(Global_Household_Financial_Dyna[[#This Row],[Vs country_Average]]&lt;-0.2, "Underperformer", IF(Global_Household_Financial_Dyna[[#This Row],[Vs country_Average]]&gt;0.2, "Outperformer", "Normal"))</f>
        <v>Normal</v>
      </c>
      <c r="S11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448.55</v>
      </c>
      <c r="T11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448.55</v>
      </c>
      <c r="U11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448.55</v>
      </c>
      <c r="V11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448.55</v>
      </c>
    </row>
    <row r="1139" spans="1:22" x14ac:dyDescent="0.3">
      <c r="A1139">
        <v>1139</v>
      </c>
      <c r="B1139" t="s">
        <v>10</v>
      </c>
      <c r="C1139" t="s">
        <v>22</v>
      </c>
      <c r="D1139">
        <v>6</v>
      </c>
      <c r="E1139">
        <v>3</v>
      </c>
      <c r="F1139">
        <v>736.94</v>
      </c>
      <c r="G1139">
        <v>1406.7</v>
      </c>
      <c r="H1139">
        <v>140.66999999999999</v>
      </c>
      <c r="I1139">
        <v>877.09</v>
      </c>
      <c r="J1139">
        <v>388.94</v>
      </c>
      <c r="K1139">
        <f>Global_Household_Financial_Dyna[[#This Row],[Total_Household_Income]]-Global_Household_Financial_Dyna[[#This Row],[Estimated_Taxes]]</f>
        <v>1266.03</v>
      </c>
      <c r="L1139" s="1">
        <f>Global_Household_Financial_Dyna[[#This Row],[Monthly_Savings]]/Global_Household_Financial_Dyna[[#This Row],[Net Income]]</f>
        <v>0.30721230934496024</v>
      </c>
      <c r="M1139" s="2">
        <f>Global_Household_Financial_Dyna[[#This Row],[Monthly_Expenses]]/Global_Household_Financial_Dyna[[#This Row],[Net Income]]</f>
        <v>0.69278769065503976</v>
      </c>
      <c r="N1139" t="str">
        <f>IF(Global_Household_Financial_Dyna[[#This Row],[Monthly_Savings]]&lt;0,"High Risk", IF(Global_Household_Financial_Dyna[[#This Row],[Savings Rate%]]&lt;0.1, "Medium", "Safe"))</f>
        <v>Safe</v>
      </c>
      <c r="O1139">
        <f>Global_Household_Financial_Dyna[[#This Row],[Total_Household_Income]]/Global_Household_Financial_Dyna[[#This Row],[Family_Size]]</f>
        <v>234.45000000000002</v>
      </c>
      <c r="P1139" s="2">
        <f t="shared" si="34"/>
        <v>0.42077341556833553</v>
      </c>
      <c r="Q1139" s="2">
        <f t="shared" si="35"/>
        <v>-0.11356110622337529</v>
      </c>
      <c r="R1139" s="2" t="str">
        <f>IF(Global_Household_Financial_Dyna[[#This Row],[Vs country_Average]]&lt;-0.2, "Underperformer", IF(Global_Household_Financial_Dyna[[#This Row],[Vs country_Average]]&gt;0.2, "Outperformer", "Normal"))</f>
        <v>Normal</v>
      </c>
      <c r="S11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388.94</v>
      </c>
      <c r="T11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388.94</v>
      </c>
      <c r="U11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388.94</v>
      </c>
      <c r="V11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388.94</v>
      </c>
    </row>
    <row r="1140" spans="1:22" x14ac:dyDescent="0.3">
      <c r="A1140">
        <v>1140</v>
      </c>
      <c r="B1140" t="s">
        <v>16</v>
      </c>
      <c r="C1140" t="s">
        <v>21</v>
      </c>
      <c r="D1140">
        <v>5</v>
      </c>
      <c r="E1140">
        <v>3</v>
      </c>
      <c r="F1140">
        <v>3550.54</v>
      </c>
      <c r="G1140">
        <v>6979.93</v>
      </c>
      <c r="H1140">
        <v>2442.98</v>
      </c>
      <c r="I1140">
        <v>3211.38</v>
      </c>
      <c r="J1140">
        <v>1325.57</v>
      </c>
      <c r="K1140">
        <f>Global_Household_Financial_Dyna[[#This Row],[Total_Household_Income]]-Global_Household_Financial_Dyna[[#This Row],[Estimated_Taxes]]</f>
        <v>4536.9500000000007</v>
      </c>
      <c r="L1140" s="1">
        <f>Global_Household_Financial_Dyna[[#This Row],[Monthly_Savings]]/Global_Household_Financial_Dyna[[#This Row],[Net Income]]</f>
        <v>0.29217205391287093</v>
      </c>
      <c r="M1140" s="2">
        <f>Global_Household_Financial_Dyna[[#This Row],[Monthly_Expenses]]/Global_Household_Financial_Dyna[[#This Row],[Net Income]]</f>
        <v>0.70782794608712896</v>
      </c>
      <c r="N1140" t="str">
        <f>IF(Global_Household_Financial_Dyna[[#This Row],[Monthly_Savings]]&lt;0,"High Risk", IF(Global_Household_Financial_Dyna[[#This Row],[Savings Rate%]]&lt;0.1, "Medium", "Safe"))</f>
        <v>Safe</v>
      </c>
      <c r="O1140">
        <f>Global_Household_Financial_Dyna[[#This Row],[Total_Household_Income]]/Global_Household_Financial_Dyna[[#This Row],[Family_Size]]</f>
        <v>1395.9860000000001</v>
      </c>
      <c r="P1140" s="2">
        <f t="shared" si="34"/>
        <v>0.15879799892000862</v>
      </c>
      <c r="Q1140" s="2">
        <f t="shared" si="35"/>
        <v>0.13337405499286231</v>
      </c>
      <c r="R1140" s="2" t="str">
        <f>IF(Global_Household_Financial_Dyna[[#This Row],[Vs country_Average]]&lt;-0.2, "Underperformer", IF(Global_Household_Financial_Dyna[[#This Row],[Vs country_Average]]&gt;0.2, "Outperformer", "Normal"))</f>
        <v>Normal</v>
      </c>
      <c r="S11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1325.57</v>
      </c>
      <c r="T11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1325.57</v>
      </c>
      <c r="U11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1325.57</v>
      </c>
      <c r="V11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1325.57</v>
      </c>
    </row>
    <row r="1141" spans="1:22" x14ac:dyDescent="0.3">
      <c r="A1141">
        <v>1141</v>
      </c>
      <c r="B1141" t="s">
        <v>14</v>
      </c>
      <c r="C1141" t="s">
        <v>15</v>
      </c>
      <c r="D1141">
        <v>2</v>
      </c>
      <c r="E1141">
        <v>2</v>
      </c>
      <c r="F1141">
        <v>2056.6999999999998</v>
      </c>
      <c r="G1141">
        <v>3116.51</v>
      </c>
      <c r="H1141">
        <v>467.48</v>
      </c>
      <c r="I1141">
        <v>999.98</v>
      </c>
      <c r="J1141">
        <v>1649.05</v>
      </c>
      <c r="K1141">
        <f>Global_Household_Financial_Dyna[[#This Row],[Total_Household_Income]]-Global_Household_Financial_Dyna[[#This Row],[Estimated_Taxes]]</f>
        <v>2649.03</v>
      </c>
      <c r="L1141" s="1">
        <f>Global_Household_Financial_Dyna[[#This Row],[Monthly_Savings]]/Global_Household_Financial_Dyna[[#This Row],[Net Income]]</f>
        <v>0.62251088134147214</v>
      </c>
      <c r="M1141" s="2">
        <f>Global_Household_Financial_Dyna[[#This Row],[Monthly_Expenses]]/Global_Household_Financial_Dyna[[#This Row],[Net Income]]</f>
        <v>0.3774891186585278</v>
      </c>
      <c r="N1141" t="str">
        <f>IF(Global_Household_Financial_Dyna[[#This Row],[Monthly_Savings]]&lt;0,"High Risk", IF(Global_Household_Financial_Dyna[[#This Row],[Savings Rate%]]&lt;0.1, "Medium", "Safe"))</f>
        <v>Safe</v>
      </c>
      <c r="O1141">
        <f>Global_Household_Financial_Dyna[[#This Row],[Total_Household_Income]]/Global_Household_Financial_Dyna[[#This Row],[Family_Size]]</f>
        <v>1558.2550000000001</v>
      </c>
      <c r="P1141" s="2">
        <f t="shared" si="34"/>
        <v>0.39788995363055785</v>
      </c>
      <c r="Q1141" s="2">
        <f t="shared" si="35"/>
        <v>0.2246209277109143</v>
      </c>
      <c r="R1141" s="2" t="str">
        <f>IF(Global_Household_Financial_Dyna[[#This Row],[Vs country_Average]]&lt;-0.2, "Underperformer", IF(Global_Household_Financial_Dyna[[#This Row],[Vs country_Average]]&gt;0.2, "Outperformer", "Normal"))</f>
        <v>Outperformer</v>
      </c>
      <c r="S11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1649.05</v>
      </c>
      <c r="T11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1649.05</v>
      </c>
      <c r="U11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1649.05</v>
      </c>
      <c r="V11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1649.05</v>
      </c>
    </row>
    <row r="1142" spans="1:22" x14ac:dyDescent="0.3">
      <c r="A1142">
        <v>1142</v>
      </c>
      <c r="B1142" t="s">
        <v>10</v>
      </c>
      <c r="C1142" t="s">
        <v>11</v>
      </c>
      <c r="D1142">
        <v>8</v>
      </c>
      <c r="E1142">
        <v>3</v>
      </c>
      <c r="F1142">
        <v>1001.56</v>
      </c>
      <c r="G1142">
        <v>2211.38</v>
      </c>
      <c r="H1142">
        <v>221.14</v>
      </c>
      <c r="I1142">
        <v>893.49</v>
      </c>
      <c r="J1142">
        <v>1096.76</v>
      </c>
      <c r="K1142">
        <f>Global_Household_Financial_Dyna[[#This Row],[Total_Household_Income]]-Global_Household_Financial_Dyna[[#This Row],[Estimated_Taxes]]</f>
        <v>1990.2400000000002</v>
      </c>
      <c r="L1142" s="1">
        <f>Global_Household_Financial_Dyna[[#This Row],[Monthly_Savings]]/Global_Household_Financial_Dyna[[#This Row],[Net Income]]</f>
        <v>0.55106921778277984</v>
      </c>
      <c r="M1142" s="2">
        <f>Global_Household_Financial_Dyna[[#This Row],[Monthly_Expenses]]/Global_Household_Financial_Dyna[[#This Row],[Net Income]]</f>
        <v>0.44893580673687589</v>
      </c>
      <c r="N1142" t="str">
        <f>IF(Global_Household_Financial_Dyna[[#This Row],[Monthly_Savings]]&lt;0,"High Risk", IF(Global_Household_Financial_Dyna[[#This Row],[Savings Rate%]]&lt;0.1, "Medium", "Safe"))</f>
        <v>Safe</v>
      </c>
      <c r="O1142">
        <f>Global_Household_Financial_Dyna[[#This Row],[Total_Household_Income]]/Global_Household_Financial_Dyna[[#This Row],[Family_Size]]</f>
        <v>276.42250000000001</v>
      </c>
      <c r="P1142" s="2">
        <f t="shared" si="34"/>
        <v>0.42077341556833553</v>
      </c>
      <c r="Q1142" s="2">
        <f t="shared" si="35"/>
        <v>0.13029580221444431</v>
      </c>
      <c r="R1142" s="2" t="str">
        <f>IF(Global_Household_Financial_Dyna[[#This Row],[Vs country_Average]]&lt;-0.2, "Underperformer", IF(Global_Household_Financial_Dyna[[#This Row],[Vs country_Average]]&gt;0.2, "Outperformer", "Normal"))</f>
        <v>Normal</v>
      </c>
      <c r="S11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1096.76</v>
      </c>
      <c r="T11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1096.76</v>
      </c>
      <c r="U11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1096.76</v>
      </c>
      <c r="V11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1096.76</v>
      </c>
    </row>
    <row r="1143" spans="1:22" x14ac:dyDescent="0.3">
      <c r="A1143">
        <v>1143</v>
      </c>
      <c r="B1143" t="s">
        <v>16</v>
      </c>
      <c r="C1143" t="s">
        <v>21</v>
      </c>
      <c r="D1143">
        <v>7</v>
      </c>
      <c r="E1143">
        <v>3</v>
      </c>
      <c r="F1143">
        <v>4951.88</v>
      </c>
      <c r="G1143">
        <v>10615.51</v>
      </c>
      <c r="H1143">
        <v>4246.2</v>
      </c>
      <c r="I1143">
        <v>4086.23</v>
      </c>
      <c r="J1143">
        <v>2283.08</v>
      </c>
      <c r="K1143">
        <f>Global_Household_Financial_Dyna[[#This Row],[Total_Household_Income]]-Global_Household_Financial_Dyna[[#This Row],[Estimated_Taxes]]</f>
        <v>6369.31</v>
      </c>
      <c r="L1143" s="1">
        <f>Global_Household_Financial_Dyna[[#This Row],[Monthly_Savings]]/Global_Household_Financial_Dyna[[#This Row],[Net Income]]</f>
        <v>0.35845013039089002</v>
      </c>
      <c r="M1143" s="2">
        <f>Global_Household_Financial_Dyna[[#This Row],[Monthly_Expenses]]/Global_Household_Financial_Dyna[[#This Row],[Net Income]]</f>
        <v>0.64154986960910987</v>
      </c>
      <c r="N1143" t="str">
        <f>IF(Global_Household_Financial_Dyna[[#This Row],[Monthly_Savings]]&lt;0,"High Risk", IF(Global_Household_Financial_Dyna[[#This Row],[Savings Rate%]]&lt;0.1, "Medium", "Safe"))</f>
        <v>Safe</v>
      </c>
      <c r="O1143">
        <f>Global_Household_Financial_Dyna[[#This Row],[Total_Household_Income]]/Global_Household_Financial_Dyna[[#This Row],[Family_Size]]</f>
        <v>1516.5014285714285</v>
      </c>
      <c r="P1143" s="2">
        <f t="shared" si="34"/>
        <v>0.15879799892000862</v>
      </c>
      <c r="Q1143" s="2">
        <f t="shared" si="35"/>
        <v>0.1996521314708814</v>
      </c>
      <c r="R1143" s="2" t="str">
        <f>IF(Global_Household_Financial_Dyna[[#This Row],[Vs country_Average]]&lt;-0.2, "Underperformer", IF(Global_Household_Financial_Dyna[[#This Row],[Vs country_Average]]&gt;0.2, "Outperformer", "Normal"))</f>
        <v>Normal</v>
      </c>
      <c r="S11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2283.08</v>
      </c>
      <c r="T11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2283.08</v>
      </c>
      <c r="U11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2283.08</v>
      </c>
      <c r="V11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2283.08</v>
      </c>
    </row>
    <row r="1144" spans="1:22" x14ac:dyDescent="0.3">
      <c r="A1144">
        <v>1144</v>
      </c>
      <c r="B1144" t="s">
        <v>16</v>
      </c>
      <c r="C1144" t="s">
        <v>17</v>
      </c>
      <c r="D1144">
        <v>4</v>
      </c>
      <c r="E1144">
        <v>3</v>
      </c>
      <c r="F1144">
        <v>4794.3100000000004</v>
      </c>
      <c r="G1144">
        <v>11076.68</v>
      </c>
      <c r="H1144">
        <v>4430.67</v>
      </c>
      <c r="I1144">
        <v>2885.94</v>
      </c>
      <c r="J1144">
        <v>3760.07</v>
      </c>
      <c r="K1144">
        <f>Global_Household_Financial_Dyna[[#This Row],[Total_Household_Income]]-Global_Household_Financial_Dyna[[#This Row],[Estimated_Taxes]]</f>
        <v>6646.01</v>
      </c>
      <c r="L1144" s="1">
        <f>Global_Household_Financial_Dyna[[#This Row],[Monthly_Savings]]/Global_Household_Financial_Dyna[[#This Row],[Net Income]]</f>
        <v>0.56576351826133275</v>
      </c>
      <c r="M1144" s="2">
        <f>Global_Household_Financial_Dyna[[#This Row],[Monthly_Expenses]]/Global_Household_Financial_Dyna[[#This Row],[Net Income]]</f>
        <v>0.43423648173866725</v>
      </c>
      <c r="N1144" t="str">
        <f>IF(Global_Household_Financial_Dyna[[#This Row],[Monthly_Savings]]&lt;0,"High Risk", IF(Global_Household_Financial_Dyna[[#This Row],[Savings Rate%]]&lt;0.1, "Medium", "Safe"))</f>
        <v>Safe</v>
      </c>
      <c r="O1144">
        <f>Global_Household_Financial_Dyna[[#This Row],[Total_Household_Income]]/Global_Household_Financial_Dyna[[#This Row],[Family_Size]]</f>
        <v>2769.17</v>
      </c>
      <c r="P1144" s="2">
        <f t="shared" si="34"/>
        <v>0.15879799892000862</v>
      </c>
      <c r="Q1144" s="2">
        <f t="shared" si="35"/>
        <v>0.40696551934132413</v>
      </c>
      <c r="R1144" s="2" t="str">
        <f>IF(Global_Household_Financial_Dyna[[#This Row],[Vs country_Average]]&lt;-0.2, "Underperformer", IF(Global_Household_Financial_Dyna[[#This Row],[Vs country_Average]]&gt;0.2, "Outperformer", "Normal"))</f>
        <v>Outperformer</v>
      </c>
      <c r="S11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3760.07</v>
      </c>
      <c r="T11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3760.07</v>
      </c>
      <c r="U11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3760.07</v>
      </c>
      <c r="V11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3760.07</v>
      </c>
    </row>
    <row r="1145" spans="1:22" x14ac:dyDescent="0.3">
      <c r="A1145">
        <v>1145</v>
      </c>
      <c r="B1145" t="s">
        <v>10</v>
      </c>
      <c r="C1145" t="s">
        <v>11</v>
      </c>
      <c r="D1145">
        <v>3</v>
      </c>
      <c r="E1145">
        <v>1</v>
      </c>
      <c r="F1145">
        <v>681.57</v>
      </c>
      <c r="G1145">
        <v>681.57</v>
      </c>
      <c r="H1145">
        <v>68.16</v>
      </c>
      <c r="I1145">
        <v>489.17</v>
      </c>
      <c r="J1145">
        <v>124.24</v>
      </c>
      <c r="K1145">
        <f>Global_Household_Financial_Dyna[[#This Row],[Total_Household_Income]]-Global_Household_Financial_Dyna[[#This Row],[Estimated_Taxes]]</f>
        <v>613.41000000000008</v>
      </c>
      <c r="L1145" s="1">
        <f>Global_Household_Financial_Dyna[[#This Row],[Monthly_Savings]]/Global_Household_Financial_Dyna[[#This Row],[Net Income]]</f>
        <v>0.20253989990381632</v>
      </c>
      <c r="M1145" s="2">
        <f>Global_Household_Financial_Dyna[[#This Row],[Monthly_Expenses]]/Global_Household_Financial_Dyna[[#This Row],[Net Income]]</f>
        <v>0.79746010009618351</v>
      </c>
      <c r="N1145" t="str">
        <f>IF(Global_Household_Financial_Dyna[[#This Row],[Monthly_Savings]]&lt;0,"High Risk", IF(Global_Household_Financial_Dyna[[#This Row],[Savings Rate%]]&lt;0.1, "Medium", "Safe"))</f>
        <v>Safe</v>
      </c>
      <c r="O1145">
        <f>Global_Household_Financial_Dyna[[#This Row],[Total_Household_Income]]/Global_Household_Financial_Dyna[[#This Row],[Family_Size]]</f>
        <v>227.19000000000003</v>
      </c>
      <c r="P1145" s="2">
        <f t="shared" si="34"/>
        <v>0.42077341556833553</v>
      </c>
      <c r="Q1145" s="2">
        <f t="shared" si="35"/>
        <v>-0.21823351566451921</v>
      </c>
      <c r="R1145" s="2" t="str">
        <f>IF(Global_Household_Financial_Dyna[[#This Row],[Vs country_Average]]&lt;-0.2, "Underperformer", IF(Global_Household_Financial_Dyna[[#This Row],[Vs country_Average]]&gt;0.2, "Outperformer", "Normal"))</f>
        <v>Underperformer</v>
      </c>
      <c r="S11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124.24</v>
      </c>
      <c r="T11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124.24</v>
      </c>
      <c r="U11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124.24</v>
      </c>
      <c r="V11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124.24</v>
      </c>
    </row>
    <row r="1146" spans="1:22" x14ac:dyDescent="0.3">
      <c r="A1146">
        <v>1146</v>
      </c>
      <c r="B1146" t="s">
        <v>12</v>
      </c>
      <c r="C1146" t="s">
        <v>13</v>
      </c>
      <c r="D1146">
        <v>4</v>
      </c>
      <c r="E1146">
        <v>1</v>
      </c>
      <c r="F1146">
        <v>4022.09</v>
      </c>
      <c r="G1146">
        <v>4022.09</v>
      </c>
      <c r="H1146">
        <v>1005.52</v>
      </c>
      <c r="I1146">
        <v>3718.32</v>
      </c>
      <c r="J1146">
        <v>-701.75</v>
      </c>
      <c r="K1146">
        <f>Global_Household_Financial_Dyna[[#This Row],[Total_Household_Income]]-Global_Household_Financial_Dyna[[#This Row],[Estimated_Taxes]]</f>
        <v>3016.57</v>
      </c>
      <c r="L1146" s="1">
        <f>Global_Household_Financial_Dyna[[#This Row],[Monthly_Savings]]/Global_Household_Financial_Dyna[[#This Row],[Net Income]]</f>
        <v>-0.23263176389077661</v>
      </c>
      <c r="M1146" s="2">
        <f>Global_Household_Financial_Dyna[[#This Row],[Monthly_Expenses]]/Global_Household_Financial_Dyna[[#This Row],[Net Income]]</f>
        <v>1.2326317638907767</v>
      </c>
      <c r="N1146" t="str">
        <f>IF(Global_Household_Financial_Dyna[[#This Row],[Monthly_Savings]]&lt;0,"High Risk", IF(Global_Household_Financial_Dyna[[#This Row],[Savings Rate%]]&lt;0.1, "Medium", "Safe"))</f>
        <v>High Risk</v>
      </c>
      <c r="O1146">
        <f>Global_Household_Financial_Dyna[[#This Row],[Total_Household_Income]]/Global_Household_Financial_Dyna[[#This Row],[Family_Size]]</f>
        <v>1005.5225</v>
      </c>
      <c r="P1146" s="2">
        <f t="shared" si="34"/>
        <v>0.30718716818024266</v>
      </c>
      <c r="Q1146" s="2">
        <f t="shared" si="35"/>
        <v>-0.53981893207101928</v>
      </c>
      <c r="R1146" s="2" t="str">
        <f>IF(Global_Household_Financial_Dyna[[#This Row],[Vs country_Average]]&lt;-0.2, "Underperformer", IF(Global_Household_Financial_Dyna[[#This Row],[Vs country_Average]]&gt;0.2, "Outperformer", "Normal"))</f>
        <v>Underperformer</v>
      </c>
      <c r="S11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-515.83399999999995</v>
      </c>
      <c r="T11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-329.91799999999995</v>
      </c>
      <c r="U11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-144.00199999999995</v>
      </c>
      <c r="V11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41.914000000000101</v>
      </c>
    </row>
    <row r="1147" spans="1:22" x14ac:dyDescent="0.3">
      <c r="A1147">
        <v>1147</v>
      </c>
      <c r="B1147" t="s">
        <v>14</v>
      </c>
      <c r="C1147" t="s">
        <v>15</v>
      </c>
      <c r="D1147">
        <v>7</v>
      </c>
      <c r="E1147">
        <v>1</v>
      </c>
      <c r="F1147">
        <v>2041.2</v>
      </c>
      <c r="G1147">
        <v>2041.2</v>
      </c>
      <c r="H1147">
        <v>306.18</v>
      </c>
      <c r="I1147">
        <v>1886.46</v>
      </c>
      <c r="J1147">
        <v>-151.44</v>
      </c>
      <c r="K1147">
        <f>Global_Household_Financial_Dyna[[#This Row],[Total_Household_Income]]-Global_Household_Financial_Dyna[[#This Row],[Estimated_Taxes]]</f>
        <v>1735.02</v>
      </c>
      <c r="L1147" s="1">
        <f>Global_Household_Financial_Dyna[[#This Row],[Monthly_Savings]]/Global_Household_Financial_Dyna[[#This Row],[Net Income]]</f>
        <v>-8.7284296434623238E-2</v>
      </c>
      <c r="M1147" s="2">
        <f>Global_Household_Financial_Dyna[[#This Row],[Monthly_Expenses]]/Global_Household_Financial_Dyna[[#This Row],[Net Income]]</f>
        <v>1.0872842964346232</v>
      </c>
      <c r="N1147" t="str">
        <f>IF(Global_Household_Financial_Dyna[[#This Row],[Monthly_Savings]]&lt;0,"High Risk", IF(Global_Household_Financial_Dyna[[#This Row],[Savings Rate%]]&lt;0.1, "Medium", "Safe"))</f>
        <v>High Risk</v>
      </c>
      <c r="O1147">
        <f>Global_Household_Financial_Dyna[[#This Row],[Total_Household_Income]]/Global_Household_Financial_Dyna[[#This Row],[Family_Size]]</f>
        <v>291.60000000000002</v>
      </c>
      <c r="P1147" s="2">
        <f t="shared" si="34"/>
        <v>0.39788995363055785</v>
      </c>
      <c r="Q1147" s="2">
        <f t="shared" si="35"/>
        <v>-0.48517425006518111</v>
      </c>
      <c r="R1147" s="2" t="str">
        <f>IF(Global_Household_Financial_Dyna[[#This Row],[Vs country_Average]]&lt;-0.2, "Underperformer", IF(Global_Household_Financial_Dyna[[#This Row],[Vs country_Average]]&gt;0.2, "Outperformer", "Normal"))</f>
        <v>Underperformer</v>
      </c>
      <c r="S11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-57.11699999999999</v>
      </c>
      <c r="T11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37.206000000000017</v>
      </c>
      <c r="U11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131.529</v>
      </c>
      <c r="V11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225.85200000000003</v>
      </c>
    </row>
    <row r="1148" spans="1:22" x14ac:dyDescent="0.3">
      <c r="A1148">
        <v>1148</v>
      </c>
      <c r="B1148" t="s">
        <v>16</v>
      </c>
      <c r="C1148" t="s">
        <v>17</v>
      </c>
      <c r="D1148">
        <v>1</v>
      </c>
      <c r="E1148">
        <v>1</v>
      </c>
      <c r="F1148">
        <v>3859.14</v>
      </c>
      <c r="G1148">
        <v>3859.14</v>
      </c>
      <c r="H1148">
        <v>1350.7</v>
      </c>
      <c r="I1148">
        <v>1765.25</v>
      </c>
      <c r="J1148">
        <v>743.19</v>
      </c>
      <c r="K1148">
        <f>Global_Household_Financial_Dyna[[#This Row],[Total_Household_Income]]-Global_Household_Financial_Dyna[[#This Row],[Estimated_Taxes]]</f>
        <v>2508.4399999999996</v>
      </c>
      <c r="L1148" s="1">
        <f>Global_Household_Financial_Dyna[[#This Row],[Monthly_Savings]]/Global_Household_Financial_Dyna[[#This Row],[Net Income]]</f>
        <v>0.29627577299038454</v>
      </c>
      <c r="M1148" s="2">
        <f>Global_Household_Financial_Dyna[[#This Row],[Monthly_Expenses]]/Global_Household_Financial_Dyna[[#This Row],[Net Income]]</f>
        <v>0.70372422700961568</v>
      </c>
      <c r="N1148" t="str">
        <f>IF(Global_Household_Financial_Dyna[[#This Row],[Monthly_Savings]]&lt;0,"High Risk", IF(Global_Household_Financial_Dyna[[#This Row],[Savings Rate%]]&lt;0.1, "Medium", "Safe"))</f>
        <v>Safe</v>
      </c>
      <c r="O1148">
        <f>Global_Household_Financial_Dyna[[#This Row],[Total_Household_Income]]/Global_Household_Financial_Dyna[[#This Row],[Family_Size]]</f>
        <v>3859.14</v>
      </c>
      <c r="P1148" s="2">
        <f t="shared" si="34"/>
        <v>0.15879799892000862</v>
      </c>
      <c r="Q1148" s="2">
        <f t="shared" si="35"/>
        <v>0.13747777407037592</v>
      </c>
      <c r="R1148" s="2" t="str">
        <f>IF(Global_Household_Financial_Dyna[[#This Row],[Vs country_Average]]&lt;-0.2, "Underperformer", IF(Global_Household_Financial_Dyna[[#This Row],[Vs country_Average]]&gt;0.2, "Outperformer", "Normal"))</f>
        <v>Normal</v>
      </c>
      <c r="S11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743.19</v>
      </c>
      <c r="T11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743.19</v>
      </c>
      <c r="U11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743.19</v>
      </c>
      <c r="V11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743.19</v>
      </c>
    </row>
    <row r="1149" spans="1:22" x14ac:dyDescent="0.3">
      <c r="A1149">
        <v>1149</v>
      </c>
      <c r="B1149" t="s">
        <v>12</v>
      </c>
      <c r="C1149" t="s">
        <v>13</v>
      </c>
      <c r="D1149">
        <v>7</v>
      </c>
      <c r="E1149">
        <v>1</v>
      </c>
      <c r="F1149">
        <v>4088.62</v>
      </c>
      <c r="G1149">
        <v>4088.62</v>
      </c>
      <c r="H1149">
        <v>1022.15</v>
      </c>
      <c r="I1149">
        <v>3581.77</v>
      </c>
      <c r="J1149">
        <v>-515.30999999999995</v>
      </c>
      <c r="K1149">
        <f>Global_Household_Financial_Dyna[[#This Row],[Total_Household_Income]]-Global_Household_Financial_Dyna[[#This Row],[Estimated_Taxes]]</f>
        <v>3066.47</v>
      </c>
      <c r="L1149" s="1">
        <f>Global_Household_Financial_Dyna[[#This Row],[Monthly_Savings]]/Global_Household_Financial_Dyna[[#This Row],[Net Income]]</f>
        <v>-0.16804664646971926</v>
      </c>
      <c r="M1149" s="2">
        <f>Global_Household_Financial_Dyna[[#This Row],[Monthly_Expenses]]/Global_Household_Financial_Dyna[[#This Row],[Net Income]]</f>
        <v>1.1680433853910197</v>
      </c>
      <c r="N1149" t="str">
        <f>IF(Global_Household_Financial_Dyna[[#This Row],[Monthly_Savings]]&lt;0,"High Risk", IF(Global_Household_Financial_Dyna[[#This Row],[Savings Rate%]]&lt;0.1, "Medium", "Safe"))</f>
        <v>High Risk</v>
      </c>
      <c r="O1149">
        <f>Global_Household_Financial_Dyna[[#This Row],[Total_Household_Income]]/Global_Household_Financial_Dyna[[#This Row],[Family_Size]]</f>
        <v>584.08857142857141</v>
      </c>
      <c r="P1149" s="2">
        <f t="shared" si="34"/>
        <v>0.30718716818024266</v>
      </c>
      <c r="Q1149" s="2">
        <f t="shared" si="35"/>
        <v>-0.47523381464996195</v>
      </c>
      <c r="R1149" s="2" t="str">
        <f>IF(Global_Household_Financial_Dyna[[#This Row],[Vs country_Average]]&lt;-0.2, "Underperformer", IF(Global_Household_Financial_Dyna[[#This Row],[Vs country_Average]]&gt;0.2, "Outperformer", "Normal"))</f>
        <v>Underperformer</v>
      </c>
      <c r="S11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-336.22149999999993</v>
      </c>
      <c r="T11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-157.13299999999992</v>
      </c>
      <c r="U11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21.955500000000029</v>
      </c>
      <c r="V11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201.0440000000001</v>
      </c>
    </row>
    <row r="1150" spans="1:22" x14ac:dyDescent="0.3">
      <c r="A1150">
        <v>1150</v>
      </c>
      <c r="B1150" t="s">
        <v>12</v>
      </c>
      <c r="C1150" t="s">
        <v>13</v>
      </c>
      <c r="D1150">
        <v>3</v>
      </c>
      <c r="E1150">
        <v>3</v>
      </c>
      <c r="F1150">
        <v>3635.84</v>
      </c>
      <c r="G1150">
        <v>6752.57</v>
      </c>
      <c r="H1150">
        <v>1688.14</v>
      </c>
      <c r="I1150">
        <v>2055</v>
      </c>
      <c r="J1150">
        <v>3009.42</v>
      </c>
      <c r="K1150">
        <f>Global_Household_Financial_Dyna[[#This Row],[Total_Household_Income]]-Global_Household_Financial_Dyna[[#This Row],[Estimated_Taxes]]</f>
        <v>5064.4299999999994</v>
      </c>
      <c r="L1150" s="1">
        <f>Global_Household_Financial_Dyna[[#This Row],[Monthly_Savings]]/Global_Household_Financial_Dyna[[#This Row],[Net Income]]</f>
        <v>0.59422679353846342</v>
      </c>
      <c r="M1150" s="2">
        <f>Global_Household_Financial_Dyna[[#This Row],[Monthly_Expenses]]/Global_Household_Financial_Dyna[[#This Row],[Net Income]]</f>
        <v>0.40577123190566367</v>
      </c>
      <c r="N1150" t="str">
        <f>IF(Global_Household_Financial_Dyna[[#This Row],[Monthly_Savings]]&lt;0,"High Risk", IF(Global_Household_Financial_Dyna[[#This Row],[Savings Rate%]]&lt;0.1, "Medium", "Safe"))</f>
        <v>Safe</v>
      </c>
      <c r="O1150">
        <f>Global_Household_Financial_Dyna[[#This Row],[Total_Household_Income]]/Global_Household_Financial_Dyna[[#This Row],[Family_Size]]</f>
        <v>2250.8566666666666</v>
      </c>
      <c r="P1150" s="2">
        <f t="shared" si="34"/>
        <v>0.30718716818024266</v>
      </c>
      <c r="Q1150" s="2">
        <f t="shared" si="35"/>
        <v>0.28703962535822075</v>
      </c>
      <c r="R1150" s="2" t="str">
        <f>IF(Global_Household_Financial_Dyna[[#This Row],[Vs country_Average]]&lt;-0.2, "Underperformer", IF(Global_Household_Financial_Dyna[[#This Row],[Vs country_Average]]&gt;0.2, "Outperformer", "Normal"))</f>
        <v>Outperformer</v>
      </c>
      <c r="S11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3009.42</v>
      </c>
      <c r="T11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3009.42</v>
      </c>
      <c r="U11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3009.42</v>
      </c>
      <c r="V11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3009.42</v>
      </c>
    </row>
    <row r="1151" spans="1:22" x14ac:dyDescent="0.3">
      <c r="A1151">
        <v>1151</v>
      </c>
      <c r="B1151" t="s">
        <v>14</v>
      </c>
      <c r="C1151" t="s">
        <v>15</v>
      </c>
      <c r="D1151">
        <v>8</v>
      </c>
      <c r="E1151">
        <v>3</v>
      </c>
      <c r="F1151">
        <v>1496.53</v>
      </c>
      <c r="G1151">
        <v>2944.5</v>
      </c>
      <c r="H1151">
        <v>441.67</v>
      </c>
      <c r="I1151">
        <v>1850.21</v>
      </c>
      <c r="J1151">
        <v>652.61</v>
      </c>
      <c r="K1151">
        <f>Global_Household_Financial_Dyna[[#This Row],[Total_Household_Income]]-Global_Household_Financial_Dyna[[#This Row],[Estimated_Taxes]]</f>
        <v>2502.83</v>
      </c>
      <c r="L1151" s="1">
        <f>Global_Household_Financial_Dyna[[#This Row],[Monthly_Savings]]/Global_Household_Financial_Dyna[[#This Row],[Net Income]]</f>
        <v>0.26074883232181173</v>
      </c>
      <c r="M1151" s="2">
        <f>Global_Household_Financial_Dyna[[#This Row],[Monthly_Expenses]]/Global_Household_Financial_Dyna[[#This Row],[Net Income]]</f>
        <v>0.73924717220106839</v>
      </c>
      <c r="N1151" t="str">
        <f>IF(Global_Household_Financial_Dyna[[#This Row],[Monthly_Savings]]&lt;0,"High Risk", IF(Global_Household_Financial_Dyna[[#This Row],[Savings Rate%]]&lt;0.1, "Medium", "Safe"))</f>
        <v>Safe</v>
      </c>
      <c r="O1151">
        <f>Global_Household_Financial_Dyna[[#This Row],[Total_Household_Income]]/Global_Household_Financial_Dyna[[#This Row],[Family_Size]]</f>
        <v>368.0625</v>
      </c>
      <c r="P1151" s="2">
        <f t="shared" si="34"/>
        <v>0.39788995363055785</v>
      </c>
      <c r="Q1151" s="2">
        <f t="shared" si="35"/>
        <v>-0.13714112130874612</v>
      </c>
      <c r="R1151" s="2" t="str">
        <f>IF(Global_Household_Financial_Dyna[[#This Row],[Vs country_Average]]&lt;-0.2, "Underperformer", IF(Global_Household_Financial_Dyna[[#This Row],[Vs country_Average]]&gt;0.2, "Outperformer", "Normal"))</f>
        <v>Normal</v>
      </c>
      <c r="S11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652.61</v>
      </c>
      <c r="T11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652.61</v>
      </c>
      <c r="U11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652.61</v>
      </c>
      <c r="V11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652.61</v>
      </c>
    </row>
    <row r="1152" spans="1:22" x14ac:dyDescent="0.3">
      <c r="A1152">
        <v>1152</v>
      </c>
      <c r="B1152" t="s">
        <v>14</v>
      </c>
      <c r="C1152" t="s">
        <v>15</v>
      </c>
      <c r="D1152">
        <v>4</v>
      </c>
      <c r="E1152">
        <v>1</v>
      </c>
      <c r="F1152">
        <v>2210.94</v>
      </c>
      <c r="G1152">
        <v>2210.94</v>
      </c>
      <c r="H1152">
        <v>331.64</v>
      </c>
      <c r="I1152">
        <v>1286.71</v>
      </c>
      <c r="J1152">
        <v>592.59</v>
      </c>
      <c r="K1152">
        <f>Global_Household_Financial_Dyna[[#This Row],[Total_Household_Income]]-Global_Household_Financial_Dyna[[#This Row],[Estimated_Taxes]]</f>
        <v>1879.3000000000002</v>
      </c>
      <c r="L1152" s="1">
        <f>Global_Household_Financial_Dyna[[#This Row],[Monthly_Savings]]/Global_Household_Financial_Dyna[[#This Row],[Net Income]]</f>
        <v>0.31532485499920182</v>
      </c>
      <c r="M1152" s="2">
        <f>Global_Household_Financial_Dyna[[#This Row],[Monthly_Expenses]]/Global_Household_Financial_Dyna[[#This Row],[Net Income]]</f>
        <v>0.68467514500079807</v>
      </c>
      <c r="N1152" t="str">
        <f>IF(Global_Household_Financial_Dyna[[#This Row],[Monthly_Savings]]&lt;0,"High Risk", IF(Global_Household_Financial_Dyna[[#This Row],[Savings Rate%]]&lt;0.1, "Medium", "Safe"))</f>
        <v>Safe</v>
      </c>
      <c r="O1152">
        <f>Global_Household_Financial_Dyna[[#This Row],[Total_Household_Income]]/Global_Household_Financial_Dyna[[#This Row],[Family_Size]]</f>
        <v>552.73500000000001</v>
      </c>
      <c r="P1152" s="2">
        <f t="shared" si="34"/>
        <v>0.39788995363055785</v>
      </c>
      <c r="Q1152" s="2">
        <f t="shared" si="35"/>
        <v>-8.2565098631356026E-2</v>
      </c>
      <c r="R1152" s="2" t="str">
        <f>IF(Global_Household_Financial_Dyna[[#This Row],[Vs country_Average]]&lt;-0.2, "Underperformer", IF(Global_Household_Financial_Dyna[[#This Row],[Vs country_Average]]&gt;0.2, "Outperformer", "Normal"))</f>
        <v>Normal</v>
      </c>
      <c r="S11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592.59</v>
      </c>
      <c r="T11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592.59</v>
      </c>
      <c r="U11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592.59</v>
      </c>
      <c r="V11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592.59</v>
      </c>
    </row>
    <row r="1153" spans="1:22" x14ac:dyDescent="0.3">
      <c r="A1153">
        <v>1153</v>
      </c>
      <c r="B1153" t="s">
        <v>16</v>
      </c>
      <c r="C1153" t="s">
        <v>17</v>
      </c>
      <c r="D1153">
        <v>4</v>
      </c>
      <c r="E1153">
        <v>2</v>
      </c>
      <c r="F1153">
        <v>1822.17</v>
      </c>
      <c r="G1153">
        <v>3013.74</v>
      </c>
      <c r="H1153">
        <v>1054.81</v>
      </c>
      <c r="I1153">
        <v>2860.04</v>
      </c>
      <c r="J1153">
        <v>-901.11</v>
      </c>
      <c r="K1153">
        <f>Global_Household_Financial_Dyna[[#This Row],[Total_Household_Income]]-Global_Household_Financial_Dyna[[#This Row],[Estimated_Taxes]]</f>
        <v>1958.9299999999998</v>
      </c>
      <c r="L1153" s="1">
        <f>Global_Household_Financial_Dyna[[#This Row],[Monthly_Savings]]/Global_Household_Financial_Dyna[[#This Row],[Net Income]]</f>
        <v>-0.46000112306207985</v>
      </c>
      <c r="M1153" s="2">
        <f>Global_Household_Financial_Dyna[[#This Row],[Monthly_Expenses]]/Global_Household_Financial_Dyna[[#This Row],[Net Income]]</f>
        <v>1.46000112306208</v>
      </c>
      <c r="N1153" t="str">
        <f>IF(Global_Household_Financial_Dyna[[#This Row],[Monthly_Savings]]&lt;0,"High Risk", IF(Global_Household_Financial_Dyna[[#This Row],[Savings Rate%]]&lt;0.1, "Medium", "Safe"))</f>
        <v>High Risk</v>
      </c>
      <c r="O1153">
        <f>Global_Household_Financial_Dyna[[#This Row],[Total_Household_Income]]/Global_Household_Financial_Dyna[[#This Row],[Family_Size]]</f>
        <v>753.43499999999995</v>
      </c>
      <c r="P1153" s="2">
        <f t="shared" si="34"/>
        <v>0.15879799892000862</v>
      </c>
      <c r="Q1153" s="2">
        <f t="shared" si="35"/>
        <v>-0.61879912198208853</v>
      </c>
      <c r="R1153" s="2" t="str">
        <f>IF(Global_Household_Financial_Dyna[[#This Row],[Vs country_Average]]&lt;-0.2, "Underperformer", IF(Global_Household_Financial_Dyna[[#This Row],[Vs country_Average]]&gt;0.2, "Outperformer", "Normal"))</f>
        <v>Underperformer</v>
      </c>
      <c r="S11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-758.10799999999995</v>
      </c>
      <c r="T11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-615.10599999999999</v>
      </c>
      <c r="U11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-472.10399999999998</v>
      </c>
      <c r="V11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-329.10199999999998</v>
      </c>
    </row>
    <row r="1154" spans="1:22" x14ac:dyDescent="0.3">
      <c r="A1154">
        <v>1154</v>
      </c>
      <c r="B1154" t="s">
        <v>16</v>
      </c>
      <c r="C1154" t="s">
        <v>17</v>
      </c>
      <c r="D1154">
        <v>6</v>
      </c>
      <c r="E1154">
        <v>3</v>
      </c>
      <c r="F1154">
        <v>4854.21</v>
      </c>
      <c r="G1154">
        <v>10841.94</v>
      </c>
      <c r="H1154">
        <v>4336.78</v>
      </c>
      <c r="I1154">
        <v>3498.95</v>
      </c>
      <c r="J1154">
        <v>3006.21</v>
      </c>
      <c r="K1154">
        <f>Global_Household_Financial_Dyna[[#This Row],[Total_Household_Income]]-Global_Household_Financial_Dyna[[#This Row],[Estimated_Taxes]]</f>
        <v>6505.1600000000008</v>
      </c>
      <c r="L1154" s="1">
        <f>Global_Household_Financial_Dyna[[#This Row],[Monthly_Savings]]/Global_Household_Financial_Dyna[[#This Row],[Net Income]]</f>
        <v>0.46212698842149919</v>
      </c>
      <c r="M1154" s="2">
        <f>Global_Household_Financial_Dyna[[#This Row],[Monthly_Expenses]]/Global_Household_Financial_Dyna[[#This Row],[Net Income]]</f>
        <v>0.53787301157850065</v>
      </c>
      <c r="N1154" t="str">
        <f>IF(Global_Household_Financial_Dyna[[#This Row],[Monthly_Savings]]&lt;0,"High Risk", IF(Global_Household_Financial_Dyna[[#This Row],[Savings Rate%]]&lt;0.1, "Medium", "Safe"))</f>
        <v>Safe</v>
      </c>
      <c r="O1154">
        <f>Global_Household_Financial_Dyna[[#This Row],[Total_Household_Income]]/Global_Household_Financial_Dyna[[#This Row],[Family_Size]]</f>
        <v>1806.99</v>
      </c>
      <c r="P1154" s="2">
        <f t="shared" ref="P1154:P1217" si="36">AVERAGEIF($B$2:$B$4986,$B1154,$L$2:$L$4986)</f>
        <v>0.15879799892000862</v>
      </c>
      <c r="Q1154" s="2">
        <f t="shared" ref="Q1154:Q1217" si="37">L1154-P1154</f>
        <v>0.30332898950149056</v>
      </c>
      <c r="R1154" s="2" t="str">
        <f>IF(Global_Household_Financial_Dyna[[#This Row],[Vs country_Average]]&lt;-0.2, "Underperformer", IF(Global_Household_Financial_Dyna[[#This Row],[Vs country_Average]]&gt;0.2, "Outperformer", "Normal"))</f>
        <v>Outperformer</v>
      </c>
      <c r="S11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3006.21</v>
      </c>
      <c r="T11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3006.21</v>
      </c>
      <c r="U11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3006.21</v>
      </c>
      <c r="V11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3006.21</v>
      </c>
    </row>
    <row r="1155" spans="1:22" x14ac:dyDescent="0.3">
      <c r="A1155">
        <v>1155</v>
      </c>
      <c r="B1155" t="s">
        <v>16</v>
      </c>
      <c r="C1155" t="s">
        <v>17</v>
      </c>
      <c r="D1155">
        <v>6</v>
      </c>
      <c r="E1155">
        <v>1</v>
      </c>
      <c r="F1155">
        <v>2959.65</v>
      </c>
      <c r="G1155">
        <v>2959.65</v>
      </c>
      <c r="H1155">
        <v>1035.8800000000001</v>
      </c>
      <c r="I1155">
        <v>2808.71</v>
      </c>
      <c r="J1155">
        <v>-884.94</v>
      </c>
      <c r="K1155">
        <f>Global_Household_Financial_Dyna[[#This Row],[Total_Household_Income]]-Global_Household_Financial_Dyna[[#This Row],[Estimated_Taxes]]</f>
        <v>1923.77</v>
      </c>
      <c r="L1155" s="1">
        <f>Global_Household_Financial_Dyna[[#This Row],[Monthly_Savings]]/Global_Household_Financial_Dyna[[#This Row],[Net Income]]</f>
        <v>-0.46000301491342521</v>
      </c>
      <c r="M1155" s="2">
        <f>Global_Household_Financial_Dyna[[#This Row],[Monthly_Expenses]]/Global_Household_Financial_Dyna[[#This Row],[Net Income]]</f>
        <v>1.4600030149134253</v>
      </c>
      <c r="N1155" t="str">
        <f>IF(Global_Household_Financial_Dyna[[#This Row],[Monthly_Savings]]&lt;0,"High Risk", IF(Global_Household_Financial_Dyna[[#This Row],[Savings Rate%]]&lt;0.1, "Medium", "Safe"))</f>
        <v>High Risk</v>
      </c>
      <c r="O1155">
        <f>Global_Household_Financial_Dyna[[#This Row],[Total_Household_Income]]/Global_Household_Financial_Dyna[[#This Row],[Family_Size]]</f>
        <v>493.27500000000003</v>
      </c>
      <c r="P1155" s="2">
        <f t="shared" si="36"/>
        <v>0.15879799892000862</v>
      </c>
      <c r="Q1155" s="2">
        <f t="shared" si="37"/>
        <v>-0.61880101383343389</v>
      </c>
      <c r="R1155" s="2" t="str">
        <f>IF(Global_Household_Financial_Dyna[[#This Row],[Vs country_Average]]&lt;-0.2, "Underperformer", IF(Global_Household_Financial_Dyna[[#This Row],[Vs country_Average]]&gt;0.2, "Outperformer", "Normal"))</f>
        <v>Underperformer</v>
      </c>
      <c r="S11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-744.50450000000001</v>
      </c>
      <c r="T11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-604.06899999999996</v>
      </c>
      <c r="U11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-463.63350000000008</v>
      </c>
      <c r="V11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-323.19799999999998</v>
      </c>
    </row>
    <row r="1156" spans="1:22" x14ac:dyDescent="0.3">
      <c r="A1156">
        <v>1156</v>
      </c>
      <c r="B1156" t="s">
        <v>14</v>
      </c>
      <c r="C1156" t="s">
        <v>15</v>
      </c>
      <c r="D1156">
        <v>7</v>
      </c>
      <c r="E1156">
        <v>3</v>
      </c>
      <c r="F1156">
        <v>1329.05</v>
      </c>
      <c r="G1156">
        <v>3139.63</v>
      </c>
      <c r="H1156">
        <v>470.94</v>
      </c>
      <c r="I1156">
        <v>1566.63</v>
      </c>
      <c r="J1156">
        <v>1102.06</v>
      </c>
      <c r="K1156">
        <f>Global_Household_Financial_Dyna[[#This Row],[Total_Household_Income]]-Global_Household_Financial_Dyna[[#This Row],[Estimated_Taxes]]</f>
        <v>2668.69</v>
      </c>
      <c r="L1156" s="1">
        <f>Global_Household_Financial_Dyna[[#This Row],[Monthly_Savings]]/Global_Household_Financial_Dyna[[#This Row],[Net Income]]</f>
        <v>0.41295916723186282</v>
      </c>
      <c r="M1156" s="2">
        <f>Global_Household_Financial_Dyna[[#This Row],[Monthly_Expenses]]/Global_Household_Financial_Dyna[[#This Row],[Net Income]]</f>
        <v>0.58704083276813723</v>
      </c>
      <c r="N1156" t="str">
        <f>IF(Global_Household_Financial_Dyna[[#This Row],[Monthly_Savings]]&lt;0,"High Risk", IF(Global_Household_Financial_Dyna[[#This Row],[Savings Rate%]]&lt;0.1, "Medium", "Safe"))</f>
        <v>Safe</v>
      </c>
      <c r="O1156">
        <f>Global_Household_Financial_Dyna[[#This Row],[Total_Household_Income]]/Global_Household_Financial_Dyna[[#This Row],[Family_Size]]</f>
        <v>448.51857142857142</v>
      </c>
      <c r="P1156" s="2">
        <f t="shared" si="36"/>
        <v>0.39788995363055785</v>
      </c>
      <c r="Q1156" s="2">
        <f t="shared" si="37"/>
        <v>1.5069213601304976E-2</v>
      </c>
      <c r="R1156" s="2" t="str">
        <f>IF(Global_Household_Financial_Dyna[[#This Row],[Vs country_Average]]&lt;-0.2, "Underperformer", IF(Global_Household_Financial_Dyna[[#This Row],[Vs country_Average]]&gt;0.2, "Outperformer", "Normal"))</f>
        <v>Normal</v>
      </c>
      <c r="S11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1102.06</v>
      </c>
      <c r="T11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1102.06</v>
      </c>
      <c r="U11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1102.06</v>
      </c>
      <c r="V11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1102.06</v>
      </c>
    </row>
    <row r="1157" spans="1:22" x14ac:dyDescent="0.3">
      <c r="A1157">
        <v>1157</v>
      </c>
      <c r="B1157" t="s">
        <v>18</v>
      </c>
      <c r="C1157" t="s">
        <v>19</v>
      </c>
      <c r="D1157">
        <v>7</v>
      </c>
      <c r="E1157">
        <v>2</v>
      </c>
      <c r="F1157">
        <v>4129.3500000000004</v>
      </c>
      <c r="G1157">
        <v>7070.03</v>
      </c>
      <c r="H1157">
        <v>1555.41</v>
      </c>
      <c r="I1157">
        <v>5133.43</v>
      </c>
      <c r="J1157">
        <v>381.19</v>
      </c>
      <c r="K1157">
        <f>Global_Household_Financial_Dyna[[#This Row],[Total_Household_Income]]-Global_Household_Financial_Dyna[[#This Row],[Estimated_Taxes]]</f>
        <v>5514.62</v>
      </c>
      <c r="L1157" s="1">
        <f>Global_Household_Financial_Dyna[[#This Row],[Monthly_Savings]]/Global_Household_Financial_Dyna[[#This Row],[Net Income]]</f>
        <v>6.9123529817104359E-2</v>
      </c>
      <c r="M1157" s="2">
        <f>Global_Household_Financial_Dyna[[#This Row],[Monthly_Expenses]]/Global_Household_Financial_Dyna[[#This Row],[Net Income]]</f>
        <v>0.93087647018289577</v>
      </c>
      <c r="N1157" t="str">
        <f>IF(Global_Household_Financial_Dyna[[#This Row],[Monthly_Savings]]&lt;0,"High Risk", IF(Global_Household_Financial_Dyna[[#This Row],[Savings Rate%]]&lt;0.1, "Medium", "Safe"))</f>
        <v>Medium</v>
      </c>
      <c r="O1157">
        <f>Global_Household_Financial_Dyna[[#This Row],[Total_Household_Income]]/Global_Household_Financial_Dyna[[#This Row],[Family_Size]]</f>
        <v>1010.0042857142856</v>
      </c>
      <c r="P1157" s="2">
        <f t="shared" si="36"/>
        <v>0.32336204947805613</v>
      </c>
      <c r="Q1157" s="2">
        <f t="shared" si="37"/>
        <v>-0.25423851966095179</v>
      </c>
      <c r="R1157" s="2" t="str">
        <f>IF(Global_Household_Financial_Dyna[[#This Row],[Vs country_Average]]&lt;-0.2, "Underperformer", IF(Global_Household_Financial_Dyna[[#This Row],[Vs country_Average]]&gt;0.2, "Outperformer", "Normal"))</f>
        <v>Underperformer</v>
      </c>
      <c r="S11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381.19</v>
      </c>
      <c r="T11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381.19</v>
      </c>
      <c r="U11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381.19</v>
      </c>
      <c r="V11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381.19</v>
      </c>
    </row>
    <row r="1158" spans="1:22" x14ac:dyDescent="0.3">
      <c r="A1158">
        <v>1158</v>
      </c>
      <c r="B1158" t="s">
        <v>12</v>
      </c>
      <c r="C1158" t="s">
        <v>13</v>
      </c>
      <c r="D1158">
        <v>1</v>
      </c>
      <c r="E1158">
        <v>1</v>
      </c>
      <c r="F1158">
        <v>3122.26</v>
      </c>
      <c r="G1158">
        <v>3122.26</v>
      </c>
      <c r="H1158">
        <v>780.56</v>
      </c>
      <c r="I1158">
        <v>1657.01</v>
      </c>
      <c r="J1158">
        <v>684.68</v>
      </c>
      <c r="K1158">
        <f>Global_Household_Financial_Dyna[[#This Row],[Total_Household_Income]]-Global_Household_Financial_Dyna[[#This Row],[Estimated_Taxes]]</f>
        <v>2341.7000000000003</v>
      </c>
      <c r="L1158" s="1">
        <f>Global_Household_Financial_Dyna[[#This Row],[Monthly_Savings]]/Global_Household_Financial_Dyna[[#This Row],[Net Income]]</f>
        <v>0.29238587351069728</v>
      </c>
      <c r="M1158" s="2">
        <f>Global_Household_Financial_Dyna[[#This Row],[Monthly_Expenses]]/Global_Household_Financial_Dyna[[#This Row],[Net Income]]</f>
        <v>0.70760985608745774</v>
      </c>
      <c r="N1158" t="str">
        <f>IF(Global_Household_Financial_Dyna[[#This Row],[Monthly_Savings]]&lt;0,"High Risk", IF(Global_Household_Financial_Dyna[[#This Row],[Savings Rate%]]&lt;0.1, "Medium", "Safe"))</f>
        <v>Safe</v>
      </c>
      <c r="O1158">
        <f>Global_Household_Financial_Dyna[[#This Row],[Total_Household_Income]]/Global_Household_Financial_Dyna[[#This Row],[Family_Size]]</f>
        <v>3122.26</v>
      </c>
      <c r="P1158" s="2">
        <f t="shared" si="36"/>
        <v>0.30718716818024266</v>
      </c>
      <c r="Q1158" s="2">
        <f t="shared" si="37"/>
        <v>-1.4801294669545384E-2</v>
      </c>
      <c r="R1158" s="2" t="str">
        <f>IF(Global_Household_Financial_Dyna[[#This Row],[Vs country_Average]]&lt;-0.2, "Underperformer", IF(Global_Household_Financial_Dyna[[#This Row],[Vs country_Average]]&gt;0.2, "Outperformer", "Normal"))</f>
        <v>Normal</v>
      </c>
      <c r="S11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684.68</v>
      </c>
      <c r="T11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684.68</v>
      </c>
      <c r="U11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684.68</v>
      </c>
      <c r="V11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684.68</v>
      </c>
    </row>
    <row r="1159" spans="1:22" x14ac:dyDescent="0.3">
      <c r="A1159">
        <v>1159</v>
      </c>
      <c r="B1159" t="s">
        <v>12</v>
      </c>
      <c r="C1159" t="s">
        <v>13</v>
      </c>
      <c r="D1159">
        <v>5</v>
      </c>
      <c r="E1159">
        <v>3</v>
      </c>
      <c r="F1159">
        <v>5557.83</v>
      </c>
      <c r="G1159">
        <v>11796.93</v>
      </c>
      <c r="H1159">
        <v>3539.08</v>
      </c>
      <c r="I1159">
        <v>3124.99</v>
      </c>
      <c r="J1159">
        <v>5132.8599999999997</v>
      </c>
      <c r="K1159">
        <f>Global_Household_Financial_Dyna[[#This Row],[Total_Household_Income]]-Global_Household_Financial_Dyna[[#This Row],[Estimated_Taxes]]</f>
        <v>8257.85</v>
      </c>
      <c r="L1159" s="1">
        <f>Global_Household_Financial_Dyna[[#This Row],[Monthly_Savings]]/Global_Household_Financial_Dyna[[#This Row],[Net Income]]</f>
        <v>0.62157341196558424</v>
      </c>
      <c r="M1159" s="2">
        <f>Global_Household_Financial_Dyna[[#This Row],[Monthly_Expenses]]/Global_Household_Financial_Dyna[[#This Row],[Net Income]]</f>
        <v>0.3784265880344157</v>
      </c>
      <c r="N1159" t="str">
        <f>IF(Global_Household_Financial_Dyna[[#This Row],[Monthly_Savings]]&lt;0,"High Risk", IF(Global_Household_Financial_Dyna[[#This Row],[Savings Rate%]]&lt;0.1, "Medium", "Safe"))</f>
        <v>Safe</v>
      </c>
      <c r="O1159">
        <f>Global_Household_Financial_Dyna[[#This Row],[Total_Household_Income]]/Global_Household_Financial_Dyna[[#This Row],[Family_Size]]</f>
        <v>2359.386</v>
      </c>
      <c r="P1159" s="2">
        <f t="shared" si="36"/>
        <v>0.30718716818024266</v>
      </c>
      <c r="Q1159" s="2">
        <f t="shared" si="37"/>
        <v>0.31438624378534158</v>
      </c>
      <c r="R1159" s="2" t="str">
        <f>IF(Global_Household_Financial_Dyna[[#This Row],[Vs country_Average]]&lt;-0.2, "Underperformer", IF(Global_Household_Financial_Dyna[[#This Row],[Vs country_Average]]&gt;0.2, "Outperformer", "Normal"))</f>
        <v>Outperformer</v>
      </c>
      <c r="S11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5132.8599999999997</v>
      </c>
      <c r="T11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5132.8599999999997</v>
      </c>
      <c r="U11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5132.8599999999997</v>
      </c>
      <c r="V11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5132.8599999999997</v>
      </c>
    </row>
    <row r="1160" spans="1:22" x14ac:dyDescent="0.3">
      <c r="A1160">
        <v>1160</v>
      </c>
      <c r="B1160" t="s">
        <v>18</v>
      </c>
      <c r="C1160" t="s">
        <v>20</v>
      </c>
      <c r="D1160">
        <v>3</v>
      </c>
      <c r="E1160">
        <v>3</v>
      </c>
      <c r="F1160">
        <v>2188.59</v>
      </c>
      <c r="G1160">
        <v>4929.1499999999996</v>
      </c>
      <c r="H1160">
        <v>1084.4100000000001</v>
      </c>
      <c r="I1160">
        <v>2187.1999999999998</v>
      </c>
      <c r="J1160">
        <v>1657.54</v>
      </c>
      <c r="K1160">
        <f>Global_Household_Financial_Dyna[[#This Row],[Total_Household_Income]]-Global_Household_Financial_Dyna[[#This Row],[Estimated_Taxes]]</f>
        <v>3844.74</v>
      </c>
      <c r="L1160" s="1">
        <f>Global_Household_Financial_Dyna[[#This Row],[Monthly_Savings]]/Global_Household_Financial_Dyna[[#This Row],[Net Income]]</f>
        <v>0.43111887930003073</v>
      </c>
      <c r="M1160" s="2">
        <f>Global_Household_Financial_Dyna[[#This Row],[Monthly_Expenses]]/Global_Household_Financial_Dyna[[#This Row],[Net Income]]</f>
        <v>0.56888112069996932</v>
      </c>
      <c r="N1160" t="str">
        <f>IF(Global_Household_Financial_Dyna[[#This Row],[Monthly_Savings]]&lt;0,"High Risk", IF(Global_Household_Financial_Dyna[[#This Row],[Savings Rate%]]&lt;0.1, "Medium", "Safe"))</f>
        <v>Safe</v>
      </c>
      <c r="O1160">
        <f>Global_Household_Financial_Dyna[[#This Row],[Total_Household_Income]]/Global_Household_Financial_Dyna[[#This Row],[Family_Size]]</f>
        <v>1643.05</v>
      </c>
      <c r="P1160" s="2">
        <f t="shared" si="36"/>
        <v>0.32336204947805613</v>
      </c>
      <c r="Q1160" s="2">
        <f t="shared" si="37"/>
        <v>0.1077568298219746</v>
      </c>
      <c r="R1160" s="2" t="str">
        <f>IF(Global_Household_Financial_Dyna[[#This Row],[Vs country_Average]]&lt;-0.2, "Underperformer", IF(Global_Household_Financial_Dyna[[#This Row],[Vs country_Average]]&gt;0.2, "Outperformer", "Normal"))</f>
        <v>Normal</v>
      </c>
      <c r="S11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1657.54</v>
      </c>
      <c r="T11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1657.54</v>
      </c>
      <c r="U11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1657.54</v>
      </c>
      <c r="V11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1657.54</v>
      </c>
    </row>
    <row r="1161" spans="1:22" x14ac:dyDescent="0.3">
      <c r="A1161">
        <v>1161</v>
      </c>
      <c r="B1161" t="s">
        <v>14</v>
      </c>
      <c r="C1161" t="s">
        <v>15</v>
      </c>
      <c r="D1161">
        <v>6</v>
      </c>
      <c r="E1161">
        <v>3</v>
      </c>
      <c r="F1161">
        <v>2743.47</v>
      </c>
      <c r="G1161">
        <v>6408.29</v>
      </c>
      <c r="H1161">
        <v>961.24</v>
      </c>
      <c r="I1161">
        <v>1195.78</v>
      </c>
      <c r="J1161">
        <v>4251.2700000000004</v>
      </c>
      <c r="K1161">
        <f>Global_Household_Financial_Dyna[[#This Row],[Total_Household_Income]]-Global_Household_Financial_Dyna[[#This Row],[Estimated_Taxes]]</f>
        <v>5447.05</v>
      </c>
      <c r="L1161" s="1">
        <f>Global_Household_Financial_Dyna[[#This Row],[Monthly_Savings]]/Global_Household_Financial_Dyna[[#This Row],[Net Income]]</f>
        <v>0.78047199860474936</v>
      </c>
      <c r="M1161" s="2">
        <f>Global_Household_Financial_Dyna[[#This Row],[Monthly_Expenses]]/Global_Household_Financial_Dyna[[#This Row],[Net Income]]</f>
        <v>0.21952800139525064</v>
      </c>
      <c r="N1161" t="str">
        <f>IF(Global_Household_Financial_Dyna[[#This Row],[Monthly_Savings]]&lt;0,"High Risk", IF(Global_Household_Financial_Dyna[[#This Row],[Savings Rate%]]&lt;0.1, "Medium", "Safe"))</f>
        <v>Safe</v>
      </c>
      <c r="O1161">
        <f>Global_Household_Financial_Dyna[[#This Row],[Total_Household_Income]]/Global_Household_Financial_Dyna[[#This Row],[Family_Size]]</f>
        <v>1068.0483333333334</v>
      </c>
      <c r="P1161" s="2">
        <f t="shared" si="36"/>
        <v>0.39788995363055785</v>
      </c>
      <c r="Q1161" s="2">
        <f t="shared" si="37"/>
        <v>0.38258204497419152</v>
      </c>
      <c r="R1161" s="2" t="str">
        <f>IF(Global_Household_Financial_Dyna[[#This Row],[Vs country_Average]]&lt;-0.2, "Underperformer", IF(Global_Household_Financial_Dyna[[#This Row],[Vs country_Average]]&gt;0.2, "Outperformer", "Normal"))</f>
        <v>Outperformer</v>
      </c>
      <c r="S11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4251.2700000000004</v>
      </c>
      <c r="T11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4251.2700000000004</v>
      </c>
      <c r="U11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4251.2700000000004</v>
      </c>
      <c r="V11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4251.2700000000004</v>
      </c>
    </row>
    <row r="1162" spans="1:22" x14ac:dyDescent="0.3">
      <c r="A1162">
        <v>1162</v>
      </c>
      <c r="B1162" t="s">
        <v>18</v>
      </c>
      <c r="C1162" t="s">
        <v>20</v>
      </c>
      <c r="D1162">
        <v>3</v>
      </c>
      <c r="E1162">
        <v>3</v>
      </c>
      <c r="F1162">
        <v>4163.99</v>
      </c>
      <c r="G1162">
        <v>9687.25</v>
      </c>
      <c r="H1162">
        <v>2615.56</v>
      </c>
      <c r="I1162">
        <v>2384.66</v>
      </c>
      <c r="J1162">
        <v>4687.04</v>
      </c>
      <c r="K1162">
        <f>Global_Household_Financial_Dyna[[#This Row],[Total_Household_Income]]-Global_Household_Financial_Dyna[[#This Row],[Estimated_Taxes]]</f>
        <v>7071.6900000000005</v>
      </c>
      <c r="L1162" s="1">
        <f>Global_Household_Financial_Dyna[[#This Row],[Monthly_Savings]]/Global_Household_Financial_Dyna[[#This Row],[Net Income]]</f>
        <v>0.66278923425659209</v>
      </c>
      <c r="M1162" s="2">
        <f>Global_Household_Financial_Dyna[[#This Row],[Monthly_Expenses]]/Global_Household_Financial_Dyna[[#This Row],[Net Income]]</f>
        <v>0.33721217983254353</v>
      </c>
      <c r="N1162" t="str">
        <f>IF(Global_Household_Financial_Dyna[[#This Row],[Monthly_Savings]]&lt;0,"High Risk", IF(Global_Household_Financial_Dyna[[#This Row],[Savings Rate%]]&lt;0.1, "Medium", "Safe"))</f>
        <v>Safe</v>
      </c>
      <c r="O1162">
        <f>Global_Household_Financial_Dyna[[#This Row],[Total_Household_Income]]/Global_Household_Financial_Dyna[[#This Row],[Family_Size]]</f>
        <v>3229.0833333333335</v>
      </c>
      <c r="P1162" s="2">
        <f t="shared" si="36"/>
        <v>0.32336204947805613</v>
      </c>
      <c r="Q1162" s="2">
        <f t="shared" si="37"/>
        <v>0.33942718477853595</v>
      </c>
      <c r="R1162" s="2" t="str">
        <f>IF(Global_Household_Financial_Dyna[[#This Row],[Vs country_Average]]&lt;-0.2, "Underperformer", IF(Global_Household_Financial_Dyna[[#This Row],[Vs country_Average]]&gt;0.2, "Outperformer", "Normal"))</f>
        <v>Outperformer</v>
      </c>
      <c r="S11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4687.04</v>
      </c>
      <c r="T11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4687.04</v>
      </c>
      <c r="U11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4687.04</v>
      </c>
      <c r="V11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4687.04</v>
      </c>
    </row>
    <row r="1163" spans="1:22" x14ac:dyDescent="0.3">
      <c r="A1163">
        <v>1163</v>
      </c>
      <c r="B1163" t="s">
        <v>10</v>
      </c>
      <c r="C1163" t="s">
        <v>11</v>
      </c>
      <c r="D1163">
        <v>1</v>
      </c>
      <c r="E1163">
        <v>1</v>
      </c>
      <c r="F1163">
        <v>916.24</v>
      </c>
      <c r="G1163">
        <v>916.24</v>
      </c>
      <c r="H1163">
        <v>91.62</v>
      </c>
      <c r="I1163">
        <v>356.95</v>
      </c>
      <c r="J1163">
        <v>467.67</v>
      </c>
      <c r="K1163">
        <f>Global_Household_Financial_Dyna[[#This Row],[Total_Household_Income]]-Global_Household_Financial_Dyna[[#This Row],[Estimated_Taxes]]</f>
        <v>824.62</v>
      </c>
      <c r="L1163" s="1">
        <f>Global_Household_Financial_Dyna[[#This Row],[Monthly_Savings]]/Global_Household_Financial_Dyna[[#This Row],[Net Income]]</f>
        <v>0.56713395260847421</v>
      </c>
      <c r="M1163" s="2">
        <f>Global_Household_Financial_Dyna[[#This Row],[Monthly_Expenses]]/Global_Household_Financial_Dyna[[#This Row],[Net Income]]</f>
        <v>0.43286604739152579</v>
      </c>
      <c r="N1163" t="str">
        <f>IF(Global_Household_Financial_Dyna[[#This Row],[Monthly_Savings]]&lt;0,"High Risk", IF(Global_Household_Financial_Dyna[[#This Row],[Savings Rate%]]&lt;0.1, "Medium", "Safe"))</f>
        <v>Safe</v>
      </c>
      <c r="O1163">
        <f>Global_Household_Financial_Dyna[[#This Row],[Total_Household_Income]]/Global_Household_Financial_Dyna[[#This Row],[Family_Size]]</f>
        <v>916.24</v>
      </c>
      <c r="P1163" s="2">
        <f t="shared" si="36"/>
        <v>0.42077341556833553</v>
      </c>
      <c r="Q1163" s="2">
        <f t="shared" si="37"/>
        <v>0.14636053704013868</v>
      </c>
      <c r="R1163" s="2" t="str">
        <f>IF(Global_Household_Financial_Dyna[[#This Row],[Vs country_Average]]&lt;-0.2, "Underperformer", IF(Global_Household_Financial_Dyna[[#This Row],[Vs country_Average]]&gt;0.2, "Outperformer", "Normal"))</f>
        <v>Normal</v>
      </c>
      <c r="S11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467.67</v>
      </c>
      <c r="T11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467.67</v>
      </c>
      <c r="U11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467.67</v>
      </c>
      <c r="V11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467.67</v>
      </c>
    </row>
    <row r="1164" spans="1:22" x14ac:dyDescent="0.3">
      <c r="A1164">
        <v>1164</v>
      </c>
      <c r="B1164" t="s">
        <v>14</v>
      </c>
      <c r="C1164" t="s">
        <v>15</v>
      </c>
      <c r="D1164">
        <v>6</v>
      </c>
      <c r="E1164">
        <v>3</v>
      </c>
      <c r="F1164">
        <v>2911.02</v>
      </c>
      <c r="G1164">
        <v>6428.85</v>
      </c>
      <c r="H1164">
        <v>964.33</v>
      </c>
      <c r="I1164">
        <v>1878.34</v>
      </c>
      <c r="J1164">
        <v>3586.18</v>
      </c>
      <c r="K1164">
        <f>Global_Household_Financial_Dyna[[#This Row],[Total_Household_Income]]-Global_Household_Financial_Dyna[[#This Row],[Estimated_Taxes]]</f>
        <v>5464.52</v>
      </c>
      <c r="L1164" s="1">
        <f>Global_Household_Financial_Dyna[[#This Row],[Monthly_Savings]]/Global_Household_Financial_Dyna[[#This Row],[Net Income]]</f>
        <v>0.65626624113371335</v>
      </c>
      <c r="M1164" s="2">
        <f>Global_Household_Financial_Dyna[[#This Row],[Monthly_Expenses]]/Global_Household_Financial_Dyna[[#This Row],[Net Income]]</f>
        <v>0.34373375886628649</v>
      </c>
      <c r="N1164" t="str">
        <f>IF(Global_Household_Financial_Dyna[[#This Row],[Monthly_Savings]]&lt;0,"High Risk", IF(Global_Household_Financial_Dyna[[#This Row],[Savings Rate%]]&lt;0.1, "Medium", "Safe"))</f>
        <v>Safe</v>
      </c>
      <c r="O1164">
        <f>Global_Household_Financial_Dyna[[#This Row],[Total_Household_Income]]/Global_Household_Financial_Dyna[[#This Row],[Family_Size]]</f>
        <v>1071.4750000000001</v>
      </c>
      <c r="P1164" s="2">
        <f t="shared" si="36"/>
        <v>0.39788995363055785</v>
      </c>
      <c r="Q1164" s="2">
        <f t="shared" si="37"/>
        <v>0.2583762875031555</v>
      </c>
      <c r="R1164" s="2" t="str">
        <f>IF(Global_Household_Financial_Dyna[[#This Row],[Vs country_Average]]&lt;-0.2, "Underperformer", IF(Global_Household_Financial_Dyna[[#This Row],[Vs country_Average]]&gt;0.2, "Outperformer", "Normal"))</f>
        <v>Outperformer</v>
      </c>
      <c r="S11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3586.18</v>
      </c>
      <c r="T11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3586.18</v>
      </c>
      <c r="U11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3586.18</v>
      </c>
      <c r="V11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3586.18</v>
      </c>
    </row>
    <row r="1165" spans="1:22" x14ac:dyDescent="0.3">
      <c r="A1165">
        <v>1165</v>
      </c>
      <c r="B1165" t="s">
        <v>18</v>
      </c>
      <c r="C1165" t="s">
        <v>20</v>
      </c>
      <c r="D1165">
        <v>6</v>
      </c>
      <c r="E1165">
        <v>3</v>
      </c>
      <c r="F1165">
        <v>7507.98</v>
      </c>
      <c r="G1165">
        <v>17760.330000000002</v>
      </c>
      <c r="H1165">
        <v>4795.29</v>
      </c>
      <c r="I1165">
        <v>3743.25</v>
      </c>
      <c r="J1165">
        <v>9221.7900000000009</v>
      </c>
      <c r="K1165">
        <f>Global_Household_Financial_Dyna[[#This Row],[Total_Household_Income]]-Global_Household_Financial_Dyna[[#This Row],[Estimated_Taxes]]</f>
        <v>12965.04</v>
      </c>
      <c r="L1165" s="1">
        <f>Global_Household_Financial_Dyna[[#This Row],[Monthly_Savings]]/Global_Household_Financial_Dyna[[#This Row],[Net Income]]</f>
        <v>0.71128126099109612</v>
      </c>
      <c r="M1165" s="2">
        <f>Global_Household_Financial_Dyna[[#This Row],[Monthly_Expenses]]/Global_Household_Financial_Dyna[[#This Row],[Net Income]]</f>
        <v>0.28871873900890394</v>
      </c>
      <c r="N1165" t="str">
        <f>IF(Global_Household_Financial_Dyna[[#This Row],[Monthly_Savings]]&lt;0,"High Risk", IF(Global_Household_Financial_Dyna[[#This Row],[Savings Rate%]]&lt;0.1, "Medium", "Safe"))</f>
        <v>Safe</v>
      </c>
      <c r="O1165">
        <f>Global_Household_Financial_Dyna[[#This Row],[Total_Household_Income]]/Global_Household_Financial_Dyna[[#This Row],[Family_Size]]</f>
        <v>2960.0550000000003</v>
      </c>
      <c r="P1165" s="2">
        <f t="shared" si="36"/>
        <v>0.32336204947805613</v>
      </c>
      <c r="Q1165" s="2">
        <f t="shared" si="37"/>
        <v>0.38791921151303999</v>
      </c>
      <c r="R1165" s="2" t="str">
        <f>IF(Global_Household_Financial_Dyna[[#This Row],[Vs country_Average]]&lt;-0.2, "Underperformer", IF(Global_Household_Financial_Dyna[[#This Row],[Vs country_Average]]&gt;0.2, "Outperformer", "Normal"))</f>
        <v>Outperformer</v>
      </c>
      <c r="S11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9221.7900000000009</v>
      </c>
      <c r="T11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9221.7900000000009</v>
      </c>
      <c r="U11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9221.7900000000009</v>
      </c>
      <c r="V11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9221.7900000000009</v>
      </c>
    </row>
    <row r="1166" spans="1:22" x14ac:dyDescent="0.3">
      <c r="A1166">
        <v>1166</v>
      </c>
      <c r="B1166" t="s">
        <v>14</v>
      </c>
      <c r="C1166" t="s">
        <v>15</v>
      </c>
      <c r="D1166">
        <v>5</v>
      </c>
      <c r="E1166">
        <v>2</v>
      </c>
      <c r="F1166">
        <v>2013.56</v>
      </c>
      <c r="G1166">
        <v>2896.61</v>
      </c>
      <c r="H1166">
        <v>434.49</v>
      </c>
      <c r="I1166">
        <v>1080.3900000000001</v>
      </c>
      <c r="J1166">
        <v>1381.72</v>
      </c>
      <c r="K1166">
        <f>Global_Household_Financial_Dyna[[#This Row],[Total_Household_Income]]-Global_Household_Financial_Dyna[[#This Row],[Estimated_Taxes]]</f>
        <v>2462.12</v>
      </c>
      <c r="L1166" s="1">
        <f>Global_Household_Financial_Dyna[[#This Row],[Monthly_Savings]]/Global_Household_Financial_Dyna[[#This Row],[Net Income]]</f>
        <v>0.56119116858642148</v>
      </c>
      <c r="M1166" s="2">
        <f>Global_Household_Financial_Dyna[[#This Row],[Monthly_Expenses]]/Global_Household_Financial_Dyna[[#This Row],[Net Income]]</f>
        <v>0.43880476987311756</v>
      </c>
      <c r="N1166" t="str">
        <f>IF(Global_Household_Financial_Dyna[[#This Row],[Monthly_Savings]]&lt;0,"High Risk", IF(Global_Household_Financial_Dyna[[#This Row],[Savings Rate%]]&lt;0.1, "Medium", "Safe"))</f>
        <v>Safe</v>
      </c>
      <c r="O1166">
        <f>Global_Household_Financial_Dyna[[#This Row],[Total_Household_Income]]/Global_Household_Financial_Dyna[[#This Row],[Family_Size]]</f>
        <v>579.322</v>
      </c>
      <c r="P1166" s="2">
        <f t="shared" si="36"/>
        <v>0.39788995363055785</v>
      </c>
      <c r="Q1166" s="2">
        <f t="shared" si="37"/>
        <v>0.16330121495586364</v>
      </c>
      <c r="R1166" s="2" t="str">
        <f>IF(Global_Household_Financial_Dyna[[#This Row],[Vs country_Average]]&lt;-0.2, "Underperformer", IF(Global_Household_Financial_Dyna[[#This Row],[Vs country_Average]]&gt;0.2, "Outperformer", "Normal"))</f>
        <v>Normal</v>
      </c>
      <c r="S11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1381.72</v>
      </c>
      <c r="T11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1381.72</v>
      </c>
      <c r="U11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1381.72</v>
      </c>
      <c r="V11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1381.72</v>
      </c>
    </row>
    <row r="1167" spans="1:22" x14ac:dyDescent="0.3">
      <c r="A1167">
        <v>1167</v>
      </c>
      <c r="B1167" t="s">
        <v>14</v>
      </c>
      <c r="C1167" t="s">
        <v>15</v>
      </c>
      <c r="D1167">
        <v>3</v>
      </c>
      <c r="E1167">
        <v>3</v>
      </c>
      <c r="F1167">
        <v>2184.2600000000002</v>
      </c>
      <c r="G1167">
        <v>4424.18</v>
      </c>
      <c r="H1167">
        <v>663.63</v>
      </c>
      <c r="I1167">
        <v>1064.5999999999999</v>
      </c>
      <c r="J1167">
        <v>2695.96</v>
      </c>
      <c r="K1167">
        <f>Global_Household_Financial_Dyna[[#This Row],[Total_Household_Income]]-Global_Household_Financial_Dyna[[#This Row],[Estimated_Taxes]]</f>
        <v>3760.55</v>
      </c>
      <c r="L1167" s="1">
        <f>Global_Household_Financial_Dyna[[#This Row],[Monthly_Savings]]/Global_Household_Financial_Dyna[[#This Row],[Net Income]]</f>
        <v>0.71690577176210923</v>
      </c>
      <c r="M1167" s="2">
        <f>Global_Household_Financial_Dyna[[#This Row],[Monthly_Expenses]]/Global_Household_Financial_Dyna[[#This Row],[Net Income]]</f>
        <v>0.28309688742338218</v>
      </c>
      <c r="N1167" t="str">
        <f>IF(Global_Household_Financial_Dyna[[#This Row],[Monthly_Savings]]&lt;0,"High Risk", IF(Global_Household_Financial_Dyna[[#This Row],[Savings Rate%]]&lt;0.1, "Medium", "Safe"))</f>
        <v>Safe</v>
      </c>
      <c r="O1167">
        <f>Global_Household_Financial_Dyna[[#This Row],[Total_Household_Income]]/Global_Household_Financial_Dyna[[#This Row],[Family_Size]]</f>
        <v>1474.7266666666667</v>
      </c>
      <c r="P1167" s="2">
        <f t="shared" si="36"/>
        <v>0.39788995363055785</v>
      </c>
      <c r="Q1167" s="2">
        <f t="shared" si="37"/>
        <v>0.31901581813155139</v>
      </c>
      <c r="R1167" s="2" t="str">
        <f>IF(Global_Household_Financial_Dyna[[#This Row],[Vs country_Average]]&lt;-0.2, "Underperformer", IF(Global_Household_Financial_Dyna[[#This Row],[Vs country_Average]]&gt;0.2, "Outperformer", "Normal"))</f>
        <v>Outperformer</v>
      </c>
      <c r="S11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2695.96</v>
      </c>
      <c r="T11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2695.96</v>
      </c>
      <c r="U11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2695.96</v>
      </c>
      <c r="V11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2695.96</v>
      </c>
    </row>
    <row r="1168" spans="1:22" x14ac:dyDescent="0.3">
      <c r="A1168">
        <v>1168</v>
      </c>
      <c r="B1168" t="s">
        <v>16</v>
      </c>
      <c r="C1168" t="s">
        <v>17</v>
      </c>
      <c r="D1168">
        <v>8</v>
      </c>
      <c r="E1168">
        <v>3</v>
      </c>
      <c r="F1168">
        <v>5823.85</v>
      </c>
      <c r="G1168">
        <v>11667.98</v>
      </c>
      <c r="H1168">
        <v>4667.1899999999996</v>
      </c>
      <c r="I1168">
        <v>5793.83</v>
      </c>
      <c r="J1168">
        <v>1206.96</v>
      </c>
      <c r="K1168">
        <f>Global_Household_Financial_Dyna[[#This Row],[Total_Household_Income]]-Global_Household_Financial_Dyna[[#This Row],[Estimated_Taxes]]</f>
        <v>7000.79</v>
      </c>
      <c r="L1168" s="1">
        <f>Global_Household_Financial_Dyna[[#This Row],[Monthly_Savings]]/Global_Household_Financial_Dyna[[#This Row],[Net Income]]</f>
        <v>0.1724034001876931</v>
      </c>
      <c r="M1168" s="2">
        <f>Global_Household_Financial_Dyna[[#This Row],[Monthly_Expenses]]/Global_Household_Financial_Dyna[[#This Row],[Net Income]]</f>
        <v>0.82759659981230693</v>
      </c>
      <c r="N1168" t="str">
        <f>IF(Global_Household_Financial_Dyna[[#This Row],[Monthly_Savings]]&lt;0,"High Risk", IF(Global_Household_Financial_Dyna[[#This Row],[Savings Rate%]]&lt;0.1, "Medium", "Safe"))</f>
        <v>Safe</v>
      </c>
      <c r="O1168">
        <f>Global_Household_Financial_Dyna[[#This Row],[Total_Household_Income]]/Global_Household_Financial_Dyna[[#This Row],[Family_Size]]</f>
        <v>1458.4974999999999</v>
      </c>
      <c r="P1168" s="2">
        <f t="shared" si="36"/>
        <v>0.15879799892000862</v>
      </c>
      <c r="Q1168" s="2">
        <f t="shared" si="37"/>
        <v>1.3605401267684475E-2</v>
      </c>
      <c r="R1168" s="2" t="str">
        <f>IF(Global_Household_Financial_Dyna[[#This Row],[Vs country_Average]]&lt;-0.2, "Underperformer", IF(Global_Household_Financial_Dyna[[#This Row],[Vs country_Average]]&gt;0.2, "Outperformer", "Normal"))</f>
        <v>Normal</v>
      </c>
      <c r="S11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1206.96</v>
      </c>
      <c r="T11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1206.96</v>
      </c>
      <c r="U11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1206.96</v>
      </c>
      <c r="V11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1206.96</v>
      </c>
    </row>
    <row r="1169" spans="1:22" x14ac:dyDescent="0.3">
      <c r="A1169">
        <v>1169</v>
      </c>
      <c r="B1169" t="s">
        <v>18</v>
      </c>
      <c r="C1169" t="s">
        <v>20</v>
      </c>
      <c r="D1169">
        <v>3</v>
      </c>
      <c r="E1169">
        <v>3</v>
      </c>
      <c r="F1169">
        <v>4054.1</v>
      </c>
      <c r="G1169">
        <v>8040.96</v>
      </c>
      <c r="H1169">
        <v>2171.06</v>
      </c>
      <c r="I1169">
        <v>1854.64</v>
      </c>
      <c r="J1169">
        <v>4015.26</v>
      </c>
      <c r="K1169">
        <f>Global_Household_Financial_Dyna[[#This Row],[Total_Household_Income]]-Global_Household_Financial_Dyna[[#This Row],[Estimated_Taxes]]</f>
        <v>5869.9</v>
      </c>
      <c r="L1169" s="1">
        <f>Global_Household_Financial_Dyna[[#This Row],[Monthly_Savings]]/Global_Household_Financial_Dyna[[#This Row],[Net Income]]</f>
        <v>0.68404231758633038</v>
      </c>
      <c r="M1169" s="2">
        <f>Global_Household_Financial_Dyna[[#This Row],[Monthly_Expenses]]/Global_Household_Financial_Dyna[[#This Row],[Net Income]]</f>
        <v>0.31595768241366978</v>
      </c>
      <c r="N1169" t="str">
        <f>IF(Global_Household_Financial_Dyna[[#This Row],[Monthly_Savings]]&lt;0,"High Risk", IF(Global_Household_Financial_Dyna[[#This Row],[Savings Rate%]]&lt;0.1, "Medium", "Safe"))</f>
        <v>Safe</v>
      </c>
      <c r="O1169">
        <f>Global_Household_Financial_Dyna[[#This Row],[Total_Household_Income]]/Global_Household_Financial_Dyna[[#This Row],[Family_Size]]</f>
        <v>2680.32</v>
      </c>
      <c r="P1169" s="2">
        <f t="shared" si="36"/>
        <v>0.32336204947805613</v>
      </c>
      <c r="Q1169" s="2">
        <f t="shared" si="37"/>
        <v>0.36068026810827425</v>
      </c>
      <c r="R1169" s="2" t="str">
        <f>IF(Global_Household_Financial_Dyna[[#This Row],[Vs country_Average]]&lt;-0.2, "Underperformer", IF(Global_Household_Financial_Dyna[[#This Row],[Vs country_Average]]&gt;0.2, "Outperformer", "Normal"))</f>
        <v>Outperformer</v>
      </c>
      <c r="S11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4015.26</v>
      </c>
      <c r="T11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4015.26</v>
      </c>
      <c r="U11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4015.26</v>
      </c>
      <c r="V11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4015.26</v>
      </c>
    </row>
    <row r="1170" spans="1:22" x14ac:dyDescent="0.3">
      <c r="A1170">
        <v>1170</v>
      </c>
      <c r="B1170" t="s">
        <v>10</v>
      </c>
      <c r="C1170" t="s">
        <v>11</v>
      </c>
      <c r="D1170">
        <v>3</v>
      </c>
      <c r="E1170">
        <v>2</v>
      </c>
      <c r="F1170">
        <v>584.64</v>
      </c>
      <c r="G1170">
        <v>983.98</v>
      </c>
      <c r="H1170">
        <v>98.4</v>
      </c>
      <c r="I1170">
        <v>576.44000000000005</v>
      </c>
      <c r="J1170">
        <v>309.14</v>
      </c>
      <c r="K1170">
        <f>Global_Household_Financial_Dyna[[#This Row],[Total_Household_Income]]-Global_Household_Financial_Dyna[[#This Row],[Estimated_Taxes]]</f>
        <v>885.58</v>
      </c>
      <c r="L1170" s="1">
        <f>Global_Household_Financial_Dyna[[#This Row],[Monthly_Savings]]/Global_Household_Financial_Dyna[[#This Row],[Net Income]]</f>
        <v>0.34908195758711802</v>
      </c>
      <c r="M1170" s="2">
        <f>Global_Household_Financial_Dyna[[#This Row],[Monthly_Expenses]]/Global_Household_Financial_Dyna[[#This Row],[Net Income]]</f>
        <v>0.65091804241288198</v>
      </c>
      <c r="N1170" t="str">
        <f>IF(Global_Household_Financial_Dyna[[#This Row],[Monthly_Savings]]&lt;0,"High Risk", IF(Global_Household_Financial_Dyna[[#This Row],[Savings Rate%]]&lt;0.1, "Medium", "Safe"))</f>
        <v>Safe</v>
      </c>
      <c r="O1170">
        <f>Global_Household_Financial_Dyna[[#This Row],[Total_Household_Income]]/Global_Household_Financial_Dyna[[#This Row],[Family_Size]]</f>
        <v>327.99333333333334</v>
      </c>
      <c r="P1170" s="2">
        <f t="shared" si="36"/>
        <v>0.42077341556833553</v>
      </c>
      <c r="Q1170" s="2">
        <f t="shared" si="37"/>
        <v>-7.169145798121751E-2</v>
      </c>
      <c r="R1170" s="2" t="str">
        <f>IF(Global_Household_Financial_Dyna[[#This Row],[Vs country_Average]]&lt;-0.2, "Underperformer", IF(Global_Household_Financial_Dyna[[#This Row],[Vs country_Average]]&gt;0.2, "Outperformer", "Normal"))</f>
        <v>Normal</v>
      </c>
      <c r="S11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309.14</v>
      </c>
      <c r="T11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309.14</v>
      </c>
      <c r="U11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309.14</v>
      </c>
      <c r="V11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309.14</v>
      </c>
    </row>
    <row r="1171" spans="1:22" x14ac:dyDescent="0.3">
      <c r="A1171">
        <v>1171</v>
      </c>
      <c r="B1171" t="s">
        <v>16</v>
      </c>
      <c r="C1171" t="s">
        <v>17</v>
      </c>
      <c r="D1171">
        <v>5</v>
      </c>
      <c r="E1171">
        <v>3</v>
      </c>
      <c r="F1171">
        <v>4881.76</v>
      </c>
      <c r="G1171">
        <v>12529.61</v>
      </c>
      <c r="H1171">
        <v>5011.84</v>
      </c>
      <c r="I1171">
        <v>4282.0600000000004</v>
      </c>
      <c r="J1171">
        <v>3235.71</v>
      </c>
      <c r="K1171">
        <f>Global_Household_Financial_Dyna[[#This Row],[Total_Household_Income]]-Global_Household_Financial_Dyna[[#This Row],[Estimated_Taxes]]</f>
        <v>7517.77</v>
      </c>
      <c r="L1171" s="1">
        <f>Global_Household_Financial_Dyna[[#This Row],[Monthly_Savings]]/Global_Household_Financial_Dyna[[#This Row],[Net Income]]</f>
        <v>0.43040821945869584</v>
      </c>
      <c r="M1171" s="2">
        <f>Global_Household_Financial_Dyna[[#This Row],[Monthly_Expenses]]/Global_Household_Financial_Dyna[[#This Row],[Net Income]]</f>
        <v>0.5695917805413041</v>
      </c>
      <c r="N1171" t="str">
        <f>IF(Global_Household_Financial_Dyna[[#This Row],[Monthly_Savings]]&lt;0,"High Risk", IF(Global_Household_Financial_Dyna[[#This Row],[Savings Rate%]]&lt;0.1, "Medium", "Safe"))</f>
        <v>Safe</v>
      </c>
      <c r="O1171">
        <f>Global_Household_Financial_Dyna[[#This Row],[Total_Household_Income]]/Global_Household_Financial_Dyna[[#This Row],[Family_Size]]</f>
        <v>2505.922</v>
      </c>
      <c r="P1171" s="2">
        <f t="shared" si="36"/>
        <v>0.15879799892000862</v>
      </c>
      <c r="Q1171" s="2">
        <f t="shared" si="37"/>
        <v>0.27161022053868722</v>
      </c>
      <c r="R1171" s="2" t="str">
        <f>IF(Global_Household_Financial_Dyna[[#This Row],[Vs country_Average]]&lt;-0.2, "Underperformer", IF(Global_Household_Financial_Dyna[[#This Row],[Vs country_Average]]&gt;0.2, "Outperformer", "Normal"))</f>
        <v>Outperformer</v>
      </c>
      <c r="S11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3235.71</v>
      </c>
      <c r="T11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3235.71</v>
      </c>
      <c r="U11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3235.71</v>
      </c>
      <c r="V11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3235.71</v>
      </c>
    </row>
    <row r="1172" spans="1:22" x14ac:dyDescent="0.3">
      <c r="A1172">
        <v>1172</v>
      </c>
      <c r="B1172" t="s">
        <v>12</v>
      </c>
      <c r="C1172" t="s">
        <v>13</v>
      </c>
      <c r="D1172">
        <v>6</v>
      </c>
      <c r="E1172">
        <v>3</v>
      </c>
      <c r="F1172">
        <v>4242.26</v>
      </c>
      <c r="G1172">
        <v>9368.9500000000007</v>
      </c>
      <c r="H1172">
        <v>2810.69</v>
      </c>
      <c r="I1172">
        <v>3868.18</v>
      </c>
      <c r="J1172">
        <v>2690.08</v>
      </c>
      <c r="K1172">
        <f>Global_Household_Financial_Dyna[[#This Row],[Total_Household_Income]]-Global_Household_Financial_Dyna[[#This Row],[Estimated_Taxes]]</f>
        <v>6558.26</v>
      </c>
      <c r="L1172" s="1">
        <f>Global_Household_Financial_Dyna[[#This Row],[Monthly_Savings]]/Global_Household_Financial_Dyna[[#This Row],[Net Income]]</f>
        <v>0.4101819689978744</v>
      </c>
      <c r="M1172" s="2">
        <f>Global_Household_Financial_Dyna[[#This Row],[Monthly_Expenses]]/Global_Household_Financial_Dyna[[#This Row],[Net Income]]</f>
        <v>0.58981803100212549</v>
      </c>
      <c r="N1172" t="str">
        <f>IF(Global_Household_Financial_Dyna[[#This Row],[Monthly_Savings]]&lt;0,"High Risk", IF(Global_Household_Financial_Dyna[[#This Row],[Savings Rate%]]&lt;0.1, "Medium", "Safe"))</f>
        <v>Safe</v>
      </c>
      <c r="O1172">
        <f>Global_Household_Financial_Dyna[[#This Row],[Total_Household_Income]]/Global_Household_Financial_Dyna[[#This Row],[Family_Size]]</f>
        <v>1561.4916666666668</v>
      </c>
      <c r="P1172" s="2">
        <f t="shared" si="36"/>
        <v>0.30718716818024266</v>
      </c>
      <c r="Q1172" s="2">
        <f t="shared" si="37"/>
        <v>0.10299480081763174</v>
      </c>
      <c r="R1172" s="2" t="str">
        <f>IF(Global_Household_Financial_Dyna[[#This Row],[Vs country_Average]]&lt;-0.2, "Underperformer", IF(Global_Household_Financial_Dyna[[#This Row],[Vs country_Average]]&gt;0.2, "Outperformer", "Normal"))</f>
        <v>Normal</v>
      </c>
      <c r="S11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2690.08</v>
      </c>
      <c r="T11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2690.08</v>
      </c>
      <c r="U11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2690.08</v>
      </c>
      <c r="V11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2690.08</v>
      </c>
    </row>
    <row r="1173" spans="1:22" x14ac:dyDescent="0.3">
      <c r="A1173">
        <v>1173</v>
      </c>
      <c r="B1173" t="s">
        <v>16</v>
      </c>
      <c r="C1173" t="s">
        <v>17</v>
      </c>
      <c r="D1173">
        <v>1</v>
      </c>
      <c r="E1173">
        <v>1</v>
      </c>
      <c r="F1173">
        <v>7533.98</v>
      </c>
      <c r="G1173">
        <v>7533.98</v>
      </c>
      <c r="H1173">
        <v>2636.89</v>
      </c>
      <c r="I1173">
        <v>1749.83</v>
      </c>
      <c r="J1173">
        <v>3147.26</v>
      </c>
      <c r="K1173">
        <f>Global_Household_Financial_Dyna[[#This Row],[Total_Household_Income]]-Global_Household_Financial_Dyna[[#This Row],[Estimated_Taxes]]</f>
        <v>4897.09</v>
      </c>
      <c r="L1173" s="1">
        <f>Global_Household_Financial_Dyna[[#This Row],[Monthly_Savings]]/Global_Household_Financial_Dyna[[#This Row],[Net Income]]</f>
        <v>0.64267963218972901</v>
      </c>
      <c r="M1173" s="2">
        <f>Global_Household_Financial_Dyna[[#This Row],[Monthly_Expenses]]/Global_Household_Financial_Dyna[[#This Row],[Net Income]]</f>
        <v>0.35732036781027099</v>
      </c>
      <c r="N1173" t="str">
        <f>IF(Global_Household_Financial_Dyna[[#This Row],[Monthly_Savings]]&lt;0,"High Risk", IF(Global_Household_Financial_Dyna[[#This Row],[Savings Rate%]]&lt;0.1, "Medium", "Safe"))</f>
        <v>Safe</v>
      </c>
      <c r="O1173">
        <f>Global_Household_Financial_Dyna[[#This Row],[Total_Household_Income]]/Global_Household_Financial_Dyna[[#This Row],[Family_Size]]</f>
        <v>7533.98</v>
      </c>
      <c r="P1173" s="2">
        <f t="shared" si="36"/>
        <v>0.15879799892000862</v>
      </c>
      <c r="Q1173" s="2">
        <f t="shared" si="37"/>
        <v>0.48388163326972039</v>
      </c>
      <c r="R1173" s="2" t="str">
        <f>IF(Global_Household_Financial_Dyna[[#This Row],[Vs country_Average]]&lt;-0.2, "Underperformer", IF(Global_Household_Financial_Dyna[[#This Row],[Vs country_Average]]&gt;0.2, "Outperformer", "Normal"))</f>
        <v>Outperformer</v>
      </c>
      <c r="S11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3147.26</v>
      </c>
      <c r="T11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3147.26</v>
      </c>
      <c r="U11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3147.26</v>
      </c>
      <c r="V11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3147.26</v>
      </c>
    </row>
    <row r="1174" spans="1:22" x14ac:dyDescent="0.3">
      <c r="A1174">
        <v>1174</v>
      </c>
      <c r="B1174" t="s">
        <v>10</v>
      </c>
      <c r="C1174" t="s">
        <v>11</v>
      </c>
      <c r="D1174">
        <v>3</v>
      </c>
      <c r="E1174">
        <v>1</v>
      </c>
      <c r="F1174">
        <v>815</v>
      </c>
      <c r="G1174">
        <v>815</v>
      </c>
      <c r="H1174">
        <v>81.5</v>
      </c>
      <c r="I1174">
        <v>540.34</v>
      </c>
      <c r="J1174">
        <v>193.16</v>
      </c>
      <c r="K1174">
        <f>Global_Household_Financial_Dyna[[#This Row],[Total_Household_Income]]-Global_Household_Financial_Dyna[[#This Row],[Estimated_Taxes]]</f>
        <v>733.5</v>
      </c>
      <c r="L1174" s="1">
        <f>Global_Household_Financial_Dyna[[#This Row],[Monthly_Savings]]/Global_Household_Financial_Dyna[[#This Row],[Net Income]]</f>
        <v>0.26334014996591681</v>
      </c>
      <c r="M1174" s="2">
        <f>Global_Household_Financial_Dyna[[#This Row],[Monthly_Expenses]]/Global_Household_Financial_Dyna[[#This Row],[Net Income]]</f>
        <v>0.73665985003408319</v>
      </c>
      <c r="N1174" t="str">
        <f>IF(Global_Household_Financial_Dyna[[#This Row],[Monthly_Savings]]&lt;0,"High Risk", IF(Global_Household_Financial_Dyna[[#This Row],[Savings Rate%]]&lt;0.1, "Medium", "Safe"))</f>
        <v>Safe</v>
      </c>
      <c r="O1174">
        <f>Global_Household_Financial_Dyna[[#This Row],[Total_Household_Income]]/Global_Household_Financial_Dyna[[#This Row],[Family_Size]]</f>
        <v>271.66666666666669</v>
      </c>
      <c r="P1174" s="2">
        <f t="shared" si="36"/>
        <v>0.42077341556833553</v>
      </c>
      <c r="Q1174" s="2">
        <f t="shared" si="37"/>
        <v>-0.15743326560241871</v>
      </c>
      <c r="R1174" s="2" t="str">
        <f>IF(Global_Household_Financial_Dyna[[#This Row],[Vs country_Average]]&lt;-0.2, "Underperformer", IF(Global_Household_Financial_Dyna[[#This Row],[Vs country_Average]]&gt;0.2, "Outperformer", "Normal"))</f>
        <v>Normal</v>
      </c>
      <c r="S11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193.16</v>
      </c>
      <c r="T11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193.16</v>
      </c>
      <c r="U11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193.16</v>
      </c>
      <c r="V11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193.16</v>
      </c>
    </row>
    <row r="1175" spans="1:22" x14ac:dyDescent="0.3">
      <c r="A1175">
        <v>1175</v>
      </c>
      <c r="B1175" t="s">
        <v>16</v>
      </c>
      <c r="C1175" t="s">
        <v>21</v>
      </c>
      <c r="D1175">
        <v>4</v>
      </c>
      <c r="E1175">
        <v>1</v>
      </c>
      <c r="F1175">
        <v>2993.57</v>
      </c>
      <c r="G1175">
        <v>2993.57</v>
      </c>
      <c r="H1175">
        <v>1047.75</v>
      </c>
      <c r="I1175">
        <v>2840.9</v>
      </c>
      <c r="J1175">
        <v>-895.08</v>
      </c>
      <c r="K1175">
        <f>Global_Household_Financial_Dyna[[#This Row],[Total_Household_Income]]-Global_Household_Financial_Dyna[[#This Row],[Estimated_Taxes]]</f>
        <v>1945.8200000000002</v>
      </c>
      <c r="L1175" s="1">
        <f>Global_Household_Financial_Dyna[[#This Row],[Monthly_Savings]]/Global_Household_Financial_Dyna[[#This Row],[Net Income]]</f>
        <v>-0.460001438982023</v>
      </c>
      <c r="M1175" s="2">
        <f>Global_Household_Financial_Dyna[[#This Row],[Monthly_Expenses]]/Global_Household_Financial_Dyna[[#This Row],[Net Income]]</f>
        <v>1.4600014389820228</v>
      </c>
      <c r="N1175" t="str">
        <f>IF(Global_Household_Financial_Dyna[[#This Row],[Monthly_Savings]]&lt;0,"High Risk", IF(Global_Household_Financial_Dyna[[#This Row],[Savings Rate%]]&lt;0.1, "Medium", "Safe"))</f>
        <v>High Risk</v>
      </c>
      <c r="O1175">
        <f>Global_Household_Financial_Dyna[[#This Row],[Total_Household_Income]]/Global_Household_Financial_Dyna[[#This Row],[Family_Size]]</f>
        <v>748.39250000000004</v>
      </c>
      <c r="P1175" s="2">
        <f t="shared" si="36"/>
        <v>0.15879799892000862</v>
      </c>
      <c r="Q1175" s="2">
        <f t="shared" si="37"/>
        <v>-0.61879943790203162</v>
      </c>
      <c r="R1175" s="2" t="str">
        <f>IF(Global_Household_Financial_Dyna[[#This Row],[Vs country_Average]]&lt;-0.2, "Underperformer", IF(Global_Household_Financial_Dyna[[#This Row],[Vs country_Average]]&gt;0.2, "Outperformer", "Normal"))</f>
        <v>Underperformer</v>
      </c>
      <c r="S11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-753.03500000000008</v>
      </c>
      <c r="T11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-610.99</v>
      </c>
      <c r="U11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-468.94500000000005</v>
      </c>
      <c r="V11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-326.90000000000009</v>
      </c>
    </row>
    <row r="1176" spans="1:22" x14ac:dyDescent="0.3">
      <c r="A1176">
        <v>1176</v>
      </c>
      <c r="B1176" t="s">
        <v>16</v>
      </c>
      <c r="C1176" t="s">
        <v>17</v>
      </c>
      <c r="D1176">
        <v>8</v>
      </c>
      <c r="E1176">
        <v>3</v>
      </c>
      <c r="F1176">
        <v>5801.98</v>
      </c>
      <c r="G1176">
        <v>13187.79</v>
      </c>
      <c r="H1176">
        <v>5275.11</v>
      </c>
      <c r="I1176">
        <v>3741.84</v>
      </c>
      <c r="J1176">
        <v>4170.83</v>
      </c>
      <c r="K1176">
        <f>Global_Household_Financial_Dyna[[#This Row],[Total_Household_Income]]-Global_Household_Financial_Dyna[[#This Row],[Estimated_Taxes]]</f>
        <v>7912.6800000000012</v>
      </c>
      <c r="L1176" s="1">
        <f>Global_Household_Financial_Dyna[[#This Row],[Monthly_Savings]]/Global_Household_Financial_Dyna[[#This Row],[Net Income]]</f>
        <v>0.52710712426131212</v>
      </c>
      <c r="M1176" s="2">
        <f>Global_Household_Financial_Dyna[[#This Row],[Monthly_Expenses]]/Global_Household_Financial_Dyna[[#This Row],[Net Income]]</f>
        <v>0.47289161194437279</v>
      </c>
      <c r="N1176" t="str">
        <f>IF(Global_Household_Financial_Dyna[[#This Row],[Monthly_Savings]]&lt;0,"High Risk", IF(Global_Household_Financial_Dyna[[#This Row],[Savings Rate%]]&lt;0.1, "Medium", "Safe"))</f>
        <v>Safe</v>
      </c>
      <c r="O1176">
        <f>Global_Household_Financial_Dyna[[#This Row],[Total_Household_Income]]/Global_Household_Financial_Dyna[[#This Row],[Family_Size]]</f>
        <v>1648.4737500000001</v>
      </c>
      <c r="P1176" s="2">
        <f t="shared" si="36"/>
        <v>0.15879799892000862</v>
      </c>
      <c r="Q1176" s="2">
        <f t="shared" si="37"/>
        <v>0.3683091253413035</v>
      </c>
      <c r="R1176" s="2" t="str">
        <f>IF(Global_Household_Financial_Dyna[[#This Row],[Vs country_Average]]&lt;-0.2, "Underperformer", IF(Global_Household_Financial_Dyna[[#This Row],[Vs country_Average]]&gt;0.2, "Outperformer", "Normal"))</f>
        <v>Outperformer</v>
      </c>
      <c r="S11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4170.83</v>
      </c>
      <c r="T11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4170.83</v>
      </c>
      <c r="U11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4170.83</v>
      </c>
      <c r="V11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4170.83</v>
      </c>
    </row>
    <row r="1177" spans="1:22" x14ac:dyDescent="0.3">
      <c r="A1177">
        <v>1177</v>
      </c>
      <c r="B1177" t="s">
        <v>14</v>
      </c>
      <c r="C1177" t="s">
        <v>15</v>
      </c>
      <c r="D1177">
        <v>8</v>
      </c>
      <c r="E1177">
        <v>1</v>
      </c>
      <c r="F1177">
        <v>2512.61</v>
      </c>
      <c r="G1177">
        <v>2512.61</v>
      </c>
      <c r="H1177">
        <v>376.89</v>
      </c>
      <c r="I1177">
        <v>1467.41</v>
      </c>
      <c r="J1177">
        <v>668.3</v>
      </c>
      <c r="K1177">
        <f>Global_Household_Financial_Dyna[[#This Row],[Total_Household_Income]]-Global_Household_Financial_Dyna[[#This Row],[Estimated_Taxes]]</f>
        <v>2135.7200000000003</v>
      </c>
      <c r="L1177" s="1">
        <f>Global_Household_Financial_Dyna[[#This Row],[Monthly_Savings]]/Global_Household_Financial_Dyna[[#This Row],[Net Income]]</f>
        <v>0.31291555072762339</v>
      </c>
      <c r="M1177" s="2">
        <f>Global_Household_Financial_Dyna[[#This Row],[Monthly_Expenses]]/Global_Household_Financial_Dyna[[#This Row],[Net Income]]</f>
        <v>0.68707976701065676</v>
      </c>
      <c r="N1177" t="str">
        <f>IF(Global_Household_Financial_Dyna[[#This Row],[Monthly_Savings]]&lt;0,"High Risk", IF(Global_Household_Financial_Dyna[[#This Row],[Savings Rate%]]&lt;0.1, "Medium", "Safe"))</f>
        <v>Safe</v>
      </c>
      <c r="O1177">
        <f>Global_Household_Financial_Dyna[[#This Row],[Total_Household_Income]]/Global_Household_Financial_Dyna[[#This Row],[Family_Size]]</f>
        <v>314.07625000000002</v>
      </c>
      <c r="P1177" s="2">
        <f t="shared" si="36"/>
        <v>0.39788995363055785</v>
      </c>
      <c r="Q1177" s="2">
        <f t="shared" si="37"/>
        <v>-8.4974402902934454E-2</v>
      </c>
      <c r="R1177" s="2" t="str">
        <f>IF(Global_Household_Financial_Dyna[[#This Row],[Vs country_Average]]&lt;-0.2, "Underperformer", IF(Global_Household_Financial_Dyna[[#This Row],[Vs country_Average]]&gt;0.2, "Outperformer", "Normal"))</f>
        <v>Normal</v>
      </c>
      <c r="S11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668.3</v>
      </c>
      <c r="T11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668.3</v>
      </c>
      <c r="U11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668.3</v>
      </c>
      <c r="V11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668.3</v>
      </c>
    </row>
    <row r="1178" spans="1:22" x14ac:dyDescent="0.3">
      <c r="A1178">
        <v>1178</v>
      </c>
      <c r="B1178" t="s">
        <v>18</v>
      </c>
      <c r="C1178" t="s">
        <v>20</v>
      </c>
      <c r="D1178">
        <v>5</v>
      </c>
      <c r="E1178">
        <v>3</v>
      </c>
      <c r="F1178">
        <v>3250.94</v>
      </c>
      <c r="G1178">
        <v>7500.19</v>
      </c>
      <c r="H1178">
        <v>1650.04</v>
      </c>
      <c r="I1178">
        <v>2692.66</v>
      </c>
      <c r="J1178">
        <v>3157.48</v>
      </c>
      <c r="K1178">
        <f>Global_Household_Financial_Dyna[[#This Row],[Total_Household_Income]]-Global_Household_Financial_Dyna[[#This Row],[Estimated_Taxes]]</f>
        <v>5850.15</v>
      </c>
      <c r="L1178" s="1">
        <f>Global_Household_Financial_Dyna[[#This Row],[Monthly_Savings]]/Global_Household_Financial_Dyna[[#This Row],[Net Income]]</f>
        <v>0.53972633180345808</v>
      </c>
      <c r="M1178" s="2">
        <f>Global_Household_Financial_Dyna[[#This Row],[Monthly_Expenses]]/Global_Household_Financial_Dyna[[#This Row],[Net Income]]</f>
        <v>0.46027195883866229</v>
      </c>
      <c r="N1178" t="str">
        <f>IF(Global_Household_Financial_Dyna[[#This Row],[Monthly_Savings]]&lt;0,"High Risk", IF(Global_Household_Financial_Dyna[[#This Row],[Savings Rate%]]&lt;0.1, "Medium", "Safe"))</f>
        <v>Safe</v>
      </c>
      <c r="O1178">
        <f>Global_Household_Financial_Dyna[[#This Row],[Total_Household_Income]]/Global_Household_Financial_Dyna[[#This Row],[Family_Size]]</f>
        <v>1500.038</v>
      </c>
      <c r="P1178" s="2">
        <f t="shared" si="36"/>
        <v>0.32336204947805613</v>
      </c>
      <c r="Q1178" s="2">
        <f t="shared" si="37"/>
        <v>0.21636428232540195</v>
      </c>
      <c r="R1178" s="2" t="str">
        <f>IF(Global_Household_Financial_Dyna[[#This Row],[Vs country_Average]]&lt;-0.2, "Underperformer", IF(Global_Household_Financial_Dyna[[#This Row],[Vs country_Average]]&gt;0.2, "Outperformer", "Normal"))</f>
        <v>Outperformer</v>
      </c>
      <c r="S11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3157.48</v>
      </c>
      <c r="T11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3157.48</v>
      </c>
      <c r="U11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3157.48</v>
      </c>
      <c r="V11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3157.48</v>
      </c>
    </row>
    <row r="1179" spans="1:22" x14ac:dyDescent="0.3">
      <c r="A1179">
        <v>1179</v>
      </c>
      <c r="B1179" t="s">
        <v>14</v>
      </c>
      <c r="C1179" t="s">
        <v>15</v>
      </c>
      <c r="D1179">
        <v>2</v>
      </c>
      <c r="E1179">
        <v>2</v>
      </c>
      <c r="F1179">
        <v>1071</v>
      </c>
      <c r="G1179">
        <v>1724.15</v>
      </c>
      <c r="H1179">
        <v>258.62</v>
      </c>
      <c r="I1179">
        <v>902.45</v>
      </c>
      <c r="J1179">
        <v>563.07000000000005</v>
      </c>
      <c r="K1179">
        <f>Global_Household_Financial_Dyna[[#This Row],[Total_Household_Income]]-Global_Household_Financial_Dyna[[#This Row],[Estimated_Taxes]]</f>
        <v>1465.5300000000002</v>
      </c>
      <c r="L1179" s="1">
        <f>Global_Household_Financial_Dyna[[#This Row],[Monthly_Savings]]/Global_Household_Financial_Dyna[[#This Row],[Net Income]]</f>
        <v>0.3842091257087879</v>
      </c>
      <c r="M1179" s="2">
        <f>Global_Household_Financial_Dyna[[#This Row],[Monthly_Expenses]]/Global_Household_Financial_Dyna[[#This Row],[Net Income]]</f>
        <v>0.61578405082120458</v>
      </c>
      <c r="N1179" t="str">
        <f>IF(Global_Household_Financial_Dyna[[#This Row],[Monthly_Savings]]&lt;0,"High Risk", IF(Global_Household_Financial_Dyna[[#This Row],[Savings Rate%]]&lt;0.1, "Medium", "Safe"))</f>
        <v>Safe</v>
      </c>
      <c r="O1179">
        <f>Global_Household_Financial_Dyna[[#This Row],[Total_Household_Income]]/Global_Household_Financial_Dyna[[#This Row],[Family_Size]]</f>
        <v>862.07500000000005</v>
      </c>
      <c r="P1179" s="2">
        <f t="shared" si="36"/>
        <v>0.39788995363055785</v>
      </c>
      <c r="Q1179" s="2">
        <f t="shared" si="37"/>
        <v>-1.3680827921769945E-2</v>
      </c>
      <c r="R1179" s="2" t="str">
        <f>IF(Global_Household_Financial_Dyna[[#This Row],[Vs country_Average]]&lt;-0.2, "Underperformer", IF(Global_Household_Financial_Dyna[[#This Row],[Vs country_Average]]&gt;0.2, "Outperformer", "Normal"))</f>
        <v>Normal</v>
      </c>
      <c r="S11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563.07000000000005</v>
      </c>
      <c r="T11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563.07000000000005</v>
      </c>
      <c r="U11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563.07000000000005</v>
      </c>
      <c r="V11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563.07000000000005</v>
      </c>
    </row>
    <row r="1180" spans="1:22" x14ac:dyDescent="0.3">
      <c r="A1180">
        <v>1180</v>
      </c>
      <c r="B1180" t="s">
        <v>16</v>
      </c>
      <c r="C1180" t="s">
        <v>21</v>
      </c>
      <c r="D1180">
        <v>1</v>
      </c>
      <c r="E1180">
        <v>1</v>
      </c>
      <c r="F1180">
        <v>3992.2</v>
      </c>
      <c r="G1180">
        <v>3992.2</v>
      </c>
      <c r="H1180">
        <v>1397.27</v>
      </c>
      <c r="I1180">
        <v>1638.64</v>
      </c>
      <c r="J1180">
        <v>956.29</v>
      </c>
      <c r="K1180">
        <f>Global_Household_Financial_Dyna[[#This Row],[Total_Household_Income]]-Global_Household_Financial_Dyna[[#This Row],[Estimated_Taxes]]</f>
        <v>2594.9299999999998</v>
      </c>
      <c r="L1180" s="1">
        <f>Global_Household_Financial_Dyna[[#This Row],[Monthly_Savings]]/Global_Household_Financial_Dyna[[#This Row],[Net Income]]</f>
        <v>0.36852246496051916</v>
      </c>
      <c r="M1180" s="2">
        <f>Global_Household_Financial_Dyna[[#This Row],[Monthly_Expenses]]/Global_Household_Financial_Dyna[[#This Row],[Net Income]]</f>
        <v>0.6314775350394809</v>
      </c>
      <c r="N1180" t="str">
        <f>IF(Global_Household_Financial_Dyna[[#This Row],[Monthly_Savings]]&lt;0,"High Risk", IF(Global_Household_Financial_Dyna[[#This Row],[Savings Rate%]]&lt;0.1, "Medium", "Safe"))</f>
        <v>Safe</v>
      </c>
      <c r="O1180">
        <f>Global_Household_Financial_Dyna[[#This Row],[Total_Household_Income]]/Global_Household_Financial_Dyna[[#This Row],[Family_Size]]</f>
        <v>3992.2</v>
      </c>
      <c r="P1180" s="2">
        <f t="shared" si="36"/>
        <v>0.15879799892000862</v>
      </c>
      <c r="Q1180" s="2">
        <f t="shared" si="37"/>
        <v>0.20972446604051054</v>
      </c>
      <c r="R1180" s="2" t="str">
        <f>IF(Global_Household_Financial_Dyna[[#This Row],[Vs country_Average]]&lt;-0.2, "Underperformer", IF(Global_Household_Financial_Dyna[[#This Row],[Vs country_Average]]&gt;0.2, "Outperformer", "Normal"))</f>
        <v>Outperformer</v>
      </c>
      <c r="S11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956.29</v>
      </c>
      <c r="T11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956.29</v>
      </c>
      <c r="U11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956.29</v>
      </c>
      <c r="V11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956.29</v>
      </c>
    </row>
    <row r="1181" spans="1:22" x14ac:dyDescent="0.3">
      <c r="A1181">
        <v>1181</v>
      </c>
      <c r="B1181" t="s">
        <v>12</v>
      </c>
      <c r="C1181" t="s">
        <v>13</v>
      </c>
      <c r="D1181">
        <v>4</v>
      </c>
      <c r="E1181">
        <v>2</v>
      </c>
      <c r="F1181">
        <v>3632.93</v>
      </c>
      <c r="G1181">
        <v>6314.39</v>
      </c>
      <c r="H1181">
        <v>1578.6</v>
      </c>
      <c r="I1181">
        <v>3077.53</v>
      </c>
      <c r="J1181">
        <v>1658.26</v>
      </c>
      <c r="K1181">
        <f>Global_Household_Financial_Dyna[[#This Row],[Total_Household_Income]]-Global_Household_Financial_Dyna[[#This Row],[Estimated_Taxes]]</f>
        <v>4735.7900000000009</v>
      </c>
      <c r="L1181" s="1">
        <f>Global_Household_Financial_Dyna[[#This Row],[Monthly_Savings]]/Global_Household_Financial_Dyna[[#This Row],[Net Income]]</f>
        <v>0.35015488440154646</v>
      </c>
      <c r="M1181" s="2">
        <f>Global_Household_Financial_Dyna[[#This Row],[Monthly_Expenses]]/Global_Household_Financial_Dyna[[#This Row],[Net Income]]</f>
        <v>0.64984511559845337</v>
      </c>
      <c r="N1181" t="str">
        <f>IF(Global_Household_Financial_Dyna[[#This Row],[Monthly_Savings]]&lt;0,"High Risk", IF(Global_Household_Financial_Dyna[[#This Row],[Savings Rate%]]&lt;0.1, "Medium", "Safe"))</f>
        <v>Safe</v>
      </c>
      <c r="O1181">
        <f>Global_Household_Financial_Dyna[[#This Row],[Total_Household_Income]]/Global_Household_Financial_Dyna[[#This Row],[Family_Size]]</f>
        <v>1578.5975000000001</v>
      </c>
      <c r="P1181" s="2">
        <f t="shared" si="36"/>
        <v>0.30718716818024266</v>
      </c>
      <c r="Q1181" s="2">
        <f t="shared" si="37"/>
        <v>4.2967716221303798E-2</v>
      </c>
      <c r="R1181" s="2" t="str">
        <f>IF(Global_Household_Financial_Dyna[[#This Row],[Vs country_Average]]&lt;-0.2, "Underperformer", IF(Global_Household_Financial_Dyna[[#This Row],[Vs country_Average]]&gt;0.2, "Outperformer", "Normal"))</f>
        <v>Normal</v>
      </c>
      <c r="S11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1658.26</v>
      </c>
      <c r="T11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1658.26</v>
      </c>
      <c r="U11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1658.26</v>
      </c>
      <c r="V11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1658.26</v>
      </c>
    </row>
    <row r="1182" spans="1:22" x14ac:dyDescent="0.3">
      <c r="A1182">
        <v>1182</v>
      </c>
      <c r="B1182" t="s">
        <v>10</v>
      </c>
      <c r="C1182" t="s">
        <v>22</v>
      </c>
      <c r="D1182">
        <v>3</v>
      </c>
      <c r="E1182">
        <v>3</v>
      </c>
      <c r="F1182">
        <v>1080.1300000000001</v>
      </c>
      <c r="G1182">
        <v>2414.1</v>
      </c>
      <c r="H1182">
        <v>241.41</v>
      </c>
      <c r="I1182">
        <v>555.99</v>
      </c>
      <c r="J1182">
        <v>1616.7</v>
      </c>
      <c r="K1182">
        <f>Global_Household_Financial_Dyna[[#This Row],[Total_Household_Income]]-Global_Household_Financial_Dyna[[#This Row],[Estimated_Taxes]]</f>
        <v>2172.69</v>
      </c>
      <c r="L1182" s="1">
        <f>Global_Household_Financial_Dyna[[#This Row],[Monthly_Savings]]/Global_Household_Financial_Dyna[[#This Row],[Net Income]]</f>
        <v>0.74410063101500901</v>
      </c>
      <c r="M1182" s="2">
        <f>Global_Household_Financial_Dyna[[#This Row],[Monthly_Expenses]]/Global_Household_Financial_Dyna[[#This Row],[Net Income]]</f>
        <v>0.25589936898499094</v>
      </c>
      <c r="N1182" t="str">
        <f>IF(Global_Household_Financial_Dyna[[#This Row],[Monthly_Savings]]&lt;0,"High Risk", IF(Global_Household_Financial_Dyna[[#This Row],[Savings Rate%]]&lt;0.1, "Medium", "Safe"))</f>
        <v>Safe</v>
      </c>
      <c r="O1182">
        <f>Global_Household_Financial_Dyna[[#This Row],[Total_Household_Income]]/Global_Household_Financial_Dyna[[#This Row],[Family_Size]]</f>
        <v>804.69999999999993</v>
      </c>
      <c r="P1182" s="2">
        <f t="shared" si="36"/>
        <v>0.42077341556833553</v>
      </c>
      <c r="Q1182" s="2">
        <f t="shared" si="37"/>
        <v>0.32332721544667348</v>
      </c>
      <c r="R1182" s="2" t="str">
        <f>IF(Global_Household_Financial_Dyna[[#This Row],[Vs country_Average]]&lt;-0.2, "Underperformer", IF(Global_Household_Financial_Dyna[[#This Row],[Vs country_Average]]&gt;0.2, "Outperformer", "Normal"))</f>
        <v>Outperformer</v>
      </c>
      <c r="S11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1616.7</v>
      </c>
      <c r="T11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1616.7</v>
      </c>
      <c r="U11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1616.7</v>
      </c>
      <c r="V11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1616.7</v>
      </c>
    </row>
    <row r="1183" spans="1:22" x14ac:dyDescent="0.3">
      <c r="A1183">
        <v>1183</v>
      </c>
      <c r="B1183" t="s">
        <v>16</v>
      </c>
      <c r="C1183" t="s">
        <v>21</v>
      </c>
      <c r="D1183">
        <v>2</v>
      </c>
      <c r="E1183">
        <v>1</v>
      </c>
      <c r="F1183">
        <v>8180.33</v>
      </c>
      <c r="G1183">
        <v>8180.33</v>
      </c>
      <c r="H1183">
        <v>3272.13</v>
      </c>
      <c r="I1183">
        <v>1989.09</v>
      </c>
      <c r="J1183">
        <v>2919.11</v>
      </c>
      <c r="K1183">
        <f>Global_Household_Financial_Dyna[[#This Row],[Total_Household_Income]]-Global_Household_Financial_Dyna[[#This Row],[Estimated_Taxes]]</f>
        <v>4908.2</v>
      </c>
      <c r="L1183" s="1">
        <f>Global_Household_Financial_Dyna[[#This Row],[Monthly_Savings]]/Global_Household_Financial_Dyna[[#This Row],[Net Income]]</f>
        <v>0.59474145307852166</v>
      </c>
      <c r="M1183" s="2">
        <f>Global_Household_Financial_Dyna[[#This Row],[Monthly_Expenses]]/Global_Household_Financial_Dyna[[#This Row],[Net Income]]</f>
        <v>0.40525854692147834</v>
      </c>
      <c r="N1183" t="str">
        <f>IF(Global_Household_Financial_Dyna[[#This Row],[Monthly_Savings]]&lt;0,"High Risk", IF(Global_Household_Financial_Dyna[[#This Row],[Savings Rate%]]&lt;0.1, "Medium", "Safe"))</f>
        <v>Safe</v>
      </c>
      <c r="O1183">
        <f>Global_Household_Financial_Dyna[[#This Row],[Total_Household_Income]]/Global_Household_Financial_Dyna[[#This Row],[Family_Size]]</f>
        <v>4090.165</v>
      </c>
      <c r="P1183" s="2">
        <f t="shared" si="36"/>
        <v>0.15879799892000862</v>
      </c>
      <c r="Q1183" s="2">
        <f t="shared" si="37"/>
        <v>0.43594345415851304</v>
      </c>
      <c r="R1183" s="2" t="str">
        <f>IF(Global_Household_Financial_Dyna[[#This Row],[Vs country_Average]]&lt;-0.2, "Underperformer", IF(Global_Household_Financial_Dyna[[#This Row],[Vs country_Average]]&gt;0.2, "Outperformer", "Normal"))</f>
        <v>Outperformer</v>
      </c>
      <c r="S11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2919.11</v>
      </c>
      <c r="T11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2919.11</v>
      </c>
      <c r="U11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2919.11</v>
      </c>
      <c r="V11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2919.11</v>
      </c>
    </row>
    <row r="1184" spans="1:22" x14ac:dyDescent="0.3">
      <c r="A1184">
        <v>1184</v>
      </c>
      <c r="B1184" t="s">
        <v>12</v>
      </c>
      <c r="C1184" t="s">
        <v>13</v>
      </c>
      <c r="D1184">
        <v>1</v>
      </c>
      <c r="E1184">
        <v>1</v>
      </c>
      <c r="F1184">
        <v>4941.49</v>
      </c>
      <c r="G1184">
        <v>4941.49</v>
      </c>
      <c r="H1184">
        <v>1235.3699999999999</v>
      </c>
      <c r="I1184">
        <v>1836.52</v>
      </c>
      <c r="J1184">
        <v>1869.59</v>
      </c>
      <c r="K1184">
        <f>Global_Household_Financial_Dyna[[#This Row],[Total_Household_Income]]-Global_Household_Financial_Dyna[[#This Row],[Estimated_Taxes]]</f>
        <v>3706.12</v>
      </c>
      <c r="L1184" s="1">
        <f>Global_Household_Financial_Dyna[[#This Row],[Monthly_Savings]]/Global_Household_Financial_Dyna[[#This Row],[Net Income]]</f>
        <v>0.50446019017193178</v>
      </c>
      <c r="M1184" s="2">
        <f>Global_Household_Financial_Dyna[[#This Row],[Monthly_Expenses]]/Global_Household_Financial_Dyna[[#This Row],[Net Income]]</f>
        <v>0.49553711158839975</v>
      </c>
      <c r="N1184" t="str">
        <f>IF(Global_Household_Financial_Dyna[[#This Row],[Monthly_Savings]]&lt;0,"High Risk", IF(Global_Household_Financial_Dyna[[#This Row],[Savings Rate%]]&lt;0.1, "Medium", "Safe"))</f>
        <v>Safe</v>
      </c>
      <c r="O1184">
        <f>Global_Household_Financial_Dyna[[#This Row],[Total_Household_Income]]/Global_Household_Financial_Dyna[[#This Row],[Family_Size]]</f>
        <v>4941.49</v>
      </c>
      <c r="P1184" s="2">
        <f t="shared" si="36"/>
        <v>0.30718716818024266</v>
      </c>
      <c r="Q1184" s="2">
        <f t="shared" si="37"/>
        <v>0.19727302199168911</v>
      </c>
      <c r="R1184" s="2" t="str">
        <f>IF(Global_Household_Financial_Dyna[[#This Row],[Vs country_Average]]&lt;-0.2, "Underperformer", IF(Global_Household_Financial_Dyna[[#This Row],[Vs country_Average]]&gt;0.2, "Outperformer", "Normal"))</f>
        <v>Normal</v>
      </c>
      <c r="S11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1869.59</v>
      </c>
      <c r="T11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1869.59</v>
      </c>
      <c r="U11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1869.59</v>
      </c>
      <c r="V11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1869.59</v>
      </c>
    </row>
    <row r="1185" spans="1:22" x14ac:dyDescent="0.3">
      <c r="A1185">
        <v>1185</v>
      </c>
      <c r="B1185" t="s">
        <v>18</v>
      </c>
      <c r="C1185" t="s">
        <v>20</v>
      </c>
      <c r="D1185">
        <v>5</v>
      </c>
      <c r="E1185">
        <v>3</v>
      </c>
      <c r="F1185">
        <v>4948.6899999999996</v>
      </c>
      <c r="G1185">
        <v>11852.1</v>
      </c>
      <c r="H1185">
        <v>3200.07</v>
      </c>
      <c r="I1185">
        <v>3196.14</v>
      </c>
      <c r="J1185">
        <v>5455.9</v>
      </c>
      <c r="K1185">
        <f>Global_Household_Financial_Dyna[[#This Row],[Total_Household_Income]]-Global_Household_Financial_Dyna[[#This Row],[Estimated_Taxes]]</f>
        <v>8652.0300000000007</v>
      </c>
      <c r="L1185" s="1">
        <f>Global_Household_Financial_Dyna[[#This Row],[Monthly_Savings]]/Global_Household_Financial_Dyna[[#This Row],[Net Income]]</f>
        <v>0.63059189577474872</v>
      </c>
      <c r="M1185" s="2">
        <f>Global_Household_Financial_Dyna[[#This Row],[Monthly_Expenses]]/Global_Household_Financial_Dyna[[#This Row],[Net Income]]</f>
        <v>0.36940926002337021</v>
      </c>
      <c r="N1185" t="str">
        <f>IF(Global_Household_Financial_Dyna[[#This Row],[Monthly_Savings]]&lt;0,"High Risk", IF(Global_Household_Financial_Dyna[[#This Row],[Savings Rate%]]&lt;0.1, "Medium", "Safe"))</f>
        <v>Safe</v>
      </c>
      <c r="O1185">
        <f>Global_Household_Financial_Dyna[[#This Row],[Total_Household_Income]]/Global_Household_Financial_Dyna[[#This Row],[Family_Size]]</f>
        <v>2370.42</v>
      </c>
      <c r="P1185" s="2">
        <f t="shared" si="36"/>
        <v>0.32336204947805613</v>
      </c>
      <c r="Q1185" s="2">
        <f t="shared" si="37"/>
        <v>0.30722984629669259</v>
      </c>
      <c r="R1185" s="2" t="str">
        <f>IF(Global_Household_Financial_Dyna[[#This Row],[Vs country_Average]]&lt;-0.2, "Underperformer", IF(Global_Household_Financial_Dyna[[#This Row],[Vs country_Average]]&gt;0.2, "Outperformer", "Normal"))</f>
        <v>Outperformer</v>
      </c>
      <c r="S11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5455.9</v>
      </c>
      <c r="T11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5455.9</v>
      </c>
      <c r="U11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5455.9</v>
      </c>
      <c r="V11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5455.9</v>
      </c>
    </row>
    <row r="1186" spans="1:22" x14ac:dyDescent="0.3">
      <c r="A1186">
        <v>1186</v>
      </c>
      <c r="B1186" t="s">
        <v>12</v>
      </c>
      <c r="C1186" t="s">
        <v>13</v>
      </c>
      <c r="D1186">
        <v>2</v>
      </c>
      <c r="E1186">
        <v>2</v>
      </c>
      <c r="F1186">
        <v>4952.22</v>
      </c>
      <c r="G1186">
        <v>6994.06</v>
      </c>
      <c r="H1186">
        <v>1748.51</v>
      </c>
      <c r="I1186">
        <v>1939.72</v>
      </c>
      <c r="J1186">
        <v>3305.82</v>
      </c>
      <c r="K1186">
        <f>Global_Household_Financial_Dyna[[#This Row],[Total_Household_Income]]-Global_Household_Financial_Dyna[[#This Row],[Estimated_Taxes]]</f>
        <v>5245.55</v>
      </c>
      <c r="L1186" s="1">
        <f>Global_Household_Financial_Dyna[[#This Row],[Monthly_Savings]]/Global_Household_Financial_Dyna[[#This Row],[Net Income]]</f>
        <v>0.6302141815443566</v>
      </c>
      <c r="M1186" s="2">
        <f>Global_Household_Financial_Dyna[[#This Row],[Monthly_Expenses]]/Global_Household_Financial_Dyna[[#This Row],[Net Income]]</f>
        <v>0.36978391207785644</v>
      </c>
      <c r="N1186" t="str">
        <f>IF(Global_Household_Financial_Dyna[[#This Row],[Monthly_Savings]]&lt;0,"High Risk", IF(Global_Household_Financial_Dyna[[#This Row],[Savings Rate%]]&lt;0.1, "Medium", "Safe"))</f>
        <v>Safe</v>
      </c>
      <c r="O1186">
        <f>Global_Household_Financial_Dyna[[#This Row],[Total_Household_Income]]/Global_Household_Financial_Dyna[[#This Row],[Family_Size]]</f>
        <v>3497.03</v>
      </c>
      <c r="P1186" s="2">
        <f t="shared" si="36"/>
        <v>0.30718716818024266</v>
      </c>
      <c r="Q1186" s="2">
        <f t="shared" si="37"/>
        <v>0.32302701336411394</v>
      </c>
      <c r="R1186" s="2" t="str">
        <f>IF(Global_Household_Financial_Dyna[[#This Row],[Vs country_Average]]&lt;-0.2, "Underperformer", IF(Global_Household_Financial_Dyna[[#This Row],[Vs country_Average]]&gt;0.2, "Outperformer", "Normal"))</f>
        <v>Outperformer</v>
      </c>
      <c r="S11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3305.82</v>
      </c>
      <c r="T11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3305.82</v>
      </c>
      <c r="U11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3305.82</v>
      </c>
      <c r="V11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3305.82</v>
      </c>
    </row>
    <row r="1187" spans="1:22" x14ac:dyDescent="0.3">
      <c r="A1187">
        <v>1187</v>
      </c>
      <c r="B1187" t="s">
        <v>16</v>
      </c>
      <c r="C1187" t="s">
        <v>21</v>
      </c>
      <c r="D1187">
        <v>6</v>
      </c>
      <c r="E1187">
        <v>3</v>
      </c>
      <c r="F1187">
        <v>4177.5600000000004</v>
      </c>
      <c r="G1187">
        <v>8284.59</v>
      </c>
      <c r="H1187">
        <v>3313.83</v>
      </c>
      <c r="I1187">
        <v>3739.34</v>
      </c>
      <c r="J1187">
        <v>1231.42</v>
      </c>
      <c r="K1187">
        <f>Global_Household_Financial_Dyna[[#This Row],[Total_Household_Income]]-Global_Household_Financial_Dyna[[#This Row],[Estimated_Taxes]]</f>
        <v>4970.76</v>
      </c>
      <c r="L1187" s="1">
        <f>Global_Household_Financial_Dyna[[#This Row],[Monthly_Savings]]/Global_Household_Financial_Dyna[[#This Row],[Net Income]]</f>
        <v>0.24773274106977605</v>
      </c>
      <c r="M1187" s="2">
        <f>Global_Household_Financial_Dyna[[#This Row],[Monthly_Expenses]]/Global_Household_Financial_Dyna[[#This Row],[Net Income]]</f>
        <v>0.75226725893022395</v>
      </c>
      <c r="N1187" t="str">
        <f>IF(Global_Household_Financial_Dyna[[#This Row],[Monthly_Savings]]&lt;0,"High Risk", IF(Global_Household_Financial_Dyna[[#This Row],[Savings Rate%]]&lt;0.1, "Medium", "Safe"))</f>
        <v>Safe</v>
      </c>
      <c r="O1187">
        <f>Global_Household_Financial_Dyna[[#This Row],[Total_Household_Income]]/Global_Household_Financial_Dyna[[#This Row],[Family_Size]]</f>
        <v>1380.7650000000001</v>
      </c>
      <c r="P1187" s="2">
        <f t="shared" si="36"/>
        <v>0.15879799892000862</v>
      </c>
      <c r="Q1187" s="2">
        <f t="shared" si="37"/>
        <v>8.8934742149767432E-2</v>
      </c>
      <c r="R1187" s="2" t="str">
        <f>IF(Global_Household_Financial_Dyna[[#This Row],[Vs country_Average]]&lt;-0.2, "Underperformer", IF(Global_Household_Financial_Dyna[[#This Row],[Vs country_Average]]&gt;0.2, "Outperformer", "Normal"))</f>
        <v>Normal</v>
      </c>
      <c r="S11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1231.42</v>
      </c>
      <c r="T11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1231.42</v>
      </c>
      <c r="U11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1231.42</v>
      </c>
      <c r="V11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1231.42</v>
      </c>
    </row>
    <row r="1188" spans="1:22" x14ac:dyDescent="0.3">
      <c r="A1188">
        <v>1188</v>
      </c>
      <c r="B1188" t="s">
        <v>18</v>
      </c>
      <c r="C1188" t="s">
        <v>20</v>
      </c>
      <c r="D1188">
        <v>7</v>
      </c>
      <c r="E1188">
        <v>3</v>
      </c>
      <c r="F1188">
        <v>3901.08</v>
      </c>
      <c r="G1188">
        <v>8312.89</v>
      </c>
      <c r="H1188">
        <v>2244.48</v>
      </c>
      <c r="I1188">
        <v>5240.07</v>
      </c>
      <c r="J1188">
        <v>828.34</v>
      </c>
      <c r="K1188">
        <f>Global_Household_Financial_Dyna[[#This Row],[Total_Household_Income]]-Global_Household_Financial_Dyna[[#This Row],[Estimated_Taxes]]</f>
        <v>6068.41</v>
      </c>
      <c r="L1188" s="1">
        <f>Global_Household_Financial_Dyna[[#This Row],[Monthly_Savings]]/Global_Household_Financial_Dyna[[#This Row],[Net Income]]</f>
        <v>0.13650033534319533</v>
      </c>
      <c r="M1188" s="2">
        <f>Global_Household_Financial_Dyna[[#This Row],[Monthly_Expenses]]/Global_Household_Financial_Dyna[[#This Row],[Net Income]]</f>
        <v>0.86349966465680461</v>
      </c>
      <c r="N1188" t="str">
        <f>IF(Global_Household_Financial_Dyna[[#This Row],[Monthly_Savings]]&lt;0,"High Risk", IF(Global_Household_Financial_Dyna[[#This Row],[Savings Rate%]]&lt;0.1, "Medium", "Safe"))</f>
        <v>Safe</v>
      </c>
      <c r="O1188">
        <f>Global_Household_Financial_Dyna[[#This Row],[Total_Household_Income]]/Global_Household_Financial_Dyna[[#This Row],[Family_Size]]</f>
        <v>1187.5557142857142</v>
      </c>
      <c r="P1188" s="2">
        <f t="shared" si="36"/>
        <v>0.32336204947805613</v>
      </c>
      <c r="Q1188" s="2">
        <f t="shared" si="37"/>
        <v>-0.1868617141348608</v>
      </c>
      <c r="R1188" s="2" t="str">
        <f>IF(Global_Household_Financial_Dyna[[#This Row],[Vs country_Average]]&lt;-0.2, "Underperformer", IF(Global_Household_Financial_Dyna[[#This Row],[Vs country_Average]]&gt;0.2, "Outperformer", "Normal"))</f>
        <v>Normal</v>
      </c>
      <c r="S11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828.34</v>
      </c>
      <c r="T11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828.34</v>
      </c>
      <c r="U11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828.34</v>
      </c>
      <c r="V11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828.34</v>
      </c>
    </row>
    <row r="1189" spans="1:22" x14ac:dyDescent="0.3">
      <c r="A1189">
        <v>1189</v>
      </c>
      <c r="B1189" t="s">
        <v>10</v>
      </c>
      <c r="C1189" t="s">
        <v>11</v>
      </c>
      <c r="D1189">
        <v>2</v>
      </c>
      <c r="E1189">
        <v>1</v>
      </c>
      <c r="F1189">
        <v>633.76</v>
      </c>
      <c r="G1189">
        <v>633.76</v>
      </c>
      <c r="H1189">
        <v>63.38</v>
      </c>
      <c r="I1189">
        <v>454.75</v>
      </c>
      <c r="J1189">
        <v>115.64</v>
      </c>
      <c r="K1189">
        <f>Global_Household_Financial_Dyna[[#This Row],[Total_Household_Income]]-Global_Household_Financial_Dyna[[#This Row],[Estimated_Taxes]]</f>
        <v>570.38</v>
      </c>
      <c r="L1189" s="1">
        <f>Global_Household_Financial_Dyna[[#This Row],[Monthly_Savings]]/Global_Household_Financial_Dyna[[#This Row],[Net Income]]</f>
        <v>0.20274203162803744</v>
      </c>
      <c r="M1189" s="2">
        <f>Global_Household_Financial_Dyna[[#This Row],[Monthly_Expenses]]/Global_Household_Financial_Dyna[[#This Row],[Net Income]]</f>
        <v>0.79727550054349727</v>
      </c>
      <c r="N1189" t="str">
        <f>IF(Global_Household_Financial_Dyna[[#This Row],[Monthly_Savings]]&lt;0,"High Risk", IF(Global_Household_Financial_Dyna[[#This Row],[Savings Rate%]]&lt;0.1, "Medium", "Safe"))</f>
        <v>Safe</v>
      </c>
      <c r="O1189">
        <f>Global_Household_Financial_Dyna[[#This Row],[Total_Household_Income]]/Global_Household_Financial_Dyna[[#This Row],[Family_Size]]</f>
        <v>316.88</v>
      </c>
      <c r="P1189" s="2">
        <f t="shared" si="36"/>
        <v>0.42077341556833553</v>
      </c>
      <c r="Q1189" s="2">
        <f t="shared" si="37"/>
        <v>-0.21803138394029808</v>
      </c>
      <c r="R1189" s="2" t="str">
        <f>IF(Global_Household_Financial_Dyna[[#This Row],[Vs country_Average]]&lt;-0.2, "Underperformer", IF(Global_Household_Financial_Dyna[[#This Row],[Vs country_Average]]&gt;0.2, "Outperformer", "Normal"))</f>
        <v>Underperformer</v>
      </c>
      <c r="S11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115.64</v>
      </c>
      <c r="T11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115.64</v>
      </c>
      <c r="U11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115.64</v>
      </c>
      <c r="V11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115.64</v>
      </c>
    </row>
    <row r="1190" spans="1:22" x14ac:dyDescent="0.3">
      <c r="A1190">
        <v>1190</v>
      </c>
      <c r="B1190" t="s">
        <v>14</v>
      </c>
      <c r="C1190" t="s">
        <v>15</v>
      </c>
      <c r="D1190">
        <v>7</v>
      </c>
      <c r="E1190">
        <v>3</v>
      </c>
      <c r="F1190">
        <v>1141.8800000000001</v>
      </c>
      <c r="G1190">
        <v>2230.1</v>
      </c>
      <c r="H1190">
        <v>334.51</v>
      </c>
      <c r="I1190">
        <v>1234.42</v>
      </c>
      <c r="J1190">
        <v>661.17</v>
      </c>
      <c r="K1190">
        <f>Global_Household_Financial_Dyna[[#This Row],[Total_Household_Income]]-Global_Household_Financial_Dyna[[#This Row],[Estimated_Taxes]]</f>
        <v>1895.59</v>
      </c>
      <c r="L1190" s="1">
        <f>Global_Household_Financial_Dyna[[#This Row],[Monthly_Savings]]/Global_Household_Financial_Dyna[[#This Row],[Net Income]]</f>
        <v>0.34879377924551197</v>
      </c>
      <c r="M1190" s="2">
        <f>Global_Household_Financial_Dyna[[#This Row],[Monthly_Expenses]]/Global_Household_Financial_Dyna[[#This Row],[Net Income]]</f>
        <v>0.65120622075448809</v>
      </c>
      <c r="N1190" t="str">
        <f>IF(Global_Household_Financial_Dyna[[#This Row],[Monthly_Savings]]&lt;0,"High Risk", IF(Global_Household_Financial_Dyna[[#This Row],[Savings Rate%]]&lt;0.1, "Medium", "Safe"))</f>
        <v>Safe</v>
      </c>
      <c r="O1190">
        <f>Global_Household_Financial_Dyna[[#This Row],[Total_Household_Income]]/Global_Household_Financial_Dyna[[#This Row],[Family_Size]]</f>
        <v>318.58571428571429</v>
      </c>
      <c r="P1190" s="2">
        <f t="shared" si="36"/>
        <v>0.39788995363055785</v>
      </c>
      <c r="Q1190" s="2">
        <f t="shared" si="37"/>
        <v>-4.9096174385045876E-2</v>
      </c>
      <c r="R1190" s="2" t="str">
        <f>IF(Global_Household_Financial_Dyna[[#This Row],[Vs country_Average]]&lt;-0.2, "Underperformer", IF(Global_Household_Financial_Dyna[[#This Row],[Vs country_Average]]&gt;0.2, "Outperformer", "Normal"))</f>
        <v>Normal</v>
      </c>
      <c r="S11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661.17</v>
      </c>
      <c r="T11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661.17</v>
      </c>
      <c r="U11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661.17</v>
      </c>
      <c r="V11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661.17</v>
      </c>
    </row>
    <row r="1191" spans="1:22" x14ac:dyDescent="0.3">
      <c r="A1191">
        <v>1191</v>
      </c>
      <c r="B1191" t="s">
        <v>18</v>
      </c>
      <c r="C1191" t="s">
        <v>19</v>
      </c>
      <c r="D1191">
        <v>8</v>
      </c>
      <c r="E1191">
        <v>3</v>
      </c>
      <c r="F1191">
        <v>2772.08</v>
      </c>
      <c r="G1191">
        <v>7092.31</v>
      </c>
      <c r="H1191">
        <v>1560.31</v>
      </c>
      <c r="I1191">
        <v>5772.69</v>
      </c>
      <c r="J1191">
        <v>-240.68</v>
      </c>
      <c r="K1191">
        <f>Global_Household_Financial_Dyna[[#This Row],[Total_Household_Income]]-Global_Household_Financial_Dyna[[#This Row],[Estimated_Taxes]]</f>
        <v>5532</v>
      </c>
      <c r="L1191" s="1">
        <f>Global_Household_Financial_Dyna[[#This Row],[Monthly_Savings]]/Global_Household_Financial_Dyna[[#This Row],[Net Income]]</f>
        <v>-4.3506869125090386E-2</v>
      </c>
      <c r="M1191" s="2">
        <f>Global_Household_Financial_Dyna[[#This Row],[Monthly_Expenses]]/Global_Household_Financial_Dyna[[#This Row],[Net Income]]</f>
        <v>1.0435086767895878</v>
      </c>
      <c r="N1191" t="str">
        <f>IF(Global_Household_Financial_Dyna[[#This Row],[Monthly_Savings]]&lt;0,"High Risk", IF(Global_Household_Financial_Dyna[[#This Row],[Savings Rate%]]&lt;0.1, "Medium", "Safe"))</f>
        <v>High Risk</v>
      </c>
      <c r="O1191">
        <f>Global_Household_Financial_Dyna[[#This Row],[Total_Household_Income]]/Global_Household_Financial_Dyna[[#This Row],[Family_Size]]</f>
        <v>886.53875000000005</v>
      </c>
      <c r="P1191" s="2">
        <f t="shared" si="36"/>
        <v>0.32336204947805613</v>
      </c>
      <c r="Q1191" s="2">
        <f t="shared" si="37"/>
        <v>-0.36686891860314652</v>
      </c>
      <c r="R1191" s="2" t="str">
        <f>IF(Global_Household_Financial_Dyna[[#This Row],[Vs country_Average]]&lt;-0.2, "Underperformer", IF(Global_Household_Financial_Dyna[[#This Row],[Vs country_Average]]&gt;0.2, "Outperformer", "Normal"))</f>
        <v>Underperformer</v>
      </c>
      <c r="S11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47.954499999999996</v>
      </c>
      <c r="T11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336.589</v>
      </c>
      <c r="U11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625.22349999999983</v>
      </c>
      <c r="V11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913.85799999999995</v>
      </c>
    </row>
    <row r="1192" spans="1:22" x14ac:dyDescent="0.3">
      <c r="A1192">
        <v>1192</v>
      </c>
      <c r="B1192" t="s">
        <v>16</v>
      </c>
      <c r="C1192" t="s">
        <v>21</v>
      </c>
      <c r="D1192">
        <v>4</v>
      </c>
      <c r="E1192">
        <v>3</v>
      </c>
      <c r="F1192">
        <v>3072.61</v>
      </c>
      <c r="G1192">
        <v>7519.45</v>
      </c>
      <c r="H1192">
        <v>2631.81</v>
      </c>
      <c r="I1192">
        <v>3618.65</v>
      </c>
      <c r="J1192">
        <v>1268.99</v>
      </c>
      <c r="K1192">
        <f>Global_Household_Financial_Dyna[[#This Row],[Total_Household_Income]]-Global_Household_Financial_Dyna[[#This Row],[Estimated_Taxes]]</f>
        <v>4887.6399999999994</v>
      </c>
      <c r="L1192" s="1">
        <f>Global_Household_Financial_Dyna[[#This Row],[Monthly_Savings]]/Global_Household_Financial_Dyna[[#This Row],[Net Income]]</f>
        <v>0.25963246065585849</v>
      </c>
      <c r="M1192" s="2">
        <f>Global_Household_Financial_Dyna[[#This Row],[Monthly_Expenses]]/Global_Household_Financial_Dyna[[#This Row],[Net Income]]</f>
        <v>0.74036753934414168</v>
      </c>
      <c r="N1192" t="str">
        <f>IF(Global_Household_Financial_Dyna[[#This Row],[Monthly_Savings]]&lt;0,"High Risk", IF(Global_Household_Financial_Dyna[[#This Row],[Savings Rate%]]&lt;0.1, "Medium", "Safe"))</f>
        <v>Safe</v>
      </c>
      <c r="O1192">
        <f>Global_Household_Financial_Dyna[[#This Row],[Total_Household_Income]]/Global_Household_Financial_Dyna[[#This Row],[Family_Size]]</f>
        <v>1879.8625</v>
      </c>
      <c r="P1192" s="2">
        <f t="shared" si="36"/>
        <v>0.15879799892000862</v>
      </c>
      <c r="Q1192" s="2">
        <f t="shared" si="37"/>
        <v>0.10083446173584987</v>
      </c>
      <c r="R1192" s="2" t="str">
        <f>IF(Global_Household_Financial_Dyna[[#This Row],[Vs country_Average]]&lt;-0.2, "Underperformer", IF(Global_Household_Financial_Dyna[[#This Row],[Vs country_Average]]&gt;0.2, "Outperformer", "Normal"))</f>
        <v>Normal</v>
      </c>
      <c r="S11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1268.99</v>
      </c>
      <c r="T11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1268.99</v>
      </c>
      <c r="U11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1268.99</v>
      </c>
      <c r="V11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1268.99</v>
      </c>
    </row>
    <row r="1193" spans="1:22" x14ac:dyDescent="0.3">
      <c r="A1193">
        <v>1193</v>
      </c>
      <c r="B1193" t="s">
        <v>10</v>
      </c>
      <c r="C1193" t="s">
        <v>11</v>
      </c>
      <c r="D1193">
        <v>1</v>
      </c>
      <c r="E1193">
        <v>1</v>
      </c>
      <c r="F1193">
        <v>1295.9000000000001</v>
      </c>
      <c r="G1193">
        <v>1295.9000000000001</v>
      </c>
      <c r="H1193">
        <v>129.59</v>
      </c>
      <c r="I1193">
        <v>249.06</v>
      </c>
      <c r="J1193">
        <v>917.25</v>
      </c>
      <c r="K1193">
        <f>Global_Household_Financial_Dyna[[#This Row],[Total_Household_Income]]-Global_Household_Financial_Dyna[[#This Row],[Estimated_Taxes]]</f>
        <v>1166.3100000000002</v>
      </c>
      <c r="L1193" s="1">
        <f>Global_Household_Financial_Dyna[[#This Row],[Monthly_Savings]]/Global_Household_Financial_Dyna[[#This Row],[Net Income]]</f>
        <v>0.78645471615608187</v>
      </c>
      <c r="M1193" s="2">
        <f>Global_Household_Financial_Dyna[[#This Row],[Monthly_Expenses]]/Global_Household_Financial_Dyna[[#This Row],[Net Income]]</f>
        <v>0.21354528384391797</v>
      </c>
      <c r="N1193" t="str">
        <f>IF(Global_Household_Financial_Dyna[[#This Row],[Monthly_Savings]]&lt;0,"High Risk", IF(Global_Household_Financial_Dyna[[#This Row],[Savings Rate%]]&lt;0.1, "Medium", "Safe"))</f>
        <v>Safe</v>
      </c>
      <c r="O1193">
        <f>Global_Household_Financial_Dyna[[#This Row],[Total_Household_Income]]/Global_Household_Financial_Dyna[[#This Row],[Family_Size]]</f>
        <v>1295.9000000000001</v>
      </c>
      <c r="P1193" s="2">
        <f t="shared" si="36"/>
        <v>0.42077341556833553</v>
      </c>
      <c r="Q1193" s="2">
        <f t="shared" si="37"/>
        <v>0.36568130058774634</v>
      </c>
      <c r="R1193" s="2" t="str">
        <f>IF(Global_Household_Financial_Dyna[[#This Row],[Vs country_Average]]&lt;-0.2, "Underperformer", IF(Global_Household_Financial_Dyna[[#This Row],[Vs country_Average]]&gt;0.2, "Outperformer", "Normal"))</f>
        <v>Outperformer</v>
      </c>
      <c r="S11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917.25</v>
      </c>
      <c r="T11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917.25</v>
      </c>
      <c r="U11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917.25</v>
      </c>
      <c r="V11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917.25</v>
      </c>
    </row>
    <row r="1194" spans="1:22" x14ac:dyDescent="0.3">
      <c r="A1194">
        <v>1194</v>
      </c>
      <c r="B1194" t="s">
        <v>16</v>
      </c>
      <c r="C1194" t="s">
        <v>21</v>
      </c>
      <c r="D1194">
        <v>4</v>
      </c>
      <c r="E1194">
        <v>3</v>
      </c>
      <c r="F1194">
        <v>5767.36</v>
      </c>
      <c r="G1194">
        <v>13783.57</v>
      </c>
      <c r="H1194">
        <v>5513.43</v>
      </c>
      <c r="I1194">
        <v>2419</v>
      </c>
      <c r="J1194">
        <v>5851.14</v>
      </c>
      <c r="K1194">
        <f>Global_Household_Financial_Dyna[[#This Row],[Total_Household_Income]]-Global_Household_Financial_Dyna[[#This Row],[Estimated_Taxes]]</f>
        <v>8270.14</v>
      </c>
      <c r="L1194" s="1">
        <f>Global_Household_Financial_Dyna[[#This Row],[Monthly_Savings]]/Global_Household_Financial_Dyna[[#This Row],[Net Income]]</f>
        <v>0.70750192862515038</v>
      </c>
      <c r="M1194" s="2">
        <f>Global_Household_Financial_Dyna[[#This Row],[Monthly_Expenses]]/Global_Household_Financial_Dyna[[#This Row],[Net Income]]</f>
        <v>0.29249807137484979</v>
      </c>
      <c r="N1194" t="str">
        <f>IF(Global_Household_Financial_Dyna[[#This Row],[Monthly_Savings]]&lt;0,"High Risk", IF(Global_Household_Financial_Dyna[[#This Row],[Savings Rate%]]&lt;0.1, "Medium", "Safe"))</f>
        <v>Safe</v>
      </c>
      <c r="O1194">
        <f>Global_Household_Financial_Dyna[[#This Row],[Total_Household_Income]]/Global_Household_Financial_Dyna[[#This Row],[Family_Size]]</f>
        <v>3445.8924999999999</v>
      </c>
      <c r="P1194" s="2">
        <f t="shared" si="36"/>
        <v>0.15879799892000862</v>
      </c>
      <c r="Q1194" s="2">
        <f t="shared" si="37"/>
        <v>0.5487039297051417</v>
      </c>
      <c r="R1194" s="2" t="str">
        <f>IF(Global_Household_Financial_Dyna[[#This Row],[Vs country_Average]]&lt;-0.2, "Underperformer", IF(Global_Household_Financial_Dyna[[#This Row],[Vs country_Average]]&gt;0.2, "Outperformer", "Normal"))</f>
        <v>Outperformer</v>
      </c>
      <c r="S11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5851.14</v>
      </c>
      <c r="T11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5851.14</v>
      </c>
      <c r="U11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5851.14</v>
      </c>
      <c r="V11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5851.14</v>
      </c>
    </row>
    <row r="1195" spans="1:22" x14ac:dyDescent="0.3">
      <c r="A1195">
        <v>1195</v>
      </c>
      <c r="B1195" t="s">
        <v>18</v>
      </c>
      <c r="C1195" t="s">
        <v>20</v>
      </c>
      <c r="D1195">
        <v>4</v>
      </c>
      <c r="E1195">
        <v>2</v>
      </c>
      <c r="F1195">
        <v>3090.4</v>
      </c>
      <c r="G1195">
        <v>5413.25</v>
      </c>
      <c r="H1195">
        <v>1190.92</v>
      </c>
      <c r="I1195">
        <v>2560.7800000000002</v>
      </c>
      <c r="J1195">
        <v>1661.55</v>
      </c>
      <c r="K1195">
        <f>Global_Household_Financial_Dyna[[#This Row],[Total_Household_Income]]-Global_Household_Financial_Dyna[[#This Row],[Estimated_Taxes]]</f>
        <v>4222.33</v>
      </c>
      <c r="L1195" s="1">
        <f>Global_Household_Financial_Dyna[[#This Row],[Monthly_Savings]]/Global_Household_Financial_Dyna[[#This Row],[Net Income]]</f>
        <v>0.39351495501299044</v>
      </c>
      <c r="M1195" s="2">
        <f>Global_Household_Financial_Dyna[[#This Row],[Monthly_Expenses]]/Global_Household_Financial_Dyna[[#This Row],[Net Income]]</f>
        <v>0.60648504498700961</v>
      </c>
      <c r="N1195" t="str">
        <f>IF(Global_Household_Financial_Dyna[[#This Row],[Monthly_Savings]]&lt;0,"High Risk", IF(Global_Household_Financial_Dyna[[#This Row],[Savings Rate%]]&lt;0.1, "Medium", "Safe"))</f>
        <v>Safe</v>
      </c>
      <c r="O1195">
        <f>Global_Household_Financial_Dyna[[#This Row],[Total_Household_Income]]/Global_Household_Financial_Dyna[[#This Row],[Family_Size]]</f>
        <v>1353.3125</v>
      </c>
      <c r="P1195" s="2">
        <f t="shared" si="36"/>
        <v>0.32336204947805613</v>
      </c>
      <c r="Q1195" s="2">
        <f t="shared" si="37"/>
        <v>7.0152905534934307E-2</v>
      </c>
      <c r="R1195" s="2" t="str">
        <f>IF(Global_Household_Financial_Dyna[[#This Row],[Vs country_Average]]&lt;-0.2, "Underperformer", IF(Global_Household_Financial_Dyna[[#This Row],[Vs country_Average]]&gt;0.2, "Outperformer", "Normal"))</f>
        <v>Normal</v>
      </c>
      <c r="S11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1661.55</v>
      </c>
      <c r="T11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1661.55</v>
      </c>
      <c r="U11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1661.55</v>
      </c>
      <c r="V11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1661.55</v>
      </c>
    </row>
    <row r="1196" spans="1:22" x14ac:dyDescent="0.3">
      <c r="A1196">
        <v>1196</v>
      </c>
      <c r="B1196" t="s">
        <v>12</v>
      </c>
      <c r="C1196" t="s">
        <v>13</v>
      </c>
      <c r="D1196">
        <v>3</v>
      </c>
      <c r="E1196">
        <v>2</v>
      </c>
      <c r="F1196">
        <v>477.99</v>
      </c>
      <c r="G1196">
        <v>691.55</v>
      </c>
      <c r="H1196">
        <v>172.89</v>
      </c>
      <c r="I1196">
        <v>656.28</v>
      </c>
      <c r="J1196">
        <v>-137.62</v>
      </c>
      <c r="K1196">
        <f>Global_Household_Financial_Dyna[[#This Row],[Total_Household_Income]]-Global_Household_Financial_Dyna[[#This Row],[Estimated_Taxes]]</f>
        <v>518.66</v>
      </c>
      <c r="L1196" s="1">
        <f>Global_Household_Financial_Dyna[[#This Row],[Monthly_Savings]]/Global_Household_Financial_Dyna[[#This Row],[Net Income]]</f>
        <v>-0.26533760074036944</v>
      </c>
      <c r="M1196" s="2">
        <f>Global_Household_Financial_Dyna[[#This Row],[Monthly_Expenses]]/Global_Household_Financial_Dyna[[#This Row],[Net Income]]</f>
        <v>1.2653376007403694</v>
      </c>
      <c r="N1196" t="str">
        <f>IF(Global_Household_Financial_Dyna[[#This Row],[Monthly_Savings]]&lt;0,"High Risk", IF(Global_Household_Financial_Dyna[[#This Row],[Savings Rate%]]&lt;0.1, "Medium", "Safe"))</f>
        <v>High Risk</v>
      </c>
      <c r="O1196">
        <f>Global_Household_Financial_Dyna[[#This Row],[Total_Household_Income]]/Global_Household_Financial_Dyna[[#This Row],[Family_Size]]</f>
        <v>230.51666666666665</v>
      </c>
      <c r="P1196" s="2">
        <f t="shared" si="36"/>
        <v>0.30718716818024266</v>
      </c>
      <c r="Q1196" s="2">
        <f t="shared" si="37"/>
        <v>-0.5725247689206121</v>
      </c>
      <c r="R1196" s="2" t="str">
        <f>IF(Global_Household_Financial_Dyna[[#This Row],[Vs country_Average]]&lt;-0.2, "Underperformer", IF(Global_Household_Financial_Dyna[[#This Row],[Vs country_Average]]&gt;0.2, "Outperformer", "Normal"))</f>
        <v>Underperformer</v>
      </c>
      <c r="S11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-104.80600000000001</v>
      </c>
      <c r="T11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-71.992000000000004</v>
      </c>
      <c r="U11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-39.178000000000011</v>
      </c>
      <c r="V11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-6.3640000000000043</v>
      </c>
    </row>
    <row r="1197" spans="1:22" x14ac:dyDescent="0.3">
      <c r="A1197">
        <v>1197</v>
      </c>
      <c r="B1197" t="s">
        <v>12</v>
      </c>
      <c r="C1197" t="s">
        <v>13</v>
      </c>
      <c r="D1197">
        <v>5</v>
      </c>
      <c r="E1197">
        <v>1</v>
      </c>
      <c r="F1197">
        <v>3679.15</v>
      </c>
      <c r="G1197">
        <v>3679.15</v>
      </c>
      <c r="H1197">
        <v>919.79</v>
      </c>
      <c r="I1197">
        <v>3491.52</v>
      </c>
      <c r="J1197">
        <v>-732.15</v>
      </c>
      <c r="K1197">
        <f>Global_Household_Financial_Dyna[[#This Row],[Total_Household_Income]]-Global_Household_Financial_Dyna[[#This Row],[Estimated_Taxes]]</f>
        <v>2759.36</v>
      </c>
      <c r="L1197" s="1">
        <f>Global_Household_Financial_Dyna[[#This Row],[Monthly_Savings]]/Global_Household_Financial_Dyna[[#This Row],[Net Income]]</f>
        <v>-0.26533326568479643</v>
      </c>
      <c r="M1197" s="2">
        <f>Global_Household_Financial_Dyna[[#This Row],[Monthly_Expenses]]/Global_Household_Financial_Dyna[[#This Row],[Net Income]]</f>
        <v>1.2653368897135566</v>
      </c>
      <c r="N1197" t="str">
        <f>IF(Global_Household_Financial_Dyna[[#This Row],[Monthly_Savings]]&lt;0,"High Risk", IF(Global_Household_Financial_Dyna[[#This Row],[Savings Rate%]]&lt;0.1, "Medium", "Safe"))</f>
        <v>High Risk</v>
      </c>
      <c r="O1197">
        <f>Global_Household_Financial_Dyna[[#This Row],[Total_Household_Income]]/Global_Household_Financial_Dyna[[#This Row],[Family_Size]]</f>
        <v>735.83</v>
      </c>
      <c r="P1197" s="2">
        <f t="shared" si="36"/>
        <v>0.30718716818024266</v>
      </c>
      <c r="Q1197" s="2">
        <f t="shared" si="37"/>
        <v>-0.57252043386503915</v>
      </c>
      <c r="R1197" s="2" t="str">
        <f>IF(Global_Household_Financial_Dyna[[#This Row],[Vs country_Average]]&lt;-0.2, "Underperformer", IF(Global_Household_Financial_Dyna[[#This Row],[Vs country_Average]]&gt;0.2, "Outperformer", "Normal"))</f>
        <v>Underperformer</v>
      </c>
      <c r="S11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-557.57399999999996</v>
      </c>
      <c r="T11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-382.99799999999999</v>
      </c>
      <c r="U11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-208.42200000000003</v>
      </c>
      <c r="V11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-33.846000000000004</v>
      </c>
    </row>
    <row r="1198" spans="1:22" x14ac:dyDescent="0.3">
      <c r="A1198">
        <v>1198</v>
      </c>
      <c r="B1198" t="s">
        <v>12</v>
      </c>
      <c r="C1198" t="s">
        <v>13</v>
      </c>
      <c r="D1198">
        <v>2</v>
      </c>
      <c r="E1198">
        <v>1</v>
      </c>
      <c r="F1198">
        <v>1005.47</v>
      </c>
      <c r="G1198">
        <v>1005.47</v>
      </c>
      <c r="H1198">
        <v>251.37</v>
      </c>
      <c r="I1198">
        <v>954.19</v>
      </c>
      <c r="J1198">
        <v>-200.09</v>
      </c>
      <c r="K1198">
        <f>Global_Household_Financial_Dyna[[#This Row],[Total_Household_Income]]-Global_Household_Financial_Dyna[[#This Row],[Estimated_Taxes]]</f>
        <v>754.1</v>
      </c>
      <c r="L1198" s="1">
        <f>Global_Household_Financial_Dyna[[#This Row],[Monthly_Savings]]/Global_Household_Financial_Dyna[[#This Row],[Net Income]]</f>
        <v>-0.26533616231269064</v>
      </c>
      <c r="M1198" s="2">
        <f>Global_Household_Financial_Dyna[[#This Row],[Monthly_Expenses]]/Global_Household_Financial_Dyna[[#This Row],[Net Income]]</f>
        <v>1.2653361623126906</v>
      </c>
      <c r="N1198" t="str">
        <f>IF(Global_Household_Financial_Dyna[[#This Row],[Monthly_Savings]]&lt;0,"High Risk", IF(Global_Household_Financial_Dyna[[#This Row],[Savings Rate%]]&lt;0.1, "Medium", "Safe"))</f>
        <v>High Risk</v>
      </c>
      <c r="O1198">
        <f>Global_Household_Financial_Dyna[[#This Row],[Total_Household_Income]]/Global_Household_Financial_Dyna[[#This Row],[Family_Size]]</f>
        <v>502.73500000000001</v>
      </c>
      <c r="P1198" s="2">
        <f t="shared" si="36"/>
        <v>0.30718716818024266</v>
      </c>
      <c r="Q1198" s="2">
        <f t="shared" si="37"/>
        <v>-0.57252333049293336</v>
      </c>
      <c r="R1198" s="2" t="str">
        <f>IF(Global_Household_Financial_Dyna[[#This Row],[Vs country_Average]]&lt;-0.2, "Underperformer", IF(Global_Household_Financial_Dyna[[#This Row],[Vs country_Average]]&gt;0.2, "Outperformer", "Normal"))</f>
        <v>Underperformer</v>
      </c>
      <c r="S11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-152.38049999999998</v>
      </c>
      <c r="T11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-104.67099999999999</v>
      </c>
      <c r="U11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-56.961500000000001</v>
      </c>
      <c r="V11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-9.2519999999999811</v>
      </c>
    </row>
    <row r="1199" spans="1:22" x14ac:dyDescent="0.3">
      <c r="A1199">
        <v>1199</v>
      </c>
      <c r="B1199" t="s">
        <v>14</v>
      </c>
      <c r="C1199" t="s">
        <v>15</v>
      </c>
      <c r="D1199">
        <v>1</v>
      </c>
      <c r="E1199">
        <v>1</v>
      </c>
      <c r="F1199">
        <v>1400.06</v>
      </c>
      <c r="G1199">
        <v>1400.06</v>
      </c>
      <c r="H1199">
        <v>210.01</v>
      </c>
      <c r="I1199">
        <v>597.75</v>
      </c>
      <c r="J1199">
        <v>592.30999999999995</v>
      </c>
      <c r="K1199">
        <f>Global_Household_Financial_Dyna[[#This Row],[Total_Household_Income]]-Global_Household_Financial_Dyna[[#This Row],[Estimated_Taxes]]</f>
        <v>1190.05</v>
      </c>
      <c r="L1199" s="1">
        <f>Global_Household_Financial_Dyna[[#This Row],[Monthly_Savings]]/Global_Household_Financial_Dyna[[#This Row],[Net Income]]</f>
        <v>0.49771858325280449</v>
      </c>
      <c r="M1199" s="2">
        <f>Global_Household_Financial_Dyna[[#This Row],[Monthly_Expenses]]/Global_Household_Financial_Dyna[[#This Row],[Net Income]]</f>
        <v>0.50228981975547249</v>
      </c>
      <c r="N1199" t="str">
        <f>IF(Global_Household_Financial_Dyna[[#This Row],[Monthly_Savings]]&lt;0,"High Risk", IF(Global_Household_Financial_Dyna[[#This Row],[Savings Rate%]]&lt;0.1, "Medium", "Safe"))</f>
        <v>Safe</v>
      </c>
      <c r="O1199">
        <f>Global_Household_Financial_Dyna[[#This Row],[Total_Household_Income]]/Global_Household_Financial_Dyna[[#This Row],[Family_Size]]</f>
        <v>1400.06</v>
      </c>
      <c r="P1199" s="2">
        <f t="shared" si="36"/>
        <v>0.39788995363055785</v>
      </c>
      <c r="Q1199" s="2">
        <f t="shared" si="37"/>
        <v>9.9828629622246645E-2</v>
      </c>
      <c r="R1199" s="2" t="str">
        <f>IF(Global_Household_Financial_Dyna[[#This Row],[Vs country_Average]]&lt;-0.2, "Underperformer", IF(Global_Household_Financial_Dyna[[#This Row],[Vs country_Average]]&gt;0.2, "Outperformer", "Normal"))</f>
        <v>Normal</v>
      </c>
      <c r="S11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592.30999999999995</v>
      </c>
      <c r="T11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592.30999999999995</v>
      </c>
      <c r="U11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592.30999999999995</v>
      </c>
      <c r="V11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592.30999999999995</v>
      </c>
    </row>
    <row r="1200" spans="1:22" x14ac:dyDescent="0.3">
      <c r="A1200">
        <v>1200</v>
      </c>
      <c r="B1200" t="s">
        <v>18</v>
      </c>
      <c r="C1200" t="s">
        <v>20</v>
      </c>
      <c r="D1200">
        <v>8</v>
      </c>
      <c r="E1200">
        <v>3</v>
      </c>
      <c r="F1200">
        <v>2327.37</v>
      </c>
      <c r="G1200">
        <v>5414.77</v>
      </c>
      <c r="H1200">
        <v>1191.25</v>
      </c>
      <c r="I1200">
        <v>3893.96</v>
      </c>
      <c r="J1200">
        <v>329.55</v>
      </c>
      <c r="K1200">
        <f>Global_Household_Financial_Dyna[[#This Row],[Total_Household_Income]]-Global_Household_Financial_Dyna[[#This Row],[Estimated_Taxes]]</f>
        <v>4223.5200000000004</v>
      </c>
      <c r="L1200" s="1">
        <f>Global_Household_Financial_Dyna[[#This Row],[Monthly_Savings]]/Global_Household_Financial_Dyna[[#This Row],[Net Income]]</f>
        <v>7.8027332651437659E-2</v>
      </c>
      <c r="M1200" s="2">
        <f>Global_Household_Financial_Dyna[[#This Row],[Monthly_Expenses]]/Global_Household_Financial_Dyna[[#This Row],[Net Income]]</f>
        <v>0.92197029965526378</v>
      </c>
      <c r="N1200" t="str">
        <f>IF(Global_Household_Financial_Dyna[[#This Row],[Monthly_Savings]]&lt;0,"High Risk", IF(Global_Household_Financial_Dyna[[#This Row],[Savings Rate%]]&lt;0.1, "Medium", "Safe"))</f>
        <v>Medium</v>
      </c>
      <c r="O1200">
        <f>Global_Household_Financial_Dyna[[#This Row],[Total_Household_Income]]/Global_Household_Financial_Dyna[[#This Row],[Family_Size]]</f>
        <v>676.84625000000005</v>
      </c>
      <c r="P1200" s="2">
        <f t="shared" si="36"/>
        <v>0.32336204947805613</v>
      </c>
      <c r="Q1200" s="2">
        <f t="shared" si="37"/>
        <v>-0.24533471682661848</v>
      </c>
      <c r="R1200" s="2" t="str">
        <f>IF(Global_Household_Financial_Dyna[[#This Row],[Vs country_Average]]&lt;-0.2, "Underperformer", IF(Global_Household_Financial_Dyna[[#This Row],[Vs country_Average]]&gt;0.2, "Outperformer", "Normal"))</f>
        <v>Underperformer</v>
      </c>
      <c r="S12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329.55</v>
      </c>
      <c r="T12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329.55</v>
      </c>
      <c r="U12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329.55</v>
      </c>
      <c r="V12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329.55</v>
      </c>
    </row>
    <row r="1201" spans="1:22" x14ac:dyDescent="0.3">
      <c r="A1201">
        <v>1201</v>
      </c>
      <c r="B1201" t="s">
        <v>14</v>
      </c>
      <c r="C1201" t="s">
        <v>15</v>
      </c>
      <c r="D1201">
        <v>6</v>
      </c>
      <c r="E1201">
        <v>3</v>
      </c>
      <c r="F1201">
        <v>831.41</v>
      </c>
      <c r="G1201">
        <v>1794.46</v>
      </c>
      <c r="H1201">
        <v>269.17</v>
      </c>
      <c r="I1201">
        <v>1129.27</v>
      </c>
      <c r="J1201">
        <v>396.02</v>
      </c>
      <c r="K1201">
        <f>Global_Household_Financial_Dyna[[#This Row],[Total_Household_Income]]-Global_Household_Financial_Dyna[[#This Row],[Estimated_Taxes]]</f>
        <v>1525.29</v>
      </c>
      <c r="L1201" s="1">
        <f>Global_Household_Financial_Dyna[[#This Row],[Monthly_Savings]]/Global_Household_Financial_Dyna[[#This Row],[Net Income]]</f>
        <v>0.25963587252260223</v>
      </c>
      <c r="M1201" s="2">
        <f>Global_Household_Financial_Dyna[[#This Row],[Monthly_Expenses]]/Global_Household_Financial_Dyna[[#This Row],[Net Income]]</f>
        <v>0.74036412747739777</v>
      </c>
      <c r="N1201" t="str">
        <f>IF(Global_Household_Financial_Dyna[[#This Row],[Monthly_Savings]]&lt;0,"High Risk", IF(Global_Household_Financial_Dyna[[#This Row],[Savings Rate%]]&lt;0.1, "Medium", "Safe"))</f>
        <v>Safe</v>
      </c>
      <c r="O1201">
        <f>Global_Household_Financial_Dyna[[#This Row],[Total_Household_Income]]/Global_Household_Financial_Dyna[[#This Row],[Family_Size]]</f>
        <v>299.07666666666665</v>
      </c>
      <c r="P1201" s="2">
        <f t="shared" si="36"/>
        <v>0.39788995363055785</v>
      </c>
      <c r="Q1201" s="2">
        <f t="shared" si="37"/>
        <v>-0.13825408110795562</v>
      </c>
      <c r="R1201" s="2" t="str">
        <f>IF(Global_Household_Financial_Dyna[[#This Row],[Vs country_Average]]&lt;-0.2, "Underperformer", IF(Global_Household_Financial_Dyna[[#This Row],[Vs country_Average]]&gt;0.2, "Outperformer", "Normal"))</f>
        <v>Normal</v>
      </c>
      <c r="S12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396.02</v>
      </c>
      <c r="T12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396.02</v>
      </c>
      <c r="U12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396.02</v>
      </c>
      <c r="V12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396.02</v>
      </c>
    </row>
    <row r="1202" spans="1:22" x14ac:dyDescent="0.3">
      <c r="A1202">
        <v>1202</v>
      </c>
      <c r="B1202" t="s">
        <v>18</v>
      </c>
      <c r="C1202" t="s">
        <v>19</v>
      </c>
      <c r="D1202">
        <v>5</v>
      </c>
      <c r="E1202">
        <v>2</v>
      </c>
      <c r="F1202">
        <v>2493.83</v>
      </c>
      <c r="G1202">
        <v>3876.63</v>
      </c>
      <c r="H1202">
        <v>852.86</v>
      </c>
      <c r="I1202">
        <v>3330.55</v>
      </c>
      <c r="J1202">
        <v>-306.77</v>
      </c>
      <c r="K1202">
        <f>Global_Household_Financial_Dyna[[#This Row],[Total_Household_Income]]-Global_Household_Financial_Dyna[[#This Row],[Estimated_Taxes]]</f>
        <v>3023.77</v>
      </c>
      <c r="L1202" s="1">
        <f>Global_Household_Financial_Dyna[[#This Row],[Monthly_Savings]]/Global_Household_Financial_Dyna[[#This Row],[Net Income]]</f>
        <v>-0.10145282213925</v>
      </c>
      <c r="M1202" s="2">
        <f>Global_Household_Financial_Dyna[[#This Row],[Monthly_Expenses]]/Global_Household_Financial_Dyna[[#This Row],[Net Income]]</f>
        <v>1.1014561292690912</v>
      </c>
      <c r="N1202" t="str">
        <f>IF(Global_Household_Financial_Dyna[[#This Row],[Monthly_Savings]]&lt;0,"High Risk", IF(Global_Household_Financial_Dyna[[#This Row],[Savings Rate%]]&lt;0.1, "Medium", "Safe"))</f>
        <v>High Risk</v>
      </c>
      <c r="O1202">
        <f>Global_Household_Financial_Dyna[[#This Row],[Total_Household_Income]]/Global_Household_Financial_Dyna[[#This Row],[Family_Size]]</f>
        <v>775.32600000000002</v>
      </c>
      <c r="P1202" s="2">
        <f t="shared" si="36"/>
        <v>0.32336204947805613</v>
      </c>
      <c r="Q1202" s="2">
        <f t="shared" si="37"/>
        <v>-0.42481487161730613</v>
      </c>
      <c r="R1202" s="2" t="str">
        <f>IF(Global_Household_Financial_Dyna[[#This Row],[Vs country_Average]]&lt;-0.2, "Underperformer", IF(Global_Household_Financial_Dyna[[#This Row],[Vs country_Average]]&gt;0.2, "Outperformer", "Normal"))</f>
        <v>Underperformer</v>
      </c>
      <c r="S12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-140.24249999999998</v>
      </c>
      <c r="T12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26.285000000000025</v>
      </c>
      <c r="U12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192.81249999999994</v>
      </c>
      <c r="V12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359.34000000000003</v>
      </c>
    </row>
    <row r="1203" spans="1:22" x14ac:dyDescent="0.3">
      <c r="A1203">
        <v>1203</v>
      </c>
      <c r="B1203" t="s">
        <v>18</v>
      </c>
      <c r="C1203" t="s">
        <v>20</v>
      </c>
      <c r="D1203">
        <v>5</v>
      </c>
      <c r="E1203">
        <v>3</v>
      </c>
      <c r="F1203">
        <v>5493.44</v>
      </c>
      <c r="G1203">
        <v>12411.86</v>
      </c>
      <c r="H1203">
        <v>3351.2</v>
      </c>
      <c r="I1203">
        <v>3024.58</v>
      </c>
      <c r="J1203">
        <v>6036.07</v>
      </c>
      <c r="K1203">
        <f>Global_Household_Financial_Dyna[[#This Row],[Total_Household_Income]]-Global_Household_Financial_Dyna[[#This Row],[Estimated_Taxes]]</f>
        <v>9060.66</v>
      </c>
      <c r="L1203" s="1">
        <f>Global_Household_Financial_Dyna[[#This Row],[Monthly_Savings]]/Global_Household_Financial_Dyna[[#This Row],[Net Income]]</f>
        <v>0.66618436184560503</v>
      </c>
      <c r="M1203" s="2">
        <f>Global_Household_Financial_Dyna[[#This Row],[Monthly_Expenses]]/Global_Household_Financial_Dyna[[#This Row],[Net Income]]</f>
        <v>0.33381453448203552</v>
      </c>
      <c r="N1203" t="str">
        <f>IF(Global_Household_Financial_Dyna[[#This Row],[Monthly_Savings]]&lt;0,"High Risk", IF(Global_Household_Financial_Dyna[[#This Row],[Savings Rate%]]&lt;0.1, "Medium", "Safe"))</f>
        <v>Safe</v>
      </c>
      <c r="O1203">
        <f>Global_Household_Financial_Dyna[[#This Row],[Total_Household_Income]]/Global_Household_Financial_Dyna[[#This Row],[Family_Size]]</f>
        <v>2482.3720000000003</v>
      </c>
      <c r="P1203" s="2">
        <f t="shared" si="36"/>
        <v>0.32336204947805613</v>
      </c>
      <c r="Q1203" s="2">
        <f t="shared" si="37"/>
        <v>0.3428223123675489</v>
      </c>
      <c r="R1203" s="2" t="str">
        <f>IF(Global_Household_Financial_Dyna[[#This Row],[Vs country_Average]]&lt;-0.2, "Underperformer", IF(Global_Household_Financial_Dyna[[#This Row],[Vs country_Average]]&gt;0.2, "Outperformer", "Normal"))</f>
        <v>Outperformer</v>
      </c>
      <c r="S12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6036.07</v>
      </c>
      <c r="T12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6036.07</v>
      </c>
      <c r="U12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6036.07</v>
      </c>
      <c r="V12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6036.07</v>
      </c>
    </row>
    <row r="1204" spans="1:22" x14ac:dyDescent="0.3">
      <c r="A1204">
        <v>1204</v>
      </c>
      <c r="B1204" t="s">
        <v>10</v>
      </c>
      <c r="C1204" t="s">
        <v>22</v>
      </c>
      <c r="D1204">
        <v>1</v>
      </c>
      <c r="E1204">
        <v>1</v>
      </c>
      <c r="F1204">
        <v>821.62</v>
      </c>
      <c r="G1204">
        <v>821.62</v>
      </c>
      <c r="H1204">
        <v>82.16</v>
      </c>
      <c r="I1204">
        <v>315.2</v>
      </c>
      <c r="J1204">
        <v>424.26</v>
      </c>
      <c r="K1204">
        <f>Global_Household_Financial_Dyna[[#This Row],[Total_Household_Income]]-Global_Household_Financial_Dyna[[#This Row],[Estimated_Taxes]]</f>
        <v>739.46</v>
      </c>
      <c r="L1204" s="1">
        <f>Global_Household_Financial_Dyna[[#This Row],[Monthly_Savings]]/Global_Household_Financial_Dyna[[#This Row],[Net Income]]</f>
        <v>0.57374300164985259</v>
      </c>
      <c r="M1204" s="2">
        <f>Global_Household_Financial_Dyna[[#This Row],[Monthly_Expenses]]/Global_Household_Financial_Dyna[[#This Row],[Net Income]]</f>
        <v>0.42625699835014735</v>
      </c>
      <c r="N1204" t="str">
        <f>IF(Global_Household_Financial_Dyna[[#This Row],[Monthly_Savings]]&lt;0,"High Risk", IF(Global_Household_Financial_Dyna[[#This Row],[Savings Rate%]]&lt;0.1, "Medium", "Safe"))</f>
        <v>Safe</v>
      </c>
      <c r="O1204">
        <f>Global_Household_Financial_Dyna[[#This Row],[Total_Household_Income]]/Global_Household_Financial_Dyna[[#This Row],[Family_Size]]</f>
        <v>821.62</v>
      </c>
      <c r="P1204" s="2">
        <f t="shared" si="36"/>
        <v>0.42077341556833553</v>
      </c>
      <c r="Q1204" s="2">
        <f t="shared" si="37"/>
        <v>0.15296958608151706</v>
      </c>
      <c r="R1204" s="2" t="str">
        <f>IF(Global_Household_Financial_Dyna[[#This Row],[Vs country_Average]]&lt;-0.2, "Underperformer", IF(Global_Household_Financial_Dyna[[#This Row],[Vs country_Average]]&gt;0.2, "Outperformer", "Normal"))</f>
        <v>Normal</v>
      </c>
      <c r="S12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424.26</v>
      </c>
      <c r="T12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424.26</v>
      </c>
      <c r="U12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424.26</v>
      </c>
      <c r="V12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424.26</v>
      </c>
    </row>
    <row r="1205" spans="1:22" x14ac:dyDescent="0.3">
      <c r="A1205">
        <v>1205</v>
      </c>
      <c r="B1205" t="s">
        <v>10</v>
      </c>
      <c r="C1205" t="s">
        <v>22</v>
      </c>
      <c r="D1205">
        <v>5</v>
      </c>
      <c r="E1205">
        <v>3</v>
      </c>
      <c r="F1205">
        <v>9.25</v>
      </c>
      <c r="G1205">
        <v>20.34</v>
      </c>
      <c r="H1205">
        <v>2.0299999999999998</v>
      </c>
      <c r="I1205">
        <v>19.3</v>
      </c>
      <c r="J1205">
        <v>-1</v>
      </c>
      <c r="K1205">
        <f>Global_Household_Financial_Dyna[[#This Row],[Total_Household_Income]]-Global_Household_Financial_Dyna[[#This Row],[Estimated_Taxes]]</f>
        <v>18.309999999999999</v>
      </c>
      <c r="L1205" s="1">
        <f>Global_Household_Financial_Dyna[[#This Row],[Monthly_Savings]]/Global_Household_Financial_Dyna[[#This Row],[Net Income]]</f>
        <v>-5.4614964500273082E-2</v>
      </c>
      <c r="M1205" s="2">
        <f>Global_Household_Financial_Dyna[[#This Row],[Monthly_Expenses]]/Global_Household_Financial_Dyna[[#This Row],[Net Income]]</f>
        <v>1.0540688148552704</v>
      </c>
      <c r="N1205" t="str">
        <f>IF(Global_Household_Financial_Dyna[[#This Row],[Monthly_Savings]]&lt;0,"High Risk", IF(Global_Household_Financial_Dyna[[#This Row],[Savings Rate%]]&lt;0.1, "Medium", "Safe"))</f>
        <v>High Risk</v>
      </c>
      <c r="O1205">
        <f>Global_Household_Financial_Dyna[[#This Row],[Total_Household_Income]]/Global_Household_Financial_Dyna[[#This Row],[Family_Size]]</f>
        <v>4.0679999999999996</v>
      </c>
      <c r="P1205" s="2">
        <f t="shared" si="36"/>
        <v>0.42077341556833553</v>
      </c>
      <c r="Q1205" s="2">
        <f t="shared" si="37"/>
        <v>-0.47538838006860862</v>
      </c>
      <c r="R1205" s="2" t="str">
        <f>IF(Global_Household_Financial_Dyna[[#This Row],[Vs country_Average]]&lt;-0.2, "Underperformer", IF(Global_Household_Financial_Dyna[[#This Row],[Vs country_Average]]&gt;0.2, "Outperformer", "Normal"))</f>
        <v>Underperformer</v>
      </c>
      <c r="S12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-3.499999999999992E-2</v>
      </c>
      <c r="T12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0.92999999999999994</v>
      </c>
      <c r="U12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1.8949999999999996</v>
      </c>
      <c r="V12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v>
      </c>
    </row>
    <row r="1206" spans="1:22" x14ac:dyDescent="0.3">
      <c r="A1206">
        <v>1206</v>
      </c>
      <c r="B1206" t="s">
        <v>14</v>
      </c>
      <c r="C1206" t="s">
        <v>15</v>
      </c>
      <c r="D1206">
        <v>3</v>
      </c>
      <c r="E1206">
        <v>3</v>
      </c>
      <c r="F1206">
        <v>1066.3800000000001</v>
      </c>
      <c r="G1206">
        <v>2459</v>
      </c>
      <c r="H1206">
        <v>368.85</v>
      </c>
      <c r="I1206">
        <v>779.7</v>
      </c>
      <c r="J1206">
        <v>1310.45</v>
      </c>
      <c r="K1206">
        <f>Global_Household_Financial_Dyna[[#This Row],[Total_Household_Income]]-Global_Household_Financial_Dyna[[#This Row],[Estimated_Taxes]]</f>
        <v>2090.15</v>
      </c>
      <c r="L1206" s="1">
        <f>Global_Household_Financial_Dyna[[#This Row],[Monthly_Savings]]/Global_Household_Financial_Dyna[[#This Row],[Net Income]]</f>
        <v>0.62696457192067556</v>
      </c>
      <c r="M1206" s="2">
        <f>Global_Household_Financial_Dyna[[#This Row],[Monthly_Expenses]]/Global_Household_Financial_Dyna[[#This Row],[Net Income]]</f>
        <v>0.37303542807932444</v>
      </c>
      <c r="N1206" t="str">
        <f>IF(Global_Household_Financial_Dyna[[#This Row],[Monthly_Savings]]&lt;0,"High Risk", IF(Global_Household_Financial_Dyna[[#This Row],[Savings Rate%]]&lt;0.1, "Medium", "Safe"))</f>
        <v>Safe</v>
      </c>
      <c r="O1206">
        <f>Global_Household_Financial_Dyna[[#This Row],[Total_Household_Income]]/Global_Household_Financial_Dyna[[#This Row],[Family_Size]]</f>
        <v>819.66666666666663</v>
      </c>
      <c r="P1206" s="2">
        <f t="shared" si="36"/>
        <v>0.39788995363055785</v>
      </c>
      <c r="Q1206" s="2">
        <f t="shared" si="37"/>
        <v>0.22907461829011772</v>
      </c>
      <c r="R1206" s="2" t="str">
        <f>IF(Global_Household_Financial_Dyna[[#This Row],[Vs country_Average]]&lt;-0.2, "Underperformer", IF(Global_Household_Financial_Dyna[[#This Row],[Vs country_Average]]&gt;0.2, "Outperformer", "Normal"))</f>
        <v>Outperformer</v>
      </c>
      <c r="S12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1310.45</v>
      </c>
      <c r="T12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1310.45</v>
      </c>
      <c r="U12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1310.45</v>
      </c>
      <c r="V12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1310.45</v>
      </c>
    </row>
    <row r="1207" spans="1:22" x14ac:dyDescent="0.3">
      <c r="A1207">
        <v>1207</v>
      </c>
      <c r="B1207" t="s">
        <v>16</v>
      </c>
      <c r="C1207" t="s">
        <v>17</v>
      </c>
      <c r="D1207">
        <v>5</v>
      </c>
      <c r="E1207">
        <v>1</v>
      </c>
      <c r="F1207">
        <v>4699.92</v>
      </c>
      <c r="G1207">
        <v>4699.92</v>
      </c>
      <c r="H1207">
        <v>1644.97</v>
      </c>
      <c r="I1207">
        <v>2643.88</v>
      </c>
      <c r="J1207">
        <v>411.06</v>
      </c>
      <c r="K1207">
        <f>Global_Household_Financial_Dyna[[#This Row],[Total_Household_Income]]-Global_Household_Financial_Dyna[[#This Row],[Estimated_Taxes]]</f>
        <v>3054.95</v>
      </c>
      <c r="L1207" s="1">
        <f>Global_Household_Financial_Dyna[[#This Row],[Monthly_Savings]]/Global_Household_Financial_Dyna[[#This Row],[Net Income]]</f>
        <v>0.13455539370529795</v>
      </c>
      <c r="M1207" s="2">
        <f>Global_Household_Financial_Dyna[[#This Row],[Monthly_Expenses]]/Global_Household_Financial_Dyna[[#This Row],[Net Income]]</f>
        <v>0.86544133291870584</v>
      </c>
      <c r="N1207" t="str">
        <f>IF(Global_Household_Financial_Dyna[[#This Row],[Monthly_Savings]]&lt;0,"High Risk", IF(Global_Household_Financial_Dyna[[#This Row],[Savings Rate%]]&lt;0.1, "Medium", "Safe"))</f>
        <v>Safe</v>
      </c>
      <c r="O1207">
        <f>Global_Household_Financial_Dyna[[#This Row],[Total_Household_Income]]/Global_Household_Financial_Dyna[[#This Row],[Family_Size]]</f>
        <v>939.98400000000004</v>
      </c>
      <c r="P1207" s="2">
        <f t="shared" si="36"/>
        <v>0.15879799892000862</v>
      </c>
      <c r="Q1207" s="2">
        <f t="shared" si="37"/>
        <v>-2.4242605214710666E-2</v>
      </c>
      <c r="R1207" s="2" t="str">
        <f>IF(Global_Household_Financial_Dyna[[#This Row],[Vs country_Average]]&lt;-0.2, "Underperformer", IF(Global_Household_Financial_Dyna[[#This Row],[Vs country_Average]]&gt;0.2, "Outperformer", "Normal"))</f>
        <v>Normal</v>
      </c>
      <c r="S12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411.06</v>
      </c>
      <c r="T12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411.06</v>
      </c>
      <c r="U12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411.06</v>
      </c>
      <c r="V12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411.06</v>
      </c>
    </row>
    <row r="1208" spans="1:22" x14ac:dyDescent="0.3">
      <c r="A1208">
        <v>1208</v>
      </c>
      <c r="B1208" t="s">
        <v>10</v>
      </c>
      <c r="C1208" t="s">
        <v>22</v>
      </c>
      <c r="D1208">
        <v>8</v>
      </c>
      <c r="E1208">
        <v>3</v>
      </c>
      <c r="F1208">
        <v>724.31</v>
      </c>
      <c r="G1208">
        <v>1794</v>
      </c>
      <c r="H1208">
        <v>179.4</v>
      </c>
      <c r="I1208">
        <v>710.75</v>
      </c>
      <c r="J1208">
        <v>903.85</v>
      </c>
      <c r="K1208">
        <f>Global_Household_Financial_Dyna[[#This Row],[Total_Household_Income]]-Global_Household_Financial_Dyna[[#This Row],[Estimated_Taxes]]</f>
        <v>1614.6</v>
      </c>
      <c r="L1208" s="1">
        <f>Global_Household_Financial_Dyna[[#This Row],[Monthly_Savings]]/Global_Household_Financial_Dyna[[#This Row],[Net Income]]</f>
        <v>0.55979809240678813</v>
      </c>
      <c r="M1208" s="2">
        <f>Global_Household_Financial_Dyna[[#This Row],[Monthly_Expenses]]/Global_Household_Financial_Dyna[[#This Row],[Net Income]]</f>
        <v>0.44020190759321198</v>
      </c>
      <c r="N1208" t="str">
        <f>IF(Global_Household_Financial_Dyna[[#This Row],[Monthly_Savings]]&lt;0,"High Risk", IF(Global_Household_Financial_Dyna[[#This Row],[Savings Rate%]]&lt;0.1, "Medium", "Safe"))</f>
        <v>Safe</v>
      </c>
      <c r="O1208">
        <f>Global_Household_Financial_Dyna[[#This Row],[Total_Household_Income]]/Global_Household_Financial_Dyna[[#This Row],[Family_Size]]</f>
        <v>224.25</v>
      </c>
      <c r="P1208" s="2">
        <f t="shared" si="36"/>
        <v>0.42077341556833553</v>
      </c>
      <c r="Q1208" s="2">
        <f t="shared" si="37"/>
        <v>0.1390246768384526</v>
      </c>
      <c r="R1208" s="2" t="str">
        <f>IF(Global_Household_Financial_Dyna[[#This Row],[Vs country_Average]]&lt;-0.2, "Underperformer", IF(Global_Household_Financial_Dyna[[#This Row],[Vs country_Average]]&gt;0.2, "Outperformer", "Normal"))</f>
        <v>Normal</v>
      </c>
      <c r="S12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903.85</v>
      </c>
      <c r="T12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903.85</v>
      </c>
      <c r="U12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903.85</v>
      </c>
      <c r="V12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903.85</v>
      </c>
    </row>
    <row r="1209" spans="1:22" x14ac:dyDescent="0.3">
      <c r="A1209">
        <v>1209</v>
      </c>
      <c r="B1209" t="s">
        <v>10</v>
      </c>
      <c r="C1209" t="s">
        <v>22</v>
      </c>
      <c r="D1209">
        <v>8</v>
      </c>
      <c r="E1209">
        <v>2</v>
      </c>
      <c r="F1209">
        <v>1394.48</v>
      </c>
      <c r="G1209">
        <v>2150.08</v>
      </c>
      <c r="H1209">
        <v>215.01</v>
      </c>
      <c r="I1209">
        <v>905.2</v>
      </c>
      <c r="J1209">
        <v>1029.8599999999999</v>
      </c>
      <c r="K1209">
        <f>Global_Household_Financial_Dyna[[#This Row],[Total_Household_Income]]-Global_Household_Financial_Dyna[[#This Row],[Estimated_Taxes]]</f>
        <v>1935.07</v>
      </c>
      <c r="L1209" s="1">
        <f>Global_Household_Financial_Dyna[[#This Row],[Monthly_Savings]]/Global_Household_Financial_Dyna[[#This Row],[Net Income]]</f>
        <v>0.53220813717333215</v>
      </c>
      <c r="M1209" s="2">
        <f>Global_Household_Financial_Dyna[[#This Row],[Monthly_Expenses]]/Global_Household_Financial_Dyna[[#This Row],[Net Income]]</f>
        <v>0.46778669505495929</v>
      </c>
      <c r="N1209" t="str">
        <f>IF(Global_Household_Financial_Dyna[[#This Row],[Monthly_Savings]]&lt;0,"High Risk", IF(Global_Household_Financial_Dyna[[#This Row],[Savings Rate%]]&lt;0.1, "Medium", "Safe"))</f>
        <v>Safe</v>
      </c>
      <c r="O1209">
        <f>Global_Household_Financial_Dyna[[#This Row],[Total_Household_Income]]/Global_Household_Financial_Dyna[[#This Row],[Family_Size]]</f>
        <v>268.76</v>
      </c>
      <c r="P1209" s="2">
        <f t="shared" si="36"/>
        <v>0.42077341556833553</v>
      </c>
      <c r="Q1209" s="2">
        <f t="shared" si="37"/>
        <v>0.11143472160499662</v>
      </c>
      <c r="R1209" s="2" t="str">
        <f>IF(Global_Household_Financial_Dyna[[#This Row],[Vs country_Average]]&lt;-0.2, "Underperformer", IF(Global_Household_Financial_Dyna[[#This Row],[Vs country_Average]]&gt;0.2, "Outperformer", "Normal"))</f>
        <v>Normal</v>
      </c>
      <c r="S12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1029.8599999999999</v>
      </c>
      <c r="T12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1029.8599999999999</v>
      </c>
      <c r="U12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1029.8599999999999</v>
      </c>
      <c r="V12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1029.8599999999999</v>
      </c>
    </row>
    <row r="1210" spans="1:22" x14ac:dyDescent="0.3">
      <c r="A1210">
        <v>1210</v>
      </c>
      <c r="B1210" t="s">
        <v>12</v>
      </c>
      <c r="C1210" t="s">
        <v>13</v>
      </c>
      <c r="D1210">
        <v>3</v>
      </c>
      <c r="E1210">
        <v>3</v>
      </c>
      <c r="F1210">
        <v>6947.13</v>
      </c>
      <c r="G1210">
        <v>13499.15</v>
      </c>
      <c r="H1210">
        <v>4049.75</v>
      </c>
      <c r="I1210">
        <v>2827.81</v>
      </c>
      <c r="J1210">
        <v>6621.6</v>
      </c>
      <c r="K1210">
        <f>Global_Household_Financial_Dyna[[#This Row],[Total_Household_Income]]-Global_Household_Financial_Dyna[[#This Row],[Estimated_Taxes]]</f>
        <v>9449.4</v>
      </c>
      <c r="L1210" s="1">
        <f>Global_Household_Financial_Dyna[[#This Row],[Monthly_Savings]]/Global_Household_Financial_Dyna[[#This Row],[Net Income]]</f>
        <v>0.70074290431138486</v>
      </c>
      <c r="M1210" s="2">
        <f>Global_Household_Financial_Dyna[[#This Row],[Monthly_Expenses]]/Global_Household_Financial_Dyna[[#This Row],[Net Income]]</f>
        <v>0.299258153956865</v>
      </c>
      <c r="N1210" t="str">
        <f>IF(Global_Household_Financial_Dyna[[#This Row],[Monthly_Savings]]&lt;0,"High Risk", IF(Global_Household_Financial_Dyna[[#This Row],[Savings Rate%]]&lt;0.1, "Medium", "Safe"))</f>
        <v>Safe</v>
      </c>
      <c r="O1210">
        <f>Global_Household_Financial_Dyna[[#This Row],[Total_Household_Income]]/Global_Household_Financial_Dyna[[#This Row],[Family_Size]]</f>
        <v>4499.7166666666662</v>
      </c>
      <c r="P1210" s="2">
        <f t="shared" si="36"/>
        <v>0.30718716818024266</v>
      </c>
      <c r="Q1210" s="2">
        <f t="shared" si="37"/>
        <v>0.3935557361311422</v>
      </c>
      <c r="R1210" s="2" t="str">
        <f>IF(Global_Household_Financial_Dyna[[#This Row],[Vs country_Average]]&lt;-0.2, "Underperformer", IF(Global_Household_Financial_Dyna[[#This Row],[Vs country_Average]]&gt;0.2, "Outperformer", "Normal"))</f>
        <v>Outperformer</v>
      </c>
      <c r="S12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6621.6</v>
      </c>
      <c r="T12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6621.6</v>
      </c>
      <c r="U12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6621.6</v>
      </c>
      <c r="V12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6621.6</v>
      </c>
    </row>
    <row r="1211" spans="1:22" x14ac:dyDescent="0.3">
      <c r="A1211">
        <v>1211</v>
      </c>
      <c r="B1211" t="s">
        <v>10</v>
      </c>
      <c r="C1211" t="s">
        <v>11</v>
      </c>
      <c r="D1211">
        <v>2</v>
      </c>
      <c r="E1211">
        <v>1</v>
      </c>
      <c r="F1211">
        <v>858.13</v>
      </c>
      <c r="G1211">
        <v>858.13</v>
      </c>
      <c r="H1211">
        <v>85.81</v>
      </c>
      <c r="I1211">
        <v>413.44</v>
      </c>
      <c r="J1211">
        <v>358.87</v>
      </c>
      <c r="K1211">
        <f>Global_Household_Financial_Dyna[[#This Row],[Total_Household_Income]]-Global_Household_Financial_Dyna[[#This Row],[Estimated_Taxes]]</f>
        <v>772.31999999999994</v>
      </c>
      <c r="L1211" s="1">
        <f>Global_Household_Financial_Dyna[[#This Row],[Monthly_Savings]]/Global_Household_Financial_Dyna[[#This Row],[Net Income]]</f>
        <v>0.46466490573855401</v>
      </c>
      <c r="M1211" s="2">
        <f>Global_Household_Financial_Dyna[[#This Row],[Monthly_Expenses]]/Global_Household_Financial_Dyna[[#This Row],[Net Income]]</f>
        <v>0.53532214626061736</v>
      </c>
      <c r="N1211" t="str">
        <f>IF(Global_Household_Financial_Dyna[[#This Row],[Monthly_Savings]]&lt;0,"High Risk", IF(Global_Household_Financial_Dyna[[#This Row],[Savings Rate%]]&lt;0.1, "Medium", "Safe"))</f>
        <v>Safe</v>
      </c>
      <c r="O1211">
        <f>Global_Household_Financial_Dyna[[#This Row],[Total_Household_Income]]/Global_Household_Financial_Dyna[[#This Row],[Family_Size]]</f>
        <v>429.065</v>
      </c>
      <c r="P1211" s="2">
        <f t="shared" si="36"/>
        <v>0.42077341556833553</v>
      </c>
      <c r="Q1211" s="2">
        <f t="shared" si="37"/>
        <v>4.3891490170218483E-2</v>
      </c>
      <c r="R1211" s="2" t="str">
        <f>IF(Global_Household_Financial_Dyna[[#This Row],[Vs country_Average]]&lt;-0.2, "Underperformer", IF(Global_Household_Financial_Dyna[[#This Row],[Vs country_Average]]&gt;0.2, "Outperformer", "Normal"))</f>
        <v>Normal</v>
      </c>
      <c r="S12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358.87</v>
      </c>
      <c r="T12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358.87</v>
      </c>
      <c r="U12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358.87</v>
      </c>
      <c r="V12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358.87</v>
      </c>
    </row>
    <row r="1212" spans="1:22" x14ac:dyDescent="0.3">
      <c r="A1212">
        <v>1212</v>
      </c>
      <c r="B1212" t="s">
        <v>10</v>
      </c>
      <c r="C1212" t="s">
        <v>22</v>
      </c>
      <c r="D1212">
        <v>2</v>
      </c>
      <c r="E1212">
        <v>2</v>
      </c>
      <c r="F1212">
        <v>382.27</v>
      </c>
      <c r="G1212">
        <v>632.15</v>
      </c>
      <c r="H1212">
        <v>63.22</v>
      </c>
      <c r="I1212">
        <v>394.9</v>
      </c>
      <c r="J1212">
        <v>174.04</v>
      </c>
      <c r="K1212">
        <f>Global_Household_Financial_Dyna[[#This Row],[Total_Household_Income]]-Global_Household_Financial_Dyna[[#This Row],[Estimated_Taxes]]</f>
        <v>568.92999999999995</v>
      </c>
      <c r="L1212" s="1">
        <f>Global_Household_Financial_Dyna[[#This Row],[Monthly_Savings]]/Global_Household_Financial_Dyna[[#This Row],[Net Income]]</f>
        <v>0.30590758089747422</v>
      </c>
      <c r="M1212" s="2">
        <f>Global_Household_Financial_Dyna[[#This Row],[Monthly_Expenses]]/Global_Household_Financial_Dyna[[#This Row],[Net Income]]</f>
        <v>0.69410999595732337</v>
      </c>
      <c r="N1212" t="str">
        <f>IF(Global_Household_Financial_Dyna[[#This Row],[Monthly_Savings]]&lt;0,"High Risk", IF(Global_Household_Financial_Dyna[[#This Row],[Savings Rate%]]&lt;0.1, "Medium", "Safe"))</f>
        <v>Safe</v>
      </c>
      <c r="O1212">
        <f>Global_Household_Financial_Dyna[[#This Row],[Total_Household_Income]]/Global_Household_Financial_Dyna[[#This Row],[Family_Size]]</f>
        <v>316.07499999999999</v>
      </c>
      <c r="P1212" s="2">
        <f t="shared" si="36"/>
        <v>0.42077341556833553</v>
      </c>
      <c r="Q1212" s="2">
        <f t="shared" si="37"/>
        <v>-0.11486583467086131</v>
      </c>
      <c r="R1212" s="2" t="str">
        <f>IF(Global_Household_Financial_Dyna[[#This Row],[Vs country_Average]]&lt;-0.2, "Underperformer", IF(Global_Household_Financial_Dyna[[#This Row],[Vs country_Average]]&gt;0.2, "Outperformer", "Normal"))</f>
        <v>Normal</v>
      </c>
      <c r="S12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174.04</v>
      </c>
      <c r="T12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174.04</v>
      </c>
      <c r="U12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174.04</v>
      </c>
      <c r="V12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174.04</v>
      </c>
    </row>
    <row r="1213" spans="1:22" x14ac:dyDescent="0.3">
      <c r="A1213">
        <v>1213</v>
      </c>
      <c r="B1213" t="s">
        <v>18</v>
      </c>
      <c r="C1213" t="s">
        <v>20</v>
      </c>
      <c r="D1213">
        <v>4</v>
      </c>
      <c r="E1213">
        <v>2</v>
      </c>
      <c r="F1213">
        <v>2032.97</v>
      </c>
      <c r="G1213">
        <v>3461.53</v>
      </c>
      <c r="H1213">
        <v>761.54</v>
      </c>
      <c r="I1213">
        <v>2632.18</v>
      </c>
      <c r="J1213">
        <v>67.81</v>
      </c>
      <c r="K1213">
        <f>Global_Household_Financial_Dyna[[#This Row],[Total_Household_Income]]-Global_Household_Financial_Dyna[[#This Row],[Estimated_Taxes]]</f>
        <v>2699.9900000000002</v>
      </c>
      <c r="L1213" s="1">
        <f>Global_Household_Financial_Dyna[[#This Row],[Monthly_Savings]]/Global_Household_Financial_Dyna[[#This Row],[Net Income]]</f>
        <v>2.5114907832991973E-2</v>
      </c>
      <c r="M1213" s="2">
        <f>Global_Household_Financial_Dyna[[#This Row],[Monthly_Expenses]]/Global_Household_Financial_Dyna[[#This Row],[Net Income]]</f>
        <v>0.97488509216700792</v>
      </c>
      <c r="N1213" t="str">
        <f>IF(Global_Household_Financial_Dyna[[#This Row],[Monthly_Savings]]&lt;0,"High Risk", IF(Global_Household_Financial_Dyna[[#This Row],[Savings Rate%]]&lt;0.1, "Medium", "Safe"))</f>
        <v>Medium</v>
      </c>
      <c r="O1213">
        <f>Global_Household_Financial_Dyna[[#This Row],[Total_Household_Income]]/Global_Household_Financial_Dyna[[#This Row],[Family_Size]]</f>
        <v>865.38250000000005</v>
      </c>
      <c r="P1213" s="2">
        <f t="shared" si="36"/>
        <v>0.32336204947805613</v>
      </c>
      <c r="Q1213" s="2">
        <f t="shared" si="37"/>
        <v>-0.29824714164506416</v>
      </c>
      <c r="R1213" s="2" t="str">
        <f>IF(Global_Household_Financial_Dyna[[#This Row],[Vs country_Average]]&lt;-0.2, "Underperformer", IF(Global_Household_Financial_Dyna[[#This Row],[Vs country_Average]]&gt;0.2, "Outperformer", "Normal"))</f>
        <v>Underperformer</v>
      </c>
      <c r="S12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67.81</v>
      </c>
      <c r="T12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67.81</v>
      </c>
      <c r="U12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67.81</v>
      </c>
      <c r="V12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67.81</v>
      </c>
    </row>
    <row r="1214" spans="1:22" x14ac:dyDescent="0.3">
      <c r="A1214">
        <v>1214</v>
      </c>
      <c r="B1214" t="s">
        <v>14</v>
      </c>
      <c r="C1214" t="s">
        <v>15</v>
      </c>
      <c r="D1214">
        <v>8</v>
      </c>
      <c r="E1214">
        <v>3</v>
      </c>
      <c r="F1214">
        <v>483.07</v>
      </c>
      <c r="G1214">
        <v>1105.27</v>
      </c>
      <c r="H1214">
        <v>165.79</v>
      </c>
      <c r="I1214">
        <v>1048.9000000000001</v>
      </c>
      <c r="J1214">
        <v>-109.42</v>
      </c>
      <c r="K1214">
        <f>Global_Household_Financial_Dyna[[#This Row],[Total_Household_Income]]-Global_Household_Financial_Dyna[[#This Row],[Estimated_Taxes]]</f>
        <v>939.48</v>
      </c>
      <c r="L1214" s="1">
        <f>Global_Household_Financial_Dyna[[#This Row],[Monthly_Savings]]/Global_Household_Financial_Dyna[[#This Row],[Net Income]]</f>
        <v>-0.11646868480435986</v>
      </c>
      <c r="M1214" s="2">
        <f>Global_Household_Financial_Dyna[[#This Row],[Monthly_Expenses]]/Global_Household_Financial_Dyna[[#This Row],[Net Income]]</f>
        <v>1.1164686848043599</v>
      </c>
      <c r="N1214" t="str">
        <f>IF(Global_Household_Financial_Dyna[[#This Row],[Monthly_Savings]]&lt;0,"High Risk", IF(Global_Household_Financial_Dyna[[#This Row],[Savings Rate%]]&lt;0.1, "Medium", "Safe"))</f>
        <v>High Risk</v>
      </c>
      <c r="O1214">
        <f>Global_Household_Financial_Dyna[[#This Row],[Total_Household_Income]]/Global_Household_Financial_Dyna[[#This Row],[Family_Size]]</f>
        <v>138.15875</v>
      </c>
      <c r="P1214" s="2">
        <f t="shared" si="36"/>
        <v>0.39788995363055785</v>
      </c>
      <c r="Q1214" s="2">
        <f t="shared" si="37"/>
        <v>-0.51435863843491769</v>
      </c>
      <c r="R1214" s="2" t="str">
        <f>IF(Global_Household_Financial_Dyna[[#This Row],[Vs country_Average]]&lt;-0.2, "Underperformer", IF(Global_Household_Financial_Dyna[[#This Row],[Vs country_Average]]&gt;0.2, "Outperformer", "Normal"))</f>
        <v>Underperformer</v>
      </c>
      <c r="S12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-56.974999999999994</v>
      </c>
      <c r="T12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-4.5299999999999869</v>
      </c>
      <c r="U12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47.914999999999978</v>
      </c>
      <c r="V12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100.36000000000003</v>
      </c>
    </row>
    <row r="1215" spans="1:22" x14ac:dyDescent="0.3">
      <c r="A1215">
        <v>1215</v>
      </c>
      <c r="B1215" t="s">
        <v>16</v>
      </c>
      <c r="C1215" t="s">
        <v>17</v>
      </c>
      <c r="D1215">
        <v>3</v>
      </c>
      <c r="E1215">
        <v>1</v>
      </c>
      <c r="F1215">
        <v>5958.39</v>
      </c>
      <c r="G1215">
        <v>5958.39</v>
      </c>
      <c r="H1215">
        <v>2085.44</v>
      </c>
      <c r="I1215">
        <v>2482.37</v>
      </c>
      <c r="J1215">
        <v>1390.58</v>
      </c>
      <c r="K1215">
        <f>Global_Household_Financial_Dyna[[#This Row],[Total_Household_Income]]-Global_Household_Financial_Dyna[[#This Row],[Estimated_Taxes]]</f>
        <v>3872.9500000000003</v>
      </c>
      <c r="L1215" s="1">
        <f>Global_Household_Financial_Dyna[[#This Row],[Monthly_Savings]]/Global_Household_Financial_Dyna[[#This Row],[Net Income]]</f>
        <v>0.35904930350249803</v>
      </c>
      <c r="M1215" s="2">
        <f>Global_Household_Financial_Dyna[[#This Row],[Monthly_Expenses]]/Global_Household_Financial_Dyna[[#This Row],[Net Income]]</f>
        <v>0.6409506964975018</v>
      </c>
      <c r="N1215" t="str">
        <f>IF(Global_Household_Financial_Dyna[[#This Row],[Monthly_Savings]]&lt;0,"High Risk", IF(Global_Household_Financial_Dyna[[#This Row],[Savings Rate%]]&lt;0.1, "Medium", "Safe"))</f>
        <v>Safe</v>
      </c>
      <c r="O1215">
        <f>Global_Household_Financial_Dyna[[#This Row],[Total_Household_Income]]/Global_Household_Financial_Dyna[[#This Row],[Family_Size]]</f>
        <v>1986.13</v>
      </c>
      <c r="P1215" s="2">
        <f t="shared" si="36"/>
        <v>0.15879799892000862</v>
      </c>
      <c r="Q1215" s="2">
        <f t="shared" si="37"/>
        <v>0.20025130458248941</v>
      </c>
      <c r="R1215" s="2" t="str">
        <f>IF(Global_Household_Financial_Dyna[[#This Row],[Vs country_Average]]&lt;-0.2, "Underperformer", IF(Global_Household_Financial_Dyna[[#This Row],[Vs country_Average]]&gt;0.2, "Outperformer", "Normal"))</f>
        <v>Outperformer</v>
      </c>
      <c r="S12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1390.58</v>
      </c>
      <c r="T12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1390.58</v>
      </c>
      <c r="U12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1390.58</v>
      </c>
      <c r="V12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1390.58</v>
      </c>
    </row>
    <row r="1216" spans="1:22" x14ac:dyDescent="0.3">
      <c r="A1216">
        <v>1216</v>
      </c>
      <c r="B1216" t="s">
        <v>18</v>
      </c>
      <c r="C1216" t="s">
        <v>19</v>
      </c>
      <c r="D1216">
        <v>6</v>
      </c>
      <c r="E1216">
        <v>2</v>
      </c>
      <c r="F1216">
        <v>4618.16</v>
      </c>
      <c r="G1216">
        <v>8664.9599999999991</v>
      </c>
      <c r="H1216">
        <v>2339.54</v>
      </c>
      <c r="I1216">
        <v>3967.74</v>
      </c>
      <c r="J1216">
        <v>2357.69</v>
      </c>
      <c r="K1216">
        <f>Global_Household_Financial_Dyna[[#This Row],[Total_Household_Income]]-Global_Household_Financial_Dyna[[#This Row],[Estimated_Taxes]]</f>
        <v>6325.4199999999992</v>
      </c>
      <c r="L1216" s="1">
        <f>Global_Household_Financial_Dyna[[#This Row],[Monthly_Savings]]/Global_Household_Financial_Dyna[[#This Row],[Net Income]]</f>
        <v>0.37273256163227114</v>
      </c>
      <c r="M1216" s="2">
        <f>Global_Household_Financial_Dyna[[#This Row],[Monthly_Expenses]]/Global_Household_Financial_Dyna[[#This Row],[Net Income]]</f>
        <v>0.62726901929041867</v>
      </c>
      <c r="N1216" t="str">
        <f>IF(Global_Household_Financial_Dyna[[#This Row],[Monthly_Savings]]&lt;0,"High Risk", IF(Global_Household_Financial_Dyna[[#This Row],[Savings Rate%]]&lt;0.1, "Medium", "Safe"))</f>
        <v>Safe</v>
      </c>
      <c r="O1216">
        <f>Global_Household_Financial_Dyna[[#This Row],[Total_Household_Income]]/Global_Household_Financial_Dyna[[#This Row],[Family_Size]]</f>
        <v>1444.1599999999999</v>
      </c>
      <c r="P1216" s="2">
        <f t="shared" si="36"/>
        <v>0.32336204947805613</v>
      </c>
      <c r="Q1216" s="2">
        <f t="shared" si="37"/>
        <v>4.9370512154215007E-2</v>
      </c>
      <c r="R1216" s="2" t="str">
        <f>IF(Global_Household_Financial_Dyna[[#This Row],[Vs country_Average]]&lt;-0.2, "Underperformer", IF(Global_Household_Financial_Dyna[[#This Row],[Vs country_Average]]&gt;0.2, "Outperformer", "Normal"))</f>
        <v>Normal</v>
      </c>
      <c r="S12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2357.69</v>
      </c>
      <c r="T12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2357.69</v>
      </c>
      <c r="U12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2357.69</v>
      </c>
      <c r="V12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2357.69</v>
      </c>
    </row>
    <row r="1217" spans="1:22" x14ac:dyDescent="0.3">
      <c r="A1217">
        <v>1217</v>
      </c>
      <c r="B1217" t="s">
        <v>18</v>
      </c>
      <c r="C1217" t="s">
        <v>20</v>
      </c>
      <c r="D1217">
        <v>2</v>
      </c>
      <c r="E1217">
        <v>2</v>
      </c>
      <c r="F1217">
        <v>4863.26</v>
      </c>
      <c r="G1217">
        <v>7738.76</v>
      </c>
      <c r="H1217">
        <v>1702.53</v>
      </c>
      <c r="I1217">
        <v>1621.17</v>
      </c>
      <c r="J1217">
        <v>4415.0600000000004</v>
      </c>
      <c r="K1217">
        <f>Global_Household_Financial_Dyna[[#This Row],[Total_Household_Income]]-Global_Household_Financial_Dyna[[#This Row],[Estimated_Taxes]]</f>
        <v>6036.2300000000005</v>
      </c>
      <c r="L1217" s="1">
        <f>Global_Household_Financial_Dyna[[#This Row],[Monthly_Savings]]/Global_Household_Financial_Dyna[[#This Row],[Net Income]]</f>
        <v>0.73142673489910093</v>
      </c>
      <c r="M1217" s="2">
        <f>Global_Household_Financial_Dyna[[#This Row],[Monthly_Expenses]]/Global_Household_Financial_Dyna[[#This Row],[Net Income]]</f>
        <v>0.26857326510089907</v>
      </c>
      <c r="N1217" t="str">
        <f>IF(Global_Household_Financial_Dyna[[#This Row],[Monthly_Savings]]&lt;0,"High Risk", IF(Global_Household_Financial_Dyna[[#This Row],[Savings Rate%]]&lt;0.1, "Medium", "Safe"))</f>
        <v>Safe</v>
      </c>
      <c r="O1217">
        <f>Global_Household_Financial_Dyna[[#This Row],[Total_Household_Income]]/Global_Household_Financial_Dyna[[#This Row],[Family_Size]]</f>
        <v>3869.38</v>
      </c>
      <c r="P1217" s="2">
        <f t="shared" si="36"/>
        <v>0.32336204947805613</v>
      </c>
      <c r="Q1217" s="2">
        <f t="shared" si="37"/>
        <v>0.40806468542104479</v>
      </c>
      <c r="R1217" s="2" t="str">
        <f>IF(Global_Household_Financial_Dyna[[#This Row],[Vs country_Average]]&lt;-0.2, "Underperformer", IF(Global_Household_Financial_Dyna[[#This Row],[Vs country_Average]]&gt;0.2, "Outperformer", "Normal"))</f>
        <v>Outperformer</v>
      </c>
      <c r="S12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4415.0600000000004</v>
      </c>
      <c r="T12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4415.0600000000004</v>
      </c>
      <c r="U12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4415.0600000000004</v>
      </c>
      <c r="V12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4415.0600000000004</v>
      </c>
    </row>
    <row r="1218" spans="1:22" x14ac:dyDescent="0.3">
      <c r="A1218">
        <v>1218</v>
      </c>
      <c r="B1218" t="s">
        <v>16</v>
      </c>
      <c r="C1218" t="s">
        <v>17</v>
      </c>
      <c r="D1218">
        <v>5</v>
      </c>
      <c r="E1218">
        <v>3</v>
      </c>
      <c r="F1218">
        <v>1655.66</v>
      </c>
      <c r="G1218">
        <v>3741.62</v>
      </c>
      <c r="H1218">
        <v>1309.57</v>
      </c>
      <c r="I1218">
        <v>3550.8</v>
      </c>
      <c r="J1218">
        <v>-1118.75</v>
      </c>
      <c r="K1218">
        <f>Global_Household_Financial_Dyna[[#This Row],[Total_Household_Income]]-Global_Household_Financial_Dyna[[#This Row],[Estimated_Taxes]]</f>
        <v>2432.0500000000002</v>
      </c>
      <c r="L1218" s="1">
        <f>Global_Household_Financial_Dyna[[#This Row],[Monthly_Savings]]/Global_Household_Financial_Dyna[[#This Row],[Net Income]]</f>
        <v>-0.46000287823029951</v>
      </c>
      <c r="M1218" s="2">
        <f>Global_Household_Financial_Dyna[[#This Row],[Monthly_Expenses]]/Global_Household_Financial_Dyna[[#This Row],[Net Income]]</f>
        <v>1.4600028782302996</v>
      </c>
      <c r="N1218" t="str">
        <f>IF(Global_Household_Financial_Dyna[[#This Row],[Monthly_Savings]]&lt;0,"High Risk", IF(Global_Household_Financial_Dyna[[#This Row],[Savings Rate%]]&lt;0.1, "Medium", "Safe"))</f>
        <v>High Risk</v>
      </c>
      <c r="O1218">
        <f>Global_Household_Financial_Dyna[[#This Row],[Total_Household_Income]]/Global_Household_Financial_Dyna[[#This Row],[Family_Size]]</f>
        <v>748.32399999999996</v>
      </c>
      <c r="P1218" s="2">
        <f t="shared" ref="P1218:P1281" si="38">AVERAGEIF($B$2:$B$4986,$B1218,$L$2:$L$4986)</f>
        <v>0.15879799892000862</v>
      </c>
      <c r="Q1218" s="2">
        <f t="shared" ref="Q1218:Q1281" si="39">L1218-P1218</f>
        <v>-0.61880087715030818</v>
      </c>
      <c r="R1218" s="2" t="str">
        <f>IF(Global_Household_Financial_Dyna[[#This Row],[Vs country_Average]]&lt;-0.2, "Underperformer", IF(Global_Household_Financial_Dyna[[#This Row],[Vs country_Average]]&gt;0.2, "Outperformer", "Normal"))</f>
        <v>Underperformer</v>
      </c>
      <c r="S12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-941.20999999999992</v>
      </c>
      <c r="T12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-763.67</v>
      </c>
      <c r="U12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-586.12999999999988</v>
      </c>
      <c r="V12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-408.58999999999992</v>
      </c>
    </row>
    <row r="1219" spans="1:22" x14ac:dyDescent="0.3">
      <c r="A1219">
        <v>1219</v>
      </c>
      <c r="B1219" t="s">
        <v>16</v>
      </c>
      <c r="C1219" t="s">
        <v>17</v>
      </c>
      <c r="D1219">
        <v>1</v>
      </c>
      <c r="E1219">
        <v>1</v>
      </c>
      <c r="F1219">
        <v>3232.11</v>
      </c>
      <c r="G1219">
        <v>3232.11</v>
      </c>
      <c r="H1219">
        <v>1131.24</v>
      </c>
      <c r="I1219">
        <v>1763.53</v>
      </c>
      <c r="J1219">
        <v>337.34</v>
      </c>
      <c r="K1219">
        <f>Global_Household_Financial_Dyna[[#This Row],[Total_Household_Income]]-Global_Household_Financial_Dyna[[#This Row],[Estimated_Taxes]]</f>
        <v>2100.87</v>
      </c>
      <c r="L1219" s="1">
        <f>Global_Household_Financial_Dyna[[#This Row],[Monthly_Savings]]/Global_Household_Financial_Dyna[[#This Row],[Net Income]]</f>
        <v>0.16057157272939307</v>
      </c>
      <c r="M1219" s="2">
        <f>Global_Household_Financial_Dyna[[#This Row],[Monthly_Expenses]]/Global_Household_Financial_Dyna[[#This Row],[Net Income]]</f>
        <v>0.83942842727060696</v>
      </c>
      <c r="N1219" t="str">
        <f>IF(Global_Household_Financial_Dyna[[#This Row],[Monthly_Savings]]&lt;0,"High Risk", IF(Global_Household_Financial_Dyna[[#This Row],[Savings Rate%]]&lt;0.1, "Medium", "Safe"))</f>
        <v>Safe</v>
      </c>
      <c r="O1219">
        <f>Global_Household_Financial_Dyna[[#This Row],[Total_Household_Income]]/Global_Household_Financial_Dyna[[#This Row],[Family_Size]]</f>
        <v>3232.11</v>
      </c>
      <c r="P1219" s="2">
        <f t="shared" si="38"/>
        <v>0.15879799892000862</v>
      </c>
      <c r="Q1219" s="2">
        <f t="shared" si="39"/>
        <v>1.7735738093844489E-3</v>
      </c>
      <c r="R1219" s="2" t="str">
        <f>IF(Global_Household_Financial_Dyna[[#This Row],[Vs country_Average]]&lt;-0.2, "Underperformer", IF(Global_Household_Financial_Dyna[[#This Row],[Vs country_Average]]&gt;0.2, "Outperformer", "Normal"))</f>
        <v>Normal</v>
      </c>
      <c r="S12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337.34</v>
      </c>
      <c r="T12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337.34</v>
      </c>
      <c r="U12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337.34</v>
      </c>
      <c r="V12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337.34</v>
      </c>
    </row>
    <row r="1220" spans="1:22" x14ac:dyDescent="0.3">
      <c r="A1220">
        <v>1220</v>
      </c>
      <c r="B1220" t="s">
        <v>10</v>
      </c>
      <c r="C1220" t="s">
        <v>11</v>
      </c>
      <c r="D1220">
        <v>1</v>
      </c>
      <c r="E1220">
        <v>1</v>
      </c>
      <c r="F1220">
        <v>670.19</v>
      </c>
      <c r="G1220">
        <v>670.19</v>
      </c>
      <c r="H1220">
        <v>67.02</v>
      </c>
      <c r="I1220">
        <v>269.22000000000003</v>
      </c>
      <c r="J1220">
        <v>333.95</v>
      </c>
      <c r="K1220">
        <f>Global_Household_Financial_Dyna[[#This Row],[Total_Household_Income]]-Global_Household_Financial_Dyna[[#This Row],[Estimated_Taxes]]</f>
        <v>603.17000000000007</v>
      </c>
      <c r="L1220" s="1">
        <f>Global_Household_Financial_Dyna[[#This Row],[Monthly_Savings]]/Global_Household_Financial_Dyna[[#This Row],[Net Income]]</f>
        <v>0.55365817265447548</v>
      </c>
      <c r="M1220" s="2">
        <f>Global_Household_Financial_Dyna[[#This Row],[Monthly_Expenses]]/Global_Household_Financial_Dyna[[#This Row],[Net Income]]</f>
        <v>0.44634182734552447</v>
      </c>
      <c r="N1220" t="str">
        <f>IF(Global_Household_Financial_Dyna[[#This Row],[Monthly_Savings]]&lt;0,"High Risk", IF(Global_Household_Financial_Dyna[[#This Row],[Savings Rate%]]&lt;0.1, "Medium", "Safe"))</f>
        <v>Safe</v>
      </c>
      <c r="O1220">
        <f>Global_Household_Financial_Dyna[[#This Row],[Total_Household_Income]]/Global_Household_Financial_Dyna[[#This Row],[Family_Size]]</f>
        <v>670.19</v>
      </c>
      <c r="P1220" s="2">
        <f t="shared" si="38"/>
        <v>0.42077341556833553</v>
      </c>
      <c r="Q1220" s="2">
        <f t="shared" si="39"/>
        <v>0.13288475708613995</v>
      </c>
      <c r="R1220" s="2" t="str">
        <f>IF(Global_Household_Financial_Dyna[[#This Row],[Vs country_Average]]&lt;-0.2, "Underperformer", IF(Global_Household_Financial_Dyna[[#This Row],[Vs country_Average]]&gt;0.2, "Outperformer", "Normal"))</f>
        <v>Normal</v>
      </c>
      <c r="S12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333.95</v>
      </c>
      <c r="T12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333.95</v>
      </c>
      <c r="U12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333.95</v>
      </c>
      <c r="V12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333.95</v>
      </c>
    </row>
    <row r="1221" spans="1:22" x14ac:dyDescent="0.3">
      <c r="A1221">
        <v>1221</v>
      </c>
      <c r="B1221" t="s">
        <v>12</v>
      </c>
      <c r="C1221" t="s">
        <v>13</v>
      </c>
      <c r="D1221">
        <v>7</v>
      </c>
      <c r="E1221">
        <v>3</v>
      </c>
      <c r="F1221">
        <v>2394.1</v>
      </c>
      <c r="G1221">
        <v>5833.47</v>
      </c>
      <c r="H1221">
        <v>1458.37</v>
      </c>
      <c r="I1221">
        <v>4391.76</v>
      </c>
      <c r="J1221">
        <v>-16.66</v>
      </c>
      <c r="K1221">
        <f>Global_Household_Financial_Dyna[[#This Row],[Total_Household_Income]]-Global_Household_Financial_Dyna[[#This Row],[Estimated_Taxes]]</f>
        <v>4375.1000000000004</v>
      </c>
      <c r="L1221" s="1">
        <f>Global_Household_Financial_Dyna[[#This Row],[Monthly_Savings]]/Global_Household_Financial_Dyna[[#This Row],[Net Income]]</f>
        <v>-3.80791296198944E-3</v>
      </c>
      <c r="M1221" s="2">
        <f>Global_Household_Financial_Dyna[[#This Row],[Monthly_Expenses]]/Global_Household_Financial_Dyna[[#This Row],[Net Income]]</f>
        <v>1.0038079129619895</v>
      </c>
      <c r="N1221" t="str">
        <f>IF(Global_Household_Financial_Dyna[[#This Row],[Monthly_Savings]]&lt;0,"High Risk", IF(Global_Household_Financial_Dyna[[#This Row],[Savings Rate%]]&lt;0.1, "Medium", "Safe"))</f>
        <v>High Risk</v>
      </c>
      <c r="O1221">
        <f>Global_Household_Financial_Dyna[[#This Row],[Total_Household_Income]]/Global_Household_Financial_Dyna[[#This Row],[Family_Size]]</f>
        <v>833.35285714285715</v>
      </c>
      <c r="P1221" s="2">
        <f t="shared" si="38"/>
        <v>0.30718716818024266</v>
      </c>
      <c r="Q1221" s="2">
        <f t="shared" si="39"/>
        <v>-0.31099508114223212</v>
      </c>
      <c r="R1221" s="2" t="str">
        <f>IF(Global_Household_Financial_Dyna[[#This Row],[Vs country_Average]]&lt;-0.2, "Underperformer", IF(Global_Household_Financial_Dyna[[#This Row],[Vs country_Average]]&gt;0.2, "Outperformer", "Normal"))</f>
        <v>Underperformer</v>
      </c>
      <c r="S12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202.92800000000003</v>
      </c>
      <c r="T12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422.51600000000002</v>
      </c>
      <c r="U12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642.10400000000004</v>
      </c>
      <c r="V12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861.69200000000012</v>
      </c>
    </row>
    <row r="1222" spans="1:22" x14ac:dyDescent="0.3">
      <c r="A1222">
        <v>1222</v>
      </c>
      <c r="B1222" t="s">
        <v>18</v>
      </c>
      <c r="C1222" t="s">
        <v>20</v>
      </c>
      <c r="D1222">
        <v>8</v>
      </c>
      <c r="E1222">
        <v>3</v>
      </c>
      <c r="F1222">
        <v>5683.24</v>
      </c>
      <c r="G1222">
        <v>12830.26</v>
      </c>
      <c r="H1222">
        <v>3464.17</v>
      </c>
      <c r="I1222">
        <v>5786.2</v>
      </c>
      <c r="J1222">
        <v>3579.89</v>
      </c>
      <c r="K1222">
        <f>Global_Household_Financial_Dyna[[#This Row],[Total_Household_Income]]-Global_Household_Financial_Dyna[[#This Row],[Estimated_Taxes]]</f>
        <v>9366.09</v>
      </c>
      <c r="L1222" s="1">
        <f>Global_Household_Financial_Dyna[[#This Row],[Monthly_Savings]]/Global_Household_Financial_Dyna[[#This Row],[Net Income]]</f>
        <v>0.38221819350443992</v>
      </c>
      <c r="M1222" s="2">
        <f>Global_Household_Financial_Dyna[[#This Row],[Monthly_Expenses]]/Global_Household_Financial_Dyna[[#This Row],[Net Income]]</f>
        <v>0.61778180649556003</v>
      </c>
      <c r="N1222" t="str">
        <f>IF(Global_Household_Financial_Dyna[[#This Row],[Monthly_Savings]]&lt;0,"High Risk", IF(Global_Household_Financial_Dyna[[#This Row],[Savings Rate%]]&lt;0.1, "Medium", "Safe"))</f>
        <v>Safe</v>
      </c>
      <c r="O1222">
        <f>Global_Household_Financial_Dyna[[#This Row],[Total_Household_Income]]/Global_Household_Financial_Dyna[[#This Row],[Family_Size]]</f>
        <v>1603.7825</v>
      </c>
      <c r="P1222" s="2">
        <f t="shared" si="38"/>
        <v>0.32336204947805613</v>
      </c>
      <c r="Q1222" s="2">
        <f t="shared" si="39"/>
        <v>5.8856144026383783E-2</v>
      </c>
      <c r="R1222" s="2" t="str">
        <f>IF(Global_Household_Financial_Dyna[[#This Row],[Vs country_Average]]&lt;-0.2, "Underperformer", IF(Global_Household_Financial_Dyna[[#This Row],[Vs country_Average]]&gt;0.2, "Outperformer", "Normal"))</f>
        <v>Normal</v>
      </c>
      <c r="S12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3579.89</v>
      </c>
      <c r="T12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3579.89</v>
      </c>
      <c r="U12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3579.89</v>
      </c>
      <c r="V12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3579.89</v>
      </c>
    </row>
    <row r="1223" spans="1:22" x14ac:dyDescent="0.3">
      <c r="A1223">
        <v>1223</v>
      </c>
      <c r="B1223" t="s">
        <v>10</v>
      </c>
      <c r="C1223" t="s">
        <v>11</v>
      </c>
      <c r="D1223">
        <v>3</v>
      </c>
      <c r="E1223">
        <v>1</v>
      </c>
      <c r="F1223">
        <v>1345.08</v>
      </c>
      <c r="G1223">
        <v>1345.08</v>
      </c>
      <c r="H1223">
        <v>134.51</v>
      </c>
      <c r="I1223">
        <v>357.41</v>
      </c>
      <c r="J1223">
        <v>853.17</v>
      </c>
      <c r="K1223">
        <f>Global_Household_Financial_Dyna[[#This Row],[Total_Household_Income]]-Global_Household_Financial_Dyna[[#This Row],[Estimated_Taxes]]</f>
        <v>1210.57</v>
      </c>
      <c r="L1223" s="1">
        <f>Global_Household_Financial_Dyna[[#This Row],[Monthly_Savings]]/Global_Household_Financial_Dyna[[#This Row],[Net Income]]</f>
        <v>0.70476717579322135</v>
      </c>
      <c r="M1223" s="2">
        <f>Global_Household_Financial_Dyna[[#This Row],[Monthly_Expenses]]/Global_Household_Financial_Dyna[[#This Row],[Net Income]]</f>
        <v>0.29524108477824501</v>
      </c>
      <c r="N1223" t="str">
        <f>IF(Global_Household_Financial_Dyna[[#This Row],[Monthly_Savings]]&lt;0,"High Risk", IF(Global_Household_Financial_Dyna[[#This Row],[Savings Rate%]]&lt;0.1, "Medium", "Safe"))</f>
        <v>Safe</v>
      </c>
      <c r="O1223">
        <f>Global_Household_Financial_Dyna[[#This Row],[Total_Household_Income]]/Global_Household_Financial_Dyna[[#This Row],[Family_Size]]</f>
        <v>448.35999999999996</v>
      </c>
      <c r="P1223" s="2">
        <f t="shared" si="38"/>
        <v>0.42077341556833553</v>
      </c>
      <c r="Q1223" s="2">
        <f t="shared" si="39"/>
        <v>0.28399376022488582</v>
      </c>
      <c r="R1223" s="2" t="str">
        <f>IF(Global_Household_Financial_Dyna[[#This Row],[Vs country_Average]]&lt;-0.2, "Underperformer", IF(Global_Household_Financial_Dyna[[#This Row],[Vs country_Average]]&gt;0.2, "Outperformer", "Normal"))</f>
        <v>Outperformer</v>
      </c>
      <c r="S12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853.17</v>
      </c>
      <c r="T12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853.17</v>
      </c>
      <c r="U12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853.17</v>
      </c>
      <c r="V12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853.17</v>
      </c>
    </row>
    <row r="1224" spans="1:22" x14ac:dyDescent="0.3">
      <c r="A1224">
        <v>1224</v>
      </c>
      <c r="B1224" t="s">
        <v>12</v>
      </c>
      <c r="C1224" t="s">
        <v>13</v>
      </c>
      <c r="D1224">
        <v>6</v>
      </c>
      <c r="E1224">
        <v>2</v>
      </c>
      <c r="F1224">
        <v>4708.79</v>
      </c>
      <c r="G1224">
        <v>6897.25</v>
      </c>
      <c r="H1224">
        <v>1724.31</v>
      </c>
      <c r="I1224">
        <v>3283.38</v>
      </c>
      <c r="J1224">
        <v>1889.56</v>
      </c>
      <c r="K1224">
        <f>Global_Household_Financial_Dyna[[#This Row],[Total_Household_Income]]-Global_Household_Financial_Dyna[[#This Row],[Estimated_Taxes]]</f>
        <v>5172.9400000000005</v>
      </c>
      <c r="L1224" s="1">
        <f>Global_Household_Financial_Dyna[[#This Row],[Monthly_Savings]]/Global_Household_Financial_Dyna[[#This Row],[Net Income]]</f>
        <v>0.36527777240795367</v>
      </c>
      <c r="M1224" s="2">
        <f>Global_Household_Financial_Dyna[[#This Row],[Monthly_Expenses]]/Global_Household_Financial_Dyna[[#This Row],[Net Income]]</f>
        <v>0.63472222759204622</v>
      </c>
      <c r="N1224" t="str">
        <f>IF(Global_Household_Financial_Dyna[[#This Row],[Monthly_Savings]]&lt;0,"High Risk", IF(Global_Household_Financial_Dyna[[#This Row],[Savings Rate%]]&lt;0.1, "Medium", "Safe"))</f>
        <v>Safe</v>
      </c>
      <c r="O1224">
        <f>Global_Household_Financial_Dyna[[#This Row],[Total_Household_Income]]/Global_Household_Financial_Dyna[[#This Row],[Family_Size]]</f>
        <v>1149.5416666666667</v>
      </c>
      <c r="P1224" s="2">
        <f t="shared" si="38"/>
        <v>0.30718716818024266</v>
      </c>
      <c r="Q1224" s="2">
        <f t="shared" si="39"/>
        <v>5.8090604227711007E-2</v>
      </c>
      <c r="R1224" s="2" t="str">
        <f>IF(Global_Household_Financial_Dyna[[#This Row],[Vs country_Average]]&lt;-0.2, "Underperformer", IF(Global_Household_Financial_Dyna[[#This Row],[Vs country_Average]]&gt;0.2, "Outperformer", "Normal"))</f>
        <v>Normal</v>
      </c>
      <c r="S12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1889.56</v>
      </c>
      <c r="T12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1889.56</v>
      </c>
      <c r="U12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1889.56</v>
      </c>
      <c r="V12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1889.56</v>
      </c>
    </row>
    <row r="1225" spans="1:22" x14ac:dyDescent="0.3">
      <c r="A1225">
        <v>1225</v>
      </c>
      <c r="B1225" t="s">
        <v>10</v>
      </c>
      <c r="C1225" t="s">
        <v>22</v>
      </c>
      <c r="D1225">
        <v>4</v>
      </c>
      <c r="E1225">
        <v>3</v>
      </c>
      <c r="F1225">
        <v>1023.25</v>
      </c>
      <c r="G1225">
        <v>2567.69</v>
      </c>
      <c r="H1225">
        <v>256.77</v>
      </c>
      <c r="I1225">
        <v>555.89</v>
      </c>
      <c r="J1225">
        <v>1755.03</v>
      </c>
      <c r="K1225">
        <f>Global_Household_Financial_Dyna[[#This Row],[Total_Household_Income]]-Global_Household_Financial_Dyna[[#This Row],[Estimated_Taxes]]</f>
        <v>2310.92</v>
      </c>
      <c r="L1225" s="1">
        <f>Global_Household_Financial_Dyna[[#This Row],[Monthly_Savings]]/Global_Household_Financial_Dyna[[#This Row],[Net Income]]</f>
        <v>0.75945078150693224</v>
      </c>
      <c r="M1225" s="2">
        <f>Global_Household_Financial_Dyna[[#This Row],[Monthly_Expenses]]/Global_Household_Financial_Dyna[[#This Row],[Net Income]]</f>
        <v>0.24054921849306768</v>
      </c>
      <c r="N1225" t="str">
        <f>IF(Global_Household_Financial_Dyna[[#This Row],[Monthly_Savings]]&lt;0,"High Risk", IF(Global_Household_Financial_Dyna[[#This Row],[Savings Rate%]]&lt;0.1, "Medium", "Safe"))</f>
        <v>Safe</v>
      </c>
      <c r="O1225">
        <f>Global_Household_Financial_Dyna[[#This Row],[Total_Household_Income]]/Global_Household_Financial_Dyna[[#This Row],[Family_Size]]</f>
        <v>641.92250000000001</v>
      </c>
      <c r="P1225" s="2">
        <f t="shared" si="38"/>
        <v>0.42077341556833553</v>
      </c>
      <c r="Q1225" s="2">
        <f t="shared" si="39"/>
        <v>0.33867736593859671</v>
      </c>
      <c r="R1225" s="2" t="str">
        <f>IF(Global_Household_Financial_Dyna[[#This Row],[Vs country_Average]]&lt;-0.2, "Underperformer", IF(Global_Household_Financial_Dyna[[#This Row],[Vs country_Average]]&gt;0.2, "Outperformer", "Normal"))</f>
        <v>Outperformer</v>
      </c>
      <c r="S12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1755.03</v>
      </c>
      <c r="T12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1755.03</v>
      </c>
      <c r="U12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1755.03</v>
      </c>
      <c r="V12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1755.03</v>
      </c>
    </row>
    <row r="1226" spans="1:22" x14ac:dyDescent="0.3">
      <c r="A1226">
        <v>1226</v>
      </c>
      <c r="B1226" t="s">
        <v>16</v>
      </c>
      <c r="C1226" t="s">
        <v>21</v>
      </c>
      <c r="D1226">
        <v>5</v>
      </c>
      <c r="E1226">
        <v>3</v>
      </c>
      <c r="F1226">
        <v>5566.74</v>
      </c>
      <c r="G1226">
        <v>11570.51</v>
      </c>
      <c r="H1226">
        <v>4628.2</v>
      </c>
      <c r="I1226">
        <v>3904.11</v>
      </c>
      <c r="J1226">
        <v>3038.2</v>
      </c>
      <c r="K1226">
        <f>Global_Household_Financial_Dyna[[#This Row],[Total_Household_Income]]-Global_Household_Financial_Dyna[[#This Row],[Estimated_Taxes]]</f>
        <v>6942.31</v>
      </c>
      <c r="L1226" s="1">
        <f>Global_Household_Financial_Dyna[[#This Row],[Monthly_Savings]]/Global_Household_Financial_Dyna[[#This Row],[Net Income]]</f>
        <v>0.43763531158937008</v>
      </c>
      <c r="M1226" s="2">
        <f>Global_Household_Financial_Dyna[[#This Row],[Monthly_Expenses]]/Global_Household_Financial_Dyna[[#This Row],[Net Income]]</f>
        <v>0.56236468841062992</v>
      </c>
      <c r="N1226" t="str">
        <f>IF(Global_Household_Financial_Dyna[[#This Row],[Monthly_Savings]]&lt;0,"High Risk", IF(Global_Household_Financial_Dyna[[#This Row],[Savings Rate%]]&lt;0.1, "Medium", "Safe"))</f>
        <v>Safe</v>
      </c>
      <c r="O1226">
        <f>Global_Household_Financial_Dyna[[#This Row],[Total_Household_Income]]/Global_Household_Financial_Dyna[[#This Row],[Family_Size]]</f>
        <v>2314.1019999999999</v>
      </c>
      <c r="P1226" s="2">
        <f t="shared" si="38"/>
        <v>0.15879799892000862</v>
      </c>
      <c r="Q1226" s="2">
        <f t="shared" si="39"/>
        <v>0.27883731266936146</v>
      </c>
      <c r="R1226" s="2" t="str">
        <f>IF(Global_Household_Financial_Dyna[[#This Row],[Vs country_Average]]&lt;-0.2, "Underperformer", IF(Global_Household_Financial_Dyna[[#This Row],[Vs country_Average]]&gt;0.2, "Outperformer", "Normal"))</f>
        <v>Outperformer</v>
      </c>
      <c r="S12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3038.2</v>
      </c>
      <c r="T12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3038.2</v>
      </c>
      <c r="U12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3038.2</v>
      </c>
      <c r="V12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3038.2</v>
      </c>
    </row>
    <row r="1227" spans="1:22" x14ac:dyDescent="0.3">
      <c r="A1227">
        <v>1227</v>
      </c>
      <c r="B1227" t="s">
        <v>10</v>
      </c>
      <c r="C1227" t="s">
        <v>11</v>
      </c>
      <c r="D1227">
        <v>3</v>
      </c>
      <c r="E1227">
        <v>3</v>
      </c>
      <c r="F1227">
        <v>856.97</v>
      </c>
      <c r="G1227">
        <v>1709.36</v>
      </c>
      <c r="H1227">
        <v>170.94</v>
      </c>
      <c r="I1227">
        <v>408.03</v>
      </c>
      <c r="J1227">
        <v>1130.4000000000001</v>
      </c>
      <c r="K1227">
        <f>Global_Household_Financial_Dyna[[#This Row],[Total_Household_Income]]-Global_Household_Financial_Dyna[[#This Row],[Estimated_Taxes]]</f>
        <v>1538.4199999999998</v>
      </c>
      <c r="L1227" s="1">
        <f>Global_Household_Financial_Dyna[[#This Row],[Monthly_Savings]]/Global_Household_Financial_Dyna[[#This Row],[Net Income]]</f>
        <v>0.73477983905565458</v>
      </c>
      <c r="M1227" s="2">
        <f>Global_Household_Financial_Dyna[[#This Row],[Monthly_Expenses]]/Global_Household_Financial_Dyna[[#This Row],[Net Income]]</f>
        <v>0.26522666111985027</v>
      </c>
      <c r="N1227" t="str">
        <f>IF(Global_Household_Financial_Dyna[[#This Row],[Monthly_Savings]]&lt;0,"High Risk", IF(Global_Household_Financial_Dyna[[#This Row],[Savings Rate%]]&lt;0.1, "Medium", "Safe"))</f>
        <v>Safe</v>
      </c>
      <c r="O1227">
        <f>Global_Household_Financial_Dyna[[#This Row],[Total_Household_Income]]/Global_Household_Financial_Dyna[[#This Row],[Family_Size]]</f>
        <v>569.78666666666663</v>
      </c>
      <c r="P1227" s="2">
        <f t="shared" si="38"/>
        <v>0.42077341556833553</v>
      </c>
      <c r="Q1227" s="2">
        <f t="shared" si="39"/>
        <v>0.31400642348731905</v>
      </c>
      <c r="R1227" s="2" t="str">
        <f>IF(Global_Household_Financial_Dyna[[#This Row],[Vs country_Average]]&lt;-0.2, "Underperformer", IF(Global_Household_Financial_Dyna[[#This Row],[Vs country_Average]]&gt;0.2, "Outperformer", "Normal"))</f>
        <v>Outperformer</v>
      </c>
      <c r="S12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1130.4000000000001</v>
      </c>
      <c r="T12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1130.4000000000001</v>
      </c>
      <c r="U12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1130.4000000000001</v>
      </c>
      <c r="V12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1130.4000000000001</v>
      </c>
    </row>
    <row r="1228" spans="1:22" x14ac:dyDescent="0.3">
      <c r="A1228">
        <v>1228</v>
      </c>
      <c r="B1228" t="s">
        <v>10</v>
      </c>
      <c r="C1228" t="s">
        <v>11</v>
      </c>
      <c r="D1228">
        <v>7</v>
      </c>
      <c r="E1228">
        <v>3</v>
      </c>
      <c r="F1228">
        <v>780.28</v>
      </c>
      <c r="G1228">
        <v>1827.92</v>
      </c>
      <c r="H1228">
        <v>182.79</v>
      </c>
      <c r="I1228">
        <v>1032.72</v>
      </c>
      <c r="J1228">
        <v>612.41</v>
      </c>
      <c r="K1228">
        <f>Global_Household_Financial_Dyna[[#This Row],[Total_Household_Income]]-Global_Household_Financial_Dyna[[#This Row],[Estimated_Taxes]]</f>
        <v>1645.13</v>
      </c>
      <c r="L1228" s="1">
        <f>Global_Household_Financial_Dyna[[#This Row],[Monthly_Savings]]/Global_Household_Financial_Dyna[[#This Row],[Net Income]]</f>
        <v>0.37225629585503878</v>
      </c>
      <c r="M1228" s="2">
        <f>Global_Household_Financial_Dyna[[#This Row],[Monthly_Expenses]]/Global_Household_Financial_Dyna[[#This Row],[Net Income]]</f>
        <v>0.62774370414496117</v>
      </c>
      <c r="N1228" t="str">
        <f>IF(Global_Household_Financial_Dyna[[#This Row],[Monthly_Savings]]&lt;0,"High Risk", IF(Global_Household_Financial_Dyna[[#This Row],[Savings Rate%]]&lt;0.1, "Medium", "Safe"))</f>
        <v>Safe</v>
      </c>
      <c r="O1228">
        <f>Global_Household_Financial_Dyna[[#This Row],[Total_Household_Income]]/Global_Household_Financial_Dyna[[#This Row],[Family_Size]]</f>
        <v>261.13142857142856</v>
      </c>
      <c r="P1228" s="2">
        <f t="shared" si="38"/>
        <v>0.42077341556833553</v>
      </c>
      <c r="Q1228" s="2">
        <f t="shared" si="39"/>
        <v>-4.8517119713296752E-2</v>
      </c>
      <c r="R1228" s="2" t="str">
        <f>IF(Global_Household_Financial_Dyna[[#This Row],[Vs country_Average]]&lt;-0.2, "Underperformer", IF(Global_Household_Financial_Dyna[[#This Row],[Vs country_Average]]&gt;0.2, "Outperformer", "Normal"))</f>
        <v>Normal</v>
      </c>
      <c r="S12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612.41</v>
      </c>
      <c r="T12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612.41</v>
      </c>
      <c r="U12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612.41</v>
      </c>
      <c r="V12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612.41</v>
      </c>
    </row>
    <row r="1229" spans="1:22" x14ac:dyDescent="0.3">
      <c r="A1229">
        <v>1229</v>
      </c>
      <c r="B1229" t="s">
        <v>12</v>
      </c>
      <c r="C1229" t="s">
        <v>13</v>
      </c>
      <c r="D1229">
        <v>1</v>
      </c>
      <c r="E1229">
        <v>1</v>
      </c>
      <c r="F1229">
        <v>4781.9799999999996</v>
      </c>
      <c r="G1229">
        <v>4781.9799999999996</v>
      </c>
      <c r="H1229">
        <v>1195.5</v>
      </c>
      <c r="I1229">
        <v>1742.75</v>
      </c>
      <c r="J1229">
        <v>1843.74</v>
      </c>
      <c r="K1229">
        <f>Global_Household_Financial_Dyna[[#This Row],[Total_Household_Income]]-Global_Household_Financial_Dyna[[#This Row],[Estimated_Taxes]]</f>
        <v>3586.4799999999996</v>
      </c>
      <c r="L1229" s="1">
        <f>Global_Household_Financial_Dyna[[#This Row],[Monthly_Savings]]/Global_Household_Financial_Dyna[[#This Row],[Net Income]]</f>
        <v>0.51408065847293172</v>
      </c>
      <c r="M1229" s="2">
        <f>Global_Household_Financial_Dyna[[#This Row],[Monthly_Expenses]]/Global_Household_Financial_Dyna[[#This Row],[Net Income]]</f>
        <v>0.48592212977627092</v>
      </c>
      <c r="N1229" t="str">
        <f>IF(Global_Household_Financial_Dyna[[#This Row],[Monthly_Savings]]&lt;0,"High Risk", IF(Global_Household_Financial_Dyna[[#This Row],[Savings Rate%]]&lt;0.1, "Medium", "Safe"))</f>
        <v>Safe</v>
      </c>
      <c r="O1229">
        <f>Global_Household_Financial_Dyna[[#This Row],[Total_Household_Income]]/Global_Household_Financial_Dyna[[#This Row],[Family_Size]]</f>
        <v>4781.9799999999996</v>
      </c>
      <c r="P1229" s="2">
        <f t="shared" si="38"/>
        <v>0.30718716818024266</v>
      </c>
      <c r="Q1229" s="2">
        <f t="shared" si="39"/>
        <v>0.20689349029268905</v>
      </c>
      <c r="R1229" s="2" t="str">
        <f>IF(Global_Household_Financial_Dyna[[#This Row],[Vs country_Average]]&lt;-0.2, "Underperformer", IF(Global_Household_Financial_Dyna[[#This Row],[Vs country_Average]]&gt;0.2, "Outperformer", "Normal"))</f>
        <v>Outperformer</v>
      </c>
      <c r="S12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1843.74</v>
      </c>
      <c r="T12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1843.74</v>
      </c>
      <c r="U12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1843.74</v>
      </c>
      <c r="V12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1843.74</v>
      </c>
    </row>
    <row r="1230" spans="1:22" x14ac:dyDescent="0.3">
      <c r="A1230">
        <v>1230</v>
      </c>
      <c r="B1230" t="s">
        <v>10</v>
      </c>
      <c r="C1230" t="s">
        <v>22</v>
      </c>
      <c r="D1230">
        <v>3</v>
      </c>
      <c r="E1230">
        <v>3</v>
      </c>
      <c r="F1230">
        <v>893.78</v>
      </c>
      <c r="G1230">
        <v>1803.57</v>
      </c>
      <c r="H1230">
        <v>180.36</v>
      </c>
      <c r="I1230">
        <v>583.64</v>
      </c>
      <c r="J1230">
        <v>1039.57</v>
      </c>
      <c r="K1230">
        <f>Global_Household_Financial_Dyna[[#This Row],[Total_Household_Income]]-Global_Household_Financial_Dyna[[#This Row],[Estimated_Taxes]]</f>
        <v>1623.21</v>
      </c>
      <c r="L1230" s="1">
        <f>Global_Household_Financial_Dyna[[#This Row],[Monthly_Savings]]/Global_Household_Financial_Dyna[[#This Row],[Net Income]]</f>
        <v>0.64044085484934166</v>
      </c>
      <c r="M1230" s="2">
        <f>Global_Household_Financial_Dyna[[#This Row],[Monthly_Expenses]]/Global_Household_Financial_Dyna[[#This Row],[Net Income]]</f>
        <v>0.35955914515065823</v>
      </c>
      <c r="N1230" t="str">
        <f>IF(Global_Household_Financial_Dyna[[#This Row],[Monthly_Savings]]&lt;0,"High Risk", IF(Global_Household_Financial_Dyna[[#This Row],[Savings Rate%]]&lt;0.1, "Medium", "Safe"))</f>
        <v>Safe</v>
      </c>
      <c r="O1230">
        <f>Global_Household_Financial_Dyna[[#This Row],[Total_Household_Income]]/Global_Household_Financial_Dyna[[#This Row],[Family_Size]]</f>
        <v>601.18999999999994</v>
      </c>
      <c r="P1230" s="2">
        <f t="shared" si="38"/>
        <v>0.42077341556833553</v>
      </c>
      <c r="Q1230" s="2">
        <f t="shared" si="39"/>
        <v>0.21966743928100613</v>
      </c>
      <c r="R1230" s="2" t="str">
        <f>IF(Global_Household_Financial_Dyna[[#This Row],[Vs country_Average]]&lt;-0.2, "Underperformer", IF(Global_Household_Financial_Dyna[[#This Row],[Vs country_Average]]&gt;0.2, "Outperformer", "Normal"))</f>
        <v>Outperformer</v>
      </c>
      <c r="S12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1039.57</v>
      </c>
      <c r="T12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1039.57</v>
      </c>
      <c r="U12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1039.57</v>
      </c>
      <c r="V12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1039.57</v>
      </c>
    </row>
    <row r="1231" spans="1:22" x14ac:dyDescent="0.3">
      <c r="A1231">
        <v>1231</v>
      </c>
      <c r="B1231" t="s">
        <v>12</v>
      </c>
      <c r="C1231" t="s">
        <v>13</v>
      </c>
      <c r="D1231">
        <v>5</v>
      </c>
      <c r="E1231">
        <v>3</v>
      </c>
      <c r="F1231">
        <v>3672.21</v>
      </c>
      <c r="G1231">
        <v>7460.35</v>
      </c>
      <c r="H1231">
        <v>1865.09</v>
      </c>
      <c r="I1231">
        <v>3142.41</v>
      </c>
      <c r="J1231">
        <v>2452.85</v>
      </c>
      <c r="K1231">
        <f>Global_Household_Financial_Dyna[[#This Row],[Total_Household_Income]]-Global_Household_Financial_Dyna[[#This Row],[Estimated_Taxes]]</f>
        <v>5595.26</v>
      </c>
      <c r="L1231" s="1">
        <f>Global_Household_Financial_Dyna[[#This Row],[Monthly_Savings]]/Global_Household_Financial_Dyna[[#This Row],[Net Income]]</f>
        <v>0.43837998591665084</v>
      </c>
      <c r="M1231" s="2">
        <f>Global_Household_Financial_Dyna[[#This Row],[Monthly_Expenses]]/Global_Household_Financial_Dyna[[#This Row],[Net Income]]</f>
        <v>0.56162001408334905</v>
      </c>
      <c r="N1231" t="str">
        <f>IF(Global_Household_Financial_Dyna[[#This Row],[Monthly_Savings]]&lt;0,"High Risk", IF(Global_Household_Financial_Dyna[[#This Row],[Savings Rate%]]&lt;0.1, "Medium", "Safe"))</f>
        <v>Safe</v>
      </c>
      <c r="O1231">
        <f>Global_Household_Financial_Dyna[[#This Row],[Total_Household_Income]]/Global_Household_Financial_Dyna[[#This Row],[Family_Size]]</f>
        <v>1492.0700000000002</v>
      </c>
      <c r="P1231" s="2">
        <f t="shared" si="38"/>
        <v>0.30718716818024266</v>
      </c>
      <c r="Q1231" s="2">
        <f t="shared" si="39"/>
        <v>0.13119281773640817</v>
      </c>
      <c r="R1231" s="2" t="str">
        <f>IF(Global_Household_Financial_Dyna[[#This Row],[Vs country_Average]]&lt;-0.2, "Underperformer", IF(Global_Household_Financial_Dyna[[#This Row],[Vs country_Average]]&gt;0.2, "Outperformer", "Normal"))</f>
        <v>Normal</v>
      </c>
      <c r="S12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2452.85</v>
      </c>
      <c r="T12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2452.85</v>
      </c>
      <c r="U12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2452.85</v>
      </c>
      <c r="V12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2452.85</v>
      </c>
    </row>
    <row r="1232" spans="1:22" x14ac:dyDescent="0.3">
      <c r="A1232">
        <v>1232</v>
      </c>
      <c r="B1232" t="s">
        <v>18</v>
      </c>
      <c r="C1232" t="s">
        <v>19</v>
      </c>
      <c r="D1232">
        <v>6</v>
      </c>
      <c r="E1232">
        <v>3</v>
      </c>
      <c r="F1232">
        <v>4465.96</v>
      </c>
      <c r="G1232">
        <v>10086.06</v>
      </c>
      <c r="H1232">
        <v>2723.23</v>
      </c>
      <c r="I1232">
        <v>4411.07</v>
      </c>
      <c r="J1232">
        <v>2951.75</v>
      </c>
      <c r="K1232">
        <f>Global_Household_Financial_Dyna[[#This Row],[Total_Household_Income]]-Global_Household_Financial_Dyna[[#This Row],[Estimated_Taxes]]</f>
        <v>7362.83</v>
      </c>
      <c r="L1232" s="1">
        <f>Global_Household_Financial_Dyna[[#This Row],[Monthly_Savings]]/Global_Household_Financial_Dyna[[#This Row],[Net Income]]</f>
        <v>0.40089883916917818</v>
      </c>
      <c r="M1232" s="2">
        <f>Global_Household_Financial_Dyna[[#This Row],[Monthly_Expenses]]/Global_Household_Financial_Dyna[[#This Row],[Net Income]]</f>
        <v>0.59909980265740204</v>
      </c>
      <c r="N1232" t="str">
        <f>IF(Global_Household_Financial_Dyna[[#This Row],[Monthly_Savings]]&lt;0,"High Risk", IF(Global_Household_Financial_Dyna[[#This Row],[Savings Rate%]]&lt;0.1, "Medium", "Safe"))</f>
        <v>Safe</v>
      </c>
      <c r="O1232">
        <f>Global_Household_Financial_Dyna[[#This Row],[Total_Household_Income]]/Global_Household_Financial_Dyna[[#This Row],[Family_Size]]</f>
        <v>1681.01</v>
      </c>
      <c r="P1232" s="2">
        <f t="shared" si="38"/>
        <v>0.32336204947805613</v>
      </c>
      <c r="Q1232" s="2">
        <f t="shared" si="39"/>
        <v>7.7536789691122043E-2</v>
      </c>
      <c r="R1232" s="2" t="str">
        <f>IF(Global_Household_Financial_Dyna[[#This Row],[Vs country_Average]]&lt;-0.2, "Underperformer", IF(Global_Household_Financial_Dyna[[#This Row],[Vs country_Average]]&gt;0.2, "Outperformer", "Normal"))</f>
        <v>Normal</v>
      </c>
      <c r="S12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2951.75</v>
      </c>
      <c r="T12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2951.75</v>
      </c>
      <c r="U12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2951.75</v>
      </c>
      <c r="V12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2951.75</v>
      </c>
    </row>
    <row r="1233" spans="1:22" x14ac:dyDescent="0.3">
      <c r="A1233">
        <v>1233</v>
      </c>
      <c r="B1233" t="s">
        <v>18</v>
      </c>
      <c r="C1233" t="s">
        <v>19</v>
      </c>
      <c r="D1233">
        <v>8</v>
      </c>
      <c r="E1233">
        <v>3</v>
      </c>
      <c r="F1233">
        <v>4011.36</v>
      </c>
      <c r="G1233">
        <v>8372.23</v>
      </c>
      <c r="H1233">
        <v>2260.5</v>
      </c>
      <c r="I1233">
        <v>4313.1099999999997</v>
      </c>
      <c r="J1233">
        <v>1798.61</v>
      </c>
      <c r="K1233">
        <f>Global_Household_Financial_Dyna[[#This Row],[Total_Household_Income]]-Global_Household_Financial_Dyna[[#This Row],[Estimated_Taxes]]</f>
        <v>6111.73</v>
      </c>
      <c r="L1233" s="1">
        <f>Global_Household_Financial_Dyna[[#This Row],[Monthly_Savings]]/Global_Household_Financial_Dyna[[#This Row],[Net Income]]</f>
        <v>0.29428819663172295</v>
      </c>
      <c r="M1233" s="2">
        <f>Global_Household_Financial_Dyna[[#This Row],[Monthly_Expenses]]/Global_Household_Financial_Dyna[[#This Row],[Net Income]]</f>
        <v>0.70571016717034296</v>
      </c>
      <c r="N1233" t="str">
        <f>IF(Global_Household_Financial_Dyna[[#This Row],[Monthly_Savings]]&lt;0,"High Risk", IF(Global_Household_Financial_Dyna[[#This Row],[Savings Rate%]]&lt;0.1, "Medium", "Safe"))</f>
        <v>Safe</v>
      </c>
      <c r="O1233">
        <f>Global_Household_Financial_Dyna[[#This Row],[Total_Household_Income]]/Global_Household_Financial_Dyna[[#This Row],[Family_Size]]</f>
        <v>1046.5287499999999</v>
      </c>
      <c r="P1233" s="2">
        <f t="shared" si="38"/>
        <v>0.32336204947805613</v>
      </c>
      <c r="Q1233" s="2">
        <f t="shared" si="39"/>
        <v>-2.9073852846333181E-2</v>
      </c>
      <c r="R1233" s="2" t="str">
        <f>IF(Global_Household_Financial_Dyna[[#This Row],[Vs country_Average]]&lt;-0.2, "Underperformer", IF(Global_Household_Financial_Dyna[[#This Row],[Vs country_Average]]&gt;0.2, "Outperformer", "Normal"))</f>
        <v>Normal</v>
      </c>
      <c r="S12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1798.61</v>
      </c>
      <c r="T12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1798.61</v>
      </c>
      <c r="U12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1798.61</v>
      </c>
      <c r="V12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1798.61</v>
      </c>
    </row>
    <row r="1234" spans="1:22" x14ac:dyDescent="0.3">
      <c r="A1234">
        <v>1234</v>
      </c>
      <c r="B1234" t="s">
        <v>18</v>
      </c>
      <c r="C1234" t="s">
        <v>19</v>
      </c>
      <c r="D1234">
        <v>6</v>
      </c>
      <c r="E1234">
        <v>2</v>
      </c>
      <c r="F1234">
        <v>6610.78</v>
      </c>
      <c r="G1234">
        <v>10262.49</v>
      </c>
      <c r="H1234">
        <v>2770.87</v>
      </c>
      <c r="I1234">
        <v>3235.61</v>
      </c>
      <c r="J1234">
        <v>4256</v>
      </c>
      <c r="K1234">
        <f>Global_Household_Financial_Dyna[[#This Row],[Total_Household_Income]]-Global_Household_Financial_Dyna[[#This Row],[Estimated_Taxes]]</f>
        <v>7491.62</v>
      </c>
      <c r="L1234" s="1">
        <f>Global_Household_Financial_Dyna[[#This Row],[Monthly_Savings]]/Global_Household_Financial_Dyna[[#This Row],[Net Income]]</f>
        <v>0.56810142532589747</v>
      </c>
      <c r="M1234" s="2">
        <f>Global_Household_Financial_Dyna[[#This Row],[Monthly_Expenses]]/Global_Household_Financial_Dyna[[#This Row],[Net Income]]</f>
        <v>0.43189723984932499</v>
      </c>
      <c r="N1234" t="str">
        <f>IF(Global_Household_Financial_Dyna[[#This Row],[Monthly_Savings]]&lt;0,"High Risk", IF(Global_Household_Financial_Dyna[[#This Row],[Savings Rate%]]&lt;0.1, "Medium", "Safe"))</f>
        <v>Safe</v>
      </c>
      <c r="O1234">
        <f>Global_Household_Financial_Dyna[[#This Row],[Total_Household_Income]]/Global_Household_Financial_Dyna[[#This Row],[Family_Size]]</f>
        <v>1710.415</v>
      </c>
      <c r="P1234" s="2">
        <f t="shared" si="38"/>
        <v>0.32336204947805613</v>
      </c>
      <c r="Q1234" s="2">
        <f t="shared" si="39"/>
        <v>0.24473937584784133</v>
      </c>
      <c r="R1234" s="2" t="str">
        <f>IF(Global_Household_Financial_Dyna[[#This Row],[Vs country_Average]]&lt;-0.2, "Underperformer", IF(Global_Household_Financial_Dyna[[#This Row],[Vs country_Average]]&gt;0.2, "Outperformer", "Normal"))</f>
        <v>Outperformer</v>
      </c>
      <c r="S12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4256</v>
      </c>
      <c r="T12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4256</v>
      </c>
      <c r="U12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4256</v>
      </c>
      <c r="V12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4256</v>
      </c>
    </row>
    <row r="1235" spans="1:22" x14ac:dyDescent="0.3">
      <c r="A1235">
        <v>1235</v>
      </c>
      <c r="B1235" t="s">
        <v>16</v>
      </c>
      <c r="C1235" t="s">
        <v>21</v>
      </c>
      <c r="D1235">
        <v>2</v>
      </c>
      <c r="E1235">
        <v>1</v>
      </c>
      <c r="F1235">
        <v>6394.99</v>
      </c>
      <c r="G1235">
        <v>6394.99</v>
      </c>
      <c r="H1235">
        <v>2238.25</v>
      </c>
      <c r="I1235">
        <v>2667.05</v>
      </c>
      <c r="J1235">
        <v>1489.7</v>
      </c>
      <c r="K1235">
        <f>Global_Household_Financial_Dyna[[#This Row],[Total_Household_Income]]-Global_Household_Financial_Dyna[[#This Row],[Estimated_Taxes]]</f>
        <v>4156.74</v>
      </c>
      <c r="L1235" s="1">
        <f>Global_Household_Financial_Dyna[[#This Row],[Monthly_Savings]]/Global_Household_Financial_Dyna[[#This Row],[Net Income]]</f>
        <v>0.35838180882133597</v>
      </c>
      <c r="M1235" s="2">
        <f>Global_Household_Financial_Dyna[[#This Row],[Monthly_Expenses]]/Global_Household_Financial_Dyna[[#This Row],[Net Income]]</f>
        <v>0.64162059691007867</v>
      </c>
      <c r="N1235" t="str">
        <f>IF(Global_Household_Financial_Dyna[[#This Row],[Monthly_Savings]]&lt;0,"High Risk", IF(Global_Household_Financial_Dyna[[#This Row],[Savings Rate%]]&lt;0.1, "Medium", "Safe"))</f>
        <v>Safe</v>
      </c>
      <c r="O1235">
        <f>Global_Household_Financial_Dyna[[#This Row],[Total_Household_Income]]/Global_Household_Financial_Dyna[[#This Row],[Family_Size]]</f>
        <v>3197.4949999999999</v>
      </c>
      <c r="P1235" s="2">
        <f t="shared" si="38"/>
        <v>0.15879799892000862</v>
      </c>
      <c r="Q1235" s="2">
        <f t="shared" si="39"/>
        <v>0.19958380990132735</v>
      </c>
      <c r="R1235" s="2" t="str">
        <f>IF(Global_Household_Financial_Dyna[[#This Row],[Vs country_Average]]&lt;-0.2, "Underperformer", IF(Global_Household_Financial_Dyna[[#This Row],[Vs country_Average]]&gt;0.2, "Outperformer", "Normal"))</f>
        <v>Normal</v>
      </c>
      <c r="S12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1489.7</v>
      </c>
      <c r="T12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1489.7</v>
      </c>
      <c r="U12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1489.7</v>
      </c>
      <c r="V12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1489.7</v>
      </c>
    </row>
    <row r="1236" spans="1:22" x14ac:dyDescent="0.3">
      <c r="A1236">
        <v>1236</v>
      </c>
      <c r="B1236" t="s">
        <v>10</v>
      </c>
      <c r="C1236" t="s">
        <v>22</v>
      </c>
      <c r="D1236">
        <v>5</v>
      </c>
      <c r="E1236">
        <v>3</v>
      </c>
      <c r="F1236">
        <v>1128.57</v>
      </c>
      <c r="G1236">
        <v>2144.4499999999998</v>
      </c>
      <c r="H1236">
        <v>214.45</v>
      </c>
      <c r="I1236">
        <v>513.20000000000005</v>
      </c>
      <c r="J1236">
        <v>1416.81</v>
      </c>
      <c r="K1236">
        <f>Global_Household_Financial_Dyna[[#This Row],[Total_Household_Income]]-Global_Household_Financial_Dyna[[#This Row],[Estimated_Taxes]]</f>
        <v>1929.9999999999998</v>
      </c>
      <c r="L1236" s="1">
        <f>Global_Household_Financial_Dyna[[#This Row],[Monthly_Savings]]/Global_Household_Financial_Dyna[[#This Row],[Net Income]]</f>
        <v>0.73409844559585502</v>
      </c>
      <c r="M1236" s="2">
        <f>Global_Household_Financial_Dyna[[#This Row],[Monthly_Expenses]]/Global_Household_Financial_Dyna[[#This Row],[Net Income]]</f>
        <v>0.26590673575129536</v>
      </c>
      <c r="N1236" t="str">
        <f>IF(Global_Household_Financial_Dyna[[#This Row],[Monthly_Savings]]&lt;0,"High Risk", IF(Global_Household_Financial_Dyna[[#This Row],[Savings Rate%]]&lt;0.1, "Medium", "Safe"))</f>
        <v>Safe</v>
      </c>
      <c r="O1236">
        <f>Global_Household_Financial_Dyna[[#This Row],[Total_Household_Income]]/Global_Household_Financial_Dyna[[#This Row],[Family_Size]]</f>
        <v>428.89</v>
      </c>
      <c r="P1236" s="2">
        <f t="shared" si="38"/>
        <v>0.42077341556833553</v>
      </c>
      <c r="Q1236" s="2">
        <f t="shared" si="39"/>
        <v>0.31332503002751949</v>
      </c>
      <c r="R1236" s="2" t="str">
        <f>IF(Global_Household_Financial_Dyna[[#This Row],[Vs country_Average]]&lt;-0.2, "Underperformer", IF(Global_Household_Financial_Dyna[[#This Row],[Vs country_Average]]&gt;0.2, "Outperformer", "Normal"))</f>
        <v>Outperformer</v>
      </c>
      <c r="S12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1416.81</v>
      </c>
      <c r="T12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1416.81</v>
      </c>
      <c r="U12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1416.81</v>
      </c>
      <c r="V12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1416.81</v>
      </c>
    </row>
    <row r="1237" spans="1:22" x14ac:dyDescent="0.3">
      <c r="A1237">
        <v>1237</v>
      </c>
      <c r="B1237" t="s">
        <v>12</v>
      </c>
      <c r="C1237" t="s">
        <v>13</v>
      </c>
      <c r="D1237">
        <v>7</v>
      </c>
      <c r="E1237">
        <v>2</v>
      </c>
      <c r="F1237">
        <v>3453.2</v>
      </c>
      <c r="G1237">
        <v>6201.99</v>
      </c>
      <c r="H1237">
        <v>1550.5</v>
      </c>
      <c r="I1237">
        <v>5449.28</v>
      </c>
      <c r="J1237">
        <v>-797.78</v>
      </c>
      <c r="K1237">
        <f>Global_Household_Financial_Dyna[[#This Row],[Total_Household_Income]]-Global_Household_Financial_Dyna[[#This Row],[Estimated_Taxes]]</f>
        <v>4651.49</v>
      </c>
      <c r="L1237" s="1">
        <f>Global_Household_Financial_Dyna[[#This Row],[Monthly_Savings]]/Global_Household_Financial_Dyna[[#This Row],[Net Income]]</f>
        <v>-0.17151063422688215</v>
      </c>
      <c r="M1237" s="2">
        <f>Global_Household_Financial_Dyna[[#This Row],[Monthly_Expenses]]/Global_Household_Financial_Dyna[[#This Row],[Net Income]]</f>
        <v>1.1715127840756403</v>
      </c>
      <c r="N1237" t="str">
        <f>IF(Global_Household_Financial_Dyna[[#This Row],[Monthly_Savings]]&lt;0,"High Risk", IF(Global_Household_Financial_Dyna[[#This Row],[Savings Rate%]]&lt;0.1, "Medium", "Safe"))</f>
        <v>High Risk</v>
      </c>
      <c r="O1237">
        <f>Global_Household_Financial_Dyna[[#This Row],[Total_Household_Income]]/Global_Household_Financial_Dyna[[#This Row],[Family_Size]]</f>
        <v>885.99857142857138</v>
      </c>
      <c r="P1237" s="2">
        <f t="shared" si="38"/>
        <v>0.30718716818024266</v>
      </c>
      <c r="Q1237" s="2">
        <f t="shared" si="39"/>
        <v>-0.47869780240712478</v>
      </c>
      <c r="R1237" s="2" t="str">
        <f>IF(Global_Household_Financial_Dyna[[#This Row],[Vs country_Average]]&lt;-0.2, "Underperformer", IF(Global_Household_Financial_Dyna[[#This Row],[Vs country_Average]]&gt;0.2, "Outperformer", "Normal"))</f>
        <v>Underperformer</v>
      </c>
      <c r="S12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-525.31600000000003</v>
      </c>
      <c r="T12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-252.85199999999998</v>
      </c>
      <c r="U12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19.611999999999966</v>
      </c>
      <c r="V12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292.07600000000002</v>
      </c>
    </row>
    <row r="1238" spans="1:22" x14ac:dyDescent="0.3">
      <c r="A1238">
        <v>1238</v>
      </c>
      <c r="B1238" t="s">
        <v>10</v>
      </c>
      <c r="C1238" t="s">
        <v>22</v>
      </c>
      <c r="D1238">
        <v>2</v>
      </c>
      <c r="E1238">
        <v>2</v>
      </c>
      <c r="F1238">
        <v>1312.98</v>
      </c>
      <c r="G1238">
        <v>2047.37</v>
      </c>
      <c r="H1238">
        <v>204.74</v>
      </c>
      <c r="I1238">
        <v>387.04</v>
      </c>
      <c r="J1238">
        <v>1455.59</v>
      </c>
      <c r="K1238">
        <f>Global_Household_Financial_Dyna[[#This Row],[Total_Household_Income]]-Global_Household_Financial_Dyna[[#This Row],[Estimated_Taxes]]</f>
        <v>1842.6299999999999</v>
      </c>
      <c r="L1238" s="1">
        <f>Global_Household_Financial_Dyna[[#This Row],[Monthly_Savings]]/Global_Household_Financial_Dyna[[#This Row],[Net Income]]</f>
        <v>0.789952404986351</v>
      </c>
      <c r="M1238" s="2">
        <f>Global_Household_Financial_Dyna[[#This Row],[Monthly_Expenses]]/Global_Household_Financial_Dyna[[#This Row],[Net Income]]</f>
        <v>0.210047595013649</v>
      </c>
      <c r="N1238" t="str">
        <f>IF(Global_Household_Financial_Dyna[[#This Row],[Monthly_Savings]]&lt;0,"High Risk", IF(Global_Household_Financial_Dyna[[#This Row],[Savings Rate%]]&lt;0.1, "Medium", "Safe"))</f>
        <v>Safe</v>
      </c>
      <c r="O1238">
        <f>Global_Household_Financial_Dyna[[#This Row],[Total_Household_Income]]/Global_Household_Financial_Dyna[[#This Row],[Family_Size]]</f>
        <v>1023.6849999999999</v>
      </c>
      <c r="P1238" s="2">
        <f t="shared" si="38"/>
        <v>0.42077341556833553</v>
      </c>
      <c r="Q1238" s="2">
        <f t="shared" si="39"/>
        <v>0.36917898941801547</v>
      </c>
      <c r="R1238" s="2" t="str">
        <f>IF(Global_Household_Financial_Dyna[[#This Row],[Vs country_Average]]&lt;-0.2, "Underperformer", IF(Global_Household_Financial_Dyna[[#This Row],[Vs country_Average]]&gt;0.2, "Outperformer", "Normal"))</f>
        <v>Outperformer</v>
      </c>
      <c r="S12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1455.59</v>
      </c>
      <c r="T12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1455.59</v>
      </c>
      <c r="U12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1455.59</v>
      </c>
      <c r="V12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1455.59</v>
      </c>
    </row>
    <row r="1239" spans="1:22" x14ac:dyDescent="0.3">
      <c r="A1239">
        <v>1239</v>
      </c>
      <c r="B1239" t="s">
        <v>12</v>
      </c>
      <c r="C1239" t="s">
        <v>13</v>
      </c>
      <c r="D1239">
        <v>2</v>
      </c>
      <c r="E1239">
        <v>2</v>
      </c>
      <c r="F1239">
        <v>6967.39</v>
      </c>
      <c r="G1239">
        <v>10570.73</v>
      </c>
      <c r="H1239">
        <v>3171.22</v>
      </c>
      <c r="I1239">
        <v>2637.64</v>
      </c>
      <c r="J1239">
        <v>4761.87</v>
      </c>
      <c r="K1239">
        <f>Global_Household_Financial_Dyna[[#This Row],[Total_Household_Income]]-Global_Household_Financial_Dyna[[#This Row],[Estimated_Taxes]]</f>
        <v>7399.51</v>
      </c>
      <c r="L1239" s="1">
        <f>Global_Household_Financial_Dyna[[#This Row],[Monthly_Savings]]/Global_Household_Financial_Dyna[[#This Row],[Net Income]]</f>
        <v>0.64353855863428788</v>
      </c>
      <c r="M1239" s="2">
        <f>Global_Household_Financial_Dyna[[#This Row],[Monthly_Expenses]]/Global_Household_Financial_Dyna[[#This Row],[Net Income]]</f>
        <v>0.35646144136571201</v>
      </c>
      <c r="N1239" t="str">
        <f>IF(Global_Household_Financial_Dyna[[#This Row],[Monthly_Savings]]&lt;0,"High Risk", IF(Global_Household_Financial_Dyna[[#This Row],[Savings Rate%]]&lt;0.1, "Medium", "Safe"))</f>
        <v>Safe</v>
      </c>
      <c r="O1239">
        <f>Global_Household_Financial_Dyna[[#This Row],[Total_Household_Income]]/Global_Household_Financial_Dyna[[#This Row],[Family_Size]]</f>
        <v>5285.3649999999998</v>
      </c>
      <c r="P1239" s="2">
        <f t="shared" si="38"/>
        <v>0.30718716818024266</v>
      </c>
      <c r="Q1239" s="2">
        <f t="shared" si="39"/>
        <v>0.33635139045404522</v>
      </c>
      <c r="R1239" s="2" t="str">
        <f>IF(Global_Household_Financial_Dyna[[#This Row],[Vs country_Average]]&lt;-0.2, "Underperformer", IF(Global_Household_Financial_Dyna[[#This Row],[Vs country_Average]]&gt;0.2, "Outperformer", "Normal"))</f>
        <v>Outperformer</v>
      </c>
      <c r="S12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4761.87</v>
      </c>
      <c r="T12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4761.87</v>
      </c>
      <c r="U12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4761.87</v>
      </c>
      <c r="V12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4761.87</v>
      </c>
    </row>
    <row r="1240" spans="1:22" x14ac:dyDescent="0.3">
      <c r="A1240">
        <v>1240</v>
      </c>
      <c r="B1240" t="s">
        <v>18</v>
      </c>
      <c r="C1240" t="s">
        <v>20</v>
      </c>
      <c r="D1240">
        <v>2</v>
      </c>
      <c r="E1240">
        <v>2</v>
      </c>
      <c r="F1240">
        <v>5161.87</v>
      </c>
      <c r="G1240">
        <v>9170.89</v>
      </c>
      <c r="H1240">
        <v>2476.14</v>
      </c>
      <c r="I1240">
        <v>2022.76</v>
      </c>
      <c r="J1240">
        <v>4671.99</v>
      </c>
      <c r="K1240">
        <f>Global_Household_Financial_Dyna[[#This Row],[Total_Household_Income]]-Global_Household_Financial_Dyna[[#This Row],[Estimated_Taxes]]</f>
        <v>6694.75</v>
      </c>
      <c r="L1240" s="1">
        <f>Global_Household_Financial_Dyna[[#This Row],[Monthly_Savings]]/Global_Household_Financial_Dyna[[#This Row],[Net Income]]</f>
        <v>0.69785876993166285</v>
      </c>
      <c r="M1240" s="2">
        <f>Global_Household_Financial_Dyna[[#This Row],[Monthly_Expenses]]/Global_Household_Financial_Dyna[[#This Row],[Net Income]]</f>
        <v>0.30214123006833715</v>
      </c>
      <c r="N1240" t="str">
        <f>IF(Global_Household_Financial_Dyna[[#This Row],[Monthly_Savings]]&lt;0,"High Risk", IF(Global_Household_Financial_Dyna[[#This Row],[Savings Rate%]]&lt;0.1, "Medium", "Safe"))</f>
        <v>Safe</v>
      </c>
      <c r="O1240">
        <f>Global_Household_Financial_Dyna[[#This Row],[Total_Household_Income]]/Global_Household_Financial_Dyna[[#This Row],[Family_Size]]</f>
        <v>4585.4449999999997</v>
      </c>
      <c r="P1240" s="2">
        <f t="shared" si="38"/>
        <v>0.32336204947805613</v>
      </c>
      <c r="Q1240" s="2">
        <f t="shared" si="39"/>
        <v>0.37449672045360671</v>
      </c>
      <c r="R1240" s="2" t="str">
        <f>IF(Global_Household_Financial_Dyna[[#This Row],[Vs country_Average]]&lt;-0.2, "Underperformer", IF(Global_Household_Financial_Dyna[[#This Row],[Vs country_Average]]&gt;0.2, "Outperformer", "Normal"))</f>
        <v>Outperformer</v>
      </c>
      <c r="S12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4671.99</v>
      </c>
      <c r="T12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4671.99</v>
      </c>
      <c r="U12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4671.99</v>
      </c>
      <c r="V12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4671.99</v>
      </c>
    </row>
    <row r="1241" spans="1:22" x14ac:dyDescent="0.3">
      <c r="A1241">
        <v>1241</v>
      </c>
      <c r="B1241" t="s">
        <v>12</v>
      </c>
      <c r="C1241" t="s">
        <v>13</v>
      </c>
      <c r="D1241">
        <v>3</v>
      </c>
      <c r="E1241">
        <v>1</v>
      </c>
      <c r="F1241">
        <v>6141.04</v>
      </c>
      <c r="G1241">
        <v>6141.04</v>
      </c>
      <c r="H1241">
        <v>1535.26</v>
      </c>
      <c r="I1241">
        <v>2897.88</v>
      </c>
      <c r="J1241">
        <v>1707.9</v>
      </c>
      <c r="K1241">
        <f>Global_Household_Financial_Dyna[[#This Row],[Total_Household_Income]]-Global_Household_Financial_Dyna[[#This Row],[Estimated_Taxes]]</f>
        <v>4605.78</v>
      </c>
      <c r="L1241" s="1">
        <f>Global_Household_Financial_Dyna[[#This Row],[Monthly_Savings]]/Global_Household_Financial_Dyna[[#This Row],[Net Income]]</f>
        <v>0.37081666948920711</v>
      </c>
      <c r="M1241" s="2">
        <f>Global_Household_Financial_Dyna[[#This Row],[Monthly_Expenses]]/Global_Household_Financial_Dyna[[#This Row],[Net Income]]</f>
        <v>0.629183330510793</v>
      </c>
      <c r="N1241" t="str">
        <f>IF(Global_Household_Financial_Dyna[[#This Row],[Monthly_Savings]]&lt;0,"High Risk", IF(Global_Household_Financial_Dyna[[#This Row],[Savings Rate%]]&lt;0.1, "Medium", "Safe"))</f>
        <v>Safe</v>
      </c>
      <c r="O1241">
        <f>Global_Household_Financial_Dyna[[#This Row],[Total_Household_Income]]/Global_Household_Financial_Dyna[[#This Row],[Family_Size]]</f>
        <v>2047.0133333333333</v>
      </c>
      <c r="P1241" s="2">
        <f t="shared" si="38"/>
        <v>0.30718716818024266</v>
      </c>
      <c r="Q1241" s="2">
        <f t="shared" si="39"/>
        <v>6.3629501308964442E-2</v>
      </c>
      <c r="R1241" s="2" t="str">
        <f>IF(Global_Household_Financial_Dyna[[#This Row],[Vs country_Average]]&lt;-0.2, "Underperformer", IF(Global_Household_Financial_Dyna[[#This Row],[Vs country_Average]]&gt;0.2, "Outperformer", "Normal"))</f>
        <v>Normal</v>
      </c>
      <c r="S12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1707.9</v>
      </c>
      <c r="T12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1707.9</v>
      </c>
      <c r="U12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1707.9</v>
      </c>
      <c r="V12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1707.9</v>
      </c>
    </row>
    <row r="1242" spans="1:22" x14ac:dyDescent="0.3">
      <c r="A1242">
        <v>1242</v>
      </c>
      <c r="B1242" t="s">
        <v>14</v>
      </c>
      <c r="C1242" t="s">
        <v>15</v>
      </c>
      <c r="D1242">
        <v>7</v>
      </c>
      <c r="E1242">
        <v>2</v>
      </c>
      <c r="F1242">
        <v>1929.07</v>
      </c>
      <c r="G1242">
        <v>2766.7</v>
      </c>
      <c r="H1242">
        <v>415.01</v>
      </c>
      <c r="I1242">
        <v>1222.45</v>
      </c>
      <c r="J1242">
        <v>1129.25</v>
      </c>
      <c r="K1242">
        <f>Global_Household_Financial_Dyna[[#This Row],[Total_Household_Income]]-Global_Household_Financial_Dyna[[#This Row],[Estimated_Taxes]]</f>
        <v>2351.6899999999996</v>
      </c>
      <c r="L1242" s="1">
        <f>Global_Household_Financial_Dyna[[#This Row],[Monthly_Savings]]/Global_Household_Financial_Dyna[[#This Row],[Net Income]]</f>
        <v>0.48018658921881718</v>
      </c>
      <c r="M1242" s="2">
        <f>Global_Household_Financial_Dyna[[#This Row],[Monthly_Expenses]]/Global_Household_Financial_Dyna[[#This Row],[Net Income]]</f>
        <v>0.51981766304232291</v>
      </c>
      <c r="N1242" t="str">
        <f>IF(Global_Household_Financial_Dyna[[#This Row],[Monthly_Savings]]&lt;0,"High Risk", IF(Global_Household_Financial_Dyna[[#This Row],[Savings Rate%]]&lt;0.1, "Medium", "Safe"))</f>
        <v>Safe</v>
      </c>
      <c r="O1242">
        <f>Global_Household_Financial_Dyna[[#This Row],[Total_Household_Income]]/Global_Household_Financial_Dyna[[#This Row],[Family_Size]]</f>
        <v>395.24285714285713</v>
      </c>
      <c r="P1242" s="2">
        <f t="shared" si="38"/>
        <v>0.39788995363055785</v>
      </c>
      <c r="Q1242" s="2">
        <f t="shared" si="39"/>
        <v>8.2296635588259337E-2</v>
      </c>
      <c r="R1242" s="2" t="str">
        <f>IF(Global_Household_Financial_Dyna[[#This Row],[Vs country_Average]]&lt;-0.2, "Underperformer", IF(Global_Household_Financial_Dyna[[#This Row],[Vs country_Average]]&gt;0.2, "Outperformer", "Normal"))</f>
        <v>Normal</v>
      </c>
      <c r="S12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1129.25</v>
      </c>
      <c r="T12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1129.25</v>
      </c>
      <c r="U12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1129.25</v>
      </c>
      <c r="V12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1129.25</v>
      </c>
    </row>
    <row r="1243" spans="1:22" x14ac:dyDescent="0.3">
      <c r="A1243">
        <v>1243</v>
      </c>
      <c r="B1243" t="s">
        <v>14</v>
      </c>
      <c r="C1243" t="s">
        <v>15</v>
      </c>
      <c r="D1243">
        <v>1</v>
      </c>
      <c r="E1243">
        <v>1</v>
      </c>
      <c r="F1243">
        <v>816.31</v>
      </c>
      <c r="G1243">
        <v>816.31</v>
      </c>
      <c r="H1243">
        <v>122.45</v>
      </c>
      <c r="I1243">
        <v>614.88</v>
      </c>
      <c r="J1243">
        <v>78.98</v>
      </c>
      <c r="K1243">
        <f>Global_Household_Financial_Dyna[[#This Row],[Total_Household_Income]]-Global_Household_Financial_Dyna[[#This Row],[Estimated_Taxes]]</f>
        <v>693.8599999999999</v>
      </c>
      <c r="L1243" s="1">
        <f>Global_Household_Financial_Dyna[[#This Row],[Monthly_Savings]]/Global_Household_Financial_Dyna[[#This Row],[Net Income]]</f>
        <v>0.11382699680050733</v>
      </c>
      <c r="M1243" s="2">
        <f>Global_Household_Financial_Dyna[[#This Row],[Monthly_Expenses]]/Global_Household_Financial_Dyna[[#This Row],[Net Income]]</f>
        <v>0.88617300319949277</v>
      </c>
      <c r="N1243" t="str">
        <f>IF(Global_Household_Financial_Dyna[[#This Row],[Monthly_Savings]]&lt;0,"High Risk", IF(Global_Household_Financial_Dyna[[#This Row],[Savings Rate%]]&lt;0.1, "Medium", "Safe"))</f>
        <v>Safe</v>
      </c>
      <c r="O1243">
        <f>Global_Household_Financial_Dyna[[#This Row],[Total_Household_Income]]/Global_Household_Financial_Dyna[[#This Row],[Family_Size]]</f>
        <v>816.31</v>
      </c>
      <c r="P1243" s="2">
        <f t="shared" si="38"/>
        <v>0.39788995363055785</v>
      </c>
      <c r="Q1243" s="2">
        <f t="shared" si="39"/>
        <v>-0.28406295683005051</v>
      </c>
      <c r="R1243" s="2" t="str">
        <f>IF(Global_Household_Financial_Dyna[[#This Row],[Vs country_Average]]&lt;-0.2, "Underperformer", IF(Global_Household_Financial_Dyna[[#This Row],[Vs country_Average]]&gt;0.2, "Outperformer", "Normal"))</f>
        <v>Underperformer</v>
      </c>
      <c r="S12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78.98</v>
      </c>
      <c r="T12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78.98</v>
      </c>
      <c r="U12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78.98</v>
      </c>
      <c r="V12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78.98</v>
      </c>
    </row>
    <row r="1244" spans="1:22" x14ac:dyDescent="0.3">
      <c r="A1244">
        <v>1244</v>
      </c>
      <c r="B1244" t="s">
        <v>14</v>
      </c>
      <c r="C1244" t="s">
        <v>15</v>
      </c>
      <c r="D1244">
        <v>6</v>
      </c>
      <c r="E1244">
        <v>3</v>
      </c>
      <c r="F1244">
        <v>1677.62</v>
      </c>
      <c r="G1244">
        <v>3964.84</v>
      </c>
      <c r="H1244">
        <v>594.73</v>
      </c>
      <c r="I1244">
        <v>1689.76</v>
      </c>
      <c r="J1244">
        <v>1680.35</v>
      </c>
      <c r="K1244">
        <f>Global_Household_Financial_Dyna[[#This Row],[Total_Household_Income]]-Global_Household_Financial_Dyna[[#This Row],[Estimated_Taxes]]</f>
        <v>3370.11</v>
      </c>
      <c r="L1244" s="1">
        <f>Global_Household_Financial_Dyna[[#This Row],[Monthly_Savings]]/Global_Household_Financial_Dyna[[#This Row],[Net Income]]</f>
        <v>0.49860390313669284</v>
      </c>
      <c r="M1244" s="2">
        <f>Global_Household_Financial_Dyna[[#This Row],[Monthly_Expenses]]/Global_Household_Financial_Dyna[[#This Row],[Net Income]]</f>
        <v>0.50139609686330711</v>
      </c>
      <c r="N1244" t="str">
        <f>IF(Global_Household_Financial_Dyna[[#This Row],[Monthly_Savings]]&lt;0,"High Risk", IF(Global_Household_Financial_Dyna[[#This Row],[Savings Rate%]]&lt;0.1, "Medium", "Safe"))</f>
        <v>Safe</v>
      </c>
      <c r="O1244">
        <f>Global_Household_Financial_Dyna[[#This Row],[Total_Household_Income]]/Global_Household_Financial_Dyna[[#This Row],[Family_Size]]</f>
        <v>660.80666666666673</v>
      </c>
      <c r="P1244" s="2">
        <f t="shared" si="38"/>
        <v>0.39788995363055785</v>
      </c>
      <c r="Q1244" s="2">
        <f t="shared" si="39"/>
        <v>0.10071394950613499</v>
      </c>
      <c r="R1244" s="2" t="str">
        <f>IF(Global_Household_Financial_Dyna[[#This Row],[Vs country_Average]]&lt;-0.2, "Underperformer", IF(Global_Household_Financial_Dyna[[#This Row],[Vs country_Average]]&gt;0.2, "Outperformer", "Normal"))</f>
        <v>Normal</v>
      </c>
      <c r="S12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1680.35</v>
      </c>
      <c r="T12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1680.35</v>
      </c>
      <c r="U12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1680.35</v>
      </c>
      <c r="V12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1680.35</v>
      </c>
    </row>
    <row r="1245" spans="1:22" x14ac:dyDescent="0.3">
      <c r="A1245">
        <v>1245</v>
      </c>
      <c r="B1245" t="s">
        <v>14</v>
      </c>
      <c r="C1245" t="s">
        <v>15</v>
      </c>
      <c r="D1245">
        <v>8</v>
      </c>
      <c r="E1245">
        <v>1</v>
      </c>
      <c r="F1245">
        <v>806.9</v>
      </c>
      <c r="G1245">
        <v>806.9</v>
      </c>
      <c r="H1245">
        <v>121.04</v>
      </c>
      <c r="I1245">
        <v>765.75</v>
      </c>
      <c r="J1245">
        <v>-79.88</v>
      </c>
      <c r="K1245">
        <f>Global_Household_Financial_Dyna[[#This Row],[Total_Household_Income]]-Global_Household_Financial_Dyna[[#This Row],[Estimated_Taxes]]</f>
        <v>685.86</v>
      </c>
      <c r="L1245" s="1">
        <f>Global_Household_Financial_Dyna[[#This Row],[Monthly_Savings]]/Global_Household_Financial_Dyna[[#This Row],[Net Income]]</f>
        <v>-0.11646691744670923</v>
      </c>
      <c r="M1245" s="2">
        <f>Global_Household_Financial_Dyna[[#This Row],[Monthly_Expenses]]/Global_Household_Financial_Dyna[[#This Row],[Net Income]]</f>
        <v>1.1164814976817425</v>
      </c>
      <c r="N1245" t="str">
        <f>IF(Global_Household_Financial_Dyna[[#This Row],[Monthly_Savings]]&lt;0,"High Risk", IF(Global_Household_Financial_Dyna[[#This Row],[Savings Rate%]]&lt;0.1, "Medium", "Safe"))</f>
        <v>High Risk</v>
      </c>
      <c r="O1245">
        <f>Global_Household_Financial_Dyna[[#This Row],[Total_Household_Income]]/Global_Household_Financial_Dyna[[#This Row],[Family_Size]]</f>
        <v>100.8625</v>
      </c>
      <c r="P1245" s="2">
        <f t="shared" si="38"/>
        <v>0.39788995363055785</v>
      </c>
      <c r="Q1245" s="2">
        <f t="shared" si="39"/>
        <v>-0.51435687107726702</v>
      </c>
      <c r="R1245" s="2" t="str">
        <f>IF(Global_Household_Financial_Dyna[[#This Row],[Vs country_Average]]&lt;-0.2, "Underperformer", IF(Global_Household_Financial_Dyna[[#This Row],[Vs country_Average]]&gt;0.2, "Outperformer", "Normal"))</f>
        <v>Underperformer</v>
      </c>
      <c r="S12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-41.592499999999994</v>
      </c>
      <c r="T12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-3.3049999999999926</v>
      </c>
      <c r="U12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34.982500000000002</v>
      </c>
      <c r="V12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73.27000000000001</v>
      </c>
    </row>
    <row r="1246" spans="1:22" x14ac:dyDescent="0.3">
      <c r="A1246">
        <v>1246</v>
      </c>
      <c r="B1246" t="s">
        <v>16</v>
      </c>
      <c r="C1246" t="s">
        <v>17</v>
      </c>
      <c r="D1246">
        <v>3</v>
      </c>
      <c r="E1246">
        <v>2</v>
      </c>
      <c r="F1246">
        <v>4152.5600000000004</v>
      </c>
      <c r="G1246">
        <v>7296.33</v>
      </c>
      <c r="H1246">
        <v>2553.7199999999998</v>
      </c>
      <c r="I1246">
        <v>2165.4899999999998</v>
      </c>
      <c r="J1246">
        <v>2577.13</v>
      </c>
      <c r="K1246">
        <f>Global_Household_Financial_Dyna[[#This Row],[Total_Household_Income]]-Global_Household_Financial_Dyna[[#This Row],[Estimated_Taxes]]</f>
        <v>4742.6100000000006</v>
      </c>
      <c r="L1246" s="1">
        <f>Global_Household_Financial_Dyna[[#This Row],[Monthly_Savings]]/Global_Household_Financial_Dyna[[#This Row],[Net Income]]</f>
        <v>0.54339909880846193</v>
      </c>
      <c r="M1246" s="2">
        <f>Global_Household_Financial_Dyna[[#This Row],[Monthly_Expenses]]/Global_Household_Financial_Dyna[[#This Row],[Net Income]]</f>
        <v>0.45660300973514573</v>
      </c>
      <c r="N1246" t="str">
        <f>IF(Global_Household_Financial_Dyna[[#This Row],[Monthly_Savings]]&lt;0,"High Risk", IF(Global_Household_Financial_Dyna[[#This Row],[Savings Rate%]]&lt;0.1, "Medium", "Safe"))</f>
        <v>Safe</v>
      </c>
      <c r="O1246">
        <f>Global_Household_Financial_Dyna[[#This Row],[Total_Household_Income]]/Global_Household_Financial_Dyna[[#This Row],[Family_Size]]</f>
        <v>2432.11</v>
      </c>
      <c r="P1246" s="2">
        <f t="shared" si="38"/>
        <v>0.15879799892000862</v>
      </c>
      <c r="Q1246" s="2">
        <f t="shared" si="39"/>
        <v>0.38460109988845331</v>
      </c>
      <c r="R1246" s="2" t="str">
        <f>IF(Global_Household_Financial_Dyna[[#This Row],[Vs country_Average]]&lt;-0.2, "Underperformer", IF(Global_Household_Financial_Dyna[[#This Row],[Vs country_Average]]&gt;0.2, "Outperformer", "Normal"))</f>
        <v>Outperformer</v>
      </c>
      <c r="S12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2577.13</v>
      </c>
      <c r="T12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2577.13</v>
      </c>
      <c r="U12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2577.13</v>
      </c>
      <c r="V12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2577.13</v>
      </c>
    </row>
    <row r="1247" spans="1:22" x14ac:dyDescent="0.3">
      <c r="A1247">
        <v>1247</v>
      </c>
      <c r="B1247" t="s">
        <v>18</v>
      </c>
      <c r="C1247" t="s">
        <v>19</v>
      </c>
      <c r="D1247">
        <v>1</v>
      </c>
      <c r="E1247">
        <v>1</v>
      </c>
      <c r="F1247">
        <v>3416.04</v>
      </c>
      <c r="G1247">
        <v>3416.04</v>
      </c>
      <c r="H1247">
        <v>751.53</v>
      </c>
      <c r="I1247">
        <v>1471.94</v>
      </c>
      <c r="J1247">
        <v>1192.58</v>
      </c>
      <c r="K1247">
        <f>Global_Household_Financial_Dyna[[#This Row],[Total_Household_Income]]-Global_Household_Financial_Dyna[[#This Row],[Estimated_Taxes]]</f>
        <v>2664.51</v>
      </c>
      <c r="L1247" s="1">
        <f>Global_Household_Financial_Dyna[[#This Row],[Monthly_Savings]]/Global_Household_Financial_Dyna[[#This Row],[Net Income]]</f>
        <v>0.44757947990437258</v>
      </c>
      <c r="M1247" s="2">
        <f>Global_Household_Financial_Dyna[[#This Row],[Monthly_Expenses]]/Global_Household_Financial_Dyna[[#This Row],[Net Income]]</f>
        <v>0.55242427313089459</v>
      </c>
      <c r="N1247" t="str">
        <f>IF(Global_Household_Financial_Dyna[[#This Row],[Monthly_Savings]]&lt;0,"High Risk", IF(Global_Household_Financial_Dyna[[#This Row],[Savings Rate%]]&lt;0.1, "Medium", "Safe"))</f>
        <v>Safe</v>
      </c>
      <c r="O1247">
        <f>Global_Household_Financial_Dyna[[#This Row],[Total_Household_Income]]/Global_Household_Financial_Dyna[[#This Row],[Family_Size]]</f>
        <v>3416.04</v>
      </c>
      <c r="P1247" s="2">
        <f t="shared" si="38"/>
        <v>0.32336204947805613</v>
      </c>
      <c r="Q1247" s="2">
        <f t="shared" si="39"/>
        <v>0.12421743042631644</v>
      </c>
      <c r="R1247" s="2" t="str">
        <f>IF(Global_Household_Financial_Dyna[[#This Row],[Vs country_Average]]&lt;-0.2, "Underperformer", IF(Global_Household_Financial_Dyna[[#This Row],[Vs country_Average]]&gt;0.2, "Outperformer", "Normal"))</f>
        <v>Normal</v>
      </c>
      <c r="S12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1192.58</v>
      </c>
      <c r="T12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1192.58</v>
      </c>
      <c r="U12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1192.58</v>
      </c>
      <c r="V12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1192.58</v>
      </c>
    </row>
    <row r="1248" spans="1:22" x14ac:dyDescent="0.3">
      <c r="A1248">
        <v>1248</v>
      </c>
      <c r="B1248" t="s">
        <v>18</v>
      </c>
      <c r="C1248" t="s">
        <v>20</v>
      </c>
      <c r="D1248">
        <v>6</v>
      </c>
      <c r="E1248">
        <v>3</v>
      </c>
      <c r="F1248">
        <v>4154.21</v>
      </c>
      <c r="G1248">
        <v>8098.38</v>
      </c>
      <c r="H1248">
        <v>2186.56</v>
      </c>
      <c r="I1248">
        <v>3574.91</v>
      </c>
      <c r="J1248">
        <v>2336.91</v>
      </c>
      <c r="K1248">
        <f>Global_Household_Financial_Dyna[[#This Row],[Total_Household_Income]]-Global_Household_Financial_Dyna[[#This Row],[Estimated_Taxes]]</f>
        <v>5911.82</v>
      </c>
      <c r="L1248" s="1">
        <f>Global_Household_Financial_Dyna[[#This Row],[Monthly_Savings]]/Global_Household_Financial_Dyna[[#This Row],[Net Income]]</f>
        <v>0.39529451167322416</v>
      </c>
      <c r="M1248" s="2">
        <f>Global_Household_Financial_Dyna[[#This Row],[Monthly_Expenses]]/Global_Household_Financial_Dyna[[#This Row],[Net Income]]</f>
        <v>0.60470548832677584</v>
      </c>
      <c r="N1248" t="str">
        <f>IF(Global_Household_Financial_Dyna[[#This Row],[Monthly_Savings]]&lt;0,"High Risk", IF(Global_Household_Financial_Dyna[[#This Row],[Savings Rate%]]&lt;0.1, "Medium", "Safe"))</f>
        <v>Safe</v>
      </c>
      <c r="O1248">
        <f>Global_Household_Financial_Dyna[[#This Row],[Total_Household_Income]]/Global_Household_Financial_Dyna[[#This Row],[Family_Size]]</f>
        <v>1349.73</v>
      </c>
      <c r="P1248" s="2">
        <f t="shared" si="38"/>
        <v>0.32336204947805613</v>
      </c>
      <c r="Q1248" s="2">
        <f t="shared" si="39"/>
        <v>7.1932462195168023E-2</v>
      </c>
      <c r="R1248" s="2" t="str">
        <f>IF(Global_Household_Financial_Dyna[[#This Row],[Vs country_Average]]&lt;-0.2, "Underperformer", IF(Global_Household_Financial_Dyna[[#This Row],[Vs country_Average]]&gt;0.2, "Outperformer", "Normal"))</f>
        <v>Normal</v>
      </c>
      <c r="S12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2336.91</v>
      </c>
      <c r="T12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2336.91</v>
      </c>
      <c r="U12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2336.91</v>
      </c>
      <c r="V12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2336.91</v>
      </c>
    </row>
    <row r="1249" spans="1:22" x14ac:dyDescent="0.3">
      <c r="A1249">
        <v>1249</v>
      </c>
      <c r="B1249" t="s">
        <v>12</v>
      </c>
      <c r="C1249" t="s">
        <v>13</v>
      </c>
      <c r="D1249">
        <v>8</v>
      </c>
      <c r="E1249">
        <v>1</v>
      </c>
      <c r="F1249">
        <v>3450.33</v>
      </c>
      <c r="G1249">
        <v>3450.33</v>
      </c>
      <c r="H1249">
        <v>862.58</v>
      </c>
      <c r="I1249">
        <v>3274.36</v>
      </c>
      <c r="J1249">
        <v>-686.61</v>
      </c>
      <c r="K1249">
        <f>Global_Household_Financial_Dyna[[#This Row],[Total_Household_Income]]-Global_Household_Financial_Dyna[[#This Row],[Estimated_Taxes]]</f>
        <v>2587.75</v>
      </c>
      <c r="L1249" s="1">
        <f>Global_Household_Financial_Dyna[[#This Row],[Monthly_Savings]]/Global_Household_Financial_Dyna[[#This Row],[Net Income]]</f>
        <v>-0.26533088590474352</v>
      </c>
      <c r="M1249" s="2">
        <f>Global_Household_Financial_Dyna[[#This Row],[Monthly_Expenses]]/Global_Household_Financial_Dyna[[#This Row],[Net Income]]</f>
        <v>1.2653308859047436</v>
      </c>
      <c r="N1249" t="str">
        <f>IF(Global_Household_Financial_Dyna[[#This Row],[Monthly_Savings]]&lt;0,"High Risk", IF(Global_Household_Financial_Dyna[[#This Row],[Savings Rate%]]&lt;0.1, "Medium", "Safe"))</f>
        <v>High Risk</v>
      </c>
      <c r="O1249">
        <f>Global_Household_Financial_Dyna[[#This Row],[Total_Household_Income]]/Global_Household_Financial_Dyna[[#This Row],[Family_Size]]</f>
        <v>431.29124999999999</v>
      </c>
      <c r="P1249" s="2">
        <f t="shared" si="38"/>
        <v>0.30718716818024266</v>
      </c>
      <c r="Q1249" s="2">
        <f t="shared" si="39"/>
        <v>-0.57251805408498613</v>
      </c>
      <c r="R1249" s="2" t="str">
        <f>IF(Global_Household_Financial_Dyna[[#This Row],[Vs country_Average]]&lt;-0.2, "Underperformer", IF(Global_Household_Financial_Dyna[[#This Row],[Vs country_Average]]&gt;0.2, "Outperformer", "Normal"))</f>
        <v>Underperformer</v>
      </c>
      <c r="S12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-522.89200000000005</v>
      </c>
      <c r="T12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-359.17399999999992</v>
      </c>
      <c r="U12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-195.45600000000002</v>
      </c>
      <c r="V12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-31.737999999999829</v>
      </c>
    </row>
    <row r="1250" spans="1:22" x14ac:dyDescent="0.3">
      <c r="A1250">
        <v>1250</v>
      </c>
      <c r="B1250" t="s">
        <v>16</v>
      </c>
      <c r="C1250" t="s">
        <v>21</v>
      </c>
      <c r="D1250">
        <v>7</v>
      </c>
      <c r="E1250">
        <v>3</v>
      </c>
      <c r="F1250">
        <v>5521.88</v>
      </c>
      <c r="G1250">
        <v>12260.71</v>
      </c>
      <c r="H1250">
        <v>4904.28</v>
      </c>
      <c r="I1250">
        <v>4455.16</v>
      </c>
      <c r="J1250">
        <v>2901.27</v>
      </c>
      <c r="K1250">
        <f>Global_Household_Financial_Dyna[[#This Row],[Total_Household_Income]]-Global_Household_Financial_Dyna[[#This Row],[Estimated_Taxes]]</f>
        <v>7356.4299999999994</v>
      </c>
      <c r="L1250" s="1">
        <f>Global_Household_Financial_Dyna[[#This Row],[Monthly_Savings]]/Global_Household_Financial_Dyna[[#This Row],[Net Income]]</f>
        <v>0.39438559192434375</v>
      </c>
      <c r="M1250" s="2">
        <f>Global_Household_Financial_Dyna[[#This Row],[Monthly_Expenses]]/Global_Household_Financial_Dyna[[#This Row],[Net Income]]</f>
        <v>0.60561440807565625</v>
      </c>
      <c r="N1250" t="str">
        <f>IF(Global_Household_Financial_Dyna[[#This Row],[Monthly_Savings]]&lt;0,"High Risk", IF(Global_Household_Financial_Dyna[[#This Row],[Savings Rate%]]&lt;0.1, "Medium", "Safe"))</f>
        <v>Safe</v>
      </c>
      <c r="O1250">
        <f>Global_Household_Financial_Dyna[[#This Row],[Total_Household_Income]]/Global_Household_Financial_Dyna[[#This Row],[Family_Size]]</f>
        <v>1751.53</v>
      </c>
      <c r="P1250" s="2">
        <f t="shared" si="38"/>
        <v>0.15879799892000862</v>
      </c>
      <c r="Q1250" s="2">
        <f t="shared" si="39"/>
        <v>0.23558759300433513</v>
      </c>
      <c r="R1250" s="2" t="str">
        <f>IF(Global_Household_Financial_Dyna[[#This Row],[Vs country_Average]]&lt;-0.2, "Underperformer", IF(Global_Household_Financial_Dyna[[#This Row],[Vs country_Average]]&gt;0.2, "Outperformer", "Normal"))</f>
        <v>Outperformer</v>
      </c>
      <c r="S12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2901.27</v>
      </c>
      <c r="T12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2901.27</v>
      </c>
      <c r="U12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2901.27</v>
      </c>
      <c r="V12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2901.27</v>
      </c>
    </row>
    <row r="1251" spans="1:22" x14ac:dyDescent="0.3">
      <c r="A1251">
        <v>1251</v>
      </c>
      <c r="B1251" t="s">
        <v>14</v>
      </c>
      <c r="C1251" t="s">
        <v>15</v>
      </c>
      <c r="D1251">
        <v>8</v>
      </c>
      <c r="E1251">
        <v>3</v>
      </c>
      <c r="F1251">
        <v>1018.74</v>
      </c>
      <c r="G1251">
        <v>2220.77</v>
      </c>
      <c r="H1251">
        <v>333.11</v>
      </c>
      <c r="I1251">
        <v>2107.5100000000002</v>
      </c>
      <c r="J1251">
        <v>-219.86</v>
      </c>
      <c r="K1251">
        <f>Global_Household_Financial_Dyna[[#This Row],[Total_Household_Income]]-Global_Household_Financial_Dyna[[#This Row],[Estimated_Taxes]]</f>
        <v>1887.6599999999999</v>
      </c>
      <c r="L1251" s="1">
        <f>Global_Household_Financial_Dyna[[#This Row],[Monthly_Savings]]/Global_Household_Financial_Dyna[[#This Row],[Net Income]]</f>
        <v>-0.11647224606126105</v>
      </c>
      <c r="M1251" s="2">
        <f>Global_Household_Financial_Dyna[[#This Row],[Monthly_Expenses]]/Global_Household_Financial_Dyna[[#This Row],[Net Income]]</f>
        <v>1.1164669484970813</v>
      </c>
      <c r="N1251" t="str">
        <f>IF(Global_Household_Financial_Dyna[[#This Row],[Monthly_Savings]]&lt;0,"High Risk", IF(Global_Household_Financial_Dyna[[#This Row],[Savings Rate%]]&lt;0.1, "Medium", "Safe"))</f>
        <v>High Risk</v>
      </c>
      <c r="O1251">
        <f>Global_Household_Financial_Dyna[[#This Row],[Total_Household_Income]]/Global_Household_Financial_Dyna[[#This Row],[Family_Size]]</f>
        <v>277.59625</v>
      </c>
      <c r="P1251" s="2">
        <f t="shared" si="38"/>
        <v>0.39788995363055785</v>
      </c>
      <c r="Q1251" s="2">
        <f t="shared" si="39"/>
        <v>-0.51436219969181884</v>
      </c>
      <c r="R1251" s="2" t="str">
        <f>IF(Global_Household_Financial_Dyna[[#This Row],[Vs country_Average]]&lt;-0.2, "Underperformer", IF(Global_Household_Financial_Dyna[[#This Row],[Vs country_Average]]&gt;0.2, "Outperformer", "Normal"))</f>
        <v>Underperformer</v>
      </c>
      <c r="S12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-114.4845</v>
      </c>
      <c r="T12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-9.1089999999999804</v>
      </c>
      <c r="U12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96.266500000000008</v>
      </c>
      <c r="V12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201.64200000000005</v>
      </c>
    </row>
    <row r="1252" spans="1:22" x14ac:dyDescent="0.3">
      <c r="A1252">
        <v>1252</v>
      </c>
      <c r="B1252" t="s">
        <v>10</v>
      </c>
      <c r="C1252" t="s">
        <v>22</v>
      </c>
      <c r="D1252">
        <v>7</v>
      </c>
      <c r="E1252">
        <v>3</v>
      </c>
      <c r="F1252">
        <v>1336.91</v>
      </c>
      <c r="G1252">
        <v>2719.35</v>
      </c>
      <c r="H1252">
        <v>271.93</v>
      </c>
      <c r="I1252">
        <v>744.88</v>
      </c>
      <c r="J1252">
        <v>1702.53</v>
      </c>
      <c r="K1252">
        <f>Global_Household_Financial_Dyna[[#This Row],[Total_Household_Income]]-Global_Household_Financial_Dyna[[#This Row],[Estimated_Taxes]]</f>
        <v>2447.42</v>
      </c>
      <c r="L1252" s="1">
        <f>Global_Household_Financial_Dyna[[#This Row],[Monthly_Savings]]/Global_Household_Financial_Dyna[[#This Row],[Net Income]]</f>
        <v>0.69564275849670265</v>
      </c>
      <c r="M1252" s="2">
        <f>Global_Household_Financial_Dyna[[#This Row],[Monthly_Expenses]]/Global_Household_Financial_Dyna[[#This Row],[Net Income]]</f>
        <v>0.30435315556790415</v>
      </c>
      <c r="N1252" t="str">
        <f>IF(Global_Household_Financial_Dyna[[#This Row],[Monthly_Savings]]&lt;0,"High Risk", IF(Global_Household_Financial_Dyna[[#This Row],[Savings Rate%]]&lt;0.1, "Medium", "Safe"))</f>
        <v>Safe</v>
      </c>
      <c r="O1252">
        <f>Global_Household_Financial_Dyna[[#This Row],[Total_Household_Income]]/Global_Household_Financial_Dyna[[#This Row],[Family_Size]]</f>
        <v>388.4785714285714</v>
      </c>
      <c r="P1252" s="2">
        <f t="shared" si="38"/>
        <v>0.42077341556833553</v>
      </c>
      <c r="Q1252" s="2">
        <f t="shared" si="39"/>
        <v>0.27486934292836712</v>
      </c>
      <c r="R1252" s="2" t="str">
        <f>IF(Global_Household_Financial_Dyna[[#This Row],[Vs country_Average]]&lt;-0.2, "Underperformer", IF(Global_Household_Financial_Dyna[[#This Row],[Vs country_Average]]&gt;0.2, "Outperformer", "Normal"))</f>
        <v>Outperformer</v>
      </c>
      <c r="S12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1702.53</v>
      </c>
      <c r="T12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1702.53</v>
      </c>
      <c r="U12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1702.53</v>
      </c>
      <c r="V12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1702.53</v>
      </c>
    </row>
    <row r="1253" spans="1:22" x14ac:dyDescent="0.3">
      <c r="A1253">
        <v>1253</v>
      </c>
      <c r="B1253" t="s">
        <v>18</v>
      </c>
      <c r="C1253" t="s">
        <v>20</v>
      </c>
      <c r="D1253">
        <v>5</v>
      </c>
      <c r="E1253">
        <v>1</v>
      </c>
      <c r="F1253">
        <v>6717.55</v>
      </c>
      <c r="G1253">
        <v>6717.55</v>
      </c>
      <c r="H1253">
        <v>1477.86</v>
      </c>
      <c r="I1253">
        <v>3178.63</v>
      </c>
      <c r="J1253">
        <v>2061.06</v>
      </c>
      <c r="K1253">
        <f>Global_Household_Financial_Dyna[[#This Row],[Total_Household_Income]]-Global_Household_Financial_Dyna[[#This Row],[Estimated_Taxes]]</f>
        <v>5239.6900000000005</v>
      </c>
      <c r="L1253" s="1">
        <f>Global_Household_Financial_Dyna[[#This Row],[Monthly_Savings]]/Global_Household_Financial_Dyna[[#This Row],[Net Income]]</f>
        <v>0.39335533209025719</v>
      </c>
      <c r="M1253" s="2">
        <f>Global_Household_Financial_Dyna[[#This Row],[Monthly_Expenses]]/Global_Household_Financial_Dyna[[#This Row],[Net Income]]</f>
        <v>0.6066446679097427</v>
      </c>
      <c r="N1253" t="str">
        <f>IF(Global_Household_Financial_Dyna[[#This Row],[Monthly_Savings]]&lt;0,"High Risk", IF(Global_Household_Financial_Dyna[[#This Row],[Savings Rate%]]&lt;0.1, "Medium", "Safe"))</f>
        <v>Safe</v>
      </c>
      <c r="O1253">
        <f>Global_Household_Financial_Dyna[[#This Row],[Total_Household_Income]]/Global_Household_Financial_Dyna[[#This Row],[Family_Size]]</f>
        <v>1343.51</v>
      </c>
      <c r="P1253" s="2">
        <f t="shared" si="38"/>
        <v>0.32336204947805613</v>
      </c>
      <c r="Q1253" s="2">
        <f t="shared" si="39"/>
        <v>6.9993282612201058E-2</v>
      </c>
      <c r="R1253" s="2" t="str">
        <f>IF(Global_Household_Financial_Dyna[[#This Row],[Vs country_Average]]&lt;-0.2, "Underperformer", IF(Global_Household_Financial_Dyna[[#This Row],[Vs country_Average]]&gt;0.2, "Outperformer", "Normal"))</f>
        <v>Normal</v>
      </c>
      <c r="S12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2061.06</v>
      </c>
      <c r="T12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2061.06</v>
      </c>
      <c r="U12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2061.06</v>
      </c>
      <c r="V12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2061.06</v>
      </c>
    </row>
    <row r="1254" spans="1:22" x14ac:dyDescent="0.3">
      <c r="A1254">
        <v>1254</v>
      </c>
      <c r="B1254" t="s">
        <v>18</v>
      </c>
      <c r="C1254" t="s">
        <v>20</v>
      </c>
      <c r="D1254">
        <v>8</v>
      </c>
      <c r="E1254">
        <v>3</v>
      </c>
      <c r="F1254">
        <v>2209.15</v>
      </c>
      <c r="G1254">
        <v>4569.43</v>
      </c>
      <c r="H1254">
        <v>1005.27</v>
      </c>
      <c r="I1254">
        <v>4336.3900000000003</v>
      </c>
      <c r="J1254">
        <v>-772.23</v>
      </c>
      <c r="K1254">
        <f>Global_Household_Financial_Dyna[[#This Row],[Total_Household_Income]]-Global_Household_Financial_Dyna[[#This Row],[Estimated_Taxes]]</f>
        <v>3564.1600000000003</v>
      </c>
      <c r="L1254" s="1">
        <f>Global_Household_Financial_Dyna[[#This Row],[Monthly_Savings]]/Global_Household_Financial_Dyna[[#This Row],[Net Income]]</f>
        <v>-0.21666535733524869</v>
      </c>
      <c r="M1254" s="2">
        <f>Global_Household_Financial_Dyna[[#This Row],[Monthly_Expenses]]/Global_Household_Financial_Dyna[[#This Row],[Net Income]]</f>
        <v>1.2166653573352486</v>
      </c>
      <c r="N1254" t="str">
        <f>IF(Global_Household_Financial_Dyna[[#This Row],[Monthly_Savings]]&lt;0,"High Risk", IF(Global_Household_Financial_Dyna[[#This Row],[Savings Rate%]]&lt;0.1, "Medium", "Safe"))</f>
        <v>High Risk</v>
      </c>
      <c r="O1254">
        <f>Global_Household_Financial_Dyna[[#This Row],[Total_Household_Income]]/Global_Household_Financial_Dyna[[#This Row],[Family_Size]]</f>
        <v>571.17875000000004</v>
      </c>
      <c r="P1254" s="2">
        <f t="shared" si="38"/>
        <v>0.32336204947805613</v>
      </c>
      <c r="Q1254" s="2">
        <f t="shared" si="39"/>
        <v>-0.54002740681330486</v>
      </c>
      <c r="R1254" s="2" t="str">
        <f>IF(Global_Household_Financial_Dyna[[#This Row],[Vs country_Average]]&lt;-0.2, "Underperformer", IF(Global_Household_Financial_Dyna[[#This Row],[Vs country_Average]]&gt;0.2, "Outperformer", "Normal"))</f>
        <v>Underperformer</v>
      </c>
      <c r="S12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-555.41049999999996</v>
      </c>
      <c r="T12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-338.59099999999995</v>
      </c>
      <c r="U12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-121.77150000000006</v>
      </c>
      <c r="V12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95.048000000000116</v>
      </c>
    </row>
    <row r="1255" spans="1:22" x14ac:dyDescent="0.3">
      <c r="A1255">
        <v>1256</v>
      </c>
      <c r="B1255" t="s">
        <v>10</v>
      </c>
      <c r="C1255" t="s">
        <v>22</v>
      </c>
      <c r="D1255">
        <v>6</v>
      </c>
      <c r="E1255">
        <v>3</v>
      </c>
      <c r="F1255">
        <v>827.41</v>
      </c>
      <c r="G1255">
        <v>2184.42</v>
      </c>
      <c r="H1255">
        <v>218.44</v>
      </c>
      <c r="I1255">
        <v>785.34</v>
      </c>
      <c r="J1255">
        <v>1180.6300000000001</v>
      </c>
      <c r="K1255">
        <f>Global_Household_Financial_Dyna[[#This Row],[Total_Household_Income]]-Global_Household_Financial_Dyna[[#This Row],[Estimated_Taxes]]</f>
        <v>1965.98</v>
      </c>
      <c r="L1255" s="1">
        <f>Global_Household_Financial_Dyna[[#This Row],[Monthly_Savings]]/Global_Household_Financial_Dyna[[#This Row],[Net Income]]</f>
        <v>0.6005300155647566</v>
      </c>
      <c r="M1255" s="2">
        <f>Global_Household_Financial_Dyna[[#This Row],[Monthly_Expenses]]/Global_Household_Financial_Dyna[[#This Row],[Net Income]]</f>
        <v>0.39946489791350881</v>
      </c>
      <c r="N1255" t="str">
        <f>IF(Global_Household_Financial_Dyna[[#This Row],[Monthly_Savings]]&lt;0,"High Risk", IF(Global_Household_Financial_Dyna[[#This Row],[Savings Rate%]]&lt;0.1, "Medium", "Safe"))</f>
        <v>Safe</v>
      </c>
      <c r="O1255">
        <f>Global_Household_Financial_Dyna[[#This Row],[Total_Household_Income]]/Global_Household_Financial_Dyna[[#This Row],[Family_Size]]</f>
        <v>364.07</v>
      </c>
      <c r="P1255" s="2">
        <f t="shared" si="38"/>
        <v>0.42077341556833553</v>
      </c>
      <c r="Q1255" s="2">
        <f t="shared" si="39"/>
        <v>0.17975659999642107</v>
      </c>
      <c r="R1255" s="2" t="str">
        <f>IF(Global_Household_Financial_Dyna[[#This Row],[Vs country_Average]]&lt;-0.2, "Underperformer", IF(Global_Household_Financial_Dyna[[#This Row],[Vs country_Average]]&gt;0.2, "Outperformer", "Normal"))</f>
        <v>Normal</v>
      </c>
      <c r="S12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1180.6300000000001</v>
      </c>
      <c r="T12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1180.6300000000001</v>
      </c>
      <c r="U12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1180.6300000000001</v>
      </c>
      <c r="V12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1180.6300000000001</v>
      </c>
    </row>
    <row r="1256" spans="1:22" x14ac:dyDescent="0.3">
      <c r="A1256">
        <v>1257</v>
      </c>
      <c r="B1256" t="s">
        <v>18</v>
      </c>
      <c r="C1256" t="s">
        <v>20</v>
      </c>
      <c r="D1256">
        <v>7</v>
      </c>
      <c r="E1256">
        <v>3</v>
      </c>
      <c r="F1256">
        <v>2949.39</v>
      </c>
      <c r="G1256">
        <v>6252.58</v>
      </c>
      <c r="H1256">
        <v>1375.57</v>
      </c>
      <c r="I1256">
        <v>4735.03</v>
      </c>
      <c r="J1256">
        <v>141.97999999999999</v>
      </c>
      <c r="K1256">
        <f>Global_Household_Financial_Dyna[[#This Row],[Total_Household_Income]]-Global_Household_Financial_Dyna[[#This Row],[Estimated_Taxes]]</f>
        <v>4877.01</v>
      </c>
      <c r="L1256" s="1">
        <f>Global_Household_Financial_Dyna[[#This Row],[Monthly_Savings]]/Global_Household_Financial_Dyna[[#This Row],[Net Income]]</f>
        <v>2.9112099421571822E-2</v>
      </c>
      <c r="M1256" s="2">
        <f>Global_Household_Financial_Dyna[[#This Row],[Monthly_Expenses]]/Global_Household_Financial_Dyna[[#This Row],[Net Income]]</f>
        <v>0.97088790057842811</v>
      </c>
      <c r="N1256" t="str">
        <f>IF(Global_Household_Financial_Dyna[[#This Row],[Monthly_Savings]]&lt;0,"High Risk", IF(Global_Household_Financial_Dyna[[#This Row],[Savings Rate%]]&lt;0.1, "Medium", "Safe"))</f>
        <v>Medium</v>
      </c>
      <c r="O1256">
        <f>Global_Household_Financial_Dyna[[#This Row],[Total_Household_Income]]/Global_Household_Financial_Dyna[[#This Row],[Family_Size]]</f>
        <v>893.22571428571428</v>
      </c>
      <c r="P1256" s="2">
        <f t="shared" si="38"/>
        <v>0.32336204947805613</v>
      </c>
      <c r="Q1256" s="2">
        <f t="shared" si="39"/>
        <v>-0.2942499500564843</v>
      </c>
      <c r="R1256" s="2" t="str">
        <f>IF(Global_Household_Financial_Dyna[[#This Row],[Vs country_Average]]&lt;-0.2, "Underperformer", IF(Global_Household_Financial_Dyna[[#This Row],[Vs country_Average]]&gt;0.2, "Outperformer", "Normal"))</f>
        <v>Underperformer</v>
      </c>
      <c r="S12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141.97999999999999</v>
      </c>
      <c r="T12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141.97999999999999</v>
      </c>
      <c r="U12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141.97999999999999</v>
      </c>
      <c r="V12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141.97999999999999</v>
      </c>
    </row>
    <row r="1257" spans="1:22" x14ac:dyDescent="0.3">
      <c r="A1257">
        <v>1258</v>
      </c>
      <c r="B1257" t="s">
        <v>10</v>
      </c>
      <c r="C1257" t="s">
        <v>22</v>
      </c>
      <c r="D1257">
        <v>6</v>
      </c>
      <c r="E1257">
        <v>3</v>
      </c>
      <c r="F1257">
        <v>615.54999999999995</v>
      </c>
      <c r="G1257">
        <v>1524.19</v>
      </c>
      <c r="H1257">
        <v>152.41999999999999</v>
      </c>
      <c r="I1257">
        <v>854.44</v>
      </c>
      <c r="J1257">
        <v>517.33000000000004</v>
      </c>
      <c r="K1257">
        <f>Global_Household_Financial_Dyna[[#This Row],[Total_Household_Income]]-Global_Household_Financial_Dyna[[#This Row],[Estimated_Taxes]]</f>
        <v>1371.77</v>
      </c>
      <c r="L1257" s="1">
        <f>Global_Household_Financial_Dyna[[#This Row],[Monthly_Savings]]/Global_Household_Financial_Dyna[[#This Row],[Net Income]]</f>
        <v>0.37712590303039145</v>
      </c>
      <c r="M1257" s="2">
        <f>Global_Household_Financial_Dyna[[#This Row],[Monthly_Expenses]]/Global_Household_Financial_Dyna[[#This Row],[Net Income]]</f>
        <v>0.6228740969696086</v>
      </c>
      <c r="N1257" t="str">
        <f>IF(Global_Household_Financial_Dyna[[#This Row],[Monthly_Savings]]&lt;0,"High Risk", IF(Global_Household_Financial_Dyna[[#This Row],[Savings Rate%]]&lt;0.1, "Medium", "Safe"))</f>
        <v>Safe</v>
      </c>
      <c r="O1257">
        <f>Global_Household_Financial_Dyna[[#This Row],[Total_Household_Income]]/Global_Household_Financial_Dyna[[#This Row],[Family_Size]]</f>
        <v>254.03166666666667</v>
      </c>
      <c r="P1257" s="2">
        <f t="shared" si="38"/>
        <v>0.42077341556833553</v>
      </c>
      <c r="Q1257" s="2">
        <f t="shared" si="39"/>
        <v>-4.3647512537944078E-2</v>
      </c>
      <c r="R1257" s="2" t="str">
        <f>IF(Global_Household_Financial_Dyna[[#This Row],[Vs country_Average]]&lt;-0.2, "Underperformer", IF(Global_Household_Financial_Dyna[[#This Row],[Vs country_Average]]&gt;0.2, "Outperformer", "Normal"))</f>
        <v>Normal</v>
      </c>
      <c r="S12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517.33000000000004</v>
      </c>
      <c r="T12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517.33000000000004</v>
      </c>
      <c r="U12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517.33000000000004</v>
      </c>
      <c r="V12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517.33000000000004</v>
      </c>
    </row>
    <row r="1258" spans="1:22" x14ac:dyDescent="0.3">
      <c r="A1258">
        <v>1259</v>
      </c>
      <c r="B1258" t="s">
        <v>18</v>
      </c>
      <c r="C1258" t="s">
        <v>19</v>
      </c>
      <c r="D1258">
        <v>4</v>
      </c>
      <c r="E1258">
        <v>2</v>
      </c>
      <c r="F1258">
        <v>3908.37</v>
      </c>
      <c r="G1258">
        <v>6066.71</v>
      </c>
      <c r="H1258">
        <v>1334.68</v>
      </c>
      <c r="I1258">
        <v>3196.86</v>
      </c>
      <c r="J1258">
        <v>1535.17</v>
      </c>
      <c r="K1258">
        <f>Global_Household_Financial_Dyna[[#This Row],[Total_Household_Income]]-Global_Household_Financial_Dyna[[#This Row],[Estimated_Taxes]]</f>
        <v>4732.03</v>
      </c>
      <c r="L1258" s="1">
        <f>Global_Household_Financial_Dyna[[#This Row],[Monthly_Savings]]/Global_Household_Financial_Dyna[[#This Row],[Net Income]]</f>
        <v>0.32442102015414109</v>
      </c>
      <c r="M1258" s="2">
        <f>Global_Household_Financial_Dyna[[#This Row],[Monthly_Expenses]]/Global_Household_Financial_Dyna[[#This Row],[Net Income]]</f>
        <v>0.67557897984585902</v>
      </c>
      <c r="N1258" t="str">
        <f>IF(Global_Household_Financial_Dyna[[#This Row],[Monthly_Savings]]&lt;0,"High Risk", IF(Global_Household_Financial_Dyna[[#This Row],[Savings Rate%]]&lt;0.1, "Medium", "Safe"))</f>
        <v>Safe</v>
      </c>
      <c r="O1258">
        <f>Global_Household_Financial_Dyna[[#This Row],[Total_Household_Income]]/Global_Household_Financial_Dyna[[#This Row],[Family_Size]]</f>
        <v>1516.6775</v>
      </c>
      <c r="P1258" s="2">
        <f t="shared" si="38"/>
        <v>0.32336204947805613</v>
      </c>
      <c r="Q1258" s="2">
        <f t="shared" si="39"/>
        <v>1.0589706760849582E-3</v>
      </c>
      <c r="R1258" s="2" t="str">
        <f>IF(Global_Household_Financial_Dyna[[#This Row],[Vs country_Average]]&lt;-0.2, "Underperformer", IF(Global_Household_Financial_Dyna[[#This Row],[Vs country_Average]]&gt;0.2, "Outperformer", "Normal"))</f>
        <v>Normal</v>
      </c>
      <c r="S12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1535.17</v>
      </c>
      <c r="T12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1535.17</v>
      </c>
      <c r="U12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1535.17</v>
      </c>
      <c r="V12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1535.17</v>
      </c>
    </row>
    <row r="1259" spans="1:22" x14ac:dyDescent="0.3">
      <c r="A1259">
        <v>1260</v>
      </c>
      <c r="B1259" t="s">
        <v>16</v>
      </c>
      <c r="C1259" t="s">
        <v>17</v>
      </c>
      <c r="D1259">
        <v>5</v>
      </c>
      <c r="E1259">
        <v>1</v>
      </c>
      <c r="F1259">
        <v>4705.16</v>
      </c>
      <c r="G1259">
        <v>4705.16</v>
      </c>
      <c r="H1259">
        <v>1646.81</v>
      </c>
      <c r="I1259">
        <v>4078.37</v>
      </c>
      <c r="J1259">
        <v>-1020.02</v>
      </c>
      <c r="K1259">
        <f>Global_Household_Financial_Dyna[[#This Row],[Total_Household_Income]]-Global_Household_Financial_Dyna[[#This Row],[Estimated_Taxes]]</f>
        <v>3058.35</v>
      </c>
      <c r="L1259" s="1">
        <f>Global_Household_Financial_Dyna[[#This Row],[Monthly_Savings]]/Global_Household_Financial_Dyna[[#This Row],[Net Income]]</f>
        <v>-0.33351970833946409</v>
      </c>
      <c r="M1259" s="2">
        <f>Global_Household_Financial_Dyna[[#This Row],[Monthly_Expenses]]/Global_Household_Financial_Dyna[[#This Row],[Net Income]]</f>
        <v>1.3335197083394641</v>
      </c>
      <c r="N1259" t="str">
        <f>IF(Global_Household_Financial_Dyna[[#This Row],[Monthly_Savings]]&lt;0,"High Risk", IF(Global_Household_Financial_Dyna[[#This Row],[Savings Rate%]]&lt;0.1, "Medium", "Safe"))</f>
        <v>High Risk</v>
      </c>
      <c r="O1259">
        <f>Global_Household_Financial_Dyna[[#This Row],[Total_Household_Income]]/Global_Household_Financial_Dyna[[#This Row],[Family_Size]]</f>
        <v>941.03199999999993</v>
      </c>
      <c r="P1259" s="2">
        <f t="shared" si="38"/>
        <v>0.15879799892000862</v>
      </c>
      <c r="Q1259" s="2">
        <f t="shared" si="39"/>
        <v>-0.49231770725947271</v>
      </c>
      <c r="R1259" s="2" t="str">
        <f>IF(Global_Household_Financial_Dyna[[#This Row],[Vs country_Average]]&lt;-0.2, "Underperformer", IF(Global_Household_Financial_Dyna[[#This Row],[Vs country_Average]]&gt;0.2, "Outperformer", "Normal"))</f>
        <v>Underperformer</v>
      </c>
      <c r="S12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-816.10149999999999</v>
      </c>
      <c r="T12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-612.18299999999999</v>
      </c>
      <c r="U12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-408.2645</v>
      </c>
      <c r="V12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-204.34599999999989</v>
      </c>
    </row>
    <row r="1260" spans="1:22" x14ac:dyDescent="0.3">
      <c r="A1260">
        <v>1261</v>
      </c>
      <c r="B1260" t="s">
        <v>10</v>
      </c>
      <c r="C1260" t="s">
        <v>22</v>
      </c>
      <c r="D1260">
        <v>3</v>
      </c>
      <c r="E1260">
        <v>2</v>
      </c>
      <c r="F1260">
        <v>1071.8399999999999</v>
      </c>
      <c r="G1260">
        <v>1759.78</v>
      </c>
      <c r="H1260">
        <v>175.98</v>
      </c>
      <c r="I1260">
        <v>367.58</v>
      </c>
      <c r="J1260">
        <v>1216.23</v>
      </c>
      <c r="K1260">
        <f>Global_Household_Financial_Dyna[[#This Row],[Total_Household_Income]]-Global_Household_Financial_Dyna[[#This Row],[Estimated_Taxes]]</f>
        <v>1583.8</v>
      </c>
      <c r="L1260" s="1">
        <f>Global_Household_Financial_Dyna[[#This Row],[Monthly_Savings]]/Global_Household_Financial_Dyna[[#This Row],[Net Income]]</f>
        <v>0.76791892915772197</v>
      </c>
      <c r="M1260" s="2">
        <f>Global_Household_Financial_Dyna[[#This Row],[Monthly_Expenses]]/Global_Household_Financial_Dyna[[#This Row],[Net Income]]</f>
        <v>0.2320873847708044</v>
      </c>
      <c r="N1260" t="str">
        <f>IF(Global_Household_Financial_Dyna[[#This Row],[Monthly_Savings]]&lt;0,"High Risk", IF(Global_Household_Financial_Dyna[[#This Row],[Savings Rate%]]&lt;0.1, "Medium", "Safe"))</f>
        <v>Safe</v>
      </c>
      <c r="O1260">
        <f>Global_Household_Financial_Dyna[[#This Row],[Total_Household_Income]]/Global_Household_Financial_Dyna[[#This Row],[Family_Size]]</f>
        <v>586.59333333333336</v>
      </c>
      <c r="P1260" s="2">
        <f t="shared" si="38"/>
        <v>0.42077341556833553</v>
      </c>
      <c r="Q1260" s="2">
        <f t="shared" si="39"/>
        <v>0.34714551358938645</v>
      </c>
      <c r="R1260" s="2" t="str">
        <f>IF(Global_Household_Financial_Dyna[[#This Row],[Vs country_Average]]&lt;-0.2, "Underperformer", IF(Global_Household_Financial_Dyna[[#This Row],[Vs country_Average]]&gt;0.2, "Outperformer", "Normal"))</f>
        <v>Outperformer</v>
      </c>
      <c r="S12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1216.23</v>
      </c>
      <c r="T12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1216.23</v>
      </c>
      <c r="U12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1216.23</v>
      </c>
      <c r="V12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1216.23</v>
      </c>
    </row>
    <row r="1261" spans="1:22" x14ac:dyDescent="0.3">
      <c r="A1261">
        <v>1262</v>
      </c>
      <c r="B1261" t="s">
        <v>14</v>
      </c>
      <c r="C1261" t="s">
        <v>15</v>
      </c>
      <c r="D1261">
        <v>8</v>
      </c>
      <c r="E1261">
        <v>3</v>
      </c>
      <c r="F1261">
        <v>2100.6</v>
      </c>
      <c r="G1261">
        <v>4227.97</v>
      </c>
      <c r="H1261">
        <v>634.19000000000005</v>
      </c>
      <c r="I1261">
        <v>1882.41</v>
      </c>
      <c r="J1261">
        <v>1711.36</v>
      </c>
      <c r="K1261">
        <f>Global_Household_Financial_Dyna[[#This Row],[Total_Household_Income]]-Global_Household_Financial_Dyna[[#This Row],[Estimated_Taxes]]</f>
        <v>3593.78</v>
      </c>
      <c r="L1261" s="1">
        <f>Global_Household_Financial_Dyna[[#This Row],[Monthly_Savings]]/Global_Household_Financial_Dyna[[#This Row],[Net Income]]</f>
        <v>0.47620054649978566</v>
      </c>
      <c r="M1261" s="2">
        <f>Global_Household_Financial_Dyna[[#This Row],[Monthly_Expenses]]/Global_Household_Financial_Dyna[[#This Row],[Net Income]]</f>
        <v>0.52379667091474713</v>
      </c>
      <c r="N1261" t="str">
        <f>IF(Global_Household_Financial_Dyna[[#This Row],[Monthly_Savings]]&lt;0,"High Risk", IF(Global_Household_Financial_Dyna[[#This Row],[Savings Rate%]]&lt;0.1, "Medium", "Safe"))</f>
        <v>Safe</v>
      </c>
      <c r="O1261">
        <f>Global_Household_Financial_Dyna[[#This Row],[Total_Household_Income]]/Global_Household_Financial_Dyna[[#This Row],[Family_Size]]</f>
        <v>528.49625000000003</v>
      </c>
      <c r="P1261" s="2">
        <f t="shared" si="38"/>
        <v>0.39788995363055785</v>
      </c>
      <c r="Q1261" s="2">
        <f t="shared" si="39"/>
        <v>7.8310592869227813E-2</v>
      </c>
      <c r="R1261" s="2" t="str">
        <f>IF(Global_Household_Financial_Dyna[[#This Row],[Vs country_Average]]&lt;-0.2, "Underperformer", IF(Global_Household_Financial_Dyna[[#This Row],[Vs country_Average]]&gt;0.2, "Outperformer", "Normal"))</f>
        <v>Normal</v>
      </c>
      <c r="S12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1711.36</v>
      </c>
      <c r="T12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1711.36</v>
      </c>
      <c r="U12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1711.36</v>
      </c>
      <c r="V12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1711.36</v>
      </c>
    </row>
    <row r="1262" spans="1:22" x14ac:dyDescent="0.3">
      <c r="A1262">
        <v>1263</v>
      </c>
      <c r="B1262" t="s">
        <v>10</v>
      </c>
      <c r="C1262" t="s">
        <v>11</v>
      </c>
      <c r="D1262">
        <v>3</v>
      </c>
      <c r="E1262">
        <v>2</v>
      </c>
      <c r="F1262">
        <v>805.81</v>
      </c>
      <c r="G1262">
        <v>1322.16</v>
      </c>
      <c r="H1262">
        <v>132.22</v>
      </c>
      <c r="I1262">
        <v>558.70000000000005</v>
      </c>
      <c r="J1262">
        <v>631.24</v>
      </c>
      <c r="K1262">
        <f>Global_Household_Financial_Dyna[[#This Row],[Total_Household_Income]]-Global_Household_Financial_Dyna[[#This Row],[Estimated_Taxes]]</f>
        <v>1189.94</v>
      </c>
      <c r="L1262" s="1">
        <f>Global_Household_Financial_Dyna[[#This Row],[Monthly_Savings]]/Global_Household_Financial_Dyna[[#This Row],[Net Income]]</f>
        <v>0.53048052843000482</v>
      </c>
      <c r="M1262" s="2">
        <f>Global_Household_Financial_Dyna[[#This Row],[Monthly_Expenses]]/Global_Household_Financial_Dyna[[#This Row],[Net Income]]</f>
        <v>0.46951947156999513</v>
      </c>
      <c r="N1262" t="str">
        <f>IF(Global_Household_Financial_Dyna[[#This Row],[Monthly_Savings]]&lt;0,"High Risk", IF(Global_Household_Financial_Dyna[[#This Row],[Savings Rate%]]&lt;0.1, "Medium", "Safe"))</f>
        <v>Safe</v>
      </c>
      <c r="O1262">
        <f>Global_Household_Financial_Dyna[[#This Row],[Total_Household_Income]]/Global_Household_Financial_Dyna[[#This Row],[Family_Size]]</f>
        <v>440.72</v>
      </c>
      <c r="P1262" s="2">
        <f t="shared" si="38"/>
        <v>0.42077341556833553</v>
      </c>
      <c r="Q1262" s="2">
        <f t="shared" si="39"/>
        <v>0.10970711286166929</v>
      </c>
      <c r="R1262" s="2" t="str">
        <f>IF(Global_Household_Financial_Dyna[[#This Row],[Vs country_Average]]&lt;-0.2, "Underperformer", IF(Global_Household_Financial_Dyna[[#This Row],[Vs country_Average]]&gt;0.2, "Outperformer", "Normal"))</f>
        <v>Normal</v>
      </c>
      <c r="S12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631.24</v>
      </c>
      <c r="T12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631.24</v>
      </c>
      <c r="U12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631.24</v>
      </c>
      <c r="V12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631.24</v>
      </c>
    </row>
    <row r="1263" spans="1:22" x14ac:dyDescent="0.3">
      <c r="A1263">
        <v>1264</v>
      </c>
      <c r="B1263" t="s">
        <v>10</v>
      </c>
      <c r="C1263" t="s">
        <v>11</v>
      </c>
      <c r="D1263">
        <v>1</v>
      </c>
      <c r="E1263">
        <v>1</v>
      </c>
      <c r="F1263">
        <v>974.82</v>
      </c>
      <c r="G1263">
        <v>974.82</v>
      </c>
      <c r="H1263">
        <v>97.48</v>
      </c>
      <c r="I1263">
        <v>239.8</v>
      </c>
      <c r="J1263">
        <v>637.53</v>
      </c>
      <c r="K1263">
        <f>Global_Household_Financial_Dyna[[#This Row],[Total_Household_Income]]-Global_Household_Financial_Dyna[[#This Row],[Estimated_Taxes]]</f>
        <v>877.34</v>
      </c>
      <c r="L1263" s="1">
        <f>Global_Household_Financial_Dyna[[#This Row],[Monthly_Savings]]/Global_Household_Financial_Dyna[[#This Row],[Net Income]]</f>
        <v>0.72666241137985266</v>
      </c>
      <c r="M1263" s="2">
        <f>Global_Household_Financial_Dyna[[#This Row],[Monthly_Expenses]]/Global_Household_Financial_Dyna[[#This Row],[Net Income]]</f>
        <v>0.27332619053046708</v>
      </c>
      <c r="N1263" t="str">
        <f>IF(Global_Household_Financial_Dyna[[#This Row],[Monthly_Savings]]&lt;0,"High Risk", IF(Global_Household_Financial_Dyna[[#This Row],[Savings Rate%]]&lt;0.1, "Medium", "Safe"))</f>
        <v>Safe</v>
      </c>
      <c r="O1263">
        <f>Global_Household_Financial_Dyna[[#This Row],[Total_Household_Income]]/Global_Household_Financial_Dyna[[#This Row],[Family_Size]]</f>
        <v>974.82</v>
      </c>
      <c r="P1263" s="2">
        <f t="shared" si="38"/>
        <v>0.42077341556833553</v>
      </c>
      <c r="Q1263" s="2">
        <f t="shared" si="39"/>
        <v>0.30588899581151713</v>
      </c>
      <c r="R1263" s="2" t="str">
        <f>IF(Global_Household_Financial_Dyna[[#This Row],[Vs country_Average]]&lt;-0.2, "Underperformer", IF(Global_Household_Financial_Dyna[[#This Row],[Vs country_Average]]&gt;0.2, "Outperformer", "Normal"))</f>
        <v>Outperformer</v>
      </c>
      <c r="S12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637.53</v>
      </c>
      <c r="T12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637.53</v>
      </c>
      <c r="U12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637.53</v>
      </c>
      <c r="V12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637.53</v>
      </c>
    </row>
    <row r="1264" spans="1:22" x14ac:dyDescent="0.3">
      <c r="A1264">
        <v>1265</v>
      </c>
      <c r="B1264" t="s">
        <v>18</v>
      </c>
      <c r="C1264" t="s">
        <v>20</v>
      </c>
      <c r="D1264">
        <v>3</v>
      </c>
      <c r="E1264">
        <v>1</v>
      </c>
      <c r="F1264">
        <v>1291.6500000000001</v>
      </c>
      <c r="G1264">
        <v>1291.6500000000001</v>
      </c>
      <c r="H1264">
        <v>284.16000000000003</v>
      </c>
      <c r="I1264">
        <v>1225.77</v>
      </c>
      <c r="J1264">
        <v>-218.29</v>
      </c>
      <c r="K1264">
        <f>Global_Household_Financial_Dyna[[#This Row],[Total_Household_Income]]-Global_Household_Financial_Dyna[[#This Row],[Estimated_Taxes]]</f>
        <v>1007.49</v>
      </c>
      <c r="L1264" s="1">
        <f>Global_Household_Financial_Dyna[[#This Row],[Monthly_Savings]]/Global_Household_Financial_Dyna[[#This Row],[Net Income]]</f>
        <v>-0.21666716294950816</v>
      </c>
      <c r="M1264" s="2">
        <f>Global_Household_Financial_Dyna[[#This Row],[Monthly_Expenses]]/Global_Household_Financial_Dyna[[#This Row],[Net Income]]</f>
        <v>1.2166572372926778</v>
      </c>
      <c r="N1264" t="str">
        <f>IF(Global_Household_Financial_Dyna[[#This Row],[Monthly_Savings]]&lt;0,"High Risk", IF(Global_Household_Financial_Dyna[[#This Row],[Savings Rate%]]&lt;0.1, "Medium", "Safe"))</f>
        <v>High Risk</v>
      </c>
      <c r="O1264">
        <f>Global_Household_Financial_Dyna[[#This Row],[Total_Household_Income]]/Global_Household_Financial_Dyna[[#This Row],[Family_Size]]</f>
        <v>430.55</v>
      </c>
      <c r="P1264" s="2">
        <f t="shared" si="38"/>
        <v>0.32336204947805613</v>
      </c>
      <c r="Q1264" s="2">
        <f t="shared" si="39"/>
        <v>-0.5400292124275643</v>
      </c>
      <c r="R1264" s="2" t="str">
        <f>IF(Global_Household_Financial_Dyna[[#This Row],[Vs country_Average]]&lt;-0.2, "Underperformer", IF(Global_Household_Financial_Dyna[[#This Row],[Vs country_Average]]&gt;0.2, "Outperformer", "Normal"))</f>
        <v>Underperformer</v>
      </c>
      <c r="S12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-157.00149999999999</v>
      </c>
      <c r="T12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-95.712999999999994</v>
      </c>
      <c r="U12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-34.424499999999995</v>
      </c>
      <c r="V12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26.864000000000004</v>
      </c>
    </row>
    <row r="1265" spans="1:22" x14ac:dyDescent="0.3">
      <c r="A1265">
        <v>1266</v>
      </c>
      <c r="B1265" t="s">
        <v>18</v>
      </c>
      <c r="C1265" t="s">
        <v>20</v>
      </c>
      <c r="D1265">
        <v>2</v>
      </c>
      <c r="E1265">
        <v>2</v>
      </c>
      <c r="F1265">
        <v>5501.45</v>
      </c>
      <c r="G1265">
        <v>9225.49</v>
      </c>
      <c r="H1265">
        <v>2490.88</v>
      </c>
      <c r="I1265">
        <v>2319.73</v>
      </c>
      <c r="J1265">
        <v>4414.88</v>
      </c>
      <c r="K1265">
        <f>Global_Household_Financial_Dyna[[#This Row],[Total_Household_Income]]-Global_Household_Financial_Dyna[[#This Row],[Estimated_Taxes]]</f>
        <v>6734.61</v>
      </c>
      <c r="L1265" s="1">
        <f>Global_Household_Financial_Dyna[[#This Row],[Monthly_Savings]]/Global_Household_Financial_Dyna[[#This Row],[Net Income]]</f>
        <v>0.65555095246792316</v>
      </c>
      <c r="M1265" s="2">
        <f>Global_Household_Financial_Dyna[[#This Row],[Monthly_Expenses]]/Global_Household_Financial_Dyna[[#This Row],[Net Income]]</f>
        <v>0.34444904753207684</v>
      </c>
      <c r="N1265" t="str">
        <f>IF(Global_Household_Financial_Dyna[[#This Row],[Monthly_Savings]]&lt;0,"High Risk", IF(Global_Household_Financial_Dyna[[#This Row],[Savings Rate%]]&lt;0.1, "Medium", "Safe"))</f>
        <v>Safe</v>
      </c>
      <c r="O1265">
        <f>Global_Household_Financial_Dyna[[#This Row],[Total_Household_Income]]/Global_Household_Financial_Dyna[[#This Row],[Family_Size]]</f>
        <v>4612.7449999999999</v>
      </c>
      <c r="P1265" s="2">
        <f t="shared" si="38"/>
        <v>0.32336204947805613</v>
      </c>
      <c r="Q1265" s="2">
        <f t="shared" si="39"/>
        <v>0.33218890298986703</v>
      </c>
      <c r="R1265" s="2" t="str">
        <f>IF(Global_Household_Financial_Dyna[[#This Row],[Vs country_Average]]&lt;-0.2, "Underperformer", IF(Global_Household_Financial_Dyna[[#This Row],[Vs country_Average]]&gt;0.2, "Outperformer", "Normal"))</f>
        <v>Outperformer</v>
      </c>
      <c r="S12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4414.88</v>
      </c>
      <c r="T12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4414.88</v>
      </c>
      <c r="U12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4414.88</v>
      </c>
      <c r="V12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4414.88</v>
      </c>
    </row>
    <row r="1266" spans="1:22" x14ac:dyDescent="0.3">
      <c r="A1266">
        <v>1267</v>
      </c>
      <c r="B1266" t="s">
        <v>10</v>
      </c>
      <c r="C1266" t="s">
        <v>22</v>
      </c>
      <c r="D1266">
        <v>6</v>
      </c>
      <c r="E1266">
        <v>3</v>
      </c>
      <c r="F1266">
        <v>993.06</v>
      </c>
      <c r="G1266">
        <v>2032.09</v>
      </c>
      <c r="H1266">
        <v>203.21</v>
      </c>
      <c r="I1266">
        <v>834.62</v>
      </c>
      <c r="J1266">
        <v>994.26</v>
      </c>
      <c r="K1266">
        <f>Global_Household_Financial_Dyna[[#This Row],[Total_Household_Income]]-Global_Household_Financial_Dyna[[#This Row],[Estimated_Taxes]]</f>
        <v>1828.8799999999999</v>
      </c>
      <c r="L1266" s="1">
        <f>Global_Household_Financial_Dyna[[#This Row],[Monthly_Savings]]/Global_Household_Financial_Dyna[[#This Row],[Net Income]]</f>
        <v>0.54364419754166482</v>
      </c>
      <c r="M1266" s="2">
        <f>Global_Household_Financial_Dyna[[#This Row],[Monthly_Expenses]]/Global_Household_Financial_Dyna[[#This Row],[Net Income]]</f>
        <v>0.45635580245833518</v>
      </c>
      <c r="N1266" t="str">
        <f>IF(Global_Household_Financial_Dyna[[#This Row],[Monthly_Savings]]&lt;0,"High Risk", IF(Global_Household_Financial_Dyna[[#This Row],[Savings Rate%]]&lt;0.1, "Medium", "Safe"))</f>
        <v>Safe</v>
      </c>
      <c r="O1266">
        <f>Global_Household_Financial_Dyna[[#This Row],[Total_Household_Income]]/Global_Household_Financial_Dyna[[#This Row],[Family_Size]]</f>
        <v>338.68166666666667</v>
      </c>
      <c r="P1266" s="2">
        <f t="shared" si="38"/>
        <v>0.42077341556833553</v>
      </c>
      <c r="Q1266" s="2">
        <f t="shared" si="39"/>
        <v>0.12287078197332929</v>
      </c>
      <c r="R1266" s="2" t="str">
        <f>IF(Global_Household_Financial_Dyna[[#This Row],[Vs country_Average]]&lt;-0.2, "Underperformer", IF(Global_Household_Financial_Dyna[[#This Row],[Vs country_Average]]&gt;0.2, "Outperformer", "Normal"))</f>
        <v>Normal</v>
      </c>
      <c r="S12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994.26</v>
      </c>
      <c r="T12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994.26</v>
      </c>
      <c r="U12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994.26</v>
      </c>
      <c r="V12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994.26</v>
      </c>
    </row>
    <row r="1267" spans="1:22" x14ac:dyDescent="0.3">
      <c r="A1267">
        <v>1268</v>
      </c>
      <c r="B1267" t="s">
        <v>10</v>
      </c>
      <c r="C1267" t="s">
        <v>11</v>
      </c>
      <c r="D1267">
        <v>3</v>
      </c>
      <c r="E1267">
        <v>2</v>
      </c>
      <c r="F1267">
        <v>670.68</v>
      </c>
      <c r="G1267">
        <v>1005.48</v>
      </c>
      <c r="H1267">
        <v>100.55</v>
      </c>
      <c r="I1267">
        <v>460.82</v>
      </c>
      <c r="J1267">
        <v>444.11</v>
      </c>
      <c r="K1267">
        <f>Global_Household_Financial_Dyna[[#This Row],[Total_Household_Income]]-Global_Household_Financial_Dyna[[#This Row],[Estimated_Taxes]]</f>
        <v>904.93000000000006</v>
      </c>
      <c r="L1267" s="1">
        <f>Global_Household_Financial_Dyna[[#This Row],[Monthly_Savings]]/Global_Household_Financial_Dyna[[#This Row],[Net Income]]</f>
        <v>0.49076724166510116</v>
      </c>
      <c r="M1267" s="2">
        <f>Global_Household_Financial_Dyna[[#This Row],[Monthly_Expenses]]/Global_Household_Financial_Dyna[[#This Row],[Net Income]]</f>
        <v>0.50923275833489878</v>
      </c>
      <c r="N1267" t="str">
        <f>IF(Global_Household_Financial_Dyna[[#This Row],[Monthly_Savings]]&lt;0,"High Risk", IF(Global_Household_Financial_Dyna[[#This Row],[Savings Rate%]]&lt;0.1, "Medium", "Safe"))</f>
        <v>Safe</v>
      </c>
      <c r="O1267">
        <f>Global_Household_Financial_Dyna[[#This Row],[Total_Household_Income]]/Global_Household_Financial_Dyna[[#This Row],[Family_Size]]</f>
        <v>335.16</v>
      </c>
      <c r="P1267" s="2">
        <f t="shared" si="38"/>
        <v>0.42077341556833553</v>
      </c>
      <c r="Q1267" s="2">
        <f t="shared" si="39"/>
        <v>6.9993826096765632E-2</v>
      </c>
      <c r="R1267" s="2" t="str">
        <f>IF(Global_Household_Financial_Dyna[[#This Row],[Vs country_Average]]&lt;-0.2, "Underperformer", IF(Global_Household_Financial_Dyna[[#This Row],[Vs country_Average]]&gt;0.2, "Outperformer", "Normal"))</f>
        <v>Normal</v>
      </c>
      <c r="S12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444.11</v>
      </c>
      <c r="T12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444.11</v>
      </c>
      <c r="U12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444.11</v>
      </c>
      <c r="V12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444.11</v>
      </c>
    </row>
    <row r="1268" spans="1:22" x14ac:dyDescent="0.3">
      <c r="A1268">
        <v>1269</v>
      </c>
      <c r="B1268" t="s">
        <v>16</v>
      </c>
      <c r="C1268" t="s">
        <v>21</v>
      </c>
      <c r="D1268">
        <v>1</v>
      </c>
      <c r="E1268">
        <v>1</v>
      </c>
      <c r="F1268">
        <v>4604.45</v>
      </c>
      <c r="G1268">
        <v>4604.45</v>
      </c>
      <c r="H1268">
        <v>1611.56</v>
      </c>
      <c r="I1268">
        <v>2100.9299999999998</v>
      </c>
      <c r="J1268">
        <v>891.97</v>
      </c>
      <c r="K1268">
        <f>Global_Household_Financial_Dyna[[#This Row],[Total_Household_Income]]-Global_Household_Financial_Dyna[[#This Row],[Estimated_Taxes]]</f>
        <v>2992.89</v>
      </c>
      <c r="L1268" s="1">
        <f>Global_Household_Financial_Dyna[[#This Row],[Monthly_Savings]]/Global_Household_Financial_Dyna[[#This Row],[Net Income]]</f>
        <v>0.29802966363615102</v>
      </c>
      <c r="M1268" s="2">
        <f>Global_Household_Financial_Dyna[[#This Row],[Monthly_Expenses]]/Global_Household_Financial_Dyna[[#This Row],[Net Income]]</f>
        <v>0.70197367761594975</v>
      </c>
      <c r="N1268" t="str">
        <f>IF(Global_Household_Financial_Dyna[[#This Row],[Monthly_Savings]]&lt;0,"High Risk", IF(Global_Household_Financial_Dyna[[#This Row],[Savings Rate%]]&lt;0.1, "Medium", "Safe"))</f>
        <v>Safe</v>
      </c>
      <c r="O1268">
        <f>Global_Household_Financial_Dyna[[#This Row],[Total_Household_Income]]/Global_Household_Financial_Dyna[[#This Row],[Family_Size]]</f>
        <v>4604.45</v>
      </c>
      <c r="P1268" s="2">
        <f t="shared" si="38"/>
        <v>0.15879799892000862</v>
      </c>
      <c r="Q1268" s="2">
        <f t="shared" si="39"/>
        <v>0.1392316647161424</v>
      </c>
      <c r="R1268" s="2" t="str">
        <f>IF(Global_Household_Financial_Dyna[[#This Row],[Vs country_Average]]&lt;-0.2, "Underperformer", IF(Global_Household_Financial_Dyna[[#This Row],[Vs country_Average]]&gt;0.2, "Outperformer", "Normal"))</f>
        <v>Normal</v>
      </c>
      <c r="S12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891.97</v>
      </c>
      <c r="T12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891.97</v>
      </c>
      <c r="U12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891.97</v>
      </c>
      <c r="V12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891.97</v>
      </c>
    </row>
    <row r="1269" spans="1:22" x14ac:dyDescent="0.3">
      <c r="A1269">
        <v>1270</v>
      </c>
      <c r="B1269" t="s">
        <v>10</v>
      </c>
      <c r="C1269" t="s">
        <v>11</v>
      </c>
      <c r="D1269">
        <v>1</v>
      </c>
      <c r="E1269">
        <v>1</v>
      </c>
      <c r="F1269">
        <v>612.95000000000005</v>
      </c>
      <c r="G1269">
        <v>612.95000000000005</v>
      </c>
      <c r="H1269">
        <v>61.29</v>
      </c>
      <c r="I1269">
        <v>352.79</v>
      </c>
      <c r="J1269">
        <v>198.86</v>
      </c>
      <c r="K1269">
        <f>Global_Household_Financial_Dyna[[#This Row],[Total_Household_Income]]-Global_Household_Financial_Dyna[[#This Row],[Estimated_Taxes]]</f>
        <v>551.66000000000008</v>
      </c>
      <c r="L1269" s="1">
        <f>Global_Household_Financial_Dyna[[#This Row],[Monthly_Savings]]/Global_Household_Financial_Dyna[[#This Row],[Net Income]]</f>
        <v>0.36047565529492803</v>
      </c>
      <c r="M1269" s="2">
        <f>Global_Household_Financial_Dyna[[#This Row],[Monthly_Expenses]]/Global_Household_Financial_Dyna[[#This Row],[Net Income]]</f>
        <v>0.63950621759779569</v>
      </c>
      <c r="N1269" t="str">
        <f>IF(Global_Household_Financial_Dyna[[#This Row],[Monthly_Savings]]&lt;0,"High Risk", IF(Global_Household_Financial_Dyna[[#This Row],[Savings Rate%]]&lt;0.1, "Medium", "Safe"))</f>
        <v>Safe</v>
      </c>
      <c r="O1269">
        <f>Global_Household_Financial_Dyna[[#This Row],[Total_Household_Income]]/Global_Household_Financial_Dyna[[#This Row],[Family_Size]]</f>
        <v>612.95000000000005</v>
      </c>
      <c r="P1269" s="2">
        <f t="shared" si="38"/>
        <v>0.42077341556833553</v>
      </c>
      <c r="Q1269" s="2">
        <f t="shared" si="39"/>
        <v>-6.0297760273407497E-2</v>
      </c>
      <c r="R1269" s="2" t="str">
        <f>IF(Global_Household_Financial_Dyna[[#This Row],[Vs country_Average]]&lt;-0.2, "Underperformer", IF(Global_Household_Financial_Dyna[[#This Row],[Vs country_Average]]&gt;0.2, "Outperformer", "Normal"))</f>
        <v>Normal</v>
      </c>
      <c r="S12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198.86</v>
      </c>
      <c r="T12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198.86</v>
      </c>
      <c r="U12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198.86</v>
      </c>
      <c r="V12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198.86</v>
      </c>
    </row>
    <row r="1270" spans="1:22" x14ac:dyDescent="0.3">
      <c r="A1270">
        <v>1271</v>
      </c>
      <c r="B1270" t="s">
        <v>16</v>
      </c>
      <c r="C1270" t="s">
        <v>17</v>
      </c>
      <c r="D1270">
        <v>2</v>
      </c>
      <c r="E1270">
        <v>2</v>
      </c>
      <c r="F1270">
        <v>3571.42</v>
      </c>
      <c r="G1270">
        <v>5304.84</v>
      </c>
      <c r="H1270">
        <v>1856.69</v>
      </c>
      <c r="I1270">
        <v>2733.82</v>
      </c>
      <c r="J1270">
        <v>714.33</v>
      </c>
      <c r="K1270">
        <f>Global_Household_Financial_Dyna[[#This Row],[Total_Household_Income]]-Global_Household_Financial_Dyna[[#This Row],[Estimated_Taxes]]</f>
        <v>3448.15</v>
      </c>
      <c r="L1270" s="1">
        <f>Global_Household_Financial_Dyna[[#This Row],[Monthly_Savings]]/Global_Household_Financial_Dyna[[#This Row],[Net Income]]</f>
        <v>0.20716326145904326</v>
      </c>
      <c r="M1270" s="2">
        <f>Global_Household_Financial_Dyna[[#This Row],[Monthly_Expenses]]/Global_Household_Financial_Dyna[[#This Row],[Net Income]]</f>
        <v>0.79283673854095682</v>
      </c>
      <c r="N1270" t="str">
        <f>IF(Global_Household_Financial_Dyna[[#This Row],[Monthly_Savings]]&lt;0,"High Risk", IF(Global_Household_Financial_Dyna[[#This Row],[Savings Rate%]]&lt;0.1, "Medium", "Safe"))</f>
        <v>Safe</v>
      </c>
      <c r="O1270">
        <f>Global_Household_Financial_Dyna[[#This Row],[Total_Household_Income]]/Global_Household_Financial_Dyna[[#This Row],[Family_Size]]</f>
        <v>2652.42</v>
      </c>
      <c r="P1270" s="2">
        <f t="shared" si="38"/>
        <v>0.15879799892000862</v>
      </c>
      <c r="Q1270" s="2">
        <f t="shared" si="39"/>
        <v>4.8365262539034642E-2</v>
      </c>
      <c r="R1270" s="2" t="str">
        <f>IF(Global_Household_Financial_Dyna[[#This Row],[Vs country_Average]]&lt;-0.2, "Underperformer", IF(Global_Household_Financial_Dyna[[#This Row],[Vs country_Average]]&gt;0.2, "Outperformer", "Normal"))</f>
        <v>Normal</v>
      </c>
      <c r="S12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714.33</v>
      </c>
      <c r="T12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714.33</v>
      </c>
      <c r="U12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714.33</v>
      </c>
      <c r="V12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714.33</v>
      </c>
    </row>
    <row r="1271" spans="1:22" x14ac:dyDescent="0.3">
      <c r="A1271">
        <v>1272</v>
      </c>
      <c r="B1271" t="s">
        <v>12</v>
      </c>
      <c r="C1271" t="s">
        <v>13</v>
      </c>
      <c r="D1271">
        <v>1</v>
      </c>
      <c r="E1271">
        <v>1</v>
      </c>
      <c r="F1271">
        <v>6538.39</v>
      </c>
      <c r="G1271">
        <v>6538.39</v>
      </c>
      <c r="H1271">
        <v>1634.6</v>
      </c>
      <c r="I1271">
        <v>1995.66</v>
      </c>
      <c r="J1271">
        <v>2908.13</v>
      </c>
      <c r="K1271">
        <f>Global_Household_Financial_Dyna[[#This Row],[Total_Household_Income]]-Global_Household_Financial_Dyna[[#This Row],[Estimated_Taxes]]</f>
        <v>4903.7900000000009</v>
      </c>
      <c r="L1271" s="1">
        <f>Global_Household_Financial_Dyna[[#This Row],[Monthly_Savings]]/Global_Household_Financial_Dyna[[#This Row],[Net Income]]</f>
        <v>0.59303722223015254</v>
      </c>
      <c r="M1271" s="2">
        <f>Global_Household_Financial_Dyna[[#This Row],[Monthly_Expenses]]/Global_Household_Financial_Dyna[[#This Row],[Net Income]]</f>
        <v>0.40696277776984735</v>
      </c>
      <c r="N1271" t="str">
        <f>IF(Global_Household_Financial_Dyna[[#This Row],[Monthly_Savings]]&lt;0,"High Risk", IF(Global_Household_Financial_Dyna[[#This Row],[Savings Rate%]]&lt;0.1, "Medium", "Safe"))</f>
        <v>Safe</v>
      </c>
      <c r="O1271">
        <f>Global_Household_Financial_Dyna[[#This Row],[Total_Household_Income]]/Global_Household_Financial_Dyna[[#This Row],[Family_Size]]</f>
        <v>6538.39</v>
      </c>
      <c r="P1271" s="2">
        <f t="shared" si="38"/>
        <v>0.30718716818024266</v>
      </c>
      <c r="Q1271" s="2">
        <f t="shared" si="39"/>
        <v>0.28585005404990987</v>
      </c>
      <c r="R1271" s="2" t="str">
        <f>IF(Global_Household_Financial_Dyna[[#This Row],[Vs country_Average]]&lt;-0.2, "Underperformer", IF(Global_Household_Financial_Dyna[[#This Row],[Vs country_Average]]&gt;0.2, "Outperformer", "Normal"))</f>
        <v>Outperformer</v>
      </c>
      <c r="S12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2908.13</v>
      </c>
      <c r="T12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2908.13</v>
      </c>
      <c r="U12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2908.13</v>
      </c>
      <c r="V12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2908.13</v>
      </c>
    </row>
    <row r="1272" spans="1:22" x14ac:dyDescent="0.3">
      <c r="A1272">
        <v>1273</v>
      </c>
      <c r="B1272" t="s">
        <v>14</v>
      </c>
      <c r="C1272" t="s">
        <v>15</v>
      </c>
      <c r="D1272">
        <v>7</v>
      </c>
      <c r="E1272">
        <v>3</v>
      </c>
      <c r="F1272">
        <v>1324.84</v>
      </c>
      <c r="G1272">
        <v>2954.23</v>
      </c>
      <c r="H1272">
        <v>443.14</v>
      </c>
      <c r="I1272">
        <v>1654.94</v>
      </c>
      <c r="J1272">
        <v>856.16</v>
      </c>
      <c r="K1272">
        <f>Global_Household_Financial_Dyna[[#This Row],[Total_Household_Income]]-Global_Household_Financial_Dyna[[#This Row],[Estimated_Taxes]]</f>
        <v>2511.09</v>
      </c>
      <c r="L1272" s="1">
        <f>Global_Household_Financial_Dyna[[#This Row],[Monthly_Savings]]/Global_Household_Financial_Dyna[[#This Row],[Net Income]]</f>
        <v>0.34095153897311525</v>
      </c>
      <c r="M1272" s="2">
        <f>Global_Household_Financial_Dyna[[#This Row],[Monthly_Expenses]]/Global_Household_Financial_Dyna[[#This Row],[Net Income]]</f>
        <v>0.65905244336124946</v>
      </c>
      <c r="N1272" t="str">
        <f>IF(Global_Household_Financial_Dyna[[#This Row],[Monthly_Savings]]&lt;0,"High Risk", IF(Global_Household_Financial_Dyna[[#This Row],[Savings Rate%]]&lt;0.1, "Medium", "Safe"))</f>
        <v>Safe</v>
      </c>
      <c r="O1272">
        <f>Global_Household_Financial_Dyna[[#This Row],[Total_Household_Income]]/Global_Household_Financial_Dyna[[#This Row],[Family_Size]]</f>
        <v>422.03285714285715</v>
      </c>
      <c r="P1272" s="2">
        <f t="shared" si="38"/>
        <v>0.39788995363055785</v>
      </c>
      <c r="Q1272" s="2">
        <f t="shared" si="39"/>
        <v>-5.6938414657442593E-2</v>
      </c>
      <c r="R1272" s="2" t="str">
        <f>IF(Global_Household_Financial_Dyna[[#This Row],[Vs country_Average]]&lt;-0.2, "Underperformer", IF(Global_Household_Financial_Dyna[[#This Row],[Vs country_Average]]&gt;0.2, "Outperformer", "Normal"))</f>
        <v>Normal</v>
      </c>
      <c r="S12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856.16</v>
      </c>
      <c r="T12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856.16</v>
      </c>
      <c r="U12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856.16</v>
      </c>
      <c r="V12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856.16</v>
      </c>
    </row>
    <row r="1273" spans="1:22" x14ac:dyDescent="0.3">
      <c r="A1273">
        <v>1274</v>
      </c>
      <c r="B1273" t="s">
        <v>18</v>
      </c>
      <c r="C1273" t="s">
        <v>19</v>
      </c>
      <c r="D1273">
        <v>4</v>
      </c>
      <c r="E1273">
        <v>1</v>
      </c>
      <c r="F1273">
        <v>3406.25</v>
      </c>
      <c r="G1273">
        <v>3406.25</v>
      </c>
      <c r="H1273">
        <v>749.38</v>
      </c>
      <c r="I1273">
        <v>3232.54</v>
      </c>
      <c r="J1273">
        <v>-575.66</v>
      </c>
      <c r="K1273">
        <f>Global_Household_Financial_Dyna[[#This Row],[Total_Household_Income]]-Global_Household_Financial_Dyna[[#This Row],[Estimated_Taxes]]</f>
        <v>2656.87</v>
      </c>
      <c r="L1273" s="1">
        <f>Global_Household_Financial_Dyna[[#This Row],[Monthly_Savings]]/Global_Household_Financial_Dyna[[#This Row],[Net Income]]</f>
        <v>-0.21666848584989104</v>
      </c>
      <c r="M1273" s="2">
        <f>Global_Household_Financial_Dyna[[#This Row],[Monthly_Expenses]]/Global_Household_Financial_Dyna[[#This Row],[Net Income]]</f>
        <v>1.2166722496772517</v>
      </c>
      <c r="N1273" t="str">
        <f>IF(Global_Household_Financial_Dyna[[#This Row],[Monthly_Savings]]&lt;0,"High Risk", IF(Global_Household_Financial_Dyna[[#This Row],[Savings Rate%]]&lt;0.1, "Medium", "Safe"))</f>
        <v>High Risk</v>
      </c>
      <c r="O1273">
        <f>Global_Household_Financial_Dyna[[#This Row],[Total_Household_Income]]/Global_Household_Financial_Dyna[[#This Row],[Family_Size]]</f>
        <v>851.5625</v>
      </c>
      <c r="P1273" s="2">
        <f t="shared" si="38"/>
        <v>0.32336204947805613</v>
      </c>
      <c r="Q1273" s="2">
        <f t="shared" si="39"/>
        <v>-0.5400305353279472</v>
      </c>
      <c r="R1273" s="2" t="str">
        <f>IF(Global_Household_Financial_Dyna[[#This Row],[Vs country_Average]]&lt;-0.2, "Underperformer", IF(Global_Household_Financial_Dyna[[#This Row],[Vs country_Average]]&gt;0.2, "Outperformer", "Normal"))</f>
        <v>Underperformer</v>
      </c>
      <c r="S12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-414.03300000000002</v>
      </c>
      <c r="T12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-252.40599999999995</v>
      </c>
      <c r="U12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-90.778999999999996</v>
      </c>
      <c r="V12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70.84800000000007</v>
      </c>
    </row>
    <row r="1274" spans="1:22" x14ac:dyDescent="0.3">
      <c r="A1274">
        <v>1275</v>
      </c>
      <c r="B1274" t="s">
        <v>10</v>
      </c>
      <c r="C1274" t="s">
        <v>22</v>
      </c>
      <c r="D1274">
        <v>7</v>
      </c>
      <c r="E1274">
        <v>3</v>
      </c>
      <c r="F1274">
        <v>993.22</v>
      </c>
      <c r="G1274">
        <v>2080.08</v>
      </c>
      <c r="H1274">
        <v>208.01</v>
      </c>
      <c r="I1274">
        <v>913.15</v>
      </c>
      <c r="J1274">
        <v>958.92</v>
      </c>
      <c r="K1274">
        <f>Global_Household_Financial_Dyna[[#This Row],[Total_Household_Income]]-Global_Household_Financial_Dyna[[#This Row],[Estimated_Taxes]]</f>
        <v>1872.07</v>
      </c>
      <c r="L1274" s="1">
        <f>Global_Household_Financial_Dyna[[#This Row],[Monthly_Savings]]/Global_Household_Financial_Dyna[[#This Row],[Net Income]]</f>
        <v>0.51222443605207069</v>
      </c>
      <c r="M1274" s="2">
        <f>Global_Household_Financial_Dyna[[#This Row],[Monthly_Expenses]]/Global_Household_Financial_Dyna[[#This Row],[Net Income]]</f>
        <v>0.48777556394792931</v>
      </c>
      <c r="N1274" t="str">
        <f>IF(Global_Household_Financial_Dyna[[#This Row],[Monthly_Savings]]&lt;0,"High Risk", IF(Global_Household_Financial_Dyna[[#This Row],[Savings Rate%]]&lt;0.1, "Medium", "Safe"))</f>
        <v>Safe</v>
      </c>
      <c r="O1274">
        <f>Global_Household_Financial_Dyna[[#This Row],[Total_Household_Income]]/Global_Household_Financial_Dyna[[#This Row],[Family_Size]]</f>
        <v>297.15428571428572</v>
      </c>
      <c r="P1274" s="2">
        <f t="shared" si="38"/>
        <v>0.42077341556833553</v>
      </c>
      <c r="Q1274" s="2">
        <f t="shared" si="39"/>
        <v>9.1451020483735157E-2</v>
      </c>
      <c r="R1274" s="2" t="str">
        <f>IF(Global_Household_Financial_Dyna[[#This Row],[Vs country_Average]]&lt;-0.2, "Underperformer", IF(Global_Household_Financial_Dyna[[#This Row],[Vs country_Average]]&gt;0.2, "Outperformer", "Normal"))</f>
        <v>Normal</v>
      </c>
      <c r="S12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958.92</v>
      </c>
      <c r="T12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958.92</v>
      </c>
      <c r="U12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958.92</v>
      </c>
      <c r="V12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958.92</v>
      </c>
    </row>
    <row r="1275" spans="1:22" x14ac:dyDescent="0.3">
      <c r="A1275">
        <v>1276</v>
      </c>
      <c r="B1275" t="s">
        <v>18</v>
      </c>
      <c r="C1275" t="s">
        <v>19</v>
      </c>
      <c r="D1275">
        <v>6</v>
      </c>
      <c r="E1275">
        <v>3</v>
      </c>
      <c r="F1275">
        <v>7641.06</v>
      </c>
      <c r="G1275">
        <v>15366.3</v>
      </c>
      <c r="H1275">
        <v>4148.8999999999996</v>
      </c>
      <c r="I1275">
        <v>4375.3500000000004</v>
      </c>
      <c r="J1275">
        <v>6842.05</v>
      </c>
      <c r="K1275">
        <f>Global_Household_Financial_Dyna[[#This Row],[Total_Household_Income]]-Global_Household_Financial_Dyna[[#This Row],[Estimated_Taxes]]</f>
        <v>11217.4</v>
      </c>
      <c r="L1275" s="1">
        <f>Global_Household_Financial_Dyna[[#This Row],[Monthly_Savings]]/Global_Household_Financial_Dyna[[#This Row],[Net Income]]</f>
        <v>0.60994972096920863</v>
      </c>
      <c r="M1275" s="2">
        <f>Global_Household_Financial_Dyna[[#This Row],[Monthly_Expenses]]/Global_Household_Financial_Dyna[[#This Row],[Net Income]]</f>
        <v>0.39005027903079148</v>
      </c>
      <c r="N1275" t="str">
        <f>IF(Global_Household_Financial_Dyna[[#This Row],[Monthly_Savings]]&lt;0,"High Risk", IF(Global_Household_Financial_Dyna[[#This Row],[Savings Rate%]]&lt;0.1, "Medium", "Safe"))</f>
        <v>Safe</v>
      </c>
      <c r="O1275">
        <f>Global_Household_Financial_Dyna[[#This Row],[Total_Household_Income]]/Global_Household_Financial_Dyna[[#This Row],[Family_Size]]</f>
        <v>2561.0499999999997</v>
      </c>
      <c r="P1275" s="2">
        <f t="shared" si="38"/>
        <v>0.32336204947805613</v>
      </c>
      <c r="Q1275" s="2">
        <f t="shared" si="39"/>
        <v>0.2865876714911525</v>
      </c>
      <c r="R1275" s="2" t="str">
        <f>IF(Global_Household_Financial_Dyna[[#This Row],[Vs country_Average]]&lt;-0.2, "Underperformer", IF(Global_Household_Financial_Dyna[[#This Row],[Vs country_Average]]&gt;0.2, "Outperformer", "Normal"))</f>
        <v>Outperformer</v>
      </c>
      <c r="S12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6842.05</v>
      </c>
      <c r="T12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6842.05</v>
      </c>
      <c r="U12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6842.05</v>
      </c>
      <c r="V12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6842.05</v>
      </c>
    </row>
    <row r="1276" spans="1:22" x14ac:dyDescent="0.3">
      <c r="A1276">
        <v>1277</v>
      </c>
      <c r="B1276" t="s">
        <v>18</v>
      </c>
      <c r="C1276" t="s">
        <v>19</v>
      </c>
      <c r="D1276">
        <v>6</v>
      </c>
      <c r="E1276">
        <v>3</v>
      </c>
      <c r="F1276">
        <v>5406.02</v>
      </c>
      <c r="G1276">
        <v>11079.12</v>
      </c>
      <c r="H1276">
        <v>2991.36</v>
      </c>
      <c r="I1276">
        <v>4326.88</v>
      </c>
      <c r="J1276">
        <v>3760.87</v>
      </c>
      <c r="K1276">
        <f>Global_Household_Financial_Dyna[[#This Row],[Total_Household_Income]]-Global_Household_Financial_Dyna[[#This Row],[Estimated_Taxes]]</f>
        <v>8087.76</v>
      </c>
      <c r="L1276" s="1">
        <f>Global_Household_Financial_Dyna[[#This Row],[Monthly_Savings]]/Global_Household_Financial_Dyna[[#This Row],[Net Income]]</f>
        <v>0.4650076164475701</v>
      </c>
      <c r="M1276" s="2">
        <f>Global_Household_Financial_Dyna[[#This Row],[Monthly_Expenses]]/Global_Household_Financial_Dyna[[#This Row],[Net Income]]</f>
        <v>0.53499114711613593</v>
      </c>
      <c r="N1276" t="str">
        <f>IF(Global_Household_Financial_Dyna[[#This Row],[Monthly_Savings]]&lt;0,"High Risk", IF(Global_Household_Financial_Dyna[[#This Row],[Savings Rate%]]&lt;0.1, "Medium", "Safe"))</f>
        <v>Safe</v>
      </c>
      <c r="O1276">
        <f>Global_Household_Financial_Dyna[[#This Row],[Total_Household_Income]]/Global_Household_Financial_Dyna[[#This Row],[Family_Size]]</f>
        <v>1846.5200000000002</v>
      </c>
      <c r="P1276" s="2">
        <f t="shared" si="38"/>
        <v>0.32336204947805613</v>
      </c>
      <c r="Q1276" s="2">
        <f t="shared" si="39"/>
        <v>0.14164556696951397</v>
      </c>
      <c r="R1276" s="2" t="str">
        <f>IF(Global_Household_Financial_Dyna[[#This Row],[Vs country_Average]]&lt;-0.2, "Underperformer", IF(Global_Household_Financial_Dyna[[#This Row],[Vs country_Average]]&gt;0.2, "Outperformer", "Normal"))</f>
        <v>Normal</v>
      </c>
      <c r="S12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3760.87</v>
      </c>
      <c r="T12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3760.87</v>
      </c>
      <c r="U12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3760.87</v>
      </c>
      <c r="V12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3760.87</v>
      </c>
    </row>
    <row r="1277" spans="1:22" x14ac:dyDescent="0.3">
      <c r="A1277">
        <v>1278</v>
      </c>
      <c r="B1277" t="s">
        <v>12</v>
      </c>
      <c r="C1277" t="s">
        <v>13</v>
      </c>
      <c r="D1277">
        <v>6</v>
      </c>
      <c r="E1277">
        <v>1</v>
      </c>
      <c r="F1277">
        <v>1790.73</v>
      </c>
      <c r="G1277">
        <v>1790.73</v>
      </c>
      <c r="H1277">
        <v>447.68</v>
      </c>
      <c r="I1277">
        <v>1699.41</v>
      </c>
      <c r="J1277">
        <v>-356.36</v>
      </c>
      <c r="K1277">
        <f>Global_Household_Financial_Dyna[[#This Row],[Total_Household_Income]]-Global_Household_Financial_Dyna[[#This Row],[Estimated_Taxes]]</f>
        <v>1343.05</v>
      </c>
      <c r="L1277" s="1">
        <f>Global_Household_Financial_Dyna[[#This Row],[Monthly_Savings]]/Global_Household_Financial_Dyna[[#This Row],[Net Income]]</f>
        <v>-0.26533636126726484</v>
      </c>
      <c r="M1277" s="2">
        <f>Global_Household_Financial_Dyna[[#This Row],[Monthly_Expenses]]/Global_Household_Financial_Dyna[[#This Row],[Net Income]]</f>
        <v>1.265336361267265</v>
      </c>
      <c r="N1277" t="str">
        <f>IF(Global_Household_Financial_Dyna[[#This Row],[Monthly_Savings]]&lt;0,"High Risk", IF(Global_Household_Financial_Dyna[[#This Row],[Savings Rate%]]&lt;0.1, "Medium", "Safe"))</f>
        <v>High Risk</v>
      </c>
      <c r="O1277">
        <f>Global_Household_Financial_Dyna[[#This Row],[Total_Household_Income]]/Global_Household_Financial_Dyna[[#This Row],[Family_Size]]</f>
        <v>298.45499999999998</v>
      </c>
      <c r="P1277" s="2">
        <f t="shared" si="38"/>
        <v>0.30718716818024266</v>
      </c>
      <c r="Q1277" s="2">
        <f t="shared" si="39"/>
        <v>-0.57252352944750751</v>
      </c>
      <c r="R1277" s="2" t="str">
        <f>IF(Global_Household_Financial_Dyna[[#This Row],[Vs country_Average]]&lt;-0.2, "Underperformer", IF(Global_Household_Financial_Dyna[[#This Row],[Vs country_Average]]&gt;0.2, "Outperformer", "Normal"))</f>
        <v>Underperformer</v>
      </c>
      <c r="S12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-271.3895</v>
      </c>
      <c r="T12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-186.41900000000001</v>
      </c>
      <c r="U12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-101.44849999999997</v>
      </c>
      <c r="V12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-16.478000000000009</v>
      </c>
    </row>
    <row r="1278" spans="1:22" x14ac:dyDescent="0.3">
      <c r="A1278">
        <v>1279</v>
      </c>
      <c r="B1278" t="s">
        <v>18</v>
      </c>
      <c r="C1278" t="s">
        <v>19</v>
      </c>
      <c r="D1278">
        <v>5</v>
      </c>
      <c r="E1278">
        <v>2</v>
      </c>
      <c r="F1278">
        <v>4158.16</v>
      </c>
      <c r="G1278">
        <v>6979.3</v>
      </c>
      <c r="H1278">
        <v>1535.45</v>
      </c>
      <c r="I1278">
        <v>2820.72</v>
      </c>
      <c r="J1278">
        <v>2623.13</v>
      </c>
      <c r="K1278">
        <f>Global_Household_Financial_Dyna[[#This Row],[Total_Household_Income]]-Global_Household_Financial_Dyna[[#This Row],[Estimated_Taxes]]</f>
        <v>5443.85</v>
      </c>
      <c r="L1278" s="1">
        <f>Global_Household_Financial_Dyna[[#This Row],[Monthly_Savings]]/Global_Household_Financial_Dyna[[#This Row],[Net Income]]</f>
        <v>0.48185199812632601</v>
      </c>
      <c r="M1278" s="2">
        <f>Global_Household_Financial_Dyna[[#This Row],[Monthly_Expenses]]/Global_Household_Financial_Dyna[[#This Row],[Net Income]]</f>
        <v>0.51814800187367394</v>
      </c>
      <c r="N1278" t="str">
        <f>IF(Global_Household_Financial_Dyna[[#This Row],[Monthly_Savings]]&lt;0,"High Risk", IF(Global_Household_Financial_Dyna[[#This Row],[Savings Rate%]]&lt;0.1, "Medium", "Safe"))</f>
        <v>Safe</v>
      </c>
      <c r="O1278">
        <f>Global_Household_Financial_Dyna[[#This Row],[Total_Household_Income]]/Global_Household_Financial_Dyna[[#This Row],[Family_Size]]</f>
        <v>1395.8600000000001</v>
      </c>
      <c r="P1278" s="2">
        <f t="shared" si="38"/>
        <v>0.32336204947805613</v>
      </c>
      <c r="Q1278" s="2">
        <f t="shared" si="39"/>
        <v>0.15848994864826987</v>
      </c>
      <c r="R1278" s="2" t="str">
        <f>IF(Global_Household_Financial_Dyna[[#This Row],[Vs country_Average]]&lt;-0.2, "Underperformer", IF(Global_Household_Financial_Dyna[[#This Row],[Vs country_Average]]&gt;0.2, "Outperformer", "Normal"))</f>
        <v>Normal</v>
      </c>
      <c r="S12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2623.13</v>
      </c>
      <c r="T12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2623.13</v>
      </c>
      <c r="U12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2623.13</v>
      </c>
      <c r="V12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2623.13</v>
      </c>
    </row>
    <row r="1279" spans="1:22" x14ac:dyDescent="0.3">
      <c r="A1279">
        <v>1280</v>
      </c>
      <c r="B1279" t="s">
        <v>10</v>
      </c>
      <c r="C1279" t="s">
        <v>22</v>
      </c>
      <c r="D1279">
        <v>3</v>
      </c>
      <c r="E1279">
        <v>2</v>
      </c>
      <c r="F1279">
        <v>974.1</v>
      </c>
      <c r="G1279">
        <v>1613.94</v>
      </c>
      <c r="H1279">
        <v>161.38999999999999</v>
      </c>
      <c r="I1279">
        <v>422.15</v>
      </c>
      <c r="J1279">
        <v>1030.4000000000001</v>
      </c>
      <c r="K1279">
        <f>Global_Household_Financial_Dyna[[#This Row],[Total_Household_Income]]-Global_Household_Financial_Dyna[[#This Row],[Estimated_Taxes]]</f>
        <v>1452.5500000000002</v>
      </c>
      <c r="L1279" s="1">
        <f>Global_Household_Financial_Dyna[[#This Row],[Monthly_Savings]]/Global_Household_Financial_Dyna[[#This Row],[Net Income]]</f>
        <v>0.70937317131940381</v>
      </c>
      <c r="M1279" s="2">
        <f>Global_Household_Financial_Dyna[[#This Row],[Monthly_Expenses]]/Global_Household_Financial_Dyna[[#This Row],[Net Income]]</f>
        <v>0.29062682868059614</v>
      </c>
      <c r="N1279" t="str">
        <f>IF(Global_Household_Financial_Dyna[[#This Row],[Monthly_Savings]]&lt;0,"High Risk", IF(Global_Household_Financial_Dyna[[#This Row],[Savings Rate%]]&lt;0.1, "Medium", "Safe"))</f>
        <v>Safe</v>
      </c>
      <c r="O1279">
        <f>Global_Household_Financial_Dyna[[#This Row],[Total_Household_Income]]/Global_Household_Financial_Dyna[[#This Row],[Family_Size]]</f>
        <v>537.98</v>
      </c>
      <c r="P1279" s="2">
        <f t="shared" si="38"/>
        <v>0.42077341556833553</v>
      </c>
      <c r="Q1279" s="2">
        <f t="shared" si="39"/>
        <v>0.28859975575106828</v>
      </c>
      <c r="R1279" s="2" t="str">
        <f>IF(Global_Household_Financial_Dyna[[#This Row],[Vs country_Average]]&lt;-0.2, "Underperformer", IF(Global_Household_Financial_Dyna[[#This Row],[Vs country_Average]]&gt;0.2, "Outperformer", "Normal"))</f>
        <v>Outperformer</v>
      </c>
      <c r="S12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1030.4000000000001</v>
      </c>
      <c r="T12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1030.4000000000001</v>
      </c>
      <c r="U12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1030.4000000000001</v>
      </c>
      <c r="V12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1030.4000000000001</v>
      </c>
    </row>
    <row r="1280" spans="1:22" x14ac:dyDescent="0.3">
      <c r="A1280">
        <v>1281</v>
      </c>
      <c r="B1280" t="s">
        <v>16</v>
      </c>
      <c r="C1280" t="s">
        <v>17</v>
      </c>
      <c r="D1280">
        <v>4</v>
      </c>
      <c r="E1280">
        <v>2</v>
      </c>
      <c r="F1280">
        <v>3983.21</v>
      </c>
      <c r="G1280">
        <v>5943.29</v>
      </c>
      <c r="H1280">
        <v>2080.15</v>
      </c>
      <c r="I1280">
        <v>3692.54</v>
      </c>
      <c r="J1280">
        <v>170.6</v>
      </c>
      <c r="K1280">
        <f>Global_Household_Financial_Dyna[[#This Row],[Total_Household_Income]]-Global_Household_Financial_Dyna[[#This Row],[Estimated_Taxes]]</f>
        <v>3863.14</v>
      </c>
      <c r="L1280" s="1">
        <f>Global_Household_Financial_Dyna[[#This Row],[Monthly_Savings]]/Global_Household_Financial_Dyna[[#This Row],[Net Income]]</f>
        <v>4.4160967503119222E-2</v>
      </c>
      <c r="M1280" s="2">
        <f>Global_Household_Financial_Dyna[[#This Row],[Monthly_Expenses]]/Global_Household_Financial_Dyna[[#This Row],[Net Income]]</f>
        <v>0.95583903249688085</v>
      </c>
      <c r="N1280" t="str">
        <f>IF(Global_Household_Financial_Dyna[[#This Row],[Monthly_Savings]]&lt;0,"High Risk", IF(Global_Household_Financial_Dyna[[#This Row],[Savings Rate%]]&lt;0.1, "Medium", "Safe"))</f>
        <v>Medium</v>
      </c>
      <c r="O1280">
        <f>Global_Household_Financial_Dyna[[#This Row],[Total_Household_Income]]/Global_Household_Financial_Dyna[[#This Row],[Family_Size]]</f>
        <v>1485.8225</v>
      </c>
      <c r="P1280" s="2">
        <f t="shared" si="38"/>
        <v>0.15879799892000862</v>
      </c>
      <c r="Q1280" s="2">
        <f t="shared" si="39"/>
        <v>-0.1146370314168894</v>
      </c>
      <c r="R1280" s="2" t="str">
        <f>IF(Global_Household_Financial_Dyna[[#This Row],[Vs country_Average]]&lt;-0.2, "Underperformer", IF(Global_Household_Financial_Dyna[[#This Row],[Vs country_Average]]&gt;0.2, "Outperformer", "Normal"))</f>
        <v>Normal</v>
      </c>
      <c r="S12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170.6</v>
      </c>
      <c r="T12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170.6</v>
      </c>
      <c r="U12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170.6</v>
      </c>
      <c r="V12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170.6</v>
      </c>
    </row>
    <row r="1281" spans="1:22" x14ac:dyDescent="0.3">
      <c r="A1281">
        <v>1282</v>
      </c>
      <c r="B1281" t="s">
        <v>14</v>
      </c>
      <c r="C1281" t="s">
        <v>15</v>
      </c>
      <c r="D1281">
        <v>3</v>
      </c>
      <c r="E1281">
        <v>2</v>
      </c>
      <c r="F1281">
        <v>1829.64</v>
      </c>
      <c r="G1281">
        <v>3083.42</v>
      </c>
      <c r="H1281">
        <v>462.51</v>
      </c>
      <c r="I1281">
        <v>1132.07</v>
      </c>
      <c r="J1281">
        <v>1488.83</v>
      </c>
      <c r="K1281">
        <f>Global_Household_Financial_Dyna[[#This Row],[Total_Household_Income]]-Global_Household_Financial_Dyna[[#This Row],[Estimated_Taxes]]</f>
        <v>2620.91</v>
      </c>
      <c r="L1281" s="1">
        <f>Global_Household_Financial_Dyna[[#This Row],[Monthly_Savings]]/Global_Household_Financial_Dyna[[#This Row],[Net Income]]</f>
        <v>0.56805842245632243</v>
      </c>
      <c r="M1281" s="2">
        <f>Global_Household_Financial_Dyna[[#This Row],[Monthly_Expenses]]/Global_Household_Financial_Dyna[[#This Row],[Net Income]]</f>
        <v>0.43193776207500451</v>
      </c>
      <c r="N1281" t="str">
        <f>IF(Global_Household_Financial_Dyna[[#This Row],[Monthly_Savings]]&lt;0,"High Risk", IF(Global_Household_Financial_Dyna[[#This Row],[Savings Rate%]]&lt;0.1, "Medium", "Safe"))</f>
        <v>Safe</v>
      </c>
      <c r="O1281">
        <f>Global_Household_Financial_Dyna[[#This Row],[Total_Household_Income]]/Global_Household_Financial_Dyna[[#This Row],[Family_Size]]</f>
        <v>1027.8066666666666</v>
      </c>
      <c r="P1281" s="2">
        <f t="shared" si="38"/>
        <v>0.39788995363055785</v>
      </c>
      <c r="Q1281" s="2">
        <f t="shared" si="39"/>
        <v>0.17016846882576458</v>
      </c>
      <c r="R1281" s="2" t="str">
        <f>IF(Global_Household_Financial_Dyna[[#This Row],[Vs country_Average]]&lt;-0.2, "Underperformer", IF(Global_Household_Financial_Dyna[[#This Row],[Vs country_Average]]&gt;0.2, "Outperformer", "Normal"))</f>
        <v>Normal</v>
      </c>
      <c r="S12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1488.83</v>
      </c>
      <c r="T12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1488.83</v>
      </c>
      <c r="U12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1488.83</v>
      </c>
      <c r="V12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1488.83</v>
      </c>
    </row>
    <row r="1282" spans="1:22" x14ac:dyDescent="0.3">
      <c r="A1282">
        <v>1283</v>
      </c>
      <c r="B1282" t="s">
        <v>16</v>
      </c>
      <c r="C1282" t="s">
        <v>17</v>
      </c>
      <c r="D1282">
        <v>4</v>
      </c>
      <c r="E1282">
        <v>3</v>
      </c>
      <c r="F1282">
        <v>6569.32</v>
      </c>
      <c r="G1282">
        <v>15501.97</v>
      </c>
      <c r="H1282">
        <v>6200.79</v>
      </c>
      <c r="I1282">
        <v>3138</v>
      </c>
      <c r="J1282">
        <v>6163.19</v>
      </c>
      <c r="K1282">
        <f>Global_Household_Financial_Dyna[[#This Row],[Total_Household_Income]]-Global_Household_Financial_Dyna[[#This Row],[Estimated_Taxes]]</f>
        <v>9301.18</v>
      </c>
      <c r="L1282" s="1">
        <f>Global_Household_Financial_Dyna[[#This Row],[Monthly_Savings]]/Global_Household_Financial_Dyna[[#This Row],[Net Income]]</f>
        <v>0.66262452721052589</v>
      </c>
      <c r="M1282" s="2">
        <f>Global_Household_Financial_Dyna[[#This Row],[Monthly_Expenses]]/Global_Household_Financial_Dyna[[#This Row],[Net Income]]</f>
        <v>0.33737654792187655</v>
      </c>
      <c r="N1282" t="str">
        <f>IF(Global_Household_Financial_Dyna[[#This Row],[Monthly_Savings]]&lt;0,"High Risk", IF(Global_Household_Financial_Dyna[[#This Row],[Savings Rate%]]&lt;0.1, "Medium", "Safe"))</f>
        <v>Safe</v>
      </c>
      <c r="O1282">
        <f>Global_Household_Financial_Dyna[[#This Row],[Total_Household_Income]]/Global_Household_Financial_Dyna[[#This Row],[Family_Size]]</f>
        <v>3875.4924999999998</v>
      </c>
      <c r="P1282" s="2">
        <f t="shared" ref="P1282:P1345" si="40">AVERAGEIF($B$2:$B$4986,$B1282,$L$2:$L$4986)</f>
        <v>0.15879799892000862</v>
      </c>
      <c r="Q1282" s="2">
        <f t="shared" ref="Q1282:Q1345" si="41">L1282-P1282</f>
        <v>0.50382652829051722</v>
      </c>
      <c r="R1282" s="2" t="str">
        <f>IF(Global_Household_Financial_Dyna[[#This Row],[Vs country_Average]]&lt;-0.2, "Underperformer", IF(Global_Household_Financial_Dyna[[#This Row],[Vs country_Average]]&gt;0.2, "Outperformer", "Normal"))</f>
        <v>Outperformer</v>
      </c>
      <c r="S12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6163.19</v>
      </c>
      <c r="T12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6163.19</v>
      </c>
      <c r="U12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6163.19</v>
      </c>
      <c r="V12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6163.19</v>
      </c>
    </row>
    <row r="1283" spans="1:22" x14ac:dyDescent="0.3">
      <c r="A1283">
        <v>1284</v>
      </c>
      <c r="B1283" t="s">
        <v>18</v>
      </c>
      <c r="C1283" t="s">
        <v>20</v>
      </c>
      <c r="D1283">
        <v>3</v>
      </c>
      <c r="E1283">
        <v>1</v>
      </c>
      <c r="F1283">
        <v>5440.25</v>
      </c>
      <c r="G1283">
        <v>5440.25</v>
      </c>
      <c r="H1283">
        <v>1196.8499999999999</v>
      </c>
      <c r="I1283">
        <v>2526.6999999999998</v>
      </c>
      <c r="J1283">
        <v>1716.69</v>
      </c>
      <c r="K1283">
        <f>Global_Household_Financial_Dyna[[#This Row],[Total_Household_Income]]-Global_Household_Financial_Dyna[[#This Row],[Estimated_Taxes]]</f>
        <v>4243.3999999999996</v>
      </c>
      <c r="L1283" s="1">
        <f>Global_Household_Financial_Dyna[[#This Row],[Monthly_Savings]]/Global_Household_Financial_Dyna[[#This Row],[Net Income]]</f>
        <v>0.40455530942169021</v>
      </c>
      <c r="M1283" s="2">
        <f>Global_Household_Financial_Dyna[[#This Row],[Monthly_Expenses]]/Global_Household_Financial_Dyna[[#This Row],[Net Income]]</f>
        <v>0.59544233397747093</v>
      </c>
      <c r="N1283" t="str">
        <f>IF(Global_Household_Financial_Dyna[[#This Row],[Monthly_Savings]]&lt;0,"High Risk", IF(Global_Household_Financial_Dyna[[#This Row],[Savings Rate%]]&lt;0.1, "Medium", "Safe"))</f>
        <v>Safe</v>
      </c>
      <c r="O1283">
        <f>Global_Household_Financial_Dyna[[#This Row],[Total_Household_Income]]/Global_Household_Financial_Dyna[[#This Row],[Family_Size]]</f>
        <v>1813.4166666666667</v>
      </c>
      <c r="P1283" s="2">
        <f t="shared" si="40"/>
        <v>0.32336204947805613</v>
      </c>
      <c r="Q1283" s="2">
        <f t="shared" si="41"/>
        <v>8.1193259943634077E-2</v>
      </c>
      <c r="R1283" s="2" t="str">
        <f>IF(Global_Household_Financial_Dyna[[#This Row],[Vs country_Average]]&lt;-0.2, "Underperformer", IF(Global_Household_Financial_Dyna[[#This Row],[Vs country_Average]]&gt;0.2, "Outperformer", "Normal"))</f>
        <v>Normal</v>
      </c>
      <c r="S12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1716.69</v>
      </c>
      <c r="T12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1716.69</v>
      </c>
      <c r="U12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1716.69</v>
      </c>
      <c r="V12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1716.69</v>
      </c>
    </row>
    <row r="1284" spans="1:22" x14ac:dyDescent="0.3">
      <c r="A1284">
        <v>1285</v>
      </c>
      <c r="B1284" t="s">
        <v>10</v>
      </c>
      <c r="C1284" t="s">
        <v>11</v>
      </c>
      <c r="D1284">
        <v>2</v>
      </c>
      <c r="E1284">
        <v>2</v>
      </c>
      <c r="F1284">
        <v>1243.6099999999999</v>
      </c>
      <c r="G1284">
        <v>1958.47</v>
      </c>
      <c r="H1284">
        <v>195.85</v>
      </c>
      <c r="I1284">
        <v>466.62</v>
      </c>
      <c r="J1284">
        <v>1296.01</v>
      </c>
      <c r="K1284">
        <f>Global_Household_Financial_Dyna[[#This Row],[Total_Household_Income]]-Global_Household_Financial_Dyna[[#This Row],[Estimated_Taxes]]</f>
        <v>1762.6200000000001</v>
      </c>
      <c r="L1284" s="1">
        <f>Global_Household_Financial_Dyna[[#This Row],[Monthly_Savings]]/Global_Household_Financial_Dyna[[#This Row],[Net Income]]</f>
        <v>0.7352747614346824</v>
      </c>
      <c r="M1284" s="2">
        <f>Global_Household_Financial_Dyna[[#This Row],[Monthly_Expenses]]/Global_Household_Financial_Dyna[[#This Row],[Net Income]]</f>
        <v>0.2647309119379106</v>
      </c>
      <c r="N1284" t="str">
        <f>IF(Global_Household_Financial_Dyna[[#This Row],[Monthly_Savings]]&lt;0,"High Risk", IF(Global_Household_Financial_Dyna[[#This Row],[Savings Rate%]]&lt;0.1, "Medium", "Safe"))</f>
        <v>Safe</v>
      </c>
      <c r="O1284">
        <f>Global_Household_Financial_Dyna[[#This Row],[Total_Household_Income]]/Global_Household_Financial_Dyna[[#This Row],[Family_Size]]</f>
        <v>979.23500000000001</v>
      </c>
      <c r="P1284" s="2">
        <f t="shared" si="40"/>
        <v>0.42077341556833553</v>
      </c>
      <c r="Q1284" s="2">
        <f t="shared" si="41"/>
        <v>0.31450134586634687</v>
      </c>
      <c r="R1284" s="2" t="str">
        <f>IF(Global_Household_Financial_Dyna[[#This Row],[Vs country_Average]]&lt;-0.2, "Underperformer", IF(Global_Household_Financial_Dyna[[#This Row],[Vs country_Average]]&gt;0.2, "Outperformer", "Normal"))</f>
        <v>Outperformer</v>
      </c>
      <c r="S12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1296.01</v>
      </c>
      <c r="T12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1296.01</v>
      </c>
      <c r="U12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1296.01</v>
      </c>
      <c r="V12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1296.01</v>
      </c>
    </row>
    <row r="1285" spans="1:22" x14ac:dyDescent="0.3">
      <c r="A1285">
        <v>1286</v>
      </c>
      <c r="B1285" t="s">
        <v>16</v>
      </c>
      <c r="C1285" t="s">
        <v>17</v>
      </c>
      <c r="D1285">
        <v>8</v>
      </c>
      <c r="E1285">
        <v>3</v>
      </c>
      <c r="F1285">
        <v>5588.43</v>
      </c>
      <c r="G1285">
        <v>11956.89</v>
      </c>
      <c r="H1285">
        <v>4782.75</v>
      </c>
      <c r="I1285">
        <v>4562.51</v>
      </c>
      <c r="J1285">
        <v>2611.62</v>
      </c>
      <c r="K1285">
        <f>Global_Household_Financial_Dyna[[#This Row],[Total_Household_Income]]-Global_Household_Financial_Dyna[[#This Row],[Estimated_Taxes]]</f>
        <v>7174.1399999999994</v>
      </c>
      <c r="L1285" s="1">
        <f>Global_Household_Financial_Dyna[[#This Row],[Monthly_Savings]]/Global_Household_Financial_Dyna[[#This Row],[Net Income]]</f>
        <v>0.36403248333598176</v>
      </c>
      <c r="M1285" s="2">
        <f>Global_Household_Financial_Dyna[[#This Row],[Monthly_Expenses]]/Global_Household_Financial_Dyna[[#This Row],[Net Income]]</f>
        <v>0.63596612276872222</v>
      </c>
      <c r="N1285" t="str">
        <f>IF(Global_Household_Financial_Dyna[[#This Row],[Monthly_Savings]]&lt;0,"High Risk", IF(Global_Household_Financial_Dyna[[#This Row],[Savings Rate%]]&lt;0.1, "Medium", "Safe"))</f>
        <v>Safe</v>
      </c>
      <c r="O1285">
        <f>Global_Household_Financial_Dyna[[#This Row],[Total_Household_Income]]/Global_Household_Financial_Dyna[[#This Row],[Family_Size]]</f>
        <v>1494.6112499999999</v>
      </c>
      <c r="P1285" s="2">
        <f t="shared" si="40"/>
        <v>0.15879799892000862</v>
      </c>
      <c r="Q1285" s="2">
        <f t="shared" si="41"/>
        <v>0.20523448441597314</v>
      </c>
      <c r="R1285" s="2" t="str">
        <f>IF(Global_Household_Financial_Dyna[[#This Row],[Vs country_Average]]&lt;-0.2, "Underperformer", IF(Global_Household_Financial_Dyna[[#This Row],[Vs country_Average]]&gt;0.2, "Outperformer", "Normal"))</f>
        <v>Outperformer</v>
      </c>
      <c r="S12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2611.62</v>
      </c>
      <c r="T12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2611.62</v>
      </c>
      <c r="U12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2611.62</v>
      </c>
      <c r="V12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2611.62</v>
      </c>
    </row>
    <row r="1286" spans="1:22" x14ac:dyDescent="0.3">
      <c r="A1286">
        <v>1287</v>
      </c>
      <c r="B1286" t="s">
        <v>18</v>
      </c>
      <c r="C1286" t="s">
        <v>19</v>
      </c>
      <c r="D1286">
        <v>7</v>
      </c>
      <c r="E1286">
        <v>3</v>
      </c>
      <c r="F1286">
        <v>2291.58</v>
      </c>
      <c r="G1286">
        <v>5036.3100000000004</v>
      </c>
      <c r="H1286">
        <v>1107.99</v>
      </c>
      <c r="I1286">
        <v>3154.41</v>
      </c>
      <c r="J1286">
        <v>773.91</v>
      </c>
      <c r="K1286">
        <f>Global_Household_Financial_Dyna[[#This Row],[Total_Household_Income]]-Global_Household_Financial_Dyna[[#This Row],[Estimated_Taxes]]</f>
        <v>3928.3200000000006</v>
      </c>
      <c r="L1286" s="1">
        <f>Global_Household_Financial_Dyna[[#This Row],[Monthly_Savings]]/Global_Household_Financial_Dyna[[#This Row],[Net Income]]</f>
        <v>0.19700788123167151</v>
      </c>
      <c r="M1286" s="2">
        <f>Global_Household_Financial_Dyna[[#This Row],[Monthly_Expenses]]/Global_Household_Financial_Dyna[[#This Row],[Net Income]]</f>
        <v>0.80299211876832832</v>
      </c>
      <c r="N1286" t="str">
        <f>IF(Global_Household_Financial_Dyna[[#This Row],[Monthly_Savings]]&lt;0,"High Risk", IF(Global_Household_Financial_Dyna[[#This Row],[Savings Rate%]]&lt;0.1, "Medium", "Safe"))</f>
        <v>Safe</v>
      </c>
      <c r="O1286">
        <f>Global_Household_Financial_Dyna[[#This Row],[Total_Household_Income]]/Global_Household_Financial_Dyna[[#This Row],[Family_Size]]</f>
        <v>719.47285714285715</v>
      </c>
      <c r="P1286" s="2">
        <f t="shared" si="40"/>
        <v>0.32336204947805613</v>
      </c>
      <c r="Q1286" s="2">
        <f t="shared" si="41"/>
        <v>-0.12635416824638462</v>
      </c>
      <c r="R1286" s="2" t="str">
        <f>IF(Global_Household_Financial_Dyna[[#This Row],[Vs country_Average]]&lt;-0.2, "Underperformer", IF(Global_Household_Financial_Dyna[[#This Row],[Vs country_Average]]&gt;0.2, "Outperformer", "Normal"))</f>
        <v>Normal</v>
      </c>
      <c r="S12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773.91</v>
      </c>
      <c r="T12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773.91</v>
      </c>
      <c r="U12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773.91</v>
      </c>
      <c r="V12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773.91</v>
      </c>
    </row>
    <row r="1287" spans="1:22" x14ac:dyDescent="0.3">
      <c r="A1287">
        <v>1288</v>
      </c>
      <c r="B1287" t="s">
        <v>10</v>
      </c>
      <c r="C1287" t="s">
        <v>22</v>
      </c>
      <c r="D1287">
        <v>1</v>
      </c>
      <c r="E1287">
        <v>1</v>
      </c>
      <c r="F1287">
        <v>1071.6099999999999</v>
      </c>
      <c r="G1287">
        <v>1071.6099999999999</v>
      </c>
      <c r="H1287">
        <v>107.16</v>
      </c>
      <c r="I1287">
        <v>305.08</v>
      </c>
      <c r="J1287">
        <v>659.37</v>
      </c>
      <c r="K1287">
        <f>Global_Household_Financial_Dyna[[#This Row],[Total_Household_Income]]-Global_Household_Financial_Dyna[[#This Row],[Estimated_Taxes]]</f>
        <v>964.44999999999993</v>
      </c>
      <c r="L1287" s="1">
        <f>Global_Household_Financial_Dyna[[#This Row],[Monthly_Savings]]/Global_Household_Financial_Dyna[[#This Row],[Net Income]]</f>
        <v>0.68367463321063826</v>
      </c>
      <c r="M1287" s="2">
        <f>Global_Household_Financial_Dyna[[#This Row],[Monthly_Expenses]]/Global_Household_Financial_Dyna[[#This Row],[Net Income]]</f>
        <v>0.31632536678936179</v>
      </c>
      <c r="N1287" t="str">
        <f>IF(Global_Household_Financial_Dyna[[#This Row],[Monthly_Savings]]&lt;0,"High Risk", IF(Global_Household_Financial_Dyna[[#This Row],[Savings Rate%]]&lt;0.1, "Medium", "Safe"))</f>
        <v>Safe</v>
      </c>
      <c r="O1287">
        <f>Global_Household_Financial_Dyna[[#This Row],[Total_Household_Income]]/Global_Household_Financial_Dyna[[#This Row],[Family_Size]]</f>
        <v>1071.6099999999999</v>
      </c>
      <c r="P1287" s="2">
        <f t="shared" si="40"/>
        <v>0.42077341556833553</v>
      </c>
      <c r="Q1287" s="2">
        <f t="shared" si="41"/>
        <v>0.26290121764230273</v>
      </c>
      <c r="R1287" s="2" t="str">
        <f>IF(Global_Household_Financial_Dyna[[#This Row],[Vs country_Average]]&lt;-0.2, "Underperformer", IF(Global_Household_Financial_Dyna[[#This Row],[Vs country_Average]]&gt;0.2, "Outperformer", "Normal"))</f>
        <v>Outperformer</v>
      </c>
      <c r="S12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659.37</v>
      </c>
      <c r="T12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659.37</v>
      </c>
      <c r="U12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659.37</v>
      </c>
      <c r="V12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659.37</v>
      </c>
    </row>
    <row r="1288" spans="1:22" x14ac:dyDescent="0.3">
      <c r="A1288">
        <v>1289</v>
      </c>
      <c r="B1288" t="s">
        <v>18</v>
      </c>
      <c r="C1288" t="s">
        <v>20</v>
      </c>
      <c r="D1288">
        <v>1</v>
      </c>
      <c r="E1288">
        <v>1</v>
      </c>
      <c r="F1288">
        <v>5320.56</v>
      </c>
      <c r="G1288">
        <v>5320.56</v>
      </c>
      <c r="H1288">
        <v>1170.52</v>
      </c>
      <c r="I1288">
        <v>1887.52</v>
      </c>
      <c r="J1288">
        <v>2262.52</v>
      </c>
      <c r="K1288">
        <f>Global_Household_Financial_Dyna[[#This Row],[Total_Household_Income]]-Global_Household_Financial_Dyna[[#This Row],[Estimated_Taxes]]</f>
        <v>4150.0400000000009</v>
      </c>
      <c r="L1288" s="1">
        <f>Global_Household_Financial_Dyna[[#This Row],[Monthly_Savings]]/Global_Household_Financial_Dyna[[#This Row],[Net Income]]</f>
        <v>0.54518028741891633</v>
      </c>
      <c r="M1288" s="2">
        <f>Global_Household_Financial_Dyna[[#This Row],[Monthly_Expenses]]/Global_Household_Financial_Dyna[[#This Row],[Net Income]]</f>
        <v>0.45481971258108345</v>
      </c>
      <c r="N1288" t="str">
        <f>IF(Global_Household_Financial_Dyna[[#This Row],[Monthly_Savings]]&lt;0,"High Risk", IF(Global_Household_Financial_Dyna[[#This Row],[Savings Rate%]]&lt;0.1, "Medium", "Safe"))</f>
        <v>Safe</v>
      </c>
      <c r="O1288">
        <f>Global_Household_Financial_Dyna[[#This Row],[Total_Household_Income]]/Global_Household_Financial_Dyna[[#This Row],[Family_Size]]</f>
        <v>5320.56</v>
      </c>
      <c r="P1288" s="2">
        <f t="shared" si="40"/>
        <v>0.32336204947805613</v>
      </c>
      <c r="Q1288" s="2">
        <f t="shared" si="41"/>
        <v>0.2218182379408602</v>
      </c>
      <c r="R1288" s="2" t="str">
        <f>IF(Global_Household_Financial_Dyna[[#This Row],[Vs country_Average]]&lt;-0.2, "Underperformer", IF(Global_Household_Financial_Dyna[[#This Row],[Vs country_Average]]&gt;0.2, "Outperformer", "Normal"))</f>
        <v>Outperformer</v>
      </c>
      <c r="S12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2262.52</v>
      </c>
      <c r="T12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2262.52</v>
      </c>
      <c r="U12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2262.52</v>
      </c>
      <c r="V12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2262.52</v>
      </c>
    </row>
    <row r="1289" spans="1:22" x14ac:dyDescent="0.3">
      <c r="A1289">
        <v>1290</v>
      </c>
      <c r="B1289" t="s">
        <v>18</v>
      </c>
      <c r="C1289" t="s">
        <v>19</v>
      </c>
      <c r="D1289">
        <v>7</v>
      </c>
      <c r="E1289">
        <v>2</v>
      </c>
      <c r="F1289">
        <v>4930.01</v>
      </c>
      <c r="G1289">
        <v>7282.83</v>
      </c>
      <c r="H1289">
        <v>1602.22</v>
      </c>
      <c r="I1289">
        <v>4842.2700000000004</v>
      </c>
      <c r="J1289">
        <v>838.34</v>
      </c>
      <c r="K1289">
        <f>Global_Household_Financial_Dyna[[#This Row],[Total_Household_Income]]-Global_Household_Financial_Dyna[[#This Row],[Estimated_Taxes]]</f>
        <v>5680.61</v>
      </c>
      <c r="L1289" s="1">
        <f>Global_Household_Financial_Dyna[[#This Row],[Monthly_Savings]]/Global_Household_Financial_Dyna[[#This Row],[Net Income]]</f>
        <v>0.14757922124560569</v>
      </c>
      <c r="M1289" s="2">
        <f>Global_Household_Financial_Dyna[[#This Row],[Monthly_Expenses]]/Global_Household_Financial_Dyna[[#This Row],[Net Income]]</f>
        <v>0.85242077875439448</v>
      </c>
      <c r="N1289" t="str">
        <f>IF(Global_Household_Financial_Dyna[[#This Row],[Monthly_Savings]]&lt;0,"High Risk", IF(Global_Household_Financial_Dyna[[#This Row],[Savings Rate%]]&lt;0.1, "Medium", "Safe"))</f>
        <v>Safe</v>
      </c>
      <c r="O1289">
        <f>Global_Household_Financial_Dyna[[#This Row],[Total_Household_Income]]/Global_Household_Financial_Dyna[[#This Row],[Family_Size]]</f>
        <v>1040.4042857142856</v>
      </c>
      <c r="P1289" s="2">
        <f t="shared" si="40"/>
        <v>0.32336204947805613</v>
      </c>
      <c r="Q1289" s="2">
        <f t="shared" si="41"/>
        <v>-0.17578282823245045</v>
      </c>
      <c r="R1289" s="2" t="str">
        <f>IF(Global_Household_Financial_Dyna[[#This Row],[Vs country_Average]]&lt;-0.2, "Underperformer", IF(Global_Household_Financial_Dyna[[#This Row],[Vs country_Average]]&gt;0.2, "Outperformer", "Normal"))</f>
        <v>Normal</v>
      </c>
      <c r="S12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838.34</v>
      </c>
      <c r="T12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838.34</v>
      </c>
      <c r="U12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838.34</v>
      </c>
      <c r="V12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838.34</v>
      </c>
    </row>
    <row r="1290" spans="1:22" x14ac:dyDescent="0.3">
      <c r="A1290">
        <v>1291</v>
      </c>
      <c r="B1290" t="s">
        <v>10</v>
      </c>
      <c r="C1290" t="s">
        <v>11</v>
      </c>
      <c r="D1290">
        <v>2</v>
      </c>
      <c r="E1290">
        <v>2</v>
      </c>
      <c r="F1290">
        <v>1181.72</v>
      </c>
      <c r="G1290">
        <v>2017.47</v>
      </c>
      <c r="H1290">
        <v>201.75</v>
      </c>
      <c r="I1290">
        <v>367.19</v>
      </c>
      <c r="J1290">
        <v>1448.54</v>
      </c>
      <c r="K1290">
        <f>Global_Household_Financial_Dyna[[#This Row],[Total_Household_Income]]-Global_Household_Financial_Dyna[[#This Row],[Estimated_Taxes]]</f>
        <v>1815.72</v>
      </c>
      <c r="L1290" s="1">
        <f>Global_Household_Financial_Dyna[[#This Row],[Monthly_Savings]]/Global_Household_Financial_Dyna[[#This Row],[Net Income]]</f>
        <v>0.79777719031568739</v>
      </c>
      <c r="M1290" s="2">
        <f>Global_Household_Financial_Dyna[[#This Row],[Monthly_Expenses]]/Global_Household_Financial_Dyna[[#This Row],[Net Income]]</f>
        <v>0.20222831714140946</v>
      </c>
      <c r="N1290" t="str">
        <f>IF(Global_Household_Financial_Dyna[[#This Row],[Monthly_Savings]]&lt;0,"High Risk", IF(Global_Household_Financial_Dyna[[#This Row],[Savings Rate%]]&lt;0.1, "Medium", "Safe"))</f>
        <v>Safe</v>
      </c>
      <c r="O1290">
        <f>Global_Household_Financial_Dyna[[#This Row],[Total_Household_Income]]/Global_Household_Financial_Dyna[[#This Row],[Family_Size]]</f>
        <v>1008.735</v>
      </c>
      <c r="P1290" s="2">
        <f t="shared" si="40"/>
        <v>0.42077341556833553</v>
      </c>
      <c r="Q1290" s="2">
        <f t="shared" si="41"/>
        <v>0.37700377474735186</v>
      </c>
      <c r="R1290" s="2" t="str">
        <f>IF(Global_Household_Financial_Dyna[[#This Row],[Vs country_Average]]&lt;-0.2, "Underperformer", IF(Global_Household_Financial_Dyna[[#This Row],[Vs country_Average]]&gt;0.2, "Outperformer", "Normal"))</f>
        <v>Outperformer</v>
      </c>
      <c r="S12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1448.54</v>
      </c>
      <c r="T12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1448.54</v>
      </c>
      <c r="U12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1448.54</v>
      </c>
      <c r="V12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1448.54</v>
      </c>
    </row>
    <row r="1291" spans="1:22" x14ac:dyDescent="0.3">
      <c r="A1291">
        <v>1292</v>
      </c>
      <c r="B1291" t="s">
        <v>18</v>
      </c>
      <c r="C1291" t="s">
        <v>20</v>
      </c>
      <c r="D1291">
        <v>4</v>
      </c>
      <c r="E1291">
        <v>3</v>
      </c>
      <c r="F1291">
        <v>5572.61</v>
      </c>
      <c r="G1291">
        <v>11075.54</v>
      </c>
      <c r="H1291">
        <v>2990.4</v>
      </c>
      <c r="I1291">
        <v>2181.04</v>
      </c>
      <c r="J1291">
        <v>5904.1</v>
      </c>
      <c r="K1291">
        <f>Global_Household_Financial_Dyna[[#This Row],[Total_Household_Income]]-Global_Household_Financial_Dyna[[#This Row],[Estimated_Taxes]]</f>
        <v>8085.1400000000012</v>
      </c>
      <c r="L1291" s="1">
        <f>Global_Household_Financial_Dyna[[#This Row],[Monthly_Savings]]/Global_Household_Financial_Dyna[[#This Row],[Net Income]]</f>
        <v>0.73024091110358014</v>
      </c>
      <c r="M1291" s="2">
        <f>Global_Household_Financial_Dyna[[#This Row],[Monthly_Expenses]]/Global_Household_Financial_Dyna[[#This Row],[Net Income]]</f>
        <v>0.26975908889641981</v>
      </c>
      <c r="N1291" t="str">
        <f>IF(Global_Household_Financial_Dyna[[#This Row],[Monthly_Savings]]&lt;0,"High Risk", IF(Global_Household_Financial_Dyna[[#This Row],[Savings Rate%]]&lt;0.1, "Medium", "Safe"))</f>
        <v>Safe</v>
      </c>
      <c r="O1291">
        <f>Global_Household_Financial_Dyna[[#This Row],[Total_Household_Income]]/Global_Household_Financial_Dyna[[#This Row],[Family_Size]]</f>
        <v>2768.8850000000002</v>
      </c>
      <c r="P1291" s="2">
        <f t="shared" si="40"/>
        <v>0.32336204947805613</v>
      </c>
      <c r="Q1291" s="2">
        <f t="shared" si="41"/>
        <v>0.406878861625524</v>
      </c>
      <c r="R1291" s="2" t="str">
        <f>IF(Global_Household_Financial_Dyna[[#This Row],[Vs country_Average]]&lt;-0.2, "Underperformer", IF(Global_Household_Financial_Dyna[[#This Row],[Vs country_Average]]&gt;0.2, "Outperformer", "Normal"))</f>
        <v>Outperformer</v>
      </c>
      <c r="S12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5904.1</v>
      </c>
      <c r="T12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5904.1</v>
      </c>
      <c r="U12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5904.1</v>
      </c>
      <c r="V12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5904.1</v>
      </c>
    </row>
    <row r="1292" spans="1:22" x14ac:dyDescent="0.3">
      <c r="A1292">
        <v>1293</v>
      </c>
      <c r="B1292" t="s">
        <v>16</v>
      </c>
      <c r="C1292" t="s">
        <v>17</v>
      </c>
      <c r="D1292">
        <v>7</v>
      </c>
      <c r="E1292">
        <v>3</v>
      </c>
      <c r="F1292">
        <v>3432.77</v>
      </c>
      <c r="G1292">
        <v>9093.4500000000007</v>
      </c>
      <c r="H1292">
        <v>3637.38</v>
      </c>
      <c r="I1292">
        <v>4941.3900000000003</v>
      </c>
      <c r="J1292">
        <v>514.67999999999995</v>
      </c>
      <c r="K1292">
        <f>Global_Household_Financial_Dyna[[#This Row],[Total_Household_Income]]-Global_Household_Financial_Dyna[[#This Row],[Estimated_Taxes]]</f>
        <v>5456.0700000000006</v>
      </c>
      <c r="L1292" s="1">
        <f>Global_Household_Financial_Dyna[[#This Row],[Monthly_Savings]]/Global_Household_Financial_Dyna[[#This Row],[Net Income]]</f>
        <v>9.4331634308210829E-2</v>
      </c>
      <c r="M1292" s="2">
        <f>Global_Household_Financial_Dyna[[#This Row],[Monthly_Expenses]]/Global_Household_Financial_Dyna[[#This Row],[Net Income]]</f>
        <v>0.9056683656917891</v>
      </c>
      <c r="N1292" t="str">
        <f>IF(Global_Household_Financial_Dyna[[#This Row],[Monthly_Savings]]&lt;0,"High Risk", IF(Global_Household_Financial_Dyna[[#This Row],[Savings Rate%]]&lt;0.1, "Medium", "Safe"))</f>
        <v>Medium</v>
      </c>
      <c r="O1292">
        <f>Global_Household_Financial_Dyna[[#This Row],[Total_Household_Income]]/Global_Household_Financial_Dyna[[#This Row],[Family_Size]]</f>
        <v>1299.0642857142859</v>
      </c>
      <c r="P1292" s="2">
        <f t="shared" si="40"/>
        <v>0.15879799892000862</v>
      </c>
      <c r="Q1292" s="2">
        <f t="shared" si="41"/>
        <v>-6.4466364611797791E-2</v>
      </c>
      <c r="R1292" s="2" t="str">
        <f>IF(Global_Household_Financial_Dyna[[#This Row],[Vs country_Average]]&lt;-0.2, "Underperformer", IF(Global_Household_Financial_Dyna[[#This Row],[Vs country_Average]]&gt;0.2, "Outperformer", "Normal"))</f>
        <v>Normal</v>
      </c>
      <c r="S12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514.67999999999995</v>
      </c>
      <c r="T12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514.67999999999995</v>
      </c>
      <c r="U12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514.67999999999995</v>
      </c>
      <c r="V12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514.67999999999995</v>
      </c>
    </row>
    <row r="1293" spans="1:22" x14ac:dyDescent="0.3">
      <c r="A1293">
        <v>1294</v>
      </c>
      <c r="B1293" t="s">
        <v>16</v>
      </c>
      <c r="C1293" t="s">
        <v>21</v>
      </c>
      <c r="D1293">
        <v>5</v>
      </c>
      <c r="E1293">
        <v>3</v>
      </c>
      <c r="F1293">
        <v>4857.87</v>
      </c>
      <c r="G1293">
        <v>9865.58</v>
      </c>
      <c r="H1293">
        <v>3946.23</v>
      </c>
      <c r="I1293">
        <v>4292.29</v>
      </c>
      <c r="J1293">
        <v>1627.06</v>
      </c>
      <c r="K1293">
        <f>Global_Household_Financial_Dyna[[#This Row],[Total_Household_Income]]-Global_Household_Financial_Dyna[[#This Row],[Estimated_Taxes]]</f>
        <v>5919.35</v>
      </c>
      <c r="L1293" s="1">
        <f>Global_Household_Financial_Dyna[[#This Row],[Monthly_Savings]]/Global_Household_Financial_Dyna[[#This Row],[Net Income]]</f>
        <v>0.27487139635264002</v>
      </c>
      <c r="M1293" s="2">
        <f>Global_Household_Financial_Dyna[[#This Row],[Monthly_Expenses]]/Global_Household_Financial_Dyna[[#This Row],[Net Income]]</f>
        <v>0.72512860364735987</v>
      </c>
      <c r="N1293" t="str">
        <f>IF(Global_Household_Financial_Dyna[[#This Row],[Monthly_Savings]]&lt;0,"High Risk", IF(Global_Household_Financial_Dyna[[#This Row],[Savings Rate%]]&lt;0.1, "Medium", "Safe"))</f>
        <v>Safe</v>
      </c>
      <c r="O1293">
        <f>Global_Household_Financial_Dyna[[#This Row],[Total_Household_Income]]/Global_Household_Financial_Dyna[[#This Row],[Family_Size]]</f>
        <v>1973.116</v>
      </c>
      <c r="P1293" s="2">
        <f t="shared" si="40"/>
        <v>0.15879799892000862</v>
      </c>
      <c r="Q1293" s="2">
        <f t="shared" si="41"/>
        <v>0.1160733974326314</v>
      </c>
      <c r="R1293" s="2" t="str">
        <f>IF(Global_Household_Financial_Dyna[[#This Row],[Vs country_Average]]&lt;-0.2, "Underperformer", IF(Global_Household_Financial_Dyna[[#This Row],[Vs country_Average]]&gt;0.2, "Outperformer", "Normal"))</f>
        <v>Normal</v>
      </c>
      <c r="S12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1627.06</v>
      </c>
      <c r="T12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1627.06</v>
      </c>
      <c r="U12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1627.06</v>
      </c>
      <c r="V12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1627.06</v>
      </c>
    </row>
    <row r="1294" spans="1:22" x14ac:dyDescent="0.3">
      <c r="A1294">
        <v>1295</v>
      </c>
      <c r="B1294" t="s">
        <v>14</v>
      </c>
      <c r="C1294" t="s">
        <v>15</v>
      </c>
      <c r="D1294">
        <v>4</v>
      </c>
      <c r="E1294">
        <v>1</v>
      </c>
      <c r="F1294">
        <v>1110.81</v>
      </c>
      <c r="G1294">
        <v>1110.81</v>
      </c>
      <c r="H1294">
        <v>166.62</v>
      </c>
      <c r="I1294">
        <v>1054.1600000000001</v>
      </c>
      <c r="J1294">
        <v>-109.97</v>
      </c>
      <c r="K1294">
        <f>Global_Household_Financial_Dyna[[#This Row],[Total_Household_Income]]-Global_Household_Financial_Dyna[[#This Row],[Estimated_Taxes]]</f>
        <v>944.18999999999994</v>
      </c>
      <c r="L1294" s="1">
        <f>Global_Household_Financial_Dyna[[#This Row],[Monthly_Savings]]/Global_Household_Financial_Dyna[[#This Row],[Net Income]]</f>
        <v>-0.11647020197206072</v>
      </c>
      <c r="M1294" s="2">
        <f>Global_Household_Financial_Dyna[[#This Row],[Monthly_Expenses]]/Global_Household_Financial_Dyna[[#This Row],[Net Income]]</f>
        <v>1.1164702019720609</v>
      </c>
      <c r="N1294" t="str">
        <f>IF(Global_Household_Financial_Dyna[[#This Row],[Monthly_Savings]]&lt;0,"High Risk", IF(Global_Household_Financial_Dyna[[#This Row],[Savings Rate%]]&lt;0.1, "Medium", "Safe"))</f>
        <v>High Risk</v>
      </c>
      <c r="O1294">
        <f>Global_Household_Financial_Dyna[[#This Row],[Total_Household_Income]]/Global_Household_Financial_Dyna[[#This Row],[Family_Size]]</f>
        <v>277.70249999999999</v>
      </c>
      <c r="P1294" s="2">
        <f t="shared" si="40"/>
        <v>0.39788995363055785</v>
      </c>
      <c r="Q1294" s="2">
        <f t="shared" si="41"/>
        <v>-0.51436015560261861</v>
      </c>
      <c r="R1294" s="2" t="str">
        <f>IF(Global_Household_Financial_Dyna[[#This Row],[Vs country_Average]]&lt;-0.2, "Underperformer", IF(Global_Household_Financial_Dyna[[#This Row],[Vs country_Average]]&gt;0.2, "Outperformer", "Normal"))</f>
        <v>Underperformer</v>
      </c>
      <c r="S12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-57.261999999999993</v>
      </c>
      <c r="T12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-4.5539999999999736</v>
      </c>
      <c r="U12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48.154000000000025</v>
      </c>
      <c r="V12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100.86200000000005</v>
      </c>
    </row>
    <row r="1295" spans="1:22" x14ac:dyDescent="0.3">
      <c r="A1295">
        <v>1296</v>
      </c>
      <c r="B1295" t="s">
        <v>18</v>
      </c>
      <c r="C1295" t="s">
        <v>19</v>
      </c>
      <c r="D1295">
        <v>1</v>
      </c>
      <c r="E1295">
        <v>1</v>
      </c>
      <c r="F1295">
        <v>5219.38</v>
      </c>
      <c r="G1295">
        <v>5219.38</v>
      </c>
      <c r="H1295">
        <v>1148.26</v>
      </c>
      <c r="I1295">
        <v>1477.06</v>
      </c>
      <c r="J1295">
        <v>2594.06</v>
      </c>
      <c r="K1295">
        <f>Global_Household_Financial_Dyna[[#This Row],[Total_Household_Income]]-Global_Household_Financial_Dyna[[#This Row],[Estimated_Taxes]]</f>
        <v>4071.12</v>
      </c>
      <c r="L1295" s="1">
        <f>Global_Household_Financial_Dyna[[#This Row],[Monthly_Savings]]/Global_Household_Financial_Dyna[[#This Row],[Net Income]]</f>
        <v>0.63718583583878641</v>
      </c>
      <c r="M1295" s="2">
        <f>Global_Household_Financial_Dyna[[#This Row],[Monthly_Expenses]]/Global_Household_Financial_Dyna[[#This Row],[Net Income]]</f>
        <v>0.36281416416121359</v>
      </c>
      <c r="N1295" t="str">
        <f>IF(Global_Household_Financial_Dyna[[#This Row],[Monthly_Savings]]&lt;0,"High Risk", IF(Global_Household_Financial_Dyna[[#This Row],[Savings Rate%]]&lt;0.1, "Medium", "Safe"))</f>
        <v>Safe</v>
      </c>
      <c r="O1295">
        <f>Global_Household_Financial_Dyna[[#This Row],[Total_Household_Income]]/Global_Household_Financial_Dyna[[#This Row],[Family_Size]]</f>
        <v>5219.38</v>
      </c>
      <c r="P1295" s="2">
        <f t="shared" si="40"/>
        <v>0.32336204947805613</v>
      </c>
      <c r="Q1295" s="2">
        <f t="shared" si="41"/>
        <v>0.31382378636073027</v>
      </c>
      <c r="R1295" s="2" t="str">
        <f>IF(Global_Household_Financial_Dyna[[#This Row],[Vs country_Average]]&lt;-0.2, "Underperformer", IF(Global_Household_Financial_Dyna[[#This Row],[Vs country_Average]]&gt;0.2, "Outperformer", "Normal"))</f>
        <v>Outperformer</v>
      </c>
      <c r="S12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2594.06</v>
      </c>
      <c r="T12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2594.06</v>
      </c>
      <c r="U12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2594.06</v>
      </c>
      <c r="V12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2594.06</v>
      </c>
    </row>
    <row r="1296" spans="1:22" x14ac:dyDescent="0.3">
      <c r="A1296">
        <v>1297</v>
      </c>
      <c r="B1296" t="s">
        <v>18</v>
      </c>
      <c r="C1296" t="s">
        <v>19</v>
      </c>
      <c r="D1296">
        <v>5</v>
      </c>
      <c r="E1296">
        <v>1</v>
      </c>
      <c r="F1296">
        <v>3577.05</v>
      </c>
      <c r="G1296">
        <v>3577.05</v>
      </c>
      <c r="H1296">
        <v>786.95</v>
      </c>
      <c r="I1296">
        <v>2622.04</v>
      </c>
      <c r="J1296">
        <v>168.07</v>
      </c>
      <c r="K1296">
        <f>Global_Household_Financial_Dyna[[#This Row],[Total_Household_Income]]-Global_Household_Financial_Dyna[[#This Row],[Estimated_Taxes]]</f>
        <v>2790.1000000000004</v>
      </c>
      <c r="L1296" s="1">
        <f>Global_Household_Financial_Dyna[[#This Row],[Monthly_Savings]]/Global_Household_Financial_Dyna[[#This Row],[Net Income]]</f>
        <v>6.0237984301637924E-2</v>
      </c>
      <c r="M1296" s="2">
        <f>Global_Household_Financial_Dyna[[#This Row],[Monthly_Expenses]]/Global_Household_Financial_Dyna[[#This Row],[Net Income]]</f>
        <v>0.9397655997992902</v>
      </c>
      <c r="N1296" t="str">
        <f>IF(Global_Household_Financial_Dyna[[#This Row],[Monthly_Savings]]&lt;0,"High Risk", IF(Global_Household_Financial_Dyna[[#This Row],[Savings Rate%]]&lt;0.1, "Medium", "Safe"))</f>
        <v>Medium</v>
      </c>
      <c r="O1296">
        <f>Global_Household_Financial_Dyna[[#This Row],[Total_Household_Income]]/Global_Household_Financial_Dyna[[#This Row],[Family_Size]]</f>
        <v>715.41000000000008</v>
      </c>
      <c r="P1296" s="2">
        <f t="shared" si="40"/>
        <v>0.32336204947805613</v>
      </c>
      <c r="Q1296" s="2">
        <f t="shared" si="41"/>
        <v>-0.26312406517641823</v>
      </c>
      <c r="R1296" s="2" t="str">
        <f>IF(Global_Household_Financial_Dyna[[#This Row],[Vs country_Average]]&lt;-0.2, "Underperformer", IF(Global_Household_Financial_Dyna[[#This Row],[Vs country_Average]]&gt;0.2, "Outperformer", "Normal"))</f>
        <v>Underperformer</v>
      </c>
      <c r="S12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168.07</v>
      </c>
      <c r="T12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168.07</v>
      </c>
      <c r="U12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168.07</v>
      </c>
      <c r="V12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168.07</v>
      </c>
    </row>
    <row r="1297" spans="1:22" x14ac:dyDescent="0.3">
      <c r="A1297">
        <v>1298</v>
      </c>
      <c r="B1297" t="s">
        <v>18</v>
      </c>
      <c r="C1297" t="s">
        <v>19</v>
      </c>
      <c r="D1297">
        <v>3</v>
      </c>
      <c r="E1297">
        <v>1</v>
      </c>
      <c r="F1297">
        <v>4160.99</v>
      </c>
      <c r="G1297">
        <v>4160.99</v>
      </c>
      <c r="H1297">
        <v>915.42</v>
      </c>
      <c r="I1297">
        <v>2962.22</v>
      </c>
      <c r="J1297">
        <v>283.35000000000002</v>
      </c>
      <c r="K1297">
        <f>Global_Household_Financial_Dyna[[#This Row],[Total_Household_Income]]-Global_Household_Financial_Dyna[[#This Row],[Estimated_Taxes]]</f>
        <v>3245.5699999999997</v>
      </c>
      <c r="L1297" s="1">
        <f>Global_Household_Financial_Dyna[[#This Row],[Monthly_Savings]]/Global_Household_Financial_Dyna[[#This Row],[Net Income]]</f>
        <v>8.7303616930154038E-2</v>
      </c>
      <c r="M1297" s="2">
        <f>Global_Household_Financial_Dyna[[#This Row],[Monthly_Expenses]]/Global_Household_Financial_Dyna[[#This Row],[Net Income]]</f>
        <v>0.91269638306984602</v>
      </c>
      <c r="N1297" t="str">
        <f>IF(Global_Household_Financial_Dyna[[#This Row],[Monthly_Savings]]&lt;0,"High Risk", IF(Global_Household_Financial_Dyna[[#This Row],[Savings Rate%]]&lt;0.1, "Medium", "Safe"))</f>
        <v>Medium</v>
      </c>
      <c r="O1297">
        <f>Global_Household_Financial_Dyna[[#This Row],[Total_Household_Income]]/Global_Household_Financial_Dyna[[#This Row],[Family_Size]]</f>
        <v>1386.9966666666667</v>
      </c>
      <c r="P1297" s="2">
        <f t="shared" si="40"/>
        <v>0.32336204947805613</v>
      </c>
      <c r="Q1297" s="2">
        <f t="shared" si="41"/>
        <v>-0.2360584325479021</v>
      </c>
      <c r="R1297" s="2" t="str">
        <f>IF(Global_Household_Financial_Dyna[[#This Row],[Vs country_Average]]&lt;-0.2, "Underperformer", IF(Global_Household_Financial_Dyna[[#This Row],[Vs country_Average]]&gt;0.2, "Outperformer", "Normal"))</f>
        <v>Underperformer</v>
      </c>
      <c r="S12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283.35000000000002</v>
      </c>
      <c r="T12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283.35000000000002</v>
      </c>
      <c r="U12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283.35000000000002</v>
      </c>
      <c r="V12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283.35000000000002</v>
      </c>
    </row>
    <row r="1298" spans="1:22" x14ac:dyDescent="0.3">
      <c r="A1298">
        <v>1299</v>
      </c>
      <c r="B1298" t="s">
        <v>16</v>
      </c>
      <c r="C1298" t="s">
        <v>21</v>
      </c>
      <c r="D1298">
        <v>5</v>
      </c>
      <c r="E1298">
        <v>1</v>
      </c>
      <c r="F1298">
        <v>3851.42</v>
      </c>
      <c r="G1298">
        <v>3851.42</v>
      </c>
      <c r="H1298">
        <v>1348</v>
      </c>
      <c r="I1298">
        <v>3186.4</v>
      </c>
      <c r="J1298">
        <v>-682.98</v>
      </c>
      <c r="K1298">
        <f>Global_Household_Financial_Dyna[[#This Row],[Total_Household_Income]]-Global_Household_Financial_Dyna[[#This Row],[Estimated_Taxes]]</f>
        <v>2503.42</v>
      </c>
      <c r="L1298" s="1">
        <f>Global_Household_Financial_Dyna[[#This Row],[Monthly_Savings]]/Global_Household_Financial_Dyna[[#This Row],[Net Income]]</f>
        <v>-0.27281878390361985</v>
      </c>
      <c r="M1298" s="2">
        <f>Global_Household_Financial_Dyna[[#This Row],[Monthly_Expenses]]/Global_Household_Financial_Dyna[[#This Row],[Net Income]]</f>
        <v>1.2728187839036198</v>
      </c>
      <c r="N1298" t="str">
        <f>IF(Global_Household_Financial_Dyna[[#This Row],[Monthly_Savings]]&lt;0,"High Risk", IF(Global_Household_Financial_Dyna[[#This Row],[Savings Rate%]]&lt;0.1, "Medium", "Safe"))</f>
        <v>High Risk</v>
      </c>
      <c r="O1298">
        <f>Global_Household_Financial_Dyna[[#This Row],[Total_Household_Income]]/Global_Household_Financial_Dyna[[#This Row],[Family_Size]]</f>
        <v>770.28399999999999</v>
      </c>
      <c r="P1298" s="2">
        <f t="shared" si="40"/>
        <v>0.15879799892000862</v>
      </c>
      <c r="Q1298" s="2">
        <f t="shared" si="41"/>
        <v>-0.43161678282362848</v>
      </c>
      <c r="R1298" s="2" t="str">
        <f>IF(Global_Household_Financial_Dyna[[#This Row],[Vs country_Average]]&lt;-0.2, "Underperformer", IF(Global_Household_Financial_Dyna[[#This Row],[Vs country_Average]]&gt;0.2, "Outperformer", "Normal"))</f>
        <v>Underperformer</v>
      </c>
      <c r="S12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-523.66</v>
      </c>
      <c r="T12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-364.34000000000003</v>
      </c>
      <c r="U12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-205.02000000000004</v>
      </c>
      <c r="V12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-45.700000000000045</v>
      </c>
    </row>
    <row r="1299" spans="1:22" x14ac:dyDescent="0.3">
      <c r="A1299">
        <v>1300</v>
      </c>
      <c r="B1299" t="s">
        <v>14</v>
      </c>
      <c r="C1299" t="s">
        <v>15</v>
      </c>
      <c r="D1299">
        <v>4</v>
      </c>
      <c r="E1299">
        <v>2</v>
      </c>
      <c r="F1299">
        <v>1803.98</v>
      </c>
      <c r="G1299">
        <v>2882.25</v>
      </c>
      <c r="H1299">
        <v>432.34</v>
      </c>
      <c r="I1299">
        <v>971.96</v>
      </c>
      <c r="J1299">
        <v>1477.96</v>
      </c>
      <c r="K1299">
        <f>Global_Household_Financial_Dyna[[#This Row],[Total_Household_Income]]-Global_Household_Financial_Dyna[[#This Row],[Estimated_Taxes]]</f>
        <v>2449.91</v>
      </c>
      <c r="L1299" s="1">
        <f>Global_Household_Financial_Dyna[[#This Row],[Monthly_Savings]]/Global_Household_Financial_Dyna[[#This Row],[Net Income]]</f>
        <v>0.60327114057251086</v>
      </c>
      <c r="M1299" s="2">
        <f>Global_Household_Financial_Dyna[[#This Row],[Monthly_Expenses]]/Global_Household_Financial_Dyna[[#This Row],[Net Income]]</f>
        <v>0.39673294121008529</v>
      </c>
      <c r="N1299" t="str">
        <f>IF(Global_Household_Financial_Dyna[[#This Row],[Monthly_Savings]]&lt;0,"High Risk", IF(Global_Household_Financial_Dyna[[#This Row],[Savings Rate%]]&lt;0.1, "Medium", "Safe"))</f>
        <v>Safe</v>
      </c>
      <c r="O1299">
        <f>Global_Household_Financial_Dyna[[#This Row],[Total_Household_Income]]/Global_Household_Financial_Dyna[[#This Row],[Family_Size]]</f>
        <v>720.5625</v>
      </c>
      <c r="P1299" s="2">
        <f t="shared" si="40"/>
        <v>0.39788995363055785</v>
      </c>
      <c r="Q1299" s="2">
        <f t="shared" si="41"/>
        <v>0.20538118694195301</v>
      </c>
      <c r="R1299" s="2" t="str">
        <f>IF(Global_Household_Financial_Dyna[[#This Row],[Vs country_Average]]&lt;-0.2, "Underperformer", IF(Global_Household_Financial_Dyna[[#This Row],[Vs country_Average]]&gt;0.2, "Outperformer", "Normal"))</f>
        <v>Outperformer</v>
      </c>
      <c r="S12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1477.96</v>
      </c>
      <c r="T12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1477.96</v>
      </c>
      <c r="U12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1477.96</v>
      </c>
      <c r="V12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1477.96</v>
      </c>
    </row>
    <row r="1300" spans="1:22" x14ac:dyDescent="0.3">
      <c r="A1300">
        <v>1301</v>
      </c>
      <c r="B1300" t="s">
        <v>18</v>
      </c>
      <c r="C1300" t="s">
        <v>20</v>
      </c>
      <c r="D1300">
        <v>2</v>
      </c>
      <c r="E1300">
        <v>1</v>
      </c>
      <c r="F1300">
        <v>3950.83</v>
      </c>
      <c r="G1300">
        <v>3950.83</v>
      </c>
      <c r="H1300">
        <v>869.18</v>
      </c>
      <c r="I1300">
        <v>2321.25</v>
      </c>
      <c r="J1300">
        <v>760.4</v>
      </c>
      <c r="K1300">
        <f>Global_Household_Financial_Dyna[[#This Row],[Total_Household_Income]]-Global_Household_Financial_Dyna[[#This Row],[Estimated_Taxes]]</f>
        <v>3081.65</v>
      </c>
      <c r="L1300" s="1">
        <f>Global_Household_Financial_Dyna[[#This Row],[Monthly_Savings]]/Global_Household_Financial_Dyna[[#This Row],[Net Income]]</f>
        <v>0.24675092888549963</v>
      </c>
      <c r="M1300" s="2">
        <f>Global_Household_Financial_Dyna[[#This Row],[Monthly_Expenses]]/Global_Household_Financial_Dyna[[#This Row],[Net Income]]</f>
        <v>0.75324907111450035</v>
      </c>
      <c r="N1300" t="str">
        <f>IF(Global_Household_Financial_Dyna[[#This Row],[Monthly_Savings]]&lt;0,"High Risk", IF(Global_Household_Financial_Dyna[[#This Row],[Savings Rate%]]&lt;0.1, "Medium", "Safe"))</f>
        <v>Safe</v>
      </c>
      <c r="O1300">
        <f>Global_Household_Financial_Dyna[[#This Row],[Total_Household_Income]]/Global_Household_Financial_Dyna[[#This Row],[Family_Size]]</f>
        <v>1975.415</v>
      </c>
      <c r="P1300" s="2">
        <f t="shared" si="40"/>
        <v>0.32336204947805613</v>
      </c>
      <c r="Q1300" s="2">
        <f t="shared" si="41"/>
        <v>-7.6611120592556509E-2</v>
      </c>
      <c r="R1300" s="2" t="str">
        <f>IF(Global_Household_Financial_Dyna[[#This Row],[Vs country_Average]]&lt;-0.2, "Underperformer", IF(Global_Household_Financial_Dyna[[#This Row],[Vs country_Average]]&gt;0.2, "Outperformer", "Normal"))</f>
        <v>Normal</v>
      </c>
      <c r="S13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760.4</v>
      </c>
      <c r="T13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760.4</v>
      </c>
      <c r="U13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760.4</v>
      </c>
      <c r="V13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760.4</v>
      </c>
    </row>
    <row r="1301" spans="1:22" x14ac:dyDescent="0.3">
      <c r="A1301">
        <v>1302</v>
      </c>
      <c r="B1301" t="s">
        <v>12</v>
      </c>
      <c r="C1301" t="s">
        <v>13</v>
      </c>
      <c r="D1301">
        <v>3</v>
      </c>
      <c r="E1301">
        <v>3</v>
      </c>
      <c r="F1301">
        <v>2996.2</v>
      </c>
      <c r="G1301">
        <v>5990.27</v>
      </c>
      <c r="H1301">
        <v>1497.57</v>
      </c>
      <c r="I1301">
        <v>3207.97</v>
      </c>
      <c r="J1301">
        <v>1284.73</v>
      </c>
      <c r="K1301">
        <f>Global_Household_Financial_Dyna[[#This Row],[Total_Household_Income]]-Global_Household_Financial_Dyna[[#This Row],[Estimated_Taxes]]</f>
        <v>4492.7000000000007</v>
      </c>
      <c r="L1301" s="1">
        <f>Global_Household_Financial_Dyna[[#This Row],[Monthly_Savings]]/Global_Household_Financial_Dyna[[#This Row],[Net Income]]</f>
        <v>0.28595944532241185</v>
      </c>
      <c r="M1301" s="2">
        <f>Global_Household_Financial_Dyna[[#This Row],[Monthly_Expenses]]/Global_Household_Financial_Dyna[[#This Row],[Net Income]]</f>
        <v>0.71404055467758798</v>
      </c>
      <c r="N1301" t="str">
        <f>IF(Global_Household_Financial_Dyna[[#This Row],[Monthly_Savings]]&lt;0,"High Risk", IF(Global_Household_Financial_Dyna[[#This Row],[Savings Rate%]]&lt;0.1, "Medium", "Safe"))</f>
        <v>Safe</v>
      </c>
      <c r="O1301">
        <f>Global_Household_Financial_Dyna[[#This Row],[Total_Household_Income]]/Global_Household_Financial_Dyna[[#This Row],[Family_Size]]</f>
        <v>1996.7566666666669</v>
      </c>
      <c r="P1301" s="2">
        <f t="shared" si="40"/>
        <v>0.30718716818024266</v>
      </c>
      <c r="Q1301" s="2">
        <f t="shared" si="41"/>
        <v>-2.1227722857830811E-2</v>
      </c>
      <c r="R1301" s="2" t="str">
        <f>IF(Global_Household_Financial_Dyna[[#This Row],[Vs country_Average]]&lt;-0.2, "Underperformer", IF(Global_Household_Financial_Dyna[[#This Row],[Vs country_Average]]&gt;0.2, "Outperformer", "Normal"))</f>
        <v>Normal</v>
      </c>
      <c r="S13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1284.73</v>
      </c>
      <c r="T13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1284.73</v>
      </c>
      <c r="U13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1284.73</v>
      </c>
      <c r="V13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1284.73</v>
      </c>
    </row>
    <row r="1302" spans="1:22" x14ac:dyDescent="0.3">
      <c r="A1302">
        <v>1303</v>
      </c>
      <c r="B1302" t="s">
        <v>18</v>
      </c>
      <c r="C1302" t="s">
        <v>20</v>
      </c>
      <c r="D1302">
        <v>4</v>
      </c>
      <c r="E1302">
        <v>3</v>
      </c>
      <c r="F1302">
        <v>1444.63</v>
      </c>
      <c r="G1302">
        <v>2931.8</v>
      </c>
      <c r="H1302">
        <v>645</v>
      </c>
      <c r="I1302">
        <v>2782.28</v>
      </c>
      <c r="J1302">
        <v>-495.47</v>
      </c>
      <c r="K1302">
        <f>Global_Household_Financial_Dyna[[#This Row],[Total_Household_Income]]-Global_Household_Financial_Dyna[[#This Row],[Estimated_Taxes]]</f>
        <v>2286.8000000000002</v>
      </c>
      <c r="L1302" s="1">
        <f>Global_Household_Financial_Dyna[[#This Row],[Monthly_Savings]]/Global_Household_Financial_Dyna[[#This Row],[Net Income]]</f>
        <v>-0.21666520902571279</v>
      </c>
      <c r="M1302" s="2">
        <f>Global_Household_Financial_Dyna[[#This Row],[Monthly_Expenses]]/Global_Household_Financial_Dyna[[#This Row],[Net Income]]</f>
        <v>1.2166695819485744</v>
      </c>
      <c r="N1302" t="str">
        <f>IF(Global_Household_Financial_Dyna[[#This Row],[Monthly_Savings]]&lt;0,"High Risk", IF(Global_Household_Financial_Dyna[[#This Row],[Savings Rate%]]&lt;0.1, "Medium", "Safe"))</f>
        <v>High Risk</v>
      </c>
      <c r="O1302">
        <f>Global_Household_Financial_Dyna[[#This Row],[Total_Household_Income]]/Global_Household_Financial_Dyna[[#This Row],[Family_Size]]</f>
        <v>732.95</v>
      </c>
      <c r="P1302" s="2">
        <f t="shared" si="40"/>
        <v>0.32336204947805613</v>
      </c>
      <c r="Q1302" s="2">
        <f t="shared" si="41"/>
        <v>-0.54002725850376887</v>
      </c>
      <c r="R1302" s="2" t="str">
        <f>IF(Global_Household_Financial_Dyna[[#This Row],[Vs country_Average]]&lt;-0.2, "Underperformer", IF(Global_Household_Financial_Dyna[[#This Row],[Vs country_Average]]&gt;0.2, "Outperformer", "Normal"))</f>
        <v>Underperformer</v>
      </c>
      <c r="S13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-356.35599999999999</v>
      </c>
      <c r="T13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-217.24199999999996</v>
      </c>
      <c r="U13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-78.128000000000043</v>
      </c>
      <c r="V13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60.986000000000104</v>
      </c>
    </row>
    <row r="1303" spans="1:22" x14ac:dyDescent="0.3">
      <c r="A1303">
        <v>1304</v>
      </c>
      <c r="B1303" t="s">
        <v>16</v>
      </c>
      <c r="C1303" t="s">
        <v>17</v>
      </c>
      <c r="D1303">
        <v>3</v>
      </c>
      <c r="E1303">
        <v>2</v>
      </c>
      <c r="F1303">
        <v>5281.57</v>
      </c>
      <c r="G1303">
        <v>8040.23</v>
      </c>
      <c r="H1303">
        <v>3216.09</v>
      </c>
      <c r="I1303">
        <v>2843.22</v>
      </c>
      <c r="J1303">
        <v>1980.91</v>
      </c>
      <c r="K1303">
        <f>Global_Household_Financial_Dyna[[#This Row],[Total_Household_Income]]-Global_Household_Financial_Dyna[[#This Row],[Estimated_Taxes]]</f>
        <v>4824.1399999999994</v>
      </c>
      <c r="L1303" s="1">
        <f>Global_Household_Financial_Dyna[[#This Row],[Monthly_Savings]]/Global_Household_Financial_Dyna[[#This Row],[Net Income]]</f>
        <v>0.41062448436405252</v>
      </c>
      <c r="M1303" s="2">
        <f>Global_Household_Financial_Dyna[[#This Row],[Monthly_Expenses]]/Global_Household_Financial_Dyna[[#This Row],[Net Income]]</f>
        <v>0.58937344272761572</v>
      </c>
      <c r="N1303" t="str">
        <f>IF(Global_Household_Financial_Dyna[[#This Row],[Monthly_Savings]]&lt;0,"High Risk", IF(Global_Household_Financial_Dyna[[#This Row],[Savings Rate%]]&lt;0.1, "Medium", "Safe"))</f>
        <v>Safe</v>
      </c>
      <c r="O1303">
        <f>Global_Household_Financial_Dyna[[#This Row],[Total_Household_Income]]/Global_Household_Financial_Dyna[[#This Row],[Family_Size]]</f>
        <v>2680.0766666666664</v>
      </c>
      <c r="P1303" s="2">
        <f t="shared" si="40"/>
        <v>0.15879799892000862</v>
      </c>
      <c r="Q1303" s="2">
        <f t="shared" si="41"/>
        <v>0.2518264854440439</v>
      </c>
      <c r="R1303" s="2" t="str">
        <f>IF(Global_Household_Financial_Dyna[[#This Row],[Vs country_Average]]&lt;-0.2, "Underperformer", IF(Global_Household_Financial_Dyna[[#This Row],[Vs country_Average]]&gt;0.2, "Outperformer", "Normal"))</f>
        <v>Outperformer</v>
      </c>
      <c r="S13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1980.91</v>
      </c>
      <c r="T13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1980.91</v>
      </c>
      <c r="U13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1980.91</v>
      </c>
      <c r="V13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1980.91</v>
      </c>
    </row>
    <row r="1304" spans="1:22" x14ac:dyDescent="0.3">
      <c r="A1304">
        <v>1305</v>
      </c>
      <c r="B1304" t="s">
        <v>14</v>
      </c>
      <c r="C1304" t="s">
        <v>15</v>
      </c>
      <c r="D1304">
        <v>5</v>
      </c>
      <c r="E1304">
        <v>1</v>
      </c>
      <c r="F1304">
        <v>295.99</v>
      </c>
      <c r="G1304">
        <v>295.99</v>
      </c>
      <c r="H1304">
        <v>44.4</v>
      </c>
      <c r="I1304">
        <v>280.89</v>
      </c>
      <c r="J1304">
        <v>-29.3</v>
      </c>
      <c r="K1304">
        <f>Global_Household_Financial_Dyna[[#This Row],[Total_Household_Income]]-Global_Household_Financial_Dyna[[#This Row],[Estimated_Taxes]]</f>
        <v>251.59</v>
      </c>
      <c r="L1304" s="1">
        <f>Global_Household_Financial_Dyna[[#This Row],[Monthly_Savings]]/Global_Household_Financial_Dyna[[#This Row],[Net Income]]</f>
        <v>-0.11645931873285902</v>
      </c>
      <c r="M1304" s="2">
        <f>Global_Household_Financial_Dyna[[#This Row],[Monthly_Expenses]]/Global_Household_Financial_Dyna[[#This Row],[Net Income]]</f>
        <v>1.1164593187328589</v>
      </c>
      <c r="N1304" t="str">
        <f>IF(Global_Household_Financial_Dyna[[#This Row],[Monthly_Savings]]&lt;0,"High Risk", IF(Global_Household_Financial_Dyna[[#This Row],[Savings Rate%]]&lt;0.1, "Medium", "Safe"))</f>
        <v>High Risk</v>
      </c>
      <c r="O1304">
        <f>Global_Household_Financial_Dyna[[#This Row],[Total_Household_Income]]/Global_Household_Financial_Dyna[[#This Row],[Family_Size]]</f>
        <v>59.198</v>
      </c>
      <c r="P1304" s="2">
        <f t="shared" si="40"/>
        <v>0.39788995363055785</v>
      </c>
      <c r="Q1304" s="2">
        <f t="shared" si="41"/>
        <v>-0.51434927236341688</v>
      </c>
      <c r="R1304" s="2" t="str">
        <f>IF(Global_Household_Financial_Dyna[[#This Row],[Vs country_Average]]&lt;-0.2, "Underperformer", IF(Global_Household_Financial_Dyna[[#This Row],[Vs country_Average]]&gt;0.2, "Outperformer", "Normal"))</f>
        <v>Underperformer</v>
      </c>
      <c r="S13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-15.255500000000001</v>
      </c>
      <c r="T13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-1.2110000000000021</v>
      </c>
      <c r="U13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12.83349999999999</v>
      </c>
      <c r="V13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26.877999999999997</v>
      </c>
    </row>
    <row r="1305" spans="1:22" x14ac:dyDescent="0.3">
      <c r="A1305">
        <v>1306</v>
      </c>
      <c r="B1305" t="s">
        <v>12</v>
      </c>
      <c r="C1305" t="s">
        <v>13</v>
      </c>
      <c r="D1305">
        <v>1</v>
      </c>
      <c r="E1305">
        <v>1</v>
      </c>
      <c r="F1305">
        <v>5344.6</v>
      </c>
      <c r="G1305">
        <v>5344.6</v>
      </c>
      <c r="H1305">
        <v>1336.15</v>
      </c>
      <c r="I1305">
        <v>1194</v>
      </c>
      <c r="J1305">
        <v>2814.45</v>
      </c>
      <c r="K1305">
        <f>Global_Household_Financial_Dyna[[#This Row],[Total_Household_Income]]-Global_Household_Financial_Dyna[[#This Row],[Estimated_Taxes]]</f>
        <v>4008.4500000000003</v>
      </c>
      <c r="L1305" s="1">
        <f>Global_Household_Financial_Dyna[[#This Row],[Monthly_Savings]]/Global_Household_Financial_Dyna[[#This Row],[Net Income]]</f>
        <v>0.70212925195524445</v>
      </c>
      <c r="M1305" s="2">
        <f>Global_Household_Financial_Dyna[[#This Row],[Monthly_Expenses]]/Global_Household_Financial_Dyna[[#This Row],[Net Income]]</f>
        <v>0.29787074804475544</v>
      </c>
      <c r="N1305" t="str">
        <f>IF(Global_Household_Financial_Dyna[[#This Row],[Monthly_Savings]]&lt;0,"High Risk", IF(Global_Household_Financial_Dyna[[#This Row],[Savings Rate%]]&lt;0.1, "Medium", "Safe"))</f>
        <v>Safe</v>
      </c>
      <c r="O1305">
        <f>Global_Household_Financial_Dyna[[#This Row],[Total_Household_Income]]/Global_Household_Financial_Dyna[[#This Row],[Family_Size]]</f>
        <v>5344.6</v>
      </c>
      <c r="P1305" s="2">
        <f t="shared" si="40"/>
        <v>0.30718716818024266</v>
      </c>
      <c r="Q1305" s="2">
        <f t="shared" si="41"/>
        <v>0.39494208377500178</v>
      </c>
      <c r="R1305" s="2" t="str">
        <f>IF(Global_Household_Financial_Dyna[[#This Row],[Vs country_Average]]&lt;-0.2, "Underperformer", IF(Global_Household_Financial_Dyna[[#This Row],[Vs country_Average]]&gt;0.2, "Outperformer", "Normal"))</f>
        <v>Outperformer</v>
      </c>
      <c r="S13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2814.45</v>
      </c>
      <c r="T13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2814.45</v>
      </c>
      <c r="U13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2814.45</v>
      </c>
      <c r="V13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2814.45</v>
      </c>
    </row>
    <row r="1306" spans="1:22" x14ac:dyDescent="0.3">
      <c r="A1306">
        <v>1307</v>
      </c>
      <c r="B1306" t="s">
        <v>14</v>
      </c>
      <c r="C1306" t="s">
        <v>15</v>
      </c>
      <c r="D1306">
        <v>4</v>
      </c>
      <c r="E1306">
        <v>1</v>
      </c>
      <c r="F1306">
        <v>415.6</v>
      </c>
      <c r="G1306">
        <v>415.6</v>
      </c>
      <c r="H1306">
        <v>62.34</v>
      </c>
      <c r="I1306">
        <v>394.4</v>
      </c>
      <c r="J1306">
        <v>-41.14</v>
      </c>
      <c r="K1306">
        <f>Global_Household_Financial_Dyna[[#This Row],[Total_Household_Income]]-Global_Household_Financial_Dyna[[#This Row],[Estimated_Taxes]]</f>
        <v>353.26</v>
      </c>
      <c r="L1306" s="1">
        <f>Global_Household_Financial_Dyna[[#This Row],[Monthly_Savings]]/Global_Household_Financial_Dyna[[#This Row],[Net Income]]</f>
        <v>-0.11645813282001925</v>
      </c>
      <c r="M1306" s="2">
        <f>Global_Household_Financial_Dyna[[#This Row],[Monthly_Expenses]]/Global_Household_Financial_Dyna[[#This Row],[Net Income]]</f>
        <v>1.1164581328200192</v>
      </c>
      <c r="N1306" t="str">
        <f>IF(Global_Household_Financial_Dyna[[#This Row],[Monthly_Savings]]&lt;0,"High Risk", IF(Global_Household_Financial_Dyna[[#This Row],[Savings Rate%]]&lt;0.1, "Medium", "Safe"))</f>
        <v>High Risk</v>
      </c>
      <c r="O1306">
        <f>Global_Household_Financial_Dyna[[#This Row],[Total_Household_Income]]/Global_Household_Financial_Dyna[[#This Row],[Family_Size]]</f>
        <v>103.9</v>
      </c>
      <c r="P1306" s="2">
        <f t="shared" si="40"/>
        <v>0.39788995363055785</v>
      </c>
      <c r="Q1306" s="2">
        <f t="shared" si="41"/>
        <v>-0.51434808645057706</v>
      </c>
      <c r="R1306" s="2" t="str">
        <f>IF(Global_Household_Financial_Dyna[[#This Row],[Vs country_Average]]&lt;-0.2, "Underperformer", IF(Global_Household_Financial_Dyna[[#This Row],[Vs country_Average]]&gt;0.2, "Outperformer", "Normal"))</f>
        <v>Underperformer</v>
      </c>
      <c r="S13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-21.42</v>
      </c>
      <c r="T13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-1.7000000000000028</v>
      </c>
      <c r="U13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18.019999999999989</v>
      </c>
      <c r="V13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37.739999999999995</v>
      </c>
    </row>
    <row r="1307" spans="1:22" x14ac:dyDescent="0.3">
      <c r="A1307">
        <v>1308</v>
      </c>
      <c r="B1307" t="s">
        <v>14</v>
      </c>
      <c r="C1307" t="s">
        <v>15</v>
      </c>
      <c r="D1307">
        <v>8</v>
      </c>
      <c r="E1307">
        <v>3</v>
      </c>
      <c r="F1307">
        <v>913.64</v>
      </c>
      <c r="G1307">
        <v>2240.91</v>
      </c>
      <c r="H1307">
        <v>336.14</v>
      </c>
      <c r="I1307">
        <v>1933.11</v>
      </c>
      <c r="J1307">
        <v>-28.33</v>
      </c>
      <c r="K1307">
        <f>Global_Household_Financial_Dyna[[#This Row],[Total_Household_Income]]-Global_Household_Financial_Dyna[[#This Row],[Estimated_Taxes]]</f>
        <v>1904.77</v>
      </c>
      <c r="L1307" s="1">
        <f>Global_Household_Financial_Dyna[[#This Row],[Monthly_Savings]]/Global_Household_Financial_Dyna[[#This Row],[Net Income]]</f>
        <v>-1.4873186788956147E-2</v>
      </c>
      <c r="M1307" s="2">
        <f>Global_Household_Financial_Dyna[[#This Row],[Monthly_Expenses]]/Global_Household_Financial_Dyna[[#This Row],[Net Income]]</f>
        <v>1.0148784367666437</v>
      </c>
      <c r="N1307" t="str">
        <f>IF(Global_Household_Financial_Dyna[[#This Row],[Monthly_Savings]]&lt;0,"High Risk", IF(Global_Household_Financial_Dyna[[#This Row],[Savings Rate%]]&lt;0.1, "Medium", "Safe"))</f>
        <v>High Risk</v>
      </c>
      <c r="O1307">
        <f>Global_Household_Financial_Dyna[[#This Row],[Total_Household_Income]]/Global_Household_Financial_Dyna[[#This Row],[Family_Size]]</f>
        <v>280.11374999999998</v>
      </c>
      <c r="P1307" s="2">
        <f t="shared" si="40"/>
        <v>0.39788995363055785</v>
      </c>
      <c r="Q1307" s="2">
        <f t="shared" si="41"/>
        <v>-0.41276314041951401</v>
      </c>
      <c r="R1307" s="2" t="str">
        <f>IF(Global_Household_Financial_Dyna[[#This Row],[Vs country_Average]]&lt;-0.2, "Underperformer", IF(Global_Household_Financial_Dyna[[#This Row],[Vs country_Average]]&gt;0.2, "Outperformer", "Normal"))</f>
        <v>Underperformer</v>
      </c>
      <c r="S13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68.325500000000005</v>
      </c>
      <c r="T13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164.98099999999999</v>
      </c>
      <c r="U13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261.63649999999996</v>
      </c>
      <c r="V13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358.29200000000003</v>
      </c>
    </row>
    <row r="1308" spans="1:22" x14ac:dyDescent="0.3">
      <c r="A1308">
        <v>1309</v>
      </c>
      <c r="B1308" t="s">
        <v>10</v>
      </c>
      <c r="C1308" t="s">
        <v>22</v>
      </c>
      <c r="D1308">
        <v>2</v>
      </c>
      <c r="E1308">
        <v>1</v>
      </c>
      <c r="F1308">
        <v>692.92</v>
      </c>
      <c r="G1308">
        <v>692.92</v>
      </c>
      <c r="H1308">
        <v>69.290000000000006</v>
      </c>
      <c r="I1308">
        <v>320.68</v>
      </c>
      <c r="J1308">
        <v>302.95</v>
      </c>
      <c r="K1308">
        <f>Global_Household_Financial_Dyna[[#This Row],[Total_Household_Income]]-Global_Household_Financial_Dyna[[#This Row],[Estimated_Taxes]]</f>
        <v>623.63</v>
      </c>
      <c r="L1308" s="1">
        <f>Global_Household_Financial_Dyna[[#This Row],[Monthly_Savings]]/Global_Household_Financial_Dyna[[#This Row],[Net Income]]</f>
        <v>0.48578484037009123</v>
      </c>
      <c r="M1308" s="2">
        <f>Global_Household_Financial_Dyna[[#This Row],[Monthly_Expenses]]/Global_Household_Financial_Dyna[[#This Row],[Net Income]]</f>
        <v>0.51421515962990882</v>
      </c>
      <c r="N1308" t="str">
        <f>IF(Global_Household_Financial_Dyna[[#This Row],[Monthly_Savings]]&lt;0,"High Risk", IF(Global_Household_Financial_Dyna[[#This Row],[Savings Rate%]]&lt;0.1, "Medium", "Safe"))</f>
        <v>Safe</v>
      </c>
      <c r="O1308">
        <f>Global_Household_Financial_Dyna[[#This Row],[Total_Household_Income]]/Global_Household_Financial_Dyna[[#This Row],[Family_Size]]</f>
        <v>346.46</v>
      </c>
      <c r="P1308" s="2">
        <f t="shared" si="40"/>
        <v>0.42077341556833553</v>
      </c>
      <c r="Q1308" s="2">
        <f t="shared" si="41"/>
        <v>6.5011424801755702E-2</v>
      </c>
      <c r="R1308" s="2" t="str">
        <f>IF(Global_Household_Financial_Dyna[[#This Row],[Vs country_Average]]&lt;-0.2, "Underperformer", IF(Global_Household_Financial_Dyna[[#This Row],[Vs country_Average]]&gt;0.2, "Outperformer", "Normal"))</f>
        <v>Normal</v>
      </c>
      <c r="S13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302.95</v>
      </c>
      <c r="T13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302.95</v>
      </c>
      <c r="U13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302.95</v>
      </c>
      <c r="V13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302.95</v>
      </c>
    </row>
    <row r="1309" spans="1:22" x14ac:dyDescent="0.3">
      <c r="A1309">
        <v>1310</v>
      </c>
      <c r="B1309" t="s">
        <v>14</v>
      </c>
      <c r="C1309" t="s">
        <v>15</v>
      </c>
      <c r="D1309">
        <v>8</v>
      </c>
      <c r="E1309">
        <v>3</v>
      </c>
      <c r="F1309">
        <v>917.28</v>
      </c>
      <c r="G1309">
        <v>1831.11</v>
      </c>
      <c r="H1309">
        <v>274.67</v>
      </c>
      <c r="I1309">
        <v>1737.72</v>
      </c>
      <c r="J1309">
        <v>-181.28</v>
      </c>
      <c r="K1309">
        <f>Global_Household_Financial_Dyna[[#This Row],[Total_Household_Income]]-Global_Household_Financial_Dyna[[#This Row],[Estimated_Taxes]]</f>
        <v>1556.4399999999998</v>
      </c>
      <c r="L1309" s="1">
        <f>Global_Household_Financial_Dyna[[#This Row],[Monthly_Savings]]/Global_Household_Financial_Dyna[[#This Row],[Net Income]]</f>
        <v>-0.11647092081930562</v>
      </c>
      <c r="M1309" s="2">
        <f>Global_Household_Financial_Dyna[[#This Row],[Monthly_Expenses]]/Global_Household_Financial_Dyna[[#This Row],[Net Income]]</f>
        <v>1.1164709208193058</v>
      </c>
      <c r="N1309" t="str">
        <f>IF(Global_Household_Financial_Dyna[[#This Row],[Monthly_Savings]]&lt;0,"High Risk", IF(Global_Household_Financial_Dyna[[#This Row],[Savings Rate%]]&lt;0.1, "Medium", "Safe"))</f>
        <v>High Risk</v>
      </c>
      <c r="O1309">
        <f>Global_Household_Financial_Dyna[[#This Row],[Total_Household_Income]]/Global_Household_Financial_Dyna[[#This Row],[Family_Size]]</f>
        <v>228.88874999999999</v>
      </c>
      <c r="P1309" s="2">
        <f t="shared" si="40"/>
        <v>0.39788995363055785</v>
      </c>
      <c r="Q1309" s="2">
        <f t="shared" si="41"/>
        <v>-0.51436087444986345</v>
      </c>
      <c r="R1309" s="2" t="str">
        <f>IF(Global_Household_Financial_Dyna[[#This Row],[Vs country_Average]]&lt;-0.2, "Underperformer", IF(Global_Household_Financial_Dyna[[#This Row],[Vs country_Average]]&gt;0.2, "Outperformer", "Normal"))</f>
        <v>Underperformer</v>
      </c>
      <c r="S13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-94.393999999999991</v>
      </c>
      <c r="T13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-7.5079999999999814</v>
      </c>
      <c r="U13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79.378000000000014</v>
      </c>
      <c r="V13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166.26400000000004</v>
      </c>
    </row>
    <row r="1310" spans="1:22" x14ac:dyDescent="0.3">
      <c r="A1310">
        <v>1311</v>
      </c>
      <c r="B1310" t="s">
        <v>18</v>
      </c>
      <c r="C1310" t="s">
        <v>19</v>
      </c>
      <c r="D1310">
        <v>8</v>
      </c>
      <c r="E1310">
        <v>3</v>
      </c>
      <c r="F1310">
        <v>3441.67</v>
      </c>
      <c r="G1310">
        <v>8156.04</v>
      </c>
      <c r="H1310">
        <v>2202.13</v>
      </c>
      <c r="I1310">
        <v>3834.12</v>
      </c>
      <c r="J1310">
        <v>2119.79</v>
      </c>
      <c r="K1310">
        <f>Global_Household_Financial_Dyna[[#This Row],[Total_Household_Income]]-Global_Household_Financial_Dyna[[#This Row],[Estimated_Taxes]]</f>
        <v>5953.91</v>
      </c>
      <c r="L1310" s="1">
        <f>Global_Household_Financial_Dyna[[#This Row],[Monthly_Savings]]/Global_Household_Financial_Dyna[[#This Row],[Net Income]]</f>
        <v>0.35603326217561232</v>
      </c>
      <c r="M1310" s="2">
        <f>Global_Household_Financial_Dyna[[#This Row],[Monthly_Expenses]]/Global_Household_Financial_Dyna[[#This Row],[Net Income]]</f>
        <v>0.64396673782438763</v>
      </c>
      <c r="N1310" t="str">
        <f>IF(Global_Household_Financial_Dyna[[#This Row],[Monthly_Savings]]&lt;0,"High Risk", IF(Global_Household_Financial_Dyna[[#This Row],[Savings Rate%]]&lt;0.1, "Medium", "Safe"))</f>
        <v>Safe</v>
      </c>
      <c r="O1310">
        <f>Global_Household_Financial_Dyna[[#This Row],[Total_Household_Income]]/Global_Household_Financial_Dyna[[#This Row],[Family_Size]]</f>
        <v>1019.505</v>
      </c>
      <c r="P1310" s="2">
        <f t="shared" si="40"/>
        <v>0.32336204947805613</v>
      </c>
      <c r="Q1310" s="2">
        <f t="shared" si="41"/>
        <v>3.2671212697556185E-2</v>
      </c>
      <c r="R1310" s="2" t="str">
        <f>IF(Global_Household_Financial_Dyna[[#This Row],[Vs country_Average]]&lt;-0.2, "Underperformer", IF(Global_Household_Financial_Dyna[[#This Row],[Vs country_Average]]&gt;0.2, "Outperformer", "Normal"))</f>
        <v>Normal</v>
      </c>
      <c r="S13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2119.79</v>
      </c>
      <c r="T13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2119.79</v>
      </c>
      <c r="U13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2119.79</v>
      </c>
      <c r="V13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2119.79</v>
      </c>
    </row>
    <row r="1311" spans="1:22" x14ac:dyDescent="0.3">
      <c r="A1311">
        <v>1312</v>
      </c>
      <c r="B1311" t="s">
        <v>12</v>
      </c>
      <c r="C1311" t="s">
        <v>13</v>
      </c>
      <c r="D1311">
        <v>7</v>
      </c>
      <c r="E1311">
        <v>1</v>
      </c>
      <c r="F1311">
        <v>3114.88</v>
      </c>
      <c r="G1311">
        <v>3114.88</v>
      </c>
      <c r="H1311">
        <v>778.72</v>
      </c>
      <c r="I1311">
        <v>2956.02</v>
      </c>
      <c r="J1311">
        <v>-619.86</v>
      </c>
      <c r="K1311">
        <f>Global_Household_Financial_Dyna[[#This Row],[Total_Household_Income]]-Global_Household_Financial_Dyna[[#This Row],[Estimated_Taxes]]</f>
        <v>2336.16</v>
      </c>
      <c r="L1311" s="1">
        <f>Global_Household_Financial_Dyna[[#This Row],[Monthly_Savings]]/Global_Household_Financial_Dyna[[#This Row],[Net Income]]</f>
        <v>-0.26533285391411549</v>
      </c>
      <c r="M1311" s="2">
        <f>Global_Household_Financial_Dyna[[#This Row],[Monthly_Expenses]]/Global_Household_Financial_Dyna[[#This Row],[Net Income]]</f>
        <v>1.2653328539141155</v>
      </c>
      <c r="N1311" t="str">
        <f>IF(Global_Household_Financial_Dyna[[#This Row],[Monthly_Savings]]&lt;0,"High Risk", IF(Global_Household_Financial_Dyna[[#This Row],[Savings Rate%]]&lt;0.1, "Medium", "Safe"))</f>
        <v>High Risk</v>
      </c>
      <c r="O1311">
        <f>Global_Household_Financial_Dyna[[#This Row],[Total_Household_Income]]/Global_Household_Financial_Dyna[[#This Row],[Family_Size]]</f>
        <v>444.98285714285714</v>
      </c>
      <c r="P1311" s="2">
        <f t="shared" si="40"/>
        <v>0.30718716818024266</v>
      </c>
      <c r="Q1311" s="2">
        <f t="shared" si="41"/>
        <v>-0.57252002209435815</v>
      </c>
      <c r="R1311" s="2" t="str">
        <f>IF(Global_Household_Financial_Dyna[[#This Row],[Vs country_Average]]&lt;-0.2, "Underperformer", IF(Global_Household_Financial_Dyna[[#This Row],[Vs country_Average]]&gt;0.2, "Outperformer", "Normal"))</f>
        <v>Underperformer</v>
      </c>
      <c r="S13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-472.05899999999997</v>
      </c>
      <c r="T13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-324.25799999999998</v>
      </c>
      <c r="U13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-176.45700000000005</v>
      </c>
      <c r="V13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-28.655999999999949</v>
      </c>
    </row>
    <row r="1312" spans="1:22" x14ac:dyDescent="0.3">
      <c r="A1312">
        <v>1313</v>
      </c>
      <c r="B1312" t="s">
        <v>16</v>
      </c>
      <c r="C1312" t="s">
        <v>21</v>
      </c>
      <c r="D1312">
        <v>5</v>
      </c>
      <c r="E1312">
        <v>1</v>
      </c>
      <c r="F1312">
        <v>1911.96</v>
      </c>
      <c r="G1312">
        <v>1911.96</v>
      </c>
      <c r="H1312">
        <v>669.19</v>
      </c>
      <c r="I1312">
        <v>1814.45</v>
      </c>
      <c r="J1312">
        <v>-571.67999999999995</v>
      </c>
      <c r="K1312">
        <f>Global_Household_Financial_Dyna[[#This Row],[Total_Household_Income]]-Global_Household_Financial_Dyna[[#This Row],[Estimated_Taxes]]</f>
        <v>1242.77</v>
      </c>
      <c r="L1312" s="1">
        <f>Global_Household_Financial_Dyna[[#This Row],[Monthly_Savings]]/Global_Household_Financial_Dyna[[#This Row],[Net Income]]</f>
        <v>-0.46000466699389264</v>
      </c>
      <c r="M1312" s="2">
        <f>Global_Household_Financial_Dyna[[#This Row],[Monthly_Expenses]]/Global_Household_Financial_Dyna[[#This Row],[Net Income]]</f>
        <v>1.4600046669938926</v>
      </c>
      <c r="N1312" t="str">
        <f>IF(Global_Household_Financial_Dyna[[#This Row],[Monthly_Savings]]&lt;0,"High Risk", IF(Global_Household_Financial_Dyna[[#This Row],[Savings Rate%]]&lt;0.1, "Medium", "Safe"))</f>
        <v>High Risk</v>
      </c>
      <c r="O1312">
        <f>Global_Household_Financial_Dyna[[#This Row],[Total_Household_Income]]/Global_Household_Financial_Dyna[[#This Row],[Family_Size]]</f>
        <v>382.392</v>
      </c>
      <c r="P1312" s="2">
        <f t="shared" si="40"/>
        <v>0.15879799892000862</v>
      </c>
      <c r="Q1312" s="2">
        <f t="shared" si="41"/>
        <v>-0.61880266591390121</v>
      </c>
      <c r="R1312" s="2" t="str">
        <f>IF(Global_Household_Financial_Dyna[[#This Row],[Vs country_Average]]&lt;-0.2, "Underperformer", IF(Global_Household_Financial_Dyna[[#This Row],[Vs country_Average]]&gt;0.2, "Outperformer", "Normal"))</f>
        <v>Underperformer</v>
      </c>
      <c r="S13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-480.95749999999998</v>
      </c>
      <c r="T13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-390.23499999999996</v>
      </c>
      <c r="U13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-299.51249999999999</v>
      </c>
      <c r="V13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-208.78999999999996</v>
      </c>
    </row>
    <row r="1313" spans="1:22" x14ac:dyDescent="0.3">
      <c r="A1313">
        <v>1314</v>
      </c>
      <c r="B1313" t="s">
        <v>14</v>
      </c>
      <c r="C1313" t="s">
        <v>15</v>
      </c>
      <c r="D1313">
        <v>4</v>
      </c>
      <c r="E1313">
        <v>3</v>
      </c>
      <c r="F1313">
        <v>1347.55</v>
      </c>
      <c r="G1313">
        <v>2773.06</v>
      </c>
      <c r="H1313">
        <v>415.96</v>
      </c>
      <c r="I1313">
        <v>1208.8599999999999</v>
      </c>
      <c r="J1313">
        <v>1148.24</v>
      </c>
      <c r="K1313">
        <f>Global_Household_Financial_Dyna[[#This Row],[Total_Household_Income]]-Global_Household_Financial_Dyna[[#This Row],[Estimated_Taxes]]</f>
        <v>2357.1</v>
      </c>
      <c r="L1313" s="1">
        <f>Global_Household_Financial_Dyna[[#This Row],[Monthly_Savings]]/Global_Household_Financial_Dyna[[#This Row],[Net Income]]</f>
        <v>0.48714097832081799</v>
      </c>
      <c r="M1313" s="2">
        <f>Global_Household_Financial_Dyna[[#This Row],[Monthly_Expenses]]/Global_Household_Financial_Dyna[[#This Row],[Net Income]]</f>
        <v>0.51285902167918207</v>
      </c>
      <c r="N1313" t="str">
        <f>IF(Global_Household_Financial_Dyna[[#This Row],[Monthly_Savings]]&lt;0,"High Risk", IF(Global_Household_Financial_Dyna[[#This Row],[Savings Rate%]]&lt;0.1, "Medium", "Safe"))</f>
        <v>Safe</v>
      </c>
      <c r="O1313">
        <f>Global_Household_Financial_Dyna[[#This Row],[Total_Household_Income]]/Global_Household_Financial_Dyna[[#This Row],[Family_Size]]</f>
        <v>693.26499999999999</v>
      </c>
      <c r="P1313" s="2">
        <f t="shared" si="40"/>
        <v>0.39788995363055785</v>
      </c>
      <c r="Q1313" s="2">
        <f t="shared" si="41"/>
        <v>8.9251024690260139E-2</v>
      </c>
      <c r="R1313" s="2" t="str">
        <f>IF(Global_Household_Financial_Dyna[[#This Row],[Vs country_Average]]&lt;-0.2, "Underperformer", IF(Global_Household_Financial_Dyna[[#This Row],[Vs country_Average]]&gt;0.2, "Outperformer", "Normal"))</f>
        <v>Normal</v>
      </c>
      <c r="S13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1148.24</v>
      </c>
      <c r="T13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1148.24</v>
      </c>
      <c r="U13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1148.24</v>
      </c>
      <c r="V13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1148.24</v>
      </c>
    </row>
    <row r="1314" spans="1:22" x14ac:dyDescent="0.3">
      <c r="A1314">
        <v>1315</v>
      </c>
      <c r="B1314" t="s">
        <v>10</v>
      </c>
      <c r="C1314" t="s">
        <v>11</v>
      </c>
      <c r="D1314">
        <v>2</v>
      </c>
      <c r="E1314">
        <v>2</v>
      </c>
      <c r="F1314">
        <v>1413.3</v>
      </c>
      <c r="G1314">
        <v>2359.5700000000002</v>
      </c>
      <c r="H1314">
        <v>235.96</v>
      </c>
      <c r="I1314">
        <v>358.73</v>
      </c>
      <c r="J1314">
        <v>1764.89</v>
      </c>
      <c r="K1314">
        <f>Global_Household_Financial_Dyna[[#This Row],[Total_Household_Income]]-Global_Household_Financial_Dyna[[#This Row],[Estimated_Taxes]]</f>
        <v>2123.61</v>
      </c>
      <c r="L1314" s="1">
        <f>Global_Household_Financial_Dyna[[#This Row],[Monthly_Savings]]/Global_Household_Financial_Dyna[[#This Row],[Net Income]]</f>
        <v>0.83108009474432687</v>
      </c>
      <c r="M1314" s="2">
        <f>Global_Household_Financial_Dyna[[#This Row],[Monthly_Expenses]]/Global_Household_Financial_Dyna[[#This Row],[Net Income]]</f>
        <v>0.16892461421824156</v>
      </c>
      <c r="N1314" t="str">
        <f>IF(Global_Household_Financial_Dyna[[#This Row],[Monthly_Savings]]&lt;0,"High Risk", IF(Global_Household_Financial_Dyna[[#This Row],[Savings Rate%]]&lt;0.1, "Medium", "Safe"))</f>
        <v>Safe</v>
      </c>
      <c r="O1314">
        <f>Global_Household_Financial_Dyna[[#This Row],[Total_Household_Income]]/Global_Household_Financial_Dyna[[#This Row],[Family_Size]]</f>
        <v>1179.7850000000001</v>
      </c>
      <c r="P1314" s="2">
        <f t="shared" si="40"/>
        <v>0.42077341556833553</v>
      </c>
      <c r="Q1314" s="2">
        <f t="shared" si="41"/>
        <v>0.41030667917599134</v>
      </c>
      <c r="R1314" s="2" t="str">
        <f>IF(Global_Household_Financial_Dyna[[#This Row],[Vs country_Average]]&lt;-0.2, "Underperformer", IF(Global_Household_Financial_Dyna[[#This Row],[Vs country_Average]]&gt;0.2, "Outperformer", "Normal"))</f>
        <v>Outperformer</v>
      </c>
      <c r="S13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1764.89</v>
      </c>
      <c r="T13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1764.89</v>
      </c>
      <c r="U13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1764.89</v>
      </c>
      <c r="V13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1764.89</v>
      </c>
    </row>
    <row r="1315" spans="1:22" x14ac:dyDescent="0.3">
      <c r="A1315">
        <v>1316</v>
      </c>
      <c r="B1315" t="s">
        <v>16</v>
      </c>
      <c r="C1315" t="s">
        <v>17</v>
      </c>
      <c r="D1315">
        <v>4</v>
      </c>
      <c r="E1315">
        <v>2</v>
      </c>
      <c r="F1315">
        <v>2792.02</v>
      </c>
      <c r="G1315">
        <v>4486.26</v>
      </c>
      <c r="H1315">
        <v>1570.19</v>
      </c>
      <c r="I1315">
        <v>3786.98</v>
      </c>
      <c r="J1315">
        <v>-870.92</v>
      </c>
      <c r="K1315">
        <f>Global_Household_Financial_Dyna[[#This Row],[Total_Household_Income]]-Global_Household_Financial_Dyna[[#This Row],[Estimated_Taxes]]</f>
        <v>2916.07</v>
      </c>
      <c r="L1315" s="1">
        <f>Global_Household_Financial_Dyna[[#This Row],[Monthly_Savings]]/Global_Household_Financial_Dyna[[#This Row],[Net Income]]</f>
        <v>-0.29866224061836649</v>
      </c>
      <c r="M1315" s="2">
        <f>Global_Household_Financial_Dyna[[#This Row],[Monthly_Expenses]]/Global_Household_Financial_Dyna[[#This Row],[Net Income]]</f>
        <v>1.2986588113454065</v>
      </c>
      <c r="N1315" t="str">
        <f>IF(Global_Household_Financial_Dyna[[#This Row],[Monthly_Savings]]&lt;0,"High Risk", IF(Global_Household_Financial_Dyna[[#This Row],[Savings Rate%]]&lt;0.1, "Medium", "Safe"))</f>
        <v>High Risk</v>
      </c>
      <c r="O1315">
        <f>Global_Household_Financial_Dyna[[#This Row],[Total_Household_Income]]/Global_Household_Financial_Dyna[[#This Row],[Family_Size]]</f>
        <v>1121.5650000000001</v>
      </c>
      <c r="P1315" s="2">
        <f t="shared" si="40"/>
        <v>0.15879799892000862</v>
      </c>
      <c r="Q1315" s="2">
        <f t="shared" si="41"/>
        <v>-0.45746023953837511</v>
      </c>
      <c r="R1315" s="2" t="str">
        <f>IF(Global_Household_Financial_Dyna[[#This Row],[Vs country_Average]]&lt;-0.2, "Underperformer", IF(Global_Household_Financial_Dyna[[#This Row],[Vs country_Average]]&gt;0.2, "Outperformer", "Normal"))</f>
        <v>Underperformer</v>
      </c>
      <c r="S13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-681.57099999999991</v>
      </c>
      <c r="T13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-492.22199999999998</v>
      </c>
      <c r="U13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-302.87299999999993</v>
      </c>
      <c r="V13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-113.524</v>
      </c>
    </row>
    <row r="1316" spans="1:22" x14ac:dyDescent="0.3">
      <c r="A1316">
        <v>1317</v>
      </c>
      <c r="B1316" t="s">
        <v>16</v>
      </c>
      <c r="C1316" t="s">
        <v>21</v>
      </c>
      <c r="D1316">
        <v>5</v>
      </c>
      <c r="E1316">
        <v>3</v>
      </c>
      <c r="F1316">
        <v>4721.17</v>
      </c>
      <c r="G1316">
        <v>10315.709999999999</v>
      </c>
      <c r="H1316">
        <v>4126.28</v>
      </c>
      <c r="I1316">
        <v>3519.72</v>
      </c>
      <c r="J1316">
        <v>2669.71</v>
      </c>
      <c r="K1316">
        <f>Global_Household_Financial_Dyna[[#This Row],[Total_Household_Income]]-Global_Household_Financial_Dyna[[#This Row],[Estimated_Taxes]]</f>
        <v>6189.4299999999994</v>
      </c>
      <c r="L1316" s="1">
        <f>Global_Household_Financial_Dyna[[#This Row],[Monthly_Savings]]/Global_Household_Financial_Dyna[[#This Row],[Net Income]]</f>
        <v>0.43133374155616921</v>
      </c>
      <c r="M1316" s="2">
        <f>Global_Household_Financial_Dyna[[#This Row],[Monthly_Expenses]]/Global_Household_Financial_Dyna[[#This Row],[Net Income]]</f>
        <v>0.5686662584438309</v>
      </c>
      <c r="N1316" t="str">
        <f>IF(Global_Household_Financial_Dyna[[#This Row],[Monthly_Savings]]&lt;0,"High Risk", IF(Global_Household_Financial_Dyna[[#This Row],[Savings Rate%]]&lt;0.1, "Medium", "Safe"))</f>
        <v>Safe</v>
      </c>
      <c r="O1316">
        <f>Global_Household_Financial_Dyna[[#This Row],[Total_Household_Income]]/Global_Household_Financial_Dyna[[#This Row],[Family_Size]]</f>
        <v>2063.1419999999998</v>
      </c>
      <c r="P1316" s="2">
        <f t="shared" si="40"/>
        <v>0.15879799892000862</v>
      </c>
      <c r="Q1316" s="2">
        <f t="shared" si="41"/>
        <v>0.27253574263616059</v>
      </c>
      <c r="R1316" s="2" t="str">
        <f>IF(Global_Household_Financial_Dyna[[#This Row],[Vs country_Average]]&lt;-0.2, "Underperformer", IF(Global_Household_Financial_Dyna[[#This Row],[Vs country_Average]]&gt;0.2, "Outperformer", "Normal"))</f>
        <v>Outperformer</v>
      </c>
      <c r="S13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2669.71</v>
      </c>
      <c r="T13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2669.71</v>
      </c>
      <c r="U13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2669.71</v>
      </c>
      <c r="V13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2669.71</v>
      </c>
    </row>
    <row r="1317" spans="1:22" x14ac:dyDescent="0.3">
      <c r="A1317">
        <v>1318</v>
      </c>
      <c r="B1317" t="s">
        <v>14</v>
      </c>
      <c r="C1317" t="s">
        <v>15</v>
      </c>
      <c r="D1317">
        <v>4</v>
      </c>
      <c r="E1317">
        <v>3</v>
      </c>
      <c r="F1317">
        <v>1825.72</v>
      </c>
      <c r="G1317">
        <v>4104.59</v>
      </c>
      <c r="H1317">
        <v>615.69000000000005</v>
      </c>
      <c r="I1317">
        <v>1268.9000000000001</v>
      </c>
      <c r="J1317">
        <v>2220.0100000000002</v>
      </c>
      <c r="K1317">
        <f>Global_Household_Financial_Dyna[[#This Row],[Total_Household_Income]]-Global_Household_Financial_Dyna[[#This Row],[Estimated_Taxes]]</f>
        <v>3488.9</v>
      </c>
      <c r="L1317" s="1">
        <f>Global_Household_Financial_Dyna[[#This Row],[Monthly_Savings]]/Global_Household_Financial_Dyna[[#This Row],[Net Income]]</f>
        <v>0.63630657227206289</v>
      </c>
      <c r="M1317" s="2">
        <f>Global_Household_Financial_Dyna[[#This Row],[Monthly_Expenses]]/Global_Household_Financial_Dyna[[#This Row],[Net Income]]</f>
        <v>0.36369629396084729</v>
      </c>
      <c r="N1317" t="str">
        <f>IF(Global_Household_Financial_Dyna[[#This Row],[Monthly_Savings]]&lt;0,"High Risk", IF(Global_Household_Financial_Dyna[[#This Row],[Savings Rate%]]&lt;0.1, "Medium", "Safe"))</f>
        <v>Safe</v>
      </c>
      <c r="O1317">
        <f>Global_Household_Financial_Dyna[[#This Row],[Total_Household_Income]]/Global_Household_Financial_Dyna[[#This Row],[Family_Size]]</f>
        <v>1026.1475</v>
      </c>
      <c r="P1317" s="2">
        <f t="shared" si="40"/>
        <v>0.39788995363055785</v>
      </c>
      <c r="Q1317" s="2">
        <f t="shared" si="41"/>
        <v>0.23841661864150504</v>
      </c>
      <c r="R1317" s="2" t="str">
        <f>IF(Global_Household_Financial_Dyna[[#This Row],[Vs country_Average]]&lt;-0.2, "Underperformer", IF(Global_Household_Financial_Dyna[[#This Row],[Vs country_Average]]&gt;0.2, "Outperformer", "Normal"))</f>
        <v>Outperformer</v>
      </c>
      <c r="S13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2220.0100000000002</v>
      </c>
      <c r="T13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2220.0100000000002</v>
      </c>
      <c r="U13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2220.0100000000002</v>
      </c>
      <c r="V13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2220.0100000000002</v>
      </c>
    </row>
    <row r="1318" spans="1:22" x14ac:dyDescent="0.3">
      <c r="A1318">
        <v>1319</v>
      </c>
      <c r="B1318" t="s">
        <v>18</v>
      </c>
      <c r="C1318" t="s">
        <v>19</v>
      </c>
      <c r="D1318">
        <v>3</v>
      </c>
      <c r="E1318">
        <v>3</v>
      </c>
      <c r="F1318">
        <v>2949.8</v>
      </c>
      <c r="G1318">
        <v>7127.75</v>
      </c>
      <c r="H1318">
        <v>1568.11</v>
      </c>
      <c r="I1318">
        <v>2599.4</v>
      </c>
      <c r="J1318">
        <v>2960.24</v>
      </c>
      <c r="K1318">
        <f>Global_Household_Financial_Dyna[[#This Row],[Total_Household_Income]]-Global_Household_Financial_Dyna[[#This Row],[Estimated_Taxes]]</f>
        <v>5559.64</v>
      </c>
      <c r="L1318" s="1">
        <f>Global_Household_Financial_Dyna[[#This Row],[Monthly_Savings]]/Global_Household_Financial_Dyna[[#This Row],[Net Income]]</f>
        <v>0.53245174147966412</v>
      </c>
      <c r="M1318" s="2">
        <f>Global_Household_Financial_Dyna[[#This Row],[Monthly_Expenses]]/Global_Household_Financial_Dyna[[#This Row],[Net Income]]</f>
        <v>0.46754825852033582</v>
      </c>
      <c r="N1318" t="str">
        <f>IF(Global_Household_Financial_Dyna[[#This Row],[Monthly_Savings]]&lt;0,"High Risk", IF(Global_Household_Financial_Dyna[[#This Row],[Savings Rate%]]&lt;0.1, "Medium", "Safe"))</f>
        <v>Safe</v>
      </c>
      <c r="O1318">
        <f>Global_Household_Financial_Dyna[[#This Row],[Total_Household_Income]]/Global_Household_Financial_Dyna[[#This Row],[Family_Size]]</f>
        <v>2375.9166666666665</v>
      </c>
      <c r="P1318" s="2">
        <f t="shared" si="40"/>
        <v>0.32336204947805613</v>
      </c>
      <c r="Q1318" s="2">
        <f t="shared" si="41"/>
        <v>0.20908969200160799</v>
      </c>
      <c r="R1318" s="2" t="str">
        <f>IF(Global_Household_Financial_Dyna[[#This Row],[Vs country_Average]]&lt;-0.2, "Underperformer", IF(Global_Household_Financial_Dyna[[#This Row],[Vs country_Average]]&gt;0.2, "Outperformer", "Normal"))</f>
        <v>Outperformer</v>
      </c>
      <c r="S13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2960.24</v>
      </c>
      <c r="T13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2960.24</v>
      </c>
      <c r="U13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2960.24</v>
      </c>
      <c r="V13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2960.24</v>
      </c>
    </row>
    <row r="1319" spans="1:22" x14ac:dyDescent="0.3">
      <c r="A1319">
        <v>1320</v>
      </c>
      <c r="B1319" t="s">
        <v>18</v>
      </c>
      <c r="C1319" t="s">
        <v>20</v>
      </c>
      <c r="D1319">
        <v>5</v>
      </c>
      <c r="E1319">
        <v>2</v>
      </c>
      <c r="F1319">
        <v>4483.3599999999997</v>
      </c>
      <c r="G1319">
        <v>6565.32</v>
      </c>
      <c r="H1319">
        <v>1444.37</v>
      </c>
      <c r="I1319">
        <v>2610.88</v>
      </c>
      <c r="J1319">
        <v>2510.0700000000002</v>
      </c>
      <c r="K1319">
        <f>Global_Household_Financial_Dyna[[#This Row],[Total_Household_Income]]-Global_Household_Financial_Dyna[[#This Row],[Estimated_Taxes]]</f>
        <v>5120.95</v>
      </c>
      <c r="L1319" s="1">
        <f>Global_Household_Financial_Dyna[[#This Row],[Monthly_Savings]]/Global_Household_Financial_Dyna[[#This Row],[Net Income]]</f>
        <v>0.4901570997568811</v>
      </c>
      <c r="M1319" s="2">
        <f>Global_Household_Financial_Dyna[[#This Row],[Monthly_Expenses]]/Global_Household_Financial_Dyna[[#This Row],[Net Income]]</f>
        <v>0.50984290024311896</v>
      </c>
      <c r="N1319" t="str">
        <f>IF(Global_Household_Financial_Dyna[[#This Row],[Monthly_Savings]]&lt;0,"High Risk", IF(Global_Household_Financial_Dyna[[#This Row],[Savings Rate%]]&lt;0.1, "Medium", "Safe"))</f>
        <v>Safe</v>
      </c>
      <c r="O1319">
        <f>Global_Household_Financial_Dyna[[#This Row],[Total_Household_Income]]/Global_Household_Financial_Dyna[[#This Row],[Family_Size]]</f>
        <v>1313.0639999999999</v>
      </c>
      <c r="P1319" s="2">
        <f t="shared" si="40"/>
        <v>0.32336204947805613</v>
      </c>
      <c r="Q1319" s="2">
        <f t="shared" si="41"/>
        <v>0.16679505027882496</v>
      </c>
      <c r="R1319" s="2" t="str">
        <f>IF(Global_Household_Financial_Dyna[[#This Row],[Vs country_Average]]&lt;-0.2, "Underperformer", IF(Global_Household_Financial_Dyna[[#This Row],[Vs country_Average]]&gt;0.2, "Outperformer", "Normal"))</f>
        <v>Normal</v>
      </c>
      <c r="S13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2510.0700000000002</v>
      </c>
      <c r="T13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2510.0700000000002</v>
      </c>
      <c r="U13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2510.0700000000002</v>
      </c>
      <c r="V13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2510.0700000000002</v>
      </c>
    </row>
    <row r="1320" spans="1:22" x14ac:dyDescent="0.3">
      <c r="A1320">
        <v>1321</v>
      </c>
      <c r="B1320" t="s">
        <v>18</v>
      </c>
      <c r="C1320" t="s">
        <v>20</v>
      </c>
      <c r="D1320">
        <v>4</v>
      </c>
      <c r="E1320">
        <v>2</v>
      </c>
      <c r="F1320">
        <v>5782.75</v>
      </c>
      <c r="G1320">
        <v>9121.09</v>
      </c>
      <c r="H1320">
        <v>2462.69</v>
      </c>
      <c r="I1320">
        <v>3051.32</v>
      </c>
      <c r="J1320">
        <v>3607.08</v>
      </c>
      <c r="K1320">
        <f>Global_Household_Financial_Dyna[[#This Row],[Total_Household_Income]]-Global_Household_Financial_Dyna[[#This Row],[Estimated_Taxes]]</f>
        <v>6658.4</v>
      </c>
      <c r="L1320" s="1">
        <f>Global_Household_Financial_Dyna[[#This Row],[Monthly_Savings]]/Global_Household_Financial_Dyna[[#This Row],[Net Income]]</f>
        <v>0.54173374984981382</v>
      </c>
      <c r="M1320" s="2">
        <f>Global_Household_Financial_Dyna[[#This Row],[Monthly_Expenses]]/Global_Household_Financial_Dyna[[#This Row],[Net Income]]</f>
        <v>0.45826625015018629</v>
      </c>
      <c r="N1320" t="str">
        <f>IF(Global_Household_Financial_Dyna[[#This Row],[Monthly_Savings]]&lt;0,"High Risk", IF(Global_Household_Financial_Dyna[[#This Row],[Savings Rate%]]&lt;0.1, "Medium", "Safe"))</f>
        <v>Safe</v>
      </c>
      <c r="O1320">
        <f>Global_Household_Financial_Dyna[[#This Row],[Total_Household_Income]]/Global_Household_Financial_Dyna[[#This Row],[Family_Size]]</f>
        <v>2280.2725</v>
      </c>
      <c r="P1320" s="2">
        <f t="shared" si="40"/>
        <v>0.32336204947805613</v>
      </c>
      <c r="Q1320" s="2">
        <f t="shared" si="41"/>
        <v>0.21837170037175768</v>
      </c>
      <c r="R1320" s="2" t="str">
        <f>IF(Global_Household_Financial_Dyna[[#This Row],[Vs country_Average]]&lt;-0.2, "Underperformer", IF(Global_Household_Financial_Dyna[[#This Row],[Vs country_Average]]&gt;0.2, "Outperformer", "Normal"))</f>
        <v>Outperformer</v>
      </c>
      <c r="S13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3607.08</v>
      </c>
      <c r="T13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3607.08</v>
      </c>
      <c r="U13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3607.08</v>
      </c>
      <c r="V13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3607.08</v>
      </c>
    </row>
    <row r="1321" spans="1:22" x14ac:dyDescent="0.3">
      <c r="A1321">
        <v>1322</v>
      </c>
      <c r="B1321" t="s">
        <v>18</v>
      </c>
      <c r="C1321" t="s">
        <v>20</v>
      </c>
      <c r="D1321">
        <v>7</v>
      </c>
      <c r="E1321">
        <v>1</v>
      </c>
      <c r="F1321">
        <v>6154.3</v>
      </c>
      <c r="G1321">
        <v>6154.3</v>
      </c>
      <c r="H1321">
        <v>1353.95</v>
      </c>
      <c r="I1321">
        <v>4295.6000000000004</v>
      </c>
      <c r="J1321">
        <v>504.75</v>
      </c>
      <c r="K1321">
        <f>Global_Household_Financial_Dyna[[#This Row],[Total_Household_Income]]-Global_Household_Financial_Dyna[[#This Row],[Estimated_Taxes]]</f>
        <v>4800.3500000000004</v>
      </c>
      <c r="L1321" s="1">
        <f>Global_Household_Financial_Dyna[[#This Row],[Monthly_Savings]]/Global_Household_Financial_Dyna[[#This Row],[Net Income]]</f>
        <v>0.10514858291582904</v>
      </c>
      <c r="M1321" s="2">
        <f>Global_Household_Financial_Dyna[[#This Row],[Monthly_Expenses]]/Global_Household_Financial_Dyna[[#This Row],[Net Income]]</f>
        <v>0.89485141708417093</v>
      </c>
      <c r="N1321" t="str">
        <f>IF(Global_Household_Financial_Dyna[[#This Row],[Monthly_Savings]]&lt;0,"High Risk", IF(Global_Household_Financial_Dyna[[#This Row],[Savings Rate%]]&lt;0.1, "Medium", "Safe"))</f>
        <v>Safe</v>
      </c>
      <c r="O1321">
        <f>Global_Household_Financial_Dyna[[#This Row],[Total_Household_Income]]/Global_Household_Financial_Dyna[[#This Row],[Family_Size]]</f>
        <v>879.18571428571431</v>
      </c>
      <c r="P1321" s="2">
        <f t="shared" si="40"/>
        <v>0.32336204947805613</v>
      </c>
      <c r="Q1321" s="2">
        <f t="shared" si="41"/>
        <v>-0.21821346656222709</v>
      </c>
      <c r="R1321" s="2" t="str">
        <f>IF(Global_Household_Financial_Dyna[[#This Row],[Vs country_Average]]&lt;-0.2, "Underperformer", IF(Global_Household_Financial_Dyna[[#This Row],[Vs country_Average]]&gt;0.2, "Outperformer", "Normal"))</f>
        <v>Underperformer</v>
      </c>
      <c r="S13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504.75</v>
      </c>
      <c r="T13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504.75</v>
      </c>
      <c r="U13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504.75</v>
      </c>
      <c r="V13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504.75</v>
      </c>
    </row>
    <row r="1322" spans="1:22" x14ac:dyDescent="0.3">
      <c r="A1322">
        <v>1323</v>
      </c>
      <c r="B1322" t="s">
        <v>12</v>
      </c>
      <c r="C1322" t="s">
        <v>13</v>
      </c>
      <c r="D1322">
        <v>1</v>
      </c>
      <c r="E1322">
        <v>1</v>
      </c>
      <c r="F1322">
        <v>6678.33</v>
      </c>
      <c r="G1322">
        <v>6678.33</v>
      </c>
      <c r="H1322">
        <v>1669.58</v>
      </c>
      <c r="I1322">
        <v>1968.57</v>
      </c>
      <c r="J1322">
        <v>3040.18</v>
      </c>
      <c r="K1322">
        <f>Global_Household_Financial_Dyna[[#This Row],[Total_Household_Income]]-Global_Household_Financial_Dyna[[#This Row],[Estimated_Taxes]]</f>
        <v>5008.75</v>
      </c>
      <c r="L1322" s="1">
        <f>Global_Household_Financial_Dyna[[#This Row],[Monthly_Savings]]/Global_Household_Financial_Dyna[[#This Row],[Net Income]]</f>
        <v>0.60697379585724975</v>
      </c>
      <c r="M1322" s="2">
        <f>Global_Household_Financial_Dyna[[#This Row],[Monthly_Expenses]]/Global_Household_Financial_Dyna[[#This Row],[Net Income]]</f>
        <v>0.39302620414275019</v>
      </c>
      <c r="N1322" t="str">
        <f>IF(Global_Household_Financial_Dyna[[#This Row],[Monthly_Savings]]&lt;0,"High Risk", IF(Global_Household_Financial_Dyna[[#This Row],[Savings Rate%]]&lt;0.1, "Medium", "Safe"))</f>
        <v>Safe</v>
      </c>
      <c r="O1322">
        <f>Global_Household_Financial_Dyna[[#This Row],[Total_Household_Income]]/Global_Household_Financial_Dyna[[#This Row],[Family_Size]]</f>
        <v>6678.33</v>
      </c>
      <c r="P1322" s="2">
        <f t="shared" si="40"/>
        <v>0.30718716818024266</v>
      </c>
      <c r="Q1322" s="2">
        <f t="shared" si="41"/>
        <v>0.29978662767700709</v>
      </c>
      <c r="R1322" s="2" t="str">
        <f>IF(Global_Household_Financial_Dyna[[#This Row],[Vs country_Average]]&lt;-0.2, "Underperformer", IF(Global_Household_Financial_Dyna[[#This Row],[Vs country_Average]]&gt;0.2, "Outperformer", "Normal"))</f>
        <v>Outperformer</v>
      </c>
      <c r="S13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3040.18</v>
      </c>
      <c r="T13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3040.18</v>
      </c>
      <c r="U13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3040.18</v>
      </c>
      <c r="V13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3040.18</v>
      </c>
    </row>
    <row r="1323" spans="1:22" x14ac:dyDescent="0.3">
      <c r="A1323">
        <v>1324</v>
      </c>
      <c r="B1323" t="s">
        <v>18</v>
      </c>
      <c r="C1323" t="s">
        <v>19</v>
      </c>
      <c r="D1323">
        <v>4</v>
      </c>
      <c r="E1323">
        <v>1</v>
      </c>
      <c r="F1323">
        <v>3549.23</v>
      </c>
      <c r="G1323">
        <v>3549.23</v>
      </c>
      <c r="H1323">
        <v>780.83</v>
      </c>
      <c r="I1323">
        <v>3368.22</v>
      </c>
      <c r="J1323">
        <v>-599.82000000000005</v>
      </c>
      <c r="K1323">
        <f>Global_Household_Financial_Dyna[[#This Row],[Total_Household_Income]]-Global_Household_Financial_Dyna[[#This Row],[Estimated_Taxes]]</f>
        <v>2768.4</v>
      </c>
      <c r="L1323" s="1">
        <f>Global_Household_Financial_Dyna[[#This Row],[Monthly_Savings]]/Global_Household_Financial_Dyna[[#This Row],[Net Income]]</f>
        <v>-0.21666666666666667</v>
      </c>
      <c r="M1323" s="2">
        <f>Global_Household_Financial_Dyna[[#This Row],[Monthly_Expenses]]/Global_Household_Financial_Dyna[[#This Row],[Net Income]]</f>
        <v>1.2166666666666666</v>
      </c>
      <c r="N1323" t="str">
        <f>IF(Global_Household_Financial_Dyna[[#This Row],[Monthly_Savings]]&lt;0,"High Risk", IF(Global_Household_Financial_Dyna[[#This Row],[Savings Rate%]]&lt;0.1, "Medium", "Safe"))</f>
        <v>High Risk</v>
      </c>
      <c r="O1323">
        <f>Global_Household_Financial_Dyna[[#This Row],[Total_Household_Income]]/Global_Household_Financial_Dyna[[#This Row],[Family_Size]]</f>
        <v>887.3075</v>
      </c>
      <c r="P1323" s="2">
        <f t="shared" si="40"/>
        <v>0.32336204947805613</v>
      </c>
      <c r="Q1323" s="2">
        <f t="shared" si="41"/>
        <v>-0.54002871614472281</v>
      </c>
      <c r="R1323" s="2" t="str">
        <f>IF(Global_Household_Financial_Dyna[[#This Row],[Vs country_Average]]&lt;-0.2, "Underperformer", IF(Global_Household_Financial_Dyna[[#This Row],[Vs country_Average]]&gt;0.2, "Outperformer", "Normal"))</f>
        <v>Underperformer</v>
      </c>
      <c r="S13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-431.40900000000005</v>
      </c>
      <c r="T13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-262.99800000000005</v>
      </c>
      <c r="U13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-94.587000000000103</v>
      </c>
      <c r="V13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73.823999999999955</v>
      </c>
    </row>
    <row r="1324" spans="1:22" x14ac:dyDescent="0.3">
      <c r="A1324">
        <v>1325</v>
      </c>
      <c r="B1324" t="s">
        <v>12</v>
      </c>
      <c r="C1324" t="s">
        <v>13</v>
      </c>
      <c r="D1324">
        <v>3</v>
      </c>
      <c r="E1324">
        <v>3</v>
      </c>
      <c r="F1324">
        <v>7431.12</v>
      </c>
      <c r="G1324">
        <v>15955.48</v>
      </c>
      <c r="H1324">
        <v>4786.6400000000003</v>
      </c>
      <c r="I1324">
        <v>2057.2199999999998</v>
      </c>
      <c r="J1324">
        <v>9111.61</v>
      </c>
      <c r="K1324">
        <f>Global_Household_Financial_Dyna[[#This Row],[Total_Household_Income]]-Global_Household_Financial_Dyna[[#This Row],[Estimated_Taxes]]</f>
        <v>11168.84</v>
      </c>
      <c r="L1324" s="1">
        <f>Global_Household_Financial_Dyna[[#This Row],[Monthly_Savings]]/Global_Household_Financial_Dyna[[#This Row],[Net Income]]</f>
        <v>0.81580629680432348</v>
      </c>
      <c r="M1324" s="2">
        <f>Global_Household_Financial_Dyna[[#This Row],[Monthly_Expenses]]/Global_Household_Financial_Dyna[[#This Row],[Net Income]]</f>
        <v>0.18419280784754727</v>
      </c>
      <c r="N1324" t="str">
        <f>IF(Global_Household_Financial_Dyna[[#This Row],[Monthly_Savings]]&lt;0,"High Risk", IF(Global_Household_Financial_Dyna[[#This Row],[Savings Rate%]]&lt;0.1, "Medium", "Safe"))</f>
        <v>Safe</v>
      </c>
      <c r="O1324">
        <f>Global_Household_Financial_Dyna[[#This Row],[Total_Household_Income]]/Global_Household_Financial_Dyna[[#This Row],[Family_Size]]</f>
        <v>5318.4933333333329</v>
      </c>
      <c r="P1324" s="2">
        <f t="shared" si="40"/>
        <v>0.30718716818024266</v>
      </c>
      <c r="Q1324" s="2">
        <f t="shared" si="41"/>
        <v>0.50861912862408087</v>
      </c>
      <c r="R1324" s="2" t="str">
        <f>IF(Global_Household_Financial_Dyna[[#This Row],[Vs country_Average]]&lt;-0.2, "Underperformer", IF(Global_Household_Financial_Dyna[[#This Row],[Vs country_Average]]&gt;0.2, "Outperformer", "Normal"))</f>
        <v>Outperformer</v>
      </c>
      <c r="S13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9111.61</v>
      </c>
      <c r="T13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9111.61</v>
      </c>
      <c r="U13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9111.61</v>
      </c>
      <c r="V13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9111.61</v>
      </c>
    </row>
    <row r="1325" spans="1:22" x14ac:dyDescent="0.3">
      <c r="A1325">
        <v>1326</v>
      </c>
      <c r="B1325" t="s">
        <v>10</v>
      </c>
      <c r="C1325" t="s">
        <v>11</v>
      </c>
      <c r="D1325">
        <v>2</v>
      </c>
      <c r="E1325">
        <v>2</v>
      </c>
      <c r="F1325">
        <v>987.49</v>
      </c>
      <c r="G1325">
        <v>1383.78</v>
      </c>
      <c r="H1325">
        <v>138.38</v>
      </c>
      <c r="I1325">
        <v>305.64</v>
      </c>
      <c r="J1325">
        <v>939.76</v>
      </c>
      <c r="K1325">
        <f>Global_Household_Financial_Dyna[[#This Row],[Total_Household_Income]]-Global_Household_Financial_Dyna[[#This Row],[Estimated_Taxes]]</f>
        <v>1245.4000000000001</v>
      </c>
      <c r="L1325" s="1">
        <f>Global_Household_Financial_Dyna[[#This Row],[Monthly_Savings]]/Global_Household_Financial_Dyna[[#This Row],[Net Income]]</f>
        <v>0.75458487233017502</v>
      </c>
      <c r="M1325" s="2">
        <f>Global_Household_Financial_Dyna[[#This Row],[Monthly_Expenses]]/Global_Household_Financial_Dyna[[#This Row],[Net Income]]</f>
        <v>0.24541512766982493</v>
      </c>
      <c r="N1325" t="str">
        <f>IF(Global_Household_Financial_Dyna[[#This Row],[Monthly_Savings]]&lt;0,"High Risk", IF(Global_Household_Financial_Dyna[[#This Row],[Savings Rate%]]&lt;0.1, "Medium", "Safe"))</f>
        <v>Safe</v>
      </c>
      <c r="O1325">
        <f>Global_Household_Financial_Dyna[[#This Row],[Total_Household_Income]]/Global_Household_Financial_Dyna[[#This Row],[Family_Size]]</f>
        <v>691.89</v>
      </c>
      <c r="P1325" s="2">
        <f t="shared" si="40"/>
        <v>0.42077341556833553</v>
      </c>
      <c r="Q1325" s="2">
        <f t="shared" si="41"/>
        <v>0.33381145676183949</v>
      </c>
      <c r="R1325" s="2" t="str">
        <f>IF(Global_Household_Financial_Dyna[[#This Row],[Vs country_Average]]&lt;-0.2, "Underperformer", IF(Global_Household_Financial_Dyna[[#This Row],[Vs country_Average]]&gt;0.2, "Outperformer", "Normal"))</f>
        <v>Outperformer</v>
      </c>
      <c r="S13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939.76</v>
      </c>
      <c r="T13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939.76</v>
      </c>
      <c r="U13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939.76</v>
      </c>
      <c r="V13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939.76</v>
      </c>
    </row>
    <row r="1326" spans="1:22" x14ac:dyDescent="0.3">
      <c r="A1326">
        <v>1327</v>
      </c>
      <c r="B1326" t="s">
        <v>18</v>
      </c>
      <c r="C1326" t="s">
        <v>20</v>
      </c>
      <c r="D1326">
        <v>7</v>
      </c>
      <c r="E1326">
        <v>3</v>
      </c>
      <c r="F1326">
        <v>2397.9</v>
      </c>
      <c r="G1326">
        <v>5844.21</v>
      </c>
      <c r="H1326">
        <v>1285.73</v>
      </c>
      <c r="I1326">
        <v>3711.67</v>
      </c>
      <c r="J1326">
        <v>846.81</v>
      </c>
      <c r="K1326">
        <f>Global_Household_Financial_Dyna[[#This Row],[Total_Household_Income]]-Global_Household_Financial_Dyna[[#This Row],[Estimated_Taxes]]</f>
        <v>4558.4799999999996</v>
      </c>
      <c r="L1326" s="1">
        <f>Global_Household_Financial_Dyna[[#This Row],[Monthly_Savings]]/Global_Household_Financial_Dyna[[#This Row],[Net Income]]</f>
        <v>0.18576586932486269</v>
      </c>
      <c r="M1326" s="2">
        <f>Global_Household_Financial_Dyna[[#This Row],[Monthly_Expenses]]/Global_Household_Financial_Dyna[[#This Row],[Net Income]]</f>
        <v>0.81423413067513739</v>
      </c>
      <c r="N1326" t="str">
        <f>IF(Global_Household_Financial_Dyna[[#This Row],[Monthly_Savings]]&lt;0,"High Risk", IF(Global_Household_Financial_Dyna[[#This Row],[Savings Rate%]]&lt;0.1, "Medium", "Safe"))</f>
        <v>Safe</v>
      </c>
      <c r="O1326">
        <f>Global_Household_Financial_Dyna[[#This Row],[Total_Household_Income]]/Global_Household_Financial_Dyna[[#This Row],[Family_Size]]</f>
        <v>834.88714285714286</v>
      </c>
      <c r="P1326" s="2">
        <f t="shared" si="40"/>
        <v>0.32336204947805613</v>
      </c>
      <c r="Q1326" s="2">
        <f t="shared" si="41"/>
        <v>-0.13759618015319344</v>
      </c>
      <c r="R1326" s="2" t="str">
        <f>IF(Global_Household_Financial_Dyna[[#This Row],[Vs country_Average]]&lt;-0.2, "Underperformer", IF(Global_Household_Financial_Dyna[[#This Row],[Vs country_Average]]&gt;0.2, "Outperformer", "Normal"))</f>
        <v>Normal</v>
      </c>
      <c r="S13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846.81</v>
      </c>
      <c r="T13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846.81</v>
      </c>
      <c r="U13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846.81</v>
      </c>
      <c r="V13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846.81</v>
      </c>
    </row>
    <row r="1327" spans="1:22" x14ac:dyDescent="0.3">
      <c r="A1327">
        <v>1328</v>
      </c>
      <c r="B1327" t="s">
        <v>14</v>
      </c>
      <c r="C1327" t="s">
        <v>15</v>
      </c>
      <c r="D1327">
        <v>2</v>
      </c>
      <c r="E1327">
        <v>2</v>
      </c>
      <c r="F1327">
        <v>1382.4</v>
      </c>
      <c r="G1327">
        <v>2314.1799999999998</v>
      </c>
      <c r="H1327">
        <v>347.13</v>
      </c>
      <c r="I1327">
        <v>1002.22</v>
      </c>
      <c r="J1327">
        <v>964.84</v>
      </c>
      <c r="K1327">
        <f>Global_Household_Financial_Dyna[[#This Row],[Total_Household_Income]]-Global_Household_Financial_Dyna[[#This Row],[Estimated_Taxes]]</f>
        <v>1967.0499999999997</v>
      </c>
      <c r="L1327" s="1">
        <f>Global_Household_Financial_Dyna[[#This Row],[Monthly_Savings]]/Global_Household_Financial_Dyna[[#This Row],[Net Income]]</f>
        <v>0.4905010040415852</v>
      </c>
      <c r="M1327" s="2">
        <f>Global_Household_Financial_Dyna[[#This Row],[Monthly_Expenses]]/Global_Household_Financial_Dyna[[#This Row],[Net Income]]</f>
        <v>0.50950407971327627</v>
      </c>
      <c r="N1327" t="str">
        <f>IF(Global_Household_Financial_Dyna[[#This Row],[Monthly_Savings]]&lt;0,"High Risk", IF(Global_Household_Financial_Dyna[[#This Row],[Savings Rate%]]&lt;0.1, "Medium", "Safe"))</f>
        <v>Safe</v>
      </c>
      <c r="O1327">
        <f>Global_Household_Financial_Dyna[[#This Row],[Total_Household_Income]]/Global_Household_Financial_Dyna[[#This Row],[Family_Size]]</f>
        <v>1157.0899999999999</v>
      </c>
      <c r="P1327" s="2">
        <f t="shared" si="40"/>
        <v>0.39788995363055785</v>
      </c>
      <c r="Q1327" s="2">
        <f t="shared" si="41"/>
        <v>9.2611050411027351E-2</v>
      </c>
      <c r="R1327" s="2" t="str">
        <f>IF(Global_Household_Financial_Dyna[[#This Row],[Vs country_Average]]&lt;-0.2, "Underperformer", IF(Global_Household_Financial_Dyna[[#This Row],[Vs country_Average]]&gt;0.2, "Outperformer", "Normal"))</f>
        <v>Normal</v>
      </c>
      <c r="S13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964.84</v>
      </c>
      <c r="T13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964.84</v>
      </c>
      <c r="U13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964.84</v>
      </c>
      <c r="V13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964.84</v>
      </c>
    </row>
    <row r="1328" spans="1:22" x14ac:dyDescent="0.3">
      <c r="A1328">
        <v>1329</v>
      </c>
      <c r="B1328" t="s">
        <v>16</v>
      </c>
      <c r="C1328" t="s">
        <v>17</v>
      </c>
      <c r="D1328">
        <v>8</v>
      </c>
      <c r="E1328">
        <v>1</v>
      </c>
      <c r="F1328">
        <v>5689.43</v>
      </c>
      <c r="G1328">
        <v>5689.43</v>
      </c>
      <c r="H1328">
        <v>1991.3</v>
      </c>
      <c r="I1328">
        <v>3755.8</v>
      </c>
      <c r="J1328">
        <v>-57.67</v>
      </c>
      <c r="K1328">
        <f>Global_Household_Financial_Dyna[[#This Row],[Total_Household_Income]]-Global_Household_Financial_Dyna[[#This Row],[Estimated_Taxes]]</f>
        <v>3698.13</v>
      </c>
      <c r="L1328" s="1">
        <f>Global_Household_Financial_Dyna[[#This Row],[Monthly_Savings]]/Global_Household_Financial_Dyna[[#This Row],[Net Income]]</f>
        <v>-1.5594367964349549E-2</v>
      </c>
      <c r="M1328" s="2">
        <f>Global_Household_Financial_Dyna[[#This Row],[Monthly_Expenses]]/Global_Household_Financial_Dyna[[#This Row],[Net Income]]</f>
        <v>1.0155943679643495</v>
      </c>
      <c r="N1328" t="str">
        <f>IF(Global_Household_Financial_Dyna[[#This Row],[Monthly_Savings]]&lt;0,"High Risk", IF(Global_Household_Financial_Dyna[[#This Row],[Savings Rate%]]&lt;0.1, "Medium", "Safe"))</f>
        <v>High Risk</v>
      </c>
      <c r="O1328">
        <f>Global_Household_Financial_Dyna[[#This Row],[Total_Household_Income]]/Global_Household_Financial_Dyna[[#This Row],[Family_Size]]</f>
        <v>711.17875000000004</v>
      </c>
      <c r="P1328" s="2">
        <f t="shared" si="40"/>
        <v>0.15879799892000862</v>
      </c>
      <c r="Q1328" s="2">
        <f t="shared" si="41"/>
        <v>-0.17439236688435816</v>
      </c>
      <c r="R1328" s="2" t="str">
        <f>IF(Global_Household_Financial_Dyna[[#This Row],[Vs country_Average]]&lt;-0.2, "Underperformer", IF(Global_Household_Financial_Dyna[[#This Row],[Vs country_Average]]&gt;0.2, "Outperformer", "Normal"))</f>
        <v>Normal</v>
      </c>
      <c r="S13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130.12</v>
      </c>
      <c r="T13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317.91000000000003</v>
      </c>
      <c r="U13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505.7</v>
      </c>
      <c r="V13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693.49000000000012</v>
      </c>
    </row>
    <row r="1329" spans="1:22" x14ac:dyDescent="0.3">
      <c r="A1329">
        <v>1330</v>
      </c>
      <c r="B1329" t="s">
        <v>10</v>
      </c>
      <c r="C1329" t="s">
        <v>11</v>
      </c>
      <c r="D1329">
        <v>7</v>
      </c>
      <c r="E1329">
        <v>3</v>
      </c>
      <c r="F1329">
        <v>1049.95</v>
      </c>
      <c r="G1329">
        <v>2544.5</v>
      </c>
      <c r="H1329">
        <v>254.45</v>
      </c>
      <c r="I1329">
        <v>914.84</v>
      </c>
      <c r="J1329">
        <v>1375.21</v>
      </c>
      <c r="K1329">
        <f>Global_Household_Financial_Dyna[[#This Row],[Total_Household_Income]]-Global_Household_Financial_Dyna[[#This Row],[Estimated_Taxes]]</f>
        <v>2290.0500000000002</v>
      </c>
      <c r="L1329" s="1">
        <f>Global_Household_Financial_Dyna[[#This Row],[Monthly_Savings]]/Global_Household_Financial_Dyna[[#This Row],[Net Income]]</f>
        <v>0.60051527259230142</v>
      </c>
      <c r="M1329" s="2">
        <f>Global_Household_Financial_Dyna[[#This Row],[Monthly_Expenses]]/Global_Household_Financial_Dyna[[#This Row],[Net Income]]</f>
        <v>0.39948472740769853</v>
      </c>
      <c r="N1329" t="str">
        <f>IF(Global_Household_Financial_Dyna[[#This Row],[Monthly_Savings]]&lt;0,"High Risk", IF(Global_Household_Financial_Dyna[[#This Row],[Savings Rate%]]&lt;0.1, "Medium", "Safe"))</f>
        <v>Safe</v>
      </c>
      <c r="O1329">
        <f>Global_Household_Financial_Dyna[[#This Row],[Total_Household_Income]]/Global_Household_Financial_Dyna[[#This Row],[Family_Size]]</f>
        <v>363.5</v>
      </c>
      <c r="P1329" s="2">
        <f t="shared" si="40"/>
        <v>0.42077341556833553</v>
      </c>
      <c r="Q1329" s="2">
        <f t="shared" si="41"/>
        <v>0.17974185702396589</v>
      </c>
      <c r="R1329" s="2" t="str">
        <f>IF(Global_Household_Financial_Dyna[[#This Row],[Vs country_Average]]&lt;-0.2, "Underperformer", IF(Global_Household_Financial_Dyna[[#This Row],[Vs country_Average]]&gt;0.2, "Outperformer", "Normal"))</f>
        <v>Normal</v>
      </c>
      <c r="S13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1375.21</v>
      </c>
      <c r="T13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1375.21</v>
      </c>
      <c r="U13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1375.21</v>
      </c>
      <c r="V13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1375.21</v>
      </c>
    </row>
    <row r="1330" spans="1:22" x14ac:dyDescent="0.3">
      <c r="A1330">
        <v>1331</v>
      </c>
      <c r="B1330" t="s">
        <v>16</v>
      </c>
      <c r="C1330" t="s">
        <v>17</v>
      </c>
      <c r="D1330">
        <v>2</v>
      </c>
      <c r="E1330">
        <v>1</v>
      </c>
      <c r="F1330">
        <v>2681.86</v>
      </c>
      <c r="G1330">
        <v>2681.86</v>
      </c>
      <c r="H1330">
        <v>938.65</v>
      </c>
      <c r="I1330">
        <v>2306.91</v>
      </c>
      <c r="J1330">
        <v>-563.70000000000005</v>
      </c>
      <c r="K1330">
        <f>Global_Household_Financial_Dyna[[#This Row],[Total_Household_Income]]-Global_Household_Financial_Dyna[[#This Row],[Estimated_Taxes]]</f>
        <v>1743.21</v>
      </c>
      <c r="L1330" s="1">
        <f>Global_Household_Financial_Dyna[[#This Row],[Monthly_Savings]]/Global_Household_Financial_Dyna[[#This Row],[Net Income]]</f>
        <v>-0.32336895726848747</v>
      </c>
      <c r="M1330" s="2">
        <f>Global_Household_Financial_Dyna[[#This Row],[Monthly_Expenses]]/Global_Household_Financial_Dyna[[#This Row],[Net Income]]</f>
        <v>1.3233689572684872</v>
      </c>
      <c r="N1330" t="str">
        <f>IF(Global_Household_Financial_Dyna[[#This Row],[Monthly_Savings]]&lt;0,"High Risk", IF(Global_Household_Financial_Dyna[[#This Row],[Savings Rate%]]&lt;0.1, "Medium", "Safe"))</f>
        <v>High Risk</v>
      </c>
      <c r="O1330">
        <f>Global_Household_Financial_Dyna[[#This Row],[Total_Household_Income]]/Global_Household_Financial_Dyna[[#This Row],[Family_Size]]</f>
        <v>1340.93</v>
      </c>
      <c r="P1330" s="2">
        <f t="shared" si="40"/>
        <v>0.15879799892000862</v>
      </c>
      <c r="Q1330" s="2">
        <f t="shared" si="41"/>
        <v>-0.48216695618849609</v>
      </c>
      <c r="R1330" s="2" t="str">
        <f>IF(Global_Household_Financial_Dyna[[#This Row],[Vs country_Average]]&lt;-0.2, "Underperformer", IF(Global_Household_Financial_Dyna[[#This Row],[Vs country_Average]]&gt;0.2, "Outperformer", "Normal"))</f>
        <v>Underperformer</v>
      </c>
      <c r="S13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-448.35450000000003</v>
      </c>
      <c r="T13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-333.00900000000007</v>
      </c>
      <c r="U13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-217.66350000000011</v>
      </c>
      <c r="V13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-102.3180000000001</v>
      </c>
    </row>
    <row r="1331" spans="1:22" x14ac:dyDescent="0.3">
      <c r="A1331">
        <v>1332</v>
      </c>
      <c r="B1331" t="s">
        <v>14</v>
      </c>
      <c r="C1331" t="s">
        <v>15</v>
      </c>
      <c r="D1331">
        <v>1</v>
      </c>
      <c r="E1331">
        <v>1</v>
      </c>
      <c r="F1331">
        <v>883.32</v>
      </c>
      <c r="G1331">
        <v>883.32</v>
      </c>
      <c r="H1331">
        <v>132.5</v>
      </c>
      <c r="I1331">
        <v>665.25</v>
      </c>
      <c r="J1331">
        <v>85.58</v>
      </c>
      <c r="K1331">
        <f>Global_Household_Financial_Dyna[[#This Row],[Total_Household_Income]]-Global_Household_Financial_Dyna[[#This Row],[Estimated_Taxes]]</f>
        <v>750.82</v>
      </c>
      <c r="L1331" s="1">
        <f>Global_Household_Financial_Dyna[[#This Row],[Monthly_Savings]]/Global_Household_Financial_Dyna[[#This Row],[Net Income]]</f>
        <v>0.11398204629604965</v>
      </c>
      <c r="M1331" s="2">
        <f>Global_Household_Financial_Dyna[[#This Row],[Monthly_Expenses]]/Global_Household_Financial_Dyna[[#This Row],[Net Income]]</f>
        <v>0.88603127247542679</v>
      </c>
      <c r="N1331" t="str">
        <f>IF(Global_Household_Financial_Dyna[[#This Row],[Monthly_Savings]]&lt;0,"High Risk", IF(Global_Household_Financial_Dyna[[#This Row],[Savings Rate%]]&lt;0.1, "Medium", "Safe"))</f>
        <v>Safe</v>
      </c>
      <c r="O1331">
        <f>Global_Household_Financial_Dyna[[#This Row],[Total_Household_Income]]/Global_Household_Financial_Dyna[[#This Row],[Family_Size]]</f>
        <v>883.32</v>
      </c>
      <c r="P1331" s="2">
        <f t="shared" si="40"/>
        <v>0.39788995363055785</v>
      </c>
      <c r="Q1331" s="2">
        <f t="shared" si="41"/>
        <v>-0.28390790733450821</v>
      </c>
      <c r="R1331" s="2" t="str">
        <f>IF(Global_Household_Financial_Dyna[[#This Row],[Vs country_Average]]&lt;-0.2, "Underperformer", IF(Global_Household_Financial_Dyna[[#This Row],[Vs country_Average]]&gt;0.2, "Outperformer", "Normal"))</f>
        <v>Underperformer</v>
      </c>
      <c r="S13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85.58</v>
      </c>
      <c r="T13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85.58</v>
      </c>
      <c r="U13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85.58</v>
      </c>
      <c r="V13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85.58</v>
      </c>
    </row>
    <row r="1332" spans="1:22" x14ac:dyDescent="0.3">
      <c r="A1332">
        <v>1333</v>
      </c>
      <c r="B1332" t="s">
        <v>18</v>
      </c>
      <c r="C1332" t="s">
        <v>19</v>
      </c>
      <c r="D1332">
        <v>3</v>
      </c>
      <c r="E1332">
        <v>1</v>
      </c>
      <c r="F1332">
        <v>3302.97</v>
      </c>
      <c r="G1332">
        <v>3302.97</v>
      </c>
      <c r="H1332">
        <v>726.65</v>
      </c>
      <c r="I1332">
        <v>2048.14</v>
      </c>
      <c r="J1332">
        <v>528.17999999999995</v>
      </c>
      <c r="K1332">
        <f>Global_Household_Financial_Dyna[[#This Row],[Total_Household_Income]]-Global_Household_Financial_Dyna[[#This Row],[Estimated_Taxes]]</f>
        <v>2576.3199999999997</v>
      </c>
      <c r="L1332" s="1">
        <f>Global_Household_Financial_Dyna[[#This Row],[Monthly_Savings]]/Global_Household_Financial_Dyna[[#This Row],[Net Income]]</f>
        <v>0.20501335237858651</v>
      </c>
      <c r="M1332" s="2">
        <f>Global_Household_Financial_Dyna[[#This Row],[Monthly_Expenses]]/Global_Household_Financial_Dyna[[#This Row],[Net Income]]</f>
        <v>0.79498664762141358</v>
      </c>
      <c r="N1332" t="str">
        <f>IF(Global_Household_Financial_Dyna[[#This Row],[Monthly_Savings]]&lt;0,"High Risk", IF(Global_Household_Financial_Dyna[[#This Row],[Savings Rate%]]&lt;0.1, "Medium", "Safe"))</f>
        <v>Safe</v>
      </c>
      <c r="O1332">
        <f>Global_Household_Financial_Dyna[[#This Row],[Total_Household_Income]]/Global_Household_Financial_Dyna[[#This Row],[Family_Size]]</f>
        <v>1100.99</v>
      </c>
      <c r="P1332" s="2">
        <f t="shared" si="40"/>
        <v>0.32336204947805613</v>
      </c>
      <c r="Q1332" s="2">
        <f t="shared" si="41"/>
        <v>-0.11834869709946963</v>
      </c>
      <c r="R1332" s="2" t="str">
        <f>IF(Global_Household_Financial_Dyna[[#This Row],[Vs country_Average]]&lt;-0.2, "Underperformer", IF(Global_Household_Financial_Dyna[[#This Row],[Vs country_Average]]&gt;0.2, "Outperformer", "Normal"))</f>
        <v>Normal</v>
      </c>
      <c r="S13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528.17999999999995</v>
      </c>
      <c r="T13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528.17999999999995</v>
      </c>
      <c r="U13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528.17999999999995</v>
      </c>
      <c r="V13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528.17999999999995</v>
      </c>
    </row>
    <row r="1333" spans="1:22" x14ac:dyDescent="0.3">
      <c r="A1333">
        <v>1334</v>
      </c>
      <c r="B1333" t="s">
        <v>12</v>
      </c>
      <c r="C1333" t="s">
        <v>13</v>
      </c>
      <c r="D1333">
        <v>8</v>
      </c>
      <c r="E1333">
        <v>3</v>
      </c>
      <c r="F1333">
        <v>4653.74</v>
      </c>
      <c r="G1333">
        <v>11266.42</v>
      </c>
      <c r="H1333">
        <v>3379.93</v>
      </c>
      <c r="I1333">
        <v>4127.8900000000003</v>
      </c>
      <c r="J1333">
        <v>3758.6</v>
      </c>
      <c r="K1333">
        <f>Global_Household_Financial_Dyna[[#This Row],[Total_Household_Income]]-Global_Household_Financial_Dyna[[#This Row],[Estimated_Taxes]]</f>
        <v>7886.49</v>
      </c>
      <c r="L1333" s="1">
        <f>Global_Household_Financial_Dyna[[#This Row],[Monthly_Savings]]/Global_Household_Financial_Dyna[[#This Row],[Net Income]]</f>
        <v>0.47658717629769393</v>
      </c>
      <c r="M1333" s="2">
        <f>Global_Household_Financial_Dyna[[#This Row],[Monthly_Expenses]]/Global_Household_Financial_Dyna[[#This Row],[Net Income]]</f>
        <v>0.52341282370230613</v>
      </c>
      <c r="N1333" t="str">
        <f>IF(Global_Household_Financial_Dyna[[#This Row],[Monthly_Savings]]&lt;0,"High Risk", IF(Global_Household_Financial_Dyna[[#This Row],[Savings Rate%]]&lt;0.1, "Medium", "Safe"))</f>
        <v>Safe</v>
      </c>
      <c r="O1333">
        <f>Global_Household_Financial_Dyna[[#This Row],[Total_Household_Income]]/Global_Household_Financial_Dyna[[#This Row],[Family_Size]]</f>
        <v>1408.3025</v>
      </c>
      <c r="P1333" s="2">
        <f t="shared" si="40"/>
        <v>0.30718716818024266</v>
      </c>
      <c r="Q1333" s="2">
        <f t="shared" si="41"/>
        <v>0.16940000811745126</v>
      </c>
      <c r="R1333" s="2" t="str">
        <f>IF(Global_Household_Financial_Dyna[[#This Row],[Vs country_Average]]&lt;-0.2, "Underperformer", IF(Global_Household_Financial_Dyna[[#This Row],[Vs country_Average]]&gt;0.2, "Outperformer", "Normal"))</f>
        <v>Normal</v>
      </c>
      <c r="S13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3758.6</v>
      </c>
      <c r="T13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3758.6</v>
      </c>
      <c r="U13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3758.6</v>
      </c>
      <c r="V13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3758.6</v>
      </c>
    </row>
    <row r="1334" spans="1:22" x14ac:dyDescent="0.3">
      <c r="A1334">
        <v>1335</v>
      </c>
      <c r="B1334" t="s">
        <v>12</v>
      </c>
      <c r="C1334" t="s">
        <v>13</v>
      </c>
      <c r="D1334">
        <v>5</v>
      </c>
      <c r="E1334">
        <v>3</v>
      </c>
      <c r="F1334">
        <v>7225.37</v>
      </c>
      <c r="G1334">
        <v>16743.72</v>
      </c>
      <c r="H1334">
        <v>5023.12</v>
      </c>
      <c r="I1334">
        <v>3333.91</v>
      </c>
      <c r="J1334">
        <v>8386.69</v>
      </c>
      <c r="K1334">
        <f>Global_Household_Financial_Dyna[[#This Row],[Total_Household_Income]]-Global_Household_Financial_Dyna[[#This Row],[Estimated_Taxes]]</f>
        <v>11720.600000000002</v>
      </c>
      <c r="L1334" s="1">
        <f>Global_Household_Financial_Dyna[[#This Row],[Monthly_Savings]]/Global_Household_Financial_Dyna[[#This Row],[Net Income]]</f>
        <v>0.71555125164240729</v>
      </c>
      <c r="M1334" s="2">
        <f>Global_Household_Financial_Dyna[[#This Row],[Monthly_Expenses]]/Global_Household_Financial_Dyna[[#This Row],[Net Income]]</f>
        <v>0.28444874835759254</v>
      </c>
      <c r="N1334" t="str">
        <f>IF(Global_Household_Financial_Dyna[[#This Row],[Monthly_Savings]]&lt;0,"High Risk", IF(Global_Household_Financial_Dyna[[#This Row],[Savings Rate%]]&lt;0.1, "Medium", "Safe"))</f>
        <v>Safe</v>
      </c>
      <c r="O1334">
        <f>Global_Household_Financial_Dyna[[#This Row],[Total_Household_Income]]/Global_Household_Financial_Dyna[[#This Row],[Family_Size]]</f>
        <v>3348.7440000000001</v>
      </c>
      <c r="P1334" s="2">
        <f t="shared" si="40"/>
        <v>0.30718716818024266</v>
      </c>
      <c r="Q1334" s="2">
        <f t="shared" si="41"/>
        <v>0.40836408346216463</v>
      </c>
      <c r="R1334" s="2" t="str">
        <f>IF(Global_Household_Financial_Dyna[[#This Row],[Vs country_Average]]&lt;-0.2, "Underperformer", IF(Global_Household_Financial_Dyna[[#This Row],[Vs country_Average]]&gt;0.2, "Outperformer", "Normal"))</f>
        <v>Outperformer</v>
      </c>
      <c r="S13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8386.69</v>
      </c>
      <c r="T13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8386.69</v>
      </c>
      <c r="U13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8386.69</v>
      </c>
      <c r="V13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8386.69</v>
      </c>
    </row>
    <row r="1335" spans="1:22" x14ac:dyDescent="0.3">
      <c r="A1335">
        <v>1336</v>
      </c>
      <c r="B1335" t="s">
        <v>16</v>
      </c>
      <c r="C1335" t="s">
        <v>17</v>
      </c>
      <c r="D1335">
        <v>2</v>
      </c>
      <c r="E1335">
        <v>1</v>
      </c>
      <c r="F1335">
        <v>4479.17</v>
      </c>
      <c r="G1335">
        <v>4479.17</v>
      </c>
      <c r="H1335">
        <v>1567.71</v>
      </c>
      <c r="I1335">
        <v>1697.88</v>
      </c>
      <c r="J1335">
        <v>1213.58</v>
      </c>
      <c r="K1335">
        <f>Global_Household_Financial_Dyna[[#This Row],[Total_Household_Income]]-Global_Household_Financial_Dyna[[#This Row],[Estimated_Taxes]]</f>
        <v>2911.46</v>
      </c>
      <c r="L1335" s="1">
        <f>Global_Household_Financial_Dyna[[#This Row],[Monthly_Savings]]/Global_Household_Financial_Dyna[[#This Row],[Net Income]]</f>
        <v>0.41682867015174513</v>
      </c>
      <c r="M1335" s="2">
        <f>Global_Household_Financial_Dyna[[#This Row],[Monthly_Expenses]]/Global_Household_Financial_Dyna[[#This Row],[Net Income]]</f>
        <v>0.58317132984825482</v>
      </c>
      <c r="N1335" t="str">
        <f>IF(Global_Household_Financial_Dyna[[#This Row],[Monthly_Savings]]&lt;0,"High Risk", IF(Global_Household_Financial_Dyna[[#This Row],[Savings Rate%]]&lt;0.1, "Medium", "Safe"))</f>
        <v>Safe</v>
      </c>
      <c r="O1335">
        <f>Global_Household_Financial_Dyna[[#This Row],[Total_Household_Income]]/Global_Household_Financial_Dyna[[#This Row],[Family_Size]]</f>
        <v>2239.585</v>
      </c>
      <c r="P1335" s="2">
        <f t="shared" si="40"/>
        <v>0.15879799892000862</v>
      </c>
      <c r="Q1335" s="2">
        <f t="shared" si="41"/>
        <v>0.25803067123173651</v>
      </c>
      <c r="R1335" s="2" t="str">
        <f>IF(Global_Household_Financial_Dyna[[#This Row],[Vs country_Average]]&lt;-0.2, "Underperformer", IF(Global_Household_Financial_Dyna[[#This Row],[Vs country_Average]]&gt;0.2, "Outperformer", "Normal"))</f>
        <v>Outperformer</v>
      </c>
      <c r="S13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1213.58</v>
      </c>
      <c r="T13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1213.58</v>
      </c>
      <c r="U13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1213.58</v>
      </c>
      <c r="V13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1213.58</v>
      </c>
    </row>
    <row r="1336" spans="1:22" x14ac:dyDescent="0.3">
      <c r="A1336">
        <v>1337</v>
      </c>
      <c r="B1336" t="s">
        <v>18</v>
      </c>
      <c r="C1336" t="s">
        <v>20</v>
      </c>
      <c r="D1336">
        <v>7</v>
      </c>
      <c r="E1336">
        <v>3</v>
      </c>
      <c r="F1336">
        <v>3635.71</v>
      </c>
      <c r="G1336">
        <v>7123.8</v>
      </c>
      <c r="H1336">
        <v>1567.24</v>
      </c>
      <c r="I1336">
        <v>3210.12</v>
      </c>
      <c r="J1336">
        <v>2346.44</v>
      </c>
      <c r="K1336">
        <f>Global_Household_Financial_Dyna[[#This Row],[Total_Household_Income]]-Global_Household_Financial_Dyna[[#This Row],[Estimated_Taxes]]</f>
        <v>5556.56</v>
      </c>
      <c r="L1336" s="1">
        <f>Global_Household_Financial_Dyna[[#This Row],[Monthly_Savings]]/Global_Household_Financial_Dyna[[#This Row],[Net Income]]</f>
        <v>0.42228285126049209</v>
      </c>
      <c r="M1336" s="2">
        <f>Global_Household_Financial_Dyna[[#This Row],[Monthly_Expenses]]/Global_Household_Financial_Dyna[[#This Row],[Net Income]]</f>
        <v>0.57771714873950786</v>
      </c>
      <c r="N1336" t="str">
        <f>IF(Global_Household_Financial_Dyna[[#This Row],[Monthly_Savings]]&lt;0,"High Risk", IF(Global_Household_Financial_Dyna[[#This Row],[Savings Rate%]]&lt;0.1, "Medium", "Safe"))</f>
        <v>Safe</v>
      </c>
      <c r="O1336">
        <f>Global_Household_Financial_Dyna[[#This Row],[Total_Household_Income]]/Global_Household_Financial_Dyna[[#This Row],[Family_Size]]</f>
        <v>1017.6857142857143</v>
      </c>
      <c r="P1336" s="2">
        <f t="shared" si="40"/>
        <v>0.32336204947805613</v>
      </c>
      <c r="Q1336" s="2">
        <f t="shared" si="41"/>
        <v>9.8920801782435952E-2</v>
      </c>
      <c r="R1336" s="2" t="str">
        <f>IF(Global_Household_Financial_Dyna[[#This Row],[Vs country_Average]]&lt;-0.2, "Underperformer", IF(Global_Household_Financial_Dyna[[#This Row],[Vs country_Average]]&gt;0.2, "Outperformer", "Normal"))</f>
        <v>Normal</v>
      </c>
      <c r="S13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2346.44</v>
      </c>
      <c r="T13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2346.44</v>
      </c>
      <c r="U13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2346.44</v>
      </c>
      <c r="V13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2346.44</v>
      </c>
    </row>
    <row r="1337" spans="1:22" x14ac:dyDescent="0.3">
      <c r="A1337">
        <v>1338</v>
      </c>
      <c r="B1337" t="s">
        <v>16</v>
      </c>
      <c r="C1337" t="s">
        <v>17</v>
      </c>
      <c r="D1337">
        <v>3</v>
      </c>
      <c r="E1337">
        <v>2</v>
      </c>
      <c r="F1337">
        <v>4814.5</v>
      </c>
      <c r="G1337">
        <v>8360.66</v>
      </c>
      <c r="H1337">
        <v>3344.26</v>
      </c>
      <c r="I1337">
        <v>2064.3000000000002</v>
      </c>
      <c r="J1337">
        <v>2952.1</v>
      </c>
      <c r="K1337">
        <f>Global_Household_Financial_Dyna[[#This Row],[Total_Household_Income]]-Global_Household_Financial_Dyna[[#This Row],[Estimated_Taxes]]</f>
        <v>5016.3999999999996</v>
      </c>
      <c r="L1337" s="1">
        <f>Global_Household_Financial_Dyna[[#This Row],[Monthly_Savings]]/Global_Household_Financial_Dyna[[#This Row],[Net Income]]</f>
        <v>0.58848975360816524</v>
      </c>
      <c r="M1337" s="2">
        <f>Global_Household_Financial_Dyna[[#This Row],[Monthly_Expenses]]/Global_Household_Financial_Dyna[[#This Row],[Net Income]]</f>
        <v>0.41151024639183487</v>
      </c>
      <c r="N1337" t="str">
        <f>IF(Global_Household_Financial_Dyna[[#This Row],[Monthly_Savings]]&lt;0,"High Risk", IF(Global_Household_Financial_Dyna[[#This Row],[Savings Rate%]]&lt;0.1, "Medium", "Safe"))</f>
        <v>Safe</v>
      </c>
      <c r="O1337">
        <f>Global_Household_Financial_Dyna[[#This Row],[Total_Household_Income]]/Global_Household_Financial_Dyna[[#This Row],[Family_Size]]</f>
        <v>2786.8866666666668</v>
      </c>
      <c r="P1337" s="2">
        <f t="shared" si="40"/>
        <v>0.15879799892000862</v>
      </c>
      <c r="Q1337" s="2">
        <f t="shared" si="41"/>
        <v>0.42969175468815662</v>
      </c>
      <c r="R1337" s="2" t="str">
        <f>IF(Global_Household_Financial_Dyna[[#This Row],[Vs country_Average]]&lt;-0.2, "Underperformer", IF(Global_Household_Financial_Dyna[[#This Row],[Vs country_Average]]&gt;0.2, "Outperformer", "Normal"))</f>
        <v>Outperformer</v>
      </c>
      <c r="S13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2952.1</v>
      </c>
      <c r="T13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2952.1</v>
      </c>
      <c r="U13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2952.1</v>
      </c>
      <c r="V13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2952.1</v>
      </c>
    </row>
    <row r="1338" spans="1:22" x14ac:dyDescent="0.3">
      <c r="A1338">
        <v>1339</v>
      </c>
      <c r="B1338" t="s">
        <v>18</v>
      </c>
      <c r="C1338" t="s">
        <v>19</v>
      </c>
      <c r="D1338">
        <v>4</v>
      </c>
      <c r="E1338">
        <v>2</v>
      </c>
      <c r="F1338">
        <v>6918.5</v>
      </c>
      <c r="G1338">
        <v>9637.2099999999991</v>
      </c>
      <c r="H1338">
        <v>2602.0500000000002</v>
      </c>
      <c r="I1338">
        <v>2973.85</v>
      </c>
      <c r="J1338">
        <v>4061.31</v>
      </c>
      <c r="K1338">
        <f>Global_Household_Financial_Dyna[[#This Row],[Total_Household_Income]]-Global_Household_Financial_Dyna[[#This Row],[Estimated_Taxes]]</f>
        <v>7035.1599999999989</v>
      </c>
      <c r="L1338" s="1">
        <f>Global_Household_Financial_Dyna[[#This Row],[Monthly_Savings]]/Global_Household_Financial_Dyna[[#This Row],[Net Income]]</f>
        <v>0.57728751016323732</v>
      </c>
      <c r="M1338" s="2">
        <f>Global_Household_Financial_Dyna[[#This Row],[Monthly_Expenses]]/Global_Household_Financial_Dyna[[#This Row],[Net Income]]</f>
        <v>0.42271248983676285</v>
      </c>
      <c r="N1338" t="str">
        <f>IF(Global_Household_Financial_Dyna[[#This Row],[Monthly_Savings]]&lt;0,"High Risk", IF(Global_Household_Financial_Dyna[[#This Row],[Savings Rate%]]&lt;0.1, "Medium", "Safe"))</f>
        <v>Safe</v>
      </c>
      <c r="O1338">
        <f>Global_Household_Financial_Dyna[[#This Row],[Total_Household_Income]]/Global_Household_Financial_Dyna[[#This Row],[Family_Size]]</f>
        <v>2409.3024999999998</v>
      </c>
      <c r="P1338" s="2">
        <f t="shared" si="40"/>
        <v>0.32336204947805613</v>
      </c>
      <c r="Q1338" s="2">
        <f t="shared" si="41"/>
        <v>0.25392546068518118</v>
      </c>
      <c r="R1338" s="2" t="str">
        <f>IF(Global_Household_Financial_Dyna[[#This Row],[Vs country_Average]]&lt;-0.2, "Underperformer", IF(Global_Household_Financial_Dyna[[#This Row],[Vs country_Average]]&gt;0.2, "Outperformer", "Normal"))</f>
        <v>Outperformer</v>
      </c>
      <c r="S13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4061.31</v>
      </c>
      <c r="T13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4061.31</v>
      </c>
      <c r="U13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4061.31</v>
      </c>
      <c r="V13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4061.31</v>
      </c>
    </row>
    <row r="1339" spans="1:22" x14ac:dyDescent="0.3">
      <c r="A1339">
        <v>1340</v>
      </c>
      <c r="B1339" t="s">
        <v>18</v>
      </c>
      <c r="C1339" t="s">
        <v>19</v>
      </c>
      <c r="D1339">
        <v>1</v>
      </c>
      <c r="E1339">
        <v>1</v>
      </c>
      <c r="F1339">
        <v>2785.94</v>
      </c>
      <c r="G1339">
        <v>2785.94</v>
      </c>
      <c r="H1339">
        <v>612.91</v>
      </c>
      <c r="I1339">
        <v>1454.1</v>
      </c>
      <c r="J1339">
        <v>718.93</v>
      </c>
      <c r="K1339">
        <f>Global_Household_Financial_Dyna[[#This Row],[Total_Household_Income]]-Global_Household_Financial_Dyna[[#This Row],[Estimated_Taxes]]</f>
        <v>2173.0300000000002</v>
      </c>
      <c r="L1339" s="1">
        <f>Global_Household_Financial_Dyna[[#This Row],[Monthly_Savings]]/Global_Household_Financial_Dyna[[#This Row],[Net Income]]</f>
        <v>0.33084218809680488</v>
      </c>
      <c r="M1339" s="2">
        <f>Global_Household_Financial_Dyna[[#This Row],[Monthly_Expenses]]/Global_Household_Financial_Dyna[[#This Row],[Net Income]]</f>
        <v>0.66915781190319501</v>
      </c>
      <c r="N1339" t="str">
        <f>IF(Global_Household_Financial_Dyna[[#This Row],[Monthly_Savings]]&lt;0,"High Risk", IF(Global_Household_Financial_Dyna[[#This Row],[Savings Rate%]]&lt;0.1, "Medium", "Safe"))</f>
        <v>Safe</v>
      </c>
      <c r="O1339">
        <f>Global_Household_Financial_Dyna[[#This Row],[Total_Household_Income]]/Global_Household_Financial_Dyna[[#This Row],[Family_Size]]</f>
        <v>2785.94</v>
      </c>
      <c r="P1339" s="2">
        <f t="shared" si="40"/>
        <v>0.32336204947805613</v>
      </c>
      <c r="Q1339" s="2">
        <f t="shared" si="41"/>
        <v>7.480138618748744E-3</v>
      </c>
      <c r="R1339" s="2" t="str">
        <f>IF(Global_Household_Financial_Dyna[[#This Row],[Vs country_Average]]&lt;-0.2, "Underperformer", IF(Global_Household_Financial_Dyna[[#This Row],[Vs country_Average]]&gt;0.2, "Outperformer", "Normal"))</f>
        <v>Normal</v>
      </c>
      <c r="S13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718.93</v>
      </c>
      <c r="T13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718.93</v>
      </c>
      <c r="U13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718.93</v>
      </c>
      <c r="V13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718.93</v>
      </c>
    </row>
    <row r="1340" spans="1:22" x14ac:dyDescent="0.3">
      <c r="A1340">
        <v>1341</v>
      </c>
      <c r="B1340" t="s">
        <v>10</v>
      </c>
      <c r="C1340" t="s">
        <v>22</v>
      </c>
      <c r="D1340">
        <v>3</v>
      </c>
      <c r="E1340">
        <v>2</v>
      </c>
      <c r="F1340">
        <v>1239.1199999999999</v>
      </c>
      <c r="G1340">
        <v>2062.6999999999998</v>
      </c>
      <c r="H1340">
        <v>206.27</v>
      </c>
      <c r="I1340">
        <v>429.51</v>
      </c>
      <c r="J1340">
        <v>1426.92</v>
      </c>
      <c r="K1340">
        <f>Global_Household_Financial_Dyna[[#This Row],[Total_Household_Income]]-Global_Household_Financial_Dyna[[#This Row],[Estimated_Taxes]]</f>
        <v>1856.4299999999998</v>
      </c>
      <c r="L1340" s="1">
        <f>Global_Household_Financial_Dyna[[#This Row],[Monthly_Savings]]/Global_Household_Financial_Dyna[[#This Row],[Net Income]]</f>
        <v>0.76863657665519314</v>
      </c>
      <c r="M1340" s="2">
        <f>Global_Household_Financial_Dyna[[#This Row],[Monthly_Expenses]]/Global_Household_Financial_Dyna[[#This Row],[Net Income]]</f>
        <v>0.23136342334480697</v>
      </c>
      <c r="N1340" t="str">
        <f>IF(Global_Household_Financial_Dyna[[#This Row],[Monthly_Savings]]&lt;0,"High Risk", IF(Global_Household_Financial_Dyna[[#This Row],[Savings Rate%]]&lt;0.1, "Medium", "Safe"))</f>
        <v>Safe</v>
      </c>
      <c r="O1340">
        <f>Global_Household_Financial_Dyna[[#This Row],[Total_Household_Income]]/Global_Household_Financial_Dyna[[#This Row],[Family_Size]]</f>
        <v>687.56666666666661</v>
      </c>
      <c r="P1340" s="2">
        <f t="shared" si="40"/>
        <v>0.42077341556833553</v>
      </c>
      <c r="Q1340" s="2">
        <f t="shared" si="41"/>
        <v>0.34786316108685761</v>
      </c>
      <c r="R1340" s="2" t="str">
        <f>IF(Global_Household_Financial_Dyna[[#This Row],[Vs country_Average]]&lt;-0.2, "Underperformer", IF(Global_Household_Financial_Dyna[[#This Row],[Vs country_Average]]&gt;0.2, "Outperformer", "Normal"))</f>
        <v>Outperformer</v>
      </c>
      <c r="S13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1426.92</v>
      </c>
      <c r="T13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1426.92</v>
      </c>
      <c r="U13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1426.92</v>
      </c>
      <c r="V13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1426.92</v>
      </c>
    </row>
    <row r="1341" spans="1:22" x14ac:dyDescent="0.3">
      <c r="A1341">
        <v>1342</v>
      </c>
      <c r="B1341" t="s">
        <v>10</v>
      </c>
      <c r="C1341" t="s">
        <v>11</v>
      </c>
      <c r="D1341">
        <v>3</v>
      </c>
      <c r="E1341">
        <v>2</v>
      </c>
      <c r="F1341">
        <v>1194.33</v>
      </c>
      <c r="G1341">
        <v>2047.35</v>
      </c>
      <c r="H1341">
        <v>204.73</v>
      </c>
      <c r="I1341">
        <v>435.38</v>
      </c>
      <c r="J1341">
        <v>1407.24</v>
      </c>
      <c r="K1341">
        <f>Global_Household_Financial_Dyna[[#This Row],[Total_Household_Income]]-Global_Household_Financial_Dyna[[#This Row],[Estimated_Taxes]]</f>
        <v>1842.62</v>
      </c>
      <c r="L1341" s="1">
        <f>Global_Household_Financial_Dyna[[#This Row],[Monthly_Savings]]/Global_Household_Financial_Dyna[[#This Row],[Net Income]]</f>
        <v>0.76371688139714111</v>
      </c>
      <c r="M1341" s="2">
        <f>Global_Household_Financial_Dyna[[#This Row],[Monthly_Expenses]]/Global_Household_Financial_Dyna[[#This Row],[Net Income]]</f>
        <v>0.23628311860285897</v>
      </c>
      <c r="N1341" t="str">
        <f>IF(Global_Household_Financial_Dyna[[#This Row],[Monthly_Savings]]&lt;0,"High Risk", IF(Global_Household_Financial_Dyna[[#This Row],[Savings Rate%]]&lt;0.1, "Medium", "Safe"))</f>
        <v>Safe</v>
      </c>
      <c r="O1341">
        <f>Global_Household_Financial_Dyna[[#This Row],[Total_Household_Income]]/Global_Household_Financial_Dyna[[#This Row],[Family_Size]]</f>
        <v>682.44999999999993</v>
      </c>
      <c r="P1341" s="2">
        <f t="shared" si="40"/>
        <v>0.42077341556833553</v>
      </c>
      <c r="Q1341" s="2">
        <f t="shared" si="41"/>
        <v>0.34294346582880558</v>
      </c>
      <c r="R1341" s="2" t="str">
        <f>IF(Global_Household_Financial_Dyna[[#This Row],[Vs country_Average]]&lt;-0.2, "Underperformer", IF(Global_Household_Financial_Dyna[[#This Row],[Vs country_Average]]&gt;0.2, "Outperformer", "Normal"))</f>
        <v>Outperformer</v>
      </c>
      <c r="S13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1407.24</v>
      </c>
      <c r="T13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1407.24</v>
      </c>
      <c r="U13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1407.24</v>
      </c>
      <c r="V13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1407.24</v>
      </c>
    </row>
    <row r="1342" spans="1:22" x14ac:dyDescent="0.3">
      <c r="A1342">
        <v>1343</v>
      </c>
      <c r="B1342" t="s">
        <v>12</v>
      </c>
      <c r="C1342" t="s">
        <v>13</v>
      </c>
      <c r="D1342">
        <v>5</v>
      </c>
      <c r="E1342">
        <v>1</v>
      </c>
      <c r="F1342">
        <v>7613.59</v>
      </c>
      <c r="G1342">
        <v>7613.59</v>
      </c>
      <c r="H1342">
        <v>1903.4</v>
      </c>
      <c r="I1342">
        <v>2911.77</v>
      </c>
      <c r="J1342">
        <v>2798.43</v>
      </c>
      <c r="K1342">
        <f>Global_Household_Financial_Dyna[[#This Row],[Total_Household_Income]]-Global_Household_Financial_Dyna[[#This Row],[Estimated_Taxes]]</f>
        <v>5710.1900000000005</v>
      </c>
      <c r="L1342" s="1">
        <f>Global_Household_Financial_Dyna[[#This Row],[Monthly_Savings]]/Global_Household_Financial_Dyna[[#This Row],[Net Income]]</f>
        <v>0.49007651234021976</v>
      </c>
      <c r="M1342" s="2">
        <f>Global_Household_Financial_Dyna[[#This Row],[Monthly_Expenses]]/Global_Household_Financial_Dyna[[#This Row],[Net Income]]</f>
        <v>0.50992523891499231</v>
      </c>
      <c r="N1342" t="str">
        <f>IF(Global_Household_Financial_Dyna[[#This Row],[Monthly_Savings]]&lt;0,"High Risk", IF(Global_Household_Financial_Dyna[[#This Row],[Savings Rate%]]&lt;0.1, "Medium", "Safe"))</f>
        <v>Safe</v>
      </c>
      <c r="O1342">
        <f>Global_Household_Financial_Dyna[[#This Row],[Total_Household_Income]]/Global_Household_Financial_Dyna[[#This Row],[Family_Size]]</f>
        <v>1522.7180000000001</v>
      </c>
      <c r="P1342" s="2">
        <f t="shared" si="40"/>
        <v>0.30718716818024266</v>
      </c>
      <c r="Q1342" s="2">
        <f t="shared" si="41"/>
        <v>0.1828893441599771</v>
      </c>
      <c r="R1342" s="2" t="str">
        <f>IF(Global_Household_Financial_Dyna[[#This Row],[Vs country_Average]]&lt;-0.2, "Underperformer", IF(Global_Household_Financial_Dyna[[#This Row],[Vs country_Average]]&gt;0.2, "Outperformer", "Normal"))</f>
        <v>Normal</v>
      </c>
      <c r="S13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2798.43</v>
      </c>
      <c r="T13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2798.43</v>
      </c>
      <c r="U13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2798.43</v>
      </c>
      <c r="V13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2798.43</v>
      </c>
    </row>
    <row r="1343" spans="1:22" x14ac:dyDescent="0.3">
      <c r="A1343">
        <v>1344</v>
      </c>
      <c r="B1343" t="s">
        <v>14</v>
      </c>
      <c r="C1343" t="s">
        <v>15</v>
      </c>
      <c r="D1343">
        <v>3</v>
      </c>
      <c r="E1343">
        <v>3</v>
      </c>
      <c r="F1343">
        <v>2260.4</v>
      </c>
      <c r="G1343">
        <v>5095.1000000000004</v>
      </c>
      <c r="H1343">
        <v>764.27</v>
      </c>
      <c r="I1343">
        <v>921.27</v>
      </c>
      <c r="J1343">
        <v>3409.56</v>
      </c>
      <c r="K1343">
        <f>Global_Household_Financial_Dyna[[#This Row],[Total_Household_Income]]-Global_Household_Financial_Dyna[[#This Row],[Estimated_Taxes]]</f>
        <v>4330.83</v>
      </c>
      <c r="L1343" s="1">
        <f>Global_Household_Financial_Dyna[[#This Row],[Monthly_Savings]]/Global_Household_Financial_Dyna[[#This Row],[Net Income]]</f>
        <v>0.78727634194831009</v>
      </c>
      <c r="M1343" s="2">
        <f>Global_Household_Financial_Dyna[[#This Row],[Monthly_Expenses]]/Global_Household_Financial_Dyna[[#This Row],[Net Income]]</f>
        <v>0.21272365805168986</v>
      </c>
      <c r="N1343" t="str">
        <f>IF(Global_Household_Financial_Dyna[[#This Row],[Monthly_Savings]]&lt;0,"High Risk", IF(Global_Household_Financial_Dyna[[#This Row],[Savings Rate%]]&lt;0.1, "Medium", "Safe"))</f>
        <v>Safe</v>
      </c>
      <c r="O1343">
        <f>Global_Household_Financial_Dyna[[#This Row],[Total_Household_Income]]/Global_Household_Financial_Dyna[[#This Row],[Family_Size]]</f>
        <v>1698.3666666666668</v>
      </c>
      <c r="P1343" s="2">
        <f t="shared" si="40"/>
        <v>0.39788995363055785</v>
      </c>
      <c r="Q1343" s="2">
        <f t="shared" si="41"/>
        <v>0.38938638831775224</v>
      </c>
      <c r="R1343" s="2" t="str">
        <f>IF(Global_Household_Financial_Dyna[[#This Row],[Vs country_Average]]&lt;-0.2, "Underperformer", IF(Global_Household_Financial_Dyna[[#This Row],[Vs country_Average]]&gt;0.2, "Outperformer", "Normal"))</f>
        <v>Outperformer</v>
      </c>
      <c r="S13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3409.56</v>
      </c>
      <c r="T13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3409.56</v>
      </c>
      <c r="U13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3409.56</v>
      </c>
      <c r="V13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3409.56</v>
      </c>
    </row>
    <row r="1344" spans="1:22" x14ac:dyDescent="0.3">
      <c r="A1344">
        <v>1345</v>
      </c>
      <c r="B1344" t="s">
        <v>14</v>
      </c>
      <c r="C1344" t="s">
        <v>15</v>
      </c>
      <c r="D1344">
        <v>5</v>
      </c>
      <c r="E1344">
        <v>2</v>
      </c>
      <c r="F1344">
        <v>659.92</v>
      </c>
      <c r="G1344">
        <v>958.52</v>
      </c>
      <c r="H1344">
        <v>143.78</v>
      </c>
      <c r="I1344">
        <v>909.64</v>
      </c>
      <c r="J1344">
        <v>-94.89</v>
      </c>
      <c r="K1344">
        <f>Global_Household_Financial_Dyna[[#This Row],[Total_Household_Income]]-Global_Household_Financial_Dyna[[#This Row],[Estimated_Taxes]]</f>
        <v>814.74</v>
      </c>
      <c r="L1344" s="1">
        <f>Global_Household_Financial_Dyna[[#This Row],[Monthly_Savings]]/Global_Household_Financial_Dyna[[#This Row],[Net Income]]</f>
        <v>-0.11646660284262464</v>
      </c>
      <c r="M1344" s="2">
        <f>Global_Household_Financial_Dyna[[#This Row],[Monthly_Expenses]]/Global_Household_Financial_Dyna[[#This Row],[Net Income]]</f>
        <v>1.1164788766968603</v>
      </c>
      <c r="N1344" t="str">
        <f>IF(Global_Household_Financial_Dyna[[#This Row],[Monthly_Savings]]&lt;0,"High Risk", IF(Global_Household_Financial_Dyna[[#This Row],[Savings Rate%]]&lt;0.1, "Medium", "Safe"))</f>
        <v>High Risk</v>
      </c>
      <c r="O1344">
        <f>Global_Household_Financial_Dyna[[#This Row],[Total_Household_Income]]/Global_Household_Financial_Dyna[[#This Row],[Family_Size]]</f>
        <v>191.70400000000001</v>
      </c>
      <c r="P1344" s="2">
        <f t="shared" si="40"/>
        <v>0.39788995363055785</v>
      </c>
      <c r="Q1344" s="2">
        <f t="shared" si="41"/>
        <v>-0.51435655647318246</v>
      </c>
      <c r="R1344" s="2" t="str">
        <f>IF(Global_Household_Financial_Dyna[[#This Row],[Vs country_Average]]&lt;-0.2, "Underperformer", IF(Global_Household_Financial_Dyna[[#This Row],[Vs country_Average]]&gt;0.2, "Outperformer", "Normal"))</f>
        <v>Underperformer</v>
      </c>
      <c r="S13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-49.408000000000001</v>
      </c>
      <c r="T13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-3.9260000000000019</v>
      </c>
      <c r="U13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41.555999999999997</v>
      </c>
      <c r="V13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87.037999999999997</v>
      </c>
    </row>
    <row r="1345" spans="1:22" x14ac:dyDescent="0.3">
      <c r="A1345">
        <v>1346</v>
      </c>
      <c r="B1345" t="s">
        <v>10</v>
      </c>
      <c r="C1345" t="s">
        <v>22</v>
      </c>
      <c r="D1345">
        <v>1</v>
      </c>
      <c r="E1345">
        <v>1</v>
      </c>
      <c r="F1345">
        <v>845.44</v>
      </c>
      <c r="G1345">
        <v>845.44</v>
      </c>
      <c r="H1345">
        <v>84.54</v>
      </c>
      <c r="I1345">
        <v>341.27</v>
      </c>
      <c r="J1345">
        <v>419.62</v>
      </c>
      <c r="K1345">
        <f>Global_Household_Financial_Dyna[[#This Row],[Total_Household_Income]]-Global_Household_Financial_Dyna[[#This Row],[Estimated_Taxes]]</f>
        <v>760.90000000000009</v>
      </c>
      <c r="L1345" s="1">
        <f>Global_Household_Financial_Dyna[[#This Row],[Monthly_Savings]]/Global_Household_Financial_Dyna[[#This Row],[Net Income]]</f>
        <v>0.55147851228807987</v>
      </c>
      <c r="M1345" s="2">
        <f>Global_Household_Financial_Dyna[[#This Row],[Monthly_Expenses]]/Global_Household_Financial_Dyna[[#This Row],[Net Income]]</f>
        <v>0.44850834538047041</v>
      </c>
      <c r="N1345" t="str">
        <f>IF(Global_Household_Financial_Dyna[[#This Row],[Monthly_Savings]]&lt;0,"High Risk", IF(Global_Household_Financial_Dyna[[#This Row],[Savings Rate%]]&lt;0.1, "Medium", "Safe"))</f>
        <v>Safe</v>
      </c>
      <c r="O1345">
        <f>Global_Household_Financial_Dyna[[#This Row],[Total_Household_Income]]/Global_Household_Financial_Dyna[[#This Row],[Family_Size]]</f>
        <v>845.44</v>
      </c>
      <c r="P1345" s="2">
        <f t="shared" si="40"/>
        <v>0.42077341556833553</v>
      </c>
      <c r="Q1345" s="2">
        <f t="shared" si="41"/>
        <v>0.13070509671974434</v>
      </c>
      <c r="R1345" s="2" t="str">
        <f>IF(Global_Household_Financial_Dyna[[#This Row],[Vs country_Average]]&lt;-0.2, "Underperformer", IF(Global_Household_Financial_Dyna[[#This Row],[Vs country_Average]]&gt;0.2, "Outperformer", "Normal"))</f>
        <v>Normal</v>
      </c>
      <c r="S13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419.62</v>
      </c>
      <c r="T13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419.62</v>
      </c>
      <c r="U13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419.62</v>
      </c>
      <c r="V13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419.62</v>
      </c>
    </row>
    <row r="1346" spans="1:22" x14ac:dyDescent="0.3">
      <c r="A1346">
        <v>1347</v>
      </c>
      <c r="B1346" t="s">
        <v>10</v>
      </c>
      <c r="C1346" t="s">
        <v>22</v>
      </c>
      <c r="D1346">
        <v>1</v>
      </c>
      <c r="E1346">
        <v>1</v>
      </c>
      <c r="F1346">
        <v>491.72</v>
      </c>
      <c r="G1346">
        <v>491.72</v>
      </c>
      <c r="H1346">
        <v>49.17</v>
      </c>
      <c r="I1346">
        <v>244.82</v>
      </c>
      <c r="J1346">
        <v>197.73</v>
      </c>
      <c r="K1346">
        <f>Global_Household_Financial_Dyna[[#This Row],[Total_Household_Income]]-Global_Household_Financial_Dyna[[#This Row],[Estimated_Taxes]]</f>
        <v>442.55</v>
      </c>
      <c r="L1346" s="1">
        <f>Global_Household_Financial_Dyna[[#This Row],[Monthly_Savings]]/Global_Household_Financial_Dyna[[#This Row],[Net Income]]</f>
        <v>0.44679697209354874</v>
      </c>
      <c r="M1346" s="2">
        <f>Global_Household_Financial_Dyna[[#This Row],[Monthly_Expenses]]/Global_Household_Financial_Dyna[[#This Row],[Net Income]]</f>
        <v>0.55320302790645126</v>
      </c>
      <c r="N1346" t="str">
        <f>IF(Global_Household_Financial_Dyna[[#This Row],[Monthly_Savings]]&lt;0,"High Risk", IF(Global_Household_Financial_Dyna[[#This Row],[Savings Rate%]]&lt;0.1, "Medium", "Safe"))</f>
        <v>Safe</v>
      </c>
      <c r="O1346">
        <f>Global_Household_Financial_Dyna[[#This Row],[Total_Household_Income]]/Global_Household_Financial_Dyna[[#This Row],[Family_Size]]</f>
        <v>491.72</v>
      </c>
      <c r="P1346" s="2">
        <f t="shared" ref="P1346:P1409" si="42">AVERAGEIF($B$2:$B$4986,$B1346,$L$2:$L$4986)</f>
        <v>0.42077341556833553</v>
      </c>
      <c r="Q1346" s="2">
        <f t="shared" ref="Q1346:Q1409" si="43">L1346-P1346</f>
        <v>2.602355652521321E-2</v>
      </c>
      <c r="R1346" s="2" t="str">
        <f>IF(Global_Household_Financial_Dyna[[#This Row],[Vs country_Average]]&lt;-0.2, "Underperformer", IF(Global_Household_Financial_Dyna[[#This Row],[Vs country_Average]]&gt;0.2, "Outperformer", "Normal"))</f>
        <v>Normal</v>
      </c>
      <c r="S13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197.73</v>
      </c>
      <c r="T13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197.73</v>
      </c>
      <c r="U13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197.73</v>
      </c>
      <c r="V13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197.73</v>
      </c>
    </row>
    <row r="1347" spans="1:22" x14ac:dyDescent="0.3">
      <c r="A1347">
        <v>1348</v>
      </c>
      <c r="B1347" t="s">
        <v>10</v>
      </c>
      <c r="C1347" t="s">
        <v>11</v>
      </c>
      <c r="D1347">
        <v>4</v>
      </c>
      <c r="E1347">
        <v>3</v>
      </c>
      <c r="F1347">
        <v>640.9</v>
      </c>
      <c r="G1347">
        <v>1422.53</v>
      </c>
      <c r="H1347">
        <v>142.25</v>
      </c>
      <c r="I1347">
        <v>711.85</v>
      </c>
      <c r="J1347">
        <v>568.42999999999995</v>
      </c>
      <c r="K1347">
        <f>Global_Household_Financial_Dyna[[#This Row],[Total_Household_Income]]-Global_Household_Financial_Dyna[[#This Row],[Estimated_Taxes]]</f>
        <v>1280.28</v>
      </c>
      <c r="L1347" s="1">
        <f>Global_Household_Financial_Dyna[[#This Row],[Monthly_Savings]]/Global_Household_Financial_Dyna[[#This Row],[Net Income]]</f>
        <v>0.44398881494673037</v>
      </c>
      <c r="M1347" s="2">
        <f>Global_Household_Financial_Dyna[[#This Row],[Monthly_Expenses]]/Global_Household_Financial_Dyna[[#This Row],[Net Income]]</f>
        <v>0.55601118505326963</v>
      </c>
      <c r="N1347" t="str">
        <f>IF(Global_Household_Financial_Dyna[[#This Row],[Monthly_Savings]]&lt;0,"High Risk", IF(Global_Household_Financial_Dyna[[#This Row],[Savings Rate%]]&lt;0.1, "Medium", "Safe"))</f>
        <v>Safe</v>
      </c>
      <c r="O1347">
        <f>Global_Household_Financial_Dyna[[#This Row],[Total_Household_Income]]/Global_Household_Financial_Dyna[[#This Row],[Family_Size]]</f>
        <v>355.63249999999999</v>
      </c>
      <c r="P1347" s="2">
        <f t="shared" si="42"/>
        <v>0.42077341556833553</v>
      </c>
      <c r="Q1347" s="2">
        <f t="shared" si="43"/>
        <v>2.3215399378394841E-2</v>
      </c>
      <c r="R1347" s="2" t="str">
        <f>IF(Global_Household_Financial_Dyna[[#This Row],[Vs country_Average]]&lt;-0.2, "Underperformer", IF(Global_Household_Financial_Dyna[[#This Row],[Vs country_Average]]&gt;0.2, "Outperformer", "Normal"))</f>
        <v>Normal</v>
      </c>
      <c r="S13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568.42999999999995</v>
      </c>
      <c r="T13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568.42999999999995</v>
      </c>
      <c r="U13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568.42999999999995</v>
      </c>
      <c r="V13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568.42999999999995</v>
      </c>
    </row>
    <row r="1348" spans="1:22" x14ac:dyDescent="0.3">
      <c r="A1348">
        <v>1349</v>
      </c>
      <c r="B1348" t="s">
        <v>12</v>
      </c>
      <c r="C1348" t="s">
        <v>13</v>
      </c>
      <c r="D1348">
        <v>5</v>
      </c>
      <c r="E1348">
        <v>2</v>
      </c>
      <c r="F1348">
        <v>3707.73</v>
      </c>
      <c r="G1348">
        <v>6406.28</v>
      </c>
      <c r="H1348">
        <v>1601.57</v>
      </c>
      <c r="I1348">
        <v>2689.76</v>
      </c>
      <c r="J1348">
        <v>2114.9499999999998</v>
      </c>
      <c r="K1348">
        <f>Global_Household_Financial_Dyna[[#This Row],[Total_Household_Income]]-Global_Household_Financial_Dyna[[#This Row],[Estimated_Taxes]]</f>
        <v>4804.71</v>
      </c>
      <c r="L1348" s="1">
        <f>Global_Household_Financial_Dyna[[#This Row],[Monthly_Savings]]/Global_Household_Financial_Dyna[[#This Row],[Net Income]]</f>
        <v>0.44018265410399376</v>
      </c>
      <c r="M1348" s="2">
        <f>Global_Household_Financial_Dyna[[#This Row],[Monthly_Expenses]]/Global_Household_Financial_Dyna[[#This Row],[Net Income]]</f>
        <v>0.55981734589600629</v>
      </c>
      <c r="N1348" t="str">
        <f>IF(Global_Household_Financial_Dyna[[#This Row],[Monthly_Savings]]&lt;0,"High Risk", IF(Global_Household_Financial_Dyna[[#This Row],[Savings Rate%]]&lt;0.1, "Medium", "Safe"))</f>
        <v>Safe</v>
      </c>
      <c r="O1348">
        <f>Global_Household_Financial_Dyna[[#This Row],[Total_Household_Income]]/Global_Household_Financial_Dyna[[#This Row],[Family_Size]]</f>
        <v>1281.2559999999999</v>
      </c>
      <c r="P1348" s="2">
        <f t="shared" si="42"/>
        <v>0.30718716818024266</v>
      </c>
      <c r="Q1348" s="2">
        <f t="shared" si="43"/>
        <v>0.1329954859237511</v>
      </c>
      <c r="R1348" s="2" t="str">
        <f>IF(Global_Household_Financial_Dyna[[#This Row],[Vs country_Average]]&lt;-0.2, "Underperformer", IF(Global_Household_Financial_Dyna[[#This Row],[Vs country_Average]]&gt;0.2, "Outperformer", "Normal"))</f>
        <v>Normal</v>
      </c>
      <c r="S13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2114.9499999999998</v>
      </c>
      <c r="T13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2114.9499999999998</v>
      </c>
      <c r="U13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2114.9499999999998</v>
      </c>
      <c r="V13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2114.9499999999998</v>
      </c>
    </row>
    <row r="1349" spans="1:22" x14ac:dyDescent="0.3">
      <c r="A1349">
        <v>1350</v>
      </c>
      <c r="B1349" t="s">
        <v>18</v>
      </c>
      <c r="C1349" t="s">
        <v>19</v>
      </c>
      <c r="D1349">
        <v>5</v>
      </c>
      <c r="E1349">
        <v>3</v>
      </c>
      <c r="F1349">
        <v>5919.47</v>
      </c>
      <c r="G1349">
        <v>13665.24</v>
      </c>
      <c r="H1349">
        <v>3689.62</v>
      </c>
      <c r="I1349">
        <v>4098.2299999999996</v>
      </c>
      <c r="J1349">
        <v>5877.4</v>
      </c>
      <c r="K1349">
        <f>Global_Household_Financial_Dyna[[#This Row],[Total_Household_Income]]-Global_Household_Financial_Dyna[[#This Row],[Estimated_Taxes]]</f>
        <v>9975.619999999999</v>
      </c>
      <c r="L1349" s="1">
        <f>Global_Household_Financial_Dyna[[#This Row],[Monthly_Savings]]/Global_Household_Financial_Dyna[[#This Row],[Net Income]]</f>
        <v>0.58917641209268201</v>
      </c>
      <c r="M1349" s="2">
        <f>Global_Household_Financial_Dyna[[#This Row],[Monthly_Expenses]]/Global_Household_Financial_Dyna[[#This Row],[Net Income]]</f>
        <v>0.41082459035127639</v>
      </c>
      <c r="N1349" t="str">
        <f>IF(Global_Household_Financial_Dyna[[#This Row],[Monthly_Savings]]&lt;0,"High Risk", IF(Global_Household_Financial_Dyna[[#This Row],[Savings Rate%]]&lt;0.1, "Medium", "Safe"))</f>
        <v>Safe</v>
      </c>
      <c r="O1349">
        <f>Global_Household_Financial_Dyna[[#This Row],[Total_Household_Income]]/Global_Household_Financial_Dyna[[#This Row],[Family_Size]]</f>
        <v>2733.0479999999998</v>
      </c>
      <c r="P1349" s="2">
        <f t="shared" si="42"/>
        <v>0.32336204947805613</v>
      </c>
      <c r="Q1349" s="2">
        <f t="shared" si="43"/>
        <v>0.26581436261462588</v>
      </c>
      <c r="R1349" s="2" t="str">
        <f>IF(Global_Household_Financial_Dyna[[#This Row],[Vs country_Average]]&lt;-0.2, "Underperformer", IF(Global_Household_Financial_Dyna[[#This Row],[Vs country_Average]]&gt;0.2, "Outperformer", "Normal"))</f>
        <v>Outperformer</v>
      </c>
      <c r="S13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5877.4</v>
      </c>
      <c r="T13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5877.4</v>
      </c>
      <c r="U13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5877.4</v>
      </c>
      <c r="V13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5877.4</v>
      </c>
    </row>
    <row r="1350" spans="1:22" x14ac:dyDescent="0.3">
      <c r="A1350">
        <v>1351</v>
      </c>
      <c r="B1350" t="s">
        <v>12</v>
      </c>
      <c r="C1350" t="s">
        <v>13</v>
      </c>
      <c r="D1350">
        <v>2</v>
      </c>
      <c r="E1350">
        <v>2</v>
      </c>
      <c r="F1350">
        <v>3107.04</v>
      </c>
      <c r="G1350">
        <v>5060.3500000000004</v>
      </c>
      <c r="H1350">
        <v>1265.0899999999999</v>
      </c>
      <c r="I1350">
        <v>2456.96</v>
      </c>
      <c r="J1350">
        <v>1338.31</v>
      </c>
      <c r="K1350">
        <f>Global_Household_Financial_Dyna[[#This Row],[Total_Household_Income]]-Global_Household_Financial_Dyna[[#This Row],[Estimated_Taxes]]</f>
        <v>3795.26</v>
      </c>
      <c r="L1350" s="1">
        <f>Global_Household_Financial_Dyna[[#This Row],[Monthly_Savings]]/Global_Household_Financial_Dyna[[#This Row],[Net Income]]</f>
        <v>0.35262669751215986</v>
      </c>
      <c r="M1350" s="2">
        <f>Global_Household_Financial_Dyna[[#This Row],[Monthly_Expenses]]/Global_Household_Financial_Dyna[[#This Row],[Net Income]]</f>
        <v>0.64737593735343557</v>
      </c>
      <c r="N1350" t="str">
        <f>IF(Global_Household_Financial_Dyna[[#This Row],[Monthly_Savings]]&lt;0,"High Risk", IF(Global_Household_Financial_Dyna[[#This Row],[Savings Rate%]]&lt;0.1, "Medium", "Safe"))</f>
        <v>Safe</v>
      </c>
      <c r="O1350">
        <f>Global_Household_Financial_Dyna[[#This Row],[Total_Household_Income]]/Global_Household_Financial_Dyna[[#This Row],[Family_Size]]</f>
        <v>2530.1750000000002</v>
      </c>
      <c r="P1350" s="2">
        <f t="shared" si="42"/>
        <v>0.30718716818024266</v>
      </c>
      <c r="Q1350" s="2">
        <f t="shared" si="43"/>
        <v>4.5439529331917194E-2</v>
      </c>
      <c r="R1350" s="2" t="str">
        <f>IF(Global_Household_Financial_Dyna[[#This Row],[Vs country_Average]]&lt;-0.2, "Underperformer", IF(Global_Household_Financial_Dyna[[#This Row],[Vs country_Average]]&gt;0.2, "Outperformer", "Normal"))</f>
        <v>Normal</v>
      </c>
      <c r="S13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1338.31</v>
      </c>
      <c r="T13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1338.31</v>
      </c>
      <c r="U13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1338.31</v>
      </c>
      <c r="V13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1338.31</v>
      </c>
    </row>
    <row r="1351" spans="1:22" x14ac:dyDescent="0.3">
      <c r="A1351">
        <v>1352</v>
      </c>
      <c r="B1351" t="s">
        <v>16</v>
      </c>
      <c r="C1351" t="s">
        <v>21</v>
      </c>
      <c r="D1351">
        <v>2</v>
      </c>
      <c r="E1351">
        <v>2</v>
      </c>
      <c r="F1351">
        <v>3662.2</v>
      </c>
      <c r="G1351">
        <v>5276.4</v>
      </c>
      <c r="H1351">
        <v>1846.74</v>
      </c>
      <c r="I1351">
        <v>2392.69</v>
      </c>
      <c r="J1351">
        <v>1036.97</v>
      </c>
      <c r="K1351">
        <f>Global_Household_Financial_Dyna[[#This Row],[Total_Household_Income]]-Global_Household_Financial_Dyna[[#This Row],[Estimated_Taxes]]</f>
        <v>3429.66</v>
      </c>
      <c r="L1351" s="1">
        <f>Global_Household_Financial_Dyna[[#This Row],[Monthly_Savings]]/Global_Household_Financial_Dyna[[#This Row],[Net Income]]</f>
        <v>0.30235358606975621</v>
      </c>
      <c r="M1351" s="2">
        <f>Global_Household_Financial_Dyna[[#This Row],[Monthly_Expenses]]/Global_Household_Financial_Dyna[[#This Row],[Net Income]]</f>
        <v>0.69764641393024385</v>
      </c>
      <c r="N1351" t="str">
        <f>IF(Global_Household_Financial_Dyna[[#This Row],[Monthly_Savings]]&lt;0,"High Risk", IF(Global_Household_Financial_Dyna[[#This Row],[Savings Rate%]]&lt;0.1, "Medium", "Safe"))</f>
        <v>Safe</v>
      </c>
      <c r="O1351">
        <f>Global_Household_Financial_Dyna[[#This Row],[Total_Household_Income]]/Global_Household_Financial_Dyna[[#This Row],[Family_Size]]</f>
        <v>2638.2</v>
      </c>
      <c r="P1351" s="2">
        <f t="shared" si="42"/>
        <v>0.15879799892000862</v>
      </c>
      <c r="Q1351" s="2">
        <f t="shared" si="43"/>
        <v>0.14355558714974759</v>
      </c>
      <c r="R1351" s="2" t="str">
        <f>IF(Global_Household_Financial_Dyna[[#This Row],[Vs country_Average]]&lt;-0.2, "Underperformer", IF(Global_Household_Financial_Dyna[[#This Row],[Vs country_Average]]&gt;0.2, "Outperformer", "Normal"))</f>
        <v>Normal</v>
      </c>
      <c r="S13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1036.97</v>
      </c>
      <c r="T13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1036.97</v>
      </c>
      <c r="U13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1036.97</v>
      </c>
      <c r="V13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1036.97</v>
      </c>
    </row>
    <row r="1352" spans="1:22" x14ac:dyDescent="0.3">
      <c r="A1352">
        <v>1353</v>
      </c>
      <c r="B1352" t="s">
        <v>10</v>
      </c>
      <c r="C1352" t="s">
        <v>11</v>
      </c>
      <c r="D1352">
        <v>4</v>
      </c>
      <c r="E1352">
        <v>3</v>
      </c>
      <c r="F1352">
        <v>1190.27</v>
      </c>
      <c r="G1352">
        <v>2580.9699999999998</v>
      </c>
      <c r="H1352">
        <v>258.10000000000002</v>
      </c>
      <c r="I1352">
        <v>700.64</v>
      </c>
      <c r="J1352">
        <v>1622.23</v>
      </c>
      <c r="K1352">
        <f>Global_Household_Financial_Dyna[[#This Row],[Total_Household_Income]]-Global_Household_Financial_Dyna[[#This Row],[Estimated_Taxes]]</f>
        <v>2322.87</v>
      </c>
      <c r="L1352" s="1">
        <f>Global_Household_Financial_Dyna[[#This Row],[Monthly_Savings]]/Global_Household_Financial_Dyna[[#This Row],[Net Income]]</f>
        <v>0.69837313323603989</v>
      </c>
      <c r="M1352" s="2">
        <f>Global_Household_Financial_Dyna[[#This Row],[Monthly_Expenses]]/Global_Household_Financial_Dyna[[#This Row],[Net Income]]</f>
        <v>0.30162686676396011</v>
      </c>
      <c r="N1352" t="str">
        <f>IF(Global_Household_Financial_Dyna[[#This Row],[Monthly_Savings]]&lt;0,"High Risk", IF(Global_Household_Financial_Dyna[[#This Row],[Savings Rate%]]&lt;0.1, "Medium", "Safe"))</f>
        <v>Safe</v>
      </c>
      <c r="O1352">
        <f>Global_Household_Financial_Dyna[[#This Row],[Total_Household_Income]]/Global_Household_Financial_Dyna[[#This Row],[Family_Size]]</f>
        <v>645.24249999999995</v>
      </c>
      <c r="P1352" s="2">
        <f t="shared" si="42"/>
        <v>0.42077341556833553</v>
      </c>
      <c r="Q1352" s="2">
        <f t="shared" si="43"/>
        <v>0.27759971766770436</v>
      </c>
      <c r="R1352" s="2" t="str">
        <f>IF(Global_Household_Financial_Dyna[[#This Row],[Vs country_Average]]&lt;-0.2, "Underperformer", IF(Global_Household_Financial_Dyna[[#This Row],[Vs country_Average]]&gt;0.2, "Outperformer", "Normal"))</f>
        <v>Outperformer</v>
      </c>
      <c r="S13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1622.23</v>
      </c>
      <c r="T13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1622.23</v>
      </c>
      <c r="U13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1622.23</v>
      </c>
      <c r="V13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1622.23</v>
      </c>
    </row>
    <row r="1353" spans="1:22" x14ac:dyDescent="0.3">
      <c r="A1353">
        <v>1354</v>
      </c>
      <c r="B1353" t="s">
        <v>14</v>
      </c>
      <c r="C1353" t="s">
        <v>15</v>
      </c>
      <c r="D1353">
        <v>1</v>
      </c>
      <c r="E1353">
        <v>1</v>
      </c>
      <c r="F1353">
        <v>1635.28</v>
      </c>
      <c r="G1353">
        <v>1635.28</v>
      </c>
      <c r="H1353">
        <v>245.29</v>
      </c>
      <c r="I1353">
        <v>494.78</v>
      </c>
      <c r="J1353">
        <v>895.21</v>
      </c>
      <c r="K1353">
        <f>Global_Household_Financial_Dyna[[#This Row],[Total_Household_Income]]-Global_Household_Financial_Dyna[[#This Row],[Estimated_Taxes]]</f>
        <v>1389.99</v>
      </c>
      <c r="L1353" s="1">
        <f>Global_Household_Financial_Dyna[[#This Row],[Monthly_Savings]]/Global_Household_Financial_Dyna[[#This Row],[Net Income]]</f>
        <v>0.6440406046086663</v>
      </c>
      <c r="M1353" s="2">
        <f>Global_Household_Financial_Dyna[[#This Row],[Monthly_Expenses]]/Global_Household_Financial_Dyna[[#This Row],[Net Income]]</f>
        <v>0.35595939539133375</v>
      </c>
      <c r="N1353" t="str">
        <f>IF(Global_Household_Financial_Dyna[[#This Row],[Monthly_Savings]]&lt;0,"High Risk", IF(Global_Household_Financial_Dyna[[#This Row],[Savings Rate%]]&lt;0.1, "Medium", "Safe"))</f>
        <v>Safe</v>
      </c>
      <c r="O1353">
        <f>Global_Household_Financial_Dyna[[#This Row],[Total_Household_Income]]/Global_Household_Financial_Dyna[[#This Row],[Family_Size]]</f>
        <v>1635.28</v>
      </c>
      <c r="P1353" s="2">
        <f t="shared" si="42"/>
        <v>0.39788995363055785</v>
      </c>
      <c r="Q1353" s="2">
        <f t="shared" si="43"/>
        <v>0.24615065097810845</v>
      </c>
      <c r="R1353" s="2" t="str">
        <f>IF(Global_Household_Financial_Dyna[[#This Row],[Vs country_Average]]&lt;-0.2, "Underperformer", IF(Global_Household_Financial_Dyna[[#This Row],[Vs country_Average]]&gt;0.2, "Outperformer", "Normal"))</f>
        <v>Outperformer</v>
      </c>
      <c r="S13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895.21</v>
      </c>
      <c r="T13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895.21</v>
      </c>
      <c r="U13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895.21</v>
      </c>
      <c r="V13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895.21</v>
      </c>
    </row>
    <row r="1354" spans="1:22" x14ac:dyDescent="0.3">
      <c r="A1354">
        <v>1355</v>
      </c>
      <c r="B1354" t="s">
        <v>10</v>
      </c>
      <c r="C1354" t="s">
        <v>22</v>
      </c>
      <c r="D1354">
        <v>6</v>
      </c>
      <c r="E1354">
        <v>3</v>
      </c>
      <c r="F1354">
        <v>1036.43</v>
      </c>
      <c r="G1354">
        <v>2558.81</v>
      </c>
      <c r="H1354">
        <v>255.88</v>
      </c>
      <c r="I1354">
        <v>615.94000000000005</v>
      </c>
      <c r="J1354">
        <v>1686.99</v>
      </c>
      <c r="K1354">
        <f>Global_Household_Financial_Dyna[[#This Row],[Total_Household_Income]]-Global_Household_Financial_Dyna[[#This Row],[Estimated_Taxes]]</f>
        <v>2302.9299999999998</v>
      </c>
      <c r="L1354" s="1">
        <f>Global_Household_Financial_Dyna[[#This Row],[Monthly_Savings]]/Global_Household_Financial_Dyna[[#This Row],[Net Income]]</f>
        <v>0.73254071986556257</v>
      </c>
      <c r="M1354" s="2">
        <f>Global_Household_Financial_Dyna[[#This Row],[Monthly_Expenses]]/Global_Household_Financial_Dyna[[#This Row],[Net Income]]</f>
        <v>0.26745928013443748</v>
      </c>
      <c r="N1354" t="str">
        <f>IF(Global_Household_Financial_Dyna[[#This Row],[Monthly_Savings]]&lt;0,"High Risk", IF(Global_Household_Financial_Dyna[[#This Row],[Savings Rate%]]&lt;0.1, "Medium", "Safe"))</f>
        <v>Safe</v>
      </c>
      <c r="O1354">
        <f>Global_Household_Financial_Dyna[[#This Row],[Total_Household_Income]]/Global_Household_Financial_Dyna[[#This Row],[Family_Size]]</f>
        <v>426.46833333333331</v>
      </c>
      <c r="P1354" s="2">
        <f t="shared" si="42"/>
        <v>0.42077341556833553</v>
      </c>
      <c r="Q1354" s="2">
        <f t="shared" si="43"/>
        <v>0.31176730429722704</v>
      </c>
      <c r="R1354" s="2" t="str">
        <f>IF(Global_Household_Financial_Dyna[[#This Row],[Vs country_Average]]&lt;-0.2, "Underperformer", IF(Global_Household_Financial_Dyna[[#This Row],[Vs country_Average]]&gt;0.2, "Outperformer", "Normal"))</f>
        <v>Outperformer</v>
      </c>
      <c r="S13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1686.99</v>
      </c>
      <c r="T13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1686.99</v>
      </c>
      <c r="U13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1686.99</v>
      </c>
      <c r="V13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1686.99</v>
      </c>
    </row>
    <row r="1355" spans="1:22" x14ac:dyDescent="0.3">
      <c r="A1355">
        <v>1356</v>
      </c>
      <c r="B1355" t="s">
        <v>12</v>
      </c>
      <c r="C1355" t="s">
        <v>13</v>
      </c>
      <c r="D1355">
        <v>2</v>
      </c>
      <c r="E1355">
        <v>1</v>
      </c>
      <c r="F1355">
        <v>3445.05</v>
      </c>
      <c r="G1355">
        <v>3445.05</v>
      </c>
      <c r="H1355">
        <v>861.26</v>
      </c>
      <c r="I1355">
        <v>1797.94</v>
      </c>
      <c r="J1355">
        <v>785.85</v>
      </c>
      <c r="K1355">
        <f>Global_Household_Financial_Dyna[[#This Row],[Total_Household_Income]]-Global_Household_Financial_Dyna[[#This Row],[Estimated_Taxes]]</f>
        <v>2583.79</v>
      </c>
      <c r="L1355" s="1">
        <f>Global_Household_Financial_Dyna[[#This Row],[Monthly_Savings]]/Global_Household_Financial_Dyna[[#This Row],[Net Income]]</f>
        <v>0.30414623479462344</v>
      </c>
      <c r="M1355" s="2">
        <f>Global_Household_Financial_Dyna[[#This Row],[Monthly_Expenses]]/Global_Household_Financial_Dyna[[#This Row],[Net Income]]</f>
        <v>0.69585376520537667</v>
      </c>
      <c r="N1355" t="str">
        <f>IF(Global_Household_Financial_Dyna[[#This Row],[Monthly_Savings]]&lt;0,"High Risk", IF(Global_Household_Financial_Dyna[[#This Row],[Savings Rate%]]&lt;0.1, "Medium", "Safe"))</f>
        <v>Safe</v>
      </c>
      <c r="O1355">
        <f>Global_Household_Financial_Dyna[[#This Row],[Total_Household_Income]]/Global_Household_Financial_Dyna[[#This Row],[Family_Size]]</f>
        <v>1722.5250000000001</v>
      </c>
      <c r="P1355" s="2">
        <f t="shared" si="42"/>
        <v>0.30718716818024266</v>
      </c>
      <c r="Q1355" s="2">
        <f t="shared" si="43"/>
        <v>-3.0409333856192267E-3</v>
      </c>
      <c r="R1355" s="2" t="str">
        <f>IF(Global_Household_Financial_Dyna[[#This Row],[Vs country_Average]]&lt;-0.2, "Underperformer", IF(Global_Household_Financial_Dyna[[#This Row],[Vs country_Average]]&gt;0.2, "Outperformer", "Normal"))</f>
        <v>Normal</v>
      </c>
      <c r="S13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785.85</v>
      </c>
      <c r="T13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785.85</v>
      </c>
      <c r="U13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785.85</v>
      </c>
      <c r="V13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785.85</v>
      </c>
    </row>
    <row r="1356" spans="1:22" x14ac:dyDescent="0.3">
      <c r="A1356">
        <v>1357</v>
      </c>
      <c r="B1356" t="s">
        <v>12</v>
      </c>
      <c r="C1356" t="s">
        <v>13</v>
      </c>
      <c r="D1356">
        <v>3</v>
      </c>
      <c r="E1356">
        <v>2</v>
      </c>
      <c r="F1356">
        <v>2710.89</v>
      </c>
      <c r="G1356">
        <v>3922.52</v>
      </c>
      <c r="H1356">
        <v>980.63</v>
      </c>
      <c r="I1356">
        <v>2187.31</v>
      </c>
      <c r="J1356">
        <v>754.58</v>
      </c>
      <c r="K1356">
        <f>Global_Household_Financial_Dyna[[#This Row],[Total_Household_Income]]-Global_Household_Financial_Dyna[[#This Row],[Estimated_Taxes]]</f>
        <v>2941.89</v>
      </c>
      <c r="L1356" s="1">
        <f>Global_Household_Financial_Dyna[[#This Row],[Monthly_Savings]]/Global_Household_Financial_Dyna[[#This Row],[Net Income]]</f>
        <v>0.25649497431923018</v>
      </c>
      <c r="M1356" s="2">
        <f>Global_Household_Financial_Dyna[[#This Row],[Monthly_Expenses]]/Global_Household_Financial_Dyna[[#This Row],[Net Income]]</f>
        <v>0.74350502568076982</v>
      </c>
      <c r="N1356" t="str">
        <f>IF(Global_Household_Financial_Dyna[[#This Row],[Monthly_Savings]]&lt;0,"High Risk", IF(Global_Household_Financial_Dyna[[#This Row],[Savings Rate%]]&lt;0.1, "Medium", "Safe"))</f>
        <v>Safe</v>
      </c>
      <c r="O1356">
        <f>Global_Household_Financial_Dyna[[#This Row],[Total_Household_Income]]/Global_Household_Financial_Dyna[[#This Row],[Family_Size]]</f>
        <v>1307.5066666666667</v>
      </c>
      <c r="P1356" s="2">
        <f t="shared" si="42"/>
        <v>0.30718716818024266</v>
      </c>
      <c r="Q1356" s="2">
        <f t="shared" si="43"/>
        <v>-5.069219386101248E-2</v>
      </c>
      <c r="R1356" s="2" t="str">
        <f>IF(Global_Household_Financial_Dyna[[#This Row],[Vs country_Average]]&lt;-0.2, "Underperformer", IF(Global_Household_Financial_Dyna[[#This Row],[Vs country_Average]]&gt;0.2, "Outperformer", "Normal"))</f>
        <v>Normal</v>
      </c>
      <c r="S13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754.58</v>
      </c>
      <c r="T13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754.58</v>
      </c>
      <c r="U13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754.58</v>
      </c>
      <c r="V13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754.58</v>
      </c>
    </row>
    <row r="1357" spans="1:22" x14ac:dyDescent="0.3">
      <c r="A1357">
        <v>1358</v>
      </c>
      <c r="B1357" t="s">
        <v>10</v>
      </c>
      <c r="C1357" t="s">
        <v>11</v>
      </c>
      <c r="D1357">
        <v>1</v>
      </c>
      <c r="E1357">
        <v>1</v>
      </c>
      <c r="F1357">
        <v>688.36</v>
      </c>
      <c r="G1357">
        <v>688.36</v>
      </c>
      <c r="H1357">
        <v>68.84</v>
      </c>
      <c r="I1357">
        <v>276.22000000000003</v>
      </c>
      <c r="J1357">
        <v>343.3</v>
      </c>
      <c r="K1357">
        <f>Global_Household_Financial_Dyna[[#This Row],[Total_Household_Income]]-Global_Household_Financial_Dyna[[#This Row],[Estimated_Taxes]]</f>
        <v>619.52</v>
      </c>
      <c r="L1357" s="1">
        <f>Global_Household_Financial_Dyna[[#This Row],[Monthly_Savings]]/Global_Household_Financial_Dyna[[#This Row],[Net Income]]</f>
        <v>0.55413868801652899</v>
      </c>
      <c r="M1357" s="2">
        <f>Global_Household_Financial_Dyna[[#This Row],[Monthly_Expenses]]/Global_Household_Financial_Dyna[[#This Row],[Net Income]]</f>
        <v>0.44586131198347112</v>
      </c>
      <c r="N1357" t="str">
        <f>IF(Global_Household_Financial_Dyna[[#This Row],[Monthly_Savings]]&lt;0,"High Risk", IF(Global_Household_Financial_Dyna[[#This Row],[Savings Rate%]]&lt;0.1, "Medium", "Safe"))</f>
        <v>Safe</v>
      </c>
      <c r="O1357">
        <f>Global_Household_Financial_Dyna[[#This Row],[Total_Household_Income]]/Global_Household_Financial_Dyna[[#This Row],[Family_Size]]</f>
        <v>688.36</v>
      </c>
      <c r="P1357" s="2">
        <f t="shared" si="42"/>
        <v>0.42077341556833553</v>
      </c>
      <c r="Q1357" s="2">
        <f t="shared" si="43"/>
        <v>0.13336527244819346</v>
      </c>
      <c r="R1357" s="2" t="str">
        <f>IF(Global_Household_Financial_Dyna[[#This Row],[Vs country_Average]]&lt;-0.2, "Underperformer", IF(Global_Household_Financial_Dyna[[#This Row],[Vs country_Average]]&gt;0.2, "Outperformer", "Normal"))</f>
        <v>Normal</v>
      </c>
      <c r="S13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343.3</v>
      </c>
      <c r="T13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343.3</v>
      </c>
      <c r="U13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343.3</v>
      </c>
      <c r="V13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343.3</v>
      </c>
    </row>
    <row r="1358" spans="1:22" x14ac:dyDescent="0.3">
      <c r="A1358">
        <v>1359</v>
      </c>
      <c r="B1358" t="s">
        <v>10</v>
      </c>
      <c r="C1358" t="s">
        <v>11</v>
      </c>
      <c r="D1358">
        <v>6</v>
      </c>
      <c r="E1358">
        <v>2</v>
      </c>
      <c r="F1358">
        <v>782.29</v>
      </c>
      <c r="G1358">
        <v>1441.43</v>
      </c>
      <c r="H1358">
        <v>144.13999999999999</v>
      </c>
      <c r="I1358">
        <v>778.86</v>
      </c>
      <c r="J1358">
        <v>518.42999999999995</v>
      </c>
      <c r="K1358">
        <f>Global_Household_Financial_Dyna[[#This Row],[Total_Household_Income]]-Global_Household_Financial_Dyna[[#This Row],[Estimated_Taxes]]</f>
        <v>1297.29</v>
      </c>
      <c r="L1358" s="1">
        <f>Global_Household_Financial_Dyna[[#This Row],[Monthly_Savings]]/Global_Household_Financial_Dyna[[#This Row],[Net Income]]</f>
        <v>0.39962537289272249</v>
      </c>
      <c r="M1358" s="2">
        <f>Global_Household_Financial_Dyna[[#This Row],[Monthly_Expenses]]/Global_Household_Financial_Dyna[[#This Row],[Net Income]]</f>
        <v>0.60037462710727751</v>
      </c>
      <c r="N1358" t="str">
        <f>IF(Global_Household_Financial_Dyna[[#This Row],[Monthly_Savings]]&lt;0,"High Risk", IF(Global_Household_Financial_Dyna[[#This Row],[Savings Rate%]]&lt;0.1, "Medium", "Safe"))</f>
        <v>Safe</v>
      </c>
      <c r="O1358">
        <f>Global_Household_Financial_Dyna[[#This Row],[Total_Household_Income]]/Global_Household_Financial_Dyna[[#This Row],[Family_Size]]</f>
        <v>240.23833333333334</v>
      </c>
      <c r="P1358" s="2">
        <f t="shared" si="42"/>
        <v>0.42077341556833553</v>
      </c>
      <c r="Q1358" s="2">
        <f t="shared" si="43"/>
        <v>-2.1148042675613044E-2</v>
      </c>
      <c r="R1358" s="2" t="str">
        <f>IF(Global_Household_Financial_Dyna[[#This Row],[Vs country_Average]]&lt;-0.2, "Underperformer", IF(Global_Household_Financial_Dyna[[#This Row],[Vs country_Average]]&gt;0.2, "Outperformer", "Normal"))</f>
        <v>Normal</v>
      </c>
      <c r="S13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518.42999999999995</v>
      </c>
      <c r="T13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518.42999999999995</v>
      </c>
      <c r="U13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518.42999999999995</v>
      </c>
      <c r="V13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518.42999999999995</v>
      </c>
    </row>
    <row r="1359" spans="1:22" x14ac:dyDescent="0.3">
      <c r="A1359">
        <v>1360</v>
      </c>
      <c r="B1359" t="s">
        <v>16</v>
      </c>
      <c r="C1359" t="s">
        <v>17</v>
      </c>
      <c r="D1359">
        <v>8</v>
      </c>
      <c r="E1359">
        <v>3</v>
      </c>
      <c r="F1359">
        <v>3953.16</v>
      </c>
      <c r="G1359">
        <v>7893.74</v>
      </c>
      <c r="H1359">
        <v>2762.81</v>
      </c>
      <c r="I1359">
        <v>3774.09</v>
      </c>
      <c r="J1359">
        <v>1356.84</v>
      </c>
      <c r="K1359">
        <f>Global_Household_Financial_Dyna[[#This Row],[Total_Household_Income]]-Global_Household_Financial_Dyna[[#This Row],[Estimated_Taxes]]</f>
        <v>5130.93</v>
      </c>
      <c r="L1359" s="1">
        <f>Global_Household_Financial_Dyna[[#This Row],[Monthly_Savings]]/Global_Household_Financial_Dyna[[#This Row],[Net Income]]</f>
        <v>0.26444328805888989</v>
      </c>
      <c r="M1359" s="2">
        <f>Global_Household_Financial_Dyna[[#This Row],[Monthly_Expenses]]/Global_Household_Financial_Dyna[[#This Row],[Net Income]]</f>
        <v>0.73555671194111005</v>
      </c>
      <c r="N1359" t="str">
        <f>IF(Global_Household_Financial_Dyna[[#This Row],[Monthly_Savings]]&lt;0,"High Risk", IF(Global_Household_Financial_Dyna[[#This Row],[Savings Rate%]]&lt;0.1, "Medium", "Safe"))</f>
        <v>Safe</v>
      </c>
      <c r="O1359">
        <f>Global_Household_Financial_Dyna[[#This Row],[Total_Household_Income]]/Global_Household_Financial_Dyna[[#This Row],[Family_Size]]</f>
        <v>986.71749999999997</v>
      </c>
      <c r="P1359" s="2">
        <f t="shared" si="42"/>
        <v>0.15879799892000862</v>
      </c>
      <c r="Q1359" s="2">
        <f t="shared" si="43"/>
        <v>0.10564528913888127</v>
      </c>
      <c r="R1359" s="2" t="str">
        <f>IF(Global_Household_Financial_Dyna[[#This Row],[Vs country_Average]]&lt;-0.2, "Underperformer", IF(Global_Household_Financial_Dyna[[#This Row],[Vs country_Average]]&gt;0.2, "Outperformer", "Normal"))</f>
        <v>Normal</v>
      </c>
      <c r="S13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1356.84</v>
      </c>
      <c r="T13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1356.84</v>
      </c>
      <c r="U13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1356.84</v>
      </c>
      <c r="V13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1356.84</v>
      </c>
    </row>
    <row r="1360" spans="1:22" x14ac:dyDescent="0.3">
      <c r="A1360">
        <v>1361</v>
      </c>
      <c r="B1360" t="s">
        <v>12</v>
      </c>
      <c r="C1360" t="s">
        <v>13</v>
      </c>
      <c r="D1360">
        <v>3</v>
      </c>
      <c r="E1360">
        <v>3</v>
      </c>
      <c r="F1360">
        <v>2250.71</v>
      </c>
      <c r="G1360">
        <v>5149.24</v>
      </c>
      <c r="H1360">
        <v>1287.31</v>
      </c>
      <c r="I1360">
        <v>2377.83</v>
      </c>
      <c r="J1360">
        <v>1484.1</v>
      </c>
      <c r="K1360">
        <f>Global_Household_Financial_Dyna[[#This Row],[Total_Household_Income]]-Global_Household_Financial_Dyna[[#This Row],[Estimated_Taxes]]</f>
        <v>3861.93</v>
      </c>
      <c r="L1360" s="1">
        <f>Global_Household_Financial_Dyna[[#This Row],[Monthly_Savings]]/Global_Household_Financial_Dyna[[#This Row],[Net Income]]</f>
        <v>0.38428972042476173</v>
      </c>
      <c r="M1360" s="2">
        <f>Global_Household_Financial_Dyna[[#This Row],[Monthly_Expenses]]/Global_Household_Financial_Dyna[[#This Row],[Net Income]]</f>
        <v>0.61571027957523827</v>
      </c>
      <c r="N1360" t="str">
        <f>IF(Global_Household_Financial_Dyna[[#This Row],[Monthly_Savings]]&lt;0,"High Risk", IF(Global_Household_Financial_Dyna[[#This Row],[Savings Rate%]]&lt;0.1, "Medium", "Safe"))</f>
        <v>Safe</v>
      </c>
      <c r="O1360">
        <f>Global_Household_Financial_Dyna[[#This Row],[Total_Household_Income]]/Global_Household_Financial_Dyna[[#This Row],[Family_Size]]</f>
        <v>1716.4133333333332</v>
      </c>
      <c r="P1360" s="2">
        <f t="shared" si="42"/>
        <v>0.30718716818024266</v>
      </c>
      <c r="Q1360" s="2">
        <f t="shared" si="43"/>
        <v>7.7102552244519063E-2</v>
      </c>
      <c r="R1360" s="2" t="str">
        <f>IF(Global_Household_Financial_Dyna[[#This Row],[Vs country_Average]]&lt;-0.2, "Underperformer", IF(Global_Household_Financial_Dyna[[#This Row],[Vs country_Average]]&gt;0.2, "Outperformer", "Normal"))</f>
        <v>Normal</v>
      </c>
      <c r="S13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1484.1</v>
      </c>
      <c r="T13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1484.1</v>
      </c>
      <c r="U13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1484.1</v>
      </c>
      <c r="V13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1484.1</v>
      </c>
    </row>
    <row r="1361" spans="1:22" x14ac:dyDescent="0.3">
      <c r="A1361">
        <v>1362</v>
      </c>
      <c r="B1361" t="s">
        <v>18</v>
      </c>
      <c r="C1361" t="s">
        <v>20</v>
      </c>
      <c r="D1361">
        <v>7</v>
      </c>
      <c r="E1361">
        <v>3</v>
      </c>
      <c r="F1361">
        <v>4983.3500000000004</v>
      </c>
      <c r="G1361">
        <v>10885.7</v>
      </c>
      <c r="H1361">
        <v>2939.14</v>
      </c>
      <c r="I1361">
        <v>3601.76</v>
      </c>
      <c r="J1361">
        <v>4344.8</v>
      </c>
      <c r="K1361">
        <f>Global_Household_Financial_Dyna[[#This Row],[Total_Household_Income]]-Global_Household_Financial_Dyna[[#This Row],[Estimated_Taxes]]</f>
        <v>7946.5600000000013</v>
      </c>
      <c r="L1361" s="1">
        <f>Global_Household_Financial_Dyna[[#This Row],[Monthly_Savings]]/Global_Household_Financial_Dyna[[#This Row],[Net Income]]</f>
        <v>0.54675230540007247</v>
      </c>
      <c r="M1361" s="2">
        <f>Global_Household_Financial_Dyna[[#This Row],[Monthly_Expenses]]/Global_Household_Financial_Dyna[[#This Row],[Net Income]]</f>
        <v>0.45324769459992748</v>
      </c>
      <c r="N1361" t="str">
        <f>IF(Global_Household_Financial_Dyna[[#This Row],[Monthly_Savings]]&lt;0,"High Risk", IF(Global_Household_Financial_Dyna[[#This Row],[Savings Rate%]]&lt;0.1, "Medium", "Safe"))</f>
        <v>Safe</v>
      </c>
      <c r="O1361">
        <f>Global_Household_Financial_Dyna[[#This Row],[Total_Household_Income]]/Global_Household_Financial_Dyna[[#This Row],[Family_Size]]</f>
        <v>1555.1000000000001</v>
      </c>
      <c r="P1361" s="2">
        <f t="shared" si="42"/>
        <v>0.32336204947805613</v>
      </c>
      <c r="Q1361" s="2">
        <f t="shared" si="43"/>
        <v>0.22339025592201633</v>
      </c>
      <c r="R1361" s="2" t="str">
        <f>IF(Global_Household_Financial_Dyna[[#This Row],[Vs country_Average]]&lt;-0.2, "Underperformer", IF(Global_Household_Financial_Dyna[[#This Row],[Vs country_Average]]&gt;0.2, "Outperformer", "Normal"))</f>
        <v>Outperformer</v>
      </c>
      <c r="S13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4344.8</v>
      </c>
      <c r="T13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4344.8</v>
      </c>
      <c r="U13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4344.8</v>
      </c>
      <c r="V13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4344.8</v>
      </c>
    </row>
    <row r="1362" spans="1:22" x14ac:dyDescent="0.3">
      <c r="A1362">
        <v>1363</v>
      </c>
      <c r="B1362" t="s">
        <v>16</v>
      </c>
      <c r="C1362" t="s">
        <v>17</v>
      </c>
      <c r="D1362">
        <v>5</v>
      </c>
      <c r="E1362">
        <v>1</v>
      </c>
      <c r="F1362">
        <v>5469.33</v>
      </c>
      <c r="G1362">
        <v>5469.33</v>
      </c>
      <c r="H1362">
        <v>1914.27</v>
      </c>
      <c r="I1362">
        <v>3841.13</v>
      </c>
      <c r="J1362">
        <v>-286.06</v>
      </c>
      <c r="K1362">
        <f>Global_Household_Financial_Dyna[[#This Row],[Total_Household_Income]]-Global_Household_Financial_Dyna[[#This Row],[Estimated_Taxes]]</f>
        <v>3555.06</v>
      </c>
      <c r="L1362" s="1">
        <f>Global_Household_Financial_Dyna[[#This Row],[Monthly_Savings]]/Global_Household_Financial_Dyna[[#This Row],[Net Income]]</f>
        <v>-8.0465589891591138E-2</v>
      </c>
      <c r="M1362" s="2">
        <f>Global_Household_Financial_Dyna[[#This Row],[Monthly_Expenses]]/Global_Household_Financial_Dyna[[#This Row],[Net Income]]</f>
        <v>1.080468402783638</v>
      </c>
      <c r="N1362" t="str">
        <f>IF(Global_Household_Financial_Dyna[[#This Row],[Monthly_Savings]]&lt;0,"High Risk", IF(Global_Household_Financial_Dyna[[#This Row],[Savings Rate%]]&lt;0.1, "Medium", "Safe"))</f>
        <v>High Risk</v>
      </c>
      <c r="O1362">
        <f>Global_Household_Financial_Dyna[[#This Row],[Total_Household_Income]]/Global_Household_Financial_Dyna[[#This Row],[Family_Size]]</f>
        <v>1093.866</v>
      </c>
      <c r="P1362" s="2">
        <f t="shared" si="42"/>
        <v>0.15879799892000862</v>
      </c>
      <c r="Q1362" s="2">
        <f t="shared" si="43"/>
        <v>-0.23926358881159976</v>
      </c>
      <c r="R1362" s="2" t="str">
        <f>IF(Global_Household_Financial_Dyna[[#This Row],[Vs country_Average]]&lt;-0.2, "Underperformer", IF(Global_Household_Financial_Dyna[[#This Row],[Vs country_Average]]&gt;0.2, "Outperformer", "Normal"))</f>
        <v>Underperformer</v>
      </c>
      <c r="S13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-94.003499999999974</v>
      </c>
      <c r="T13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98.053000000000054</v>
      </c>
      <c r="U13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290.10949999999997</v>
      </c>
      <c r="V13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482.16600000000011</v>
      </c>
    </row>
    <row r="1363" spans="1:22" x14ac:dyDescent="0.3">
      <c r="A1363">
        <v>1364</v>
      </c>
      <c r="B1363" t="s">
        <v>16</v>
      </c>
      <c r="C1363" t="s">
        <v>17</v>
      </c>
      <c r="D1363">
        <v>1</v>
      </c>
      <c r="E1363">
        <v>1</v>
      </c>
      <c r="F1363">
        <v>6726.34</v>
      </c>
      <c r="G1363">
        <v>6726.34</v>
      </c>
      <c r="H1363">
        <v>2354.2199999999998</v>
      </c>
      <c r="I1363">
        <v>2142.3000000000002</v>
      </c>
      <c r="J1363">
        <v>2229.83</v>
      </c>
      <c r="K1363">
        <f>Global_Household_Financial_Dyna[[#This Row],[Total_Household_Income]]-Global_Household_Financial_Dyna[[#This Row],[Estimated_Taxes]]</f>
        <v>4372.1200000000008</v>
      </c>
      <c r="L1363" s="1">
        <f>Global_Household_Financial_Dyna[[#This Row],[Monthly_Savings]]/Global_Household_Financial_Dyna[[#This Row],[Net Income]]</f>
        <v>0.51001116163325788</v>
      </c>
      <c r="M1363" s="2">
        <f>Global_Household_Financial_Dyna[[#This Row],[Monthly_Expenses]]/Global_Household_Financial_Dyna[[#This Row],[Net Income]]</f>
        <v>0.48999112558667185</v>
      </c>
      <c r="N1363" t="str">
        <f>IF(Global_Household_Financial_Dyna[[#This Row],[Monthly_Savings]]&lt;0,"High Risk", IF(Global_Household_Financial_Dyna[[#This Row],[Savings Rate%]]&lt;0.1, "Medium", "Safe"))</f>
        <v>Safe</v>
      </c>
      <c r="O1363">
        <f>Global_Household_Financial_Dyna[[#This Row],[Total_Household_Income]]/Global_Household_Financial_Dyna[[#This Row],[Family_Size]]</f>
        <v>6726.34</v>
      </c>
      <c r="P1363" s="2">
        <f t="shared" si="42"/>
        <v>0.15879799892000862</v>
      </c>
      <c r="Q1363" s="2">
        <f t="shared" si="43"/>
        <v>0.35121316271324926</v>
      </c>
      <c r="R1363" s="2" t="str">
        <f>IF(Global_Household_Financial_Dyna[[#This Row],[Vs country_Average]]&lt;-0.2, "Underperformer", IF(Global_Household_Financial_Dyna[[#This Row],[Vs country_Average]]&gt;0.2, "Outperformer", "Normal"))</f>
        <v>Outperformer</v>
      </c>
      <c r="S13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2229.83</v>
      </c>
      <c r="T13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2229.83</v>
      </c>
      <c r="U13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2229.83</v>
      </c>
      <c r="V13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2229.83</v>
      </c>
    </row>
    <row r="1364" spans="1:22" x14ac:dyDescent="0.3">
      <c r="A1364">
        <v>1365</v>
      </c>
      <c r="B1364" t="s">
        <v>14</v>
      </c>
      <c r="C1364" t="s">
        <v>15</v>
      </c>
      <c r="D1364">
        <v>7</v>
      </c>
      <c r="E1364">
        <v>3</v>
      </c>
      <c r="F1364">
        <v>2732.61</v>
      </c>
      <c r="G1364">
        <v>5726.13</v>
      </c>
      <c r="H1364">
        <v>858.92</v>
      </c>
      <c r="I1364">
        <v>1688.1</v>
      </c>
      <c r="J1364">
        <v>3179.11</v>
      </c>
      <c r="K1364">
        <f>Global_Household_Financial_Dyna[[#This Row],[Total_Household_Income]]-Global_Household_Financial_Dyna[[#This Row],[Estimated_Taxes]]</f>
        <v>4867.21</v>
      </c>
      <c r="L1364" s="1">
        <f>Global_Household_Financial_Dyna[[#This Row],[Monthly_Savings]]/Global_Household_Financial_Dyna[[#This Row],[Net Income]]</f>
        <v>0.65316885854524465</v>
      </c>
      <c r="M1364" s="2">
        <f>Global_Household_Financial_Dyna[[#This Row],[Monthly_Expenses]]/Global_Household_Financial_Dyna[[#This Row],[Net Income]]</f>
        <v>0.34683114145475535</v>
      </c>
      <c r="N1364" t="str">
        <f>IF(Global_Household_Financial_Dyna[[#This Row],[Monthly_Savings]]&lt;0,"High Risk", IF(Global_Household_Financial_Dyna[[#This Row],[Savings Rate%]]&lt;0.1, "Medium", "Safe"))</f>
        <v>Safe</v>
      </c>
      <c r="O1364">
        <f>Global_Household_Financial_Dyna[[#This Row],[Total_Household_Income]]/Global_Household_Financial_Dyna[[#This Row],[Family_Size]]</f>
        <v>818.01857142857148</v>
      </c>
      <c r="P1364" s="2">
        <f t="shared" si="42"/>
        <v>0.39788995363055785</v>
      </c>
      <c r="Q1364" s="2">
        <f t="shared" si="43"/>
        <v>0.2552789049146868</v>
      </c>
      <c r="R1364" s="2" t="str">
        <f>IF(Global_Household_Financial_Dyna[[#This Row],[Vs country_Average]]&lt;-0.2, "Underperformer", IF(Global_Household_Financial_Dyna[[#This Row],[Vs country_Average]]&gt;0.2, "Outperformer", "Normal"))</f>
        <v>Outperformer</v>
      </c>
      <c r="S13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3179.11</v>
      </c>
      <c r="T13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3179.11</v>
      </c>
      <c r="U13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3179.11</v>
      </c>
      <c r="V13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3179.11</v>
      </c>
    </row>
    <row r="1365" spans="1:22" x14ac:dyDescent="0.3">
      <c r="A1365">
        <v>1366</v>
      </c>
      <c r="B1365" t="s">
        <v>18</v>
      </c>
      <c r="C1365" t="s">
        <v>19</v>
      </c>
      <c r="D1365">
        <v>4</v>
      </c>
      <c r="E1365">
        <v>3</v>
      </c>
      <c r="F1365">
        <v>2160.9</v>
      </c>
      <c r="G1365">
        <v>4777.6400000000003</v>
      </c>
      <c r="H1365">
        <v>1051.08</v>
      </c>
      <c r="I1365">
        <v>2744.07</v>
      </c>
      <c r="J1365">
        <v>982.49</v>
      </c>
      <c r="K1365">
        <f>Global_Household_Financial_Dyna[[#This Row],[Total_Household_Income]]-Global_Household_Financial_Dyna[[#This Row],[Estimated_Taxes]]</f>
        <v>3726.5600000000004</v>
      </c>
      <c r="L1365" s="1">
        <f>Global_Household_Financial_Dyna[[#This Row],[Monthly_Savings]]/Global_Household_Financial_Dyna[[#This Row],[Net Income]]</f>
        <v>0.2636452921729423</v>
      </c>
      <c r="M1365" s="2">
        <f>Global_Household_Financial_Dyna[[#This Row],[Monthly_Expenses]]/Global_Household_Financial_Dyna[[#This Row],[Net Income]]</f>
        <v>0.73635470782705759</v>
      </c>
      <c r="N1365" t="str">
        <f>IF(Global_Household_Financial_Dyna[[#This Row],[Monthly_Savings]]&lt;0,"High Risk", IF(Global_Household_Financial_Dyna[[#This Row],[Savings Rate%]]&lt;0.1, "Medium", "Safe"))</f>
        <v>Safe</v>
      </c>
      <c r="O1365">
        <f>Global_Household_Financial_Dyna[[#This Row],[Total_Household_Income]]/Global_Household_Financial_Dyna[[#This Row],[Family_Size]]</f>
        <v>1194.4100000000001</v>
      </c>
      <c r="P1365" s="2">
        <f t="shared" si="42"/>
        <v>0.32336204947805613</v>
      </c>
      <c r="Q1365" s="2">
        <f t="shared" si="43"/>
        <v>-5.9716757305113832E-2</v>
      </c>
      <c r="R1365" s="2" t="str">
        <f>IF(Global_Household_Financial_Dyna[[#This Row],[Vs country_Average]]&lt;-0.2, "Underperformer", IF(Global_Household_Financial_Dyna[[#This Row],[Vs country_Average]]&gt;0.2, "Outperformer", "Normal"))</f>
        <v>Normal</v>
      </c>
      <c r="S13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982.49</v>
      </c>
      <c r="T13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982.49</v>
      </c>
      <c r="U13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982.49</v>
      </c>
      <c r="V13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982.49</v>
      </c>
    </row>
    <row r="1366" spans="1:22" x14ac:dyDescent="0.3">
      <c r="A1366">
        <v>1367</v>
      </c>
      <c r="B1366" t="s">
        <v>14</v>
      </c>
      <c r="C1366" t="s">
        <v>15</v>
      </c>
      <c r="D1366">
        <v>5</v>
      </c>
      <c r="E1366">
        <v>3</v>
      </c>
      <c r="F1366">
        <v>1114.26</v>
      </c>
      <c r="G1366">
        <v>2527.79</v>
      </c>
      <c r="H1366">
        <v>379.17</v>
      </c>
      <c r="I1366">
        <v>1225.1400000000001</v>
      </c>
      <c r="J1366">
        <v>923.49</v>
      </c>
      <c r="K1366">
        <f>Global_Household_Financial_Dyna[[#This Row],[Total_Household_Income]]-Global_Household_Financial_Dyna[[#This Row],[Estimated_Taxes]]</f>
        <v>2148.62</v>
      </c>
      <c r="L1366" s="1">
        <f>Global_Household_Financial_Dyna[[#This Row],[Monthly_Savings]]/Global_Household_Financial_Dyna[[#This Row],[Net Income]]</f>
        <v>0.42980610810659869</v>
      </c>
      <c r="M1366" s="2">
        <f>Global_Household_Financial_Dyna[[#This Row],[Monthly_Expenses]]/Global_Household_Financial_Dyna[[#This Row],[Net Income]]</f>
        <v>0.57019854604350706</v>
      </c>
      <c r="N1366" t="str">
        <f>IF(Global_Household_Financial_Dyna[[#This Row],[Monthly_Savings]]&lt;0,"High Risk", IF(Global_Household_Financial_Dyna[[#This Row],[Savings Rate%]]&lt;0.1, "Medium", "Safe"))</f>
        <v>Safe</v>
      </c>
      <c r="O1366">
        <f>Global_Household_Financial_Dyna[[#This Row],[Total_Household_Income]]/Global_Household_Financial_Dyna[[#This Row],[Family_Size]]</f>
        <v>505.55799999999999</v>
      </c>
      <c r="P1366" s="2">
        <f t="shared" si="42"/>
        <v>0.39788995363055785</v>
      </c>
      <c r="Q1366" s="2">
        <f t="shared" si="43"/>
        <v>3.1916154476040848E-2</v>
      </c>
      <c r="R1366" s="2" t="str">
        <f>IF(Global_Household_Financial_Dyna[[#This Row],[Vs country_Average]]&lt;-0.2, "Underperformer", IF(Global_Household_Financial_Dyna[[#This Row],[Vs country_Average]]&gt;0.2, "Outperformer", "Normal"))</f>
        <v>Normal</v>
      </c>
      <c r="S13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923.49</v>
      </c>
      <c r="T13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923.49</v>
      </c>
      <c r="U13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923.49</v>
      </c>
      <c r="V13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923.49</v>
      </c>
    </row>
    <row r="1367" spans="1:22" x14ac:dyDescent="0.3">
      <c r="A1367">
        <v>1368</v>
      </c>
      <c r="B1367" t="s">
        <v>12</v>
      </c>
      <c r="C1367" t="s">
        <v>13</v>
      </c>
      <c r="D1367">
        <v>5</v>
      </c>
      <c r="E1367">
        <v>2</v>
      </c>
      <c r="F1367">
        <v>2589.86</v>
      </c>
      <c r="G1367">
        <v>4106.6099999999997</v>
      </c>
      <c r="H1367">
        <v>1026.6500000000001</v>
      </c>
      <c r="I1367">
        <v>3897.17</v>
      </c>
      <c r="J1367">
        <v>-817.21</v>
      </c>
      <c r="K1367">
        <f>Global_Household_Financial_Dyna[[#This Row],[Total_Household_Income]]-Global_Household_Financial_Dyna[[#This Row],[Estimated_Taxes]]</f>
        <v>3079.9599999999996</v>
      </c>
      <c r="L1367" s="1">
        <f>Global_Household_Financial_Dyna[[#This Row],[Monthly_Savings]]/Global_Household_Financial_Dyna[[#This Row],[Net Income]]</f>
        <v>-0.26533136793984341</v>
      </c>
      <c r="M1367" s="2">
        <f>Global_Household_Financial_Dyna[[#This Row],[Monthly_Expenses]]/Global_Household_Financial_Dyna[[#This Row],[Net Income]]</f>
        <v>1.2653313679398435</v>
      </c>
      <c r="N1367" t="str">
        <f>IF(Global_Household_Financial_Dyna[[#This Row],[Monthly_Savings]]&lt;0,"High Risk", IF(Global_Household_Financial_Dyna[[#This Row],[Savings Rate%]]&lt;0.1, "Medium", "Safe"))</f>
        <v>High Risk</v>
      </c>
      <c r="O1367">
        <f>Global_Household_Financial_Dyna[[#This Row],[Total_Household_Income]]/Global_Household_Financial_Dyna[[#This Row],[Family_Size]]</f>
        <v>821.32199999999989</v>
      </c>
      <c r="P1367" s="2">
        <f t="shared" si="42"/>
        <v>0.30718716818024266</v>
      </c>
      <c r="Q1367" s="2">
        <f t="shared" si="43"/>
        <v>-0.57251853612008607</v>
      </c>
      <c r="R1367" s="2" t="str">
        <f>IF(Global_Household_Financial_Dyna[[#This Row],[Vs country_Average]]&lt;-0.2, "Underperformer", IF(Global_Household_Financial_Dyna[[#This Row],[Vs country_Average]]&gt;0.2, "Outperformer", "Normal"))</f>
        <v>Underperformer</v>
      </c>
      <c r="S13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-622.35149999999999</v>
      </c>
      <c r="T13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-427.49300000000005</v>
      </c>
      <c r="U13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-232.6345</v>
      </c>
      <c r="V13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-37.776000000000067</v>
      </c>
    </row>
    <row r="1368" spans="1:22" x14ac:dyDescent="0.3">
      <c r="A1368">
        <v>1369</v>
      </c>
      <c r="B1368" t="s">
        <v>18</v>
      </c>
      <c r="C1368" t="s">
        <v>19</v>
      </c>
      <c r="D1368">
        <v>3</v>
      </c>
      <c r="E1368">
        <v>1</v>
      </c>
      <c r="F1368">
        <v>4762.2700000000004</v>
      </c>
      <c r="G1368">
        <v>4762.2700000000004</v>
      </c>
      <c r="H1368">
        <v>1047.7</v>
      </c>
      <c r="I1368">
        <v>1855.01</v>
      </c>
      <c r="J1368">
        <v>1859.55</v>
      </c>
      <c r="K1368">
        <f>Global_Household_Financial_Dyna[[#This Row],[Total_Household_Income]]-Global_Household_Financial_Dyna[[#This Row],[Estimated_Taxes]]</f>
        <v>3714.5700000000006</v>
      </c>
      <c r="L1368" s="1">
        <f>Global_Household_Financial_Dyna[[#This Row],[Monthly_Savings]]/Global_Household_Financial_Dyna[[#This Row],[Net Income]]</f>
        <v>0.50060976102213706</v>
      </c>
      <c r="M1368" s="2">
        <f>Global_Household_Financial_Dyna[[#This Row],[Monthly_Expenses]]/Global_Household_Financial_Dyna[[#This Row],[Net Income]]</f>
        <v>0.49938754687621978</v>
      </c>
      <c r="N1368" t="str">
        <f>IF(Global_Household_Financial_Dyna[[#This Row],[Monthly_Savings]]&lt;0,"High Risk", IF(Global_Household_Financial_Dyna[[#This Row],[Savings Rate%]]&lt;0.1, "Medium", "Safe"))</f>
        <v>Safe</v>
      </c>
      <c r="O1368">
        <f>Global_Household_Financial_Dyna[[#This Row],[Total_Household_Income]]/Global_Household_Financial_Dyna[[#This Row],[Family_Size]]</f>
        <v>1587.4233333333334</v>
      </c>
      <c r="P1368" s="2">
        <f t="shared" si="42"/>
        <v>0.32336204947805613</v>
      </c>
      <c r="Q1368" s="2">
        <f t="shared" si="43"/>
        <v>0.17724771154408092</v>
      </c>
      <c r="R1368" s="2" t="str">
        <f>IF(Global_Household_Financial_Dyna[[#This Row],[Vs country_Average]]&lt;-0.2, "Underperformer", IF(Global_Household_Financial_Dyna[[#This Row],[Vs country_Average]]&gt;0.2, "Outperformer", "Normal"))</f>
        <v>Normal</v>
      </c>
      <c r="S13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1859.55</v>
      </c>
      <c r="T13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1859.55</v>
      </c>
      <c r="U13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1859.55</v>
      </c>
      <c r="V13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1859.55</v>
      </c>
    </row>
    <row r="1369" spans="1:22" x14ac:dyDescent="0.3">
      <c r="A1369">
        <v>1370</v>
      </c>
      <c r="B1369" t="s">
        <v>18</v>
      </c>
      <c r="C1369" t="s">
        <v>20</v>
      </c>
      <c r="D1369">
        <v>7</v>
      </c>
      <c r="E1369">
        <v>3</v>
      </c>
      <c r="F1369">
        <v>3124.3</v>
      </c>
      <c r="G1369">
        <v>7236.49</v>
      </c>
      <c r="H1369">
        <v>1592.03</v>
      </c>
      <c r="I1369">
        <v>5228.28</v>
      </c>
      <c r="J1369">
        <v>416.19</v>
      </c>
      <c r="K1369">
        <f>Global_Household_Financial_Dyna[[#This Row],[Total_Household_Income]]-Global_Household_Financial_Dyna[[#This Row],[Estimated_Taxes]]</f>
        <v>5644.46</v>
      </c>
      <c r="L1369" s="1">
        <f>Global_Household_Financial_Dyna[[#This Row],[Monthly_Savings]]/Global_Household_Financial_Dyna[[#This Row],[Net Income]]</f>
        <v>7.3734245614283739E-2</v>
      </c>
      <c r="M1369" s="2">
        <f>Global_Household_Financial_Dyna[[#This Row],[Monthly_Expenses]]/Global_Household_Financial_Dyna[[#This Row],[Net Income]]</f>
        <v>0.92626752603437701</v>
      </c>
      <c r="N1369" t="str">
        <f>IF(Global_Household_Financial_Dyna[[#This Row],[Monthly_Savings]]&lt;0,"High Risk", IF(Global_Household_Financial_Dyna[[#This Row],[Savings Rate%]]&lt;0.1, "Medium", "Safe"))</f>
        <v>Medium</v>
      </c>
      <c r="O1369">
        <f>Global_Household_Financial_Dyna[[#This Row],[Total_Household_Income]]/Global_Household_Financial_Dyna[[#This Row],[Family_Size]]</f>
        <v>1033.7842857142857</v>
      </c>
      <c r="P1369" s="2">
        <f t="shared" si="42"/>
        <v>0.32336204947805613</v>
      </c>
      <c r="Q1369" s="2">
        <f t="shared" si="43"/>
        <v>-0.2496278038637724</v>
      </c>
      <c r="R1369" s="2" t="str">
        <f>IF(Global_Household_Financial_Dyna[[#This Row],[Vs country_Average]]&lt;-0.2, "Underperformer", IF(Global_Household_Financial_Dyna[[#This Row],[Vs country_Average]]&gt;0.2, "Outperformer", "Normal"))</f>
        <v>Underperformer</v>
      </c>
      <c r="S13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416.19</v>
      </c>
      <c r="T13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416.19</v>
      </c>
      <c r="U13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416.19</v>
      </c>
      <c r="V13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416.19</v>
      </c>
    </row>
    <row r="1370" spans="1:22" x14ac:dyDescent="0.3">
      <c r="A1370">
        <v>1371</v>
      </c>
      <c r="B1370" t="s">
        <v>12</v>
      </c>
      <c r="C1370" t="s">
        <v>13</v>
      </c>
      <c r="D1370">
        <v>5</v>
      </c>
      <c r="E1370">
        <v>2</v>
      </c>
      <c r="F1370">
        <v>6686.98</v>
      </c>
      <c r="G1370">
        <v>10150.1</v>
      </c>
      <c r="H1370">
        <v>3045.03</v>
      </c>
      <c r="I1370">
        <v>3309.86</v>
      </c>
      <c r="J1370">
        <v>3795.2</v>
      </c>
      <c r="K1370">
        <f>Global_Household_Financial_Dyna[[#This Row],[Total_Household_Income]]-Global_Household_Financial_Dyna[[#This Row],[Estimated_Taxes]]</f>
        <v>7105.07</v>
      </c>
      <c r="L1370" s="1">
        <f>Global_Household_Financial_Dyna[[#This Row],[Monthly_Savings]]/Global_Household_Financial_Dyna[[#This Row],[Net Income]]</f>
        <v>0.53415378032869487</v>
      </c>
      <c r="M1370" s="2">
        <f>Global_Household_Financial_Dyna[[#This Row],[Monthly_Expenses]]/Global_Household_Financial_Dyna[[#This Row],[Net Income]]</f>
        <v>0.46584481222563612</v>
      </c>
      <c r="N1370" t="str">
        <f>IF(Global_Household_Financial_Dyna[[#This Row],[Monthly_Savings]]&lt;0,"High Risk", IF(Global_Household_Financial_Dyna[[#This Row],[Savings Rate%]]&lt;0.1, "Medium", "Safe"))</f>
        <v>Safe</v>
      </c>
      <c r="O1370">
        <f>Global_Household_Financial_Dyna[[#This Row],[Total_Household_Income]]/Global_Household_Financial_Dyna[[#This Row],[Family_Size]]</f>
        <v>2030.02</v>
      </c>
      <c r="P1370" s="2">
        <f t="shared" si="42"/>
        <v>0.30718716818024266</v>
      </c>
      <c r="Q1370" s="2">
        <f t="shared" si="43"/>
        <v>0.22696661214845221</v>
      </c>
      <c r="R1370" s="2" t="str">
        <f>IF(Global_Household_Financial_Dyna[[#This Row],[Vs country_Average]]&lt;-0.2, "Underperformer", IF(Global_Household_Financial_Dyna[[#This Row],[Vs country_Average]]&gt;0.2, "Outperformer", "Normal"))</f>
        <v>Outperformer</v>
      </c>
      <c r="S13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3795.2</v>
      </c>
      <c r="T13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3795.2</v>
      </c>
      <c r="U13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3795.2</v>
      </c>
      <c r="V13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3795.2</v>
      </c>
    </row>
    <row r="1371" spans="1:22" x14ac:dyDescent="0.3">
      <c r="A1371">
        <v>1372</v>
      </c>
      <c r="B1371" t="s">
        <v>18</v>
      </c>
      <c r="C1371" t="s">
        <v>20</v>
      </c>
      <c r="D1371">
        <v>2</v>
      </c>
      <c r="E1371">
        <v>2</v>
      </c>
      <c r="F1371">
        <v>4759.7</v>
      </c>
      <c r="G1371">
        <v>8492.7199999999993</v>
      </c>
      <c r="H1371">
        <v>2293.0300000000002</v>
      </c>
      <c r="I1371">
        <v>1778.8</v>
      </c>
      <c r="J1371">
        <v>4420.8900000000003</v>
      </c>
      <c r="K1371">
        <f>Global_Household_Financial_Dyna[[#This Row],[Total_Household_Income]]-Global_Household_Financial_Dyna[[#This Row],[Estimated_Taxes]]</f>
        <v>6199.6899999999987</v>
      </c>
      <c r="L1371" s="1">
        <f>Global_Household_Financial_Dyna[[#This Row],[Monthly_Savings]]/Global_Household_Financial_Dyna[[#This Row],[Net Income]]</f>
        <v>0.71308242831496438</v>
      </c>
      <c r="M1371" s="2">
        <f>Global_Household_Financial_Dyna[[#This Row],[Monthly_Expenses]]/Global_Household_Financial_Dyna[[#This Row],[Net Income]]</f>
        <v>0.2869175716850359</v>
      </c>
      <c r="N1371" t="str">
        <f>IF(Global_Household_Financial_Dyna[[#This Row],[Monthly_Savings]]&lt;0,"High Risk", IF(Global_Household_Financial_Dyna[[#This Row],[Savings Rate%]]&lt;0.1, "Medium", "Safe"))</f>
        <v>Safe</v>
      </c>
      <c r="O1371">
        <f>Global_Household_Financial_Dyna[[#This Row],[Total_Household_Income]]/Global_Household_Financial_Dyna[[#This Row],[Family_Size]]</f>
        <v>4246.3599999999997</v>
      </c>
      <c r="P1371" s="2">
        <f t="shared" si="42"/>
        <v>0.32336204947805613</v>
      </c>
      <c r="Q1371" s="2">
        <f t="shared" si="43"/>
        <v>0.38972037883690824</v>
      </c>
      <c r="R1371" s="2" t="str">
        <f>IF(Global_Household_Financial_Dyna[[#This Row],[Vs country_Average]]&lt;-0.2, "Underperformer", IF(Global_Household_Financial_Dyna[[#This Row],[Vs country_Average]]&gt;0.2, "Outperformer", "Normal"))</f>
        <v>Outperformer</v>
      </c>
      <c r="S13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4420.8900000000003</v>
      </c>
      <c r="T13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4420.8900000000003</v>
      </c>
      <c r="U13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4420.8900000000003</v>
      </c>
      <c r="V13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4420.8900000000003</v>
      </c>
    </row>
    <row r="1372" spans="1:22" x14ac:dyDescent="0.3">
      <c r="A1372">
        <v>1373</v>
      </c>
      <c r="B1372" t="s">
        <v>12</v>
      </c>
      <c r="C1372" t="s">
        <v>13</v>
      </c>
      <c r="D1372">
        <v>1</v>
      </c>
      <c r="E1372">
        <v>1</v>
      </c>
      <c r="F1372">
        <v>6874.37</v>
      </c>
      <c r="G1372">
        <v>6874.37</v>
      </c>
      <c r="H1372">
        <v>1718.59</v>
      </c>
      <c r="I1372">
        <v>2035.13</v>
      </c>
      <c r="J1372">
        <v>3120.65</v>
      </c>
      <c r="K1372">
        <f>Global_Household_Financial_Dyna[[#This Row],[Total_Household_Income]]-Global_Household_Financial_Dyna[[#This Row],[Estimated_Taxes]]</f>
        <v>5155.78</v>
      </c>
      <c r="L1372" s="1">
        <f>Global_Household_Financial_Dyna[[#This Row],[Monthly_Savings]]/Global_Household_Financial_Dyna[[#This Row],[Net Income]]</f>
        <v>0.60527214116971639</v>
      </c>
      <c r="M1372" s="2">
        <f>Global_Household_Financial_Dyna[[#This Row],[Monthly_Expenses]]/Global_Household_Financial_Dyna[[#This Row],[Net Income]]</f>
        <v>0.39472785883028372</v>
      </c>
      <c r="N1372" t="str">
        <f>IF(Global_Household_Financial_Dyna[[#This Row],[Monthly_Savings]]&lt;0,"High Risk", IF(Global_Household_Financial_Dyna[[#This Row],[Savings Rate%]]&lt;0.1, "Medium", "Safe"))</f>
        <v>Safe</v>
      </c>
      <c r="O1372">
        <f>Global_Household_Financial_Dyna[[#This Row],[Total_Household_Income]]/Global_Household_Financial_Dyna[[#This Row],[Family_Size]]</f>
        <v>6874.37</v>
      </c>
      <c r="P1372" s="2">
        <f t="shared" si="42"/>
        <v>0.30718716818024266</v>
      </c>
      <c r="Q1372" s="2">
        <f t="shared" si="43"/>
        <v>0.29808497298947373</v>
      </c>
      <c r="R1372" s="2" t="str">
        <f>IF(Global_Household_Financial_Dyna[[#This Row],[Vs country_Average]]&lt;-0.2, "Underperformer", IF(Global_Household_Financial_Dyna[[#This Row],[Vs country_Average]]&gt;0.2, "Outperformer", "Normal"))</f>
        <v>Outperformer</v>
      </c>
      <c r="S13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3120.65</v>
      </c>
      <c r="T13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3120.65</v>
      </c>
      <c r="U13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3120.65</v>
      </c>
      <c r="V13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3120.65</v>
      </c>
    </row>
    <row r="1373" spans="1:22" x14ac:dyDescent="0.3">
      <c r="A1373">
        <v>1374</v>
      </c>
      <c r="B1373" t="s">
        <v>10</v>
      </c>
      <c r="C1373" t="s">
        <v>11</v>
      </c>
      <c r="D1373">
        <v>2</v>
      </c>
      <c r="E1373">
        <v>2</v>
      </c>
      <c r="F1373">
        <v>760.42</v>
      </c>
      <c r="G1373">
        <v>1167.52</v>
      </c>
      <c r="H1373">
        <v>116.75</v>
      </c>
      <c r="I1373">
        <v>490.15</v>
      </c>
      <c r="J1373">
        <v>560.62</v>
      </c>
      <c r="K1373">
        <f>Global_Household_Financial_Dyna[[#This Row],[Total_Household_Income]]-Global_Household_Financial_Dyna[[#This Row],[Estimated_Taxes]]</f>
        <v>1050.77</v>
      </c>
      <c r="L1373" s="1">
        <f>Global_Household_Financial_Dyna[[#This Row],[Monthly_Savings]]/Global_Household_Financial_Dyna[[#This Row],[Net Income]]</f>
        <v>0.53353255231877572</v>
      </c>
      <c r="M1373" s="2">
        <f>Global_Household_Financial_Dyna[[#This Row],[Monthly_Expenses]]/Global_Household_Financial_Dyna[[#This Row],[Net Income]]</f>
        <v>0.46646744768122422</v>
      </c>
      <c r="N1373" t="str">
        <f>IF(Global_Household_Financial_Dyna[[#This Row],[Monthly_Savings]]&lt;0,"High Risk", IF(Global_Household_Financial_Dyna[[#This Row],[Savings Rate%]]&lt;0.1, "Medium", "Safe"))</f>
        <v>Safe</v>
      </c>
      <c r="O1373">
        <f>Global_Household_Financial_Dyna[[#This Row],[Total_Household_Income]]/Global_Household_Financial_Dyna[[#This Row],[Family_Size]]</f>
        <v>583.76</v>
      </c>
      <c r="P1373" s="2">
        <f t="shared" si="42"/>
        <v>0.42077341556833553</v>
      </c>
      <c r="Q1373" s="2">
        <f t="shared" si="43"/>
        <v>0.11275913675044019</v>
      </c>
      <c r="R1373" s="2" t="str">
        <f>IF(Global_Household_Financial_Dyna[[#This Row],[Vs country_Average]]&lt;-0.2, "Underperformer", IF(Global_Household_Financial_Dyna[[#This Row],[Vs country_Average]]&gt;0.2, "Outperformer", "Normal"))</f>
        <v>Normal</v>
      </c>
      <c r="S13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560.62</v>
      </c>
      <c r="T13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560.62</v>
      </c>
      <c r="U13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560.62</v>
      </c>
      <c r="V13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560.62</v>
      </c>
    </row>
    <row r="1374" spans="1:22" x14ac:dyDescent="0.3">
      <c r="A1374">
        <v>1375</v>
      </c>
      <c r="B1374" t="s">
        <v>18</v>
      </c>
      <c r="C1374" t="s">
        <v>19</v>
      </c>
      <c r="D1374">
        <v>3</v>
      </c>
      <c r="E1374">
        <v>2</v>
      </c>
      <c r="F1374">
        <v>3779.43</v>
      </c>
      <c r="G1374">
        <v>5548.37</v>
      </c>
      <c r="H1374">
        <v>1220.6400000000001</v>
      </c>
      <c r="I1374">
        <v>2607.35</v>
      </c>
      <c r="J1374">
        <v>1720.37</v>
      </c>
      <c r="K1374">
        <f>Global_Household_Financial_Dyna[[#This Row],[Total_Household_Income]]-Global_Household_Financial_Dyna[[#This Row],[Estimated_Taxes]]</f>
        <v>4327.7299999999996</v>
      </c>
      <c r="L1374" s="1">
        <f>Global_Household_Financial_Dyna[[#This Row],[Monthly_Savings]]/Global_Household_Financial_Dyna[[#This Row],[Net Income]]</f>
        <v>0.39752248869499718</v>
      </c>
      <c r="M1374" s="2">
        <f>Global_Household_Financial_Dyna[[#This Row],[Monthly_Expenses]]/Global_Household_Financial_Dyna[[#This Row],[Net Income]]</f>
        <v>0.60247520062480797</v>
      </c>
      <c r="N1374" t="str">
        <f>IF(Global_Household_Financial_Dyna[[#This Row],[Monthly_Savings]]&lt;0,"High Risk", IF(Global_Household_Financial_Dyna[[#This Row],[Savings Rate%]]&lt;0.1, "Medium", "Safe"))</f>
        <v>Safe</v>
      </c>
      <c r="O1374">
        <f>Global_Household_Financial_Dyna[[#This Row],[Total_Household_Income]]/Global_Household_Financial_Dyna[[#This Row],[Family_Size]]</f>
        <v>1849.4566666666667</v>
      </c>
      <c r="P1374" s="2">
        <f t="shared" si="42"/>
        <v>0.32336204947805613</v>
      </c>
      <c r="Q1374" s="2">
        <f t="shared" si="43"/>
        <v>7.4160439216941043E-2</v>
      </c>
      <c r="R1374" s="2" t="str">
        <f>IF(Global_Household_Financial_Dyna[[#This Row],[Vs country_Average]]&lt;-0.2, "Underperformer", IF(Global_Household_Financial_Dyna[[#This Row],[Vs country_Average]]&gt;0.2, "Outperformer", "Normal"))</f>
        <v>Normal</v>
      </c>
      <c r="S13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1720.37</v>
      </c>
      <c r="T13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1720.37</v>
      </c>
      <c r="U13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1720.37</v>
      </c>
      <c r="V13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1720.37</v>
      </c>
    </row>
    <row r="1375" spans="1:22" x14ac:dyDescent="0.3">
      <c r="A1375">
        <v>1376</v>
      </c>
      <c r="B1375" t="s">
        <v>12</v>
      </c>
      <c r="C1375" t="s">
        <v>13</v>
      </c>
      <c r="D1375">
        <v>6</v>
      </c>
      <c r="E1375">
        <v>3</v>
      </c>
      <c r="F1375">
        <v>4616.37</v>
      </c>
      <c r="G1375">
        <v>9754.74</v>
      </c>
      <c r="H1375">
        <v>2926.42</v>
      </c>
      <c r="I1375">
        <v>2895.64</v>
      </c>
      <c r="J1375">
        <v>3932.67</v>
      </c>
      <c r="K1375">
        <f>Global_Household_Financial_Dyna[[#This Row],[Total_Household_Income]]-Global_Household_Financial_Dyna[[#This Row],[Estimated_Taxes]]</f>
        <v>6828.32</v>
      </c>
      <c r="L1375" s="1">
        <f>Global_Household_Financial_Dyna[[#This Row],[Monthly_Savings]]/Global_Household_Financial_Dyna[[#This Row],[Net Income]]</f>
        <v>0.57593522271949771</v>
      </c>
      <c r="M1375" s="2">
        <f>Global_Household_Financial_Dyna[[#This Row],[Monthly_Expenses]]/Global_Household_Financial_Dyna[[#This Row],[Net Income]]</f>
        <v>0.42406331279143333</v>
      </c>
      <c r="N1375" t="str">
        <f>IF(Global_Household_Financial_Dyna[[#This Row],[Monthly_Savings]]&lt;0,"High Risk", IF(Global_Household_Financial_Dyna[[#This Row],[Savings Rate%]]&lt;0.1, "Medium", "Safe"))</f>
        <v>Safe</v>
      </c>
      <c r="O1375">
        <f>Global_Household_Financial_Dyna[[#This Row],[Total_Household_Income]]/Global_Household_Financial_Dyna[[#This Row],[Family_Size]]</f>
        <v>1625.79</v>
      </c>
      <c r="P1375" s="2">
        <f t="shared" si="42"/>
        <v>0.30718716818024266</v>
      </c>
      <c r="Q1375" s="2">
        <f t="shared" si="43"/>
        <v>0.26874805453925504</v>
      </c>
      <c r="R1375" s="2" t="str">
        <f>IF(Global_Household_Financial_Dyna[[#This Row],[Vs country_Average]]&lt;-0.2, "Underperformer", IF(Global_Household_Financial_Dyna[[#This Row],[Vs country_Average]]&gt;0.2, "Outperformer", "Normal"))</f>
        <v>Outperformer</v>
      </c>
      <c r="S13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3932.67</v>
      </c>
      <c r="T13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3932.67</v>
      </c>
      <c r="U13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3932.67</v>
      </c>
      <c r="V13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3932.67</v>
      </c>
    </row>
    <row r="1376" spans="1:22" x14ac:dyDescent="0.3">
      <c r="A1376">
        <v>1377</v>
      </c>
      <c r="B1376" t="s">
        <v>10</v>
      </c>
      <c r="C1376" t="s">
        <v>11</v>
      </c>
      <c r="D1376">
        <v>8</v>
      </c>
      <c r="E1376">
        <v>3</v>
      </c>
      <c r="F1376">
        <v>1036.71</v>
      </c>
      <c r="G1376">
        <v>2148.37</v>
      </c>
      <c r="H1376">
        <v>214.84</v>
      </c>
      <c r="I1376">
        <v>1049.26</v>
      </c>
      <c r="J1376">
        <v>884.27</v>
      </c>
      <c r="K1376">
        <f>Global_Household_Financial_Dyna[[#This Row],[Total_Household_Income]]-Global_Household_Financial_Dyna[[#This Row],[Estimated_Taxes]]</f>
        <v>1933.53</v>
      </c>
      <c r="L1376" s="1">
        <f>Global_Household_Financial_Dyna[[#This Row],[Monthly_Savings]]/Global_Household_Financial_Dyna[[#This Row],[Net Income]]</f>
        <v>0.45733451252372603</v>
      </c>
      <c r="M1376" s="2">
        <f>Global_Household_Financial_Dyna[[#This Row],[Monthly_Expenses]]/Global_Household_Financial_Dyna[[#This Row],[Net Income]]</f>
        <v>0.54266548747627397</v>
      </c>
      <c r="N1376" t="str">
        <f>IF(Global_Household_Financial_Dyna[[#This Row],[Monthly_Savings]]&lt;0,"High Risk", IF(Global_Household_Financial_Dyna[[#This Row],[Savings Rate%]]&lt;0.1, "Medium", "Safe"))</f>
        <v>Safe</v>
      </c>
      <c r="O1376">
        <f>Global_Household_Financial_Dyna[[#This Row],[Total_Household_Income]]/Global_Household_Financial_Dyna[[#This Row],[Family_Size]]</f>
        <v>268.54624999999999</v>
      </c>
      <c r="P1376" s="2">
        <f t="shared" si="42"/>
        <v>0.42077341556833553</v>
      </c>
      <c r="Q1376" s="2">
        <f t="shared" si="43"/>
        <v>3.6561096955390504E-2</v>
      </c>
      <c r="R1376" s="2" t="str">
        <f>IF(Global_Household_Financial_Dyna[[#This Row],[Vs country_Average]]&lt;-0.2, "Underperformer", IF(Global_Household_Financial_Dyna[[#This Row],[Vs country_Average]]&gt;0.2, "Outperformer", "Normal"))</f>
        <v>Normal</v>
      </c>
      <c r="S13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884.27</v>
      </c>
      <c r="T13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884.27</v>
      </c>
      <c r="U13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884.27</v>
      </c>
      <c r="V13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884.27</v>
      </c>
    </row>
    <row r="1377" spans="1:22" x14ac:dyDescent="0.3">
      <c r="A1377">
        <v>1378</v>
      </c>
      <c r="B1377" t="s">
        <v>16</v>
      </c>
      <c r="C1377" t="s">
        <v>21</v>
      </c>
      <c r="D1377">
        <v>3</v>
      </c>
      <c r="E1377">
        <v>1</v>
      </c>
      <c r="F1377">
        <v>5850.92</v>
      </c>
      <c r="G1377">
        <v>5850.92</v>
      </c>
      <c r="H1377">
        <v>2047.82</v>
      </c>
      <c r="I1377">
        <v>2423.23</v>
      </c>
      <c r="J1377">
        <v>1379.87</v>
      </c>
      <c r="K1377">
        <f>Global_Household_Financial_Dyna[[#This Row],[Total_Household_Income]]-Global_Household_Financial_Dyna[[#This Row],[Estimated_Taxes]]</f>
        <v>3803.1000000000004</v>
      </c>
      <c r="L1377" s="1">
        <f>Global_Household_Financial_Dyna[[#This Row],[Monthly_Savings]]/Global_Household_Financial_Dyna[[#This Row],[Net Income]]</f>
        <v>0.36282769319765446</v>
      </c>
      <c r="M1377" s="2">
        <f>Global_Household_Financial_Dyna[[#This Row],[Monthly_Expenses]]/Global_Household_Financial_Dyna[[#This Row],[Net Income]]</f>
        <v>0.63717230680234538</v>
      </c>
      <c r="N1377" t="str">
        <f>IF(Global_Household_Financial_Dyna[[#This Row],[Monthly_Savings]]&lt;0,"High Risk", IF(Global_Household_Financial_Dyna[[#This Row],[Savings Rate%]]&lt;0.1, "Medium", "Safe"))</f>
        <v>Safe</v>
      </c>
      <c r="O1377">
        <f>Global_Household_Financial_Dyna[[#This Row],[Total_Household_Income]]/Global_Household_Financial_Dyna[[#This Row],[Family_Size]]</f>
        <v>1950.3066666666666</v>
      </c>
      <c r="P1377" s="2">
        <f t="shared" si="42"/>
        <v>0.15879799892000862</v>
      </c>
      <c r="Q1377" s="2">
        <f t="shared" si="43"/>
        <v>0.20402969427764583</v>
      </c>
      <c r="R1377" s="2" t="str">
        <f>IF(Global_Household_Financial_Dyna[[#This Row],[Vs country_Average]]&lt;-0.2, "Underperformer", IF(Global_Household_Financial_Dyna[[#This Row],[Vs country_Average]]&gt;0.2, "Outperformer", "Normal"))</f>
        <v>Outperformer</v>
      </c>
      <c r="S13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1379.87</v>
      </c>
      <c r="T13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1379.87</v>
      </c>
      <c r="U13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1379.87</v>
      </c>
      <c r="V13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1379.87</v>
      </c>
    </row>
    <row r="1378" spans="1:22" x14ac:dyDescent="0.3">
      <c r="A1378">
        <v>1379</v>
      </c>
      <c r="B1378" t="s">
        <v>10</v>
      </c>
      <c r="C1378" t="s">
        <v>11</v>
      </c>
      <c r="D1378">
        <v>1</v>
      </c>
      <c r="E1378">
        <v>1</v>
      </c>
      <c r="F1378">
        <v>1535.86</v>
      </c>
      <c r="G1378">
        <v>1535.86</v>
      </c>
      <c r="H1378">
        <v>153.59</v>
      </c>
      <c r="I1378">
        <v>289.23</v>
      </c>
      <c r="J1378">
        <v>1093.04</v>
      </c>
      <c r="K1378">
        <f>Global_Household_Financial_Dyna[[#This Row],[Total_Household_Income]]-Global_Household_Financial_Dyna[[#This Row],[Estimated_Taxes]]</f>
        <v>1382.27</v>
      </c>
      <c r="L1378" s="1">
        <f>Global_Household_Financial_Dyna[[#This Row],[Monthly_Savings]]/Global_Household_Financial_Dyna[[#This Row],[Net Income]]</f>
        <v>0.79075723266800257</v>
      </c>
      <c r="M1378" s="2">
        <f>Global_Household_Financial_Dyna[[#This Row],[Monthly_Expenses]]/Global_Household_Financial_Dyna[[#This Row],[Net Income]]</f>
        <v>0.20924276733199737</v>
      </c>
      <c r="N1378" t="str">
        <f>IF(Global_Household_Financial_Dyna[[#This Row],[Monthly_Savings]]&lt;0,"High Risk", IF(Global_Household_Financial_Dyna[[#This Row],[Savings Rate%]]&lt;0.1, "Medium", "Safe"))</f>
        <v>Safe</v>
      </c>
      <c r="O1378">
        <f>Global_Household_Financial_Dyna[[#This Row],[Total_Household_Income]]/Global_Household_Financial_Dyna[[#This Row],[Family_Size]]</f>
        <v>1535.86</v>
      </c>
      <c r="P1378" s="2">
        <f t="shared" si="42"/>
        <v>0.42077341556833553</v>
      </c>
      <c r="Q1378" s="2">
        <f t="shared" si="43"/>
        <v>0.36998381709966705</v>
      </c>
      <c r="R1378" s="2" t="str">
        <f>IF(Global_Household_Financial_Dyna[[#This Row],[Vs country_Average]]&lt;-0.2, "Underperformer", IF(Global_Household_Financial_Dyna[[#This Row],[Vs country_Average]]&gt;0.2, "Outperformer", "Normal"))</f>
        <v>Outperformer</v>
      </c>
      <c r="S13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1093.04</v>
      </c>
      <c r="T13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1093.04</v>
      </c>
      <c r="U13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1093.04</v>
      </c>
      <c r="V13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1093.04</v>
      </c>
    </row>
    <row r="1379" spans="1:22" x14ac:dyDescent="0.3">
      <c r="A1379">
        <v>1380</v>
      </c>
      <c r="B1379" t="s">
        <v>16</v>
      </c>
      <c r="C1379" t="s">
        <v>17</v>
      </c>
      <c r="D1379">
        <v>5</v>
      </c>
      <c r="E1379">
        <v>3</v>
      </c>
      <c r="F1379">
        <v>6113.29</v>
      </c>
      <c r="G1379">
        <v>13009.47</v>
      </c>
      <c r="H1379">
        <v>5203.79</v>
      </c>
      <c r="I1379">
        <v>2954.31</v>
      </c>
      <c r="J1379">
        <v>4851.37</v>
      </c>
      <c r="K1379">
        <f>Global_Household_Financial_Dyna[[#This Row],[Total_Household_Income]]-Global_Household_Financial_Dyna[[#This Row],[Estimated_Taxes]]</f>
        <v>7805.6799999999994</v>
      </c>
      <c r="L1379" s="1">
        <f>Global_Household_Financial_Dyna[[#This Row],[Monthly_Savings]]/Global_Household_Financial_Dyna[[#This Row],[Net Income]]</f>
        <v>0.62151792028369091</v>
      </c>
      <c r="M1379" s="2">
        <f>Global_Household_Financial_Dyna[[#This Row],[Monthly_Expenses]]/Global_Household_Financial_Dyna[[#This Row],[Net Income]]</f>
        <v>0.37848207971630915</v>
      </c>
      <c r="N1379" t="str">
        <f>IF(Global_Household_Financial_Dyna[[#This Row],[Monthly_Savings]]&lt;0,"High Risk", IF(Global_Household_Financial_Dyna[[#This Row],[Savings Rate%]]&lt;0.1, "Medium", "Safe"))</f>
        <v>Safe</v>
      </c>
      <c r="O1379">
        <f>Global_Household_Financial_Dyna[[#This Row],[Total_Household_Income]]/Global_Household_Financial_Dyna[[#This Row],[Family_Size]]</f>
        <v>2601.8939999999998</v>
      </c>
      <c r="P1379" s="2">
        <f t="shared" si="42"/>
        <v>0.15879799892000862</v>
      </c>
      <c r="Q1379" s="2">
        <f t="shared" si="43"/>
        <v>0.46271992136368228</v>
      </c>
      <c r="R1379" s="2" t="str">
        <f>IF(Global_Household_Financial_Dyna[[#This Row],[Vs country_Average]]&lt;-0.2, "Underperformer", IF(Global_Household_Financial_Dyna[[#This Row],[Vs country_Average]]&gt;0.2, "Outperformer", "Normal"))</f>
        <v>Outperformer</v>
      </c>
      <c r="S13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4851.37</v>
      </c>
      <c r="T13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4851.37</v>
      </c>
      <c r="U13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4851.37</v>
      </c>
      <c r="V13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4851.37</v>
      </c>
    </row>
    <row r="1380" spans="1:22" x14ac:dyDescent="0.3">
      <c r="A1380">
        <v>1381</v>
      </c>
      <c r="B1380" t="s">
        <v>18</v>
      </c>
      <c r="C1380" t="s">
        <v>20</v>
      </c>
      <c r="D1380">
        <v>7</v>
      </c>
      <c r="E1380">
        <v>2</v>
      </c>
      <c r="F1380">
        <v>4001.29</v>
      </c>
      <c r="G1380">
        <v>6731.04</v>
      </c>
      <c r="H1380">
        <v>1480.83</v>
      </c>
      <c r="I1380">
        <v>4233.4799999999996</v>
      </c>
      <c r="J1380">
        <v>1016.73</v>
      </c>
      <c r="K1380">
        <f>Global_Household_Financial_Dyna[[#This Row],[Total_Household_Income]]-Global_Household_Financial_Dyna[[#This Row],[Estimated_Taxes]]</f>
        <v>5250.21</v>
      </c>
      <c r="L1380" s="1">
        <f>Global_Household_Financial_Dyna[[#This Row],[Monthly_Savings]]/Global_Household_Financial_Dyna[[#This Row],[Net Income]]</f>
        <v>0.19365511093841961</v>
      </c>
      <c r="M1380" s="2">
        <f>Global_Household_Financial_Dyna[[#This Row],[Monthly_Expenses]]/Global_Household_Financial_Dyna[[#This Row],[Net Income]]</f>
        <v>0.80634488906158031</v>
      </c>
      <c r="N1380" t="str">
        <f>IF(Global_Household_Financial_Dyna[[#This Row],[Monthly_Savings]]&lt;0,"High Risk", IF(Global_Household_Financial_Dyna[[#This Row],[Savings Rate%]]&lt;0.1, "Medium", "Safe"))</f>
        <v>Safe</v>
      </c>
      <c r="O1380">
        <f>Global_Household_Financial_Dyna[[#This Row],[Total_Household_Income]]/Global_Household_Financial_Dyna[[#This Row],[Family_Size]]</f>
        <v>961.5771428571428</v>
      </c>
      <c r="P1380" s="2">
        <f t="shared" si="42"/>
        <v>0.32336204947805613</v>
      </c>
      <c r="Q1380" s="2">
        <f t="shared" si="43"/>
        <v>-0.12970693853963652</v>
      </c>
      <c r="R1380" s="2" t="str">
        <f>IF(Global_Household_Financial_Dyna[[#This Row],[Vs country_Average]]&lt;-0.2, "Underperformer", IF(Global_Household_Financial_Dyna[[#This Row],[Vs country_Average]]&gt;0.2, "Outperformer", "Normal"))</f>
        <v>Normal</v>
      </c>
      <c r="S13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1016.73</v>
      </c>
      <c r="T13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1016.73</v>
      </c>
      <c r="U13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1016.73</v>
      </c>
      <c r="V13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1016.73</v>
      </c>
    </row>
    <row r="1381" spans="1:22" x14ac:dyDescent="0.3">
      <c r="A1381">
        <v>1382</v>
      </c>
      <c r="B1381" t="s">
        <v>10</v>
      </c>
      <c r="C1381" t="s">
        <v>22</v>
      </c>
      <c r="D1381">
        <v>7</v>
      </c>
      <c r="E1381">
        <v>3</v>
      </c>
      <c r="F1381">
        <v>1055.6600000000001</v>
      </c>
      <c r="G1381">
        <v>2553.7600000000002</v>
      </c>
      <c r="H1381">
        <v>255.38</v>
      </c>
      <c r="I1381">
        <v>947.52</v>
      </c>
      <c r="J1381">
        <v>1350.87</v>
      </c>
      <c r="K1381">
        <f>Global_Household_Financial_Dyna[[#This Row],[Total_Household_Income]]-Global_Household_Financial_Dyna[[#This Row],[Estimated_Taxes]]</f>
        <v>2298.38</v>
      </c>
      <c r="L1381" s="1">
        <f>Global_Household_Financial_Dyna[[#This Row],[Monthly_Savings]]/Global_Household_Financial_Dyna[[#This Row],[Net Income]]</f>
        <v>0.58774876217161642</v>
      </c>
      <c r="M1381" s="2">
        <f>Global_Household_Financial_Dyna[[#This Row],[Monthly_Expenses]]/Global_Household_Financial_Dyna[[#This Row],[Net Income]]</f>
        <v>0.41225558871901075</v>
      </c>
      <c r="N1381" t="str">
        <f>IF(Global_Household_Financial_Dyna[[#This Row],[Monthly_Savings]]&lt;0,"High Risk", IF(Global_Household_Financial_Dyna[[#This Row],[Savings Rate%]]&lt;0.1, "Medium", "Safe"))</f>
        <v>Safe</v>
      </c>
      <c r="O1381">
        <f>Global_Household_Financial_Dyna[[#This Row],[Total_Household_Income]]/Global_Household_Financial_Dyna[[#This Row],[Family_Size]]</f>
        <v>364.82285714285717</v>
      </c>
      <c r="P1381" s="2">
        <f t="shared" si="42"/>
        <v>0.42077341556833553</v>
      </c>
      <c r="Q1381" s="2">
        <f t="shared" si="43"/>
        <v>0.16697534660328089</v>
      </c>
      <c r="R1381" s="2" t="str">
        <f>IF(Global_Household_Financial_Dyna[[#This Row],[Vs country_Average]]&lt;-0.2, "Underperformer", IF(Global_Household_Financial_Dyna[[#This Row],[Vs country_Average]]&gt;0.2, "Outperformer", "Normal"))</f>
        <v>Normal</v>
      </c>
      <c r="S13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1350.87</v>
      </c>
      <c r="T13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1350.87</v>
      </c>
      <c r="U13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1350.87</v>
      </c>
      <c r="V13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1350.87</v>
      </c>
    </row>
    <row r="1382" spans="1:22" x14ac:dyDescent="0.3">
      <c r="A1382">
        <v>1383</v>
      </c>
      <c r="B1382" t="s">
        <v>12</v>
      </c>
      <c r="C1382" t="s">
        <v>13</v>
      </c>
      <c r="D1382">
        <v>4</v>
      </c>
      <c r="E1382">
        <v>2</v>
      </c>
      <c r="F1382">
        <v>4054.92</v>
      </c>
      <c r="G1382">
        <v>6796.88</v>
      </c>
      <c r="H1382">
        <v>1699.22</v>
      </c>
      <c r="I1382">
        <v>2631.19</v>
      </c>
      <c r="J1382">
        <v>2466.4699999999998</v>
      </c>
      <c r="K1382">
        <f>Global_Household_Financial_Dyna[[#This Row],[Total_Household_Income]]-Global_Household_Financial_Dyna[[#This Row],[Estimated_Taxes]]</f>
        <v>5097.66</v>
      </c>
      <c r="L1382" s="1">
        <f>Global_Household_Financial_Dyna[[#This Row],[Monthly_Savings]]/Global_Household_Financial_Dyna[[#This Row],[Net Income]]</f>
        <v>0.4838435674407473</v>
      </c>
      <c r="M1382" s="2">
        <f>Global_Household_Financial_Dyna[[#This Row],[Monthly_Expenses]]/Global_Household_Financial_Dyna[[#This Row],[Net Income]]</f>
        <v>0.5161564325592527</v>
      </c>
      <c r="N1382" t="str">
        <f>IF(Global_Household_Financial_Dyna[[#This Row],[Monthly_Savings]]&lt;0,"High Risk", IF(Global_Household_Financial_Dyna[[#This Row],[Savings Rate%]]&lt;0.1, "Medium", "Safe"))</f>
        <v>Safe</v>
      </c>
      <c r="O1382">
        <f>Global_Household_Financial_Dyna[[#This Row],[Total_Household_Income]]/Global_Household_Financial_Dyna[[#This Row],[Family_Size]]</f>
        <v>1699.22</v>
      </c>
      <c r="P1382" s="2">
        <f t="shared" si="42"/>
        <v>0.30718716818024266</v>
      </c>
      <c r="Q1382" s="2">
        <f t="shared" si="43"/>
        <v>0.17665639926050464</v>
      </c>
      <c r="R1382" s="2" t="str">
        <f>IF(Global_Household_Financial_Dyna[[#This Row],[Vs country_Average]]&lt;-0.2, "Underperformer", IF(Global_Household_Financial_Dyna[[#This Row],[Vs country_Average]]&gt;0.2, "Outperformer", "Normal"))</f>
        <v>Normal</v>
      </c>
      <c r="S13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2466.4699999999998</v>
      </c>
      <c r="T13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2466.4699999999998</v>
      </c>
      <c r="U13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2466.4699999999998</v>
      </c>
      <c r="V13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2466.4699999999998</v>
      </c>
    </row>
    <row r="1383" spans="1:22" x14ac:dyDescent="0.3">
      <c r="A1383">
        <v>1384</v>
      </c>
      <c r="B1383" t="s">
        <v>10</v>
      </c>
      <c r="C1383" t="s">
        <v>22</v>
      </c>
      <c r="D1383">
        <v>3</v>
      </c>
      <c r="E1383">
        <v>1</v>
      </c>
      <c r="F1383">
        <v>840.12</v>
      </c>
      <c r="G1383">
        <v>840.12</v>
      </c>
      <c r="H1383">
        <v>84.01</v>
      </c>
      <c r="I1383">
        <v>599.83000000000004</v>
      </c>
      <c r="J1383">
        <v>156.29</v>
      </c>
      <c r="K1383">
        <f>Global_Household_Financial_Dyna[[#This Row],[Total_Household_Income]]-Global_Household_Financial_Dyna[[#This Row],[Estimated_Taxes]]</f>
        <v>756.11</v>
      </c>
      <c r="L1383" s="1">
        <f>Global_Household_Financial_Dyna[[#This Row],[Monthly_Savings]]/Global_Household_Financial_Dyna[[#This Row],[Net Income]]</f>
        <v>0.20670272843898374</v>
      </c>
      <c r="M1383" s="2">
        <f>Global_Household_Financial_Dyna[[#This Row],[Monthly_Expenses]]/Global_Household_Financial_Dyna[[#This Row],[Net Income]]</f>
        <v>0.79331049714988566</v>
      </c>
      <c r="N1383" t="str">
        <f>IF(Global_Household_Financial_Dyna[[#This Row],[Monthly_Savings]]&lt;0,"High Risk", IF(Global_Household_Financial_Dyna[[#This Row],[Savings Rate%]]&lt;0.1, "Medium", "Safe"))</f>
        <v>Safe</v>
      </c>
      <c r="O1383">
        <f>Global_Household_Financial_Dyna[[#This Row],[Total_Household_Income]]/Global_Household_Financial_Dyna[[#This Row],[Family_Size]]</f>
        <v>280.04000000000002</v>
      </c>
      <c r="P1383" s="2">
        <f t="shared" si="42"/>
        <v>0.42077341556833553</v>
      </c>
      <c r="Q1383" s="2">
        <f t="shared" si="43"/>
        <v>-0.21407068712935179</v>
      </c>
      <c r="R1383" s="2" t="str">
        <f>IF(Global_Household_Financial_Dyna[[#This Row],[Vs country_Average]]&lt;-0.2, "Underperformer", IF(Global_Household_Financial_Dyna[[#This Row],[Vs country_Average]]&gt;0.2, "Outperformer", "Normal"))</f>
        <v>Underperformer</v>
      </c>
      <c r="S13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156.29</v>
      </c>
      <c r="T13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156.29</v>
      </c>
      <c r="U13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156.29</v>
      </c>
      <c r="V13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156.29</v>
      </c>
    </row>
    <row r="1384" spans="1:22" x14ac:dyDescent="0.3">
      <c r="A1384">
        <v>1385</v>
      </c>
      <c r="B1384" t="s">
        <v>16</v>
      </c>
      <c r="C1384" t="s">
        <v>21</v>
      </c>
      <c r="D1384">
        <v>1</v>
      </c>
      <c r="E1384">
        <v>1</v>
      </c>
      <c r="F1384">
        <v>4712.1400000000003</v>
      </c>
      <c r="G1384">
        <v>4712.1400000000003</v>
      </c>
      <c r="H1384">
        <v>1649.25</v>
      </c>
      <c r="I1384">
        <v>1411.94</v>
      </c>
      <c r="J1384">
        <v>1650.96</v>
      </c>
      <c r="K1384">
        <f>Global_Household_Financial_Dyna[[#This Row],[Total_Household_Income]]-Global_Household_Financial_Dyna[[#This Row],[Estimated_Taxes]]</f>
        <v>3062.8900000000003</v>
      </c>
      <c r="L1384" s="1">
        <f>Global_Household_Financial_Dyna[[#This Row],[Monthly_Savings]]/Global_Household_Financial_Dyna[[#This Row],[Net Income]]</f>
        <v>0.53902033700198171</v>
      </c>
      <c r="M1384" s="2">
        <f>Global_Household_Financial_Dyna[[#This Row],[Monthly_Expenses]]/Global_Household_Financial_Dyna[[#This Row],[Net Income]]</f>
        <v>0.46098292788836681</v>
      </c>
      <c r="N1384" t="str">
        <f>IF(Global_Household_Financial_Dyna[[#This Row],[Monthly_Savings]]&lt;0,"High Risk", IF(Global_Household_Financial_Dyna[[#This Row],[Savings Rate%]]&lt;0.1, "Medium", "Safe"))</f>
        <v>Safe</v>
      </c>
      <c r="O1384">
        <f>Global_Household_Financial_Dyna[[#This Row],[Total_Household_Income]]/Global_Household_Financial_Dyna[[#This Row],[Family_Size]]</f>
        <v>4712.1400000000003</v>
      </c>
      <c r="P1384" s="2">
        <f t="shared" si="42"/>
        <v>0.15879799892000862</v>
      </c>
      <c r="Q1384" s="2">
        <f t="shared" si="43"/>
        <v>0.38022233808197309</v>
      </c>
      <c r="R1384" s="2" t="str">
        <f>IF(Global_Household_Financial_Dyna[[#This Row],[Vs country_Average]]&lt;-0.2, "Underperformer", IF(Global_Household_Financial_Dyna[[#This Row],[Vs country_Average]]&gt;0.2, "Outperformer", "Normal"))</f>
        <v>Outperformer</v>
      </c>
      <c r="S13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1650.96</v>
      </c>
      <c r="T13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1650.96</v>
      </c>
      <c r="U13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1650.96</v>
      </c>
      <c r="V13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1650.96</v>
      </c>
    </row>
    <row r="1385" spans="1:22" x14ac:dyDescent="0.3">
      <c r="A1385">
        <v>1386</v>
      </c>
      <c r="B1385" t="s">
        <v>10</v>
      </c>
      <c r="C1385" t="s">
        <v>22</v>
      </c>
      <c r="D1385">
        <v>4</v>
      </c>
      <c r="E1385">
        <v>2</v>
      </c>
      <c r="F1385">
        <v>725.11</v>
      </c>
      <c r="G1385">
        <v>1116.8</v>
      </c>
      <c r="H1385">
        <v>111.68</v>
      </c>
      <c r="I1385">
        <v>436.67</v>
      </c>
      <c r="J1385">
        <v>568.45000000000005</v>
      </c>
      <c r="K1385">
        <f>Global_Household_Financial_Dyna[[#This Row],[Total_Household_Income]]-Global_Household_Financial_Dyna[[#This Row],[Estimated_Taxes]]</f>
        <v>1005.1199999999999</v>
      </c>
      <c r="L1385" s="1">
        <f>Global_Household_Financial_Dyna[[#This Row],[Monthly_Savings]]/Global_Household_Financial_Dyna[[#This Row],[Net Income]]</f>
        <v>0.56555436166825868</v>
      </c>
      <c r="M1385" s="2">
        <f>Global_Household_Financial_Dyna[[#This Row],[Monthly_Expenses]]/Global_Household_Financial_Dyna[[#This Row],[Net Income]]</f>
        <v>0.43444563833174155</v>
      </c>
      <c r="N1385" t="str">
        <f>IF(Global_Household_Financial_Dyna[[#This Row],[Monthly_Savings]]&lt;0,"High Risk", IF(Global_Household_Financial_Dyna[[#This Row],[Savings Rate%]]&lt;0.1, "Medium", "Safe"))</f>
        <v>Safe</v>
      </c>
      <c r="O1385">
        <f>Global_Household_Financial_Dyna[[#This Row],[Total_Household_Income]]/Global_Household_Financial_Dyna[[#This Row],[Family_Size]]</f>
        <v>279.2</v>
      </c>
      <c r="P1385" s="2">
        <f t="shared" si="42"/>
        <v>0.42077341556833553</v>
      </c>
      <c r="Q1385" s="2">
        <f t="shared" si="43"/>
        <v>0.14478094609992315</v>
      </c>
      <c r="R1385" s="2" t="str">
        <f>IF(Global_Household_Financial_Dyna[[#This Row],[Vs country_Average]]&lt;-0.2, "Underperformer", IF(Global_Household_Financial_Dyna[[#This Row],[Vs country_Average]]&gt;0.2, "Outperformer", "Normal"))</f>
        <v>Normal</v>
      </c>
      <c r="S13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568.45000000000005</v>
      </c>
      <c r="T13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568.45000000000005</v>
      </c>
      <c r="U13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568.45000000000005</v>
      </c>
      <c r="V13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568.45000000000005</v>
      </c>
    </row>
    <row r="1386" spans="1:22" x14ac:dyDescent="0.3">
      <c r="A1386">
        <v>1387</v>
      </c>
      <c r="B1386" t="s">
        <v>14</v>
      </c>
      <c r="C1386" t="s">
        <v>15</v>
      </c>
      <c r="D1386">
        <v>5</v>
      </c>
      <c r="E1386">
        <v>3</v>
      </c>
      <c r="F1386">
        <v>864.31</v>
      </c>
      <c r="G1386">
        <v>1942.65</v>
      </c>
      <c r="H1386">
        <v>291.39999999999998</v>
      </c>
      <c r="I1386">
        <v>1423.94</v>
      </c>
      <c r="J1386">
        <v>227.31</v>
      </c>
      <c r="K1386">
        <f>Global_Household_Financial_Dyna[[#This Row],[Total_Household_Income]]-Global_Household_Financial_Dyna[[#This Row],[Estimated_Taxes]]</f>
        <v>1651.25</v>
      </c>
      <c r="L1386" s="1">
        <f>Global_Household_Financial_Dyna[[#This Row],[Monthly_Savings]]/Global_Household_Financial_Dyna[[#This Row],[Net Income]]</f>
        <v>0.13765934897804694</v>
      </c>
      <c r="M1386" s="2">
        <f>Global_Household_Financial_Dyna[[#This Row],[Monthly_Expenses]]/Global_Household_Financial_Dyna[[#This Row],[Net Income]]</f>
        <v>0.86234065102195312</v>
      </c>
      <c r="N1386" t="str">
        <f>IF(Global_Household_Financial_Dyna[[#This Row],[Monthly_Savings]]&lt;0,"High Risk", IF(Global_Household_Financial_Dyna[[#This Row],[Savings Rate%]]&lt;0.1, "Medium", "Safe"))</f>
        <v>Safe</v>
      </c>
      <c r="O1386">
        <f>Global_Household_Financial_Dyna[[#This Row],[Total_Household_Income]]/Global_Household_Financial_Dyna[[#This Row],[Family_Size]]</f>
        <v>388.53000000000003</v>
      </c>
      <c r="P1386" s="2">
        <f t="shared" si="42"/>
        <v>0.39788995363055785</v>
      </c>
      <c r="Q1386" s="2">
        <f t="shared" si="43"/>
        <v>-0.26023060465251091</v>
      </c>
      <c r="R1386" s="2" t="str">
        <f>IF(Global_Household_Financial_Dyna[[#This Row],[Vs country_Average]]&lt;-0.2, "Underperformer", IF(Global_Household_Financial_Dyna[[#This Row],[Vs country_Average]]&gt;0.2, "Outperformer", "Normal"))</f>
        <v>Underperformer</v>
      </c>
      <c r="S13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227.31</v>
      </c>
      <c r="T13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227.31</v>
      </c>
      <c r="U13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227.31</v>
      </c>
      <c r="V13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227.31</v>
      </c>
    </row>
    <row r="1387" spans="1:22" x14ac:dyDescent="0.3">
      <c r="A1387">
        <v>1388</v>
      </c>
      <c r="B1387" t="s">
        <v>18</v>
      </c>
      <c r="C1387" t="s">
        <v>19</v>
      </c>
      <c r="D1387">
        <v>6</v>
      </c>
      <c r="E1387">
        <v>2</v>
      </c>
      <c r="F1387">
        <v>4671.51</v>
      </c>
      <c r="G1387">
        <v>8108.58</v>
      </c>
      <c r="H1387">
        <v>2189.3200000000002</v>
      </c>
      <c r="I1387">
        <v>4452.6099999999997</v>
      </c>
      <c r="J1387">
        <v>1466.66</v>
      </c>
      <c r="K1387">
        <f>Global_Household_Financial_Dyna[[#This Row],[Total_Household_Income]]-Global_Household_Financial_Dyna[[#This Row],[Estimated_Taxes]]</f>
        <v>5919.26</v>
      </c>
      <c r="L1387" s="1">
        <f>Global_Household_Financial_Dyna[[#This Row],[Monthly_Savings]]/Global_Household_Financial_Dyna[[#This Row],[Net Income]]</f>
        <v>0.24777759382084924</v>
      </c>
      <c r="M1387" s="2">
        <f>Global_Household_Financial_Dyna[[#This Row],[Monthly_Expenses]]/Global_Household_Financial_Dyna[[#This Row],[Net Income]]</f>
        <v>0.75222409557951497</v>
      </c>
      <c r="N1387" t="str">
        <f>IF(Global_Household_Financial_Dyna[[#This Row],[Monthly_Savings]]&lt;0,"High Risk", IF(Global_Household_Financial_Dyna[[#This Row],[Savings Rate%]]&lt;0.1, "Medium", "Safe"))</f>
        <v>Safe</v>
      </c>
      <c r="O1387">
        <f>Global_Household_Financial_Dyna[[#This Row],[Total_Household_Income]]/Global_Household_Financial_Dyna[[#This Row],[Family_Size]]</f>
        <v>1351.43</v>
      </c>
      <c r="P1387" s="2">
        <f t="shared" si="42"/>
        <v>0.32336204947805613</v>
      </c>
      <c r="Q1387" s="2">
        <f t="shared" si="43"/>
        <v>-7.5584455657206895E-2</v>
      </c>
      <c r="R1387" s="2" t="str">
        <f>IF(Global_Household_Financial_Dyna[[#This Row],[Vs country_Average]]&lt;-0.2, "Underperformer", IF(Global_Household_Financial_Dyna[[#This Row],[Vs country_Average]]&gt;0.2, "Outperformer", "Normal"))</f>
        <v>Normal</v>
      </c>
      <c r="S13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1466.66</v>
      </c>
      <c r="T13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1466.66</v>
      </c>
      <c r="U13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1466.66</v>
      </c>
      <c r="V13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1466.66</v>
      </c>
    </row>
    <row r="1388" spans="1:22" x14ac:dyDescent="0.3">
      <c r="A1388">
        <v>1389</v>
      </c>
      <c r="B1388" t="s">
        <v>12</v>
      </c>
      <c r="C1388" t="s">
        <v>13</v>
      </c>
      <c r="D1388">
        <v>3</v>
      </c>
      <c r="E1388">
        <v>3</v>
      </c>
      <c r="F1388">
        <v>3051.88</v>
      </c>
      <c r="G1388">
        <v>7091.89</v>
      </c>
      <c r="H1388">
        <v>1772.97</v>
      </c>
      <c r="I1388">
        <v>3169.04</v>
      </c>
      <c r="J1388">
        <v>2149.88</v>
      </c>
      <c r="K1388">
        <f>Global_Household_Financial_Dyna[[#This Row],[Total_Household_Income]]-Global_Household_Financial_Dyna[[#This Row],[Estimated_Taxes]]</f>
        <v>5318.92</v>
      </c>
      <c r="L1388" s="1">
        <f>Global_Household_Financial_Dyna[[#This Row],[Monthly_Savings]]/Global_Household_Financial_Dyna[[#This Row],[Net Income]]</f>
        <v>0.40419483654576494</v>
      </c>
      <c r="M1388" s="2">
        <f>Global_Household_Financial_Dyna[[#This Row],[Monthly_Expenses]]/Global_Household_Financial_Dyna[[#This Row],[Net Income]]</f>
        <v>0.59580516345423506</v>
      </c>
      <c r="N1388" t="str">
        <f>IF(Global_Household_Financial_Dyna[[#This Row],[Monthly_Savings]]&lt;0,"High Risk", IF(Global_Household_Financial_Dyna[[#This Row],[Savings Rate%]]&lt;0.1, "Medium", "Safe"))</f>
        <v>Safe</v>
      </c>
      <c r="O1388">
        <f>Global_Household_Financial_Dyna[[#This Row],[Total_Household_Income]]/Global_Household_Financial_Dyna[[#This Row],[Family_Size]]</f>
        <v>2363.9633333333336</v>
      </c>
      <c r="P1388" s="2">
        <f t="shared" si="42"/>
        <v>0.30718716818024266</v>
      </c>
      <c r="Q1388" s="2">
        <f t="shared" si="43"/>
        <v>9.700766836552227E-2</v>
      </c>
      <c r="R1388" s="2" t="str">
        <f>IF(Global_Household_Financial_Dyna[[#This Row],[Vs country_Average]]&lt;-0.2, "Underperformer", IF(Global_Household_Financial_Dyna[[#This Row],[Vs country_Average]]&gt;0.2, "Outperformer", "Normal"))</f>
        <v>Normal</v>
      </c>
      <c r="S13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2149.88</v>
      </c>
      <c r="T13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2149.88</v>
      </c>
      <c r="U13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2149.88</v>
      </c>
      <c r="V13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2149.88</v>
      </c>
    </row>
    <row r="1389" spans="1:22" x14ac:dyDescent="0.3">
      <c r="A1389">
        <v>1390</v>
      </c>
      <c r="B1389" t="s">
        <v>10</v>
      </c>
      <c r="C1389" t="s">
        <v>11</v>
      </c>
      <c r="D1389">
        <v>6</v>
      </c>
      <c r="E1389">
        <v>2</v>
      </c>
      <c r="F1389">
        <v>802.93</v>
      </c>
      <c r="G1389">
        <v>1206.8599999999999</v>
      </c>
      <c r="H1389">
        <v>120.69</v>
      </c>
      <c r="I1389">
        <v>857.01</v>
      </c>
      <c r="J1389">
        <v>229.17</v>
      </c>
      <c r="K1389">
        <f>Global_Household_Financial_Dyna[[#This Row],[Total_Household_Income]]-Global_Household_Financial_Dyna[[#This Row],[Estimated_Taxes]]</f>
        <v>1086.1699999999998</v>
      </c>
      <c r="L1389" s="1">
        <f>Global_Household_Financial_Dyna[[#This Row],[Monthly_Savings]]/Global_Household_Financial_Dyna[[#This Row],[Net Income]]</f>
        <v>0.21098907169227654</v>
      </c>
      <c r="M1389" s="2">
        <f>Global_Household_Financial_Dyna[[#This Row],[Monthly_Expenses]]/Global_Household_Financial_Dyna[[#This Row],[Net Income]]</f>
        <v>0.78902013496966417</v>
      </c>
      <c r="N1389" t="str">
        <f>IF(Global_Household_Financial_Dyna[[#This Row],[Monthly_Savings]]&lt;0,"High Risk", IF(Global_Household_Financial_Dyna[[#This Row],[Savings Rate%]]&lt;0.1, "Medium", "Safe"))</f>
        <v>Safe</v>
      </c>
      <c r="O1389">
        <f>Global_Household_Financial_Dyna[[#This Row],[Total_Household_Income]]/Global_Household_Financial_Dyna[[#This Row],[Family_Size]]</f>
        <v>201.14333333333332</v>
      </c>
      <c r="P1389" s="2">
        <f t="shared" si="42"/>
        <v>0.42077341556833553</v>
      </c>
      <c r="Q1389" s="2">
        <f t="shared" si="43"/>
        <v>-0.20978434387605899</v>
      </c>
      <c r="R1389" s="2" t="str">
        <f>IF(Global_Household_Financial_Dyna[[#This Row],[Vs country_Average]]&lt;-0.2, "Underperformer", IF(Global_Household_Financial_Dyna[[#This Row],[Vs country_Average]]&gt;0.2, "Outperformer", "Normal"))</f>
        <v>Underperformer</v>
      </c>
      <c r="S13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229.17</v>
      </c>
      <c r="T13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229.17</v>
      </c>
      <c r="U13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229.17</v>
      </c>
      <c r="V13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229.17</v>
      </c>
    </row>
    <row r="1390" spans="1:22" x14ac:dyDescent="0.3">
      <c r="A1390">
        <v>1391</v>
      </c>
      <c r="B1390" t="s">
        <v>18</v>
      </c>
      <c r="C1390" t="s">
        <v>19</v>
      </c>
      <c r="D1390">
        <v>1</v>
      </c>
      <c r="E1390">
        <v>1</v>
      </c>
      <c r="F1390">
        <v>5180.55</v>
      </c>
      <c r="G1390">
        <v>5180.55</v>
      </c>
      <c r="H1390">
        <v>1139.72</v>
      </c>
      <c r="I1390">
        <v>1287.71</v>
      </c>
      <c r="J1390">
        <v>2753.12</v>
      </c>
      <c r="K1390">
        <f>Global_Household_Financial_Dyna[[#This Row],[Total_Household_Income]]-Global_Household_Financial_Dyna[[#This Row],[Estimated_Taxes]]</f>
        <v>4040.83</v>
      </c>
      <c r="L1390" s="1">
        <f>Global_Household_Financial_Dyna[[#This Row],[Monthly_Savings]]/Global_Household_Financial_Dyna[[#This Row],[Net Income]]</f>
        <v>0.68132537127273352</v>
      </c>
      <c r="M1390" s="2">
        <f>Global_Household_Financial_Dyna[[#This Row],[Monthly_Expenses]]/Global_Household_Financial_Dyna[[#This Row],[Net Income]]</f>
        <v>0.31867462872726643</v>
      </c>
      <c r="N1390" t="str">
        <f>IF(Global_Household_Financial_Dyna[[#This Row],[Monthly_Savings]]&lt;0,"High Risk", IF(Global_Household_Financial_Dyna[[#This Row],[Savings Rate%]]&lt;0.1, "Medium", "Safe"))</f>
        <v>Safe</v>
      </c>
      <c r="O1390">
        <f>Global_Household_Financial_Dyna[[#This Row],[Total_Household_Income]]/Global_Household_Financial_Dyna[[#This Row],[Family_Size]]</f>
        <v>5180.55</v>
      </c>
      <c r="P1390" s="2">
        <f t="shared" si="42"/>
        <v>0.32336204947805613</v>
      </c>
      <c r="Q1390" s="2">
        <f t="shared" si="43"/>
        <v>0.35796332179467738</v>
      </c>
      <c r="R1390" s="2" t="str">
        <f>IF(Global_Household_Financial_Dyna[[#This Row],[Vs country_Average]]&lt;-0.2, "Underperformer", IF(Global_Household_Financial_Dyna[[#This Row],[Vs country_Average]]&gt;0.2, "Outperformer", "Normal"))</f>
        <v>Outperformer</v>
      </c>
      <c r="S13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2753.12</v>
      </c>
      <c r="T13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2753.12</v>
      </c>
      <c r="U13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2753.12</v>
      </c>
      <c r="V13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2753.12</v>
      </c>
    </row>
    <row r="1391" spans="1:22" x14ac:dyDescent="0.3">
      <c r="A1391">
        <v>1392</v>
      </c>
      <c r="B1391" t="s">
        <v>18</v>
      </c>
      <c r="C1391" t="s">
        <v>19</v>
      </c>
      <c r="D1391">
        <v>6</v>
      </c>
      <c r="E1391">
        <v>3</v>
      </c>
      <c r="F1391">
        <v>2821.18</v>
      </c>
      <c r="G1391">
        <v>6945.19</v>
      </c>
      <c r="H1391">
        <v>1527.94</v>
      </c>
      <c r="I1391">
        <v>4714.43</v>
      </c>
      <c r="J1391">
        <v>702.82</v>
      </c>
      <c r="K1391">
        <f>Global_Household_Financial_Dyna[[#This Row],[Total_Household_Income]]-Global_Household_Financial_Dyna[[#This Row],[Estimated_Taxes]]</f>
        <v>5417.25</v>
      </c>
      <c r="L1391" s="1">
        <f>Global_Household_Financial_Dyna[[#This Row],[Monthly_Savings]]/Global_Household_Financial_Dyna[[#This Row],[Net Income]]</f>
        <v>0.12973741289399604</v>
      </c>
      <c r="M1391" s="2">
        <f>Global_Household_Financial_Dyna[[#This Row],[Monthly_Expenses]]/Global_Household_Financial_Dyna[[#This Row],[Net Income]]</f>
        <v>0.87026258710600402</v>
      </c>
      <c r="N1391" t="str">
        <f>IF(Global_Household_Financial_Dyna[[#This Row],[Monthly_Savings]]&lt;0,"High Risk", IF(Global_Household_Financial_Dyna[[#This Row],[Savings Rate%]]&lt;0.1, "Medium", "Safe"))</f>
        <v>Safe</v>
      </c>
      <c r="O1391">
        <f>Global_Household_Financial_Dyna[[#This Row],[Total_Household_Income]]/Global_Household_Financial_Dyna[[#This Row],[Family_Size]]</f>
        <v>1157.5316666666665</v>
      </c>
      <c r="P1391" s="2">
        <f t="shared" si="42"/>
        <v>0.32336204947805613</v>
      </c>
      <c r="Q1391" s="2">
        <f t="shared" si="43"/>
        <v>-0.19362463658406009</v>
      </c>
      <c r="R1391" s="2" t="str">
        <f>IF(Global_Household_Financial_Dyna[[#This Row],[Vs country_Average]]&lt;-0.2, "Underperformer", IF(Global_Household_Financial_Dyna[[#This Row],[Vs country_Average]]&gt;0.2, "Outperformer", "Normal"))</f>
        <v>Normal</v>
      </c>
      <c r="S13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702.82</v>
      </c>
      <c r="T13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702.82</v>
      </c>
      <c r="U13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702.82</v>
      </c>
      <c r="V13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702.82</v>
      </c>
    </row>
    <row r="1392" spans="1:22" x14ac:dyDescent="0.3">
      <c r="A1392">
        <v>1393</v>
      </c>
      <c r="B1392" t="s">
        <v>18</v>
      </c>
      <c r="C1392" t="s">
        <v>19</v>
      </c>
      <c r="D1392">
        <v>6</v>
      </c>
      <c r="E1392">
        <v>3</v>
      </c>
      <c r="F1392">
        <v>4562.8999999999996</v>
      </c>
      <c r="G1392">
        <v>10480.969999999999</v>
      </c>
      <c r="H1392">
        <v>2829.86</v>
      </c>
      <c r="I1392">
        <v>4595.6499999999996</v>
      </c>
      <c r="J1392">
        <v>3055.46</v>
      </c>
      <c r="K1392">
        <f>Global_Household_Financial_Dyna[[#This Row],[Total_Household_Income]]-Global_Household_Financial_Dyna[[#This Row],[Estimated_Taxes]]</f>
        <v>7651.1099999999988</v>
      </c>
      <c r="L1392" s="1">
        <f>Global_Household_Financial_Dyna[[#This Row],[Monthly_Savings]]/Global_Household_Financial_Dyna[[#This Row],[Net Income]]</f>
        <v>0.39934859125015854</v>
      </c>
      <c r="M1392" s="2">
        <f>Global_Household_Financial_Dyna[[#This Row],[Monthly_Expenses]]/Global_Household_Financial_Dyna[[#This Row],[Net Income]]</f>
        <v>0.60065140874984158</v>
      </c>
      <c r="N1392" t="str">
        <f>IF(Global_Household_Financial_Dyna[[#This Row],[Monthly_Savings]]&lt;0,"High Risk", IF(Global_Household_Financial_Dyna[[#This Row],[Savings Rate%]]&lt;0.1, "Medium", "Safe"))</f>
        <v>Safe</v>
      </c>
      <c r="O1392">
        <f>Global_Household_Financial_Dyna[[#This Row],[Total_Household_Income]]/Global_Household_Financial_Dyna[[#This Row],[Family_Size]]</f>
        <v>1746.8283333333331</v>
      </c>
      <c r="P1392" s="2">
        <f t="shared" si="42"/>
        <v>0.32336204947805613</v>
      </c>
      <c r="Q1392" s="2">
        <f t="shared" si="43"/>
        <v>7.5986541772102401E-2</v>
      </c>
      <c r="R1392" s="2" t="str">
        <f>IF(Global_Household_Financial_Dyna[[#This Row],[Vs country_Average]]&lt;-0.2, "Underperformer", IF(Global_Household_Financial_Dyna[[#This Row],[Vs country_Average]]&gt;0.2, "Outperformer", "Normal"))</f>
        <v>Normal</v>
      </c>
      <c r="S13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3055.46</v>
      </c>
      <c r="T13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3055.46</v>
      </c>
      <c r="U13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3055.46</v>
      </c>
      <c r="V13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3055.46</v>
      </c>
    </row>
    <row r="1393" spans="1:22" x14ac:dyDescent="0.3">
      <c r="A1393">
        <v>1394</v>
      </c>
      <c r="B1393" t="s">
        <v>16</v>
      </c>
      <c r="C1393" t="s">
        <v>21</v>
      </c>
      <c r="D1393">
        <v>1</v>
      </c>
      <c r="E1393">
        <v>1</v>
      </c>
      <c r="F1393">
        <v>7235.45</v>
      </c>
      <c r="G1393">
        <v>7235.45</v>
      </c>
      <c r="H1393">
        <v>2532.41</v>
      </c>
      <c r="I1393">
        <v>1382.77</v>
      </c>
      <c r="J1393">
        <v>3320.27</v>
      </c>
      <c r="K1393">
        <f>Global_Household_Financial_Dyna[[#This Row],[Total_Household_Income]]-Global_Household_Financial_Dyna[[#This Row],[Estimated_Taxes]]</f>
        <v>4703.04</v>
      </c>
      <c r="L1393" s="1">
        <f>Global_Household_Financial_Dyna[[#This Row],[Monthly_Savings]]/Global_Household_Financial_Dyna[[#This Row],[Net Income]]</f>
        <v>0.7059837892086821</v>
      </c>
      <c r="M1393" s="2">
        <f>Global_Household_Financial_Dyna[[#This Row],[Monthly_Expenses]]/Global_Household_Financial_Dyna[[#This Row],[Net Income]]</f>
        <v>0.29401621079131796</v>
      </c>
      <c r="N1393" t="str">
        <f>IF(Global_Household_Financial_Dyna[[#This Row],[Monthly_Savings]]&lt;0,"High Risk", IF(Global_Household_Financial_Dyna[[#This Row],[Savings Rate%]]&lt;0.1, "Medium", "Safe"))</f>
        <v>Safe</v>
      </c>
      <c r="O1393">
        <f>Global_Household_Financial_Dyna[[#This Row],[Total_Household_Income]]/Global_Household_Financial_Dyna[[#This Row],[Family_Size]]</f>
        <v>7235.45</v>
      </c>
      <c r="P1393" s="2">
        <f t="shared" si="42"/>
        <v>0.15879799892000862</v>
      </c>
      <c r="Q1393" s="2">
        <f t="shared" si="43"/>
        <v>0.54718579028867342</v>
      </c>
      <c r="R1393" s="2" t="str">
        <f>IF(Global_Household_Financial_Dyna[[#This Row],[Vs country_Average]]&lt;-0.2, "Underperformer", IF(Global_Household_Financial_Dyna[[#This Row],[Vs country_Average]]&gt;0.2, "Outperformer", "Normal"))</f>
        <v>Outperformer</v>
      </c>
      <c r="S13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3320.27</v>
      </c>
      <c r="T13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3320.27</v>
      </c>
      <c r="U13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3320.27</v>
      </c>
      <c r="V13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3320.27</v>
      </c>
    </row>
    <row r="1394" spans="1:22" x14ac:dyDescent="0.3">
      <c r="A1394">
        <v>1395</v>
      </c>
      <c r="B1394" t="s">
        <v>10</v>
      </c>
      <c r="C1394" t="s">
        <v>11</v>
      </c>
      <c r="D1394">
        <v>1</v>
      </c>
      <c r="E1394">
        <v>1</v>
      </c>
      <c r="F1394">
        <v>517.22</v>
      </c>
      <c r="G1394">
        <v>517.22</v>
      </c>
      <c r="H1394">
        <v>51.72</v>
      </c>
      <c r="I1394">
        <v>317.88</v>
      </c>
      <c r="J1394">
        <v>147.62</v>
      </c>
      <c r="K1394">
        <f>Global_Household_Financial_Dyna[[#This Row],[Total_Household_Income]]-Global_Household_Financial_Dyna[[#This Row],[Estimated_Taxes]]</f>
        <v>465.5</v>
      </c>
      <c r="L1394" s="1">
        <f>Global_Household_Financial_Dyna[[#This Row],[Monthly_Savings]]/Global_Household_Financial_Dyna[[#This Row],[Net Income]]</f>
        <v>0.31712137486573577</v>
      </c>
      <c r="M1394" s="2">
        <f>Global_Household_Financial_Dyna[[#This Row],[Monthly_Expenses]]/Global_Household_Financial_Dyna[[#This Row],[Net Income]]</f>
        <v>0.68287862513426423</v>
      </c>
      <c r="N1394" t="str">
        <f>IF(Global_Household_Financial_Dyna[[#This Row],[Monthly_Savings]]&lt;0,"High Risk", IF(Global_Household_Financial_Dyna[[#This Row],[Savings Rate%]]&lt;0.1, "Medium", "Safe"))</f>
        <v>Safe</v>
      </c>
      <c r="O1394">
        <f>Global_Household_Financial_Dyna[[#This Row],[Total_Household_Income]]/Global_Household_Financial_Dyna[[#This Row],[Family_Size]]</f>
        <v>517.22</v>
      </c>
      <c r="P1394" s="2">
        <f t="shared" si="42"/>
        <v>0.42077341556833553</v>
      </c>
      <c r="Q1394" s="2">
        <f t="shared" si="43"/>
        <v>-0.10365204070259976</v>
      </c>
      <c r="R1394" s="2" t="str">
        <f>IF(Global_Household_Financial_Dyna[[#This Row],[Vs country_Average]]&lt;-0.2, "Underperformer", IF(Global_Household_Financial_Dyna[[#This Row],[Vs country_Average]]&gt;0.2, "Outperformer", "Normal"))</f>
        <v>Normal</v>
      </c>
      <c r="S13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147.62</v>
      </c>
      <c r="T13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147.62</v>
      </c>
      <c r="U13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147.62</v>
      </c>
      <c r="V13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147.62</v>
      </c>
    </row>
    <row r="1395" spans="1:22" x14ac:dyDescent="0.3">
      <c r="A1395">
        <v>1396</v>
      </c>
      <c r="B1395" t="s">
        <v>14</v>
      </c>
      <c r="C1395" t="s">
        <v>15</v>
      </c>
      <c r="D1395">
        <v>3</v>
      </c>
      <c r="E1395">
        <v>2</v>
      </c>
      <c r="F1395">
        <v>659.16</v>
      </c>
      <c r="G1395">
        <v>980.04</v>
      </c>
      <c r="H1395">
        <v>147.01</v>
      </c>
      <c r="I1395">
        <v>930.06</v>
      </c>
      <c r="J1395">
        <v>-97.02</v>
      </c>
      <c r="K1395">
        <f>Global_Household_Financial_Dyna[[#This Row],[Total_Household_Income]]-Global_Household_Financial_Dyna[[#This Row],[Estimated_Taxes]]</f>
        <v>833.03</v>
      </c>
      <c r="L1395" s="1">
        <f>Global_Household_Financial_Dyna[[#This Row],[Monthly_Savings]]/Global_Household_Financial_Dyna[[#This Row],[Net Income]]</f>
        <v>-0.11646639376733131</v>
      </c>
      <c r="M1395" s="2">
        <f>Global_Household_Financial_Dyna[[#This Row],[Monthly_Expenses]]/Global_Household_Financial_Dyna[[#This Row],[Net Income]]</f>
        <v>1.1164783981369217</v>
      </c>
      <c r="N1395" t="str">
        <f>IF(Global_Household_Financial_Dyna[[#This Row],[Monthly_Savings]]&lt;0,"High Risk", IF(Global_Household_Financial_Dyna[[#This Row],[Savings Rate%]]&lt;0.1, "Medium", "Safe"))</f>
        <v>High Risk</v>
      </c>
      <c r="O1395">
        <f>Global_Household_Financial_Dyna[[#This Row],[Total_Household_Income]]/Global_Household_Financial_Dyna[[#This Row],[Family_Size]]</f>
        <v>326.68</v>
      </c>
      <c r="P1395" s="2">
        <f t="shared" si="42"/>
        <v>0.39788995363055785</v>
      </c>
      <c r="Q1395" s="2">
        <f t="shared" si="43"/>
        <v>-0.51435634739788916</v>
      </c>
      <c r="R1395" s="2" t="str">
        <f>IF(Global_Household_Financial_Dyna[[#This Row],[Vs country_Average]]&lt;-0.2, "Underperformer", IF(Global_Household_Financial_Dyna[[#This Row],[Vs country_Average]]&gt;0.2, "Outperformer", "Normal"))</f>
        <v>Underperformer</v>
      </c>
      <c r="S13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-50.517000000000003</v>
      </c>
      <c r="T13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-4.0139999999999958</v>
      </c>
      <c r="U13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42.48899999999999</v>
      </c>
      <c r="V13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88.992000000000004</v>
      </c>
    </row>
    <row r="1396" spans="1:22" x14ac:dyDescent="0.3">
      <c r="A1396">
        <v>1398</v>
      </c>
      <c r="B1396" t="s">
        <v>18</v>
      </c>
      <c r="C1396" t="s">
        <v>19</v>
      </c>
      <c r="D1396">
        <v>4</v>
      </c>
      <c r="E1396">
        <v>1</v>
      </c>
      <c r="F1396">
        <v>2329.17</v>
      </c>
      <c r="G1396">
        <v>2329.17</v>
      </c>
      <c r="H1396">
        <v>512.41999999999996</v>
      </c>
      <c r="I1396">
        <v>2210.38</v>
      </c>
      <c r="J1396">
        <v>-393.63</v>
      </c>
      <c r="K1396">
        <f>Global_Household_Financial_Dyna[[#This Row],[Total_Household_Income]]-Global_Household_Financial_Dyna[[#This Row],[Estimated_Taxes]]</f>
        <v>1816.75</v>
      </c>
      <c r="L1396" s="1">
        <f>Global_Household_Financial_Dyna[[#This Row],[Monthly_Savings]]/Global_Household_Financial_Dyna[[#This Row],[Net Income]]</f>
        <v>-0.21666712536122196</v>
      </c>
      <c r="M1396" s="2">
        <f>Global_Household_Financial_Dyna[[#This Row],[Monthly_Expenses]]/Global_Household_Financial_Dyna[[#This Row],[Net Income]]</f>
        <v>1.216667125361222</v>
      </c>
      <c r="N1396" t="str">
        <f>IF(Global_Household_Financial_Dyna[[#This Row],[Monthly_Savings]]&lt;0,"High Risk", IF(Global_Household_Financial_Dyna[[#This Row],[Savings Rate%]]&lt;0.1, "Medium", "Safe"))</f>
        <v>High Risk</v>
      </c>
      <c r="O1396">
        <f>Global_Household_Financial_Dyna[[#This Row],[Total_Household_Income]]/Global_Household_Financial_Dyna[[#This Row],[Family_Size]]</f>
        <v>582.29250000000002</v>
      </c>
      <c r="P1396" s="2">
        <f t="shared" si="42"/>
        <v>0.32336204947805613</v>
      </c>
      <c r="Q1396" s="2">
        <f t="shared" si="43"/>
        <v>-0.54002917483927804</v>
      </c>
      <c r="R1396" s="2" t="str">
        <f>IF(Global_Household_Financial_Dyna[[#This Row],[Vs country_Average]]&lt;-0.2, "Underperformer", IF(Global_Household_Financial_Dyna[[#This Row],[Vs country_Average]]&gt;0.2, "Outperformer", "Normal"))</f>
        <v>Underperformer</v>
      </c>
      <c r="S13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-283.11099999999999</v>
      </c>
      <c r="T13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-172.59199999999996</v>
      </c>
      <c r="U13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-62.072999999999979</v>
      </c>
      <c r="V13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48.446000000000083</v>
      </c>
    </row>
    <row r="1397" spans="1:22" x14ac:dyDescent="0.3">
      <c r="A1397">
        <v>1399</v>
      </c>
      <c r="B1397" t="s">
        <v>16</v>
      </c>
      <c r="C1397" t="s">
        <v>17</v>
      </c>
      <c r="D1397">
        <v>8</v>
      </c>
      <c r="E1397">
        <v>3</v>
      </c>
      <c r="F1397">
        <v>1465.42</v>
      </c>
      <c r="G1397">
        <v>3648.89</v>
      </c>
      <c r="H1397">
        <v>1277.1099999999999</v>
      </c>
      <c r="I1397">
        <v>3462.8</v>
      </c>
      <c r="J1397">
        <v>-1091.02</v>
      </c>
      <c r="K1397">
        <f>Global_Household_Financial_Dyna[[#This Row],[Total_Household_Income]]-Global_Household_Financial_Dyna[[#This Row],[Estimated_Taxes]]</f>
        <v>2371.7799999999997</v>
      </c>
      <c r="L1397" s="1">
        <f>Global_Household_Financial_Dyna[[#This Row],[Monthly_Savings]]/Global_Household_Financial_Dyna[[#This Row],[Net Income]]</f>
        <v>-0.4600005059491184</v>
      </c>
      <c r="M1397" s="2">
        <f>Global_Household_Financial_Dyna[[#This Row],[Monthly_Expenses]]/Global_Household_Financial_Dyna[[#This Row],[Net Income]]</f>
        <v>1.4600005059491186</v>
      </c>
      <c r="N1397" t="str">
        <f>IF(Global_Household_Financial_Dyna[[#This Row],[Monthly_Savings]]&lt;0,"High Risk", IF(Global_Household_Financial_Dyna[[#This Row],[Savings Rate%]]&lt;0.1, "Medium", "Safe"))</f>
        <v>High Risk</v>
      </c>
      <c r="O1397">
        <f>Global_Household_Financial_Dyna[[#This Row],[Total_Household_Income]]/Global_Household_Financial_Dyna[[#This Row],[Family_Size]]</f>
        <v>456.11124999999998</v>
      </c>
      <c r="P1397" s="2">
        <f t="shared" si="42"/>
        <v>0.15879799892000862</v>
      </c>
      <c r="Q1397" s="2">
        <f t="shared" si="43"/>
        <v>-0.61879850486912702</v>
      </c>
      <c r="R1397" s="2" t="str">
        <f>IF(Global_Household_Financial_Dyna[[#This Row],[Vs country_Average]]&lt;-0.2, "Underperformer", IF(Global_Household_Financial_Dyna[[#This Row],[Vs country_Average]]&gt;0.2, "Outperformer", "Normal"))</f>
        <v>Underperformer</v>
      </c>
      <c r="S13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-917.88</v>
      </c>
      <c r="T13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-744.74</v>
      </c>
      <c r="U13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-571.6</v>
      </c>
      <c r="V13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-398.45999999999992</v>
      </c>
    </row>
    <row r="1398" spans="1:22" x14ac:dyDescent="0.3">
      <c r="A1398">
        <v>1400</v>
      </c>
      <c r="B1398" t="s">
        <v>14</v>
      </c>
      <c r="C1398" t="s">
        <v>15</v>
      </c>
      <c r="D1398">
        <v>1</v>
      </c>
      <c r="E1398">
        <v>1</v>
      </c>
      <c r="F1398">
        <v>2288</v>
      </c>
      <c r="G1398">
        <v>2288</v>
      </c>
      <c r="H1398">
        <v>343.2</v>
      </c>
      <c r="I1398">
        <v>658.74</v>
      </c>
      <c r="J1398">
        <v>1286.06</v>
      </c>
      <c r="K1398">
        <f>Global_Household_Financial_Dyna[[#This Row],[Total_Household_Income]]-Global_Household_Financial_Dyna[[#This Row],[Estimated_Taxes]]</f>
        <v>1944.8</v>
      </c>
      <c r="L1398" s="1">
        <f>Global_Household_Financial_Dyna[[#This Row],[Monthly_Savings]]/Global_Household_Financial_Dyna[[#This Row],[Net Income]]</f>
        <v>0.66128136569313034</v>
      </c>
      <c r="M1398" s="2">
        <f>Global_Household_Financial_Dyna[[#This Row],[Monthly_Expenses]]/Global_Household_Financial_Dyna[[#This Row],[Net Income]]</f>
        <v>0.3387186343068696</v>
      </c>
      <c r="N1398" t="str">
        <f>IF(Global_Household_Financial_Dyna[[#This Row],[Monthly_Savings]]&lt;0,"High Risk", IF(Global_Household_Financial_Dyna[[#This Row],[Savings Rate%]]&lt;0.1, "Medium", "Safe"))</f>
        <v>Safe</v>
      </c>
      <c r="O1398">
        <f>Global_Household_Financial_Dyna[[#This Row],[Total_Household_Income]]/Global_Household_Financial_Dyna[[#This Row],[Family_Size]]</f>
        <v>2288</v>
      </c>
      <c r="P1398" s="2">
        <f t="shared" si="42"/>
        <v>0.39788995363055785</v>
      </c>
      <c r="Q1398" s="2">
        <f t="shared" si="43"/>
        <v>0.26339141206257249</v>
      </c>
      <c r="R1398" s="2" t="str">
        <f>IF(Global_Household_Financial_Dyna[[#This Row],[Vs country_Average]]&lt;-0.2, "Underperformer", IF(Global_Household_Financial_Dyna[[#This Row],[Vs country_Average]]&gt;0.2, "Outperformer", "Normal"))</f>
        <v>Outperformer</v>
      </c>
      <c r="S13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1286.06</v>
      </c>
      <c r="T13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1286.06</v>
      </c>
      <c r="U13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1286.06</v>
      </c>
      <c r="V13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1286.06</v>
      </c>
    </row>
    <row r="1399" spans="1:22" x14ac:dyDescent="0.3">
      <c r="A1399">
        <v>1401</v>
      </c>
      <c r="B1399" t="s">
        <v>18</v>
      </c>
      <c r="C1399" t="s">
        <v>20</v>
      </c>
      <c r="D1399">
        <v>5</v>
      </c>
      <c r="E1399">
        <v>3</v>
      </c>
      <c r="F1399">
        <v>2502.5</v>
      </c>
      <c r="G1399">
        <v>4554.47</v>
      </c>
      <c r="H1399">
        <v>1001.98</v>
      </c>
      <c r="I1399">
        <v>2769.55</v>
      </c>
      <c r="J1399">
        <v>782.94</v>
      </c>
      <c r="K1399">
        <f>Global_Household_Financial_Dyna[[#This Row],[Total_Household_Income]]-Global_Household_Financial_Dyna[[#This Row],[Estimated_Taxes]]</f>
        <v>3552.4900000000002</v>
      </c>
      <c r="L1399" s="1">
        <f>Global_Household_Financial_Dyna[[#This Row],[Monthly_Savings]]/Global_Household_Financial_Dyna[[#This Row],[Net Income]]</f>
        <v>0.22039189413622559</v>
      </c>
      <c r="M1399" s="2">
        <f>Global_Household_Financial_Dyna[[#This Row],[Monthly_Expenses]]/Global_Household_Financial_Dyna[[#This Row],[Net Income]]</f>
        <v>0.77960810586377438</v>
      </c>
      <c r="N1399" t="str">
        <f>IF(Global_Household_Financial_Dyna[[#This Row],[Monthly_Savings]]&lt;0,"High Risk", IF(Global_Household_Financial_Dyna[[#This Row],[Savings Rate%]]&lt;0.1, "Medium", "Safe"))</f>
        <v>Safe</v>
      </c>
      <c r="O1399">
        <f>Global_Household_Financial_Dyna[[#This Row],[Total_Household_Income]]/Global_Household_Financial_Dyna[[#This Row],[Family_Size]]</f>
        <v>910.89400000000001</v>
      </c>
      <c r="P1399" s="2">
        <f t="shared" si="42"/>
        <v>0.32336204947805613</v>
      </c>
      <c r="Q1399" s="2">
        <f t="shared" si="43"/>
        <v>-0.10297015534183054</v>
      </c>
      <c r="R1399" s="2" t="str">
        <f>IF(Global_Household_Financial_Dyna[[#This Row],[Vs country_Average]]&lt;-0.2, "Underperformer", IF(Global_Household_Financial_Dyna[[#This Row],[Vs country_Average]]&gt;0.2, "Outperformer", "Normal"))</f>
        <v>Normal</v>
      </c>
      <c r="S13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782.94</v>
      </c>
      <c r="T13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782.94</v>
      </c>
      <c r="U13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782.94</v>
      </c>
      <c r="V13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782.94</v>
      </c>
    </row>
    <row r="1400" spans="1:22" x14ac:dyDescent="0.3">
      <c r="A1400">
        <v>1402</v>
      </c>
      <c r="B1400" t="s">
        <v>18</v>
      </c>
      <c r="C1400" t="s">
        <v>19</v>
      </c>
      <c r="D1400">
        <v>6</v>
      </c>
      <c r="E1400">
        <v>2</v>
      </c>
      <c r="F1400">
        <v>5879.33</v>
      </c>
      <c r="G1400">
        <v>10243.33</v>
      </c>
      <c r="H1400">
        <v>2765.7</v>
      </c>
      <c r="I1400">
        <v>3795.76</v>
      </c>
      <c r="J1400">
        <v>3681.88</v>
      </c>
      <c r="K1400">
        <f>Global_Household_Financial_Dyna[[#This Row],[Total_Household_Income]]-Global_Household_Financial_Dyna[[#This Row],[Estimated_Taxes]]</f>
        <v>7477.63</v>
      </c>
      <c r="L1400" s="1">
        <f>Global_Household_Financial_Dyna[[#This Row],[Monthly_Savings]]/Global_Household_Financial_Dyna[[#This Row],[Net Income]]</f>
        <v>0.4923859565129593</v>
      </c>
      <c r="M1400" s="2">
        <f>Global_Household_Financial_Dyna[[#This Row],[Monthly_Expenses]]/Global_Household_Financial_Dyna[[#This Row],[Net Income]]</f>
        <v>0.50761538080916013</v>
      </c>
      <c r="N1400" t="str">
        <f>IF(Global_Household_Financial_Dyna[[#This Row],[Monthly_Savings]]&lt;0,"High Risk", IF(Global_Household_Financial_Dyna[[#This Row],[Savings Rate%]]&lt;0.1, "Medium", "Safe"))</f>
        <v>Safe</v>
      </c>
      <c r="O1400">
        <f>Global_Household_Financial_Dyna[[#This Row],[Total_Household_Income]]/Global_Household_Financial_Dyna[[#This Row],[Family_Size]]</f>
        <v>1707.2216666666666</v>
      </c>
      <c r="P1400" s="2">
        <f t="shared" si="42"/>
        <v>0.32336204947805613</v>
      </c>
      <c r="Q1400" s="2">
        <f t="shared" si="43"/>
        <v>0.16902390703490316</v>
      </c>
      <c r="R1400" s="2" t="str">
        <f>IF(Global_Household_Financial_Dyna[[#This Row],[Vs country_Average]]&lt;-0.2, "Underperformer", IF(Global_Household_Financial_Dyna[[#This Row],[Vs country_Average]]&gt;0.2, "Outperformer", "Normal"))</f>
        <v>Normal</v>
      </c>
      <c r="S14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3681.88</v>
      </c>
      <c r="T14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3681.88</v>
      </c>
      <c r="U14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3681.88</v>
      </c>
      <c r="V14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3681.88</v>
      </c>
    </row>
    <row r="1401" spans="1:22" x14ac:dyDescent="0.3">
      <c r="A1401">
        <v>1403</v>
      </c>
      <c r="B1401" t="s">
        <v>18</v>
      </c>
      <c r="C1401" t="s">
        <v>19</v>
      </c>
      <c r="D1401">
        <v>1</v>
      </c>
      <c r="E1401">
        <v>1</v>
      </c>
      <c r="F1401">
        <v>5314.62</v>
      </c>
      <c r="G1401">
        <v>5314.62</v>
      </c>
      <c r="H1401">
        <v>1169.22</v>
      </c>
      <c r="I1401">
        <v>1774.98</v>
      </c>
      <c r="J1401">
        <v>2370.42</v>
      </c>
      <c r="K1401">
        <f>Global_Household_Financial_Dyna[[#This Row],[Total_Household_Income]]-Global_Household_Financial_Dyna[[#This Row],[Estimated_Taxes]]</f>
        <v>4145.3999999999996</v>
      </c>
      <c r="L1401" s="1">
        <f>Global_Household_Financial_Dyna[[#This Row],[Monthly_Savings]]/Global_Household_Financial_Dyna[[#This Row],[Net Income]]</f>
        <v>0.57181936604429018</v>
      </c>
      <c r="M1401" s="2">
        <f>Global_Household_Financial_Dyna[[#This Row],[Monthly_Expenses]]/Global_Household_Financial_Dyna[[#This Row],[Net Income]]</f>
        <v>0.42818063395570999</v>
      </c>
      <c r="N1401" t="str">
        <f>IF(Global_Household_Financial_Dyna[[#This Row],[Monthly_Savings]]&lt;0,"High Risk", IF(Global_Household_Financial_Dyna[[#This Row],[Savings Rate%]]&lt;0.1, "Medium", "Safe"))</f>
        <v>Safe</v>
      </c>
      <c r="O1401">
        <f>Global_Household_Financial_Dyna[[#This Row],[Total_Household_Income]]/Global_Household_Financial_Dyna[[#This Row],[Family_Size]]</f>
        <v>5314.62</v>
      </c>
      <c r="P1401" s="2">
        <f t="shared" si="42"/>
        <v>0.32336204947805613</v>
      </c>
      <c r="Q1401" s="2">
        <f t="shared" si="43"/>
        <v>0.24845731656623404</v>
      </c>
      <c r="R1401" s="2" t="str">
        <f>IF(Global_Household_Financial_Dyna[[#This Row],[Vs country_Average]]&lt;-0.2, "Underperformer", IF(Global_Household_Financial_Dyna[[#This Row],[Vs country_Average]]&gt;0.2, "Outperformer", "Normal"))</f>
        <v>Outperformer</v>
      </c>
      <c r="S14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2370.42</v>
      </c>
      <c r="T14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2370.42</v>
      </c>
      <c r="U14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2370.42</v>
      </c>
      <c r="V14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2370.42</v>
      </c>
    </row>
    <row r="1402" spans="1:22" x14ac:dyDescent="0.3">
      <c r="A1402">
        <v>1404</v>
      </c>
      <c r="B1402" t="s">
        <v>14</v>
      </c>
      <c r="C1402" t="s">
        <v>15</v>
      </c>
      <c r="D1402">
        <v>4</v>
      </c>
      <c r="E1402">
        <v>3</v>
      </c>
      <c r="F1402">
        <v>1920.47</v>
      </c>
      <c r="G1402">
        <v>4850.17</v>
      </c>
      <c r="H1402">
        <v>727.52</v>
      </c>
      <c r="I1402">
        <v>985.96</v>
      </c>
      <c r="J1402">
        <v>3136.68</v>
      </c>
      <c r="K1402">
        <f>Global_Household_Financial_Dyna[[#This Row],[Total_Household_Income]]-Global_Household_Financial_Dyna[[#This Row],[Estimated_Taxes]]</f>
        <v>4122.6499999999996</v>
      </c>
      <c r="L1402" s="1">
        <f>Global_Household_Financial_Dyna[[#This Row],[Monthly_Savings]]/Global_Household_Financial_Dyna[[#This Row],[Net Income]]</f>
        <v>0.76084072138066539</v>
      </c>
      <c r="M1402" s="2">
        <f>Global_Household_Financial_Dyna[[#This Row],[Monthly_Expenses]]/Global_Household_Financial_Dyna[[#This Row],[Net Income]]</f>
        <v>0.23915685299503964</v>
      </c>
      <c r="N1402" t="str">
        <f>IF(Global_Household_Financial_Dyna[[#This Row],[Monthly_Savings]]&lt;0,"High Risk", IF(Global_Household_Financial_Dyna[[#This Row],[Savings Rate%]]&lt;0.1, "Medium", "Safe"))</f>
        <v>Safe</v>
      </c>
      <c r="O1402">
        <f>Global_Household_Financial_Dyna[[#This Row],[Total_Household_Income]]/Global_Household_Financial_Dyna[[#This Row],[Family_Size]]</f>
        <v>1212.5425</v>
      </c>
      <c r="P1402" s="2">
        <f t="shared" si="42"/>
        <v>0.39788995363055785</v>
      </c>
      <c r="Q1402" s="2">
        <f t="shared" si="43"/>
        <v>0.36295076775010754</v>
      </c>
      <c r="R1402" s="2" t="str">
        <f>IF(Global_Household_Financial_Dyna[[#This Row],[Vs country_Average]]&lt;-0.2, "Underperformer", IF(Global_Household_Financial_Dyna[[#This Row],[Vs country_Average]]&gt;0.2, "Outperformer", "Normal"))</f>
        <v>Outperformer</v>
      </c>
      <c r="S14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3136.68</v>
      </c>
      <c r="T14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3136.68</v>
      </c>
      <c r="U14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3136.68</v>
      </c>
      <c r="V14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3136.68</v>
      </c>
    </row>
    <row r="1403" spans="1:22" x14ac:dyDescent="0.3">
      <c r="A1403">
        <v>1405</v>
      </c>
      <c r="B1403" t="s">
        <v>16</v>
      </c>
      <c r="C1403" t="s">
        <v>17</v>
      </c>
      <c r="D1403">
        <v>7</v>
      </c>
      <c r="E1403">
        <v>2</v>
      </c>
      <c r="F1403">
        <v>4740.25</v>
      </c>
      <c r="G1403">
        <v>8308.74</v>
      </c>
      <c r="H1403">
        <v>3323.5</v>
      </c>
      <c r="I1403">
        <v>4330.55</v>
      </c>
      <c r="J1403">
        <v>654.70000000000005</v>
      </c>
      <c r="K1403">
        <f>Global_Household_Financial_Dyna[[#This Row],[Total_Household_Income]]-Global_Household_Financial_Dyna[[#This Row],[Estimated_Taxes]]</f>
        <v>4985.24</v>
      </c>
      <c r="L1403" s="1">
        <f>Global_Household_Financial_Dyna[[#This Row],[Monthly_Savings]]/Global_Household_Financial_Dyna[[#This Row],[Net Income]]</f>
        <v>0.13132767930932113</v>
      </c>
      <c r="M1403" s="2">
        <f>Global_Household_Financial_Dyna[[#This Row],[Monthly_Expenses]]/Global_Household_Financial_Dyna[[#This Row],[Net Income]]</f>
        <v>0.86867432661215915</v>
      </c>
      <c r="N1403" t="str">
        <f>IF(Global_Household_Financial_Dyna[[#This Row],[Monthly_Savings]]&lt;0,"High Risk", IF(Global_Household_Financial_Dyna[[#This Row],[Savings Rate%]]&lt;0.1, "Medium", "Safe"))</f>
        <v>Safe</v>
      </c>
      <c r="O1403">
        <f>Global_Household_Financial_Dyna[[#This Row],[Total_Household_Income]]/Global_Household_Financial_Dyna[[#This Row],[Family_Size]]</f>
        <v>1186.962857142857</v>
      </c>
      <c r="P1403" s="2">
        <f t="shared" si="42"/>
        <v>0.15879799892000862</v>
      </c>
      <c r="Q1403" s="2">
        <f t="shared" si="43"/>
        <v>-2.7470319610687494E-2</v>
      </c>
      <c r="R1403" s="2" t="str">
        <f>IF(Global_Household_Financial_Dyna[[#This Row],[Vs country_Average]]&lt;-0.2, "Underperformer", IF(Global_Household_Financial_Dyna[[#This Row],[Vs country_Average]]&gt;0.2, "Outperformer", "Normal"))</f>
        <v>Normal</v>
      </c>
      <c r="S14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654.70000000000005</v>
      </c>
      <c r="T14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654.70000000000005</v>
      </c>
      <c r="U14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654.70000000000005</v>
      </c>
      <c r="V14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654.70000000000005</v>
      </c>
    </row>
    <row r="1404" spans="1:22" x14ac:dyDescent="0.3">
      <c r="A1404">
        <v>1406</v>
      </c>
      <c r="B1404" t="s">
        <v>10</v>
      </c>
      <c r="C1404" t="s">
        <v>22</v>
      </c>
      <c r="D1404">
        <v>3</v>
      </c>
      <c r="E1404">
        <v>1</v>
      </c>
      <c r="F1404">
        <v>653.89</v>
      </c>
      <c r="G1404">
        <v>653.89</v>
      </c>
      <c r="H1404">
        <v>65.39</v>
      </c>
      <c r="I1404">
        <v>603</v>
      </c>
      <c r="J1404">
        <v>-14.5</v>
      </c>
      <c r="K1404">
        <f>Global_Household_Financial_Dyna[[#This Row],[Total_Household_Income]]-Global_Household_Financial_Dyna[[#This Row],[Estimated_Taxes]]</f>
        <v>588.5</v>
      </c>
      <c r="L1404" s="1">
        <f>Global_Household_Financial_Dyna[[#This Row],[Monthly_Savings]]/Global_Household_Financial_Dyna[[#This Row],[Net Income]]</f>
        <v>-2.4638912489379779E-2</v>
      </c>
      <c r="M1404" s="2">
        <f>Global_Household_Financial_Dyna[[#This Row],[Monthly_Expenses]]/Global_Household_Financial_Dyna[[#This Row],[Net Income]]</f>
        <v>1.0246389124893798</v>
      </c>
      <c r="N1404" t="str">
        <f>IF(Global_Household_Financial_Dyna[[#This Row],[Monthly_Savings]]&lt;0,"High Risk", IF(Global_Household_Financial_Dyna[[#This Row],[Savings Rate%]]&lt;0.1, "Medium", "Safe"))</f>
        <v>High Risk</v>
      </c>
      <c r="O1404">
        <f>Global_Household_Financial_Dyna[[#This Row],[Total_Household_Income]]/Global_Household_Financial_Dyna[[#This Row],[Family_Size]]</f>
        <v>217.96333333333334</v>
      </c>
      <c r="P1404" s="2">
        <f t="shared" si="42"/>
        <v>0.42077341556833553</v>
      </c>
      <c r="Q1404" s="2">
        <f t="shared" si="43"/>
        <v>-0.4454123280577153</v>
      </c>
      <c r="R1404" s="2" t="str">
        <f>IF(Global_Household_Financial_Dyna[[#This Row],[Vs country_Average]]&lt;-0.2, "Underperformer", IF(Global_Household_Financial_Dyna[[#This Row],[Vs country_Average]]&gt;0.2, "Outperformer", "Normal"))</f>
        <v>Underperformer</v>
      </c>
      <c r="S14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15.650000000000002</v>
      </c>
      <c r="T14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45.800000000000004</v>
      </c>
      <c r="U14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75.95</v>
      </c>
      <c r="V14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106.10000000000001</v>
      </c>
    </row>
    <row r="1405" spans="1:22" x14ac:dyDescent="0.3">
      <c r="A1405">
        <v>1407</v>
      </c>
      <c r="B1405" t="s">
        <v>14</v>
      </c>
      <c r="C1405" t="s">
        <v>15</v>
      </c>
      <c r="D1405">
        <v>6</v>
      </c>
      <c r="E1405">
        <v>3</v>
      </c>
      <c r="F1405">
        <v>2325.87</v>
      </c>
      <c r="G1405">
        <v>4310.58</v>
      </c>
      <c r="H1405">
        <v>646.59</v>
      </c>
      <c r="I1405">
        <v>1709.37</v>
      </c>
      <c r="J1405">
        <v>1954.62</v>
      </c>
      <c r="K1405">
        <f>Global_Household_Financial_Dyna[[#This Row],[Total_Household_Income]]-Global_Household_Financial_Dyna[[#This Row],[Estimated_Taxes]]</f>
        <v>3663.99</v>
      </c>
      <c r="L1405" s="1">
        <f>Global_Household_Financial_Dyna[[#This Row],[Monthly_Savings]]/Global_Household_Financial_Dyna[[#This Row],[Net Income]]</f>
        <v>0.53346761317580016</v>
      </c>
      <c r="M1405" s="2">
        <f>Global_Household_Financial_Dyna[[#This Row],[Monthly_Expenses]]/Global_Household_Financial_Dyna[[#This Row],[Net Income]]</f>
        <v>0.46653238682419984</v>
      </c>
      <c r="N1405" t="str">
        <f>IF(Global_Household_Financial_Dyna[[#This Row],[Monthly_Savings]]&lt;0,"High Risk", IF(Global_Household_Financial_Dyna[[#This Row],[Savings Rate%]]&lt;0.1, "Medium", "Safe"))</f>
        <v>Safe</v>
      </c>
      <c r="O1405">
        <f>Global_Household_Financial_Dyna[[#This Row],[Total_Household_Income]]/Global_Household_Financial_Dyna[[#This Row],[Family_Size]]</f>
        <v>718.43</v>
      </c>
      <c r="P1405" s="2">
        <f t="shared" si="42"/>
        <v>0.39788995363055785</v>
      </c>
      <c r="Q1405" s="2">
        <f t="shared" si="43"/>
        <v>0.13557765954524231</v>
      </c>
      <c r="R1405" s="2" t="str">
        <f>IF(Global_Household_Financial_Dyna[[#This Row],[Vs country_Average]]&lt;-0.2, "Underperformer", IF(Global_Household_Financial_Dyna[[#This Row],[Vs country_Average]]&gt;0.2, "Outperformer", "Normal"))</f>
        <v>Normal</v>
      </c>
      <c r="S14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1954.62</v>
      </c>
      <c r="T14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1954.62</v>
      </c>
      <c r="U14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1954.62</v>
      </c>
      <c r="V14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1954.62</v>
      </c>
    </row>
    <row r="1406" spans="1:22" x14ac:dyDescent="0.3">
      <c r="A1406">
        <v>1408</v>
      </c>
      <c r="B1406" t="s">
        <v>14</v>
      </c>
      <c r="C1406" t="s">
        <v>15</v>
      </c>
      <c r="D1406">
        <v>7</v>
      </c>
      <c r="E1406">
        <v>3</v>
      </c>
      <c r="F1406">
        <v>513.75</v>
      </c>
      <c r="G1406">
        <v>1115.51</v>
      </c>
      <c r="H1406">
        <v>167.33</v>
      </c>
      <c r="I1406">
        <v>1058.6099999999999</v>
      </c>
      <c r="J1406">
        <v>-110.43</v>
      </c>
      <c r="K1406">
        <f>Global_Household_Financial_Dyna[[#This Row],[Total_Household_Income]]-Global_Household_Financial_Dyna[[#This Row],[Estimated_Taxes]]</f>
        <v>948.18</v>
      </c>
      <c r="L1406" s="1">
        <f>Global_Household_Financial_Dyna[[#This Row],[Monthly_Savings]]/Global_Household_Financial_Dyna[[#This Row],[Net Income]]</f>
        <v>-0.11646522812124281</v>
      </c>
      <c r="M1406" s="2">
        <f>Global_Household_Financial_Dyna[[#This Row],[Monthly_Expenses]]/Global_Household_Financial_Dyna[[#This Row],[Net Income]]</f>
        <v>1.1164652281212428</v>
      </c>
      <c r="N1406" t="str">
        <f>IF(Global_Household_Financial_Dyna[[#This Row],[Monthly_Savings]]&lt;0,"High Risk", IF(Global_Household_Financial_Dyna[[#This Row],[Savings Rate%]]&lt;0.1, "Medium", "Safe"))</f>
        <v>High Risk</v>
      </c>
      <c r="O1406">
        <f>Global_Household_Financial_Dyna[[#This Row],[Total_Household_Income]]/Global_Household_Financial_Dyna[[#This Row],[Family_Size]]</f>
        <v>159.35857142857142</v>
      </c>
      <c r="P1406" s="2">
        <f t="shared" si="42"/>
        <v>0.39788995363055785</v>
      </c>
      <c r="Q1406" s="2">
        <f t="shared" si="43"/>
        <v>-0.51435518175180062</v>
      </c>
      <c r="R1406" s="2" t="str">
        <f>IF(Global_Household_Financial_Dyna[[#This Row],[Vs country_Average]]&lt;-0.2, "Underperformer", IF(Global_Household_Financial_Dyna[[#This Row],[Vs country_Average]]&gt;0.2, "Outperformer", "Normal"))</f>
        <v>Underperformer</v>
      </c>
      <c r="S14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-57.499500000000012</v>
      </c>
      <c r="T14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-4.5690000000000168</v>
      </c>
      <c r="U14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48.361499999999978</v>
      </c>
      <c r="V14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101.29199999999997</v>
      </c>
    </row>
    <row r="1407" spans="1:22" x14ac:dyDescent="0.3">
      <c r="A1407">
        <v>1409</v>
      </c>
      <c r="B1407" t="s">
        <v>16</v>
      </c>
      <c r="C1407" t="s">
        <v>17</v>
      </c>
      <c r="D1407">
        <v>1</v>
      </c>
      <c r="E1407">
        <v>1</v>
      </c>
      <c r="F1407">
        <v>4450.2299999999996</v>
      </c>
      <c r="G1407">
        <v>4450.2299999999996</v>
      </c>
      <c r="H1407">
        <v>1557.58</v>
      </c>
      <c r="I1407">
        <v>1437.13</v>
      </c>
      <c r="J1407">
        <v>1455.52</v>
      </c>
      <c r="K1407">
        <f>Global_Household_Financial_Dyna[[#This Row],[Total_Household_Income]]-Global_Household_Financial_Dyna[[#This Row],[Estimated_Taxes]]</f>
        <v>2892.6499999999996</v>
      </c>
      <c r="L1407" s="1">
        <f>Global_Household_Financial_Dyna[[#This Row],[Monthly_Savings]]/Global_Household_Financial_Dyna[[#This Row],[Net Income]]</f>
        <v>0.50317874613243918</v>
      </c>
      <c r="M1407" s="2">
        <f>Global_Household_Financial_Dyna[[#This Row],[Monthly_Expenses]]/Global_Household_Financial_Dyna[[#This Row],[Net Income]]</f>
        <v>0.49682125386756099</v>
      </c>
      <c r="N1407" t="str">
        <f>IF(Global_Household_Financial_Dyna[[#This Row],[Monthly_Savings]]&lt;0,"High Risk", IF(Global_Household_Financial_Dyna[[#This Row],[Savings Rate%]]&lt;0.1, "Medium", "Safe"))</f>
        <v>Safe</v>
      </c>
      <c r="O1407">
        <f>Global_Household_Financial_Dyna[[#This Row],[Total_Household_Income]]/Global_Household_Financial_Dyna[[#This Row],[Family_Size]]</f>
        <v>4450.2299999999996</v>
      </c>
      <c r="P1407" s="2">
        <f t="shared" si="42"/>
        <v>0.15879799892000862</v>
      </c>
      <c r="Q1407" s="2">
        <f t="shared" si="43"/>
        <v>0.34438074721243056</v>
      </c>
      <c r="R1407" s="2" t="str">
        <f>IF(Global_Household_Financial_Dyna[[#This Row],[Vs country_Average]]&lt;-0.2, "Underperformer", IF(Global_Household_Financial_Dyna[[#This Row],[Vs country_Average]]&gt;0.2, "Outperformer", "Normal"))</f>
        <v>Outperformer</v>
      </c>
      <c r="S14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1455.52</v>
      </c>
      <c r="T14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1455.52</v>
      </c>
      <c r="U14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1455.52</v>
      </c>
      <c r="V14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1455.52</v>
      </c>
    </row>
    <row r="1408" spans="1:22" x14ac:dyDescent="0.3">
      <c r="A1408">
        <v>1410</v>
      </c>
      <c r="B1408" t="s">
        <v>12</v>
      </c>
      <c r="C1408" t="s">
        <v>13</v>
      </c>
      <c r="D1408">
        <v>1</v>
      </c>
      <c r="E1408">
        <v>1</v>
      </c>
      <c r="F1408">
        <v>2546.33</v>
      </c>
      <c r="G1408">
        <v>2546.33</v>
      </c>
      <c r="H1408">
        <v>636.58000000000004</v>
      </c>
      <c r="I1408">
        <v>1551.12</v>
      </c>
      <c r="J1408">
        <v>358.63</v>
      </c>
      <c r="K1408">
        <f>Global_Household_Financial_Dyna[[#This Row],[Total_Household_Income]]-Global_Household_Financial_Dyna[[#This Row],[Estimated_Taxes]]</f>
        <v>1909.75</v>
      </c>
      <c r="L1408" s="1">
        <f>Global_Household_Financial_Dyna[[#This Row],[Monthly_Savings]]/Global_Household_Financial_Dyna[[#This Row],[Net Income]]</f>
        <v>0.18778897761487107</v>
      </c>
      <c r="M1408" s="2">
        <f>Global_Household_Financial_Dyna[[#This Row],[Monthly_Expenses]]/Global_Household_Financial_Dyna[[#This Row],[Net Income]]</f>
        <v>0.81221102238512888</v>
      </c>
      <c r="N1408" t="str">
        <f>IF(Global_Household_Financial_Dyna[[#This Row],[Monthly_Savings]]&lt;0,"High Risk", IF(Global_Household_Financial_Dyna[[#This Row],[Savings Rate%]]&lt;0.1, "Medium", "Safe"))</f>
        <v>Safe</v>
      </c>
      <c r="O1408">
        <f>Global_Household_Financial_Dyna[[#This Row],[Total_Household_Income]]/Global_Household_Financial_Dyna[[#This Row],[Family_Size]]</f>
        <v>2546.33</v>
      </c>
      <c r="P1408" s="2">
        <f t="shared" si="42"/>
        <v>0.30718716818024266</v>
      </c>
      <c r="Q1408" s="2">
        <f t="shared" si="43"/>
        <v>-0.1193981905653716</v>
      </c>
      <c r="R1408" s="2" t="str">
        <f>IF(Global_Household_Financial_Dyna[[#This Row],[Vs country_Average]]&lt;-0.2, "Underperformer", IF(Global_Household_Financial_Dyna[[#This Row],[Vs country_Average]]&gt;0.2, "Outperformer", "Normal"))</f>
        <v>Normal</v>
      </c>
      <c r="S14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358.63</v>
      </c>
      <c r="T14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358.63</v>
      </c>
      <c r="U14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358.63</v>
      </c>
      <c r="V14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358.63</v>
      </c>
    </row>
    <row r="1409" spans="1:22" x14ac:dyDescent="0.3">
      <c r="A1409">
        <v>1411</v>
      </c>
      <c r="B1409" t="s">
        <v>18</v>
      </c>
      <c r="C1409" t="s">
        <v>20</v>
      </c>
      <c r="D1409">
        <v>5</v>
      </c>
      <c r="E1409">
        <v>3</v>
      </c>
      <c r="F1409">
        <v>4237.1099999999997</v>
      </c>
      <c r="G1409">
        <v>8503.57</v>
      </c>
      <c r="H1409">
        <v>2295.96</v>
      </c>
      <c r="I1409">
        <v>3793.31</v>
      </c>
      <c r="J1409">
        <v>2414.29</v>
      </c>
      <c r="K1409">
        <f>Global_Household_Financial_Dyna[[#This Row],[Total_Household_Income]]-Global_Household_Financial_Dyna[[#This Row],[Estimated_Taxes]]</f>
        <v>6207.61</v>
      </c>
      <c r="L1409" s="1">
        <f>Global_Household_Financial_Dyna[[#This Row],[Monthly_Savings]]/Global_Household_Financial_Dyna[[#This Row],[Net Income]]</f>
        <v>0.38892423976377383</v>
      </c>
      <c r="M1409" s="2">
        <f>Global_Household_Financial_Dyna[[#This Row],[Monthly_Expenses]]/Global_Household_Financial_Dyna[[#This Row],[Net Income]]</f>
        <v>0.61107414931028203</v>
      </c>
      <c r="N1409" t="str">
        <f>IF(Global_Household_Financial_Dyna[[#This Row],[Monthly_Savings]]&lt;0,"High Risk", IF(Global_Household_Financial_Dyna[[#This Row],[Savings Rate%]]&lt;0.1, "Medium", "Safe"))</f>
        <v>Safe</v>
      </c>
      <c r="O1409">
        <f>Global_Household_Financial_Dyna[[#This Row],[Total_Household_Income]]/Global_Household_Financial_Dyna[[#This Row],[Family_Size]]</f>
        <v>1700.7139999999999</v>
      </c>
      <c r="P1409" s="2">
        <f t="shared" si="42"/>
        <v>0.32336204947805613</v>
      </c>
      <c r="Q1409" s="2">
        <f t="shared" si="43"/>
        <v>6.5562190285717692E-2</v>
      </c>
      <c r="R1409" s="2" t="str">
        <f>IF(Global_Household_Financial_Dyna[[#This Row],[Vs country_Average]]&lt;-0.2, "Underperformer", IF(Global_Household_Financial_Dyna[[#This Row],[Vs country_Average]]&gt;0.2, "Outperformer", "Normal"))</f>
        <v>Normal</v>
      </c>
      <c r="S14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2414.29</v>
      </c>
      <c r="T14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2414.29</v>
      </c>
      <c r="U14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2414.29</v>
      </c>
      <c r="V14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2414.29</v>
      </c>
    </row>
    <row r="1410" spans="1:22" x14ac:dyDescent="0.3">
      <c r="A1410">
        <v>1412</v>
      </c>
      <c r="B1410" t="s">
        <v>18</v>
      </c>
      <c r="C1410" t="s">
        <v>19</v>
      </c>
      <c r="D1410">
        <v>5</v>
      </c>
      <c r="E1410">
        <v>3</v>
      </c>
      <c r="F1410">
        <v>2857.67</v>
      </c>
      <c r="G1410">
        <v>6320.95</v>
      </c>
      <c r="H1410">
        <v>1390.61</v>
      </c>
      <c r="I1410">
        <v>3876.98</v>
      </c>
      <c r="J1410">
        <v>1053.3699999999999</v>
      </c>
      <c r="K1410">
        <f>Global_Household_Financial_Dyna[[#This Row],[Total_Household_Income]]-Global_Household_Financial_Dyna[[#This Row],[Estimated_Taxes]]</f>
        <v>4930.34</v>
      </c>
      <c r="L1410" s="1">
        <f>Global_Household_Financial_Dyna[[#This Row],[Monthly_Savings]]/Global_Household_Financial_Dyna[[#This Row],[Net Income]]</f>
        <v>0.21365057987887243</v>
      </c>
      <c r="M1410" s="2">
        <f>Global_Household_Financial_Dyna[[#This Row],[Monthly_Expenses]]/Global_Household_Financial_Dyna[[#This Row],[Net Income]]</f>
        <v>0.78635144837881366</v>
      </c>
      <c r="N1410" t="str">
        <f>IF(Global_Household_Financial_Dyna[[#This Row],[Monthly_Savings]]&lt;0,"High Risk", IF(Global_Household_Financial_Dyna[[#This Row],[Savings Rate%]]&lt;0.1, "Medium", "Safe"))</f>
        <v>Safe</v>
      </c>
      <c r="O1410">
        <f>Global_Household_Financial_Dyna[[#This Row],[Total_Household_Income]]/Global_Household_Financial_Dyna[[#This Row],[Family_Size]]</f>
        <v>1264.19</v>
      </c>
      <c r="P1410" s="2">
        <f t="shared" ref="P1410:P1473" si="44">AVERAGEIF($B$2:$B$4986,$B1410,$L$2:$L$4986)</f>
        <v>0.32336204947805613</v>
      </c>
      <c r="Q1410" s="2">
        <f t="shared" ref="Q1410:Q1473" si="45">L1410-P1410</f>
        <v>-0.10971146959918371</v>
      </c>
      <c r="R1410" s="2" t="str">
        <f>IF(Global_Household_Financial_Dyna[[#This Row],[Vs country_Average]]&lt;-0.2, "Underperformer", IF(Global_Household_Financial_Dyna[[#This Row],[Vs country_Average]]&gt;0.2, "Outperformer", "Normal"))</f>
        <v>Normal</v>
      </c>
      <c r="S14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1053.3699999999999</v>
      </c>
      <c r="T14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1053.3699999999999</v>
      </c>
      <c r="U14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1053.3699999999999</v>
      </c>
      <c r="V14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1053.3699999999999</v>
      </c>
    </row>
    <row r="1411" spans="1:22" x14ac:dyDescent="0.3">
      <c r="A1411">
        <v>1413</v>
      </c>
      <c r="B1411" t="s">
        <v>10</v>
      </c>
      <c r="C1411" t="s">
        <v>11</v>
      </c>
      <c r="D1411">
        <v>6</v>
      </c>
      <c r="E1411">
        <v>3</v>
      </c>
      <c r="F1411">
        <v>876.36</v>
      </c>
      <c r="G1411">
        <v>2072.83</v>
      </c>
      <c r="H1411">
        <v>207.28</v>
      </c>
      <c r="I1411">
        <v>643.79999999999995</v>
      </c>
      <c r="J1411">
        <v>1221.75</v>
      </c>
      <c r="K1411">
        <f>Global_Household_Financial_Dyna[[#This Row],[Total_Household_Income]]-Global_Household_Financial_Dyna[[#This Row],[Estimated_Taxes]]</f>
        <v>1865.55</v>
      </c>
      <c r="L1411" s="1">
        <f>Global_Household_Financial_Dyna[[#This Row],[Monthly_Savings]]/Global_Household_Financial_Dyna[[#This Row],[Net Income]]</f>
        <v>0.65490069952560903</v>
      </c>
      <c r="M1411" s="2">
        <f>Global_Household_Financial_Dyna[[#This Row],[Monthly_Expenses]]/Global_Household_Financial_Dyna[[#This Row],[Net Income]]</f>
        <v>0.34509930047439091</v>
      </c>
      <c r="N1411" t="str">
        <f>IF(Global_Household_Financial_Dyna[[#This Row],[Monthly_Savings]]&lt;0,"High Risk", IF(Global_Household_Financial_Dyna[[#This Row],[Savings Rate%]]&lt;0.1, "Medium", "Safe"))</f>
        <v>Safe</v>
      </c>
      <c r="O1411">
        <f>Global_Household_Financial_Dyna[[#This Row],[Total_Household_Income]]/Global_Household_Financial_Dyna[[#This Row],[Family_Size]]</f>
        <v>345.47166666666664</v>
      </c>
      <c r="P1411" s="2">
        <f t="shared" si="44"/>
        <v>0.42077341556833553</v>
      </c>
      <c r="Q1411" s="2">
        <f t="shared" si="45"/>
        <v>0.2341272839572735</v>
      </c>
      <c r="R1411" s="2" t="str">
        <f>IF(Global_Household_Financial_Dyna[[#This Row],[Vs country_Average]]&lt;-0.2, "Underperformer", IF(Global_Household_Financial_Dyna[[#This Row],[Vs country_Average]]&gt;0.2, "Outperformer", "Normal"))</f>
        <v>Outperformer</v>
      </c>
      <c r="S14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1221.75</v>
      </c>
      <c r="T14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1221.75</v>
      </c>
      <c r="U14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1221.75</v>
      </c>
      <c r="V14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1221.75</v>
      </c>
    </row>
    <row r="1412" spans="1:22" x14ac:dyDescent="0.3">
      <c r="A1412">
        <v>1414</v>
      </c>
      <c r="B1412" t="s">
        <v>18</v>
      </c>
      <c r="C1412" t="s">
        <v>19</v>
      </c>
      <c r="D1412">
        <v>7</v>
      </c>
      <c r="E1412">
        <v>3</v>
      </c>
      <c r="F1412">
        <v>2477.2800000000002</v>
      </c>
      <c r="G1412">
        <v>6208.58</v>
      </c>
      <c r="H1412">
        <v>1365.89</v>
      </c>
      <c r="I1412">
        <v>4549.5</v>
      </c>
      <c r="J1412">
        <v>293.2</v>
      </c>
      <c r="K1412">
        <f>Global_Household_Financial_Dyna[[#This Row],[Total_Household_Income]]-Global_Household_Financial_Dyna[[#This Row],[Estimated_Taxes]]</f>
        <v>4842.6899999999996</v>
      </c>
      <c r="L1412" s="1">
        <f>Global_Household_Financial_Dyna[[#This Row],[Monthly_Savings]]/Global_Household_Financial_Dyna[[#This Row],[Net Income]]</f>
        <v>6.0544862462804765E-2</v>
      </c>
      <c r="M1412" s="2">
        <f>Global_Household_Financial_Dyna[[#This Row],[Monthly_Expenses]]/Global_Household_Financial_Dyna[[#This Row],[Net Income]]</f>
        <v>0.93945720250521925</v>
      </c>
      <c r="N1412" t="str">
        <f>IF(Global_Household_Financial_Dyna[[#This Row],[Monthly_Savings]]&lt;0,"High Risk", IF(Global_Household_Financial_Dyna[[#This Row],[Savings Rate%]]&lt;0.1, "Medium", "Safe"))</f>
        <v>Medium</v>
      </c>
      <c r="O1412">
        <f>Global_Household_Financial_Dyna[[#This Row],[Total_Household_Income]]/Global_Household_Financial_Dyna[[#This Row],[Family_Size]]</f>
        <v>886.93999999999994</v>
      </c>
      <c r="P1412" s="2">
        <f t="shared" si="44"/>
        <v>0.32336204947805613</v>
      </c>
      <c r="Q1412" s="2">
        <f t="shared" si="45"/>
        <v>-0.26281718701525136</v>
      </c>
      <c r="R1412" s="2" t="str">
        <f>IF(Global_Household_Financial_Dyna[[#This Row],[Vs country_Average]]&lt;-0.2, "Underperformer", IF(Global_Household_Financial_Dyna[[#This Row],[Vs country_Average]]&gt;0.2, "Outperformer", "Normal"))</f>
        <v>Underperformer</v>
      </c>
      <c r="S14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293.2</v>
      </c>
      <c r="T14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293.2</v>
      </c>
      <c r="U14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293.2</v>
      </c>
      <c r="V14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293.2</v>
      </c>
    </row>
    <row r="1413" spans="1:22" x14ac:dyDescent="0.3">
      <c r="A1413">
        <v>1415</v>
      </c>
      <c r="B1413" t="s">
        <v>16</v>
      </c>
      <c r="C1413" t="s">
        <v>17</v>
      </c>
      <c r="D1413">
        <v>8</v>
      </c>
      <c r="E1413">
        <v>3</v>
      </c>
      <c r="F1413">
        <v>6070.73</v>
      </c>
      <c r="G1413">
        <v>13604.58</v>
      </c>
      <c r="H1413">
        <v>5441.83</v>
      </c>
      <c r="I1413">
        <v>3959.35</v>
      </c>
      <c r="J1413">
        <v>4203.3999999999996</v>
      </c>
      <c r="K1413">
        <f>Global_Household_Financial_Dyna[[#This Row],[Total_Household_Income]]-Global_Household_Financial_Dyna[[#This Row],[Estimated_Taxes]]</f>
        <v>8162.75</v>
      </c>
      <c r="L1413" s="1">
        <f>Global_Household_Financial_Dyna[[#This Row],[Monthly_Savings]]/Global_Household_Financial_Dyna[[#This Row],[Net Income]]</f>
        <v>0.51494900615601358</v>
      </c>
      <c r="M1413" s="2">
        <f>Global_Household_Financial_Dyna[[#This Row],[Monthly_Expenses]]/Global_Household_Financial_Dyna[[#This Row],[Net Income]]</f>
        <v>0.48505099384398637</v>
      </c>
      <c r="N1413" t="str">
        <f>IF(Global_Household_Financial_Dyna[[#This Row],[Monthly_Savings]]&lt;0,"High Risk", IF(Global_Household_Financial_Dyna[[#This Row],[Savings Rate%]]&lt;0.1, "Medium", "Safe"))</f>
        <v>Safe</v>
      </c>
      <c r="O1413">
        <f>Global_Household_Financial_Dyna[[#This Row],[Total_Household_Income]]/Global_Household_Financial_Dyna[[#This Row],[Family_Size]]</f>
        <v>1700.5725</v>
      </c>
      <c r="P1413" s="2">
        <f t="shared" si="44"/>
        <v>0.15879799892000862</v>
      </c>
      <c r="Q1413" s="2">
        <f t="shared" si="45"/>
        <v>0.35615100723600496</v>
      </c>
      <c r="R1413" s="2" t="str">
        <f>IF(Global_Household_Financial_Dyna[[#This Row],[Vs country_Average]]&lt;-0.2, "Underperformer", IF(Global_Household_Financial_Dyna[[#This Row],[Vs country_Average]]&gt;0.2, "Outperformer", "Normal"))</f>
        <v>Outperformer</v>
      </c>
      <c r="S14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4203.3999999999996</v>
      </c>
      <c r="T14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4203.3999999999996</v>
      </c>
      <c r="U14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4203.3999999999996</v>
      </c>
      <c r="V14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4203.3999999999996</v>
      </c>
    </row>
    <row r="1414" spans="1:22" x14ac:dyDescent="0.3">
      <c r="A1414">
        <v>1416</v>
      </c>
      <c r="B1414" t="s">
        <v>12</v>
      </c>
      <c r="C1414" t="s">
        <v>13</v>
      </c>
      <c r="D1414">
        <v>7</v>
      </c>
      <c r="E1414">
        <v>3</v>
      </c>
      <c r="F1414">
        <v>5129.75</v>
      </c>
      <c r="G1414">
        <v>11620.12</v>
      </c>
      <c r="H1414">
        <v>3486.04</v>
      </c>
      <c r="I1414">
        <v>3247.57</v>
      </c>
      <c r="J1414">
        <v>4886.5200000000004</v>
      </c>
      <c r="K1414">
        <f>Global_Household_Financial_Dyna[[#This Row],[Total_Household_Income]]-Global_Household_Financial_Dyna[[#This Row],[Estimated_Taxes]]</f>
        <v>8134.0800000000008</v>
      </c>
      <c r="L1414" s="1">
        <f>Global_Household_Financial_Dyna[[#This Row],[Monthly_Savings]]/Global_Household_Financial_Dyna[[#This Row],[Net Income]]</f>
        <v>0.6007464888469255</v>
      </c>
      <c r="M1414" s="2">
        <f>Global_Household_Financial_Dyna[[#This Row],[Monthly_Expenses]]/Global_Household_Financial_Dyna[[#This Row],[Net Income]]</f>
        <v>0.39925474054840865</v>
      </c>
      <c r="N1414" t="str">
        <f>IF(Global_Household_Financial_Dyna[[#This Row],[Monthly_Savings]]&lt;0,"High Risk", IF(Global_Household_Financial_Dyna[[#This Row],[Savings Rate%]]&lt;0.1, "Medium", "Safe"))</f>
        <v>Safe</v>
      </c>
      <c r="O1414">
        <f>Global_Household_Financial_Dyna[[#This Row],[Total_Household_Income]]/Global_Household_Financial_Dyna[[#This Row],[Family_Size]]</f>
        <v>1660.017142857143</v>
      </c>
      <c r="P1414" s="2">
        <f t="shared" si="44"/>
        <v>0.30718716818024266</v>
      </c>
      <c r="Q1414" s="2">
        <f t="shared" si="45"/>
        <v>0.29355932066668283</v>
      </c>
      <c r="R1414" s="2" t="str">
        <f>IF(Global_Household_Financial_Dyna[[#This Row],[Vs country_Average]]&lt;-0.2, "Underperformer", IF(Global_Household_Financial_Dyna[[#This Row],[Vs country_Average]]&gt;0.2, "Outperformer", "Normal"))</f>
        <v>Outperformer</v>
      </c>
      <c r="S14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4886.5200000000004</v>
      </c>
      <c r="T14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4886.5200000000004</v>
      </c>
      <c r="U14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4886.5200000000004</v>
      </c>
      <c r="V14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4886.5200000000004</v>
      </c>
    </row>
    <row r="1415" spans="1:22" x14ac:dyDescent="0.3">
      <c r="A1415">
        <v>1417</v>
      </c>
      <c r="B1415" t="s">
        <v>18</v>
      </c>
      <c r="C1415" t="s">
        <v>19</v>
      </c>
      <c r="D1415">
        <v>1</v>
      </c>
      <c r="E1415">
        <v>1</v>
      </c>
      <c r="F1415">
        <v>3343.27</v>
      </c>
      <c r="G1415">
        <v>3343.27</v>
      </c>
      <c r="H1415">
        <v>735.52</v>
      </c>
      <c r="I1415">
        <v>1580.89</v>
      </c>
      <c r="J1415">
        <v>1026.8599999999999</v>
      </c>
      <c r="K1415">
        <f>Global_Household_Financial_Dyna[[#This Row],[Total_Household_Income]]-Global_Household_Financial_Dyna[[#This Row],[Estimated_Taxes]]</f>
        <v>2607.75</v>
      </c>
      <c r="L1415" s="1">
        <f>Global_Household_Financial_Dyna[[#This Row],[Monthly_Savings]]/Global_Household_Financial_Dyna[[#This Row],[Net Income]]</f>
        <v>0.39377240916498896</v>
      </c>
      <c r="M1415" s="2">
        <f>Global_Household_Financial_Dyna[[#This Row],[Monthly_Expenses]]/Global_Household_Financial_Dyna[[#This Row],[Net Income]]</f>
        <v>0.6062275908350111</v>
      </c>
      <c r="N1415" t="str">
        <f>IF(Global_Household_Financial_Dyna[[#This Row],[Monthly_Savings]]&lt;0,"High Risk", IF(Global_Household_Financial_Dyna[[#This Row],[Savings Rate%]]&lt;0.1, "Medium", "Safe"))</f>
        <v>Safe</v>
      </c>
      <c r="O1415">
        <f>Global_Household_Financial_Dyna[[#This Row],[Total_Household_Income]]/Global_Household_Financial_Dyna[[#This Row],[Family_Size]]</f>
        <v>3343.27</v>
      </c>
      <c r="P1415" s="2">
        <f t="shared" si="44"/>
        <v>0.32336204947805613</v>
      </c>
      <c r="Q1415" s="2">
        <f t="shared" si="45"/>
        <v>7.0410359686932822E-2</v>
      </c>
      <c r="R1415" s="2" t="str">
        <f>IF(Global_Household_Financial_Dyna[[#This Row],[Vs country_Average]]&lt;-0.2, "Underperformer", IF(Global_Household_Financial_Dyna[[#This Row],[Vs country_Average]]&gt;0.2, "Outperformer", "Normal"))</f>
        <v>Normal</v>
      </c>
      <c r="S14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1026.8599999999999</v>
      </c>
      <c r="T14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1026.8599999999999</v>
      </c>
      <c r="U14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1026.8599999999999</v>
      </c>
      <c r="V14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1026.8599999999999</v>
      </c>
    </row>
    <row r="1416" spans="1:22" x14ac:dyDescent="0.3">
      <c r="A1416">
        <v>1418</v>
      </c>
      <c r="B1416" t="s">
        <v>18</v>
      </c>
      <c r="C1416" t="s">
        <v>20</v>
      </c>
      <c r="D1416">
        <v>8</v>
      </c>
      <c r="E1416">
        <v>3</v>
      </c>
      <c r="F1416">
        <v>1377.95</v>
      </c>
      <c r="G1416">
        <v>2804.04</v>
      </c>
      <c r="H1416">
        <v>616.89</v>
      </c>
      <c r="I1416">
        <v>2661.04</v>
      </c>
      <c r="J1416">
        <v>-473.88</v>
      </c>
      <c r="K1416">
        <f>Global_Household_Financial_Dyna[[#This Row],[Total_Household_Income]]-Global_Household_Financial_Dyna[[#This Row],[Estimated_Taxes]]</f>
        <v>2187.15</v>
      </c>
      <c r="L1416" s="1">
        <f>Global_Household_Financial_Dyna[[#This Row],[Monthly_Savings]]/Global_Household_Financial_Dyna[[#This Row],[Net Income]]</f>
        <v>-0.21666552362663741</v>
      </c>
      <c r="M1416" s="2">
        <f>Global_Household_Financial_Dyna[[#This Row],[Monthly_Expenses]]/Global_Household_Financial_Dyna[[#This Row],[Net Income]]</f>
        <v>1.2166700957867544</v>
      </c>
      <c r="N1416" t="str">
        <f>IF(Global_Household_Financial_Dyna[[#This Row],[Monthly_Savings]]&lt;0,"High Risk", IF(Global_Household_Financial_Dyna[[#This Row],[Savings Rate%]]&lt;0.1, "Medium", "Safe"))</f>
        <v>High Risk</v>
      </c>
      <c r="O1416">
        <f>Global_Household_Financial_Dyna[[#This Row],[Total_Household_Income]]/Global_Household_Financial_Dyna[[#This Row],[Family_Size]]</f>
        <v>350.505</v>
      </c>
      <c r="P1416" s="2">
        <f t="shared" si="44"/>
        <v>0.32336204947805613</v>
      </c>
      <c r="Q1416" s="2">
        <f t="shared" si="45"/>
        <v>-0.54002757310469351</v>
      </c>
      <c r="R1416" s="2" t="str">
        <f>IF(Global_Household_Financial_Dyna[[#This Row],[Vs country_Average]]&lt;-0.2, "Underperformer", IF(Global_Household_Financial_Dyna[[#This Row],[Vs country_Average]]&gt;0.2, "Outperformer", "Normal"))</f>
        <v>Underperformer</v>
      </c>
      <c r="S14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-340.82799999999997</v>
      </c>
      <c r="T14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-207.77599999999995</v>
      </c>
      <c r="U14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-74.72399999999999</v>
      </c>
      <c r="V14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58.328000000000088</v>
      </c>
    </row>
    <row r="1417" spans="1:22" x14ac:dyDescent="0.3">
      <c r="A1417">
        <v>1419</v>
      </c>
      <c r="B1417" t="s">
        <v>10</v>
      </c>
      <c r="C1417" t="s">
        <v>11</v>
      </c>
      <c r="D1417">
        <v>6</v>
      </c>
      <c r="E1417">
        <v>1</v>
      </c>
      <c r="F1417">
        <v>1142.3599999999999</v>
      </c>
      <c r="G1417">
        <v>1142.3599999999999</v>
      </c>
      <c r="H1417">
        <v>114.24</v>
      </c>
      <c r="I1417">
        <v>576.20000000000005</v>
      </c>
      <c r="J1417">
        <v>451.93</v>
      </c>
      <c r="K1417">
        <f>Global_Household_Financial_Dyna[[#This Row],[Total_Household_Income]]-Global_Household_Financial_Dyna[[#This Row],[Estimated_Taxes]]</f>
        <v>1028.1199999999999</v>
      </c>
      <c r="L1417" s="1">
        <f>Global_Household_Financial_Dyna[[#This Row],[Monthly_Savings]]/Global_Household_Financial_Dyna[[#This Row],[Net Income]]</f>
        <v>0.43956931097537255</v>
      </c>
      <c r="M1417" s="2">
        <f>Global_Household_Financial_Dyna[[#This Row],[Monthly_Expenses]]/Global_Household_Financial_Dyna[[#This Row],[Net Income]]</f>
        <v>0.56044041551569868</v>
      </c>
      <c r="N1417" t="str">
        <f>IF(Global_Household_Financial_Dyna[[#This Row],[Monthly_Savings]]&lt;0,"High Risk", IF(Global_Household_Financial_Dyna[[#This Row],[Savings Rate%]]&lt;0.1, "Medium", "Safe"))</f>
        <v>Safe</v>
      </c>
      <c r="O1417">
        <f>Global_Household_Financial_Dyna[[#This Row],[Total_Household_Income]]/Global_Household_Financial_Dyna[[#This Row],[Family_Size]]</f>
        <v>190.39333333333332</v>
      </c>
      <c r="P1417" s="2">
        <f t="shared" si="44"/>
        <v>0.42077341556833553</v>
      </c>
      <c r="Q1417" s="2">
        <f t="shared" si="45"/>
        <v>1.8795895407037022E-2</v>
      </c>
      <c r="R1417" s="2" t="str">
        <f>IF(Global_Household_Financial_Dyna[[#This Row],[Vs country_Average]]&lt;-0.2, "Underperformer", IF(Global_Household_Financial_Dyna[[#This Row],[Vs country_Average]]&gt;0.2, "Outperformer", "Normal"))</f>
        <v>Normal</v>
      </c>
      <c r="S14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451.93</v>
      </c>
      <c r="T14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451.93</v>
      </c>
      <c r="U14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451.93</v>
      </c>
      <c r="V14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451.93</v>
      </c>
    </row>
    <row r="1418" spans="1:22" x14ac:dyDescent="0.3">
      <c r="A1418">
        <v>1420</v>
      </c>
      <c r="B1418" t="s">
        <v>12</v>
      </c>
      <c r="C1418" t="s">
        <v>13</v>
      </c>
      <c r="D1418">
        <v>1</v>
      </c>
      <c r="E1418">
        <v>1</v>
      </c>
      <c r="F1418">
        <v>4965.32</v>
      </c>
      <c r="G1418">
        <v>4965.32</v>
      </c>
      <c r="H1418">
        <v>1241.33</v>
      </c>
      <c r="I1418">
        <v>1819.71</v>
      </c>
      <c r="J1418">
        <v>1904.28</v>
      </c>
      <c r="K1418">
        <f>Global_Household_Financial_Dyna[[#This Row],[Total_Household_Income]]-Global_Household_Financial_Dyna[[#This Row],[Estimated_Taxes]]</f>
        <v>3723.99</v>
      </c>
      <c r="L1418" s="1">
        <f>Global_Household_Financial_Dyna[[#This Row],[Monthly_Savings]]/Global_Household_Financial_Dyna[[#This Row],[Net Income]]</f>
        <v>0.51135475659172014</v>
      </c>
      <c r="M1418" s="2">
        <f>Global_Household_Financial_Dyna[[#This Row],[Monthly_Expenses]]/Global_Household_Financial_Dyna[[#This Row],[Net Income]]</f>
        <v>0.48864524340827986</v>
      </c>
      <c r="N1418" t="str">
        <f>IF(Global_Household_Financial_Dyna[[#This Row],[Monthly_Savings]]&lt;0,"High Risk", IF(Global_Household_Financial_Dyna[[#This Row],[Savings Rate%]]&lt;0.1, "Medium", "Safe"))</f>
        <v>Safe</v>
      </c>
      <c r="O1418">
        <f>Global_Household_Financial_Dyna[[#This Row],[Total_Household_Income]]/Global_Household_Financial_Dyna[[#This Row],[Family_Size]]</f>
        <v>4965.32</v>
      </c>
      <c r="P1418" s="2">
        <f t="shared" si="44"/>
        <v>0.30718716818024266</v>
      </c>
      <c r="Q1418" s="2">
        <f t="shared" si="45"/>
        <v>0.20416758841147747</v>
      </c>
      <c r="R1418" s="2" t="str">
        <f>IF(Global_Household_Financial_Dyna[[#This Row],[Vs country_Average]]&lt;-0.2, "Underperformer", IF(Global_Household_Financial_Dyna[[#This Row],[Vs country_Average]]&gt;0.2, "Outperformer", "Normal"))</f>
        <v>Outperformer</v>
      </c>
      <c r="S14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1904.28</v>
      </c>
      <c r="T14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1904.28</v>
      </c>
      <c r="U14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1904.28</v>
      </c>
      <c r="V14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1904.28</v>
      </c>
    </row>
    <row r="1419" spans="1:22" x14ac:dyDescent="0.3">
      <c r="A1419">
        <v>1421</v>
      </c>
      <c r="B1419" t="s">
        <v>10</v>
      </c>
      <c r="C1419" t="s">
        <v>22</v>
      </c>
      <c r="D1419">
        <v>5</v>
      </c>
      <c r="E1419">
        <v>3</v>
      </c>
      <c r="F1419">
        <v>508.7</v>
      </c>
      <c r="G1419">
        <v>1168.68</v>
      </c>
      <c r="H1419">
        <v>116.87</v>
      </c>
      <c r="I1419">
        <v>659.27</v>
      </c>
      <c r="J1419">
        <v>392.54</v>
      </c>
      <c r="K1419">
        <f>Global_Household_Financial_Dyna[[#This Row],[Total_Household_Income]]-Global_Household_Financial_Dyna[[#This Row],[Estimated_Taxes]]</f>
        <v>1051.81</v>
      </c>
      <c r="L1419" s="1">
        <f>Global_Household_Financial_Dyna[[#This Row],[Monthly_Savings]]/Global_Household_Financial_Dyna[[#This Row],[Net Income]]</f>
        <v>0.37320428594518024</v>
      </c>
      <c r="M1419" s="2">
        <f>Global_Household_Financial_Dyna[[#This Row],[Monthly_Expenses]]/Global_Household_Financial_Dyna[[#This Row],[Net Income]]</f>
        <v>0.62679571405481982</v>
      </c>
      <c r="N1419" t="str">
        <f>IF(Global_Household_Financial_Dyna[[#This Row],[Monthly_Savings]]&lt;0,"High Risk", IF(Global_Household_Financial_Dyna[[#This Row],[Savings Rate%]]&lt;0.1, "Medium", "Safe"))</f>
        <v>Safe</v>
      </c>
      <c r="O1419">
        <f>Global_Household_Financial_Dyna[[#This Row],[Total_Household_Income]]/Global_Household_Financial_Dyna[[#This Row],[Family_Size]]</f>
        <v>233.73600000000002</v>
      </c>
      <c r="P1419" s="2">
        <f t="shared" si="44"/>
        <v>0.42077341556833553</v>
      </c>
      <c r="Q1419" s="2">
        <f t="shared" si="45"/>
        <v>-4.7569129623155293E-2</v>
      </c>
      <c r="R1419" s="2" t="str">
        <f>IF(Global_Household_Financial_Dyna[[#This Row],[Vs country_Average]]&lt;-0.2, "Underperformer", IF(Global_Household_Financial_Dyna[[#This Row],[Vs country_Average]]&gt;0.2, "Outperformer", "Normal"))</f>
        <v>Normal</v>
      </c>
      <c r="S14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392.54</v>
      </c>
      <c r="T14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392.54</v>
      </c>
      <c r="U14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392.54</v>
      </c>
      <c r="V14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392.54</v>
      </c>
    </row>
    <row r="1420" spans="1:22" x14ac:dyDescent="0.3">
      <c r="A1420">
        <v>1422</v>
      </c>
      <c r="B1420" t="s">
        <v>16</v>
      </c>
      <c r="C1420" t="s">
        <v>21</v>
      </c>
      <c r="D1420">
        <v>4</v>
      </c>
      <c r="E1420">
        <v>2</v>
      </c>
      <c r="F1420">
        <v>3264.43</v>
      </c>
      <c r="G1420">
        <v>5615.91</v>
      </c>
      <c r="H1420">
        <v>1965.57</v>
      </c>
      <c r="I1420">
        <v>3654.41</v>
      </c>
      <c r="J1420">
        <v>-4.07</v>
      </c>
      <c r="K1420">
        <f>Global_Household_Financial_Dyna[[#This Row],[Total_Household_Income]]-Global_Household_Financial_Dyna[[#This Row],[Estimated_Taxes]]</f>
        <v>3650.34</v>
      </c>
      <c r="L1420" s="1">
        <f>Global_Household_Financial_Dyna[[#This Row],[Monthly_Savings]]/Global_Household_Financial_Dyna[[#This Row],[Net Income]]</f>
        <v>-1.1149646334314065E-3</v>
      </c>
      <c r="M1420" s="2">
        <f>Global_Household_Financial_Dyna[[#This Row],[Monthly_Expenses]]/Global_Household_Financial_Dyna[[#This Row],[Net Income]]</f>
        <v>1.0011149646334314</v>
      </c>
      <c r="N1420" t="str">
        <f>IF(Global_Household_Financial_Dyna[[#This Row],[Monthly_Savings]]&lt;0,"High Risk", IF(Global_Household_Financial_Dyna[[#This Row],[Savings Rate%]]&lt;0.1, "Medium", "Safe"))</f>
        <v>High Risk</v>
      </c>
      <c r="O1420">
        <f>Global_Household_Financial_Dyna[[#This Row],[Total_Household_Income]]/Global_Household_Financial_Dyna[[#This Row],[Family_Size]]</f>
        <v>1403.9775</v>
      </c>
      <c r="P1420" s="2">
        <f t="shared" si="44"/>
        <v>0.15879799892000862</v>
      </c>
      <c r="Q1420" s="2">
        <f t="shared" si="45"/>
        <v>-0.15991296355344004</v>
      </c>
      <c r="R1420" s="2" t="str">
        <f>IF(Global_Household_Financial_Dyna[[#This Row],[Vs country_Average]]&lt;-0.2, "Underperformer", IF(Global_Household_Financial_Dyna[[#This Row],[Vs country_Average]]&gt;0.2, "Outperformer", "Normal"))</f>
        <v>Normal</v>
      </c>
      <c r="S14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178.65050000000002</v>
      </c>
      <c r="T14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361.37100000000004</v>
      </c>
      <c r="U14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544.0915</v>
      </c>
      <c r="V14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726.81200000000001</v>
      </c>
    </row>
    <row r="1421" spans="1:22" x14ac:dyDescent="0.3">
      <c r="A1421">
        <v>1423</v>
      </c>
      <c r="B1421" t="s">
        <v>18</v>
      </c>
      <c r="C1421" t="s">
        <v>19</v>
      </c>
      <c r="D1421">
        <v>2</v>
      </c>
      <c r="E1421">
        <v>2</v>
      </c>
      <c r="F1421">
        <v>2851.14</v>
      </c>
      <c r="G1421">
        <v>4325.26</v>
      </c>
      <c r="H1421">
        <v>951.56</v>
      </c>
      <c r="I1421">
        <v>2157.06</v>
      </c>
      <c r="J1421">
        <v>1216.6500000000001</v>
      </c>
      <c r="K1421">
        <f>Global_Household_Financial_Dyna[[#This Row],[Total_Household_Income]]-Global_Household_Financial_Dyna[[#This Row],[Estimated_Taxes]]</f>
        <v>3373.7000000000003</v>
      </c>
      <c r="L1421" s="1">
        <f>Global_Household_Financial_Dyna[[#This Row],[Monthly_Savings]]/Global_Household_Financial_Dyna[[#This Row],[Net Income]]</f>
        <v>0.36062779737380324</v>
      </c>
      <c r="M1421" s="2">
        <f>Global_Household_Financial_Dyna[[#This Row],[Monthly_Expenses]]/Global_Household_Financial_Dyna[[#This Row],[Net Income]]</f>
        <v>0.6393751667308889</v>
      </c>
      <c r="N1421" t="str">
        <f>IF(Global_Household_Financial_Dyna[[#This Row],[Monthly_Savings]]&lt;0,"High Risk", IF(Global_Household_Financial_Dyna[[#This Row],[Savings Rate%]]&lt;0.1, "Medium", "Safe"))</f>
        <v>Safe</v>
      </c>
      <c r="O1421">
        <f>Global_Household_Financial_Dyna[[#This Row],[Total_Household_Income]]/Global_Household_Financial_Dyna[[#This Row],[Family_Size]]</f>
        <v>2162.63</v>
      </c>
      <c r="P1421" s="2">
        <f t="shared" si="44"/>
        <v>0.32336204947805613</v>
      </c>
      <c r="Q1421" s="2">
        <f t="shared" si="45"/>
        <v>3.7265747895747103E-2</v>
      </c>
      <c r="R1421" s="2" t="str">
        <f>IF(Global_Household_Financial_Dyna[[#This Row],[Vs country_Average]]&lt;-0.2, "Underperformer", IF(Global_Household_Financial_Dyna[[#This Row],[Vs country_Average]]&gt;0.2, "Outperformer", "Normal"))</f>
        <v>Normal</v>
      </c>
      <c r="S14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1216.6500000000001</v>
      </c>
      <c r="T14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1216.6500000000001</v>
      </c>
      <c r="U14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1216.6500000000001</v>
      </c>
      <c r="V14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1216.6500000000001</v>
      </c>
    </row>
    <row r="1422" spans="1:22" x14ac:dyDescent="0.3">
      <c r="A1422">
        <v>1424</v>
      </c>
      <c r="B1422" t="s">
        <v>18</v>
      </c>
      <c r="C1422" t="s">
        <v>20</v>
      </c>
      <c r="D1422">
        <v>8</v>
      </c>
      <c r="E1422">
        <v>3</v>
      </c>
      <c r="F1422">
        <v>4341.04</v>
      </c>
      <c r="G1422">
        <v>9870.42</v>
      </c>
      <c r="H1422">
        <v>2665.01</v>
      </c>
      <c r="I1422">
        <v>5199.1099999999997</v>
      </c>
      <c r="J1422">
        <v>2006.3</v>
      </c>
      <c r="K1422">
        <f>Global_Household_Financial_Dyna[[#This Row],[Total_Household_Income]]-Global_Household_Financial_Dyna[[#This Row],[Estimated_Taxes]]</f>
        <v>7205.41</v>
      </c>
      <c r="L1422" s="1">
        <f>Global_Household_Financial_Dyna[[#This Row],[Monthly_Savings]]/Global_Household_Financial_Dyna[[#This Row],[Net Income]]</f>
        <v>0.27844355838182699</v>
      </c>
      <c r="M1422" s="2">
        <f>Global_Household_Financial_Dyna[[#This Row],[Monthly_Expenses]]/Global_Household_Financial_Dyna[[#This Row],[Net Income]]</f>
        <v>0.72155644161817301</v>
      </c>
      <c r="N1422" t="str">
        <f>IF(Global_Household_Financial_Dyna[[#This Row],[Monthly_Savings]]&lt;0,"High Risk", IF(Global_Household_Financial_Dyna[[#This Row],[Savings Rate%]]&lt;0.1, "Medium", "Safe"))</f>
        <v>Safe</v>
      </c>
      <c r="O1422">
        <f>Global_Household_Financial_Dyna[[#This Row],[Total_Household_Income]]/Global_Household_Financial_Dyna[[#This Row],[Family_Size]]</f>
        <v>1233.8025</v>
      </c>
      <c r="P1422" s="2">
        <f t="shared" si="44"/>
        <v>0.32336204947805613</v>
      </c>
      <c r="Q1422" s="2">
        <f t="shared" si="45"/>
        <v>-4.4918491096229141E-2</v>
      </c>
      <c r="R1422" s="2" t="str">
        <f>IF(Global_Household_Financial_Dyna[[#This Row],[Vs country_Average]]&lt;-0.2, "Underperformer", IF(Global_Household_Financial_Dyna[[#This Row],[Vs country_Average]]&gt;0.2, "Outperformer", "Normal"))</f>
        <v>Normal</v>
      </c>
      <c r="S14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2006.3</v>
      </c>
      <c r="T14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2006.3</v>
      </c>
      <c r="U14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2006.3</v>
      </c>
      <c r="V14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2006.3</v>
      </c>
    </row>
    <row r="1423" spans="1:22" x14ac:dyDescent="0.3">
      <c r="A1423">
        <v>1425</v>
      </c>
      <c r="B1423" t="s">
        <v>12</v>
      </c>
      <c r="C1423" t="s">
        <v>13</v>
      </c>
      <c r="D1423">
        <v>2</v>
      </c>
      <c r="E1423">
        <v>2</v>
      </c>
      <c r="F1423">
        <v>5792.51</v>
      </c>
      <c r="G1423">
        <v>9647.02</v>
      </c>
      <c r="H1423">
        <v>2894.11</v>
      </c>
      <c r="I1423">
        <v>1860.55</v>
      </c>
      <c r="J1423">
        <v>4892.37</v>
      </c>
      <c r="K1423">
        <f>Global_Household_Financial_Dyna[[#This Row],[Total_Household_Income]]-Global_Household_Financial_Dyna[[#This Row],[Estimated_Taxes]]</f>
        <v>6752.91</v>
      </c>
      <c r="L1423" s="1">
        <f>Global_Household_Financial_Dyna[[#This Row],[Monthly_Savings]]/Global_Household_Financial_Dyna[[#This Row],[Net Income]]</f>
        <v>0.72448322278839794</v>
      </c>
      <c r="M1423" s="2">
        <f>Global_Household_Financial_Dyna[[#This Row],[Monthly_Expenses]]/Global_Household_Financial_Dyna[[#This Row],[Net Income]]</f>
        <v>0.27551825805467567</v>
      </c>
      <c r="N1423" t="str">
        <f>IF(Global_Household_Financial_Dyna[[#This Row],[Monthly_Savings]]&lt;0,"High Risk", IF(Global_Household_Financial_Dyna[[#This Row],[Savings Rate%]]&lt;0.1, "Medium", "Safe"))</f>
        <v>Safe</v>
      </c>
      <c r="O1423">
        <f>Global_Household_Financial_Dyna[[#This Row],[Total_Household_Income]]/Global_Household_Financial_Dyna[[#This Row],[Family_Size]]</f>
        <v>4823.51</v>
      </c>
      <c r="P1423" s="2">
        <f t="shared" si="44"/>
        <v>0.30718716818024266</v>
      </c>
      <c r="Q1423" s="2">
        <f t="shared" si="45"/>
        <v>0.41729605460815528</v>
      </c>
      <c r="R1423" s="2" t="str">
        <f>IF(Global_Household_Financial_Dyna[[#This Row],[Vs country_Average]]&lt;-0.2, "Underperformer", IF(Global_Household_Financial_Dyna[[#This Row],[Vs country_Average]]&gt;0.2, "Outperformer", "Normal"))</f>
        <v>Outperformer</v>
      </c>
      <c r="S14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4892.37</v>
      </c>
      <c r="T14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4892.37</v>
      </c>
      <c r="U14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4892.37</v>
      </c>
      <c r="V14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4892.37</v>
      </c>
    </row>
    <row r="1424" spans="1:22" x14ac:dyDescent="0.3">
      <c r="A1424">
        <v>1426</v>
      </c>
      <c r="B1424" t="s">
        <v>12</v>
      </c>
      <c r="C1424" t="s">
        <v>13</v>
      </c>
      <c r="D1424">
        <v>1</v>
      </c>
      <c r="E1424">
        <v>1</v>
      </c>
      <c r="F1424">
        <v>7876.44</v>
      </c>
      <c r="G1424">
        <v>7876.44</v>
      </c>
      <c r="H1424">
        <v>1969.11</v>
      </c>
      <c r="I1424">
        <v>1408.21</v>
      </c>
      <c r="J1424">
        <v>4499.12</v>
      </c>
      <c r="K1424">
        <f>Global_Household_Financial_Dyna[[#This Row],[Total_Household_Income]]-Global_Household_Financial_Dyna[[#This Row],[Estimated_Taxes]]</f>
        <v>5907.33</v>
      </c>
      <c r="L1424" s="1">
        <f>Global_Household_Financial_Dyna[[#This Row],[Monthly_Savings]]/Global_Household_Financial_Dyna[[#This Row],[Net Income]]</f>
        <v>0.76161650017859173</v>
      </c>
      <c r="M1424" s="2">
        <f>Global_Household_Financial_Dyna[[#This Row],[Monthly_Expenses]]/Global_Household_Financial_Dyna[[#This Row],[Net Income]]</f>
        <v>0.23838349982140833</v>
      </c>
      <c r="N1424" t="str">
        <f>IF(Global_Household_Financial_Dyna[[#This Row],[Monthly_Savings]]&lt;0,"High Risk", IF(Global_Household_Financial_Dyna[[#This Row],[Savings Rate%]]&lt;0.1, "Medium", "Safe"))</f>
        <v>Safe</v>
      </c>
      <c r="O1424">
        <f>Global_Household_Financial_Dyna[[#This Row],[Total_Household_Income]]/Global_Household_Financial_Dyna[[#This Row],[Family_Size]]</f>
        <v>7876.44</v>
      </c>
      <c r="P1424" s="2">
        <f t="shared" si="44"/>
        <v>0.30718716818024266</v>
      </c>
      <c r="Q1424" s="2">
        <f t="shared" si="45"/>
        <v>0.45442933199834906</v>
      </c>
      <c r="R1424" s="2" t="str">
        <f>IF(Global_Household_Financial_Dyna[[#This Row],[Vs country_Average]]&lt;-0.2, "Underperformer", IF(Global_Household_Financial_Dyna[[#This Row],[Vs country_Average]]&gt;0.2, "Outperformer", "Normal"))</f>
        <v>Outperformer</v>
      </c>
      <c r="S14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4499.12</v>
      </c>
      <c r="T14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4499.12</v>
      </c>
      <c r="U14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4499.12</v>
      </c>
      <c r="V14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4499.12</v>
      </c>
    </row>
    <row r="1425" spans="1:22" x14ac:dyDescent="0.3">
      <c r="A1425">
        <v>1427</v>
      </c>
      <c r="B1425" t="s">
        <v>18</v>
      </c>
      <c r="C1425" t="s">
        <v>20</v>
      </c>
      <c r="D1425">
        <v>7</v>
      </c>
      <c r="E1425">
        <v>3</v>
      </c>
      <c r="F1425">
        <v>1596.88</v>
      </c>
      <c r="G1425">
        <v>3227.35</v>
      </c>
      <c r="H1425">
        <v>710.02</v>
      </c>
      <c r="I1425">
        <v>3062.75</v>
      </c>
      <c r="J1425">
        <v>-545.41999999999996</v>
      </c>
      <c r="K1425">
        <f>Global_Household_Financial_Dyna[[#This Row],[Total_Household_Income]]-Global_Household_Financial_Dyna[[#This Row],[Estimated_Taxes]]</f>
        <v>2517.33</v>
      </c>
      <c r="L1425" s="1">
        <f>Global_Household_Financial_Dyna[[#This Row],[Monthly_Savings]]/Global_Household_Financial_Dyna[[#This Row],[Net Income]]</f>
        <v>-0.21666607079723357</v>
      </c>
      <c r="M1425" s="2">
        <f>Global_Household_Financial_Dyna[[#This Row],[Monthly_Expenses]]/Global_Household_Financial_Dyna[[#This Row],[Net Income]]</f>
        <v>1.2166660707972337</v>
      </c>
      <c r="N1425" t="str">
        <f>IF(Global_Household_Financial_Dyna[[#This Row],[Monthly_Savings]]&lt;0,"High Risk", IF(Global_Household_Financial_Dyna[[#This Row],[Savings Rate%]]&lt;0.1, "Medium", "Safe"))</f>
        <v>High Risk</v>
      </c>
      <c r="O1425">
        <f>Global_Household_Financial_Dyna[[#This Row],[Total_Household_Income]]/Global_Household_Financial_Dyna[[#This Row],[Family_Size]]</f>
        <v>461.05</v>
      </c>
      <c r="P1425" s="2">
        <f t="shared" si="44"/>
        <v>0.32336204947805613</v>
      </c>
      <c r="Q1425" s="2">
        <f t="shared" si="45"/>
        <v>-0.54002812027528968</v>
      </c>
      <c r="R1425" s="2" t="str">
        <f>IF(Global_Household_Financial_Dyna[[#This Row],[Vs country_Average]]&lt;-0.2, "Underperformer", IF(Global_Household_Financial_Dyna[[#This Row],[Vs country_Average]]&gt;0.2, "Outperformer", "Normal"))</f>
        <v>Underperformer</v>
      </c>
      <c r="S14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-392.28249999999991</v>
      </c>
      <c r="T14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-239.14499999999992</v>
      </c>
      <c r="U14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-86.007499999999993</v>
      </c>
      <c r="V14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67.130000000000109</v>
      </c>
    </row>
    <row r="1426" spans="1:22" x14ac:dyDescent="0.3">
      <c r="A1426">
        <v>1428</v>
      </c>
      <c r="B1426" t="s">
        <v>12</v>
      </c>
      <c r="C1426" t="s">
        <v>13</v>
      </c>
      <c r="D1426">
        <v>5</v>
      </c>
      <c r="E1426">
        <v>1</v>
      </c>
      <c r="F1426">
        <v>4817.33</v>
      </c>
      <c r="G1426">
        <v>4817.33</v>
      </c>
      <c r="H1426">
        <v>1204.33</v>
      </c>
      <c r="I1426">
        <v>2898.16</v>
      </c>
      <c r="J1426">
        <v>714.84</v>
      </c>
      <c r="K1426">
        <f>Global_Household_Financial_Dyna[[#This Row],[Total_Household_Income]]-Global_Household_Financial_Dyna[[#This Row],[Estimated_Taxes]]</f>
        <v>3613</v>
      </c>
      <c r="L1426" s="1">
        <f>Global_Household_Financial_Dyna[[#This Row],[Monthly_Savings]]/Global_Household_Financial_Dyna[[#This Row],[Net Income]]</f>
        <v>0.19785220038748963</v>
      </c>
      <c r="M1426" s="2">
        <f>Global_Household_Financial_Dyna[[#This Row],[Monthly_Expenses]]/Global_Household_Financial_Dyna[[#This Row],[Net Income]]</f>
        <v>0.80214779961251037</v>
      </c>
      <c r="N1426" t="str">
        <f>IF(Global_Household_Financial_Dyna[[#This Row],[Monthly_Savings]]&lt;0,"High Risk", IF(Global_Household_Financial_Dyna[[#This Row],[Savings Rate%]]&lt;0.1, "Medium", "Safe"))</f>
        <v>Safe</v>
      </c>
      <c r="O1426">
        <f>Global_Household_Financial_Dyna[[#This Row],[Total_Household_Income]]/Global_Household_Financial_Dyna[[#This Row],[Family_Size]]</f>
        <v>963.46600000000001</v>
      </c>
      <c r="P1426" s="2">
        <f t="shared" si="44"/>
        <v>0.30718716818024266</v>
      </c>
      <c r="Q1426" s="2">
        <f t="shared" si="45"/>
        <v>-0.10933496779275304</v>
      </c>
      <c r="R1426" s="2" t="str">
        <f>IF(Global_Household_Financial_Dyna[[#This Row],[Vs country_Average]]&lt;-0.2, "Underperformer", IF(Global_Household_Financial_Dyna[[#This Row],[Vs country_Average]]&gt;0.2, "Outperformer", "Normal"))</f>
        <v>Normal</v>
      </c>
      <c r="S14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714.84</v>
      </c>
      <c r="T14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714.84</v>
      </c>
      <c r="U14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714.84</v>
      </c>
      <c r="V14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714.84</v>
      </c>
    </row>
    <row r="1427" spans="1:22" x14ac:dyDescent="0.3">
      <c r="A1427">
        <v>1429</v>
      </c>
      <c r="B1427" t="s">
        <v>16</v>
      </c>
      <c r="C1427" t="s">
        <v>17</v>
      </c>
      <c r="D1427">
        <v>3</v>
      </c>
      <c r="E1427">
        <v>3</v>
      </c>
      <c r="F1427">
        <v>5273.72</v>
      </c>
      <c r="G1427">
        <v>11514.71</v>
      </c>
      <c r="H1427">
        <v>4605.88</v>
      </c>
      <c r="I1427">
        <v>3119.98</v>
      </c>
      <c r="J1427">
        <v>3788.85</v>
      </c>
      <c r="K1427">
        <f>Global_Household_Financial_Dyna[[#This Row],[Total_Household_Income]]-Global_Household_Financial_Dyna[[#This Row],[Estimated_Taxes]]</f>
        <v>6908.829999999999</v>
      </c>
      <c r="L1427" s="1">
        <f>Global_Household_Financial_Dyna[[#This Row],[Monthly_Savings]]/Global_Household_Financial_Dyna[[#This Row],[Net Income]]</f>
        <v>0.54840689378664698</v>
      </c>
      <c r="M1427" s="2">
        <f>Global_Household_Financial_Dyna[[#This Row],[Monthly_Expenses]]/Global_Household_Financial_Dyna[[#This Row],[Net Income]]</f>
        <v>0.45159310621335313</v>
      </c>
      <c r="N1427" t="str">
        <f>IF(Global_Household_Financial_Dyna[[#This Row],[Monthly_Savings]]&lt;0,"High Risk", IF(Global_Household_Financial_Dyna[[#This Row],[Savings Rate%]]&lt;0.1, "Medium", "Safe"))</f>
        <v>Safe</v>
      </c>
      <c r="O1427">
        <f>Global_Household_Financial_Dyna[[#This Row],[Total_Household_Income]]/Global_Household_Financial_Dyna[[#This Row],[Family_Size]]</f>
        <v>3838.2366666666662</v>
      </c>
      <c r="P1427" s="2">
        <f t="shared" si="44"/>
        <v>0.15879799892000862</v>
      </c>
      <c r="Q1427" s="2">
        <f t="shared" si="45"/>
        <v>0.38960889486663836</v>
      </c>
      <c r="R1427" s="2" t="str">
        <f>IF(Global_Household_Financial_Dyna[[#This Row],[Vs country_Average]]&lt;-0.2, "Underperformer", IF(Global_Household_Financial_Dyna[[#This Row],[Vs country_Average]]&gt;0.2, "Outperformer", "Normal"))</f>
        <v>Outperformer</v>
      </c>
      <c r="S14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3788.85</v>
      </c>
      <c r="T14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3788.85</v>
      </c>
      <c r="U14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3788.85</v>
      </c>
      <c r="V14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3788.85</v>
      </c>
    </row>
    <row r="1428" spans="1:22" x14ac:dyDescent="0.3">
      <c r="A1428">
        <v>1430</v>
      </c>
      <c r="B1428" t="s">
        <v>12</v>
      </c>
      <c r="C1428" t="s">
        <v>13</v>
      </c>
      <c r="D1428">
        <v>3</v>
      </c>
      <c r="E1428">
        <v>2</v>
      </c>
      <c r="F1428">
        <v>5548.58</v>
      </c>
      <c r="G1428">
        <v>9232.36</v>
      </c>
      <c r="H1428">
        <v>2769.71</v>
      </c>
      <c r="I1428">
        <v>2572.77</v>
      </c>
      <c r="J1428">
        <v>3889.88</v>
      </c>
      <c r="K1428">
        <f>Global_Household_Financial_Dyna[[#This Row],[Total_Household_Income]]-Global_Household_Financial_Dyna[[#This Row],[Estimated_Taxes]]</f>
        <v>6462.6500000000005</v>
      </c>
      <c r="L1428" s="1">
        <f>Global_Household_Financial_Dyna[[#This Row],[Monthly_Savings]]/Global_Household_Financial_Dyna[[#This Row],[Net Income]]</f>
        <v>0.60190169667241766</v>
      </c>
      <c r="M1428" s="2">
        <f>Global_Household_Financial_Dyna[[#This Row],[Monthly_Expenses]]/Global_Household_Financial_Dyna[[#This Row],[Net Income]]</f>
        <v>0.39809830332758228</v>
      </c>
      <c r="N1428" t="str">
        <f>IF(Global_Household_Financial_Dyna[[#This Row],[Monthly_Savings]]&lt;0,"High Risk", IF(Global_Household_Financial_Dyna[[#This Row],[Savings Rate%]]&lt;0.1, "Medium", "Safe"))</f>
        <v>Safe</v>
      </c>
      <c r="O1428">
        <f>Global_Household_Financial_Dyna[[#This Row],[Total_Household_Income]]/Global_Household_Financial_Dyna[[#This Row],[Family_Size]]</f>
        <v>3077.4533333333334</v>
      </c>
      <c r="P1428" s="2">
        <f t="shared" si="44"/>
        <v>0.30718716818024266</v>
      </c>
      <c r="Q1428" s="2">
        <f t="shared" si="45"/>
        <v>0.294714528492175</v>
      </c>
      <c r="R1428" s="2" t="str">
        <f>IF(Global_Household_Financial_Dyna[[#This Row],[Vs country_Average]]&lt;-0.2, "Underperformer", IF(Global_Household_Financial_Dyna[[#This Row],[Vs country_Average]]&gt;0.2, "Outperformer", "Normal"))</f>
        <v>Outperformer</v>
      </c>
      <c r="S14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3889.88</v>
      </c>
      <c r="T14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3889.88</v>
      </c>
      <c r="U14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3889.88</v>
      </c>
      <c r="V14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3889.88</v>
      </c>
    </row>
    <row r="1429" spans="1:22" x14ac:dyDescent="0.3">
      <c r="A1429">
        <v>1431</v>
      </c>
      <c r="B1429" t="s">
        <v>10</v>
      </c>
      <c r="C1429" t="s">
        <v>22</v>
      </c>
      <c r="D1429">
        <v>2</v>
      </c>
      <c r="E1429">
        <v>1</v>
      </c>
      <c r="F1429">
        <v>746.69</v>
      </c>
      <c r="G1429">
        <v>746.69</v>
      </c>
      <c r="H1429">
        <v>74.67</v>
      </c>
      <c r="I1429">
        <v>337.03</v>
      </c>
      <c r="J1429">
        <v>334.99</v>
      </c>
      <c r="K1429">
        <f>Global_Household_Financial_Dyna[[#This Row],[Total_Household_Income]]-Global_Household_Financial_Dyna[[#This Row],[Estimated_Taxes]]</f>
        <v>672.0200000000001</v>
      </c>
      <c r="L1429" s="1">
        <f>Global_Household_Financial_Dyna[[#This Row],[Monthly_Savings]]/Global_Household_Financial_Dyna[[#This Row],[Net Income]]</f>
        <v>0.49848218803011807</v>
      </c>
      <c r="M1429" s="2">
        <f>Global_Household_Financial_Dyna[[#This Row],[Monthly_Expenses]]/Global_Household_Financial_Dyna[[#This Row],[Net Income]]</f>
        <v>0.50151781196988177</v>
      </c>
      <c r="N1429" t="str">
        <f>IF(Global_Household_Financial_Dyna[[#This Row],[Monthly_Savings]]&lt;0,"High Risk", IF(Global_Household_Financial_Dyna[[#This Row],[Savings Rate%]]&lt;0.1, "Medium", "Safe"))</f>
        <v>Safe</v>
      </c>
      <c r="O1429">
        <f>Global_Household_Financial_Dyna[[#This Row],[Total_Household_Income]]/Global_Household_Financial_Dyna[[#This Row],[Family_Size]]</f>
        <v>373.34500000000003</v>
      </c>
      <c r="P1429" s="2">
        <f t="shared" si="44"/>
        <v>0.42077341556833553</v>
      </c>
      <c r="Q1429" s="2">
        <f t="shared" si="45"/>
        <v>7.7708772461782538E-2</v>
      </c>
      <c r="R1429" s="2" t="str">
        <f>IF(Global_Household_Financial_Dyna[[#This Row],[Vs country_Average]]&lt;-0.2, "Underperformer", IF(Global_Household_Financial_Dyna[[#This Row],[Vs country_Average]]&gt;0.2, "Outperformer", "Normal"))</f>
        <v>Normal</v>
      </c>
      <c r="S14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334.99</v>
      </c>
      <c r="T14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334.99</v>
      </c>
      <c r="U14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334.99</v>
      </c>
      <c r="V14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334.99</v>
      </c>
    </row>
    <row r="1430" spans="1:22" x14ac:dyDescent="0.3">
      <c r="A1430">
        <v>1432</v>
      </c>
      <c r="B1430" t="s">
        <v>16</v>
      </c>
      <c r="C1430" t="s">
        <v>17</v>
      </c>
      <c r="D1430">
        <v>4</v>
      </c>
      <c r="E1430">
        <v>2</v>
      </c>
      <c r="F1430">
        <v>2424.81</v>
      </c>
      <c r="G1430">
        <v>3833.86</v>
      </c>
      <c r="H1430">
        <v>1341.85</v>
      </c>
      <c r="I1430">
        <v>3360.79</v>
      </c>
      <c r="J1430">
        <v>-868.78</v>
      </c>
      <c r="K1430">
        <f>Global_Household_Financial_Dyna[[#This Row],[Total_Household_Income]]-Global_Household_Financial_Dyna[[#This Row],[Estimated_Taxes]]</f>
        <v>2492.0100000000002</v>
      </c>
      <c r="L1430" s="1">
        <f>Global_Household_Financial_Dyna[[#This Row],[Monthly_Savings]]/Global_Household_Financial_Dyna[[#This Row],[Net Income]]</f>
        <v>-0.34862620936513089</v>
      </c>
      <c r="M1430" s="2">
        <f>Global_Household_Financial_Dyna[[#This Row],[Monthly_Expenses]]/Global_Household_Financial_Dyna[[#This Row],[Net Income]]</f>
        <v>1.3486262093651309</v>
      </c>
      <c r="N1430" t="str">
        <f>IF(Global_Household_Financial_Dyna[[#This Row],[Monthly_Savings]]&lt;0,"High Risk", IF(Global_Household_Financial_Dyna[[#This Row],[Savings Rate%]]&lt;0.1, "Medium", "Safe"))</f>
        <v>High Risk</v>
      </c>
      <c r="O1430">
        <f>Global_Household_Financial_Dyna[[#This Row],[Total_Household_Income]]/Global_Household_Financial_Dyna[[#This Row],[Family_Size]]</f>
        <v>958.46500000000003</v>
      </c>
      <c r="P1430" s="2">
        <f t="shared" si="44"/>
        <v>0.15879799892000862</v>
      </c>
      <c r="Q1430" s="2">
        <f t="shared" si="45"/>
        <v>-0.50742420828513946</v>
      </c>
      <c r="R1430" s="2" t="str">
        <f>IF(Global_Household_Financial_Dyna[[#This Row],[Vs country_Average]]&lt;-0.2, "Underperformer", IF(Global_Household_Financial_Dyna[[#This Row],[Vs country_Average]]&gt;0.2, "Outperformer", "Normal"))</f>
        <v>Underperformer</v>
      </c>
      <c r="S14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-700.7405</v>
      </c>
      <c r="T14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-532.70099999999991</v>
      </c>
      <c r="U14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-364.66149999999999</v>
      </c>
      <c r="V14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-196.62199999999984</v>
      </c>
    </row>
    <row r="1431" spans="1:22" x14ac:dyDescent="0.3">
      <c r="A1431">
        <v>1433</v>
      </c>
      <c r="B1431" t="s">
        <v>10</v>
      </c>
      <c r="C1431" t="s">
        <v>11</v>
      </c>
      <c r="D1431">
        <v>2</v>
      </c>
      <c r="E1431">
        <v>1</v>
      </c>
      <c r="F1431">
        <v>771.65</v>
      </c>
      <c r="G1431">
        <v>771.65</v>
      </c>
      <c r="H1431">
        <v>77.16</v>
      </c>
      <c r="I1431">
        <v>492.13</v>
      </c>
      <c r="J1431">
        <v>202.36</v>
      </c>
      <c r="K1431">
        <f>Global_Household_Financial_Dyna[[#This Row],[Total_Household_Income]]-Global_Household_Financial_Dyna[[#This Row],[Estimated_Taxes]]</f>
        <v>694.49</v>
      </c>
      <c r="L1431" s="1">
        <f>Global_Household_Financial_Dyna[[#This Row],[Monthly_Savings]]/Global_Household_Financial_Dyna[[#This Row],[Net Income]]</f>
        <v>0.29137928551886999</v>
      </c>
      <c r="M1431" s="2">
        <f>Global_Household_Financial_Dyna[[#This Row],[Monthly_Expenses]]/Global_Household_Financial_Dyna[[#This Row],[Net Income]]</f>
        <v>0.70862071448113007</v>
      </c>
      <c r="N1431" t="str">
        <f>IF(Global_Household_Financial_Dyna[[#This Row],[Monthly_Savings]]&lt;0,"High Risk", IF(Global_Household_Financial_Dyna[[#This Row],[Savings Rate%]]&lt;0.1, "Medium", "Safe"))</f>
        <v>Safe</v>
      </c>
      <c r="O1431">
        <f>Global_Household_Financial_Dyna[[#This Row],[Total_Household_Income]]/Global_Household_Financial_Dyna[[#This Row],[Family_Size]]</f>
        <v>385.82499999999999</v>
      </c>
      <c r="P1431" s="2">
        <f t="shared" si="44"/>
        <v>0.42077341556833553</v>
      </c>
      <c r="Q1431" s="2">
        <f t="shared" si="45"/>
        <v>-0.12939413004946554</v>
      </c>
      <c r="R1431" s="2" t="str">
        <f>IF(Global_Household_Financial_Dyna[[#This Row],[Vs country_Average]]&lt;-0.2, "Underperformer", IF(Global_Household_Financial_Dyna[[#This Row],[Vs country_Average]]&gt;0.2, "Outperformer", "Normal"))</f>
        <v>Normal</v>
      </c>
      <c r="S14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202.36</v>
      </c>
      <c r="T14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202.36</v>
      </c>
      <c r="U14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202.36</v>
      </c>
      <c r="V14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202.36</v>
      </c>
    </row>
    <row r="1432" spans="1:22" x14ac:dyDescent="0.3">
      <c r="A1432">
        <v>1434</v>
      </c>
      <c r="B1432" t="s">
        <v>16</v>
      </c>
      <c r="C1432" t="s">
        <v>17</v>
      </c>
      <c r="D1432">
        <v>1</v>
      </c>
      <c r="E1432">
        <v>1</v>
      </c>
      <c r="F1432">
        <v>4930.91</v>
      </c>
      <c r="G1432">
        <v>4930.91</v>
      </c>
      <c r="H1432">
        <v>1725.82</v>
      </c>
      <c r="I1432">
        <v>1307.8599999999999</v>
      </c>
      <c r="J1432">
        <v>1897.24</v>
      </c>
      <c r="K1432">
        <f>Global_Household_Financial_Dyna[[#This Row],[Total_Household_Income]]-Global_Household_Financial_Dyna[[#This Row],[Estimated_Taxes]]</f>
        <v>3205.09</v>
      </c>
      <c r="L1432" s="1">
        <f>Global_Household_Financial_Dyna[[#This Row],[Monthly_Savings]]/Global_Household_Financial_Dyna[[#This Row],[Net Income]]</f>
        <v>0.591945935995557</v>
      </c>
      <c r="M1432" s="2">
        <f>Global_Household_Financial_Dyna[[#This Row],[Monthly_Expenses]]/Global_Household_Financial_Dyna[[#This Row],[Net Income]]</f>
        <v>0.40805718404163371</v>
      </c>
      <c r="N1432" t="str">
        <f>IF(Global_Household_Financial_Dyna[[#This Row],[Monthly_Savings]]&lt;0,"High Risk", IF(Global_Household_Financial_Dyna[[#This Row],[Savings Rate%]]&lt;0.1, "Medium", "Safe"))</f>
        <v>Safe</v>
      </c>
      <c r="O1432">
        <f>Global_Household_Financial_Dyna[[#This Row],[Total_Household_Income]]/Global_Household_Financial_Dyna[[#This Row],[Family_Size]]</f>
        <v>4930.91</v>
      </c>
      <c r="P1432" s="2">
        <f t="shared" si="44"/>
        <v>0.15879799892000862</v>
      </c>
      <c r="Q1432" s="2">
        <f t="shared" si="45"/>
        <v>0.43314793707554838</v>
      </c>
      <c r="R1432" s="2" t="str">
        <f>IF(Global_Household_Financial_Dyna[[#This Row],[Vs country_Average]]&lt;-0.2, "Underperformer", IF(Global_Household_Financial_Dyna[[#This Row],[Vs country_Average]]&gt;0.2, "Outperformer", "Normal"))</f>
        <v>Outperformer</v>
      </c>
      <c r="S14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1897.24</v>
      </c>
      <c r="T14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1897.24</v>
      </c>
      <c r="U14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1897.24</v>
      </c>
      <c r="V14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1897.24</v>
      </c>
    </row>
    <row r="1433" spans="1:22" x14ac:dyDescent="0.3">
      <c r="A1433">
        <v>1435</v>
      </c>
      <c r="B1433" t="s">
        <v>18</v>
      </c>
      <c r="C1433" t="s">
        <v>19</v>
      </c>
      <c r="D1433">
        <v>4</v>
      </c>
      <c r="E1433">
        <v>1</v>
      </c>
      <c r="F1433">
        <v>4682.8100000000004</v>
      </c>
      <c r="G1433">
        <v>4682.8100000000004</v>
      </c>
      <c r="H1433">
        <v>1030.22</v>
      </c>
      <c r="I1433">
        <v>2250.58</v>
      </c>
      <c r="J1433">
        <v>1402.02</v>
      </c>
      <c r="K1433">
        <f>Global_Household_Financial_Dyna[[#This Row],[Total_Household_Income]]-Global_Household_Financial_Dyna[[#This Row],[Estimated_Taxes]]</f>
        <v>3652.59</v>
      </c>
      <c r="L1433" s="1">
        <f>Global_Household_Financial_Dyna[[#This Row],[Monthly_Savings]]/Global_Household_Financial_Dyna[[#This Row],[Net Income]]</f>
        <v>0.38384269792120113</v>
      </c>
      <c r="M1433" s="2">
        <f>Global_Household_Financial_Dyna[[#This Row],[Monthly_Expenses]]/Global_Household_Financial_Dyna[[#This Row],[Net Income]]</f>
        <v>0.6161600398621252</v>
      </c>
      <c r="N1433" t="str">
        <f>IF(Global_Household_Financial_Dyna[[#This Row],[Monthly_Savings]]&lt;0,"High Risk", IF(Global_Household_Financial_Dyna[[#This Row],[Savings Rate%]]&lt;0.1, "Medium", "Safe"))</f>
        <v>Safe</v>
      </c>
      <c r="O1433">
        <f>Global_Household_Financial_Dyna[[#This Row],[Total_Household_Income]]/Global_Household_Financial_Dyna[[#This Row],[Family_Size]]</f>
        <v>1170.7025000000001</v>
      </c>
      <c r="P1433" s="2">
        <f t="shared" si="44"/>
        <v>0.32336204947805613</v>
      </c>
      <c r="Q1433" s="2">
        <f t="shared" si="45"/>
        <v>6.0480648443144991E-2</v>
      </c>
      <c r="R1433" s="2" t="str">
        <f>IF(Global_Household_Financial_Dyna[[#This Row],[Vs country_Average]]&lt;-0.2, "Underperformer", IF(Global_Household_Financial_Dyna[[#This Row],[Vs country_Average]]&gt;0.2, "Outperformer", "Normal"))</f>
        <v>Normal</v>
      </c>
      <c r="S14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1402.02</v>
      </c>
      <c r="T14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1402.02</v>
      </c>
      <c r="U14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1402.02</v>
      </c>
      <c r="V14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1402.02</v>
      </c>
    </row>
    <row r="1434" spans="1:22" x14ac:dyDescent="0.3">
      <c r="A1434">
        <v>1436</v>
      </c>
      <c r="B1434" t="s">
        <v>18</v>
      </c>
      <c r="C1434" t="s">
        <v>19</v>
      </c>
      <c r="D1434">
        <v>3</v>
      </c>
      <c r="E1434">
        <v>2</v>
      </c>
      <c r="F1434">
        <v>4254.43</v>
      </c>
      <c r="G1434">
        <v>6011.44</v>
      </c>
      <c r="H1434">
        <v>1322.52</v>
      </c>
      <c r="I1434">
        <v>2873.87</v>
      </c>
      <c r="J1434">
        <v>1815.05</v>
      </c>
      <c r="K1434">
        <f>Global_Household_Financial_Dyna[[#This Row],[Total_Household_Income]]-Global_Household_Financial_Dyna[[#This Row],[Estimated_Taxes]]</f>
        <v>4688.92</v>
      </c>
      <c r="L1434" s="1">
        <f>Global_Household_Financial_Dyna[[#This Row],[Monthly_Savings]]/Global_Household_Financial_Dyna[[#This Row],[Net Income]]</f>
        <v>0.38709340317173252</v>
      </c>
      <c r="M1434" s="2">
        <f>Global_Household_Financial_Dyna[[#This Row],[Monthly_Expenses]]/Global_Household_Financial_Dyna[[#This Row],[Net Income]]</f>
        <v>0.61290659682826742</v>
      </c>
      <c r="N1434" t="str">
        <f>IF(Global_Household_Financial_Dyna[[#This Row],[Monthly_Savings]]&lt;0,"High Risk", IF(Global_Household_Financial_Dyna[[#This Row],[Savings Rate%]]&lt;0.1, "Medium", "Safe"))</f>
        <v>Safe</v>
      </c>
      <c r="O1434">
        <f>Global_Household_Financial_Dyna[[#This Row],[Total_Household_Income]]/Global_Household_Financial_Dyna[[#This Row],[Family_Size]]</f>
        <v>2003.8133333333333</v>
      </c>
      <c r="P1434" s="2">
        <f t="shared" si="44"/>
        <v>0.32336204947805613</v>
      </c>
      <c r="Q1434" s="2">
        <f t="shared" si="45"/>
        <v>6.3731353693676385E-2</v>
      </c>
      <c r="R1434" s="2" t="str">
        <f>IF(Global_Household_Financial_Dyna[[#This Row],[Vs country_Average]]&lt;-0.2, "Underperformer", IF(Global_Household_Financial_Dyna[[#This Row],[Vs country_Average]]&gt;0.2, "Outperformer", "Normal"))</f>
        <v>Normal</v>
      </c>
      <c r="S14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1815.05</v>
      </c>
      <c r="T14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1815.05</v>
      </c>
      <c r="U14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1815.05</v>
      </c>
      <c r="V14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1815.05</v>
      </c>
    </row>
    <row r="1435" spans="1:22" x14ac:dyDescent="0.3">
      <c r="A1435">
        <v>1438</v>
      </c>
      <c r="B1435" t="s">
        <v>14</v>
      </c>
      <c r="C1435" t="s">
        <v>15</v>
      </c>
      <c r="D1435">
        <v>5</v>
      </c>
      <c r="E1435">
        <v>1</v>
      </c>
      <c r="F1435">
        <v>1178.49</v>
      </c>
      <c r="G1435">
        <v>1178.49</v>
      </c>
      <c r="H1435">
        <v>176.77</v>
      </c>
      <c r="I1435">
        <v>988.35</v>
      </c>
      <c r="J1435">
        <v>13.37</v>
      </c>
      <c r="K1435">
        <f>Global_Household_Financial_Dyna[[#This Row],[Total_Household_Income]]-Global_Household_Financial_Dyna[[#This Row],[Estimated_Taxes]]</f>
        <v>1001.72</v>
      </c>
      <c r="L1435" s="1">
        <f>Global_Household_Financial_Dyna[[#This Row],[Monthly_Savings]]/Global_Household_Financial_Dyna[[#This Row],[Net Income]]</f>
        <v>1.3347043085892265E-2</v>
      </c>
      <c r="M1435" s="2">
        <f>Global_Household_Financial_Dyna[[#This Row],[Monthly_Expenses]]/Global_Household_Financial_Dyna[[#This Row],[Net Income]]</f>
        <v>0.9866529569141077</v>
      </c>
      <c r="N1435" t="str">
        <f>IF(Global_Household_Financial_Dyna[[#This Row],[Monthly_Savings]]&lt;0,"High Risk", IF(Global_Household_Financial_Dyna[[#This Row],[Savings Rate%]]&lt;0.1, "Medium", "Safe"))</f>
        <v>Medium</v>
      </c>
      <c r="O1435">
        <f>Global_Household_Financial_Dyna[[#This Row],[Total_Household_Income]]/Global_Household_Financial_Dyna[[#This Row],[Family_Size]]</f>
        <v>235.69800000000001</v>
      </c>
      <c r="P1435" s="2">
        <f t="shared" si="44"/>
        <v>0.39788995363055785</v>
      </c>
      <c r="Q1435" s="2">
        <f t="shared" si="45"/>
        <v>-0.38454291054466561</v>
      </c>
      <c r="R1435" s="2" t="str">
        <f>IF(Global_Household_Financial_Dyna[[#This Row],[Vs country_Average]]&lt;-0.2, "Underperformer", IF(Global_Household_Financial_Dyna[[#This Row],[Vs country_Average]]&gt;0.2, "Outperformer", "Normal"))</f>
        <v>Underperformer</v>
      </c>
      <c r="S14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13.37</v>
      </c>
      <c r="T14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13.37</v>
      </c>
      <c r="U14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13.37</v>
      </c>
      <c r="V14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13.37</v>
      </c>
    </row>
    <row r="1436" spans="1:22" x14ac:dyDescent="0.3">
      <c r="A1436">
        <v>1439</v>
      </c>
      <c r="B1436" t="s">
        <v>18</v>
      </c>
      <c r="C1436" t="s">
        <v>19</v>
      </c>
      <c r="D1436">
        <v>8</v>
      </c>
      <c r="E1436">
        <v>1</v>
      </c>
      <c r="F1436">
        <v>4760.03</v>
      </c>
      <c r="G1436">
        <v>4760.03</v>
      </c>
      <c r="H1436">
        <v>1047.21</v>
      </c>
      <c r="I1436">
        <v>4236.79</v>
      </c>
      <c r="J1436">
        <v>-523.96</v>
      </c>
      <c r="K1436">
        <f>Global_Household_Financial_Dyna[[#This Row],[Total_Household_Income]]-Global_Household_Financial_Dyna[[#This Row],[Estimated_Taxes]]</f>
        <v>3712.8199999999997</v>
      </c>
      <c r="L1436" s="1">
        <f>Global_Household_Financial_Dyna[[#This Row],[Monthly_Savings]]/Global_Household_Financial_Dyna[[#This Row],[Net Income]]</f>
        <v>-0.14112184269638714</v>
      </c>
      <c r="M1436" s="2">
        <f>Global_Household_Financial_Dyna[[#This Row],[Monthly_Expenses]]/Global_Household_Financial_Dyna[[#This Row],[Net Income]]</f>
        <v>1.1411245360669249</v>
      </c>
      <c r="N1436" t="str">
        <f>IF(Global_Household_Financial_Dyna[[#This Row],[Monthly_Savings]]&lt;0,"High Risk", IF(Global_Household_Financial_Dyna[[#This Row],[Savings Rate%]]&lt;0.1, "Medium", "Safe"))</f>
        <v>High Risk</v>
      </c>
      <c r="O1436">
        <f>Global_Household_Financial_Dyna[[#This Row],[Total_Household_Income]]/Global_Household_Financial_Dyna[[#This Row],[Family_Size]]</f>
        <v>595.00374999999997</v>
      </c>
      <c r="P1436" s="2">
        <f t="shared" si="44"/>
        <v>0.32336204947805613</v>
      </c>
      <c r="Q1436" s="2">
        <f t="shared" si="45"/>
        <v>-0.4644838921744433</v>
      </c>
      <c r="R1436" s="2" t="str">
        <f>IF(Global_Household_Financial_Dyna[[#This Row],[Vs country_Average]]&lt;-0.2, "Underperformer", IF(Global_Household_Financial_Dyna[[#This Row],[Vs country_Average]]&gt;0.2, "Outperformer", "Normal"))</f>
        <v>Underperformer</v>
      </c>
      <c r="S14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-312.12049999999999</v>
      </c>
      <c r="T14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-100.28100000000006</v>
      </c>
      <c r="U14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111.55849999999987</v>
      </c>
      <c r="V14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323.39799999999991</v>
      </c>
    </row>
    <row r="1437" spans="1:22" x14ac:dyDescent="0.3">
      <c r="A1437">
        <v>1440</v>
      </c>
      <c r="B1437" t="s">
        <v>16</v>
      </c>
      <c r="C1437" t="s">
        <v>21</v>
      </c>
      <c r="D1437">
        <v>5</v>
      </c>
      <c r="E1437">
        <v>1</v>
      </c>
      <c r="F1437">
        <v>3197.12</v>
      </c>
      <c r="G1437">
        <v>3197.12</v>
      </c>
      <c r="H1437">
        <v>1118.99</v>
      </c>
      <c r="I1437">
        <v>3034.07</v>
      </c>
      <c r="J1437">
        <v>-955.94</v>
      </c>
      <c r="K1437">
        <f>Global_Household_Financial_Dyna[[#This Row],[Total_Household_Income]]-Global_Household_Financial_Dyna[[#This Row],[Estimated_Taxes]]</f>
        <v>2078.13</v>
      </c>
      <c r="L1437" s="1">
        <f>Global_Household_Financial_Dyna[[#This Row],[Monthly_Savings]]/Global_Household_Financial_Dyna[[#This Row],[Net Income]]</f>
        <v>-0.46000009624036997</v>
      </c>
      <c r="M1437" s="2">
        <f>Global_Household_Financial_Dyna[[#This Row],[Monthly_Expenses]]/Global_Household_Financial_Dyna[[#This Row],[Net Income]]</f>
        <v>1.4600000962403699</v>
      </c>
      <c r="N1437" t="str">
        <f>IF(Global_Household_Financial_Dyna[[#This Row],[Monthly_Savings]]&lt;0,"High Risk", IF(Global_Household_Financial_Dyna[[#This Row],[Savings Rate%]]&lt;0.1, "Medium", "Safe"))</f>
        <v>High Risk</v>
      </c>
      <c r="O1437">
        <f>Global_Household_Financial_Dyna[[#This Row],[Total_Household_Income]]/Global_Household_Financial_Dyna[[#This Row],[Family_Size]]</f>
        <v>639.42399999999998</v>
      </c>
      <c r="P1437" s="2">
        <f t="shared" si="44"/>
        <v>0.15879799892000862</v>
      </c>
      <c r="Q1437" s="2">
        <f t="shared" si="45"/>
        <v>-0.61879809516037865</v>
      </c>
      <c r="R1437" s="2" t="str">
        <f>IF(Global_Household_Financial_Dyna[[#This Row],[Vs country_Average]]&lt;-0.2, "Underperformer", IF(Global_Household_Financial_Dyna[[#This Row],[Vs country_Average]]&gt;0.2, "Outperformer", "Normal"))</f>
        <v>Underperformer</v>
      </c>
      <c r="S14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-804.23649999999998</v>
      </c>
      <c r="T14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-652.53300000000002</v>
      </c>
      <c r="U14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-500.82950000000011</v>
      </c>
      <c r="V14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-349.12599999999998</v>
      </c>
    </row>
    <row r="1438" spans="1:22" x14ac:dyDescent="0.3">
      <c r="A1438">
        <v>1441</v>
      </c>
      <c r="B1438" t="s">
        <v>12</v>
      </c>
      <c r="C1438" t="s">
        <v>13</v>
      </c>
      <c r="D1438">
        <v>1</v>
      </c>
      <c r="E1438">
        <v>1</v>
      </c>
      <c r="F1438">
        <v>3351.86</v>
      </c>
      <c r="G1438">
        <v>3351.86</v>
      </c>
      <c r="H1438">
        <v>837.96</v>
      </c>
      <c r="I1438">
        <v>1678.25</v>
      </c>
      <c r="J1438">
        <v>835.64</v>
      </c>
      <c r="K1438">
        <f>Global_Household_Financial_Dyna[[#This Row],[Total_Household_Income]]-Global_Household_Financial_Dyna[[#This Row],[Estimated_Taxes]]</f>
        <v>2513.9</v>
      </c>
      <c r="L1438" s="1">
        <f>Global_Household_Financial_Dyna[[#This Row],[Monthly_Savings]]/Global_Household_Financial_Dyna[[#This Row],[Net Income]]</f>
        <v>0.3324078125621544</v>
      </c>
      <c r="M1438" s="2">
        <f>Global_Household_Financial_Dyna[[#This Row],[Monthly_Expenses]]/Global_Household_Financial_Dyna[[#This Row],[Net Income]]</f>
        <v>0.66758820955487486</v>
      </c>
      <c r="N1438" t="str">
        <f>IF(Global_Household_Financial_Dyna[[#This Row],[Monthly_Savings]]&lt;0,"High Risk", IF(Global_Household_Financial_Dyna[[#This Row],[Savings Rate%]]&lt;0.1, "Medium", "Safe"))</f>
        <v>Safe</v>
      </c>
      <c r="O1438">
        <f>Global_Household_Financial_Dyna[[#This Row],[Total_Household_Income]]/Global_Household_Financial_Dyna[[#This Row],[Family_Size]]</f>
        <v>3351.86</v>
      </c>
      <c r="P1438" s="2">
        <f t="shared" si="44"/>
        <v>0.30718716818024266</v>
      </c>
      <c r="Q1438" s="2">
        <f t="shared" si="45"/>
        <v>2.5220644381911739E-2</v>
      </c>
      <c r="R1438" s="2" t="str">
        <f>IF(Global_Household_Financial_Dyna[[#This Row],[Vs country_Average]]&lt;-0.2, "Underperformer", IF(Global_Household_Financial_Dyna[[#This Row],[Vs country_Average]]&gt;0.2, "Outperformer", "Normal"))</f>
        <v>Normal</v>
      </c>
      <c r="S14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835.64</v>
      </c>
      <c r="T14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835.64</v>
      </c>
      <c r="U14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835.64</v>
      </c>
      <c r="V14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835.64</v>
      </c>
    </row>
    <row r="1439" spans="1:22" x14ac:dyDescent="0.3">
      <c r="A1439">
        <v>1442</v>
      </c>
      <c r="B1439" t="s">
        <v>18</v>
      </c>
      <c r="C1439" t="s">
        <v>20</v>
      </c>
      <c r="D1439">
        <v>2</v>
      </c>
      <c r="E1439">
        <v>2</v>
      </c>
      <c r="F1439">
        <v>6447.16</v>
      </c>
      <c r="G1439">
        <v>10654.04</v>
      </c>
      <c r="H1439">
        <v>2876.59</v>
      </c>
      <c r="I1439">
        <v>1987.88</v>
      </c>
      <c r="J1439">
        <v>5789.57</v>
      </c>
      <c r="K1439">
        <f>Global_Household_Financial_Dyna[[#This Row],[Total_Household_Income]]-Global_Household_Financial_Dyna[[#This Row],[Estimated_Taxes]]</f>
        <v>7777.4500000000007</v>
      </c>
      <c r="L1439" s="1">
        <f>Global_Household_Financial_Dyna[[#This Row],[Monthly_Savings]]/Global_Household_Financial_Dyna[[#This Row],[Net Income]]</f>
        <v>0.74440465705340431</v>
      </c>
      <c r="M1439" s="2">
        <f>Global_Household_Financial_Dyna[[#This Row],[Monthly_Expenses]]/Global_Household_Financial_Dyna[[#This Row],[Net Income]]</f>
        <v>0.25559534294659558</v>
      </c>
      <c r="N1439" t="str">
        <f>IF(Global_Household_Financial_Dyna[[#This Row],[Monthly_Savings]]&lt;0,"High Risk", IF(Global_Household_Financial_Dyna[[#This Row],[Savings Rate%]]&lt;0.1, "Medium", "Safe"))</f>
        <v>Safe</v>
      </c>
      <c r="O1439">
        <f>Global_Household_Financial_Dyna[[#This Row],[Total_Household_Income]]/Global_Household_Financial_Dyna[[#This Row],[Family_Size]]</f>
        <v>5327.02</v>
      </c>
      <c r="P1439" s="2">
        <f t="shared" si="44"/>
        <v>0.32336204947805613</v>
      </c>
      <c r="Q1439" s="2">
        <f t="shared" si="45"/>
        <v>0.42104260757534817</v>
      </c>
      <c r="R1439" s="2" t="str">
        <f>IF(Global_Household_Financial_Dyna[[#This Row],[Vs country_Average]]&lt;-0.2, "Underperformer", IF(Global_Household_Financial_Dyna[[#This Row],[Vs country_Average]]&gt;0.2, "Outperformer", "Normal"))</f>
        <v>Outperformer</v>
      </c>
      <c r="S14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5789.57</v>
      </c>
      <c r="T14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5789.57</v>
      </c>
      <c r="U14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5789.57</v>
      </c>
      <c r="V14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5789.57</v>
      </c>
    </row>
    <row r="1440" spans="1:22" x14ac:dyDescent="0.3">
      <c r="A1440">
        <v>1443</v>
      </c>
      <c r="B1440" t="s">
        <v>16</v>
      </c>
      <c r="C1440" t="s">
        <v>17</v>
      </c>
      <c r="D1440">
        <v>1</v>
      </c>
      <c r="E1440">
        <v>1</v>
      </c>
      <c r="F1440">
        <v>4104.47</v>
      </c>
      <c r="G1440">
        <v>4104.47</v>
      </c>
      <c r="H1440">
        <v>1436.56</v>
      </c>
      <c r="I1440">
        <v>2075.7800000000002</v>
      </c>
      <c r="J1440">
        <v>592.12</v>
      </c>
      <c r="K1440">
        <f>Global_Household_Financial_Dyna[[#This Row],[Total_Household_Income]]-Global_Household_Financial_Dyna[[#This Row],[Estimated_Taxes]]</f>
        <v>2667.9100000000003</v>
      </c>
      <c r="L1440" s="1">
        <f>Global_Household_Financial_Dyna[[#This Row],[Monthly_Savings]]/Global_Household_Financial_Dyna[[#This Row],[Net Income]]</f>
        <v>0.22194151976640888</v>
      </c>
      <c r="M1440" s="2">
        <f>Global_Household_Financial_Dyna[[#This Row],[Monthly_Expenses]]/Global_Household_Financial_Dyna[[#This Row],[Net Income]]</f>
        <v>0.77805473198121378</v>
      </c>
      <c r="N1440" t="str">
        <f>IF(Global_Household_Financial_Dyna[[#This Row],[Monthly_Savings]]&lt;0,"High Risk", IF(Global_Household_Financial_Dyna[[#This Row],[Savings Rate%]]&lt;0.1, "Medium", "Safe"))</f>
        <v>Safe</v>
      </c>
      <c r="O1440">
        <f>Global_Household_Financial_Dyna[[#This Row],[Total_Household_Income]]/Global_Household_Financial_Dyna[[#This Row],[Family_Size]]</f>
        <v>4104.47</v>
      </c>
      <c r="P1440" s="2">
        <f t="shared" si="44"/>
        <v>0.15879799892000862</v>
      </c>
      <c r="Q1440" s="2">
        <f t="shared" si="45"/>
        <v>6.3143520846400264E-2</v>
      </c>
      <c r="R1440" s="2" t="str">
        <f>IF(Global_Household_Financial_Dyna[[#This Row],[Vs country_Average]]&lt;-0.2, "Underperformer", IF(Global_Household_Financial_Dyna[[#This Row],[Vs country_Average]]&gt;0.2, "Outperformer", "Normal"))</f>
        <v>Normal</v>
      </c>
      <c r="S14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592.12</v>
      </c>
      <c r="T14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592.12</v>
      </c>
      <c r="U14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592.12</v>
      </c>
      <c r="V14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592.12</v>
      </c>
    </row>
    <row r="1441" spans="1:22" x14ac:dyDescent="0.3">
      <c r="A1441">
        <v>1444</v>
      </c>
      <c r="B1441" t="s">
        <v>10</v>
      </c>
      <c r="C1441" t="s">
        <v>11</v>
      </c>
      <c r="D1441">
        <v>8</v>
      </c>
      <c r="E1441">
        <v>1</v>
      </c>
      <c r="F1441">
        <v>771.38</v>
      </c>
      <c r="G1441">
        <v>771.38</v>
      </c>
      <c r="H1441">
        <v>77.14</v>
      </c>
      <c r="I1441">
        <v>732.04</v>
      </c>
      <c r="J1441">
        <v>-37.799999999999997</v>
      </c>
      <c r="K1441">
        <f>Global_Household_Financial_Dyna[[#This Row],[Total_Household_Income]]-Global_Household_Financial_Dyna[[#This Row],[Estimated_Taxes]]</f>
        <v>694.24</v>
      </c>
      <c r="L1441" s="1">
        <f>Global_Household_Financial_Dyna[[#This Row],[Monthly_Savings]]/Global_Household_Financial_Dyna[[#This Row],[Net Income]]</f>
        <v>-5.4448029499884761E-2</v>
      </c>
      <c r="M1441" s="2">
        <f>Global_Household_Financial_Dyna[[#This Row],[Monthly_Expenses]]/Global_Household_Financial_Dyna[[#This Row],[Net Income]]</f>
        <v>1.0544480294998848</v>
      </c>
      <c r="N1441" t="str">
        <f>IF(Global_Household_Financial_Dyna[[#This Row],[Monthly_Savings]]&lt;0,"High Risk", IF(Global_Household_Financial_Dyna[[#This Row],[Savings Rate%]]&lt;0.1, "Medium", "Safe"))</f>
        <v>High Risk</v>
      </c>
      <c r="O1441">
        <f>Global_Household_Financial_Dyna[[#This Row],[Total_Household_Income]]/Global_Household_Financial_Dyna[[#This Row],[Family_Size]]</f>
        <v>96.422499999999999</v>
      </c>
      <c r="P1441" s="2">
        <f t="shared" si="44"/>
        <v>0.42077341556833553</v>
      </c>
      <c r="Q1441" s="2">
        <f t="shared" si="45"/>
        <v>-0.47522144506822028</v>
      </c>
      <c r="R1441" s="2" t="str">
        <f>IF(Global_Household_Financial_Dyna[[#This Row],[Vs country_Average]]&lt;-0.2, "Underperformer", IF(Global_Household_Financial_Dyna[[#This Row],[Vs country_Average]]&gt;0.2, "Outperformer", "Normal"))</f>
        <v>Underperformer</v>
      </c>
      <c r="S14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-1.1979999999999933</v>
      </c>
      <c r="T14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35.404000000000011</v>
      </c>
      <c r="U14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72.006000000000014</v>
      </c>
      <c r="V14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108.60800000000002</v>
      </c>
    </row>
    <row r="1442" spans="1:22" x14ac:dyDescent="0.3">
      <c r="A1442">
        <v>1445</v>
      </c>
      <c r="B1442" t="s">
        <v>12</v>
      </c>
      <c r="C1442" t="s">
        <v>13</v>
      </c>
      <c r="D1442">
        <v>5</v>
      </c>
      <c r="E1442">
        <v>3</v>
      </c>
      <c r="F1442">
        <v>5003.05</v>
      </c>
      <c r="G1442">
        <v>9285.68</v>
      </c>
      <c r="H1442">
        <v>2785.71</v>
      </c>
      <c r="I1442">
        <v>4379.3999999999996</v>
      </c>
      <c r="J1442">
        <v>2120.58</v>
      </c>
      <c r="K1442">
        <f>Global_Household_Financial_Dyna[[#This Row],[Total_Household_Income]]-Global_Household_Financial_Dyna[[#This Row],[Estimated_Taxes]]</f>
        <v>6499.97</v>
      </c>
      <c r="L1442" s="1">
        <f>Global_Household_Financial_Dyna[[#This Row],[Monthly_Savings]]/Global_Household_Financial_Dyna[[#This Row],[Net Income]]</f>
        <v>0.32624458266730461</v>
      </c>
      <c r="M1442" s="2">
        <f>Global_Household_Financial_Dyna[[#This Row],[Monthly_Expenses]]/Global_Household_Financial_Dyna[[#This Row],[Net Income]]</f>
        <v>0.67375695580133443</v>
      </c>
      <c r="N1442" t="str">
        <f>IF(Global_Household_Financial_Dyna[[#This Row],[Monthly_Savings]]&lt;0,"High Risk", IF(Global_Household_Financial_Dyna[[#This Row],[Savings Rate%]]&lt;0.1, "Medium", "Safe"))</f>
        <v>Safe</v>
      </c>
      <c r="O1442">
        <f>Global_Household_Financial_Dyna[[#This Row],[Total_Household_Income]]/Global_Household_Financial_Dyna[[#This Row],[Family_Size]]</f>
        <v>1857.136</v>
      </c>
      <c r="P1442" s="2">
        <f t="shared" si="44"/>
        <v>0.30718716818024266</v>
      </c>
      <c r="Q1442" s="2">
        <f t="shared" si="45"/>
        <v>1.9057414487061941E-2</v>
      </c>
      <c r="R1442" s="2" t="str">
        <f>IF(Global_Household_Financial_Dyna[[#This Row],[Vs country_Average]]&lt;-0.2, "Underperformer", IF(Global_Household_Financial_Dyna[[#This Row],[Vs country_Average]]&gt;0.2, "Outperformer", "Normal"))</f>
        <v>Normal</v>
      </c>
      <c r="S14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2120.58</v>
      </c>
      <c r="T14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2120.58</v>
      </c>
      <c r="U14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2120.58</v>
      </c>
      <c r="V14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2120.58</v>
      </c>
    </row>
    <row r="1443" spans="1:22" x14ac:dyDescent="0.3">
      <c r="A1443">
        <v>1446</v>
      </c>
      <c r="B1443" t="s">
        <v>18</v>
      </c>
      <c r="C1443" t="s">
        <v>19</v>
      </c>
      <c r="D1443">
        <v>8</v>
      </c>
      <c r="E1443">
        <v>3</v>
      </c>
      <c r="F1443">
        <v>5855.83</v>
      </c>
      <c r="G1443">
        <v>12347.04</v>
      </c>
      <c r="H1443">
        <v>3333.7</v>
      </c>
      <c r="I1443">
        <v>4560.67</v>
      </c>
      <c r="J1443">
        <v>4452.67</v>
      </c>
      <c r="K1443">
        <f>Global_Household_Financial_Dyna[[#This Row],[Total_Household_Income]]-Global_Household_Financial_Dyna[[#This Row],[Estimated_Taxes]]</f>
        <v>9013.34</v>
      </c>
      <c r="L1443" s="1">
        <f>Global_Household_Financial_Dyna[[#This Row],[Monthly_Savings]]/Global_Household_Financial_Dyna[[#This Row],[Net Income]]</f>
        <v>0.49400888017094663</v>
      </c>
      <c r="M1443" s="2">
        <f>Global_Household_Financial_Dyna[[#This Row],[Monthly_Expenses]]/Global_Household_Financial_Dyna[[#This Row],[Net Income]]</f>
        <v>0.50599111982905343</v>
      </c>
      <c r="N1443" t="str">
        <f>IF(Global_Household_Financial_Dyna[[#This Row],[Monthly_Savings]]&lt;0,"High Risk", IF(Global_Household_Financial_Dyna[[#This Row],[Savings Rate%]]&lt;0.1, "Medium", "Safe"))</f>
        <v>Safe</v>
      </c>
      <c r="O1443">
        <f>Global_Household_Financial_Dyna[[#This Row],[Total_Household_Income]]/Global_Household_Financial_Dyna[[#This Row],[Family_Size]]</f>
        <v>1543.38</v>
      </c>
      <c r="P1443" s="2">
        <f t="shared" si="44"/>
        <v>0.32336204947805613</v>
      </c>
      <c r="Q1443" s="2">
        <f t="shared" si="45"/>
        <v>0.17064683069289049</v>
      </c>
      <c r="R1443" s="2" t="str">
        <f>IF(Global_Household_Financial_Dyna[[#This Row],[Vs country_Average]]&lt;-0.2, "Underperformer", IF(Global_Household_Financial_Dyna[[#This Row],[Vs country_Average]]&gt;0.2, "Outperformer", "Normal"))</f>
        <v>Normal</v>
      </c>
      <c r="S14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4452.67</v>
      </c>
      <c r="T14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4452.67</v>
      </c>
      <c r="U14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4452.67</v>
      </c>
      <c r="V14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4452.67</v>
      </c>
    </row>
    <row r="1444" spans="1:22" x14ac:dyDescent="0.3">
      <c r="A1444">
        <v>1447</v>
      </c>
      <c r="B1444" t="s">
        <v>16</v>
      </c>
      <c r="C1444" t="s">
        <v>17</v>
      </c>
      <c r="D1444">
        <v>3</v>
      </c>
      <c r="E1444">
        <v>3</v>
      </c>
      <c r="F1444">
        <v>7303.69</v>
      </c>
      <c r="G1444">
        <v>14163.23</v>
      </c>
      <c r="H1444">
        <v>5665.29</v>
      </c>
      <c r="I1444">
        <v>2058.4499999999998</v>
      </c>
      <c r="J1444">
        <v>6439.49</v>
      </c>
      <c r="K1444">
        <f>Global_Household_Financial_Dyna[[#This Row],[Total_Household_Income]]-Global_Household_Financial_Dyna[[#This Row],[Estimated_Taxes]]</f>
        <v>8497.9399999999987</v>
      </c>
      <c r="L1444" s="1">
        <f>Global_Household_Financial_Dyna[[#This Row],[Monthly_Savings]]/Global_Household_Financial_Dyna[[#This Row],[Net Income]]</f>
        <v>0.7577707067830558</v>
      </c>
      <c r="M1444" s="2">
        <f>Global_Household_Financial_Dyna[[#This Row],[Monthly_Expenses]]/Global_Household_Financial_Dyna[[#This Row],[Net Income]]</f>
        <v>0.24222929321694436</v>
      </c>
      <c r="N1444" t="str">
        <f>IF(Global_Household_Financial_Dyna[[#This Row],[Monthly_Savings]]&lt;0,"High Risk", IF(Global_Household_Financial_Dyna[[#This Row],[Savings Rate%]]&lt;0.1, "Medium", "Safe"))</f>
        <v>Safe</v>
      </c>
      <c r="O1444">
        <f>Global_Household_Financial_Dyna[[#This Row],[Total_Household_Income]]/Global_Household_Financial_Dyna[[#This Row],[Family_Size]]</f>
        <v>4721.0766666666668</v>
      </c>
      <c r="P1444" s="2">
        <f t="shared" si="44"/>
        <v>0.15879799892000862</v>
      </c>
      <c r="Q1444" s="2">
        <f t="shared" si="45"/>
        <v>0.59897270786304713</v>
      </c>
      <c r="R1444" s="2" t="str">
        <f>IF(Global_Household_Financial_Dyna[[#This Row],[Vs country_Average]]&lt;-0.2, "Underperformer", IF(Global_Household_Financial_Dyna[[#This Row],[Vs country_Average]]&gt;0.2, "Outperformer", "Normal"))</f>
        <v>Outperformer</v>
      </c>
      <c r="S14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6439.49</v>
      </c>
      <c r="T14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6439.49</v>
      </c>
      <c r="U14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6439.49</v>
      </c>
      <c r="V14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6439.49</v>
      </c>
    </row>
    <row r="1445" spans="1:22" x14ac:dyDescent="0.3">
      <c r="A1445">
        <v>1448</v>
      </c>
      <c r="B1445" t="s">
        <v>14</v>
      </c>
      <c r="C1445" t="s">
        <v>15</v>
      </c>
      <c r="D1445">
        <v>5</v>
      </c>
      <c r="E1445">
        <v>3</v>
      </c>
      <c r="F1445">
        <v>1669.72</v>
      </c>
      <c r="G1445">
        <v>3607.43</v>
      </c>
      <c r="H1445">
        <v>541.11</v>
      </c>
      <c r="I1445">
        <v>1647.98</v>
      </c>
      <c r="J1445">
        <v>1418.33</v>
      </c>
      <c r="K1445">
        <f>Global_Household_Financial_Dyna[[#This Row],[Total_Household_Income]]-Global_Household_Financial_Dyna[[#This Row],[Estimated_Taxes]]</f>
        <v>3066.3199999999997</v>
      </c>
      <c r="L1445" s="1">
        <f>Global_Household_Financial_Dyna[[#This Row],[Monthly_Savings]]/Global_Household_Financial_Dyna[[#This Row],[Net Income]]</f>
        <v>0.46255120144016282</v>
      </c>
      <c r="M1445" s="2">
        <f>Global_Household_Financial_Dyna[[#This Row],[Monthly_Expenses]]/Global_Household_Financial_Dyna[[#This Row],[Net Income]]</f>
        <v>0.53744553732161038</v>
      </c>
      <c r="N1445" t="str">
        <f>IF(Global_Household_Financial_Dyna[[#This Row],[Monthly_Savings]]&lt;0,"High Risk", IF(Global_Household_Financial_Dyna[[#This Row],[Savings Rate%]]&lt;0.1, "Medium", "Safe"))</f>
        <v>Safe</v>
      </c>
      <c r="O1445">
        <f>Global_Household_Financial_Dyna[[#This Row],[Total_Household_Income]]/Global_Household_Financial_Dyna[[#This Row],[Family_Size]]</f>
        <v>721.48599999999999</v>
      </c>
      <c r="P1445" s="2">
        <f t="shared" si="44"/>
        <v>0.39788995363055785</v>
      </c>
      <c r="Q1445" s="2">
        <f t="shared" si="45"/>
        <v>6.4661247809604971E-2</v>
      </c>
      <c r="R1445" s="2" t="str">
        <f>IF(Global_Household_Financial_Dyna[[#This Row],[Vs country_Average]]&lt;-0.2, "Underperformer", IF(Global_Household_Financial_Dyna[[#This Row],[Vs country_Average]]&gt;0.2, "Outperformer", "Normal"))</f>
        <v>Normal</v>
      </c>
      <c r="S14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1418.33</v>
      </c>
      <c r="T14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1418.33</v>
      </c>
      <c r="U14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1418.33</v>
      </c>
      <c r="V14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1418.33</v>
      </c>
    </row>
    <row r="1446" spans="1:22" x14ac:dyDescent="0.3">
      <c r="A1446">
        <v>1449</v>
      </c>
      <c r="B1446" t="s">
        <v>12</v>
      </c>
      <c r="C1446" t="s">
        <v>13</v>
      </c>
      <c r="D1446">
        <v>4</v>
      </c>
      <c r="E1446">
        <v>2</v>
      </c>
      <c r="F1446">
        <v>4764.46</v>
      </c>
      <c r="G1446">
        <v>7033.55</v>
      </c>
      <c r="H1446">
        <v>1758.39</v>
      </c>
      <c r="I1446">
        <v>2190.7399999999998</v>
      </c>
      <c r="J1446">
        <v>3084.43</v>
      </c>
      <c r="K1446">
        <f>Global_Household_Financial_Dyna[[#This Row],[Total_Household_Income]]-Global_Household_Financial_Dyna[[#This Row],[Estimated_Taxes]]</f>
        <v>5275.16</v>
      </c>
      <c r="L1446" s="1">
        <f>Global_Household_Financial_Dyna[[#This Row],[Monthly_Savings]]/Global_Household_Financial_Dyna[[#This Row],[Net Income]]</f>
        <v>0.58470833112171006</v>
      </c>
      <c r="M1446" s="2">
        <f>Global_Household_Financial_Dyna[[#This Row],[Monthly_Expenses]]/Global_Household_Financial_Dyna[[#This Row],[Net Income]]</f>
        <v>0.41529356455538785</v>
      </c>
      <c r="N1446" t="str">
        <f>IF(Global_Household_Financial_Dyna[[#This Row],[Monthly_Savings]]&lt;0,"High Risk", IF(Global_Household_Financial_Dyna[[#This Row],[Savings Rate%]]&lt;0.1, "Medium", "Safe"))</f>
        <v>Safe</v>
      </c>
      <c r="O1446">
        <f>Global_Household_Financial_Dyna[[#This Row],[Total_Household_Income]]/Global_Household_Financial_Dyna[[#This Row],[Family_Size]]</f>
        <v>1758.3875</v>
      </c>
      <c r="P1446" s="2">
        <f t="shared" si="44"/>
        <v>0.30718716818024266</v>
      </c>
      <c r="Q1446" s="2">
        <f t="shared" si="45"/>
        <v>0.27752116294146739</v>
      </c>
      <c r="R1446" s="2" t="str">
        <f>IF(Global_Household_Financial_Dyna[[#This Row],[Vs country_Average]]&lt;-0.2, "Underperformer", IF(Global_Household_Financial_Dyna[[#This Row],[Vs country_Average]]&gt;0.2, "Outperformer", "Normal"))</f>
        <v>Outperformer</v>
      </c>
      <c r="S14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3084.43</v>
      </c>
      <c r="T14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3084.43</v>
      </c>
      <c r="U14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3084.43</v>
      </c>
      <c r="V14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3084.43</v>
      </c>
    </row>
    <row r="1447" spans="1:22" x14ac:dyDescent="0.3">
      <c r="A1447">
        <v>1450</v>
      </c>
      <c r="B1447" t="s">
        <v>16</v>
      </c>
      <c r="C1447" t="s">
        <v>17</v>
      </c>
      <c r="D1447">
        <v>7</v>
      </c>
      <c r="E1447">
        <v>3</v>
      </c>
      <c r="F1447">
        <v>4205.18</v>
      </c>
      <c r="G1447">
        <v>10086.719999999999</v>
      </c>
      <c r="H1447">
        <v>4034.69</v>
      </c>
      <c r="I1447">
        <v>5290.45</v>
      </c>
      <c r="J1447">
        <v>761.58</v>
      </c>
      <c r="K1447">
        <f>Global_Household_Financial_Dyna[[#This Row],[Total_Household_Income]]-Global_Household_Financial_Dyna[[#This Row],[Estimated_Taxes]]</f>
        <v>6052.0299999999988</v>
      </c>
      <c r="L1447" s="1">
        <f>Global_Household_Financial_Dyna[[#This Row],[Monthly_Savings]]/Global_Household_Financial_Dyna[[#This Row],[Net Income]]</f>
        <v>0.1258387681488691</v>
      </c>
      <c r="M1447" s="2">
        <f>Global_Household_Financial_Dyna[[#This Row],[Monthly_Expenses]]/Global_Household_Financial_Dyna[[#This Row],[Net Income]]</f>
        <v>0.87416123185113104</v>
      </c>
      <c r="N1447" t="str">
        <f>IF(Global_Household_Financial_Dyna[[#This Row],[Monthly_Savings]]&lt;0,"High Risk", IF(Global_Household_Financial_Dyna[[#This Row],[Savings Rate%]]&lt;0.1, "Medium", "Safe"))</f>
        <v>Safe</v>
      </c>
      <c r="O1447">
        <f>Global_Household_Financial_Dyna[[#This Row],[Total_Household_Income]]/Global_Household_Financial_Dyna[[#This Row],[Family_Size]]</f>
        <v>1440.9599999999998</v>
      </c>
      <c r="P1447" s="2">
        <f t="shared" si="44"/>
        <v>0.15879799892000862</v>
      </c>
      <c r="Q1447" s="2">
        <f t="shared" si="45"/>
        <v>-3.2959230771139519E-2</v>
      </c>
      <c r="R1447" s="2" t="str">
        <f>IF(Global_Household_Financial_Dyna[[#This Row],[Vs country_Average]]&lt;-0.2, "Underperformer", IF(Global_Household_Financial_Dyna[[#This Row],[Vs country_Average]]&gt;0.2, "Outperformer", "Normal"))</f>
        <v>Normal</v>
      </c>
      <c r="S14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761.58</v>
      </c>
      <c r="T14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761.58</v>
      </c>
      <c r="U14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761.58</v>
      </c>
      <c r="V14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761.58</v>
      </c>
    </row>
    <row r="1448" spans="1:22" x14ac:dyDescent="0.3">
      <c r="A1448">
        <v>1451</v>
      </c>
      <c r="B1448" t="s">
        <v>10</v>
      </c>
      <c r="C1448" t="s">
        <v>11</v>
      </c>
      <c r="D1448">
        <v>8</v>
      </c>
      <c r="E1448">
        <v>3</v>
      </c>
      <c r="F1448">
        <v>866.18</v>
      </c>
      <c r="G1448">
        <v>2171.09</v>
      </c>
      <c r="H1448">
        <v>217.11</v>
      </c>
      <c r="I1448">
        <v>687.77</v>
      </c>
      <c r="J1448">
        <v>1266.22</v>
      </c>
      <c r="K1448">
        <f>Global_Household_Financial_Dyna[[#This Row],[Total_Household_Income]]-Global_Household_Financial_Dyna[[#This Row],[Estimated_Taxes]]</f>
        <v>1953.98</v>
      </c>
      <c r="L1448" s="1">
        <f>Global_Household_Financial_Dyna[[#This Row],[Monthly_Savings]]/Global_Household_Financial_Dyna[[#This Row],[Net Income]]</f>
        <v>0.64802096234352446</v>
      </c>
      <c r="M1448" s="2">
        <f>Global_Household_Financial_Dyna[[#This Row],[Monthly_Expenses]]/Global_Household_Financial_Dyna[[#This Row],[Net Income]]</f>
        <v>0.35198415541612504</v>
      </c>
      <c r="N1448" t="str">
        <f>IF(Global_Household_Financial_Dyna[[#This Row],[Monthly_Savings]]&lt;0,"High Risk", IF(Global_Household_Financial_Dyna[[#This Row],[Savings Rate%]]&lt;0.1, "Medium", "Safe"))</f>
        <v>Safe</v>
      </c>
      <c r="O1448">
        <f>Global_Household_Financial_Dyna[[#This Row],[Total_Household_Income]]/Global_Household_Financial_Dyna[[#This Row],[Family_Size]]</f>
        <v>271.38625000000002</v>
      </c>
      <c r="P1448" s="2">
        <f t="shared" si="44"/>
        <v>0.42077341556833553</v>
      </c>
      <c r="Q1448" s="2">
        <f t="shared" si="45"/>
        <v>0.22724754677518894</v>
      </c>
      <c r="R1448" s="2" t="str">
        <f>IF(Global_Household_Financial_Dyna[[#This Row],[Vs country_Average]]&lt;-0.2, "Underperformer", IF(Global_Household_Financial_Dyna[[#This Row],[Vs country_Average]]&gt;0.2, "Outperformer", "Normal"))</f>
        <v>Outperformer</v>
      </c>
      <c r="S14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1266.22</v>
      </c>
      <c r="T14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1266.22</v>
      </c>
      <c r="U14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1266.22</v>
      </c>
      <c r="V14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1266.22</v>
      </c>
    </row>
    <row r="1449" spans="1:22" x14ac:dyDescent="0.3">
      <c r="A1449">
        <v>1452</v>
      </c>
      <c r="B1449" t="s">
        <v>16</v>
      </c>
      <c r="C1449" t="s">
        <v>17</v>
      </c>
      <c r="D1449">
        <v>7</v>
      </c>
      <c r="E1449">
        <v>3</v>
      </c>
      <c r="F1449">
        <v>4121.66</v>
      </c>
      <c r="G1449">
        <v>9855.0499999999993</v>
      </c>
      <c r="H1449">
        <v>3942.02</v>
      </c>
      <c r="I1449">
        <v>5253.13</v>
      </c>
      <c r="J1449">
        <v>659.9</v>
      </c>
      <c r="K1449">
        <f>Global_Household_Financial_Dyna[[#This Row],[Total_Household_Income]]-Global_Household_Financial_Dyna[[#This Row],[Estimated_Taxes]]</f>
        <v>5913.0299999999988</v>
      </c>
      <c r="L1449" s="1">
        <f>Global_Household_Financial_Dyna[[#This Row],[Monthly_Savings]]/Global_Household_Financial_Dyna[[#This Row],[Net Income]]</f>
        <v>0.11160098967872649</v>
      </c>
      <c r="M1449" s="2">
        <f>Global_Household_Financial_Dyna[[#This Row],[Monthly_Expenses]]/Global_Household_Financial_Dyna[[#This Row],[Net Income]]</f>
        <v>0.88839901032127377</v>
      </c>
      <c r="N1449" t="str">
        <f>IF(Global_Household_Financial_Dyna[[#This Row],[Monthly_Savings]]&lt;0,"High Risk", IF(Global_Household_Financial_Dyna[[#This Row],[Savings Rate%]]&lt;0.1, "Medium", "Safe"))</f>
        <v>Safe</v>
      </c>
      <c r="O1449">
        <f>Global_Household_Financial_Dyna[[#This Row],[Total_Household_Income]]/Global_Household_Financial_Dyna[[#This Row],[Family_Size]]</f>
        <v>1407.8642857142856</v>
      </c>
      <c r="P1449" s="2">
        <f t="shared" si="44"/>
        <v>0.15879799892000862</v>
      </c>
      <c r="Q1449" s="2">
        <f t="shared" si="45"/>
        <v>-4.7197009241282131E-2</v>
      </c>
      <c r="R1449" s="2" t="str">
        <f>IF(Global_Household_Financial_Dyna[[#This Row],[Vs country_Average]]&lt;-0.2, "Underperformer", IF(Global_Household_Financial_Dyna[[#This Row],[Vs country_Average]]&gt;0.2, "Outperformer", "Normal"))</f>
        <v>Normal</v>
      </c>
      <c r="S14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659.9</v>
      </c>
      <c r="T14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659.9</v>
      </c>
      <c r="U14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659.9</v>
      </c>
      <c r="V14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659.9</v>
      </c>
    </row>
    <row r="1450" spans="1:22" x14ac:dyDescent="0.3">
      <c r="A1450">
        <v>1453</v>
      </c>
      <c r="B1450" t="s">
        <v>12</v>
      </c>
      <c r="C1450" t="s">
        <v>13</v>
      </c>
      <c r="D1450">
        <v>6</v>
      </c>
      <c r="E1450">
        <v>3</v>
      </c>
      <c r="F1450">
        <v>5434.2</v>
      </c>
      <c r="G1450">
        <v>12442.3</v>
      </c>
      <c r="H1450">
        <v>3732.69</v>
      </c>
      <c r="I1450">
        <v>4865.07</v>
      </c>
      <c r="J1450">
        <v>3844.55</v>
      </c>
      <c r="K1450">
        <f>Global_Household_Financial_Dyna[[#This Row],[Total_Household_Income]]-Global_Household_Financial_Dyna[[#This Row],[Estimated_Taxes]]</f>
        <v>8709.6099999999988</v>
      </c>
      <c r="L1450" s="1">
        <f>Global_Household_Financial_Dyna[[#This Row],[Monthly_Savings]]/Global_Household_Financial_Dyna[[#This Row],[Net Income]]</f>
        <v>0.44141471317315017</v>
      </c>
      <c r="M1450" s="2">
        <f>Global_Household_Financial_Dyna[[#This Row],[Monthly_Expenses]]/Global_Household_Financial_Dyna[[#This Row],[Net Income]]</f>
        <v>0.55858643498388572</v>
      </c>
      <c r="N1450" t="str">
        <f>IF(Global_Household_Financial_Dyna[[#This Row],[Monthly_Savings]]&lt;0,"High Risk", IF(Global_Household_Financial_Dyna[[#This Row],[Savings Rate%]]&lt;0.1, "Medium", "Safe"))</f>
        <v>Safe</v>
      </c>
      <c r="O1450">
        <f>Global_Household_Financial_Dyna[[#This Row],[Total_Household_Income]]/Global_Household_Financial_Dyna[[#This Row],[Family_Size]]</f>
        <v>2073.7166666666667</v>
      </c>
      <c r="P1450" s="2">
        <f t="shared" si="44"/>
        <v>0.30718716818024266</v>
      </c>
      <c r="Q1450" s="2">
        <f t="shared" si="45"/>
        <v>0.13422754499290751</v>
      </c>
      <c r="R1450" s="2" t="str">
        <f>IF(Global_Household_Financial_Dyna[[#This Row],[Vs country_Average]]&lt;-0.2, "Underperformer", IF(Global_Household_Financial_Dyna[[#This Row],[Vs country_Average]]&gt;0.2, "Outperformer", "Normal"))</f>
        <v>Normal</v>
      </c>
      <c r="S14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3844.55</v>
      </c>
      <c r="T14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3844.55</v>
      </c>
      <c r="U14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3844.55</v>
      </c>
      <c r="V14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3844.55</v>
      </c>
    </row>
    <row r="1451" spans="1:22" x14ac:dyDescent="0.3">
      <c r="A1451">
        <v>1454</v>
      </c>
      <c r="B1451" t="s">
        <v>16</v>
      </c>
      <c r="C1451" t="s">
        <v>17</v>
      </c>
      <c r="D1451">
        <v>5</v>
      </c>
      <c r="E1451">
        <v>3</v>
      </c>
      <c r="F1451">
        <v>3005.47</v>
      </c>
      <c r="G1451">
        <v>6742.23</v>
      </c>
      <c r="H1451">
        <v>2359.7800000000002</v>
      </c>
      <c r="I1451">
        <v>3410.74</v>
      </c>
      <c r="J1451">
        <v>971.71</v>
      </c>
      <c r="K1451">
        <f>Global_Household_Financial_Dyna[[#This Row],[Total_Household_Income]]-Global_Household_Financial_Dyna[[#This Row],[Estimated_Taxes]]</f>
        <v>4382.4499999999989</v>
      </c>
      <c r="L1451" s="1">
        <f>Global_Household_Financial_Dyna[[#This Row],[Monthly_Savings]]/Global_Household_Financial_Dyna[[#This Row],[Net Income]]</f>
        <v>0.22172757247658278</v>
      </c>
      <c r="M1451" s="2">
        <f>Global_Household_Financial_Dyna[[#This Row],[Monthly_Expenses]]/Global_Household_Financial_Dyna[[#This Row],[Net Income]]</f>
        <v>0.77827242752341741</v>
      </c>
      <c r="N1451" t="str">
        <f>IF(Global_Household_Financial_Dyna[[#This Row],[Monthly_Savings]]&lt;0,"High Risk", IF(Global_Household_Financial_Dyna[[#This Row],[Savings Rate%]]&lt;0.1, "Medium", "Safe"))</f>
        <v>Safe</v>
      </c>
      <c r="O1451">
        <f>Global_Household_Financial_Dyna[[#This Row],[Total_Household_Income]]/Global_Household_Financial_Dyna[[#This Row],[Family_Size]]</f>
        <v>1348.4459999999999</v>
      </c>
      <c r="P1451" s="2">
        <f t="shared" si="44"/>
        <v>0.15879799892000862</v>
      </c>
      <c r="Q1451" s="2">
        <f t="shared" si="45"/>
        <v>6.2929573556574164E-2</v>
      </c>
      <c r="R1451" s="2" t="str">
        <f>IF(Global_Household_Financial_Dyna[[#This Row],[Vs country_Average]]&lt;-0.2, "Underperformer", IF(Global_Household_Financial_Dyna[[#This Row],[Vs country_Average]]&gt;0.2, "Outperformer", "Normal"))</f>
        <v>Normal</v>
      </c>
      <c r="S14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971.71</v>
      </c>
      <c r="T14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971.71</v>
      </c>
      <c r="U14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971.71</v>
      </c>
      <c r="V14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971.71</v>
      </c>
    </row>
    <row r="1452" spans="1:22" x14ac:dyDescent="0.3">
      <c r="A1452">
        <v>1455</v>
      </c>
      <c r="B1452" t="s">
        <v>18</v>
      </c>
      <c r="C1452" t="s">
        <v>20</v>
      </c>
      <c r="D1452">
        <v>5</v>
      </c>
      <c r="E1452">
        <v>3</v>
      </c>
      <c r="F1452">
        <v>5702.03</v>
      </c>
      <c r="G1452">
        <v>13089.63</v>
      </c>
      <c r="H1452">
        <v>3534.2</v>
      </c>
      <c r="I1452">
        <v>2833.74</v>
      </c>
      <c r="J1452">
        <v>6721.69</v>
      </c>
      <c r="K1452">
        <f>Global_Household_Financial_Dyna[[#This Row],[Total_Household_Income]]-Global_Household_Financial_Dyna[[#This Row],[Estimated_Taxes]]</f>
        <v>9555.43</v>
      </c>
      <c r="L1452" s="1">
        <f>Global_Household_Financial_Dyna[[#This Row],[Monthly_Savings]]/Global_Household_Financial_Dyna[[#This Row],[Net Income]]</f>
        <v>0.70344191731821581</v>
      </c>
      <c r="M1452" s="2">
        <f>Global_Household_Financial_Dyna[[#This Row],[Monthly_Expenses]]/Global_Household_Financial_Dyna[[#This Row],[Net Income]]</f>
        <v>0.29655808268178402</v>
      </c>
      <c r="N1452" t="str">
        <f>IF(Global_Household_Financial_Dyna[[#This Row],[Monthly_Savings]]&lt;0,"High Risk", IF(Global_Household_Financial_Dyna[[#This Row],[Savings Rate%]]&lt;0.1, "Medium", "Safe"))</f>
        <v>Safe</v>
      </c>
      <c r="O1452">
        <f>Global_Household_Financial_Dyna[[#This Row],[Total_Household_Income]]/Global_Household_Financial_Dyna[[#This Row],[Family_Size]]</f>
        <v>2617.9259999999999</v>
      </c>
      <c r="P1452" s="2">
        <f t="shared" si="44"/>
        <v>0.32336204947805613</v>
      </c>
      <c r="Q1452" s="2">
        <f t="shared" si="45"/>
        <v>0.38007986784015968</v>
      </c>
      <c r="R1452" s="2" t="str">
        <f>IF(Global_Household_Financial_Dyna[[#This Row],[Vs country_Average]]&lt;-0.2, "Underperformer", IF(Global_Household_Financial_Dyna[[#This Row],[Vs country_Average]]&gt;0.2, "Outperformer", "Normal"))</f>
        <v>Outperformer</v>
      </c>
      <c r="S14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6721.69</v>
      </c>
      <c r="T14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6721.69</v>
      </c>
      <c r="U14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6721.69</v>
      </c>
      <c r="V14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6721.69</v>
      </c>
    </row>
    <row r="1453" spans="1:22" x14ac:dyDescent="0.3">
      <c r="A1453">
        <v>1456</v>
      </c>
      <c r="B1453" t="s">
        <v>12</v>
      </c>
      <c r="C1453" t="s">
        <v>13</v>
      </c>
      <c r="D1453">
        <v>7</v>
      </c>
      <c r="E1453">
        <v>3</v>
      </c>
      <c r="F1453">
        <v>5158.76</v>
      </c>
      <c r="G1453">
        <v>10261.719999999999</v>
      </c>
      <c r="H1453">
        <v>3078.52</v>
      </c>
      <c r="I1453">
        <v>3733.71</v>
      </c>
      <c r="J1453">
        <v>3449.49</v>
      </c>
      <c r="K1453">
        <f>Global_Household_Financial_Dyna[[#This Row],[Total_Household_Income]]-Global_Household_Financial_Dyna[[#This Row],[Estimated_Taxes]]</f>
        <v>7183.1999999999989</v>
      </c>
      <c r="L1453" s="1">
        <f>Global_Household_Financial_Dyna[[#This Row],[Monthly_Savings]]/Global_Household_Financial_Dyna[[#This Row],[Net Income]]</f>
        <v>0.48021633812228537</v>
      </c>
      <c r="M1453" s="2">
        <f>Global_Household_Financial_Dyna[[#This Row],[Monthly_Expenses]]/Global_Household_Financial_Dyna[[#This Row],[Net Income]]</f>
        <v>0.51978366187771474</v>
      </c>
      <c r="N1453" t="str">
        <f>IF(Global_Household_Financial_Dyna[[#This Row],[Monthly_Savings]]&lt;0,"High Risk", IF(Global_Household_Financial_Dyna[[#This Row],[Savings Rate%]]&lt;0.1, "Medium", "Safe"))</f>
        <v>Safe</v>
      </c>
      <c r="O1453">
        <f>Global_Household_Financial_Dyna[[#This Row],[Total_Household_Income]]/Global_Household_Financial_Dyna[[#This Row],[Family_Size]]</f>
        <v>1465.9599999999998</v>
      </c>
      <c r="P1453" s="2">
        <f t="shared" si="44"/>
        <v>0.30718716818024266</v>
      </c>
      <c r="Q1453" s="2">
        <f t="shared" si="45"/>
        <v>0.1730291699420427</v>
      </c>
      <c r="R1453" s="2" t="str">
        <f>IF(Global_Household_Financial_Dyna[[#This Row],[Vs country_Average]]&lt;-0.2, "Underperformer", IF(Global_Household_Financial_Dyna[[#This Row],[Vs country_Average]]&gt;0.2, "Outperformer", "Normal"))</f>
        <v>Normal</v>
      </c>
      <c r="S14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3449.49</v>
      </c>
      <c r="T14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3449.49</v>
      </c>
      <c r="U14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3449.49</v>
      </c>
      <c r="V14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3449.49</v>
      </c>
    </row>
    <row r="1454" spans="1:22" x14ac:dyDescent="0.3">
      <c r="A1454">
        <v>1457</v>
      </c>
      <c r="B1454" t="s">
        <v>16</v>
      </c>
      <c r="C1454" t="s">
        <v>21</v>
      </c>
      <c r="D1454">
        <v>6</v>
      </c>
      <c r="E1454">
        <v>3</v>
      </c>
      <c r="F1454">
        <v>8594.48</v>
      </c>
      <c r="G1454">
        <v>16986.439999999999</v>
      </c>
      <c r="H1454">
        <v>6794.58</v>
      </c>
      <c r="I1454">
        <v>4095.41</v>
      </c>
      <c r="J1454">
        <v>6096.45</v>
      </c>
      <c r="K1454">
        <f>Global_Household_Financial_Dyna[[#This Row],[Total_Household_Income]]-Global_Household_Financial_Dyna[[#This Row],[Estimated_Taxes]]</f>
        <v>10191.859999999999</v>
      </c>
      <c r="L1454" s="1">
        <f>Global_Household_Financial_Dyna[[#This Row],[Monthly_Savings]]/Global_Household_Financial_Dyna[[#This Row],[Net Income]]</f>
        <v>0.5981685384218387</v>
      </c>
      <c r="M1454" s="2">
        <f>Global_Household_Financial_Dyna[[#This Row],[Monthly_Expenses]]/Global_Household_Financial_Dyna[[#This Row],[Net Income]]</f>
        <v>0.40183146157816141</v>
      </c>
      <c r="N1454" t="str">
        <f>IF(Global_Household_Financial_Dyna[[#This Row],[Monthly_Savings]]&lt;0,"High Risk", IF(Global_Household_Financial_Dyna[[#This Row],[Savings Rate%]]&lt;0.1, "Medium", "Safe"))</f>
        <v>Safe</v>
      </c>
      <c r="O1454">
        <f>Global_Household_Financial_Dyna[[#This Row],[Total_Household_Income]]/Global_Household_Financial_Dyna[[#This Row],[Family_Size]]</f>
        <v>2831.0733333333333</v>
      </c>
      <c r="P1454" s="2">
        <f t="shared" si="44"/>
        <v>0.15879799892000862</v>
      </c>
      <c r="Q1454" s="2">
        <f t="shared" si="45"/>
        <v>0.43937053950183008</v>
      </c>
      <c r="R1454" s="2" t="str">
        <f>IF(Global_Household_Financial_Dyna[[#This Row],[Vs country_Average]]&lt;-0.2, "Underperformer", IF(Global_Household_Financial_Dyna[[#This Row],[Vs country_Average]]&gt;0.2, "Outperformer", "Normal"))</f>
        <v>Outperformer</v>
      </c>
      <c r="S14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6096.45</v>
      </c>
      <c r="T14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6096.45</v>
      </c>
      <c r="U14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6096.45</v>
      </c>
      <c r="V14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6096.45</v>
      </c>
    </row>
    <row r="1455" spans="1:22" x14ac:dyDescent="0.3">
      <c r="A1455">
        <v>1458</v>
      </c>
      <c r="B1455" t="s">
        <v>16</v>
      </c>
      <c r="C1455" t="s">
        <v>17</v>
      </c>
      <c r="D1455">
        <v>4</v>
      </c>
      <c r="E1455">
        <v>1</v>
      </c>
      <c r="F1455">
        <v>1908.83</v>
      </c>
      <c r="G1455">
        <v>1908.83</v>
      </c>
      <c r="H1455">
        <v>668.09</v>
      </c>
      <c r="I1455">
        <v>1811.48</v>
      </c>
      <c r="J1455">
        <v>-570.74</v>
      </c>
      <c r="K1455">
        <f>Global_Household_Financial_Dyna[[#This Row],[Total_Household_Income]]-Global_Household_Financial_Dyna[[#This Row],[Estimated_Taxes]]</f>
        <v>1240.7399999999998</v>
      </c>
      <c r="L1455" s="1">
        <f>Global_Household_Financial_Dyna[[#This Row],[Monthly_Savings]]/Global_Household_Financial_Dyna[[#This Row],[Net Income]]</f>
        <v>-0.45999967761174793</v>
      </c>
      <c r="M1455" s="2">
        <f>Global_Household_Financial_Dyna[[#This Row],[Monthly_Expenses]]/Global_Household_Financial_Dyna[[#This Row],[Net Income]]</f>
        <v>1.4599996776117481</v>
      </c>
      <c r="N1455" t="str">
        <f>IF(Global_Household_Financial_Dyna[[#This Row],[Monthly_Savings]]&lt;0,"High Risk", IF(Global_Household_Financial_Dyna[[#This Row],[Savings Rate%]]&lt;0.1, "Medium", "Safe"))</f>
        <v>High Risk</v>
      </c>
      <c r="O1455">
        <f>Global_Household_Financial_Dyna[[#This Row],[Total_Household_Income]]/Global_Household_Financial_Dyna[[#This Row],[Family_Size]]</f>
        <v>477.20749999999998</v>
      </c>
      <c r="P1455" s="2">
        <f t="shared" si="44"/>
        <v>0.15879799892000862</v>
      </c>
      <c r="Q1455" s="2">
        <f t="shared" si="45"/>
        <v>-0.61879767653175655</v>
      </c>
      <c r="R1455" s="2" t="str">
        <f>IF(Global_Household_Financial_Dyna[[#This Row],[Vs country_Average]]&lt;-0.2, "Underperformer", IF(Global_Household_Financial_Dyna[[#This Row],[Vs country_Average]]&gt;0.2, "Outperformer", "Normal"))</f>
        <v>Underperformer</v>
      </c>
      <c r="S14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-480.166</v>
      </c>
      <c r="T14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-389.59199999999998</v>
      </c>
      <c r="U14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-299.01800000000003</v>
      </c>
      <c r="V14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-208.44399999999996</v>
      </c>
    </row>
    <row r="1456" spans="1:22" x14ac:dyDescent="0.3">
      <c r="A1456">
        <v>1459</v>
      </c>
      <c r="B1456" t="s">
        <v>18</v>
      </c>
      <c r="C1456" t="s">
        <v>19</v>
      </c>
      <c r="D1456">
        <v>2</v>
      </c>
      <c r="E1456">
        <v>2</v>
      </c>
      <c r="F1456">
        <v>5903.9</v>
      </c>
      <c r="G1456">
        <v>8995.0300000000007</v>
      </c>
      <c r="H1456">
        <v>2428.66</v>
      </c>
      <c r="I1456">
        <v>2166.7600000000002</v>
      </c>
      <c r="J1456">
        <v>4399.6099999999997</v>
      </c>
      <c r="K1456">
        <f>Global_Household_Financial_Dyna[[#This Row],[Total_Household_Income]]-Global_Household_Financial_Dyna[[#This Row],[Estimated_Taxes]]</f>
        <v>6566.3700000000008</v>
      </c>
      <c r="L1456" s="1">
        <f>Global_Household_Financial_Dyna[[#This Row],[Monthly_Savings]]/Global_Household_Financial_Dyna[[#This Row],[Net Income]]</f>
        <v>0.67002164057157898</v>
      </c>
      <c r="M1456" s="2">
        <f>Global_Household_Financial_Dyna[[#This Row],[Monthly_Expenses]]/Global_Household_Financial_Dyna[[#This Row],[Net Income]]</f>
        <v>0.32997835942842085</v>
      </c>
      <c r="N1456" t="str">
        <f>IF(Global_Household_Financial_Dyna[[#This Row],[Monthly_Savings]]&lt;0,"High Risk", IF(Global_Household_Financial_Dyna[[#This Row],[Savings Rate%]]&lt;0.1, "Medium", "Safe"))</f>
        <v>Safe</v>
      </c>
      <c r="O1456">
        <f>Global_Household_Financial_Dyna[[#This Row],[Total_Household_Income]]/Global_Household_Financial_Dyna[[#This Row],[Family_Size]]</f>
        <v>4497.5150000000003</v>
      </c>
      <c r="P1456" s="2">
        <f t="shared" si="44"/>
        <v>0.32336204947805613</v>
      </c>
      <c r="Q1456" s="2">
        <f t="shared" si="45"/>
        <v>0.34665959109352285</v>
      </c>
      <c r="R1456" s="2" t="str">
        <f>IF(Global_Household_Financial_Dyna[[#This Row],[Vs country_Average]]&lt;-0.2, "Underperformer", IF(Global_Household_Financial_Dyna[[#This Row],[Vs country_Average]]&gt;0.2, "Outperformer", "Normal"))</f>
        <v>Outperformer</v>
      </c>
      <c r="S14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4399.6099999999997</v>
      </c>
      <c r="T14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4399.6099999999997</v>
      </c>
      <c r="U14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4399.6099999999997</v>
      </c>
      <c r="V14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4399.6099999999997</v>
      </c>
    </row>
    <row r="1457" spans="1:22" x14ac:dyDescent="0.3">
      <c r="A1457">
        <v>1460</v>
      </c>
      <c r="B1457" t="s">
        <v>16</v>
      </c>
      <c r="C1457" t="s">
        <v>21</v>
      </c>
      <c r="D1457">
        <v>8</v>
      </c>
      <c r="E1457">
        <v>1</v>
      </c>
      <c r="F1457">
        <v>6058.99</v>
      </c>
      <c r="G1457">
        <v>6058.99</v>
      </c>
      <c r="H1457">
        <v>2120.65</v>
      </c>
      <c r="I1457">
        <v>4717.07</v>
      </c>
      <c r="J1457">
        <v>-778.73</v>
      </c>
      <c r="K1457">
        <f>Global_Household_Financial_Dyna[[#This Row],[Total_Household_Income]]-Global_Household_Financial_Dyna[[#This Row],[Estimated_Taxes]]</f>
        <v>3938.3399999999997</v>
      </c>
      <c r="L1457" s="1">
        <f>Global_Household_Financial_Dyna[[#This Row],[Monthly_Savings]]/Global_Household_Financial_Dyna[[#This Row],[Net Income]]</f>
        <v>-0.19773051590263921</v>
      </c>
      <c r="M1457" s="2">
        <f>Global_Household_Financial_Dyna[[#This Row],[Monthly_Expenses]]/Global_Household_Financial_Dyna[[#This Row],[Net Income]]</f>
        <v>1.1977305159026392</v>
      </c>
      <c r="N1457" t="str">
        <f>IF(Global_Household_Financial_Dyna[[#This Row],[Monthly_Savings]]&lt;0,"High Risk", IF(Global_Household_Financial_Dyna[[#This Row],[Savings Rate%]]&lt;0.1, "Medium", "Safe"))</f>
        <v>High Risk</v>
      </c>
      <c r="O1457">
        <f>Global_Household_Financial_Dyna[[#This Row],[Total_Household_Income]]/Global_Household_Financial_Dyna[[#This Row],[Family_Size]]</f>
        <v>757.37374999999997</v>
      </c>
      <c r="P1457" s="2">
        <f t="shared" si="44"/>
        <v>0.15879799892000862</v>
      </c>
      <c r="Q1457" s="2">
        <f t="shared" si="45"/>
        <v>-0.3565285148226478</v>
      </c>
      <c r="R1457" s="2" t="str">
        <f>IF(Global_Household_Financial_Dyna[[#This Row],[Vs country_Average]]&lt;-0.2, "Underperformer", IF(Global_Household_Financial_Dyna[[#This Row],[Vs country_Average]]&gt;0.2, "Outperformer", "Normal"))</f>
        <v>Underperformer</v>
      </c>
      <c r="S14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-542.87650000000008</v>
      </c>
      <c r="T14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-307.02300000000002</v>
      </c>
      <c r="U14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-71.169500000000085</v>
      </c>
      <c r="V14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164.68399999999997</v>
      </c>
    </row>
    <row r="1458" spans="1:22" x14ac:dyDescent="0.3">
      <c r="A1458">
        <v>1461</v>
      </c>
      <c r="B1458" t="s">
        <v>10</v>
      </c>
      <c r="C1458" t="s">
        <v>11</v>
      </c>
      <c r="D1458">
        <v>8</v>
      </c>
      <c r="E1458">
        <v>3</v>
      </c>
      <c r="F1458">
        <v>1014.89</v>
      </c>
      <c r="G1458">
        <v>2397</v>
      </c>
      <c r="H1458">
        <v>239.7</v>
      </c>
      <c r="I1458">
        <v>834.85</v>
      </c>
      <c r="J1458">
        <v>1322.45</v>
      </c>
      <c r="K1458">
        <f>Global_Household_Financial_Dyna[[#This Row],[Total_Household_Income]]-Global_Household_Financial_Dyna[[#This Row],[Estimated_Taxes]]</f>
        <v>2157.3000000000002</v>
      </c>
      <c r="L1458" s="1">
        <f>Global_Household_Financial_Dyna[[#This Row],[Monthly_Savings]]/Global_Household_Financial_Dyna[[#This Row],[Net Income]]</f>
        <v>0.61301163491401289</v>
      </c>
      <c r="M1458" s="2">
        <f>Global_Household_Financial_Dyna[[#This Row],[Monthly_Expenses]]/Global_Household_Financial_Dyna[[#This Row],[Net Income]]</f>
        <v>0.38698836508598711</v>
      </c>
      <c r="N1458" t="str">
        <f>IF(Global_Household_Financial_Dyna[[#This Row],[Monthly_Savings]]&lt;0,"High Risk", IF(Global_Household_Financial_Dyna[[#This Row],[Savings Rate%]]&lt;0.1, "Medium", "Safe"))</f>
        <v>Safe</v>
      </c>
      <c r="O1458">
        <f>Global_Household_Financial_Dyna[[#This Row],[Total_Household_Income]]/Global_Household_Financial_Dyna[[#This Row],[Family_Size]]</f>
        <v>299.625</v>
      </c>
      <c r="P1458" s="2">
        <f t="shared" si="44"/>
        <v>0.42077341556833553</v>
      </c>
      <c r="Q1458" s="2">
        <f t="shared" si="45"/>
        <v>0.19223821934567736</v>
      </c>
      <c r="R1458" s="2" t="str">
        <f>IF(Global_Household_Financial_Dyna[[#This Row],[Vs country_Average]]&lt;-0.2, "Underperformer", IF(Global_Household_Financial_Dyna[[#This Row],[Vs country_Average]]&gt;0.2, "Outperformer", "Normal"))</f>
        <v>Normal</v>
      </c>
      <c r="S14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1322.45</v>
      </c>
      <c r="T14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1322.45</v>
      </c>
      <c r="U14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1322.45</v>
      </c>
      <c r="V14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1322.45</v>
      </c>
    </row>
    <row r="1459" spans="1:22" x14ac:dyDescent="0.3">
      <c r="A1459">
        <v>1462</v>
      </c>
      <c r="B1459" t="s">
        <v>16</v>
      </c>
      <c r="C1459" t="s">
        <v>21</v>
      </c>
      <c r="D1459">
        <v>5</v>
      </c>
      <c r="E1459">
        <v>3</v>
      </c>
      <c r="F1459">
        <v>4942.37</v>
      </c>
      <c r="G1459">
        <v>11903.44</v>
      </c>
      <c r="H1459">
        <v>4761.38</v>
      </c>
      <c r="I1459">
        <v>3553.35</v>
      </c>
      <c r="J1459">
        <v>3588.72</v>
      </c>
      <c r="K1459">
        <f>Global_Household_Financial_Dyna[[#This Row],[Total_Household_Income]]-Global_Household_Financial_Dyna[[#This Row],[Estimated_Taxes]]</f>
        <v>7142.06</v>
      </c>
      <c r="L1459" s="1">
        <f>Global_Household_Financial_Dyna[[#This Row],[Monthly_Savings]]/Global_Household_Financial_Dyna[[#This Row],[Net Income]]</f>
        <v>0.5024768764194083</v>
      </c>
      <c r="M1459" s="2">
        <f>Global_Household_Financial_Dyna[[#This Row],[Monthly_Expenses]]/Global_Household_Financial_Dyna[[#This Row],[Net Income]]</f>
        <v>0.49752452373684897</v>
      </c>
      <c r="N1459" t="str">
        <f>IF(Global_Household_Financial_Dyna[[#This Row],[Monthly_Savings]]&lt;0,"High Risk", IF(Global_Household_Financial_Dyna[[#This Row],[Savings Rate%]]&lt;0.1, "Medium", "Safe"))</f>
        <v>Safe</v>
      </c>
      <c r="O1459">
        <f>Global_Household_Financial_Dyna[[#This Row],[Total_Household_Income]]/Global_Household_Financial_Dyna[[#This Row],[Family_Size]]</f>
        <v>2380.6880000000001</v>
      </c>
      <c r="P1459" s="2">
        <f t="shared" si="44"/>
        <v>0.15879799892000862</v>
      </c>
      <c r="Q1459" s="2">
        <f t="shared" si="45"/>
        <v>0.34367887749939968</v>
      </c>
      <c r="R1459" s="2" t="str">
        <f>IF(Global_Household_Financial_Dyna[[#This Row],[Vs country_Average]]&lt;-0.2, "Underperformer", IF(Global_Household_Financial_Dyna[[#This Row],[Vs country_Average]]&gt;0.2, "Outperformer", "Normal"))</f>
        <v>Outperformer</v>
      </c>
      <c r="S14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3588.72</v>
      </c>
      <c r="T14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3588.72</v>
      </c>
      <c r="U14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3588.72</v>
      </c>
      <c r="V14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3588.72</v>
      </c>
    </row>
    <row r="1460" spans="1:22" x14ac:dyDescent="0.3">
      <c r="A1460">
        <v>1463</v>
      </c>
      <c r="B1460" t="s">
        <v>18</v>
      </c>
      <c r="C1460" t="s">
        <v>19</v>
      </c>
      <c r="D1460">
        <v>7</v>
      </c>
      <c r="E1460">
        <v>3</v>
      </c>
      <c r="F1460">
        <v>4700.8100000000004</v>
      </c>
      <c r="G1460">
        <v>10043.450000000001</v>
      </c>
      <c r="H1460">
        <v>2711.73</v>
      </c>
      <c r="I1460">
        <v>4277.1000000000004</v>
      </c>
      <c r="J1460">
        <v>3054.62</v>
      </c>
      <c r="K1460">
        <f>Global_Household_Financial_Dyna[[#This Row],[Total_Household_Income]]-Global_Household_Financial_Dyna[[#This Row],[Estimated_Taxes]]</f>
        <v>7331.7200000000012</v>
      </c>
      <c r="L1460" s="1">
        <f>Global_Household_Financial_Dyna[[#This Row],[Monthly_Savings]]/Global_Household_Financial_Dyna[[#This Row],[Net Income]]</f>
        <v>0.41663074967401909</v>
      </c>
      <c r="M1460" s="2">
        <f>Global_Household_Financial_Dyna[[#This Row],[Monthly_Expenses]]/Global_Household_Financial_Dyna[[#This Row],[Net Income]]</f>
        <v>0.58336925032598075</v>
      </c>
      <c r="N1460" t="str">
        <f>IF(Global_Household_Financial_Dyna[[#This Row],[Monthly_Savings]]&lt;0,"High Risk", IF(Global_Household_Financial_Dyna[[#This Row],[Savings Rate%]]&lt;0.1, "Medium", "Safe"))</f>
        <v>Safe</v>
      </c>
      <c r="O1460">
        <f>Global_Household_Financial_Dyna[[#This Row],[Total_Household_Income]]/Global_Household_Financial_Dyna[[#This Row],[Family_Size]]</f>
        <v>1434.7785714285715</v>
      </c>
      <c r="P1460" s="2">
        <f t="shared" si="44"/>
        <v>0.32336204947805613</v>
      </c>
      <c r="Q1460" s="2">
        <f t="shared" si="45"/>
        <v>9.326870019596295E-2</v>
      </c>
      <c r="R1460" s="2" t="str">
        <f>IF(Global_Household_Financial_Dyna[[#This Row],[Vs country_Average]]&lt;-0.2, "Underperformer", IF(Global_Household_Financial_Dyna[[#This Row],[Vs country_Average]]&gt;0.2, "Outperformer", "Normal"))</f>
        <v>Normal</v>
      </c>
      <c r="S14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3054.62</v>
      </c>
      <c r="T14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3054.62</v>
      </c>
      <c r="U14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3054.62</v>
      </c>
      <c r="V14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3054.62</v>
      </c>
    </row>
    <row r="1461" spans="1:22" x14ac:dyDescent="0.3">
      <c r="A1461">
        <v>1464</v>
      </c>
      <c r="B1461" t="s">
        <v>16</v>
      </c>
      <c r="C1461" t="s">
        <v>17</v>
      </c>
      <c r="D1461">
        <v>1</v>
      </c>
      <c r="E1461">
        <v>1</v>
      </c>
      <c r="F1461">
        <v>6494.59</v>
      </c>
      <c r="G1461">
        <v>6494.59</v>
      </c>
      <c r="H1461">
        <v>2273.11</v>
      </c>
      <c r="I1461">
        <v>1363.14</v>
      </c>
      <c r="J1461">
        <v>2858.34</v>
      </c>
      <c r="K1461">
        <f>Global_Household_Financial_Dyna[[#This Row],[Total_Household_Income]]-Global_Household_Financial_Dyna[[#This Row],[Estimated_Taxes]]</f>
        <v>4221.4799999999996</v>
      </c>
      <c r="L1461" s="1">
        <f>Global_Household_Financial_Dyna[[#This Row],[Monthly_Savings]]/Global_Household_Financial_Dyna[[#This Row],[Net Income]]</f>
        <v>0.67709428920662906</v>
      </c>
      <c r="M1461" s="2">
        <f>Global_Household_Financial_Dyna[[#This Row],[Monthly_Expenses]]/Global_Household_Financial_Dyna[[#This Row],[Net Income]]</f>
        <v>0.3229057107933711</v>
      </c>
      <c r="N1461" t="str">
        <f>IF(Global_Household_Financial_Dyna[[#This Row],[Monthly_Savings]]&lt;0,"High Risk", IF(Global_Household_Financial_Dyna[[#This Row],[Savings Rate%]]&lt;0.1, "Medium", "Safe"))</f>
        <v>Safe</v>
      </c>
      <c r="O1461">
        <f>Global_Household_Financial_Dyna[[#This Row],[Total_Household_Income]]/Global_Household_Financial_Dyna[[#This Row],[Family_Size]]</f>
        <v>6494.59</v>
      </c>
      <c r="P1461" s="2">
        <f t="shared" si="44"/>
        <v>0.15879799892000862</v>
      </c>
      <c r="Q1461" s="2">
        <f t="shared" si="45"/>
        <v>0.51829629028662039</v>
      </c>
      <c r="R1461" s="2" t="str">
        <f>IF(Global_Household_Financial_Dyna[[#This Row],[Vs country_Average]]&lt;-0.2, "Underperformer", IF(Global_Household_Financial_Dyna[[#This Row],[Vs country_Average]]&gt;0.2, "Outperformer", "Normal"))</f>
        <v>Outperformer</v>
      </c>
      <c r="S14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2858.34</v>
      </c>
      <c r="T14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2858.34</v>
      </c>
      <c r="U14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2858.34</v>
      </c>
      <c r="V14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2858.34</v>
      </c>
    </row>
    <row r="1462" spans="1:22" x14ac:dyDescent="0.3">
      <c r="A1462">
        <v>1465</v>
      </c>
      <c r="B1462" t="s">
        <v>12</v>
      </c>
      <c r="C1462" t="s">
        <v>13</v>
      </c>
      <c r="D1462">
        <v>5</v>
      </c>
      <c r="E1462">
        <v>1</v>
      </c>
      <c r="F1462">
        <v>4631.22</v>
      </c>
      <c r="G1462">
        <v>4631.22</v>
      </c>
      <c r="H1462">
        <v>1157.81</v>
      </c>
      <c r="I1462">
        <v>3857.67</v>
      </c>
      <c r="J1462">
        <v>-384.26</v>
      </c>
      <c r="K1462">
        <f>Global_Household_Financial_Dyna[[#This Row],[Total_Household_Income]]-Global_Household_Financial_Dyna[[#This Row],[Estimated_Taxes]]</f>
        <v>3473.4100000000003</v>
      </c>
      <c r="L1462" s="1">
        <f>Global_Household_Financial_Dyna[[#This Row],[Monthly_Savings]]/Global_Household_Financial_Dyna[[#This Row],[Net Income]]</f>
        <v>-0.11062903601935849</v>
      </c>
      <c r="M1462" s="2">
        <f>Global_Household_Financial_Dyna[[#This Row],[Monthly_Expenses]]/Global_Household_Financial_Dyna[[#This Row],[Net Income]]</f>
        <v>1.1106290360193585</v>
      </c>
      <c r="N1462" t="str">
        <f>IF(Global_Household_Financial_Dyna[[#This Row],[Monthly_Savings]]&lt;0,"High Risk", IF(Global_Household_Financial_Dyna[[#This Row],[Savings Rate%]]&lt;0.1, "Medium", "Safe"))</f>
        <v>High Risk</v>
      </c>
      <c r="O1462">
        <f>Global_Household_Financial_Dyna[[#This Row],[Total_Household_Income]]/Global_Household_Financial_Dyna[[#This Row],[Family_Size]]</f>
        <v>926.24400000000003</v>
      </c>
      <c r="P1462" s="2">
        <f t="shared" si="44"/>
        <v>0.30718716818024266</v>
      </c>
      <c r="Q1462" s="2">
        <f t="shared" si="45"/>
        <v>-0.41781620419960114</v>
      </c>
      <c r="R1462" s="2" t="str">
        <f>IF(Global_Household_Financial_Dyna[[#This Row],[Vs country_Average]]&lt;-0.2, "Underperformer", IF(Global_Household_Financial_Dyna[[#This Row],[Vs country_Average]]&gt;0.2, "Outperformer", "Normal"))</f>
        <v>Underperformer</v>
      </c>
      <c r="S14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-191.37649999999996</v>
      </c>
      <c r="T14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1.5070000000000618</v>
      </c>
      <c r="U14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194.39049999999997</v>
      </c>
      <c r="V14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387.27400000000011</v>
      </c>
    </row>
    <row r="1463" spans="1:22" x14ac:dyDescent="0.3">
      <c r="A1463">
        <v>1466</v>
      </c>
      <c r="B1463" t="s">
        <v>18</v>
      </c>
      <c r="C1463" t="s">
        <v>19</v>
      </c>
      <c r="D1463">
        <v>1</v>
      </c>
      <c r="E1463">
        <v>1</v>
      </c>
      <c r="F1463">
        <v>3195.17</v>
      </c>
      <c r="G1463">
        <v>3195.17</v>
      </c>
      <c r="H1463">
        <v>702.94</v>
      </c>
      <c r="I1463">
        <v>1861.68</v>
      </c>
      <c r="J1463">
        <v>630.55999999999995</v>
      </c>
      <c r="K1463">
        <f>Global_Household_Financial_Dyna[[#This Row],[Total_Household_Income]]-Global_Household_Financial_Dyna[[#This Row],[Estimated_Taxes]]</f>
        <v>2492.23</v>
      </c>
      <c r="L1463" s="1">
        <f>Global_Household_Financial_Dyna[[#This Row],[Monthly_Savings]]/Global_Household_Financial_Dyna[[#This Row],[Net Income]]</f>
        <v>0.25301035618702927</v>
      </c>
      <c r="M1463" s="2">
        <f>Global_Household_Financial_Dyna[[#This Row],[Monthly_Expenses]]/Global_Household_Financial_Dyna[[#This Row],[Net Income]]</f>
        <v>0.74699365628372982</v>
      </c>
      <c r="N1463" t="str">
        <f>IF(Global_Household_Financial_Dyna[[#This Row],[Monthly_Savings]]&lt;0,"High Risk", IF(Global_Household_Financial_Dyna[[#This Row],[Savings Rate%]]&lt;0.1, "Medium", "Safe"))</f>
        <v>Safe</v>
      </c>
      <c r="O1463">
        <f>Global_Household_Financial_Dyna[[#This Row],[Total_Household_Income]]/Global_Household_Financial_Dyna[[#This Row],[Family_Size]]</f>
        <v>3195.17</v>
      </c>
      <c r="P1463" s="2">
        <f t="shared" si="44"/>
        <v>0.32336204947805613</v>
      </c>
      <c r="Q1463" s="2">
        <f t="shared" si="45"/>
        <v>-7.0351693291026862E-2</v>
      </c>
      <c r="R1463" s="2" t="str">
        <f>IF(Global_Household_Financial_Dyna[[#This Row],[Vs country_Average]]&lt;-0.2, "Underperformer", IF(Global_Household_Financial_Dyna[[#This Row],[Vs country_Average]]&gt;0.2, "Outperformer", "Normal"))</f>
        <v>Normal</v>
      </c>
      <c r="S14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630.55999999999995</v>
      </c>
      <c r="T14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630.55999999999995</v>
      </c>
      <c r="U14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630.55999999999995</v>
      </c>
      <c r="V14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630.55999999999995</v>
      </c>
    </row>
    <row r="1464" spans="1:22" x14ac:dyDescent="0.3">
      <c r="A1464">
        <v>1467</v>
      </c>
      <c r="B1464" t="s">
        <v>12</v>
      </c>
      <c r="C1464" t="s">
        <v>13</v>
      </c>
      <c r="D1464">
        <v>4</v>
      </c>
      <c r="E1464">
        <v>3</v>
      </c>
      <c r="F1464">
        <v>2765.3</v>
      </c>
      <c r="G1464">
        <v>5522.3</v>
      </c>
      <c r="H1464">
        <v>1380.57</v>
      </c>
      <c r="I1464">
        <v>2639.34</v>
      </c>
      <c r="J1464">
        <v>1502.38</v>
      </c>
      <c r="K1464">
        <f>Global_Household_Financial_Dyna[[#This Row],[Total_Household_Income]]-Global_Household_Financial_Dyna[[#This Row],[Estimated_Taxes]]</f>
        <v>4141.7300000000005</v>
      </c>
      <c r="L1464" s="1">
        <f>Global_Household_Financial_Dyna[[#This Row],[Monthly_Savings]]/Global_Household_Financial_Dyna[[#This Row],[Net Income]]</f>
        <v>0.36274213915441128</v>
      </c>
      <c r="M1464" s="2">
        <f>Global_Household_Financial_Dyna[[#This Row],[Monthly_Expenses]]/Global_Household_Financial_Dyna[[#This Row],[Net Income]]</f>
        <v>0.63725544639558829</v>
      </c>
      <c r="N1464" t="str">
        <f>IF(Global_Household_Financial_Dyna[[#This Row],[Monthly_Savings]]&lt;0,"High Risk", IF(Global_Household_Financial_Dyna[[#This Row],[Savings Rate%]]&lt;0.1, "Medium", "Safe"))</f>
        <v>Safe</v>
      </c>
      <c r="O1464">
        <f>Global_Household_Financial_Dyna[[#This Row],[Total_Household_Income]]/Global_Household_Financial_Dyna[[#This Row],[Family_Size]]</f>
        <v>1380.575</v>
      </c>
      <c r="P1464" s="2">
        <f t="shared" si="44"/>
        <v>0.30718716818024266</v>
      </c>
      <c r="Q1464" s="2">
        <f t="shared" si="45"/>
        <v>5.5554970974168616E-2</v>
      </c>
      <c r="R1464" s="2" t="str">
        <f>IF(Global_Household_Financial_Dyna[[#This Row],[Vs country_Average]]&lt;-0.2, "Underperformer", IF(Global_Household_Financial_Dyna[[#This Row],[Vs country_Average]]&gt;0.2, "Outperformer", "Normal"))</f>
        <v>Normal</v>
      </c>
      <c r="S14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1502.38</v>
      </c>
      <c r="T14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1502.38</v>
      </c>
      <c r="U14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1502.38</v>
      </c>
      <c r="V14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1502.38</v>
      </c>
    </row>
    <row r="1465" spans="1:22" x14ac:dyDescent="0.3">
      <c r="A1465">
        <v>1468</v>
      </c>
      <c r="B1465" t="s">
        <v>10</v>
      </c>
      <c r="C1465" t="s">
        <v>11</v>
      </c>
      <c r="D1465">
        <v>5</v>
      </c>
      <c r="E1465">
        <v>3</v>
      </c>
      <c r="F1465">
        <v>1098.07</v>
      </c>
      <c r="G1465">
        <v>2566.16</v>
      </c>
      <c r="H1465">
        <v>256.62</v>
      </c>
      <c r="I1465">
        <v>544.94000000000005</v>
      </c>
      <c r="J1465">
        <v>1764.61</v>
      </c>
      <c r="K1465">
        <f>Global_Household_Financial_Dyna[[#This Row],[Total_Household_Income]]-Global_Household_Financial_Dyna[[#This Row],[Estimated_Taxes]]</f>
        <v>2309.54</v>
      </c>
      <c r="L1465" s="1">
        <f>Global_Household_Financial_Dyna[[#This Row],[Monthly_Savings]]/Global_Household_Financial_Dyna[[#This Row],[Net Income]]</f>
        <v>0.76405258189942582</v>
      </c>
      <c r="M1465" s="2">
        <f>Global_Household_Financial_Dyna[[#This Row],[Monthly_Expenses]]/Global_Household_Financial_Dyna[[#This Row],[Net Income]]</f>
        <v>0.23595174796712767</v>
      </c>
      <c r="N1465" t="str">
        <f>IF(Global_Household_Financial_Dyna[[#This Row],[Monthly_Savings]]&lt;0,"High Risk", IF(Global_Household_Financial_Dyna[[#This Row],[Savings Rate%]]&lt;0.1, "Medium", "Safe"))</f>
        <v>Safe</v>
      </c>
      <c r="O1465">
        <f>Global_Household_Financial_Dyna[[#This Row],[Total_Household_Income]]/Global_Household_Financial_Dyna[[#This Row],[Family_Size]]</f>
        <v>513.23199999999997</v>
      </c>
      <c r="P1465" s="2">
        <f t="shared" si="44"/>
        <v>0.42077341556833553</v>
      </c>
      <c r="Q1465" s="2">
        <f t="shared" si="45"/>
        <v>0.34327916633109029</v>
      </c>
      <c r="R1465" s="2" t="str">
        <f>IF(Global_Household_Financial_Dyna[[#This Row],[Vs country_Average]]&lt;-0.2, "Underperformer", IF(Global_Household_Financial_Dyna[[#This Row],[Vs country_Average]]&gt;0.2, "Outperformer", "Normal"))</f>
        <v>Outperformer</v>
      </c>
      <c r="S14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1764.61</v>
      </c>
      <c r="T14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1764.61</v>
      </c>
      <c r="U14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1764.61</v>
      </c>
      <c r="V14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1764.61</v>
      </c>
    </row>
    <row r="1466" spans="1:22" x14ac:dyDescent="0.3">
      <c r="A1466">
        <v>1469</v>
      </c>
      <c r="B1466" t="s">
        <v>12</v>
      </c>
      <c r="C1466" t="s">
        <v>13</v>
      </c>
      <c r="D1466">
        <v>8</v>
      </c>
      <c r="E1466">
        <v>1</v>
      </c>
      <c r="F1466">
        <v>4498.6899999999996</v>
      </c>
      <c r="G1466">
        <v>4498.6899999999996</v>
      </c>
      <c r="H1466">
        <v>1124.67</v>
      </c>
      <c r="I1466">
        <v>4269.26</v>
      </c>
      <c r="J1466">
        <v>-895.24</v>
      </c>
      <c r="K1466">
        <f>Global_Household_Financial_Dyna[[#This Row],[Total_Household_Income]]-Global_Household_Financial_Dyna[[#This Row],[Estimated_Taxes]]</f>
        <v>3374.0199999999995</v>
      </c>
      <c r="L1466" s="1">
        <f>Global_Household_Financial_Dyna[[#This Row],[Monthly_Savings]]/Global_Household_Financial_Dyna[[#This Row],[Net Income]]</f>
        <v>-0.26533334123686292</v>
      </c>
      <c r="M1466" s="2">
        <f>Global_Household_Financial_Dyna[[#This Row],[Monthly_Expenses]]/Global_Household_Financial_Dyna[[#This Row],[Net Income]]</f>
        <v>1.265333341236863</v>
      </c>
      <c r="N1466" t="str">
        <f>IF(Global_Household_Financial_Dyna[[#This Row],[Monthly_Savings]]&lt;0,"High Risk", IF(Global_Household_Financial_Dyna[[#This Row],[Savings Rate%]]&lt;0.1, "Medium", "Safe"))</f>
        <v>High Risk</v>
      </c>
      <c r="O1466">
        <f>Global_Household_Financial_Dyna[[#This Row],[Total_Household_Income]]/Global_Household_Financial_Dyna[[#This Row],[Family_Size]]</f>
        <v>562.33624999999995</v>
      </c>
      <c r="P1466" s="2">
        <f t="shared" si="44"/>
        <v>0.30718716818024266</v>
      </c>
      <c r="Q1466" s="2">
        <f t="shared" si="45"/>
        <v>-0.57252050941710553</v>
      </c>
      <c r="R1466" s="2" t="str">
        <f>IF(Global_Household_Financial_Dyna[[#This Row],[Vs country_Average]]&lt;-0.2, "Underperformer", IF(Global_Household_Financial_Dyna[[#This Row],[Vs country_Average]]&gt;0.2, "Outperformer", "Normal"))</f>
        <v>Underperformer</v>
      </c>
      <c r="S14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-681.77700000000004</v>
      </c>
      <c r="T14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-468.31399999999996</v>
      </c>
      <c r="U14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-254.851</v>
      </c>
      <c r="V14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-41.38799999999992</v>
      </c>
    </row>
    <row r="1467" spans="1:22" x14ac:dyDescent="0.3">
      <c r="A1467">
        <v>1470</v>
      </c>
      <c r="B1467" t="s">
        <v>14</v>
      </c>
      <c r="C1467" t="s">
        <v>15</v>
      </c>
      <c r="D1467">
        <v>7</v>
      </c>
      <c r="E1467">
        <v>3</v>
      </c>
      <c r="F1467">
        <v>378.71</v>
      </c>
      <c r="G1467">
        <v>853.12</v>
      </c>
      <c r="H1467">
        <v>127.97</v>
      </c>
      <c r="I1467">
        <v>809.61</v>
      </c>
      <c r="J1467">
        <v>-84.46</v>
      </c>
      <c r="K1467">
        <f>Global_Household_Financial_Dyna[[#This Row],[Total_Household_Income]]-Global_Household_Financial_Dyna[[#This Row],[Estimated_Taxes]]</f>
        <v>725.15</v>
      </c>
      <c r="L1467" s="1">
        <f>Global_Household_Financial_Dyna[[#This Row],[Monthly_Savings]]/Global_Household_Financial_Dyna[[#This Row],[Net Income]]</f>
        <v>-0.11647245397503964</v>
      </c>
      <c r="M1467" s="2">
        <f>Global_Household_Financial_Dyna[[#This Row],[Monthly_Expenses]]/Global_Household_Financial_Dyna[[#This Row],[Net Income]]</f>
        <v>1.1164724539750397</v>
      </c>
      <c r="N1467" t="str">
        <f>IF(Global_Household_Financial_Dyna[[#This Row],[Monthly_Savings]]&lt;0,"High Risk", IF(Global_Household_Financial_Dyna[[#This Row],[Savings Rate%]]&lt;0.1, "Medium", "Safe"))</f>
        <v>High Risk</v>
      </c>
      <c r="O1467">
        <f>Global_Household_Financial_Dyna[[#This Row],[Total_Household_Income]]/Global_Household_Financial_Dyna[[#This Row],[Family_Size]]</f>
        <v>121.87428571428572</v>
      </c>
      <c r="P1467" s="2">
        <f t="shared" si="44"/>
        <v>0.39788995363055785</v>
      </c>
      <c r="Q1467" s="2">
        <f t="shared" si="45"/>
        <v>-0.51436240760559748</v>
      </c>
      <c r="R1467" s="2" t="str">
        <f>IF(Global_Household_Financial_Dyna[[#This Row],[Vs country_Average]]&lt;-0.2, "Underperformer", IF(Global_Household_Financial_Dyna[[#This Row],[Vs country_Average]]&gt;0.2, "Outperformer", "Normal"))</f>
        <v>Underperformer</v>
      </c>
      <c r="S14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-43.979499999999987</v>
      </c>
      <c r="T14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-3.498999999999981</v>
      </c>
      <c r="U14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36.981499999999997</v>
      </c>
      <c r="V14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77.462000000000032</v>
      </c>
    </row>
    <row r="1468" spans="1:22" x14ac:dyDescent="0.3">
      <c r="A1468">
        <v>1471</v>
      </c>
      <c r="B1468" t="s">
        <v>16</v>
      </c>
      <c r="C1468" t="s">
        <v>21</v>
      </c>
      <c r="D1468">
        <v>4</v>
      </c>
      <c r="E1468">
        <v>3</v>
      </c>
      <c r="F1468">
        <v>4880.7</v>
      </c>
      <c r="G1468">
        <v>10315.629999999999</v>
      </c>
      <c r="H1468">
        <v>4126.25</v>
      </c>
      <c r="I1468">
        <v>2358.79</v>
      </c>
      <c r="J1468">
        <v>3830.58</v>
      </c>
      <c r="K1468">
        <f>Global_Household_Financial_Dyna[[#This Row],[Total_Household_Income]]-Global_Household_Financial_Dyna[[#This Row],[Estimated_Taxes]]</f>
        <v>6189.3799999999992</v>
      </c>
      <c r="L1468" s="1">
        <f>Global_Household_Financial_Dyna[[#This Row],[Monthly_Savings]]/Global_Household_Financial_Dyna[[#This Row],[Net Income]]</f>
        <v>0.61889559212715983</v>
      </c>
      <c r="M1468" s="2">
        <f>Global_Household_Financial_Dyna[[#This Row],[Monthly_Expenses]]/Global_Household_Financial_Dyna[[#This Row],[Net Income]]</f>
        <v>0.38110279220212689</v>
      </c>
      <c r="N1468" t="str">
        <f>IF(Global_Household_Financial_Dyna[[#This Row],[Monthly_Savings]]&lt;0,"High Risk", IF(Global_Household_Financial_Dyna[[#This Row],[Savings Rate%]]&lt;0.1, "Medium", "Safe"))</f>
        <v>Safe</v>
      </c>
      <c r="O1468">
        <f>Global_Household_Financial_Dyna[[#This Row],[Total_Household_Income]]/Global_Household_Financial_Dyna[[#This Row],[Family_Size]]</f>
        <v>2578.9074999999998</v>
      </c>
      <c r="P1468" s="2">
        <f t="shared" si="44"/>
        <v>0.15879799892000862</v>
      </c>
      <c r="Q1468" s="2">
        <f t="shared" si="45"/>
        <v>0.46009759320715121</v>
      </c>
      <c r="R1468" s="2" t="str">
        <f>IF(Global_Household_Financial_Dyna[[#This Row],[Vs country_Average]]&lt;-0.2, "Underperformer", IF(Global_Household_Financial_Dyna[[#This Row],[Vs country_Average]]&gt;0.2, "Outperformer", "Normal"))</f>
        <v>Outperformer</v>
      </c>
      <c r="S14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3830.58</v>
      </c>
      <c r="T14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3830.58</v>
      </c>
      <c r="U14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3830.58</v>
      </c>
      <c r="V14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3830.58</v>
      </c>
    </row>
    <row r="1469" spans="1:22" x14ac:dyDescent="0.3">
      <c r="A1469">
        <v>1472</v>
      </c>
      <c r="B1469" t="s">
        <v>14</v>
      </c>
      <c r="C1469" t="s">
        <v>15</v>
      </c>
      <c r="D1469">
        <v>4</v>
      </c>
      <c r="E1469">
        <v>2</v>
      </c>
      <c r="F1469">
        <v>3170.36</v>
      </c>
      <c r="G1469">
        <v>5184.8599999999997</v>
      </c>
      <c r="H1469">
        <v>777.73</v>
      </c>
      <c r="I1469">
        <v>1218.4100000000001</v>
      </c>
      <c r="J1469">
        <v>3188.72</v>
      </c>
      <c r="K1469">
        <f>Global_Household_Financial_Dyna[[#This Row],[Total_Household_Income]]-Global_Household_Financial_Dyna[[#This Row],[Estimated_Taxes]]</f>
        <v>4407.1299999999992</v>
      </c>
      <c r="L1469" s="1">
        <f>Global_Household_Financial_Dyna[[#This Row],[Monthly_Savings]]/Global_Household_Financial_Dyna[[#This Row],[Net Income]]</f>
        <v>0.7235366326838556</v>
      </c>
      <c r="M1469" s="2">
        <f>Global_Household_Financial_Dyna[[#This Row],[Monthly_Expenses]]/Global_Household_Financial_Dyna[[#This Row],[Net Income]]</f>
        <v>0.27646336731614457</v>
      </c>
      <c r="N1469" t="str">
        <f>IF(Global_Household_Financial_Dyna[[#This Row],[Monthly_Savings]]&lt;0,"High Risk", IF(Global_Household_Financial_Dyna[[#This Row],[Savings Rate%]]&lt;0.1, "Medium", "Safe"))</f>
        <v>Safe</v>
      </c>
      <c r="O1469">
        <f>Global_Household_Financial_Dyna[[#This Row],[Total_Household_Income]]/Global_Household_Financial_Dyna[[#This Row],[Family_Size]]</f>
        <v>1296.2149999999999</v>
      </c>
      <c r="P1469" s="2">
        <f t="shared" si="44"/>
        <v>0.39788995363055785</v>
      </c>
      <c r="Q1469" s="2">
        <f t="shared" si="45"/>
        <v>0.32564667905329775</v>
      </c>
      <c r="R1469" s="2" t="str">
        <f>IF(Global_Household_Financial_Dyna[[#This Row],[Vs country_Average]]&lt;-0.2, "Underperformer", IF(Global_Household_Financial_Dyna[[#This Row],[Vs country_Average]]&gt;0.2, "Outperformer", "Normal"))</f>
        <v>Outperformer</v>
      </c>
      <c r="S14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3188.72</v>
      </c>
      <c r="T14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3188.72</v>
      </c>
      <c r="U14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3188.72</v>
      </c>
      <c r="V14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3188.72</v>
      </c>
    </row>
    <row r="1470" spans="1:22" x14ac:dyDescent="0.3">
      <c r="A1470">
        <v>1473</v>
      </c>
      <c r="B1470" t="s">
        <v>12</v>
      </c>
      <c r="C1470" t="s">
        <v>13</v>
      </c>
      <c r="D1470">
        <v>2</v>
      </c>
      <c r="E1470">
        <v>1</v>
      </c>
      <c r="F1470">
        <v>4285.78</v>
      </c>
      <c r="G1470">
        <v>4285.78</v>
      </c>
      <c r="H1470">
        <v>1071.44</v>
      </c>
      <c r="I1470">
        <v>1783.88</v>
      </c>
      <c r="J1470">
        <v>1430.45</v>
      </c>
      <c r="K1470">
        <f>Global_Household_Financial_Dyna[[#This Row],[Total_Household_Income]]-Global_Household_Financial_Dyna[[#This Row],[Estimated_Taxes]]</f>
        <v>3214.3399999999997</v>
      </c>
      <c r="L1470" s="1">
        <f>Global_Household_Financial_Dyna[[#This Row],[Monthly_Savings]]/Global_Household_Financial_Dyna[[#This Row],[Net Income]]</f>
        <v>0.44502137297236766</v>
      </c>
      <c r="M1470" s="2">
        <f>Global_Household_Financial_Dyna[[#This Row],[Monthly_Expenses]]/Global_Household_Financial_Dyna[[#This Row],[Net Income]]</f>
        <v>0.55497551596906369</v>
      </c>
      <c r="N1470" t="str">
        <f>IF(Global_Household_Financial_Dyna[[#This Row],[Monthly_Savings]]&lt;0,"High Risk", IF(Global_Household_Financial_Dyna[[#This Row],[Savings Rate%]]&lt;0.1, "Medium", "Safe"))</f>
        <v>Safe</v>
      </c>
      <c r="O1470">
        <f>Global_Household_Financial_Dyna[[#This Row],[Total_Household_Income]]/Global_Household_Financial_Dyna[[#This Row],[Family_Size]]</f>
        <v>2142.89</v>
      </c>
      <c r="P1470" s="2">
        <f t="shared" si="44"/>
        <v>0.30718716818024266</v>
      </c>
      <c r="Q1470" s="2">
        <f t="shared" si="45"/>
        <v>0.13783420479212499</v>
      </c>
      <c r="R1470" s="2" t="str">
        <f>IF(Global_Household_Financial_Dyna[[#This Row],[Vs country_Average]]&lt;-0.2, "Underperformer", IF(Global_Household_Financial_Dyna[[#This Row],[Vs country_Average]]&gt;0.2, "Outperformer", "Normal"))</f>
        <v>Normal</v>
      </c>
      <c r="S14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1430.45</v>
      </c>
      <c r="T14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1430.45</v>
      </c>
      <c r="U14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1430.45</v>
      </c>
      <c r="V14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1430.45</v>
      </c>
    </row>
    <row r="1471" spans="1:22" x14ac:dyDescent="0.3">
      <c r="A1471">
        <v>1474</v>
      </c>
      <c r="B1471" t="s">
        <v>10</v>
      </c>
      <c r="C1471" t="s">
        <v>22</v>
      </c>
      <c r="D1471">
        <v>5</v>
      </c>
      <c r="E1471">
        <v>3</v>
      </c>
      <c r="F1471">
        <v>1058.45</v>
      </c>
      <c r="G1471">
        <v>2002.69</v>
      </c>
      <c r="H1471">
        <v>200.27</v>
      </c>
      <c r="I1471">
        <v>541.85</v>
      </c>
      <c r="J1471">
        <v>1260.57</v>
      </c>
      <c r="K1471">
        <f>Global_Household_Financial_Dyna[[#This Row],[Total_Household_Income]]-Global_Household_Financial_Dyna[[#This Row],[Estimated_Taxes]]</f>
        <v>1802.42</v>
      </c>
      <c r="L1471" s="1">
        <f>Global_Household_Financial_Dyna[[#This Row],[Monthly_Savings]]/Global_Household_Financial_Dyna[[#This Row],[Net Income]]</f>
        <v>0.69937639395923257</v>
      </c>
      <c r="M1471" s="2">
        <f>Global_Household_Financial_Dyna[[#This Row],[Monthly_Expenses]]/Global_Household_Financial_Dyna[[#This Row],[Net Income]]</f>
        <v>0.30062360604076743</v>
      </c>
      <c r="N1471" t="str">
        <f>IF(Global_Household_Financial_Dyna[[#This Row],[Monthly_Savings]]&lt;0,"High Risk", IF(Global_Household_Financial_Dyna[[#This Row],[Savings Rate%]]&lt;0.1, "Medium", "Safe"))</f>
        <v>Safe</v>
      </c>
      <c r="O1471">
        <f>Global_Household_Financial_Dyna[[#This Row],[Total_Household_Income]]/Global_Household_Financial_Dyna[[#This Row],[Family_Size]]</f>
        <v>400.53800000000001</v>
      </c>
      <c r="P1471" s="2">
        <f t="shared" si="44"/>
        <v>0.42077341556833553</v>
      </c>
      <c r="Q1471" s="2">
        <f t="shared" si="45"/>
        <v>0.27860297839089704</v>
      </c>
      <c r="R1471" s="2" t="str">
        <f>IF(Global_Household_Financial_Dyna[[#This Row],[Vs country_Average]]&lt;-0.2, "Underperformer", IF(Global_Household_Financial_Dyna[[#This Row],[Vs country_Average]]&gt;0.2, "Outperformer", "Normal"))</f>
        <v>Outperformer</v>
      </c>
      <c r="S14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1260.57</v>
      </c>
      <c r="T14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1260.57</v>
      </c>
      <c r="U14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1260.57</v>
      </c>
      <c r="V14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1260.57</v>
      </c>
    </row>
    <row r="1472" spans="1:22" x14ac:dyDescent="0.3">
      <c r="A1472">
        <v>1475</v>
      </c>
      <c r="B1472" t="s">
        <v>10</v>
      </c>
      <c r="C1472" t="s">
        <v>22</v>
      </c>
      <c r="D1472">
        <v>1</v>
      </c>
      <c r="E1472">
        <v>1</v>
      </c>
      <c r="F1472">
        <v>804.3</v>
      </c>
      <c r="G1472">
        <v>804.3</v>
      </c>
      <c r="H1472">
        <v>80.430000000000007</v>
      </c>
      <c r="I1472">
        <v>388.91</v>
      </c>
      <c r="J1472">
        <v>334.96</v>
      </c>
      <c r="K1472">
        <f>Global_Household_Financial_Dyna[[#This Row],[Total_Household_Income]]-Global_Household_Financial_Dyna[[#This Row],[Estimated_Taxes]]</f>
        <v>723.86999999999989</v>
      </c>
      <c r="L1472" s="1">
        <f>Global_Household_Financial_Dyna[[#This Row],[Monthly_Savings]]/Global_Household_Financial_Dyna[[#This Row],[Net Income]]</f>
        <v>0.46273502148175782</v>
      </c>
      <c r="M1472" s="2">
        <f>Global_Household_Financial_Dyna[[#This Row],[Monthly_Expenses]]/Global_Household_Financial_Dyna[[#This Row],[Net Income]]</f>
        <v>0.53726497851824229</v>
      </c>
      <c r="N1472" t="str">
        <f>IF(Global_Household_Financial_Dyna[[#This Row],[Monthly_Savings]]&lt;0,"High Risk", IF(Global_Household_Financial_Dyna[[#This Row],[Savings Rate%]]&lt;0.1, "Medium", "Safe"))</f>
        <v>Safe</v>
      </c>
      <c r="O1472">
        <f>Global_Household_Financial_Dyna[[#This Row],[Total_Household_Income]]/Global_Household_Financial_Dyna[[#This Row],[Family_Size]]</f>
        <v>804.3</v>
      </c>
      <c r="P1472" s="2">
        <f t="shared" si="44"/>
        <v>0.42077341556833553</v>
      </c>
      <c r="Q1472" s="2">
        <f t="shared" si="45"/>
        <v>4.1961605913422295E-2</v>
      </c>
      <c r="R1472" s="2" t="str">
        <f>IF(Global_Household_Financial_Dyna[[#This Row],[Vs country_Average]]&lt;-0.2, "Underperformer", IF(Global_Household_Financial_Dyna[[#This Row],[Vs country_Average]]&gt;0.2, "Outperformer", "Normal"))</f>
        <v>Normal</v>
      </c>
      <c r="S14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334.96</v>
      </c>
      <c r="T14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334.96</v>
      </c>
      <c r="U14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334.96</v>
      </c>
      <c r="V14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334.96</v>
      </c>
    </row>
    <row r="1473" spans="1:22" x14ac:dyDescent="0.3">
      <c r="A1473">
        <v>1476</v>
      </c>
      <c r="B1473" t="s">
        <v>16</v>
      </c>
      <c r="C1473" t="s">
        <v>17</v>
      </c>
      <c r="D1473">
        <v>1</v>
      </c>
      <c r="E1473">
        <v>1</v>
      </c>
      <c r="F1473">
        <v>3566.57</v>
      </c>
      <c r="G1473">
        <v>3566.57</v>
      </c>
      <c r="H1473">
        <v>1248.3</v>
      </c>
      <c r="I1473">
        <v>1501.68</v>
      </c>
      <c r="J1473">
        <v>816.59</v>
      </c>
      <c r="K1473">
        <f>Global_Household_Financial_Dyna[[#This Row],[Total_Household_Income]]-Global_Household_Financial_Dyna[[#This Row],[Estimated_Taxes]]</f>
        <v>2318.2700000000004</v>
      </c>
      <c r="L1473" s="1">
        <f>Global_Household_Financial_Dyna[[#This Row],[Monthly_Savings]]/Global_Household_Financial_Dyna[[#This Row],[Net Income]]</f>
        <v>0.35224111082833315</v>
      </c>
      <c r="M1473" s="2">
        <f>Global_Household_Financial_Dyna[[#This Row],[Monthly_Expenses]]/Global_Household_Financial_Dyna[[#This Row],[Net Income]]</f>
        <v>0.64775888917166669</v>
      </c>
      <c r="N1473" t="str">
        <f>IF(Global_Household_Financial_Dyna[[#This Row],[Monthly_Savings]]&lt;0,"High Risk", IF(Global_Household_Financial_Dyna[[#This Row],[Savings Rate%]]&lt;0.1, "Medium", "Safe"))</f>
        <v>Safe</v>
      </c>
      <c r="O1473">
        <f>Global_Household_Financial_Dyna[[#This Row],[Total_Household_Income]]/Global_Household_Financial_Dyna[[#This Row],[Family_Size]]</f>
        <v>3566.57</v>
      </c>
      <c r="P1473" s="2">
        <f t="shared" si="44"/>
        <v>0.15879799892000862</v>
      </c>
      <c r="Q1473" s="2">
        <f t="shared" si="45"/>
        <v>0.19344311190832453</v>
      </c>
      <c r="R1473" s="2" t="str">
        <f>IF(Global_Household_Financial_Dyna[[#This Row],[Vs country_Average]]&lt;-0.2, "Underperformer", IF(Global_Household_Financial_Dyna[[#This Row],[Vs country_Average]]&gt;0.2, "Outperformer", "Normal"))</f>
        <v>Normal</v>
      </c>
      <c r="S14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816.59</v>
      </c>
      <c r="T14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816.59</v>
      </c>
      <c r="U14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816.59</v>
      </c>
      <c r="V14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816.59</v>
      </c>
    </row>
    <row r="1474" spans="1:22" x14ac:dyDescent="0.3">
      <c r="A1474">
        <v>1477</v>
      </c>
      <c r="B1474" t="s">
        <v>14</v>
      </c>
      <c r="C1474" t="s">
        <v>15</v>
      </c>
      <c r="D1474">
        <v>5</v>
      </c>
      <c r="E1474">
        <v>3</v>
      </c>
      <c r="F1474">
        <v>1562.34</v>
      </c>
      <c r="G1474">
        <v>3448.33</v>
      </c>
      <c r="H1474">
        <v>517.25</v>
      </c>
      <c r="I1474">
        <v>1610.48</v>
      </c>
      <c r="J1474">
        <v>1320.6</v>
      </c>
      <c r="K1474">
        <f>Global_Household_Financial_Dyna[[#This Row],[Total_Household_Income]]-Global_Household_Financial_Dyna[[#This Row],[Estimated_Taxes]]</f>
        <v>2931.08</v>
      </c>
      <c r="L1474" s="1">
        <f>Global_Household_Financial_Dyna[[#This Row],[Monthly_Savings]]/Global_Household_Financial_Dyna[[#This Row],[Net Income]]</f>
        <v>0.45055065027225455</v>
      </c>
      <c r="M1474" s="2">
        <f>Global_Household_Financial_Dyna[[#This Row],[Monthly_Expenses]]/Global_Household_Financial_Dyna[[#This Row],[Net Income]]</f>
        <v>0.5494493497277454</v>
      </c>
      <c r="N1474" t="str">
        <f>IF(Global_Household_Financial_Dyna[[#This Row],[Monthly_Savings]]&lt;0,"High Risk", IF(Global_Household_Financial_Dyna[[#This Row],[Savings Rate%]]&lt;0.1, "Medium", "Safe"))</f>
        <v>Safe</v>
      </c>
      <c r="O1474">
        <f>Global_Household_Financial_Dyna[[#This Row],[Total_Household_Income]]/Global_Household_Financial_Dyna[[#This Row],[Family_Size]]</f>
        <v>689.66599999999994</v>
      </c>
      <c r="P1474" s="2">
        <f t="shared" ref="P1474:P1537" si="46">AVERAGEIF($B$2:$B$4986,$B1474,$L$2:$L$4986)</f>
        <v>0.39788995363055785</v>
      </c>
      <c r="Q1474" s="2">
        <f t="shared" ref="Q1474:Q1537" si="47">L1474-P1474</f>
        <v>5.2660696641696703E-2</v>
      </c>
      <c r="R1474" s="2" t="str">
        <f>IF(Global_Household_Financial_Dyna[[#This Row],[Vs country_Average]]&lt;-0.2, "Underperformer", IF(Global_Household_Financial_Dyna[[#This Row],[Vs country_Average]]&gt;0.2, "Outperformer", "Normal"))</f>
        <v>Normal</v>
      </c>
      <c r="S14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1320.6</v>
      </c>
      <c r="T14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1320.6</v>
      </c>
      <c r="U14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1320.6</v>
      </c>
      <c r="V14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1320.6</v>
      </c>
    </row>
    <row r="1475" spans="1:22" x14ac:dyDescent="0.3">
      <c r="A1475">
        <v>1478</v>
      </c>
      <c r="B1475" t="s">
        <v>14</v>
      </c>
      <c r="C1475" t="s">
        <v>15</v>
      </c>
      <c r="D1475">
        <v>6</v>
      </c>
      <c r="E1475">
        <v>3</v>
      </c>
      <c r="F1475">
        <v>1088.75</v>
      </c>
      <c r="G1475">
        <v>2427.31</v>
      </c>
      <c r="H1475">
        <v>364.1</v>
      </c>
      <c r="I1475">
        <v>1233.43</v>
      </c>
      <c r="J1475">
        <v>829.79</v>
      </c>
      <c r="K1475">
        <f>Global_Household_Financial_Dyna[[#This Row],[Total_Household_Income]]-Global_Household_Financial_Dyna[[#This Row],[Estimated_Taxes]]</f>
        <v>2063.21</v>
      </c>
      <c r="L1475" s="1">
        <f>Global_Household_Financial_Dyna[[#This Row],[Monthly_Savings]]/Global_Household_Financial_Dyna[[#This Row],[Net Income]]</f>
        <v>0.40218397545572188</v>
      </c>
      <c r="M1475" s="2">
        <f>Global_Household_Financial_Dyna[[#This Row],[Monthly_Expenses]]/Global_Household_Financial_Dyna[[#This Row],[Net Income]]</f>
        <v>0.59782087136064677</v>
      </c>
      <c r="N1475" t="str">
        <f>IF(Global_Household_Financial_Dyna[[#This Row],[Monthly_Savings]]&lt;0,"High Risk", IF(Global_Household_Financial_Dyna[[#This Row],[Savings Rate%]]&lt;0.1, "Medium", "Safe"))</f>
        <v>Safe</v>
      </c>
      <c r="O1475">
        <f>Global_Household_Financial_Dyna[[#This Row],[Total_Household_Income]]/Global_Household_Financial_Dyna[[#This Row],[Family_Size]]</f>
        <v>404.55166666666668</v>
      </c>
      <c r="P1475" s="2">
        <f t="shared" si="46"/>
        <v>0.39788995363055785</v>
      </c>
      <c r="Q1475" s="2">
        <f t="shared" si="47"/>
        <v>4.2940218251640294E-3</v>
      </c>
      <c r="R1475" s="2" t="str">
        <f>IF(Global_Household_Financial_Dyna[[#This Row],[Vs country_Average]]&lt;-0.2, "Underperformer", IF(Global_Household_Financial_Dyna[[#This Row],[Vs country_Average]]&gt;0.2, "Outperformer", "Normal"))</f>
        <v>Normal</v>
      </c>
      <c r="S14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829.79</v>
      </c>
      <c r="T14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829.79</v>
      </c>
      <c r="U14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829.79</v>
      </c>
      <c r="V14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829.79</v>
      </c>
    </row>
    <row r="1476" spans="1:22" x14ac:dyDescent="0.3">
      <c r="A1476">
        <v>1479</v>
      </c>
      <c r="B1476" t="s">
        <v>14</v>
      </c>
      <c r="C1476" t="s">
        <v>15</v>
      </c>
      <c r="D1476">
        <v>2</v>
      </c>
      <c r="E1476">
        <v>2</v>
      </c>
      <c r="F1476">
        <v>2580.77</v>
      </c>
      <c r="G1476">
        <v>4687.3599999999997</v>
      </c>
      <c r="H1476">
        <v>703.1</v>
      </c>
      <c r="I1476">
        <v>929.8</v>
      </c>
      <c r="J1476">
        <v>3054.46</v>
      </c>
      <c r="K1476">
        <f>Global_Household_Financial_Dyna[[#This Row],[Total_Household_Income]]-Global_Household_Financial_Dyna[[#This Row],[Estimated_Taxes]]</f>
        <v>3984.2599999999998</v>
      </c>
      <c r="L1476" s="1">
        <f>Global_Household_Financial_Dyna[[#This Row],[Monthly_Savings]]/Global_Household_Financial_Dyna[[#This Row],[Net Income]]</f>
        <v>0.76663169572266876</v>
      </c>
      <c r="M1476" s="2">
        <f>Global_Household_Financial_Dyna[[#This Row],[Monthly_Expenses]]/Global_Household_Financial_Dyna[[#This Row],[Net Income]]</f>
        <v>0.2333683042773313</v>
      </c>
      <c r="N1476" t="str">
        <f>IF(Global_Household_Financial_Dyna[[#This Row],[Monthly_Savings]]&lt;0,"High Risk", IF(Global_Household_Financial_Dyna[[#This Row],[Savings Rate%]]&lt;0.1, "Medium", "Safe"))</f>
        <v>Safe</v>
      </c>
      <c r="O1476">
        <f>Global_Household_Financial_Dyna[[#This Row],[Total_Household_Income]]/Global_Household_Financial_Dyna[[#This Row],[Family_Size]]</f>
        <v>2343.6799999999998</v>
      </c>
      <c r="P1476" s="2">
        <f t="shared" si="46"/>
        <v>0.39788995363055785</v>
      </c>
      <c r="Q1476" s="2">
        <f t="shared" si="47"/>
        <v>0.36874174209211091</v>
      </c>
      <c r="R1476" s="2" t="str">
        <f>IF(Global_Household_Financial_Dyna[[#This Row],[Vs country_Average]]&lt;-0.2, "Underperformer", IF(Global_Household_Financial_Dyna[[#This Row],[Vs country_Average]]&gt;0.2, "Outperformer", "Normal"))</f>
        <v>Outperformer</v>
      </c>
      <c r="S14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3054.46</v>
      </c>
      <c r="T14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3054.46</v>
      </c>
      <c r="U14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3054.46</v>
      </c>
      <c r="V14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3054.46</v>
      </c>
    </row>
    <row r="1477" spans="1:22" x14ac:dyDescent="0.3">
      <c r="A1477">
        <v>1480</v>
      </c>
      <c r="B1477" t="s">
        <v>10</v>
      </c>
      <c r="C1477" t="s">
        <v>22</v>
      </c>
      <c r="D1477">
        <v>2</v>
      </c>
      <c r="E1477">
        <v>2</v>
      </c>
      <c r="F1477">
        <v>1457.66</v>
      </c>
      <c r="G1477">
        <v>2444.85</v>
      </c>
      <c r="H1477">
        <v>244.49</v>
      </c>
      <c r="I1477">
        <v>396.44</v>
      </c>
      <c r="J1477">
        <v>1803.93</v>
      </c>
      <c r="K1477">
        <f>Global_Household_Financial_Dyna[[#This Row],[Total_Household_Income]]-Global_Household_Financial_Dyna[[#This Row],[Estimated_Taxes]]</f>
        <v>2200.3599999999997</v>
      </c>
      <c r="L1477" s="1">
        <f>Global_Household_Financial_Dyna[[#This Row],[Monthly_Savings]]/Global_Household_Financial_Dyna[[#This Row],[Net Income]]</f>
        <v>0.81983402715919229</v>
      </c>
      <c r="M1477" s="2">
        <f>Global_Household_Financial_Dyna[[#This Row],[Monthly_Expenses]]/Global_Household_Financial_Dyna[[#This Row],[Net Income]]</f>
        <v>0.18017051755167338</v>
      </c>
      <c r="N1477" t="str">
        <f>IF(Global_Household_Financial_Dyna[[#This Row],[Monthly_Savings]]&lt;0,"High Risk", IF(Global_Household_Financial_Dyna[[#This Row],[Savings Rate%]]&lt;0.1, "Medium", "Safe"))</f>
        <v>Safe</v>
      </c>
      <c r="O1477">
        <f>Global_Household_Financial_Dyna[[#This Row],[Total_Household_Income]]/Global_Household_Financial_Dyna[[#This Row],[Family_Size]]</f>
        <v>1222.425</v>
      </c>
      <c r="P1477" s="2">
        <f t="shared" si="46"/>
        <v>0.42077341556833553</v>
      </c>
      <c r="Q1477" s="2">
        <f t="shared" si="47"/>
        <v>0.39906061159085676</v>
      </c>
      <c r="R1477" s="2" t="str">
        <f>IF(Global_Household_Financial_Dyna[[#This Row],[Vs country_Average]]&lt;-0.2, "Underperformer", IF(Global_Household_Financial_Dyna[[#This Row],[Vs country_Average]]&gt;0.2, "Outperformer", "Normal"))</f>
        <v>Outperformer</v>
      </c>
      <c r="S14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1803.93</v>
      </c>
      <c r="T14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1803.93</v>
      </c>
      <c r="U14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1803.93</v>
      </c>
      <c r="V14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1803.93</v>
      </c>
    </row>
    <row r="1478" spans="1:22" x14ac:dyDescent="0.3">
      <c r="A1478">
        <v>1481</v>
      </c>
      <c r="B1478" t="s">
        <v>14</v>
      </c>
      <c r="C1478" t="s">
        <v>15</v>
      </c>
      <c r="D1478">
        <v>2</v>
      </c>
      <c r="E1478">
        <v>2</v>
      </c>
      <c r="F1478">
        <v>2868.76</v>
      </c>
      <c r="G1478">
        <v>4439.6499999999996</v>
      </c>
      <c r="H1478">
        <v>665.95</v>
      </c>
      <c r="I1478">
        <v>609.95000000000005</v>
      </c>
      <c r="J1478">
        <v>3163.75</v>
      </c>
      <c r="K1478">
        <f>Global_Household_Financial_Dyna[[#This Row],[Total_Household_Income]]-Global_Household_Financial_Dyna[[#This Row],[Estimated_Taxes]]</f>
        <v>3773.7</v>
      </c>
      <c r="L1478" s="1">
        <f>Global_Household_Financial_Dyna[[#This Row],[Monthly_Savings]]/Global_Household_Financial_Dyna[[#This Row],[Net Income]]</f>
        <v>0.83836817977051703</v>
      </c>
      <c r="M1478" s="2">
        <f>Global_Household_Financial_Dyna[[#This Row],[Monthly_Expenses]]/Global_Household_Financial_Dyna[[#This Row],[Net Income]]</f>
        <v>0.16163182022948303</v>
      </c>
      <c r="N1478" t="str">
        <f>IF(Global_Household_Financial_Dyna[[#This Row],[Monthly_Savings]]&lt;0,"High Risk", IF(Global_Household_Financial_Dyna[[#This Row],[Savings Rate%]]&lt;0.1, "Medium", "Safe"))</f>
        <v>Safe</v>
      </c>
      <c r="O1478">
        <f>Global_Household_Financial_Dyna[[#This Row],[Total_Household_Income]]/Global_Household_Financial_Dyna[[#This Row],[Family_Size]]</f>
        <v>2219.8249999999998</v>
      </c>
      <c r="P1478" s="2">
        <f t="shared" si="46"/>
        <v>0.39788995363055785</v>
      </c>
      <c r="Q1478" s="2">
        <f t="shared" si="47"/>
        <v>0.44047822613995918</v>
      </c>
      <c r="R1478" s="2" t="str">
        <f>IF(Global_Household_Financial_Dyna[[#This Row],[Vs country_Average]]&lt;-0.2, "Underperformer", IF(Global_Household_Financial_Dyna[[#This Row],[Vs country_Average]]&gt;0.2, "Outperformer", "Normal"))</f>
        <v>Outperformer</v>
      </c>
      <c r="S14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3163.75</v>
      </c>
      <c r="T14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3163.75</v>
      </c>
      <c r="U14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3163.75</v>
      </c>
      <c r="V14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3163.75</v>
      </c>
    </row>
    <row r="1479" spans="1:22" x14ac:dyDescent="0.3">
      <c r="A1479">
        <v>1482</v>
      </c>
      <c r="B1479" t="s">
        <v>18</v>
      </c>
      <c r="C1479" t="s">
        <v>20</v>
      </c>
      <c r="D1479">
        <v>1</v>
      </c>
      <c r="E1479">
        <v>1</v>
      </c>
      <c r="F1479">
        <v>5494.18</v>
      </c>
      <c r="G1479">
        <v>5494.18</v>
      </c>
      <c r="H1479">
        <v>1208.72</v>
      </c>
      <c r="I1479">
        <v>1736.23</v>
      </c>
      <c r="J1479">
        <v>2549.2399999999998</v>
      </c>
      <c r="K1479">
        <f>Global_Household_Financial_Dyna[[#This Row],[Total_Household_Income]]-Global_Household_Financial_Dyna[[#This Row],[Estimated_Taxes]]</f>
        <v>4285.46</v>
      </c>
      <c r="L1479" s="1">
        <f>Global_Household_Financial_Dyna[[#This Row],[Monthly_Savings]]/Global_Household_Financial_Dyna[[#This Row],[Net Income]]</f>
        <v>0.59485796157238657</v>
      </c>
      <c r="M1479" s="2">
        <f>Global_Household_Financial_Dyna[[#This Row],[Monthly_Expenses]]/Global_Household_Financial_Dyna[[#This Row],[Net Income]]</f>
        <v>0.40514437189939939</v>
      </c>
      <c r="N1479" t="str">
        <f>IF(Global_Household_Financial_Dyna[[#This Row],[Monthly_Savings]]&lt;0,"High Risk", IF(Global_Household_Financial_Dyna[[#This Row],[Savings Rate%]]&lt;0.1, "Medium", "Safe"))</f>
        <v>Safe</v>
      </c>
      <c r="O1479">
        <f>Global_Household_Financial_Dyna[[#This Row],[Total_Household_Income]]/Global_Household_Financial_Dyna[[#This Row],[Family_Size]]</f>
        <v>5494.18</v>
      </c>
      <c r="P1479" s="2">
        <f t="shared" si="46"/>
        <v>0.32336204947805613</v>
      </c>
      <c r="Q1479" s="2">
        <f t="shared" si="47"/>
        <v>0.27149591209433044</v>
      </c>
      <c r="R1479" s="2" t="str">
        <f>IF(Global_Household_Financial_Dyna[[#This Row],[Vs country_Average]]&lt;-0.2, "Underperformer", IF(Global_Household_Financial_Dyna[[#This Row],[Vs country_Average]]&gt;0.2, "Outperformer", "Normal"))</f>
        <v>Outperformer</v>
      </c>
      <c r="S14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2549.2399999999998</v>
      </c>
      <c r="T14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2549.2399999999998</v>
      </c>
      <c r="U14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2549.2399999999998</v>
      </c>
      <c r="V14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2549.2399999999998</v>
      </c>
    </row>
    <row r="1480" spans="1:22" x14ac:dyDescent="0.3">
      <c r="A1480">
        <v>1483</v>
      </c>
      <c r="B1480" t="s">
        <v>16</v>
      </c>
      <c r="C1480" t="s">
        <v>17</v>
      </c>
      <c r="D1480">
        <v>4</v>
      </c>
      <c r="E1480">
        <v>2</v>
      </c>
      <c r="F1480">
        <v>3479.17</v>
      </c>
      <c r="G1480">
        <v>5562.44</v>
      </c>
      <c r="H1480">
        <v>1946.85</v>
      </c>
      <c r="I1480">
        <v>3818.8</v>
      </c>
      <c r="J1480">
        <v>-203.21</v>
      </c>
      <c r="K1480">
        <f>Global_Household_Financial_Dyna[[#This Row],[Total_Household_Income]]-Global_Household_Financial_Dyna[[#This Row],[Estimated_Taxes]]</f>
        <v>3615.5899999999997</v>
      </c>
      <c r="L1480" s="1">
        <f>Global_Household_Financial_Dyna[[#This Row],[Monthly_Savings]]/Global_Household_Financial_Dyna[[#This Row],[Net Income]]</f>
        <v>-5.6203828420810995E-2</v>
      </c>
      <c r="M1480" s="2">
        <f>Global_Household_Financial_Dyna[[#This Row],[Monthly_Expenses]]/Global_Household_Financial_Dyna[[#This Row],[Net Income]]</f>
        <v>1.0562038284208111</v>
      </c>
      <c r="N1480" t="str">
        <f>IF(Global_Household_Financial_Dyna[[#This Row],[Monthly_Savings]]&lt;0,"High Risk", IF(Global_Household_Financial_Dyna[[#This Row],[Savings Rate%]]&lt;0.1, "Medium", "Safe"))</f>
        <v>High Risk</v>
      </c>
      <c r="O1480">
        <f>Global_Household_Financial_Dyna[[#This Row],[Total_Household_Income]]/Global_Household_Financial_Dyna[[#This Row],[Family_Size]]</f>
        <v>1390.61</v>
      </c>
      <c r="P1480" s="2">
        <f t="shared" si="46"/>
        <v>0.15879799892000862</v>
      </c>
      <c r="Q1480" s="2">
        <f t="shared" si="47"/>
        <v>-0.21500182734081963</v>
      </c>
      <c r="R1480" s="2" t="str">
        <f>IF(Global_Household_Financial_Dyna[[#This Row],[Vs country_Average]]&lt;-0.2, "Underperformer", IF(Global_Household_Financial_Dyna[[#This Row],[Vs country_Average]]&gt;0.2, "Outperformer", "Normal"))</f>
        <v>Underperformer</v>
      </c>
      <c r="S14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-12.27000000000001</v>
      </c>
      <c r="T14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178.67</v>
      </c>
      <c r="U14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369.6099999999999</v>
      </c>
      <c r="V14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560.54999999999995</v>
      </c>
    </row>
    <row r="1481" spans="1:22" x14ac:dyDescent="0.3">
      <c r="A1481">
        <v>1484</v>
      </c>
      <c r="B1481" t="s">
        <v>18</v>
      </c>
      <c r="C1481" t="s">
        <v>20</v>
      </c>
      <c r="D1481">
        <v>7</v>
      </c>
      <c r="E1481">
        <v>3</v>
      </c>
      <c r="F1481">
        <v>3381.84</v>
      </c>
      <c r="G1481">
        <v>7706.91</v>
      </c>
      <c r="H1481">
        <v>1695.52</v>
      </c>
      <c r="I1481">
        <v>3411.68</v>
      </c>
      <c r="J1481">
        <v>2599.71</v>
      </c>
      <c r="K1481">
        <f>Global_Household_Financial_Dyna[[#This Row],[Total_Household_Income]]-Global_Household_Financial_Dyna[[#This Row],[Estimated_Taxes]]</f>
        <v>6011.3899999999994</v>
      </c>
      <c r="L1481" s="1">
        <f>Global_Household_Financial_Dyna[[#This Row],[Monthly_Savings]]/Global_Household_Financial_Dyna[[#This Row],[Net Income]]</f>
        <v>0.43246403909911024</v>
      </c>
      <c r="M1481" s="2">
        <f>Global_Household_Financial_Dyna[[#This Row],[Monthly_Expenses]]/Global_Household_Financial_Dyna[[#This Row],[Net Income]]</f>
        <v>0.56753596090088987</v>
      </c>
      <c r="N1481" t="str">
        <f>IF(Global_Household_Financial_Dyna[[#This Row],[Monthly_Savings]]&lt;0,"High Risk", IF(Global_Household_Financial_Dyna[[#This Row],[Savings Rate%]]&lt;0.1, "Medium", "Safe"))</f>
        <v>Safe</v>
      </c>
      <c r="O1481">
        <f>Global_Household_Financial_Dyna[[#This Row],[Total_Household_Income]]/Global_Household_Financial_Dyna[[#This Row],[Family_Size]]</f>
        <v>1100.9871428571428</v>
      </c>
      <c r="P1481" s="2">
        <f t="shared" si="46"/>
        <v>0.32336204947805613</v>
      </c>
      <c r="Q1481" s="2">
        <f t="shared" si="47"/>
        <v>0.10910198962105411</v>
      </c>
      <c r="R1481" s="2" t="str">
        <f>IF(Global_Household_Financial_Dyna[[#This Row],[Vs country_Average]]&lt;-0.2, "Underperformer", IF(Global_Household_Financial_Dyna[[#This Row],[Vs country_Average]]&gt;0.2, "Outperformer", "Normal"))</f>
        <v>Normal</v>
      </c>
      <c r="S14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2599.71</v>
      </c>
      <c r="T14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2599.71</v>
      </c>
      <c r="U14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2599.71</v>
      </c>
      <c r="V14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2599.71</v>
      </c>
    </row>
    <row r="1482" spans="1:22" x14ac:dyDescent="0.3">
      <c r="A1482">
        <v>1485</v>
      </c>
      <c r="B1482" t="s">
        <v>10</v>
      </c>
      <c r="C1482" t="s">
        <v>11</v>
      </c>
      <c r="D1482">
        <v>6</v>
      </c>
      <c r="E1482">
        <v>3</v>
      </c>
      <c r="F1482">
        <v>844.63</v>
      </c>
      <c r="G1482">
        <v>1925.36</v>
      </c>
      <c r="H1482">
        <v>192.54</v>
      </c>
      <c r="I1482">
        <v>840.04</v>
      </c>
      <c r="J1482">
        <v>892.79</v>
      </c>
      <c r="K1482">
        <f>Global_Household_Financial_Dyna[[#This Row],[Total_Household_Income]]-Global_Household_Financial_Dyna[[#This Row],[Estimated_Taxes]]</f>
        <v>1732.82</v>
      </c>
      <c r="L1482" s="1">
        <f>Global_Household_Financial_Dyna[[#This Row],[Monthly_Savings]]/Global_Household_Financial_Dyna[[#This Row],[Net Income]]</f>
        <v>0.51522373933818866</v>
      </c>
      <c r="M1482" s="2">
        <f>Global_Household_Financial_Dyna[[#This Row],[Monthly_Expenses]]/Global_Household_Financial_Dyna[[#This Row],[Net Income]]</f>
        <v>0.48478203160166666</v>
      </c>
      <c r="N1482" t="str">
        <f>IF(Global_Household_Financial_Dyna[[#This Row],[Monthly_Savings]]&lt;0,"High Risk", IF(Global_Household_Financial_Dyna[[#This Row],[Savings Rate%]]&lt;0.1, "Medium", "Safe"))</f>
        <v>Safe</v>
      </c>
      <c r="O1482">
        <f>Global_Household_Financial_Dyna[[#This Row],[Total_Household_Income]]/Global_Household_Financial_Dyna[[#This Row],[Family_Size]]</f>
        <v>320.89333333333332</v>
      </c>
      <c r="P1482" s="2">
        <f t="shared" si="46"/>
        <v>0.42077341556833553</v>
      </c>
      <c r="Q1482" s="2">
        <f t="shared" si="47"/>
        <v>9.4450323769853128E-2</v>
      </c>
      <c r="R1482" s="2" t="str">
        <f>IF(Global_Household_Financial_Dyna[[#This Row],[Vs country_Average]]&lt;-0.2, "Underperformer", IF(Global_Household_Financial_Dyna[[#This Row],[Vs country_Average]]&gt;0.2, "Outperformer", "Normal"))</f>
        <v>Normal</v>
      </c>
      <c r="S14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892.79</v>
      </c>
      <c r="T14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892.79</v>
      </c>
      <c r="U14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892.79</v>
      </c>
      <c r="V14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892.79</v>
      </c>
    </row>
    <row r="1483" spans="1:22" x14ac:dyDescent="0.3">
      <c r="A1483">
        <v>1486</v>
      </c>
      <c r="B1483" t="s">
        <v>10</v>
      </c>
      <c r="C1483" t="s">
        <v>11</v>
      </c>
      <c r="D1483">
        <v>8</v>
      </c>
      <c r="E1483">
        <v>3</v>
      </c>
      <c r="F1483">
        <v>1063.1300000000001</v>
      </c>
      <c r="G1483">
        <v>2559.15</v>
      </c>
      <c r="H1483">
        <v>255.91</v>
      </c>
      <c r="I1483">
        <v>896.31</v>
      </c>
      <c r="J1483">
        <v>1406.93</v>
      </c>
      <c r="K1483">
        <f>Global_Household_Financial_Dyna[[#This Row],[Total_Household_Income]]-Global_Household_Financial_Dyna[[#This Row],[Estimated_Taxes]]</f>
        <v>2303.2400000000002</v>
      </c>
      <c r="L1483" s="1">
        <f>Global_Household_Financial_Dyna[[#This Row],[Monthly_Savings]]/Global_Household_Financial_Dyna[[#This Row],[Net Income]]</f>
        <v>0.61084819645369126</v>
      </c>
      <c r="M1483" s="2">
        <f>Global_Household_Financial_Dyna[[#This Row],[Monthly_Expenses]]/Global_Household_Financial_Dyna[[#This Row],[Net Income]]</f>
        <v>0.38915180354630863</v>
      </c>
      <c r="N1483" t="str">
        <f>IF(Global_Household_Financial_Dyna[[#This Row],[Monthly_Savings]]&lt;0,"High Risk", IF(Global_Household_Financial_Dyna[[#This Row],[Savings Rate%]]&lt;0.1, "Medium", "Safe"))</f>
        <v>Safe</v>
      </c>
      <c r="O1483">
        <f>Global_Household_Financial_Dyna[[#This Row],[Total_Household_Income]]/Global_Household_Financial_Dyna[[#This Row],[Family_Size]]</f>
        <v>319.89375000000001</v>
      </c>
      <c r="P1483" s="2">
        <f t="shared" si="46"/>
        <v>0.42077341556833553</v>
      </c>
      <c r="Q1483" s="2">
        <f t="shared" si="47"/>
        <v>0.19007478088535573</v>
      </c>
      <c r="R1483" s="2" t="str">
        <f>IF(Global_Household_Financial_Dyna[[#This Row],[Vs country_Average]]&lt;-0.2, "Underperformer", IF(Global_Household_Financial_Dyna[[#This Row],[Vs country_Average]]&gt;0.2, "Outperformer", "Normal"))</f>
        <v>Normal</v>
      </c>
      <c r="S14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1406.93</v>
      </c>
      <c r="T14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1406.93</v>
      </c>
      <c r="U14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1406.93</v>
      </c>
      <c r="V14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1406.93</v>
      </c>
    </row>
    <row r="1484" spans="1:22" x14ac:dyDescent="0.3">
      <c r="A1484">
        <v>1487</v>
      </c>
      <c r="B1484" t="s">
        <v>10</v>
      </c>
      <c r="C1484" t="s">
        <v>22</v>
      </c>
      <c r="D1484">
        <v>2</v>
      </c>
      <c r="E1484">
        <v>1</v>
      </c>
      <c r="F1484">
        <v>1029.96</v>
      </c>
      <c r="G1484">
        <v>1029.96</v>
      </c>
      <c r="H1484">
        <v>103</v>
      </c>
      <c r="I1484">
        <v>450.84</v>
      </c>
      <c r="J1484">
        <v>476.13</v>
      </c>
      <c r="K1484">
        <f>Global_Household_Financial_Dyna[[#This Row],[Total_Household_Income]]-Global_Household_Financial_Dyna[[#This Row],[Estimated_Taxes]]</f>
        <v>926.96</v>
      </c>
      <c r="L1484" s="1">
        <f>Global_Household_Financial_Dyna[[#This Row],[Monthly_Savings]]/Global_Household_Financial_Dyna[[#This Row],[Net Income]]</f>
        <v>0.51364675929921466</v>
      </c>
      <c r="M1484" s="2">
        <f>Global_Household_Financial_Dyna[[#This Row],[Monthly_Expenses]]/Global_Household_Financial_Dyna[[#This Row],[Net Income]]</f>
        <v>0.48636402865280048</v>
      </c>
      <c r="N1484" t="str">
        <f>IF(Global_Household_Financial_Dyna[[#This Row],[Monthly_Savings]]&lt;0,"High Risk", IF(Global_Household_Financial_Dyna[[#This Row],[Savings Rate%]]&lt;0.1, "Medium", "Safe"))</f>
        <v>Safe</v>
      </c>
      <c r="O1484">
        <f>Global_Household_Financial_Dyna[[#This Row],[Total_Household_Income]]/Global_Household_Financial_Dyna[[#This Row],[Family_Size]]</f>
        <v>514.98</v>
      </c>
      <c r="P1484" s="2">
        <f t="shared" si="46"/>
        <v>0.42077341556833553</v>
      </c>
      <c r="Q1484" s="2">
        <f t="shared" si="47"/>
        <v>9.2873343730879132E-2</v>
      </c>
      <c r="R1484" s="2" t="str">
        <f>IF(Global_Household_Financial_Dyna[[#This Row],[Vs country_Average]]&lt;-0.2, "Underperformer", IF(Global_Household_Financial_Dyna[[#This Row],[Vs country_Average]]&gt;0.2, "Outperformer", "Normal"))</f>
        <v>Normal</v>
      </c>
      <c r="S14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476.13</v>
      </c>
      <c r="T14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476.13</v>
      </c>
      <c r="U14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476.13</v>
      </c>
      <c r="V14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476.13</v>
      </c>
    </row>
    <row r="1485" spans="1:22" x14ac:dyDescent="0.3">
      <c r="A1485">
        <v>1488</v>
      </c>
      <c r="B1485" t="s">
        <v>16</v>
      </c>
      <c r="C1485" t="s">
        <v>21</v>
      </c>
      <c r="D1485">
        <v>1</v>
      </c>
      <c r="E1485">
        <v>1</v>
      </c>
      <c r="F1485">
        <v>3702.17</v>
      </c>
      <c r="G1485">
        <v>3702.17</v>
      </c>
      <c r="H1485">
        <v>1295.76</v>
      </c>
      <c r="I1485">
        <v>1891.67</v>
      </c>
      <c r="J1485">
        <v>514.74</v>
      </c>
      <c r="K1485">
        <f>Global_Household_Financial_Dyna[[#This Row],[Total_Household_Income]]-Global_Household_Financial_Dyna[[#This Row],[Estimated_Taxes]]</f>
        <v>2406.41</v>
      </c>
      <c r="L1485" s="1">
        <f>Global_Household_Financial_Dyna[[#This Row],[Monthly_Savings]]/Global_Household_Financial_Dyna[[#This Row],[Net Income]]</f>
        <v>0.21390369887093225</v>
      </c>
      <c r="M1485" s="2">
        <f>Global_Household_Financial_Dyna[[#This Row],[Monthly_Expenses]]/Global_Household_Financial_Dyna[[#This Row],[Net Income]]</f>
        <v>0.78609630112906781</v>
      </c>
      <c r="N1485" t="str">
        <f>IF(Global_Household_Financial_Dyna[[#This Row],[Monthly_Savings]]&lt;0,"High Risk", IF(Global_Household_Financial_Dyna[[#This Row],[Savings Rate%]]&lt;0.1, "Medium", "Safe"))</f>
        <v>Safe</v>
      </c>
      <c r="O1485">
        <f>Global_Household_Financial_Dyna[[#This Row],[Total_Household_Income]]/Global_Household_Financial_Dyna[[#This Row],[Family_Size]]</f>
        <v>3702.17</v>
      </c>
      <c r="P1485" s="2">
        <f t="shared" si="46"/>
        <v>0.15879799892000862</v>
      </c>
      <c r="Q1485" s="2">
        <f t="shared" si="47"/>
        <v>5.5105699950923626E-2</v>
      </c>
      <c r="R1485" s="2" t="str">
        <f>IF(Global_Household_Financial_Dyna[[#This Row],[Vs country_Average]]&lt;-0.2, "Underperformer", IF(Global_Household_Financial_Dyna[[#This Row],[Vs country_Average]]&gt;0.2, "Outperformer", "Normal"))</f>
        <v>Normal</v>
      </c>
      <c r="S14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514.74</v>
      </c>
      <c r="T14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514.74</v>
      </c>
      <c r="U14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514.74</v>
      </c>
      <c r="V14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514.74</v>
      </c>
    </row>
    <row r="1486" spans="1:22" x14ac:dyDescent="0.3">
      <c r="A1486">
        <v>1489</v>
      </c>
      <c r="B1486" t="s">
        <v>10</v>
      </c>
      <c r="C1486" t="s">
        <v>11</v>
      </c>
      <c r="D1486">
        <v>1</v>
      </c>
      <c r="E1486">
        <v>1</v>
      </c>
      <c r="F1486">
        <v>812.54</v>
      </c>
      <c r="G1486">
        <v>812.54</v>
      </c>
      <c r="H1486">
        <v>81.25</v>
      </c>
      <c r="I1486">
        <v>228.47</v>
      </c>
      <c r="J1486">
        <v>502.82</v>
      </c>
      <c r="K1486">
        <f>Global_Household_Financial_Dyna[[#This Row],[Total_Household_Income]]-Global_Household_Financial_Dyna[[#This Row],[Estimated_Taxes]]</f>
        <v>731.29</v>
      </c>
      <c r="L1486" s="1">
        <f>Global_Household_Financial_Dyna[[#This Row],[Monthly_Savings]]/Global_Household_Financial_Dyna[[#This Row],[Net Income]]</f>
        <v>0.68757948283170833</v>
      </c>
      <c r="M1486" s="2">
        <f>Global_Household_Financial_Dyna[[#This Row],[Monthly_Expenses]]/Global_Household_Financial_Dyna[[#This Row],[Net Income]]</f>
        <v>0.31242051716829167</v>
      </c>
      <c r="N1486" t="str">
        <f>IF(Global_Household_Financial_Dyna[[#This Row],[Monthly_Savings]]&lt;0,"High Risk", IF(Global_Household_Financial_Dyna[[#This Row],[Savings Rate%]]&lt;0.1, "Medium", "Safe"))</f>
        <v>Safe</v>
      </c>
      <c r="O1486">
        <f>Global_Household_Financial_Dyna[[#This Row],[Total_Household_Income]]/Global_Household_Financial_Dyna[[#This Row],[Family_Size]]</f>
        <v>812.54</v>
      </c>
      <c r="P1486" s="2">
        <f t="shared" si="46"/>
        <v>0.42077341556833553</v>
      </c>
      <c r="Q1486" s="2">
        <f t="shared" si="47"/>
        <v>0.2668060672633728</v>
      </c>
      <c r="R1486" s="2" t="str">
        <f>IF(Global_Household_Financial_Dyna[[#This Row],[Vs country_Average]]&lt;-0.2, "Underperformer", IF(Global_Household_Financial_Dyna[[#This Row],[Vs country_Average]]&gt;0.2, "Outperformer", "Normal"))</f>
        <v>Outperformer</v>
      </c>
      <c r="S14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502.82</v>
      </c>
      <c r="T14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502.82</v>
      </c>
      <c r="U14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502.82</v>
      </c>
      <c r="V14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502.82</v>
      </c>
    </row>
    <row r="1487" spans="1:22" x14ac:dyDescent="0.3">
      <c r="A1487">
        <v>1490</v>
      </c>
      <c r="B1487" t="s">
        <v>10</v>
      </c>
      <c r="C1487" t="s">
        <v>22</v>
      </c>
      <c r="D1487">
        <v>8</v>
      </c>
      <c r="E1487">
        <v>2</v>
      </c>
      <c r="F1487">
        <v>822.01</v>
      </c>
      <c r="G1487">
        <v>1211.76</v>
      </c>
      <c r="H1487">
        <v>121.18</v>
      </c>
      <c r="I1487">
        <v>762.08</v>
      </c>
      <c r="J1487">
        <v>328.51</v>
      </c>
      <c r="K1487">
        <f>Global_Household_Financial_Dyna[[#This Row],[Total_Household_Income]]-Global_Household_Financial_Dyna[[#This Row],[Estimated_Taxes]]</f>
        <v>1090.58</v>
      </c>
      <c r="L1487" s="1">
        <f>Global_Household_Financial_Dyna[[#This Row],[Monthly_Savings]]/Global_Household_Financial_Dyna[[#This Row],[Net Income]]</f>
        <v>0.3012250362192595</v>
      </c>
      <c r="M1487" s="2">
        <f>Global_Household_Financial_Dyna[[#This Row],[Monthly_Expenses]]/Global_Household_Financial_Dyna[[#This Row],[Net Income]]</f>
        <v>0.69878413321351951</v>
      </c>
      <c r="N1487" t="str">
        <f>IF(Global_Household_Financial_Dyna[[#This Row],[Monthly_Savings]]&lt;0,"High Risk", IF(Global_Household_Financial_Dyna[[#This Row],[Savings Rate%]]&lt;0.1, "Medium", "Safe"))</f>
        <v>Safe</v>
      </c>
      <c r="O1487">
        <f>Global_Household_Financial_Dyna[[#This Row],[Total_Household_Income]]/Global_Household_Financial_Dyna[[#This Row],[Family_Size]]</f>
        <v>151.47</v>
      </c>
      <c r="P1487" s="2">
        <f t="shared" si="46"/>
        <v>0.42077341556833553</v>
      </c>
      <c r="Q1487" s="2">
        <f t="shared" si="47"/>
        <v>-0.11954837934907603</v>
      </c>
      <c r="R1487" s="2" t="str">
        <f>IF(Global_Household_Financial_Dyna[[#This Row],[Vs country_Average]]&lt;-0.2, "Underperformer", IF(Global_Household_Financial_Dyna[[#This Row],[Vs country_Average]]&gt;0.2, "Outperformer", "Normal"))</f>
        <v>Normal</v>
      </c>
      <c r="S14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328.51</v>
      </c>
      <c r="T14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328.51</v>
      </c>
      <c r="U14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328.51</v>
      </c>
      <c r="V14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328.51</v>
      </c>
    </row>
    <row r="1488" spans="1:22" x14ac:dyDescent="0.3">
      <c r="A1488">
        <v>1491</v>
      </c>
      <c r="B1488" t="s">
        <v>18</v>
      </c>
      <c r="C1488" t="s">
        <v>19</v>
      </c>
      <c r="D1488">
        <v>4</v>
      </c>
      <c r="E1488">
        <v>3</v>
      </c>
      <c r="F1488">
        <v>4573.8100000000004</v>
      </c>
      <c r="G1488">
        <v>10057.66</v>
      </c>
      <c r="H1488">
        <v>2715.57</v>
      </c>
      <c r="I1488">
        <v>2814.8</v>
      </c>
      <c r="J1488">
        <v>4527.29</v>
      </c>
      <c r="K1488">
        <f>Global_Household_Financial_Dyna[[#This Row],[Total_Household_Income]]-Global_Household_Financial_Dyna[[#This Row],[Estimated_Taxes]]</f>
        <v>7342.09</v>
      </c>
      <c r="L1488" s="1">
        <f>Global_Household_Financial_Dyna[[#This Row],[Monthly_Savings]]/Global_Household_Financial_Dyna[[#This Row],[Net Income]]</f>
        <v>0.61662142523450403</v>
      </c>
      <c r="M1488" s="2">
        <f>Global_Household_Financial_Dyna[[#This Row],[Monthly_Expenses]]/Global_Household_Financial_Dyna[[#This Row],[Net Income]]</f>
        <v>0.38337857476549597</v>
      </c>
      <c r="N1488" t="str">
        <f>IF(Global_Household_Financial_Dyna[[#This Row],[Monthly_Savings]]&lt;0,"High Risk", IF(Global_Household_Financial_Dyna[[#This Row],[Savings Rate%]]&lt;0.1, "Medium", "Safe"))</f>
        <v>Safe</v>
      </c>
      <c r="O1488">
        <f>Global_Household_Financial_Dyna[[#This Row],[Total_Household_Income]]/Global_Household_Financial_Dyna[[#This Row],[Family_Size]]</f>
        <v>2514.415</v>
      </c>
      <c r="P1488" s="2">
        <f t="shared" si="46"/>
        <v>0.32336204947805613</v>
      </c>
      <c r="Q1488" s="2">
        <f t="shared" si="47"/>
        <v>0.29325937575644789</v>
      </c>
      <c r="R1488" s="2" t="str">
        <f>IF(Global_Household_Financial_Dyna[[#This Row],[Vs country_Average]]&lt;-0.2, "Underperformer", IF(Global_Household_Financial_Dyna[[#This Row],[Vs country_Average]]&gt;0.2, "Outperformer", "Normal"))</f>
        <v>Outperformer</v>
      </c>
      <c r="S14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4527.29</v>
      </c>
      <c r="T14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4527.29</v>
      </c>
      <c r="U14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4527.29</v>
      </c>
      <c r="V14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4527.29</v>
      </c>
    </row>
    <row r="1489" spans="1:22" x14ac:dyDescent="0.3">
      <c r="A1489">
        <v>1492</v>
      </c>
      <c r="B1489" t="s">
        <v>10</v>
      </c>
      <c r="C1489" t="s">
        <v>11</v>
      </c>
      <c r="D1489">
        <v>8</v>
      </c>
      <c r="E1489">
        <v>3</v>
      </c>
      <c r="F1489">
        <v>1102.33</v>
      </c>
      <c r="G1489">
        <v>2825.51</v>
      </c>
      <c r="H1489">
        <v>282.55</v>
      </c>
      <c r="I1489">
        <v>1142.53</v>
      </c>
      <c r="J1489">
        <v>1400.43</v>
      </c>
      <c r="K1489">
        <f>Global_Household_Financial_Dyna[[#This Row],[Total_Household_Income]]-Global_Household_Financial_Dyna[[#This Row],[Estimated_Taxes]]</f>
        <v>2542.96</v>
      </c>
      <c r="L1489" s="1">
        <f>Global_Household_Financial_Dyna[[#This Row],[Monthly_Savings]]/Global_Household_Financial_Dyna[[#This Row],[Net Income]]</f>
        <v>0.55070862302199008</v>
      </c>
      <c r="M1489" s="2">
        <f>Global_Household_Financial_Dyna[[#This Row],[Monthly_Expenses]]/Global_Household_Financial_Dyna[[#This Row],[Net Income]]</f>
        <v>0.44929137697800986</v>
      </c>
      <c r="N1489" t="str">
        <f>IF(Global_Household_Financial_Dyna[[#This Row],[Monthly_Savings]]&lt;0,"High Risk", IF(Global_Household_Financial_Dyna[[#This Row],[Savings Rate%]]&lt;0.1, "Medium", "Safe"))</f>
        <v>Safe</v>
      </c>
      <c r="O1489">
        <f>Global_Household_Financial_Dyna[[#This Row],[Total_Household_Income]]/Global_Household_Financial_Dyna[[#This Row],[Family_Size]]</f>
        <v>353.18875000000003</v>
      </c>
      <c r="P1489" s="2">
        <f t="shared" si="46"/>
        <v>0.42077341556833553</v>
      </c>
      <c r="Q1489" s="2">
        <f t="shared" si="47"/>
        <v>0.12993520745365456</v>
      </c>
      <c r="R1489" s="2" t="str">
        <f>IF(Global_Household_Financial_Dyna[[#This Row],[Vs country_Average]]&lt;-0.2, "Underperformer", IF(Global_Household_Financial_Dyna[[#This Row],[Vs country_Average]]&gt;0.2, "Outperformer", "Normal"))</f>
        <v>Normal</v>
      </c>
      <c r="S14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1400.43</v>
      </c>
      <c r="T14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1400.43</v>
      </c>
      <c r="U14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1400.43</v>
      </c>
      <c r="V14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1400.43</v>
      </c>
    </row>
    <row r="1490" spans="1:22" x14ac:dyDescent="0.3">
      <c r="A1490">
        <v>1493</v>
      </c>
      <c r="B1490" t="s">
        <v>18</v>
      </c>
      <c r="C1490" t="s">
        <v>20</v>
      </c>
      <c r="D1490">
        <v>5</v>
      </c>
      <c r="E1490">
        <v>1</v>
      </c>
      <c r="F1490">
        <v>2392.87</v>
      </c>
      <c r="G1490">
        <v>2392.87</v>
      </c>
      <c r="H1490">
        <v>526.42999999999995</v>
      </c>
      <c r="I1490">
        <v>2270.83</v>
      </c>
      <c r="J1490">
        <v>-404.4</v>
      </c>
      <c r="K1490">
        <f>Global_Household_Financial_Dyna[[#This Row],[Total_Household_Income]]-Global_Household_Financial_Dyna[[#This Row],[Estimated_Taxes]]</f>
        <v>1866.44</v>
      </c>
      <c r="L1490" s="1">
        <f>Global_Household_Financial_Dyna[[#This Row],[Monthly_Savings]]/Global_Household_Financial_Dyna[[#This Row],[Net Income]]</f>
        <v>-0.21666916697027494</v>
      </c>
      <c r="M1490" s="2">
        <f>Global_Household_Financial_Dyna[[#This Row],[Monthly_Expenses]]/Global_Household_Financial_Dyna[[#This Row],[Net Income]]</f>
        <v>1.2166638091768285</v>
      </c>
      <c r="N1490" t="str">
        <f>IF(Global_Household_Financial_Dyna[[#This Row],[Monthly_Savings]]&lt;0,"High Risk", IF(Global_Household_Financial_Dyna[[#This Row],[Savings Rate%]]&lt;0.1, "Medium", "Safe"))</f>
        <v>High Risk</v>
      </c>
      <c r="O1490">
        <f>Global_Household_Financial_Dyna[[#This Row],[Total_Household_Income]]/Global_Household_Financial_Dyna[[#This Row],[Family_Size]]</f>
        <v>478.57399999999996</v>
      </c>
      <c r="P1490" s="2">
        <f t="shared" si="46"/>
        <v>0.32336204947805613</v>
      </c>
      <c r="Q1490" s="2">
        <f t="shared" si="47"/>
        <v>-0.54003121644833108</v>
      </c>
      <c r="R1490" s="2" t="str">
        <f>IF(Global_Household_Financial_Dyna[[#This Row],[Vs country_Average]]&lt;-0.2, "Underperformer", IF(Global_Household_Financial_Dyna[[#This Row],[Vs country_Average]]&gt;0.2, "Outperformer", "Normal"))</f>
        <v>Underperformer</v>
      </c>
      <c r="S14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-290.85849999999999</v>
      </c>
      <c r="T14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-177.31699999999998</v>
      </c>
      <c r="U14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-63.775500000000022</v>
      </c>
      <c r="V14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49.76600000000002</v>
      </c>
    </row>
    <row r="1491" spans="1:22" x14ac:dyDescent="0.3">
      <c r="A1491">
        <v>1494</v>
      </c>
      <c r="B1491" t="s">
        <v>18</v>
      </c>
      <c r="C1491" t="s">
        <v>19</v>
      </c>
      <c r="D1491">
        <v>5</v>
      </c>
      <c r="E1491">
        <v>3</v>
      </c>
      <c r="F1491">
        <v>6875.82</v>
      </c>
      <c r="G1491">
        <v>15462.05</v>
      </c>
      <c r="H1491">
        <v>4174.75</v>
      </c>
      <c r="I1491">
        <v>3531.97</v>
      </c>
      <c r="J1491">
        <v>7755.32</v>
      </c>
      <c r="K1491">
        <f>Global_Household_Financial_Dyna[[#This Row],[Total_Household_Income]]-Global_Household_Financial_Dyna[[#This Row],[Estimated_Taxes]]</f>
        <v>11287.3</v>
      </c>
      <c r="L1491" s="1">
        <f>Global_Household_Financial_Dyna[[#This Row],[Monthly_Savings]]/Global_Household_Financial_Dyna[[#This Row],[Net Income]]</f>
        <v>0.68708371355417153</v>
      </c>
      <c r="M1491" s="2">
        <f>Global_Household_Financial_Dyna[[#This Row],[Monthly_Expenses]]/Global_Household_Financial_Dyna[[#This Row],[Net Income]]</f>
        <v>0.3129154004943609</v>
      </c>
      <c r="N1491" t="str">
        <f>IF(Global_Household_Financial_Dyna[[#This Row],[Monthly_Savings]]&lt;0,"High Risk", IF(Global_Household_Financial_Dyna[[#This Row],[Savings Rate%]]&lt;0.1, "Medium", "Safe"))</f>
        <v>Safe</v>
      </c>
      <c r="O1491">
        <f>Global_Household_Financial_Dyna[[#This Row],[Total_Household_Income]]/Global_Household_Financial_Dyna[[#This Row],[Family_Size]]</f>
        <v>3092.41</v>
      </c>
      <c r="P1491" s="2">
        <f t="shared" si="46"/>
        <v>0.32336204947805613</v>
      </c>
      <c r="Q1491" s="2">
        <f t="shared" si="47"/>
        <v>0.36372166407611539</v>
      </c>
      <c r="R1491" s="2" t="str">
        <f>IF(Global_Household_Financial_Dyna[[#This Row],[Vs country_Average]]&lt;-0.2, "Underperformer", IF(Global_Household_Financial_Dyna[[#This Row],[Vs country_Average]]&gt;0.2, "Outperformer", "Normal"))</f>
        <v>Outperformer</v>
      </c>
      <c r="S14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7755.32</v>
      </c>
      <c r="T14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7755.32</v>
      </c>
      <c r="U14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7755.32</v>
      </c>
      <c r="V14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7755.32</v>
      </c>
    </row>
    <row r="1492" spans="1:22" x14ac:dyDescent="0.3">
      <c r="A1492">
        <v>1495</v>
      </c>
      <c r="B1492" t="s">
        <v>16</v>
      </c>
      <c r="C1492" t="s">
        <v>17</v>
      </c>
      <c r="D1492">
        <v>7</v>
      </c>
      <c r="E1492">
        <v>3</v>
      </c>
      <c r="F1492">
        <v>5022.0200000000004</v>
      </c>
      <c r="G1492">
        <v>10051.94</v>
      </c>
      <c r="H1492">
        <v>4020.78</v>
      </c>
      <c r="I1492">
        <v>3374.31</v>
      </c>
      <c r="J1492">
        <v>2656.86</v>
      </c>
      <c r="K1492">
        <f>Global_Household_Financial_Dyna[[#This Row],[Total_Household_Income]]-Global_Household_Financial_Dyna[[#This Row],[Estimated_Taxes]]</f>
        <v>6031.16</v>
      </c>
      <c r="L1492" s="1">
        <f>Global_Household_Financial_Dyna[[#This Row],[Monthly_Savings]]/Global_Household_Financial_Dyna[[#This Row],[Net Income]]</f>
        <v>0.44052222126423446</v>
      </c>
      <c r="M1492" s="2">
        <f>Global_Household_Financial_Dyna[[#This Row],[Monthly_Expenses]]/Global_Household_Financial_Dyna[[#This Row],[Net Income]]</f>
        <v>0.55947943679159562</v>
      </c>
      <c r="N1492" t="str">
        <f>IF(Global_Household_Financial_Dyna[[#This Row],[Monthly_Savings]]&lt;0,"High Risk", IF(Global_Household_Financial_Dyna[[#This Row],[Savings Rate%]]&lt;0.1, "Medium", "Safe"))</f>
        <v>Safe</v>
      </c>
      <c r="O1492">
        <f>Global_Household_Financial_Dyna[[#This Row],[Total_Household_Income]]/Global_Household_Financial_Dyna[[#This Row],[Family_Size]]</f>
        <v>1435.9914285714287</v>
      </c>
      <c r="P1492" s="2">
        <f t="shared" si="46"/>
        <v>0.15879799892000862</v>
      </c>
      <c r="Q1492" s="2">
        <f t="shared" si="47"/>
        <v>0.28172422234422584</v>
      </c>
      <c r="R1492" s="2" t="str">
        <f>IF(Global_Household_Financial_Dyna[[#This Row],[Vs country_Average]]&lt;-0.2, "Underperformer", IF(Global_Household_Financial_Dyna[[#This Row],[Vs country_Average]]&gt;0.2, "Outperformer", "Normal"))</f>
        <v>Outperformer</v>
      </c>
      <c r="S14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2656.86</v>
      </c>
      <c r="T14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2656.86</v>
      </c>
      <c r="U14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2656.86</v>
      </c>
      <c r="V14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2656.86</v>
      </c>
    </row>
    <row r="1493" spans="1:22" x14ac:dyDescent="0.3">
      <c r="A1493">
        <v>1496</v>
      </c>
      <c r="B1493" t="s">
        <v>16</v>
      </c>
      <c r="C1493" t="s">
        <v>17</v>
      </c>
      <c r="D1493">
        <v>8</v>
      </c>
      <c r="E1493">
        <v>3</v>
      </c>
      <c r="F1493">
        <v>1422.73</v>
      </c>
      <c r="G1493">
        <v>3181.55</v>
      </c>
      <c r="H1493">
        <v>1113.54</v>
      </c>
      <c r="I1493">
        <v>3019.29</v>
      </c>
      <c r="J1493">
        <v>-951.28</v>
      </c>
      <c r="K1493">
        <f>Global_Household_Financial_Dyna[[#This Row],[Total_Household_Income]]-Global_Household_Financial_Dyna[[#This Row],[Estimated_Taxes]]</f>
        <v>2068.0100000000002</v>
      </c>
      <c r="L1493" s="1">
        <f>Global_Household_Financial_Dyna[[#This Row],[Monthly_Savings]]/Global_Household_Financial_Dyna[[#This Row],[Net Income]]</f>
        <v>-0.45999777563938271</v>
      </c>
      <c r="M1493" s="2">
        <f>Global_Household_Financial_Dyna[[#This Row],[Monthly_Expenses]]/Global_Household_Financial_Dyna[[#This Row],[Net Income]]</f>
        <v>1.4599977756393827</v>
      </c>
      <c r="N1493" t="str">
        <f>IF(Global_Household_Financial_Dyna[[#This Row],[Monthly_Savings]]&lt;0,"High Risk", IF(Global_Household_Financial_Dyna[[#This Row],[Savings Rate%]]&lt;0.1, "Medium", "Safe"))</f>
        <v>High Risk</v>
      </c>
      <c r="O1493">
        <f>Global_Household_Financial_Dyna[[#This Row],[Total_Household_Income]]/Global_Household_Financial_Dyna[[#This Row],[Family_Size]]</f>
        <v>397.69375000000002</v>
      </c>
      <c r="P1493" s="2">
        <f t="shared" si="46"/>
        <v>0.15879799892000862</v>
      </c>
      <c r="Q1493" s="2">
        <f t="shared" si="47"/>
        <v>-0.61879577455939128</v>
      </c>
      <c r="R1493" s="2" t="str">
        <f>IF(Global_Household_Financial_Dyna[[#This Row],[Vs country_Average]]&lt;-0.2, "Underperformer", IF(Global_Household_Financial_Dyna[[#This Row],[Vs country_Average]]&gt;0.2, "Outperformer", "Normal"))</f>
        <v>Underperformer</v>
      </c>
      <c r="S14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-800.31549999999993</v>
      </c>
      <c r="T14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-649.35099999999989</v>
      </c>
      <c r="U14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-498.38649999999996</v>
      </c>
      <c r="V14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-347.42199999999991</v>
      </c>
    </row>
    <row r="1494" spans="1:22" x14ac:dyDescent="0.3">
      <c r="A1494">
        <v>1497</v>
      </c>
      <c r="B1494" t="s">
        <v>16</v>
      </c>
      <c r="C1494" t="s">
        <v>21</v>
      </c>
      <c r="D1494">
        <v>7</v>
      </c>
      <c r="E1494">
        <v>3</v>
      </c>
      <c r="F1494">
        <v>2947.85</v>
      </c>
      <c r="G1494">
        <v>6744.29</v>
      </c>
      <c r="H1494">
        <v>2360.5</v>
      </c>
      <c r="I1494">
        <v>4856.5</v>
      </c>
      <c r="J1494">
        <v>-472.71</v>
      </c>
      <c r="K1494">
        <f>Global_Household_Financial_Dyna[[#This Row],[Total_Household_Income]]-Global_Household_Financial_Dyna[[#This Row],[Estimated_Taxes]]</f>
        <v>4383.79</v>
      </c>
      <c r="L1494" s="1">
        <f>Global_Household_Financial_Dyna[[#This Row],[Monthly_Savings]]/Global_Household_Financial_Dyna[[#This Row],[Net Income]]</f>
        <v>-0.10783135141053746</v>
      </c>
      <c r="M1494" s="2">
        <f>Global_Household_Financial_Dyna[[#This Row],[Monthly_Expenses]]/Global_Household_Financial_Dyna[[#This Row],[Net Income]]</f>
        <v>1.1078313514105376</v>
      </c>
      <c r="N1494" t="str">
        <f>IF(Global_Household_Financial_Dyna[[#This Row],[Monthly_Savings]]&lt;0,"High Risk", IF(Global_Household_Financial_Dyna[[#This Row],[Savings Rate%]]&lt;0.1, "Medium", "Safe"))</f>
        <v>High Risk</v>
      </c>
      <c r="O1494">
        <f>Global_Household_Financial_Dyna[[#This Row],[Total_Household_Income]]/Global_Household_Financial_Dyna[[#This Row],[Family_Size]]</f>
        <v>963.47</v>
      </c>
      <c r="P1494" s="2">
        <f t="shared" si="46"/>
        <v>0.15879799892000862</v>
      </c>
      <c r="Q1494" s="2">
        <f t="shared" si="47"/>
        <v>-0.26662935033054608</v>
      </c>
      <c r="R1494" s="2" t="str">
        <f>IF(Global_Household_Financial_Dyna[[#This Row],[Vs country_Average]]&lt;-0.2, "Underperformer", IF(Global_Household_Financial_Dyna[[#This Row],[Vs country_Average]]&gt;0.2, "Outperformer", "Normal"))</f>
        <v>Underperformer</v>
      </c>
      <c r="S14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-229.88499999999996</v>
      </c>
      <c r="T14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12.940000000000055</v>
      </c>
      <c r="U14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255.76500000000004</v>
      </c>
      <c r="V14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498.59000000000009</v>
      </c>
    </row>
    <row r="1495" spans="1:22" x14ac:dyDescent="0.3">
      <c r="A1495">
        <v>1498</v>
      </c>
      <c r="B1495" t="s">
        <v>10</v>
      </c>
      <c r="C1495" t="s">
        <v>11</v>
      </c>
      <c r="D1495">
        <v>2</v>
      </c>
      <c r="E1495">
        <v>1</v>
      </c>
      <c r="F1495">
        <v>284.86</v>
      </c>
      <c r="G1495">
        <v>284.86</v>
      </c>
      <c r="H1495">
        <v>28.49</v>
      </c>
      <c r="I1495">
        <v>270.33</v>
      </c>
      <c r="J1495">
        <v>-13.96</v>
      </c>
      <c r="K1495">
        <f>Global_Household_Financial_Dyna[[#This Row],[Total_Household_Income]]-Global_Household_Financial_Dyna[[#This Row],[Estimated_Taxes]]</f>
        <v>256.37</v>
      </c>
      <c r="L1495" s="1">
        <f>Global_Household_Financial_Dyna[[#This Row],[Monthly_Savings]]/Global_Household_Financial_Dyna[[#This Row],[Net Income]]</f>
        <v>-5.4452549050200881E-2</v>
      </c>
      <c r="M1495" s="2">
        <f>Global_Household_Financial_Dyna[[#This Row],[Monthly_Expenses]]/Global_Household_Financial_Dyna[[#This Row],[Net Income]]</f>
        <v>1.0544525490502008</v>
      </c>
      <c r="N1495" t="str">
        <f>IF(Global_Household_Financial_Dyna[[#This Row],[Monthly_Savings]]&lt;0,"High Risk", IF(Global_Household_Financial_Dyna[[#This Row],[Savings Rate%]]&lt;0.1, "Medium", "Safe"))</f>
        <v>High Risk</v>
      </c>
      <c r="O1495">
        <f>Global_Household_Financial_Dyna[[#This Row],[Total_Household_Income]]/Global_Household_Financial_Dyna[[#This Row],[Family_Size]]</f>
        <v>142.43</v>
      </c>
      <c r="P1495" s="2">
        <f t="shared" si="46"/>
        <v>0.42077341556833553</v>
      </c>
      <c r="Q1495" s="2">
        <f t="shared" si="47"/>
        <v>-0.47522596461853639</v>
      </c>
      <c r="R1495" s="2" t="str">
        <f>IF(Global_Household_Financial_Dyna[[#This Row],[Vs country_Average]]&lt;-0.2, "Underperformer", IF(Global_Household_Financial_Dyna[[#This Row],[Vs country_Average]]&gt;0.2, "Outperformer", "Normal"))</f>
        <v>Underperformer</v>
      </c>
      <c r="S14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-0.44350000000000023</v>
      </c>
      <c r="T14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13.073</v>
      </c>
      <c r="U14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26.589500000000001</v>
      </c>
      <c r="V14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40.106000000000002</v>
      </c>
    </row>
    <row r="1496" spans="1:22" x14ac:dyDescent="0.3">
      <c r="A1496">
        <v>1499</v>
      </c>
      <c r="B1496" t="s">
        <v>10</v>
      </c>
      <c r="C1496" t="s">
        <v>11</v>
      </c>
      <c r="D1496">
        <v>7</v>
      </c>
      <c r="E1496">
        <v>3</v>
      </c>
      <c r="F1496">
        <v>825.08</v>
      </c>
      <c r="G1496">
        <v>2021.87</v>
      </c>
      <c r="H1496">
        <v>202.19</v>
      </c>
      <c r="I1496">
        <v>1020.53</v>
      </c>
      <c r="J1496">
        <v>799.16</v>
      </c>
      <c r="K1496">
        <f>Global_Household_Financial_Dyna[[#This Row],[Total_Household_Income]]-Global_Household_Financial_Dyna[[#This Row],[Estimated_Taxes]]</f>
        <v>1819.6799999999998</v>
      </c>
      <c r="L1496" s="1">
        <f>Global_Household_Financial_Dyna[[#This Row],[Monthly_Savings]]/Global_Household_Financial_Dyna[[#This Row],[Net Income]]</f>
        <v>0.43917611887804453</v>
      </c>
      <c r="M1496" s="2">
        <f>Global_Household_Financial_Dyna[[#This Row],[Monthly_Expenses]]/Global_Household_Financial_Dyna[[#This Row],[Net Income]]</f>
        <v>0.56082937659368681</v>
      </c>
      <c r="N1496" t="str">
        <f>IF(Global_Household_Financial_Dyna[[#This Row],[Monthly_Savings]]&lt;0,"High Risk", IF(Global_Household_Financial_Dyna[[#This Row],[Savings Rate%]]&lt;0.1, "Medium", "Safe"))</f>
        <v>Safe</v>
      </c>
      <c r="O1496">
        <f>Global_Household_Financial_Dyna[[#This Row],[Total_Household_Income]]/Global_Household_Financial_Dyna[[#This Row],[Family_Size]]</f>
        <v>288.83857142857141</v>
      </c>
      <c r="P1496" s="2">
        <f t="shared" si="46"/>
        <v>0.42077341556833553</v>
      </c>
      <c r="Q1496" s="2">
        <f t="shared" si="47"/>
        <v>1.8402703309709001E-2</v>
      </c>
      <c r="R1496" s="2" t="str">
        <f>IF(Global_Household_Financial_Dyna[[#This Row],[Vs country_Average]]&lt;-0.2, "Underperformer", IF(Global_Household_Financial_Dyna[[#This Row],[Vs country_Average]]&gt;0.2, "Outperformer", "Normal"))</f>
        <v>Normal</v>
      </c>
      <c r="S14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799.16</v>
      </c>
      <c r="T14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799.16</v>
      </c>
      <c r="U14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799.16</v>
      </c>
      <c r="V14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799.16</v>
      </c>
    </row>
    <row r="1497" spans="1:22" x14ac:dyDescent="0.3">
      <c r="A1497">
        <v>1500</v>
      </c>
      <c r="B1497" t="s">
        <v>12</v>
      </c>
      <c r="C1497" t="s">
        <v>13</v>
      </c>
      <c r="D1497">
        <v>2</v>
      </c>
      <c r="E1497">
        <v>2</v>
      </c>
      <c r="F1497">
        <v>5140.84</v>
      </c>
      <c r="G1497">
        <v>9132.56</v>
      </c>
      <c r="H1497">
        <v>2739.77</v>
      </c>
      <c r="I1497">
        <v>1678.13</v>
      </c>
      <c r="J1497">
        <v>4714.66</v>
      </c>
      <c r="K1497">
        <f>Global_Household_Financial_Dyna[[#This Row],[Total_Household_Income]]-Global_Household_Financial_Dyna[[#This Row],[Estimated_Taxes]]</f>
        <v>6392.7899999999991</v>
      </c>
      <c r="L1497" s="1">
        <f>Global_Household_Financial_Dyna[[#This Row],[Monthly_Savings]]/Global_Household_Financial_Dyna[[#This Row],[Net Income]]</f>
        <v>0.73749646085668397</v>
      </c>
      <c r="M1497" s="2">
        <f>Global_Household_Financial_Dyna[[#This Row],[Monthly_Expenses]]/Global_Household_Financial_Dyna[[#This Row],[Net Income]]</f>
        <v>0.2625035391433162</v>
      </c>
      <c r="N1497" t="str">
        <f>IF(Global_Household_Financial_Dyna[[#This Row],[Monthly_Savings]]&lt;0,"High Risk", IF(Global_Household_Financial_Dyna[[#This Row],[Savings Rate%]]&lt;0.1, "Medium", "Safe"))</f>
        <v>Safe</v>
      </c>
      <c r="O1497">
        <f>Global_Household_Financial_Dyna[[#This Row],[Total_Household_Income]]/Global_Household_Financial_Dyna[[#This Row],[Family_Size]]</f>
        <v>4566.28</v>
      </c>
      <c r="P1497" s="2">
        <f t="shared" si="46"/>
        <v>0.30718716818024266</v>
      </c>
      <c r="Q1497" s="2">
        <f t="shared" si="47"/>
        <v>0.4303092926764413</v>
      </c>
      <c r="R1497" s="2" t="str">
        <f>IF(Global_Household_Financial_Dyna[[#This Row],[Vs country_Average]]&lt;-0.2, "Underperformer", IF(Global_Household_Financial_Dyna[[#This Row],[Vs country_Average]]&gt;0.2, "Outperformer", "Normal"))</f>
        <v>Outperformer</v>
      </c>
      <c r="S14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4714.66</v>
      </c>
      <c r="T14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4714.66</v>
      </c>
      <c r="U14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4714.66</v>
      </c>
      <c r="V14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4714.66</v>
      </c>
    </row>
    <row r="1498" spans="1:22" x14ac:dyDescent="0.3">
      <c r="A1498">
        <v>1501</v>
      </c>
      <c r="B1498" t="s">
        <v>16</v>
      </c>
      <c r="C1498" t="s">
        <v>17</v>
      </c>
      <c r="D1498">
        <v>6</v>
      </c>
      <c r="E1498">
        <v>1</v>
      </c>
      <c r="F1498">
        <v>6049.47</v>
      </c>
      <c r="G1498">
        <v>6049.47</v>
      </c>
      <c r="H1498">
        <v>2117.31</v>
      </c>
      <c r="I1498">
        <v>3579.01</v>
      </c>
      <c r="J1498">
        <v>353.15</v>
      </c>
      <c r="K1498">
        <f>Global_Household_Financial_Dyna[[#This Row],[Total_Household_Income]]-Global_Household_Financial_Dyna[[#This Row],[Estimated_Taxes]]</f>
        <v>3932.1600000000003</v>
      </c>
      <c r="L1498" s="1">
        <f>Global_Household_Financial_Dyna[[#This Row],[Monthly_Savings]]/Global_Household_Financial_Dyna[[#This Row],[Net Income]]</f>
        <v>8.9810689290364565E-2</v>
      </c>
      <c r="M1498" s="2">
        <f>Global_Household_Financial_Dyna[[#This Row],[Monthly_Expenses]]/Global_Household_Financial_Dyna[[#This Row],[Net Income]]</f>
        <v>0.91018931070963538</v>
      </c>
      <c r="N1498" t="str">
        <f>IF(Global_Household_Financial_Dyna[[#This Row],[Monthly_Savings]]&lt;0,"High Risk", IF(Global_Household_Financial_Dyna[[#This Row],[Savings Rate%]]&lt;0.1, "Medium", "Safe"))</f>
        <v>Medium</v>
      </c>
      <c r="O1498">
        <f>Global_Household_Financial_Dyna[[#This Row],[Total_Household_Income]]/Global_Household_Financial_Dyna[[#This Row],[Family_Size]]</f>
        <v>1008.245</v>
      </c>
      <c r="P1498" s="2">
        <f t="shared" si="46"/>
        <v>0.15879799892000862</v>
      </c>
      <c r="Q1498" s="2">
        <f t="shared" si="47"/>
        <v>-6.8987309629644056E-2</v>
      </c>
      <c r="R1498" s="2" t="str">
        <f>IF(Global_Household_Financial_Dyna[[#This Row],[Vs country_Average]]&lt;-0.2, "Underperformer", IF(Global_Household_Financial_Dyna[[#This Row],[Vs country_Average]]&gt;0.2, "Outperformer", "Normal"))</f>
        <v>Normal</v>
      </c>
      <c r="S14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353.15</v>
      </c>
      <c r="T14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353.15</v>
      </c>
      <c r="U14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353.15</v>
      </c>
      <c r="V14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353.15</v>
      </c>
    </row>
    <row r="1499" spans="1:22" x14ac:dyDescent="0.3">
      <c r="A1499">
        <v>1502</v>
      </c>
      <c r="B1499" t="s">
        <v>10</v>
      </c>
      <c r="C1499" t="s">
        <v>22</v>
      </c>
      <c r="D1499">
        <v>7</v>
      </c>
      <c r="E1499">
        <v>3</v>
      </c>
      <c r="F1499">
        <v>917.04</v>
      </c>
      <c r="G1499">
        <v>2006.59</v>
      </c>
      <c r="H1499">
        <v>200.66</v>
      </c>
      <c r="I1499">
        <v>1062.08</v>
      </c>
      <c r="J1499">
        <v>743.85</v>
      </c>
      <c r="K1499">
        <f>Global_Household_Financial_Dyna[[#This Row],[Total_Household_Income]]-Global_Household_Financial_Dyna[[#This Row],[Estimated_Taxes]]</f>
        <v>1805.9299999999998</v>
      </c>
      <c r="L1499" s="1">
        <f>Global_Household_Financial_Dyna[[#This Row],[Monthly_Savings]]/Global_Household_Financial_Dyna[[#This Row],[Net Income]]</f>
        <v>0.41189304125852061</v>
      </c>
      <c r="M1499" s="2">
        <f>Global_Household_Financial_Dyna[[#This Row],[Monthly_Expenses]]/Global_Household_Financial_Dyna[[#This Row],[Net Income]]</f>
        <v>0.58810695874147945</v>
      </c>
      <c r="N1499" t="str">
        <f>IF(Global_Household_Financial_Dyna[[#This Row],[Monthly_Savings]]&lt;0,"High Risk", IF(Global_Household_Financial_Dyna[[#This Row],[Savings Rate%]]&lt;0.1, "Medium", "Safe"))</f>
        <v>Safe</v>
      </c>
      <c r="O1499">
        <f>Global_Household_Financial_Dyna[[#This Row],[Total_Household_Income]]/Global_Household_Financial_Dyna[[#This Row],[Family_Size]]</f>
        <v>286.65571428571428</v>
      </c>
      <c r="P1499" s="2">
        <f t="shared" si="46"/>
        <v>0.42077341556833553</v>
      </c>
      <c r="Q1499" s="2">
        <f t="shared" si="47"/>
        <v>-8.8803743098149202E-3</v>
      </c>
      <c r="R1499" s="2" t="str">
        <f>IF(Global_Household_Financial_Dyna[[#This Row],[Vs country_Average]]&lt;-0.2, "Underperformer", IF(Global_Household_Financial_Dyna[[#This Row],[Vs country_Average]]&gt;0.2, "Outperformer", "Normal"))</f>
        <v>Normal</v>
      </c>
      <c r="S14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743.85</v>
      </c>
      <c r="T14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743.85</v>
      </c>
      <c r="U14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743.85</v>
      </c>
      <c r="V14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743.85</v>
      </c>
    </row>
    <row r="1500" spans="1:22" x14ac:dyDescent="0.3">
      <c r="A1500">
        <v>1503</v>
      </c>
      <c r="B1500" t="s">
        <v>18</v>
      </c>
      <c r="C1500" t="s">
        <v>20</v>
      </c>
      <c r="D1500">
        <v>4</v>
      </c>
      <c r="E1500">
        <v>1</v>
      </c>
      <c r="F1500">
        <v>4028.96</v>
      </c>
      <c r="G1500">
        <v>4028.96</v>
      </c>
      <c r="H1500">
        <v>886.37</v>
      </c>
      <c r="I1500">
        <v>2323.8000000000002</v>
      </c>
      <c r="J1500">
        <v>818.79</v>
      </c>
      <c r="K1500">
        <f>Global_Household_Financial_Dyna[[#This Row],[Total_Household_Income]]-Global_Household_Financial_Dyna[[#This Row],[Estimated_Taxes]]</f>
        <v>3142.59</v>
      </c>
      <c r="L1500" s="1">
        <f>Global_Household_Financial_Dyna[[#This Row],[Monthly_Savings]]/Global_Household_Financial_Dyna[[#This Row],[Net Income]]</f>
        <v>0.26054623733926474</v>
      </c>
      <c r="M1500" s="2">
        <f>Global_Household_Financial_Dyna[[#This Row],[Monthly_Expenses]]/Global_Household_Financial_Dyna[[#This Row],[Net Income]]</f>
        <v>0.73945376266073526</v>
      </c>
      <c r="N1500" t="str">
        <f>IF(Global_Household_Financial_Dyna[[#This Row],[Monthly_Savings]]&lt;0,"High Risk", IF(Global_Household_Financial_Dyna[[#This Row],[Savings Rate%]]&lt;0.1, "Medium", "Safe"))</f>
        <v>Safe</v>
      </c>
      <c r="O1500">
        <f>Global_Household_Financial_Dyna[[#This Row],[Total_Household_Income]]/Global_Household_Financial_Dyna[[#This Row],[Family_Size]]</f>
        <v>1007.24</v>
      </c>
      <c r="P1500" s="2">
        <f t="shared" si="46"/>
        <v>0.32336204947805613</v>
      </c>
      <c r="Q1500" s="2">
        <f t="shared" si="47"/>
        <v>-6.2815812138791394E-2</v>
      </c>
      <c r="R1500" s="2" t="str">
        <f>IF(Global_Household_Financial_Dyna[[#This Row],[Vs country_Average]]&lt;-0.2, "Underperformer", IF(Global_Household_Financial_Dyna[[#This Row],[Vs country_Average]]&gt;0.2, "Outperformer", "Normal"))</f>
        <v>Normal</v>
      </c>
      <c r="S15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818.79</v>
      </c>
      <c r="T15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818.79</v>
      </c>
      <c r="U15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818.79</v>
      </c>
      <c r="V15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818.79</v>
      </c>
    </row>
    <row r="1501" spans="1:22" x14ac:dyDescent="0.3">
      <c r="A1501">
        <v>1504</v>
      </c>
      <c r="B1501" t="s">
        <v>10</v>
      </c>
      <c r="C1501" t="s">
        <v>11</v>
      </c>
      <c r="D1501">
        <v>2</v>
      </c>
      <c r="E1501">
        <v>1</v>
      </c>
      <c r="F1501">
        <v>445.66</v>
      </c>
      <c r="G1501">
        <v>445.66</v>
      </c>
      <c r="H1501">
        <v>44.57</v>
      </c>
      <c r="I1501">
        <v>422.93</v>
      </c>
      <c r="J1501">
        <v>-21.84</v>
      </c>
      <c r="K1501">
        <f>Global_Household_Financial_Dyna[[#This Row],[Total_Household_Income]]-Global_Household_Financial_Dyna[[#This Row],[Estimated_Taxes]]</f>
        <v>401.09000000000003</v>
      </c>
      <c r="L1501" s="1">
        <f>Global_Household_Financial_Dyna[[#This Row],[Monthly_Savings]]/Global_Household_Financial_Dyna[[#This Row],[Net Income]]</f>
        <v>-5.4451619337305836E-2</v>
      </c>
      <c r="M1501" s="2">
        <f>Global_Household_Financial_Dyna[[#This Row],[Monthly_Expenses]]/Global_Household_Financial_Dyna[[#This Row],[Net Income]]</f>
        <v>1.0544516193373057</v>
      </c>
      <c r="N1501" t="str">
        <f>IF(Global_Household_Financial_Dyna[[#This Row],[Monthly_Savings]]&lt;0,"High Risk", IF(Global_Household_Financial_Dyna[[#This Row],[Savings Rate%]]&lt;0.1, "Medium", "Safe"))</f>
        <v>High Risk</v>
      </c>
      <c r="O1501">
        <f>Global_Household_Financial_Dyna[[#This Row],[Total_Household_Income]]/Global_Household_Financial_Dyna[[#This Row],[Family_Size]]</f>
        <v>222.83</v>
      </c>
      <c r="P1501" s="2">
        <f t="shared" si="46"/>
        <v>0.42077341556833553</v>
      </c>
      <c r="Q1501" s="2">
        <f t="shared" si="47"/>
        <v>-0.47522503490564139</v>
      </c>
      <c r="R1501" s="2" t="str">
        <f>IF(Global_Household_Financial_Dyna[[#This Row],[Vs country_Average]]&lt;-0.2, "Underperformer", IF(Global_Household_Financial_Dyna[[#This Row],[Vs country_Average]]&gt;0.2, "Outperformer", "Normal"))</f>
        <v>Underperformer</v>
      </c>
      <c r="S15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-0.69350000000000023</v>
      </c>
      <c r="T15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20.452999999999999</v>
      </c>
      <c r="U15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41.599499999999992</v>
      </c>
      <c r="V15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62.745999999999995</v>
      </c>
    </row>
    <row r="1502" spans="1:22" x14ac:dyDescent="0.3">
      <c r="A1502">
        <v>1505</v>
      </c>
      <c r="B1502" t="s">
        <v>10</v>
      </c>
      <c r="C1502" t="s">
        <v>11</v>
      </c>
      <c r="D1502">
        <v>4</v>
      </c>
      <c r="E1502">
        <v>3</v>
      </c>
      <c r="F1502">
        <v>824.94</v>
      </c>
      <c r="G1502">
        <v>1896.01</v>
      </c>
      <c r="H1502">
        <v>189.6</v>
      </c>
      <c r="I1502">
        <v>642.22</v>
      </c>
      <c r="J1502">
        <v>1064.19</v>
      </c>
      <c r="K1502">
        <f>Global_Household_Financial_Dyna[[#This Row],[Total_Household_Income]]-Global_Household_Financial_Dyna[[#This Row],[Estimated_Taxes]]</f>
        <v>1706.41</v>
      </c>
      <c r="L1502" s="1">
        <f>Global_Household_Financial_Dyna[[#This Row],[Monthly_Savings]]/Global_Household_Financial_Dyna[[#This Row],[Net Income]]</f>
        <v>0.62364261812811694</v>
      </c>
      <c r="M1502" s="2">
        <f>Global_Household_Financial_Dyna[[#This Row],[Monthly_Expenses]]/Global_Household_Financial_Dyna[[#This Row],[Net Income]]</f>
        <v>0.37635738187188306</v>
      </c>
      <c r="N1502" t="str">
        <f>IF(Global_Household_Financial_Dyna[[#This Row],[Monthly_Savings]]&lt;0,"High Risk", IF(Global_Household_Financial_Dyna[[#This Row],[Savings Rate%]]&lt;0.1, "Medium", "Safe"))</f>
        <v>Safe</v>
      </c>
      <c r="O1502">
        <f>Global_Household_Financial_Dyna[[#This Row],[Total_Household_Income]]/Global_Household_Financial_Dyna[[#This Row],[Family_Size]]</f>
        <v>474.0025</v>
      </c>
      <c r="P1502" s="2">
        <f t="shared" si="46"/>
        <v>0.42077341556833553</v>
      </c>
      <c r="Q1502" s="2">
        <f t="shared" si="47"/>
        <v>0.20286920255978141</v>
      </c>
      <c r="R1502" s="2" t="str">
        <f>IF(Global_Household_Financial_Dyna[[#This Row],[Vs country_Average]]&lt;-0.2, "Underperformer", IF(Global_Household_Financial_Dyna[[#This Row],[Vs country_Average]]&gt;0.2, "Outperformer", "Normal"))</f>
        <v>Outperformer</v>
      </c>
      <c r="S15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1064.19</v>
      </c>
      <c r="T15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1064.19</v>
      </c>
      <c r="U15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1064.19</v>
      </c>
      <c r="V15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1064.19</v>
      </c>
    </row>
    <row r="1503" spans="1:22" x14ac:dyDescent="0.3">
      <c r="A1503">
        <v>1506</v>
      </c>
      <c r="B1503" t="s">
        <v>10</v>
      </c>
      <c r="C1503" t="s">
        <v>22</v>
      </c>
      <c r="D1503">
        <v>1</v>
      </c>
      <c r="E1503">
        <v>1</v>
      </c>
      <c r="F1503">
        <v>797.78</v>
      </c>
      <c r="G1503">
        <v>797.78</v>
      </c>
      <c r="H1503">
        <v>79.78</v>
      </c>
      <c r="I1503">
        <v>338.74</v>
      </c>
      <c r="J1503">
        <v>379.26</v>
      </c>
      <c r="K1503">
        <f>Global_Household_Financial_Dyna[[#This Row],[Total_Household_Income]]-Global_Household_Financial_Dyna[[#This Row],[Estimated_Taxes]]</f>
        <v>718</v>
      </c>
      <c r="L1503" s="1">
        <f>Global_Household_Financial_Dyna[[#This Row],[Monthly_Savings]]/Global_Household_Financial_Dyna[[#This Row],[Net Income]]</f>
        <v>0.5282172701949861</v>
      </c>
      <c r="M1503" s="2">
        <f>Global_Household_Financial_Dyna[[#This Row],[Monthly_Expenses]]/Global_Household_Financial_Dyna[[#This Row],[Net Income]]</f>
        <v>0.47178272980501396</v>
      </c>
      <c r="N1503" t="str">
        <f>IF(Global_Household_Financial_Dyna[[#This Row],[Monthly_Savings]]&lt;0,"High Risk", IF(Global_Household_Financial_Dyna[[#This Row],[Savings Rate%]]&lt;0.1, "Medium", "Safe"))</f>
        <v>Safe</v>
      </c>
      <c r="O1503">
        <f>Global_Household_Financial_Dyna[[#This Row],[Total_Household_Income]]/Global_Household_Financial_Dyna[[#This Row],[Family_Size]]</f>
        <v>797.78</v>
      </c>
      <c r="P1503" s="2">
        <f t="shared" si="46"/>
        <v>0.42077341556833553</v>
      </c>
      <c r="Q1503" s="2">
        <f t="shared" si="47"/>
        <v>0.10744385462665057</v>
      </c>
      <c r="R1503" s="2" t="str">
        <f>IF(Global_Household_Financial_Dyna[[#This Row],[Vs country_Average]]&lt;-0.2, "Underperformer", IF(Global_Household_Financial_Dyna[[#This Row],[Vs country_Average]]&gt;0.2, "Outperformer", "Normal"))</f>
        <v>Normal</v>
      </c>
      <c r="S15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379.26</v>
      </c>
      <c r="T15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379.26</v>
      </c>
      <c r="U15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379.26</v>
      </c>
      <c r="V15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379.26</v>
      </c>
    </row>
    <row r="1504" spans="1:22" x14ac:dyDescent="0.3">
      <c r="A1504">
        <v>1507</v>
      </c>
      <c r="B1504" t="s">
        <v>16</v>
      </c>
      <c r="C1504" t="s">
        <v>21</v>
      </c>
      <c r="D1504">
        <v>2</v>
      </c>
      <c r="E1504">
        <v>2</v>
      </c>
      <c r="F1504">
        <v>6923.95</v>
      </c>
      <c r="G1504">
        <v>10622.18</v>
      </c>
      <c r="H1504">
        <v>4248.87</v>
      </c>
      <c r="I1504">
        <v>1854.2</v>
      </c>
      <c r="J1504">
        <v>4519.1099999999997</v>
      </c>
      <c r="K1504">
        <f>Global_Household_Financial_Dyna[[#This Row],[Total_Household_Income]]-Global_Household_Financial_Dyna[[#This Row],[Estimated_Taxes]]</f>
        <v>6373.31</v>
      </c>
      <c r="L1504" s="1">
        <f>Global_Household_Financial_Dyna[[#This Row],[Monthly_Savings]]/Global_Household_Financial_Dyna[[#This Row],[Net Income]]</f>
        <v>0.70906797252918807</v>
      </c>
      <c r="M1504" s="2">
        <f>Global_Household_Financial_Dyna[[#This Row],[Monthly_Expenses]]/Global_Household_Financial_Dyna[[#This Row],[Net Income]]</f>
        <v>0.29093202747081187</v>
      </c>
      <c r="N1504" t="str">
        <f>IF(Global_Household_Financial_Dyna[[#This Row],[Monthly_Savings]]&lt;0,"High Risk", IF(Global_Household_Financial_Dyna[[#This Row],[Savings Rate%]]&lt;0.1, "Medium", "Safe"))</f>
        <v>Safe</v>
      </c>
      <c r="O1504">
        <f>Global_Household_Financial_Dyna[[#This Row],[Total_Household_Income]]/Global_Household_Financial_Dyna[[#This Row],[Family_Size]]</f>
        <v>5311.09</v>
      </c>
      <c r="P1504" s="2">
        <f t="shared" si="46"/>
        <v>0.15879799892000862</v>
      </c>
      <c r="Q1504" s="2">
        <f t="shared" si="47"/>
        <v>0.5502699736091794</v>
      </c>
      <c r="R1504" s="2" t="str">
        <f>IF(Global_Household_Financial_Dyna[[#This Row],[Vs country_Average]]&lt;-0.2, "Underperformer", IF(Global_Household_Financial_Dyna[[#This Row],[Vs country_Average]]&gt;0.2, "Outperformer", "Normal"))</f>
        <v>Outperformer</v>
      </c>
      <c r="S15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4519.1099999999997</v>
      </c>
      <c r="T15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4519.1099999999997</v>
      </c>
      <c r="U15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4519.1099999999997</v>
      </c>
      <c r="V15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4519.1099999999997</v>
      </c>
    </row>
    <row r="1505" spans="1:22" x14ac:dyDescent="0.3">
      <c r="A1505">
        <v>1508</v>
      </c>
      <c r="B1505" t="s">
        <v>16</v>
      </c>
      <c r="C1505" t="s">
        <v>21</v>
      </c>
      <c r="D1505">
        <v>1</v>
      </c>
      <c r="E1505">
        <v>1</v>
      </c>
      <c r="F1505">
        <v>5874.52</v>
      </c>
      <c r="G1505">
        <v>5874.52</v>
      </c>
      <c r="H1505">
        <v>2056.08</v>
      </c>
      <c r="I1505">
        <v>1430.78</v>
      </c>
      <c r="J1505">
        <v>2387.65</v>
      </c>
      <c r="K1505">
        <f>Global_Household_Financial_Dyna[[#This Row],[Total_Household_Income]]-Global_Household_Financial_Dyna[[#This Row],[Estimated_Taxes]]</f>
        <v>3818.4400000000005</v>
      </c>
      <c r="L1505" s="1">
        <f>Global_Household_Financial_Dyna[[#This Row],[Monthly_Savings]]/Global_Household_Financial_Dyna[[#This Row],[Net Income]]</f>
        <v>0.62529462293502047</v>
      </c>
      <c r="M1505" s="2">
        <f>Global_Household_Financial_Dyna[[#This Row],[Monthly_Expenses]]/Global_Household_Financial_Dyna[[#This Row],[Net Income]]</f>
        <v>0.37470275819444582</v>
      </c>
      <c r="N1505" t="str">
        <f>IF(Global_Household_Financial_Dyna[[#This Row],[Monthly_Savings]]&lt;0,"High Risk", IF(Global_Household_Financial_Dyna[[#This Row],[Savings Rate%]]&lt;0.1, "Medium", "Safe"))</f>
        <v>Safe</v>
      </c>
      <c r="O1505">
        <f>Global_Household_Financial_Dyna[[#This Row],[Total_Household_Income]]/Global_Household_Financial_Dyna[[#This Row],[Family_Size]]</f>
        <v>5874.52</v>
      </c>
      <c r="P1505" s="2">
        <f t="shared" si="46"/>
        <v>0.15879799892000862</v>
      </c>
      <c r="Q1505" s="2">
        <f t="shared" si="47"/>
        <v>0.46649662401501185</v>
      </c>
      <c r="R1505" s="2" t="str">
        <f>IF(Global_Household_Financial_Dyna[[#This Row],[Vs country_Average]]&lt;-0.2, "Underperformer", IF(Global_Household_Financial_Dyna[[#This Row],[Vs country_Average]]&gt;0.2, "Outperformer", "Normal"))</f>
        <v>Outperformer</v>
      </c>
      <c r="S15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2387.65</v>
      </c>
      <c r="T15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2387.65</v>
      </c>
      <c r="U15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2387.65</v>
      </c>
      <c r="V15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2387.65</v>
      </c>
    </row>
    <row r="1506" spans="1:22" x14ac:dyDescent="0.3">
      <c r="A1506">
        <v>1509</v>
      </c>
      <c r="B1506" t="s">
        <v>16</v>
      </c>
      <c r="C1506" t="s">
        <v>17</v>
      </c>
      <c r="D1506">
        <v>3</v>
      </c>
      <c r="E1506">
        <v>1</v>
      </c>
      <c r="F1506">
        <v>6344.92</v>
      </c>
      <c r="G1506">
        <v>6344.92</v>
      </c>
      <c r="H1506">
        <v>2220.7199999999998</v>
      </c>
      <c r="I1506">
        <v>2903.53</v>
      </c>
      <c r="J1506">
        <v>1220.67</v>
      </c>
      <c r="K1506">
        <f>Global_Household_Financial_Dyna[[#This Row],[Total_Household_Income]]-Global_Household_Financial_Dyna[[#This Row],[Estimated_Taxes]]</f>
        <v>4124.2000000000007</v>
      </c>
      <c r="L1506" s="1">
        <f>Global_Household_Financial_Dyna[[#This Row],[Monthly_Savings]]/Global_Household_Financial_Dyna[[#This Row],[Net Income]]</f>
        <v>0.29597740167790115</v>
      </c>
      <c r="M1506" s="2">
        <f>Global_Household_Financial_Dyna[[#This Row],[Monthly_Expenses]]/Global_Household_Financial_Dyna[[#This Row],[Net Income]]</f>
        <v>0.70402259832209879</v>
      </c>
      <c r="N1506" t="str">
        <f>IF(Global_Household_Financial_Dyna[[#This Row],[Monthly_Savings]]&lt;0,"High Risk", IF(Global_Household_Financial_Dyna[[#This Row],[Savings Rate%]]&lt;0.1, "Medium", "Safe"))</f>
        <v>Safe</v>
      </c>
      <c r="O1506">
        <f>Global_Household_Financial_Dyna[[#This Row],[Total_Household_Income]]/Global_Household_Financial_Dyna[[#This Row],[Family_Size]]</f>
        <v>2114.9733333333334</v>
      </c>
      <c r="P1506" s="2">
        <f t="shared" si="46"/>
        <v>0.15879799892000862</v>
      </c>
      <c r="Q1506" s="2">
        <f t="shared" si="47"/>
        <v>0.13717940275789253</v>
      </c>
      <c r="R1506" s="2" t="str">
        <f>IF(Global_Household_Financial_Dyna[[#This Row],[Vs country_Average]]&lt;-0.2, "Underperformer", IF(Global_Household_Financial_Dyna[[#This Row],[Vs country_Average]]&gt;0.2, "Outperformer", "Normal"))</f>
        <v>Normal</v>
      </c>
      <c r="S15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1220.67</v>
      </c>
      <c r="T15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1220.67</v>
      </c>
      <c r="U15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1220.67</v>
      </c>
      <c r="V15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1220.67</v>
      </c>
    </row>
    <row r="1507" spans="1:22" x14ac:dyDescent="0.3">
      <c r="A1507">
        <v>1510</v>
      </c>
      <c r="B1507" t="s">
        <v>14</v>
      </c>
      <c r="C1507" t="s">
        <v>15</v>
      </c>
      <c r="D1507">
        <v>4</v>
      </c>
      <c r="E1507">
        <v>3</v>
      </c>
      <c r="F1507">
        <v>2664</v>
      </c>
      <c r="G1507">
        <v>7031.37</v>
      </c>
      <c r="H1507">
        <v>1054.71</v>
      </c>
      <c r="I1507">
        <v>948.22</v>
      </c>
      <c r="J1507">
        <v>5028.45</v>
      </c>
      <c r="K1507">
        <f>Global_Household_Financial_Dyna[[#This Row],[Total_Household_Income]]-Global_Household_Financial_Dyna[[#This Row],[Estimated_Taxes]]</f>
        <v>5976.66</v>
      </c>
      <c r="L1507" s="1">
        <f>Global_Household_Financial_Dyna[[#This Row],[Monthly_Savings]]/Global_Household_Financial_Dyna[[#This Row],[Net Income]]</f>
        <v>0.84134784310969668</v>
      </c>
      <c r="M1507" s="2">
        <f>Global_Household_Financial_Dyna[[#This Row],[Monthly_Expenses]]/Global_Household_Financial_Dyna[[#This Row],[Net Income]]</f>
        <v>0.15865383006562195</v>
      </c>
      <c r="N1507" t="str">
        <f>IF(Global_Household_Financial_Dyna[[#This Row],[Monthly_Savings]]&lt;0,"High Risk", IF(Global_Household_Financial_Dyna[[#This Row],[Savings Rate%]]&lt;0.1, "Medium", "Safe"))</f>
        <v>Safe</v>
      </c>
      <c r="O1507">
        <f>Global_Household_Financial_Dyna[[#This Row],[Total_Household_Income]]/Global_Household_Financial_Dyna[[#This Row],[Family_Size]]</f>
        <v>1757.8425</v>
      </c>
      <c r="P1507" s="2">
        <f t="shared" si="46"/>
        <v>0.39788995363055785</v>
      </c>
      <c r="Q1507" s="2">
        <f t="shared" si="47"/>
        <v>0.44345788947913883</v>
      </c>
      <c r="R1507" s="2" t="str">
        <f>IF(Global_Household_Financial_Dyna[[#This Row],[Vs country_Average]]&lt;-0.2, "Underperformer", IF(Global_Household_Financial_Dyna[[#This Row],[Vs country_Average]]&gt;0.2, "Outperformer", "Normal"))</f>
        <v>Outperformer</v>
      </c>
      <c r="S15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5028.45</v>
      </c>
      <c r="T15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5028.45</v>
      </c>
      <c r="U15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5028.45</v>
      </c>
      <c r="V15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5028.45</v>
      </c>
    </row>
    <row r="1508" spans="1:22" x14ac:dyDescent="0.3">
      <c r="A1508">
        <v>1511</v>
      </c>
      <c r="B1508" t="s">
        <v>14</v>
      </c>
      <c r="C1508" t="s">
        <v>15</v>
      </c>
      <c r="D1508">
        <v>3</v>
      </c>
      <c r="E1508">
        <v>1</v>
      </c>
      <c r="F1508">
        <v>1289.99</v>
      </c>
      <c r="G1508">
        <v>1289.99</v>
      </c>
      <c r="H1508">
        <v>193.5</v>
      </c>
      <c r="I1508">
        <v>1053.31</v>
      </c>
      <c r="J1508">
        <v>43.19</v>
      </c>
      <c r="K1508">
        <f>Global_Household_Financial_Dyna[[#This Row],[Total_Household_Income]]-Global_Household_Financial_Dyna[[#This Row],[Estimated_Taxes]]</f>
        <v>1096.49</v>
      </c>
      <c r="L1508" s="1">
        <f>Global_Household_Financial_Dyna[[#This Row],[Monthly_Savings]]/Global_Household_Financial_Dyna[[#This Row],[Net Income]]</f>
        <v>3.9389324116043005E-2</v>
      </c>
      <c r="M1508" s="2">
        <f>Global_Household_Financial_Dyna[[#This Row],[Monthly_Expenses]]/Global_Household_Financial_Dyna[[#This Row],[Net Income]]</f>
        <v>0.96061979589417135</v>
      </c>
      <c r="N1508" t="str">
        <f>IF(Global_Household_Financial_Dyna[[#This Row],[Monthly_Savings]]&lt;0,"High Risk", IF(Global_Household_Financial_Dyna[[#This Row],[Savings Rate%]]&lt;0.1, "Medium", "Safe"))</f>
        <v>Medium</v>
      </c>
      <c r="O1508">
        <f>Global_Household_Financial_Dyna[[#This Row],[Total_Household_Income]]/Global_Household_Financial_Dyna[[#This Row],[Family_Size]]</f>
        <v>429.99666666666667</v>
      </c>
      <c r="P1508" s="2">
        <f t="shared" si="46"/>
        <v>0.39788995363055785</v>
      </c>
      <c r="Q1508" s="2">
        <f t="shared" si="47"/>
        <v>-0.35850062951451483</v>
      </c>
      <c r="R1508" s="2" t="str">
        <f>IF(Global_Household_Financial_Dyna[[#This Row],[Vs country_Average]]&lt;-0.2, "Underperformer", IF(Global_Household_Financial_Dyna[[#This Row],[Vs country_Average]]&gt;0.2, "Outperformer", "Normal"))</f>
        <v>Underperformer</v>
      </c>
      <c r="S15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43.19</v>
      </c>
      <c r="T15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43.19</v>
      </c>
      <c r="U15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43.19</v>
      </c>
      <c r="V15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43.19</v>
      </c>
    </row>
    <row r="1509" spans="1:22" x14ac:dyDescent="0.3">
      <c r="A1509">
        <v>1512</v>
      </c>
      <c r="B1509" t="s">
        <v>14</v>
      </c>
      <c r="C1509" t="s">
        <v>15</v>
      </c>
      <c r="D1509">
        <v>2</v>
      </c>
      <c r="E1509">
        <v>2</v>
      </c>
      <c r="F1509">
        <v>620.96</v>
      </c>
      <c r="G1509">
        <v>880.21</v>
      </c>
      <c r="H1509">
        <v>132.03</v>
      </c>
      <c r="I1509">
        <v>788.77</v>
      </c>
      <c r="J1509">
        <v>-40.590000000000003</v>
      </c>
      <c r="K1509">
        <f>Global_Household_Financial_Dyna[[#This Row],[Total_Household_Income]]-Global_Household_Financial_Dyna[[#This Row],[Estimated_Taxes]]</f>
        <v>748.18000000000006</v>
      </c>
      <c r="L1509" s="1">
        <f>Global_Household_Financial_Dyna[[#This Row],[Monthly_Savings]]/Global_Household_Financial_Dyna[[#This Row],[Net Income]]</f>
        <v>-5.4251650672298111E-2</v>
      </c>
      <c r="M1509" s="2">
        <f>Global_Household_Financial_Dyna[[#This Row],[Monthly_Expenses]]/Global_Household_Financial_Dyna[[#This Row],[Net Income]]</f>
        <v>1.0542516506722981</v>
      </c>
      <c r="N1509" t="str">
        <f>IF(Global_Household_Financial_Dyna[[#This Row],[Monthly_Savings]]&lt;0,"High Risk", IF(Global_Household_Financial_Dyna[[#This Row],[Savings Rate%]]&lt;0.1, "Medium", "Safe"))</f>
        <v>High Risk</v>
      </c>
      <c r="O1509">
        <f>Global_Household_Financial_Dyna[[#This Row],[Total_Household_Income]]/Global_Household_Financial_Dyna[[#This Row],[Family_Size]]</f>
        <v>440.10500000000002</v>
      </c>
      <c r="P1509" s="2">
        <f t="shared" si="46"/>
        <v>0.39788995363055785</v>
      </c>
      <c r="Q1509" s="2">
        <f t="shared" si="47"/>
        <v>-0.45214160430285594</v>
      </c>
      <c r="R1509" s="2" t="str">
        <f>IF(Global_Household_Financial_Dyna[[#This Row],[Vs country_Average]]&lt;-0.2, "Underperformer", IF(Global_Household_Financial_Dyna[[#This Row],[Vs country_Average]]&gt;0.2, "Outperformer", "Normal"))</f>
        <v>Underperformer</v>
      </c>
      <c r="S15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-1.1514999999999986</v>
      </c>
      <c r="T15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38.287000000000006</v>
      </c>
      <c r="U15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77.725499999999997</v>
      </c>
      <c r="V15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117.16400000000002</v>
      </c>
    </row>
    <row r="1510" spans="1:22" x14ac:dyDescent="0.3">
      <c r="A1510">
        <v>1513</v>
      </c>
      <c r="B1510" t="s">
        <v>12</v>
      </c>
      <c r="C1510" t="s">
        <v>13</v>
      </c>
      <c r="D1510">
        <v>1</v>
      </c>
      <c r="E1510">
        <v>1</v>
      </c>
      <c r="F1510">
        <v>3314.7</v>
      </c>
      <c r="G1510">
        <v>3314.7</v>
      </c>
      <c r="H1510">
        <v>828.68</v>
      </c>
      <c r="I1510">
        <v>1517.01</v>
      </c>
      <c r="J1510">
        <v>969.02</v>
      </c>
      <c r="K1510">
        <f>Global_Household_Financial_Dyna[[#This Row],[Total_Household_Income]]-Global_Household_Financial_Dyna[[#This Row],[Estimated_Taxes]]</f>
        <v>2486.02</v>
      </c>
      <c r="L1510" s="1">
        <f>Global_Household_Financial_Dyna[[#This Row],[Monthly_Savings]]/Global_Household_Financial_Dyna[[#This Row],[Net Income]]</f>
        <v>0.38978769277801467</v>
      </c>
      <c r="M1510" s="2">
        <f>Global_Household_Financial_Dyna[[#This Row],[Monthly_Expenses]]/Global_Household_Financial_Dyna[[#This Row],[Net Income]]</f>
        <v>0.61021632971577056</v>
      </c>
      <c r="N1510" t="str">
        <f>IF(Global_Household_Financial_Dyna[[#This Row],[Monthly_Savings]]&lt;0,"High Risk", IF(Global_Household_Financial_Dyna[[#This Row],[Savings Rate%]]&lt;0.1, "Medium", "Safe"))</f>
        <v>Safe</v>
      </c>
      <c r="O1510">
        <f>Global_Household_Financial_Dyna[[#This Row],[Total_Household_Income]]/Global_Household_Financial_Dyna[[#This Row],[Family_Size]]</f>
        <v>3314.7</v>
      </c>
      <c r="P1510" s="2">
        <f t="shared" si="46"/>
        <v>0.30718716818024266</v>
      </c>
      <c r="Q1510" s="2">
        <f t="shared" si="47"/>
        <v>8.2600524597772007E-2</v>
      </c>
      <c r="R1510" s="2" t="str">
        <f>IF(Global_Household_Financial_Dyna[[#This Row],[Vs country_Average]]&lt;-0.2, "Underperformer", IF(Global_Household_Financial_Dyna[[#This Row],[Vs country_Average]]&gt;0.2, "Outperformer", "Normal"))</f>
        <v>Normal</v>
      </c>
      <c r="S15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969.02</v>
      </c>
      <c r="T15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969.02</v>
      </c>
      <c r="U15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969.02</v>
      </c>
      <c r="V15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969.02</v>
      </c>
    </row>
    <row r="1511" spans="1:22" x14ac:dyDescent="0.3">
      <c r="A1511">
        <v>1514</v>
      </c>
      <c r="B1511" t="s">
        <v>18</v>
      </c>
      <c r="C1511" t="s">
        <v>20</v>
      </c>
      <c r="D1511">
        <v>2</v>
      </c>
      <c r="E1511">
        <v>2</v>
      </c>
      <c r="F1511">
        <v>6489.13</v>
      </c>
      <c r="G1511">
        <v>10255.1</v>
      </c>
      <c r="H1511">
        <v>2768.88</v>
      </c>
      <c r="I1511">
        <v>1764.25</v>
      </c>
      <c r="J1511">
        <v>5721.97</v>
      </c>
      <c r="K1511">
        <f>Global_Household_Financial_Dyna[[#This Row],[Total_Household_Income]]-Global_Household_Financial_Dyna[[#This Row],[Estimated_Taxes]]</f>
        <v>7486.22</v>
      </c>
      <c r="L1511" s="1">
        <f>Global_Household_Financial_Dyna[[#This Row],[Monthly_Savings]]/Global_Household_Financial_Dyna[[#This Row],[Net Income]]</f>
        <v>0.76433366906128863</v>
      </c>
      <c r="M1511" s="2">
        <f>Global_Household_Financial_Dyna[[#This Row],[Monthly_Expenses]]/Global_Household_Financial_Dyna[[#This Row],[Net Income]]</f>
        <v>0.23566633093871139</v>
      </c>
      <c r="N1511" t="str">
        <f>IF(Global_Household_Financial_Dyna[[#This Row],[Monthly_Savings]]&lt;0,"High Risk", IF(Global_Household_Financial_Dyna[[#This Row],[Savings Rate%]]&lt;0.1, "Medium", "Safe"))</f>
        <v>Safe</v>
      </c>
      <c r="O1511">
        <f>Global_Household_Financial_Dyna[[#This Row],[Total_Household_Income]]/Global_Household_Financial_Dyna[[#This Row],[Family_Size]]</f>
        <v>5127.55</v>
      </c>
      <c r="P1511" s="2">
        <f t="shared" si="46"/>
        <v>0.32336204947805613</v>
      </c>
      <c r="Q1511" s="2">
        <f t="shared" si="47"/>
        <v>0.4409716195832325</v>
      </c>
      <c r="R1511" s="2" t="str">
        <f>IF(Global_Household_Financial_Dyna[[#This Row],[Vs country_Average]]&lt;-0.2, "Underperformer", IF(Global_Household_Financial_Dyna[[#This Row],[Vs country_Average]]&gt;0.2, "Outperformer", "Normal"))</f>
        <v>Outperformer</v>
      </c>
      <c r="S15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5721.97</v>
      </c>
      <c r="T15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5721.97</v>
      </c>
      <c r="U15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5721.97</v>
      </c>
      <c r="V15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5721.97</v>
      </c>
    </row>
    <row r="1512" spans="1:22" x14ac:dyDescent="0.3">
      <c r="A1512">
        <v>1515</v>
      </c>
      <c r="B1512" t="s">
        <v>18</v>
      </c>
      <c r="C1512" t="s">
        <v>19</v>
      </c>
      <c r="D1512">
        <v>3</v>
      </c>
      <c r="E1512">
        <v>3</v>
      </c>
      <c r="F1512">
        <v>3132.42</v>
      </c>
      <c r="G1512">
        <v>6134.59</v>
      </c>
      <c r="H1512">
        <v>1349.61</v>
      </c>
      <c r="I1512">
        <v>3010.8</v>
      </c>
      <c r="J1512">
        <v>1774.18</v>
      </c>
      <c r="K1512">
        <f>Global_Household_Financial_Dyna[[#This Row],[Total_Household_Income]]-Global_Household_Financial_Dyna[[#This Row],[Estimated_Taxes]]</f>
        <v>4784.9800000000005</v>
      </c>
      <c r="L1512" s="1">
        <f>Global_Household_Financial_Dyna[[#This Row],[Monthly_Savings]]/Global_Household_Financial_Dyna[[#This Row],[Net Income]]</f>
        <v>0.37078106909537761</v>
      </c>
      <c r="M1512" s="2">
        <f>Global_Household_Financial_Dyna[[#This Row],[Monthly_Expenses]]/Global_Household_Financial_Dyna[[#This Row],[Net Income]]</f>
        <v>0.62921893090462233</v>
      </c>
      <c r="N1512" t="str">
        <f>IF(Global_Household_Financial_Dyna[[#This Row],[Monthly_Savings]]&lt;0,"High Risk", IF(Global_Household_Financial_Dyna[[#This Row],[Savings Rate%]]&lt;0.1, "Medium", "Safe"))</f>
        <v>Safe</v>
      </c>
      <c r="O1512">
        <f>Global_Household_Financial_Dyna[[#This Row],[Total_Household_Income]]/Global_Household_Financial_Dyna[[#This Row],[Family_Size]]</f>
        <v>2044.8633333333335</v>
      </c>
      <c r="P1512" s="2">
        <f t="shared" si="46"/>
        <v>0.32336204947805613</v>
      </c>
      <c r="Q1512" s="2">
        <f t="shared" si="47"/>
        <v>4.7419019617321478E-2</v>
      </c>
      <c r="R1512" s="2" t="str">
        <f>IF(Global_Household_Financial_Dyna[[#This Row],[Vs country_Average]]&lt;-0.2, "Underperformer", IF(Global_Household_Financial_Dyna[[#This Row],[Vs country_Average]]&gt;0.2, "Outperformer", "Normal"))</f>
        <v>Normal</v>
      </c>
      <c r="S15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1774.18</v>
      </c>
      <c r="T15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1774.18</v>
      </c>
      <c r="U15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1774.18</v>
      </c>
      <c r="V15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1774.18</v>
      </c>
    </row>
    <row r="1513" spans="1:22" x14ac:dyDescent="0.3">
      <c r="A1513">
        <v>1516</v>
      </c>
      <c r="B1513" t="s">
        <v>18</v>
      </c>
      <c r="C1513" t="s">
        <v>20</v>
      </c>
      <c r="D1513">
        <v>8</v>
      </c>
      <c r="E1513">
        <v>3</v>
      </c>
      <c r="F1513">
        <v>7202.62</v>
      </c>
      <c r="G1513">
        <v>14879.64</v>
      </c>
      <c r="H1513">
        <v>4017.5</v>
      </c>
      <c r="I1513">
        <v>4640.3999999999996</v>
      </c>
      <c r="J1513">
        <v>6221.74</v>
      </c>
      <c r="K1513">
        <f>Global_Household_Financial_Dyna[[#This Row],[Total_Household_Income]]-Global_Household_Financial_Dyna[[#This Row],[Estimated_Taxes]]</f>
        <v>10862.14</v>
      </c>
      <c r="L1513" s="1">
        <f>Global_Household_Financial_Dyna[[#This Row],[Monthly_Savings]]/Global_Household_Financial_Dyna[[#This Row],[Net Income]]</f>
        <v>0.57279136523742102</v>
      </c>
      <c r="M1513" s="2">
        <f>Global_Household_Financial_Dyna[[#This Row],[Monthly_Expenses]]/Global_Household_Financial_Dyna[[#This Row],[Net Income]]</f>
        <v>0.42720863476257898</v>
      </c>
      <c r="N1513" t="str">
        <f>IF(Global_Household_Financial_Dyna[[#This Row],[Monthly_Savings]]&lt;0,"High Risk", IF(Global_Household_Financial_Dyna[[#This Row],[Savings Rate%]]&lt;0.1, "Medium", "Safe"))</f>
        <v>Safe</v>
      </c>
      <c r="O1513">
        <f>Global_Household_Financial_Dyna[[#This Row],[Total_Household_Income]]/Global_Household_Financial_Dyna[[#This Row],[Family_Size]]</f>
        <v>1859.9549999999999</v>
      </c>
      <c r="P1513" s="2">
        <f t="shared" si="46"/>
        <v>0.32336204947805613</v>
      </c>
      <c r="Q1513" s="2">
        <f t="shared" si="47"/>
        <v>0.24942931575936489</v>
      </c>
      <c r="R1513" s="2" t="str">
        <f>IF(Global_Household_Financial_Dyna[[#This Row],[Vs country_Average]]&lt;-0.2, "Underperformer", IF(Global_Household_Financial_Dyna[[#This Row],[Vs country_Average]]&gt;0.2, "Outperformer", "Normal"))</f>
        <v>Outperformer</v>
      </c>
      <c r="S15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6221.74</v>
      </c>
      <c r="T15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6221.74</v>
      </c>
      <c r="U15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6221.74</v>
      </c>
      <c r="V15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6221.74</v>
      </c>
    </row>
    <row r="1514" spans="1:22" x14ac:dyDescent="0.3">
      <c r="A1514">
        <v>1517</v>
      </c>
      <c r="B1514" t="s">
        <v>16</v>
      </c>
      <c r="C1514" t="s">
        <v>21</v>
      </c>
      <c r="D1514">
        <v>8</v>
      </c>
      <c r="E1514">
        <v>3</v>
      </c>
      <c r="F1514">
        <v>2911.29</v>
      </c>
      <c r="G1514">
        <v>5800.38</v>
      </c>
      <c r="H1514">
        <v>2030.13</v>
      </c>
      <c r="I1514">
        <v>5251.79</v>
      </c>
      <c r="J1514">
        <v>-1481.54</v>
      </c>
      <c r="K1514">
        <f>Global_Household_Financial_Dyna[[#This Row],[Total_Household_Income]]-Global_Household_Financial_Dyna[[#This Row],[Estimated_Taxes]]</f>
        <v>3770.25</v>
      </c>
      <c r="L1514" s="1">
        <f>Global_Household_Financial_Dyna[[#This Row],[Monthly_Savings]]/Global_Household_Financial_Dyna[[#This Row],[Net Income]]</f>
        <v>-0.39295537431204824</v>
      </c>
      <c r="M1514" s="2">
        <f>Global_Household_Financial_Dyna[[#This Row],[Monthly_Expenses]]/Global_Household_Financial_Dyna[[#This Row],[Net Income]]</f>
        <v>1.3929553743120482</v>
      </c>
      <c r="N1514" t="str">
        <f>IF(Global_Household_Financial_Dyna[[#This Row],[Monthly_Savings]]&lt;0,"High Risk", IF(Global_Household_Financial_Dyna[[#This Row],[Savings Rate%]]&lt;0.1, "Medium", "Safe"))</f>
        <v>High Risk</v>
      </c>
      <c r="O1514">
        <f>Global_Household_Financial_Dyna[[#This Row],[Total_Household_Income]]/Global_Household_Financial_Dyna[[#This Row],[Family_Size]]</f>
        <v>725.04750000000001</v>
      </c>
      <c r="P1514" s="2">
        <f t="shared" si="46"/>
        <v>0.15879799892000862</v>
      </c>
      <c r="Q1514" s="2">
        <f t="shared" si="47"/>
        <v>-0.55175337323205687</v>
      </c>
      <c r="R1514" s="2" t="str">
        <f>IF(Global_Household_Financial_Dyna[[#This Row],[Vs country_Average]]&lt;-0.2, "Underperformer", IF(Global_Household_Financial_Dyna[[#This Row],[Vs country_Average]]&gt;0.2, "Outperformer", "Normal"))</f>
        <v>Underperformer</v>
      </c>
      <c r="S15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-1218.9504999999999</v>
      </c>
      <c r="T15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-956.36099999999999</v>
      </c>
      <c r="U15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-693.77150000000006</v>
      </c>
      <c r="V15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-431.18200000000002</v>
      </c>
    </row>
    <row r="1515" spans="1:22" x14ac:dyDescent="0.3">
      <c r="A1515">
        <v>1518</v>
      </c>
      <c r="B1515" t="s">
        <v>12</v>
      </c>
      <c r="C1515" t="s">
        <v>13</v>
      </c>
      <c r="D1515">
        <v>2</v>
      </c>
      <c r="E1515">
        <v>1</v>
      </c>
      <c r="F1515">
        <v>6291.55</v>
      </c>
      <c r="G1515">
        <v>6291.55</v>
      </c>
      <c r="H1515">
        <v>1572.89</v>
      </c>
      <c r="I1515">
        <v>2588.46</v>
      </c>
      <c r="J1515">
        <v>2130.21</v>
      </c>
      <c r="K1515">
        <f>Global_Household_Financial_Dyna[[#This Row],[Total_Household_Income]]-Global_Household_Financial_Dyna[[#This Row],[Estimated_Taxes]]</f>
        <v>4718.66</v>
      </c>
      <c r="L1515" s="1">
        <f>Global_Household_Financial_Dyna[[#This Row],[Monthly_Savings]]/Global_Household_Financial_Dyna[[#This Row],[Net Income]]</f>
        <v>0.45144384210771704</v>
      </c>
      <c r="M1515" s="2">
        <f>Global_Household_Financial_Dyna[[#This Row],[Monthly_Expenses]]/Global_Household_Financial_Dyna[[#This Row],[Net Income]]</f>
        <v>0.54855827713800109</v>
      </c>
      <c r="N1515" t="str">
        <f>IF(Global_Household_Financial_Dyna[[#This Row],[Monthly_Savings]]&lt;0,"High Risk", IF(Global_Household_Financial_Dyna[[#This Row],[Savings Rate%]]&lt;0.1, "Medium", "Safe"))</f>
        <v>Safe</v>
      </c>
      <c r="O1515">
        <f>Global_Household_Financial_Dyna[[#This Row],[Total_Household_Income]]/Global_Household_Financial_Dyna[[#This Row],[Family_Size]]</f>
        <v>3145.7750000000001</v>
      </c>
      <c r="P1515" s="2">
        <f t="shared" si="46"/>
        <v>0.30718716818024266</v>
      </c>
      <c r="Q1515" s="2">
        <f t="shared" si="47"/>
        <v>0.14425667392747438</v>
      </c>
      <c r="R1515" s="2" t="str">
        <f>IF(Global_Household_Financial_Dyna[[#This Row],[Vs country_Average]]&lt;-0.2, "Underperformer", IF(Global_Household_Financial_Dyna[[#This Row],[Vs country_Average]]&gt;0.2, "Outperformer", "Normal"))</f>
        <v>Normal</v>
      </c>
      <c r="S15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2130.21</v>
      </c>
      <c r="T15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2130.21</v>
      </c>
      <c r="U15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2130.21</v>
      </c>
      <c r="V15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2130.21</v>
      </c>
    </row>
    <row r="1516" spans="1:22" x14ac:dyDescent="0.3">
      <c r="A1516">
        <v>1519</v>
      </c>
      <c r="B1516" t="s">
        <v>18</v>
      </c>
      <c r="C1516" t="s">
        <v>20</v>
      </c>
      <c r="D1516">
        <v>6</v>
      </c>
      <c r="E1516">
        <v>3</v>
      </c>
      <c r="F1516">
        <v>2614.8000000000002</v>
      </c>
      <c r="G1516">
        <v>6175.98</v>
      </c>
      <c r="H1516">
        <v>1358.71</v>
      </c>
      <c r="I1516">
        <v>4053.91</v>
      </c>
      <c r="J1516">
        <v>763.35</v>
      </c>
      <c r="K1516">
        <f>Global_Household_Financial_Dyna[[#This Row],[Total_Household_Income]]-Global_Household_Financial_Dyna[[#This Row],[Estimated_Taxes]]</f>
        <v>4817.2699999999995</v>
      </c>
      <c r="L1516" s="1">
        <f>Global_Household_Financial_Dyna[[#This Row],[Monthly_Savings]]/Global_Household_Financial_Dyna[[#This Row],[Net Income]]</f>
        <v>0.15846112009499158</v>
      </c>
      <c r="M1516" s="2">
        <f>Global_Household_Financial_Dyna[[#This Row],[Monthly_Expenses]]/Global_Household_Financial_Dyna[[#This Row],[Net Income]]</f>
        <v>0.84153680404046283</v>
      </c>
      <c r="N1516" t="str">
        <f>IF(Global_Household_Financial_Dyna[[#This Row],[Monthly_Savings]]&lt;0,"High Risk", IF(Global_Household_Financial_Dyna[[#This Row],[Savings Rate%]]&lt;0.1, "Medium", "Safe"))</f>
        <v>Safe</v>
      </c>
      <c r="O1516">
        <f>Global_Household_Financial_Dyna[[#This Row],[Total_Household_Income]]/Global_Household_Financial_Dyna[[#This Row],[Family_Size]]</f>
        <v>1029.33</v>
      </c>
      <c r="P1516" s="2">
        <f t="shared" si="46"/>
        <v>0.32336204947805613</v>
      </c>
      <c r="Q1516" s="2">
        <f t="shared" si="47"/>
        <v>-0.16490092938306455</v>
      </c>
      <c r="R1516" s="2" t="str">
        <f>IF(Global_Household_Financial_Dyna[[#This Row],[Vs country_Average]]&lt;-0.2, "Underperformer", IF(Global_Household_Financial_Dyna[[#This Row],[Vs country_Average]]&gt;0.2, "Outperformer", "Normal"))</f>
        <v>Normal</v>
      </c>
      <c r="S15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763.35</v>
      </c>
      <c r="T15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763.35</v>
      </c>
      <c r="U15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763.35</v>
      </c>
      <c r="V15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763.35</v>
      </c>
    </row>
    <row r="1517" spans="1:22" x14ac:dyDescent="0.3">
      <c r="A1517">
        <v>1520</v>
      </c>
      <c r="B1517" t="s">
        <v>12</v>
      </c>
      <c r="C1517" t="s">
        <v>13</v>
      </c>
      <c r="D1517">
        <v>5</v>
      </c>
      <c r="E1517">
        <v>3</v>
      </c>
      <c r="F1517">
        <v>4319.53</v>
      </c>
      <c r="G1517">
        <v>8994.32</v>
      </c>
      <c r="H1517">
        <v>2698.3</v>
      </c>
      <c r="I1517">
        <v>4330.34</v>
      </c>
      <c r="J1517">
        <v>1965.68</v>
      </c>
      <c r="K1517">
        <f>Global_Household_Financial_Dyna[[#This Row],[Total_Household_Income]]-Global_Household_Financial_Dyna[[#This Row],[Estimated_Taxes]]</f>
        <v>6296.0199999999995</v>
      </c>
      <c r="L1517" s="1">
        <f>Global_Household_Financial_Dyna[[#This Row],[Monthly_Savings]]/Global_Household_Financial_Dyna[[#This Row],[Net Income]]</f>
        <v>0.31220993580071221</v>
      </c>
      <c r="M1517" s="2">
        <f>Global_Household_Financial_Dyna[[#This Row],[Monthly_Expenses]]/Global_Household_Financial_Dyna[[#This Row],[Net Income]]</f>
        <v>0.6877900641992879</v>
      </c>
      <c r="N1517" t="str">
        <f>IF(Global_Household_Financial_Dyna[[#This Row],[Monthly_Savings]]&lt;0,"High Risk", IF(Global_Household_Financial_Dyna[[#This Row],[Savings Rate%]]&lt;0.1, "Medium", "Safe"))</f>
        <v>Safe</v>
      </c>
      <c r="O1517">
        <f>Global_Household_Financial_Dyna[[#This Row],[Total_Household_Income]]/Global_Household_Financial_Dyna[[#This Row],[Family_Size]]</f>
        <v>1798.864</v>
      </c>
      <c r="P1517" s="2">
        <f t="shared" si="46"/>
        <v>0.30718716818024266</v>
      </c>
      <c r="Q1517" s="2">
        <f t="shared" si="47"/>
        <v>5.0227676204695482E-3</v>
      </c>
      <c r="R1517" s="2" t="str">
        <f>IF(Global_Household_Financial_Dyna[[#This Row],[Vs country_Average]]&lt;-0.2, "Underperformer", IF(Global_Household_Financial_Dyna[[#This Row],[Vs country_Average]]&gt;0.2, "Outperformer", "Normal"))</f>
        <v>Normal</v>
      </c>
      <c r="S15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1965.68</v>
      </c>
      <c r="T15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1965.68</v>
      </c>
      <c r="U15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1965.68</v>
      </c>
      <c r="V15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1965.68</v>
      </c>
    </row>
    <row r="1518" spans="1:22" x14ac:dyDescent="0.3">
      <c r="A1518">
        <v>1521</v>
      </c>
      <c r="B1518" t="s">
        <v>18</v>
      </c>
      <c r="C1518" t="s">
        <v>20</v>
      </c>
      <c r="D1518">
        <v>3</v>
      </c>
      <c r="E1518">
        <v>2</v>
      </c>
      <c r="F1518">
        <v>6528.9</v>
      </c>
      <c r="G1518">
        <v>11560.89</v>
      </c>
      <c r="H1518">
        <v>3121.44</v>
      </c>
      <c r="I1518">
        <v>1900.4</v>
      </c>
      <c r="J1518">
        <v>6539.04</v>
      </c>
      <c r="K1518">
        <f>Global_Household_Financial_Dyna[[#This Row],[Total_Household_Income]]-Global_Household_Financial_Dyna[[#This Row],[Estimated_Taxes]]</f>
        <v>8439.4499999999989</v>
      </c>
      <c r="L1518" s="1">
        <f>Global_Household_Financial_Dyna[[#This Row],[Monthly_Savings]]/Global_Household_Financial_Dyna[[#This Row],[Net Income]]</f>
        <v>0.77481826422337963</v>
      </c>
      <c r="M1518" s="2">
        <f>Global_Household_Financial_Dyna[[#This Row],[Monthly_Expenses]]/Global_Household_Financial_Dyna[[#This Row],[Net Income]]</f>
        <v>0.22518055086528155</v>
      </c>
      <c r="N1518" t="str">
        <f>IF(Global_Household_Financial_Dyna[[#This Row],[Monthly_Savings]]&lt;0,"High Risk", IF(Global_Household_Financial_Dyna[[#This Row],[Savings Rate%]]&lt;0.1, "Medium", "Safe"))</f>
        <v>Safe</v>
      </c>
      <c r="O1518">
        <f>Global_Household_Financial_Dyna[[#This Row],[Total_Household_Income]]/Global_Household_Financial_Dyna[[#This Row],[Family_Size]]</f>
        <v>3853.6299999999997</v>
      </c>
      <c r="P1518" s="2">
        <f t="shared" si="46"/>
        <v>0.32336204947805613</v>
      </c>
      <c r="Q1518" s="2">
        <f t="shared" si="47"/>
        <v>0.45145621474532349</v>
      </c>
      <c r="R1518" s="2" t="str">
        <f>IF(Global_Household_Financial_Dyna[[#This Row],[Vs country_Average]]&lt;-0.2, "Underperformer", IF(Global_Household_Financial_Dyna[[#This Row],[Vs country_Average]]&gt;0.2, "Outperformer", "Normal"))</f>
        <v>Outperformer</v>
      </c>
      <c r="S15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6539.04</v>
      </c>
      <c r="T15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6539.04</v>
      </c>
      <c r="U15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6539.04</v>
      </c>
      <c r="V15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6539.04</v>
      </c>
    </row>
    <row r="1519" spans="1:22" x14ac:dyDescent="0.3">
      <c r="A1519">
        <v>1522</v>
      </c>
      <c r="B1519" t="s">
        <v>12</v>
      </c>
      <c r="C1519" t="s">
        <v>13</v>
      </c>
      <c r="D1519">
        <v>2</v>
      </c>
      <c r="E1519">
        <v>1</v>
      </c>
      <c r="F1519">
        <v>3847.84</v>
      </c>
      <c r="G1519">
        <v>3847.84</v>
      </c>
      <c r="H1519">
        <v>961.96</v>
      </c>
      <c r="I1519">
        <v>2472.09</v>
      </c>
      <c r="J1519">
        <v>413.79</v>
      </c>
      <c r="K1519">
        <f>Global_Household_Financial_Dyna[[#This Row],[Total_Household_Income]]-Global_Household_Financial_Dyna[[#This Row],[Estimated_Taxes]]</f>
        <v>2885.88</v>
      </c>
      <c r="L1519" s="1">
        <f>Global_Household_Financial_Dyna[[#This Row],[Monthly_Savings]]/Global_Household_Financial_Dyna[[#This Row],[Net Income]]</f>
        <v>0.14338434030521019</v>
      </c>
      <c r="M1519" s="2">
        <f>Global_Household_Financial_Dyna[[#This Row],[Monthly_Expenses]]/Global_Household_Financial_Dyna[[#This Row],[Net Income]]</f>
        <v>0.85661565969478981</v>
      </c>
      <c r="N1519" t="str">
        <f>IF(Global_Household_Financial_Dyna[[#This Row],[Monthly_Savings]]&lt;0,"High Risk", IF(Global_Household_Financial_Dyna[[#This Row],[Savings Rate%]]&lt;0.1, "Medium", "Safe"))</f>
        <v>Safe</v>
      </c>
      <c r="O1519">
        <f>Global_Household_Financial_Dyna[[#This Row],[Total_Household_Income]]/Global_Household_Financial_Dyna[[#This Row],[Family_Size]]</f>
        <v>1923.92</v>
      </c>
      <c r="P1519" s="2">
        <f t="shared" si="46"/>
        <v>0.30718716818024266</v>
      </c>
      <c r="Q1519" s="2">
        <f t="shared" si="47"/>
        <v>-0.16380282787503248</v>
      </c>
      <c r="R1519" s="2" t="str">
        <f>IF(Global_Household_Financial_Dyna[[#This Row],[Vs country_Average]]&lt;-0.2, "Underperformer", IF(Global_Household_Financial_Dyna[[#This Row],[Vs country_Average]]&gt;0.2, "Outperformer", "Normal"))</f>
        <v>Normal</v>
      </c>
      <c r="S15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413.79</v>
      </c>
      <c r="T15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413.79</v>
      </c>
      <c r="U15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413.79</v>
      </c>
      <c r="V15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413.79</v>
      </c>
    </row>
    <row r="1520" spans="1:22" x14ac:dyDescent="0.3">
      <c r="A1520">
        <v>1523</v>
      </c>
      <c r="B1520" t="s">
        <v>10</v>
      </c>
      <c r="C1520" t="s">
        <v>22</v>
      </c>
      <c r="D1520">
        <v>1</v>
      </c>
      <c r="E1520">
        <v>1</v>
      </c>
      <c r="F1520">
        <v>903.63</v>
      </c>
      <c r="G1520">
        <v>903.63</v>
      </c>
      <c r="H1520">
        <v>90.36</v>
      </c>
      <c r="I1520">
        <v>280.35000000000002</v>
      </c>
      <c r="J1520">
        <v>532.91</v>
      </c>
      <c r="K1520">
        <f>Global_Household_Financial_Dyna[[#This Row],[Total_Household_Income]]-Global_Household_Financial_Dyna[[#This Row],[Estimated_Taxes]]</f>
        <v>813.27</v>
      </c>
      <c r="L1520" s="1">
        <f>Global_Household_Financial_Dyna[[#This Row],[Monthly_Savings]]/Global_Household_Financial_Dyna[[#This Row],[Net Income]]</f>
        <v>0.65526823810050783</v>
      </c>
      <c r="M1520" s="2">
        <f>Global_Household_Financial_Dyna[[#This Row],[Monthly_Expenses]]/Global_Household_Financial_Dyna[[#This Row],[Net Income]]</f>
        <v>0.34471946586004654</v>
      </c>
      <c r="N1520" t="str">
        <f>IF(Global_Household_Financial_Dyna[[#This Row],[Monthly_Savings]]&lt;0,"High Risk", IF(Global_Household_Financial_Dyna[[#This Row],[Savings Rate%]]&lt;0.1, "Medium", "Safe"))</f>
        <v>Safe</v>
      </c>
      <c r="O1520">
        <f>Global_Household_Financial_Dyna[[#This Row],[Total_Household_Income]]/Global_Household_Financial_Dyna[[#This Row],[Family_Size]]</f>
        <v>903.63</v>
      </c>
      <c r="P1520" s="2">
        <f t="shared" si="46"/>
        <v>0.42077341556833553</v>
      </c>
      <c r="Q1520" s="2">
        <f t="shared" si="47"/>
        <v>0.2344948225321723</v>
      </c>
      <c r="R1520" s="2" t="str">
        <f>IF(Global_Household_Financial_Dyna[[#This Row],[Vs country_Average]]&lt;-0.2, "Underperformer", IF(Global_Household_Financial_Dyna[[#This Row],[Vs country_Average]]&gt;0.2, "Outperformer", "Normal"))</f>
        <v>Outperformer</v>
      </c>
      <c r="S15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532.91</v>
      </c>
      <c r="T15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532.91</v>
      </c>
      <c r="U15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532.91</v>
      </c>
      <c r="V15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532.91</v>
      </c>
    </row>
    <row r="1521" spans="1:22" x14ac:dyDescent="0.3">
      <c r="A1521">
        <v>1524</v>
      </c>
      <c r="B1521" t="s">
        <v>18</v>
      </c>
      <c r="C1521" t="s">
        <v>19</v>
      </c>
      <c r="D1521">
        <v>2</v>
      </c>
      <c r="E1521">
        <v>1</v>
      </c>
      <c r="F1521">
        <v>2488.23</v>
      </c>
      <c r="G1521">
        <v>2488.23</v>
      </c>
      <c r="H1521">
        <v>547.41</v>
      </c>
      <c r="I1521">
        <v>2315.33</v>
      </c>
      <c r="J1521">
        <v>-374.51</v>
      </c>
      <c r="K1521">
        <f>Global_Household_Financial_Dyna[[#This Row],[Total_Household_Income]]-Global_Household_Financial_Dyna[[#This Row],[Estimated_Taxes]]</f>
        <v>1940.8200000000002</v>
      </c>
      <c r="L1521" s="1">
        <f>Global_Household_Financial_Dyna[[#This Row],[Monthly_Savings]]/Global_Household_Financial_Dyna[[#This Row],[Net Income]]</f>
        <v>-0.19296482929895609</v>
      </c>
      <c r="M1521" s="2">
        <f>Global_Household_Financial_Dyna[[#This Row],[Monthly_Expenses]]/Global_Household_Financial_Dyna[[#This Row],[Net Income]]</f>
        <v>1.1929648292989559</v>
      </c>
      <c r="N1521" t="str">
        <f>IF(Global_Household_Financial_Dyna[[#This Row],[Monthly_Savings]]&lt;0,"High Risk", IF(Global_Household_Financial_Dyna[[#This Row],[Savings Rate%]]&lt;0.1, "Medium", "Safe"))</f>
        <v>High Risk</v>
      </c>
      <c r="O1521">
        <f>Global_Household_Financial_Dyna[[#This Row],[Total_Household_Income]]/Global_Household_Financial_Dyna[[#This Row],[Family_Size]]</f>
        <v>1244.115</v>
      </c>
      <c r="P1521" s="2">
        <f t="shared" si="46"/>
        <v>0.32336204947805613</v>
      </c>
      <c r="Q1521" s="2">
        <f t="shared" si="47"/>
        <v>-0.51632687877701222</v>
      </c>
      <c r="R1521" s="2" t="str">
        <f>IF(Global_Household_Financial_Dyna[[#This Row],[Vs country_Average]]&lt;-0.2, "Underperformer", IF(Global_Household_Financial_Dyna[[#This Row],[Vs country_Average]]&gt;0.2, "Outperformer", "Normal"))</f>
        <v>Underperformer</v>
      </c>
      <c r="S15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-258.74349999999998</v>
      </c>
      <c r="T15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-142.97700000000003</v>
      </c>
      <c r="U15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-27.210500000000025</v>
      </c>
      <c r="V15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88.555999999999926</v>
      </c>
    </row>
    <row r="1522" spans="1:22" x14ac:dyDescent="0.3">
      <c r="A1522">
        <v>1525</v>
      </c>
      <c r="B1522" t="s">
        <v>10</v>
      </c>
      <c r="C1522" t="s">
        <v>11</v>
      </c>
      <c r="D1522">
        <v>8</v>
      </c>
      <c r="E1522">
        <v>3</v>
      </c>
      <c r="F1522">
        <v>870.37</v>
      </c>
      <c r="G1522">
        <v>1940.81</v>
      </c>
      <c r="H1522">
        <v>194.08</v>
      </c>
      <c r="I1522">
        <v>1103.24</v>
      </c>
      <c r="J1522">
        <v>643.49</v>
      </c>
      <c r="K1522">
        <f>Global_Household_Financial_Dyna[[#This Row],[Total_Household_Income]]-Global_Household_Financial_Dyna[[#This Row],[Estimated_Taxes]]</f>
        <v>1746.73</v>
      </c>
      <c r="L1522" s="1">
        <f>Global_Household_Financial_Dyna[[#This Row],[Monthly_Savings]]/Global_Household_Financial_Dyna[[#This Row],[Net Income]]</f>
        <v>0.36839694743892876</v>
      </c>
      <c r="M1522" s="2">
        <f>Global_Household_Financial_Dyna[[#This Row],[Monthly_Expenses]]/Global_Household_Financial_Dyna[[#This Row],[Net Income]]</f>
        <v>0.6316030525610713</v>
      </c>
      <c r="N1522" t="str">
        <f>IF(Global_Household_Financial_Dyna[[#This Row],[Monthly_Savings]]&lt;0,"High Risk", IF(Global_Household_Financial_Dyna[[#This Row],[Savings Rate%]]&lt;0.1, "Medium", "Safe"))</f>
        <v>Safe</v>
      </c>
      <c r="O1522">
        <f>Global_Household_Financial_Dyna[[#This Row],[Total_Household_Income]]/Global_Household_Financial_Dyna[[#This Row],[Family_Size]]</f>
        <v>242.60124999999999</v>
      </c>
      <c r="P1522" s="2">
        <f t="shared" si="46"/>
        <v>0.42077341556833553</v>
      </c>
      <c r="Q1522" s="2">
        <f t="shared" si="47"/>
        <v>-5.2376468129406772E-2</v>
      </c>
      <c r="R1522" s="2" t="str">
        <f>IF(Global_Household_Financial_Dyna[[#This Row],[Vs country_Average]]&lt;-0.2, "Underperformer", IF(Global_Household_Financial_Dyna[[#This Row],[Vs country_Average]]&gt;0.2, "Outperformer", "Normal"))</f>
        <v>Normal</v>
      </c>
      <c r="S15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643.49</v>
      </c>
      <c r="T15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643.49</v>
      </c>
      <c r="U15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643.49</v>
      </c>
      <c r="V15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643.49</v>
      </c>
    </row>
    <row r="1523" spans="1:22" x14ac:dyDescent="0.3">
      <c r="A1523">
        <v>1526</v>
      </c>
      <c r="B1523" t="s">
        <v>10</v>
      </c>
      <c r="C1523" t="s">
        <v>22</v>
      </c>
      <c r="D1523">
        <v>1</v>
      </c>
      <c r="E1523">
        <v>1</v>
      </c>
      <c r="F1523">
        <v>648.25</v>
      </c>
      <c r="G1523">
        <v>648.25</v>
      </c>
      <c r="H1523">
        <v>64.819999999999993</v>
      </c>
      <c r="I1523">
        <v>269.61</v>
      </c>
      <c r="J1523">
        <v>313.81</v>
      </c>
      <c r="K1523">
        <f>Global_Household_Financial_Dyna[[#This Row],[Total_Household_Income]]-Global_Household_Financial_Dyna[[#This Row],[Estimated_Taxes]]</f>
        <v>583.43000000000006</v>
      </c>
      <c r="L1523" s="1">
        <f>Global_Household_Financial_Dyna[[#This Row],[Monthly_Savings]]/Global_Household_Financial_Dyna[[#This Row],[Net Income]]</f>
        <v>0.53787086711344967</v>
      </c>
      <c r="M1523" s="2">
        <f>Global_Household_Financial_Dyna[[#This Row],[Monthly_Expenses]]/Global_Household_Financial_Dyna[[#This Row],[Net Income]]</f>
        <v>0.46211199286975296</v>
      </c>
      <c r="N1523" t="str">
        <f>IF(Global_Household_Financial_Dyna[[#This Row],[Monthly_Savings]]&lt;0,"High Risk", IF(Global_Household_Financial_Dyna[[#This Row],[Savings Rate%]]&lt;0.1, "Medium", "Safe"))</f>
        <v>Safe</v>
      </c>
      <c r="O1523">
        <f>Global_Household_Financial_Dyna[[#This Row],[Total_Household_Income]]/Global_Household_Financial_Dyna[[#This Row],[Family_Size]]</f>
        <v>648.25</v>
      </c>
      <c r="P1523" s="2">
        <f t="shared" si="46"/>
        <v>0.42077341556833553</v>
      </c>
      <c r="Q1523" s="2">
        <f t="shared" si="47"/>
        <v>0.11709745154511414</v>
      </c>
      <c r="R1523" s="2" t="str">
        <f>IF(Global_Household_Financial_Dyna[[#This Row],[Vs country_Average]]&lt;-0.2, "Underperformer", IF(Global_Household_Financial_Dyna[[#This Row],[Vs country_Average]]&gt;0.2, "Outperformer", "Normal"))</f>
        <v>Normal</v>
      </c>
      <c r="S15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313.81</v>
      </c>
      <c r="T15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313.81</v>
      </c>
      <c r="U15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313.81</v>
      </c>
      <c r="V15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313.81</v>
      </c>
    </row>
    <row r="1524" spans="1:22" x14ac:dyDescent="0.3">
      <c r="A1524">
        <v>1527</v>
      </c>
      <c r="B1524" t="s">
        <v>10</v>
      </c>
      <c r="C1524" t="s">
        <v>22</v>
      </c>
      <c r="D1524">
        <v>5</v>
      </c>
      <c r="E1524">
        <v>1</v>
      </c>
      <c r="F1524">
        <v>723.82</v>
      </c>
      <c r="G1524">
        <v>723.82</v>
      </c>
      <c r="H1524">
        <v>72.38</v>
      </c>
      <c r="I1524">
        <v>627.17999999999995</v>
      </c>
      <c r="J1524">
        <v>24.26</v>
      </c>
      <c r="K1524">
        <f>Global_Household_Financial_Dyna[[#This Row],[Total_Household_Income]]-Global_Household_Financial_Dyna[[#This Row],[Estimated_Taxes]]</f>
        <v>651.44000000000005</v>
      </c>
      <c r="L1524" s="1">
        <f>Global_Household_Financial_Dyna[[#This Row],[Monthly_Savings]]/Global_Household_Financial_Dyna[[#This Row],[Net Income]]</f>
        <v>3.7240574726759179E-2</v>
      </c>
      <c r="M1524" s="2">
        <f>Global_Household_Financial_Dyna[[#This Row],[Monthly_Expenses]]/Global_Household_Financial_Dyna[[#This Row],[Net Income]]</f>
        <v>0.96275942527324065</v>
      </c>
      <c r="N1524" t="str">
        <f>IF(Global_Household_Financial_Dyna[[#This Row],[Monthly_Savings]]&lt;0,"High Risk", IF(Global_Household_Financial_Dyna[[#This Row],[Savings Rate%]]&lt;0.1, "Medium", "Safe"))</f>
        <v>Medium</v>
      </c>
      <c r="O1524">
        <f>Global_Household_Financial_Dyna[[#This Row],[Total_Household_Income]]/Global_Household_Financial_Dyna[[#This Row],[Family_Size]]</f>
        <v>144.76400000000001</v>
      </c>
      <c r="P1524" s="2">
        <f t="shared" si="46"/>
        <v>0.42077341556833553</v>
      </c>
      <c r="Q1524" s="2">
        <f t="shared" si="47"/>
        <v>-0.38353284084157635</v>
      </c>
      <c r="R1524" s="2" t="str">
        <f>IF(Global_Household_Financial_Dyna[[#This Row],[Vs country_Average]]&lt;-0.2, "Underperformer", IF(Global_Household_Financial_Dyna[[#This Row],[Vs country_Average]]&gt;0.2, "Outperformer", "Normal"))</f>
        <v>Underperformer</v>
      </c>
      <c r="S15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24.26</v>
      </c>
      <c r="T15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24.26</v>
      </c>
      <c r="U15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24.26</v>
      </c>
      <c r="V15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24.26</v>
      </c>
    </row>
    <row r="1525" spans="1:22" x14ac:dyDescent="0.3">
      <c r="A1525">
        <v>1528</v>
      </c>
      <c r="B1525" t="s">
        <v>10</v>
      </c>
      <c r="C1525" t="s">
        <v>22</v>
      </c>
      <c r="D1525">
        <v>2</v>
      </c>
      <c r="E1525">
        <v>1</v>
      </c>
      <c r="F1525">
        <v>776.42</v>
      </c>
      <c r="G1525">
        <v>776.42</v>
      </c>
      <c r="H1525">
        <v>77.64</v>
      </c>
      <c r="I1525">
        <v>444.82</v>
      </c>
      <c r="J1525">
        <v>253.96</v>
      </c>
      <c r="K1525">
        <f>Global_Household_Financial_Dyna[[#This Row],[Total_Household_Income]]-Global_Household_Financial_Dyna[[#This Row],[Estimated_Taxes]]</f>
        <v>698.78</v>
      </c>
      <c r="L1525" s="1">
        <f>Global_Household_Financial_Dyna[[#This Row],[Monthly_Savings]]/Global_Household_Financial_Dyna[[#This Row],[Net Income]]</f>
        <v>0.36343341251896166</v>
      </c>
      <c r="M1525" s="2">
        <f>Global_Household_Financial_Dyna[[#This Row],[Monthly_Expenses]]/Global_Household_Financial_Dyna[[#This Row],[Net Income]]</f>
        <v>0.63656658748103845</v>
      </c>
      <c r="N1525" t="str">
        <f>IF(Global_Household_Financial_Dyna[[#This Row],[Monthly_Savings]]&lt;0,"High Risk", IF(Global_Household_Financial_Dyna[[#This Row],[Savings Rate%]]&lt;0.1, "Medium", "Safe"))</f>
        <v>Safe</v>
      </c>
      <c r="O1525">
        <f>Global_Household_Financial_Dyna[[#This Row],[Total_Household_Income]]/Global_Household_Financial_Dyna[[#This Row],[Family_Size]]</f>
        <v>388.21</v>
      </c>
      <c r="P1525" s="2">
        <f t="shared" si="46"/>
        <v>0.42077341556833553</v>
      </c>
      <c r="Q1525" s="2">
        <f t="shared" si="47"/>
        <v>-5.7340003049373867E-2</v>
      </c>
      <c r="R1525" s="2" t="str">
        <f>IF(Global_Household_Financial_Dyna[[#This Row],[Vs country_Average]]&lt;-0.2, "Underperformer", IF(Global_Household_Financial_Dyna[[#This Row],[Vs country_Average]]&gt;0.2, "Outperformer", "Normal"))</f>
        <v>Normal</v>
      </c>
      <c r="S15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253.96</v>
      </c>
      <c r="T15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253.96</v>
      </c>
      <c r="U15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253.96</v>
      </c>
      <c r="V15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253.96</v>
      </c>
    </row>
    <row r="1526" spans="1:22" x14ac:dyDescent="0.3">
      <c r="A1526">
        <v>1529</v>
      </c>
      <c r="B1526" t="s">
        <v>14</v>
      </c>
      <c r="C1526" t="s">
        <v>15</v>
      </c>
      <c r="D1526">
        <v>7</v>
      </c>
      <c r="E1526">
        <v>3</v>
      </c>
      <c r="F1526">
        <v>2082.36</v>
      </c>
      <c r="G1526">
        <v>4612.4799999999996</v>
      </c>
      <c r="H1526">
        <v>691.87</v>
      </c>
      <c r="I1526">
        <v>1306.3399999999999</v>
      </c>
      <c r="J1526">
        <v>2614.27</v>
      </c>
      <c r="K1526">
        <f>Global_Household_Financial_Dyna[[#This Row],[Total_Household_Income]]-Global_Household_Financial_Dyna[[#This Row],[Estimated_Taxes]]</f>
        <v>3920.6099999999997</v>
      </c>
      <c r="L1526" s="1">
        <f>Global_Household_Financial_Dyna[[#This Row],[Monthly_Savings]]/Global_Household_Financial_Dyna[[#This Row],[Net Income]]</f>
        <v>0.66680184971216216</v>
      </c>
      <c r="M1526" s="2">
        <f>Global_Household_Financial_Dyna[[#This Row],[Monthly_Expenses]]/Global_Household_Financial_Dyna[[#This Row],[Net Income]]</f>
        <v>0.33319815028783789</v>
      </c>
      <c r="N1526" t="str">
        <f>IF(Global_Household_Financial_Dyna[[#This Row],[Monthly_Savings]]&lt;0,"High Risk", IF(Global_Household_Financial_Dyna[[#This Row],[Savings Rate%]]&lt;0.1, "Medium", "Safe"))</f>
        <v>Safe</v>
      </c>
      <c r="O1526">
        <f>Global_Household_Financial_Dyna[[#This Row],[Total_Household_Income]]/Global_Household_Financial_Dyna[[#This Row],[Family_Size]]</f>
        <v>658.92571428571421</v>
      </c>
      <c r="P1526" s="2">
        <f t="shared" si="46"/>
        <v>0.39788995363055785</v>
      </c>
      <c r="Q1526" s="2">
        <f t="shared" si="47"/>
        <v>0.26891189608160432</v>
      </c>
      <c r="R1526" s="2" t="str">
        <f>IF(Global_Household_Financial_Dyna[[#This Row],[Vs country_Average]]&lt;-0.2, "Underperformer", IF(Global_Household_Financial_Dyna[[#This Row],[Vs country_Average]]&gt;0.2, "Outperformer", "Normal"))</f>
        <v>Outperformer</v>
      </c>
      <c r="S15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2614.27</v>
      </c>
      <c r="T15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2614.27</v>
      </c>
      <c r="U15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2614.27</v>
      </c>
      <c r="V15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2614.27</v>
      </c>
    </row>
    <row r="1527" spans="1:22" x14ac:dyDescent="0.3">
      <c r="A1527">
        <v>1530</v>
      </c>
      <c r="B1527" t="s">
        <v>16</v>
      </c>
      <c r="C1527" t="s">
        <v>21</v>
      </c>
      <c r="D1527">
        <v>8</v>
      </c>
      <c r="E1527">
        <v>2</v>
      </c>
      <c r="F1527">
        <v>4516.9399999999996</v>
      </c>
      <c r="G1527">
        <v>7690.72</v>
      </c>
      <c r="H1527">
        <v>2691.75</v>
      </c>
      <c r="I1527">
        <v>5790.34</v>
      </c>
      <c r="J1527">
        <v>-791.37</v>
      </c>
      <c r="K1527">
        <f>Global_Household_Financial_Dyna[[#This Row],[Total_Household_Income]]-Global_Household_Financial_Dyna[[#This Row],[Estimated_Taxes]]</f>
        <v>4998.97</v>
      </c>
      <c r="L1527" s="1">
        <f>Global_Household_Financial_Dyna[[#This Row],[Monthly_Savings]]/Global_Household_Financial_Dyna[[#This Row],[Net Income]]</f>
        <v>-0.15830661116189934</v>
      </c>
      <c r="M1527" s="2">
        <f>Global_Household_Financial_Dyna[[#This Row],[Monthly_Expenses]]/Global_Household_Financial_Dyna[[#This Row],[Net Income]]</f>
        <v>1.1583066111618994</v>
      </c>
      <c r="N1527" t="str">
        <f>IF(Global_Household_Financial_Dyna[[#This Row],[Monthly_Savings]]&lt;0,"High Risk", IF(Global_Household_Financial_Dyna[[#This Row],[Savings Rate%]]&lt;0.1, "Medium", "Safe"))</f>
        <v>High Risk</v>
      </c>
      <c r="O1527">
        <f>Global_Household_Financial_Dyna[[#This Row],[Total_Household_Income]]/Global_Household_Financial_Dyna[[#This Row],[Family_Size]]</f>
        <v>961.34</v>
      </c>
      <c r="P1527" s="2">
        <f t="shared" si="46"/>
        <v>0.15879799892000862</v>
      </c>
      <c r="Q1527" s="2">
        <f t="shared" si="47"/>
        <v>-0.31710461008190793</v>
      </c>
      <c r="R1527" s="2" t="str">
        <f>IF(Global_Household_Financial_Dyna[[#This Row],[Vs country_Average]]&lt;-0.2, "Underperformer", IF(Global_Household_Financial_Dyna[[#This Row],[Vs country_Average]]&gt;0.2, "Outperformer", "Normal"))</f>
        <v>Underperformer</v>
      </c>
      <c r="S15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-501.85300000000001</v>
      </c>
      <c r="T15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-212.3359999999999</v>
      </c>
      <c r="U15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77.18100000000004</v>
      </c>
      <c r="V15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366.69800000000021</v>
      </c>
    </row>
    <row r="1528" spans="1:22" x14ac:dyDescent="0.3">
      <c r="A1528">
        <v>1531</v>
      </c>
      <c r="B1528" t="s">
        <v>10</v>
      </c>
      <c r="C1528" t="s">
        <v>22</v>
      </c>
      <c r="D1528">
        <v>7</v>
      </c>
      <c r="E1528">
        <v>3</v>
      </c>
      <c r="F1528">
        <v>850.7</v>
      </c>
      <c r="G1528">
        <v>2069.96</v>
      </c>
      <c r="H1528">
        <v>207</v>
      </c>
      <c r="I1528">
        <v>658.38</v>
      </c>
      <c r="J1528">
        <v>1204.5899999999999</v>
      </c>
      <c r="K1528">
        <f>Global_Household_Financial_Dyna[[#This Row],[Total_Household_Income]]-Global_Household_Financial_Dyna[[#This Row],[Estimated_Taxes]]</f>
        <v>1862.96</v>
      </c>
      <c r="L1528" s="1">
        <f>Global_Household_Financial_Dyna[[#This Row],[Monthly_Savings]]/Global_Household_Financial_Dyna[[#This Row],[Net Income]]</f>
        <v>0.64660003435393132</v>
      </c>
      <c r="M1528" s="2">
        <f>Global_Household_Financial_Dyna[[#This Row],[Monthly_Expenses]]/Global_Household_Financial_Dyna[[#This Row],[Net Income]]</f>
        <v>0.35340533344784641</v>
      </c>
      <c r="N1528" t="str">
        <f>IF(Global_Household_Financial_Dyna[[#This Row],[Monthly_Savings]]&lt;0,"High Risk", IF(Global_Household_Financial_Dyna[[#This Row],[Savings Rate%]]&lt;0.1, "Medium", "Safe"))</f>
        <v>Safe</v>
      </c>
      <c r="O1528">
        <f>Global_Household_Financial_Dyna[[#This Row],[Total_Household_Income]]/Global_Household_Financial_Dyna[[#This Row],[Family_Size]]</f>
        <v>295.70857142857142</v>
      </c>
      <c r="P1528" s="2">
        <f t="shared" si="46"/>
        <v>0.42077341556833553</v>
      </c>
      <c r="Q1528" s="2">
        <f t="shared" si="47"/>
        <v>0.22582661878559579</v>
      </c>
      <c r="R1528" s="2" t="str">
        <f>IF(Global_Household_Financial_Dyna[[#This Row],[Vs country_Average]]&lt;-0.2, "Underperformer", IF(Global_Household_Financial_Dyna[[#This Row],[Vs country_Average]]&gt;0.2, "Outperformer", "Normal"))</f>
        <v>Outperformer</v>
      </c>
      <c r="S15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1204.5899999999999</v>
      </c>
      <c r="T15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1204.5899999999999</v>
      </c>
      <c r="U15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1204.5899999999999</v>
      </c>
      <c r="V15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1204.5899999999999</v>
      </c>
    </row>
    <row r="1529" spans="1:22" x14ac:dyDescent="0.3">
      <c r="A1529">
        <v>1532</v>
      </c>
      <c r="B1529" t="s">
        <v>16</v>
      </c>
      <c r="C1529" t="s">
        <v>17</v>
      </c>
      <c r="D1529">
        <v>5</v>
      </c>
      <c r="E1529">
        <v>3</v>
      </c>
      <c r="F1529">
        <v>3024.31</v>
      </c>
      <c r="G1529">
        <v>6661.26</v>
      </c>
      <c r="H1529">
        <v>2331.44</v>
      </c>
      <c r="I1529">
        <v>4450.62</v>
      </c>
      <c r="J1529">
        <v>-120.8</v>
      </c>
      <c r="K1529">
        <f>Global_Household_Financial_Dyna[[#This Row],[Total_Household_Income]]-Global_Household_Financial_Dyna[[#This Row],[Estimated_Taxes]]</f>
        <v>4329.82</v>
      </c>
      <c r="L1529" s="1">
        <f>Global_Household_Financial_Dyna[[#This Row],[Monthly_Savings]]/Global_Household_Financial_Dyna[[#This Row],[Net Income]]</f>
        <v>-2.7899543168076274E-2</v>
      </c>
      <c r="M1529" s="2">
        <f>Global_Household_Financial_Dyna[[#This Row],[Monthly_Expenses]]/Global_Household_Financial_Dyna[[#This Row],[Net Income]]</f>
        <v>1.0278995431680764</v>
      </c>
      <c r="N1529" t="str">
        <f>IF(Global_Household_Financial_Dyna[[#This Row],[Monthly_Savings]]&lt;0,"High Risk", IF(Global_Household_Financial_Dyna[[#This Row],[Savings Rate%]]&lt;0.1, "Medium", "Safe"))</f>
        <v>High Risk</v>
      </c>
      <c r="O1529">
        <f>Global_Household_Financial_Dyna[[#This Row],[Total_Household_Income]]/Global_Household_Financial_Dyna[[#This Row],[Family_Size]]</f>
        <v>1332.252</v>
      </c>
      <c r="P1529" s="2">
        <f t="shared" si="46"/>
        <v>0.15879799892000862</v>
      </c>
      <c r="Q1529" s="2">
        <f t="shared" si="47"/>
        <v>-0.18669754208808489</v>
      </c>
      <c r="R1529" s="2" t="str">
        <f>IF(Global_Household_Financial_Dyna[[#This Row],[Vs country_Average]]&lt;-0.2, "Underperformer", IF(Global_Household_Financial_Dyna[[#This Row],[Vs country_Average]]&gt;0.2, "Outperformer", "Normal"))</f>
        <v>Normal</v>
      </c>
      <c r="S15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101.73100000000001</v>
      </c>
      <c r="T15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324.26200000000006</v>
      </c>
      <c r="U15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546.79300000000001</v>
      </c>
      <c r="V15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769.32400000000018</v>
      </c>
    </row>
    <row r="1530" spans="1:22" x14ac:dyDescent="0.3">
      <c r="A1530">
        <v>1533</v>
      </c>
      <c r="B1530" t="s">
        <v>14</v>
      </c>
      <c r="C1530" t="s">
        <v>15</v>
      </c>
      <c r="D1530">
        <v>3</v>
      </c>
      <c r="E1530">
        <v>3</v>
      </c>
      <c r="F1530">
        <v>442.83</v>
      </c>
      <c r="G1530">
        <v>896.53</v>
      </c>
      <c r="H1530">
        <v>134.47999999999999</v>
      </c>
      <c r="I1530">
        <v>849.91</v>
      </c>
      <c r="J1530">
        <v>-87.85</v>
      </c>
      <c r="K1530">
        <f>Global_Household_Financial_Dyna[[#This Row],[Total_Household_Income]]-Global_Household_Financial_Dyna[[#This Row],[Estimated_Taxes]]</f>
        <v>762.05</v>
      </c>
      <c r="L1530" s="1">
        <f>Global_Household_Financial_Dyna[[#This Row],[Monthly_Savings]]/Global_Household_Financial_Dyna[[#This Row],[Net Income]]</f>
        <v>-0.11528114953087068</v>
      </c>
      <c r="M1530" s="2">
        <f>Global_Household_Financial_Dyna[[#This Row],[Monthly_Expenses]]/Global_Household_Financial_Dyna[[#This Row],[Net Income]]</f>
        <v>1.1152942720293944</v>
      </c>
      <c r="N1530" t="str">
        <f>IF(Global_Household_Financial_Dyna[[#This Row],[Monthly_Savings]]&lt;0,"High Risk", IF(Global_Household_Financial_Dyna[[#This Row],[Savings Rate%]]&lt;0.1, "Medium", "Safe"))</f>
        <v>High Risk</v>
      </c>
      <c r="O1530">
        <f>Global_Household_Financial_Dyna[[#This Row],[Total_Household_Income]]/Global_Household_Financial_Dyna[[#This Row],[Family_Size]]</f>
        <v>298.84333333333331</v>
      </c>
      <c r="P1530" s="2">
        <f t="shared" si="46"/>
        <v>0.39788995363055785</v>
      </c>
      <c r="Q1530" s="2">
        <f t="shared" si="47"/>
        <v>-0.51317110316142855</v>
      </c>
      <c r="R1530" s="2" t="str">
        <f>IF(Global_Household_Financial_Dyna[[#This Row],[Vs country_Average]]&lt;-0.2, "Underperformer", IF(Global_Household_Financial_Dyna[[#This Row],[Vs country_Average]]&gt;0.2, "Outperformer", "Normal"))</f>
        <v>Underperformer</v>
      </c>
      <c r="S15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-45.354499999999994</v>
      </c>
      <c r="T15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-2.8589999999999947</v>
      </c>
      <c r="U15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39.636499999999998</v>
      </c>
      <c r="V15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82.132000000000005</v>
      </c>
    </row>
    <row r="1531" spans="1:22" x14ac:dyDescent="0.3">
      <c r="A1531">
        <v>1534</v>
      </c>
      <c r="B1531" t="s">
        <v>10</v>
      </c>
      <c r="C1531" t="s">
        <v>22</v>
      </c>
      <c r="D1531">
        <v>1</v>
      </c>
      <c r="E1531">
        <v>1</v>
      </c>
      <c r="F1531">
        <v>909.67</v>
      </c>
      <c r="G1531">
        <v>909.67</v>
      </c>
      <c r="H1531">
        <v>90.97</v>
      </c>
      <c r="I1531">
        <v>320.7</v>
      </c>
      <c r="J1531">
        <v>498</v>
      </c>
      <c r="K1531">
        <f>Global_Household_Financial_Dyna[[#This Row],[Total_Household_Income]]-Global_Household_Financial_Dyna[[#This Row],[Estimated_Taxes]]</f>
        <v>818.69999999999993</v>
      </c>
      <c r="L1531" s="1">
        <f>Global_Household_Financial_Dyna[[#This Row],[Monthly_Savings]]/Global_Household_Financial_Dyna[[#This Row],[Net Income]]</f>
        <v>0.6082814217662148</v>
      </c>
      <c r="M1531" s="2">
        <f>Global_Household_Financial_Dyna[[#This Row],[Monthly_Expenses]]/Global_Household_Financial_Dyna[[#This Row],[Net Income]]</f>
        <v>0.39171857823378531</v>
      </c>
      <c r="N1531" t="str">
        <f>IF(Global_Household_Financial_Dyna[[#This Row],[Monthly_Savings]]&lt;0,"High Risk", IF(Global_Household_Financial_Dyna[[#This Row],[Savings Rate%]]&lt;0.1, "Medium", "Safe"))</f>
        <v>Safe</v>
      </c>
      <c r="O1531">
        <f>Global_Household_Financial_Dyna[[#This Row],[Total_Household_Income]]/Global_Household_Financial_Dyna[[#This Row],[Family_Size]]</f>
        <v>909.67</v>
      </c>
      <c r="P1531" s="2">
        <f t="shared" si="46"/>
        <v>0.42077341556833553</v>
      </c>
      <c r="Q1531" s="2">
        <f t="shared" si="47"/>
        <v>0.18750800619787927</v>
      </c>
      <c r="R1531" s="2" t="str">
        <f>IF(Global_Household_Financial_Dyna[[#This Row],[Vs country_Average]]&lt;-0.2, "Underperformer", IF(Global_Household_Financial_Dyna[[#This Row],[Vs country_Average]]&gt;0.2, "Outperformer", "Normal"))</f>
        <v>Normal</v>
      </c>
      <c r="S15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498</v>
      </c>
      <c r="T15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498</v>
      </c>
      <c r="U15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498</v>
      </c>
      <c r="V15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498</v>
      </c>
    </row>
    <row r="1532" spans="1:22" x14ac:dyDescent="0.3">
      <c r="A1532">
        <v>1535</v>
      </c>
      <c r="B1532" t="s">
        <v>10</v>
      </c>
      <c r="C1532" t="s">
        <v>22</v>
      </c>
      <c r="D1532">
        <v>7</v>
      </c>
      <c r="E1532">
        <v>3</v>
      </c>
      <c r="F1532">
        <v>981.61</v>
      </c>
      <c r="G1532">
        <v>2237.37</v>
      </c>
      <c r="H1532">
        <v>223.74</v>
      </c>
      <c r="I1532">
        <v>661.42</v>
      </c>
      <c r="J1532">
        <v>1352.21</v>
      </c>
      <c r="K1532">
        <f>Global_Household_Financial_Dyna[[#This Row],[Total_Household_Income]]-Global_Household_Financial_Dyna[[#This Row],[Estimated_Taxes]]</f>
        <v>2013.6299999999999</v>
      </c>
      <c r="L1532" s="1">
        <f>Global_Household_Financial_Dyna[[#This Row],[Monthly_Savings]]/Global_Household_Financial_Dyna[[#This Row],[Net Income]]</f>
        <v>0.67152853304728277</v>
      </c>
      <c r="M1532" s="2">
        <f>Global_Household_Financial_Dyna[[#This Row],[Monthly_Expenses]]/Global_Household_Financial_Dyna[[#This Row],[Net Income]]</f>
        <v>0.32847146695271723</v>
      </c>
      <c r="N1532" t="str">
        <f>IF(Global_Household_Financial_Dyna[[#This Row],[Monthly_Savings]]&lt;0,"High Risk", IF(Global_Household_Financial_Dyna[[#This Row],[Savings Rate%]]&lt;0.1, "Medium", "Safe"))</f>
        <v>Safe</v>
      </c>
      <c r="O1532">
        <f>Global_Household_Financial_Dyna[[#This Row],[Total_Household_Income]]/Global_Household_Financial_Dyna[[#This Row],[Family_Size]]</f>
        <v>319.62428571428569</v>
      </c>
      <c r="P1532" s="2">
        <f t="shared" si="46"/>
        <v>0.42077341556833553</v>
      </c>
      <c r="Q1532" s="2">
        <f t="shared" si="47"/>
        <v>0.25075511747894724</v>
      </c>
      <c r="R1532" s="2" t="str">
        <f>IF(Global_Household_Financial_Dyna[[#This Row],[Vs country_Average]]&lt;-0.2, "Underperformer", IF(Global_Household_Financial_Dyna[[#This Row],[Vs country_Average]]&gt;0.2, "Outperformer", "Normal"))</f>
        <v>Outperformer</v>
      </c>
      <c r="S15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1352.21</v>
      </c>
      <c r="T15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1352.21</v>
      </c>
      <c r="U15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1352.21</v>
      </c>
      <c r="V15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1352.21</v>
      </c>
    </row>
    <row r="1533" spans="1:22" x14ac:dyDescent="0.3">
      <c r="A1533">
        <v>1536</v>
      </c>
      <c r="B1533" t="s">
        <v>18</v>
      </c>
      <c r="C1533" t="s">
        <v>19</v>
      </c>
      <c r="D1533">
        <v>6</v>
      </c>
      <c r="E1533">
        <v>3</v>
      </c>
      <c r="F1533">
        <v>4795.4399999999996</v>
      </c>
      <c r="G1533">
        <v>10195.17</v>
      </c>
      <c r="H1533">
        <v>2752.69</v>
      </c>
      <c r="I1533">
        <v>3269.77</v>
      </c>
      <c r="J1533">
        <v>4172.7</v>
      </c>
      <c r="K1533">
        <f>Global_Household_Financial_Dyna[[#This Row],[Total_Household_Income]]-Global_Household_Financial_Dyna[[#This Row],[Estimated_Taxes]]</f>
        <v>7442.48</v>
      </c>
      <c r="L1533" s="1">
        <f>Global_Household_Financial_Dyna[[#This Row],[Monthly_Savings]]/Global_Household_Financial_Dyna[[#This Row],[Net Income]]</f>
        <v>0.56065988756436025</v>
      </c>
      <c r="M1533" s="2">
        <f>Global_Household_Financial_Dyna[[#This Row],[Monthly_Expenses]]/Global_Household_Financial_Dyna[[#This Row],[Net Income]]</f>
        <v>0.43933876879749761</v>
      </c>
      <c r="N1533" t="str">
        <f>IF(Global_Household_Financial_Dyna[[#This Row],[Monthly_Savings]]&lt;0,"High Risk", IF(Global_Household_Financial_Dyna[[#This Row],[Savings Rate%]]&lt;0.1, "Medium", "Safe"))</f>
        <v>Safe</v>
      </c>
      <c r="O1533">
        <f>Global_Household_Financial_Dyna[[#This Row],[Total_Household_Income]]/Global_Household_Financial_Dyna[[#This Row],[Family_Size]]</f>
        <v>1699.1949999999999</v>
      </c>
      <c r="P1533" s="2">
        <f t="shared" si="46"/>
        <v>0.32336204947805613</v>
      </c>
      <c r="Q1533" s="2">
        <f t="shared" si="47"/>
        <v>0.23729783808630411</v>
      </c>
      <c r="R1533" s="2" t="str">
        <f>IF(Global_Household_Financial_Dyna[[#This Row],[Vs country_Average]]&lt;-0.2, "Underperformer", IF(Global_Household_Financial_Dyna[[#This Row],[Vs country_Average]]&gt;0.2, "Outperformer", "Normal"))</f>
        <v>Outperformer</v>
      </c>
      <c r="S15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4172.7</v>
      </c>
      <c r="T15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4172.7</v>
      </c>
      <c r="U15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4172.7</v>
      </c>
      <c r="V15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4172.7</v>
      </c>
    </row>
    <row r="1534" spans="1:22" x14ac:dyDescent="0.3">
      <c r="A1534">
        <v>1537</v>
      </c>
      <c r="B1534" t="s">
        <v>18</v>
      </c>
      <c r="C1534" t="s">
        <v>19</v>
      </c>
      <c r="D1534">
        <v>3</v>
      </c>
      <c r="E1534">
        <v>3</v>
      </c>
      <c r="F1534">
        <v>5228.3</v>
      </c>
      <c r="G1534">
        <v>11719.67</v>
      </c>
      <c r="H1534">
        <v>3164.31</v>
      </c>
      <c r="I1534">
        <v>2293.2199999999998</v>
      </c>
      <c r="J1534">
        <v>6262.13</v>
      </c>
      <c r="K1534">
        <f>Global_Household_Financial_Dyna[[#This Row],[Total_Household_Income]]-Global_Household_Financial_Dyna[[#This Row],[Estimated_Taxes]]</f>
        <v>8555.36</v>
      </c>
      <c r="L1534" s="1">
        <f>Global_Household_Financial_Dyna[[#This Row],[Monthly_Savings]]/Global_Household_Financial_Dyna[[#This Row],[Net Income]]</f>
        <v>0.73195400310448655</v>
      </c>
      <c r="M1534" s="2">
        <f>Global_Household_Financial_Dyna[[#This Row],[Monthly_Expenses]]/Global_Household_Financial_Dyna[[#This Row],[Net Income]]</f>
        <v>0.26804482803762786</v>
      </c>
      <c r="N1534" t="str">
        <f>IF(Global_Household_Financial_Dyna[[#This Row],[Monthly_Savings]]&lt;0,"High Risk", IF(Global_Household_Financial_Dyna[[#This Row],[Savings Rate%]]&lt;0.1, "Medium", "Safe"))</f>
        <v>Safe</v>
      </c>
      <c r="O1534">
        <f>Global_Household_Financial_Dyna[[#This Row],[Total_Household_Income]]/Global_Household_Financial_Dyna[[#This Row],[Family_Size]]</f>
        <v>3906.5566666666668</v>
      </c>
      <c r="P1534" s="2">
        <f t="shared" si="46"/>
        <v>0.32336204947805613</v>
      </c>
      <c r="Q1534" s="2">
        <f t="shared" si="47"/>
        <v>0.40859195362643042</v>
      </c>
      <c r="R1534" s="2" t="str">
        <f>IF(Global_Household_Financial_Dyna[[#This Row],[Vs country_Average]]&lt;-0.2, "Underperformer", IF(Global_Household_Financial_Dyna[[#This Row],[Vs country_Average]]&gt;0.2, "Outperformer", "Normal"))</f>
        <v>Outperformer</v>
      </c>
      <c r="S15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6262.13</v>
      </c>
      <c r="T15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6262.13</v>
      </c>
      <c r="U15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6262.13</v>
      </c>
      <c r="V15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6262.13</v>
      </c>
    </row>
    <row r="1535" spans="1:22" x14ac:dyDescent="0.3">
      <c r="A1535">
        <v>1538</v>
      </c>
      <c r="B1535" t="s">
        <v>16</v>
      </c>
      <c r="C1535" t="s">
        <v>17</v>
      </c>
      <c r="D1535">
        <v>1</v>
      </c>
      <c r="E1535">
        <v>1</v>
      </c>
      <c r="F1535">
        <v>5703.21</v>
      </c>
      <c r="G1535">
        <v>5703.21</v>
      </c>
      <c r="H1535">
        <v>1996.12</v>
      </c>
      <c r="I1535">
        <v>1682.03</v>
      </c>
      <c r="J1535">
        <v>2025.06</v>
      </c>
      <c r="K1535">
        <f>Global_Household_Financial_Dyna[[#This Row],[Total_Household_Income]]-Global_Household_Financial_Dyna[[#This Row],[Estimated_Taxes]]</f>
        <v>3707.09</v>
      </c>
      <c r="L1535" s="1">
        <f>Global_Household_Financial_Dyna[[#This Row],[Monthly_Savings]]/Global_Household_Financial_Dyna[[#This Row],[Net Income]]</f>
        <v>0.54626674831201827</v>
      </c>
      <c r="M1535" s="2">
        <f>Global_Household_Financial_Dyna[[#This Row],[Monthly_Expenses]]/Global_Household_Financial_Dyna[[#This Row],[Net Income]]</f>
        <v>0.45373325168798168</v>
      </c>
      <c r="N1535" t="str">
        <f>IF(Global_Household_Financial_Dyna[[#This Row],[Monthly_Savings]]&lt;0,"High Risk", IF(Global_Household_Financial_Dyna[[#This Row],[Savings Rate%]]&lt;0.1, "Medium", "Safe"))</f>
        <v>Safe</v>
      </c>
      <c r="O1535">
        <f>Global_Household_Financial_Dyna[[#This Row],[Total_Household_Income]]/Global_Household_Financial_Dyna[[#This Row],[Family_Size]]</f>
        <v>5703.21</v>
      </c>
      <c r="P1535" s="2">
        <f t="shared" si="46"/>
        <v>0.15879799892000862</v>
      </c>
      <c r="Q1535" s="2">
        <f t="shared" si="47"/>
        <v>0.38746874939200965</v>
      </c>
      <c r="R1535" s="2" t="str">
        <f>IF(Global_Household_Financial_Dyna[[#This Row],[Vs country_Average]]&lt;-0.2, "Underperformer", IF(Global_Household_Financial_Dyna[[#This Row],[Vs country_Average]]&gt;0.2, "Outperformer", "Normal"))</f>
        <v>Outperformer</v>
      </c>
      <c r="S15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2025.06</v>
      </c>
      <c r="T15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2025.06</v>
      </c>
      <c r="U15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2025.06</v>
      </c>
      <c r="V15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2025.06</v>
      </c>
    </row>
    <row r="1536" spans="1:22" x14ac:dyDescent="0.3">
      <c r="A1536">
        <v>1539</v>
      </c>
      <c r="B1536" t="s">
        <v>18</v>
      </c>
      <c r="C1536" t="s">
        <v>19</v>
      </c>
      <c r="D1536">
        <v>8</v>
      </c>
      <c r="E1536">
        <v>3</v>
      </c>
      <c r="F1536">
        <v>3165.27</v>
      </c>
      <c r="G1536">
        <v>6777.15</v>
      </c>
      <c r="H1536">
        <v>1490.97</v>
      </c>
      <c r="I1536">
        <v>3360.17</v>
      </c>
      <c r="J1536">
        <v>1926</v>
      </c>
      <c r="K1536">
        <f>Global_Household_Financial_Dyna[[#This Row],[Total_Household_Income]]-Global_Household_Financial_Dyna[[#This Row],[Estimated_Taxes]]</f>
        <v>5286.1799999999994</v>
      </c>
      <c r="L1536" s="1">
        <f>Global_Household_Financial_Dyna[[#This Row],[Monthly_Savings]]/Global_Household_Financial_Dyna[[#This Row],[Net Income]]</f>
        <v>0.36434627651725826</v>
      </c>
      <c r="M1536" s="2">
        <f>Global_Household_Financial_Dyna[[#This Row],[Monthly_Expenses]]/Global_Household_Financial_Dyna[[#This Row],[Net Income]]</f>
        <v>0.63565183175752626</v>
      </c>
      <c r="N1536" t="str">
        <f>IF(Global_Household_Financial_Dyna[[#This Row],[Monthly_Savings]]&lt;0,"High Risk", IF(Global_Household_Financial_Dyna[[#This Row],[Savings Rate%]]&lt;0.1, "Medium", "Safe"))</f>
        <v>Safe</v>
      </c>
      <c r="O1536">
        <f>Global_Household_Financial_Dyna[[#This Row],[Total_Household_Income]]/Global_Household_Financial_Dyna[[#This Row],[Family_Size]]</f>
        <v>847.14374999999995</v>
      </c>
      <c r="P1536" s="2">
        <f t="shared" si="46"/>
        <v>0.32336204947805613</v>
      </c>
      <c r="Q1536" s="2">
        <f t="shared" si="47"/>
        <v>4.0984227039202126E-2</v>
      </c>
      <c r="R1536" s="2" t="str">
        <f>IF(Global_Household_Financial_Dyna[[#This Row],[Vs country_Average]]&lt;-0.2, "Underperformer", IF(Global_Household_Financial_Dyna[[#This Row],[Vs country_Average]]&gt;0.2, "Outperformer", "Normal"))</f>
        <v>Normal</v>
      </c>
      <c r="S15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1926</v>
      </c>
      <c r="T15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1926</v>
      </c>
      <c r="U15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1926</v>
      </c>
      <c r="V15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1926</v>
      </c>
    </row>
    <row r="1537" spans="1:22" x14ac:dyDescent="0.3">
      <c r="A1537">
        <v>1540</v>
      </c>
      <c r="B1537" t="s">
        <v>16</v>
      </c>
      <c r="C1537" t="s">
        <v>21</v>
      </c>
      <c r="D1537">
        <v>8</v>
      </c>
      <c r="E1537">
        <v>3</v>
      </c>
      <c r="F1537">
        <v>2972.74</v>
      </c>
      <c r="G1537">
        <v>6603.78</v>
      </c>
      <c r="H1537">
        <v>2311.3200000000002</v>
      </c>
      <c r="I1537">
        <v>6159.35</v>
      </c>
      <c r="J1537">
        <v>-1866.9</v>
      </c>
      <c r="K1537">
        <f>Global_Household_Financial_Dyna[[#This Row],[Total_Household_Income]]-Global_Household_Financial_Dyna[[#This Row],[Estimated_Taxes]]</f>
        <v>4292.4599999999991</v>
      </c>
      <c r="L1537" s="1">
        <f>Global_Household_Financial_Dyna[[#This Row],[Monthly_Savings]]/Global_Household_Financial_Dyna[[#This Row],[Net Income]]</f>
        <v>-0.43492542737730822</v>
      </c>
      <c r="M1537" s="2">
        <f>Global_Household_Financial_Dyna[[#This Row],[Monthly_Expenses]]/Global_Household_Financial_Dyna[[#This Row],[Net Income]]</f>
        <v>1.4349230977108702</v>
      </c>
      <c r="N1537" t="str">
        <f>IF(Global_Household_Financial_Dyna[[#This Row],[Monthly_Savings]]&lt;0,"High Risk", IF(Global_Household_Financial_Dyna[[#This Row],[Savings Rate%]]&lt;0.1, "Medium", "Safe"))</f>
        <v>High Risk</v>
      </c>
      <c r="O1537">
        <f>Global_Household_Financial_Dyna[[#This Row],[Total_Household_Income]]/Global_Household_Financial_Dyna[[#This Row],[Family_Size]]</f>
        <v>825.47249999999997</v>
      </c>
      <c r="P1537" s="2">
        <f t="shared" si="46"/>
        <v>0.15879799892000862</v>
      </c>
      <c r="Q1537" s="2">
        <f t="shared" si="47"/>
        <v>-0.59372342629731678</v>
      </c>
      <c r="R1537" s="2" t="str">
        <f>IF(Global_Household_Financial_Dyna[[#This Row],[Vs country_Average]]&lt;-0.2, "Underperformer", IF(Global_Household_Financial_Dyna[[#This Row],[Vs country_Average]]&gt;0.2, "Outperformer", "Normal"))</f>
        <v>Underperformer</v>
      </c>
      <c r="S15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-1558.9325000000001</v>
      </c>
      <c r="T15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-1250.9649999999999</v>
      </c>
      <c r="U15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-942.99750000000006</v>
      </c>
      <c r="V15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-635.02999999999975</v>
      </c>
    </row>
    <row r="1538" spans="1:22" x14ac:dyDescent="0.3">
      <c r="A1538">
        <v>1541</v>
      </c>
      <c r="B1538" t="s">
        <v>14</v>
      </c>
      <c r="C1538" t="s">
        <v>15</v>
      </c>
      <c r="D1538">
        <v>8</v>
      </c>
      <c r="E1538">
        <v>3</v>
      </c>
      <c r="F1538">
        <v>1864.55</v>
      </c>
      <c r="G1538">
        <v>3854.04</v>
      </c>
      <c r="H1538">
        <v>578.11</v>
      </c>
      <c r="I1538">
        <v>1351.74</v>
      </c>
      <c r="J1538">
        <v>1924.19</v>
      </c>
      <c r="K1538">
        <f>Global_Household_Financial_Dyna[[#This Row],[Total_Household_Income]]-Global_Household_Financial_Dyna[[#This Row],[Estimated_Taxes]]</f>
        <v>3275.93</v>
      </c>
      <c r="L1538" s="1">
        <f>Global_Household_Financial_Dyna[[#This Row],[Monthly_Savings]]/Global_Household_Financial_Dyna[[#This Row],[Net Income]]</f>
        <v>0.5873721355462419</v>
      </c>
      <c r="M1538" s="2">
        <f>Global_Household_Financial_Dyna[[#This Row],[Monthly_Expenses]]/Global_Household_Financial_Dyna[[#This Row],[Net Income]]</f>
        <v>0.41262786445375821</v>
      </c>
      <c r="N1538" t="str">
        <f>IF(Global_Household_Financial_Dyna[[#This Row],[Monthly_Savings]]&lt;0,"High Risk", IF(Global_Household_Financial_Dyna[[#This Row],[Savings Rate%]]&lt;0.1, "Medium", "Safe"))</f>
        <v>Safe</v>
      </c>
      <c r="O1538">
        <f>Global_Household_Financial_Dyna[[#This Row],[Total_Household_Income]]/Global_Household_Financial_Dyna[[#This Row],[Family_Size]]</f>
        <v>481.755</v>
      </c>
      <c r="P1538" s="2">
        <f t="shared" ref="P1538:P1601" si="48">AVERAGEIF($B$2:$B$4986,$B1538,$L$2:$L$4986)</f>
        <v>0.39788995363055785</v>
      </c>
      <c r="Q1538" s="2">
        <f t="shared" ref="Q1538:Q1601" si="49">L1538-P1538</f>
        <v>0.18948218191568406</v>
      </c>
      <c r="R1538" s="2" t="str">
        <f>IF(Global_Household_Financial_Dyna[[#This Row],[Vs country_Average]]&lt;-0.2, "Underperformer", IF(Global_Household_Financial_Dyna[[#This Row],[Vs country_Average]]&gt;0.2, "Outperformer", "Normal"))</f>
        <v>Normal</v>
      </c>
      <c r="S15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1924.19</v>
      </c>
      <c r="T15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1924.19</v>
      </c>
      <c r="U15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1924.19</v>
      </c>
      <c r="V15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1924.19</v>
      </c>
    </row>
    <row r="1539" spans="1:22" x14ac:dyDescent="0.3">
      <c r="A1539">
        <v>1542</v>
      </c>
      <c r="B1539" t="s">
        <v>18</v>
      </c>
      <c r="C1539" t="s">
        <v>19</v>
      </c>
      <c r="D1539">
        <v>5</v>
      </c>
      <c r="E1539">
        <v>3</v>
      </c>
      <c r="F1539">
        <v>161.69</v>
      </c>
      <c r="G1539">
        <v>352.2</v>
      </c>
      <c r="H1539">
        <v>77.48</v>
      </c>
      <c r="I1539">
        <v>334.24</v>
      </c>
      <c r="J1539">
        <v>-59.52</v>
      </c>
      <c r="K1539">
        <f>Global_Household_Financial_Dyna[[#This Row],[Total_Household_Income]]-Global_Household_Financial_Dyna[[#This Row],[Estimated_Taxes]]</f>
        <v>274.71999999999997</v>
      </c>
      <c r="L1539" s="1">
        <f>Global_Household_Financial_Dyna[[#This Row],[Monthly_Savings]]/Global_Household_Financial_Dyna[[#This Row],[Net Income]]</f>
        <v>-0.21665695981362845</v>
      </c>
      <c r="M1539" s="2">
        <f>Global_Household_Financial_Dyna[[#This Row],[Monthly_Expenses]]/Global_Household_Financial_Dyna[[#This Row],[Net Income]]</f>
        <v>1.2166569598136285</v>
      </c>
      <c r="N1539" t="str">
        <f>IF(Global_Household_Financial_Dyna[[#This Row],[Monthly_Savings]]&lt;0,"High Risk", IF(Global_Household_Financial_Dyna[[#This Row],[Savings Rate%]]&lt;0.1, "Medium", "Safe"))</f>
        <v>High Risk</v>
      </c>
      <c r="O1539">
        <f>Global_Household_Financial_Dyna[[#This Row],[Total_Household_Income]]/Global_Household_Financial_Dyna[[#This Row],[Family_Size]]</f>
        <v>70.44</v>
      </c>
      <c r="P1539" s="2">
        <f t="shared" si="48"/>
        <v>0.32336204947805613</v>
      </c>
      <c r="Q1539" s="2">
        <f t="shared" si="49"/>
        <v>-0.54001900929168456</v>
      </c>
      <c r="R1539" s="2" t="str">
        <f>IF(Global_Household_Financial_Dyna[[#This Row],[Vs country_Average]]&lt;-0.2, "Underperformer", IF(Global_Household_Financial_Dyna[[#This Row],[Vs country_Average]]&gt;0.2, "Outperformer", "Normal"))</f>
        <v>Underperformer</v>
      </c>
      <c r="S15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-42.808000000000007</v>
      </c>
      <c r="T15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-26.096000000000004</v>
      </c>
      <c r="U15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-9.3840000000000074</v>
      </c>
      <c r="V15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7.3279999999999959</v>
      </c>
    </row>
    <row r="1540" spans="1:22" x14ac:dyDescent="0.3">
      <c r="A1540">
        <v>1543</v>
      </c>
      <c r="B1540" t="s">
        <v>16</v>
      </c>
      <c r="C1540" t="s">
        <v>17</v>
      </c>
      <c r="D1540">
        <v>7</v>
      </c>
      <c r="E1540">
        <v>1</v>
      </c>
      <c r="F1540">
        <v>8297.1200000000008</v>
      </c>
      <c r="G1540">
        <v>8297.1200000000008</v>
      </c>
      <c r="H1540">
        <v>3318.85</v>
      </c>
      <c r="I1540">
        <v>4524.21</v>
      </c>
      <c r="J1540">
        <v>454.06</v>
      </c>
      <c r="K1540">
        <f>Global_Household_Financial_Dyna[[#This Row],[Total_Household_Income]]-Global_Household_Financial_Dyna[[#This Row],[Estimated_Taxes]]</f>
        <v>4978.2700000000004</v>
      </c>
      <c r="L1540" s="1">
        <f>Global_Household_Financial_Dyna[[#This Row],[Monthly_Savings]]/Global_Household_Financial_Dyna[[#This Row],[Net Income]]</f>
        <v>9.1208391670198674E-2</v>
      </c>
      <c r="M1540" s="2">
        <f>Global_Household_Financial_Dyna[[#This Row],[Monthly_Expenses]]/Global_Household_Financial_Dyna[[#This Row],[Net Income]]</f>
        <v>0.90879160832980121</v>
      </c>
      <c r="N1540" t="str">
        <f>IF(Global_Household_Financial_Dyna[[#This Row],[Monthly_Savings]]&lt;0,"High Risk", IF(Global_Household_Financial_Dyna[[#This Row],[Savings Rate%]]&lt;0.1, "Medium", "Safe"))</f>
        <v>Medium</v>
      </c>
      <c r="O1540">
        <f>Global_Household_Financial_Dyna[[#This Row],[Total_Household_Income]]/Global_Household_Financial_Dyna[[#This Row],[Family_Size]]</f>
        <v>1185.3028571428572</v>
      </c>
      <c r="P1540" s="2">
        <f t="shared" si="48"/>
        <v>0.15879799892000862</v>
      </c>
      <c r="Q1540" s="2">
        <f t="shared" si="49"/>
        <v>-6.7589607249809946E-2</v>
      </c>
      <c r="R1540" s="2" t="str">
        <f>IF(Global_Household_Financial_Dyna[[#This Row],[Vs country_Average]]&lt;-0.2, "Underperformer", IF(Global_Household_Financial_Dyna[[#This Row],[Vs country_Average]]&gt;0.2, "Outperformer", "Normal"))</f>
        <v>Normal</v>
      </c>
      <c r="S15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454.06</v>
      </c>
      <c r="T15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454.06</v>
      </c>
      <c r="U15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454.06</v>
      </c>
      <c r="V15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454.06</v>
      </c>
    </row>
    <row r="1541" spans="1:22" x14ac:dyDescent="0.3">
      <c r="A1541">
        <v>1544</v>
      </c>
      <c r="B1541" t="s">
        <v>10</v>
      </c>
      <c r="C1541" t="s">
        <v>11</v>
      </c>
      <c r="D1541">
        <v>8</v>
      </c>
      <c r="E1541">
        <v>3</v>
      </c>
      <c r="F1541">
        <v>810.85</v>
      </c>
      <c r="G1541">
        <v>1737.16</v>
      </c>
      <c r="H1541">
        <v>173.72</v>
      </c>
      <c r="I1541">
        <v>936.04</v>
      </c>
      <c r="J1541">
        <v>627.41</v>
      </c>
      <c r="K1541">
        <f>Global_Household_Financial_Dyna[[#This Row],[Total_Household_Income]]-Global_Household_Financial_Dyna[[#This Row],[Estimated_Taxes]]</f>
        <v>1563.44</v>
      </c>
      <c r="L1541" s="1">
        <f>Global_Household_Financial_Dyna[[#This Row],[Monthly_Savings]]/Global_Household_Financial_Dyna[[#This Row],[Net Income]]</f>
        <v>0.40130097733203701</v>
      </c>
      <c r="M1541" s="2">
        <f>Global_Household_Financial_Dyna[[#This Row],[Monthly_Expenses]]/Global_Household_Financial_Dyna[[#This Row],[Net Income]]</f>
        <v>0.5987054188200378</v>
      </c>
      <c r="N1541" t="str">
        <f>IF(Global_Household_Financial_Dyna[[#This Row],[Monthly_Savings]]&lt;0,"High Risk", IF(Global_Household_Financial_Dyna[[#This Row],[Savings Rate%]]&lt;0.1, "Medium", "Safe"))</f>
        <v>Safe</v>
      </c>
      <c r="O1541">
        <f>Global_Household_Financial_Dyna[[#This Row],[Total_Household_Income]]/Global_Household_Financial_Dyna[[#This Row],[Family_Size]]</f>
        <v>217.14500000000001</v>
      </c>
      <c r="P1541" s="2">
        <f t="shared" si="48"/>
        <v>0.42077341556833553</v>
      </c>
      <c r="Q1541" s="2">
        <f t="shared" si="49"/>
        <v>-1.9472438236298517E-2</v>
      </c>
      <c r="R1541" s="2" t="str">
        <f>IF(Global_Household_Financial_Dyna[[#This Row],[Vs country_Average]]&lt;-0.2, "Underperformer", IF(Global_Household_Financial_Dyna[[#This Row],[Vs country_Average]]&gt;0.2, "Outperformer", "Normal"))</f>
        <v>Normal</v>
      </c>
      <c r="S15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627.41</v>
      </c>
      <c r="T15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627.41</v>
      </c>
      <c r="U15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627.41</v>
      </c>
      <c r="V15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627.41</v>
      </c>
    </row>
    <row r="1542" spans="1:22" x14ac:dyDescent="0.3">
      <c r="A1542">
        <v>1545</v>
      </c>
      <c r="B1542" t="s">
        <v>12</v>
      </c>
      <c r="C1542" t="s">
        <v>13</v>
      </c>
      <c r="D1542">
        <v>4</v>
      </c>
      <c r="E1542">
        <v>1</v>
      </c>
      <c r="F1542">
        <v>3262.72</v>
      </c>
      <c r="G1542">
        <v>3262.72</v>
      </c>
      <c r="H1542">
        <v>815.68</v>
      </c>
      <c r="I1542">
        <v>2525.14</v>
      </c>
      <c r="J1542">
        <v>-78.099999999999994</v>
      </c>
      <c r="K1542">
        <f>Global_Household_Financial_Dyna[[#This Row],[Total_Household_Income]]-Global_Household_Financial_Dyna[[#This Row],[Estimated_Taxes]]</f>
        <v>2447.04</v>
      </c>
      <c r="L1542" s="1">
        <f>Global_Household_Financial_Dyna[[#This Row],[Monthly_Savings]]/Global_Household_Financial_Dyna[[#This Row],[Net Income]]</f>
        <v>-3.1916110893160717E-2</v>
      </c>
      <c r="M1542" s="2">
        <f>Global_Household_Financial_Dyna[[#This Row],[Monthly_Expenses]]/Global_Household_Financial_Dyna[[#This Row],[Net Income]]</f>
        <v>1.0319161108931607</v>
      </c>
      <c r="N1542" t="str">
        <f>IF(Global_Household_Financial_Dyna[[#This Row],[Monthly_Savings]]&lt;0,"High Risk", IF(Global_Household_Financial_Dyna[[#This Row],[Savings Rate%]]&lt;0.1, "Medium", "Safe"))</f>
        <v>High Risk</v>
      </c>
      <c r="O1542">
        <f>Global_Household_Financial_Dyna[[#This Row],[Total_Household_Income]]/Global_Household_Financial_Dyna[[#This Row],[Family_Size]]</f>
        <v>815.68</v>
      </c>
      <c r="P1542" s="2">
        <f t="shared" si="48"/>
        <v>0.30718716818024266</v>
      </c>
      <c r="Q1542" s="2">
        <f t="shared" si="49"/>
        <v>-0.33910327907340337</v>
      </c>
      <c r="R1542" s="2" t="str">
        <f>IF(Global_Household_Financial_Dyna[[#This Row],[Vs country_Average]]&lt;-0.2, "Underperformer", IF(Global_Household_Financial_Dyna[[#This Row],[Vs country_Average]]&gt;0.2, "Outperformer", "Normal"))</f>
        <v>Underperformer</v>
      </c>
      <c r="S15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48.157000000000011</v>
      </c>
      <c r="T15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174.41399999999999</v>
      </c>
      <c r="U15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300.67100000000005</v>
      </c>
      <c r="V15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426.928</v>
      </c>
    </row>
    <row r="1543" spans="1:22" x14ac:dyDescent="0.3">
      <c r="A1543">
        <v>1546</v>
      </c>
      <c r="B1543" t="s">
        <v>10</v>
      </c>
      <c r="C1543" t="s">
        <v>11</v>
      </c>
      <c r="D1543">
        <v>8</v>
      </c>
      <c r="E1543">
        <v>3</v>
      </c>
      <c r="F1543">
        <v>1015.61</v>
      </c>
      <c r="G1543">
        <v>2495.06</v>
      </c>
      <c r="H1543">
        <v>249.51</v>
      </c>
      <c r="I1543">
        <v>978.11</v>
      </c>
      <c r="J1543">
        <v>1267.44</v>
      </c>
      <c r="K1543">
        <f>Global_Household_Financial_Dyna[[#This Row],[Total_Household_Income]]-Global_Household_Financial_Dyna[[#This Row],[Estimated_Taxes]]</f>
        <v>2245.5500000000002</v>
      </c>
      <c r="L1543" s="1">
        <f>Global_Household_Financial_Dyna[[#This Row],[Monthly_Savings]]/Global_Household_Financial_Dyna[[#This Row],[Net Income]]</f>
        <v>0.56442296987375029</v>
      </c>
      <c r="M1543" s="2">
        <f>Global_Household_Financial_Dyna[[#This Row],[Monthly_Expenses]]/Global_Household_Financial_Dyna[[#This Row],[Net Income]]</f>
        <v>0.43557703012624965</v>
      </c>
      <c r="N1543" t="str">
        <f>IF(Global_Household_Financial_Dyna[[#This Row],[Monthly_Savings]]&lt;0,"High Risk", IF(Global_Household_Financial_Dyna[[#This Row],[Savings Rate%]]&lt;0.1, "Medium", "Safe"))</f>
        <v>Safe</v>
      </c>
      <c r="O1543">
        <f>Global_Household_Financial_Dyna[[#This Row],[Total_Household_Income]]/Global_Household_Financial_Dyna[[#This Row],[Family_Size]]</f>
        <v>311.88249999999999</v>
      </c>
      <c r="P1543" s="2">
        <f t="shared" si="48"/>
        <v>0.42077341556833553</v>
      </c>
      <c r="Q1543" s="2">
        <f t="shared" si="49"/>
        <v>0.14364955430541476</v>
      </c>
      <c r="R1543" s="2" t="str">
        <f>IF(Global_Household_Financial_Dyna[[#This Row],[Vs country_Average]]&lt;-0.2, "Underperformer", IF(Global_Household_Financial_Dyna[[#This Row],[Vs country_Average]]&gt;0.2, "Outperformer", "Normal"))</f>
        <v>Normal</v>
      </c>
      <c r="S15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1267.44</v>
      </c>
      <c r="T15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1267.44</v>
      </c>
      <c r="U15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1267.44</v>
      </c>
      <c r="V15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1267.44</v>
      </c>
    </row>
    <row r="1544" spans="1:22" x14ac:dyDescent="0.3">
      <c r="A1544">
        <v>1547</v>
      </c>
      <c r="B1544" t="s">
        <v>14</v>
      </c>
      <c r="C1544" t="s">
        <v>15</v>
      </c>
      <c r="D1544">
        <v>2</v>
      </c>
      <c r="E1544">
        <v>1</v>
      </c>
      <c r="F1544">
        <v>1832.67</v>
      </c>
      <c r="G1544">
        <v>1832.67</v>
      </c>
      <c r="H1544">
        <v>274.89999999999998</v>
      </c>
      <c r="I1544">
        <v>808.08</v>
      </c>
      <c r="J1544">
        <v>749.68</v>
      </c>
      <c r="K1544">
        <f>Global_Household_Financial_Dyna[[#This Row],[Total_Household_Income]]-Global_Household_Financial_Dyna[[#This Row],[Estimated_Taxes]]</f>
        <v>1557.77</v>
      </c>
      <c r="L1544" s="1">
        <f>Global_Household_Financial_Dyna[[#This Row],[Monthly_Savings]]/Global_Household_Financial_Dyna[[#This Row],[Net Income]]</f>
        <v>0.48125204619423917</v>
      </c>
      <c r="M1544" s="2">
        <f>Global_Household_Financial_Dyna[[#This Row],[Monthly_Expenses]]/Global_Household_Financial_Dyna[[#This Row],[Net Income]]</f>
        <v>0.51874153437285353</v>
      </c>
      <c r="N1544" t="str">
        <f>IF(Global_Household_Financial_Dyna[[#This Row],[Monthly_Savings]]&lt;0,"High Risk", IF(Global_Household_Financial_Dyna[[#This Row],[Savings Rate%]]&lt;0.1, "Medium", "Safe"))</f>
        <v>Safe</v>
      </c>
      <c r="O1544">
        <f>Global_Household_Financial_Dyna[[#This Row],[Total_Household_Income]]/Global_Household_Financial_Dyna[[#This Row],[Family_Size]]</f>
        <v>916.33500000000004</v>
      </c>
      <c r="P1544" s="2">
        <f t="shared" si="48"/>
        <v>0.39788995363055785</v>
      </c>
      <c r="Q1544" s="2">
        <f t="shared" si="49"/>
        <v>8.3362092563681323E-2</v>
      </c>
      <c r="R1544" s="2" t="str">
        <f>IF(Global_Household_Financial_Dyna[[#This Row],[Vs country_Average]]&lt;-0.2, "Underperformer", IF(Global_Household_Financial_Dyna[[#This Row],[Vs country_Average]]&gt;0.2, "Outperformer", "Normal"))</f>
        <v>Normal</v>
      </c>
      <c r="S15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749.68</v>
      </c>
      <c r="T15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749.68</v>
      </c>
      <c r="U15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749.68</v>
      </c>
      <c r="V15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749.68</v>
      </c>
    </row>
    <row r="1545" spans="1:22" x14ac:dyDescent="0.3">
      <c r="A1545">
        <v>1548</v>
      </c>
      <c r="B1545" t="s">
        <v>16</v>
      </c>
      <c r="C1545" t="s">
        <v>21</v>
      </c>
      <c r="D1545">
        <v>5</v>
      </c>
      <c r="E1545">
        <v>3</v>
      </c>
      <c r="F1545">
        <v>6400.76</v>
      </c>
      <c r="G1545">
        <v>13964.6</v>
      </c>
      <c r="H1545">
        <v>5585.84</v>
      </c>
      <c r="I1545">
        <v>2965.19</v>
      </c>
      <c r="J1545">
        <v>5413.57</v>
      </c>
      <c r="K1545">
        <f>Global_Household_Financial_Dyna[[#This Row],[Total_Household_Income]]-Global_Household_Financial_Dyna[[#This Row],[Estimated_Taxes]]</f>
        <v>8378.76</v>
      </c>
      <c r="L1545" s="1">
        <f>Global_Household_Financial_Dyna[[#This Row],[Monthly_Savings]]/Global_Household_Financial_Dyna[[#This Row],[Net Income]]</f>
        <v>0.64610634509163645</v>
      </c>
      <c r="M1545" s="2">
        <f>Global_Household_Financial_Dyna[[#This Row],[Monthly_Expenses]]/Global_Household_Financial_Dyna[[#This Row],[Net Income]]</f>
        <v>0.35389365490836355</v>
      </c>
      <c r="N1545" t="str">
        <f>IF(Global_Household_Financial_Dyna[[#This Row],[Monthly_Savings]]&lt;0,"High Risk", IF(Global_Household_Financial_Dyna[[#This Row],[Savings Rate%]]&lt;0.1, "Medium", "Safe"))</f>
        <v>Safe</v>
      </c>
      <c r="O1545">
        <f>Global_Household_Financial_Dyna[[#This Row],[Total_Household_Income]]/Global_Household_Financial_Dyna[[#This Row],[Family_Size]]</f>
        <v>2792.92</v>
      </c>
      <c r="P1545" s="2">
        <f t="shared" si="48"/>
        <v>0.15879799892000862</v>
      </c>
      <c r="Q1545" s="2">
        <f t="shared" si="49"/>
        <v>0.48730834617162783</v>
      </c>
      <c r="R1545" s="2" t="str">
        <f>IF(Global_Household_Financial_Dyna[[#This Row],[Vs country_Average]]&lt;-0.2, "Underperformer", IF(Global_Household_Financial_Dyna[[#This Row],[Vs country_Average]]&gt;0.2, "Outperformer", "Normal"))</f>
        <v>Outperformer</v>
      </c>
      <c r="S15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5413.57</v>
      </c>
      <c r="T15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5413.57</v>
      </c>
      <c r="U15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5413.57</v>
      </c>
      <c r="V15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5413.57</v>
      </c>
    </row>
    <row r="1546" spans="1:22" x14ac:dyDescent="0.3">
      <c r="A1546">
        <v>1549</v>
      </c>
      <c r="B1546" t="s">
        <v>18</v>
      </c>
      <c r="C1546" t="s">
        <v>20</v>
      </c>
      <c r="D1546">
        <v>1</v>
      </c>
      <c r="E1546">
        <v>1</v>
      </c>
      <c r="F1546">
        <v>4943.7700000000004</v>
      </c>
      <c r="G1546">
        <v>4943.7700000000004</v>
      </c>
      <c r="H1546">
        <v>1087.6300000000001</v>
      </c>
      <c r="I1546">
        <v>1320.02</v>
      </c>
      <c r="J1546">
        <v>2536.12</v>
      </c>
      <c r="K1546">
        <f>Global_Household_Financial_Dyna[[#This Row],[Total_Household_Income]]-Global_Household_Financial_Dyna[[#This Row],[Estimated_Taxes]]</f>
        <v>3856.1400000000003</v>
      </c>
      <c r="L1546" s="1">
        <f>Global_Household_Financial_Dyna[[#This Row],[Monthly_Savings]]/Global_Household_Financial_Dyna[[#This Row],[Net Income]]</f>
        <v>0.65768359032607726</v>
      </c>
      <c r="M1546" s="2">
        <f>Global_Household_Financial_Dyna[[#This Row],[Monthly_Expenses]]/Global_Household_Financial_Dyna[[#This Row],[Net Income]]</f>
        <v>0.34231640967392257</v>
      </c>
      <c r="N1546" t="str">
        <f>IF(Global_Household_Financial_Dyna[[#This Row],[Monthly_Savings]]&lt;0,"High Risk", IF(Global_Household_Financial_Dyna[[#This Row],[Savings Rate%]]&lt;0.1, "Medium", "Safe"))</f>
        <v>Safe</v>
      </c>
      <c r="O1546">
        <f>Global_Household_Financial_Dyna[[#This Row],[Total_Household_Income]]/Global_Household_Financial_Dyna[[#This Row],[Family_Size]]</f>
        <v>4943.7700000000004</v>
      </c>
      <c r="P1546" s="2">
        <f t="shared" si="48"/>
        <v>0.32336204947805613</v>
      </c>
      <c r="Q1546" s="2">
        <f t="shared" si="49"/>
        <v>0.33432154084802113</v>
      </c>
      <c r="R1546" s="2" t="str">
        <f>IF(Global_Household_Financial_Dyna[[#This Row],[Vs country_Average]]&lt;-0.2, "Underperformer", IF(Global_Household_Financial_Dyna[[#This Row],[Vs country_Average]]&gt;0.2, "Outperformer", "Normal"))</f>
        <v>Outperformer</v>
      </c>
      <c r="S15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2536.12</v>
      </c>
      <c r="T15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2536.12</v>
      </c>
      <c r="U15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2536.12</v>
      </c>
      <c r="V15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2536.12</v>
      </c>
    </row>
    <row r="1547" spans="1:22" x14ac:dyDescent="0.3">
      <c r="A1547">
        <v>1550</v>
      </c>
      <c r="B1547" t="s">
        <v>16</v>
      </c>
      <c r="C1547" t="s">
        <v>17</v>
      </c>
      <c r="D1547">
        <v>1</v>
      </c>
      <c r="E1547">
        <v>1</v>
      </c>
      <c r="F1547">
        <v>1712</v>
      </c>
      <c r="G1547">
        <v>1712</v>
      </c>
      <c r="H1547">
        <v>599.20000000000005</v>
      </c>
      <c r="I1547">
        <v>1293.82</v>
      </c>
      <c r="J1547">
        <v>-181.02</v>
      </c>
      <c r="K1547">
        <f>Global_Household_Financial_Dyna[[#This Row],[Total_Household_Income]]-Global_Household_Financial_Dyna[[#This Row],[Estimated_Taxes]]</f>
        <v>1112.8</v>
      </c>
      <c r="L1547" s="1">
        <f>Global_Household_Financial_Dyna[[#This Row],[Monthly_Savings]]/Global_Household_Financial_Dyna[[#This Row],[Net Income]]</f>
        <v>-0.1626707404744788</v>
      </c>
      <c r="M1547" s="2">
        <f>Global_Household_Financial_Dyna[[#This Row],[Monthly_Expenses]]/Global_Household_Financial_Dyna[[#This Row],[Net Income]]</f>
        <v>1.1626707404744787</v>
      </c>
      <c r="N1547" t="str">
        <f>IF(Global_Household_Financial_Dyna[[#This Row],[Monthly_Savings]]&lt;0,"High Risk", IF(Global_Household_Financial_Dyna[[#This Row],[Savings Rate%]]&lt;0.1, "Medium", "Safe"))</f>
        <v>High Risk</v>
      </c>
      <c r="O1547">
        <f>Global_Household_Financial_Dyna[[#This Row],[Total_Household_Income]]/Global_Household_Financial_Dyna[[#This Row],[Family_Size]]</f>
        <v>1712</v>
      </c>
      <c r="P1547" s="2">
        <f t="shared" si="48"/>
        <v>0.15879799892000862</v>
      </c>
      <c r="Q1547" s="2">
        <f t="shared" si="49"/>
        <v>-0.32146873939448739</v>
      </c>
      <c r="R1547" s="2" t="str">
        <f>IF(Global_Household_Financial_Dyna[[#This Row],[Vs country_Average]]&lt;-0.2, "Underperformer", IF(Global_Household_Financial_Dyna[[#This Row],[Vs country_Average]]&gt;0.2, "Outperformer", "Normal"))</f>
        <v>Underperformer</v>
      </c>
      <c r="S15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-116.32900000000001</v>
      </c>
      <c r="T15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-51.638000000000005</v>
      </c>
      <c r="U15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13.052999999999969</v>
      </c>
      <c r="V15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77.744</v>
      </c>
    </row>
    <row r="1548" spans="1:22" x14ac:dyDescent="0.3">
      <c r="A1548">
        <v>1551</v>
      </c>
      <c r="B1548" t="s">
        <v>12</v>
      </c>
      <c r="C1548" t="s">
        <v>13</v>
      </c>
      <c r="D1548">
        <v>1</v>
      </c>
      <c r="E1548">
        <v>1</v>
      </c>
      <c r="F1548">
        <v>6376.41</v>
      </c>
      <c r="G1548">
        <v>6376.41</v>
      </c>
      <c r="H1548">
        <v>1594.1</v>
      </c>
      <c r="I1548">
        <v>1234.46</v>
      </c>
      <c r="J1548">
        <v>3547.85</v>
      </c>
      <c r="K1548">
        <f>Global_Household_Financial_Dyna[[#This Row],[Total_Household_Income]]-Global_Household_Financial_Dyna[[#This Row],[Estimated_Taxes]]</f>
        <v>4782.3099999999995</v>
      </c>
      <c r="L1548" s="1">
        <f>Global_Household_Financial_Dyna[[#This Row],[Monthly_Savings]]/Global_Household_Financial_Dyna[[#This Row],[Net Income]]</f>
        <v>0.74186951494152409</v>
      </c>
      <c r="M1548" s="2">
        <f>Global_Household_Financial_Dyna[[#This Row],[Monthly_Expenses]]/Global_Household_Financial_Dyna[[#This Row],[Net Income]]</f>
        <v>0.25813048505847597</v>
      </c>
      <c r="N1548" t="str">
        <f>IF(Global_Household_Financial_Dyna[[#This Row],[Monthly_Savings]]&lt;0,"High Risk", IF(Global_Household_Financial_Dyna[[#This Row],[Savings Rate%]]&lt;0.1, "Medium", "Safe"))</f>
        <v>Safe</v>
      </c>
      <c r="O1548">
        <f>Global_Household_Financial_Dyna[[#This Row],[Total_Household_Income]]/Global_Household_Financial_Dyna[[#This Row],[Family_Size]]</f>
        <v>6376.41</v>
      </c>
      <c r="P1548" s="2">
        <f t="shared" si="48"/>
        <v>0.30718716818024266</v>
      </c>
      <c r="Q1548" s="2">
        <f t="shared" si="49"/>
        <v>0.43468234676128142</v>
      </c>
      <c r="R1548" s="2" t="str">
        <f>IF(Global_Household_Financial_Dyna[[#This Row],[Vs country_Average]]&lt;-0.2, "Underperformer", IF(Global_Household_Financial_Dyna[[#This Row],[Vs country_Average]]&gt;0.2, "Outperformer", "Normal"))</f>
        <v>Outperformer</v>
      </c>
      <c r="S15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3547.85</v>
      </c>
      <c r="T15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3547.85</v>
      </c>
      <c r="U15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3547.85</v>
      </c>
      <c r="V15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3547.85</v>
      </c>
    </row>
    <row r="1549" spans="1:22" x14ac:dyDescent="0.3">
      <c r="A1549">
        <v>1552</v>
      </c>
      <c r="B1549" t="s">
        <v>16</v>
      </c>
      <c r="C1549" t="s">
        <v>21</v>
      </c>
      <c r="D1549">
        <v>1</v>
      </c>
      <c r="E1549">
        <v>1</v>
      </c>
      <c r="F1549">
        <v>5185.24</v>
      </c>
      <c r="G1549">
        <v>5185.24</v>
      </c>
      <c r="H1549">
        <v>1814.83</v>
      </c>
      <c r="I1549">
        <v>1244.73</v>
      </c>
      <c r="J1549">
        <v>2125.67</v>
      </c>
      <c r="K1549">
        <f>Global_Household_Financial_Dyna[[#This Row],[Total_Household_Income]]-Global_Household_Financial_Dyna[[#This Row],[Estimated_Taxes]]</f>
        <v>3370.41</v>
      </c>
      <c r="L1549" s="1">
        <f>Global_Household_Financial_Dyna[[#This Row],[Monthly_Savings]]/Global_Household_Financial_Dyna[[#This Row],[Net Income]]</f>
        <v>0.63068588094623512</v>
      </c>
      <c r="M1549" s="2">
        <f>Global_Household_Financial_Dyna[[#This Row],[Monthly_Expenses]]/Global_Household_Financial_Dyna[[#This Row],[Net Income]]</f>
        <v>0.36931115205568465</v>
      </c>
      <c r="N1549" t="str">
        <f>IF(Global_Household_Financial_Dyna[[#This Row],[Monthly_Savings]]&lt;0,"High Risk", IF(Global_Household_Financial_Dyna[[#This Row],[Savings Rate%]]&lt;0.1, "Medium", "Safe"))</f>
        <v>Safe</v>
      </c>
      <c r="O1549">
        <f>Global_Household_Financial_Dyna[[#This Row],[Total_Household_Income]]/Global_Household_Financial_Dyna[[#This Row],[Family_Size]]</f>
        <v>5185.24</v>
      </c>
      <c r="P1549" s="2">
        <f t="shared" si="48"/>
        <v>0.15879799892000862</v>
      </c>
      <c r="Q1549" s="2">
        <f t="shared" si="49"/>
        <v>0.4718878820262265</v>
      </c>
      <c r="R1549" s="2" t="str">
        <f>IF(Global_Household_Financial_Dyna[[#This Row],[Vs country_Average]]&lt;-0.2, "Underperformer", IF(Global_Household_Financial_Dyna[[#This Row],[Vs country_Average]]&gt;0.2, "Outperformer", "Normal"))</f>
        <v>Outperformer</v>
      </c>
      <c r="S15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2125.67</v>
      </c>
      <c r="T15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2125.67</v>
      </c>
      <c r="U15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2125.67</v>
      </c>
      <c r="V15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2125.67</v>
      </c>
    </row>
    <row r="1550" spans="1:22" x14ac:dyDescent="0.3">
      <c r="A1550">
        <v>1553</v>
      </c>
      <c r="B1550" t="s">
        <v>14</v>
      </c>
      <c r="C1550" t="s">
        <v>15</v>
      </c>
      <c r="D1550">
        <v>2</v>
      </c>
      <c r="E1550">
        <v>1</v>
      </c>
      <c r="F1550">
        <v>3580.58</v>
      </c>
      <c r="G1550">
        <v>3580.58</v>
      </c>
      <c r="H1550">
        <v>537.09</v>
      </c>
      <c r="I1550">
        <v>671.24</v>
      </c>
      <c r="J1550">
        <v>2372.25</v>
      </c>
      <c r="K1550">
        <f>Global_Household_Financial_Dyna[[#This Row],[Total_Household_Income]]-Global_Household_Financial_Dyna[[#This Row],[Estimated_Taxes]]</f>
        <v>3043.49</v>
      </c>
      <c r="L1550" s="1">
        <f>Global_Household_Financial_Dyna[[#This Row],[Monthly_Savings]]/Global_Household_Financial_Dyna[[#This Row],[Net Income]]</f>
        <v>0.77945056497639231</v>
      </c>
      <c r="M1550" s="2">
        <f>Global_Household_Financial_Dyna[[#This Row],[Monthly_Expenses]]/Global_Household_Financial_Dyna[[#This Row],[Net Income]]</f>
        <v>0.2205494350236078</v>
      </c>
      <c r="N1550" t="str">
        <f>IF(Global_Household_Financial_Dyna[[#This Row],[Monthly_Savings]]&lt;0,"High Risk", IF(Global_Household_Financial_Dyna[[#This Row],[Savings Rate%]]&lt;0.1, "Medium", "Safe"))</f>
        <v>Safe</v>
      </c>
      <c r="O1550">
        <f>Global_Household_Financial_Dyna[[#This Row],[Total_Household_Income]]/Global_Household_Financial_Dyna[[#This Row],[Family_Size]]</f>
        <v>1790.29</v>
      </c>
      <c r="P1550" s="2">
        <f t="shared" si="48"/>
        <v>0.39788995363055785</v>
      </c>
      <c r="Q1550" s="2">
        <f t="shared" si="49"/>
        <v>0.38156061134583447</v>
      </c>
      <c r="R1550" s="2" t="str">
        <f>IF(Global_Household_Financial_Dyna[[#This Row],[Vs country_Average]]&lt;-0.2, "Underperformer", IF(Global_Household_Financial_Dyna[[#This Row],[Vs country_Average]]&gt;0.2, "Outperformer", "Normal"))</f>
        <v>Outperformer</v>
      </c>
      <c r="S15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2372.25</v>
      </c>
      <c r="T15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2372.25</v>
      </c>
      <c r="U15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2372.25</v>
      </c>
      <c r="V15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2372.25</v>
      </c>
    </row>
    <row r="1551" spans="1:22" x14ac:dyDescent="0.3">
      <c r="A1551">
        <v>1554</v>
      </c>
      <c r="B1551" t="s">
        <v>12</v>
      </c>
      <c r="C1551" t="s">
        <v>13</v>
      </c>
      <c r="D1551">
        <v>3</v>
      </c>
      <c r="E1551">
        <v>1</v>
      </c>
      <c r="F1551">
        <v>7477.09</v>
      </c>
      <c r="G1551">
        <v>7477.09</v>
      </c>
      <c r="H1551">
        <v>1869.27</v>
      </c>
      <c r="I1551">
        <v>2790.01</v>
      </c>
      <c r="J1551">
        <v>2817.81</v>
      </c>
      <c r="K1551">
        <f>Global_Household_Financial_Dyna[[#This Row],[Total_Household_Income]]-Global_Household_Financial_Dyna[[#This Row],[Estimated_Taxes]]</f>
        <v>5607.82</v>
      </c>
      <c r="L1551" s="1">
        <f>Global_Household_Financial_Dyna[[#This Row],[Monthly_Savings]]/Global_Household_Financial_Dyna[[#This Row],[Net Income]]</f>
        <v>0.50247868155539943</v>
      </c>
      <c r="M1551" s="2">
        <f>Global_Household_Financial_Dyna[[#This Row],[Monthly_Expenses]]/Global_Household_Financial_Dyna[[#This Row],[Net Income]]</f>
        <v>0.49752131844460062</v>
      </c>
      <c r="N1551" t="str">
        <f>IF(Global_Household_Financial_Dyna[[#This Row],[Monthly_Savings]]&lt;0,"High Risk", IF(Global_Household_Financial_Dyna[[#This Row],[Savings Rate%]]&lt;0.1, "Medium", "Safe"))</f>
        <v>Safe</v>
      </c>
      <c r="O1551">
        <f>Global_Household_Financial_Dyna[[#This Row],[Total_Household_Income]]/Global_Household_Financial_Dyna[[#This Row],[Family_Size]]</f>
        <v>2492.3633333333332</v>
      </c>
      <c r="P1551" s="2">
        <f t="shared" si="48"/>
        <v>0.30718716818024266</v>
      </c>
      <c r="Q1551" s="2">
        <f t="shared" si="49"/>
        <v>0.19529151337515677</v>
      </c>
      <c r="R1551" s="2" t="str">
        <f>IF(Global_Household_Financial_Dyna[[#This Row],[Vs country_Average]]&lt;-0.2, "Underperformer", IF(Global_Household_Financial_Dyna[[#This Row],[Vs country_Average]]&gt;0.2, "Outperformer", "Normal"))</f>
        <v>Normal</v>
      </c>
      <c r="S15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2817.81</v>
      </c>
      <c r="T15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2817.81</v>
      </c>
      <c r="U15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2817.81</v>
      </c>
      <c r="V15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2817.81</v>
      </c>
    </row>
    <row r="1552" spans="1:22" x14ac:dyDescent="0.3">
      <c r="A1552">
        <v>1555</v>
      </c>
      <c r="B1552" t="s">
        <v>18</v>
      </c>
      <c r="C1552" t="s">
        <v>19</v>
      </c>
      <c r="D1552">
        <v>6</v>
      </c>
      <c r="E1552">
        <v>3</v>
      </c>
      <c r="F1552">
        <v>3983.65</v>
      </c>
      <c r="G1552">
        <v>9000.36</v>
      </c>
      <c r="H1552">
        <v>2430.1</v>
      </c>
      <c r="I1552">
        <v>3365.08</v>
      </c>
      <c r="J1552">
        <v>3205.18</v>
      </c>
      <c r="K1552">
        <f>Global_Household_Financial_Dyna[[#This Row],[Total_Household_Income]]-Global_Household_Financial_Dyna[[#This Row],[Estimated_Taxes]]</f>
        <v>6570.26</v>
      </c>
      <c r="L1552" s="1">
        <f>Global_Household_Financial_Dyna[[#This Row],[Monthly_Savings]]/Global_Household_Financial_Dyna[[#This Row],[Net Income]]</f>
        <v>0.48783153178108624</v>
      </c>
      <c r="M1552" s="2">
        <f>Global_Household_Financial_Dyna[[#This Row],[Monthly_Expenses]]/Global_Household_Financial_Dyna[[#This Row],[Net Income]]</f>
        <v>0.51216846821891371</v>
      </c>
      <c r="N1552" t="str">
        <f>IF(Global_Household_Financial_Dyna[[#This Row],[Monthly_Savings]]&lt;0,"High Risk", IF(Global_Household_Financial_Dyna[[#This Row],[Savings Rate%]]&lt;0.1, "Medium", "Safe"))</f>
        <v>Safe</v>
      </c>
      <c r="O1552">
        <f>Global_Household_Financial_Dyna[[#This Row],[Total_Household_Income]]/Global_Household_Financial_Dyna[[#This Row],[Family_Size]]</f>
        <v>1500.0600000000002</v>
      </c>
      <c r="P1552" s="2">
        <f t="shared" si="48"/>
        <v>0.32336204947805613</v>
      </c>
      <c r="Q1552" s="2">
        <f t="shared" si="49"/>
        <v>0.1644694823030301</v>
      </c>
      <c r="R1552" s="2" t="str">
        <f>IF(Global_Household_Financial_Dyna[[#This Row],[Vs country_Average]]&lt;-0.2, "Underperformer", IF(Global_Household_Financial_Dyna[[#This Row],[Vs country_Average]]&gt;0.2, "Outperformer", "Normal"))</f>
        <v>Normal</v>
      </c>
      <c r="S15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3205.18</v>
      </c>
      <c r="T15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3205.18</v>
      </c>
      <c r="U15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3205.18</v>
      </c>
      <c r="V15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3205.18</v>
      </c>
    </row>
    <row r="1553" spans="1:22" x14ac:dyDescent="0.3">
      <c r="A1553">
        <v>1556</v>
      </c>
      <c r="B1553" t="s">
        <v>18</v>
      </c>
      <c r="C1553" t="s">
        <v>20</v>
      </c>
      <c r="D1553">
        <v>4</v>
      </c>
      <c r="E1553">
        <v>3</v>
      </c>
      <c r="F1553">
        <v>6678.38</v>
      </c>
      <c r="G1553">
        <v>12548.87</v>
      </c>
      <c r="H1553">
        <v>3388.19</v>
      </c>
      <c r="I1553">
        <v>2614.67</v>
      </c>
      <c r="J1553">
        <v>6546.01</v>
      </c>
      <c r="K1553">
        <f>Global_Household_Financial_Dyna[[#This Row],[Total_Household_Income]]-Global_Household_Financial_Dyna[[#This Row],[Estimated_Taxes]]</f>
        <v>9160.68</v>
      </c>
      <c r="L1553" s="1">
        <f>Global_Household_Financial_Dyna[[#This Row],[Monthly_Savings]]/Global_Household_Financial_Dyna[[#This Row],[Net Income]]</f>
        <v>0.71457686547286881</v>
      </c>
      <c r="M1553" s="2">
        <f>Global_Household_Financial_Dyna[[#This Row],[Monthly_Expenses]]/Global_Household_Financial_Dyna[[#This Row],[Net Income]]</f>
        <v>0.28542313452713119</v>
      </c>
      <c r="N1553" t="str">
        <f>IF(Global_Household_Financial_Dyna[[#This Row],[Monthly_Savings]]&lt;0,"High Risk", IF(Global_Household_Financial_Dyna[[#This Row],[Savings Rate%]]&lt;0.1, "Medium", "Safe"))</f>
        <v>Safe</v>
      </c>
      <c r="O1553">
        <f>Global_Household_Financial_Dyna[[#This Row],[Total_Household_Income]]/Global_Household_Financial_Dyna[[#This Row],[Family_Size]]</f>
        <v>3137.2175000000002</v>
      </c>
      <c r="P1553" s="2">
        <f t="shared" si="48"/>
        <v>0.32336204947805613</v>
      </c>
      <c r="Q1553" s="2">
        <f t="shared" si="49"/>
        <v>0.39121481599481267</v>
      </c>
      <c r="R1553" s="2" t="str">
        <f>IF(Global_Household_Financial_Dyna[[#This Row],[Vs country_Average]]&lt;-0.2, "Underperformer", IF(Global_Household_Financial_Dyna[[#This Row],[Vs country_Average]]&gt;0.2, "Outperformer", "Normal"))</f>
        <v>Outperformer</v>
      </c>
      <c r="S15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6546.01</v>
      </c>
      <c r="T15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6546.01</v>
      </c>
      <c r="U15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6546.01</v>
      </c>
      <c r="V15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6546.01</v>
      </c>
    </row>
    <row r="1554" spans="1:22" x14ac:dyDescent="0.3">
      <c r="A1554">
        <v>1557</v>
      </c>
      <c r="B1554" t="s">
        <v>16</v>
      </c>
      <c r="C1554" t="s">
        <v>17</v>
      </c>
      <c r="D1554">
        <v>2</v>
      </c>
      <c r="E1554">
        <v>2</v>
      </c>
      <c r="F1554">
        <v>4771.5600000000004</v>
      </c>
      <c r="G1554">
        <v>7485.92</v>
      </c>
      <c r="H1554">
        <v>2620.0700000000002</v>
      </c>
      <c r="I1554">
        <v>1740.7</v>
      </c>
      <c r="J1554">
        <v>3125.14</v>
      </c>
      <c r="K1554">
        <f>Global_Household_Financial_Dyna[[#This Row],[Total_Household_Income]]-Global_Household_Financial_Dyna[[#This Row],[Estimated_Taxes]]</f>
        <v>4865.8500000000004</v>
      </c>
      <c r="L1554" s="1">
        <f>Global_Household_Financial_Dyna[[#This Row],[Monthly_Savings]]/Global_Household_Financial_Dyna[[#This Row],[Net Income]]</f>
        <v>0.64225983127305597</v>
      </c>
      <c r="M1554" s="2">
        <f>Global_Household_Financial_Dyna[[#This Row],[Monthly_Expenses]]/Global_Household_Financial_Dyna[[#This Row],[Net Income]]</f>
        <v>0.35773811358755409</v>
      </c>
      <c r="N1554" t="str">
        <f>IF(Global_Household_Financial_Dyna[[#This Row],[Monthly_Savings]]&lt;0,"High Risk", IF(Global_Household_Financial_Dyna[[#This Row],[Savings Rate%]]&lt;0.1, "Medium", "Safe"))</f>
        <v>Safe</v>
      </c>
      <c r="O1554">
        <f>Global_Household_Financial_Dyna[[#This Row],[Total_Household_Income]]/Global_Household_Financial_Dyna[[#This Row],[Family_Size]]</f>
        <v>3742.96</v>
      </c>
      <c r="P1554" s="2">
        <f t="shared" si="48"/>
        <v>0.15879799892000862</v>
      </c>
      <c r="Q1554" s="2">
        <f t="shared" si="49"/>
        <v>0.48346183235304735</v>
      </c>
      <c r="R1554" s="2" t="str">
        <f>IF(Global_Household_Financial_Dyna[[#This Row],[Vs country_Average]]&lt;-0.2, "Underperformer", IF(Global_Household_Financial_Dyna[[#This Row],[Vs country_Average]]&gt;0.2, "Outperformer", "Normal"))</f>
        <v>Outperformer</v>
      </c>
      <c r="S15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3125.14</v>
      </c>
      <c r="T15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3125.14</v>
      </c>
      <c r="U15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3125.14</v>
      </c>
      <c r="V15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3125.14</v>
      </c>
    </row>
    <row r="1555" spans="1:22" x14ac:dyDescent="0.3">
      <c r="A1555">
        <v>1558</v>
      </c>
      <c r="B1555" t="s">
        <v>10</v>
      </c>
      <c r="C1555" t="s">
        <v>11</v>
      </c>
      <c r="D1555">
        <v>1</v>
      </c>
      <c r="E1555">
        <v>1</v>
      </c>
      <c r="F1555">
        <v>1211.71</v>
      </c>
      <c r="G1555">
        <v>1211.71</v>
      </c>
      <c r="H1555">
        <v>121.17</v>
      </c>
      <c r="I1555">
        <v>320.68</v>
      </c>
      <c r="J1555">
        <v>769.86</v>
      </c>
      <c r="K1555">
        <f>Global_Household_Financial_Dyna[[#This Row],[Total_Household_Income]]-Global_Household_Financial_Dyna[[#This Row],[Estimated_Taxes]]</f>
        <v>1090.54</v>
      </c>
      <c r="L1555" s="1">
        <f>Global_Household_Financial_Dyna[[#This Row],[Monthly_Savings]]/Global_Household_Financial_Dyna[[#This Row],[Net Income]]</f>
        <v>0.7059438443339997</v>
      </c>
      <c r="M1555" s="2">
        <f>Global_Household_Financial_Dyna[[#This Row],[Monthly_Expenses]]/Global_Household_Financial_Dyna[[#This Row],[Net Income]]</f>
        <v>0.29405615566600035</v>
      </c>
      <c r="N1555" t="str">
        <f>IF(Global_Household_Financial_Dyna[[#This Row],[Monthly_Savings]]&lt;0,"High Risk", IF(Global_Household_Financial_Dyna[[#This Row],[Savings Rate%]]&lt;0.1, "Medium", "Safe"))</f>
        <v>Safe</v>
      </c>
      <c r="O1555">
        <f>Global_Household_Financial_Dyna[[#This Row],[Total_Household_Income]]/Global_Household_Financial_Dyna[[#This Row],[Family_Size]]</f>
        <v>1211.71</v>
      </c>
      <c r="P1555" s="2">
        <f t="shared" si="48"/>
        <v>0.42077341556833553</v>
      </c>
      <c r="Q1555" s="2">
        <f t="shared" si="49"/>
        <v>0.28517042876566417</v>
      </c>
      <c r="R1555" s="2" t="str">
        <f>IF(Global_Household_Financial_Dyna[[#This Row],[Vs country_Average]]&lt;-0.2, "Underperformer", IF(Global_Household_Financial_Dyna[[#This Row],[Vs country_Average]]&gt;0.2, "Outperformer", "Normal"))</f>
        <v>Outperformer</v>
      </c>
      <c r="S15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769.86</v>
      </c>
      <c r="T15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769.86</v>
      </c>
      <c r="U15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769.86</v>
      </c>
      <c r="V15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769.86</v>
      </c>
    </row>
    <row r="1556" spans="1:22" x14ac:dyDescent="0.3">
      <c r="A1556">
        <v>1559</v>
      </c>
      <c r="B1556" t="s">
        <v>14</v>
      </c>
      <c r="C1556" t="s">
        <v>15</v>
      </c>
      <c r="D1556">
        <v>2</v>
      </c>
      <c r="E1556">
        <v>2</v>
      </c>
      <c r="F1556">
        <v>2154.9699999999998</v>
      </c>
      <c r="G1556">
        <v>3359.22</v>
      </c>
      <c r="H1556">
        <v>503.88</v>
      </c>
      <c r="I1556">
        <v>723.81</v>
      </c>
      <c r="J1556">
        <v>2131.5300000000002</v>
      </c>
      <c r="K1556">
        <f>Global_Household_Financial_Dyna[[#This Row],[Total_Household_Income]]-Global_Household_Financial_Dyna[[#This Row],[Estimated_Taxes]]</f>
        <v>2855.3399999999997</v>
      </c>
      <c r="L1556" s="1">
        <f>Global_Household_Financial_Dyna[[#This Row],[Monthly_Savings]]/Global_Household_Financial_Dyna[[#This Row],[Net Income]]</f>
        <v>0.74650654563029284</v>
      </c>
      <c r="M1556" s="2">
        <f>Global_Household_Financial_Dyna[[#This Row],[Monthly_Expenses]]/Global_Household_Financial_Dyna[[#This Row],[Net Income]]</f>
        <v>0.25349345436970727</v>
      </c>
      <c r="N1556" t="str">
        <f>IF(Global_Household_Financial_Dyna[[#This Row],[Monthly_Savings]]&lt;0,"High Risk", IF(Global_Household_Financial_Dyna[[#This Row],[Savings Rate%]]&lt;0.1, "Medium", "Safe"))</f>
        <v>Safe</v>
      </c>
      <c r="O1556">
        <f>Global_Household_Financial_Dyna[[#This Row],[Total_Household_Income]]/Global_Household_Financial_Dyna[[#This Row],[Family_Size]]</f>
        <v>1679.61</v>
      </c>
      <c r="P1556" s="2">
        <f t="shared" si="48"/>
        <v>0.39788995363055785</v>
      </c>
      <c r="Q1556" s="2">
        <f t="shared" si="49"/>
        <v>0.34861659199973499</v>
      </c>
      <c r="R1556" s="2" t="str">
        <f>IF(Global_Household_Financial_Dyna[[#This Row],[Vs country_Average]]&lt;-0.2, "Underperformer", IF(Global_Household_Financial_Dyna[[#This Row],[Vs country_Average]]&gt;0.2, "Outperformer", "Normal"))</f>
        <v>Outperformer</v>
      </c>
      <c r="S15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2131.5300000000002</v>
      </c>
      <c r="T15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2131.5300000000002</v>
      </c>
      <c r="U15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2131.5300000000002</v>
      </c>
      <c r="V15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2131.5300000000002</v>
      </c>
    </row>
    <row r="1557" spans="1:22" x14ac:dyDescent="0.3">
      <c r="A1557">
        <v>1560</v>
      </c>
      <c r="B1557" t="s">
        <v>12</v>
      </c>
      <c r="C1557" t="s">
        <v>13</v>
      </c>
      <c r="D1557">
        <v>5</v>
      </c>
      <c r="E1557">
        <v>2</v>
      </c>
      <c r="F1557">
        <v>2760.38</v>
      </c>
      <c r="G1557">
        <v>4569.32</v>
      </c>
      <c r="H1557">
        <v>1142.33</v>
      </c>
      <c r="I1557">
        <v>3798.24</v>
      </c>
      <c r="J1557">
        <v>-371.25</v>
      </c>
      <c r="K1557">
        <f>Global_Household_Financial_Dyna[[#This Row],[Total_Household_Income]]-Global_Household_Financial_Dyna[[#This Row],[Estimated_Taxes]]</f>
        <v>3426.99</v>
      </c>
      <c r="L1557" s="1">
        <f>Global_Household_Financial_Dyna[[#This Row],[Monthly_Savings]]/Global_Household_Financial_Dyna[[#This Row],[Net Income]]</f>
        <v>-0.10833121777419835</v>
      </c>
      <c r="M1557" s="2">
        <f>Global_Household_Financial_Dyna[[#This Row],[Monthly_Expenses]]/Global_Household_Financial_Dyna[[#This Row],[Net Income]]</f>
        <v>1.1083312177741984</v>
      </c>
      <c r="N1557" t="str">
        <f>IF(Global_Household_Financial_Dyna[[#This Row],[Monthly_Savings]]&lt;0,"High Risk", IF(Global_Household_Financial_Dyna[[#This Row],[Savings Rate%]]&lt;0.1, "Medium", "Safe"))</f>
        <v>High Risk</v>
      </c>
      <c r="O1557">
        <f>Global_Household_Financial_Dyna[[#This Row],[Total_Household_Income]]/Global_Household_Financial_Dyna[[#This Row],[Family_Size]]</f>
        <v>913.86399999999992</v>
      </c>
      <c r="P1557" s="2">
        <f t="shared" si="48"/>
        <v>0.30718716818024266</v>
      </c>
      <c r="Q1557" s="2">
        <f t="shared" si="49"/>
        <v>-0.41551838595444102</v>
      </c>
      <c r="R1557" s="2" t="str">
        <f>IF(Global_Household_Financial_Dyna[[#This Row],[Vs country_Average]]&lt;-0.2, "Underperformer", IF(Global_Household_Financial_Dyna[[#This Row],[Vs country_Average]]&gt;0.2, "Outperformer", "Normal"))</f>
        <v>Underperformer</v>
      </c>
      <c r="S15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-181.33799999999999</v>
      </c>
      <c r="T15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8.5740000000000123</v>
      </c>
      <c r="U15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198.48599999999999</v>
      </c>
      <c r="V15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388.39800000000002</v>
      </c>
    </row>
    <row r="1558" spans="1:22" x14ac:dyDescent="0.3">
      <c r="A1558">
        <v>1561</v>
      </c>
      <c r="B1558" t="s">
        <v>10</v>
      </c>
      <c r="C1558" t="s">
        <v>11</v>
      </c>
      <c r="D1558">
        <v>6</v>
      </c>
      <c r="E1558">
        <v>3</v>
      </c>
      <c r="F1558">
        <v>555.65</v>
      </c>
      <c r="G1558">
        <v>1219.07</v>
      </c>
      <c r="H1558">
        <v>121.91</v>
      </c>
      <c r="I1558">
        <v>846.52</v>
      </c>
      <c r="J1558">
        <v>250.64</v>
      </c>
      <c r="K1558">
        <f>Global_Household_Financial_Dyna[[#This Row],[Total_Household_Income]]-Global_Household_Financial_Dyna[[#This Row],[Estimated_Taxes]]</f>
        <v>1097.1599999999999</v>
      </c>
      <c r="L1558" s="1">
        <f>Global_Household_Financial_Dyna[[#This Row],[Monthly_Savings]]/Global_Household_Financial_Dyna[[#This Row],[Net Income]]</f>
        <v>0.22844434722374132</v>
      </c>
      <c r="M1558" s="2">
        <f>Global_Household_Financial_Dyna[[#This Row],[Monthly_Expenses]]/Global_Household_Financial_Dyna[[#This Row],[Net Income]]</f>
        <v>0.77155565277625882</v>
      </c>
      <c r="N1558" t="str">
        <f>IF(Global_Household_Financial_Dyna[[#This Row],[Monthly_Savings]]&lt;0,"High Risk", IF(Global_Household_Financial_Dyna[[#This Row],[Savings Rate%]]&lt;0.1, "Medium", "Safe"))</f>
        <v>Safe</v>
      </c>
      <c r="O1558">
        <f>Global_Household_Financial_Dyna[[#This Row],[Total_Household_Income]]/Global_Household_Financial_Dyna[[#This Row],[Family_Size]]</f>
        <v>203.17833333333331</v>
      </c>
      <c r="P1558" s="2">
        <f t="shared" si="48"/>
        <v>0.42077341556833553</v>
      </c>
      <c r="Q1558" s="2">
        <f t="shared" si="49"/>
        <v>-0.19232906834459421</v>
      </c>
      <c r="R1558" s="2" t="str">
        <f>IF(Global_Household_Financial_Dyna[[#This Row],[Vs country_Average]]&lt;-0.2, "Underperformer", IF(Global_Household_Financial_Dyna[[#This Row],[Vs country_Average]]&gt;0.2, "Outperformer", "Normal"))</f>
        <v>Normal</v>
      </c>
      <c r="S15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250.64</v>
      </c>
      <c r="T15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250.64</v>
      </c>
      <c r="U15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250.64</v>
      </c>
      <c r="V15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250.64</v>
      </c>
    </row>
    <row r="1559" spans="1:22" x14ac:dyDescent="0.3">
      <c r="A1559">
        <v>1562</v>
      </c>
      <c r="B1559" t="s">
        <v>18</v>
      </c>
      <c r="C1559" t="s">
        <v>20</v>
      </c>
      <c r="D1559">
        <v>1</v>
      </c>
      <c r="E1559">
        <v>1</v>
      </c>
      <c r="F1559">
        <v>3037.23</v>
      </c>
      <c r="G1559">
        <v>3037.23</v>
      </c>
      <c r="H1559">
        <v>668.19</v>
      </c>
      <c r="I1559">
        <v>1611.14</v>
      </c>
      <c r="J1559">
        <v>757.9</v>
      </c>
      <c r="K1559">
        <f>Global_Household_Financial_Dyna[[#This Row],[Total_Household_Income]]-Global_Household_Financial_Dyna[[#This Row],[Estimated_Taxes]]</f>
        <v>2369.04</v>
      </c>
      <c r="L1559" s="1">
        <f>Global_Household_Financial_Dyna[[#This Row],[Monthly_Savings]]/Global_Household_Financial_Dyna[[#This Row],[Net Income]]</f>
        <v>0.31991861682369227</v>
      </c>
      <c r="M1559" s="2">
        <f>Global_Household_Financial_Dyna[[#This Row],[Monthly_Expenses]]/Global_Household_Financial_Dyna[[#This Row],[Net Income]]</f>
        <v>0.68008138317630773</v>
      </c>
      <c r="N1559" t="str">
        <f>IF(Global_Household_Financial_Dyna[[#This Row],[Monthly_Savings]]&lt;0,"High Risk", IF(Global_Household_Financial_Dyna[[#This Row],[Savings Rate%]]&lt;0.1, "Medium", "Safe"))</f>
        <v>Safe</v>
      </c>
      <c r="O1559">
        <f>Global_Household_Financial_Dyna[[#This Row],[Total_Household_Income]]/Global_Household_Financial_Dyna[[#This Row],[Family_Size]]</f>
        <v>3037.23</v>
      </c>
      <c r="P1559" s="2">
        <f t="shared" si="48"/>
        <v>0.32336204947805613</v>
      </c>
      <c r="Q1559" s="2">
        <f t="shared" si="49"/>
        <v>-3.4434326543638649E-3</v>
      </c>
      <c r="R1559" s="2" t="str">
        <f>IF(Global_Household_Financial_Dyna[[#This Row],[Vs country_Average]]&lt;-0.2, "Underperformer", IF(Global_Household_Financial_Dyna[[#This Row],[Vs country_Average]]&gt;0.2, "Outperformer", "Normal"))</f>
        <v>Normal</v>
      </c>
      <c r="S15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757.9</v>
      </c>
      <c r="T15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757.9</v>
      </c>
      <c r="U15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757.9</v>
      </c>
      <c r="V15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757.9</v>
      </c>
    </row>
    <row r="1560" spans="1:22" x14ac:dyDescent="0.3">
      <c r="A1560">
        <v>1563</v>
      </c>
      <c r="B1560" t="s">
        <v>14</v>
      </c>
      <c r="C1560" t="s">
        <v>15</v>
      </c>
      <c r="D1560">
        <v>4</v>
      </c>
      <c r="E1560">
        <v>2</v>
      </c>
      <c r="F1560">
        <v>1376.92</v>
      </c>
      <c r="G1560">
        <v>2251.67</v>
      </c>
      <c r="H1560">
        <v>337.75</v>
      </c>
      <c r="I1560">
        <v>1004.27</v>
      </c>
      <c r="J1560">
        <v>909.65</v>
      </c>
      <c r="K1560">
        <f>Global_Household_Financial_Dyna[[#This Row],[Total_Household_Income]]-Global_Household_Financial_Dyna[[#This Row],[Estimated_Taxes]]</f>
        <v>1913.92</v>
      </c>
      <c r="L1560" s="1">
        <f>Global_Household_Financial_Dyna[[#This Row],[Monthly_Savings]]/Global_Household_Financial_Dyna[[#This Row],[Net Income]]</f>
        <v>0.4752810984785153</v>
      </c>
      <c r="M1560" s="2">
        <f>Global_Household_Financial_Dyna[[#This Row],[Monthly_Expenses]]/Global_Household_Financial_Dyna[[#This Row],[Net Income]]</f>
        <v>0.5247189015214847</v>
      </c>
      <c r="N1560" t="str">
        <f>IF(Global_Household_Financial_Dyna[[#This Row],[Monthly_Savings]]&lt;0,"High Risk", IF(Global_Household_Financial_Dyna[[#This Row],[Savings Rate%]]&lt;0.1, "Medium", "Safe"))</f>
        <v>Safe</v>
      </c>
      <c r="O1560">
        <f>Global_Household_Financial_Dyna[[#This Row],[Total_Household_Income]]/Global_Household_Financial_Dyna[[#This Row],[Family_Size]]</f>
        <v>562.91750000000002</v>
      </c>
      <c r="P1560" s="2">
        <f t="shared" si="48"/>
        <v>0.39788995363055785</v>
      </c>
      <c r="Q1560" s="2">
        <f t="shared" si="49"/>
        <v>7.7391144847957449E-2</v>
      </c>
      <c r="R1560" s="2" t="str">
        <f>IF(Global_Household_Financial_Dyna[[#This Row],[Vs country_Average]]&lt;-0.2, "Underperformer", IF(Global_Household_Financial_Dyna[[#This Row],[Vs country_Average]]&gt;0.2, "Outperformer", "Normal"))</f>
        <v>Normal</v>
      </c>
      <c r="S15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909.65</v>
      </c>
      <c r="T15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909.65</v>
      </c>
      <c r="U15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909.65</v>
      </c>
      <c r="V15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909.65</v>
      </c>
    </row>
    <row r="1561" spans="1:22" x14ac:dyDescent="0.3">
      <c r="A1561">
        <v>1564</v>
      </c>
      <c r="B1561" t="s">
        <v>10</v>
      </c>
      <c r="C1561" t="s">
        <v>22</v>
      </c>
      <c r="D1561">
        <v>1</v>
      </c>
      <c r="E1561">
        <v>1</v>
      </c>
      <c r="F1561">
        <v>312.47000000000003</v>
      </c>
      <c r="G1561">
        <v>312.47000000000003</v>
      </c>
      <c r="H1561">
        <v>31.25</v>
      </c>
      <c r="I1561">
        <v>296.52999999999997</v>
      </c>
      <c r="J1561">
        <v>-15.31</v>
      </c>
      <c r="K1561">
        <f>Global_Household_Financial_Dyna[[#This Row],[Total_Household_Income]]-Global_Household_Financial_Dyna[[#This Row],[Estimated_Taxes]]</f>
        <v>281.22000000000003</v>
      </c>
      <c r="L1561" s="1">
        <f>Global_Household_Financial_Dyna[[#This Row],[Monthly_Savings]]/Global_Household_Financial_Dyna[[#This Row],[Net Income]]</f>
        <v>-5.4441362634236538E-2</v>
      </c>
      <c r="M1561" s="2">
        <f>Global_Household_Financial_Dyna[[#This Row],[Monthly_Expenses]]/Global_Household_Financial_Dyna[[#This Row],[Net Income]]</f>
        <v>1.0544413626342364</v>
      </c>
      <c r="N1561" t="str">
        <f>IF(Global_Household_Financial_Dyna[[#This Row],[Monthly_Savings]]&lt;0,"High Risk", IF(Global_Household_Financial_Dyna[[#This Row],[Savings Rate%]]&lt;0.1, "Medium", "Safe"))</f>
        <v>High Risk</v>
      </c>
      <c r="O1561">
        <f>Global_Household_Financial_Dyna[[#This Row],[Total_Household_Income]]/Global_Household_Financial_Dyna[[#This Row],[Family_Size]]</f>
        <v>312.47000000000003</v>
      </c>
      <c r="P1561" s="2">
        <f t="shared" si="48"/>
        <v>0.42077341556833553</v>
      </c>
      <c r="Q1561" s="2">
        <f t="shared" si="49"/>
        <v>-0.47521477820257207</v>
      </c>
      <c r="R1561" s="2" t="str">
        <f>IF(Global_Household_Financial_Dyna[[#This Row],[Vs country_Average]]&lt;-0.2, "Underperformer", IF(Global_Household_Financial_Dyna[[#This Row],[Vs country_Average]]&gt;0.2, "Outperformer", "Normal"))</f>
        <v>Underperformer</v>
      </c>
      <c r="S15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-0.48350000000000115</v>
      </c>
      <c r="T15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14.342999999999998</v>
      </c>
      <c r="U15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29.169499999999992</v>
      </c>
      <c r="V15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43.995999999999995</v>
      </c>
    </row>
    <row r="1562" spans="1:22" x14ac:dyDescent="0.3">
      <c r="A1562">
        <v>1565</v>
      </c>
      <c r="B1562" t="s">
        <v>14</v>
      </c>
      <c r="C1562" t="s">
        <v>15</v>
      </c>
      <c r="D1562">
        <v>6</v>
      </c>
      <c r="E1562">
        <v>3</v>
      </c>
      <c r="F1562">
        <v>2179.92</v>
      </c>
      <c r="G1562">
        <v>4832.6400000000003</v>
      </c>
      <c r="H1562">
        <v>724.9</v>
      </c>
      <c r="I1562">
        <v>1293.58</v>
      </c>
      <c r="J1562">
        <v>2814.17</v>
      </c>
      <c r="K1562">
        <f>Global_Household_Financial_Dyna[[#This Row],[Total_Household_Income]]-Global_Household_Financial_Dyna[[#This Row],[Estimated_Taxes]]</f>
        <v>4107.7400000000007</v>
      </c>
      <c r="L1562" s="1">
        <f>Global_Household_Financial_Dyna[[#This Row],[Monthly_Savings]]/Global_Household_Financial_Dyna[[#This Row],[Net Income]]</f>
        <v>0.68508961131911938</v>
      </c>
      <c r="M1562" s="2">
        <f>Global_Household_Financial_Dyna[[#This Row],[Monthly_Expenses]]/Global_Household_Financial_Dyna[[#This Row],[Net Income]]</f>
        <v>0.31491282310954433</v>
      </c>
      <c r="N1562" t="str">
        <f>IF(Global_Household_Financial_Dyna[[#This Row],[Monthly_Savings]]&lt;0,"High Risk", IF(Global_Household_Financial_Dyna[[#This Row],[Savings Rate%]]&lt;0.1, "Medium", "Safe"))</f>
        <v>Safe</v>
      </c>
      <c r="O1562">
        <f>Global_Household_Financial_Dyna[[#This Row],[Total_Household_Income]]/Global_Household_Financial_Dyna[[#This Row],[Family_Size]]</f>
        <v>805.44</v>
      </c>
      <c r="P1562" s="2">
        <f t="shared" si="48"/>
        <v>0.39788995363055785</v>
      </c>
      <c r="Q1562" s="2">
        <f t="shared" si="49"/>
        <v>0.28719965768856154</v>
      </c>
      <c r="R1562" s="2" t="str">
        <f>IF(Global_Household_Financial_Dyna[[#This Row],[Vs country_Average]]&lt;-0.2, "Underperformer", IF(Global_Household_Financial_Dyna[[#This Row],[Vs country_Average]]&gt;0.2, "Outperformer", "Normal"))</f>
        <v>Outperformer</v>
      </c>
      <c r="S15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2814.17</v>
      </c>
      <c r="T15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2814.17</v>
      </c>
      <c r="U15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2814.17</v>
      </c>
      <c r="V15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2814.17</v>
      </c>
    </row>
    <row r="1563" spans="1:22" x14ac:dyDescent="0.3">
      <c r="A1563">
        <v>1566</v>
      </c>
      <c r="B1563" t="s">
        <v>10</v>
      </c>
      <c r="C1563" t="s">
        <v>11</v>
      </c>
      <c r="D1563">
        <v>4</v>
      </c>
      <c r="E1563">
        <v>2</v>
      </c>
      <c r="F1563">
        <v>1227.08</v>
      </c>
      <c r="G1563">
        <v>1765.29</v>
      </c>
      <c r="H1563">
        <v>176.53</v>
      </c>
      <c r="I1563">
        <v>697.71</v>
      </c>
      <c r="J1563">
        <v>891.05</v>
      </c>
      <c r="K1563">
        <f>Global_Household_Financial_Dyna[[#This Row],[Total_Household_Income]]-Global_Household_Financial_Dyna[[#This Row],[Estimated_Taxes]]</f>
        <v>1588.76</v>
      </c>
      <c r="L1563" s="1">
        <f>Global_Household_Financial_Dyna[[#This Row],[Monthly_Savings]]/Global_Household_Financial_Dyna[[#This Row],[Net Income]]</f>
        <v>0.56084619451647821</v>
      </c>
      <c r="M1563" s="2">
        <f>Global_Household_Financial_Dyna[[#This Row],[Monthly_Expenses]]/Global_Household_Financial_Dyna[[#This Row],[Net Income]]</f>
        <v>0.43915380548352179</v>
      </c>
      <c r="N1563" t="str">
        <f>IF(Global_Household_Financial_Dyna[[#This Row],[Monthly_Savings]]&lt;0,"High Risk", IF(Global_Household_Financial_Dyna[[#This Row],[Savings Rate%]]&lt;0.1, "Medium", "Safe"))</f>
        <v>Safe</v>
      </c>
      <c r="O1563">
        <f>Global_Household_Financial_Dyna[[#This Row],[Total_Household_Income]]/Global_Household_Financial_Dyna[[#This Row],[Family_Size]]</f>
        <v>441.32249999999999</v>
      </c>
      <c r="P1563" s="2">
        <f t="shared" si="48"/>
        <v>0.42077341556833553</v>
      </c>
      <c r="Q1563" s="2">
        <f t="shared" si="49"/>
        <v>0.14007277894814268</v>
      </c>
      <c r="R1563" s="2" t="str">
        <f>IF(Global_Household_Financial_Dyna[[#This Row],[Vs country_Average]]&lt;-0.2, "Underperformer", IF(Global_Household_Financial_Dyna[[#This Row],[Vs country_Average]]&gt;0.2, "Outperformer", "Normal"))</f>
        <v>Normal</v>
      </c>
      <c r="S15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891.05</v>
      </c>
      <c r="T15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891.05</v>
      </c>
      <c r="U15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891.05</v>
      </c>
      <c r="V15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891.05</v>
      </c>
    </row>
    <row r="1564" spans="1:22" x14ac:dyDescent="0.3">
      <c r="A1564">
        <v>1567</v>
      </c>
      <c r="B1564" t="s">
        <v>16</v>
      </c>
      <c r="C1564" t="s">
        <v>17</v>
      </c>
      <c r="D1564">
        <v>6</v>
      </c>
      <c r="E1564">
        <v>3</v>
      </c>
      <c r="F1564">
        <v>1889.92</v>
      </c>
      <c r="G1564">
        <v>4183.2299999999996</v>
      </c>
      <c r="H1564">
        <v>1464.13</v>
      </c>
      <c r="I1564">
        <v>3969.89</v>
      </c>
      <c r="J1564">
        <v>-1250.79</v>
      </c>
      <c r="K1564">
        <f>Global_Household_Financial_Dyna[[#This Row],[Total_Household_Income]]-Global_Household_Financial_Dyna[[#This Row],[Estimated_Taxes]]</f>
        <v>2719.0999999999995</v>
      </c>
      <c r="L1564" s="1">
        <f>Global_Household_Financial_Dyna[[#This Row],[Monthly_Savings]]/Global_Household_Financial_Dyna[[#This Row],[Net Income]]</f>
        <v>-0.46000147107498812</v>
      </c>
      <c r="M1564" s="2">
        <f>Global_Household_Financial_Dyna[[#This Row],[Monthly_Expenses]]/Global_Household_Financial_Dyna[[#This Row],[Net Income]]</f>
        <v>1.4600014710749882</v>
      </c>
      <c r="N1564" t="str">
        <f>IF(Global_Household_Financial_Dyna[[#This Row],[Monthly_Savings]]&lt;0,"High Risk", IF(Global_Household_Financial_Dyna[[#This Row],[Savings Rate%]]&lt;0.1, "Medium", "Safe"))</f>
        <v>High Risk</v>
      </c>
      <c r="O1564">
        <f>Global_Household_Financial_Dyna[[#This Row],[Total_Household_Income]]/Global_Household_Financial_Dyna[[#This Row],[Family_Size]]</f>
        <v>697.20499999999993</v>
      </c>
      <c r="P1564" s="2">
        <f t="shared" si="48"/>
        <v>0.15879799892000862</v>
      </c>
      <c r="Q1564" s="2">
        <f t="shared" si="49"/>
        <v>-0.6187994699949968</v>
      </c>
      <c r="R1564" s="2" t="str">
        <f>IF(Global_Household_Financial_Dyna[[#This Row],[Vs country_Average]]&lt;-0.2, "Underperformer", IF(Global_Household_Financial_Dyna[[#This Row],[Vs country_Average]]&gt;0.2, "Outperformer", "Normal"))</f>
        <v>Underperformer</v>
      </c>
      <c r="S15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-1052.2954999999999</v>
      </c>
      <c r="T15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-853.80099999999993</v>
      </c>
      <c r="U15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-655.30650000000003</v>
      </c>
      <c r="V15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-456.8119999999999</v>
      </c>
    </row>
    <row r="1565" spans="1:22" x14ac:dyDescent="0.3">
      <c r="A1565">
        <v>1568</v>
      </c>
      <c r="B1565" t="s">
        <v>18</v>
      </c>
      <c r="C1565" t="s">
        <v>19</v>
      </c>
      <c r="D1565">
        <v>4</v>
      </c>
      <c r="E1565">
        <v>1</v>
      </c>
      <c r="F1565">
        <v>2892.36</v>
      </c>
      <c r="G1565">
        <v>2892.36</v>
      </c>
      <c r="H1565">
        <v>636.32000000000005</v>
      </c>
      <c r="I1565">
        <v>2744.85</v>
      </c>
      <c r="J1565">
        <v>-488.81</v>
      </c>
      <c r="K1565">
        <f>Global_Household_Financial_Dyna[[#This Row],[Total_Household_Income]]-Global_Household_Financial_Dyna[[#This Row],[Estimated_Taxes]]</f>
        <v>2256.04</v>
      </c>
      <c r="L1565" s="1">
        <f>Global_Household_Financial_Dyna[[#This Row],[Monthly_Savings]]/Global_Household_Financial_Dyna[[#This Row],[Net Income]]</f>
        <v>-0.21666725767273631</v>
      </c>
      <c r="M1565" s="2">
        <f>Global_Household_Financial_Dyna[[#This Row],[Monthly_Expenses]]/Global_Household_Financial_Dyna[[#This Row],[Net Income]]</f>
        <v>1.2166672576727362</v>
      </c>
      <c r="N1565" t="str">
        <f>IF(Global_Household_Financial_Dyna[[#This Row],[Monthly_Savings]]&lt;0,"High Risk", IF(Global_Household_Financial_Dyna[[#This Row],[Savings Rate%]]&lt;0.1, "Medium", "Safe"))</f>
        <v>High Risk</v>
      </c>
      <c r="O1565">
        <f>Global_Household_Financial_Dyna[[#This Row],[Total_Household_Income]]/Global_Household_Financial_Dyna[[#This Row],[Family_Size]]</f>
        <v>723.09</v>
      </c>
      <c r="P1565" s="2">
        <f t="shared" si="48"/>
        <v>0.32336204947805613</v>
      </c>
      <c r="Q1565" s="2">
        <f t="shared" si="49"/>
        <v>-0.54002930715079245</v>
      </c>
      <c r="R1565" s="2" t="str">
        <f>IF(Global_Household_Financial_Dyna[[#This Row],[Vs country_Average]]&lt;-0.2, "Underperformer", IF(Global_Household_Financial_Dyna[[#This Row],[Vs country_Average]]&gt;0.2, "Outperformer", "Normal"))</f>
        <v>Underperformer</v>
      </c>
      <c r="S15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-351.5675</v>
      </c>
      <c r="T15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-214.32500000000005</v>
      </c>
      <c r="U15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-77.082500000000095</v>
      </c>
      <c r="V15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60.159999999999911</v>
      </c>
    </row>
    <row r="1566" spans="1:22" x14ac:dyDescent="0.3">
      <c r="A1566">
        <v>1569</v>
      </c>
      <c r="B1566" t="s">
        <v>16</v>
      </c>
      <c r="C1566" t="s">
        <v>21</v>
      </c>
      <c r="D1566">
        <v>3</v>
      </c>
      <c r="E1566">
        <v>1</v>
      </c>
      <c r="F1566">
        <v>4440.95</v>
      </c>
      <c r="G1566">
        <v>4440.95</v>
      </c>
      <c r="H1566">
        <v>1554.33</v>
      </c>
      <c r="I1566">
        <v>3337.84</v>
      </c>
      <c r="J1566">
        <v>-451.22</v>
      </c>
      <c r="K1566">
        <f>Global_Household_Financial_Dyna[[#This Row],[Total_Household_Income]]-Global_Household_Financial_Dyna[[#This Row],[Estimated_Taxes]]</f>
        <v>2886.62</v>
      </c>
      <c r="L1566" s="1">
        <f>Global_Household_Financial_Dyna[[#This Row],[Monthly_Savings]]/Global_Household_Financial_Dyna[[#This Row],[Net Income]]</f>
        <v>-0.15631430531209514</v>
      </c>
      <c r="M1566" s="2">
        <f>Global_Household_Financial_Dyna[[#This Row],[Monthly_Expenses]]/Global_Household_Financial_Dyna[[#This Row],[Net Income]]</f>
        <v>1.1563143053120952</v>
      </c>
      <c r="N1566" t="str">
        <f>IF(Global_Household_Financial_Dyna[[#This Row],[Monthly_Savings]]&lt;0,"High Risk", IF(Global_Household_Financial_Dyna[[#This Row],[Savings Rate%]]&lt;0.1, "Medium", "Safe"))</f>
        <v>High Risk</v>
      </c>
      <c r="O1566">
        <f>Global_Household_Financial_Dyna[[#This Row],[Total_Household_Income]]/Global_Household_Financial_Dyna[[#This Row],[Family_Size]]</f>
        <v>1480.3166666666666</v>
      </c>
      <c r="P1566" s="2">
        <f t="shared" si="48"/>
        <v>0.15879799892000862</v>
      </c>
      <c r="Q1566" s="2">
        <f t="shared" si="49"/>
        <v>-0.31511230423210379</v>
      </c>
      <c r="R1566" s="2" t="str">
        <f>IF(Global_Household_Financial_Dyna[[#This Row],[Vs country_Average]]&lt;-0.2, "Underperformer", IF(Global_Household_Financial_Dyna[[#This Row],[Vs country_Average]]&gt;0.2, "Outperformer", "Normal"))</f>
        <v>Underperformer</v>
      </c>
      <c r="S15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-284.32799999999997</v>
      </c>
      <c r="T15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-117.43599999999998</v>
      </c>
      <c r="U15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49.45599999999996</v>
      </c>
      <c r="V15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216.34800000000007</v>
      </c>
    </row>
    <row r="1567" spans="1:22" x14ac:dyDescent="0.3">
      <c r="A1567">
        <v>1570</v>
      </c>
      <c r="B1567" t="s">
        <v>10</v>
      </c>
      <c r="C1567" t="s">
        <v>11</v>
      </c>
      <c r="D1567">
        <v>7</v>
      </c>
      <c r="E1567">
        <v>1</v>
      </c>
      <c r="F1567">
        <v>795.12</v>
      </c>
      <c r="G1567">
        <v>795.12</v>
      </c>
      <c r="H1567">
        <v>79.510000000000005</v>
      </c>
      <c r="I1567">
        <v>754.57</v>
      </c>
      <c r="J1567">
        <v>-38.96</v>
      </c>
      <c r="K1567">
        <f>Global_Household_Financial_Dyna[[#This Row],[Total_Household_Income]]-Global_Household_Financial_Dyna[[#This Row],[Estimated_Taxes]]</f>
        <v>715.61</v>
      </c>
      <c r="L1567" s="1">
        <f>Global_Household_Financial_Dyna[[#This Row],[Monthly_Savings]]/Global_Household_Financial_Dyna[[#This Row],[Net Income]]</f>
        <v>-5.4443062562010036E-2</v>
      </c>
      <c r="M1567" s="2">
        <f>Global_Household_Financial_Dyna[[#This Row],[Monthly_Expenses]]/Global_Household_Financial_Dyna[[#This Row],[Net Income]]</f>
        <v>1.05444306256201</v>
      </c>
      <c r="N1567" t="str">
        <f>IF(Global_Household_Financial_Dyna[[#This Row],[Monthly_Savings]]&lt;0,"High Risk", IF(Global_Household_Financial_Dyna[[#This Row],[Savings Rate%]]&lt;0.1, "Medium", "Safe"))</f>
        <v>High Risk</v>
      </c>
      <c r="O1567">
        <f>Global_Household_Financial_Dyna[[#This Row],[Total_Household_Income]]/Global_Household_Financial_Dyna[[#This Row],[Family_Size]]</f>
        <v>113.58857142857143</v>
      </c>
      <c r="P1567" s="2">
        <f t="shared" si="48"/>
        <v>0.42077341556833553</v>
      </c>
      <c r="Q1567" s="2">
        <f t="shared" si="49"/>
        <v>-0.47521647813034557</v>
      </c>
      <c r="R1567" s="2" t="str">
        <f>IF(Global_Household_Financial_Dyna[[#This Row],[Vs country_Average]]&lt;-0.2, "Underperformer", IF(Global_Household_Financial_Dyna[[#This Row],[Vs country_Average]]&gt;0.2, "Outperformer", "Normal"))</f>
        <v>Underperformer</v>
      </c>
      <c r="S15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-1.2314999999999969</v>
      </c>
      <c r="T15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36.497000000000007</v>
      </c>
      <c r="U15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74.225499999999982</v>
      </c>
      <c r="V15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111.95400000000001</v>
      </c>
    </row>
    <row r="1568" spans="1:22" x14ac:dyDescent="0.3">
      <c r="A1568">
        <v>1571</v>
      </c>
      <c r="B1568" t="s">
        <v>16</v>
      </c>
      <c r="C1568" t="s">
        <v>17</v>
      </c>
      <c r="D1568">
        <v>3</v>
      </c>
      <c r="E1568">
        <v>2</v>
      </c>
      <c r="F1568">
        <v>5305.21</v>
      </c>
      <c r="G1568">
        <v>9624.0499999999993</v>
      </c>
      <c r="H1568">
        <v>3849.62</v>
      </c>
      <c r="I1568">
        <v>2413.0300000000002</v>
      </c>
      <c r="J1568">
        <v>3361.4</v>
      </c>
      <c r="K1568">
        <f>Global_Household_Financial_Dyna[[#This Row],[Total_Household_Income]]-Global_Household_Financial_Dyna[[#This Row],[Estimated_Taxes]]</f>
        <v>5774.4299999999994</v>
      </c>
      <c r="L1568" s="1">
        <f>Global_Household_Financial_Dyna[[#This Row],[Monthly_Savings]]/Global_Household_Financial_Dyna[[#This Row],[Net Income]]</f>
        <v>0.58211806186931014</v>
      </c>
      <c r="M1568" s="2">
        <f>Global_Household_Financial_Dyna[[#This Row],[Monthly_Expenses]]/Global_Household_Financial_Dyna[[#This Row],[Net Income]]</f>
        <v>0.41788193813069002</v>
      </c>
      <c r="N1568" t="str">
        <f>IF(Global_Household_Financial_Dyna[[#This Row],[Monthly_Savings]]&lt;0,"High Risk", IF(Global_Household_Financial_Dyna[[#This Row],[Savings Rate%]]&lt;0.1, "Medium", "Safe"))</f>
        <v>Safe</v>
      </c>
      <c r="O1568">
        <f>Global_Household_Financial_Dyna[[#This Row],[Total_Household_Income]]/Global_Household_Financial_Dyna[[#This Row],[Family_Size]]</f>
        <v>3208.0166666666664</v>
      </c>
      <c r="P1568" s="2">
        <f t="shared" si="48"/>
        <v>0.15879799892000862</v>
      </c>
      <c r="Q1568" s="2">
        <f t="shared" si="49"/>
        <v>0.42332006294930152</v>
      </c>
      <c r="R1568" s="2" t="str">
        <f>IF(Global_Household_Financial_Dyna[[#This Row],[Vs country_Average]]&lt;-0.2, "Underperformer", IF(Global_Household_Financial_Dyna[[#This Row],[Vs country_Average]]&gt;0.2, "Outperformer", "Normal"))</f>
        <v>Outperformer</v>
      </c>
      <c r="S15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3361.4</v>
      </c>
      <c r="T15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3361.4</v>
      </c>
      <c r="U15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3361.4</v>
      </c>
      <c r="V15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3361.4</v>
      </c>
    </row>
    <row r="1569" spans="1:22" x14ac:dyDescent="0.3">
      <c r="A1569">
        <v>1572</v>
      </c>
      <c r="B1569" t="s">
        <v>18</v>
      </c>
      <c r="C1569" t="s">
        <v>19</v>
      </c>
      <c r="D1569">
        <v>2</v>
      </c>
      <c r="E1569">
        <v>2</v>
      </c>
      <c r="F1569">
        <v>3138.4</v>
      </c>
      <c r="G1569">
        <v>5659.24</v>
      </c>
      <c r="H1569">
        <v>1245.03</v>
      </c>
      <c r="I1569">
        <v>1543.1</v>
      </c>
      <c r="J1569">
        <v>2871.1</v>
      </c>
      <c r="K1569">
        <f>Global_Household_Financial_Dyna[[#This Row],[Total_Household_Income]]-Global_Household_Financial_Dyna[[#This Row],[Estimated_Taxes]]</f>
        <v>4414.21</v>
      </c>
      <c r="L1569" s="1">
        <f>Global_Household_Financial_Dyna[[#This Row],[Monthly_Savings]]/Global_Household_Financial_Dyna[[#This Row],[Net Income]]</f>
        <v>0.65042215934448067</v>
      </c>
      <c r="M1569" s="2">
        <f>Global_Household_Financial_Dyna[[#This Row],[Monthly_Expenses]]/Global_Household_Financial_Dyna[[#This Row],[Net Income]]</f>
        <v>0.34957557524449445</v>
      </c>
      <c r="N1569" t="str">
        <f>IF(Global_Household_Financial_Dyna[[#This Row],[Monthly_Savings]]&lt;0,"High Risk", IF(Global_Household_Financial_Dyna[[#This Row],[Savings Rate%]]&lt;0.1, "Medium", "Safe"))</f>
        <v>Safe</v>
      </c>
      <c r="O1569">
        <f>Global_Household_Financial_Dyna[[#This Row],[Total_Household_Income]]/Global_Household_Financial_Dyna[[#This Row],[Family_Size]]</f>
        <v>2829.62</v>
      </c>
      <c r="P1569" s="2">
        <f t="shared" si="48"/>
        <v>0.32336204947805613</v>
      </c>
      <c r="Q1569" s="2">
        <f t="shared" si="49"/>
        <v>0.32706010986642453</v>
      </c>
      <c r="R1569" s="2" t="str">
        <f>IF(Global_Household_Financial_Dyna[[#This Row],[Vs country_Average]]&lt;-0.2, "Underperformer", IF(Global_Household_Financial_Dyna[[#This Row],[Vs country_Average]]&gt;0.2, "Outperformer", "Normal"))</f>
        <v>Outperformer</v>
      </c>
      <c r="S15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2871.1</v>
      </c>
      <c r="T15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2871.1</v>
      </c>
      <c r="U15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2871.1</v>
      </c>
      <c r="V15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2871.1</v>
      </c>
    </row>
    <row r="1570" spans="1:22" x14ac:dyDescent="0.3">
      <c r="A1570">
        <v>1573</v>
      </c>
      <c r="B1570" t="s">
        <v>14</v>
      </c>
      <c r="C1570" t="s">
        <v>15</v>
      </c>
      <c r="D1570">
        <v>2</v>
      </c>
      <c r="E1570">
        <v>1</v>
      </c>
      <c r="F1570">
        <v>1211.6099999999999</v>
      </c>
      <c r="G1570">
        <v>1211.6099999999999</v>
      </c>
      <c r="H1570">
        <v>181.74</v>
      </c>
      <c r="I1570">
        <v>810.9</v>
      </c>
      <c r="J1570">
        <v>218.97</v>
      </c>
      <c r="K1570">
        <f>Global_Household_Financial_Dyna[[#This Row],[Total_Household_Income]]-Global_Household_Financial_Dyna[[#This Row],[Estimated_Taxes]]</f>
        <v>1029.8699999999999</v>
      </c>
      <c r="L1570" s="1">
        <f>Global_Household_Financial_Dyna[[#This Row],[Monthly_Savings]]/Global_Household_Financial_Dyna[[#This Row],[Net Income]]</f>
        <v>0.21261906842611206</v>
      </c>
      <c r="M1570" s="2">
        <f>Global_Household_Financial_Dyna[[#This Row],[Monthly_Expenses]]/Global_Household_Financial_Dyna[[#This Row],[Net Income]]</f>
        <v>0.787380931573888</v>
      </c>
      <c r="N1570" t="str">
        <f>IF(Global_Household_Financial_Dyna[[#This Row],[Monthly_Savings]]&lt;0,"High Risk", IF(Global_Household_Financial_Dyna[[#This Row],[Savings Rate%]]&lt;0.1, "Medium", "Safe"))</f>
        <v>Safe</v>
      </c>
      <c r="O1570">
        <f>Global_Household_Financial_Dyna[[#This Row],[Total_Household_Income]]/Global_Household_Financial_Dyna[[#This Row],[Family_Size]]</f>
        <v>605.80499999999995</v>
      </c>
      <c r="P1570" s="2">
        <f t="shared" si="48"/>
        <v>0.39788995363055785</v>
      </c>
      <c r="Q1570" s="2">
        <f t="shared" si="49"/>
        <v>-0.18527088520444579</v>
      </c>
      <c r="R1570" s="2" t="str">
        <f>IF(Global_Household_Financial_Dyna[[#This Row],[Vs country_Average]]&lt;-0.2, "Underperformer", IF(Global_Household_Financial_Dyna[[#This Row],[Vs country_Average]]&gt;0.2, "Outperformer", "Normal"))</f>
        <v>Normal</v>
      </c>
      <c r="S15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218.97</v>
      </c>
      <c r="T15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218.97</v>
      </c>
      <c r="U15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218.97</v>
      </c>
      <c r="V15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218.97</v>
      </c>
    </row>
    <row r="1571" spans="1:22" x14ac:dyDescent="0.3">
      <c r="A1571">
        <v>1574</v>
      </c>
      <c r="B1571" t="s">
        <v>12</v>
      </c>
      <c r="C1571" t="s">
        <v>13</v>
      </c>
      <c r="D1571">
        <v>8</v>
      </c>
      <c r="E1571">
        <v>3</v>
      </c>
      <c r="F1571">
        <v>3227.43</v>
      </c>
      <c r="G1571">
        <v>6601.31</v>
      </c>
      <c r="H1571">
        <v>1650.33</v>
      </c>
      <c r="I1571">
        <v>5804.66</v>
      </c>
      <c r="J1571">
        <v>-853.68</v>
      </c>
      <c r="K1571">
        <f>Global_Household_Financial_Dyna[[#This Row],[Total_Household_Income]]-Global_Household_Financial_Dyna[[#This Row],[Estimated_Taxes]]</f>
        <v>4950.9800000000005</v>
      </c>
      <c r="L1571" s="1">
        <f>Global_Household_Financial_Dyna[[#This Row],[Monthly_Savings]]/Global_Household_Financial_Dyna[[#This Row],[Net Income]]</f>
        <v>-0.17242646910308662</v>
      </c>
      <c r="M1571" s="2">
        <f>Global_Household_Financial_Dyna[[#This Row],[Monthly_Expenses]]/Global_Household_Financial_Dyna[[#This Row],[Net Income]]</f>
        <v>1.1724264691030866</v>
      </c>
      <c r="N1571" t="str">
        <f>IF(Global_Household_Financial_Dyna[[#This Row],[Monthly_Savings]]&lt;0,"High Risk", IF(Global_Household_Financial_Dyna[[#This Row],[Savings Rate%]]&lt;0.1, "Medium", "Safe"))</f>
        <v>High Risk</v>
      </c>
      <c r="O1571">
        <f>Global_Household_Financial_Dyna[[#This Row],[Total_Household_Income]]/Global_Household_Financial_Dyna[[#This Row],[Family_Size]]</f>
        <v>825.16375000000005</v>
      </c>
      <c r="P1571" s="2">
        <f t="shared" si="48"/>
        <v>0.30718716818024266</v>
      </c>
      <c r="Q1571" s="2">
        <f t="shared" si="49"/>
        <v>-0.47961363728332929</v>
      </c>
      <c r="R1571" s="2" t="str">
        <f>IF(Global_Household_Financial_Dyna[[#This Row],[Vs country_Average]]&lt;-0.2, "Underperformer", IF(Global_Household_Financial_Dyna[[#This Row],[Vs country_Average]]&gt;0.2, "Outperformer", "Normal"))</f>
        <v>Underperformer</v>
      </c>
      <c r="S15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-563.44699999999989</v>
      </c>
      <c r="T15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-273.21399999999994</v>
      </c>
      <c r="U15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17.019000000000005</v>
      </c>
      <c r="V15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307.25200000000007</v>
      </c>
    </row>
    <row r="1572" spans="1:22" x14ac:dyDescent="0.3">
      <c r="A1572">
        <v>1575</v>
      </c>
      <c r="B1572" t="s">
        <v>18</v>
      </c>
      <c r="C1572" t="s">
        <v>19</v>
      </c>
      <c r="D1572">
        <v>4</v>
      </c>
      <c r="E1572">
        <v>2</v>
      </c>
      <c r="F1572">
        <v>3255.13</v>
      </c>
      <c r="G1572">
        <v>5484.44</v>
      </c>
      <c r="H1572">
        <v>1206.58</v>
      </c>
      <c r="I1572">
        <v>3432.08</v>
      </c>
      <c r="J1572">
        <v>845.78</v>
      </c>
      <c r="K1572">
        <f>Global_Household_Financial_Dyna[[#This Row],[Total_Household_Income]]-Global_Household_Financial_Dyna[[#This Row],[Estimated_Taxes]]</f>
        <v>4277.8599999999997</v>
      </c>
      <c r="L1572" s="1">
        <f>Global_Household_Financial_Dyna[[#This Row],[Monthly_Savings]]/Global_Household_Financial_Dyna[[#This Row],[Net Income]]</f>
        <v>0.1977110050352279</v>
      </c>
      <c r="M1572" s="2">
        <f>Global_Household_Financial_Dyna[[#This Row],[Monthly_Expenses]]/Global_Household_Financial_Dyna[[#This Row],[Net Income]]</f>
        <v>0.80228899496477213</v>
      </c>
      <c r="N1572" t="str">
        <f>IF(Global_Household_Financial_Dyna[[#This Row],[Monthly_Savings]]&lt;0,"High Risk", IF(Global_Household_Financial_Dyna[[#This Row],[Savings Rate%]]&lt;0.1, "Medium", "Safe"))</f>
        <v>Safe</v>
      </c>
      <c r="O1572">
        <f>Global_Household_Financial_Dyna[[#This Row],[Total_Household_Income]]/Global_Household_Financial_Dyna[[#This Row],[Family_Size]]</f>
        <v>1371.11</v>
      </c>
      <c r="P1572" s="2">
        <f t="shared" si="48"/>
        <v>0.32336204947805613</v>
      </c>
      <c r="Q1572" s="2">
        <f t="shared" si="49"/>
        <v>-0.12565104444282824</v>
      </c>
      <c r="R1572" s="2" t="str">
        <f>IF(Global_Household_Financial_Dyna[[#This Row],[Vs country_Average]]&lt;-0.2, "Underperformer", IF(Global_Household_Financial_Dyna[[#This Row],[Vs country_Average]]&gt;0.2, "Outperformer", "Normal"))</f>
        <v>Normal</v>
      </c>
      <c r="S15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845.78</v>
      </c>
      <c r="T15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845.78</v>
      </c>
      <c r="U15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845.78</v>
      </c>
      <c r="V15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845.78</v>
      </c>
    </row>
    <row r="1573" spans="1:22" x14ac:dyDescent="0.3">
      <c r="A1573">
        <v>1576</v>
      </c>
      <c r="B1573" t="s">
        <v>18</v>
      </c>
      <c r="C1573" t="s">
        <v>20</v>
      </c>
      <c r="D1573">
        <v>8</v>
      </c>
      <c r="E1573">
        <v>3</v>
      </c>
      <c r="F1573">
        <v>5667.08</v>
      </c>
      <c r="G1573">
        <v>12249.76</v>
      </c>
      <c r="H1573">
        <v>3307.44</v>
      </c>
      <c r="I1573">
        <v>4883.51</v>
      </c>
      <c r="J1573">
        <v>4058.82</v>
      </c>
      <c r="K1573">
        <f>Global_Household_Financial_Dyna[[#This Row],[Total_Household_Income]]-Global_Household_Financial_Dyna[[#This Row],[Estimated_Taxes]]</f>
        <v>8942.32</v>
      </c>
      <c r="L1573" s="1">
        <f>Global_Household_Financial_Dyna[[#This Row],[Monthly_Savings]]/Global_Household_Financial_Dyna[[#This Row],[Net Income]]</f>
        <v>0.45388892367976097</v>
      </c>
      <c r="M1573" s="2">
        <f>Global_Household_Financial_Dyna[[#This Row],[Monthly_Expenses]]/Global_Household_Financial_Dyna[[#This Row],[Net Income]]</f>
        <v>0.54611219459826987</v>
      </c>
      <c r="N1573" t="str">
        <f>IF(Global_Household_Financial_Dyna[[#This Row],[Monthly_Savings]]&lt;0,"High Risk", IF(Global_Household_Financial_Dyna[[#This Row],[Savings Rate%]]&lt;0.1, "Medium", "Safe"))</f>
        <v>Safe</v>
      </c>
      <c r="O1573">
        <f>Global_Household_Financial_Dyna[[#This Row],[Total_Household_Income]]/Global_Household_Financial_Dyna[[#This Row],[Family_Size]]</f>
        <v>1531.22</v>
      </c>
      <c r="P1573" s="2">
        <f t="shared" si="48"/>
        <v>0.32336204947805613</v>
      </c>
      <c r="Q1573" s="2">
        <f t="shared" si="49"/>
        <v>0.13052687420170483</v>
      </c>
      <c r="R1573" s="2" t="str">
        <f>IF(Global_Household_Financial_Dyna[[#This Row],[Vs country_Average]]&lt;-0.2, "Underperformer", IF(Global_Household_Financial_Dyna[[#This Row],[Vs country_Average]]&gt;0.2, "Outperformer", "Normal"))</f>
        <v>Normal</v>
      </c>
      <c r="S15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4058.82</v>
      </c>
      <c r="T15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4058.82</v>
      </c>
      <c r="U15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4058.82</v>
      </c>
      <c r="V15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4058.82</v>
      </c>
    </row>
    <row r="1574" spans="1:22" x14ac:dyDescent="0.3">
      <c r="A1574">
        <v>1577</v>
      </c>
      <c r="B1574" t="s">
        <v>18</v>
      </c>
      <c r="C1574" t="s">
        <v>20</v>
      </c>
      <c r="D1574">
        <v>8</v>
      </c>
      <c r="E1574">
        <v>3</v>
      </c>
      <c r="F1574">
        <v>706.49</v>
      </c>
      <c r="G1574">
        <v>1668.63</v>
      </c>
      <c r="H1574">
        <v>367.1</v>
      </c>
      <c r="I1574">
        <v>1583.53</v>
      </c>
      <c r="J1574">
        <v>-282</v>
      </c>
      <c r="K1574">
        <f>Global_Household_Financial_Dyna[[#This Row],[Total_Household_Income]]-Global_Household_Financial_Dyna[[#This Row],[Estimated_Taxes]]</f>
        <v>1301.5300000000002</v>
      </c>
      <c r="L1574" s="1">
        <f>Global_Household_Financial_Dyna[[#This Row],[Monthly_Savings]]/Global_Household_Financial_Dyna[[#This Row],[Net Income]]</f>
        <v>-0.21666807526526469</v>
      </c>
      <c r="M1574" s="2">
        <f>Global_Household_Financial_Dyna[[#This Row],[Monthly_Expenses]]/Global_Household_Financial_Dyna[[#This Row],[Net Income]]</f>
        <v>1.2166680752652645</v>
      </c>
      <c r="N1574" t="str">
        <f>IF(Global_Household_Financial_Dyna[[#This Row],[Monthly_Savings]]&lt;0,"High Risk", IF(Global_Household_Financial_Dyna[[#This Row],[Savings Rate%]]&lt;0.1, "Medium", "Safe"))</f>
        <v>High Risk</v>
      </c>
      <c r="O1574">
        <f>Global_Household_Financial_Dyna[[#This Row],[Total_Household_Income]]/Global_Household_Financial_Dyna[[#This Row],[Family_Size]]</f>
        <v>208.57875000000001</v>
      </c>
      <c r="P1574" s="2">
        <f t="shared" si="48"/>
        <v>0.32336204947805613</v>
      </c>
      <c r="Q1574" s="2">
        <f t="shared" si="49"/>
        <v>-0.54003012474332079</v>
      </c>
      <c r="R1574" s="2" t="str">
        <f>IF(Global_Household_Financial_Dyna[[#This Row],[Vs country_Average]]&lt;-0.2, "Underperformer", IF(Global_Household_Financial_Dyna[[#This Row],[Vs country_Average]]&gt;0.2, "Outperformer", "Normal"))</f>
        <v>Underperformer</v>
      </c>
      <c r="S15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-202.8235</v>
      </c>
      <c r="T15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-123.64699999999999</v>
      </c>
      <c r="U15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-44.470499999999987</v>
      </c>
      <c r="V15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34.706000000000017</v>
      </c>
    </row>
    <row r="1575" spans="1:22" x14ac:dyDescent="0.3">
      <c r="A1575">
        <v>1578</v>
      </c>
      <c r="B1575" t="s">
        <v>16</v>
      </c>
      <c r="C1575" t="s">
        <v>21</v>
      </c>
      <c r="D1575">
        <v>1</v>
      </c>
      <c r="E1575">
        <v>1</v>
      </c>
      <c r="F1575">
        <v>4424.1099999999997</v>
      </c>
      <c r="G1575">
        <v>4424.1099999999997</v>
      </c>
      <c r="H1575">
        <v>1548.44</v>
      </c>
      <c r="I1575">
        <v>1832.87</v>
      </c>
      <c r="J1575">
        <v>1042.8</v>
      </c>
      <c r="K1575">
        <f>Global_Household_Financial_Dyna[[#This Row],[Total_Household_Income]]-Global_Household_Financial_Dyna[[#This Row],[Estimated_Taxes]]</f>
        <v>2875.6699999999996</v>
      </c>
      <c r="L1575" s="1">
        <f>Global_Household_Financial_Dyna[[#This Row],[Monthly_Savings]]/Global_Household_Financial_Dyna[[#This Row],[Net Income]]</f>
        <v>0.36262853526308653</v>
      </c>
      <c r="M1575" s="2">
        <f>Global_Household_Financial_Dyna[[#This Row],[Monthly_Expenses]]/Global_Household_Financial_Dyna[[#This Row],[Net Income]]</f>
        <v>0.63737146473691353</v>
      </c>
      <c r="N1575" t="str">
        <f>IF(Global_Household_Financial_Dyna[[#This Row],[Monthly_Savings]]&lt;0,"High Risk", IF(Global_Household_Financial_Dyna[[#This Row],[Savings Rate%]]&lt;0.1, "Medium", "Safe"))</f>
        <v>Safe</v>
      </c>
      <c r="O1575">
        <f>Global_Household_Financial_Dyna[[#This Row],[Total_Household_Income]]/Global_Household_Financial_Dyna[[#This Row],[Family_Size]]</f>
        <v>4424.1099999999997</v>
      </c>
      <c r="P1575" s="2">
        <f t="shared" si="48"/>
        <v>0.15879799892000862</v>
      </c>
      <c r="Q1575" s="2">
        <f t="shared" si="49"/>
        <v>0.20383053634307791</v>
      </c>
      <c r="R1575" s="2" t="str">
        <f>IF(Global_Household_Financial_Dyna[[#This Row],[Vs country_Average]]&lt;-0.2, "Underperformer", IF(Global_Household_Financial_Dyna[[#This Row],[Vs country_Average]]&gt;0.2, "Outperformer", "Normal"))</f>
        <v>Outperformer</v>
      </c>
      <c r="S15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1042.8</v>
      </c>
      <c r="T15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1042.8</v>
      </c>
      <c r="U15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1042.8</v>
      </c>
      <c r="V15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1042.8</v>
      </c>
    </row>
    <row r="1576" spans="1:22" x14ac:dyDescent="0.3">
      <c r="A1576">
        <v>1579</v>
      </c>
      <c r="B1576" t="s">
        <v>16</v>
      </c>
      <c r="C1576" t="s">
        <v>21</v>
      </c>
      <c r="D1576">
        <v>7</v>
      </c>
      <c r="E1576">
        <v>3</v>
      </c>
      <c r="F1576">
        <v>5670.94</v>
      </c>
      <c r="G1576">
        <v>14088.54</v>
      </c>
      <c r="H1576">
        <v>5635.42</v>
      </c>
      <c r="I1576">
        <v>5255.45</v>
      </c>
      <c r="J1576">
        <v>3197.67</v>
      </c>
      <c r="K1576">
        <f>Global_Household_Financial_Dyna[[#This Row],[Total_Household_Income]]-Global_Household_Financial_Dyna[[#This Row],[Estimated_Taxes]]</f>
        <v>8453.1200000000008</v>
      </c>
      <c r="L1576" s="1">
        <f>Global_Household_Financial_Dyna[[#This Row],[Monthly_Savings]]/Global_Household_Financial_Dyna[[#This Row],[Net Income]]</f>
        <v>0.37828281155360383</v>
      </c>
      <c r="M1576" s="2">
        <f>Global_Household_Financial_Dyna[[#This Row],[Monthly_Expenses]]/Global_Household_Financial_Dyna[[#This Row],[Net Income]]</f>
        <v>0.62171718844639601</v>
      </c>
      <c r="N1576" t="str">
        <f>IF(Global_Household_Financial_Dyna[[#This Row],[Monthly_Savings]]&lt;0,"High Risk", IF(Global_Household_Financial_Dyna[[#This Row],[Savings Rate%]]&lt;0.1, "Medium", "Safe"))</f>
        <v>Safe</v>
      </c>
      <c r="O1576">
        <f>Global_Household_Financial_Dyna[[#This Row],[Total_Household_Income]]/Global_Household_Financial_Dyna[[#This Row],[Family_Size]]</f>
        <v>2012.6485714285716</v>
      </c>
      <c r="P1576" s="2">
        <f t="shared" si="48"/>
        <v>0.15879799892000862</v>
      </c>
      <c r="Q1576" s="2">
        <f t="shared" si="49"/>
        <v>0.21948481263359521</v>
      </c>
      <c r="R1576" s="2" t="str">
        <f>IF(Global_Household_Financial_Dyna[[#This Row],[Vs country_Average]]&lt;-0.2, "Underperformer", IF(Global_Household_Financial_Dyna[[#This Row],[Vs country_Average]]&gt;0.2, "Outperformer", "Normal"))</f>
        <v>Outperformer</v>
      </c>
      <c r="S15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3197.67</v>
      </c>
      <c r="T15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3197.67</v>
      </c>
      <c r="U15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3197.67</v>
      </c>
      <c r="V15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3197.67</v>
      </c>
    </row>
    <row r="1577" spans="1:22" x14ac:dyDescent="0.3">
      <c r="A1577">
        <v>1580</v>
      </c>
      <c r="B1577" t="s">
        <v>16</v>
      </c>
      <c r="C1577" t="s">
        <v>17</v>
      </c>
      <c r="D1577">
        <v>5</v>
      </c>
      <c r="E1577">
        <v>3</v>
      </c>
      <c r="F1577">
        <v>3072.82</v>
      </c>
      <c r="G1577">
        <v>7042.56</v>
      </c>
      <c r="H1577">
        <v>2464.9</v>
      </c>
      <c r="I1577">
        <v>3455.02</v>
      </c>
      <c r="J1577">
        <v>1122.6500000000001</v>
      </c>
      <c r="K1577">
        <f>Global_Household_Financial_Dyna[[#This Row],[Total_Household_Income]]-Global_Household_Financial_Dyna[[#This Row],[Estimated_Taxes]]</f>
        <v>4577.66</v>
      </c>
      <c r="L1577" s="1">
        <f>Global_Household_Financial_Dyna[[#This Row],[Monthly_Savings]]/Global_Household_Financial_Dyna[[#This Row],[Net Income]]</f>
        <v>0.24524538738132587</v>
      </c>
      <c r="M1577" s="2">
        <f>Global_Household_Financial_Dyna[[#This Row],[Monthly_Expenses]]/Global_Household_Financial_Dyna[[#This Row],[Net Income]]</f>
        <v>0.75475679714089738</v>
      </c>
      <c r="N1577" t="str">
        <f>IF(Global_Household_Financial_Dyna[[#This Row],[Monthly_Savings]]&lt;0,"High Risk", IF(Global_Household_Financial_Dyna[[#This Row],[Savings Rate%]]&lt;0.1, "Medium", "Safe"))</f>
        <v>Safe</v>
      </c>
      <c r="O1577">
        <f>Global_Household_Financial_Dyna[[#This Row],[Total_Household_Income]]/Global_Household_Financial_Dyna[[#This Row],[Family_Size]]</f>
        <v>1408.5120000000002</v>
      </c>
      <c r="P1577" s="2">
        <f t="shared" si="48"/>
        <v>0.15879799892000862</v>
      </c>
      <c r="Q1577" s="2">
        <f t="shared" si="49"/>
        <v>8.6447388461317248E-2</v>
      </c>
      <c r="R1577" s="2" t="str">
        <f>IF(Global_Household_Financial_Dyna[[#This Row],[Vs country_Average]]&lt;-0.2, "Underperformer", IF(Global_Household_Financial_Dyna[[#This Row],[Vs country_Average]]&gt;0.2, "Outperformer", "Normal"))</f>
        <v>Normal</v>
      </c>
      <c r="S15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1122.6500000000001</v>
      </c>
      <c r="T15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1122.6500000000001</v>
      </c>
      <c r="U15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1122.6500000000001</v>
      </c>
      <c r="V15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1122.6500000000001</v>
      </c>
    </row>
    <row r="1578" spans="1:22" x14ac:dyDescent="0.3">
      <c r="A1578">
        <v>1581</v>
      </c>
      <c r="B1578" t="s">
        <v>18</v>
      </c>
      <c r="C1578" t="s">
        <v>20</v>
      </c>
      <c r="D1578">
        <v>5</v>
      </c>
      <c r="E1578">
        <v>3</v>
      </c>
      <c r="F1578">
        <v>5131.08</v>
      </c>
      <c r="G1578">
        <v>10855.22</v>
      </c>
      <c r="H1578">
        <v>2930.91</v>
      </c>
      <c r="I1578">
        <v>3257.26</v>
      </c>
      <c r="J1578">
        <v>4667.0600000000004</v>
      </c>
      <c r="K1578">
        <f>Global_Household_Financial_Dyna[[#This Row],[Total_Household_Income]]-Global_Household_Financial_Dyna[[#This Row],[Estimated_Taxes]]</f>
        <v>7924.3099999999995</v>
      </c>
      <c r="L1578" s="1">
        <f>Global_Household_Financial_Dyna[[#This Row],[Monthly_Savings]]/Global_Household_Financial_Dyna[[#This Row],[Net Income]]</f>
        <v>0.58895474811056114</v>
      </c>
      <c r="M1578" s="2">
        <f>Global_Household_Financial_Dyna[[#This Row],[Monthly_Expenses]]/Global_Household_Financial_Dyna[[#This Row],[Net Income]]</f>
        <v>0.41104651382896434</v>
      </c>
      <c r="N1578" t="str">
        <f>IF(Global_Household_Financial_Dyna[[#This Row],[Monthly_Savings]]&lt;0,"High Risk", IF(Global_Household_Financial_Dyna[[#This Row],[Savings Rate%]]&lt;0.1, "Medium", "Safe"))</f>
        <v>Safe</v>
      </c>
      <c r="O1578">
        <f>Global_Household_Financial_Dyna[[#This Row],[Total_Household_Income]]/Global_Household_Financial_Dyna[[#This Row],[Family_Size]]</f>
        <v>2171.0439999999999</v>
      </c>
      <c r="P1578" s="2">
        <f t="shared" si="48"/>
        <v>0.32336204947805613</v>
      </c>
      <c r="Q1578" s="2">
        <f t="shared" si="49"/>
        <v>0.26559269863250501</v>
      </c>
      <c r="R1578" s="2" t="str">
        <f>IF(Global_Household_Financial_Dyna[[#This Row],[Vs country_Average]]&lt;-0.2, "Underperformer", IF(Global_Household_Financial_Dyna[[#This Row],[Vs country_Average]]&gt;0.2, "Outperformer", "Normal"))</f>
        <v>Outperformer</v>
      </c>
      <c r="S15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4667.0600000000004</v>
      </c>
      <c r="T15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4667.0600000000004</v>
      </c>
      <c r="U15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4667.0600000000004</v>
      </c>
      <c r="V15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4667.0600000000004</v>
      </c>
    </row>
    <row r="1579" spans="1:22" x14ac:dyDescent="0.3">
      <c r="A1579">
        <v>1582</v>
      </c>
      <c r="B1579" t="s">
        <v>10</v>
      </c>
      <c r="C1579" t="s">
        <v>22</v>
      </c>
      <c r="D1579">
        <v>1</v>
      </c>
      <c r="E1579">
        <v>1</v>
      </c>
      <c r="F1579">
        <v>1016.91</v>
      </c>
      <c r="G1579">
        <v>1016.91</v>
      </c>
      <c r="H1579">
        <v>101.69</v>
      </c>
      <c r="I1579">
        <v>338.34</v>
      </c>
      <c r="J1579">
        <v>576.87</v>
      </c>
      <c r="K1579">
        <f>Global_Household_Financial_Dyna[[#This Row],[Total_Household_Income]]-Global_Household_Financial_Dyna[[#This Row],[Estimated_Taxes]]</f>
        <v>915.22</v>
      </c>
      <c r="L1579" s="1">
        <f>Global_Household_Financial_Dyna[[#This Row],[Monthly_Savings]]/Global_Household_Financial_Dyna[[#This Row],[Net Income]]</f>
        <v>0.63030746705710106</v>
      </c>
      <c r="M1579" s="2">
        <f>Global_Household_Financial_Dyna[[#This Row],[Monthly_Expenses]]/Global_Household_Financial_Dyna[[#This Row],[Net Income]]</f>
        <v>0.36968160660824717</v>
      </c>
      <c r="N1579" t="str">
        <f>IF(Global_Household_Financial_Dyna[[#This Row],[Monthly_Savings]]&lt;0,"High Risk", IF(Global_Household_Financial_Dyna[[#This Row],[Savings Rate%]]&lt;0.1, "Medium", "Safe"))</f>
        <v>Safe</v>
      </c>
      <c r="O1579">
        <f>Global_Household_Financial_Dyna[[#This Row],[Total_Household_Income]]/Global_Household_Financial_Dyna[[#This Row],[Family_Size]]</f>
        <v>1016.91</v>
      </c>
      <c r="P1579" s="2">
        <f t="shared" si="48"/>
        <v>0.42077341556833553</v>
      </c>
      <c r="Q1579" s="2">
        <f t="shared" si="49"/>
        <v>0.20953405148876553</v>
      </c>
      <c r="R1579" s="2" t="str">
        <f>IF(Global_Household_Financial_Dyna[[#This Row],[Vs country_Average]]&lt;-0.2, "Underperformer", IF(Global_Household_Financial_Dyna[[#This Row],[Vs country_Average]]&gt;0.2, "Outperformer", "Normal"))</f>
        <v>Outperformer</v>
      </c>
      <c r="S15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576.87</v>
      </c>
      <c r="T15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576.87</v>
      </c>
      <c r="U15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576.87</v>
      </c>
      <c r="V15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576.87</v>
      </c>
    </row>
    <row r="1580" spans="1:22" x14ac:dyDescent="0.3">
      <c r="A1580">
        <v>1583</v>
      </c>
      <c r="B1580" t="s">
        <v>16</v>
      </c>
      <c r="C1580" t="s">
        <v>21</v>
      </c>
      <c r="D1580">
        <v>1</v>
      </c>
      <c r="E1580">
        <v>1</v>
      </c>
      <c r="F1580">
        <v>1730.1</v>
      </c>
      <c r="G1580">
        <v>1730.1</v>
      </c>
      <c r="H1580">
        <v>605.54</v>
      </c>
      <c r="I1580">
        <v>1641.87</v>
      </c>
      <c r="J1580">
        <v>-517.29999999999995</v>
      </c>
      <c r="K1580">
        <f>Global_Household_Financial_Dyna[[#This Row],[Total_Household_Income]]-Global_Household_Financial_Dyna[[#This Row],[Estimated_Taxes]]</f>
        <v>1124.56</v>
      </c>
      <c r="L1580" s="1">
        <f>Global_Household_Financial_Dyna[[#This Row],[Monthly_Savings]]/Global_Household_Financial_Dyna[[#This Row],[Net Income]]</f>
        <v>-0.46000213416803015</v>
      </c>
      <c r="M1580" s="2">
        <f>Global_Household_Financial_Dyna[[#This Row],[Monthly_Expenses]]/Global_Household_Financial_Dyna[[#This Row],[Net Income]]</f>
        <v>1.4600110265348225</v>
      </c>
      <c r="N1580" t="str">
        <f>IF(Global_Household_Financial_Dyna[[#This Row],[Monthly_Savings]]&lt;0,"High Risk", IF(Global_Household_Financial_Dyna[[#This Row],[Savings Rate%]]&lt;0.1, "Medium", "Safe"))</f>
        <v>High Risk</v>
      </c>
      <c r="O1580">
        <f>Global_Household_Financial_Dyna[[#This Row],[Total_Household_Income]]/Global_Household_Financial_Dyna[[#This Row],[Family_Size]]</f>
        <v>1730.1</v>
      </c>
      <c r="P1580" s="2">
        <f t="shared" si="48"/>
        <v>0.15879799892000862</v>
      </c>
      <c r="Q1580" s="2">
        <f t="shared" si="49"/>
        <v>-0.61880013308803883</v>
      </c>
      <c r="R1580" s="2" t="str">
        <f>IF(Global_Household_Financial_Dyna[[#This Row],[Vs country_Average]]&lt;-0.2, "Underperformer", IF(Global_Household_Financial_Dyna[[#This Row],[Vs country_Average]]&gt;0.2, "Outperformer", "Normal"))</f>
        <v>Underperformer</v>
      </c>
      <c r="S15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-435.20649999999995</v>
      </c>
      <c r="T15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-353.11299999999994</v>
      </c>
      <c r="U15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-271.01949999999999</v>
      </c>
      <c r="V15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-188.92599999999993</v>
      </c>
    </row>
    <row r="1581" spans="1:22" x14ac:dyDescent="0.3">
      <c r="A1581">
        <v>1584</v>
      </c>
      <c r="B1581" t="s">
        <v>10</v>
      </c>
      <c r="C1581" t="s">
        <v>11</v>
      </c>
      <c r="D1581">
        <v>3</v>
      </c>
      <c r="E1581">
        <v>2</v>
      </c>
      <c r="F1581">
        <v>746.16</v>
      </c>
      <c r="G1581">
        <v>1103.53</v>
      </c>
      <c r="H1581">
        <v>110.35</v>
      </c>
      <c r="I1581">
        <v>560.83000000000004</v>
      </c>
      <c r="J1581">
        <v>432.35</v>
      </c>
      <c r="K1581">
        <f>Global_Household_Financial_Dyna[[#This Row],[Total_Household_Income]]-Global_Household_Financial_Dyna[[#This Row],[Estimated_Taxes]]</f>
        <v>993.18</v>
      </c>
      <c r="L1581" s="1">
        <f>Global_Household_Financial_Dyna[[#This Row],[Monthly_Savings]]/Global_Household_Financial_Dyna[[#This Row],[Net Income]]</f>
        <v>0.43531887472562886</v>
      </c>
      <c r="M1581" s="2">
        <f>Global_Household_Financial_Dyna[[#This Row],[Monthly_Expenses]]/Global_Household_Financial_Dyna[[#This Row],[Net Income]]</f>
        <v>0.56468112527437131</v>
      </c>
      <c r="N1581" t="str">
        <f>IF(Global_Household_Financial_Dyna[[#This Row],[Monthly_Savings]]&lt;0,"High Risk", IF(Global_Household_Financial_Dyna[[#This Row],[Savings Rate%]]&lt;0.1, "Medium", "Safe"))</f>
        <v>Safe</v>
      </c>
      <c r="O1581">
        <f>Global_Household_Financial_Dyna[[#This Row],[Total_Household_Income]]/Global_Household_Financial_Dyna[[#This Row],[Family_Size]]</f>
        <v>367.84333333333331</v>
      </c>
      <c r="P1581" s="2">
        <f t="shared" si="48"/>
        <v>0.42077341556833553</v>
      </c>
      <c r="Q1581" s="2">
        <f t="shared" si="49"/>
        <v>1.4545459157293328E-2</v>
      </c>
      <c r="R1581" s="2" t="str">
        <f>IF(Global_Household_Financial_Dyna[[#This Row],[Vs country_Average]]&lt;-0.2, "Underperformer", IF(Global_Household_Financial_Dyna[[#This Row],[Vs country_Average]]&gt;0.2, "Outperformer", "Normal"))</f>
        <v>Normal</v>
      </c>
      <c r="S15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432.35</v>
      </c>
      <c r="T15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432.35</v>
      </c>
      <c r="U15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432.35</v>
      </c>
      <c r="V15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432.35</v>
      </c>
    </row>
    <row r="1582" spans="1:22" x14ac:dyDescent="0.3">
      <c r="A1582">
        <v>1585</v>
      </c>
      <c r="B1582" t="s">
        <v>12</v>
      </c>
      <c r="C1582" t="s">
        <v>13</v>
      </c>
      <c r="D1582">
        <v>5</v>
      </c>
      <c r="E1582">
        <v>3</v>
      </c>
      <c r="F1582">
        <v>4294.3599999999997</v>
      </c>
      <c r="G1582">
        <v>9879.27</v>
      </c>
      <c r="H1582">
        <v>2963.78</v>
      </c>
      <c r="I1582">
        <v>2562.3200000000002</v>
      </c>
      <c r="J1582">
        <v>4353.17</v>
      </c>
      <c r="K1582">
        <f>Global_Household_Financial_Dyna[[#This Row],[Total_Household_Income]]-Global_Household_Financial_Dyna[[#This Row],[Estimated_Taxes]]</f>
        <v>6915.49</v>
      </c>
      <c r="L1582" s="1">
        <f>Global_Household_Financial_Dyna[[#This Row],[Monthly_Savings]]/Global_Household_Financial_Dyna[[#This Row],[Net Income]]</f>
        <v>0.62948106352550581</v>
      </c>
      <c r="M1582" s="2">
        <f>Global_Household_Financial_Dyna[[#This Row],[Monthly_Expenses]]/Global_Household_Financial_Dyna[[#This Row],[Net Income]]</f>
        <v>0.37051893647449424</v>
      </c>
      <c r="N1582" t="str">
        <f>IF(Global_Household_Financial_Dyna[[#This Row],[Monthly_Savings]]&lt;0,"High Risk", IF(Global_Household_Financial_Dyna[[#This Row],[Savings Rate%]]&lt;0.1, "Medium", "Safe"))</f>
        <v>Safe</v>
      </c>
      <c r="O1582">
        <f>Global_Household_Financial_Dyna[[#This Row],[Total_Household_Income]]/Global_Household_Financial_Dyna[[#This Row],[Family_Size]]</f>
        <v>1975.854</v>
      </c>
      <c r="P1582" s="2">
        <f t="shared" si="48"/>
        <v>0.30718716818024266</v>
      </c>
      <c r="Q1582" s="2">
        <f t="shared" si="49"/>
        <v>0.32229389534526315</v>
      </c>
      <c r="R1582" s="2" t="str">
        <f>IF(Global_Household_Financial_Dyna[[#This Row],[Vs country_Average]]&lt;-0.2, "Underperformer", IF(Global_Household_Financial_Dyna[[#This Row],[Vs country_Average]]&gt;0.2, "Outperformer", "Normal"))</f>
        <v>Outperformer</v>
      </c>
      <c r="S15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4353.17</v>
      </c>
      <c r="T15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4353.17</v>
      </c>
      <c r="U15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4353.17</v>
      </c>
      <c r="V15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4353.17</v>
      </c>
    </row>
    <row r="1583" spans="1:22" x14ac:dyDescent="0.3">
      <c r="A1583">
        <v>1586</v>
      </c>
      <c r="B1583" t="s">
        <v>18</v>
      </c>
      <c r="C1583" t="s">
        <v>19</v>
      </c>
      <c r="D1583">
        <v>4</v>
      </c>
      <c r="E1583">
        <v>1</v>
      </c>
      <c r="F1583">
        <v>5240.84</v>
      </c>
      <c r="G1583">
        <v>5240.84</v>
      </c>
      <c r="H1583">
        <v>1152.98</v>
      </c>
      <c r="I1583">
        <v>2274.02</v>
      </c>
      <c r="J1583">
        <v>1813.83</v>
      </c>
      <c r="K1583">
        <f>Global_Household_Financial_Dyna[[#This Row],[Total_Household_Income]]-Global_Household_Financial_Dyna[[#This Row],[Estimated_Taxes]]</f>
        <v>4087.86</v>
      </c>
      <c r="L1583" s="1">
        <f>Global_Household_Financial_Dyna[[#This Row],[Monthly_Savings]]/Global_Household_Financial_Dyna[[#This Row],[Net Income]]</f>
        <v>0.44371137954822326</v>
      </c>
      <c r="M1583" s="2">
        <f>Global_Household_Financial_Dyna[[#This Row],[Monthly_Expenses]]/Global_Household_Financial_Dyna[[#This Row],[Net Income]]</f>
        <v>0.55628617418404736</v>
      </c>
      <c r="N1583" t="str">
        <f>IF(Global_Household_Financial_Dyna[[#This Row],[Monthly_Savings]]&lt;0,"High Risk", IF(Global_Household_Financial_Dyna[[#This Row],[Savings Rate%]]&lt;0.1, "Medium", "Safe"))</f>
        <v>Safe</v>
      </c>
      <c r="O1583">
        <f>Global_Household_Financial_Dyna[[#This Row],[Total_Household_Income]]/Global_Household_Financial_Dyna[[#This Row],[Family_Size]]</f>
        <v>1310.21</v>
      </c>
      <c r="P1583" s="2">
        <f t="shared" si="48"/>
        <v>0.32336204947805613</v>
      </c>
      <c r="Q1583" s="2">
        <f t="shared" si="49"/>
        <v>0.12034933007016713</v>
      </c>
      <c r="R1583" s="2" t="str">
        <f>IF(Global_Household_Financial_Dyna[[#This Row],[Vs country_Average]]&lt;-0.2, "Underperformer", IF(Global_Household_Financial_Dyna[[#This Row],[Vs country_Average]]&gt;0.2, "Outperformer", "Normal"))</f>
        <v>Normal</v>
      </c>
      <c r="S15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1813.83</v>
      </c>
      <c r="T15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1813.83</v>
      </c>
      <c r="U15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1813.83</v>
      </c>
      <c r="V15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1813.83</v>
      </c>
    </row>
    <row r="1584" spans="1:22" x14ac:dyDescent="0.3">
      <c r="A1584">
        <v>1587</v>
      </c>
      <c r="B1584" t="s">
        <v>16</v>
      </c>
      <c r="C1584" t="s">
        <v>17</v>
      </c>
      <c r="D1584">
        <v>6</v>
      </c>
      <c r="E1584">
        <v>3</v>
      </c>
      <c r="F1584">
        <v>3475.67</v>
      </c>
      <c r="G1584">
        <v>7303.17</v>
      </c>
      <c r="H1584">
        <v>2556.11</v>
      </c>
      <c r="I1584">
        <v>4905.63</v>
      </c>
      <c r="J1584">
        <v>-158.58000000000001</v>
      </c>
      <c r="K1584">
        <f>Global_Household_Financial_Dyna[[#This Row],[Total_Household_Income]]-Global_Household_Financial_Dyna[[#This Row],[Estimated_Taxes]]</f>
        <v>4747.0599999999995</v>
      </c>
      <c r="L1584" s="1">
        <f>Global_Household_Financial_Dyna[[#This Row],[Monthly_Savings]]/Global_Household_Financial_Dyna[[#This Row],[Net Income]]</f>
        <v>-3.340593967634705E-2</v>
      </c>
      <c r="M1584" s="2">
        <f>Global_Household_Financial_Dyna[[#This Row],[Monthly_Expenses]]/Global_Household_Financial_Dyna[[#This Row],[Net Income]]</f>
        <v>1.0334038331093351</v>
      </c>
      <c r="N1584" t="str">
        <f>IF(Global_Household_Financial_Dyna[[#This Row],[Monthly_Savings]]&lt;0,"High Risk", IF(Global_Household_Financial_Dyna[[#This Row],[Savings Rate%]]&lt;0.1, "Medium", "Safe"))</f>
        <v>High Risk</v>
      </c>
      <c r="O1584">
        <f>Global_Household_Financial_Dyna[[#This Row],[Total_Household_Income]]/Global_Household_Financial_Dyna[[#This Row],[Family_Size]]</f>
        <v>1217.1949999999999</v>
      </c>
      <c r="P1584" s="2">
        <f t="shared" si="48"/>
        <v>0.15879799892000862</v>
      </c>
      <c r="Q1584" s="2">
        <f t="shared" si="49"/>
        <v>-0.19220393859635568</v>
      </c>
      <c r="R1584" s="2" t="str">
        <f>IF(Global_Household_Financial_Dyna[[#This Row],[Vs country_Average]]&lt;-0.2, "Underperformer", IF(Global_Household_Financial_Dyna[[#This Row],[Vs country_Average]]&gt;0.2, "Outperformer", "Normal"))</f>
        <v>Normal</v>
      </c>
      <c r="S15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86.70150000000001</v>
      </c>
      <c r="T15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331.98300000000006</v>
      </c>
      <c r="U15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577.2645</v>
      </c>
      <c r="V15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822.54600000000005</v>
      </c>
    </row>
    <row r="1585" spans="1:22" x14ac:dyDescent="0.3">
      <c r="A1585">
        <v>1588</v>
      </c>
      <c r="B1585" t="s">
        <v>10</v>
      </c>
      <c r="C1585" t="s">
        <v>11</v>
      </c>
      <c r="D1585">
        <v>8</v>
      </c>
      <c r="E1585">
        <v>2</v>
      </c>
      <c r="F1585">
        <v>535.88</v>
      </c>
      <c r="G1585">
        <v>808.64</v>
      </c>
      <c r="H1585">
        <v>80.86</v>
      </c>
      <c r="I1585">
        <v>767.39</v>
      </c>
      <c r="J1585">
        <v>-39.619999999999997</v>
      </c>
      <c r="K1585">
        <f>Global_Household_Financial_Dyna[[#This Row],[Total_Household_Income]]-Global_Household_Financial_Dyna[[#This Row],[Estimated_Taxes]]</f>
        <v>727.78</v>
      </c>
      <c r="L1585" s="1">
        <f>Global_Household_Financial_Dyna[[#This Row],[Monthly_Savings]]/Global_Household_Financial_Dyna[[#This Row],[Net Income]]</f>
        <v>-5.4439528428920823E-2</v>
      </c>
      <c r="M1585" s="2">
        <f>Global_Household_Financial_Dyna[[#This Row],[Monthly_Expenses]]/Global_Household_Financial_Dyna[[#This Row],[Net Income]]</f>
        <v>1.0544257880128611</v>
      </c>
      <c r="N1585" t="str">
        <f>IF(Global_Household_Financial_Dyna[[#This Row],[Monthly_Savings]]&lt;0,"High Risk", IF(Global_Household_Financial_Dyna[[#This Row],[Savings Rate%]]&lt;0.1, "Medium", "Safe"))</f>
        <v>High Risk</v>
      </c>
      <c r="O1585">
        <f>Global_Household_Financial_Dyna[[#This Row],[Total_Household_Income]]/Global_Household_Financial_Dyna[[#This Row],[Family_Size]]</f>
        <v>101.08</v>
      </c>
      <c r="P1585" s="2">
        <f t="shared" si="48"/>
        <v>0.42077341556833553</v>
      </c>
      <c r="Q1585" s="2">
        <f t="shared" si="49"/>
        <v>-0.47521294399725633</v>
      </c>
      <c r="R1585" s="2" t="str">
        <f>IF(Global_Household_Financial_Dyna[[#This Row],[Vs country_Average]]&lt;-0.2, "Underperformer", IF(Global_Household_Financial_Dyna[[#This Row],[Vs country_Average]]&gt;0.2, "Outperformer", "Normal"))</f>
        <v>Underperformer</v>
      </c>
      <c r="S15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-1.2504999999999882</v>
      </c>
      <c r="T15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37.119000000000007</v>
      </c>
      <c r="U15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75.488499999999988</v>
      </c>
      <c r="V15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113.858</v>
      </c>
    </row>
    <row r="1586" spans="1:22" x14ac:dyDescent="0.3">
      <c r="A1586">
        <v>1589</v>
      </c>
      <c r="B1586" t="s">
        <v>10</v>
      </c>
      <c r="C1586" t="s">
        <v>22</v>
      </c>
      <c r="D1586">
        <v>2</v>
      </c>
      <c r="E1586">
        <v>1</v>
      </c>
      <c r="F1586">
        <v>913.36</v>
      </c>
      <c r="G1586">
        <v>913.36</v>
      </c>
      <c r="H1586">
        <v>91.34</v>
      </c>
      <c r="I1586">
        <v>371.98</v>
      </c>
      <c r="J1586">
        <v>450.05</v>
      </c>
      <c r="K1586">
        <f>Global_Household_Financial_Dyna[[#This Row],[Total_Household_Income]]-Global_Household_Financial_Dyna[[#This Row],[Estimated_Taxes]]</f>
        <v>822.02</v>
      </c>
      <c r="L1586" s="1">
        <f>Global_Household_Financial_Dyna[[#This Row],[Monthly_Savings]]/Global_Household_Financial_Dyna[[#This Row],[Net Income]]</f>
        <v>0.5474927617332912</v>
      </c>
      <c r="M1586" s="2">
        <f>Global_Household_Financial_Dyna[[#This Row],[Monthly_Expenses]]/Global_Household_Financial_Dyna[[#This Row],[Net Income]]</f>
        <v>0.45251940342084135</v>
      </c>
      <c r="N1586" t="str">
        <f>IF(Global_Household_Financial_Dyna[[#This Row],[Monthly_Savings]]&lt;0,"High Risk", IF(Global_Household_Financial_Dyna[[#This Row],[Savings Rate%]]&lt;0.1, "Medium", "Safe"))</f>
        <v>Safe</v>
      </c>
      <c r="O1586">
        <f>Global_Household_Financial_Dyna[[#This Row],[Total_Household_Income]]/Global_Household_Financial_Dyna[[#This Row],[Family_Size]]</f>
        <v>456.68</v>
      </c>
      <c r="P1586" s="2">
        <f t="shared" si="48"/>
        <v>0.42077341556833553</v>
      </c>
      <c r="Q1586" s="2">
        <f t="shared" si="49"/>
        <v>0.12671934616495567</v>
      </c>
      <c r="R1586" s="2" t="str">
        <f>IF(Global_Household_Financial_Dyna[[#This Row],[Vs country_Average]]&lt;-0.2, "Underperformer", IF(Global_Household_Financial_Dyna[[#This Row],[Vs country_Average]]&gt;0.2, "Outperformer", "Normal"))</f>
        <v>Normal</v>
      </c>
      <c r="S15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450.05</v>
      </c>
      <c r="T15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450.05</v>
      </c>
      <c r="U15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450.05</v>
      </c>
      <c r="V15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450.05</v>
      </c>
    </row>
    <row r="1587" spans="1:22" x14ac:dyDescent="0.3">
      <c r="A1587">
        <v>1590</v>
      </c>
      <c r="B1587" t="s">
        <v>14</v>
      </c>
      <c r="C1587" t="s">
        <v>15</v>
      </c>
      <c r="D1587">
        <v>8</v>
      </c>
      <c r="E1587">
        <v>3</v>
      </c>
      <c r="F1587">
        <v>1481.63</v>
      </c>
      <c r="G1587">
        <v>3203.82</v>
      </c>
      <c r="H1587">
        <v>480.57</v>
      </c>
      <c r="I1587">
        <v>1932.95</v>
      </c>
      <c r="J1587">
        <v>790.3</v>
      </c>
      <c r="K1587">
        <f>Global_Household_Financial_Dyna[[#This Row],[Total_Household_Income]]-Global_Household_Financial_Dyna[[#This Row],[Estimated_Taxes]]</f>
        <v>2723.25</v>
      </c>
      <c r="L1587" s="1">
        <f>Global_Household_Financial_Dyna[[#This Row],[Monthly_Savings]]/Global_Household_Financial_Dyna[[#This Row],[Net Income]]</f>
        <v>0.29020471862664093</v>
      </c>
      <c r="M1587" s="2">
        <f>Global_Household_Financial_Dyna[[#This Row],[Monthly_Expenses]]/Global_Household_Financial_Dyna[[#This Row],[Net Income]]</f>
        <v>0.70979528137335901</v>
      </c>
      <c r="N1587" t="str">
        <f>IF(Global_Household_Financial_Dyna[[#This Row],[Monthly_Savings]]&lt;0,"High Risk", IF(Global_Household_Financial_Dyna[[#This Row],[Savings Rate%]]&lt;0.1, "Medium", "Safe"))</f>
        <v>Safe</v>
      </c>
      <c r="O1587">
        <f>Global_Household_Financial_Dyna[[#This Row],[Total_Household_Income]]/Global_Household_Financial_Dyna[[#This Row],[Family_Size]]</f>
        <v>400.47750000000002</v>
      </c>
      <c r="P1587" s="2">
        <f t="shared" si="48"/>
        <v>0.39788995363055785</v>
      </c>
      <c r="Q1587" s="2">
        <f t="shared" si="49"/>
        <v>-0.10768523500391691</v>
      </c>
      <c r="R1587" s="2" t="str">
        <f>IF(Global_Household_Financial_Dyna[[#This Row],[Vs country_Average]]&lt;-0.2, "Underperformer", IF(Global_Household_Financial_Dyna[[#This Row],[Vs country_Average]]&gt;0.2, "Outperformer", "Normal"))</f>
        <v>Normal</v>
      </c>
      <c r="S15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790.3</v>
      </c>
      <c r="T15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790.3</v>
      </c>
      <c r="U15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790.3</v>
      </c>
      <c r="V15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790.3</v>
      </c>
    </row>
    <row r="1588" spans="1:22" x14ac:dyDescent="0.3">
      <c r="A1588">
        <v>1591</v>
      </c>
      <c r="B1588" t="s">
        <v>16</v>
      </c>
      <c r="C1588" t="s">
        <v>21</v>
      </c>
      <c r="D1588">
        <v>8</v>
      </c>
      <c r="E1588">
        <v>3</v>
      </c>
      <c r="F1588">
        <v>235.03</v>
      </c>
      <c r="G1588">
        <v>556.84</v>
      </c>
      <c r="H1588">
        <v>194.89</v>
      </c>
      <c r="I1588">
        <v>528.44000000000005</v>
      </c>
      <c r="J1588">
        <v>-166.49</v>
      </c>
      <c r="K1588">
        <f>Global_Household_Financial_Dyna[[#This Row],[Total_Household_Income]]-Global_Household_Financial_Dyna[[#This Row],[Estimated_Taxes]]</f>
        <v>361.95000000000005</v>
      </c>
      <c r="L1588" s="1">
        <f>Global_Household_Financial_Dyna[[#This Row],[Monthly_Savings]]/Global_Household_Financial_Dyna[[#This Row],[Net Income]]</f>
        <v>-0.45998066031219781</v>
      </c>
      <c r="M1588" s="2">
        <f>Global_Household_Financial_Dyna[[#This Row],[Monthly_Expenses]]/Global_Household_Financial_Dyna[[#This Row],[Net Income]]</f>
        <v>1.4599806603121979</v>
      </c>
      <c r="N1588" t="str">
        <f>IF(Global_Household_Financial_Dyna[[#This Row],[Monthly_Savings]]&lt;0,"High Risk", IF(Global_Household_Financial_Dyna[[#This Row],[Savings Rate%]]&lt;0.1, "Medium", "Safe"))</f>
        <v>High Risk</v>
      </c>
      <c r="O1588">
        <f>Global_Household_Financial_Dyna[[#This Row],[Total_Household_Income]]/Global_Household_Financial_Dyna[[#This Row],[Family_Size]]</f>
        <v>69.605000000000004</v>
      </c>
      <c r="P1588" s="2">
        <f t="shared" si="48"/>
        <v>0.15879799892000862</v>
      </c>
      <c r="Q1588" s="2">
        <f t="shared" si="49"/>
        <v>-0.61877865923220643</v>
      </c>
      <c r="R1588" s="2" t="str">
        <f>IF(Global_Household_Financial_Dyna[[#This Row],[Vs country_Average]]&lt;-0.2, "Underperformer", IF(Global_Household_Financial_Dyna[[#This Row],[Vs country_Average]]&gt;0.2, "Outperformer", "Normal"))</f>
        <v>Underperformer</v>
      </c>
      <c r="S15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-140.06800000000001</v>
      </c>
      <c r="T15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-113.646</v>
      </c>
      <c r="U15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-87.22399999999999</v>
      </c>
      <c r="V15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-60.801999999999992</v>
      </c>
    </row>
    <row r="1589" spans="1:22" x14ac:dyDescent="0.3">
      <c r="A1589">
        <v>1592</v>
      </c>
      <c r="B1589" t="s">
        <v>12</v>
      </c>
      <c r="C1589" t="s">
        <v>13</v>
      </c>
      <c r="D1589">
        <v>6</v>
      </c>
      <c r="E1589">
        <v>3</v>
      </c>
      <c r="F1589">
        <v>3419.9</v>
      </c>
      <c r="G1589">
        <v>7465.56</v>
      </c>
      <c r="H1589">
        <v>1866.39</v>
      </c>
      <c r="I1589">
        <v>4808.5600000000004</v>
      </c>
      <c r="J1589">
        <v>790.62</v>
      </c>
      <c r="K1589">
        <f>Global_Household_Financial_Dyna[[#This Row],[Total_Household_Income]]-Global_Household_Financial_Dyna[[#This Row],[Estimated_Taxes]]</f>
        <v>5599.17</v>
      </c>
      <c r="L1589" s="1">
        <f>Global_Household_Financial_Dyna[[#This Row],[Monthly_Savings]]/Global_Household_Financial_Dyna[[#This Row],[Net Income]]</f>
        <v>0.14120307116947689</v>
      </c>
      <c r="M1589" s="2">
        <f>Global_Household_Financial_Dyna[[#This Row],[Monthly_Expenses]]/Global_Household_Financial_Dyna[[#This Row],[Net Income]]</f>
        <v>0.85879871480951642</v>
      </c>
      <c r="N1589" t="str">
        <f>IF(Global_Household_Financial_Dyna[[#This Row],[Monthly_Savings]]&lt;0,"High Risk", IF(Global_Household_Financial_Dyna[[#This Row],[Savings Rate%]]&lt;0.1, "Medium", "Safe"))</f>
        <v>Safe</v>
      </c>
      <c r="O1589">
        <f>Global_Household_Financial_Dyna[[#This Row],[Total_Household_Income]]/Global_Household_Financial_Dyna[[#This Row],[Family_Size]]</f>
        <v>1244.26</v>
      </c>
      <c r="P1589" s="2">
        <f t="shared" si="48"/>
        <v>0.30718716818024266</v>
      </c>
      <c r="Q1589" s="2">
        <f t="shared" si="49"/>
        <v>-0.16598409701076577</v>
      </c>
      <c r="R1589" s="2" t="str">
        <f>IF(Global_Household_Financial_Dyna[[#This Row],[Vs country_Average]]&lt;-0.2, "Underperformer", IF(Global_Household_Financial_Dyna[[#This Row],[Vs country_Average]]&gt;0.2, "Outperformer", "Normal"))</f>
        <v>Normal</v>
      </c>
      <c r="S15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790.62</v>
      </c>
      <c r="T15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790.62</v>
      </c>
      <c r="U15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790.62</v>
      </c>
      <c r="V15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790.62</v>
      </c>
    </row>
    <row r="1590" spans="1:22" x14ac:dyDescent="0.3">
      <c r="A1590">
        <v>1593</v>
      </c>
      <c r="B1590" t="s">
        <v>18</v>
      </c>
      <c r="C1590" t="s">
        <v>20</v>
      </c>
      <c r="D1590">
        <v>3</v>
      </c>
      <c r="E1590">
        <v>1</v>
      </c>
      <c r="F1590">
        <v>969.11</v>
      </c>
      <c r="G1590">
        <v>969.11</v>
      </c>
      <c r="H1590">
        <v>213.2</v>
      </c>
      <c r="I1590">
        <v>919.69</v>
      </c>
      <c r="J1590">
        <v>-163.78</v>
      </c>
      <c r="K1590">
        <f>Global_Household_Financial_Dyna[[#This Row],[Total_Household_Income]]-Global_Household_Financial_Dyna[[#This Row],[Estimated_Taxes]]</f>
        <v>755.91000000000008</v>
      </c>
      <c r="L1590" s="1">
        <f>Global_Household_Financial_Dyna[[#This Row],[Monthly_Savings]]/Global_Household_Financial_Dyna[[#This Row],[Net Income]]</f>
        <v>-0.2166660052122607</v>
      </c>
      <c r="M1590" s="2">
        <f>Global_Household_Financial_Dyna[[#This Row],[Monthly_Expenses]]/Global_Household_Financial_Dyna[[#This Row],[Net Income]]</f>
        <v>1.2166660052122606</v>
      </c>
      <c r="N1590" t="str">
        <f>IF(Global_Household_Financial_Dyna[[#This Row],[Monthly_Savings]]&lt;0,"High Risk", IF(Global_Household_Financial_Dyna[[#This Row],[Savings Rate%]]&lt;0.1, "Medium", "Safe"))</f>
        <v>High Risk</v>
      </c>
      <c r="O1590">
        <f>Global_Household_Financial_Dyna[[#This Row],[Total_Household_Income]]/Global_Household_Financial_Dyna[[#This Row],[Family_Size]]</f>
        <v>323.03666666666669</v>
      </c>
      <c r="P1590" s="2">
        <f t="shared" si="48"/>
        <v>0.32336204947805613</v>
      </c>
      <c r="Q1590" s="2">
        <f t="shared" si="49"/>
        <v>-0.54002805469031689</v>
      </c>
      <c r="R1590" s="2" t="str">
        <f>IF(Global_Household_Financial_Dyna[[#This Row],[Vs country_Average]]&lt;-0.2, "Underperformer", IF(Global_Household_Financial_Dyna[[#This Row],[Vs country_Average]]&gt;0.2, "Outperformer", "Normal"))</f>
        <v>Underperformer</v>
      </c>
      <c r="S15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-117.7955</v>
      </c>
      <c r="T15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-71.810999999999993</v>
      </c>
      <c r="U15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-25.82650000000001</v>
      </c>
      <c r="V15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20.158000000000015</v>
      </c>
    </row>
    <row r="1591" spans="1:22" x14ac:dyDescent="0.3">
      <c r="A1591">
        <v>1594</v>
      </c>
      <c r="B1591" t="s">
        <v>18</v>
      </c>
      <c r="C1591" t="s">
        <v>19</v>
      </c>
      <c r="D1591">
        <v>5</v>
      </c>
      <c r="E1591">
        <v>3</v>
      </c>
      <c r="F1591">
        <v>4213.29</v>
      </c>
      <c r="G1591">
        <v>9062.4599999999991</v>
      </c>
      <c r="H1591">
        <v>2446.86</v>
      </c>
      <c r="I1591">
        <v>2777.26</v>
      </c>
      <c r="J1591">
        <v>3838.33</v>
      </c>
      <c r="K1591">
        <f>Global_Household_Financial_Dyna[[#This Row],[Total_Household_Income]]-Global_Household_Financial_Dyna[[#This Row],[Estimated_Taxes]]</f>
        <v>6615.5999999999985</v>
      </c>
      <c r="L1591" s="1">
        <f>Global_Household_Financial_Dyna[[#This Row],[Monthly_Savings]]/Global_Household_Financial_Dyna[[#This Row],[Net Income]]</f>
        <v>0.5801937843884154</v>
      </c>
      <c r="M1591" s="2">
        <f>Global_Household_Financial_Dyna[[#This Row],[Monthly_Expenses]]/Global_Household_Financial_Dyna[[#This Row],[Net Income]]</f>
        <v>0.41980470403289205</v>
      </c>
      <c r="N1591" t="str">
        <f>IF(Global_Household_Financial_Dyna[[#This Row],[Monthly_Savings]]&lt;0,"High Risk", IF(Global_Household_Financial_Dyna[[#This Row],[Savings Rate%]]&lt;0.1, "Medium", "Safe"))</f>
        <v>Safe</v>
      </c>
      <c r="O1591">
        <f>Global_Household_Financial_Dyna[[#This Row],[Total_Household_Income]]/Global_Household_Financial_Dyna[[#This Row],[Family_Size]]</f>
        <v>1812.4919999999997</v>
      </c>
      <c r="P1591" s="2">
        <f t="shared" si="48"/>
        <v>0.32336204947805613</v>
      </c>
      <c r="Q1591" s="2">
        <f t="shared" si="49"/>
        <v>0.25683173491035927</v>
      </c>
      <c r="R1591" s="2" t="str">
        <f>IF(Global_Household_Financial_Dyna[[#This Row],[Vs country_Average]]&lt;-0.2, "Underperformer", IF(Global_Household_Financial_Dyna[[#This Row],[Vs country_Average]]&gt;0.2, "Outperformer", "Normal"))</f>
        <v>Outperformer</v>
      </c>
      <c r="S15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3838.33</v>
      </c>
      <c r="T15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3838.33</v>
      </c>
      <c r="U15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3838.33</v>
      </c>
      <c r="V15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3838.33</v>
      </c>
    </row>
    <row r="1592" spans="1:22" x14ac:dyDescent="0.3">
      <c r="A1592">
        <v>1595</v>
      </c>
      <c r="B1592" t="s">
        <v>14</v>
      </c>
      <c r="C1592" t="s">
        <v>15</v>
      </c>
      <c r="D1592">
        <v>8</v>
      </c>
      <c r="E1592">
        <v>2</v>
      </c>
      <c r="F1592">
        <v>1423.57</v>
      </c>
      <c r="G1592">
        <v>2419.54</v>
      </c>
      <c r="H1592">
        <v>362.93</v>
      </c>
      <c r="I1592">
        <v>2080.13</v>
      </c>
      <c r="J1592">
        <v>-23.52</v>
      </c>
      <c r="K1592">
        <f>Global_Household_Financial_Dyna[[#This Row],[Total_Household_Income]]-Global_Household_Financial_Dyna[[#This Row],[Estimated_Taxes]]</f>
        <v>2056.61</v>
      </c>
      <c r="L1592" s="1">
        <f>Global_Household_Financial_Dyna[[#This Row],[Monthly_Savings]]/Global_Household_Financial_Dyna[[#This Row],[Net Income]]</f>
        <v>-1.1436295651581972E-2</v>
      </c>
      <c r="M1592" s="2">
        <f>Global_Household_Financial_Dyna[[#This Row],[Monthly_Expenses]]/Global_Household_Financial_Dyna[[#This Row],[Net Income]]</f>
        <v>1.0114362956515819</v>
      </c>
      <c r="N1592" t="str">
        <f>IF(Global_Household_Financial_Dyna[[#This Row],[Monthly_Savings]]&lt;0,"High Risk", IF(Global_Household_Financial_Dyna[[#This Row],[Savings Rate%]]&lt;0.1, "Medium", "Safe"))</f>
        <v>High Risk</v>
      </c>
      <c r="O1592">
        <f>Global_Household_Financial_Dyna[[#This Row],[Total_Household_Income]]/Global_Household_Financial_Dyna[[#This Row],[Family_Size]]</f>
        <v>302.4425</v>
      </c>
      <c r="P1592" s="2">
        <f t="shared" si="48"/>
        <v>0.39788995363055785</v>
      </c>
      <c r="Q1592" s="2">
        <f t="shared" si="49"/>
        <v>-0.40932624928213984</v>
      </c>
      <c r="R1592" s="2" t="str">
        <f>IF(Global_Household_Financial_Dyna[[#This Row],[Vs country_Average]]&lt;-0.2, "Underperformer", IF(Global_Household_Financial_Dyna[[#This Row],[Vs country_Average]]&gt;0.2, "Outperformer", "Normal"))</f>
        <v>Underperformer</v>
      </c>
      <c r="S15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80.486500000000021</v>
      </c>
      <c r="T15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184.49299999999999</v>
      </c>
      <c r="U15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288.49950000000001</v>
      </c>
      <c r="V15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392.50600000000003</v>
      </c>
    </row>
    <row r="1593" spans="1:22" x14ac:dyDescent="0.3">
      <c r="A1593">
        <v>1596</v>
      </c>
      <c r="B1593" t="s">
        <v>16</v>
      </c>
      <c r="C1593" t="s">
        <v>21</v>
      </c>
      <c r="D1593">
        <v>7</v>
      </c>
      <c r="E1593">
        <v>3</v>
      </c>
      <c r="F1593">
        <v>3327.74</v>
      </c>
      <c r="G1593">
        <v>6521.25</v>
      </c>
      <c r="H1593">
        <v>2282.44</v>
      </c>
      <c r="I1593">
        <v>3597.55</v>
      </c>
      <c r="J1593">
        <v>641.26</v>
      </c>
      <c r="K1593">
        <f>Global_Household_Financial_Dyna[[#This Row],[Total_Household_Income]]-Global_Household_Financial_Dyna[[#This Row],[Estimated_Taxes]]</f>
        <v>4238.8099999999995</v>
      </c>
      <c r="L1593" s="1">
        <f>Global_Household_Financial_Dyna[[#This Row],[Monthly_Savings]]/Global_Household_Financial_Dyna[[#This Row],[Net Income]]</f>
        <v>0.15128302518867326</v>
      </c>
      <c r="M1593" s="2">
        <f>Global_Household_Financial_Dyna[[#This Row],[Monthly_Expenses]]/Global_Household_Financial_Dyna[[#This Row],[Net Income]]</f>
        <v>0.84871697481132691</v>
      </c>
      <c r="N1593" t="str">
        <f>IF(Global_Household_Financial_Dyna[[#This Row],[Monthly_Savings]]&lt;0,"High Risk", IF(Global_Household_Financial_Dyna[[#This Row],[Savings Rate%]]&lt;0.1, "Medium", "Safe"))</f>
        <v>Safe</v>
      </c>
      <c r="O1593">
        <f>Global_Household_Financial_Dyna[[#This Row],[Total_Household_Income]]/Global_Household_Financial_Dyna[[#This Row],[Family_Size]]</f>
        <v>931.60714285714289</v>
      </c>
      <c r="P1593" s="2">
        <f t="shared" si="48"/>
        <v>0.15879799892000862</v>
      </c>
      <c r="Q1593" s="2">
        <f t="shared" si="49"/>
        <v>-7.5149737313353615E-3</v>
      </c>
      <c r="R1593" s="2" t="str">
        <f>IF(Global_Household_Financial_Dyna[[#This Row],[Vs country_Average]]&lt;-0.2, "Underperformer", IF(Global_Household_Financial_Dyna[[#This Row],[Vs country_Average]]&gt;0.2, "Outperformer", "Normal"))</f>
        <v>Normal</v>
      </c>
      <c r="S15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641.26</v>
      </c>
      <c r="T15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641.26</v>
      </c>
      <c r="U15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641.26</v>
      </c>
      <c r="V15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641.26</v>
      </c>
    </row>
    <row r="1594" spans="1:22" x14ac:dyDescent="0.3">
      <c r="A1594">
        <v>1597</v>
      </c>
      <c r="B1594" t="s">
        <v>10</v>
      </c>
      <c r="C1594" t="s">
        <v>22</v>
      </c>
      <c r="D1594">
        <v>1</v>
      </c>
      <c r="E1594">
        <v>1</v>
      </c>
      <c r="F1594">
        <v>974.81</v>
      </c>
      <c r="G1594">
        <v>974.81</v>
      </c>
      <c r="H1594">
        <v>97.48</v>
      </c>
      <c r="I1594">
        <v>374.18</v>
      </c>
      <c r="J1594">
        <v>503.14</v>
      </c>
      <c r="K1594">
        <f>Global_Household_Financial_Dyna[[#This Row],[Total_Household_Income]]-Global_Household_Financial_Dyna[[#This Row],[Estimated_Taxes]]</f>
        <v>877.32999999999993</v>
      </c>
      <c r="L1594" s="1">
        <f>Global_Household_Financial_Dyna[[#This Row],[Monthly_Savings]]/Global_Household_Financial_Dyna[[#This Row],[Net Income]]</f>
        <v>0.5734900208587419</v>
      </c>
      <c r="M1594" s="2">
        <f>Global_Household_Financial_Dyna[[#This Row],[Monthly_Expenses]]/Global_Household_Financial_Dyna[[#This Row],[Net Income]]</f>
        <v>0.4264985809216601</v>
      </c>
      <c r="N1594" t="str">
        <f>IF(Global_Household_Financial_Dyna[[#This Row],[Monthly_Savings]]&lt;0,"High Risk", IF(Global_Household_Financial_Dyna[[#This Row],[Savings Rate%]]&lt;0.1, "Medium", "Safe"))</f>
        <v>Safe</v>
      </c>
      <c r="O1594">
        <f>Global_Household_Financial_Dyna[[#This Row],[Total_Household_Income]]/Global_Household_Financial_Dyna[[#This Row],[Family_Size]]</f>
        <v>974.81</v>
      </c>
      <c r="P1594" s="2">
        <f t="shared" si="48"/>
        <v>0.42077341556833553</v>
      </c>
      <c r="Q1594" s="2">
        <f t="shared" si="49"/>
        <v>0.15271660529040637</v>
      </c>
      <c r="R1594" s="2" t="str">
        <f>IF(Global_Household_Financial_Dyna[[#This Row],[Vs country_Average]]&lt;-0.2, "Underperformer", IF(Global_Household_Financial_Dyna[[#This Row],[Vs country_Average]]&gt;0.2, "Outperformer", "Normal"))</f>
        <v>Normal</v>
      </c>
      <c r="S15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503.14</v>
      </c>
      <c r="T15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503.14</v>
      </c>
      <c r="U15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503.14</v>
      </c>
      <c r="V15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503.14</v>
      </c>
    </row>
    <row r="1595" spans="1:22" x14ac:dyDescent="0.3">
      <c r="A1595">
        <v>1598</v>
      </c>
      <c r="B1595" t="s">
        <v>18</v>
      </c>
      <c r="C1595" t="s">
        <v>20</v>
      </c>
      <c r="D1595">
        <v>7</v>
      </c>
      <c r="E1595">
        <v>3</v>
      </c>
      <c r="F1595">
        <v>2001.56</v>
      </c>
      <c r="G1595">
        <v>4117.46</v>
      </c>
      <c r="H1595">
        <v>905.84</v>
      </c>
      <c r="I1595">
        <v>3380.06</v>
      </c>
      <c r="J1595">
        <v>-168.44</v>
      </c>
      <c r="K1595">
        <f>Global_Household_Financial_Dyna[[#This Row],[Total_Household_Income]]-Global_Household_Financial_Dyna[[#This Row],[Estimated_Taxes]]</f>
        <v>3211.62</v>
      </c>
      <c r="L1595" s="1">
        <f>Global_Household_Financial_Dyna[[#This Row],[Monthly_Savings]]/Global_Household_Financial_Dyna[[#This Row],[Net Income]]</f>
        <v>-5.2447051643718746E-2</v>
      </c>
      <c r="M1595" s="2">
        <f>Global_Household_Financial_Dyna[[#This Row],[Monthly_Expenses]]/Global_Household_Financial_Dyna[[#This Row],[Net Income]]</f>
        <v>1.0524470516437188</v>
      </c>
      <c r="N1595" t="str">
        <f>IF(Global_Household_Financial_Dyna[[#This Row],[Monthly_Savings]]&lt;0,"High Risk", IF(Global_Household_Financial_Dyna[[#This Row],[Savings Rate%]]&lt;0.1, "Medium", "Safe"))</f>
        <v>High Risk</v>
      </c>
      <c r="O1595">
        <f>Global_Household_Financial_Dyna[[#This Row],[Total_Household_Income]]/Global_Household_Financial_Dyna[[#This Row],[Family_Size]]</f>
        <v>588.20857142857142</v>
      </c>
      <c r="P1595" s="2">
        <f t="shared" si="48"/>
        <v>0.32336204947805613</v>
      </c>
      <c r="Q1595" s="2">
        <f t="shared" si="49"/>
        <v>-0.3758091011217749</v>
      </c>
      <c r="R1595" s="2" t="str">
        <f>IF(Global_Household_Financial_Dyna[[#This Row],[Vs country_Average]]&lt;-0.2, "Underperformer", IF(Global_Household_Financial_Dyna[[#This Row],[Vs country_Average]]&gt;0.2, "Outperformer", "Normal"))</f>
        <v>Underperformer</v>
      </c>
      <c r="S15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0.5630000000000166</v>
      </c>
      <c r="T15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169.56600000000003</v>
      </c>
      <c r="U15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338.56900000000002</v>
      </c>
      <c r="V15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507.57200000000006</v>
      </c>
    </row>
    <row r="1596" spans="1:22" x14ac:dyDescent="0.3">
      <c r="A1596">
        <v>1599</v>
      </c>
      <c r="B1596" t="s">
        <v>18</v>
      </c>
      <c r="C1596" t="s">
        <v>19</v>
      </c>
      <c r="D1596">
        <v>7</v>
      </c>
      <c r="E1596">
        <v>3</v>
      </c>
      <c r="F1596">
        <v>5880.66</v>
      </c>
      <c r="G1596">
        <v>12097.19</v>
      </c>
      <c r="H1596">
        <v>3266.24</v>
      </c>
      <c r="I1596">
        <v>4550.1499999999996</v>
      </c>
      <c r="J1596">
        <v>4280.8</v>
      </c>
      <c r="K1596">
        <f>Global_Household_Financial_Dyna[[#This Row],[Total_Household_Income]]-Global_Household_Financial_Dyna[[#This Row],[Estimated_Taxes]]</f>
        <v>8830.9500000000007</v>
      </c>
      <c r="L1596" s="1">
        <f>Global_Household_Financial_Dyna[[#This Row],[Monthly_Savings]]/Global_Household_Financial_Dyna[[#This Row],[Net Income]]</f>
        <v>0.48474965887022348</v>
      </c>
      <c r="M1596" s="2">
        <f>Global_Household_Financial_Dyna[[#This Row],[Monthly_Expenses]]/Global_Household_Financial_Dyna[[#This Row],[Net Income]]</f>
        <v>0.51525034112977641</v>
      </c>
      <c r="N1596" t="str">
        <f>IF(Global_Household_Financial_Dyna[[#This Row],[Monthly_Savings]]&lt;0,"High Risk", IF(Global_Household_Financial_Dyna[[#This Row],[Savings Rate%]]&lt;0.1, "Medium", "Safe"))</f>
        <v>Safe</v>
      </c>
      <c r="O1596">
        <f>Global_Household_Financial_Dyna[[#This Row],[Total_Household_Income]]/Global_Household_Financial_Dyna[[#This Row],[Family_Size]]</f>
        <v>1728.17</v>
      </c>
      <c r="P1596" s="2">
        <f t="shared" si="48"/>
        <v>0.32336204947805613</v>
      </c>
      <c r="Q1596" s="2">
        <f t="shared" si="49"/>
        <v>0.16138760939216734</v>
      </c>
      <c r="R1596" s="2" t="str">
        <f>IF(Global_Household_Financial_Dyna[[#This Row],[Vs country_Average]]&lt;-0.2, "Underperformer", IF(Global_Household_Financial_Dyna[[#This Row],[Vs country_Average]]&gt;0.2, "Outperformer", "Normal"))</f>
        <v>Normal</v>
      </c>
      <c r="S15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4280.8</v>
      </c>
      <c r="T15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4280.8</v>
      </c>
      <c r="U15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4280.8</v>
      </c>
      <c r="V15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4280.8</v>
      </c>
    </row>
    <row r="1597" spans="1:22" x14ac:dyDescent="0.3">
      <c r="A1597">
        <v>1600</v>
      </c>
      <c r="B1597" t="s">
        <v>12</v>
      </c>
      <c r="C1597" t="s">
        <v>13</v>
      </c>
      <c r="D1597">
        <v>5</v>
      </c>
      <c r="E1597">
        <v>3</v>
      </c>
      <c r="F1597">
        <v>3258.05</v>
      </c>
      <c r="G1597">
        <v>7126.57</v>
      </c>
      <c r="H1597">
        <v>1781.64</v>
      </c>
      <c r="I1597">
        <v>3673.36</v>
      </c>
      <c r="J1597">
        <v>1671.57</v>
      </c>
      <c r="K1597">
        <f>Global_Household_Financial_Dyna[[#This Row],[Total_Household_Income]]-Global_Household_Financial_Dyna[[#This Row],[Estimated_Taxes]]</f>
        <v>5344.9299999999994</v>
      </c>
      <c r="L1597" s="1">
        <f>Global_Household_Financial_Dyna[[#This Row],[Monthly_Savings]]/Global_Household_Financial_Dyna[[#This Row],[Net Income]]</f>
        <v>0.31273936234899241</v>
      </c>
      <c r="M1597" s="2">
        <f>Global_Household_Financial_Dyna[[#This Row],[Monthly_Expenses]]/Global_Household_Financial_Dyna[[#This Row],[Net Income]]</f>
        <v>0.68726063765100764</v>
      </c>
      <c r="N1597" t="str">
        <f>IF(Global_Household_Financial_Dyna[[#This Row],[Monthly_Savings]]&lt;0,"High Risk", IF(Global_Household_Financial_Dyna[[#This Row],[Savings Rate%]]&lt;0.1, "Medium", "Safe"))</f>
        <v>Safe</v>
      </c>
      <c r="O1597">
        <f>Global_Household_Financial_Dyna[[#This Row],[Total_Household_Income]]/Global_Household_Financial_Dyna[[#This Row],[Family_Size]]</f>
        <v>1425.3139999999999</v>
      </c>
      <c r="P1597" s="2">
        <f t="shared" si="48"/>
        <v>0.30718716818024266</v>
      </c>
      <c r="Q1597" s="2">
        <f t="shared" si="49"/>
        <v>5.5521941687497467E-3</v>
      </c>
      <c r="R1597" s="2" t="str">
        <f>IF(Global_Household_Financial_Dyna[[#This Row],[Vs country_Average]]&lt;-0.2, "Underperformer", IF(Global_Household_Financial_Dyna[[#This Row],[Vs country_Average]]&gt;0.2, "Outperformer", "Normal"))</f>
        <v>Normal</v>
      </c>
      <c r="S15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1671.57</v>
      </c>
      <c r="T15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1671.57</v>
      </c>
      <c r="U15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1671.57</v>
      </c>
      <c r="V15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1671.57</v>
      </c>
    </row>
    <row r="1598" spans="1:22" x14ac:dyDescent="0.3">
      <c r="A1598">
        <v>1601</v>
      </c>
      <c r="B1598" t="s">
        <v>18</v>
      </c>
      <c r="C1598" t="s">
        <v>20</v>
      </c>
      <c r="D1598">
        <v>4</v>
      </c>
      <c r="E1598">
        <v>2</v>
      </c>
      <c r="F1598">
        <v>4417.01</v>
      </c>
      <c r="G1598">
        <v>7861.32</v>
      </c>
      <c r="H1598">
        <v>1729.49</v>
      </c>
      <c r="I1598">
        <v>3291.96</v>
      </c>
      <c r="J1598">
        <v>2839.86</v>
      </c>
      <c r="K1598">
        <f>Global_Household_Financial_Dyna[[#This Row],[Total_Household_Income]]-Global_Household_Financial_Dyna[[#This Row],[Estimated_Taxes]]</f>
        <v>6131.83</v>
      </c>
      <c r="L1598" s="1">
        <f>Global_Household_Financial_Dyna[[#This Row],[Monthly_Savings]]/Global_Household_Financial_Dyna[[#This Row],[Net Income]]</f>
        <v>0.46313417038632843</v>
      </c>
      <c r="M1598" s="2">
        <f>Global_Household_Financial_Dyna[[#This Row],[Monthly_Expenses]]/Global_Household_Financial_Dyna[[#This Row],[Net Income]]</f>
        <v>0.53686419877915725</v>
      </c>
      <c r="N1598" t="str">
        <f>IF(Global_Household_Financial_Dyna[[#This Row],[Monthly_Savings]]&lt;0,"High Risk", IF(Global_Household_Financial_Dyna[[#This Row],[Savings Rate%]]&lt;0.1, "Medium", "Safe"))</f>
        <v>Safe</v>
      </c>
      <c r="O1598">
        <f>Global_Household_Financial_Dyna[[#This Row],[Total_Household_Income]]/Global_Household_Financial_Dyna[[#This Row],[Family_Size]]</f>
        <v>1965.33</v>
      </c>
      <c r="P1598" s="2">
        <f t="shared" si="48"/>
        <v>0.32336204947805613</v>
      </c>
      <c r="Q1598" s="2">
        <f t="shared" si="49"/>
        <v>0.13977212090827229</v>
      </c>
      <c r="R1598" s="2" t="str">
        <f>IF(Global_Household_Financial_Dyna[[#This Row],[Vs country_Average]]&lt;-0.2, "Underperformer", IF(Global_Household_Financial_Dyna[[#This Row],[Vs country_Average]]&gt;0.2, "Outperformer", "Normal"))</f>
        <v>Normal</v>
      </c>
      <c r="S15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2839.86</v>
      </c>
      <c r="T15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2839.86</v>
      </c>
      <c r="U15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2839.86</v>
      </c>
      <c r="V15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2839.86</v>
      </c>
    </row>
    <row r="1599" spans="1:22" x14ac:dyDescent="0.3">
      <c r="A1599">
        <v>1602</v>
      </c>
      <c r="B1599" t="s">
        <v>10</v>
      </c>
      <c r="C1599" t="s">
        <v>22</v>
      </c>
      <c r="D1599">
        <v>3</v>
      </c>
      <c r="E1599">
        <v>3</v>
      </c>
      <c r="F1599">
        <v>475.58</v>
      </c>
      <c r="G1599">
        <v>977.91</v>
      </c>
      <c r="H1599">
        <v>97.79</v>
      </c>
      <c r="I1599">
        <v>497.62</v>
      </c>
      <c r="J1599">
        <v>382.51</v>
      </c>
      <c r="K1599">
        <f>Global_Household_Financial_Dyna[[#This Row],[Total_Household_Income]]-Global_Household_Financial_Dyna[[#This Row],[Estimated_Taxes]]</f>
        <v>880.12</v>
      </c>
      <c r="L1599" s="1">
        <f>Global_Household_Financial_Dyna[[#This Row],[Monthly_Savings]]/Global_Household_Financial_Dyna[[#This Row],[Net Income]]</f>
        <v>0.43461118938326593</v>
      </c>
      <c r="M1599" s="2">
        <f>Global_Household_Financial_Dyna[[#This Row],[Monthly_Expenses]]/Global_Household_Financial_Dyna[[#This Row],[Net Income]]</f>
        <v>0.56540017270372223</v>
      </c>
      <c r="N1599" t="str">
        <f>IF(Global_Household_Financial_Dyna[[#This Row],[Monthly_Savings]]&lt;0,"High Risk", IF(Global_Household_Financial_Dyna[[#This Row],[Savings Rate%]]&lt;0.1, "Medium", "Safe"))</f>
        <v>Safe</v>
      </c>
      <c r="O1599">
        <f>Global_Household_Financial_Dyna[[#This Row],[Total_Household_Income]]/Global_Household_Financial_Dyna[[#This Row],[Family_Size]]</f>
        <v>325.96999999999997</v>
      </c>
      <c r="P1599" s="2">
        <f t="shared" si="48"/>
        <v>0.42077341556833553</v>
      </c>
      <c r="Q1599" s="2">
        <f t="shared" si="49"/>
        <v>1.3837773814930399E-2</v>
      </c>
      <c r="R1599" s="2" t="str">
        <f>IF(Global_Household_Financial_Dyna[[#This Row],[Vs country_Average]]&lt;-0.2, "Underperformer", IF(Global_Household_Financial_Dyna[[#This Row],[Vs country_Average]]&gt;0.2, "Outperformer", "Normal"))</f>
        <v>Normal</v>
      </c>
      <c r="S15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382.51</v>
      </c>
      <c r="T15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382.51</v>
      </c>
      <c r="U15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382.51</v>
      </c>
      <c r="V15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382.51</v>
      </c>
    </row>
    <row r="1600" spans="1:22" x14ac:dyDescent="0.3">
      <c r="A1600">
        <v>1603</v>
      </c>
      <c r="B1600" t="s">
        <v>18</v>
      </c>
      <c r="C1600" t="s">
        <v>19</v>
      </c>
      <c r="D1600">
        <v>8</v>
      </c>
      <c r="E1600">
        <v>3</v>
      </c>
      <c r="F1600">
        <v>5776.1</v>
      </c>
      <c r="G1600">
        <v>13548.53</v>
      </c>
      <c r="H1600">
        <v>3658.1</v>
      </c>
      <c r="I1600">
        <v>3510.11</v>
      </c>
      <c r="J1600">
        <v>6380.32</v>
      </c>
      <c r="K1600">
        <f>Global_Household_Financial_Dyna[[#This Row],[Total_Household_Income]]-Global_Household_Financial_Dyna[[#This Row],[Estimated_Taxes]]</f>
        <v>9890.43</v>
      </c>
      <c r="L1600" s="1">
        <f>Global_Household_Financial_Dyna[[#This Row],[Monthly_Savings]]/Global_Household_Financial_Dyna[[#This Row],[Net Income]]</f>
        <v>0.64510036469597376</v>
      </c>
      <c r="M1600" s="2">
        <f>Global_Household_Financial_Dyna[[#This Row],[Monthly_Expenses]]/Global_Household_Financial_Dyna[[#This Row],[Net Income]]</f>
        <v>0.35489963530402624</v>
      </c>
      <c r="N1600" t="str">
        <f>IF(Global_Household_Financial_Dyna[[#This Row],[Monthly_Savings]]&lt;0,"High Risk", IF(Global_Household_Financial_Dyna[[#This Row],[Savings Rate%]]&lt;0.1, "Medium", "Safe"))</f>
        <v>Safe</v>
      </c>
      <c r="O1600">
        <f>Global_Household_Financial_Dyna[[#This Row],[Total_Household_Income]]/Global_Household_Financial_Dyna[[#This Row],[Family_Size]]</f>
        <v>1693.5662500000001</v>
      </c>
      <c r="P1600" s="2">
        <f t="shared" si="48"/>
        <v>0.32336204947805613</v>
      </c>
      <c r="Q1600" s="2">
        <f t="shared" si="49"/>
        <v>0.32173831521791763</v>
      </c>
      <c r="R1600" s="2" t="str">
        <f>IF(Global_Household_Financial_Dyna[[#This Row],[Vs country_Average]]&lt;-0.2, "Underperformer", IF(Global_Household_Financial_Dyna[[#This Row],[Vs country_Average]]&gt;0.2, "Outperformer", "Normal"))</f>
        <v>Outperformer</v>
      </c>
      <c r="S16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6380.32</v>
      </c>
      <c r="T16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6380.32</v>
      </c>
      <c r="U16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6380.32</v>
      </c>
      <c r="V16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6380.32</v>
      </c>
    </row>
    <row r="1601" spans="1:22" x14ac:dyDescent="0.3">
      <c r="A1601">
        <v>1604</v>
      </c>
      <c r="B1601" t="s">
        <v>10</v>
      </c>
      <c r="C1601" t="s">
        <v>22</v>
      </c>
      <c r="D1601">
        <v>8</v>
      </c>
      <c r="E1601">
        <v>3</v>
      </c>
      <c r="F1601">
        <v>826.49</v>
      </c>
      <c r="G1601">
        <v>1655.2</v>
      </c>
      <c r="H1601">
        <v>165.52</v>
      </c>
      <c r="I1601">
        <v>1027.75</v>
      </c>
      <c r="J1601">
        <v>461.93</v>
      </c>
      <c r="K1601">
        <f>Global_Household_Financial_Dyna[[#This Row],[Total_Household_Income]]-Global_Household_Financial_Dyna[[#This Row],[Estimated_Taxes]]</f>
        <v>1489.68</v>
      </c>
      <c r="L1601" s="1">
        <f>Global_Household_Financial_Dyna[[#This Row],[Monthly_Savings]]/Global_Household_Financial_Dyna[[#This Row],[Net Income]]</f>
        <v>0.31008673003598086</v>
      </c>
      <c r="M1601" s="2">
        <f>Global_Household_Financial_Dyna[[#This Row],[Monthly_Expenses]]/Global_Household_Financial_Dyna[[#This Row],[Net Income]]</f>
        <v>0.68991326996401914</v>
      </c>
      <c r="N1601" t="str">
        <f>IF(Global_Household_Financial_Dyna[[#This Row],[Monthly_Savings]]&lt;0,"High Risk", IF(Global_Household_Financial_Dyna[[#This Row],[Savings Rate%]]&lt;0.1, "Medium", "Safe"))</f>
        <v>Safe</v>
      </c>
      <c r="O1601">
        <f>Global_Household_Financial_Dyna[[#This Row],[Total_Household_Income]]/Global_Household_Financial_Dyna[[#This Row],[Family_Size]]</f>
        <v>206.9</v>
      </c>
      <c r="P1601" s="2">
        <f t="shared" si="48"/>
        <v>0.42077341556833553</v>
      </c>
      <c r="Q1601" s="2">
        <f t="shared" si="49"/>
        <v>-0.11068668553235467</v>
      </c>
      <c r="R1601" s="2" t="str">
        <f>IF(Global_Household_Financial_Dyna[[#This Row],[Vs country_Average]]&lt;-0.2, "Underperformer", IF(Global_Household_Financial_Dyna[[#This Row],[Vs country_Average]]&gt;0.2, "Outperformer", "Normal"))</f>
        <v>Normal</v>
      </c>
      <c r="S16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461.93</v>
      </c>
      <c r="T16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461.93</v>
      </c>
      <c r="U16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461.93</v>
      </c>
      <c r="V16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461.93</v>
      </c>
    </row>
    <row r="1602" spans="1:22" x14ac:dyDescent="0.3">
      <c r="A1602">
        <v>1605</v>
      </c>
      <c r="B1602" t="s">
        <v>18</v>
      </c>
      <c r="C1602" t="s">
        <v>19</v>
      </c>
      <c r="D1602">
        <v>8</v>
      </c>
      <c r="E1602">
        <v>3</v>
      </c>
      <c r="F1602">
        <v>3281.86</v>
      </c>
      <c r="G1602">
        <v>7449.14</v>
      </c>
      <c r="H1602">
        <v>1638.81</v>
      </c>
      <c r="I1602">
        <v>4325.55</v>
      </c>
      <c r="J1602">
        <v>1484.78</v>
      </c>
      <c r="K1602">
        <f>Global_Household_Financial_Dyna[[#This Row],[Total_Household_Income]]-Global_Household_Financial_Dyna[[#This Row],[Estimated_Taxes]]</f>
        <v>5810.33</v>
      </c>
      <c r="L1602" s="1">
        <f>Global_Household_Financial_Dyna[[#This Row],[Monthly_Savings]]/Global_Household_Financial_Dyna[[#This Row],[Net Income]]</f>
        <v>0.25554142363686744</v>
      </c>
      <c r="M1602" s="2">
        <f>Global_Household_Financial_Dyna[[#This Row],[Monthly_Expenses]]/Global_Household_Financial_Dyna[[#This Row],[Net Income]]</f>
        <v>0.74445857636313262</v>
      </c>
      <c r="N1602" t="str">
        <f>IF(Global_Household_Financial_Dyna[[#This Row],[Monthly_Savings]]&lt;0,"High Risk", IF(Global_Household_Financial_Dyna[[#This Row],[Savings Rate%]]&lt;0.1, "Medium", "Safe"))</f>
        <v>Safe</v>
      </c>
      <c r="O1602">
        <f>Global_Household_Financial_Dyna[[#This Row],[Total_Household_Income]]/Global_Household_Financial_Dyna[[#This Row],[Family_Size]]</f>
        <v>931.14250000000004</v>
      </c>
      <c r="P1602" s="2">
        <f t="shared" ref="P1602:P1665" si="50">AVERAGEIF($B$2:$B$4986,$B1602,$L$2:$L$4986)</f>
        <v>0.32336204947805613</v>
      </c>
      <c r="Q1602" s="2">
        <f t="shared" ref="Q1602:Q1665" si="51">L1602-P1602</f>
        <v>-6.7820625841188698E-2</v>
      </c>
      <c r="R1602" s="2" t="str">
        <f>IF(Global_Household_Financial_Dyna[[#This Row],[Vs country_Average]]&lt;-0.2, "Underperformer", IF(Global_Household_Financial_Dyna[[#This Row],[Vs country_Average]]&gt;0.2, "Outperformer", "Normal"))</f>
        <v>Normal</v>
      </c>
      <c r="S16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1484.78</v>
      </c>
      <c r="T16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1484.78</v>
      </c>
      <c r="U16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1484.78</v>
      </c>
      <c r="V16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1484.78</v>
      </c>
    </row>
    <row r="1603" spans="1:22" x14ac:dyDescent="0.3">
      <c r="A1603">
        <v>1606</v>
      </c>
      <c r="B1603" t="s">
        <v>16</v>
      </c>
      <c r="C1603" t="s">
        <v>21</v>
      </c>
      <c r="D1603">
        <v>1</v>
      </c>
      <c r="E1603">
        <v>1</v>
      </c>
      <c r="F1603">
        <v>8424.39</v>
      </c>
      <c r="G1603">
        <v>8424.39</v>
      </c>
      <c r="H1603">
        <v>3369.76</v>
      </c>
      <c r="I1603">
        <v>1527.94</v>
      </c>
      <c r="J1603">
        <v>3526.69</v>
      </c>
      <c r="K1603">
        <f>Global_Household_Financial_Dyna[[#This Row],[Total_Household_Income]]-Global_Household_Financial_Dyna[[#This Row],[Estimated_Taxes]]</f>
        <v>5054.6299999999992</v>
      </c>
      <c r="L1603" s="1">
        <f>Global_Household_Financial_Dyna[[#This Row],[Monthly_Savings]]/Global_Household_Financial_Dyna[[#This Row],[Net Income]]</f>
        <v>0.69771476844002445</v>
      </c>
      <c r="M1603" s="2">
        <f>Global_Household_Financial_Dyna[[#This Row],[Monthly_Expenses]]/Global_Household_Financial_Dyna[[#This Row],[Net Income]]</f>
        <v>0.30228523155997578</v>
      </c>
      <c r="N1603" t="str">
        <f>IF(Global_Household_Financial_Dyna[[#This Row],[Monthly_Savings]]&lt;0,"High Risk", IF(Global_Household_Financial_Dyna[[#This Row],[Savings Rate%]]&lt;0.1, "Medium", "Safe"))</f>
        <v>Safe</v>
      </c>
      <c r="O1603">
        <f>Global_Household_Financial_Dyna[[#This Row],[Total_Household_Income]]/Global_Household_Financial_Dyna[[#This Row],[Family_Size]]</f>
        <v>8424.39</v>
      </c>
      <c r="P1603" s="2">
        <f t="shared" si="50"/>
        <v>0.15879799892000862</v>
      </c>
      <c r="Q1603" s="2">
        <f t="shared" si="51"/>
        <v>0.53891676952001588</v>
      </c>
      <c r="R1603" s="2" t="str">
        <f>IF(Global_Household_Financial_Dyna[[#This Row],[Vs country_Average]]&lt;-0.2, "Underperformer", IF(Global_Household_Financial_Dyna[[#This Row],[Vs country_Average]]&gt;0.2, "Outperformer", "Normal"))</f>
        <v>Outperformer</v>
      </c>
      <c r="S16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3526.69</v>
      </c>
      <c r="T16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3526.69</v>
      </c>
      <c r="U16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3526.69</v>
      </c>
      <c r="V16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3526.69</v>
      </c>
    </row>
    <row r="1604" spans="1:22" x14ac:dyDescent="0.3">
      <c r="A1604">
        <v>1607</v>
      </c>
      <c r="B1604" t="s">
        <v>18</v>
      </c>
      <c r="C1604" t="s">
        <v>20</v>
      </c>
      <c r="D1604">
        <v>6</v>
      </c>
      <c r="E1604">
        <v>2</v>
      </c>
      <c r="F1604">
        <v>4275.3900000000003</v>
      </c>
      <c r="G1604">
        <v>7088.92</v>
      </c>
      <c r="H1604">
        <v>1559.56</v>
      </c>
      <c r="I1604">
        <v>4743.01</v>
      </c>
      <c r="J1604">
        <v>786.34</v>
      </c>
      <c r="K1604">
        <f>Global_Household_Financial_Dyna[[#This Row],[Total_Household_Income]]-Global_Household_Financial_Dyna[[#This Row],[Estimated_Taxes]]</f>
        <v>5529.3600000000006</v>
      </c>
      <c r="L1604" s="1">
        <f>Global_Household_Financial_Dyna[[#This Row],[Monthly_Savings]]/Global_Household_Financial_Dyna[[#This Row],[Net Income]]</f>
        <v>0.14221175687602181</v>
      </c>
      <c r="M1604" s="2">
        <f>Global_Household_Financial_Dyna[[#This Row],[Monthly_Expenses]]/Global_Household_Financial_Dyna[[#This Row],[Net Income]]</f>
        <v>0.85778643459640891</v>
      </c>
      <c r="N1604" t="str">
        <f>IF(Global_Household_Financial_Dyna[[#This Row],[Monthly_Savings]]&lt;0,"High Risk", IF(Global_Household_Financial_Dyna[[#This Row],[Savings Rate%]]&lt;0.1, "Medium", "Safe"))</f>
        <v>Safe</v>
      </c>
      <c r="O1604">
        <f>Global_Household_Financial_Dyna[[#This Row],[Total_Household_Income]]/Global_Household_Financial_Dyna[[#This Row],[Family_Size]]</f>
        <v>1181.4866666666667</v>
      </c>
      <c r="P1604" s="2">
        <f t="shared" si="50"/>
        <v>0.32336204947805613</v>
      </c>
      <c r="Q1604" s="2">
        <f t="shared" si="51"/>
        <v>-0.18115029260203433</v>
      </c>
      <c r="R1604" s="2" t="str">
        <f>IF(Global_Household_Financial_Dyna[[#This Row],[Vs country_Average]]&lt;-0.2, "Underperformer", IF(Global_Household_Financial_Dyna[[#This Row],[Vs country_Average]]&gt;0.2, "Outperformer", "Normal"))</f>
        <v>Normal</v>
      </c>
      <c r="S16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786.34</v>
      </c>
      <c r="T16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786.34</v>
      </c>
      <c r="U16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786.34</v>
      </c>
      <c r="V16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786.34</v>
      </c>
    </row>
    <row r="1605" spans="1:22" x14ac:dyDescent="0.3">
      <c r="A1605">
        <v>1608</v>
      </c>
      <c r="B1605" t="s">
        <v>14</v>
      </c>
      <c r="C1605" t="s">
        <v>15</v>
      </c>
      <c r="D1605">
        <v>4</v>
      </c>
      <c r="E1605">
        <v>3</v>
      </c>
      <c r="F1605">
        <v>1174.44</v>
      </c>
      <c r="G1605">
        <v>2594.0500000000002</v>
      </c>
      <c r="H1605">
        <v>389.11</v>
      </c>
      <c r="I1605">
        <v>1200.4100000000001</v>
      </c>
      <c r="J1605">
        <v>1004.53</v>
      </c>
      <c r="K1605">
        <f>Global_Household_Financial_Dyna[[#This Row],[Total_Household_Income]]-Global_Household_Financial_Dyna[[#This Row],[Estimated_Taxes]]</f>
        <v>2204.94</v>
      </c>
      <c r="L1605" s="1">
        <f>Global_Household_Financial_Dyna[[#This Row],[Monthly_Savings]]/Global_Household_Financial_Dyna[[#This Row],[Net Income]]</f>
        <v>0.45558155777481474</v>
      </c>
      <c r="M1605" s="2">
        <f>Global_Household_Financial_Dyna[[#This Row],[Monthly_Expenses]]/Global_Household_Financial_Dyna[[#This Row],[Net Income]]</f>
        <v>0.54441844222518532</v>
      </c>
      <c r="N1605" t="str">
        <f>IF(Global_Household_Financial_Dyna[[#This Row],[Monthly_Savings]]&lt;0,"High Risk", IF(Global_Household_Financial_Dyna[[#This Row],[Savings Rate%]]&lt;0.1, "Medium", "Safe"))</f>
        <v>Safe</v>
      </c>
      <c r="O1605">
        <f>Global_Household_Financial_Dyna[[#This Row],[Total_Household_Income]]/Global_Household_Financial_Dyna[[#This Row],[Family_Size]]</f>
        <v>648.51250000000005</v>
      </c>
      <c r="P1605" s="2">
        <f t="shared" si="50"/>
        <v>0.39788995363055785</v>
      </c>
      <c r="Q1605" s="2">
        <f t="shared" si="51"/>
        <v>5.7691604144256892E-2</v>
      </c>
      <c r="R1605" s="2" t="str">
        <f>IF(Global_Household_Financial_Dyna[[#This Row],[Vs country_Average]]&lt;-0.2, "Underperformer", IF(Global_Household_Financial_Dyna[[#This Row],[Vs country_Average]]&gt;0.2, "Outperformer", "Normal"))</f>
        <v>Normal</v>
      </c>
      <c r="S16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1004.53</v>
      </c>
      <c r="T16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1004.53</v>
      </c>
      <c r="U16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1004.53</v>
      </c>
      <c r="V16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1004.53</v>
      </c>
    </row>
    <row r="1606" spans="1:22" x14ac:dyDescent="0.3">
      <c r="A1606">
        <v>1609</v>
      </c>
      <c r="B1606" t="s">
        <v>18</v>
      </c>
      <c r="C1606" t="s">
        <v>20</v>
      </c>
      <c r="D1606">
        <v>6</v>
      </c>
      <c r="E1606">
        <v>3</v>
      </c>
      <c r="F1606">
        <v>2920.36</v>
      </c>
      <c r="G1606">
        <v>7169.16</v>
      </c>
      <c r="H1606">
        <v>1577.21</v>
      </c>
      <c r="I1606">
        <v>4169.87</v>
      </c>
      <c r="J1606">
        <v>1422.08</v>
      </c>
      <c r="K1606">
        <f>Global_Household_Financial_Dyna[[#This Row],[Total_Household_Income]]-Global_Household_Financial_Dyna[[#This Row],[Estimated_Taxes]]</f>
        <v>5591.95</v>
      </c>
      <c r="L1606" s="1">
        <f>Global_Household_Financial_Dyna[[#This Row],[Monthly_Savings]]/Global_Household_Financial_Dyna[[#This Row],[Net Income]]</f>
        <v>0.25430842550451987</v>
      </c>
      <c r="M1606" s="2">
        <f>Global_Household_Financial_Dyna[[#This Row],[Monthly_Expenses]]/Global_Household_Financial_Dyna[[#This Row],[Net Income]]</f>
        <v>0.74569157449548007</v>
      </c>
      <c r="N1606" t="str">
        <f>IF(Global_Household_Financial_Dyna[[#This Row],[Monthly_Savings]]&lt;0,"High Risk", IF(Global_Household_Financial_Dyna[[#This Row],[Savings Rate%]]&lt;0.1, "Medium", "Safe"))</f>
        <v>Safe</v>
      </c>
      <c r="O1606">
        <f>Global_Household_Financial_Dyna[[#This Row],[Total_Household_Income]]/Global_Household_Financial_Dyna[[#This Row],[Family_Size]]</f>
        <v>1194.8599999999999</v>
      </c>
      <c r="P1606" s="2">
        <f t="shared" si="50"/>
        <v>0.32336204947805613</v>
      </c>
      <c r="Q1606" s="2">
        <f t="shared" si="51"/>
        <v>-6.905362397353626E-2</v>
      </c>
      <c r="R1606" s="2" t="str">
        <f>IF(Global_Household_Financial_Dyna[[#This Row],[Vs country_Average]]&lt;-0.2, "Underperformer", IF(Global_Household_Financial_Dyna[[#This Row],[Vs country_Average]]&gt;0.2, "Outperformer", "Normal"))</f>
        <v>Normal</v>
      </c>
      <c r="S16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1422.08</v>
      </c>
      <c r="T16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1422.08</v>
      </c>
      <c r="U16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1422.08</v>
      </c>
      <c r="V16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1422.08</v>
      </c>
    </row>
    <row r="1607" spans="1:22" x14ac:dyDescent="0.3">
      <c r="A1607">
        <v>1610</v>
      </c>
      <c r="B1607" t="s">
        <v>16</v>
      </c>
      <c r="C1607" t="s">
        <v>21</v>
      </c>
      <c r="D1607">
        <v>2</v>
      </c>
      <c r="E1607">
        <v>1</v>
      </c>
      <c r="F1607">
        <v>4122.67</v>
      </c>
      <c r="G1607">
        <v>4122.67</v>
      </c>
      <c r="H1607">
        <v>1442.93</v>
      </c>
      <c r="I1607">
        <v>2209.2800000000002</v>
      </c>
      <c r="J1607">
        <v>470.46</v>
      </c>
      <c r="K1607">
        <f>Global_Household_Financial_Dyna[[#This Row],[Total_Household_Income]]-Global_Household_Financial_Dyna[[#This Row],[Estimated_Taxes]]</f>
        <v>2679.74</v>
      </c>
      <c r="L1607" s="1">
        <f>Global_Household_Financial_Dyna[[#This Row],[Monthly_Savings]]/Global_Household_Financial_Dyna[[#This Row],[Net Income]]</f>
        <v>0.17556180823512729</v>
      </c>
      <c r="M1607" s="2">
        <f>Global_Household_Financial_Dyna[[#This Row],[Monthly_Expenses]]/Global_Household_Financial_Dyna[[#This Row],[Net Income]]</f>
        <v>0.82443819176487287</v>
      </c>
      <c r="N1607" t="str">
        <f>IF(Global_Household_Financial_Dyna[[#This Row],[Monthly_Savings]]&lt;0,"High Risk", IF(Global_Household_Financial_Dyna[[#This Row],[Savings Rate%]]&lt;0.1, "Medium", "Safe"))</f>
        <v>Safe</v>
      </c>
      <c r="O1607">
        <f>Global_Household_Financial_Dyna[[#This Row],[Total_Household_Income]]/Global_Household_Financial_Dyna[[#This Row],[Family_Size]]</f>
        <v>2061.335</v>
      </c>
      <c r="P1607" s="2">
        <f t="shared" si="50"/>
        <v>0.15879799892000862</v>
      </c>
      <c r="Q1607" s="2">
        <f t="shared" si="51"/>
        <v>1.6763809315118672E-2</v>
      </c>
      <c r="R1607" s="2" t="str">
        <f>IF(Global_Household_Financial_Dyna[[#This Row],[Vs country_Average]]&lt;-0.2, "Underperformer", IF(Global_Household_Financial_Dyna[[#This Row],[Vs country_Average]]&gt;0.2, "Outperformer", "Normal"))</f>
        <v>Normal</v>
      </c>
      <c r="S16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470.46</v>
      </c>
      <c r="T16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470.46</v>
      </c>
      <c r="U16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470.46</v>
      </c>
      <c r="V16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470.46</v>
      </c>
    </row>
    <row r="1608" spans="1:22" x14ac:dyDescent="0.3">
      <c r="A1608">
        <v>1611</v>
      </c>
      <c r="B1608" t="s">
        <v>12</v>
      </c>
      <c r="C1608" t="s">
        <v>13</v>
      </c>
      <c r="D1608">
        <v>3</v>
      </c>
      <c r="E1608">
        <v>1</v>
      </c>
      <c r="F1608">
        <v>5374.44</v>
      </c>
      <c r="G1608">
        <v>5374.44</v>
      </c>
      <c r="H1608">
        <v>1343.61</v>
      </c>
      <c r="I1608">
        <v>2915.18</v>
      </c>
      <c r="J1608">
        <v>1115.6400000000001</v>
      </c>
      <c r="K1608">
        <f>Global_Household_Financial_Dyna[[#This Row],[Total_Household_Income]]-Global_Household_Financial_Dyna[[#This Row],[Estimated_Taxes]]</f>
        <v>4030.83</v>
      </c>
      <c r="L1608" s="1">
        <f>Global_Household_Financial_Dyna[[#This Row],[Monthly_Savings]]/Global_Household_Financial_Dyna[[#This Row],[Net Income]]</f>
        <v>0.27677674325138996</v>
      </c>
      <c r="M1608" s="2">
        <f>Global_Household_Financial_Dyna[[#This Row],[Monthly_Expenses]]/Global_Household_Financial_Dyna[[#This Row],[Net Income]]</f>
        <v>0.72322077586998212</v>
      </c>
      <c r="N1608" t="str">
        <f>IF(Global_Household_Financial_Dyna[[#This Row],[Monthly_Savings]]&lt;0,"High Risk", IF(Global_Household_Financial_Dyna[[#This Row],[Savings Rate%]]&lt;0.1, "Medium", "Safe"))</f>
        <v>Safe</v>
      </c>
      <c r="O1608">
        <f>Global_Household_Financial_Dyna[[#This Row],[Total_Household_Income]]/Global_Household_Financial_Dyna[[#This Row],[Family_Size]]</f>
        <v>1791.4799999999998</v>
      </c>
      <c r="P1608" s="2">
        <f t="shared" si="50"/>
        <v>0.30718716818024266</v>
      </c>
      <c r="Q1608" s="2">
        <f t="shared" si="51"/>
        <v>-3.0410424928852708E-2</v>
      </c>
      <c r="R1608" s="2" t="str">
        <f>IF(Global_Household_Financial_Dyna[[#This Row],[Vs country_Average]]&lt;-0.2, "Underperformer", IF(Global_Household_Financial_Dyna[[#This Row],[Vs country_Average]]&gt;0.2, "Outperformer", "Normal"))</f>
        <v>Normal</v>
      </c>
      <c r="S16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1115.6400000000001</v>
      </c>
      <c r="T16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1115.6400000000001</v>
      </c>
      <c r="U16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1115.6400000000001</v>
      </c>
      <c r="V16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1115.6400000000001</v>
      </c>
    </row>
    <row r="1609" spans="1:22" x14ac:dyDescent="0.3">
      <c r="A1609">
        <v>1612</v>
      </c>
      <c r="B1609" t="s">
        <v>16</v>
      </c>
      <c r="C1609" t="s">
        <v>21</v>
      </c>
      <c r="D1609">
        <v>4</v>
      </c>
      <c r="E1609">
        <v>2</v>
      </c>
      <c r="F1609">
        <v>4516.8999999999996</v>
      </c>
      <c r="G1609">
        <v>7228.68</v>
      </c>
      <c r="H1609">
        <v>2530.04</v>
      </c>
      <c r="I1609">
        <v>3578.56</v>
      </c>
      <c r="J1609">
        <v>1120.08</v>
      </c>
      <c r="K1609">
        <f>Global_Household_Financial_Dyna[[#This Row],[Total_Household_Income]]-Global_Household_Financial_Dyna[[#This Row],[Estimated_Taxes]]</f>
        <v>4698.6400000000003</v>
      </c>
      <c r="L1609" s="1">
        <f>Global_Household_Financial_Dyna[[#This Row],[Monthly_Savings]]/Global_Household_Financial_Dyna[[#This Row],[Net Income]]</f>
        <v>0.2383838727802087</v>
      </c>
      <c r="M1609" s="2">
        <f>Global_Household_Financial_Dyna[[#This Row],[Monthly_Expenses]]/Global_Household_Financial_Dyna[[#This Row],[Net Income]]</f>
        <v>0.76161612721979122</v>
      </c>
      <c r="N1609" t="str">
        <f>IF(Global_Household_Financial_Dyna[[#This Row],[Monthly_Savings]]&lt;0,"High Risk", IF(Global_Household_Financial_Dyna[[#This Row],[Savings Rate%]]&lt;0.1, "Medium", "Safe"))</f>
        <v>Safe</v>
      </c>
      <c r="O1609">
        <f>Global_Household_Financial_Dyna[[#This Row],[Total_Household_Income]]/Global_Household_Financial_Dyna[[#This Row],[Family_Size]]</f>
        <v>1807.17</v>
      </c>
      <c r="P1609" s="2">
        <f t="shared" si="50"/>
        <v>0.15879799892000862</v>
      </c>
      <c r="Q1609" s="2">
        <f t="shared" si="51"/>
        <v>7.9585873860200079E-2</v>
      </c>
      <c r="R1609" s="2" t="str">
        <f>IF(Global_Household_Financial_Dyna[[#This Row],[Vs country_Average]]&lt;-0.2, "Underperformer", IF(Global_Household_Financial_Dyna[[#This Row],[Vs country_Average]]&gt;0.2, "Outperformer", "Normal"))</f>
        <v>Normal</v>
      </c>
      <c r="S16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1120.08</v>
      </c>
      <c r="T16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1120.08</v>
      </c>
      <c r="U16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1120.08</v>
      </c>
      <c r="V16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1120.08</v>
      </c>
    </row>
    <row r="1610" spans="1:22" x14ac:dyDescent="0.3">
      <c r="A1610">
        <v>1613</v>
      </c>
      <c r="B1610" t="s">
        <v>16</v>
      </c>
      <c r="C1610" t="s">
        <v>21</v>
      </c>
      <c r="D1610">
        <v>4</v>
      </c>
      <c r="E1610">
        <v>2</v>
      </c>
      <c r="F1610">
        <v>1794.04</v>
      </c>
      <c r="G1610">
        <v>2926.4</v>
      </c>
      <c r="H1610">
        <v>1024.24</v>
      </c>
      <c r="I1610">
        <v>2777.16</v>
      </c>
      <c r="J1610">
        <v>-874.99</v>
      </c>
      <c r="K1610">
        <f>Global_Household_Financial_Dyna[[#This Row],[Total_Household_Income]]-Global_Household_Financial_Dyna[[#This Row],[Estimated_Taxes]]</f>
        <v>1902.16</v>
      </c>
      <c r="L1610" s="1">
        <f>Global_Household_Financial_Dyna[[#This Row],[Monthly_Savings]]/Global_Household_Financial_Dyna[[#This Row],[Net Income]]</f>
        <v>-0.45999810741472852</v>
      </c>
      <c r="M1610" s="2">
        <f>Global_Household_Financial_Dyna[[#This Row],[Monthly_Expenses]]/Global_Household_Financial_Dyna[[#This Row],[Net Income]]</f>
        <v>1.460003364596038</v>
      </c>
      <c r="N1610" t="str">
        <f>IF(Global_Household_Financial_Dyna[[#This Row],[Monthly_Savings]]&lt;0,"High Risk", IF(Global_Household_Financial_Dyna[[#This Row],[Savings Rate%]]&lt;0.1, "Medium", "Safe"))</f>
        <v>High Risk</v>
      </c>
      <c r="O1610">
        <f>Global_Household_Financial_Dyna[[#This Row],[Total_Household_Income]]/Global_Household_Financial_Dyna[[#This Row],[Family_Size]]</f>
        <v>731.6</v>
      </c>
      <c r="P1610" s="2">
        <f t="shared" si="50"/>
        <v>0.15879799892000862</v>
      </c>
      <c r="Q1610" s="2">
        <f t="shared" si="51"/>
        <v>-0.61879610633473714</v>
      </c>
      <c r="R1610" s="2" t="str">
        <f>IF(Global_Household_Financial_Dyna[[#This Row],[Vs country_Average]]&lt;-0.2, "Underperformer", IF(Global_Household_Financial_Dyna[[#This Row],[Vs country_Average]]&gt;0.2, "Outperformer", "Normal"))</f>
        <v>Underperformer</v>
      </c>
      <c r="S16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-736.13200000000006</v>
      </c>
      <c r="T16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-597.274</v>
      </c>
      <c r="U16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-458.41600000000005</v>
      </c>
      <c r="V16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-319.55799999999999</v>
      </c>
    </row>
    <row r="1611" spans="1:22" x14ac:dyDescent="0.3">
      <c r="A1611">
        <v>1614</v>
      </c>
      <c r="B1611" t="s">
        <v>10</v>
      </c>
      <c r="C1611" t="s">
        <v>11</v>
      </c>
      <c r="D1611">
        <v>8</v>
      </c>
      <c r="E1611">
        <v>3</v>
      </c>
      <c r="F1611">
        <v>1305.8</v>
      </c>
      <c r="G1611">
        <v>3255.84</v>
      </c>
      <c r="H1611">
        <v>325.58</v>
      </c>
      <c r="I1611">
        <v>1174.8599999999999</v>
      </c>
      <c r="J1611">
        <v>1755.4</v>
      </c>
      <c r="K1611">
        <f>Global_Household_Financial_Dyna[[#This Row],[Total_Household_Income]]-Global_Household_Financial_Dyna[[#This Row],[Estimated_Taxes]]</f>
        <v>2930.26</v>
      </c>
      <c r="L1611" s="1">
        <f>Global_Household_Financial_Dyna[[#This Row],[Monthly_Savings]]/Global_Household_Financial_Dyna[[#This Row],[Net Income]]</f>
        <v>0.59905946912560659</v>
      </c>
      <c r="M1611" s="2">
        <f>Global_Household_Financial_Dyna[[#This Row],[Monthly_Expenses]]/Global_Household_Financial_Dyna[[#This Row],[Net Income]]</f>
        <v>0.40094053087439335</v>
      </c>
      <c r="N1611" t="str">
        <f>IF(Global_Household_Financial_Dyna[[#This Row],[Monthly_Savings]]&lt;0,"High Risk", IF(Global_Household_Financial_Dyna[[#This Row],[Savings Rate%]]&lt;0.1, "Medium", "Safe"))</f>
        <v>Safe</v>
      </c>
      <c r="O1611">
        <f>Global_Household_Financial_Dyna[[#This Row],[Total_Household_Income]]/Global_Household_Financial_Dyna[[#This Row],[Family_Size]]</f>
        <v>406.98</v>
      </c>
      <c r="P1611" s="2">
        <f t="shared" si="50"/>
        <v>0.42077341556833553</v>
      </c>
      <c r="Q1611" s="2">
        <f t="shared" si="51"/>
        <v>0.17828605355727106</v>
      </c>
      <c r="R1611" s="2" t="str">
        <f>IF(Global_Household_Financial_Dyna[[#This Row],[Vs country_Average]]&lt;-0.2, "Underperformer", IF(Global_Household_Financial_Dyna[[#This Row],[Vs country_Average]]&gt;0.2, "Outperformer", "Normal"))</f>
        <v>Normal</v>
      </c>
      <c r="S16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1755.4</v>
      </c>
      <c r="T16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1755.4</v>
      </c>
      <c r="U16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1755.4</v>
      </c>
      <c r="V16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1755.4</v>
      </c>
    </row>
    <row r="1612" spans="1:22" x14ac:dyDescent="0.3">
      <c r="A1612">
        <v>1615</v>
      </c>
      <c r="B1612" t="s">
        <v>10</v>
      </c>
      <c r="C1612" t="s">
        <v>11</v>
      </c>
      <c r="D1612">
        <v>6</v>
      </c>
      <c r="E1612">
        <v>1</v>
      </c>
      <c r="F1612">
        <v>1469.25</v>
      </c>
      <c r="G1612">
        <v>1469.25</v>
      </c>
      <c r="H1612">
        <v>146.91999999999999</v>
      </c>
      <c r="I1612">
        <v>731.6</v>
      </c>
      <c r="J1612">
        <v>590.73</v>
      </c>
      <c r="K1612">
        <f>Global_Household_Financial_Dyna[[#This Row],[Total_Household_Income]]-Global_Household_Financial_Dyna[[#This Row],[Estimated_Taxes]]</f>
        <v>1322.33</v>
      </c>
      <c r="L1612" s="1">
        <f>Global_Household_Financial_Dyna[[#This Row],[Monthly_Savings]]/Global_Household_Financial_Dyna[[#This Row],[Net Income]]</f>
        <v>0.44673417376902896</v>
      </c>
      <c r="M1612" s="2">
        <f>Global_Household_Financial_Dyna[[#This Row],[Monthly_Expenses]]/Global_Household_Financial_Dyna[[#This Row],[Net Income]]</f>
        <v>0.55326582623097109</v>
      </c>
      <c r="N1612" t="str">
        <f>IF(Global_Household_Financial_Dyna[[#This Row],[Monthly_Savings]]&lt;0,"High Risk", IF(Global_Household_Financial_Dyna[[#This Row],[Savings Rate%]]&lt;0.1, "Medium", "Safe"))</f>
        <v>Safe</v>
      </c>
      <c r="O1612">
        <f>Global_Household_Financial_Dyna[[#This Row],[Total_Household_Income]]/Global_Household_Financial_Dyna[[#This Row],[Family_Size]]</f>
        <v>244.875</v>
      </c>
      <c r="P1612" s="2">
        <f t="shared" si="50"/>
        <v>0.42077341556833553</v>
      </c>
      <c r="Q1612" s="2">
        <f t="shared" si="51"/>
        <v>2.5960758200693435E-2</v>
      </c>
      <c r="R1612" s="2" t="str">
        <f>IF(Global_Household_Financial_Dyna[[#This Row],[Vs country_Average]]&lt;-0.2, "Underperformer", IF(Global_Household_Financial_Dyna[[#This Row],[Vs country_Average]]&gt;0.2, "Outperformer", "Normal"))</f>
        <v>Normal</v>
      </c>
      <c r="S16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590.73</v>
      </c>
      <c r="T16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590.73</v>
      </c>
      <c r="U16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590.73</v>
      </c>
      <c r="V16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590.73</v>
      </c>
    </row>
    <row r="1613" spans="1:22" x14ac:dyDescent="0.3">
      <c r="A1613">
        <v>1616</v>
      </c>
      <c r="B1613" t="s">
        <v>16</v>
      </c>
      <c r="C1613" t="s">
        <v>21</v>
      </c>
      <c r="D1613">
        <v>1</v>
      </c>
      <c r="E1613">
        <v>1</v>
      </c>
      <c r="F1613">
        <v>4624.72</v>
      </c>
      <c r="G1613">
        <v>4624.72</v>
      </c>
      <c r="H1613">
        <v>1618.65</v>
      </c>
      <c r="I1613">
        <v>1884.52</v>
      </c>
      <c r="J1613">
        <v>1121.55</v>
      </c>
      <c r="K1613">
        <f>Global_Household_Financial_Dyna[[#This Row],[Total_Household_Income]]-Global_Household_Financial_Dyna[[#This Row],[Estimated_Taxes]]</f>
        <v>3006.07</v>
      </c>
      <c r="L1613" s="1">
        <f>Global_Household_Financial_Dyna[[#This Row],[Monthly_Savings]]/Global_Household_Financial_Dyna[[#This Row],[Net Income]]</f>
        <v>0.37309510423908954</v>
      </c>
      <c r="M1613" s="2">
        <f>Global_Household_Financial_Dyna[[#This Row],[Monthly_Expenses]]/Global_Household_Financial_Dyna[[#This Row],[Net Income]]</f>
        <v>0.62690489576091035</v>
      </c>
      <c r="N1613" t="str">
        <f>IF(Global_Household_Financial_Dyna[[#This Row],[Monthly_Savings]]&lt;0,"High Risk", IF(Global_Household_Financial_Dyna[[#This Row],[Savings Rate%]]&lt;0.1, "Medium", "Safe"))</f>
        <v>Safe</v>
      </c>
      <c r="O1613">
        <f>Global_Household_Financial_Dyna[[#This Row],[Total_Household_Income]]/Global_Household_Financial_Dyna[[#This Row],[Family_Size]]</f>
        <v>4624.72</v>
      </c>
      <c r="P1613" s="2">
        <f t="shared" si="50"/>
        <v>0.15879799892000862</v>
      </c>
      <c r="Q1613" s="2">
        <f t="shared" si="51"/>
        <v>0.21429710531908092</v>
      </c>
      <c r="R1613" s="2" t="str">
        <f>IF(Global_Household_Financial_Dyna[[#This Row],[Vs country_Average]]&lt;-0.2, "Underperformer", IF(Global_Household_Financial_Dyna[[#This Row],[Vs country_Average]]&gt;0.2, "Outperformer", "Normal"))</f>
        <v>Outperformer</v>
      </c>
      <c r="S16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1121.55</v>
      </c>
      <c r="T16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1121.55</v>
      </c>
      <c r="U16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1121.55</v>
      </c>
      <c r="V16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1121.55</v>
      </c>
    </row>
    <row r="1614" spans="1:22" x14ac:dyDescent="0.3">
      <c r="A1614">
        <v>1617</v>
      </c>
      <c r="B1614" t="s">
        <v>12</v>
      </c>
      <c r="C1614" t="s">
        <v>13</v>
      </c>
      <c r="D1614">
        <v>2</v>
      </c>
      <c r="E1614">
        <v>2</v>
      </c>
      <c r="F1614">
        <v>3084.7</v>
      </c>
      <c r="G1614">
        <v>5689.96</v>
      </c>
      <c r="H1614">
        <v>1422.49</v>
      </c>
      <c r="I1614">
        <v>2416.6799999999998</v>
      </c>
      <c r="J1614">
        <v>1850.79</v>
      </c>
      <c r="K1614">
        <f>Global_Household_Financial_Dyna[[#This Row],[Total_Household_Income]]-Global_Household_Financial_Dyna[[#This Row],[Estimated_Taxes]]</f>
        <v>4267.47</v>
      </c>
      <c r="L1614" s="1">
        <f>Global_Household_Financial_Dyna[[#This Row],[Monthly_Savings]]/Global_Household_Financial_Dyna[[#This Row],[Net Income]]</f>
        <v>0.43369724918980096</v>
      </c>
      <c r="M1614" s="2">
        <f>Global_Household_Financial_Dyna[[#This Row],[Monthly_Expenses]]/Global_Household_Financial_Dyna[[#This Row],[Net Income]]</f>
        <v>0.56630275081019898</v>
      </c>
      <c r="N1614" t="str">
        <f>IF(Global_Household_Financial_Dyna[[#This Row],[Monthly_Savings]]&lt;0,"High Risk", IF(Global_Household_Financial_Dyna[[#This Row],[Savings Rate%]]&lt;0.1, "Medium", "Safe"))</f>
        <v>Safe</v>
      </c>
      <c r="O1614">
        <f>Global_Household_Financial_Dyna[[#This Row],[Total_Household_Income]]/Global_Household_Financial_Dyna[[#This Row],[Family_Size]]</f>
        <v>2844.98</v>
      </c>
      <c r="P1614" s="2">
        <f t="shared" si="50"/>
        <v>0.30718716818024266</v>
      </c>
      <c r="Q1614" s="2">
        <f t="shared" si="51"/>
        <v>0.1265100810095583</v>
      </c>
      <c r="R1614" s="2" t="str">
        <f>IF(Global_Household_Financial_Dyna[[#This Row],[Vs country_Average]]&lt;-0.2, "Underperformer", IF(Global_Household_Financial_Dyna[[#This Row],[Vs country_Average]]&gt;0.2, "Outperformer", "Normal"))</f>
        <v>Normal</v>
      </c>
      <c r="S16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1850.79</v>
      </c>
      <c r="T16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1850.79</v>
      </c>
      <c r="U16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1850.79</v>
      </c>
      <c r="V16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1850.79</v>
      </c>
    </row>
    <row r="1615" spans="1:22" x14ac:dyDescent="0.3">
      <c r="A1615">
        <v>1618</v>
      </c>
      <c r="B1615" t="s">
        <v>16</v>
      </c>
      <c r="C1615" t="s">
        <v>17</v>
      </c>
      <c r="D1615">
        <v>8</v>
      </c>
      <c r="E1615">
        <v>3</v>
      </c>
      <c r="F1615">
        <v>516.75</v>
      </c>
      <c r="G1615">
        <v>1272.95</v>
      </c>
      <c r="H1615">
        <v>445.53</v>
      </c>
      <c r="I1615">
        <v>1208.03</v>
      </c>
      <c r="J1615">
        <v>-380.61</v>
      </c>
      <c r="K1615">
        <f>Global_Household_Financial_Dyna[[#This Row],[Total_Household_Income]]-Global_Household_Financial_Dyna[[#This Row],[Estimated_Taxes]]</f>
        <v>827.42000000000007</v>
      </c>
      <c r="L1615" s="1">
        <f>Global_Household_Financial_Dyna[[#This Row],[Monthly_Savings]]/Global_Household_Financial_Dyna[[#This Row],[Net Income]]</f>
        <v>-0.45999613255662175</v>
      </c>
      <c r="M1615" s="2">
        <f>Global_Household_Financial_Dyna[[#This Row],[Monthly_Expenses]]/Global_Household_Financial_Dyna[[#This Row],[Net Income]]</f>
        <v>1.4599961325566215</v>
      </c>
      <c r="N1615" t="str">
        <f>IF(Global_Household_Financial_Dyna[[#This Row],[Monthly_Savings]]&lt;0,"High Risk", IF(Global_Household_Financial_Dyna[[#This Row],[Savings Rate%]]&lt;0.1, "Medium", "Safe"))</f>
        <v>High Risk</v>
      </c>
      <c r="O1615">
        <f>Global_Household_Financial_Dyna[[#This Row],[Total_Household_Income]]/Global_Household_Financial_Dyna[[#This Row],[Family_Size]]</f>
        <v>159.11875000000001</v>
      </c>
      <c r="P1615" s="2">
        <f t="shared" si="50"/>
        <v>0.15879799892000862</v>
      </c>
      <c r="Q1615" s="2">
        <f t="shared" si="51"/>
        <v>-0.61879413147663032</v>
      </c>
      <c r="R1615" s="2" t="str">
        <f>IF(Global_Household_Financial_Dyna[[#This Row],[Vs country_Average]]&lt;-0.2, "Underperformer", IF(Global_Household_Financial_Dyna[[#This Row],[Vs country_Average]]&gt;0.2, "Outperformer", "Normal"))</f>
        <v>Underperformer</v>
      </c>
      <c r="S16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-320.20850000000002</v>
      </c>
      <c r="T16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-259.80700000000002</v>
      </c>
      <c r="U16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-199.40550000000005</v>
      </c>
      <c r="V16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-139.00400000000002</v>
      </c>
    </row>
    <row r="1616" spans="1:22" x14ac:dyDescent="0.3">
      <c r="A1616">
        <v>1619</v>
      </c>
      <c r="B1616" t="s">
        <v>16</v>
      </c>
      <c r="C1616" t="s">
        <v>17</v>
      </c>
      <c r="D1616">
        <v>8</v>
      </c>
      <c r="E1616">
        <v>3</v>
      </c>
      <c r="F1616">
        <v>4895.8999999999996</v>
      </c>
      <c r="G1616">
        <v>12023.7</v>
      </c>
      <c r="H1616">
        <v>4809.4799999999996</v>
      </c>
      <c r="I1616">
        <v>4963.29</v>
      </c>
      <c r="J1616">
        <v>2250.9299999999998</v>
      </c>
      <c r="K1616">
        <f>Global_Household_Financial_Dyna[[#This Row],[Total_Household_Income]]-Global_Household_Financial_Dyna[[#This Row],[Estimated_Taxes]]</f>
        <v>7214.2200000000012</v>
      </c>
      <c r="L1616" s="1">
        <f>Global_Household_Financial_Dyna[[#This Row],[Monthly_Savings]]/Global_Household_Financial_Dyna[[#This Row],[Net Income]]</f>
        <v>0.31201294110797834</v>
      </c>
      <c r="M1616" s="2">
        <f>Global_Household_Financial_Dyna[[#This Row],[Monthly_Expenses]]/Global_Household_Financial_Dyna[[#This Row],[Net Income]]</f>
        <v>0.6879870588920215</v>
      </c>
      <c r="N1616" t="str">
        <f>IF(Global_Household_Financial_Dyna[[#This Row],[Monthly_Savings]]&lt;0,"High Risk", IF(Global_Household_Financial_Dyna[[#This Row],[Savings Rate%]]&lt;0.1, "Medium", "Safe"))</f>
        <v>Safe</v>
      </c>
      <c r="O1616">
        <f>Global_Household_Financial_Dyna[[#This Row],[Total_Household_Income]]/Global_Household_Financial_Dyna[[#This Row],[Family_Size]]</f>
        <v>1502.9625000000001</v>
      </c>
      <c r="P1616" s="2">
        <f t="shared" si="50"/>
        <v>0.15879799892000862</v>
      </c>
      <c r="Q1616" s="2">
        <f t="shared" si="51"/>
        <v>0.15321494218796972</v>
      </c>
      <c r="R1616" s="2" t="str">
        <f>IF(Global_Household_Financial_Dyna[[#This Row],[Vs country_Average]]&lt;-0.2, "Underperformer", IF(Global_Household_Financial_Dyna[[#This Row],[Vs country_Average]]&gt;0.2, "Outperformer", "Normal"))</f>
        <v>Normal</v>
      </c>
      <c r="S16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2250.9299999999998</v>
      </c>
      <c r="T16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2250.9299999999998</v>
      </c>
      <c r="U16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2250.9299999999998</v>
      </c>
      <c r="V16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2250.9299999999998</v>
      </c>
    </row>
    <row r="1617" spans="1:22" x14ac:dyDescent="0.3">
      <c r="A1617">
        <v>1620</v>
      </c>
      <c r="B1617" t="s">
        <v>14</v>
      </c>
      <c r="C1617" t="s">
        <v>15</v>
      </c>
      <c r="D1617">
        <v>8</v>
      </c>
      <c r="E1617">
        <v>3</v>
      </c>
      <c r="F1617">
        <v>258.14</v>
      </c>
      <c r="G1617">
        <v>620.67999999999995</v>
      </c>
      <c r="H1617">
        <v>93.1</v>
      </c>
      <c r="I1617">
        <v>589.03</v>
      </c>
      <c r="J1617">
        <v>-61.45</v>
      </c>
      <c r="K1617">
        <f>Global_Household_Financial_Dyna[[#This Row],[Total_Household_Income]]-Global_Household_Financial_Dyna[[#This Row],[Estimated_Taxes]]</f>
        <v>527.57999999999993</v>
      </c>
      <c r="L1617" s="1">
        <f>Global_Household_Financial_Dyna[[#This Row],[Monthly_Savings]]/Global_Household_Financial_Dyna[[#This Row],[Net Income]]</f>
        <v>-0.11647522650593277</v>
      </c>
      <c r="M1617" s="2">
        <f>Global_Household_Financial_Dyna[[#This Row],[Monthly_Expenses]]/Global_Household_Financial_Dyna[[#This Row],[Net Income]]</f>
        <v>1.1164752265059328</v>
      </c>
      <c r="N1617" t="str">
        <f>IF(Global_Household_Financial_Dyna[[#This Row],[Monthly_Savings]]&lt;0,"High Risk", IF(Global_Household_Financial_Dyna[[#This Row],[Savings Rate%]]&lt;0.1, "Medium", "Safe"))</f>
        <v>High Risk</v>
      </c>
      <c r="O1617">
        <f>Global_Household_Financial_Dyna[[#This Row],[Total_Household_Income]]/Global_Household_Financial_Dyna[[#This Row],[Family_Size]]</f>
        <v>77.584999999999994</v>
      </c>
      <c r="P1617" s="2">
        <f t="shared" si="50"/>
        <v>0.39788995363055785</v>
      </c>
      <c r="Q1617" s="2">
        <f t="shared" si="51"/>
        <v>-0.51436518013649057</v>
      </c>
      <c r="R1617" s="2" t="str">
        <f>IF(Global_Household_Financial_Dyna[[#This Row],[Vs country_Average]]&lt;-0.2, "Underperformer", IF(Global_Household_Financial_Dyna[[#This Row],[Vs country_Average]]&gt;0.2, "Outperformer", "Normal"))</f>
        <v>Underperformer</v>
      </c>
      <c r="S16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-31.998500000000003</v>
      </c>
      <c r="T16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-2.5470000000000041</v>
      </c>
      <c r="U16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26.904499999999985</v>
      </c>
      <c r="V16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56.355999999999995</v>
      </c>
    </row>
    <row r="1618" spans="1:22" x14ac:dyDescent="0.3">
      <c r="A1618">
        <v>1621</v>
      </c>
      <c r="B1618" t="s">
        <v>10</v>
      </c>
      <c r="C1618" t="s">
        <v>22</v>
      </c>
      <c r="D1618">
        <v>6</v>
      </c>
      <c r="E1618">
        <v>3</v>
      </c>
      <c r="F1618">
        <v>124.66</v>
      </c>
      <c r="G1618">
        <v>276.64</v>
      </c>
      <c r="H1618">
        <v>27.66</v>
      </c>
      <c r="I1618">
        <v>262.52999999999997</v>
      </c>
      <c r="J1618">
        <v>-13.56</v>
      </c>
      <c r="K1618">
        <f>Global_Household_Financial_Dyna[[#This Row],[Total_Household_Income]]-Global_Household_Financial_Dyna[[#This Row],[Estimated_Taxes]]</f>
        <v>248.98</v>
      </c>
      <c r="L1618" s="1">
        <f>Global_Household_Financial_Dyna[[#This Row],[Monthly_Savings]]/Global_Household_Financial_Dyna[[#This Row],[Net Income]]</f>
        <v>-5.4462205799662627E-2</v>
      </c>
      <c r="M1618" s="2">
        <f>Global_Household_Financial_Dyna[[#This Row],[Monthly_Expenses]]/Global_Household_Financial_Dyna[[#This Row],[Net Income]]</f>
        <v>1.0544220419310788</v>
      </c>
      <c r="N1618" t="str">
        <f>IF(Global_Household_Financial_Dyna[[#This Row],[Monthly_Savings]]&lt;0,"High Risk", IF(Global_Household_Financial_Dyna[[#This Row],[Savings Rate%]]&lt;0.1, "Medium", "Safe"))</f>
        <v>High Risk</v>
      </c>
      <c r="O1618">
        <f>Global_Household_Financial_Dyna[[#This Row],[Total_Household_Income]]/Global_Household_Financial_Dyna[[#This Row],[Family_Size]]</f>
        <v>46.106666666666662</v>
      </c>
      <c r="P1618" s="2">
        <f t="shared" si="50"/>
        <v>0.42077341556833553</v>
      </c>
      <c r="Q1618" s="2">
        <f t="shared" si="51"/>
        <v>-0.47523562136799813</v>
      </c>
      <c r="R1618" s="2" t="str">
        <f>IF(Global_Household_Financial_Dyna[[#This Row],[Vs country_Average]]&lt;-0.2, "Underperformer", IF(Global_Household_Financial_Dyna[[#This Row],[Vs country_Average]]&gt;0.2, "Outperformer", "Normal"))</f>
        <v>Underperformer</v>
      </c>
      <c r="S16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-0.43350000000000044</v>
      </c>
      <c r="T16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12.693</v>
      </c>
      <c r="U16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25.819499999999998</v>
      </c>
      <c r="V16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38.945999999999998</v>
      </c>
    </row>
    <row r="1619" spans="1:22" x14ac:dyDescent="0.3">
      <c r="A1619">
        <v>1622</v>
      </c>
      <c r="B1619" t="s">
        <v>18</v>
      </c>
      <c r="C1619" t="s">
        <v>19</v>
      </c>
      <c r="D1619">
        <v>4</v>
      </c>
      <c r="E1619">
        <v>2</v>
      </c>
      <c r="F1619">
        <v>5764.03</v>
      </c>
      <c r="G1619">
        <v>8556.61</v>
      </c>
      <c r="H1619">
        <v>2310.2800000000002</v>
      </c>
      <c r="I1619">
        <v>2603.06</v>
      </c>
      <c r="J1619">
        <v>3643.26</v>
      </c>
      <c r="K1619">
        <f>Global_Household_Financial_Dyna[[#This Row],[Total_Household_Income]]-Global_Household_Financial_Dyna[[#This Row],[Estimated_Taxes]]</f>
        <v>6246.33</v>
      </c>
      <c r="L1619" s="1">
        <f>Global_Household_Financial_Dyna[[#This Row],[Monthly_Savings]]/Global_Household_Financial_Dyna[[#This Row],[Net Income]]</f>
        <v>0.58326409267521895</v>
      </c>
      <c r="M1619" s="2">
        <f>Global_Household_Financial_Dyna[[#This Row],[Monthly_Expenses]]/Global_Household_Financial_Dyna[[#This Row],[Net Income]]</f>
        <v>0.4167343063847091</v>
      </c>
      <c r="N1619" t="str">
        <f>IF(Global_Household_Financial_Dyna[[#This Row],[Monthly_Savings]]&lt;0,"High Risk", IF(Global_Household_Financial_Dyna[[#This Row],[Savings Rate%]]&lt;0.1, "Medium", "Safe"))</f>
        <v>Safe</v>
      </c>
      <c r="O1619">
        <f>Global_Household_Financial_Dyna[[#This Row],[Total_Household_Income]]/Global_Household_Financial_Dyna[[#This Row],[Family_Size]]</f>
        <v>2139.1525000000001</v>
      </c>
      <c r="P1619" s="2">
        <f t="shared" si="50"/>
        <v>0.32336204947805613</v>
      </c>
      <c r="Q1619" s="2">
        <f t="shared" si="51"/>
        <v>0.25990204319716281</v>
      </c>
      <c r="R1619" s="2" t="str">
        <f>IF(Global_Household_Financial_Dyna[[#This Row],[Vs country_Average]]&lt;-0.2, "Underperformer", IF(Global_Household_Financial_Dyna[[#This Row],[Vs country_Average]]&gt;0.2, "Outperformer", "Normal"))</f>
        <v>Outperformer</v>
      </c>
      <c r="S16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3643.26</v>
      </c>
      <c r="T16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3643.26</v>
      </c>
      <c r="U16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3643.26</v>
      </c>
      <c r="V16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3643.26</v>
      </c>
    </row>
    <row r="1620" spans="1:22" x14ac:dyDescent="0.3">
      <c r="A1620">
        <v>1623</v>
      </c>
      <c r="B1620" t="s">
        <v>16</v>
      </c>
      <c r="C1620" t="s">
        <v>17</v>
      </c>
      <c r="D1620">
        <v>3</v>
      </c>
      <c r="E1620">
        <v>2</v>
      </c>
      <c r="F1620">
        <v>5172.8900000000003</v>
      </c>
      <c r="G1620">
        <v>9253.5</v>
      </c>
      <c r="H1620">
        <v>3701.4</v>
      </c>
      <c r="I1620">
        <v>2641.98</v>
      </c>
      <c r="J1620">
        <v>2910.12</v>
      </c>
      <c r="K1620">
        <f>Global_Household_Financial_Dyna[[#This Row],[Total_Household_Income]]-Global_Household_Financial_Dyna[[#This Row],[Estimated_Taxes]]</f>
        <v>5552.1</v>
      </c>
      <c r="L1620" s="1">
        <f>Global_Household_Financial_Dyna[[#This Row],[Monthly_Savings]]/Global_Household_Financial_Dyna[[#This Row],[Net Income]]</f>
        <v>0.52414761981952773</v>
      </c>
      <c r="M1620" s="2">
        <f>Global_Household_Financial_Dyna[[#This Row],[Monthly_Expenses]]/Global_Household_Financial_Dyna[[#This Row],[Net Income]]</f>
        <v>0.47585238018047221</v>
      </c>
      <c r="N1620" t="str">
        <f>IF(Global_Household_Financial_Dyna[[#This Row],[Monthly_Savings]]&lt;0,"High Risk", IF(Global_Household_Financial_Dyna[[#This Row],[Savings Rate%]]&lt;0.1, "Medium", "Safe"))</f>
        <v>Safe</v>
      </c>
      <c r="O1620">
        <f>Global_Household_Financial_Dyna[[#This Row],[Total_Household_Income]]/Global_Household_Financial_Dyna[[#This Row],[Family_Size]]</f>
        <v>3084.5</v>
      </c>
      <c r="P1620" s="2">
        <f t="shared" si="50"/>
        <v>0.15879799892000862</v>
      </c>
      <c r="Q1620" s="2">
        <f t="shared" si="51"/>
        <v>0.36534962089951911</v>
      </c>
      <c r="R1620" s="2" t="str">
        <f>IF(Global_Household_Financial_Dyna[[#This Row],[Vs country_Average]]&lt;-0.2, "Underperformer", IF(Global_Household_Financial_Dyna[[#This Row],[Vs country_Average]]&gt;0.2, "Outperformer", "Normal"))</f>
        <v>Outperformer</v>
      </c>
      <c r="S16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2910.12</v>
      </c>
      <c r="T16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2910.12</v>
      </c>
      <c r="U16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2910.12</v>
      </c>
      <c r="V16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2910.12</v>
      </c>
    </row>
    <row r="1621" spans="1:22" x14ac:dyDescent="0.3">
      <c r="A1621">
        <v>1624</v>
      </c>
      <c r="B1621" t="s">
        <v>12</v>
      </c>
      <c r="C1621" t="s">
        <v>13</v>
      </c>
      <c r="D1621">
        <v>4</v>
      </c>
      <c r="E1621">
        <v>2</v>
      </c>
      <c r="F1621">
        <v>2861.45</v>
      </c>
      <c r="G1621">
        <v>4712.21</v>
      </c>
      <c r="H1621">
        <v>1178.05</v>
      </c>
      <c r="I1621">
        <v>2186.4</v>
      </c>
      <c r="J1621">
        <v>1347.76</v>
      </c>
      <c r="K1621">
        <f>Global_Household_Financial_Dyna[[#This Row],[Total_Household_Income]]-Global_Household_Financial_Dyna[[#This Row],[Estimated_Taxes]]</f>
        <v>3534.16</v>
      </c>
      <c r="L1621" s="1">
        <f>Global_Household_Financial_Dyna[[#This Row],[Monthly_Savings]]/Global_Household_Financial_Dyna[[#This Row],[Net Income]]</f>
        <v>0.3813522873893655</v>
      </c>
      <c r="M1621" s="2">
        <f>Global_Household_Financial_Dyna[[#This Row],[Monthly_Expenses]]/Global_Household_Financial_Dyna[[#This Row],[Net Income]]</f>
        <v>0.61864771261063456</v>
      </c>
      <c r="N1621" t="str">
        <f>IF(Global_Household_Financial_Dyna[[#This Row],[Monthly_Savings]]&lt;0,"High Risk", IF(Global_Household_Financial_Dyna[[#This Row],[Savings Rate%]]&lt;0.1, "Medium", "Safe"))</f>
        <v>Safe</v>
      </c>
      <c r="O1621">
        <f>Global_Household_Financial_Dyna[[#This Row],[Total_Household_Income]]/Global_Household_Financial_Dyna[[#This Row],[Family_Size]]</f>
        <v>1178.0525</v>
      </c>
      <c r="P1621" s="2">
        <f t="shared" si="50"/>
        <v>0.30718716818024266</v>
      </c>
      <c r="Q1621" s="2">
        <f t="shared" si="51"/>
        <v>7.4165119209122832E-2</v>
      </c>
      <c r="R1621" s="2" t="str">
        <f>IF(Global_Household_Financial_Dyna[[#This Row],[Vs country_Average]]&lt;-0.2, "Underperformer", IF(Global_Household_Financial_Dyna[[#This Row],[Vs country_Average]]&gt;0.2, "Outperformer", "Normal"))</f>
        <v>Normal</v>
      </c>
      <c r="S16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1347.76</v>
      </c>
      <c r="T16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1347.76</v>
      </c>
      <c r="U16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1347.76</v>
      </c>
      <c r="V16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1347.76</v>
      </c>
    </row>
    <row r="1622" spans="1:22" x14ac:dyDescent="0.3">
      <c r="A1622">
        <v>1625</v>
      </c>
      <c r="B1622" t="s">
        <v>18</v>
      </c>
      <c r="C1622" t="s">
        <v>19</v>
      </c>
      <c r="D1622">
        <v>5</v>
      </c>
      <c r="E1622">
        <v>1</v>
      </c>
      <c r="F1622">
        <v>4355.8100000000004</v>
      </c>
      <c r="G1622">
        <v>4355.8100000000004</v>
      </c>
      <c r="H1622">
        <v>958.28</v>
      </c>
      <c r="I1622">
        <v>4018.43</v>
      </c>
      <c r="J1622">
        <v>-620.89</v>
      </c>
      <c r="K1622">
        <f>Global_Household_Financial_Dyna[[#This Row],[Total_Household_Income]]-Global_Household_Financial_Dyna[[#This Row],[Estimated_Taxes]]</f>
        <v>3397.5300000000007</v>
      </c>
      <c r="L1622" s="1">
        <f>Global_Household_Financial_Dyna[[#This Row],[Monthly_Savings]]/Global_Household_Financial_Dyna[[#This Row],[Net Income]]</f>
        <v>-0.18274746654187007</v>
      </c>
      <c r="M1622" s="2">
        <f>Global_Household_Financial_Dyna[[#This Row],[Monthly_Expenses]]/Global_Household_Financial_Dyna[[#This Row],[Net Income]]</f>
        <v>1.182750409856572</v>
      </c>
      <c r="N1622" t="str">
        <f>IF(Global_Household_Financial_Dyna[[#This Row],[Monthly_Savings]]&lt;0,"High Risk", IF(Global_Household_Financial_Dyna[[#This Row],[Savings Rate%]]&lt;0.1, "Medium", "Safe"))</f>
        <v>High Risk</v>
      </c>
      <c r="O1622">
        <f>Global_Household_Financial_Dyna[[#This Row],[Total_Household_Income]]/Global_Household_Financial_Dyna[[#This Row],[Family_Size]]</f>
        <v>871.16200000000003</v>
      </c>
      <c r="P1622" s="2">
        <f t="shared" si="50"/>
        <v>0.32336204947805613</v>
      </c>
      <c r="Q1622" s="2">
        <f t="shared" si="51"/>
        <v>-0.50610951601992626</v>
      </c>
      <c r="R1622" s="2" t="str">
        <f>IF(Global_Household_Financial_Dyna[[#This Row],[Vs country_Average]]&lt;-0.2, "Underperformer", IF(Global_Household_Financial_Dyna[[#This Row],[Vs country_Average]]&gt;0.2, "Outperformer", "Normal"))</f>
        <v>Underperformer</v>
      </c>
      <c r="S16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-419.96849999999995</v>
      </c>
      <c r="T16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-219.04699999999997</v>
      </c>
      <c r="U16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-18.125499999999988</v>
      </c>
      <c r="V16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182.79600000000005</v>
      </c>
    </row>
    <row r="1623" spans="1:22" x14ac:dyDescent="0.3">
      <c r="A1623">
        <v>1626</v>
      </c>
      <c r="B1623" t="s">
        <v>16</v>
      </c>
      <c r="C1623" t="s">
        <v>21</v>
      </c>
      <c r="D1623">
        <v>3</v>
      </c>
      <c r="E1623">
        <v>2</v>
      </c>
      <c r="F1623">
        <v>3698.15</v>
      </c>
      <c r="G1623">
        <v>6159.59</v>
      </c>
      <c r="H1623">
        <v>2155.86</v>
      </c>
      <c r="I1623">
        <v>2351.63</v>
      </c>
      <c r="J1623">
        <v>1652.1</v>
      </c>
      <c r="K1623">
        <f>Global_Household_Financial_Dyna[[#This Row],[Total_Household_Income]]-Global_Household_Financial_Dyna[[#This Row],[Estimated_Taxes]]</f>
        <v>4003.73</v>
      </c>
      <c r="L1623" s="1">
        <f>Global_Household_Financial_Dyna[[#This Row],[Monthly_Savings]]/Global_Household_Financial_Dyna[[#This Row],[Net Income]]</f>
        <v>0.41264021300137621</v>
      </c>
      <c r="M1623" s="2">
        <f>Global_Household_Financial_Dyna[[#This Row],[Monthly_Expenses]]/Global_Household_Financial_Dyna[[#This Row],[Net Income]]</f>
        <v>0.58735978699862379</v>
      </c>
      <c r="N1623" t="str">
        <f>IF(Global_Household_Financial_Dyna[[#This Row],[Monthly_Savings]]&lt;0,"High Risk", IF(Global_Household_Financial_Dyna[[#This Row],[Savings Rate%]]&lt;0.1, "Medium", "Safe"))</f>
        <v>Safe</v>
      </c>
      <c r="O1623">
        <f>Global_Household_Financial_Dyna[[#This Row],[Total_Household_Income]]/Global_Household_Financial_Dyna[[#This Row],[Family_Size]]</f>
        <v>2053.1966666666667</v>
      </c>
      <c r="P1623" s="2">
        <f t="shared" si="50"/>
        <v>0.15879799892000862</v>
      </c>
      <c r="Q1623" s="2">
        <f t="shared" si="51"/>
        <v>0.25384221408136759</v>
      </c>
      <c r="R1623" s="2" t="str">
        <f>IF(Global_Household_Financial_Dyna[[#This Row],[Vs country_Average]]&lt;-0.2, "Underperformer", IF(Global_Household_Financial_Dyna[[#This Row],[Vs country_Average]]&gt;0.2, "Outperformer", "Normal"))</f>
        <v>Outperformer</v>
      </c>
      <c r="S16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1652.1</v>
      </c>
      <c r="T16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1652.1</v>
      </c>
      <c r="U16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1652.1</v>
      </c>
      <c r="V16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1652.1</v>
      </c>
    </row>
    <row r="1624" spans="1:22" x14ac:dyDescent="0.3">
      <c r="A1624">
        <v>1627</v>
      </c>
      <c r="B1624" t="s">
        <v>18</v>
      </c>
      <c r="C1624" t="s">
        <v>20</v>
      </c>
      <c r="D1624">
        <v>8</v>
      </c>
      <c r="E1624">
        <v>3</v>
      </c>
      <c r="F1624">
        <v>4252.57</v>
      </c>
      <c r="G1624">
        <v>10963.33</v>
      </c>
      <c r="H1624">
        <v>2960.1</v>
      </c>
      <c r="I1624">
        <v>4009.42</v>
      </c>
      <c r="J1624">
        <v>3993.82</v>
      </c>
      <c r="K1624">
        <f>Global_Household_Financial_Dyna[[#This Row],[Total_Household_Income]]-Global_Household_Financial_Dyna[[#This Row],[Estimated_Taxes]]</f>
        <v>8003.23</v>
      </c>
      <c r="L1624" s="1">
        <f>Global_Household_Financial_Dyna[[#This Row],[Monthly_Savings]]/Global_Household_Financial_Dyna[[#This Row],[Net Income]]</f>
        <v>0.4990260182451336</v>
      </c>
      <c r="M1624" s="2">
        <f>Global_Household_Financial_Dyna[[#This Row],[Monthly_Expenses]]/Global_Household_Financial_Dyna[[#This Row],[Net Income]]</f>
        <v>0.50097523125038268</v>
      </c>
      <c r="N1624" t="str">
        <f>IF(Global_Household_Financial_Dyna[[#This Row],[Monthly_Savings]]&lt;0,"High Risk", IF(Global_Household_Financial_Dyna[[#This Row],[Savings Rate%]]&lt;0.1, "Medium", "Safe"))</f>
        <v>Safe</v>
      </c>
      <c r="O1624">
        <f>Global_Household_Financial_Dyna[[#This Row],[Total_Household_Income]]/Global_Household_Financial_Dyna[[#This Row],[Family_Size]]</f>
        <v>1370.41625</v>
      </c>
      <c r="P1624" s="2">
        <f t="shared" si="50"/>
        <v>0.32336204947805613</v>
      </c>
      <c r="Q1624" s="2">
        <f t="shared" si="51"/>
        <v>0.17566396876707746</v>
      </c>
      <c r="R1624" s="2" t="str">
        <f>IF(Global_Household_Financial_Dyna[[#This Row],[Vs country_Average]]&lt;-0.2, "Underperformer", IF(Global_Household_Financial_Dyna[[#This Row],[Vs country_Average]]&gt;0.2, "Outperformer", "Normal"))</f>
        <v>Normal</v>
      </c>
      <c r="S16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3993.82</v>
      </c>
      <c r="T16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3993.82</v>
      </c>
      <c r="U16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3993.82</v>
      </c>
      <c r="V16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3993.82</v>
      </c>
    </row>
    <row r="1625" spans="1:22" x14ac:dyDescent="0.3">
      <c r="A1625">
        <v>1628</v>
      </c>
      <c r="B1625" t="s">
        <v>16</v>
      </c>
      <c r="C1625" t="s">
        <v>21</v>
      </c>
      <c r="D1625">
        <v>3</v>
      </c>
      <c r="E1625">
        <v>3</v>
      </c>
      <c r="F1625">
        <v>4790.2</v>
      </c>
      <c r="G1625">
        <v>9736.8700000000008</v>
      </c>
      <c r="H1625">
        <v>3894.75</v>
      </c>
      <c r="I1625">
        <v>3127.11</v>
      </c>
      <c r="J1625">
        <v>2715.01</v>
      </c>
      <c r="K1625">
        <f>Global_Household_Financial_Dyna[[#This Row],[Total_Household_Income]]-Global_Household_Financial_Dyna[[#This Row],[Estimated_Taxes]]</f>
        <v>5842.1200000000008</v>
      </c>
      <c r="L1625" s="1">
        <f>Global_Household_Financial_Dyna[[#This Row],[Monthly_Savings]]/Global_Household_Financial_Dyna[[#This Row],[Net Income]]</f>
        <v>0.46473026914887061</v>
      </c>
      <c r="M1625" s="2">
        <f>Global_Household_Financial_Dyna[[#This Row],[Monthly_Expenses]]/Global_Household_Financial_Dyna[[#This Row],[Net Income]]</f>
        <v>0.53526973085112939</v>
      </c>
      <c r="N1625" t="str">
        <f>IF(Global_Household_Financial_Dyna[[#This Row],[Monthly_Savings]]&lt;0,"High Risk", IF(Global_Household_Financial_Dyna[[#This Row],[Savings Rate%]]&lt;0.1, "Medium", "Safe"))</f>
        <v>Safe</v>
      </c>
      <c r="O1625">
        <f>Global_Household_Financial_Dyna[[#This Row],[Total_Household_Income]]/Global_Household_Financial_Dyna[[#This Row],[Family_Size]]</f>
        <v>3245.6233333333334</v>
      </c>
      <c r="P1625" s="2">
        <f t="shared" si="50"/>
        <v>0.15879799892000862</v>
      </c>
      <c r="Q1625" s="2">
        <f t="shared" si="51"/>
        <v>0.30593227022886199</v>
      </c>
      <c r="R1625" s="2" t="str">
        <f>IF(Global_Household_Financial_Dyna[[#This Row],[Vs country_Average]]&lt;-0.2, "Underperformer", IF(Global_Household_Financial_Dyna[[#This Row],[Vs country_Average]]&gt;0.2, "Outperformer", "Normal"))</f>
        <v>Outperformer</v>
      </c>
      <c r="S16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2715.01</v>
      </c>
      <c r="T16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2715.01</v>
      </c>
      <c r="U16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2715.01</v>
      </c>
      <c r="V16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2715.01</v>
      </c>
    </row>
    <row r="1626" spans="1:22" x14ac:dyDescent="0.3">
      <c r="A1626">
        <v>1629</v>
      </c>
      <c r="B1626" t="s">
        <v>18</v>
      </c>
      <c r="C1626" t="s">
        <v>19</v>
      </c>
      <c r="D1626">
        <v>4</v>
      </c>
      <c r="E1626">
        <v>2</v>
      </c>
      <c r="F1626">
        <v>4013.31</v>
      </c>
      <c r="G1626">
        <v>5914.85</v>
      </c>
      <c r="H1626">
        <v>1301.27</v>
      </c>
      <c r="I1626">
        <v>2513.65</v>
      </c>
      <c r="J1626">
        <v>2099.9299999999998</v>
      </c>
      <c r="K1626">
        <f>Global_Household_Financial_Dyna[[#This Row],[Total_Household_Income]]-Global_Household_Financial_Dyna[[#This Row],[Estimated_Taxes]]</f>
        <v>4613.58</v>
      </c>
      <c r="L1626" s="1">
        <f>Global_Household_Financial_Dyna[[#This Row],[Monthly_Savings]]/Global_Household_Financial_Dyna[[#This Row],[Net Income]]</f>
        <v>0.45516280198891096</v>
      </c>
      <c r="M1626" s="2">
        <f>Global_Household_Financial_Dyna[[#This Row],[Monthly_Expenses]]/Global_Household_Financial_Dyna[[#This Row],[Net Income]]</f>
        <v>0.54483719801108899</v>
      </c>
      <c r="N1626" t="str">
        <f>IF(Global_Household_Financial_Dyna[[#This Row],[Monthly_Savings]]&lt;0,"High Risk", IF(Global_Household_Financial_Dyna[[#This Row],[Savings Rate%]]&lt;0.1, "Medium", "Safe"))</f>
        <v>Safe</v>
      </c>
      <c r="O1626">
        <f>Global_Household_Financial_Dyna[[#This Row],[Total_Household_Income]]/Global_Household_Financial_Dyna[[#This Row],[Family_Size]]</f>
        <v>1478.7125000000001</v>
      </c>
      <c r="P1626" s="2">
        <f t="shared" si="50"/>
        <v>0.32336204947805613</v>
      </c>
      <c r="Q1626" s="2">
        <f t="shared" si="51"/>
        <v>0.13180075251085482</v>
      </c>
      <c r="R1626" s="2" t="str">
        <f>IF(Global_Household_Financial_Dyna[[#This Row],[Vs country_Average]]&lt;-0.2, "Underperformer", IF(Global_Household_Financial_Dyna[[#This Row],[Vs country_Average]]&gt;0.2, "Outperformer", "Normal"))</f>
        <v>Normal</v>
      </c>
      <c r="S16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2099.9299999999998</v>
      </c>
      <c r="T16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2099.9299999999998</v>
      </c>
      <c r="U16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2099.9299999999998</v>
      </c>
      <c r="V16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2099.9299999999998</v>
      </c>
    </row>
    <row r="1627" spans="1:22" x14ac:dyDescent="0.3">
      <c r="A1627">
        <v>1630</v>
      </c>
      <c r="B1627" t="s">
        <v>10</v>
      </c>
      <c r="C1627" t="s">
        <v>11</v>
      </c>
      <c r="D1627">
        <v>1</v>
      </c>
      <c r="E1627">
        <v>1</v>
      </c>
      <c r="F1627">
        <v>1327.18</v>
      </c>
      <c r="G1627">
        <v>1327.18</v>
      </c>
      <c r="H1627">
        <v>132.72</v>
      </c>
      <c r="I1627">
        <v>334.48</v>
      </c>
      <c r="J1627">
        <v>859.98</v>
      </c>
      <c r="K1627">
        <f>Global_Household_Financial_Dyna[[#This Row],[Total_Household_Income]]-Global_Household_Financial_Dyna[[#This Row],[Estimated_Taxes]]</f>
        <v>1194.46</v>
      </c>
      <c r="L1627" s="1">
        <f>Global_Household_Financial_Dyna[[#This Row],[Monthly_Savings]]/Global_Household_Financial_Dyna[[#This Row],[Net Income]]</f>
        <v>0.71997387940994251</v>
      </c>
      <c r="M1627" s="2">
        <f>Global_Household_Financial_Dyna[[#This Row],[Monthly_Expenses]]/Global_Household_Financial_Dyna[[#This Row],[Net Income]]</f>
        <v>0.28002612059005744</v>
      </c>
      <c r="N1627" t="str">
        <f>IF(Global_Household_Financial_Dyna[[#This Row],[Monthly_Savings]]&lt;0,"High Risk", IF(Global_Household_Financial_Dyna[[#This Row],[Savings Rate%]]&lt;0.1, "Medium", "Safe"))</f>
        <v>Safe</v>
      </c>
      <c r="O1627">
        <f>Global_Household_Financial_Dyna[[#This Row],[Total_Household_Income]]/Global_Household_Financial_Dyna[[#This Row],[Family_Size]]</f>
        <v>1327.18</v>
      </c>
      <c r="P1627" s="2">
        <f t="shared" si="50"/>
        <v>0.42077341556833553</v>
      </c>
      <c r="Q1627" s="2">
        <f t="shared" si="51"/>
        <v>0.29920046384160698</v>
      </c>
      <c r="R1627" s="2" t="str">
        <f>IF(Global_Household_Financial_Dyna[[#This Row],[Vs country_Average]]&lt;-0.2, "Underperformer", IF(Global_Household_Financial_Dyna[[#This Row],[Vs country_Average]]&gt;0.2, "Outperformer", "Normal"))</f>
        <v>Outperformer</v>
      </c>
      <c r="S16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859.98</v>
      </c>
      <c r="T16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859.98</v>
      </c>
      <c r="U16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859.98</v>
      </c>
      <c r="V16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859.98</v>
      </c>
    </row>
    <row r="1628" spans="1:22" x14ac:dyDescent="0.3">
      <c r="A1628">
        <v>1631</v>
      </c>
      <c r="B1628" t="s">
        <v>14</v>
      </c>
      <c r="C1628" t="s">
        <v>15</v>
      </c>
      <c r="D1628">
        <v>8</v>
      </c>
      <c r="E1628">
        <v>1</v>
      </c>
      <c r="F1628">
        <v>1064.8499999999999</v>
      </c>
      <c r="G1628">
        <v>1064.8499999999999</v>
      </c>
      <c r="H1628">
        <v>159.72999999999999</v>
      </c>
      <c r="I1628">
        <v>1010.54</v>
      </c>
      <c r="J1628">
        <v>-105.42</v>
      </c>
      <c r="K1628">
        <f>Global_Household_Financial_Dyna[[#This Row],[Total_Household_Income]]-Global_Household_Financial_Dyna[[#This Row],[Estimated_Taxes]]</f>
        <v>905.11999999999989</v>
      </c>
      <c r="L1628" s="1">
        <f>Global_Household_Financial_Dyna[[#This Row],[Monthly_Savings]]/Global_Household_Financial_Dyna[[#This Row],[Net Income]]</f>
        <v>-0.11647074421071241</v>
      </c>
      <c r="M1628" s="2">
        <f>Global_Household_Financial_Dyna[[#This Row],[Monthly_Expenses]]/Global_Household_Financial_Dyna[[#This Row],[Net Income]]</f>
        <v>1.1164707442107125</v>
      </c>
      <c r="N1628" t="str">
        <f>IF(Global_Household_Financial_Dyna[[#This Row],[Monthly_Savings]]&lt;0,"High Risk", IF(Global_Household_Financial_Dyna[[#This Row],[Savings Rate%]]&lt;0.1, "Medium", "Safe"))</f>
        <v>High Risk</v>
      </c>
      <c r="O1628">
        <f>Global_Household_Financial_Dyna[[#This Row],[Total_Household_Income]]/Global_Household_Financial_Dyna[[#This Row],[Family_Size]]</f>
        <v>133.10624999999999</v>
      </c>
      <c r="P1628" s="2">
        <f t="shared" si="50"/>
        <v>0.39788995363055785</v>
      </c>
      <c r="Q1628" s="2">
        <f t="shared" si="51"/>
        <v>-0.51436069784127025</v>
      </c>
      <c r="R1628" s="2" t="str">
        <f>IF(Global_Household_Financial_Dyna[[#This Row],[Vs country_Average]]&lt;-0.2, "Underperformer", IF(Global_Household_Financial_Dyna[[#This Row],[Vs country_Average]]&gt;0.2, "Outperformer", "Normal"))</f>
        <v>Underperformer</v>
      </c>
      <c r="S16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-54.893000000000001</v>
      </c>
      <c r="T16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-4.3660000000000139</v>
      </c>
      <c r="U16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46.160999999999987</v>
      </c>
      <c r="V16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96.687999999999974</v>
      </c>
    </row>
    <row r="1629" spans="1:22" x14ac:dyDescent="0.3">
      <c r="A1629">
        <v>1632</v>
      </c>
      <c r="B1629" t="s">
        <v>10</v>
      </c>
      <c r="C1629" t="s">
        <v>11</v>
      </c>
      <c r="D1629">
        <v>3</v>
      </c>
      <c r="E1629">
        <v>3</v>
      </c>
      <c r="F1629">
        <v>1147.2</v>
      </c>
      <c r="G1629">
        <v>2441.36</v>
      </c>
      <c r="H1629">
        <v>244.14</v>
      </c>
      <c r="I1629">
        <v>561.21</v>
      </c>
      <c r="J1629">
        <v>1636.01</v>
      </c>
      <c r="K1629">
        <f>Global_Household_Financial_Dyna[[#This Row],[Total_Household_Income]]-Global_Household_Financial_Dyna[[#This Row],[Estimated_Taxes]]</f>
        <v>2197.2200000000003</v>
      </c>
      <c r="L1629" s="1">
        <f>Global_Household_Financial_Dyna[[#This Row],[Monthly_Savings]]/Global_Household_Financial_Dyna[[#This Row],[Net Income]]</f>
        <v>0.74458178971609568</v>
      </c>
      <c r="M1629" s="2">
        <f>Global_Household_Financial_Dyna[[#This Row],[Monthly_Expenses]]/Global_Household_Financial_Dyna[[#This Row],[Net Income]]</f>
        <v>0.25541821028390421</v>
      </c>
      <c r="N1629" t="str">
        <f>IF(Global_Household_Financial_Dyna[[#This Row],[Monthly_Savings]]&lt;0,"High Risk", IF(Global_Household_Financial_Dyna[[#This Row],[Savings Rate%]]&lt;0.1, "Medium", "Safe"))</f>
        <v>Safe</v>
      </c>
      <c r="O1629">
        <f>Global_Household_Financial_Dyna[[#This Row],[Total_Household_Income]]/Global_Household_Financial_Dyna[[#This Row],[Family_Size]]</f>
        <v>813.78666666666675</v>
      </c>
      <c r="P1629" s="2">
        <f t="shared" si="50"/>
        <v>0.42077341556833553</v>
      </c>
      <c r="Q1629" s="2">
        <f t="shared" si="51"/>
        <v>0.32380837414776015</v>
      </c>
      <c r="R1629" s="2" t="str">
        <f>IF(Global_Household_Financial_Dyna[[#This Row],[Vs country_Average]]&lt;-0.2, "Underperformer", IF(Global_Household_Financial_Dyna[[#This Row],[Vs country_Average]]&gt;0.2, "Outperformer", "Normal"))</f>
        <v>Outperformer</v>
      </c>
      <c r="S16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1636.01</v>
      </c>
      <c r="T16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1636.01</v>
      </c>
      <c r="U16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1636.01</v>
      </c>
      <c r="V16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1636.01</v>
      </c>
    </row>
    <row r="1630" spans="1:22" x14ac:dyDescent="0.3">
      <c r="A1630">
        <v>1633</v>
      </c>
      <c r="B1630" t="s">
        <v>16</v>
      </c>
      <c r="C1630" t="s">
        <v>21</v>
      </c>
      <c r="D1630">
        <v>5</v>
      </c>
      <c r="E1630">
        <v>3</v>
      </c>
      <c r="F1630">
        <v>2190.21</v>
      </c>
      <c r="G1630">
        <v>4721.16</v>
      </c>
      <c r="H1630">
        <v>1652.41</v>
      </c>
      <c r="I1630">
        <v>4188.26</v>
      </c>
      <c r="J1630">
        <v>-1119.51</v>
      </c>
      <c r="K1630">
        <f>Global_Household_Financial_Dyna[[#This Row],[Total_Household_Income]]-Global_Household_Financial_Dyna[[#This Row],[Estimated_Taxes]]</f>
        <v>3068.75</v>
      </c>
      <c r="L1630" s="1">
        <f>Global_Household_Financial_Dyna[[#This Row],[Monthly_Savings]]/Global_Household_Financial_Dyna[[#This Row],[Net Income]]</f>
        <v>-0.36480977596741343</v>
      </c>
      <c r="M1630" s="2">
        <f>Global_Household_Financial_Dyna[[#This Row],[Monthly_Expenses]]/Global_Household_Financial_Dyna[[#This Row],[Net Income]]</f>
        <v>1.3648097759674136</v>
      </c>
      <c r="N1630" t="str">
        <f>IF(Global_Household_Financial_Dyna[[#This Row],[Monthly_Savings]]&lt;0,"High Risk", IF(Global_Household_Financial_Dyna[[#This Row],[Savings Rate%]]&lt;0.1, "Medium", "Safe"))</f>
        <v>High Risk</v>
      </c>
      <c r="O1630">
        <f>Global_Household_Financial_Dyna[[#This Row],[Total_Household_Income]]/Global_Household_Financial_Dyna[[#This Row],[Family_Size]]</f>
        <v>944.23199999999997</v>
      </c>
      <c r="P1630" s="2">
        <f t="shared" si="50"/>
        <v>0.15879799892000862</v>
      </c>
      <c r="Q1630" s="2">
        <f t="shared" si="51"/>
        <v>-0.52360777488742205</v>
      </c>
      <c r="R1630" s="2" t="str">
        <f>IF(Global_Household_Financial_Dyna[[#This Row],[Vs country_Average]]&lt;-0.2, "Underperformer", IF(Global_Household_Financial_Dyna[[#This Row],[Vs country_Average]]&gt;0.2, "Outperformer", "Normal"))</f>
        <v>Underperformer</v>
      </c>
      <c r="S16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-910.09699999999998</v>
      </c>
      <c r="T16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-700.68399999999997</v>
      </c>
      <c r="U16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-491.27099999999996</v>
      </c>
      <c r="V16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-281.85799999999995</v>
      </c>
    </row>
    <row r="1631" spans="1:22" x14ac:dyDescent="0.3">
      <c r="A1631">
        <v>1634</v>
      </c>
      <c r="B1631" t="s">
        <v>14</v>
      </c>
      <c r="C1631" t="s">
        <v>15</v>
      </c>
      <c r="D1631">
        <v>6</v>
      </c>
      <c r="E1631">
        <v>3</v>
      </c>
      <c r="F1631">
        <v>2096.96</v>
      </c>
      <c r="G1631">
        <v>4426.9399999999996</v>
      </c>
      <c r="H1631">
        <v>664.04</v>
      </c>
      <c r="I1631">
        <v>1160.33</v>
      </c>
      <c r="J1631">
        <v>2602.5700000000002</v>
      </c>
      <c r="K1631">
        <f>Global_Household_Financial_Dyna[[#This Row],[Total_Household_Income]]-Global_Household_Financial_Dyna[[#This Row],[Estimated_Taxes]]</f>
        <v>3762.8999999999996</v>
      </c>
      <c r="L1631" s="1">
        <f>Global_Household_Financial_Dyna[[#This Row],[Monthly_Savings]]/Global_Household_Financial_Dyna[[#This Row],[Net Income]]</f>
        <v>0.69163942703765724</v>
      </c>
      <c r="M1631" s="2">
        <f>Global_Household_Financial_Dyna[[#This Row],[Monthly_Expenses]]/Global_Household_Financial_Dyna[[#This Row],[Net Income]]</f>
        <v>0.30836057296234287</v>
      </c>
      <c r="N1631" t="str">
        <f>IF(Global_Household_Financial_Dyna[[#This Row],[Monthly_Savings]]&lt;0,"High Risk", IF(Global_Household_Financial_Dyna[[#This Row],[Savings Rate%]]&lt;0.1, "Medium", "Safe"))</f>
        <v>Safe</v>
      </c>
      <c r="O1631">
        <f>Global_Household_Financial_Dyna[[#This Row],[Total_Household_Income]]/Global_Household_Financial_Dyna[[#This Row],[Family_Size]]</f>
        <v>737.82333333333327</v>
      </c>
      <c r="P1631" s="2">
        <f t="shared" si="50"/>
        <v>0.39788995363055785</v>
      </c>
      <c r="Q1631" s="2">
        <f t="shared" si="51"/>
        <v>0.29374947340709939</v>
      </c>
      <c r="R1631" s="2" t="str">
        <f>IF(Global_Household_Financial_Dyna[[#This Row],[Vs country_Average]]&lt;-0.2, "Underperformer", IF(Global_Household_Financial_Dyna[[#This Row],[Vs country_Average]]&gt;0.2, "Outperformer", "Normal"))</f>
        <v>Outperformer</v>
      </c>
      <c r="S16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2602.5700000000002</v>
      </c>
      <c r="T16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2602.5700000000002</v>
      </c>
      <c r="U16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2602.5700000000002</v>
      </c>
      <c r="V16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2602.5700000000002</v>
      </c>
    </row>
    <row r="1632" spans="1:22" x14ac:dyDescent="0.3">
      <c r="A1632">
        <v>1635</v>
      </c>
      <c r="B1632" t="s">
        <v>12</v>
      </c>
      <c r="C1632" t="s">
        <v>13</v>
      </c>
      <c r="D1632">
        <v>1</v>
      </c>
      <c r="E1632">
        <v>1</v>
      </c>
      <c r="F1632">
        <v>3109.18</v>
      </c>
      <c r="G1632">
        <v>3109.18</v>
      </c>
      <c r="H1632">
        <v>777.29</v>
      </c>
      <c r="I1632">
        <v>1246.43</v>
      </c>
      <c r="J1632">
        <v>1085.46</v>
      </c>
      <c r="K1632">
        <f>Global_Household_Financial_Dyna[[#This Row],[Total_Household_Income]]-Global_Household_Financial_Dyna[[#This Row],[Estimated_Taxes]]</f>
        <v>2331.89</v>
      </c>
      <c r="L1632" s="1">
        <f>Global_Household_Financial_Dyna[[#This Row],[Monthly_Savings]]/Global_Household_Financial_Dyna[[#This Row],[Net Income]]</f>
        <v>0.465485078627208</v>
      </c>
      <c r="M1632" s="2">
        <f>Global_Household_Financial_Dyna[[#This Row],[Monthly_Expenses]]/Global_Household_Financial_Dyna[[#This Row],[Net Income]]</f>
        <v>0.53451492137279211</v>
      </c>
      <c r="N1632" t="str">
        <f>IF(Global_Household_Financial_Dyna[[#This Row],[Monthly_Savings]]&lt;0,"High Risk", IF(Global_Household_Financial_Dyna[[#This Row],[Savings Rate%]]&lt;0.1, "Medium", "Safe"))</f>
        <v>Safe</v>
      </c>
      <c r="O1632">
        <f>Global_Household_Financial_Dyna[[#This Row],[Total_Household_Income]]/Global_Household_Financial_Dyna[[#This Row],[Family_Size]]</f>
        <v>3109.18</v>
      </c>
      <c r="P1632" s="2">
        <f t="shared" si="50"/>
        <v>0.30718716818024266</v>
      </c>
      <c r="Q1632" s="2">
        <f t="shared" si="51"/>
        <v>0.15829791044696534</v>
      </c>
      <c r="R1632" s="2" t="str">
        <f>IF(Global_Household_Financial_Dyna[[#This Row],[Vs country_Average]]&lt;-0.2, "Underperformer", IF(Global_Household_Financial_Dyna[[#This Row],[Vs country_Average]]&gt;0.2, "Outperformer", "Normal"))</f>
        <v>Normal</v>
      </c>
      <c r="S16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1085.46</v>
      </c>
      <c r="T16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1085.46</v>
      </c>
      <c r="U16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1085.46</v>
      </c>
      <c r="V16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1085.46</v>
      </c>
    </row>
    <row r="1633" spans="1:22" x14ac:dyDescent="0.3">
      <c r="A1633">
        <v>1636</v>
      </c>
      <c r="B1633" t="s">
        <v>18</v>
      </c>
      <c r="C1633" t="s">
        <v>19</v>
      </c>
      <c r="D1633">
        <v>1</v>
      </c>
      <c r="E1633">
        <v>1</v>
      </c>
      <c r="F1633">
        <v>5663.47</v>
      </c>
      <c r="G1633">
        <v>5663.47</v>
      </c>
      <c r="H1633">
        <v>1245.96</v>
      </c>
      <c r="I1633">
        <v>1377.69</v>
      </c>
      <c r="J1633">
        <v>3039.82</v>
      </c>
      <c r="K1633">
        <f>Global_Household_Financial_Dyna[[#This Row],[Total_Household_Income]]-Global_Household_Financial_Dyna[[#This Row],[Estimated_Taxes]]</f>
        <v>4417.51</v>
      </c>
      <c r="L1633" s="1">
        <f>Global_Household_Financial_Dyna[[#This Row],[Monthly_Savings]]/Global_Household_Financial_Dyna[[#This Row],[Net Income]]</f>
        <v>0.6881297382462066</v>
      </c>
      <c r="M1633" s="2">
        <f>Global_Household_Financial_Dyna[[#This Row],[Monthly_Expenses]]/Global_Household_Financial_Dyna[[#This Row],[Net Income]]</f>
        <v>0.3118702617537934</v>
      </c>
      <c r="N1633" t="str">
        <f>IF(Global_Household_Financial_Dyna[[#This Row],[Monthly_Savings]]&lt;0,"High Risk", IF(Global_Household_Financial_Dyna[[#This Row],[Savings Rate%]]&lt;0.1, "Medium", "Safe"))</f>
        <v>Safe</v>
      </c>
      <c r="O1633">
        <f>Global_Household_Financial_Dyna[[#This Row],[Total_Household_Income]]/Global_Household_Financial_Dyna[[#This Row],[Family_Size]]</f>
        <v>5663.47</v>
      </c>
      <c r="P1633" s="2">
        <f t="shared" si="50"/>
        <v>0.32336204947805613</v>
      </c>
      <c r="Q1633" s="2">
        <f t="shared" si="51"/>
        <v>0.36476768876815047</v>
      </c>
      <c r="R1633" s="2" t="str">
        <f>IF(Global_Household_Financial_Dyna[[#This Row],[Vs country_Average]]&lt;-0.2, "Underperformer", IF(Global_Household_Financial_Dyna[[#This Row],[Vs country_Average]]&gt;0.2, "Outperformer", "Normal"))</f>
        <v>Outperformer</v>
      </c>
      <c r="S16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3039.82</v>
      </c>
      <c r="T16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3039.82</v>
      </c>
      <c r="U16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3039.82</v>
      </c>
      <c r="V16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3039.82</v>
      </c>
    </row>
    <row r="1634" spans="1:22" x14ac:dyDescent="0.3">
      <c r="A1634">
        <v>1637</v>
      </c>
      <c r="B1634" t="s">
        <v>10</v>
      </c>
      <c r="C1634" t="s">
        <v>22</v>
      </c>
      <c r="D1634">
        <v>1</v>
      </c>
      <c r="E1634">
        <v>1</v>
      </c>
      <c r="F1634">
        <v>550.29999999999995</v>
      </c>
      <c r="G1634">
        <v>550.29999999999995</v>
      </c>
      <c r="H1634">
        <v>55.03</v>
      </c>
      <c r="I1634">
        <v>230.04</v>
      </c>
      <c r="J1634">
        <v>265.23</v>
      </c>
      <c r="K1634">
        <f>Global_Household_Financial_Dyna[[#This Row],[Total_Household_Income]]-Global_Household_Financial_Dyna[[#This Row],[Estimated_Taxes]]</f>
        <v>495.27</v>
      </c>
      <c r="L1634" s="1">
        <f>Global_Household_Financial_Dyna[[#This Row],[Monthly_Savings]]/Global_Household_Financial_Dyna[[#This Row],[Net Income]]</f>
        <v>0.53552607668544439</v>
      </c>
      <c r="M1634" s="2">
        <f>Global_Household_Financial_Dyna[[#This Row],[Monthly_Expenses]]/Global_Household_Financial_Dyna[[#This Row],[Net Income]]</f>
        <v>0.46447392331455573</v>
      </c>
      <c r="N1634" t="str">
        <f>IF(Global_Household_Financial_Dyna[[#This Row],[Monthly_Savings]]&lt;0,"High Risk", IF(Global_Household_Financial_Dyna[[#This Row],[Savings Rate%]]&lt;0.1, "Medium", "Safe"))</f>
        <v>Safe</v>
      </c>
      <c r="O1634">
        <f>Global_Household_Financial_Dyna[[#This Row],[Total_Household_Income]]/Global_Household_Financial_Dyna[[#This Row],[Family_Size]]</f>
        <v>550.29999999999995</v>
      </c>
      <c r="P1634" s="2">
        <f t="shared" si="50"/>
        <v>0.42077341556833553</v>
      </c>
      <c r="Q1634" s="2">
        <f t="shared" si="51"/>
        <v>0.11475266111710886</v>
      </c>
      <c r="R1634" s="2" t="str">
        <f>IF(Global_Household_Financial_Dyna[[#This Row],[Vs country_Average]]&lt;-0.2, "Underperformer", IF(Global_Household_Financial_Dyna[[#This Row],[Vs country_Average]]&gt;0.2, "Outperformer", "Normal"))</f>
        <v>Normal</v>
      </c>
      <c r="S16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265.23</v>
      </c>
      <c r="T16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265.23</v>
      </c>
      <c r="U16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265.23</v>
      </c>
      <c r="V16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265.23</v>
      </c>
    </row>
    <row r="1635" spans="1:22" x14ac:dyDescent="0.3">
      <c r="A1635">
        <v>1638</v>
      </c>
      <c r="B1635" t="s">
        <v>18</v>
      </c>
      <c r="C1635" t="s">
        <v>19</v>
      </c>
      <c r="D1635">
        <v>3</v>
      </c>
      <c r="E1635">
        <v>1</v>
      </c>
      <c r="F1635">
        <v>4525.53</v>
      </c>
      <c r="G1635">
        <v>4525.53</v>
      </c>
      <c r="H1635">
        <v>995.62</v>
      </c>
      <c r="I1635">
        <v>2420.5700000000002</v>
      </c>
      <c r="J1635">
        <v>1109.3399999999999</v>
      </c>
      <c r="K1635">
        <f>Global_Household_Financial_Dyna[[#This Row],[Total_Household_Income]]-Global_Household_Financial_Dyna[[#This Row],[Estimated_Taxes]]</f>
        <v>3529.91</v>
      </c>
      <c r="L1635" s="1">
        <f>Global_Household_Financial_Dyna[[#This Row],[Monthly_Savings]]/Global_Household_Financial_Dyna[[#This Row],[Net Income]]</f>
        <v>0.31426863574425407</v>
      </c>
      <c r="M1635" s="2">
        <f>Global_Household_Financial_Dyna[[#This Row],[Monthly_Expenses]]/Global_Household_Financial_Dyna[[#This Row],[Net Income]]</f>
        <v>0.68573136425574599</v>
      </c>
      <c r="N1635" t="str">
        <f>IF(Global_Household_Financial_Dyna[[#This Row],[Monthly_Savings]]&lt;0,"High Risk", IF(Global_Household_Financial_Dyna[[#This Row],[Savings Rate%]]&lt;0.1, "Medium", "Safe"))</f>
        <v>Safe</v>
      </c>
      <c r="O1635">
        <f>Global_Household_Financial_Dyna[[#This Row],[Total_Household_Income]]/Global_Household_Financial_Dyna[[#This Row],[Family_Size]]</f>
        <v>1508.51</v>
      </c>
      <c r="P1635" s="2">
        <f t="shared" si="50"/>
        <v>0.32336204947805613</v>
      </c>
      <c r="Q1635" s="2">
        <f t="shared" si="51"/>
        <v>-9.0934137338020693E-3</v>
      </c>
      <c r="R1635" s="2" t="str">
        <f>IF(Global_Household_Financial_Dyna[[#This Row],[Vs country_Average]]&lt;-0.2, "Underperformer", IF(Global_Household_Financial_Dyna[[#This Row],[Vs country_Average]]&gt;0.2, "Outperformer", "Normal"))</f>
        <v>Normal</v>
      </c>
      <c r="S16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1109.3399999999999</v>
      </c>
      <c r="T16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1109.3399999999999</v>
      </c>
      <c r="U16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1109.3399999999999</v>
      </c>
      <c r="V16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1109.3399999999999</v>
      </c>
    </row>
    <row r="1636" spans="1:22" x14ac:dyDescent="0.3">
      <c r="A1636">
        <v>1639</v>
      </c>
      <c r="B1636" t="s">
        <v>12</v>
      </c>
      <c r="C1636" t="s">
        <v>13</v>
      </c>
      <c r="D1636">
        <v>1</v>
      </c>
      <c r="E1636">
        <v>1</v>
      </c>
      <c r="F1636">
        <v>3585.43</v>
      </c>
      <c r="G1636">
        <v>3585.43</v>
      </c>
      <c r="H1636">
        <v>896.36</v>
      </c>
      <c r="I1636">
        <v>1524.2</v>
      </c>
      <c r="J1636">
        <v>1164.8699999999999</v>
      </c>
      <c r="K1636">
        <f>Global_Household_Financial_Dyna[[#This Row],[Total_Household_Income]]-Global_Household_Financial_Dyna[[#This Row],[Estimated_Taxes]]</f>
        <v>2689.0699999999997</v>
      </c>
      <c r="L1636" s="1">
        <f>Global_Household_Financial_Dyna[[#This Row],[Monthly_Savings]]/Global_Household_Financial_Dyna[[#This Row],[Net Income]]</f>
        <v>0.43318693823515192</v>
      </c>
      <c r="M1636" s="2">
        <f>Global_Household_Financial_Dyna[[#This Row],[Monthly_Expenses]]/Global_Household_Financial_Dyna[[#This Row],[Net Income]]</f>
        <v>0.56681306176484814</v>
      </c>
      <c r="N1636" t="str">
        <f>IF(Global_Household_Financial_Dyna[[#This Row],[Monthly_Savings]]&lt;0,"High Risk", IF(Global_Household_Financial_Dyna[[#This Row],[Savings Rate%]]&lt;0.1, "Medium", "Safe"))</f>
        <v>Safe</v>
      </c>
      <c r="O1636">
        <f>Global_Household_Financial_Dyna[[#This Row],[Total_Household_Income]]/Global_Household_Financial_Dyna[[#This Row],[Family_Size]]</f>
        <v>3585.43</v>
      </c>
      <c r="P1636" s="2">
        <f t="shared" si="50"/>
        <v>0.30718716818024266</v>
      </c>
      <c r="Q1636" s="2">
        <f t="shared" si="51"/>
        <v>0.12599977005490925</v>
      </c>
      <c r="R1636" s="2" t="str">
        <f>IF(Global_Household_Financial_Dyna[[#This Row],[Vs country_Average]]&lt;-0.2, "Underperformer", IF(Global_Household_Financial_Dyna[[#This Row],[Vs country_Average]]&gt;0.2, "Outperformer", "Normal"))</f>
        <v>Normal</v>
      </c>
      <c r="S16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1164.8699999999999</v>
      </c>
      <c r="T16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1164.8699999999999</v>
      </c>
      <c r="U16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1164.8699999999999</v>
      </c>
      <c r="V16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1164.8699999999999</v>
      </c>
    </row>
    <row r="1637" spans="1:22" x14ac:dyDescent="0.3">
      <c r="A1637">
        <v>1640</v>
      </c>
      <c r="B1637" t="s">
        <v>12</v>
      </c>
      <c r="C1637" t="s">
        <v>13</v>
      </c>
      <c r="D1637">
        <v>4</v>
      </c>
      <c r="E1637">
        <v>3</v>
      </c>
      <c r="F1637">
        <v>4209</v>
      </c>
      <c r="G1637">
        <v>8606.26</v>
      </c>
      <c r="H1637">
        <v>2581.88</v>
      </c>
      <c r="I1637">
        <v>3096.41</v>
      </c>
      <c r="J1637">
        <v>2927.98</v>
      </c>
      <c r="K1637">
        <f>Global_Household_Financial_Dyna[[#This Row],[Total_Household_Income]]-Global_Household_Financial_Dyna[[#This Row],[Estimated_Taxes]]</f>
        <v>6024.38</v>
      </c>
      <c r="L1637" s="1">
        <f>Global_Household_Financial_Dyna[[#This Row],[Monthly_Savings]]/Global_Household_Financial_Dyna[[#This Row],[Net Income]]</f>
        <v>0.48602179809374574</v>
      </c>
      <c r="M1637" s="2">
        <f>Global_Household_Financial_Dyna[[#This Row],[Monthly_Expenses]]/Global_Household_Financial_Dyna[[#This Row],[Net Income]]</f>
        <v>0.51397986182810507</v>
      </c>
      <c r="N1637" t="str">
        <f>IF(Global_Household_Financial_Dyna[[#This Row],[Monthly_Savings]]&lt;0,"High Risk", IF(Global_Household_Financial_Dyna[[#This Row],[Savings Rate%]]&lt;0.1, "Medium", "Safe"))</f>
        <v>Safe</v>
      </c>
      <c r="O1637">
        <f>Global_Household_Financial_Dyna[[#This Row],[Total_Household_Income]]/Global_Household_Financial_Dyna[[#This Row],[Family_Size]]</f>
        <v>2151.5650000000001</v>
      </c>
      <c r="P1637" s="2">
        <f t="shared" si="50"/>
        <v>0.30718716818024266</v>
      </c>
      <c r="Q1637" s="2">
        <f t="shared" si="51"/>
        <v>0.17883462991350307</v>
      </c>
      <c r="R1637" s="2" t="str">
        <f>IF(Global_Household_Financial_Dyna[[#This Row],[Vs country_Average]]&lt;-0.2, "Underperformer", IF(Global_Household_Financial_Dyna[[#This Row],[Vs country_Average]]&gt;0.2, "Outperformer", "Normal"))</f>
        <v>Normal</v>
      </c>
      <c r="S16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2927.98</v>
      </c>
      <c r="T16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2927.98</v>
      </c>
      <c r="U16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2927.98</v>
      </c>
      <c r="V16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2927.98</v>
      </c>
    </row>
    <row r="1638" spans="1:22" x14ac:dyDescent="0.3">
      <c r="A1638">
        <v>1641</v>
      </c>
      <c r="B1638" t="s">
        <v>16</v>
      </c>
      <c r="C1638" t="s">
        <v>21</v>
      </c>
      <c r="D1638">
        <v>1</v>
      </c>
      <c r="E1638">
        <v>1</v>
      </c>
      <c r="F1638">
        <v>3430.44</v>
      </c>
      <c r="G1638">
        <v>3430.44</v>
      </c>
      <c r="H1638">
        <v>1200.6500000000001</v>
      </c>
      <c r="I1638">
        <v>1508.08</v>
      </c>
      <c r="J1638">
        <v>721.71</v>
      </c>
      <c r="K1638">
        <f>Global_Household_Financial_Dyna[[#This Row],[Total_Household_Income]]-Global_Household_Financial_Dyna[[#This Row],[Estimated_Taxes]]</f>
        <v>2229.79</v>
      </c>
      <c r="L1638" s="1">
        <f>Global_Household_Financial_Dyna[[#This Row],[Monthly_Savings]]/Global_Household_Financial_Dyna[[#This Row],[Net Income]]</f>
        <v>0.32366725117611972</v>
      </c>
      <c r="M1638" s="2">
        <f>Global_Household_Financial_Dyna[[#This Row],[Monthly_Expenses]]/Global_Household_Financial_Dyna[[#This Row],[Net Income]]</f>
        <v>0.67633274882388028</v>
      </c>
      <c r="N1638" t="str">
        <f>IF(Global_Household_Financial_Dyna[[#This Row],[Monthly_Savings]]&lt;0,"High Risk", IF(Global_Household_Financial_Dyna[[#This Row],[Savings Rate%]]&lt;0.1, "Medium", "Safe"))</f>
        <v>Safe</v>
      </c>
      <c r="O1638">
        <f>Global_Household_Financial_Dyna[[#This Row],[Total_Household_Income]]/Global_Household_Financial_Dyna[[#This Row],[Family_Size]]</f>
        <v>3430.44</v>
      </c>
      <c r="P1638" s="2">
        <f t="shared" si="50"/>
        <v>0.15879799892000862</v>
      </c>
      <c r="Q1638" s="2">
        <f t="shared" si="51"/>
        <v>0.1648692522561111</v>
      </c>
      <c r="R1638" s="2" t="str">
        <f>IF(Global_Household_Financial_Dyna[[#This Row],[Vs country_Average]]&lt;-0.2, "Underperformer", IF(Global_Household_Financial_Dyna[[#This Row],[Vs country_Average]]&gt;0.2, "Outperformer", "Normal"))</f>
        <v>Normal</v>
      </c>
      <c r="S16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721.71</v>
      </c>
      <c r="T16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721.71</v>
      </c>
      <c r="U16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721.71</v>
      </c>
      <c r="V16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721.71</v>
      </c>
    </row>
    <row r="1639" spans="1:22" x14ac:dyDescent="0.3">
      <c r="A1639">
        <v>1642</v>
      </c>
      <c r="B1639" t="s">
        <v>14</v>
      </c>
      <c r="C1639" t="s">
        <v>15</v>
      </c>
      <c r="D1639">
        <v>5</v>
      </c>
      <c r="E1639">
        <v>3</v>
      </c>
      <c r="F1639">
        <v>1556.87</v>
      </c>
      <c r="G1639">
        <v>3409.22</v>
      </c>
      <c r="H1639">
        <v>511.38</v>
      </c>
      <c r="I1639">
        <v>1309.74</v>
      </c>
      <c r="J1639">
        <v>1588.09</v>
      </c>
      <c r="K1639">
        <f>Global_Household_Financial_Dyna[[#This Row],[Total_Household_Income]]-Global_Household_Financial_Dyna[[#This Row],[Estimated_Taxes]]</f>
        <v>2897.8399999999997</v>
      </c>
      <c r="L1639" s="1">
        <f>Global_Household_Financial_Dyna[[#This Row],[Monthly_Savings]]/Global_Household_Financial_Dyna[[#This Row],[Net Income]]</f>
        <v>0.5480254258344146</v>
      </c>
      <c r="M1639" s="2">
        <f>Global_Household_Financial_Dyna[[#This Row],[Monthly_Expenses]]/Global_Household_Financial_Dyna[[#This Row],[Net Income]]</f>
        <v>0.45197112331943795</v>
      </c>
      <c r="N1639" t="str">
        <f>IF(Global_Household_Financial_Dyna[[#This Row],[Monthly_Savings]]&lt;0,"High Risk", IF(Global_Household_Financial_Dyna[[#This Row],[Savings Rate%]]&lt;0.1, "Medium", "Safe"))</f>
        <v>Safe</v>
      </c>
      <c r="O1639">
        <f>Global_Household_Financial_Dyna[[#This Row],[Total_Household_Income]]/Global_Household_Financial_Dyna[[#This Row],[Family_Size]]</f>
        <v>681.84399999999994</v>
      </c>
      <c r="P1639" s="2">
        <f t="shared" si="50"/>
        <v>0.39788995363055785</v>
      </c>
      <c r="Q1639" s="2">
        <f t="shared" si="51"/>
        <v>0.15013547220385676</v>
      </c>
      <c r="R1639" s="2" t="str">
        <f>IF(Global_Household_Financial_Dyna[[#This Row],[Vs country_Average]]&lt;-0.2, "Underperformer", IF(Global_Household_Financial_Dyna[[#This Row],[Vs country_Average]]&gt;0.2, "Outperformer", "Normal"))</f>
        <v>Normal</v>
      </c>
      <c r="S16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1588.09</v>
      </c>
      <c r="T16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1588.09</v>
      </c>
      <c r="U16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1588.09</v>
      </c>
      <c r="V16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1588.09</v>
      </c>
    </row>
    <row r="1640" spans="1:22" x14ac:dyDescent="0.3">
      <c r="A1640">
        <v>1643</v>
      </c>
      <c r="B1640" t="s">
        <v>16</v>
      </c>
      <c r="C1640" t="s">
        <v>21</v>
      </c>
      <c r="D1640">
        <v>8</v>
      </c>
      <c r="E1640">
        <v>1</v>
      </c>
      <c r="F1640">
        <v>2571.6</v>
      </c>
      <c r="G1640">
        <v>2571.6</v>
      </c>
      <c r="H1640">
        <v>900.06</v>
      </c>
      <c r="I1640">
        <v>2440.4499999999998</v>
      </c>
      <c r="J1640">
        <v>-768.91</v>
      </c>
      <c r="K1640">
        <f>Global_Household_Financial_Dyna[[#This Row],[Total_Household_Income]]-Global_Household_Financial_Dyna[[#This Row],[Estimated_Taxes]]</f>
        <v>1671.54</v>
      </c>
      <c r="L1640" s="1">
        <f>Global_Household_Financial_Dyna[[#This Row],[Monthly_Savings]]/Global_Household_Financial_Dyna[[#This Row],[Net Income]]</f>
        <v>-0.46000095720114387</v>
      </c>
      <c r="M1640" s="2">
        <f>Global_Household_Financial_Dyna[[#This Row],[Monthly_Expenses]]/Global_Household_Financial_Dyna[[#This Row],[Net Income]]</f>
        <v>1.4600009572011439</v>
      </c>
      <c r="N1640" t="str">
        <f>IF(Global_Household_Financial_Dyna[[#This Row],[Monthly_Savings]]&lt;0,"High Risk", IF(Global_Household_Financial_Dyna[[#This Row],[Savings Rate%]]&lt;0.1, "Medium", "Safe"))</f>
        <v>High Risk</v>
      </c>
      <c r="O1640">
        <f>Global_Household_Financial_Dyna[[#This Row],[Total_Household_Income]]/Global_Household_Financial_Dyna[[#This Row],[Family_Size]]</f>
        <v>321.45</v>
      </c>
      <c r="P1640" s="2">
        <f t="shared" si="50"/>
        <v>0.15879799892000862</v>
      </c>
      <c r="Q1640" s="2">
        <f t="shared" si="51"/>
        <v>-0.61879895612115243</v>
      </c>
      <c r="R1640" s="2" t="str">
        <f>IF(Global_Household_Financial_Dyna[[#This Row],[Vs country_Average]]&lt;-0.2, "Underperformer", IF(Global_Household_Financial_Dyna[[#This Row],[Vs country_Average]]&gt;0.2, "Outperformer", "Normal"))</f>
        <v>Underperformer</v>
      </c>
      <c r="S16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-646.88749999999993</v>
      </c>
      <c r="T16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-524.86500000000001</v>
      </c>
      <c r="U16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-402.84249999999997</v>
      </c>
      <c r="V16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-280.82</v>
      </c>
    </row>
    <row r="1641" spans="1:22" x14ac:dyDescent="0.3">
      <c r="A1641">
        <v>1644</v>
      </c>
      <c r="B1641" t="s">
        <v>16</v>
      </c>
      <c r="C1641" t="s">
        <v>21</v>
      </c>
      <c r="D1641">
        <v>8</v>
      </c>
      <c r="E1641">
        <v>3</v>
      </c>
      <c r="F1641">
        <v>1291.04</v>
      </c>
      <c r="G1641">
        <v>2712.06</v>
      </c>
      <c r="H1641">
        <v>949.22</v>
      </c>
      <c r="I1641">
        <v>2573.7399999999998</v>
      </c>
      <c r="J1641">
        <v>-810.9</v>
      </c>
      <c r="K1641">
        <f>Global_Household_Financial_Dyna[[#This Row],[Total_Household_Income]]-Global_Household_Financial_Dyna[[#This Row],[Estimated_Taxes]]</f>
        <v>1762.84</v>
      </c>
      <c r="L1641" s="1">
        <f>Global_Household_Financial_Dyna[[#This Row],[Monthly_Savings]]/Global_Household_Financial_Dyna[[#This Row],[Net Income]]</f>
        <v>-0.45999636949467904</v>
      </c>
      <c r="M1641" s="2">
        <f>Global_Household_Financial_Dyna[[#This Row],[Monthly_Expenses]]/Global_Household_Financial_Dyna[[#This Row],[Net Income]]</f>
        <v>1.4599963694946789</v>
      </c>
      <c r="N1641" t="str">
        <f>IF(Global_Household_Financial_Dyna[[#This Row],[Monthly_Savings]]&lt;0,"High Risk", IF(Global_Household_Financial_Dyna[[#This Row],[Savings Rate%]]&lt;0.1, "Medium", "Safe"))</f>
        <v>High Risk</v>
      </c>
      <c r="O1641">
        <f>Global_Household_Financial_Dyna[[#This Row],[Total_Household_Income]]/Global_Household_Financial_Dyna[[#This Row],[Family_Size]]</f>
        <v>339.00749999999999</v>
      </c>
      <c r="P1641" s="2">
        <f t="shared" si="50"/>
        <v>0.15879799892000862</v>
      </c>
      <c r="Q1641" s="2">
        <f t="shared" si="51"/>
        <v>-0.61879436841468771</v>
      </c>
      <c r="R1641" s="2" t="str">
        <f>IF(Global_Household_Financial_Dyna[[#This Row],[Vs country_Average]]&lt;-0.2, "Underperformer", IF(Global_Household_Financial_Dyna[[#This Row],[Vs country_Average]]&gt;0.2, "Outperformer", "Normal"))</f>
        <v>Underperformer</v>
      </c>
      <c r="S16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-682.21299999999997</v>
      </c>
      <c r="T16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-553.52599999999995</v>
      </c>
      <c r="U16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-424.83900000000006</v>
      </c>
      <c r="V16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-296.15199999999993</v>
      </c>
    </row>
    <row r="1642" spans="1:22" x14ac:dyDescent="0.3">
      <c r="A1642">
        <v>1645</v>
      </c>
      <c r="B1642" t="s">
        <v>18</v>
      </c>
      <c r="C1642" t="s">
        <v>20</v>
      </c>
      <c r="D1642">
        <v>2</v>
      </c>
      <c r="E1642">
        <v>2</v>
      </c>
      <c r="F1642">
        <v>4821.3</v>
      </c>
      <c r="G1642">
        <v>8472.24</v>
      </c>
      <c r="H1642">
        <v>2287.5</v>
      </c>
      <c r="I1642">
        <v>2141.3200000000002</v>
      </c>
      <c r="J1642">
        <v>4043.42</v>
      </c>
      <c r="K1642">
        <f>Global_Household_Financial_Dyna[[#This Row],[Total_Household_Income]]-Global_Household_Financial_Dyna[[#This Row],[Estimated_Taxes]]</f>
        <v>6184.74</v>
      </c>
      <c r="L1642" s="1">
        <f>Global_Household_Financial_Dyna[[#This Row],[Monthly_Savings]]/Global_Household_Financial_Dyna[[#This Row],[Net Income]]</f>
        <v>0.653773642869385</v>
      </c>
      <c r="M1642" s="2">
        <f>Global_Household_Financial_Dyna[[#This Row],[Monthly_Expenses]]/Global_Household_Financial_Dyna[[#This Row],[Net Income]]</f>
        <v>0.34622635713061506</v>
      </c>
      <c r="N1642" t="str">
        <f>IF(Global_Household_Financial_Dyna[[#This Row],[Monthly_Savings]]&lt;0,"High Risk", IF(Global_Household_Financial_Dyna[[#This Row],[Savings Rate%]]&lt;0.1, "Medium", "Safe"))</f>
        <v>Safe</v>
      </c>
      <c r="O1642">
        <f>Global_Household_Financial_Dyna[[#This Row],[Total_Household_Income]]/Global_Household_Financial_Dyna[[#This Row],[Family_Size]]</f>
        <v>4236.12</v>
      </c>
      <c r="P1642" s="2">
        <f t="shared" si="50"/>
        <v>0.32336204947805613</v>
      </c>
      <c r="Q1642" s="2">
        <f t="shared" si="51"/>
        <v>0.33041159339132886</v>
      </c>
      <c r="R1642" s="2" t="str">
        <f>IF(Global_Household_Financial_Dyna[[#This Row],[Vs country_Average]]&lt;-0.2, "Underperformer", IF(Global_Household_Financial_Dyna[[#This Row],[Vs country_Average]]&gt;0.2, "Outperformer", "Normal"))</f>
        <v>Outperformer</v>
      </c>
      <c r="S16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4043.42</v>
      </c>
      <c r="T16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4043.42</v>
      </c>
      <c r="U16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4043.42</v>
      </c>
      <c r="V16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4043.42</v>
      </c>
    </row>
    <row r="1643" spans="1:22" x14ac:dyDescent="0.3">
      <c r="A1643">
        <v>1646</v>
      </c>
      <c r="B1643" t="s">
        <v>14</v>
      </c>
      <c r="C1643" t="s">
        <v>15</v>
      </c>
      <c r="D1643">
        <v>5</v>
      </c>
      <c r="E1643">
        <v>1</v>
      </c>
      <c r="F1643">
        <v>1678.97</v>
      </c>
      <c r="G1643">
        <v>1678.97</v>
      </c>
      <c r="H1643">
        <v>251.85</v>
      </c>
      <c r="I1643">
        <v>1444.87</v>
      </c>
      <c r="J1643">
        <v>-17.75</v>
      </c>
      <c r="K1643">
        <f>Global_Household_Financial_Dyna[[#This Row],[Total_Household_Income]]-Global_Household_Financial_Dyna[[#This Row],[Estimated_Taxes]]</f>
        <v>1427.1200000000001</v>
      </c>
      <c r="L1643" s="1">
        <f>Global_Household_Financial_Dyna[[#This Row],[Monthly_Savings]]/Global_Household_Financial_Dyna[[#This Row],[Net Income]]</f>
        <v>-1.2437636638825045E-2</v>
      </c>
      <c r="M1643" s="2">
        <f>Global_Household_Financial_Dyna[[#This Row],[Monthly_Expenses]]/Global_Household_Financial_Dyna[[#This Row],[Net Income]]</f>
        <v>1.0124376366388248</v>
      </c>
      <c r="N1643" t="str">
        <f>IF(Global_Household_Financial_Dyna[[#This Row],[Monthly_Savings]]&lt;0,"High Risk", IF(Global_Household_Financial_Dyna[[#This Row],[Savings Rate%]]&lt;0.1, "Medium", "Safe"))</f>
        <v>High Risk</v>
      </c>
      <c r="O1643">
        <f>Global_Household_Financial_Dyna[[#This Row],[Total_Household_Income]]/Global_Household_Financial_Dyna[[#This Row],[Family_Size]]</f>
        <v>335.79399999999998</v>
      </c>
      <c r="P1643" s="2">
        <f t="shared" si="50"/>
        <v>0.39788995363055785</v>
      </c>
      <c r="Q1643" s="2">
        <f t="shared" si="51"/>
        <v>-0.41032759026938287</v>
      </c>
      <c r="R1643" s="2" t="str">
        <f>IF(Global_Household_Financial_Dyna[[#This Row],[Vs country_Average]]&lt;-0.2, "Underperformer", IF(Global_Household_Financial_Dyna[[#This Row],[Vs country_Average]]&gt;0.2, "Outperformer", "Normal"))</f>
        <v>Underperformer</v>
      </c>
      <c r="S16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54.493499999999983</v>
      </c>
      <c r="T16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126.73699999999999</v>
      </c>
      <c r="U16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198.98049999999995</v>
      </c>
      <c r="V16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271.22399999999999</v>
      </c>
    </row>
    <row r="1644" spans="1:22" x14ac:dyDescent="0.3">
      <c r="A1644">
        <v>1647</v>
      </c>
      <c r="B1644" t="s">
        <v>18</v>
      </c>
      <c r="C1644" t="s">
        <v>20</v>
      </c>
      <c r="D1644">
        <v>3</v>
      </c>
      <c r="E1644">
        <v>1</v>
      </c>
      <c r="F1644">
        <v>7228.73</v>
      </c>
      <c r="G1644">
        <v>7228.73</v>
      </c>
      <c r="H1644">
        <v>1590.32</v>
      </c>
      <c r="I1644">
        <v>2854.59</v>
      </c>
      <c r="J1644">
        <v>2783.82</v>
      </c>
      <c r="K1644">
        <f>Global_Household_Financial_Dyna[[#This Row],[Total_Household_Income]]-Global_Household_Financial_Dyna[[#This Row],[Estimated_Taxes]]</f>
        <v>5638.41</v>
      </c>
      <c r="L1644" s="1">
        <f>Global_Household_Financial_Dyna[[#This Row],[Monthly_Savings]]/Global_Household_Financial_Dyna[[#This Row],[Net Income]]</f>
        <v>0.4937242946149713</v>
      </c>
      <c r="M1644" s="2">
        <f>Global_Household_Financial_Dyna[[#This Row],[Monthly_Expenses]]/Global_Household_Financial_Dyna[[#This Row],[Net Income]]</f>
        <v>0.50627570538502875</v>
      </c>
      <c r="N1644" t="str">
        <f>IF(Global_Household_Financial_Dyna[[#This Row],[Monthly_Savings]]&lt;0,"High Risk", IF(Global_Household_Financial_Dyna[[#This Row],[Savings Rate%]]&lt;0.1, "Medium", "Safe"))</f>
        <v>Safe</v>
      </c>
      <c r="O1644">
        <f>Global_Household_Financial_Dyna[[#This Row],[Total_Household_Income]]/Global_Household_Financial_Dyna[[#This Row],[Family_Size]]</f>
        <v>2409.5766666666664</v>
      </c>
      <c r="P1644" s="2">
        <f t="shared" si="50"/>
        <v>0.32336204947805613</v>
      </c>
      <c r="Q1644" s="2">
        <f t="shared" si="51"/>
        <v>0.17036224513691517</v>
      </c>
      <c r="R1644" s="2" t="str">
        <f>IF(Global_Household_Financial_Dyna[[#This Row],[Vs country_Average]]&lt;-0.2, "Underperformer", IF(Global_Household_Financial_Dyna[[#This Row],[Vs country_Average]]&gt;0.2, "Outperformer", "Normal"))</f>
        <v>Normal</v>
      </c>
      <c r="S16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2783.82</v>
      </c>
      <c r="T16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2783.82</v>
      </c>
      <c r="U16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2783.82</v>
      </c>
      <c r="V16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2783.82</v>
      </c>
    </row>
    <row r="1645" spans="1:22" x14ac:dyDescent="0.3">
      <c r="A1645">
        <v>1648</v>
      </c>
      <c r="B1645" t="s">
        <v>14</v>
      </c>
      <c r="C1645" t="s">
        <v>15</v>
      </c>
      <c r="D1645">
        <v>1</v>
      </c>
      <c r="E1645">
        <v>1</v>
      </c>
      <c r="F1645">
        <v>1315.64</v>
      </c>
      <c r="G1645">
        <v>1315.64</v>
      </c>
      <c r="H1645">
        <v>197.35</v>
      </c>
      <c r="I1645">
        <v>741.92</v>
      </c>
      <c r="J1645">
        <v>376.37</v>
      </c>
      <c r="K1645">
        <f>Global_Household_Financial_Dyna[[#This Row],[Total_Household_Income]]-Global_Household_Financial_Dyna[[#This Row],[Estimated_Taxes]]</f>
        <v>1118.2900000000002</v>
      </c>
      <c r="L1645" s="1">
        <f>Global_Household_Financial_Dyna[[#This Row],[Monthly_Savings]]/Global_Household_Financial_Dyna[[#This Row],[Net Income]]</f>
        <v>0.33655849556018558</v>
      </c>
      <c r="M1645" s="2">
        <f>Global_Household_Financial_Dyna[[#This Row],[Monthly_Expenses]]/Global_Household_Financial_Dyna[[#This Row],[Net Income]]</f>
        <v>0.6634415044398142</v>
      </c>
      <c r="N1645" t="str">
        <f>IF(Global_Household_Financial_Dyna[[#This Row],[Monthly_Savings]]&lt;0,"High Risk", IF(Global_Household_Financial_Dyna[[#This Row],[Savings Rate%]]&lt;0.1, "Medium", "Safe"))</f>
        <v>Safe</v>
      </c>
      <c r="O1645">
        <f>Global_Household_Financial_Dyna[[#This Row],[Total_Household_Income]]/Global_Household_Financial_Dyna[[#This Row],[Family_Size]]</f>
        <v>1315.64</v>
      </c>
      <c r="P1645" s="2">
        <f t="shared" si="50"/>
        <v>0.39788995363055785</v>
      </c>
      <c r="Q1645" s="2">
        <f t="shared" si="51"/>
        <v>-6.1331458070372269E-2</v>
      </c>
      <c r="R1645" s="2" t="str">
        <f>IF(Global_Household_Financial_Dyna[[#This Row],[Vs country_Average]]&lt;-0.2, "Underperformer", IF(Global_Household_Financial_Dyna[[#This Row],[Vs country_Average]]&gt;0.2, "Outperformer", "Normal"))</f>
        <v>Normal</v>
      </c>
      <c r="S16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376.37</v>
      </c>
      <c r="T16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376.37</v>
      </c>
      <c r="U16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376.37</v>
      </c>
      <c r="V16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376.37</v>
      </c>
    </row>
    <row r="1646" spans="1:22" x14ac:dyDescent="0.3">
      <c r="A1646">
        <v>1649</v>
      </c>
      <c r="B1646" t="s">
        <v>14</v>
      </c>
      <c r="C1646" t="s">
        <v>15</v>
      </c>
      <c r="D1646">
        <v>1</v>
      </c>
      <c r="E1646">
        <v>1</v>
      </c>
      <c r="F1646">
        <v>2832.59</v>
      </c>
      <c r="G1646">
        <v>2832.59</v>
      </c>
      <c r="H1646">
        <v>424.89</v>
      </c>
      <c r="I1646">
        <v>684.7</v>
      </c>
      <c r="J1646">
        <v>1723.01</v>
      </c>
      <c r="K1646">
        <f>Global_Household_Financial_Dyna[[#This Row],[Total_Household_Income]]-Global_Household_Financial_Dyna[[#This Row],[Estimated_Taxes]]</f>
        <v>2407.7000000000003</v>
      </c>
      <c r="L1646" s="1">
        <f>Global_Household_Financial_Dyna[[#This Row],[Monthly_Savings]]/Global_Household_Financial_Dyna[[#This Row],[Net Income]]</f>
        <v>0.7156248702080823</v>
      </c>
      <c r="M1646" s="2">
        <f>Global_Household_Financial_Dyna[[#This Row],[Monthly_Expenses]]/Global_Household_Financial_Dyna[[#This Row],[Net Income]]</f>
        <v>0.2843792831332807</v>
      </c>
      <c r="N1646" t="str">
        <f>IF(Global_Household_Financial_Dyna[[#This Row],[Monthly_Savings]]&lt;0,"High Risk", IF(Global_Household_Financial_Dyna[[#This Row],[Savings Rate%]]&lt;0.1, "Medium", "Safe"))</f>
        <v>Safe</v>
      </c>
      <c r="O1646">
        <f>Global_Household_Financial_Dyna[[#This Row],[Total_Household_Income]]/Global_Household_Financial_Dyna[[#This Row],[Family_Size]]</f>
        <v>2832.59</v>
      </c>
      <c r="P1646" s="2">
        <f t="shared" si="50"/>
        <v>0.39788995363055785</v>
      </c>
      <c r="Q1646" s="2">
        <f t="shared" si="51"/>
        <v>0.31773491657752445</v>
      </c>
      <c r="R1646" s="2" t="str">
        <f>IF(Global_Household_Financial_Dyna[[#This Row],[Vs country_Average]]&lt;-0.2, "Underperformer", IF(Global_Household_Financial_Dyna[[#This Row],[Vs country_Average]]&gt;0.2, "Outperformer", "Normal"))</f>
        <v>Outperformer</v>
      </c>
      <c r="S16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1723.01</v>
      </c>
      <c r="T16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1723.01</v>
      </c>
      <c r="U16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1723.01</v>
      </c>
      <c r="V16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1723.01</v>
      </c>
    </row>
    <row r="1647" spans="1:22" x14ac:dyDescent="0.3">
      <c r="A1647">
        <v>1650</v>
      </c>
      <c r="B1647" t="s">
        <v>14</v>
      </c>
      <c r="C1647" t="s">
        <v>15</v>
      </c>
      <c r="D1647">
        <v>4</v>
      </c>
      <c r="E1647">
        <v>1</v>
      </c>
      <c r="F1647">
        <v>2111.42</v>
      </c>
      <c r="G1647">
        <v>2111.42</v>
      </c>
      <c r="H1647">
        <v>316.70999999999998</v>
      </c>
      <c r="I1647">
        <v>1261</v>
      </c>
      <c r="J1647">
        <v>533.71</v>
      </c>
      <c r="K1647">
        <f>Global_Household_Financial_Dyna[[#This Row],[Total_Household_Income]]-Global_Household_Financial_Dyna[[#This Row],[Estimated_Taxes]]</f>
        <v>1794.71</v>
      </c>
      <c r="L1647" s="1">
        <f>Global_Household_Financial_Dyna[[#This Row],[Monthly_Savings]]/Global_Household_Financial_Dyna[[#This Row],[Net Income]]</f>
        <v>0.29737952092538628</v>
      </c>
      <c r="M1647" s="2">
        <f>Global_Household_Financial_Dyna[[#This Row],[Monthly_Expenses]]/Global_Household_Financial_Dyna[[#This Row],[Net Income]]</f>
        <v>0.70262047907461367</v>
      </c>
      <c r="N1647" t="str">
        <f>IF(Global_Household_Financial_Dyna[[#This Row],[Monthly_Savings]]&lt;0,"High Risk", IF(Global_Household_Financial_Dyna[[#This Row],[Savings Rate%]]&lt;0.1, "Medium", "Safe"))</f>
        <v>Safe</v>
      </c>
      <c r="O1647">
        <f>Global_Household_Financial_Dyna[[#This Row],[Total_Household_Income]]/Global_Household_Financial_Dyna[[#This Row],[Family_Size]]</f>
        <v>527.85500000000002</v>
      </c>
      <c r="P1647" s="2">
        <f t="shared" si="50"/>
        <v>0.39788995363055785</v>
      </c>
      <c r="Q1647" s="2">
        <f t="shared" si="51"/>
        <v>-0.10051043270517157</v>
      </c>
      <c r="R1647" s="2" t="str">
        <f>IF(Global_Household_Financial_Dyna[[#This Row],[Vs country_Average]]&lt;-0.2, "Underperformer", IF(Global_Household_Financial_Dyna[[#This Row],[Vs country_Average]]&gt;0.2, "Outperformer", "Normal"))</f>
        <v>Normal</v>
      </c>
      <c r="S16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533.71</v>
      </c>
      <c r="T16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533.71</v>
      </c>
      <c r="U16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533.71</v>
      </c>
      <c r="V16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533.71</v>
      </c>
    </row>
    <row r="1648" spans="1:22" x14ac:dyDescent="0.3">
      <c r="A1648">
        <v>1651</v>
      </c>
      <c r="B1648" t="s">
        <v>18</v>
      </c>
      <c r="C1648" t="s">
        <v>19</v>
      </c>
      <c r="D1648">
        <v>6</v>
      </c>
      <c r="E1648">
        <v>3</v>
      </c>
      <c r="F1648">
        <v>4547.8</v>
      </c>
      <c r="G1648">
        <v>10088.67</v>
      </c>
      <c r="H1648">
        <v>2723.94</v>
      </c>
      <c r="I1648">
        <v>2835.62</v>
      </c>
      <c r="J1648">
        <v>4529.1099999999997</v>
      </c>
      <c r="K1648">
        <f>Global_Household_Financial_Dyna[[#This Row],[Total_Household_Income]]-Global_Household_Financial_Dyna[[#This Row],[Estimated_Taxes]]</f>
        <v>7364.73</v>
      </c>
      <c r="L1648" s="1">
        <f>Global_Household_Financial_Dyna[[#This Row],[Monthly_Savings]]/Global_Household_Financial_Dyna[[#This Row],[Net Income]]</f>
        <v>0.61497298611082818</v>
      </c>
      <c r="M1648" s="2">
        <f>Global_Household_Financial_Dyna[[#This Row],[Monthly_Expenses]]/Global_Household_Financial_Dyna[[#This Row],[Net Income]]</f>
        <v>0.38502701388917177</v>
      </c>
      <c r="N1648" t="str">
        <f>IF(Global_Household_Financial_Dyna[[#This Row],[Monthly_Savings]]&lt;0,"High Risk", IF(Global_Household_Financial_Dyna[[#This Row],[Savings Rate%]]&lt;0.1, "Medium", "Safe"))</f>
        <v>Safe</v>
      </c>
      <c r="O1648">
        <f>Global_Household_Financial_Dyna[[#This Row],[Total_Household_Income]]/Global_Household_Financial_Dyna[[#This Row],[Family_Size]]</f>
        <v>1681.4449999999999</v>
      </c>
      <c r="P1648" s="2">
        <f t="shared" si="50"/>
        <v>0.32336204947805613</v>
      </c>
      <c r="Q1648" s="2">
        <f t="shared" si="51"/>
        <v>0.29161093663277204</v>
      </c>
      <c r="R1648" s="2" t="str">
        <f>IF(Global_Household_Financial_Dyna[[#This Row],[Vs country_Average]]&lt;-0.2, "Underperformer", IF(Global_Household_Financial_Dyna[[#This Row],[Vs country_Average]]&gt;0.2, "Outperformer", "Normal"))</f>
        <v>Outperformer</v>
      </c>
      <c r="S16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4529.1099999999997</v>
      </c>
      <c r="T16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4529.1099999999997</v>
      </c>
      <c r="U16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4529.1099999999997</v>
      </c>
      <c r="V16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4529.1099999999997</v>
      </c>
    </row>
    <row r="1649" spans="1:22" x14ac:dyDescent="0.3">
      <c r="A1649">
        <v>1652</v>
      </c>
      <c r="B1649" t="s">
        <v>10</v>
      </c>
      <c r="C1649" t="s">
        <v>11</v>
      </c>
      <c r="D1649">
        <v>1</v>
      </c>
      <c r="E1649">
        <v>1</v>
      </c>
      <c r="F1649">
        <v>966.36</v>
      </c>
      <c r="G1649">
        <v>966.36</v>
      </c>
      <c r="H1649">
        <v>96.64</v>
      </c>
      <c r="I1649">
        <v>242.44</v>
      </c>
      <c r="J1649">
        <v>627.28</v>
      </c>
      <c r="K1649">
        <f>Global_Household_Financial_Dyna[[#This Row],[Total_Household_Income]]-Global_Household_Financial_Dyna[[#This Row],[Estimated_Taxes]]</f>
        <v>869.72</v>
      </c>
      <c r="L1649" s="1">
        <f>Global_Household_Financial_Dyna[[#This Row],[Monthly_Savings]]/Global_Household_Financial_Dyna[[#This Row],[Net Income]]</f>
        <v>0.72124361863588271</v>
      </c>
      <c r="M1649" s="2">
        <f>Global_Household_Financial_Dyna[[#This Row],[Monthly_Expenses]]/Global_Household_Financial_Dyna[[#This Row],[Net Income]]</f>
        <v>0.27875638136411718</v>
      </c>
      <c r="N1649" t="str">
        <f>IF(Global_Household_Financial_Dyna[[#This Row],[Monthly_Savings]]&lt;0,"High Risk", IF(Global_Household_Financial_Dyna[[#This Row],[Savings Rate%]]&lt;0.1, "Medium", "Safe"))</f>
        <v>Safe</v>
      </c>
      <c r="O1649">
        <f>Global_Household_Financial_Dyna[[#This Row],[Total_Household_Income]]/Global_Household_Financial_Dyna[[#This Row],[Family_Size]]</f>
        <v>966.36</v>
      </c>
      <c r="P1649" s="2">
        <f t="shared" si="50"/>
        <v>0.42077341556833553</v>
      </c>
      <c r="Q1649" s="2">
        <f t="shared" si="51"/>
        <v>0.30047020306754718</v>
      </c>
      <c r="R1649" s="2" t="str">
        <f>IF(Global_Household_Financial_Dyna[[#This Row],[Vs country_Average]]&lt;-0.2, "Underperformer", IF(Global_Household_Financial_Dyna[[#This Row],[Vs country_Average]]&gt;0.2, "Outperformer", "Normal"))</f>
        <v>Outperformer</v>
      </c>
      <c r="S16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627.28</v>
      </c>
      <c r="T16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627.28</v>
      </c>
      <c r="U16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627.28</v>
      </c>
      <c r="V16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627.28</v>
      </c>
    </row>
    <row r="1650" spans="1:22" x14ac:dyDescent="0.3">
      <c r="A1650">
        <v>1653</v>
      </c>
      <c r="B1650" t="s">
        <v>10</v>
      </c>
      <c r="C1650" t="s">
        <v>11</v>
      </c>
      <c r="D1650">
        <v>7</v>
      </c>
      <c r="E1650">
        <v>1</v>
      </c>
      <c r="F1650">
        <v>697.58</v>
      </c>
      <c r="G1650">
        <v>697.58</v>
      </c>
      <c r="H1650">
        <v>69.760000000000005</v>
      </c>
      <c r="I1650">
        <v>662</v>
      </c>
      <c r="J1650">
        <v>-34.18</v>
      </c>
      <c r="K1650">
        <f>Global_Household_Financial_Dyna[[#This Row],[Total_Household_Income]]-Global_Household_Financial_Dyna[[#This Row],[Estimated_Taxes]]</f>
        <v>627.82000000000005</v>
      </c>
      <c r="L1650" s="1">
        <f>Global_Household_Financial_Dyna[[#This Row],[Monthly_Savings]]/Global_Household_Financial_Dyna[[#This Row],[Net Income]]</f>
        <v>-5.4442356089324961E-2</v>
      </c>
      <c r="M1650" s="2">
        <f>Global_Household_Financial_Dyna[[#This Row],[Monthly_Expenses]]/Global_Household_Financial_Dyna[[#This Row],[Net Income]]</f>
        <v>1.0544423560893248</v>
      </c>
      <c r="N1650" t="str">
        <f>IF(Global_Household_Financial_Dyna[[#This Row],[Monthly_Savings]]&lt;0,"High Risk", IF(Global_Household_Financial_Dyna[[#This Row],[Savings Rate%]]&lt;0.1, "Medium", "Safe"))</f>
        <v>High Risk</v>
      </c>
      <c r="O1650">
        <f>Global_Household_Financial_Dyna[[#This Row],[Total_Household_Income]]/Global_Household_Financial_Dyna[[#This Row],[Family_Size]]</f>
        <v>99.65428571428572</v>
      </c>
      <c r="P1650" s="2">
        <f t="shared" si="50"/>
        <v>0.42077341556833553</v>
      </c>
      <c r="Q1650" s="2">
        <f t="shared" si="51"/>
        <v>-0.47521577165766049</v>
      </c>
      <c r="R1650" s="2" t="str">
        <f>IF(Global_Household_Financial_Dyna[[#This Row],[Vs country_Average]]&lt;-0.2, "Underperformer", IF(Global_Household_Financial_Dyna[[#This Row],[Vs country_Average]]&gt;0.2, "Outperformer", "Normal"))</f>
        <v>Underperformer</v>
      </c>
      <c r="S16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-1.0799999999999983</v>
      </c>
      <c r="T16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32.020000000000003</v>
      </c>
      <c r="U16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65.119999999999976</v>
      </c>
      <c r="V16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98.22</v>
      </c>
    </row>
    <row r="1651" spans="1:22" x14ac:dyDescent="0.3">
      <c r="A1651">
        <v>1654</v>
      </c>
      <c r="B1651" t="s">
        <v>10</v>
      </c>
      <c r="C1651" t="s">
        <v>22</v>
      </c>
      <c r="D1651">
        <v>5</v>
      </c>
      <c r="E1651">
        <v>2</v>
      </c>
      <c r="F1651">
        <v>791.06</v>
      </c>
      <c r="G1651">
        <v>1172.52</v>
      </c>
      <c r="H1651">
        <v>117.25</v>
      </c>
      <c r="I1651">
        <v>563.86</v>
      </c>
      <c r="J1651">
        <v>491.41</v>
      </c>
      <c r="K1651">
        <f>Global_Household_Financial_Dyna[[#This Row],[Total_Household_Income]]-Global_Household_Financial_Dyna[[#This Row],[Estimated_Taxes]]</f>
        <v>1055.27</v>
      </c>
      <c r="L1651" s="1">
        <f>Global_Household_Financial_Dyna[[#This Row],[Monthly_Savings]]/Global_Household_Financial_Dyna[[#This Row],[Net Income]]</f>
        <v>0.46567229239910168</v>
      </c>
      <c r="M1651" s="2">
        <f>Global_Household_Financial_Dyna[[#This Row],[Monthly_Expenses]]/Global_Household_Financial_Dyna[[#This Row],[Net Income]]</f>
        <v>0.53432770760089832</v>
      </c>
      <c r="N1651" t="str">
        <f>IF(Global_Household_Financial_Dyna[[#This Row],[Monthly_Savings]]&lt;0,"High Risk", IF(Global_Household_Financial_Dyna[[#This Row],[Savings Rate%]]&lt;0.1, "Medium", "Safe"))</f>
        <v>Safe</v>
      </c>
      <c r="O1651">
        <f>Global_Household_Financial_Dyna[[#This Row],[Total_Household_Income]]/Global_Household_Financial_Dyna[[#This Row],[Family_Size]]</f>
        <v>234.50399999999999</v>
      </c>
      <c r="P1651" s="2">
        <f t="shared" si="50"/>
        <v>0.42077341556833553</v>
      </c>
      <c r="Q1651" s="2">
        <f t="shared" si="51"/>
        <v>4.4898876830766155E-2</v>
      </c>
      <c r="R1651" s="2" t="str">
        <f>IF(Global_Household_Financial_Dyna[[#This Row],[Vs country_Average]]&lt;-0.2, "Underperformer", IF(Global_Household_Financial_Dyna[[#This Row],[Vs country_Average]]&gt;0.2, "Outperformer", "Normal"))</f>
        <v>Normal</v>
      </c>
      <c r="S16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491.41</v>
      </c>
      <c r="T16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491.41</v>
      </c>
      <c r="U16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491.41</v>
      </c>
      <c r="V16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491.41</v>
      </c>
    </row>
    <row r="1652" spans="1:22" x14ac:dyDescent="0.3">
      <c r="A1652">
        <v>1655</v>
      </c>
      <c r="B1652" t="s">
        <v>18</v>
      </c>
      <c r="C1652" t="s">
        <v>20</v>
      </c>
      <c r="D1652">
        <v>3</v>
      </c>
      <c r="E1652">
        <v>3</v>
      </c>
      <c r="F1652">
        <v>3159.67</v>
      </c>
      <c r="G1652">
        <v>6650.66</v>
      </c>
      <c r="H1652">
        <v>1463.15</v>
      </c>
      <c r="I1652">
        <v>2229.35</v>
      </c>
      <c r="J1652">
        <v>2958.17</v>
      </c>
      <c r="K1652">
        <f>Global_Household_Financial_Dyna[[#This Row],[Total_Household_Income]]-Global_Household_Financial_Dyna[[#This Row],[Estimated_Taxes]]</f>
        <v>5187.51</v>
      </c>
      <c r="L1652" s="1">
        <f>Global_Household_Financial_Dyna[[#This Row],[Monthly_Savings]]/Global_Household_Financial_Dyna[[#This Row],[Net Income]]</f>
        <v>0.57024853927992425</v>
      </c>
      <c r="M1652" s="2">
        <f>Global_Household_Financial_Dyna[[#This Row],[Monthly_Expenses]]/Global_Household_Financial_Dyna[[#This Row],[Net Income]]</f>
        <v>0.42975338842720301</v>
      </c>
      <c r="N1652" t="str">
        <f>IF(Global_Household_Financial_Dyna[[#This Row],[Monthly_Savings]]&lt;0,"High Risk", IF(Global_Household_Financial_Dyna[[#This Row],[Savings Rate%]]&lt;0.1, "Medium", "Safe"))</f>
        <v>Safe</v>
      </c>
      <c r="O1652">
        <f>Global_Household_Financial_Dyna[[#This Row],[Total_Household_Income]]/Global_Household_Financial_Dyna[[#This Row],[Family_Size]]</f>
        <v>2216.8866666666668</v>
      </c>
      <c r="P1652" s="2">
        <f t="shared" si="50"/>
        <v>0.32336204947805613</v>
      </c>
      <c r="Q1652" s="2">
        <f t="shared" si="51"/>
        <v>0.24688648980186811</v>
      </c>
      <c r="R1652" s="2" t="str">
        <f>IF(Global_Household_Financial_Dyna[[#This Row],[Vs country_Average]]&lt;-0.2, "Underperformer", IF(Global_Household_Financial_Dyna[[#This Row],[Vs country_Average]]&gt;0.2, "Outperformer", "Normal"))</f>
        <v>Outperformer</v>
      </c>
      <c r="S16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2958.17</v>
      </c>
      <c r="T16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2958.17</v>
      </c>
      <c r="U16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2958.17</v>
      </c>
      <c r="V16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2958.17</v>
      </c>
    </row>
    <row r="1653" spans="1:22" x14ac:dyDescent="0.3">
      <c r="A1653">
        <v>1656</v>
      </c>
      <c r="B1653" t="s">
        <v>12</v>
      </c>
      <c r="C1653" t="s">
        <v>13</v>
      </c>
      <c r="D1653">
        <v>8</v>
      </c>
      <c r="E1653">
        <v>2</v>
      </c>
      <c r="F1653">
        <v>5486.61</v>
      </c>
      <c r="G1653">
        <v>8828.69</v>
      </c>
      <c r="H1653">
        <v>2648.61</v>
      </c>
      <c r="I1653">
        <v>3912.46</v>
      </c>
      <c r="J1653">
        <v>2267.63</v>
      </c>
      <c r="K1653">
        <f>Global_Household_Financial_Dyna[[#This Row],[Total_Household_Income]]-Global_Household_Financial_Dyna[[#This Row],[Estimated_Taxes]]</f>
        <v>6180.08</v>
      </c>
      <c r="L1653" s="1">
        <f>Global_Household_Financial_Dyna[[#This Row],[Monthly_Savings]]/Global_Household_Financial_Dyna[[#This Row],[Net Income]]</f>
        <v>0.36692567086510208</v>
      </c>
      <c r="M1653" s="2">
        <f>Global_Household_Financial_Dyna[[#This Row],[Monthly_Expenses]]/Global_Household_Financial_Dyna[[#This Row],[Net Income]]</f>
        <v>0.63307594723692895</v>
      </c>
      <c r="N1653" t="str">
        <f>IF(Global_Household_Financial_Dyna[[#This Row],[Monthly_Savings]]&lt;0,"High Risk", IF(Global_Household_Financial_Dyna[[#This Row],[Savings Rate%]]&lt;0.1, "Medium", "Safe"))</f>
        <v>Safe</v>
      </c>
      <c r="O1653">
        <f>Global_Household_Financial_Dyna[[#This Row],[Total_Household_Income]]/Global_Household_Financial_Dyna[[#This Row],[Family_Size]]</f>
        <v>1103.5862500000001</v>
      </c>
      <c r="P1653" s="2">
        <f t="shared" si="50"/>
        <v>0.30718716818024266</v>
      </c>
      <c r="Q1653" s="2">
        <f t="shared" si="51"/>
        <v>5.9738502684859418E-2</v>
      </c>
      <c r="R1653" s="2" t="str">
        <f>IF(Global_Household_Financial_Dyna[[#This Row],[Vs country_Average]]&lt;-0.2, "Underperformer", IF(Global_Household_Financial_Dyna[[#This Row],[Vs country_Average]]&gt;0.2, "Outperformer", "Normal"))</f>
        <v>Normal</v>
      </c>
      <c r="S16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2267.63</v>
      </c>
      <c r="T16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2267.63</v>
      </c>
      <c r="U16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2267.63</v>
      </c>
      <c r="V16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2267.63</v>
      </c>
    </row>
    <row r="1654" spans="1:22" x14ac:dyDescent="0.3">
      <c r="A1654">
        <v>1657</v>
      </c>
      <c r="B1654" t="s">
        <v>16</v>
      </c>
      <c r="C1654" t="s">
        <v>17</v>
      </c>
      <c r="D1654">
        <v>2</v>
      </c>
      <c r="E1654">
        <v>2</v>
      </c>
      <c r="F1654">
        <v>2912.56</v>
      </c>
      <c r="G1654">
        <v>4980.53</v>
      </c>
      <c r="H1654">
        <v>1743.19</v>
      </c>
      <c r="I1654">
        <v>1815.84</v>
      </c>
      <c r="J1654">
        <v>1421.5</v>
      </c>
      <c r="K1654">
        <f>Global_Household_Financial_Dyna[[#This Row],[Total_Household_Income]]-Global_Household_Financial_Dyna[[#This Row],[Estimated_Taxes]]</f>
        <v>3237.3399999999997</v>
      </c>
      <c r="L1654" s="1">
        <f>Global_Household_Financial_Dyna[[#This Row],[Monthly_Savings]]/Global_Household_Financial_Dyna[[#This Row],[Net Income]]</f>
        <v>0.43909505952417732</v>
      </c>
      <c r="M1654" s="2">
        <f>Global_Household_Financial_Dyna[[#This Row],[Monthly_Expenses]]/Global_Household_Financial_Dyna[[#This Row],[Net Income]]</f>
        <v>0.56090494047582273</v>
      </c>
      <c r="N1654" t="str">
        <f>IF(Global_Household_Financial_Dyna[[#This Row],[Monthly_Savings]]&lt;0,"High Risk", IF(Global_Household_Financial_Dyna[[#This Row],[Savings Rate%]]&lt;0.1, "Medium", "Safe"))</f>
        <v>Safe</v>
      </c>
      <c r="O1654">
        <f>Global_Household_Financial_Dyna[[#This Row],[Total_Household_Income]]/Global_Household_Financial_Dyna[[#This Row],[Family_Size]]</f>
        <v>2490.2649999999999</v>
      </c>
      <c r="P1654" s="2">
        <f t="shared" si="50"/>
        <v>0.15879799892000862</v>
      </c>
      <c r="Q1654" s="2">
        <f t="shared" si="51"/>
        <v>0.2802970606041687</v>
      </c>
      <c r="R1654" s="2" t="str">
        <f>IF(Global_Household_Financial_Dyna[[#This Row],[Vs country_Average]]&lt;-0.2, "Underperformer", IF(Global_Household_Financial_Dyna[[#This Row],[Vs country_Average]]&gt;0.2, "Outperformer", "Normal"))</f>
        <v>Outperformer</v>
      </c>
      <c r="S16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1421.5</v>
      </c>
      <c r="T16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1421.5</v>
      </c>
      <c r="U16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1421.5</v>
      </c>
      <c r="V16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1421.5</v>
      </c>
    </row>
    <row r="1655" spans="1:22" x14ac:dyDescent="0.3">
      <c r="A1655">
        <v>1658</v>
      </c>
      <c r="B1655" t="s">
        <v>10</v>
      </c>
      <c r="C1655" t="s">
        <v>22</v>
      </c>
      <c r="D1655">
        <v>1</v>
      </c>
      <c r="E1655">
        <v>1</v>
      </c>
      <c r="F1655">
        <v>1189.98</v>
      </c>
      <c r="G1655">
        <v>1189.98</v>
      </c>
      <c r="H1655">
        <v>119</v>
      </c>
      <c r="I1655">
        <v>354.27</v>
      </c>
      <c r="J1655">
        <v>716.71</v>
      </c>
      <c r="K1655">
        <f>Global_Household_Financial_Dyna[[#This Row],[Total_Household_Income]]-Global_Household_Financial_Dyna[[#This Row],[Estimated_Taxes]]</f>
        <v>1070.98</v>
      </c>
      <c r="L1655" s="1">
        <f>Global_Household_Financial_Dyna[[#This Row],[Monthly_Savings]]/Global_Household_Financial_Dyna[[#This Row],[Net Income]]</f>
        <v>0.66920950904778798</v>
      </c>
      <c r="M1655" s="2">
        <f>Global_Household_Financial_Dyna[[#This Row],[Monthly_Expenses]]/Global_Household_Financial_Dyna[[#This Row],[Net Income]]</f>
        <v>0.33079049095221197</v>
      </c>
      <c r="N1655" t="str">
        <f>IF(Global_Household_Financial_Dyna[[#This Row],[Monthly_Savings]]&lt;0,"High Risk", IF(Global_Household_Financial_Dyna[[#This Row],[Savings Rate%]]&lt;0.1, "Medium", "Safe"))</f>
        <v>Safe</v>
      </c>
      <c r="O1655">
        <f>Global_Household_Financial_Dyna[[#This Row],[Total_Household_Income]]/Global_Household_Financial_Dyna[[#This Row],[Family_Size]]</f>
        <v>1189.98</v>
      </c>
      <c r="P1655" s="2">
        <f t="shared" si="50"/>
        <v>0.42077341556833553</v>
      </c>
      <c r="Q1655" s="2">
        <f t="shared" si="51"/>
        <v>0.24843609347945245</v>
      </c>
      <c r="R1655" s="2" t="str">
        <f>IF(Global_Household_Financial_Dyna[[#This Row],[Vs country_Average]]&lt;-0.2, "Underperformer", IF(Global_Household_Financial_Dyna[[#This Row],[Vs country_Average]]&gt;0.2, "Outperformer", "Normal"))</f>
        <v>Outperformer</v>
      </c>
      <c r="S16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716.71</v>
      </c>
      <c r="T16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716.71</v>
      </c>
      <c r="U16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716.71</v>
      </c>
      <c r="V16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716.71</v>
      </c>
    </row>
    <row r="1656" spans="1:22" x14ac:dyDescent="0.3">
      <c r="A1656">
        <v>1659</v>
      </c>
      <c r="B1656" t="s">
        <v>10</v>
      </c>
      <c r="C1656" t="s">
        <v>11</v>
      </c>
      <c r="D1656">
        <v>2</v>
      </c>
      <c r="E1656">
        <v>1</v>
      </c>
      <c r="F1656">
        <v>918.48</v>
      </c>
      <c r="G1656">
        <v>918.48</v>
      </c>
      <c r="H1656">
        <v>91.85</v>
      </c>
      <c r="I1656">
        <v>344.56</v>
      </c>
      <c r="J1656">
        <v>482.07</v>
      </c>
      <c r="K1656">
        <f>Global_Household_Financial_Dyna[[#This Row],[Total_Household_Income]]-Global_Household_Financial_Dyna[[#This Row],[Estimated_Taxes]]</f>
        <v>826.63</v>
      </c>
      <c r="L1656" s="1">
        <f>Global_Household_Financial_Dyna[[#This Row],[Monthly_Savings]]/Global_Household_Financial_Dyna[[#This Row],[Net Income]]</f>
        <v>0.58317506018412102</v>
      </c>
      <c r="M1656" s="2">
        <f>Global_Household_Financial_Dyna[[#This Row],[Monthly_Expenses]]/Global_Household_Financial_Dyna[[#This Row],[Net Income]]</f>
        <v>0.41682493981587893</v>
      </c>
      <c r="N1656" t="str">
        <f>IF(Global_Household_Financial_Dyna[[#This Row],[Monthly_Savings]]&lt;0,"High Risk", IF(Global_Household_Financial_Dyna[[#This Row],[Savings Rate%]]&lt;0.1, "Medium", "Safe"))</f>
        <v>Safe</v>
      </c>
      <c r="O1656">
        <f>Global_Household_Financial_Dyna[[#This Row],[Total_Household_Income]]/Global_Household_Financial_Dyna[[#This Row],[Family_Size]]</f>
        <v>459.24</v>
      </c>
      <c r="P1656" s="2">
        <f t="shared" si="50"/>
        <v>0.42077341556833553</v>
      </c>
      <c r="Q1656" s="2">
        <f t="shared" si="51"/>
        <v>0.16240164461578549</v>
      </c>
      <c r="R1656" s="2" t="str">
        <f>IF(Global_Household_Financial_Dyna[[#This Row],[Vs country_Average]]&lt;-0.2, "Underperformer", IF(Global_Household_Financial_Dyna[[#This Row],[Vs country_Average]]&gt;0.2, "Outperformer", "Normal"))</f>
        <v>Normal</v>
      </c>
      <c r="S16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482.07</v>
      </c>
      <c r="T16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482.07</v>
      </c>
      <c r="U16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482.07</v>
      </c>
      <c r="V16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482.07</v>
      </c>
    </row>
    <row r="1657" spans="1:22" x14ac:dyDescent="0.3">
      <c r="A1657">
        <v>1660</v>
      </c>
      <c r="B1657" t="s">
        <v>10</v>
      </c>
      <c r="C1657" t="s">
        <v>22</v>
      </c>
      <c r="D1657">
        <v>1</v>
      </c>
      <c r="E1657">
        <v>1</v>
      </c>
      <c r="F1657">
        <v>344.07</v>
      </c>
      <c r="G1657">
        <v>344.07</v>
      </c>
      <c r="H1657">
        <v>34.409999999999997</v>
      </c>
      <c r="I1657">
        <v>299.44</v>
      </c>
      <c r="J1657">
        <v>10.220000000000001</v>
      </c>
      <c r="K1657">
        <f>Global_Household_Financial_Dyna[[#This Row],[Total_Household_Income]]-Global_Household_Financial_Dyna[[#This Row],[Estimated_Taxes]]</f>
        <v>309.65999999999997</v>
      </c>
      <c r="L1657" s="1">
        <f>Global_Household_Financial_Dyna[[#This Row],[Monthly_Savings]]/Global_Household_Financial_Dyna[[#This Row],[Net Income]]</f>
        <v>3.3003939804947369E-2</v>
      </c>
      <c r="M1657" s="2">
        <f>Global_Household_Financial_Dyna[[#This Row],[Monthly_Expenses]]/Global_Household_Financial_Dyna[[#This Row],[Net Income]]</f>
        <v>0.96699606019505269</v>
      </c>
      <c r="N1657" t="str">
        <f>IF(Global_Household_Financial_Dyna[[#This Row],[Monthly_Savings]]&lt;0,"High Risk", IF(Global_Household_Financial_Dyna[[#This Row],[Savings Rate%]]&lt;0.1, "Medium", "Safe"))</f>
        <v>Medium</v>
      </c>
      <c r="O1657">
        <f>Global_Household_Financial_Dyna[[#This Row],[Total_Household_Income]]/Global_Household_Financial_Dyna[[#This Row],[Family_Size]]</f>
        <v>344.07</v>
      </c>
      <c r="P1657" s="2">
        <f t="shared" si="50"/>
        <v>0.42077341556833553</v>
      </c>
      <c r="Q1657" s="2">
        <f t="shared" si="51"/>
        <v>-0.38776947576338816</v>
      </c>
      <c r="R1657" s="2" t="str">
        <f>IF(Global_Household_Financial_Dyna[[#This Row],[Vs country_Average]]&lt;-0.2, "Underperformer", IF(Global_Household_Financial_Dyna[[#This Row],[Vs country_Average]]&gt;0.2, "Outperformer", "Normal"))</f>
        <v>Underperformer</v>
      </c>
      <c r="S16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10.220000000000001</v>
      </c>
      <c r="T16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10.220000000000001</v>
      </c>
      <c r="U16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10.220000000000001</v>
      </c>
      <c r="V16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10.220000000000001</v>
      </c>
    </row>
    <row r="1658" spans="1:22" x14ac:dyDescent="0.3">
      <c r="A1658">
        <v>1661</v>
      </c>
      <c r="B1658" t="s">
        <v>16</v>
      </c>
      <c r="C1658" t="s">
        <v>17</v>
      </c>
      <c r="D1658">
        <v>3</v>
      </c>
      <c r="E1658">
        <v>3</v>
      </c>
      <c r="F1658">
        <v>3713.36</v>
      </c>
      <c r="G1658">
        <v>8137.73</v>
      </c>
      <c r="H1658">
        <v>3255.09</v>
      </c>
      <c r="I1658">
        <v>2156.23</v>
      </c>
      <c r="J1658">
        <v>2726.41</v>
      </c>
      <c r="K1658">
        <f>Global_Household_Financial_Dyna[[#This Row],[Total_Household_Income]]-Global_Household_Financial_Dyna[[#This Row],[Estimated_Taxes]]</f>
        <v>4882.6399999999994</v>
      </c>
      <c r="L1658" s="1">
        <f>Global_Household_Financial_Dyna[[#This Row],[Monthly_Savings]]/Global_Household_Financial_Dyna[[#This Row],[Net Income]]</f>
        <v>0.55838849474874253</v>
      </c>
      <c r="M1658" s="2">
        <f>Global_Household_Financial_Dyna[[#This Row],[Monthly_Expenses]]/Global_Household_Financial_Dyna[[#This Row],[Net Income]]</f>
        <v>0.44161150525125759</v>
      </c>
      <c r="N1658" t="str">
        <f>IF(Global_Household_Financial_Dyna[[#This Row],[Monthly_Savings]]&lt;0,"High Risk", IF(Global_Household_Financial_Dyna[[#This Row],[Savings Rate%]]&lt;0.1, "Medium", "Safe"))</f>
        <v>Safe</v>
      </c>
      <c r="O1658">
        <f>Global_Household_Financial_Dyna[[#This Row],[Total_Household_Income]]/Global_Household_Financial_Dyna[[#This Row],[Family_Size]]</f>
        <v>2712.5766666666664</v>
      </c>
      <c r="P1658" s="2">
        <f t="shared" si="50"/>
        <v>0.15879799892000862</v>
      </c>
      <c r="Q1658" s="2">
        <f t="shared" si="51"/>
        <v>0.3995904958287339</v>
      </c>
      <c r="R1658" s="2" t="str">
        <f>IF(Global_Household_Financial_Dyna[[#This Row],[Vs country_Average]]&lt;-0.2, "Underperformer", IF(Global_Household_Financial_Dyna[[#This Row],[Vs country_Average]]&gt;0.2, "Outperformer", "Normal"))</f>
        <v>Outperformer</v>
      </c>
      <c r="S16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2726.41</v>
      </c>
      <c r="T16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2726.41</v>
      </c>
      <c r="U16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2726.41</v>
      </c>
      <c r="V16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2726.41</v>
      </c>
    </row>
    <row r="1659" spans="1:22" x14ac:dyDescent="0.3">
      <c r="A1659">
        <v>1662</v>
      </c>
      <c r="B1659" t="s">
        <v>16</v>
      </c>
      <c r="C1659" t="s">
        <v>21</v>
      </c>
      <c r="D1659">
        <v>6</v>
      </c>
      <c r="E1659">
        <v>1</v>
      </c>
      <c r="F1659">
        <v>5148.37</v>
      </c>
      <c r="G1659">
        <v>5148.37</v>
      </c>
      <c r="H1659">
        <v>1801.93</v>
      </c>
      <c r="I1659">
        <v>4513.2700000000004</v>
      </c>
      <c r="J1659">
        <v>-1166.83</v>
      </c>
      <c r="K1659">
        <f>Global_Household_Financial_Dyna[[#This Row],[Total_Household_Income]]-Global_Household_Financial_Dyna[[#This Row],[Estimated_Taxes]]</f>
        <v>3346.4399999999996</v>
      </c>
      <c r="L1659" s="1">
        <f>Global_Household_Financial_Dyna[[#This Row],[Monthly_Savings]]/Global_Household_Financial_Dyna[[#This Row],[Net Income]]</f>
        <v>-0.34867799811142591</v>
      </c>
      <c r="M1659" s="2">
        <f>Global_Household_Financial_Dyna[[#This Row],[Monthly_Expenses]]/Global_Household_Financial_Dyna[[#This Row],[Net Income]]</f>
        <v>1.3486779981114261</v>
      </c>
      <c r="N1659" t="str">
        <f>IF(Global_Household_Financial_Dyna[[#This Row],[Monthly_Savings]]&lt;0,"High Risk", IF(Global_Household_Financial_Dyna[[#This Row],[Savings Rate%]]&lt;0.1, "Medium", "Safe"))</f>
        <v>High Risk</v>
      </c>
      <c r="O1659">
        <f>Global_Household_Financial_Dyna[[#This Row],[Total_Household_Income]]/Global_Household_Financial_Dyna[[#This Row],[Family_Size]]</f>
        <v>858.06166666666661</v>
      </c>
      <c r="P1659" s="2">
        <f t="shared" si="50"/>
        <v>0.15879799892000862</v>
      </c>
      <c r="Q1659" s="2">
        <f t="shared" si="51"/>
        <v>-0.50747599703143453</v>
      </c>
      <c r="R1659" s="2" t="str">
        <f>IF(Global_Household_Financial_Dyna[[#This Row],[Vs country_Average]]&lt;-0.2, "Underperformer", IF(Global_Household_Financial_Dyna[[#This Row],[Vs country_Average]]&gt;0.2, "Outperformer", "Normal"))</f>
        <v>Underperformer</v>
      </c>
      <c r="S16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-941.16649999999993</v>
      </c>
      <c r="T16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-715.50299999999993</v>
      </c>
      <c r="U16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-489.83949999999993</v>
      </c>
      <c r="V16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-264.17599999999993</v>
      </c>
    </row>
    <row r="1660" spans="1:22" x14ac:dyDescent="0.3">
      <c r="A1660">
        <v>1663</v>
      </c>
      <c r="B1660" t="s">
        <v>12</v>
      </c>
      <c r="C1660" t="s">
        <v>13</v>
      </c>
      <c r="D1660">
        <v>5</v>
      </c>
      <c r="E1660">
        <v>3</v>
      </c>
      <c r="F1660">
        <v>4169.7</v>
      </c>
      <c r="G1660">
        <v>10323.780000000001</v>
      </c>
      <c r="H1660">
        <v>3097.13</v>
      </c>
      <c r="I1660">
        <v>3896.43</v>
      </c>
      <c r="J1660">
        <v>3330.21</v>
      </c>
      <c r="K1660">
        <f>Global_Household_Financial_Dyna[[#This Row],[Total_Household_Income]]-Global_Household_Financial_Dyna[[#This Row],[Estimated_Taxes]]</f>
        <v>7226.6500000000005</v>
      </c>
      <c r="L1660" s="1">
        <f>Global_Household_Financial_Dyna[[#This Row],[Monthly_Savings]]/Global_Household_Financial_Dyna[[#This Row],[Net Income]]</f>
        <v>0.46082347975894777</v>
      </c>
      <c r="M1660" s="2">
        <f>Global_Household_Financial_Dyna[[#This Row],[Monthly_Expenses]]/Global_Household_Financial_Dyna[[#This Row],[Net Income]]</f>
        <v>0.53917513647402315</v>
      </c>
      <c r="N1660" t="str">
        <f>IF(Global_Household_Financial_Dyna[[#This Row],[Monthly_Savings]]&lt;0,"High Risk", IF(Global_Household_Financial_Dyna[[#This Row],[Savings Rate%]]&lt;0.1, "Medium", "Safe"))</f>
        <v>Safe</v>
      </c>
      <c r="O1660">
        <f>Global_Household_Financial_Dyna[[#This Row],[Total_Household_Income]]/Global_Household_Financial_Dyna[[#This Row],[Family_Size]]</f>
        <v>2064.7560000000003</v>
      </c>
      <c r="P1660" s="2">
        <f t="shared" si="50"/>
        <v>0.30718716818024266</v>
      </c>
      <c r="Q1660" s="2">
        <f t="shared" si="51"/>
        <v>0.15363631157870511</v>
      </c>
      <c r="R1660" s="2" t="str">
        <f>IF(Global_Household_Financial_Dyna[[#This Row],[Vs country_Average]]&lt;-0.2, "Underperformer", IF(Global_Household_Financial_Dyna[[#This Row],[Vs country_Average]]&gt;0.2, "Outperformer", "Normal"))</f>
        <v>Normal</v>
      </c>
      <c r="S16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3330.21</v>
      </c>
      <c r="T16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3330.21</v>
      </c>
      <c r="U16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3330.21</v>
      </c>
      <c r="V16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3330.21</v>
      </c>
    </row>
    <row r="1661" spans="1:22" x14ac:dyDescent="0.3">
      <c r="A1661">
        <v>1664</v>
      </c>
      <c r="B1661" t="s">
        <v>10</v>
      </c>
      <c r="C1661" t="s">
        <v>11</v>
      </c>
      <c r="D1661">
        <v>8</v>
      </c>
      <c r="E1661">
        <v>3</v>
      </c>
      <c r="F1661">
        <v>1060.05</v>
      </c>
      <c r="G1661">
        <v>2201.9699999999998</v>
      </c>
      <c r="H1661">
        <v>220.2</v>
      </c>
      <c r="I1661">
        <v>854.29</v>
      </c>
      <c r="J1661">
        <v>1127.48</v>
      </c>
      <c r="K1661">
        <f>Global_Household_Financial_Dyna[[#This Row],[Total_Household_Income]]-Global_Household_Financial_Dyna[[#This Row],[Estimated_Taxes]]</f>
        <v>1981.7699999999998</v>
      </c>
      <c r="L1661" s="1">
        <f>Global_Household_Financial_Dyna[[#This Row],[Monthly_Savings]]/Global_Household_Financial_Dyna[[#This Row],[Net Income]]</f>
        <v>0.56892575828678416</v>
      </c>
      <c r="M1661" s="2">
        <f>Global_Household_Financial_Dyna[[#This Row],[Monthly_Expenses]]/Global_Household_Financial_Dyna[[#This Row],[Net Income]]</f>
        <v>0.43107424171321601</v>
      </c>
      <c r="N1661" t="str">
        <f>IF(Global_Household_Financial_Dyna[[#This Row],[Monthly_Savings]]&lt;0,"High Risk", IF(Global_Household_Financial_Dyna[[#This Row],[Savings Rate%]]&lt;0.1, "Medium", "Safe"))</f>
        <v>Safe</v>
      </c>
      <c r="O1661">
        <f>Global_Household_Financial_Dyna[[#This Row],[Total_Household_Income]]/Global_Household_Financial_Dyna[[#This Row],[Family_Size]]</f>
        <v>275.24624999999997</v>
      </c>
      <c r="P1661" s="2">
        <f t="shared" si="50"/>
        <v>0.42077341556833553</v>
      </c>
      <c r="Q1661" s="2">
        <f t="shared" si="51"/>
        <v>0.14815234271844863</v>
      </c>
      <c r="R1661" s="2" t="str">
        <f>IF(Global_Household_Financial_Dyna[[#This Row],[Vs country_Average]]&lt;-0.2, "Underperformer", IF(Global_Household_Financial_Dyna[[#This Row],[Vs country_Average]]&gt;0.2, "Outperformer", "Normal"))</f>
        <v>Normal</v>
      </c>
      <c r="S16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1127.48</v>
      </c>
      <c r="T16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1127.48</v>
      </c>
      <c r="U16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1127.48</v>
      </c>
      <c r="V16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1127.48</v>
      </c>
    </row>
    <row r="1662" spans="1:22" x14ac:dyDescent="0.3">
      <c r="A1662">
        <v>1665</v>
      </c>
      <c r="B1662" t="s">
        <v>12</v>
      </c>
      <c r="C1662" t="s">
        <v>13</v>
      </c>
      <c r="D1662">
        <v>3</v>
      </c>
      <c r="E1662">
        <v>3</v>
      </c>
      <c r="F1662">
        <v>3679.7</v>
      </c>
      <c r="G1662">
        <v>8068.01</v>
      </c>
      <c r="H1662">
        <v>2420.4</v>
      </c>
      <c r="I1662">
        <v>2935.66</v>
      </c>
      <c r="J1662">
        <v>2711.95</v>
      </c>
      <c r="K1662">
        <f>Global_Household_Financial_Dyna[[#This Row],[Total_Household_Income]]-Global_Household_Financial_Dyna[[#This Row],[Estimated_Taxes]]</f>
        <v>5647.6100000000006</v>
      </c>
      <c r="L1662" s="1">
        <f>Global_Household_Financial_Dyna[[#This Row],[Monthly_Savings]]/Global_Household_Financial_Dyna[[#This Row],[Net Income]]</f>
        <v>0.48019427687110117</v>
      </c>
      <c r="M1662" s="2">
        <f>Global_Household_Financial_Dyna[[#This Row],[Monthly_Expenses]]/Global_Household_Financial_Dyna[[#This Row],[Net Income]]</f>
        <v>0.51980572312889872</v>
      </c>
      <c r="N1662" t="str">
        <f>IF(Global_Household_Financial_Dyna[[#This Row],[Monthly_Savings]]&lt;0,"High Risk", IF(Global_Household_Financial_Dyna[[#This Row],[Savings Rate%]]&lt;0.1, "Medium", "Safe"))</f>
        <v>Safe</v>
      </c>
      <c r="O1662">
        <f>Global_Household_Financial_Dyna[[#This Row],[Total_Household_Income]]/Global_Household_Financial_Dyna[[#This Row],[Family_Size]]</f>
        <v>2689.3366666666666</v>
      </c>
      <c r="P1662" s="2">
        <f t="shared" si="50"/>
        <v>0.30718716818024266</v>
      </c>
      <c r="Q1662" s="2">
        <f t="shared" si="51"/>
        <v>0.1730071086908585</v>
      </c>
      <c r="R1662" s="2" t="str">
        <f>IF(Global_Household_Financial_Dyna[[#This Row],[Vs country_Average]]&lt;-0.2, "Underperformer", IF(Global_Household_Financial_Dyna[[#This Row],[Vs country_Average]]&gt;0.2, "Outperformer", "Normal"))</f>
        <v>Normal</v>
      </c>
      <c r="S16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2711.95</v>
      </c>
      <c r="T16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2711.95</v>
      </c>
      <c r="U16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2711.95</v>
      </c>
      <c r="V16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2711.95</v>
      </c>
    </row>
    <row r="1663" spans="1:22" x14ac:dyDescent="0.3">
      <c r="A1663">
        <v>1666</v>
      </c>
      <c r="B1663" t="s">
        <v>12</v>
      </c>
      <c r="C1663" t="s">
        <v>13</v>
      </c>
      <c r="D1663">
        <v>2</v>
      </c>
      <c r="E1663">
        <v>2</v>
      </c>
      <c r="F1663">
        <v>4275.13</v>
      </c>
      <c r="G1663">
        <v>7088.39</v>
      </c>
      <c r="H1663">
        <v>1772.1</v>
      </c>
      <c r="I1663">
        <v>1784.05</v>
      </c>
      <c r="J1663">
        <v>3532.24</v>
      </c>
      <c r="K1663">
        <f>Global_Household_Financial_Dyna[[#This Row],[Total_Household_Income]]-Global_Household_Financial_Dyna[[#This Row],[Estimated_Taxes]]</f>
        <v>5316.2900000000009</v>
      </c>
      <c r="L1663" s="1">
        <f>Global_Household_Financial_Dyna[[#This Row],[Monthly_Savings]]/Global_Household_Financial_Dyna[[#This Row],[Net Income]]</f>
        <v>0.66441823151107238</v>
      </c>
      <c r="M1663" s="2">
        <f>Global_Household_Financial_Dyna[[#This Row],[Monthly_Expenses]]/Global_Household_Financial_Dyna[[#This Row],[Net Income]]</f>
        <v>0.33558176848892735</v>
      </c>
      <c r="N1663" t="str">
        <f>IF(Global_Household_Financial_Dyna[[#This Row],[Monthly_Savings]]&lt;0,"High Risk", IF(Global_Household_Financial_Dyna[[#This Row],[Savings Rate%]]&lt;0.1, "Medium", "Safe"))</f>
        <v>Safe</v>
      </c>
      <c r="O1663">
        <f>Global_Household_Financial_Dyna[[#This Row],[Total_Household_Income]]/Global_Household_Financial_Dyna[[#This Row],[Family_Size]]</f>
        <v>3544.1950000000002</v>
      </c>
      <c r="P1663" s="2">
        <f t="shared" si="50"/>
        <v>0.30718716818024266</v>
      </c>
      <c r="Q1663" s="2">
        <f t="shared" si="51"/>
        <v>0.35723106333082971</v>
      </c>
      <c r="R1663" s="2" t="str">
        <f>IF(Global_Household_Financial_Dyna[[#This Row],[Vs country_Average]]&lt;-0.2, "Underperformer", IF(Global_Household_Financial_Dyna[[#This Row],[Vs country_Average]]&gt;0.2, "Outperformer", "Normal"))</f>
        <v>Outperformer</v>
      </c>
      <c r="S16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3532.24</v>
      </c>
      <c r="T16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3532.24</v>
      </c>
      <c r="U16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3532.24</v>
      </c>
      <c r="V16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3532.24</v>
      </c>
    </row>
    <row r="1664" spans="1:22" x14ac:dyDescent="0.3">
      <c r="A1664">
        <v>1667</v>
      </c>
      <c r="B1664" t="s">
        <v>18</v>
      </c>
      <c r="C1664" t="s">
        <v>20</v>
      </c>
      <c r="D1664">
        <v>1</v>
      </c>
      <c r="E1664">
        <v>1</v>
      </c>
      <c r="F1664">
        <v>4330.82</v>
      </c>
      <c r="G1664">
        <v>4330.82</v>
      </c>
      <c r="H1664">
        <v>952.78</v>
      </c>
      <c r="I1664">
        <v>1701.2</v>
      </c>
      <c r="J1664">
        <v>1676.84</v>
      </c>
      <c r="K1664">
        <f>Global_Household_Financial_Dyna[[#This Row],[Total_Household_Income]]-Global_Household_Financial_Dyna[[#This Row],[Estimated_Taxes]]</f>
        <v>3378.04</v>
      </c>
      <c r="L1664" s="1">
        <f>Global_Household_Financial_Dyna[[#This Row],[Monthly_Savings]]/Global_Household_Financial_Dyna[[#This Row],[Net Income]]</f>
        <v>0.49639435885898331</v>
      </c>
      <c r="M1664" s="2">
        <f>Global_Household_Financial_Dyna[[#This Row],[Monthly_Expenses]]/Global_Household_Financial_Dyna[[#This Row],[Net Income]]</f>
        <v>0.50360564114101669</v>
      </c>
      <c r="N1664" t="str">
        <f>IF(Global_Household_Financial_Dyna[[#This Row],[Monthly_Savings]]&lt;0,"High Risk", IF(Global_Household_Financial_Dyna[[#This Row],[Savings Rate%]]&lt;0.1, "Medium", "Safe"))</f>
        <v>Safe</v>
      </c>
      <c r="O1664">
        <f>Global_Household_Financial_Dyna[[#This Row],[Total_Household_Income]]/Global_Household_Financial_Dyna[[#This Row],[Family_Size]]</f>
        <v>4330.82</v>
      </c>
      <c r="P1664" s="2">
        <f t="shared" si="50"/>
        <v>0.32336204947805613</v>
      </c>
      <c r="Q1664" s="2">
        <f t="shared" si="51"/>
        <v>0.17303230938092717</v>
      </c>
      <c r="R1664" s="2" t="str">
        <f>IF(Global_Household_Financial_Dyna[[#This Row],[Vs country_Average]]&lt;-0.2, "Underperformer", IF(Global_Household_Financial_Dyna[[#This Row],[Vs country_Average]]&gt;0.2, "Outperformer", "Normal"))</f>
        <v>Normal</v>
      </c>
      <c r="S16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1676.84</v>
      </c>
      <c r="T16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1676.84</v>
      </c>
      <c r="U16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1676.84</v>
      </c>
      <c r="V16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1676.84</v>
      </c>
    </row>
    <row r="1665" spans="1:22" x14ac:dyDescent="0.3">
      <c r="A1665">
        <v>1668</v>
      </c>
      <c r="B1665" t="s">
        <v>12</v>
      </c>
      <c r="C1665" t="s">
        <v>13</v>
      </c>
      <c r="D1665">
        <v>2</v>
      </c>
      <c r="E1665">
        <v>1</v>
      </c>
      <c r="F1665">
        <v>3061.55</v>
      </c>
      <c r="G1665">
        <v>3061.55</v>
      </c>
      <c r="H1665">
        <v>765.39</v>
      </c>
      <c r="I1665">
        <v>2339.7800000000002</v>
      </c>
      <c r="J1665">
        <v>-43.62</v>
      </c>
      <c r="K1665">
        <f>Global_Household_Financial_Dyna[[#This Row],[Total_Household_Income]]-Global_Household_Financial_Dyna[[#This Row],[Estimated_Taxes]]</f>
        <v>2296.1600000000003</v>
      </c>
      <c r="L1665" s="1">
        <f>Global_Household_Financial_Dyna[[#This Row],[Monthly_Savings]]/Global_Household_Financial_Dyna[[#This Row],[Net Income]]</f>
        <v>-1.8996934011567136E-2</v>
      </c>
      <c r="M1665" s="2">
        <f>Global_Household_Financial_Dyna[[#This Row],[Monthly_Expenses]]/Global_Household_Financial_Dyna[[#This Row],[Net Income]]</f>
        <v>1.018996934011567</v>
      </c>
      <c r="N1665" t="str">
        <f>IF(Global_Household_Financial_Dyna[[#This Row],[Monthly_Savings]]&lt;0,"High Risk", IF(Global_Household_Financial_Dyna[[#This Row],[Savings Rate%]]&lt;0.1, "Medium", "Safe"))</f>
        <v>High Risk</v>
      </c>
      <c r="O1665">
        <f>Global_Household_Financial_Dyna[[#This Row],[Total_Household_Income]]/Global_Household_Financial_Dyna[[#This Row],[Family_Size]]</f>
        <v>1530.7750000000001</v>
      </c>
      <c r="P1665" s="2">
        <f t="shared" si="50"/>
        <v>0.30718716818024266</v>
      </c>
      <c r="Q1665" s="2">
        <f t="shared" si="51"/>
        <v>-0.32618410219180982</v>
      </c>
      <c r="R1665" s="2" t="str">
        <f>IF(Global_Household_Financial_Dyna[[#This Row],[Vs country_Average]]&lt;-0.2, "Underperformer", IF(Global_Household_Financial_Dyna[[#This Row],[Vs country_Average]]&gt;0.2, "Outperformer", "Normal"))</f>
        <v>Underperformer</v>
      </c>
      <c r="S16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73.369000000000028</v>
      </c>
      <c r="T16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190.358</v>
      </c>
      <c r="U16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307.34699999999998</v>
      </c>
      <c r="V16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424.33600000000001</v>
      </c>
    </row>
    <row r="1666" spans="1:22" x14ac:dyDescent="0.3">
      <c r="A1666">
        <v>1669</v>
      </c>
      <c r="B1666" t="s">
        <v>18</v>
      </c>
      <c r="C1666" t="s">
        <v>20</v>
      </c>
      <c r="D1666">
        <v>5</v>
      </c>
      <c r="E1666">
        <v>1</v>
      </c>
      <c r="F1666">
        <v>4086.93</v>
      </c>
      <c r="G1666">
        <v>4086.93</v>
      </c>
      <c r="H1666">
        <v>899.13</v>
      </c>
      <c r="I1666">
        <v>3878.5</v>
      </c>
      <c r="J1666">
        <v>-690.69</v>
      </c>
      <c r="K1666">
        <f>Global_Household_Financial_Dyna[[#This Row],[Total_Household_Income]]-Global_Household_Financial_Dyna[[#This Row],[Estimated_Taxes]]</f>
        <v>3187.7999999999997</v>
      </c>
      <c r="L1666" s="1">
        <f>Global_Household_Financial_Dyna[[#This Row],[Monthly_Savings]]/Global_Household_Financial_Dyna[[#This Row],[Net Income]]</f>
        <v>-0.2166666666666667</v>
      </c>
      <c r="M1666" s="2">
        <f>Global_Household_Financial_Dyna[[#This Row],[Monthly_Expenses]]/Global_Household_Financial_Dyna[[#This Row],[Net Income]]</f>
        <v>1.2166698036263255</v>
      </c>
      <c r="N1666" t="str">
        <f>IF(Global_Household_Financial_Dyna[[#This Row],[Monthly_Savings]]&lt;0,"High Risk", IF(Global_Household_Financial_Dyna[[#This Row],[Savings Rate%]]&lt;0.1, "Medium", "Safe"))</f>
        <v>High Risk</v>
      </c>
      <c r="O1666">
        <f>Global_Household_Financial_Dyna[[#This Row],[Total_Household_Income]]/Global_Household_Financial_Dyna[[#This Row],[Family_Size]]</f>
        <v>817.38599999999997</v>
      </c>
      <c r="P1666" s="2">
        <f t="shared" ref="P1666:P1729" si="52">AVERAGEIF($B$2:$B$4986,$B1666,$L$2:$L$4986)</f>
        <v>0.32336204947805613</v>
      </c>
      <c r="Q1666" s="2">
        <f t="shared" ref="Q1666:Q1729" si="53">L1666-P1666</f>
        <v>-0.54002871614472281</v>
      </c>
      <c r="R1666" s="2" t="str">
        <f>IF(Global_Household_Financial_Dyna[[#This Row],[Vs country_Average]]&lt;-0.2, "Underperformer", IF(Global_Household_Financial_Dyna[[#This Row],[Vs country_Average]]&gt;0.2, "Outperformer", "Normal"))</f>
        <v>Underperformer</v>
      </c>
      <c r="S16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-496.76500000000004</v>
      </c>
      <c r="T16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-302.84000000000003</v>
      </c>
      <c r="U16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-108.91500000000008</v>
      </c>
      <c r="V16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85.009999999999991</v>
      </c>
    </row>
    <row r="1667" spans="1:22" x14ac:dyDescent="0.3">
      <c r="A1667">
        <v>1670</v>
      </c>
      <c r="B1667" t="s">
        <v>14</v>
      </c>
      <c r="C1667" t="s">
        <v>15</v>
      </c>
      <c r="D1667">
        <v>7</v>
      </c>
      <c r="E1667">
        <v>3</v>
      </c>
      <c r="F1667">
        <v>511.33</v>
      </c>
      <c r="G1667">
        <v>1134.27</v>
      </c>
      <c r="H1667">
        <v>170.14</v>
      </c>
      <c r="I1667">
        <v>1076.42</v>
      </c>
      <c r="J1667">
        <v>-112.29</v>
      </c>
      <c r="K1667">
        <f>Global_Household_Financial_Dyna[[#This Row],[Total_Household_Income]]-Global_Household_Financial_Dyna[[#This Row],[Estimated_Taxes]]</f>
        <v>964.13</v>
      </c>
      <c r="L1667" s="1">
        <f>Global_Household_Financial_Dyna[[#This Row],[Monthly_Savings]]/Global_Household_Financial_Dyna[[#This Row],[Net Income]]</f>
        <v>-0.11646769626502651</v>
      </c>
      <c r="M1667" s="2">
        <f>Global_Household_Financial_Dyna[[#This Row],[Monthly_Expenses]]/Global_Household_Financial_Dyna[[#This Row],[Net Income]]</f>
        <v>1.1164676962650266</v>
      </c>
      <c r="N1667" t="str">
        <f>IF(Global_Household_Financial_Dyna[[#This Row],[Monthly_Savings]]&lt;0,"High Risk", IF(Global_Household_Financial_Dyna[[#This Row],[Savings Rate%]]&lt;0.1, "Medium", "Safe"))</f>
        <v>High Risk</v>
      </c>
      <c r="O1667">
        <f>Global_Household_Financial_Dyna[[#This Row],[Total_Household_Income]]/Global_Household_Financial_Dyna[[#This Row],[Family_Size]]</f>
        <v>162.03857142857143</v>
      </c>
      <c r="P1667" s="2">
        <f t="shared" si="52"/>
        <v>0.39788995363055785</v>
      </c>
      <c r="Q1667" s="2">
        <f t="shared" si="53"/>
        <v>-0.51435764989558441</v>
      </c>
      <c r="R1667" s="2" t="str">
        <f>IF(Global_Household_Financial_Dyna[[#This Row],[Vs country_Average]]&lt;-0.2, "Underperformer", IF(Global_Household_Financial_Dyna[[#This Row],[Vs country_Average]]&gt;0.2, "Outperformer", "Normal"))</f>
        <v>Underperformer</v>
      </c>
      <c r="S16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-58.469000000000001</v>
      </c>
      <c r="T16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-4.6479999999999961</v>
      </c>
      <c r="U16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49.173000000000016</v>
      </c>
      <c r="V16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102.99400000000001</v>
      </c>
    </row>
    <row r="1668" spans="1:22" x14ac:dyDescent="0.3">
      <c r="A1668">
        <v>1671</v>
      </c>
      <c r="B1668" t="s">
        <v>10</v>
      </c>
      <c r="C1668" t="s">
        <v>22</v>
      </c>
      <c r="D1668">
        <v>8</v>
      </c>
      <c r="E1668">
        <v>3</v>
      </c>
      <c r="F1668">
        <v>935.57</v>
      </c>
      <c r="G1668">
        <v>2089.14</v>
      </c>
      <c r="H1668">
        <v>208.91</v>
      </c>
      <c r="I1668">
        <v>719.23</v>
      </c>
      <c r="J1668">
        <v>1161</v>
      </c>
      <c r="K1668">
        <f>Global_Household_Financial_Dyna[[#This Row],[Total_Household_Income]]-Global_Household_Financial_Dyna[[#This Row],[Estimated_Taxes]]</f>
        <v>1880.2299999999998</v>
      </c>
      <c r="L1668" s="1">
        <f>Global_Household_Financial_Dyna[[#This Row],[Monthly_Savings]]/Global_Household_Financial_Dyna[[#This Row],[Net Income]]</f>
        <v>0.61747764901102531</v>
      </c>
      <c r="M1668" s="2">
        <f>Global_Household_Financial_Dyna[[#This Row],[Monthly_Expenses]]/Global_Household_Financial_Dyna[[#This Row],[Net Income]]</f>
        <v>0.3825223509889748</v>
      </c>
      <c r="N1668" t="str">
        <f>IF(Global_Household_Financial_Dyna[[#This Row],[Monthly_Savings]]&lt;0,"High Risk", IF(Global_Household_Financial_Dyna[[#This Row],[Savings Rate%]]&lt;0.1, "Medium", "Safe"))</f>
        <v>Safe</v>
      </c>
      <c r="O1668">
        <f>Global_Household_Financial_Dyna[[#This Row],[Total_Household_Income]]/Global_Household_Financial_Dyna[[#This Row],[Family_Size]]</f>
        <v>261.14249999999998</v>
      </c>
      <c r="P1668" s="2">
        <f t="shared" si="52"/>
        <v>0.42077341556833553</v>
      </c>
      <c r="Q1668" s="2">
        <f t="shared" si="53"/>
        <v>0.19670423344268978</v>
      </c>
      <c r="R1668" s="2" t="str">
        <f>IF(Global_Household_Financial_Dyna[[#This Row],[Vs country_Average]]&lt;-0.2, "Underperformer", IF(Global_Household_Financial_Dyna[[#This Row],[Vs country_Average]]&gt;0.2, "Outperformer", "Normal"))</f>
        <v>Normal</v>
      </c>
      <c r="S16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1161</v>
      </c>
      <c r="T16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1161</v>
      </c>
      <c r="U16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1161</v>
      </c>
      <c r="V16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1161</v>
      </c>
    </row>
    <row r="1669" spans="1:22" x14ac:dyDescent="0.3">
      <c r="A1669">
        <v>1672</v>
      </c>
      <c r="B1669" t="s">
        <v>12</v>
      </c>
      <c r="C1669" t="s">
        <v>13</v>
      </c>
      <c r="D1669">
        <v>3</v>
      </c>
      <c r="E1669">
        <v>2</v>
      </c>
      <c r="F1669">
        <v>5440.09</v>
      </c>
      <c r="G1669">
        <v>7958.45</v>
      </c>
      <c r="H1669">
        <v>1989.61</v>
      </c>
      <c r="I1669">
        <v>2212.5700000000002</v>
      </c>
      <c r="J1669">
        <v>3756.27</v>
      </c>
      <c r="K1669">
        <f>Global_Household_Financial_Dyna[[#This Row],[Total_Household_Income]]-Global_Household_Financial_Dyna[[#This Row],[Estimated_Taxes]]</f>
        <v>5968.84</v>
      </c>
      <c r="L1669" s="1">
        <f>Global_Household_Financial_Dyna[[#This Row],[Monthly_Savings]]/Global_Household_Financial_Dyna[[#This Row],[Net Income]]</f>
        <v>0.62931323339208289</v>
      </c>
      <c r="M1669" s="2">
        <f>Global_Household_Financial_Dyna[[#This Row],[Monthly_Expenses]]/Global_Household_Financial_Dyna[[#This Row],[Net Income]]</f>
        <v>0.37068676660791716</v>
      </c>
      <c r="N1669" t="str">
        <f>IF(Global_Household_Financial_Dyna[[#This Row],[Monthly_Savings]]&lt;0,"High Risk", IF(Global_Household_Financial_Dyna[[#This Row],[Savings Rate%]]&lt;0.1, "Medium", "Safe"))</f>
        <v>Safe</v>
      </c>
      <c r="O1669">
        <f>Global_Household_Financial_Dyna[[#This Row],[Total_Household_Income]]/Global_Household_Financial_Dyna[[#This Row],[Family_Size]]</f>
        <v>2652.8166666666666</v>
      </c>
      <c r="P1669" s="2">
        <f t="shared" si="52"/>
        <v>0.30718716818024266</v>
      </c>
      <c r="Q1669" s="2">
        <f t="shared" si="53"/>
        <v>0.32212606521184023</v>
      </c>
      <c r="R1669" s="2" t="str">
        <f>IF(Global_Household_Financial_Dyna[[#This Row],[Vs country_Average]]&lt;-0.2, "Underperformer", IF(Global_Household_Financial_Dyna[[#This Row],[Vs country_Average]]&gt;0.2, "Outperformer", "Normal"))</f>
        <v>Outperformer</v>
      </c>
      <c r="S16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3756.27</v>
      </c>
      <c r="T16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3756.27</v>
      </c>
      <c r="U16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3756.27</v>
      </c>
      <c r="V16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3756.27</v>
      </c>
    </row>
    <row r="1670" spans="1:22" x14ac:dyDescent="0.3">
      <c r="A1670">
        <v>1673</v>
      </c>
      <c r="B1670" t="s">
        <v>12</v>
      </c>
      <c r="C1670" t="s">
        <v>13</v>
      </c>
      <c r="D1670">
        <v>2</v>
      </c>
      <c r="E1670">
        <v>1</v>
      </c>
      <c r="F1670">
        <v>2671.2</v>
      </c>
      <c r="G1670">
        <v>2671.2</v>
      </c>
      <c r="H1670">
        <v>667.8</v>
      </c>
      <c r="I1670">
        <v>1651.33</v>
      </c>
      <c r="J1670">
        <v>352.07</v>
      </c>
      <c r="K1670">
        <f>Global_Household_Financial_Dyna[[#This Row],[Total_Household_Income]]-Global_Household_Financial_Dyna[[#This Row],[Estimated_Taxes]]</f>
        <v>2003.3999999999999</v>
      </c>
      <c r="L1670" s="1">
        <f>Global_Household_Financial_Dyna[[#This Row],[Monthly_Savings]]/Global_Household_Financial_Dyna[[#This Row],[Net Income]]</f>
        <v>0.17573624837775781</v>
      </c>
      <c r="M1670" s="2">
        <f>Global_Household_Financial_Dyna[[#This Row],[Monthly_Expenses]]/Global_Household_Financial_Dyna[[#This Row],[Net Income]]</f>
        <v>0.82426375162224219</v>
      </c>
      <c r="N1670" t="str">
        <f>IF(Global_Household_Financial_Dyna[[#This Row],[Monthly_Savings]]&lt;0,"High Risk", IF(Global_Household_Financial_Dyna[[#This Row],[Savings Rate%]]&lt;0.1, "Medium", "Safe"))</f>
        <v>Safe</v>
      </c>
      <c r="O1670">
        <f>Global_Household_Financial_Dyna[[#This Row],[Total_Household_Income]]/Global_Household_Financial_Dyna[[#This Row],[Family_Size]]</f>
        <v>1335.6</v>
      </c>
      <c r="P1670" s="2">
        <f t="shared" si="52"/>
        <v>0.30718716818024266</v>
      </c>
      <c r="Q1670" s="2">
        <f t="shared" si="53"/>
        <v>-0.13145091980248486</v>
      </c>
      <c r="R1670" s="2" t="str">
        <f>IF(Global_Household_Financial_Dyna[[#This Row],[Vs country_Average]]&lt;-0.2, "Underperformer", IF(Global_Household_Financial_Dyna[[#This Row],[Vs country_Average]]&gt;0.2, "Outperformer", "Normal"))</f>
        <v>Normal</v>
      </c>
      <c r="S16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352.07</v>
      </c>
      <c r="T16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352.07</v>
      </c>
      <c r="U16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352.07</v>
      </c>
      <c r="V16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352.07</v>
      </c>
    </row>
    <row r="1671" spans="1:22" x14ac:dyDescent="0.3">
      <c r="A1671">
        <v>1674</v>
      </c>
      <c r="B1671" t="s">
        <v>14</v>
      </c>
      <c r="C1671" t="s">
        <v>15</v>
      </c>
      <c r="D1671">
        <v>2</v>
      </c>
      <c r="E1671">
        <v>2</v>
      </c>
      <c r="F1671">
        <v>1756.16</v>
      </c>
      <c r="G1671">
        <v>3039.3</v>
      </c>
      <c r="H1671">
        <v>455.9</v>
      </c>
      <c r="I1671">
        <v>649.30999999999995</v>
      </c>
      <c r="J1671">
        <v>1934.1</v>
      </c>
      <c r="K1671">
        <f>Global_Household_Financial_Dyna[[#This Row],[Total_Household_Income]]-Global_Household_Financial_Dyna[[#This Row],[Estimated_Taxes]]</f>
        <v>2583.4</v>
      </c>
      <c r="L1671" s="1">
        <f>Global_Household_Financial_Dyna[[#This Row],[Monthly_Savings]]/Global_Household_Financial_Dyna[[#This Row],[Net Income]]</f>
        <v>0.74866455059224268</v>
      </c>
      <c r="M1671" s="2">
        <f>Global_Household_Financial_Dyna[[#This Row],[Monthly_Expenses]]/Global_Household_Financial_Dyna[[#This Row],[Net Income]]</f>
        <v>0.25133932027560574</v>
      </c>
      <c r="N1671" t="str">
        <f>IF(Global_Household_Financial_Dyna[[#This Row],[Monthly_Savings]]&lt;0,"High Risk", IF(Global_Household_Financial_Dyna[[#This Row],[Savings Rate%]]&lt;0.1, "Medium", "Safe"))</f>
        <v>Safe</v>
      </c>
      <c r="O1671">
        <f>Global_Household_Financial_Dyna[[#This Row],[Total_Household_Income]]/Global_Household_Financial_Dyna[[#This Row],[Family_Size]]</f>
        <v>1519.65</v>
      </c>
      <c r="P1671" s="2">
        <f t="shared" si="52"/>
        <v>0.39788995363055785</v>
      </c>
      <c r="Q1671" s="2">
        <f t="shared" si="53"/>
        <v>0.35077459696168484</v>
      </c>
      <c r="R1671" s="2" t="str">
        <f>IF(Global_Household_Financial_Dyna[[#This Row],[Vs country_Average]]&lt;-0.2, "Underperformer", IF(Global_Household_Financial_Dyna[[#This Row],[Vs country_Average]]&gt;0.2, "Outperformer", "Normal"))</f>
        <v>Outperformer</v>
      </c>
      <c r="S16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1934.1</v>
      </c>
      <c r="T16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1934.1</v>
      </c>
      <c r="U16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1934.1</v>
      </c>
      <c r="V16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1934.1</v>
      </c>
    </row>
    <row r="1672" spans="1:22" x14ac:dyDescent="0.3">
      <c r="A1672">
        <v>1675</v>
      </c>
      <c r="B1672" t="s">
        <v>14</v>
      </c>
      <c r="C1672" t="s">
        <v>15</v>
      </c>
      <c r="D1672">
        <v>5</v>
      </c>
      <c r="E1672">
        <v>1</v>
      </c>
      <c r="F1672">
        <v>1778.47</v>
      </c>
      <c r="G1672">
        <v>1778.47</v>
      </c>
      <c r="H1672">
        <v>266.77</v>
      </c>
      <c r="I1672">
        <v>1200.56</v>
      </c>
      <c r="J1672">
        <v>311.14</v>
      </c>
      <c r="K1672">
        <f>Global_Household_Financial_Dyna[[#This Row],[Total_Household_Income]]-Global_Household_Financial_Dyna[[#This Row],[Estimated_Taxes]]</f>
        <v>1511.7</v>
      </c>
      <c r="L1672" s="1">
        <f>Global_Household_Financial_Dyna[[#This Row],[Monthly_Savings]]/Global_Household_Financial_Dyna[[#This Row],[Net Income]]</f>
        <v>0.20582126083217567</v>
      </c>
      <c r="M1672" s="2">
        <f>Global_Household_Financial_Dyna[[#This Row],[Monthly_Expenses]]/Global_Household_Financial_Dyna[[#This Row],[Net Income]]</f>
        <v>0.79417873916782422</v>
      </c>
      <c r="N1672" t="str">
        <f>IF(Global_Household_Financial_Dyna[[#This Row],[Monthly_Savings]]&lt;0,"High Risk", IF(Global_Household_Financial_Dyna[[#This Row],[Savings Rate%]]&lt;0.1, "Medium", "Safe"))</f>
        <v>Safe</v>
      </c>
      <c r="O1672">
        <f>Global_Household_Financial_Dyna[[#This Row],[Total_Household_Income]]/Global_Household_Financial_Dyna[[#This Row],[Family_Size]]</f>
        <v>355.69400000000002</v>
      </c>
      <c r="P1672" s="2">
        <f t="shared" si="52"/>
        <v>0.39788995363055785</v>
      </c>
      <c r="Q1672" s="2">
        <f t="shared" si="53"/>
        <v>-0.19206869279838218</v>
      </c>
      <c r="R1672" s="2" t="str">
        <f>IF(Global_Household_Financial_Dyna[[#This Row],[Vs country_Average]]&lt;-0.2, "Underperformer", IF(Global_Household_Financial_Dyna[[#This Row],[Vs country_Average]]&gt;0.2, "Outperformer", "Normal"))</f>
        <v>Normal</v>
      </c>
      <c r="S16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311.14</v>
      </c>
      <c r="T16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311.14</v>
      </c>
      <c r="U16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311.14</v>
      </c>
      <c r="V16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311.14</v>
      </c>
    </row>
    <row r="1673" spans="1:22" x14ac:dyDescent="0.3">
      <c r="A1673">
        <v>1676</v>
      </c>
      <c r="B1673" t="s">
        <v>10</v>
      </c>
      <c r="C1673" t="s">
        <v>22</v>
      </c>
      <c r="D1673">
        <v>7</v>
      </c>
      <c r="E1673">
        <v>3</v>
      </c>
      <c r="F1673">
        <v>917.4</v>
      </c>
      <c r="G1673">
        <v>1937.49</v>
      </c>
      <c r="H1673">
        <v>193.75</v>
      </c>
      <c r="I1673">
        <v>796.78</v>
      </c>
      <c r="J1673">
        <v>946.96</v>
      </c>
      <c r="K1673">
        <f>Global_Household_Financial_Dyna[[#This Row],[Total_Household_Income]]-Global_Household_Financial_Dyna[[#This Row],[Estimated_Taxes]]</f>
        <v>1743.74</v>
      </c>
      <c r="L1673" s="1">
        <f>Global_Household_Financial_Dyna[[#This Row],[Monthly_Savings]]/Global_Household_Financial_Dyna[[#This Row],[Net Income]]</f>
        <v>0.5430626125454483</v>
      </c>
      <c r="M1673" s="2">
        <f>Global_Household_Financial_Dyna[[#This Row],[Monthly_Expenses]]/Global_Household_Financial_Dyna[[#This Row],[Net Income]]</f>
        <v>0.4569373874545517</v>
      </c>
      <c r="N1673" t="str">
        <f>IF(Global_Household_Financial_Dyna[[#This Row],[Monthly_Savings]]&lt;0,"High Risk", IF(Global_Household_Financial_Dyna[[#This Row],[Savings Rate%]]&lt;0.1, "Medium", "Safe"))</f>
        <v>Safe</v>
      </c>
      <c r="O1673">
        <f>Global_Household_Financial_Dyna[[#This Row],[Total_Household_Income]]/Global_Household_Financial_Dyna[[#This Row],[Family_Size]]</f>
        <v>276.78428571428572</v>
      </c>
      <c r="P1673" s="2">
        <f t="shared" si="52"/>
        <v>0.42077341556833553</v>
      </c>
      <c r="Q1673" s="2">
        <f t="shared" si="53"/>
        <v>0.12228919697711277</v>
      </c>
      <c r="R1673" s="2" t="str">
        <f>IF(Global_Household_Financial_Dyna[[#This Row],[Vs country_Average]]&lt;-0.2, "Underperformer", IF(Global_Household_Financial_Dyna[[#This Row],[Vs country_Average]]&gt;0.2, "Outperformer", "Normal"))</f>
        <v>Normal</v>
      </c>
      <c r="S16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946.96</v>
      </c>
      <c r="T16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946.96</v>
      </c>
      <c r="U16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946.96</v>
      </c>
      <c r="V16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946.96</v>
      </c>
    </row>
    <row r="1674" spans="1:22" x14ac:dyDescent="0.3">
      <c r="A1674">
        <v>1677</v>
      </c>
      <c r="B1674" t="s">
        <v>18</v>
      </c>
      <c r="C1674" t="s">
        <v>19</v>
      </c>
      <c r="D1674">
        <v>1</v>
      </c>
      <c r="E1674">
        <v>1</v>
      </c>
      <c r="F1674">
        <v>4951.12</v>
      </c>
      <c r="G1674">
        <v>4951.12</v>
      </c>
      <c r="H1674">
        <v>1089.25</v>
      </c>
      <c r="I1674">
        <v>1879.13</v>
      </c>
      <c r="J1674">
        <v>1982.75</v>
      </c>
      <c r="K1674">
        <f>Global_Household_Financial_Dyna[[#This Row],[Total_Household_Income]]-Global_Household_Financial_Dyna[[#This Row],[Estimated_Taxes]]</f>
        <v>3861.87</v>
      </c>
      <c r="L1674" s="1">
        <f>Global_Household_Financial_Dyna[[#This Row],[Monthly_Savings]]/Global_Household_Financial_Dyna[[#This Row],[Net Income]]</f>
        <v>0.51341707514753221</v>
      </c>
      <c r="M1674" s="2">
        <f>Global_Household_Financial_Dyna[[#This Row],[Monthly_Expenses]]/Global_Household_Financial_Dyna[[#This Row],[Net Income]]</f>
        <v>0.48658551427158347</v>
      </c>
      <c r="N1674" t="str">
        <f>IF(Global_Household_Financial_Dyna[[#This Row],[Monthly_Savings]]&lt;0,"High Risk", IF(Global_Household_Financial_Dyna[[#This Row],[Savings Rate%]]&lt;0.1, "Medium", "Safe"))</f>
        <v>Safe</v>
      </c>
      <c r="O1674">
        <f>Global_Household_Financial_Dyna[[#This Row],[Total_Household_Income]]/Global_Household_Financial_Dyna[[#This Row],[Family_Size]]</f>
        <v>4951.12</v>
      </c>
      <c r="P1674" s="2">
        <f t="shared" si="52"/>
        <v>0.32336204947805613</v>
      </c>
      <c r="Q1674" s="2">
        <f t="shared" si="53"/>
        <v>0.19005502566947607</v>
      </c>
      <c r="R1674" s="2" t="str">
        <f>IF(Global_Household_Financial_Dyna[[#This Row],[Vs country_Average]]&lt;-0.2, "Underperformer", IF(Global_Household_Financial_Dyna[[#This Row],[Vs country_Average]]&gt;0.2, "Outperformer", "Normal"))</f>
        <v>Normal</v>
      </c>
      <c r="S16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1982.75</v>
      </c>
      <c r="T16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1982.75</v>
      </c>
      <c r="U16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1982.75</v>
      </c>
      <c r="V16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1982.75</v>
      </c>
    </row>
    <row r="1675" spans="1:22" x14ac:dyDescent="0.3">
      <c r="A1675">
        <v>1678</v>
      </c>
      <c r="B1675" t="s">
        <v>10</v>
      </c>
      <c r="C1675" t="s">
        <v>11</v>
      </c>
      <c r="D1675">
        <v>7</v>
      </c>
      <c r="E1675">
        <v>3</v>
      </c>
      <c r="F1675">
        <v>922.22</v>
      </c>
      <c r="G1675">
        <v>1914.89</v>
      </c>
      <c r="H1675">
        <v>191.49</v>
      </c>
      <c r="I1675">
        <v>697.2</v>
      </c>
      <c r="J1675">
        <v>1026.2</v>
      </c>
      <c r="K1675">
        <f>Global_Household_Financial_Dyna[[#This Row],[Total_Household_Income]]-Global_Household_Financial_Dyna[[#This Row],[Estimated_Taxes]]</f>
        <v>1723.4</v>
      </c>
      <c r="L1675" s="1">
        <f>Global_Household_Financial_Dyna[[#This Row],[Monthly_Savings]]/Global_Household_Financial_Dyna[[#This Row],[Net Income]]</f>
        <v>0.59545085296506906</v>
      </c>
      <c r="M1675" s="2">
        <f>Global_Household_Financial_Dyna[[#This Row],[Monthly_Expenses]]/Global_Household_Financial_Dyna[[#This Row],[Net Income]]</f>
        <v>0.40454914703493094</v>
      </c>
      <c r="N1675" t="str">
        <f>IF(Global_Household_Financial_Dyna[[#This Row],[Monthly_Savings]]&lt;0,"High Risk", IF(Global_Household_Financial_Dyna[[#This Row],[Savings Rate%]]&lt;0.1, "Medium", "Safe"))</f>
        <v>Safe</v>
      </c>
      <c r="O1675">
        <f>Global_Household_Financial_Dyna[[#This Row],[Total_Household_Income]]/Global_Household_Financial_Dyna[[#This Row],[Family_Size]]</f>
        <v>273.55571428571432</v>
      </c>
      <c r="P1675" s="2">
        <f t="shared" si="52"/>
        <v>0.42077341556833553</v>
      </c>
      <c r="Q1675" s="2">
        <f t="shared" si="53"/>
        <v>0.17467743739673353</v>
      </c>
      <c r="R1675" s="2" t="str">
        <f>IF(Global_Household_Financial_Dyna[[#This Row],[Vs country_Average]]&lt;-0.2, "Underperformer", IF(Global_Household_Financial_Dyna[[#This Row],[Vs country_Average]]&gt;0.2, "Outperformer", "Normal"))</f>
        <v>Normal</v>
      </c>
      <c r="S16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1026.2</v>
      </c>
      <c r="T16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1026.2</v>
      </c>
      <c r="U16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1026.2</v>
      </c>
      <c r="V16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1026.2</v>
      </c>
    </row>
    <row r="1676" spans="1:22" x14ac:dyDescent="0.3">
      <c r="A1676">
        <v>1679</v>
      </c>
      <c r="B1676" t="s">
        <v>18</v>
      </c>
      <c r="C1676" t="s">
        <v>20</v>
      </c>
      <c r="D1676">
        <v>2</v>
      </c>
      <c r="E1676">
        <v>2</v>
      </c>
      <c r="F1676">
        <v>2280.4699999999998</v>
      </c>
      <c r="G1676">
        <v>3925.45</v>
      </c>
      <c r="H1676">
        <v>863.6</v>
      </c>
      <c r="I1676">
        <v>2489.5</v>
      </c>
      <c r="J1676">
        <v>572.35</v>
      </c>
      <c r="K1676">
        <f>Global_Household_Financial_Dyna[[#This Row],[Total_Household_Income]]-Global_Household_Financial_Dyna[[#This Row],[Estimated_Taxes]]</f>
        <v>3061.85</v>
      </c>
      <c r="L1676" s="1">
        <f>Global_Household_Financial_Dyna[[#This Row],[Monthly_Savings]]/Global_Household_Financial_Dyna[[#This Row],[Net Income]]</f>
        <v>0.18692947074481114</v>
      </c>
      <c r="M1676" s="2">
        <f>Global_Household_Financial_Dyna[[#This Row],[Monthly_Expenses]]/Global_Household_Financial_Dyna[[#This Row],[Net Income]]</f>
        <v>0.81307052925518886</v>
      </c>
      <c r="N1676" t="str">
        <f>IF(Global_Household_Financial_Dyna[[#This Row],[Monthly_Savings]]&lt;0,"High Risk", IF(Global_Household_Financial_Dyna[[#This Row],[Savings Rate%]]&lt;0.1, "Medium", "Safe"))</f>
        <v>Safe</v>
      </c>
      <c r="O1676">
        <f>Global_Household_Financial_Dyna[[#This Row],[Total_Household_Income]]/Global_Household_Financial_Dyna[[#This Row],[Family_Size]]</f>
        <v>1962.7249999999999</v>
      </c>
      <c r="P1676" s="2">
        <f t="shared" si="52"/>
        <v>0.32336204947805613</v>
      </c>
      <c r="Q1676" s="2">
        <f t="shared" si="53"/>
        <v>-0.13643257873324499</v>
      </c>
      <c r="R1676" s="2" t="str">
        <f>IF(Global_Household_Financial_Dyna[[#This Row],[Vs country_Average]]&lt;-0.2, "Underperformer", IF(Global_Household_Financial_Dyna[[#This Row],[Vs country_Average]]&gt;0.2, "Outperformer", "Normal"))</f>
        <v>Normal</v>
      </c>
      <c r="S16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572.35</v>
      </c>
      <c r="T16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572.35</v>
      </c>
      <c r="U16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572.35</v>
      </c>
      <c r="V16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572.35</v>
      </c>
    </row>
    <row r="1677" spans="1:22" x14ac:dyDescent="0.3">
      <c r="A1677">
        <v>1680</v>
      </c>
      <c r="B1677" t="s">
        <v>16</v>
      </c>
      <c r="C1677" t="s">
        <v>17</v>
      </c>
      <c r="D1677">
        <v>5</v>
      </c>
      <c r="E1677">
        <v>3</v>
      </c>
      <c r="F1677">
        <v>3124.82</v>
      </c>
      <c r="G1677">
        <v>7004.55</v>
      </c>
      <c r="H1677">
        <v>2451.59</v>
      </c>
      <c r="I1677">
        <v>4244.1000000000004</v>
      </c>
      <c r="J1677">
        <v>308.85000000000002</v>
      </c>
      <c r="K1677">
        <f>Global_Household_Financial_Dyna[[#This Row],[Total_Household_Income]]-Global_Household_Financial_Dyna[[#This Row],[Estimated_Taxes]]</f>
        <v>4552.96</v>
      </c>
      <c r="L1677" s="1">
        <f>Global_Household_Financial_Dyna[[#This Row],[Monthly_Savings]]/Global_Household_Financial_Dyna[[#This Row],[Net Income]]</f>
        <v>6.7834990863086878E-2</v>
      </c>
      <c r="M1677" s="2">
        <f>Global_Household_Financial_Dyna[[#This Row],[Monthly_Expenses]]/Global_Household_Financial_Dyna[[#This Row],[Net Income]]</f>
        <v>0.93216281276356483</v>
      </c>
      <c r="N1677" t="str">
        <f>IF(Global_Household_Financial_Dyna[[#This Row],[Monthly_Savings]]&lt;0,"High Risk", IF(Global_Household_Financial_Dyna[[#This Row],[Savings Rate%]]&lt;0.1, "Medium", "Safe"))</f>
        <v>Medium</v>
      </c>
      <c r="O1677">
        <f>Global_Household_Financial_Dyna[[#This Row],[Total_Household_Income]]/Global_Household_Financial_Dyna[[#This Row],[Family_Size]]</f>
        <v>1400.91</v>
      </c>
      <c r="P1677" s="2">
        <f t="shared" si="52"/>
        <v>0.15879799892000862</v>
      </c>
      <c r="Q1677" s="2">
        <f t="shared" si="53"/>
        <v>-9.0963008056921743E-2</v>
      </c>
      <c r="R1677" s="2" t="str">
        <f>IF(Global_Household_Financial_Dyna[[#This Row],[Vs country_Average]]&lt;-0.2, "Underperformer", IF(Global_Household_Financial_Dyna[[#This Row],[Vs country_Average]]&gt;0.2, "Outperformer", "Normal"))</f>
        <v>Normal</v>
      </c>
      <c r="S16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308.85000000000002</v>
      </c>
      <c r="T16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308.85000000000002</v>
      </c>
      <c r="U16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308.85000000000002</v>
      </c>
      <c r="V16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308.85000000000002</v>
      </c>
    </row>
    <row r="1678" spans="1:22" x14ac:dyDescent="0.3">
      <c r="A1678">
        <v>1681</v>
      </c>
      <c r="B1678" t="s">
        <v>10</v>
      </c>
      <c r="C1678" t="s">
        <v>22</v>
      </c>
      <c r="D1678">
        <v>1</v>
      </c>
      <c r="E1678">
        <v>1</v>
      </c>
      <c r="F1678">
        <v>840.09</v>
      </c>
      <c r="G1678">
        <v>840.09</v>
      </c>
      <c r="H1678">
        <v>84.01</v>
      </c>
      <c r="I1678">
        <v>372.09</v>
      </c>
      <c r="J1678">
        <v>383.99</v>
      </c>
      <c r="K1678">
        <f>Global_Household_Financial_Dyna[[#This Row],[Total_Household_Income]]-Global_Household_Financial_Dyna[[#This Row],[Estimated_Taxes]]</f>
        <v>756.08</v>
      </c>
      <c r="L1678" s="1">
        <f>Global_Household_Financial_Dyna[[#This Row],[Monthly_Savings]]/Global_Household_Financial_Dyna[[#This Row],[Net Income]]</f>
        <v>0.50786953761506715</v>
      </c>
      <c r="M1678" s="2">
        <f>Global_Household_Financial_Dyna[[#This Row],[Monthly_Expenses]]/Global_Household_Financial_Dyna[[#This Row],[Net Income]]</f>
        <v>0.49213046238493274</v>
      </c>
      <c r="N1678" t="str">
        <f>IF(Global_Household_Financial_Dyna[[#This Row],[Monthly_Savings]]&lt;0,"High Risk", IF(Global_Household_Financial_Dyna[[#This Row],[Savings Rate%]]&lt;0.1, "Medium", "Safe"))</f>
        <v>Safe</v>
      </c>
      <c r="O1678">
        <f>Global_Household_Financial_Dyna[[#This Row],[Total_Household_Income]]/Global_Household_Financial_Dyna[[#This Row],[Family_Size]]</f>
        <v>840.09</v>
      </c>
      <c r="P1678" s="2">
        <f t="shared" si="52"/>
        <v>0.42077341556833553</v>
      </c>
      <c r="Q1678" s="2">
        <f t="shared" si="53"/>
        <v>8.7096122046731617E-2</v>
      </c>
      <c r="R1678" s="2" t="str">
        <f>IF(Global_Household_Financial_Dyna[[#This Row],[Vs country_Average]]&lt;-0.2, "Underperformer", IF(Global_Household_Financial_Dyna[[#This Row],[Vs country_Average]]&gt;0.2, "Outperformer", "Normal"))</f>
        <v>Normal</v>
      </c>
      <c r="S16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383.99</v>
      </c>
      <c r="T16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383.99</v>
      </c>
      <c r="U16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383.99</v>
      </c>
      <c r="V16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383.99</v>
      </c>
    </row>
    <row r="1679" spans="1:22" x14ac:dyDescent="0.3">
      <c r="A1679">
        <v>1682</v>
      </c>
      <c r="B1679" t="s">
        <v>12</v>
      </c>
      <c r="C1679" t="s">
        <v>13</v>
      </c>
      <c r="D1679">
        <v>7</v>
      </c>
      <c r="E1679">
        <v>1</v>
      </c>
      <c r="F1679">
        <v>2392.6999999999998</v>
      </c>
      <c r="G1679">
        <v>2392.6999999999998</v>
      </c>
      <c r="H1679">
        <v>598.17999999999995</v>
      </c>
      <c r="I1679">
        <v>2270.67</v>
      </c>
      <c r="J1679">
        <v>-476.15</v>
      </c>
      <c r="K1679">
        <f>Global_Household_Financial_Dyna[[#This Row],[Total_Household_Income]]-Global_Household_Financial_Dyna[[#This Row],[Estimated_Taxes]]</f>
        <v>1794.52</v>
      </c>
      <c r="L1679" s="1">
        <f>Global_Household_Financial_Dyna[[#This Row],[Monthly_Savings]]/Global_Household_Financial_Dyna[[#This Row],[Net Income]]</f>
        <v>-0.26533557720170298</v>
      </c>
      <c r="M1679" s="2">
        <f>Global_Household_Financial_Dyna[[#This Row],[Monthly_Expenses]]/Global_Household_Financial_Dyna[[#This Row],[Net Income]]</f>
        <v>1.265335577201703</v>
      </c>
      <c r="N1679" t="str">
        <f>IF(Global_Household_Financial_Dyna[[#This Row],[Monthly_Savings]]&lt;0,"High Risk", IF(Global_Household_Financial_Dyna[[#This Row],[Savings Rate%]]&lt;0.1, "Medium", "Safe"))</f>
        <v>High Risk</v>
      </c>
      <c r="O1679">
        <f>Global_Household_Financial_Dyna[[#This Row],[Total_Household_Income]]/Global_Household_Financial_Dyna[[#This Row],[Family_Size]]</f>
        <v>341.81428571428569</v>
      </c>
      <c r="P1679" s="2">
        <f t="shared" si="52"/>
        <v>0.30718716818024266</v>
      </c>
      <c r="Q1679" s="2">
        <f t="shared" si="53"/>
        <v>-0.5725227453819457</v>
      </c>
      <c r="R1679" s="2" t="str">
        <f>IF(Global_Household_Financial_Dyna[[#This Row],[Vs country_Average]]&lt;-0.2, "Underperformer", IF(Global_Household_Financial_Dyna[[#This Row],[Vs country_Average]]&gt;0.2, "Outperformer", "Normal"))</f>
        <v>Underperformer</v>
      </c>
      <c r="S16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-362.61649999999997</v>
      </c>
      <c r="T16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-249.08299999999997</v>
      </c>
      <c r="U16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-135.54949999999997</v>
      </c>
      <c r="V16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-22.015999999999963</v>
      </c>
    </row>
    <row r="1680" spans="1:22" x14ac:dyDescent="0.3">
      <c r="A1680">
        <v>1683</v>
      </c>
      <c r="B1680" t="s">
        <v>16</v>
      </c>
      <c r="C1680" t="s">
        <v>17</v>
      </c>
      <c r="D1680">
        <v>8</v>
      </c>
      <c r="E1680">
        <v>3</v>
      </c>
      <c r="F1680">
        <v>3719.33</v>
      </c>
      <c r="G1680">
        <v>8102.99</v>
      </c>
      <c r="H1680">
        <v>3241.2</v>
      </c>
      <c r="I1680">
        <v>5783.98</v>
      </c>
      <c r="J1680">
        <v>-922.19</v>
      </c>
      <c r="K1680">
        <f>Global_Household_Financial_Dyna[[#This Row],[Total_Household_Income]]-Global_Household_Financial_Dyna[[#This Row],[Estimated_Taxes]]</f>
        <v>4861.79</v>
      </c>
      <c r="L1680" s="1">
        <f>Global_Household_Financial_Dyna[[#This Row],[Monthly_Savings]]/Global_Household_Financial_Dyna[[#This Row],[Net Income]]</f>
        <v>-0.18968116681304623</v>
      </c>
      <c r="M1680" s="2">
        <f>Global_Household_Financial_Dyna[[#This Row],[Monthly_Expenses]]/Global_Household_Financial_Dyna[[#This Row],[Net Income]]</f>
        <v>1.1896811668130463</v>
      </c>
      <c r="N1680" t="str">
        <f>IF(Global_Household_Financial_Dyna[[#This Row],[Monthly_Savings]]&lt;0,"High Risk", IF(Global_Household_Financial_Dyna[[#This Row],[Savings Rate%]]&lt;0.1, "Medium", "Safe"))</f>
        <v>High Risk</v>
      </c>
      <c r="O1680">
        <f>Global_Household_Financial_Dyna[[#This Row],[Total_Household_Income]]/Global_Household_Financial_Dyna[[#This Row],[Family_Size]]</f>
        <v>1012.87375</v>
      </c>
      <c r="P1680" s="2">
        <f t="shared" si="52"/>
        <v>0.15879799892000862</v>
      </c>
      <c r="Q1680" s="2">
        <f t="shared" si="53"/>
        <v>-0.34847916573305482</v>
      </c>
      <c r="R1680" s="2" t="str">
        <f>IF(Global_Household_Financial_Dyna[[#This Row],[Vs country_Average]]&lt;-0.2, "Underperformer", IF(Global_Household_Financial_Dyna[[#This Row],[Vs country_Average]]&gt;0.2, "Outperformer", "Normal"))</f>
        <v>Underperformer</v>
      </c>
      <c r="S16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-632.99099999999999</v>
      </c>
      <c r="T16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-343.79200000000003</v>
      </c>
      <c r="U16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-54.593000000000075</v>
      </c>
      <c r="V16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234.60599999999999</v>
      </c>
    </row>
    <row r="1681" spans="1:22" x14ac:dyDescent="0.3">
      <c r="A1681">
        <v>1684</v>
      </c>
      <c r="B1681" t="s">
        <v>14</v>
      </c>
      <c r="C1681" t="s">
        <v>15</v>
      </c>
      <c r="D1681">
        <v>7</v>
      </c>
      <c r="E1681">
        <v>2</v>
      </c>
      <c r="F1681">
        <v>3028.59</v>
      </c>
      <c r="G1681">
        <v>4871.0600000000004</v>
      </c>
      <c r="H1681">
        <v>730.66</v>
      </c>
      <c r="I1681">
        <v>1935.37</v>
      </c>
      <c r="J1681">
        <v>2205.0300000000002</v>
      </c>
      <c r="K1681">
        <f>Global_Household_Financial_Dyna[[#This Row],[Total_Household_Income]]-Global_Household_Financial_Dyna[[#This Row],[Estimated_Taxes]]</f>
        <v>4140.4000000000005</v>
      </c>
      <c r="L1681" s="1">
        <f>Global_Household_Financial_Dyna[[#This Row],[Monthly_Savings]]/Global_Household_Financial_Dyna[[#This Row],[Net Income]]</f>
        <v>0.53256448652304123</v>
      </c>
      <c r="M1681" s="2">
        <f>Global_Household_Financial_Dyna[[#This Row],[Monthly_Expenses]]/Global_Household_Financial_Dyna[[#This Row],[Net Income]]</f>
        <v>0.46743551347695866</v>
      </c>
      <c r="N1681" t="str">
        <f>IF(Global_Household_Financial_Dyna[[#This Row],[Monthly_Savings]]&lt;0,"High Risk", IF(Global_Household_Financial_Dyna[[#This Row],[Savings Rate%]]&lt;0.1, "Medium", "Safe"))</f>
        <v>Safe</v>
      </c>
      <c r="O1681">
        <f>Global_Household_Financial_Dyna[[#This Row],[Total_Household_Income]]/Global_Household_Financial_Dyna[[#This Row],[Family_Size]]</f>
        <v>695.86571428571438</v>
      </c>
      <c r="P1681" s="2">
        <f t="shared" si="52"/>
        <v>0.39788995363055785</v>
      </c>
      <c r="Q1681" s="2">
        <f t="shared" si="53"/>
        <v>0.13467453289248338</v>
      </c>
      <c r="R1681" s="2" t="str">
        <f>IF(Global_Household_Financial_Dyna[[#This Row],[Vs country_Average]]&lt;-0.2, "Underperformer", IF(Global_Household_Financial_Dyna[[#This Row],[Vs country_Average]]&gt;0.2, "Outperformer", "Normal"))</f>
        <v>Normal</v>
      </c>
      <c r="S16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2205.0300000000002</v>
      </c>
      <c r="T16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2205.0300000000002</v>
      </c>
      <c r="U16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2205.0300000000002</v>
      </c>
      <c r="V16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2205.0300000000002</v>
      </c>
    </row>
    <row r="1682" spans="1:22" x14ac:dyDescent="0.3">
      <c r="A1682">
        <v>1685</v>
      </c>
      <c r="B1682" t="s">
        <v>18</v>
      </c>
      <c r="C1682" t="s">
        <v>20</v>
      </c>
      <c r="D1682">
        <v>8</v>
      </c>
      <c r="E1682">
        <v>3</v>
      </c>
      <c r="F1682">
        <v>1037.6600000000001</v>
      </c>
      <c r="G1682">
        <v>2044.4</v>
      </c>
      <c r="H1682">
        <v>449.77</v>
      </c>
      <c r="I1682">
        <v>1940.14</v>
      </c>
      <c r="J1682">
        <v>-345.5</v>
      </c>
      <c r="K1682">
        <f>Global_Household_Financial_Dyna[[#This Row],[Total_Household_Income]]-Global_Household_Financial_Dyna[[#This Row],[Estimated_Taxes]]</f>
        <v>1594.63</v>
      </c>
      <c r="L1682" s="1">
        <f>Global_Household_Financial_Dyna[[#This Row],[Monthly_Savings]]/Global_Household_Financial_Dyna[[#This Row],[Net Income]]</f>
        <v>-0.21666468083505264</v>
      </c>
      <c r="M1682" s="2">
        <f>Global_Household_Financial_Dyna[[#This Row],[Monthly_Expenses]]/Global_Household_Financial_Dyna[[#This Row],[Net Income]]</f>
        <v>1.2166709518822547</v>
      </c>
      <c r="N1682" t="str">
        <f>IF(Global_Household_Financial_Dyna[[#This Row],[Monthly_Savings]]&lt;0,"High Risk", IF(Global_Household_Financial_Dyna[[#This Row],[Savings Rate%]]&lt;0.1, "Medium", "Safe"))</f>
        <v>High Risk</v>
      </c>
      <c r="O1682">
        <f>Global_Household_Financial_Dyna[[#This Row],[Total_Household_Income]]/Global_Household_Financial_Dyna[[#This Row],[Family_Size]]</f>
        <v>255.55</v>
      </c>
      <c r="P1682" s="2">
        <f t="shared" si="52"/>
        <v>0.32336204947805613</v>
      </c>
      <c r="Q1682" s="2">
        <f t="shared" si="53"/>
        <v>-0.54002673031310877</v>
      </c>
      <c r="R1682" s="2" t="str">
        <f>IF(Global_Household_Financial_Dyna[[#This Row],[Vs country_Average]]&lt;-0.2, "Underperformer", IF(Global_Household_Financial_Dyna[[#This Row],[Vs country_Average]]&gt;0.2, "Outperformer", "Normal"))</f>
        <v>Underperformer</v>
      </c>
      <c r="S16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-248.49299999999999</v>
      </c>
      <c r="T16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-151.48599999999999</v>
      </c>
      <c r="U16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-54.478999999999985</v>
      </c>
      <c r="V16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42.52800000000002</v>
      </c>
    </row>
    <row r="1683" spans="1:22" x14ac:dyDescent="0.3">
      <c r="A1683">
        <v>1686</v>
      </c>
      <c r="B1683" t="s">
        <v>12</v>
      </c>
      <c r="C1683" t="s">
        <v>13</v>
      </c>
      <c r="D1683">
        <v>7</v>
      </c>
      <c r="E1683">
        <v>1</v>
      </c>
      <c r="F1683">
        <v>3287.64</v>
      </c>
      <c r="G1683">
        <v>3287.64</v>
      </c>
      <c r="H1683">
        <v>821.91</v>
      </c>
      <c r="I1683">
        <v>3119.97</v>
      </c>
      <c r="J1683">
        <v>-654.24</v>
      </c>
      <c r="K1683">
        <f>Global_Household_Financial_Dyna[[#This Row],[Total_Household_Income]]-Global_Household_Financial_Dyna[[#This Row],[Estimated_Taxes]]</f>
        <v>2465.73</v>
      </c>
      <c r="L1683" s="1">
        <f>Global_Household_Financial_Dyna[[#This Row],[Monthly_Savings]]/Global_Household_Financial_Dyna[[#This Row],[Net Income]]</f>
        <v>-0.26533318733194633</v>
      </c>
      <c r="M1683" s="2">
        <f>Global_Household_Financial_Dyna[[#This Row],[Monthly_Expenses]]/Global_Household_Financial_Dyna[[#This Row],[Net Income]]</f>
        <v>1.2653331873319462</v>
      </c>
      <c r="N1683" t="str">
        <f>IF(Global_Household_Financial_Dyna[[#This Row],[Monthly_Savings]]&lt;0,"High Risk", IF(Global_Household_Financial_Dyna[[#This Row],[Savings Rate%]]&lt;0.1, "Medium", "Safe"))</f>
        <v>High Risk</v>
      </c>
      <c r="O1683">
        <f>Global_Household_Financial_Dyna[[#This Row],[Total_Household_Income]]/Global_Household_Financial_Dyna[[#This Row],[Family_Size]]</f>
        <v>469.66285714285715</v>
      </c>
      <c r="P1683" s="2">
        <f t="shared" si="52"/>
        <v>0.30718716818024266</v>
      </c>
      <c r="Q1683" s="2">
        <f t="shared" si="53"/>
        <v>-0.57252035551218894</v>
      </c>
      <c r="R1683" s="2" t="str">
        <f>IF(Global_Household_Financial_Dyna[[#This Row],[Vs country_Average]]&lt;-0.2, "Underperformer", IF(Global_Household_Financial_Dyna[[#This Row],[Vs country_Average]]&gt;0.2, "Outperformer", "Normal"))</f>
        <v>Underperformer</v>
      </c>
      <c r="S16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-498.24149999999997</v>
      </c>
      <c r="T16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-342.24300000000005</v>
      </c>
      <c r="U16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-186.24450000000002</v>
      </c>
      <c r="V16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-30.246000000000095</v>
      </c>
    </row>
    <row r="1684" spans="1:22" x14ac:dyDescent="0.3">
      <c r="A1684">
        <v>1687</v>
      </c>
      <c r="B1684" t="s">
        <v>12</v>
      </c>
      <c r="C1684" t="s">
        <v>13</v>
      </c>
      <c r="D1684">
        <v>6</v>
      </c>
      <c r="E1684">
        <v>2</v>
      </c>
      <c r="F1684">
        <v>3542.52</v>
      </c>
      <c r="G1684">
        <v>5371.72</v>
      </c>
      <c r="H1684">
        <v>1342.93</v>
      </c>
      <c r="I1684">
        <v>4853.38</v>
      </c>
      <c r="J1684">
        <v>-824.59</v>
      </c>
      <c r="K1684">
        <f>Global_Household_Financial_Dyna[[#This Row],[Total_Household_Income]]-Global_Household_Financial_Dyna[[#This Row],[Estimated_Taxes]]</f>
        <v>4028.79</v>
      </c>
      <c r="L1684" s="1">
        <f>Global_Household_Financial_Dyna[[#This Row],[Monthly_Savings]]/Global_Household_Financial_Dyna[[#This Row],[Net Income]]</f>
        <v>-0.20467435632038405</v>
      </c>
      <c r="M1684" s="2">
        <f>Global_Household_Financial_Dyna[[#This Row],[Monthly_Expenses]]/Global_Household_Financial_Dyna[[#This Row],[Net Income]]</f>
        <v>1.2046743563203841</v>
      </c>
      <c r="N1684" t="str">
        <f>IF(Global_Household_Financial_Dyna[[#This Row],[Monthly_Savings]]&lt;0,"High Risk", IF(Global_Household_Financial_Dyna[[#This Row],[Savings Rate%]]&lt;0.1, "Medium", "Safe"))</f>
        <v>High Risk</v>
      </c>
      <c r="O1684">
        <f>Global_Household_Financial_Dyna[[#This Row],[Total_Household_Income]]/Global_Household_Financial_Dyna[[#This Row],[Family_Size]]</f>
        <v>895.28666666666675</v>
      </c>
      <c r="P1684" s="2">
        <f t="shared" si="52"/>
        <v>0.30718716818024266</v>
      </c>
      <c r="Q1684" s="2">
        <f t="shared" si="53"/>
        <v>-0.51186152450062672</v>
      </c>
      <c r="R1684" s="2" t="str">
        <f>IF(Global_Household_Financial_Dyna[[#This Row],[Vs country_Average]]&lt;-0.2, "Underperformer", IF(Global_Household_Financial_Dyna[[#This Row],[Vs country_Average]]&gt;0.2, "Outperformer", "Normal"))</f>
        <v>Underperformer</v>
      </c>
      <c r="S16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-581.92100000000005</v>
      </c>
      <c r="T16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-339.25199999999995</v>
      </c>
      <c r="U16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-96.58299999999997</v>
      </c>
      <c r="V16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146.08600000000013</v>
      </c>
    </row>
    <row r="1685" spans="1:22" x14ac:dyDescent="0.3">
      <c r="A1685">
        <v>1688</v>
      </c>
      <c r="B1685" t="s">
        <v>10</v>
      </c>
      <c r="C1685" t="s">
        <v>11</v>
      </c>
      <c r="D1685">
        <v>1</v>
      </c>
      <c r="E1685">
        <v>1</v>
      </c>
      <c r="F1685">
        <v>1097.3</v>
      </c>
      <c r="G1685">
        <v>1097.3</v>
      </c>
      <c r="H1685">
        <v>109.73</v>
      </c>
      <c r="I1685">
        <v>287.55</v>
      </c>
      <c r="J1685">
        <v>700.02</v>
      </c>
      <c r="K1685">
        <f>Global_Household_Financial_Dyna[[#This Row],[Total_Household_Income]]-Global_Household_Financial_Dyna[[#This Row],[Estimated_Taxes]]</f>
        <v>987.56999999999994</v>
      </c>
      <c r="L1685" s="1">
        <f>Global_Household_Financial_Dyna[[#This Row],[Monthly_Savings]]/Global_Household_Financial_Dyna[[#This Row],[Net Income]]</f>
        <v>0.70883076642668374</v>
      </c>
      <c r="M1685" s="2">
        <f>Global_Household_Financial_Dyna[[#This Row],[Monthly_Expenses]]/Global_Household_Financial_Dyna[[#This Row],[Net Income]]</f>
        <v>0.29116923357331637</v>
      </c>
      <c r="N1685" t="str">
        <f>IF(Global_Household_Financial_Dyna[[#This Row],[Monthly_Savings]]&lt;0,"High Risk", IF(Global_Household_Financial_Dyna[[#This Row],[Savings Rate%]]&lt;0.1, "Medium", "Safe"))</f>
        <v>Safe</v>
      </c>
      <c r="O1685">
        <f>Global_Household_Financial_Dyna[[#This Row],[Total_Household_Income]]/Global_Household_Financial_Dyna[[#This Row],[Family_Size]]</f>
        <v>1097.3</v>
      </c>
      <c r="P1685" s="2">
        <f t="shared" si="52"/>
        <v>0.42077341556833553</v>
      </c>
      <c r="Q1685" s="2">
        <f t="shared" si="53"/>
        <v>0.28805735085834822</v>
      </c>
      <c r="R1685" s="2" t="str">
        <f>IF(Global_Household_Financial_Dyna[[#This Row],[Vs country_Average]]&lt;-0.2, "Underperformer", IF(Global_Household_Financial_Dyna[[#This Row],[Vs country_Average]]&gt;0.2, "Outperformer", "Normal"))</f>
        <v>Outperformer</v>
      </c>
      <c r="S16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700.02</v>
      </c>
      <c r="T16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700.02</v>
      </c>
      <c r="U16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700.02</v>
      </c>
      <c r="V16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700.02</v>
      </c>
    </row>
    <row r="1686" spans="1:22" x14ac:dyDescent="0.3">
      <c r="A1686">
        <v>1689</v>
      </c>
      <c r="B1686" t="s">
        <v>16</v>
      </c>
      <c r="C1686" t="s">
        <v>21</v>
      </c>
      <c r="D1686">
        <v>7</v>
      </c>
      <c r="E1686">
        <v>3</v>
      </c>
      <c r="F1686">
        <v>3419.7</v>
      </c>
      <c r="G1686">
        <v>7303.99</v>
      </c>
      <c r="H1686">
        <v>2556.4</v>
      </c>
      <c r="I1686">
        <v>3449.2</v>
      </c>
      <c r="J1686">
        <v>1298.3900000000001</v>
      </c>
      <c r="K1686">
        <f>Global_Household_Financial_Dyna[[#This Row],[Total_Household_Income]]-Global_Household_Financial_Dyna[[#This Row],[Estimated_Taxes]]</f>
        <v>4747.59</v>
      </c>
      <c r="L1686" s="1">
        <f>Global_Household_Financial_Dyna[[#This Row],[Monthly_Savings]]/Global_Household_Financial_Dyna[[#This Row],[Net Income]]</f>
        <v>0.2734840203134643</v>
      </c>
      <c r="M1686" s="2">
        <f>Global_Household_Financial_Dyna[[#This Row],[Monthly_Expenses]]/Global_Household_Financial_Dyna[[#This Row],[Net Income]]</f>
        <v>0.72651597968653558</v>
      </c>
      <c r="N1686" t="str">
        <f>IF(Global_Household_Financial_Dyna[[#This Row],[Monthly_Savings]]&lt;0,"High Risk", IF(Global_Household_Financial_Dyna[[#This Row],[Savings Rate%]]&lt;0.1, "Medium", "Safe"))</f>
        <v>Safe</v>
      </c>
      <c r="O1686">
        <f>Global_Household_Financial_Dyna[[#This Row],[Total_Household_Income]]/Global_Household_Financial_Dyna[[#This Row],[Family_Size]]</f>
        <v>1043.4271428571428</v>
      </c>
      <c r="P1686" s="2">
        <f t="shared" si="52"/>
        <v>0.15879799892000862</v>
      </c>
      <c r="Q1686" s="2">
        <f t="shared" si="53"/>
        <v>0.11468602139345568</v>
      </c>
      <c r="R1686" s="2" t="str">
        <f>IF(Global_Household_Financial_Dyna[[#This Row],[Vs country_Average]]&lt;-0.2, "Underperformer", IF(Global_Household_Financial_Dyna[[#This Row],[Vs country_Average]]&gt;0.2, "Outperformer", "Normal"))</f>
        <v>Normal</v>
      </c>
      <c r="S16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1298.3900000000001</v>
      </c>
      <c r="T16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1298.3900000000001</v>
      </c>
      <c r="U16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1298.3900000000001</v>
      </c>
      <c r="V16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1298.3900000000001</v>
      </c>
    </row>
    <row r="1687" spans="1:22" x14ac:dyDescent="0.3">
      <c r="A1687">
        <v>1690</v>
      </c>
      <c r="B1687" t="s">
        <v>14</v>
      </c>
      <c r="C1687" t="s">
        <v>15</v>
      </c>
      <c r="D1687">
        <v>6</v>
      </c>
      <c r="E1687">
        <v>3</v>
      </c>
      <c r="F1687">
        <v>1374.4</v>
      </c>
      <c r="G1687">
        <v>2844.78</v>
      </c>
      <c r="H1687">
        <v>426.72</v>
      </c>
      <c r="I1687">
        <v>1710.41</v>
      </c>
      <c r="J1687">
        <v>707.65</v>
      </c>
      <c r="K1687">
        <f>Global_Household_Financial_Dyna[[#This Row],[Total_Household_Income]]-Global_Household_Financial_Dyna[[#This Row],[Estimated_Taxes]]</f>
        <v>2418.0600000000004</v>
      </c>
      <c r="L1687" s="1">
        <f>Global_Household_Financial_Dyna[[#This Row],[Monthly_Savings]]/Global_Household_Financial_Dyna[[#This Row],[Net Income]]</f>
        <v>0.29265196066267996</v>
      </c>
      <c r="M1687" s="2">
        <f>Global_Household_Financial_Dyna[[#This Row],[Monthly_Expenses]]/Global_Household_Financial_Dyna[[#This Row],[Net Income]]</f>
        <v>0.70734803933731993</v>
      </c>
      <c r="N1687" t="str">
        <f>IF(Global_Household_Financial_Dyna[[#This Row],[Monthly_Savings]]&lt;0,"High Risk", IF(Global_Household_Financial_Dyna[[#This Row],[Savings Rate%]]&lt;0.1, "Medium", "Safe"))</f>
        <v>Safe</v>
      </c>
      <c r="O1687">
        <f>Global_Household_Financial_Dyna[[#This Row],[Total_Household_Income]]/Global_Household_Financial_Dyna[[#This Row],[Family_Size]]</f>
        <v>474.13000000000005</v>
      </c>
      <c r="P1687" s="2">
        <f t="shared" si="52"/>
        <v>0.39788995363055785</v>
      </c>
      <c r="Q1687" s="2">
        <f t="shared" si="53"/>
        <v>-0.10523799296787789</v>
      </c>
      <c r="R1687" s="2" t="str">
        <f>IF(Global_Household_Financial_Dyna[[#This Row],[Vs country_Average]]&lt;-0.2, "Underperformer", IF(Global_Household_Financial_Dyna[[#This Row],[Vs country_Average]]&gt;0.2, "Outperformer", "Normal"))</f>
        <v>Normal</v>
      </c>
      <c r="S16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707.65</v>
      </c>
      <c r="T16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707.65</v>
      </c>
      <c r="U16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707.65</v>
      </c>
      <c r="V16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707.65</v>
      </c>
    </row>
    <row r="1688" spans="1:22" x14ac:dyDescent="0.3">
      <c r="A1688">
        <v>1691</v>
      </c>
      <c r="B1688" t="s">
        <v>18</v>
      </c>
      <c r="C1688" t="s">
        <v>19</v>
      </c>
      <c r="D1688">
        <v>3</v>
      </c>
      <c r="E1688">
        <v>1</v>
      </c>
      <c r="F1688">
        <v>2613.16</v>
      </c>
      <c r="G1688">
        <v>2613.16</v>
      </c>
      <c r="H1688">
        <v>574.9</v>
      </c>
      <c r="I1688">
        <v>2479.89</v>
      </c>
      <c r="J1688">
        <v>-441.62</v>
      </c>
      <c r="K1688">
        <f>Global_Household_Financial_Dyna[[#This Row],[Total_Household_Income]]-Global_Household_Financial_Dyna[[#This Row],[Estimated_Taxes]]</f>
        <v>2038.2599999999998</v>
      </c>
      <c r="L1688" s="1">
        <f>Global_Household_Financial_Dyna[[#This Row],[Monthly_Savings]]/Global_Household_Financial_Dyna[[#This Row],[Net Income]]</f>
        <v>-0.21666519482303537</v>
      </c>
      <c r="M1688" s="2">
        <f>Global_Household_Financial_Dyna[[#This Row],[Monthly_Expenses]]/Global_Household_Financial_Dyna[[#This Row],[Net Income]]</f>
        <v>1.2166701009684733</v>
      </c>
      <c r="N1688" t="str">
        <f>IF(Global_Household_Financial_Dyna[[#This Row],[Monthly_Savings]]&lt;0,"High Risk", IF(Global_Household_Financial_Dyna[[#This Row],[Savings Rate%]]&lt;0.1, "Medium", "Safe"))</f>
        <v>High Risk</v>
      </c>
      <c r="O1688">
        <f>Global_Household_Financial_Dyna[[#This Row],[Total_Household_Income]]/Global_Household_Financial_Dyna[[#This Row],[Family_Size]]</f>
        <v>871.05333333333328</v>
      </c>
      <c r="P1688" s="2">
        <f t="shared" si="52"/>
        <v>0.32336204947805613</v>
      </c>
      <c r="Q1688" s="2">
        <f t="shared" si="53"/>
        <v>-0.5400272443010915</v>
      </c>
      <c r="R1688" s="2" t="str">
        <f>IF(Global_Household_Financial_Dyna[[#This Row],[Vs country_Average]]&lt;-0.2, "Underperformer", IF(Global_Household_Financial_Dyna[[#This Row],[Vs country_Average]]&gt;0.2, "Outperformer", "Normal"))</f>
        <v>Underperformer</v>
      </c>
      <c r="S16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-317.62549999999999</v>
      </c>
      <c r="T16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-193.631</v>
      </c>
      <c r="U16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-69.636500000000012</v>
      </c>
      <c r="V16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54.358000000000004</v>
      </c>
    </row>
    <row r="1689" spans="1:22" x14ac:dyDescent="0.3">
      <c r="A1689">
        <v>1692</v>
      </c>
      <c r="B1689" t="s">
        <v>16</v>
      </c>
      <c r="C1689" t="s">
        <v>17</v>
      </c>
      <c r="D1689">
        <v>5</v>
      </c>
      <c r="E1689">
        <v>3</v>
      </c>
      <c r="F1689">
        <v>4849.38</v>
      </c>
      <c r="G1689">
        <v>10516.79</v>
      </c>
      <c r="H1689">
        <v>4206.72</v>
      </c>
      <c r="I1689">
        <v>4253.45</v>
      </c>
      <c r="J1689">
        <v>2056.62</v>
      </c>
      <c r="K1689">
        <f>Global_Household_Financial_Dyna[[#This Row],[Total_Household_Income]]-Global_Household_Financial_Dyna[[#This Row],[Estimated_Taxes]]</f>
        <v>6310.0700000000006</v>
      </c>
      <c r="L1689" s="1">
        <f>Global_Household_Financial_Dyna[[#This Row],[Monthly_Savings]]/Global_Household_Financial_Dyna[[#This Row],[Net Income]]</f>
        <v>0.32592665374552099</v>
      </c>
      <c r="M1689" s="2">
        <f>Global_Household_Financial_Dyna[[#This Row],[Monthly_Expenses]]/Global_Household_Financial_Dyna[[#This Row],[Net Income]]</f>
        <v>0.6740733462544789</v>
      </c>
      <c r="N1689" t="str">
        <f>IF(Global_Household_Financial_Dyna[[#This Row],[Monthly_Savings]]&lt;0,"High Risk", IF(Global_Household_Financial_Dyna[[#This Row],[Savings Rate%]]&lt;0.1, "Medium", "Safe"))</f>
        <v>Safe</v>
      </c>
      <c r="O1689">
        <f>Global_Household_Financial_Dyna[[#This Row],[Total_Household_Income]]/Global_Household_Financial_Dyna[[#This Row],[Family_Size]]</f>
        <v>2103.3580000000002</v>
      </c>
      <c r="P1689" s="2">
        <f t="shared" si="52"/>
        <v>0.15879799892000862</v>
      </c>
      <c r="Q1689" s="2">
        <f t="shared" si="53"/>
        <v>0.16712865482551237</v>
      </c>
      <c r="R1689" s="2" t="str">
        <f>IF(Global_Household_Financial_Dyna[[#This Row],[Vs country_Average]]&lt;-0.2, "Underperformer", IF(Global_Household_Financial_Dyna[[#This Row],[Vs country_Average]]&gt;0.2, "Outperformer", "Normal"))</f>
        <v>Normal</v>
      </c>
      <c r="S16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2056.62</v>
      </c>
      <c r="T16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2056.62</v>
      </c>
      <c r="U16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2056.62</v>
      </c>
      <c r="V16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2056.62</v>
      </c>
    </row>
    <row r="1690" spans="1:22" x14ac:dyDescent="0.3">
      <c r="A1690">
        <v>1693</v>
      </c>
      <c r="B1690" t="s">
        <v>10</v>
      </c>
      <c r="C1690" t="s">
        <v>22</v>
      </c>
      <c r="D1690">
        <v>7</v>
      </c>
      <c r="E1690">
        <v>3</v>
      </c>
      <c r="F1690">
        <v>446</v>
      </c>
      <c r="G1690">
        <v>938.03</v>
      </c>
      <c r="H1690">
        <v>93.8</v>
      </c>
      <c r="I1690">
        <v>642.45000000000005</v>
      </c>
      <c r="J1690">
        <v>201.78</v>
      </c>
      <c r="K1690">
        <f>Global_Household_Financial_Dyna[[#This Row],[Total_Household_Income]]-Global_Household_Financial_Dyna[[#This Row],[Estimated_Taxes]]</f>
        <v>844.23</v>
      </c>
      <c r="L1690" s="1">
        <f>Global_Household_Financial_Dyna[[#This Row],[Monthly_Savings]]/Global_Household_Financial_Dyna[[#This Row],[Net Income]]</f>
        <v>0.23901069613730855</v>
      </c>
      <c r="M1690" s="2">
        <f>Global_Household_Financial_Dyna[[#This Row],[Monthly_Expenses]]/Global_Household_Financial_Dyna[[#This Row],[Net Income]]</f>
        <v>0.76098930386269148</v>
      </c>
      <c r="N1690" t="str">
        <f>IF(Global_Household_Financial_Dyna[[#This Row],[Monthly_Savings]]&lt;0,"High Risk", IF(Global_Household_Financial_Dyna[[#This Row],[Savings Rate%]]&lt;0.1, "Medium", "Safe"))</f>
        <v>Safe</v>
      </c>
      <c r="O1690">
        <f>Global_Household_Financial_Dyna[[#This Row],[Total_Household_Income]]/Global_Household_Financial_Dyna[[#This Row],[Family_Size]]</f>
        <v>134.00428571428571</v>
      </c>
      <c r="P1690" s="2">
        <f t="shared" si="52"/>
        <v>0.42077341556833553</v>
      </c>
      <c r="Q1690" s="2">
        <f t="shared" si="53"/>
        <v>-0.18176271943102698</v>
      </c>
      <c r="R1690" s="2" t="str">
        <f>IF(Global_Household_Financial_Dyna[[#This Row],[Vs country_Average]]&lt;-0.2, "Underperformer", IF(Global_Household_Financial_Dyna[[#This Row],[Vs country_Average]]&gt;0.2, "Outperformer", "Normal"))</f>
        <v>Normal</v>
      </c>
      <c r="S16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201.78</v>
      </c>
      <c r="T16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201.78</v>
      </c>
      <c r="U16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201.78</v>
      </c>
      <c r="V16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201.78</v>
      </c>
    </row>
    <row r="1691" spans="1:22" x14ac:dyDescent="0.3">
      <c r="A1691">
        <v>1694</v>
      </c>
      <c r="B1691" t="s">
        <v>18</v>
      </c>
      <c r="C1691" t="s">
        <v>19</v>
      </c>
      <c r="D1691">
        <v>8</v>
      </c>
      <c r="E1691">
        <v>2</v>
      </c>
      <c r="F1691">
        <v>4512.22</v>
      </c>
      <c r="G1691">
        <v>7915.08</v>
      </c>
      <c r="H1691">
        <v>1741.32</v>
      </c>
      <c r="I1691">
        <v>4925.5</v>
      </c>
      <c r="J1691">
        <v>1248.26</v>
      </c>
      <c r="K1691">
        <f>Global_Household_Financial_Dyna[[#This Row],[Total_Household_Income]]-Global_Household_Financial_Dyna[[#This Row],[Estimated_Taxes]]</f>
        <v>6173.76</v>
      </c>
      <c r="L1691" s="1">
        <f>Global_Household_Financial_Dyna[[#This Row],[Monthly_Savings]]/Global_Household_Financial_Dyna[[#This Row],[Net Income]]</f>
        <v>0.20218796972995387</v>
      </c>
      <c r="M1691" s="2">
        <f>Global_Household_Financial_Dyna[[#This Row],[Monthly_Expenses]]/Global_Household_Financial_Dyna[[#This Row],[Net Income]]</f>
        <v>0.7978120302700461</v>
      </c>
      <c r="N1691" t="str">
        <f>IF(Global_Household_Financial_Dyna[[#This Row],[Monthly_Savings]]&lt;0,"High Risk", IF(Global_Household_Financial_Dyna[[#This Row],[Savings Rate%]]&lt;0.1, "Medium", "Safe"))</f>
        <v>Safe</v>
      </c>
      <c r="O1691">
        <f>Global_Household_Financial_Dyna[[#This Row],[Total_Household_Income]]/Global_Household_Financial_Dyna[[#This Row],[Family_Size]]</f>
        <v>989.38499999999999</v>
      </c>
      <c r="P1691" s="2">
        <f t="shared" si="52"/>
        <v>0.32336204947805613</v>
      </c>
      <c r="Q1691" s="2">
        <f t="shared" si="53"/>
        <v>-0.12117407974810226</v>
      </c>
      <c r="R1691" s="2" t="str">
        <f>IF(Global_Household_Financial_Dyna[[#This Row],[Vs country_Average]]&lt;-0.2, "Underperformer", IF(Global_Household_Financial_Dyna[[#This Row],[Vs country_Average]]&gt;0.2, "Outperformer", "Normal"))</f>
        <v>Normal</v>
      </c>
      <c r="S16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1248.26</v>
      </c>
      <c r="T16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1248.26</v>
      </c>
      <c r="U16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1248.26</v>
      </c>
      <c r="V16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1248.26</v>
      </c>
    </row>
    <row r="1692" spans="1:22" x14ac:dyDescent="0.3">
      <c r="A1692">
        <v>1695</v>
      </c>
      <c r="B1692" t="s">
        <v>10</v>
      </c>
      <c r="C1692" t="s">
        <v>11</v>
      </c>
      <c r="D1692">
        <v>1</v>
      </c>
      <c r="E1692">
        <v>1</v>
      </c>
      <c r="F1692">
        <v>638.72</v>
      </c>
      <c r="G1692">
        <v>638.72</v>
      </c>
      <c r="H1692">
        <v>63.87</v>
      </c>
      <c r="I1692">
        <v>265.61</v>
      </c>
      <c r="J1692">
        <v>309.24</v>
      </c>
      <c r="K1692">
        <f>Global_Household_Financial_Dyna[[#This Row],[Total_Household_Income]]-Global_Household_Financial_Dyna[[#This Row],[Estimated_Taxes]]</f>
        <v>574.85</v>
      </c>
      <c r="L1692" s="1">
        <f>Global_Household_Financial_Dyna[[#This Row],[Monthly_Savings]]/Global_Household_Financial_Dyna[[#This Row],[Net Income]]</f>
        <v>0.53794903018178652</v>
      </c>
      <c r="M1692" s="2">
        <f>Global_Household_Financial_Dyna[[#This Row],[Monthly_Expenses]]/Global_Household_Financial_Dyna[[#This Row],[Net Income]]</f>
        <v>0.46205096981821348</v>
      </c>
      <c r="N1692" t="str">
        <f>IF(Global_Household_Financial_Dyna[[#This Row],[Monthly_Savings]]&lt;0,"High Risk", IF(Global_Household_Financial_Dyna[[#This Row],[Savings Rate%]]&lt;0.1, "Medium", "Safe"))</f>
        <v>Safe</v>
      </c>
      <c r="O1692">
        <f>Global_Household_Financial_Dyna[[#This Row],[Total_Household_Income]]/Global_Household_Financial_Dyna[[#This Row],[Family_Size]]</f>
        <v>638.72</v>
      </c>
      <c r="P1692" s="2">
        <f t="shared" si="52"/>
        <v>0.42077341556833553</v>
      </c>
      <c r="Q1692" s="2">
        <f t="shared" si="53"/>
        <v>0.117175614613451</v>
      </c>
      <c r="R1692" s="2" t="str">
        <f>IF(Global_Household_Financial_Dyna[[#This Row],[Vs country_Average]]&lt;-0.2, "Underperformer", IF(Global_Household_Financial_Dyna[[#This Row],[Vs country_Average]]&gt;0.2, "Outperformer", "Normal"))</f>
        <v>Normal</v>
      </c>
      <c r="S16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309.24</v>
      </c>
      <c r="T16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309.24</v>
      </c>
      <c r="U16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309.24</v>
      </c>
      <c r="V16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309.24</v>
      </c>
    </row>
    <row r="1693" spans="1:22" x14ac:dyDescent="0.3">
      <c r="A1693">
        <v>1696</v>
      </c>
      <c r="B1693" t="s">
        <v>18</v>
      </c>
      <c r="C1693" t="s">
        <v>20</v>
      </c>
      <c r="D1693">
        <v>8</v>
      </c>
      <c r="E1693">
        <v>1</v>
      </c>
      <c r="F1693">
        <v>5236.7700000000004</v>
      </c>
      <c r="G1693">
        <v>5236.7700000000004</v>
      </c>
      <c r="H1693">
        <v>1152.0899999999999</v>
      </c>
      <c r="I1693">
        <v>4969.7</v>
      </c>
      <c r="J1693">
        <v>-885.01</v>
      </c>
      <c r="K1693">
        <f>Global_Household_Financial_Dyna[[#This Row],[Total_Household_Income]]-Global_Household_Financial_Dyna[[#This Row],[Estimated_Taxes]]</f>
        <v>4084.6800000000003</v>
      </c>
      <c r="L1693" s="1">
        <f>Global_Household_Financial_Dyna[[#This Row],[Monthly_Savings]]/Global_Household_Financial_Dyna[[#This Row],[Net Income]]</f>
        <v>-0.2166656873977888</v>
      </c>
      <c r="M1693" s="2">
        <f>Global_Household_Financial_Dyna[[#This Row],[Monthly_Expenses]]/Global_Household_Financial_Dyna[[#This Row],[Net Income]]</f>
        <v>1.2166681355699833</v>
      </c>
      <c r="N1693" t="str">
        <f>IF(Global_Household_Financial_Dyna[[#This Row],[Monthly_Savings]]&lt;0,"High Risk", IF(Global_Household_Financial_Dyna[[#This Row],[Savings Rate%]]&lt;0.1, "Medium", "Safe"))</f>
        <v>High Risk</v>
      </c>
      <c r="O1693">
        <f>Global_Household_Financial_Dyna[[#This Row],[Total_Household_Income]]/Global_Household_Financial_Dyna[[#This Row],[Family_Size]]</f>
        <v>654.59625000000005</v>
      </c>
      <c r="P1693" s="2">
        <f t="shared" si="52"/>
        <v>0.32336204947805613</v>
      </c>
      <c r="Q1693" s="2">
        <f t="shared" si="53"/>
        <v>-0.54002773687584493</v>
      </c>
      <c r="R1693" s="2" t="str">
        <f>IF(Global_Household_Financial_Dyna[[#This Row],[Vs country_Average]]&lt;-0.2, "Underperformer", IF(Global_Household_Financial_Dyna[[#This Row],[Vs country_Average]]&gt;0.2, "Outperformer", "Normal"))</f>
        <v>Underperformer</v>
      </c>
      <c r="S16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-636.52499999999998</v>
      </c>
      <c r="T16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-388.04</v>
      </c>
      <c r="U16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-139.55500000000006</v>
      </c>
      <c r="V16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108.92999999999995</v>
      </c>
    </row>
    <row r="1694" spans="1:22" x14ac:dyDescent="0.3">
      <c r="A1694">
        <v>1697</v>
      </c>
      <c r="B1694" t="s">
        <v>18</v>
      </c>
      <c r="C1694" t="s">
        <v>19</v>
      </c>
      <c r="D1694">
        <v>6</v>
      </c>
      <c r="E1694">
        <v>3</v>
      </c>
      <c r="F1694">
        <v>5197.72</v>
      </c>
      <c r="G1694">
        <v>10312.49</v>
      </c>
      <c r="H1694">
        <v>2784.37</v>
      </c>
      <c r="I1694">
        <v>2944.22</v>
      </c>
      <c r="J1694">
        <v>4583.8999999999996</v>
      </c>
      <c r="K1694">
        <f>Global_Household_Financial_Dyna[[#This Row],[Total_Household_Income]]-Global_Household_Financial_Dyna[[#This Row],[Estimated_Taxes]]</f>
        <v>7528.12</v>
      </c>
      <c r="L1694" s="1">
        <f>Global_Household_Financial_Dyna[[#This Row],[Monthly_Savings]]/Global_Household_Financial_Dyna[[#This Row],[Net Income]]</f>
        <v>0.60890368378824988</v>
      </c>
      <c r="M1694" s="2">
        <f>Global_Household_Financial_Dyna[[#This Row],[Monthly_Expenses]]/Global_Household_Financial_Dyna[[#This Row],[Net Income]]</f>
        <v>0.39109631621175006</v>
      </c>
      <c r="N1694" t="str">
        <f>IF(Global_Household_Financial_Dyna[[#This Row],[Monthly_Savings]]&lt;0,"High Risk", IF(Global_Household_Financial_Dyna[[#This Row],[Savings Rate%]]&lt;0.1, "Medium", "Safe"))</f>
        <v>Safe</v>
      </c>
      <c r="O1694">
        <f>Global_Household_Financial_Dyna[[#This Row],[Total_Household_Income]]/Global_Household_Financial_Dyna[[#This Row],[Family_Size]]</f>
        <v>1718.7483333333332</v>
      </c>
      <c r="P1694" s="2">
        <f t="shared" si="52"/>
        <v>0.32336204947805613</v>
      </c>
      <c r="Q1694" s="2">
        <f t="shared" si="53"/>
        <v>0.28554163431019375</v>
      </c>
      <c r="R1694" s="2" t="str">
        <f>IF(Global_Household_Financial_Dyna[[#This Row],[Vs country_Average]]&lt;-0.2, "Underperformer", IF(Global_Household_Financial_Dyna[[#This Row],[Vs country_Average]]&gt;0.2, "Outperformer", "Normal"))</f>
        <v>Outperformer</v>
      </c>
      <c r="S16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4583.8999999999996</v>
      </c>
      <c r="T16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4583.8999999999996</v>
      </c>
      <c r="U16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4583.8999999999996</v>
      </c>
      <c r="V16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4583.8999999999996</v>
      </c>
    </row>
    <row r="1695" spans="1:22" x14ac:dyDescent="0.3">
      <c r="A1695">
        <v>1698</v>
      </c>
      <c r="B1695" t="s">
        <v>18</v>
      </c>
      <c r="C1695" t="s">
        <v>20</v>
      </c>
      <c r="D1695">
        <v>6</v>
      </c>
      <c r="E1695">
        <v>3</v>
      </c>
      <c r="F1695">
        <v>4779.2299999999996</v>
      </c>
      <c r="G1695">
        <v>9526.23</v>
      </c>
      <c r="H1695">
        <v>2572.08</v>
      </c>
      <c r="I1695">
        <v>4439.8599999999997</v>
      </c>
      <c r="J1695">
        <v>2514.29</v>
      </c>
      <c r="K1695">
        <f>Global_Household_Financial_Dyna[[#This Row],[Total_Household_Income]]-Global_Household_Financial_Dyna[[#This Row],[Estimated_Taxes]]</f>
        <v>6954.15</v>
      </c>
      <c r="L1695" s="1">
        <f>Global_Household_Financial_Dyna[[#This Row],[Monthly_Savings]]/Global_Household_Financial_Dyna[[#This Row],[Net Income]]</f>
        <v>0.36155245428988447</v>
      </c>
      <c r="M1695" s="2">
        <f>Global_Household_Financial_Dyna[[#This Row],[Monthly_Expenses]]/Global_Household_Financial_Dyna[[#This Row],[Net Income]]</f>
        <v>0.63844754571011553</v>
      </c>
      <c r="N1695" t="str">
        <f>IF(Global_Household_Financial_Dyna[[#This Row],[Monthly_Savings]]&lt;0,"High Risk", IF(Global_Household_Financial_Dyna[[#This Row],[Savings Rate%]]&lt;0.1, "Medium", "Safe"))</f>
        <v>Safe</v>
      </c>
      <c r="O1695">
        <f>Global_Household_Financial_Dyna[[#This Row],[Total_Household_Income]]/Global_Household_Financial_Dyna[[#This Row],[Family_Size]]</f>
        <v>1587.7049999999999</v>
      </c>
      <c r="P1695" s="2">
        <f t="shared" si="52"/>
        <v>0.32336204947805613</v>
      </c>
      <c r="Q1695" s="2">
        <f t="shared" si="53"/>
        <v>3.8190404811828338E-2</v>
      </c>
      <c r="R1695" s="2" t="str">
        <f>IF(Global_Household_Financial_Dyna[[#This Row],[Vs country_Average]]&lt;-0.2, "Underperformer", IF(Global_Household_Financial_Dyna[[#This Row],[Vs country_Average]]&gt;0.2, "Outperformer", "Normal"))</f>
        <v>Normal</v>
      </c>
      <c r="S16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2514.29</v>
      </c>
      <c r="T16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2514.29</v>
      </c>
      <c r="U16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2514.29</v>
      </c>
      <c r="V16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2514.29</v>
      </c>
    </row>
    <row r="1696" spans="1:22" x14ac:dyDescent="0.3">
      <c r="A1696">
        <v>1699</v>
      </c>
      <c r="B1696" t="s">
        <v>12</v>
      </c>
      <c r="C1696" t="s">
        <v>13</v>
      </c>
      <c r="D1696">
        <v>3</v>
      </c>
      <c r="E1696">
        <v>3</v>
      </c>
      <c r="F1696">
        <v>3248.82</v>
      </c>
      <c r="G1696">
        <v>7062.79</v>
      </c>
      <c r="H1696">
        <v>1765.7</v>
      </c>
      <c r="I1696">
        <v>1970.74</v>
      </c>
      <c r="J1696">
        <v>3326.35</v>
      </c>
      <c r="K1696">
        <f>Global_Household_Financial_Dyna[[#This Row],[Total_Household_Income]]-Global_Household_Financial_Dyna[[#This Row],[Estimated_Taxes]]</f>
        <v>5297.09</v>
      </c>
      <c r="L1696" s="1">
        <f>Global_Household_Financial_Dyna[[#This Row],[Monthly_Savings]]/Global_Household_Financial_Dyna[[#This Row],[Net Income]]</f>
        <v>0.62795799202958602</v>
      </c>
      <c r="M1696" s="2">
        <f>Global_Household_Financial_Dyna[[#This Row],[Monthly_Expenses]]/Global_Household_Financial_Dyna[[#This Row],[Net Income]]</f>
        <v>0.37204200797041392</v>
      </c>
      <c r="N1696" t="str">
        <f>IF(Global_Household_Financial_Dyna[[#This Row],[Monthly_Savings]]&lt;0,"High Risk", IF(Global_Household_Financial_Dyna[[#This Row],[Savings Rate%]]&lt;0.1, "Medium", "Safe"))</f>
        <v>Safe</v>
      </c>
      <c r="O1696">
        <f>Global_Household_Financial_Dyna[[#This Row],[Total_Household_Income]]/Global_Household_Financial_Dyna[[#This Row],[Family_Size]]</f>
        <v>2354.2633333333333</v>
      </c>
      <c r="P1696" s="2">
        <f t="shared" si="52"/>
        <v>0.30718716818024266</v>
      </c>
      <c r="Q1696" s="2">
        <f t="shared" si="53"/>
        <v>0.32077082384934336</v>
      </c>
      <c r="R1696" s="2" t="str">
        <f>IF(Global_Household_Financial_Dyna[[#This Row],[Vs country_Average]]&lt;-0.2, "Underperformer", IF(Global_Household_Financial_Dyna[[#This Row],[Vs country_Average]]&gt;0.2, "Outperformer", "Normal"))</f>
        <v>Outperformer</v>
      </c>
      <c r="S16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3326.35</v>
      </c>
      <c r="T16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3326.35</v>
      </c>
      <c r="U16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3326.35</v>
      </c>
      <c r="V16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3326.35</v>
      </c>
    </row>
    <row r="1697" spans="1:22" x14ac:dyDescent="0.3">
      <c r="A1697">
        <v>1700</v>
      </c>
      <c r="B1697" t="s">
        <v>16</v>
      </c>
      <c r="C1697" t="s">
        <v>17</v>
      </c>
      <c r="D1697">
        <v>8</v>
      </c>
      <c r="E1697">
        <v>3</v>
      </c>
      <c r="F1697">
        <v>3847.5</v>
      </c>
      <c r="G1697">
        <v>8963.64</v>
      </c>
      <c r="H1697">
        <v>3585.46</v>
      </c>
      <c r="I1697">
        <v>3765.57</v>
      </c>
      <c r="J1697">
        <v>1612.61</v>
      </c>
      <c r="K1697">
        <f>Global_Household_Financial_Dyna[[#This Row],[Total_Household_Income]]-Global_Household_Financial_Dyna[[#This Row],[Estimated_Taxes]]</f>
        <v>5378.1799999999994</v>
      </c>
      <c r="L1697" s="1">
        <f>Global_Household_Financial_Dyna[[#This Row],[Monthly_Savings]]/Global_Household_Financial_Dyna[[#This Row],[Net Income]]</f>
        <v>0.29984306958859691</v>
      </c>
      <c r="M1697" s="2">
        <f>Global_Household_Financial_Dyna[[#This Row],[Monthly_Expenses]]/Global_Household_Financial_Dyna[[#This Row],[Net Income]]</f>
        <v>0.70015693041140326</v>
      </c>
      <c r="N1697" t="str">
        <f>IF(Global_Household_Financial_Dyna[[#This Row],[Monthly_Savings]]&lt;0,"High Risk", IF(Global_Household_Financial_Dyna[[#This Row],[Savings Rate%]]&lt;0.1, "Medium", "Safe"))</f>
        <v>Safe</v>
      </c>
      <c r="O1697">
        <f>Global_Household_Financial_Dyna[[#This Row],[Total_Household_Income]]/Global_Household_Financial_Dyna[[#This Row],[Family_Size]]</f>
        <v>1120.4549999999999</v>
      </c>
      <c r="P1697" s="2">
        <f t="shared" si="52"/>
        <v>0.15879799892000862</v>
      </c>
      <c r="Q1697" s="2">
        <f t="shared" si="53"/>
        <v>0.14104507066858829</v>
      </c>
      <c r="R1697" s="2" t="str">
        <f>IF(Global_Household_Financial_Dyna[[#This Row],[Vs country_Average]]&lt;-0.2, "Underperformer", IF(Global_Household_Financial_Dyna[[#This Row],[Vs country_Average]]&gt;0.2, "Outperformer", "Normal"))</f>
        <v>Normal</v>
      </c>
      <c r="S16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1612.61</v>
      </c>
      <c r="T16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1612.61</v>
      </c>
      <c r="U16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1612.61</v>
      </c>
      <c r="V16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1612.61</v>
      </c>
    </row>
    <row r="1698" spans="1:22" x14ac:dyDescent="0.3">
      <c r="A1698">
        <v>1701</v>
      </c>
      <c r="B1698" t="s">
        <v>12</v>
      </c>
      <c r="C1698" t="s">
        <v>13</v>
      </c>
      <c r="D1698">
        <v>4</v>
      </c>
      <c r="E1698">
        <v>1</v>
      </c>
      <c r="F1698">
        <v>4127.2299999999996</v>
      </c>
      <c r="G1698">
        <v>4127.2299999999996</v>
      </c>
      <c r="H1698">
        <v>1031.81</v>
      </c>
      <c r="I1698">
        <v>2569.0300000000002</v>
      </c>
      <c r="J1698">
        <v>526.4</v>
      </c>
      <c r="K1698">
        <f>Global_Household_Financial_Dyna[[#This Row],[Total_Household_Income]]-Global_Household_Financial_Dyna[[#This Row],[Estimated_Taxes]]</f>
        <v>3095.4199999999996</v>
      </c>
      <c r="L1698" s="1">
        <f>Global_Household_Financial_Dyna[[#This Row],[Monthly_Savings]]/Global_Household_Financial_Dyna[[#This Row],[Net Income]]</f>
        <v>0.17005769814758581</v>
      </c>
      <c r="M1698" s="2">
        <f>Global_Household_Financial_Dyna[[#This Row],[Monthly_Expenses]]/Global_Household_Financial_Dyna[[#This Row],[Net Income]]</f>
        <v>0.82994553243178648</v>
      </c>
      <c r="N1698" t="str">
        <f>IF(Global_Household_Financial_Dyna[[#This Row],[Monthly_Savings]]&lt;0,"High Risk", IF(Global_Household_Financial_Dyna[[#This Row],[Savings Rate%]]&lt;0.1, "Medium", "Safe"))</f>
        <v>Safe</v>
      </c>
      <c r="O1698">
        <f>Global_Household_Financial_Dyna[[#This Row],[Total_Household_Income]]/Global_Household_Financial_Dyna[[#This Row],[Family_Size]]</f>
        <v>1031.8074999999999</v>
      </c>
      <c r="P1698" s="2">
        <f t="shared" si="52"/>
        <v>0.30718716818024266</v>
      </c>
      <c r="Q1698" s="2">
        <f t="shared" si="53"/>
        <v>-0.13712947003265685</v>
      </c>
      <c r="R1698" s="2" t="str">
        <f>IF(Global_Household_Financial_Dyna[[#This Row],[Vs country_Average]]&lt;-0.2, "Underperformer", IF(Global_Household_Financial_Dyna[[#This Row],[Vs country_Average]]&gt;0.2, "Outperformer", "Normal"))</f>
        <v>Normal</v>
      </c>
      <c r="S16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526.4</v>
      </c>
      <c r="T16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526.4</v>
      </c>
      <c r="U16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526.4</v>
      </c>
      <c r="V16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526.4</v>
      </c>
    </row>
    <row r="1699" spans="1:22" x14ac:dyDescent="0.3">
      <c r="A1699">
        <v>1702</v>
      </c>
      <c r="B1699" t="s">
        <v>10</v>
      </c>
      <c r="C1699" t="s">
        <v>11</v>
      </c>
      <c r="D1699">
        <v>5</v>
      </c>
      <c r="E1699">
        <v>2</v>
      </c>
      <c r="F1699">
        <v>672.82</v>
      </c>
      <c r="G1699">
        <v>1071.22</v>
      </c>
      <c r="H1699">
        <v>107.12</v>
      </c>
      <c r="I1699">
        <v>599.9</v>
      </c>
      <c r="J1699">
        <v>364.21</v>
      </c>
      <c r="K1699">
        <f>Global_Household_Financial_Dyna[[#This Row],[Total_Household_Income]]-Global_Household_Financial_Dyna[[#This Row],[Estimated_Taxes]]</f>
        <v>964.1</v>
      </c>
      <c r="L1699" s="1">
        <f>Global_Household_Financial_Dyna[[#This Row],[Monthly_Savings]]/Global_Household_Financial_Dyna[[#This Row],[Net Income]]</f>
        <v>0.37777201535110461</v>
      </c>
      <c r="M1699" s="2">
        <f>Global_Household_Financial_Dyna[[#This Row],[Monthly_Expenses]]/Global_Household_Financial_Dyna[[#This Row],[Net Income]]</f>
        <v>0.62223835701690688</v>
      </c>
      <c r="N1699" t="str">
        <f>IF(Global_Household_Financial_Dyna[[#This Row],[Monthly_Savings]]&lt;0,"High Risk", IF(Global_Household_Financial_Dyna[[#This Row],[Savings Rate%]]&lt;0.1, "Medium", "Safe"))</f>
        <v>Safe</v>
      </c>
      <c r="O1699">
        <f>Global_Household_Financial_Dyna[[#This Row],[Total_Household_Income]]/Global_Household_Financial_Dyna[[#This Row],[Family_Size]]</f>
        <v>214.244</v>
      </c>
      <c r="P1699" s="2">
        <f t="shared" si="52"/>
        <v>0.42077341556833553</v>
      </c>
      <c r="Q1699" s="2">
        <f t="shared" si="53"/>
        <v>-4.3001400217230923E-2</v>
      </c>
      <c r="R1699" s="2" t="str">
        <f>IF(Global_Household_Financial_Dyna[[#This Row],[Vs country_Average]]&lt;-0.2, "Underperformer", IF(Global_Household_Financial_Dyna[[#This Row],[Vs country_Average]]&gt;0.2, "Outperformer", "Normal"))</f>
        <v>Normal</v>
      </c>
      <c r="S16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364.21</v>
      </c>
      <c r="T16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364.21</v>
      </c>
      <c r="U16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364.21</v>
      </c>
      <c r="V16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364.21</v>
      </c>
    </row>
    <row r="1700" spans="1:22" x14ac:dyDescent="0.3">
      <c r="A1700">
        <v>1703</v>
      </c>
      <c r="B1700" t="s">
        <v>10</v>
      </c>
      <c r="C1700" t="s">
        <v>11</v>
      </c>
      <c r="D1700">
        <v>8</v>
      </c>
      <c r="E1700">
        <v>3</v>
      </c>
      <c r="F1700">
        <v>367.96</v>
      </c>
      <c r="G1700">
        <v>809.4</v>
      </c>
      <c r="H1700">
        <v>80.94</v>
      </c>
      <c r="I1700">
        <v>768.12</v>
      </c>
      <c r="J1700">
        <v>-39.659999999999997</v>
      </c>
      <c r="K1700">
        <f>Global_Household_Financial_Dyna[[#This Row],[Total_Household_Income]]-Global_Household_Financial_Dyna[[#This Row],[Estimated_Taxes]]</f>
        <v>728.46</v>
      </c>
      <c r="L1700" s="1">
        <f>Global_Household_Financial_Dyna[[#This Row],[Monthly_Savings]]/Global_Household_Financial_Dyna[[#This Row],[Net Income]]</f>
        <v>-5.4443620789061849E-2</v>
      </c>
      <c r="M1700" s="2">
        <f>Global_Household_Financial_Dyna[[#This Row],[Monthly_Expenses]]/Global_Household_Financial_Dyna[[#This Row],[Net Income]]</f>
        <v>1.0544436207890617</v>
      </c>
      <c r="N1700" t="str">
        <f>IF(Global_Household_Financial_Dyna[[#This Row],[Monthly_Savings]]&lt;0,"High Risk", IF(Global_Household_Financial_Dyna[[#This Row],[Savings Rate%]]&lt;0.1, "Medium", "Safe"))</f>
        <v>High Risk</v>
      </c>
      <c r="O1700">
        <f>Global_Household_Financial_Dyna[[#This Row],[Total_Household_Income]]/Global_Household_Financial_Dyna[[#This Row],[Family_Size]]</f>
        <v>101.175</v>
      </c>
      <c r="P1700" s="2">
        <f t="shared" si="52"/>
        <v>0.42077341556833553</v>
      </c>
      <c r="Q1700" s="2">
        <f t="shared" si="53"/>
        <v>-0.47521703635739737</v>
      </c>
      <c r="R1700" s="2" t="str">
        <f>IF(Global_Household_Financial_Dyna[[#This Row],[Vs country_Average]]&lt;-0.2, "Underperformer", IF(Global_Household_Financial_Dyna[[#This Row],[Vs country_Average]]&gt;0.2, "Outperformer", "Normal"))</f>
        <v>Underperformer</v>
      </c>
      <c r="S17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-1.2539999999999978</v>
      </c>
      <c r="T17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37.152000000000001</v>
      </c>
      <c r="U17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75.557999999999993</v>
      </c>
      <c r="V17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113.964</v>
      </c>
    </row>
    <row r="1701" spans="1:22" x14ac:dyDescent="0.3">
      <c r="A1701">
        <v>1704</v>
      </c>
      <c r="B1701" t="s">
        <v>16</v>
      </c>
      <c r="C1701" t="s">
        <v>21</v>
      </c>
      <c r="D1701">
        <v>4</v>
      </c>
      <c r="E1701">
        <v>3</v>
      </c>
      <c r="F1701">
        <v>4062.99</v>
      </c>
      <c r="G1701">
        <v>7892.06</v>
      </c>
      <c r="H1701">
        <v>2762.22</v>
      </c>
      <c r="I1701">
        <v>2514.04</v>
      </c>
      <c r="J1701">
        <v>2615.8000000000002</v>
      </c>
      <c r="K1701">
        <f>Global_Household_Financial_Dyna[[#This Row],[Total_Household_Income]]-Global_Household_Financial_Dyna[[#This Row],[Estimated_Taxes]]</f>
        <v>5129.84</v>
      </c>
      <c r="L1701" s="1">
        <f>Global_Household_Financial_Dyna[[#This Row],[Monthly_Savings]]/Global_Household_Financial_Dyna[[#This Row],[Net Income]]</f>
        <v>0.50991843800196501</v>
      </c>
      <c r="M1701" s="2">
        <f>Global_Household_Financial_Dyna[[#This Row],[Monthly_Expenses]]/Global_Household_Financial_Dyna[[#This Row],[Net Income]]</f>
        <v>0.49008156199803499</v>
      </c>
      <c r="N1701" t="str">
        <f>IF(Global_Household_Financial_Dyna[[#This Row],[Monthly_Savings]]&lt;0,"High Risk", IF(Global_Household_Financial_Dyna[[#This Row],[Savings Rate%]]&lt;0.1, "Medium", "Safe"))</f>
        <v>Safe</v>
      </c>
      <c r="O1701">
        <f>Global_Household_Financial_Dyna[[#This Row],[Total_Household_Income]]/Global_Household_Financial_Dyna[[#This Row],[Family_Size]]</f>
        <v>1973.0150000000001</v>
      </c>
      <c r="P1701" s="2">
        <f t="shared" si="52"/>
        <v>0.15879799892000862</v>
      </c>
      <c r="Q1701" s="2">
        <f t="shared" si="53"/>
        <v>0.35112043908195639</v>
      </c>
      <c r="R1701" s="2" t="str">
        <f>IF(Global_Household_Financial_Dyna[[#This Row],[Vs country_Average]]&lt;-0.2, "Underperformer", IF(Global_Household_Financial_Dyna[[#This Row],[Vs country_Average]]&gt;0.2, "Outperformer", "Normal"))</f>
        <v>Outperformer</v>
      </c>
      <c r="S17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2615.8000000000002</v>
      </c>
      <c r="T17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2615.8000000000002</v>
      </c>
      <c r="U17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2615.8000000000002</v>
      </c>
      <c r="V17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2615.8000000000002</v>
      </c>
    </row>
    <row r="1702" spans="1:22" x14ac:dyDescent="0.3">
      <c r="A1702">
        <v>1705</v>
      </c>
      <c r="B1702" t="s">
        <v>10</v>
      </c>
      <c r="C1702" t="s">
        <v>22</v>
      </c>
      <c r="D1702">
        <v>1</v>
      </c>
      <c r="E1702">
        <v>1</v>
      </c>
      <c r="F1702">
        <v>776.15</v>
      </c>
      <c r="G1702">
        <v>776.15</v>
      </c>
      <c r="H1702">
        <v>77.62</v>
      </c>
      <c r="I1702">
        <v>297.47000000000003</v>
      </c>
      <c r="J1702">
        <v>401.06</v>
      </c>
      <c r="K1702">
        <f>Global_Household_Financial_Dyna[[#This Row],[Total_Household_Income]]-Global_Household_Financial_Dyna[[#This Row],[Estimated_Taxes]]</f>
        <v>698.53</v>
      </c>
      <c r="L1702" s="1">
        <f>Global_Household_Financial_Dyna[[#This Row],[Monthly_Savings]]/Global_Household_Financial_Dyna[[#This Row],[Net Income]]</f>
        <v>0.57414856913804702</v>
      </c>
      <c r="M1702" s="2">
        <f>Global_Household_Financial_Dyna[[#This Row],[Monthly_Expenses]]/Global_Household_Financial_Dyna[[#This Row],[Net Income]]</f>
        <v>0.42585143086195304</v>
      </c>
      <c r="N1702" t="str">
        <f>IF(Global_Household_Financial_Dyna[[#This Row],[Monthly_Savings]]&lt;0,"High Risk", IF(Global_Household_Financial_Dyna[[#This Row],[Savings Rate%]]&lt;0.1, "Medium", "Safe"))</f>
        <v>Safe</v>
      </c>
      <c r="O1702">
        <f>Global_Household_Financial_Dyna[[#This Row],[Total_Household_Income]]/Global_Household_Financial_Dyna[[#This Row],[Family_Size]]</f>
        <v>776.15</v>
      </c>
      <c r="P1702" s="2">
        <f t="shared" si="52"/>
        <v>0.42077341556833553</v>
      </c>
      <c r="Q1702" s="2">
        <f t="shared" si="53"/>
        <v>0.15337515356971149</v>
      </c>
      <c r="R1702" s="2" t="str">
        <f>IF(Global_Household_Financial_Dyna[[#This Row],[Vs country_Average]]&lt;-0.2, "Underperformer", IF(Global_Household_Financial_Dyna[[#This Row],[Vs country_Average]]&gt;0.2, "Outperformer", "Normal"))</f>
        <v>Normal</v>
      </c>
      <c r="S17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401.06</v>
      </c>
      <c r="T17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401.06</v>
      </c>
      <c r="U17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401.06</v>
      </c>
      <c r="V17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401.06</v>
      </c>
    </row>
    <row r="1703" spans="1:22" x14ac:dyDescent="0.3">
      <c r="A1703">
        <v>1706</v>
      </c>
      <c r="B1703" t="s">
        <v>18</v>
      </c>
      <c r="C1703" t="s">
        <v>20</v>
      </c>
      <c r="D1703">
        <v>5</v>
      </c>
      <c r="E1703">
        <v>1</v>
      </c>
      <c r="F1703">
        <v>2417.6999999999998</v>
      </c>
      <c r="G1703">
        <v>2417.6999999999998</v>
      </c>
      <c r="H1703">
        <v>531.9</v>
      </c>
      <c r="I1703">
        <v>2294.4</v>
      </c>
      <c r="J1703">
        <v>-408.59</v>
      </c>
      <c r="K1703">
        <f>Global_Household_Financial_Dyna[[#This Row],[Total_Household_Income]]-Global_Household_Financial_Dyna[[#This Row],[Estimated_Taxes]]</f>
        <v>1885.7999999999997</v>
      </c>
      <c r="L1703" s="1">
        <f>Global_Household_Financial_Dyna[[#This Row],[Monthly_Savings]]/Global_Household_Financial_Dyna[[#This Row],[Net Income]]</f>
        <v>-0.21666666666666667</v>
      </c>
      <c r="M1703" s="2">
        <f>Global_Household_Financial_Dyna[[#This Row],[Monthly_Expenses]]/Global_Household_Financial_Dyna[[#This Row],[Net Income]]</f>
        <v>1.216671969455934</v>
      </c>
      <c r="N1703" t="str">
        <f>IF(Global_Household_Financial_Dyna[[#This Row],[Monthly_Savings]]&lt;0,"High Risk", IF(Global_Household_Financial_Dyna[[#This Row],[Savings Rate%]]&lt;0.1, "Medium", "Safe"))</f>
        <v>High Risk</v>
      </c>
      <c r="O1703">
        <f>Global_Household_Financial_Dyna[[#This Row],[Total_Household_Income]]/Global_Household_Financial_Dyna[[#This Row],[Family_Size]]</f>
        <v>483.53999999999996</v>
      </c>
      <c r="P1703" s="2">
        <f t="shared" si="52"/>
        <v>0.32336204947805613</v>
      </c>
      <c r="Q1703" s="2">
        <f t="shared" si="53"/>
        <v>-0.54002871614472281</v>
      </c>
      <c r="R1703" s="2" t="str">
        <f>IF(Global_Household_Financial_Dyna[[#This Row],[Vs country_Average]]&lt;-0.2, "Underperformer", IF(Global_Household_Financial_Dyna[[#This Row],[Vs country_Average]]&gt;0.2, "Outperformer", "Normal"))</f>
        <v>Underperformer</v>
      </c>
      <c r="S17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-293.86999999999995</v>
      </c>
      <c r="T17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-179.14999999999995</v>
      </c>
      <c r="U17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-64.430000000000007</v>
      </c>
      <c r="V17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50.290000000000077</v>
      </c>
    </row>
    <row r="1704" spans="1:22" x14ac:dyDescent="0.3">
      <c r="A1704">
        <v>1707</v>
      </c>
      <c r="B1704" t="s">
        <v>16</v>
      </c>
      <c r="C1704" t="s">
        <v>21</v>
      </c>
      <c r="D1704">
        <v>8</v>
      </c>
      <c r="E1704">
        <v>3</v>
      </c>
      <c r="F1704">
        <v>6091.35</v>
      </c>
      <c r="G1704">
        <v>12766.73</v>
      </c>
      <c r="H1704">
        <v>5106.6899999999996</v>
      </c>
      <c r="I1704">
        <v>6066.9</v>
      </c>
      <c r="J1704">
        <v>1593.14</v>
      </c>
      <c r="K1704">
        <f>Global_Household_Financial_Dyna[[#This Row],[Total_Household_Income]]-Global_Household_Financial_Dyna[[#This Row],[Estimated_Taxes]]</f>
        <v>7660.04</v>
      </c>
      <c r="L1704" s="1">
        <f>Global_Household_Financial_Dyna[[#This Row],[Monthly_Savings]]/Global_Household_Financial_Dyna[[#This Row],[Net Income]]</f>
        <v>0.20798063717682938</v>
      </c>
      <c r="M1704" s="2">
        <f>Global_Household_Financial_Dyna[[#This Row],[Monthly_Expenses]]/Global_Household_Financial_Dyna[[#This Row],[Net Income]]</f>
        <v>0.79201936282317065</v>
      </c>
      <c r="N1704" t="str">
        <f>IF(Global_Household_Financial_Dyna[[#This Row],[Monthly_Savings]]&lt;0,"High Risk", IF(Global_Household_Financial_Dyna[[#This Row],[Savings Rate%]]&lt;0.1, "Medium", "Safe"))</f>
        <v>Safe</v>
      </c>
      <c r="O1704">
        <f>Global_Household_Financial_Dyna[[#This Row],[Total_Household_Income]]/Global_Household_Financial_Dyna[[#This Row],[Family_Size]]</f>
        <v>1595.8412499999999</v>
      </c>
      <c r="P1704" s="2">
        <f t="shared" si="52"/>
        <v>0.15879799892000862</v>
      </c>
      <c r="Q1704" s="2">
        <f t="shared" si="53"/>
        <v>4.918263825682076E-2</v>
      </c>
      <c r="R1704" s="2" t="str">
        <f>IF(Global_Household_Financial_Dyna[[#This Row],[Vs country_Average]]&lt;-0.2, "Underperformer", IF(Global_Household_Financial_Dyna[[#This Row],[Vs country_Average]]&gt;0.2, "Outperformer", "Normal"))</f>
        <v>Normal</v>
      </c>
      <c r="S17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1593.14</v>
      </c>
      <c r="T17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1593.14</v>
      </c>
      <c r="U17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1593.14</v>
      </c>
      <c r="V17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1593.14</v>
      </c>
    </row>
    <row r="1705" spans="1:22" x14ac:dyDescent="0.3">
      <c r="A1705">
        <v>1708</v>
      </c>
      <c r="B1705" t="s">
        <v>18</v>
      </c>
      <c r="C1705" t="s">
        <v>20</v>
      </c>
      <c r="D1705">
        <v>3</v>
      </c>
      <c r="E1705">
        <v>3</v>
      </c>
      <c r="F1705">
        <v>4561.43</v>
      </c>
      <c r="G1705">
        <v>9556.39</v>
      </c>
      <c r="H1705">
        <v>2580.23</v>
      </c>
      <c r="I1705">
        <v>1819.36</v>
      </c>
      <c r="J1705">
        <v>5156.8100000000004</v>
      </c>
      <c r="K1705">
        <f>Global_Household_Financial_Dyna[[#This Row],[Total_Household_Income]]-Global_Household_Financial_Dyna[[#This Row],[Estimated_Taxes]]</f>
        <v>6976.16</v>
      </c>
      <c r="L1705" s="1">
        <f>Global_Household_Financial_Dyna[[#This Row],[Monthly_Savings]]/Global_Household_Financial_Dyna[[#This Row],[Net Income]]</f>
        <v>0.73920466273709329</v>
      </c>
      <c r="M1705" s="2">
        <f>Global_Household_Financial_Dyna[[#This Row],[Monthly_Expenses]]/Global_Household_Financial_Dyna[[#This Row],[Net Income]]</f>
        <v>0.26079677071626794</v>
      </c>
      <c r="N1705" t="str">
        <f>IF(Global_Household_Financial_Dyna[[#This Row],[Monthly_Savings]]&lt;0,"High Risk", IF(Global_Household_Financial_Dyna[[#This Row],[Savings Rate%]]&lt;0.1, "Medium", "Safe"))</f>
        <v>Safe</v>
      </c>
      <c r="O1705">
        <f>Global_Household_Financial_Dyna[[#This Row],[Total_Household_Income]]/Global_Household_Financial_Dyna[[#This Row],[Family_Size]]</f>
        <v>3185.4633333333331</v>
      </c>
      <c r="P1705" s="2">
        <f t="shared" si="52"/>
        <v>0.32336204947805613</v>
      </c>
      <c r="Q1705" s="2">
        <f t="shared" si="53"/>
        <v>0.41584261325903715</v>
      </c>
      <c r="R1705" s="2" t="str">
        <f>IF(Global_Household_Financial_Dyna[[#This Row],[Vs country_Average]]&lt;-0.2, "Underperformer", IF(Global_Household_Financial_Dyna[[#This Row],[Vs country_Average]]&gt;0.2, "Outperformer", "Normal"))</f>
        <v>Outperformer</v>
      </c>
      <c r="S17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5156.8100000000004</v>
      </c>
      <c r="T17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5156.8100000000004</v>
      </c>
      <c r="U17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5156.8100000000004</v>
      </c>
      <c r="V17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5156.8100000000004</v>
      </c>
    </row>
    <row r="1706" spans="1:22" x14ac:dyDescent="0.3">
      <c r="A1706">
        <v>1709</v>
      </c>
      <c r="B1706" t="s">
        <v>16</v>
      </c>
      <c r="C1706" t="s">
        <v>17</v>
      </c>
      <c r="D1706">
        <v>1</v>
      </c>
      <c r="E1706">
        <v>1</v>
      </c>
      <c r="F1706">
        <v>3618.8</v>
      </c>
      <c r="G1706">
        <v>3618.8</v>
      </c>
      <c r="H1706">
        <v>1266.58</v>
      </c>
      <c r="I1706">
        <v>1560.89</v>
      </c>
      <c r="J1706">
        <v>791.33</v>
      </c>
      <c r="K1706">
        <f>Global_Household_Financial_Dyna[[#This Row],[Total_Household_Income]]-Global_Household_Financial_Dyna[[#This Row],[Estimated_Taxes]]</f>
        <v>2352.2200000000003</v>
      </c>
      <c r="L1706" s="1">
        <f>Global_Household_Financial_Dyna[[#This Row],[Monthly_Savings]]/Global_Household_Financial_Dyna[[#This Row],[Net Income]]</f>
        <v>0.33641836222802285</v>
      </c>
      <c r="M1706" s="2">
        <f>Global_Household_Financial_Dyna[[#This Row],[Monthly_Expenses]]/Global_Household_Financial_Dyna[[#This Row],[Net Income]]</f>
        <v>0.6635816377719771</v>
      </c>
      <c r="N1706" t="str">
        <f>IF(Global_Household_Financial_Dyna[[#This Row],[Monthly_Savings]]&lt;0,"High Risk", IF(Global_Household_Financial_Dyna[[#This Row],[Savings Rate%]]&lt;0.1, "Medium", "Safe"))</f>
        <v>Safe</v>
      </c>
      <c r="O1706">
        <f>Global_Household_Financial_Dyna[[#This Row],[Total_Household_Income]]/Global_Household_Financial_Dyna[[#This Row],[Family_Size]]</f>
        <v>3618.8</v>
      </c>
      <c r="P1706" s="2">
        <f t="shared" si="52"/>
        <v>0.15879799892000862</v>
      </c>
      <c r="Q1706" s="2">
        <f t="shared" si="53"/>
        <v>0.17762036330801423</v>
      </c>
      <c r="R1706" s="2" t="str">
        <f>IF(Global_Household_Financial_Dyna[[#This Row],[Vs country_Average]]&lt;-0.2, "Underperformer", IF(Global_Household_Financial_Dyna[[#This Row],[Vs country_Average]]&gt;0.2, "Outperformer", "Normal"))</f>
        <v>Normal</v>
      </c>
      <c r="S17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791.33</v>
      </c>
      <c r="T17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791.33</v>
      </c>
      <c r="U17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791.33</v>
      </c>
      <c r="V17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791.33</v>
      </c>
    </row>
    <row r="1707" spans="1:22" x14ac:dyDescent="0.3">
      <c r="A1707">
        <v>1710</v>
      </c>
      <c r="B1707" t="s">
        <v>16</v>
      </c>
      <c r="C1707" t="s">
        <v>17</v>
      </c>
      <c r="D1707">
        <v>5</v>
      </c>
      <c r="E1707">
        <v>2</v>
      </c>
      <c r="F1707">
        <v>2616.91</v>
      </c>
      <c r="G1707">
        <v>4151.38</v>
      </c>
      <c r="H1707">
        <v>1452.98</v>
      </c>
      <c r="I1707">
        <v>3890.12</v>
      </c>
      <c r="J1707">
        <v>-1191.73</v>
      </c>
      <c r="K1707">
        <f>Global_Household_Financial_Dyna[[#This Row],[Total_Household_Income]]-Global_Household_Financial_Dyna[[#This Row],[Estimated_Taxes]]</f>
        <v>2698.4</v>
      </c>
      <c r="L1707" s="1">
        <f>Global_Household_Financial_Dyna[[#This Row],[Monthly_Savings]]/Global_Household_Financial_Dyna[[#This Row],[Net Income]]</f>
        <v>-0.44164319596798102</v>
      </c>
      <c r="M1707" s="2">
        <f>Global_Household_Financial_Dyna[[#This Row],[Monthly_Expenses]]/Global_Household_Financial_Dyna[[#This Row],[Net Income]]</f>
        <v>1.4416394900681884</v>
      </c>
      <c r="N1707" t="str">
        <f>IF(Global_Household_Financial_Dyna[[#This Row],[Monthly_Savings]]&lt;0,"High Risk", IF(Global_Household_Financial_Dyna[[#This Row],[Savings Rate%]]&lt;0.1, "Medium", "Safe"))</f>
        <v>High Risk</v>
      </c>
      <c r="O1707">
        <f>Global_Household_Financial_Dyna[[#This Row],[Total_Household_Income]]/Global_Household_Financial_Dyna[[#This Row],[Family_Size]]</f>
        <v>830.27600000000007</v>
      </c>
      <c r="P1707" s="2">
        <f t="shared" si="52"/>
        <v>0.15879799892000862</v>
      </c>
      <c r="Q1707" s="2">
        <f t="shared" si="53"/>
        <v>-0.60044119488798964</v>
      </c>
      <c r="R1707" s="2" t="str">
        <f>IF(Global_Household_Financial_Dyna[[#This Row],[Vs country_Average]]&lt;-0.2, "Underperformer", IF(Global_Household_Financial_Dyna[[#This Row],[Vs country_Average]]&gt;0.2, "Outperformer", "Normal"))</f>
        <v>Underperformer</v>
      </c>
      <c r="S17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-997.22400000000005</v>
      </c>
      <c r="T17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-802.71800000000007</v>
      </c>
      <c r="U17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-608.2120000000001</v>
      </c>
      <c r="V17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-413.70600000000013</v>
      </c>
    </row>
    <row r="1708" spans="1:22" x14ac:dyDescent="0.3">
      <c r="A1708">
        <v>1711</v>
      </c>
      <c r="B1708" t="s">
        <v>18</v>
      </c>
      <c r="C1708" t="s">
        <v>19</v>
      </c>
      <c r="D1708">
        <v>8</v>
      </c>
      <c r="E1708">
        <v>3</v>
      </c>
      <c r="F1708">
        <v>183.89</v>
      </c>
      <c r="G1708">
        <v>377.71</v>
      </c>
      <c r="H1708">
        <v>83.1</v>
      </c>
      <c r="I1708">
        <v>358.45</v>
      </c>
      <c r="J1708">
        <v>-63.83</v>
      </c>
      <c r="K1708">
        <f>Global_Household_Financial_Dyna[[#This Row],[Total_Household_Income]]-Global_Household_Financial_Dyna[[#This Row],[Estimated_Taxes]]</f>
        <v>294.61</v>
      </c>
      <c r="L1708" s="1">
        <f>Global_Household_Financial_Dyna[[#This Row],[Monthly_Savings]]/Global_Household_Financial_Dyna[[#This Row],[Net Income]]</f>
        <v>-0.21665931231119104</v>
      </c>
      <c r="M1708" s="2">
        <f>Global_Household_Financial_Dyna[[#This Row],[Monthly_Expenses]]/Global_Household_Financial_Dyna[[#This Row],[Net Income]]</f>
        <v>1.2166932554903092</v>
      </c>
      <c r="N1708" t="str">
        <f>IF(Global_Household_Financial_Dyna[[#This Row],[Monthly_Savings]]&lt;0,"High Risk", IF(Global_Household_Financial_Dyna[[#This Row],[Savings Rate%]]&lt;0.1, "Medium", "Safe"))</f>
        <v>High Risk</v>
      </c>
      <c r="O1708">
        <f>Global_Household_Financial_Dyna[[#This Row],[Total_Household_Income]]/Global_Household_Financial_Dyna[[#This Row],[Family_Size]]</f>
        <v>47.213749999999997</v>
      </c>
      <c r="P1708" s="2">
        <f t="shared" si="52"/>
        <v>0.32336204947805613</v>
      </c>
      <c r="Q1708" s="2">
        <f t="shared" si="53"/>
        <v>-0.5400213617892472</v>
      </c>
      <c r="R1708" s="2" t="str">
        <f>IF(Global_Household_Financial_Dyna[[#This Row],[Vs country_Average]]&lt;-0.2, "Underperformer", IF(Global_Household_Financial_Dyna[[#This Row],[Vs country_Average]]&gt;0.2, "Outperformer", "Normal"))</f>
        <v>Underperformer</v>
      </c>
      <c r="S17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-45.907499999999999</v>
      </c>
      <c r="T17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-27.984999999999992</v>
      </c>
      <c r="U17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-10.0625</v>
      </c>
      <c r="V17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7.8600000000000136</v>
      </c>
    </row>
    <row r="1709" spans="1:22" x14ac:dyDescent="0.3">
      <c r="A1709">
        <v>1712</v>
      </c>
      <c r="B1709" t="s">
        <v>18</v>
      </c>
      <c r="C1709" t="s">
        <v>20</v>
      </c>
      <c r="D1709">
        <v>8</v>
      </c>
      <c r="E1709">
        <v>3</v>
      </c>
      <c r="F1709">
        <v>2483.44</v>
      </c>
      <c r="G1709">
        <v>5592.81</v>
      </c>
      <c r="H1709">
        <v>1230.42</v>
      </c>
      <c r="I1709">
        <v>5307.58</v>
      </c>
      <c r="J1709">
        <v>-945.19</v>
      </c>
      <c r="K1709">
        <f>Global_Household_Financial_Dyna[[#This Row],[Total_Household_Income]]-Global_Household_Financial_Dyna[[#This Row],[Estimated_Taxes]]</f>
        <v>4362.3900000000003</v>
      </c>
      <c r="L1709" s="1">
        <f>Global_Household_Financial_Dyna[[#This Row],[Monthly_Savings]]/Global_Household_Financial_Dyna[[#This Row],[Net Income]]</f>
        <v>-0.21666792744344271</v>
      </c>
      <c r="M1709" s="2">
        <f>Global_Household_Financial_Dyna[[#This Row],[Monthly_Expenses]]/Global_Household_Financial_Dyna[[#This Row],[Net Income]]</f>
        <v>1.2166679274434427</v>
      </c>
      <c r="N1709" t="str">
        <f>IF(Global_Household_Financial_Dyna[[#This Row],[Monthly_Savings]]&lt;0,"High Risk", IF(Global_Household_Financial_Dyna[[#This Row],[Savings Rate%]]&lt;0.1, "Medium", "Safe"))</f>
        <v>High Risk</v>
      </c>
      <c r="O1709">
        <f>Global_Household_Financial_Dyna[[#This Row],[Total_Household_Income]]/Global_Household_Financial_Dyna[[#This Row],[Family_Size]]</f>
        <v>699.10125000000005</v>
      </c>
      <c r="P1709" s="2">
        <f t="shared" si="52"/>
        <v>0.32336204947805613</v>
      </c>
      <c r="Q1709" s="2">
        <f t="shared" si="53"/>
        <v>-0.5400299769214989</v>
      </c>
      <c r="R1709" s="2" t="str">
        <f>IF(Global_Household_Financial_Dyna[[#This Row],[Vs country_Average]]&lt;-0.2, "Underperformer", IF(Global_Household_Financial_Dyna[[#This Row],[Vs country_Average]]&gt;0.2, "Outperformer", "Normal"))</f>
        <v>Underperformer</v>
      </c>
      <c r="S17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-679.81100000000004</v>
      </c>
      <c r="T17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-414.43200000000002</v>
      </c>
      <c r="U17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-149.05300000000011</v>
      </c>
      <c r="V17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116.32600000000002</v>
      </c>
    </row>
    <row r="1710" spans="1:22" x14ac:dyDescent="0.3">
      <c r="A1710">
        <v>1713</v>
      </c>
      <c r="B1710" t="s">
        <v>14</v>
      </c>
      <c r="C1710" t="s">
        <v>15</v>
      </c>
      <c r="D1710">
        <v>5</v>
      </c>
      <c r="E1710">
        <v>1</v>
      </c>
      <c r="F1710">
        <v>1485.48</v>
      </c>
      <c r="G1710">
        <v>1485.48</v>
      </c>
      <c r="H1710">
        <v>222.82</v>
      </c>
      <c r="I1710">
        <v>1409.72</v>
      </c>
      <c r="J1710">
        <v>-147.06</v>
      </c>
      <c r="K1710">
        <f>Global_Household_Financial_Dyna[[#This Row],[Total_Household_Income]]-Global_Household_Financial_Dyna[[#This Row],[Estimated_Taxes]]</f>
        <v>1262.6600000000001</v>
      </c>
      <c r="L1710" s="1">
        <f>Global_Household_Financial_Dyna[[#This Row],[Monthly_Savings]]/Global_Household_Financial_Dyna[[#This Row],[Net Income]]</f>
        <v>-0.1164684079641392</v>
      </c>
      <c r="M1710" s="2">
        <f>Global_Household_Financial_Dyna[[#This Row],[Monthly_Expenses]]/Global_Household_Financial_Dyna[[#This Row],[Net Income]]</f>
        <v>1.1164684079641392</v>
      </c>
      <c r="N1710" t="str">
        <f>IF(Global_Household_Financial_Dyna[[#This Row],[Monthly_Savings]]&lt;0,"High Risk", IF(Global_Household_Financial_Dyna[[#This Row],[Savings Rate%]]&lt;0.1, "Medium", "Safe"))</f>
        <v>High Risk</v>
      </c>
      <c r="O1710">
        <f>Global_Household_Financial_Dyna[[#This Row],[Total_Household_Income]]/Global_Household_Financial_Dyna[[#This Row],[Family_Size]]</f>
        <v>297.096</v>
      </c>
      <c r="P1710" s="2">
        <f t="shared" si="52"/>
        <v>0.39788995363055785</v>
      </c>
      <c r="Q1710" s="2">
        <f t="shared" si="53"/>
        <v>-0.51435836159469706</v>
      </c>
      <c r="R1710" s="2" t="str">
        <f>IF(Global_Household_Financial_Dyna[[#This Row],[Vs country_Average]]&lt;-0.2, "Underperformer", IF(Global_Household_Financial_Dyna[[#This Row],[Vs country_Average]]&gt;0.2, "Outperformer", "Normal"))</f>
        <v>Underperformer</v>
      </c>
      <c r="S17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-76.573999999999998</v>
      </c>
      <c r="T17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-6.0879999999999939</v>
      </c>
      <c r="U17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64.397999999999968</v>
      </c>
      <c r="V17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134.88400000000001</v>
      </c>
    </row>
    <row r="1711" spans="1:22" x14ac:dyDescent="0.3">
      <c r="A1711">
        <v>1714</v>
      </c>
      <c r="B1711" t="s">
        <v>10</v>
      </c>
      <c r="C1711" t="s">
        <v>11</v>
      </c>
      <c r="D1711">
        <v>4</v>
      </c>
      <c r="E1711">
        <v>3</v>
      </c>
      <c r="F1711">
        <v>302.33</v>
      </c>
      <c r="G1711">
        <v>692.58</v>
      </c>
      <c r="H1711">
        <v>69.260000000000005</v>
      </c>
      <c r="I1711">
        <v>435.61</v>
      </c>
      <c r="J1711">
        <v>187.71</v>
      </c>
      <c r="K1711">
        <f>Global_Household_Financial_Dyna[[#This Row],[Total_Household_Income]]-Global_Household_Financial_Dyna[[#This Row],[Estimated_Taxes]]</f>
        <v>623.32000000000005</v>
      </c>
      <c r="L1711" s="1">
        <f>Global_Household_Financial_Dyna[[#This Row],[Monthly_Savings]]/Global_Household_Financial_Dyna[[#This Row],[Net Income]]</f>
        <v>0.30114547904768013</v>
      </c>
      <c r="M1711" s="2">
        <f>Global_Household_Financial_Dyna[[#This Row],[Monthly_Expenses]]/Global_Household_Financial_Dyna[[#This Row],[Net Income]]</f>
        <v>0.69885452095231981</v>
      </c>
      <c r="N1711" t="str">
        <f>IF(Global_Household_Financial_Dyna[[#This Row],[Monthly_Savings]]&lt;0,"High Risk", IF(Global_Household_Financial_Dyna[[#This Row],[Savings Rate%]]&lt;0.1, "Medium", "Safe"))</f>
        <v>Safe</v>
      </c>
      <c r="O1711">
        <f>Global_Household_Financial_Dyna[[#This Row],[Total_Household_Income]]/Global_Household_Financial_Dyna[[#This Row],[Family_Size]]</f>
        <v>173.14500000000001</v>
      </c>
      <c r="P1711" s="2">
        <f t="shared" si="52"/>
        <v>0.42077341556833553</v>
      </c>
      <c r="Q1711" s="2">
        <f t="shared" si="53"/>
        <v>-0.1196279365206554</v>
      </c>
      <c r="R1711" s="2" t="str">
        <f>IF(Global_Household_Financial_Dyna[[#This Row],[Vs country_Average]]&lt;-0.2, "Underperformer", IF(Global_Household_Financial_Dyna[[#This Row],[Vs country_Average]]&gt;0.2, "Outperformer", "Normal"))</f>
        <v>Normal</v>
      </c>
      <c r="S17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187.71</v>
      </c>
      <c r="T17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187.71</v>
      </c>
      <c r="U17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187.71</v>
      </c>
      <c r="V17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187.71</v>
      </c>
    </row>
    <row r="1712" spans="1:22" x14ac:dyDescent="0.3">
      <c r="A1712">
        <v>1715</v>
      </c>
      <c r="B1712" t="s">
        <v>18</v>
      </c>
      <c r="C1712" t="s">
        <v>19</v>
      </c>
      <c r="D1712">
        <v>1</v>
      </c>
      <c r="E1712">
        <v>1</v>
      </c>
      <c r="F1712">
        <v>2681.78</v>
      </c>
      <c r="G1712">
        <v>2681.78</v>
      </c>
      <c r="H1712">
        <v>589.99</v>
      </c>
      <c r="I1712">
        <v>1826.38</v>
      </c>
      <c r="J1712">
        <v>265.41000000000003</v>
      </c>
      <c r="K1712">
        <f>Global_Household_Financial_Dyna[[#This Row],[Total_Household_Income]]-Global_Household_Financial_Dyna[[#This Row],[Estimated_Taxes]]</f>
        <v>2091.79</v>
      </c>
      <c r="L1712" s="1">
        <f>Global_Household_Financial_Dyna[[#This Row],[Monthly_Savings]]/Global_Household_Financial_Dyna[[#This Row],[Net Income]]</f>
        <v>0.12688176155350203</v>
      </c>
      <c r="M1712" s="2">
        <f>Global_Household_Financial_Dyna[[#This Row],[Monthly_Expenses]]/Global_Household_Financial_Dyna[[#This Row],[Net Income]]</f>
        <v>0.87311823844649805</v>
      </c>
      <c r="N1712" t="str">
        <f>IF(Global_Household_Financial_Dyna[[#This Row],[Monthly_Savings]]&lt;0,"High Risk", IF(Global_Household_Financial_Dyna[[#This Row],[Savings Rate%]]&lt;0.1, "Medium", "Safe"))</f>
        <v>Safe</v>
      </c>
      <c r="O1712">
        <f>Global_Household_Financial_Dyna[[#This Row],[Total_Household_Income]]/Global_Household_Financial_Dyna[[#This Row],[Family_Size]]</f>
        <v>2681.78</v>
      </c>
      <c r="P1712" s="2">
        <f t="shared" si="52"/>
        <v>0.32336204947805613</v>
      </c>
      <c r="Q1712" s="2">
        <f t="shared" si="53"/>
        <v>-0.1964802879245541</v>
      </c>
      <c r="R1712" s="2" t="str">
        <f>IF(Global_Household_Financial_Dyna[[#This Row],[Vs country_Average]]&lt;-0.2, "Underperformer", IF(Global_Household_Financial_Dyna[[#This Row],[Vs country_Average]]&gt;0.2, "Outperformer", "Normal"))</f>
        <v>Normal</v>
      </c>
      <c r="S17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265.41000000000003</v>
      </c>
      <c r="T17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265.41000000000003</v>
      </c>
      <c r="U17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265.41000000000003</v>
      </c>
      <c r="V17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265.41000000000003</v>
      </c>
    </row>
    <row r="1713" spans="1:22" x14ac:dyDescent="0.3">
      <c r="A1713">
        <v>1716</v>
      </c>
      <c r="B1713" t="s">
        <v>12</v>
      </c>
      <c r="C1713" t="s">
        <v>13</v>
      </c>
      <c r="D1713">
        <v>3</v>
      </c>
      <c r="E1713">
        <v>1</v>
      </c>
      <c r="F1713">
        <v>4075.93</v>
      </c>
      <c r="G1713">
        <v>4075.93</v>
      </c>
      <c r="H1713">
        <v>1018.98</v>
      </c>
      <c r="I1713">
        <v>2928.96</v>
      </c>
      <c r="J1713">
        <v>127.99</v>
      </c>
      <c r="K1713">
        <f>Global_Household_Financial_Dyna[[#This Row],[Total_Household_Income]]-Global_Household_Financial_Dyna[[#This Row],[Estimated_Taxes]]</f>
        <v>3056.95</v>
      </c>
      <c r="L1713" s="1">
        <f>Global_Household_Financial_Dyna[[#This Row],[Monthly_Savings]]/Global_Household_Financial_Dyna[[#This Row],[Net Income]]</f>
        <v>4.1868529089451906E-2</v>
      </c>
      <c r="M1713" s="2">
        <f>Global_Household_Financial_Dyna[[#This Row],[Monthly_Expenses]]/Global_Household_Financial_Dyna[[#This Row],[Net Income]]</f>
        <v>0.95813147091054818</v>
      </c>
      <c r="N1713" t="str">
        <f>IF(Global_Household_Financial_Dyna[[#This Row],[Monthly_Savings]]&lt;0,"High Risk", IF(Global_Household_Financial_Dyna[[#This Row],[Savings Rate%]]&lt;0.1, "Medium", "Safe"))</f>
        <v>Medium</v>
      </c>
      <c r="O1713">
        <f>Global_Household_Financial_Dyna[[#This Row],[Total_Household_Income]]/Global_Household_Financial_Dyna[[#This Row],[Family_Size]]</f>
        <v>1358.6433333333332</v>
      </c>
      <c r="P1713" s="2">
        <f t="shared" si="52"/>
        <v>0.30718716818024266</v>
      </c>
      <c r="Q1713" s="2">
        <f t="shared" si="53"/>
        <v>-0.26531863909079079</v>
      </c>
      <c r="R1713" s="2" t="str">
        <f>IF(Global_Household_Financial_Dyna[[#This Row],[Vs country_Average]]&lt;-0.2, "Underperformer", IF(Global_Household_Financial_Dyna[[#This Row],[Vs country_Average]]&gt;0.2, "Outperformer", "Normal"))</f>
        <v>Underperformer</v>
      </c>
      <c r="S17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127.99</v>
      </c>
      <c r="T17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127.99</v>
      </c>
      <c r="U17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127.99</v>
      </c>
      <c r="V17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127.99</v>
      </c>
    </row>
    <row r="1714" spans="1:22" x14ac:dyDescent="0.3">
      <c r="A1714">
        <v>1717</v>
      </c>
      <c r="B1714" t="s">
        <v>18</v>
      </c>
      <c r="C1714" t="s">
        <v>20</v>
      </c>
      <c r="D1714">
        <v>3</v>
      </c>
      <c r="E1714">
        <v>1</v>
      </c>
      <c r="F1714">
        <v>4012.17</v>
      </c>
      <c r="G1714">
        <v>4012.17</v>
      </c>
      <c r="H1714">
        <v>882.68</v>
      </c>
      <c r="I1714">
        <v>2951.21</v>
      </c>
      <c r="J1714">
        <v>178.28</v>
      </c>
      <c r="K1714">
        <f>Global_Household_Financial_Dyna[[#This Row],[Total_Household_Income]]-Global_Household_Financial_Dyna[[#This Row],[Estimated_Taxes]]</f>
        <v>3129.4900000000002</v>
      </c>
      <c r="L1714" s="1">
        <f>Global_Household_Financial_Dyna[[#This Row],[Monthly_Savings]]/Global_Household_Financial_Dyna[[#This Row],[Net Income]]</f>
        <v>5.6967748738612357E-2</v>
      </c>
      <c r="M1714" s="2">
        <f>Global_Household_Financial_Dyna[[#This Row],[Monthly_Expenses]]/Global_Household_Financial_Dyna[[#This Row],[Net Income]]</f>
        <v>0.94303225126138757</v>
      </c>
      <c r="N1714" t="str">
        <f>IF(Global_Household_Financial_Dyna[[#This Row],[Monthly_Savings]]&lt;0,"High Risk", IF(Global_Household_Financial_Dyna[[#This Row],[Savings Rate%]]&lt;0.1, "Medium", "Safe"))</f>
        <v>Medium</v>
      </c>
      <c r="O1714">
        <f>Global_Household_Financial_Dyna[[#This Row],[Total_Household_Income]]/Global_Household_Financial_Dyna[[#This Row],[Family_Size]]</f>
        <v>1337.39</v>
      </c>
      <c r="P1714" s="2">
        <f t="shared" si="52"/>
        <v>0.32336204947805613</v>
      </c>
      <c r="Q1714" s="2">
        <f t="shared" si="53"/>
        <v>-0.26639430073944376</v>
      </c>
      <c r="R1714" s="2" t="str">
        <f>IF(Global_Household_Financial_Dyna[[#This Row],[Vs country_Average]]&lt;-0.2, "Underperformer", IF(Global_Household_Financial_Dyna[[#This Row],[Vs country_Average]]&gt;0.2, "Outperformer", "Normal"))</f>
        <v>Underperformer</v>
      </c>
      <c r="S17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178.28</v>
      </c>
      <c r="T17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178.28</v>
      </c>
      <c r="U17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178.28</v>
      </c>
      <c r="V17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178.28</v>
      </c>
    </row>
    <row r="1715" spans="1:22" x14ac:dyDescent="0.3">
      <c r="A1715">
        <v>1718</v>
      </c>
      <c r="B1715" t="s">
        <v>16</v>
      </c>
      <c r="C1715" t="s">
        <v>21</v>
      </c>
      <c r="D1715">
        <v>1</v>
      </c>
      <c r="E1715">
        <v>1</v>
      </c>
      <c r="F1715">
        <v>4529.0200000000004</v>
      </c>
      <c r="G1715">
        <v>4529.0200000000004</v>
      </c>
      <c r="H1715">
        <v>1585.16</v>
      </c>
      <c r="I1715">
        <v>1519.9</v>
      </c>
      <c r="J1715">
        <v>1423.97</v>
      </c>
      <c r="K1715">
        <f>Global_Household_Financial_Dyna[[#This Row],[Total_Household_Income]]-Global_Household_Financial_Dyna[[#This Row],[Estimated_Taxes]]</f>
        <v>2943.8600000000006</v>
      </c>
      <c r="L1715" s="1">
        <f>Global_Household_Financial_Dyna[[#This Row],[Monthly_Savings]]/Global_Household_Financial_Dyna[[#This Row],[Net Income]]</f>
        <v>0.48370846439708404</v>
      </c>
      <c r="M1715" s="2">
        <f>Global_Household_Financial_Dyna[[#This Row],[Monthly_Expenses]]/Global_Household_Financial_Dyna[[#This Row],[Net Income]]</f>
        <v>0.51629493250358371</v>
      </c>
      <c r="N1715" t="str">
        <f>IF(Global_Household_Financial_Dyna[[#This Row],[Monthly_Savings]]&lt;0,"High Risk", IF(Global_Household_Financial_Dyna[[#This Row],[Savings Rate%]]&lt;0.1, "Medium", "Safe"))</f>
        <v>Safe</v>
      </c>
      <c r="O1715">
        <f>Global_Household_Financial_Dyna[[#This Row],[Total_Household_Income]]/Global_Household_Financial_Dyna[[#This Row],[Family_Size]]</f>
        <v>4529.0200000000004</v>
      </c>
      <c r="P1715" s="2">
        <f t="shared" si="52"/>
        <v>0.15879799892000862</v>
      </c>
      <c r="Q1715" s="2">
        <f t="shared" si="53"/>
        <v>0.32491046547707542</v>
      </c>
      <c r="R1715" s="2" t="str">
        <f>IF(Global_Household_Financial_Dyna[[#This Row],[Vs country_Average]]&lt;-0.2, "Underperformer", IF(Global_Household_Financial_Dyna[[#This Row],[Vs country_Average]]&gt;0.2, "Outperformer", "Normal"))</f>
        <v>Outperformer</v>
      </c>
      <c r="S17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1423.97</v>
      </c>
      <c r="T17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1423.97</v>
      </c>
      <c r="U17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1423.97</v>
      </c>
      <c r="V17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1423.97</v>
      </c>
    </row>
    <row r="1716" spans="1:22" x14ac:dyDescent="0.3">
      <c r="A1716">
        <v>1719</v>
      </c>
      <c r="B1716" t="s">
        <v>12</v>
      </c>
      <c r="C1716" t="s">
        <v>13</v>
      </c>
      <c r="D1716">
        <v>1</v>
      </c>
      <c r="E1716">
        <v>1</v>
      </c>
      <c r="F1716">
        <v>2999.87</v>
      </c>
      <c r="G1716">
        <v>2999.87</v>
      </c>
      <c r="H1716">
        <v>749.97</v>
      </c>
      <c r="I1716">
        <v>1980.18</v>
      </c>
      <c r="J1716">
        <v>269.73</v>
      </c>
      <c r="K1716">
        <f>Global_Household_Financial_Dyna[[#This Row],[Total_Household_Income]]-Global_Household_Financial_Dyna[[#This Row],[Estimated_Taxes]]</f>
        <v>2249.8999999999996</v>
      </c>
      <c r="L1716" s="1">
        <f>Global_Household_Financial_Dyna[[#This Row],[Monthly_Savings]]/Global_Household_Financial_Dyna[[#This Row],[Net Income]]</f>
        <v>0.11988532823681056</v>
      </c>
      <c r="M1716" s="2">
        <f>Global_Household_Financial_Dyna[[#This Row],[Monthly_Expenses]]/Global_Household_Financial_Dyna[[#This Row],[Net Income]]</f>
        <v>0.88011911640517371</v>
      </c>
      <c r="N1716" t="str">
        <f>IF(Global_Household_Financial_Dyna[[#This Row],[Monthly_Savings]]&lt;0,"High Risk", IF(Global_Household_Financial_Dyna[[#This Row],[Savings Rate%]]&lt;0.1, "Medium", "Safe"))</f>
        <v>Safe</v>
      </c>
      <c r="O1716">
        <f>Global_Household_Financial_Dyna[[#This Row],[Total_Household_Income]]/Global_Household_Financial_Dyna[[#This Row],[Family_Size]]</f>
        <v>2999.87</v>
      </c>
      <c r="P1716" s="2">
        <f t="shared" si="52"/>
        <v>0.30718716818024266</v>
      </c>
      <c r="Q1716" s="2">
        <f t="shared" si="53"/>
        <v>-0.18730183994343211</v>
      </c>
      <c r="R1716" s="2" t="str">
        <f>IF(Global_Household_Financial_Dyna[[#This Row],[Vs country_Average]]&lt;-0.2, "Underperformer", IF(Global_Household_Financial_Dyna[[#This Row],[Vs country_Average]]&gt;0.2, "Outperformer", "Normal"))</f>
        <v>Normal</v>
      </c>
      <c r="S17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269.73</v>
      </c>
      <c r="T17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269.73</v>
      </c>
      <c r="U17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269.73</v>
      </c>
      <c r="V17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269.73</v>
      </c>
    </row>
    <row r="1717" spans="1:22" x14ac:dyDescent="0.3">
      <c r="A1717">
        <v>1720</v>
      </c>
      <c r="B1717" t="s">
        <v>18</v>
      </c>
      <c r="C1717" t="s">
        <v>20</v>
      </c>
      <c r="D1717">
        <v>6</v>
      </c>
      <c r="E1717">
        <v>3</v>
      </c>
      <c r="F1717">
        <v>6457.08</v>
      </c>
      <c r="G1717">
        <v>13902.04</v>
      </c>
      <c r="H1717">
        <v>3753.55</v>
      </c>
      <c r="I1717">
        <v>3541.39</v>
      </c>
      <c r="J1717">
        <v>6607.1</v>
      </c>
      <c r="K1717">
        <f>Global_Household_Financial_Dyna[[#This Row],[Total_Household_Income]]-Global_Household_Financial_Dyna[[#This Row],[Estimated_Taxes]]</f>
        <v>10148.490000000002</v>
      </c>
      <c r="L1717" s="1">
        <f>Global_Household_Financial_Dyna[[#This Row],[Monthly_Savings]]/Global_Household_Financial_Dyna[[#This Row],[Net Income]]</f>
        <v>0.65104266743131234</v>
      </c>
      <c r="M1717" s="2">
        <f>Global_Household_Financial_Dyna[[#This Row],[Monthly_Expenses]]/Global_Household_Financial_Dyna[[#This Row],[Net Income]]</f>
        <v>0.34895733256868749</v>
      </c>
      <c r="N1717" t="str">
        <f>IF(Global_Household_Financial_Dyna[[#This Row],[Monthly_Savings]]&lt;0,"High Risk", IF(Global_Household_Financial_Dyna[[#This Row],[Savings Rate%]]&lt;0.1, "Medium", "Safe"))</f>
        <v>Safe</v>
      </c>
      <c r="O1717">
        <f>Global_Household_Financial_Dyna[[#This Row],[Total_Household_Income]]/Global_Household_Financial_Dyna[[#This Row],[Family_Size]]</f>
        <v>2317.0066666666667</v>
      </c>
      <c r="P1717" s="2">
        <f t="shared" si="52"/>
        <v>0.32336204947805613</v>
      </c>
      <c r="Q1717" s="2">
        <f t="shared" si="53"/>
        <v>0.3276806179532562</v>
      </c>
      <c r="R1717" s="2" t="str">
        <f>IF(Global_Household_Financial_Dyna[[#This Row],[Vs country_Average]]&lt;-0.2, "Underperformer", IF(Global_Household_Financial_Dyna[[#This Row],[Vs country_Average]]&gt;0.2, "Outperformer", "Normal"))</f>
        <v>Outperformer</v>
      </c>
      <c r="S17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6607.1</v>
      </c>
      <c r="T17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6607.1</v>
      </c>
      <c r="U17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6607.1</v>
      </c>
      <c r="V17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6607.1</v>
      </c>
    </row>
    <row r="1718" spans="1:22" x14ac:dyDescent="0.3">
      <c r="A1718">
        <v>1721</v>
      </c>
      <c r="B1718" t="s">
        <v>18</v>
      </c>
      <c r="C1718" t="s">
        <v>19</v>
      </c>
      <c r="D1718">
        <v>2</v>
      </c>
      <c r="E1718">
        <v>2</v>
      </c>
      <c r="F1718">
        <v>4596.84</v>
      </c>
      <c r="G1718">
        <v>6344.68</v>
      </c>
      <c r="H1718">
        <v>1395.83</v>
      </c>
      <c r="I1718">
        <v>2124.83</v>
      </c>
      <c r="J1718">
        <v>2824.02</v>
      </c>
      <c r="K1718">
        <f>Global_Household_Financial_Dyna[[#This Row],[Total_Household_Income]]-Global_Household_Financial_Dyna[[#This Row],[Estimated_Taxes]]</f>
        <v>4948.8500000000004</v>
      </c>
      <c r="L1718" s="1">
        <f>Global_Household_Financial_Dyna[[#This Row],[Monthly_Savings]]/Global_Household_Financial_Dyna[[#This Row],[Net Income]]</f>
        <v>0.57064166422502194</v>
      </c>
      <c r="M1718" s="2">
        <f>Global_Household_Financial_Dyna[[#This Row],[Monthly_Expenses]]/Global_Household_Financial_Dyna[[#This Row],[Net Income]]</f>
        <v>0.42935833577497801</v>
      </c>
      <c r="N1718" t="str">
        <f>IF(Global_Household_Financial_Dyna[[#This Row],[Monthly_Savings]]&lt;0,"High Risk", IF(Global_Household_Financial_Dyna[[#This Row],[Savings Rate%]]&lt;0.1, "Medium", "Safe"))</f>
        <v>Safe</v>
      </c>
      <c r="O1718">
        <f>Global_Household_Financial_Dyna[[#This Row],[Total_Household_Income]]/Global_Household_Financial_Dyna[[#This Row],[Family_Size]]</f>
        <v>3172.34</v>
      </c>
      <c r="P1718" s="2">
        <f t="shared" si="52"/>
        <v>0.32336204947805613</v>
      </c>
      <c r="Q1718" s="2">
        <f t="shared" si="53"/>
        <v>0.2472796147469658</v>
      </c>
      <c r="R1718" s="2" t="str">
        <f>IF(Global_Household_Financial_Dyna[[#This Row],[Vs country_Average]]&lt;-0.2, "Underperformer", IF(Global_Household_Financial_Dyna[[#This Row],[Vs country_Average]]&gt;0.2, "Outperformer", "Normal"))</f>
        <v>Outperformer</v>
      </c>
      <c r="S17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2824.02</v>
      </c>
      <c r="T17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2824.02</v>
      </c>
      <c r="U17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2824.02</v>
      </c>
      <c r="V17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2824.02</v>
      </c>
    </row>
    <row r="1719" spans="1:22" x14ac:dyDescent="0.3">
      <c r="A1719">
        <v>1722</v>
      </c>
      <c r="B1719" t="s">
        <v>18</v>
      </c>
      <c r="C1719" t="s">
        <v>19</v>
      </c>
      <c r="D1719">
        <v>8</v>
      </c>
      <c r="E1719">
        <v>3</v>
      </c>
      <c r="F1719">
        <v>3289.34</v>
      </c>
      <c r="G1719">
        <v>6584.57</v>
      </c>
      <c r="H1719">
        <v>1448.6</v>
      </c>
      <c r="I1719">
        <v>4428.93</v>
      </c>
      <c r="J1719">
        <v>707.03</v>
      </c>
      <c r="K1719">
        <f>Global_Household_Financial_Dyna[[#This Row],[Total_Household_Income]]-Global_Household_Financial_Dyna[[#This Row],[Estimated_Taxes]]</f>
        <v>5135.9699999999993</v>
      </c>
      <c r="L1719" s="1">
        <f>Global_Household_Financial_Dyna[[#This Row],[Monthly_Savings]]/Global_Household_Financial_Dyna[[#This Row],[Net Income]]</f>
        <v>0.1376624084642239</v>
      </c>
      <c r="M1719" s="2">
        <f>Global_Household_Financial_Dyna[[#This Row],[Monthly_Expenses]]/Global_Household_Financial_Dyna[[#This Row],[Net Income]]</f>
        <v>0.86233564448390487</v>
      </c>
      <c r="N1719" t="str">
        <f>IF(Global_Household_Financial_Dyna[[#This Row],[Monthly_Savings]]&lt;0,"High Risk", IF(Global_Household_Financial_Dyna[[#This Row],[Savings Rate%]]&lt;0.1, "Medium", "Safe"))</f>
        <v>Safe</v>
      </c>
      <c r="O1719">
        <f>Global_Household_Financial_Dyna[[#This Row],[Total_Household_Income]]/Global_Household_Financial_Dyna[[#This Row],[Family_Size]]</f>
        <v>823.07124999999996</v>
      </c>
      <c r="P1719" s="2">
        <f t="shared" si="52"/>
        <v>0.32336204947805613</v>
      </c>
      <c r="Q1719" s="2">
        <f t="shared" si="53"/>
        <v>-0.18569964101383224</v>
      </c>
      <c r="R1719" s="2" t="str">
        <f>IF(Global_Household_Financial_Dyna[[#This Row],[Vs country_Average]]&lt;-0.2, "Underperformer", IF(Global_Household_Financial_Dyna[[#This Row],[Vs country_Average]]&gt;0.2, "Outperformer", "Normal"))</f>
        <v>Normal</v>
      </c>
      <c r="S17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707.03</v>
      </c>
      <c r="T17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707.03</v>
      </c>
      <c r="U17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707.03</v>
      </c>
      <c r="V17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707.03</v>
      </c>
    </row>
    <row r="1720" spans="1:22" x14ac:dyDescent="0.3">
      <c r="A1720">
        <v>1723</v>
      </c>
      <c r="B1720" t="s">
        <v>10</v>
      </c>
      <c r="C1720" t="s">
        <v>22</v>
      </c>
      <c r="D1720">
        <v>4</v>
      </c>
      <c r="E1720">
        <v>2</v>
      </c>
      <c r="F1720">
        <v>1090.3399999999999</v>
      </c>
      <c r="G1720">
        <v>1705.42</v>
      </c>
      <c r="H1720">
        <v>170.54</v>
      </c>
      <c r="I1720">
        <v>549.42999999999995</v>
      </c>
      <c r="J1720">
        <v>985.45</v>
      </c>
      <c r="K1720">
        <f>Global_Household_Financial_Dyna[[#This Row],[Total_Household_Income]]-Global_Household_Financial_Dyna[[#This Row],[Estimated_Taxes]]</f>
        <v>1534.88</v>
      </c>
      <c r="L1720" s="1">
        <f>Global_Household_Financial_Dyna[[#This Row],[Monthly_Savings]]/Global_Household_Financial_Dyna[[#This Row],[Net Income]]</f>
        <v>0.6420371625143334</v>
      </c>
      <c r="M1720" s="2">
        <f>Global_Household_Financial_Dyna[[#This Row],[Monthly_Expenses]]/Global_Household_Financial_Dyna[[#This Row],[Net Income]]</f>
        <v>0.3579628374856666</v>
      </c>
      <c r="N1720" t="str">
        <f>IF(Global_Household_Financial_Dyna[[#This Row],[Monthly_Savings]]&lt;0,"High Risk", IF(Global_Household_Financial_Dyna[[#This Row],[Savings Rate%]]&lt;0.1, "Medium", "Safe"))</f>
        <v>Safe</v>
      </c>
      <c r="O1720">
        <f>Global_Household_Financial_Dyna[[#This Row],[Total_Household_Income]]/Global_Household_Financial_Dyna[[#This Row],[Family_Size]]</f>
        <v>426.35500000000002</v>
      </c>
      <c r="P1720" s="2">
        <f t="shared" si="52"/>
        <v>0.42077341556833553</v>
      </c>
      <c r="Q1720" s="2">
        <f t="shared" si="53"/>
        <v>0.22126374694599787</v>
      </c>
      <c r="R1720" s="2" t="str">
        <f>IF(Global_Household_Financial_Dyna[[#This Row],[Vs country_Average]]&lt;-0.2, "Underperformer", IF(Global_Household_Financial_Dyna[[#This Row],[Vs country_Average]]&gt;0.2, "Outperformer", "Normal"))</f>
        <v>Outperformer</v>
      </c>
      <c r="S17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985.45</v>
      </c>
      <c r="T17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985.45</v>
      </c>
      <c r="U17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985.45</v>
      </c>
      <c r="V17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985.45</v>
      </c>
    </row>
    <row r="1721" spans="1:22" x14ac:dyDescent="0.3">
      <c r="A1721">
        <v>1724</v>
      </c>
      <c r="B1721" t="s">
        <v>18</v>
      </c>
      <c r="C1721" t="s">
        <v>19</v>
      </c>
      <c r="D1721">
        <v>1</v>
      </c>
      <c r="E1721">
        <v>1</v>
      </c>
      <c r="F1721">
        <v>2616.5100000000002</v>
      </c>
      <c r="G1721">
        <v>2616.5100000000002</v>
      </c>
      <c r="H1721">
        <v>575.63</v>
      </c>
      <c r="I1721">
        <v>1579.18</v>
      </c>
      <c r="J1721">
        <v>461.71</v>
      </c>
      <c r="K1721">
        <f>Global_Household_Financial_Dyna[[#This Row],[Total_Household_Income]]-Global_Household_Financial_Dyna[[#This Row],[Estimated_Taxes]]</f>
        <v>2040.88</v>
      </c>
      <c r="L1721" s="1">
        <f>Global_Household_Financial_Dyna[[#This Row],[Monthly_Savings]]/Global_Household_Financial_Dyna[[#This Row],[Net Income]]</f>
        <v>0.22623084159774212</v>
      </c>
      <c r="M1721" s="2">
        <f>Global_Household_Financial_Dyna[[#This Row],[Monthly_Expenses]]/Global_Household_Financial_Dyna[[#This Row],[Net Income]]</f>
        <v>0.77377405824938261</v>
      </c>
      <c r="N1721" t="str">
        <f>IF(Global_Household_Financial_Dyna[[#This Row],[Monthly_Savings]]&lt;0,"High Risk", IF(Global_Household_Financial_Dyna[[#This Row],[Savings Rate%]]&lt;0.1, "Medium", "Safe"))</f>
        <v>Safe</v>
      </c>
      <c r="O1721">
        <f>Global_Household_Financial_Dyna[[#This Row],[Total_Household_Income]]/Global_Household_Financial_Dyna[[#This Row],[Family_Size]]</f>
        <v>2616.5100000000002</v>
      </c>
      <c r="P1721" s="2">
        <f t="shared" si="52"/>
        <v>0.32336204947805613</v>
      </c>
      <c r="Q1721" s="2">
        <f t="shared" si="53"/>
        <v>-9.7131207880314013E-2</v>
      </c>
      <c r="R1721" s="2" t="str">
        <f>IF(Global_Household_Financial_Dyna[[#This Row],[Vs country_Average]]&lt;-0.2, "Underperformer", IF(Global_Household_Financial_Dyna[[#This Row],[Vs country_Average]]&gt;0.2, "Outperformer", "Normal"))</f>
        <v>Normal</v>
      </c>
      <c r="S17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461.71</v>
      </c>
      <c r="T17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461.71</v>
      </c>
      <c r="U17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461.71</v>
      </c>
      <c r="V17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461.71</v>
      </c>
    </row>
    <row r="1722" spans="1:22" x14ac:dyDescent="0.3">
      <c r="A1722">
        <v>1725</v>
      </c>
      <c r="B1722" t="s">
        <v>16</v>
      </c>
      <c r="C1722" t="s">
        <v>21</v>
      </c>
      <c r="D1722">
        <v>1</v>
      </c>
      <c r="E1722">
        <v>1</v>
      </c>
      <c r="F1722">
        <v>4294.3100000000004</v>
      </c>
      <c r="G1722">
        <v>4294.3100000000004</v>
      </c>
      <c r="H1722">
        <v>1503.01</v>
      </c>
      <c r="I1722">
        <v>1560.88</v>
      </c>
      <c r="J1722">
        <v>1230.42</v>
      </c>
      <c r="K1722">
        <f>Global_Household_Financial_Dyna[[#This Row],[Total_Household_Income]]-Global_Household_Financial_Dyna[[#This Row],[Estimated_Taxes]]</f>
        <v>2791.3</v>
      </c>
      <c r="L1722" s="1">
        <f>Global_Household_Financial_Dyna[[#This Row],[Monthly_Savings]]/Global_Household_Financial_Dyna[[#This Row],[Net Income]]</f>
        <v>0.44080535950990579</v>
      </c>
      <c r="M1722" s="2">
        <f>Global_Household_Financial_Dyna[[#This Row],[Monthly_Expenses]]/Global_Household_Financial_Dyna[[#This Row],[Net Income]]</f>
        <v>0.55919464049009426</v>
      </c>
      <c r="N1722" t="str">
        <f>IF(Global_Household_Financial_Dyna[[#This Row],[Monthly_Savings]]&lt;0,"High Risk", IF(Global_Household_Financial_Dyna[[#This Row],[Savings Rate%]]&lt;0.1, "Medium", "Safe"))</f>
        <v>Safe</v>
      </c>
      <c r="O1722">
        <f>Global_Household_Financial_Dyna[[#This Row],[Total_Household_Income]]/Global_Household_Financial_Dyna[[#This Row],[Family_Size]]</f>
        <v>4294.3100000000004</v>
      </c>
      <c r="P1722" s="2">
        <f t="shared" si="52"/>
        <v>0.15879799892000862</v>
      </c>
      <c r="Q1722" s="2">
        <f t="shared" si="53"/>
        <v>0.28200736058989717</v>
      </c>
      <c r="R1722" s="2" t="str">
        <f>IF(Global_Household_Financial_Dyna[[#This Row],[Vs country_Average]]&lt;-0.2, "Underperformer", IF(Global_Household_Financial_Dyna[[#This Row],[Vs country_Average]]&gt;0.2, "Outperformer", "Normal"))</f>
        <v>Outperformer</v>
      </c>
      <c r="S17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1230.42</v>
      </c>
      <c r="T17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1230.42</v>
      </c>
      <c r="U17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1230.42</v>
      </c>
      <c r="V17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1230.42</v>
      </c>
    </row>
    <row r="1723" spans="1:22" x14ac:dyDescent="0.3">
      <c r="A1723">
        <v>1726</v>
      </c>
      <c r="B1723" t="s">
        <v>18</v>
      </c>
      <c r="C1723" t="s">
        <v>19</v>
      </c>
      <c r="D1723">
        <v>2</v>
      </c>
      <c r="E1723">
        <v>2</v>
      </c>
      <c r="F1723">
        <v>1416.96</v>
      </c>
      <c r="G1723">
        <v>2161.89</v>
      </c>
      <c r="H1723">
        <v>475.62</v>
      </c>
      <c r="I1723">
        <v>2051.64</v>
      </c>
      <c r="J1723">
        <v>-365.36</v>
      </c>
      <c r="K1723">
        <f>Global_Household_Financial_Dyna[[#This Row],[Total_Household_Income]]-Global_Household_Financial_Dyna[[#This Row],[Estimated_Taxes]]</f>
        <v>1686.27</v>
      </c>
      <c r="L1723" s="1">
        <f>Global_Household_Financial_Dyna[[#This Row],[Monthly_Savings]]/Global_Household_Financial_Dyna[[#This Row],[Net Income]]</f>
        <v>-0.21666755620392938</v>
      </c>
      <c r="M1723" s="2">
        <f>Global_Household_Financial_Dyna[[#This Row],[Monthly_Expenses]]/Global_Household_Financial_Dyna[[#This Row],[Net Income]]</f>
        <v>1.2166734864523474</v>
      </c>
      <c r="N1723" t="str">
        <f>IF(Global_Household_Financial_Dyna[[#This Row],[Monthly_Savings]]&lt;0,"High Risk", IF(Global_Household_Financial_Dyna[[#This Row],[Savings Rate%]]&lt;0.1, "Medium", "Safe"))</f>
        <v>High Risk</v>
      </c>
      <c r="O1723">
        <f>Global_Household_Financial_Dyna[[#This Row],[Total_Household_Income]]/Global_Household_Financial_Dyna[[#This Row],[Family_Size]]</f>
        <v>1080.9449999999999</v>
      </c>
      <c r="P1723" s="2">
        <f t="shared" si="52"/>
        <v>0.32336204947805613</v>
      </c>
      <c r="Q1723" s="2">
        <f t="shared" si="53"/>
        <v>-0.54002960568198555</v>
      </c>
      <c r="R1723" s="2" t="str">
        <f>IF(Global_Household_Financial_Dyna[[#This Row],[Vs country_Average]]&lt;-0.2, "Underperformer", IF(Global_Household_Financial_Dyna[[#This Row],[Vs country_Average]]&gt;0.2, "Outperformer", "Normal"))</f>
        <v>Underperformer</v>
      </c>
      <c r="S17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-262.77800000000002</v>
      </c>
      <c r="T17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-160.19600000000003</v>
      </c>
      <c r="U17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-57.614000000000033</v>
      </c>
      <c r="V17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44.967999999999961</v>
      </c>
    </row>
    <row r="1724" spans="1:22" x14ac:dyDescent="0.3">
      <c r="A1724">
        <v>1727</v>
      </c>
      <c r="B1724" t="s">
        <v>16</v>
      </c>
      <c r="C1724" t="s">
        <v>17</v>
      </c>
      <c r="D1724">
        <v>2</v>
      </c>
      <c r="E1724">
        <v>1</v>
      </c>
      <c r="F1724">
        <v>4261.82</v>
      </c>
      <c r="G1724">
        <v>4261.82</v>
      </c>
      <c r="H1724">
        <v>1491.64</v>
      </c>
      <c r="I1724">
        <v>2336.7600000000002</v>
      </c>
      <c r="J1724">
        <v>433.42</v>
      </c>
      <c r="K1724">
        <f>Global_Household_Financial_Dyna[[#This Row],[Total_Household_Income]]-Global_Household_Financial_Dyna[[#This Row],[Estimated_Taxes]]</f>
        <v>2770.1799999999994</v>
      </c>
      <c r="L1724" s="1">
        <f>Global_Household_Financial_Dyna[[#This Row],[Monthly_Savings]]/Global_Household_Financial_Dyna[[#This Row],[Net Income]]</f>
        <v>0.15645914705903591</v>
      </c>
      <c r="M1724" s="2">
        <f>Global_Household_Financial_Dyna[[#This Row],[Monthly_Expenses]]/Global_Household_Financial_Dyna[[#This Row],[Net Income]]</f>
        <v>0.84354085294096437</v>
      </c>
      <c r="N1724" t="str">
        <f>IF(Global_Household_Financial_Dyna[[#This Row],[Monthly_Savings]]&lt;0,"High Risk", IF(Global_Household_Financial_Dyna[[#This Row],[Savings Rate%]]&lt;0.1, "Medium", "Safe"))</f>
        <v>Safe</v>
      </c>
      <c r="O1724">
        <f>Global_Household_Financial_Dyna[[#This Row],[Total_Household_Income]]/Global_Household_Financial_Dyna[[#This Row],[Family_Size]]</f>
        <v>2130.91</v>
      </c>
      <c r="P1724" s="2">
        <f t="shared" si="52"/>
        <v>0.15879799892000862</v>
      </c>
      <c r="Q1724" s="2">
        <f t="shared" si="53"/>
        <v>-2.3388518609727127E-3</v>
      </c>
      <c r="R1724" s="2" t="str">
        <f>IF(Global_Household_Financial_Dyna[[#This Row],[Vs country_Average]]&lt;-0.2, "Underperformer", IF(Global_Household_Financial_Dyna[[#This Row],[Vs country_Average]]&gt;0.2, "Outperformer", "Normal"))</f>
        <v>Normal</v>
      </c>
      <c r="S17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433.42</v>
      </c>
      <c r="T17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433.42</v>
      </c>
      <c r="U17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433.42</v>
      </c>
      <c r="V17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433.42</v>
      </c>
    </row>
    <row r="1725" spans="1:22" x14ac:dyDescent="0.3">
      <c r="A1725">
        <v>1728</v>
      </c>
      <c r="B1725" t="s">
        <v>12</v>
      </c>
      <c r="C1725" t="s">
        <v>13</v>
      </c>
      <c r="D1725">
        <v>5</v>
      </c>
      <c r="E1725">
        <v>2</v>
      </c>
      <c r="F1725">
        <v>6388.12</v>
      </c>
      <c r="G1725">
        <v>10071.66</v>
      </c>
      <c r="H1725">
        <v>3021.5</v>
      </c>
      <c r="I1725">
        <v>3823.64</v>
      </c>
      <c r="J1725">
        <v>3226.52</v>
      </c>
      <c r="K1725">
        <f>Global_Household_Financial_Dyna[[#This Row],[Total_Household_Income]]-Global_Household_Financial_Dyna[[#This Row],[Estimated_Taxes]]</f>
        <v>7050.16</v>
      </c>
      <c r="L1725" s="1">
        <f>Global_Household_Financial_Dyna[[#This Row],[Monthly_Savings]]/Global_Household_Financial_Dyna[[#This Row],[Net Income]]</f>
        <v>0.45765202491858342</v>
      </c>
      <c r="M1725" s="2">
        <f>Global_Household_Financial_Dyna[[#This Row],[Monthly_Expenses]]/Global_Household_Financial_Dyna[[#This Row],[Net Income]]</f>
        <v>0.54234797508141663</v>
      </c>
      <c r="N1725" t="str">
        <f>IF(Global_Household_Financial_Dyna[[#This Row],[Monthly_Savings]]&lt;0,"High Risk", IF(Global_Household_Financial_Dyna[[#This Row],[Savings Rate%]]&lt;0.1, "Medium", "Safe"))</f>
        <v>Safe</v>
      </c>
      <c r="O1725">
        <f>Global_Household_Financial_Dyna[[#This Row],[Total_Household_Income]]/Global_Household_Financial_Dyna[[#This Row],[Family_Size]]</f>
        <v>2014.3319999999999</v>
      </c>
      <c r="P1725" s="2">
        <f t="shared" si="52"/>
        <v>0.30718716818024266</v>
      </c>
      <c r="Q1725" s="2">
        <f t="shared" si="53"/>
        <v>0.15046485673834076</v>
      </c>
      <c r="R1725" s="2" t="str">
        <f>IF(Global_Household_Financial_Dyna[[#This Row],[Vs country_Average]]&lt;-0.2, "Underperformer", IF(Global_Household_Financial_Dyna[[#This Row],[Vs country_Average]]&gt;0.2, "Outperformer", "Normal"))</f>
        <v>Normal</v>
      </c>
      <c r="S17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3226.52</v>
      </c>
      <c r="T17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3226.52</v>
      </c>
      <c r="U17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3226.52</v>
      </c>
      <c r="V17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3226.52</v>
      </c>
    </row>
    <row r="1726" spans="1:22" x14ac:dyDescent="0.3">
      <c r="A1726">
        <v>1729</v>
      </c>
      <c r="B1726" t="s">
        <v>14</v>
      </c>
      <c r="C1726" t="s">
        <v>15</v>
      </c>
      <c r="D1726">
        <v>7</v>
      </c>
      <c r="E1726">
        <v>3</v>
      </c>
      <c r="F1726">
        <v>423.49</v>
      </c>
      <c r="G1726">
        <v>980.36</v>
      </c>
      <c r="H1726">
        <v>147.05000000000001</v>
      </c>
      <c r="I1726">
        <v>930.36</v>
      </c>
      <c r="J1726">
        <v>-97.06</v>
      </c>
      <c r="K1726">
        <f>Global_Household_Financial_Dyna[[#This Row],[Total_Household_Income]]-Global_Household_Financial_Dyna[[#This Row],[Estimated_Taxes]]</f>
        <v>833.31</v>
      </c>
      <c r="L1726" s="1">
        <f>Global_Household_Financial_Dyna[[#This Row],[Monthly_Savings]]/Global_Household_Financial_Dyna[[#This Row],[Net Income]]</f>
        <v>-0.11647526130731661</v>
      </c>
      <c r="M1726" s="2">
        <f>Global_Household_Financial_Dyna[[#This Row],[Monthly_Expenses]]/Global_Household_Financial_Dyna[[#This Row],[Net Income]]</f>
        <v>1.1164632609713072</v>
      </c>
      <c r="N1726" t="str">
        <f>IF(Global_Household_Financial_Dyna[[#This Row],[Monthly_Savings]]&lt;0,"High Risk", IF(Global_Household_Financial_Dyna[[#This Row],[Savings Rate%]]&lt;0.1, "Medium", "Safe"))</f>
        <v>High Risk</v>
      </c>
      <c r="O1726">
        <f>Global_Household_Financial_Dyna[[#This Row],[Total_Household_Income]]/Global_Household_Financial_Dyna[[#This Row],[Family_Size]]</f>
        <v>140.05142857142857</v>
      </c>
      <c r="P1726" s="2">
        <f t="shared" si="52"/>
        <v>0.39788995363055785</v>
      </c>
      <c r="Q1726" s="2">
        <f t="shared" si="53"/>
        <v>-0.51436521493787446</v>
      </c>
      <c r="R1726" s="2" t="str">
        <f>IF(Global_Household_Financial_Dyna[[#This Row],[Vs country_Average]]&lt;-0.2, "Underperformer", IF(Global_Household_Financial_Dyna[[#This Row],[Vs country_Average]]&gt;0.2, "Outperformer", "Normal"))</f>
        <v>Underperformer</v>
      </c>
      <c r="S17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-50.542000000000002</v>
      </c>
      <c r="T17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-4.0240000000000009</v>
      </c>
      <c r="U17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42.493999999999971</v>
      </c>
      <c r="V17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89.012</v>
      </c>
    </row>
    <row r="1727" spans="1:22" x14ac:dyDescent="0.3">
      <c r="A1727">
        <v>1730</v>
      </c>
      <c r="B1727" t="s">
        <v>16</v>
      </c>
      <c r="C1727" t="s">
        <v>17</v>
      </c>
      <c r="D1727">
        <v>3</v>
      </c>
      <c r="E1727">
        <v>2</v>
      </c>
      <c r="F1727">
        <v>4995.59</v>
      </c>
      <c r="G1727">
        <v>8812.2800000000007</v>
      </c>
      <c r="H1727">
        <v>3524.91</v>
      </c>
      <c r="I1727">
        <v>3343.82</v>
      </c>
      <c r="J1727">
        <v>1943.54</v>
      </c>
      <c r="K1727">
        <f>Global_Household_Financial_Dyna[[#This Row],[Total_Household_Income]]-Global_Household_Financial_Dyna[[#This Row],[Estimated_Taxes]]</f>
        <v>5287.3700000000008</v>
      </c>
      <c r="L1727" s="1">
        <f>Global_Household_Financial_Dyna[[#This Row],[Monthly_Savings]]/Global_Household_Financial_Dyna[[#This Row],[Net Income]]</f>
        <v>0.36758161429973685</v>
      </c>
      <c r="M1727" s="2">
        <f>Global_Household_Financial_Dyna[[#This Row],[Monthly_Expenses]]/Global_Household_Financial_Dyna[[#This Row],[Net Income]]</f>
        <v>0.63241649440080794</v>
      </c>
      <c r="N1727" t="str">
        <f>IF(Global_Household_Financial_Dyna[[#This Row],[Monthly_Savings]]&lt;0,"High Risk", IF(Global_Household_Financial_Dyna[[#This Row],[Savings Rate%]]&lt;0.1, "Medium", "Safe"))</f>
        <v>Safe</v>
      </c>
      <c r="O1727">
        <f>Global_Household_Financial_Dyna[[#This Row],[Total_Household_Income]]/Global_Household_Financial_Dyna[[#This Row],[Family_Size]]</f>
        <v>2937.4266666666667</v>
      </c>
      <c r="P1727" s="2">
        <f t="shared" si="52"/>
        <v>0.15879799892000862</v>
      </c>
      <c r="Q1727" s="2">
        <f t="shared" si="53"/>
        <v>0.20878361537972823</v>
      </c>
      <c r="R1727" s="2" t="str">
        <f>IF(Global_Household_Financial_Dyna[[#This Row],[Vs country_Average]]&lt;-0.2, "Underperformer", IF(Global_Household_Financial_Dyna[[#This Row],[Vs country_Average]]&gt;0.2, "Outperformer", "Normal"))</f>
        <v>Outperformer</v>
      </c>
      <c r="S17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1943.54</v>
      </c>
      <c r="T17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1943.54</v>
      </c>
      <c r="U17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1943.54</v>
      </c>
      <c r="V17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1943.54</v>
      </c>
    </row>
    <row r="1728" spans="1:22" x14ac:dyDescent="0.3">
      <c r="A1728">
        <v>1731</v>
      </c>
      <c r="B1728" t="s">
        <v>10</v>
      </c>
      <c r="C1728" t="s">
        <v>11</v>
      </c>
      <c r="D1728">
        <v>4</v>
      </c>
      <c r="E1728">
        <v>3</v>
      </c>
      <c r="F1728">
        <v>494.68</v>
      </c>
      <c r="G1728">
        <v>1133</v>
      </c>
      <c r="H1728">
        <v>113.3</v>
      </c>
      <c r="I1728">
        <v>621.97</v>
      </c>
      <c r="J1728">
        <v>397.73</v>
      </c>
      <c r="K1728">
        <f>Global_Household_Financial_Dyna[[#This Row],[Total_Household_Income]]-Global_Household_Financial_Dyna[[#This Row],[Estimated_Taxes]]</f>
        <v>1019.7</v>
      </c>
      <c r="L1728" s="1">
        <f>Global_Household_Financial_Dyna[[#This Row],[Monthly_Savings]]/Global_Household_Financial_Dyna[[#This Row],[Net Income]]</f>
        <v>0.39004609198783957</v>
      </c>
      <c r="M1728" s="2">
        <f>Global_Household_Financial_Dyna[[#This Row],[Monthly_Expenses]]/Global_Household_Financial_Dyna[[#This Row],[Net Income]]</f>
        <v>0.60995390801216043</v>
      </c>
      <c r="N1728" t="str">
        <f>IF(Global_Household_Financial_Dyna[[#This Row],[Monthly_Savings]]&lt;0,"High Risk", IF(Global_Household_Financial_Dyna[[#This Row],[Savings Rate%]]&lt;0.1, "Medium", "Safe"))</f>
        <v>Safe</v>
      </c>
      <c r="O1728">
        <f>Global_Household_Financial_Dyna[[#This Row],[Total_Household_Income]]/Global_Household_Financial_Dyna[[#This Row],[Family_Size]]</f>
        <v>283.25</v>
      </c>
      <c r="P1728" s="2">
        <f t="shared" si="52"/>
        <v>0.42077341556833553</v>
      </c>
      <c r="Q1728" s="2">
        <f t="shared" si="53"/>
        <v>-3.0727323580495958E-2</v>
      </c>
      <c r="R1728" s="2" t="str">
        <f>IF(Global_Household_Financial_Dyna[[#This Row],[Vs country_Average]]&lt;-0.2, "Underperformer", IF(Global_Household_Financial_Dyna[[#This Row],[Vs country_Average]]&gt;0.2, "Outperformer", "Normal"))</f>
        <v>Normal</v>
      </c>
      <c r="S17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397.73</v>
      </c>
      <c r="T17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397.73</v>
      </c>
      <c r="U17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397.73</v>
      </c>
      <c r="V17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397.73</v>
      </c>
    </row>
    <row r="1729" spans="1:22" x14ac:dyDescent="0.3">
      <c r="A1729">
        <v>1732</v>
      </c>
      <c r="B1729" t="s">
        <v>16</v>
      </c>
      <c r="C1729" t="s">
        <v>21</v>
      </c>
      <c r="D1729">
        <v>5</v>
      </c>
      <c r="E1729">
        <v>3</v>
      </c>
      <c r="F1729">
        <v>5000.22</v>
      </c>
      <c r="G1729">
        <v>10512.45</v>
      </c>
      <c r="H1729">
        <v>4204.9799999999996</v>
      </c>
      <c r="I1729">
        <v>3030.45</v>
      </c>
      <c r="J1729">
        <v>3277.02</v>
      </c>
      <c r="K1729">
        <f>Global_Household_Financial_Dyna[[#This Row],[Total_Household_Income]]-Global_Household_Financial_Dyna[[#This Row],[Estimated_Taxes]]</f>
        <v>6307.4700000000012</v>
      </c>
      <c r="L1729" s="1">
        <f>Global_Household_Financial_Dyna[[#This Row],[Monthly_Savings]]/Global_Household_Financial_Dyna[[#This Row],[Net Income]]</f>
        <v>0.51954587179962797</v>
      </c>
      <c r="M1729" s="2">
        <f>Global_Household_Financial_Dyna[[#This Row],[Monthly_Expenses]]/Global_Household_Financial_Dyna[[#This Row],[Net Income]]</f>
        <v>0.48045412820037181</v>
      </c>
      <c r="N1729" t="str">
        <f>IF(Global_Household_Financial_Dyna[[#This Row],[Monthly_Savings]]&lt;0,"High Risk", IF(Global_Household_Financial_Dyna[[#This Row],[Savings Rate%]]&lt;0.1, "Medium", "Safe"))</f>
        <v>Safe</v>
      </c>
      <c r="O1729">
        <f>Global_Household_Financial_Dyna[[#This Row],[Total_Household_Income]]/Global_Household_Financial_Dyna[[#This Row],[Family_Size]]</f>
        <v>2102.4900000000002</v>
      </c>
      <c r="P1729" s="2">
        <f t="shared" si="52"/>
        <v>0.15879799892000862</v>
      </c>
      <c r="Q1729" s="2">
        <f t="shared" si="53"/>
        <v>0.36074787287961935</v>
      </c>
      <c r="R1729" s="2" t="str">
        <f>IF(Global_Household_Financial_Dyna[[#This Row],[Vs country_Average]]&lt;-0.2, "Underperformer", IF(Global_Household_Financial_Dyna[[#This Row],[Vs country_Average]]&gt;0.2, "Outperformer", "Normal"))</f>
        <v>Outperformer</v>
      </c>
      <c r="S17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3277.02</v>
      </c>
      <c r="T17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3277.02</v>
      </c>
      <c r="U17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3277.02</v>
      </c>
      <c r="V17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3277.02</v>
      </c>
    </row>
    <row r="1730" spans="1:22" x14ac:dyDescent="0.3">
      <c r="A1730">
        <v>1733</v>
      </c>
      <c r="B1730" t="s">
        <v>16</v>
      </c>
      <c r="C1730" t="s">
        <v>21</v>
      </c>
      <c r="D1730">
        <v>1</v>
      </c>
      <c r="E1730">
        <v>1</v>
      </c>
      <c r="F1730">
        <v>4364.4799999999996</v>
      </c>
      <c r="G1730">
        <v>4364.4799999999996</v>
      </c>
      <c r="H1730">
        <v>1527.57</v>
      </c>
      <c r="I1730">
        <v>1925.45</v>
      </c>
      <c r="J1730">
        <v>911.46</v>
      </c>
      <c r="K1730">
        <f>Global_Household_Financial_Dyna[[#This Row],[Total_Household_Income]]-Global_Household_Financial_Dyna[[#This Row],[Estimated_Taxes]]</f>
        <v>2836.91</v>
      </c>
      <c r="L1730" s="1">
        <f>Global_Household_Financial_Dyna[[#This Row],[Monthly_Savings]]/Global_Household_Financial_Dyna[[#This Row],[Net Income]]</f>
        <v>0.32128618814132281</v>
      </c>
      <c r="M1730" s="2">
        <f>Global_Household_Financial_Dyna[[#This Row],[Monthly_Expenses]]/Global_Household_Financial_Dyna[[#This Row],[Net Income]]</f>
        <v>0.6787138118586773</v>
      </c>
      <c r="N1730" t="str">
        <f>IF(Global_Household_Financial_Dyna[[#This Row],[Monthly_Savings]]&lt;0,"High Risk", IF(Global_Household_Financial_Dyna[[#This Row],[Savings Rate%]]&lt;0.1, "Medium", "Safe"))</f>
        <v>Safe</v>
      </c>
      <c r="O1730">
        <f>Global_Household_Financial_Dyna[[#This Row],[Total_Household_Income]]/Global_Household_Financial_Dyna[[#This Row],[Family_Size]]</f>
        <v>4364.4799999999996</v>
      </c>
      <c r="P1730" s="2">
        <f t="shared" ref="P1730:P1793" si="54">AVERAGEIF($B$2:$B$4986,$B1730,$L$2:$L$4986)</f>
        <v>0.15879799892000862</v>
      </c>
      <c r="Q1730" s="2">
        <f t="shared" ref="Q1730:Q1793" si="55">L1730-P1730</f>
        <v>0.16248818922131419</v>
      </c>
      <c r="R1730" s="2" t="str">
        <f>IF(Global_Household_Financial_Dyna[[#This Row],[Vs country_Average]]&lt;-0.2, "Underperformer", IF(Global_Household_Financial_Dyna[[#This Row],[Vs country_Average]]&gt;0.2, "Outperformer", "Normal"))</f>
        <v>Normal</v>
      </c>
      <c r="S17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911.46</v>
      </c>
      <c r="T17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911.46</v>
      </c>
      <c r="U17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911.46</v>
      </c>
      <c r="V17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911.46</v>
      </c>
    </row>
    <row r="1731" spans="1:22" x14ac:dyDescent="0.3">
      <c r="A1731">
        <v>1734</v>
      </c>
      <c r="B1731" t="s">
        <v>10</v>
      </c>
      <c r="C1731" t="s">
        <v>22</v>
      </c>
      <c r="D1731">
        <v>8</v>
      </c>
      <c r="E1731">
        <v>3</v>
      </c>
      <c r="F1731">
        <v>677.98</v>
      </c>
      <c r="G1731">
        <v>1559.67</v>
      </c>
      <c r="H1731">
        <v>155.97</v>
      </c>
      <c r="I1731">
        <v>759.55</v>
      </c>
      <c r="J1731">
        <v>644.15</v>
      </c>
      <c r="K1731">
        <f>Global_Household_Financial_Dyna[[#This Row],[Total_Household_Income]]-Global_Household_Financial_Dyna[[#This Row],[Estimated_Taxes]]</f>
        <v>1403.7</v>
      </c>
      <c r="L1731" s="1">
        <f>Global_Household_Financial_Dyna[[#This Row],[Monthly_Savings]]/Global_Household_Financial_Dyna[[#This Row],[Net Income]]</f>
        <v>0.45889435064472461</v>
      </c>
      <c r="M1731" s="2">
        <f>Global_Household_Financial_Dyna[[#This Row],[Monthly_Expenses]]/Global_Household_Financial_Dyna[[#This Row],[Net Income]]</f>
        <v>0.54110564935527528</v>
      </c>
      <c r="N1731" t="str">
        <f>IF(Global_Household_Financial_Dyna[[#This Row],[Monthly_Savings]]&lt;0,"High Risk", IF(Global_Household_Financial_Dyna[[#This Row],[Savings Rate%]]&lt;0.1, "Medium", "Safe"))</f>
        <v>Safe</v>
      </c>
      <c r="O1731">
        <f>Global_Household_Financial_Dyna[[#This Row],[Total_Household_Income]]/Global_Household_Financial_Dyna[[#This Row],[Family_Size]]</f>
        <v>194.95875000000001</v>
      </c>
      <c r="P1731" s="2">
        <f t="shared" si="54"/>
        <v>0.42077341556833553</v>
      </c>
      <c r="Q1731" s="2">
        <f t="shared" si="55"/>
        <v>3.8120935076389084E-2</v>
      </c>
      <c r="R1731" s="2" t="str">
        <f>IF(Global_Household_Financial_Dyna[[#This Row],[Vs country_Average]]&lt;-0.2, "Underperformer", IF(Global_Household_Financial_Dyna[[#This Row],[Vs country_Average]]&gt;0.2, "Outperformer", "Normal"))</f>
        <v>Normal</v>
      </c>
      <c r="S17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644.15</v>
      </c>
      <c r="T17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644.15</v>
      </c>
      <c r="U17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644.15</v>
      </c>
      <c r="V17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644.15</v>
      </c>
    </row>
    <row r="1732" spans="1:22" x14ac:dyDescent="0.3">
      <c r="A1732">
        <v>1735</v>
      </c>
      <c r="B1732" t="s">
        <v>18</v>
      </c>
      <c r="C1732" t="s">
        <v>20</v>
      </c>
      <c r="D1732">
        <v>2</v>
      </c>
      <c r="E1732">
        <v>1</v>
      </c>
      <c r="F1732">
        <v>2102.4699999999998</v>
      </c>
      <c r="G1732">
        <v>2102.4699999999998</v>
      </c>
      <c r="H1732">
        <v>462.54</v>
      </c>
      <c r="I1732">
        <v>1508.46</v>
      </c>
      <c r="J1732">
        <v>131.47</v>
      </c>
      <c r="K1732">
        <f>Global_Household_Financial_Dyna[[#This Row],[Total_Household_Income]]-Global_Household_Financial_Dyna[[#This Row],[Estimated_Taxes]]</f>
        <v>1639.9299999999998</v>
      </c>
      <c r="L1732" s="1">
        <f>Global_Household_Financial_Dyna[[#This Row],[Monthly_Savings]]/Global_Household_Financial_Dyna[[#This Row],[Net Income]]</f>
        <v>8.0168055953607778E-2</v>
      </c>
      <c r="M1732" s="2">
        <f>Global_Household_Financial_Dyna[[#This Row],[Monthly_Expenses]]/Global_Household_Financial_Dyna[[#This Row],[Net Income]]</f>
        <v>0.91983194404639235</v>
      </c>
      <c r="N1732" t="str">
        <f>IF(Global_Household_Financial_Dyna[[#This Row],[Monthly_Savings]]&lt;0,"High Risk", IF(Global_Household_Financial_Dyna[[#This Row],[Savings Rate%]]&lt;0.1, "Medium", "Safe"))</f>
        <v>Medium</v>
      </c>
      <c r="O1732">
        <f>Global_Household_Financial_Dyna[[#This Row],[Total_Household_Income]]/Global_Household_Financial_Dyna[[#This Row],[Family_Size]]</f>
        <v>1051.2349999999999</v>
      </c>
      <c r="P1732" s="2">
        <f t="shared" si="54"/>
        <v>0.32336204947805613</v>
      </c>
      <c r="Q1732" s="2">
        <f t="shared" si="55"/>
        <v>-0.24319399352444837</v>
      </c>
      <c r="R1732" s="2" t="str">
        <f>IF(Global_Household_Financial_Dyna[[#This Row],[Vs country_Average]]&lt;-0.2, "Underperformer", IF(Global_Household_Financial_Dyna[[#This Row],[Vs country_Average]]&gt;0.2, "Outperformer", "Normal"))</f>
        <v>Underperformer</v>
      </c>
      <c r="S17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131.47</v>
      </c>
      <c r="T17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131.47</v>
      </c>
      <c r="U17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131.47</v>
      </c>
      <c r="V17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131.47</v>
      </c>
    </row>
    <row r="1733" spans="1:22" x14ac:dyDescent="0.3">
      <c r="A1733">
        <v>1736</v>
      </c>
      <c r="B1733" t="s">
        <v>12</v>
      </c>
      <c r="C1733" t="s">
        <v>13</v>
      </c>
      <c r="D1733">
        <v>6</v>
      </c>
      <c r="E1733">
        <v>3</v>
      </c>
      <c r="F1733">
        <v>3977.17</v>
      </c>
      <c r="G1733">
        <v>8286.68</v>
      </c>
      <c r="H1733">
        <v>2486</v>
      </c>
      <c r="I1733">
        <v>3986.02</v>
      </c>
      <c r="J1733">
        <v>1814.65</v>
      </c>
      <c r="K1733">
        <f>Global_Household_Financial_Dyna[[#This Row],[Total_Household_Income]]-Global_Household_Financial_Dyna[[#This Row],[Estimated_Taxes]]</f>
        <v>5800.68</v>
      </c>
      <c r="L1733" s="1">
        <f>Global_Household_Financial_Dyna[[#This Row],[Monthly_Savings]]/Global_Household_Financial_Dyna[[#This Row],[Net Income]]</f>
        <v>0.31283401256404419</v>
      </c>
      <c r="M1733" s="2">
        <f>Global_Household_Financial_Dyna[[#This Row],[Monthly_Expenses]]/Global_Household_Financial_Dyna[[#This Row],[Net Income]]</f>
        <v>0.68716426350014137</v>
      </c>
      <c r="N1733" t="str">
        <f>IF(Global_Household_Financial_Dyna[[#This Row],[Monthly_Savings]]&lt;0,"High Risk", IF(Global_Household_Financial_Dyna[[#This Row],[Savings Rate%]]&lt;0.1, "Medium", "Safe"))</f>
        <v>Safe</v>
      </c>
      <c r="O1733">
        <f>Global_Household_Financial_Dyna[[#This Row],[Total_Household_Income]]/Global_Household_Financial_Dyna[[#This Row],[Family_Size]]</f>
        <v>1381.1133333333335</v>
      </c>
      <c r="P1733" s="2">
        <f t="shared" si="54"/>
        <v>0.30718716818024266</v>
      </c>
      <c r="Q1733" s="2">
        <f t="shared" si="55"/>
        <v>5.6468443838015303E-3</v>
      </c>
      <c r="R1733" s="2" t="str">
        <f>IF(Global_Household_Financial_Dyna[[#This Row],[Vs country_Average]]&lt;-0.2, "Underperformer", IF(Global_Household_Financial_Dyna[[#This Row],[Vs country_Average]]&gt;0.2, "Outperformer", "Normal"))</f>
        <v>Normal</v>
      </c>
      <c r="S17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1814.65</v>
      </c>
      <c r="T17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1814.65</v>
      </c>
      <c r="U17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1814.65</v>
      </c>
      <c r="V17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1814.65</v>
      </c>
    </row>
    <row r="1734" spans="1:22" x14ac:dyDescent="0.3">
      <c r="A1734">
        <v>1737</v>
      </c>
      <c r="B1734" t="s">
        <v>10</v>
      </c>
      <c r="C1734" t="s">
        <v>11</v>
      </c>
      <c r="D1734">
        <v>3</v>
      </c>
      <c r="E1734">
        <v>2</v>
      </c>
      <c r="F1734">
        <v>634.02</v>
      </c>
      <c r="G1734">
        <v>1041.67</v>
      </c>
      <c r="H1734">
        <v>104.17</v>
      </c>
      <c r="I1734">
        <v>498.13</v>
      </c>
      <c r="J1734">
        <v>439.37</v>
      </c>
      <c r="K1734">
        <f>Global_Household_Financial_Dyna[[#This Row],[Total_Household_Income]]-Global_Household_Financial_Dyna[[#This Row],[Estimated_Taxes]]</f>
        <v>937.50000000000011</v>
      </c>
      <c r="L1734" s="1">
        <f>Global_Household_Financial_Dyna[[#This Row],[Monthly_Savings]]/Global_Household_Financial_Dyna[[#This Row],[Net Income]]</f>
        <v>0.46866133333333326</v>
      </c>
      <c r="M1734" s="2">
        <f>Global_Household_Financial_Dyna[[#This Row],[Monthly_Expenses]]/Global_Household_Financial_Dyna[[#This Row],[Net Income]]</f>
        <v>0.53133866666666663</v>
      </c>
      <c r="N1734" t="str">
        <f>IF(Global_Household_Financial_Dyna[[#This Row],[Monthly_Savings]]&lt;0,"High Risk", IF(Global_Household_Financial_Dyna[[#This Row],[Savings Rate%]]&lt;0.1, "Medium", "Safe"))</f>
        <v>Safe</v>
      </c>
      <c r="O1734">
        <f>Global_Household_Financial_Dyna[[#This Row],[Total_Household_Income]]/Global_Household_Financial_Dyna[[#This Row],[Family_Size]]</f>
        <v>347.22333333333336</v>
      </c>
      <c r="P1734" s="2">
        <f t="shared" si="54"/>
        <v>0.42077341556833553</v>
      </c>
      <c r="Q1734" s="2">
        <f t="shared" si="55"/>
        <v>4.7887917764997734E-2</v>
      </c>
      <c r="R1734" s="2" t="str">
        <f>IF(Global_Household_Financial_Dyna[[#This Row],[Vs country_Average]]&lt;-0.2, "Underperformer", IF(Global_Household_Financial_Dyna[[#This Row],[Vs country_Average]]&gt;0.2, "Outperformer", "Normal"))</f>
        <v>Normal</v>
      </c>
      <c r="S17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439.37</v>
      </c>
      <c r="T17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439.37</v>
      </c>
      <c r="U17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439.37</v>
      </c>
      <c r="V17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439.37</v>
      </c>
    </row>
    <row r="1735" spans="1:22" x14ac:dyDescent="0.3">
      <c r="A1735">
        <v>1738</v>
      </c>
      <c r="B1735" t="s">
        <v>18</v>
      </c>
      <c r="C1735" t="s">
        <v>20</v>
      </c>
      <c r="D1735">
        <v>5</v>
      </c>
      <c r="E1735">
        <v>3</v>
      </c>
      <c r="F1735">
        <v>2151.46</v>
      </c>
      <c r="G1735">
        <v>5103.13</v>
      </c>
      <c r="H1735">
        <v>1122.69</v>
      </c>
      <c r="I1735">
        <v>2740.14</v>
      </c>
      <c r="J1735">
        <v>1240.3</v>
      </c>
      <c r="K1735">
        <f>Global_Household_Financial_Dyna[[#This Row],[Total_Household_Income]]-Global_Household_Financial_Dyna[[#This Row],[Estimated_Taxes]]</f>
        <v>3980.44</v>
      </c>
      <c r="L1735" s="1">
        <f>Global_Household_Financial_Dyna[[#This Row],[Monthly_Savings]]/Global_Household_Financial_Dyna[[#This Row],[Net Income]]</f>
        <v>0.31159871772969822</v>
      </c>
      <c r="M1735" s="2">
        <f>Global_Household_Financial_Dyna[[#This Row],[Monthly_Expenses]]/Global_Household_Financial_Dyna[[#This Row],[Net Income]]</f>
        <v>0.68840128227030173</v>
      </c>
      <c r="N1735" t="str">
        <f>IF(Global_Household_Financial_Dyna[[#This Row],[Monthly_Savings]]&lt;0,"High Risk", IF(Global_Household_Financial_Dyna[[#This Row],[Savings Rate%]]&lt;0.1, "Medium", "Safe"))</f>
        <v>Safe</v>
      </c>
      <c r="O1735">
        <f>Global_Household_Financial_Dyna[[#This Row],[Total_Household_Income]]/Global_Household_Financial_Dyna[[#This Row],[Family_Size]]</f>
        <v>1020.626</v>
      </c>
      <c r="P1735" s="2">
        <f t="shared" si="54"/>
        <v>0.32336204947805613</v>
      </c>
      <c r="Q1735" s="2">
        <f t="shared" si="55"/>
        <v>-1.1763331748357919E-2</v>
      </c>
      <c r="R1735" s="2" t="str">
        <f>IF(Global_Household_Financial_Dyna[[#This Row],[Vs country_Average]]&lt;-0.2, "Underperformer", IF(Global_Household_Financial_Dyna[[#This Row],[Vs country_Average]]&gt;0.2, "Outperformer", "Normal"))</f>
        <v>Normal</v>
      </c>
      <c r="S17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1240.3</v>
      </c>
      <c r="T17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1240.3</v>
      </c>
      <c r="U17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1240.3</v>
      </c>
      <c r="V17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1240.3</v>
      </c>
    </row>
    <row r="1736" spans="1:22" x14ac:dyDescent="0.3">
      <c r="A1736">
        <v>1739</v>
      </c>
      <c r="B1736" t="s">
        <v>10</v>
      </c>
      <c r="C1736" t="s">
        <v>22</v>
      </c>
      <c r="D1736">
        <v>6</v>
      </c>
      <c r="E1736">
        <v>2</v>
      </c>
      <c r="F1736">
        <v>438.98</v>
      </c>
      <c r="G1736">
        <v>706.56</v>
      </c>
      <c r="H1736">
        <v>70.66</v>
      </c>
      <c r="I1736">
        <v>670.53</v>
      </c>
      <c r="J1736">
        <v>-34.619999999999997</v>
      </c>
      <c r="K1736">
        <f>Global_Household_Financial_Dyna[[#This Row],[Total_Household_Income]]-Global_Household_Financial_Dyna[[#This Row],[Estimated_Taxes]]</f>
        <v>635.9</v>
      </c>
      <c r="L1736" s="1">
        <f>Global_Household_Financial_Dyna[[#This Row],[Monthly_Savings]]/Global_Household_Financial_Dyna[[#This Row],[Net Income]]</f>
        <v>-5.4442522409183833E-2</v>
      </c>
      <c r="M1736" s="2">
        <f>Global_Household_Financial_Dyna[[#This Row],[Monthly_Expenses]]/Global_Household_Financial_Dyna[[#This Row],[Net Income]]</f>
        <v>1.0544582481522251</v>
      </c>
      <c r="N1736" t="str">
        <f>IF(Global_Household_Financial_Dyna[[#This Row],[Monthly_Savings]]&lt;0,"High Risk", IF(Global_Household_Financial_Dyna[[#This Row],[Savings Rate%]]&lt;0.1, "Medium", "Safe"))</f>
        <v>High Risk</v>
      </c>
      <c r="O1736">
        <f>Global_Household_Financial_Dyna[[#This Row],[Total_Household_Income]]/Global_Household_Financial_Dyna[[#This Row],[Family_Size]]</f>
        <v>117.75999999999999</v>
      </c>
      <c r="P1736" s="2">
        <f t="shared" si="54"/>
        <v>0.42077341556833553</v>
      </c>
      <c r="Q1736" s="2">
        <f t="shared" si="55"/>
        <v>-0.47521593797751938</v>
      </c>
      <c r="R1736" s="2" t="str">
        <f>IF(Global_Household_Financial_Dyna[[#This Row],[Vs country_Average]]&lt;-0.2, "Underperformer", IF(Global_Household_Financial_Dyna[[#This Row],[Vs country_Average]]&gt;0.2, "Outperformer", "Normal"))</f>
        <v>Underperformer</v>
      </c>
      <c r="S17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-1.0934999999999988</v>
      </c>
      <c r="T17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32.433</v>
      </c>
      <c r="U17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65.959499999999991</v>
      </c>
      <c r="V17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99.48599999999999</v>
      </c>
    </row>
    <row r="1737" spans="1:22" x14ac:dyDescent="0.3">
      <c r="A1737">
        <v>1740</v>
      </c>
      <c r="B1737" t="s">
        <v>10</v>
      </c>
      <c r="C1737" t="s">
        <v>22</v>
      </c>
      <c r="D1737">
        <v>3</v>
      </c>
      <c r="E1737">
        <v>3</v>
      </c>
      <c r="F1737">
        <v>1233.24</v>
      </c>
      <c r="G1737">
        <v>2719.25</v>
      </c>
      <c r="H1737">
        <v>271.92</v>
      </c>
      <c r="I1737">
        <v>601.67999999999995</v>
      </c>
      <c r="J1737">
        <v>1845.64</v>
      </c>
      <c r="K1737">
        <f>Global_Household_Financial_Dyna[[#This Row],[Total_Household_Income]]-Global_Household_Financial_Dyna[[#This Row],[Estimated_Taxes]]</f>
        <v>2447.33</v>
      </c>
      <c r="L1737" s="1">
        <f>Global_Household_Financial_Dyna[[#This Row],[Monthly_Savings]]/Global_Household_Financial_Dyna[[#This Row],[Net Income]]</f>
        <v>0.754144312373076</v>
      </c>
      <c r="M1737" s="2">
        <f>Global_Household_Financial_Dyna[[#This Row],[Monthly_Expenses]]/Global_Household_Financial_Dyna[[#This Row],[Net Income]]</f>
        <v>0.2458516015412715</v>
      </c>
      <c r="N1737" t="str">
        <f>IF(Global_Household_Financial_Dyna[[#This Row],[Monthly_Savings]]&lt;0,"High Risk", IF(Global_Household_Financial_Dyna[[#This Row],[Savings Rate%]]&lt;0.1, "Medium", "Safe"))</f>
        <v>Safe</v>
      </c>
      <c r="O1737">
        <f>Global_Household_Financial_Dyna[[#This Row],[Total_Household_Income]]/Global_Household_Financial_Dyna[[#This Row],[Family_Size]]</f>
        <v>906.41666666666663</v>
      </c>
      <c r="P1737" s="2">
        <f t="shared" si="54"/>
        <v>0.42077341556833553</v>
      </c>
      <c r="Q1737" s="2">
        <f t="shared" si="55"/>
        <v>0.33337089680474047</v>
      </c>
      <c r="R1737" s="2" t="str">
        <f>IF(Global_Household_Financial_Dyna[[#This Row],[Vs country_Average]]&lt;-0.2, "Underperformer", IF(Global_Household_Financial_Dyna[[#This Row],[Vs country_Average]]&gt;0.2, "Outperformer", "Normal"))</f>
        <v>Outperformer</v>
      </c>
      <c r="S17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1845.64</v>
      </c>
      <c r="T17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1845.64</v>
      </c>
      <c r="U17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1845.64</v>
      </c>
      <c r="V17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1845.64</v>
      </c>
    </row>
    <row r="1738" spans="1:22" x14ac:dyDescent="0.3">
      <c r="A1738">
        <v>1741</v>
      </c>
      <c r="B1738" t="s">
        <v>14</v>
      </c>
      <c r="C1738" t="s">
        <v>15</v>
      </c>
      <c r="D1738">
        <v>7</v>
      </c>
      <c r="E1738">
        <v>1</v>
      </c>
      <c r="F1738">
        <v>3212.81</v>
      </c>
      <c r="G1738">
        <v>3212.81</v>
      </c>
      <c r="H1738">
        <v>481.92</v>
      </c>
      <c r="I1738">
        <v>1475.92</v>
      </c>
      <c r="J1738">
        <v>1254.96</v>
      </c>
      <c r="K1738">
        <f>Global_Household_Financial_Dyna[[#This Row],[Total_Household_Income]]-Global_Household_Financial_Dyna[[#This Row],[Estimated_Taxes]]</f>
        <v>2730.89</v>
      </c>
      <c r="L1738" s="1">
        <f>Global_Household_Financial_Dyna[[#This Row],[Monthly_Savings]]/Global_Household_Financial_Dyna[[#This Row],[Net Income]]</f>
        <v>0.45954249347282389</v>
      </c>
      <c r="M1738" s="2">
        <f>Global_Household_Financial_Dyna[[#This Row],[Monthly_Expenses]]/Global_Household_Financial_Dyna[[#This Row],[Net Income]]</f>
        <v>0.54045384471728997</v>
      </c>
      <c r="N1738" t="str">
        <f>IF(Global_Household_Financial_Dyna[[#This Row],[Monthly_Savings]]&lt;0,"High Risk", IF(Global_Household_Financial_Dyna[[#This Row],[Savings Rate%]]&lt;0.1, "Medium", "Safe"))</f>
        <v>Safe</v>
      </c>
      <c r="O1738">
        <f>Global_Household_Financial_Dyna[[#This Row],[Total_Household_Income]]/Global_Household_Financial_Dyna[[#This Row],[Family_Size]]</f>
        <v>458.97285714285715</v>
      </c>
      <c r="P1738" s="2">
        <f t="shared" si="54"/>
        <v>0.39788995363055785</v>
      </c>
      <c r="Q1738" s="2">
        <f t="shared" si="55"/>
        <v>6.1652539842266041E-2</v>
      </c>
      <c r="R1738" s="2" t="str">
        <f>IF(Global_Household_Financial_Dyna[[#This Row],[Vs country_Average]]&lt;-0.2, "Underperformer", IF(Global_Household_Financial_Dyna[[#This Row],[Vs country_Average]]&gt;0.2, "Outperformer", "Normal"))</f>
        <v>Normal</v>
      </c>
      <c r="S17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1254.96</v>
      </c>
      <c r="T17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1254.96</v>
      </c>
      <c r="U17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1254.96</v>
      </c>
      <c r="V17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1254.96</v>
      </c>
    </row>
    <row r="1739" spans="1:22" x14ac:dyDescent="0.3">
      <c r="A1739">
        <v>1742</v>
      </c>
      <c r="B1739" t="s">
        <v>14</v>
      </c>
      <c r="C1739" t="s">
        <v>15</v>
      </c>
      <c r="D1739">
        <v>7</v>
      </c>
      <c r="E1739">
        <v>3</v>
      </c>
      <c r="F1739">
        <v>1983.56</v>
      </c>
      <c r="G1739">
        <v>4475.6899999999996</v>
      </c>
      <c r="H1739">
        <v>671.35</v>
      </c>
      <c r="I1739">
        <v>1357.88</v>
      </c>
      <c r="J1739">
        <v>2446.46</v>
      </c>
      <c r="K1739">
        <f>Global_Household_Financial_Dyna[[#This Row],[Total_Household_Income]]-Global_Household_Financial_Dyna[[#This Row],[Estimated_Taxes]]</f>
        <v>3804.3399999999997</v>
      </c>
      <c r="L1739" s="1">
        <f>Global_Household_Financial_Dyna[[#This Row],[Monthly_Savings]]/Global_Household_Financial_Dyna[[#This Row],[Net Income]]</f>
        <v>0.6430708086028063</v>
      </c>
      <c r="M1739" s="2">
        <f>Global_Household_Financial_Dyna[[#This Row],[Monthly_Expenses]]/Global_Household_Financial_Dyna[[#This Row],[Net Income]]</f>
        <v>0.35692919139719381</v>
      </c>
      <c r="N1739" t="str">
        <f>IF(Global_Household_Financial_Dyna[[#This Row],[Monthly_Savings]]&lt;0,"High Risk", IF(Global_Household_Financial_Dyna[[#This Row],[Savings Rate%]]&lt;0.1, "Medium", "Safe"))</f>
        <v>Safe</v>
      </c>
      <c r="O1739">
        <f>Global_Household_Financial_Dyna[[#This Row],[Total_Household_Income]]/Global_Household_Financial_Dyna[[#This Row],[Family_Size]]</f>
        <v>639.38428571428562</v>
      </c>
      <c r="P1739" s="2">
        <f t="shared" si="54"/>
        <v>0.39788995363055785</v>
      </c>
      <c r="Q1739" s="2">
        <f t="shared" si="55"/>
        <v>0.24518085497224845</v>
      </c>
      <c r="R1739" s="2" t="str">
        <f>IF(Global_Household_Financial_Dyna[[#This Row],[Vs country_Average]]&lt;-0.2, "Underperformer", IF(Global_Household_Financial_Dyna[[#This Row],[Vs country_Average]]&gt;0.2, "Outperformer", "Normal"))</f>
        <v>Outperformer</v>
      </c>
      <c r="S17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2446.46</v>
      </c>
      <c r="T17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2446.46</v>
      </c>
      <c r="U17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2446.46</v>
      </c>
      <c r="V17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2446.46</v>
      </c>
    </row>
    <row r="1740" spans="1:22" x14ac:dyDescent="0.3">
      <c r="A1740">
        <v>1743</v>
      </c>
      <c r="B1740" t="s">
        <v>14</v>
      </c>
      <c r="C1740" t="s">
        <v>15</v>
      </c>
      <c r="D1740">
        <v>6</v>
      </c>
      <c r="E1740">
        <v>3</v>
      </c>
      <c r="F1740">
        <v>1919.11</v>
      </c>
      <c r="G1740">
        <v>4481.42</v>
      </c>
      <c r="H1740">
        <v>672.21</v>
      </c>
      <c r="I1740">
        <v>1897.93</v>
      </c>
      <c r="J1740">
        <v>1911.28</v>
      </c>
      <c r="K1740">
        <f>Global_Household_Financial_Dyna[[#This Row],[Total_Household_Income]]-Global_Household_Financial_Dyna[[#This Row],[Estimated_Taxes]]</f>
        <v>3809.21</v>
      </c>
      <c r="L1740" s="1">
        <f>Global_Household_Financial_Dyna[[#This Row],[Monthly_Savings]]/Global_Household_Financial_Dyna[[#This Row],[Net Income]]</f>
        <v>0.50175233184833601</v>
      </c>
      <c r="M1740" s="2">
        <f>Global_Household_Financial_Dyna[[#This Row],[Monthly_Expenses]]/Global_Household_Financial_Dyna[[#This Row],[Net Income]]</f>
        <v>0.49824766815166399</v>
      </c>
      <c r="N1740" t="str">
        <f>IF(Global_Household_Financial_Dyna[[#This Row],[Monthly_Savings]]&lt;0,"High Risk", IF(Global_Household_Financial_Dyna[[#This Row],[Savings Rate%]]&lt;0.1, "Medium", "Safe"))</f>
        <v>Safe</v>
      </c>
      <c r="O1740">
        <f>Global_Household_Financial_Dyna[[#This Row],[Total_Household_Income]]/Global_Household_Financial_Dyna[[#This Row],[Family_Size]]</f>
        <v>746.90333333333331</v>
      </c>
      <c r="P1740" s="2">
        <f t="shared" si="54"/>
        <v>0.39788995363055785</v>
      </c>
      <c r="Q1740" s="2">
        <f t="shared" si="55"/>
        <v>0.10386237821777816</v>
      </c>
      <c r="R1740" s="2" t="str">
        <f>IF(Global_Household_Financial_Dyna[[#This Row],[Vs country_Average]]&lt;-0.2, "Underperformer", IF(Global_Household_Financial_Dyna[[#This Row],[Vs country_Average]]&gt;0.2, "Outperformer", "Normal"))</f>
        <v>Normal</v>
      </c>
      <c r="S17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1911.28</v>
      </c>
      <c r="T17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1911.28</v>
      </c>
      <c r="U17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1911.28</v>
      </c>
      <c r="V17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1911.28</v>
      </c>
    </row>
    <row r="1741" spans="1:22" x14ac:dyDescent="0.3">
      <c r="A1741">
        <v>1744</v>
      </c>
      <c r="B1741" t="s">
        <v>18</v>
      </c>
      <c r="C1741" t="s">
        <v>20</v>
      </c>
      <c r="D1741">
        <v>2</v>
      </c>
      <c r="E1741">
        <v>1</v>
      </c>
      <c r="F1741">
        <v>3941.93</v>
      </c>
      <c r="G1741">
        <v>3941.93</v>
      </c>
      <c r="H1741">
        <v>867.22</v>
      </c>
      <c r="I1741">
        <v>1766.49</v>
      </c>
      <c r="J1741">
        <v>1308.21</v>
      </c>
      <c r="K1741">
        <f>Global_Household_Financial_Dyna[[#This Row],[Total_Household_Income]]-Global_Household_Financial_Dyna[[#This Row],[Estimated_Taxes]]</f>
        <v>3074.71</v>
      </c>
      <c r="L1741" s="1">
        <f>Global_Household_Financial_Dyna[[#This Row],[Monthly_Savings]]/Global_Household_Financial_Dyna[[#This Row],[Net Income]]</f>
        <v>0.42547427237040242</v>
      </c>
      <c r="M1741" s="2">
        <f>Global_Household_Financial_Dyna[[#This Row],[Monthly_Expenses]]/Global_Household_Financial_Dyna[[#This Row],[Net Income]]</f>
        <v>0.57452247529035261</v>
      </c>
      <c r="N1741" t="str">
        <f>IF(Global_Household_Financial_Dyna[[#This Row],[Monthly_Savings]]&lt;0,"High Risk", IF(Global_Household_Financial_Dyna[[#This Row],[Savings Rate%]]&lt;0.1, "Medium", "Safe"))</f>
        <v>Safe</v>
      </c>
      <c r="O1741">
        <f>Global_Household_Financial_Dyna[[#This Row],[Total_Household_Income]]/Global_Household_Financial_Dyna[[#This Row],[Family_Size]]</f>
        <v>1970.9649999999999</v>
      </c>
      <c r="P1741" s="2">
        <f t="shared" si="54"/>
        <v>0.32336204947805613</v>
      </c>
      <c r="Q1741" s="2">
        <f t="shared" si="55"/>
        <v>0.10211222289234628</v>
      </c>
      <c r="R1741" s="2" t="str">
        <f>IF(Global_Household_Financial_Dyna[[#This Row],[Vs country_Average]]&lt;-0.2, "Underperformer", IF(Global_Household_Financial_Dyna[[#This Row],[Vs country_Average]]&gt;0.2, "Outperformer", "Normal"))</f>
        <v>Normal</v>
      </c>
      <c r="S17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1308.21</v>
      </c>
      <c r="T17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1308.21</v>
      </c>
      <c r="U17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1308.21</v>
      </c>
      <c r="V17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1308.21</v>
      </c>
    </row>
    <row r="1742" spans="1:22" x14ac:dyDescent="0.3">
      <c r="A1742">
        <v>1745</v>
      </c>
      <c r="B1742" t="s">
        <v>10</v>
      </c>
      <c r="C1742" t="s">
        <v>11</v>
      </c>
      <c r="D1742">
        <v>5</v>
      </c>
      <c r="E1742">
        <v>2</v>
      </c>
      <c r="F1742">
        <v>232.93</v>
      </c>
      <c r="G1742">
        <v>352.16</v>
      </c>
      <c r="H1742">
        <v>35.22</v>
      </c>
      <c r="I1742">
        <v>334.2</v>
      </c>
      <c r="J1742">
        <v>-17.260000000000002</v>
      </c>
      <c r="K1742">
        <f>Global_Household_Financial_Dyna[[#This Row],[Total_Household_Income]]-Global_Household_Financial_Dyna[[#This Row],[Estimated_Taxes]]</f>
        <v>316.94000000000005</v>
      </c>
      <c r="L1742" s="1">
        <f>Global_Household_Financial_Dyna[[#This Row],[Monthly_Savings]]/Global_Household_Financial_Dyna[[#This Row],[Net Income]]</f>
        <v>-5.4458257083359621E-2</v>
      </c>
      <c r="M1742" s="2">
        <f>Global_Household_Financial_Dyna[[#This Row],[Monthly_Expenses]]/Global_Household_Financial_Dyna[[#This Row],[Net Income]]</f>
        <v>1.0544582570833594</v>
      </c>
      <c r="N1742" t="str">
        <f>IF(Global_Household_Financial_Dyna[[#This Row],[Monthly_Savings]]&lt;0,"High Risk", IF(Global_Household_Financial_Dyna[[#This Row],[Savings Rate%]]&lt;0.1, "Medium", "Safe"))</f>
        <v>High Risk</v>
      </c>
      <c r="O1742">
        <f>Global_Household_Financial_Dyna[[#This Row],[Total_Household_Income]]/Global_Household_Financial_Dyna[[#This Row],[Family_Size]]</f>
        <v>70.432000000000002</v>
      </c>
      <c r="P1742" s="2">
        <f t="shared" si="54"/>
        <v>0.42077341556833553</v>
      </c>
      <c r="Q1742" s="2">
        <f t="shared" si="55"/>
        <v>-0.47523167265169514</v>
      </c>
      <c r="R1742" s="2" t="str">
        <f>IF(Global_Household_Financial_Dyna[[#This Row],[Vs country_Average]]&lt;-0.2, "Underperformer", IF(Global_Household_Financial_Dyna[[#This Row],[Vs country_Average]]&gt;0.2, "Outperformer", "Normal"))</f>
        <v>Underperformer</v>
      </c>
      <c r="S17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-0.55000000000000071</v>
      </c>
      <c r="T17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16.159999999999993</v>
      </c>
      <c r="U17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32.86999999999999</v>
      </c>
      <c r="V17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49.579999999999984</v>
      </c>
    </row>
    <row r="1743" spans="1:22" x14ac:dyDescent="0.3">
      <c r="A1743">
        <v>1746</v>
      </c>
      <c r="B1743" t="s">
        <v>10</v>
      </c>
      <c r="C1743" t="s">
        <v>22</v>
      </c>
      <c r="D1743">
        <v>5</v>
      </c>
      <c r="E1743">
        <v>3</v>
      </c>
      <c r="F1743">
        <v>1204.51</v>
      </c>
      <c r="G1743">
        <v>2609.4699999999998</v>
      </c>
      <c r="H1743">
        <v>260.95</v>
      </c>
      <c r="I1743">
        <v>563.36</v>
      </c>
      <c r="J1743">
        <v>1785.16</v>
      </c>
      <c r="K1743">
        <f>Global_Household_Financial_Dyna[[#This Row],[Total_Household_Income]]-Global_Household_Financial_Dyna[[#This Row],[Estimated_Taxes]]</f>
        <v>2348.52</v>
      </c>
      <c r="L1743" s="1">
        <f>Global_Household_Financial_Dyna[[#This Row],[Monthly_Savings]]/Global_Household_Financial_Dyna[[#This Row],[Net Income]]</f>
        <v>0.76012126786231338</v>
      </c>
      <c r="M1743" s="2">
        <f>Global_Household_Financial_Dyna[[#This Row],[Monthly_Expenses]]/Global_Household_Financial_Dyna[[#This Row],[Net Income]]</f>
        <v>0.23987873213768673</v>
      </c>
      <c r="N1743" t="str">
        <f>IF(Global_Household_Financial_Dyna[[#This Row],[Monthly_Savings]]&lt;0,"High Risk", IF(Global_Household_Financial_Dyna[[#This Row],[Savings Rate%]]&lt;0.1, "Medium", "Safe"))</f>
        <v>Safe</v>
      </c>
      <c r="O1743">
        <f>Global_Household_Financial_Dyna[[#This Row],[Total_Household_Income]]/Global_Household_Financial_Dyna[[#This Row],[Family_Size]]</f>
        <v>521.89400000000001</v>
      </c>
      <c r="P1743" s="2">
        <f t="shared" si="54"/>
        <v>0.42077341556833553</v>
      </c>
      <c r="Q1743" s="2">
        <f t="shared" si="55"/>
        <v>0.33934785229397785</v>
      </c>
      <c r="R1743" s="2" t="str">
        <f>IF(Global_Household_Financial_Dyna[[#This Row],[Vs country_Average]]&lt;-0.2, "Underperformer", IF(Global_Household_Financial_Dyna[[#This Row],[Vs country_Average]]&gt;0.2, "Outperformer", "Normal"))</f>
        <v>Outperformer</v>
      </c>
      <c r="S17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1785.16</v>
      </c>
      <c r="T17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1785.16</v>
      </c>
      <c r="U17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1785.16</v>
      </c>
      <c r="V17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1785.16</v>
      </c>
    </row>
    <row r="1744" spans="1:22" x14ac:dyDescent="0.3">
      <c r="A1744">
        <v>1747</v>
      </c>
      <c r="B1744" t="s">
        <v>18</v>
      </c>
      <c r="C1744" t="s">
        <v>20</v>
      </c>
      <c r="D1744">
        <v>7</v>
      </c>
      <c r="E1744">
        <v>3</v>
      </c>
      <c r="F1744">
        <v>2869.37</v>
      </c>
      <c r="G1744">
        <v>6496.9</v>
      </c>
      <c r="H1744">
        <v>1429.32</v>
      </c>
      <c r="I1744">
        <v>4294.28</v>
      </c>
      <c r="J1744">
        <v>773.3</v>
      </c>
      <c r="K1744">
        <f>Global_Household_Financial_Dyna[[#This Row],[Total_Household_Income]]-Global_Household_Financial_Dyna[[#This Row],[Estimated_Taxes]]</f>
        <v>5067.58</v>
      </c>
      <c r="L1744" s="1">
        <f>Global_Household_Financial_Dyna[[#This Row],[Monthly_Savings]]/Global_Household_Financial_Dyna[[#This Row],[Net Income]]</f>
        <v>0.15259749229415223</v>
      </c>
      <c r="M1744" s="2">
        <f>Global_Household_Financial_Dyna[[#This Row],[Monthly_Expenses]]/Global_Household_Financial_Dyna[[#This Row],[Net Income]]</f>
        <v>0.84740250770584769</v>
      </c>
      <c r="N1744" t="str">
        <f>IF(Global_Household_Financial_Dyna[[#This Row],[Monthly_Savings]]&lt;0,"High Risk", IF(Global_Household_Financial_Dyna[[#This Row],[Savings Rate%]]&lt;0.1, "Medium", "Safe"))</f>
        <v>Safe</v>
      </c>
      <c r="O1744">
        <f>Global_Household_Financial_Dyna[[#This Row],[Total_Household_Income]]/Global_Household_Financial_Dyna[[#This Row],[Family_Size]]</f>
        <v>928.12857142857138</v>
      </c>
      <c r="P1744" s="2">
        <f t="shared" si="54"/>
        <v>0.32336204947805613</v>
      </c>
      <c r="Q1744" s="2">
        <f t="shared" si="55"/>
        <v>-0.1707645571839039</v>
      </c>
      <c r="R1744" s="2" t="str">
        <f>IF(Global_Household_Financial_Dyna[[#This Row],[Vs country_Average]]&lt;-0.2, "Underperformer", IF(Global_Household_Financial_Dyna[[#This Row],[Vs country_Average]]&gt;0.2, "Outperformer", "Normal"))</f>
        <v>Normal</v>
      </c>
      <c r="S17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773.3</v>
      </c>
      <c r="T17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773.3</v>
      </c>
      <c r="U17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773.3</v>
      </c>
      <c r="V17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773.3</v>
      </c>
    </row>
    <row r="1745" spans="1:22" x14ac:dyDescent="0.3">
      <c r="A1745">
        <v>1748</v>
      </c>
      <c r="B1745" t="s">
        <v>10</v>
      </c>
      <c r="C1745" t="s">
        <v>11</v>
      </c>
      <c r="D1745">
        <v>3</v>
      </c>
      <c r="E1745">
        <v>1</v>
      </c>
      <c r="F1745">
        <v>816.46</v>
      </c>
      <c r="G1745">
        <v>816.46</v>
      </c>
      <c r="H1745">
        <v>81.650000000000006</v>
      </c>
      <c r="I1745">
        <v>453.98</v>
      </c>
      <c r="J1745">
        <v>280.83</v>
      </c>
      <c r="K1745">
        <f>Global_Household_Financial_Dyna[[#This Row],[Total_Household_Income]]-Global_Household_Financial_Dyna[[#This Row],[Estimated_Taxes]]</f>
        <v>734.81000000000006</v>
      </c>
      <c r="L1745" s="1">
        <f>Global_Household_Financial_Dyna[[#This Row],[Monthly_Savings]]/Global_Household_Financial_Dyna[[#This Row],[Net Income]]</f>
        <v>0.38218042759352755</v>
      </c>
      <c r="M1745" s="2">
        <f>Global_Household_Financial_Dyna[[#This Row],[Monthly_Expenses]]/Global_Household_Financial_Dyna[[#This Row],[Net Income]]</f>
        <v>0.61781957240647245</v>
      </c>
      <c r="N1745" t="str">
        <f>IF(Global_Household_Financial_Dyna[[#This Row],[Monthly_Savings]]&lt;0,"High Risk", IF(Global_Household_Financial_Dyna[[#This Row],[Savings Rate%]]&lt;0.1, "Medium", "Safe"))</f>
        <v>Safe</v>
      </c>
      <c r="O1745">
        <f>Global_Household_Financial_Dyna[[#This Row],[Total_Household_Income]]/Global_Household_Financial_Dyna[[#This Row],[Family_Size]]</f>
        <v>272.15333333333336</v>
      </c>
      <c r="P1745" s="2">
        <f t="shared" si="54"/>
        <v>0.42077341556833553</v>
      </c>
      <c r="Q1745" s="2">
        <f t="shared" si="55"/>
        <v>-3.859298797480798E-2</v>
      </c>
      <c r="R1745" s="2" t="str">
        <f>IF(Global_Household_Financial_Dyna[[#This Row],[Vs country_Average]]&lt;-0.2, "Underperformer", IF(Global_Household_Financial_Dyna[[#This Row],[Vs country_Average]]&gt;0.2, "Outperformer", "Normal"))</f>
        <v>Normal</v>
      </c>
      <c r="S17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280.83</v>
      </c>
      <c r="T17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280.83</v>
      </c>
      <c r="U17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280.83</v>
      </c>
      <c r="V17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280.83</v>
      </c>
    </row>
    <row r="1746" spans="1:22" x14ac:dyDescent="0.3">
      <c r="A1746">
        <v>1749</v>
      </c>
      <c r="B1746" t="s">
        <v>14</v>
      </c>
      <c r="C1746" t="s">
        <v>15</v>
      </c>
      <c r="D1746">
        <v>6</v>
      </c>
      <c r="E1746">
        <v>3</v>
      </c>
      <c r="F1746">
        <v>1584.5</v>
      </c>
      <c r="G1746">
        <v>3699.18</v>
      </c>
      <c r="H1746">
        <v>554.88</v>
      </c>
      <c r="I1746">
        <v>1872.65</v>
      </c>
      <c r="J1746">
        <v>1271.6500000000001</v>
      </c>
      <c r="K1746">
        <f>Global_Household_Financial_Dyna[[#This Row],[Total_Household_Income]]-Global_Household_Financial_Dyna[[#This Row],[Estimated_Taxes]]</f>
        <v>3144.2999999999997</v>
      </c>
      <c r="L1746" s="1">
        <f>Global_Household_Financial_Dyna[[#This Row],[Monthly_Savings]]/Global_Household_Financial_Dyna[[#This Row],[Net Income]]</f>
        <v>0.40443023884489399</v>
      </c>
      <c r="M1746" s="2">
        <f>Global_Household_Financial_Dyna[[#This Row],[Monthly_Expenses]]/Global_Household_Financial_Dyna[[#This Row],[Net Income]]</f>
        <v>0.59556976115510618</v>
      </c>
      <c r="N1746" t="str">
        <f>IF(Global_Household_Financial_Dyna[[#This Row],[Monthly_Savings]]&lt;0,"High Risk", IF(Global_Household_Financial_Dyna[[#This Row],[Savings Rate%]]&lt;0.1, "Medium", "Safe"))</f>
        <v>Safe</v>
      </c>
      <c r="O1746">
        <f>Global_Household_Financial_Dyna[[#This Row],[Total_Household_Income]]/Global_Household_Financial_Dyna[[#This Row],[Family_Size]]</f>
        <v>616.53</v>
      </c>
      <c r="P1746" s="2">
        <f t="shared" si="54"/>
        <v>0.39788995363055785</v>
      </c>
      <c r="Q1746" s="2">
        <f t="shared" si="55"/>
        <v>6.540285214336139E-3</v>
      </c>
      <c r="R1746" s="2" t="str">
        <f>IF(Global_Household_Financial_Dyna[[#This Row],[Vs country_Average]]&lt;-0.2, "Underperformer", IF(Global_Household_Financial_Dyna[[#This Row],[Vs country_Average]]&gt;0.2, "Outperformer", "Normal"))</f>
        <v>Normal</v>
      </c>
      <c r="S17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1271.6500000000001</v>
      </c>
      <c r="T17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1271.6500000000001</v>
      </c>
      <c r="U17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1271.6500000000001</v>
      </c>
      <c r="V17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1271.6500000000001</v>
      </c>
    </row>
    <row r="1747" spans="1:22" x14ac:dyDescent="0.3">
      <c r="A1747">
        <v>1750</v>
      </c>
      <c r="B1747" t="s">
        <v>18</v>
      </c>
      <c r="C1747" t="s">
        <v>19</v>
      </c>
      <c r="D1747">
        <v>2</v>
      </c>
      <c r="E1747">
        <v>2</v>
      </c>
      <c r="F1747">
        <v>3712.56</v>
      </c>
      <c r="G1747">
        <v>5745.25</v>
      </c>
      <c r="H1747">
        <v>1263.96</v>
      </c>
      <c r="I1747">
        <v>1907.43</v>
      </c>
      <c r="J1747">
        <v>2573.87</v>
      </c>
      <c r="K1747">
        <f>Global_Household_Financial_Dyna[[#This Row],[Total_Household_Income]]-Global_Household_Financial_Dyna[[#This Row],[Estimated_Taxes]]</f>
        <v>4481.29</v>
      </c>
      <c r="L1747" s="1">
        <f>Global_Household_Financial_Dyna[[#This Row],[Monthly_Savings]]/Global_Household_Financial_Dyna[[#This Row],[Net Income]]</f>
        <v>0.57435916890002658</v>
      </c>
      <c r="M1747" s="2">
        <f>Global_Household_Financial_Dyna[[#This Row],[Monthly_Expenses]]/Global_Household_Financial_Dyna[[#This Row],[Net Income]]</f>
        <v>0.42564306260027807</v>
      </c>
      <c r="N1747" t="str">
        <f>IF(Global_Household_Financial_Dyna[[#This Row],[Monthly_Savings]]&lt;0,"High Risk", IF(Global_Household_Financial_Dyna[[#This Row],[Savings Rate%]]&lt;0.1, "Medium", "Safe"))</f>
        <v>Safe</v>
      </c>
      <c r="O1747">
        <f>Global_Household_Financial_Dyna[[#This Row],[Total_Household_Income]]/Global_Household_Financial_Dyna[[#This Row],[Family_Size]]</f>
        <v>2872.625</v>
      </c>
      <c r="P1747" s="2">
        <f t="shared" si="54"/>
        <v>0.32336204947805613</v>
      </c>
      <c r="Q1747" s="2">
        <f t="shared" si="55"/>
        <v>0.25099711942197045</v>
      </c>
      <c r="R1747" s="2" t="str">
        <f>IF(Global_Household_Financial_Dyna[[#This Row],[Vs country_Average]]&lt;-0.2, "Underperformer", IF(Global_Household_Financial_Dyna[[#This Row],[Vs country_Average]]&gt;0.2, "Outperformer", "Normal"))</f>
        <v>Outperformer</v>
      </c>
      <c r="S17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2573.87</v>
      </c>
      <c r="T17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2573.87</v>
      </c>
      <c r="U17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2573.87</v>
      </c>
      <c r="V17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2573.87</v>
      </c>
    </row>
    <row r="1748" spans="1:22" x14ac:dyDescent="0.3">
      <c r="A1748">
        <v>1751</v>
      </c>
      <c r="B1748" t="s">
        <v>16</v>
      </c>
      <c r="C1748" t="s">
        <v>17</v>
      </c>
      <c r="D1748">
        <v>1</v>
      </c>
      <c r="E1748">
        <v>1</v>
      </c>
      <c r="F1748">
        <v>3468.8</v>
      </c>
      <c r="G1748">
        <v>3468.8</v>
      </c>
      <c r="H1748">
        <v>1214.08</v>
      </c>
      <c r="I1748">
        <v>1771.78</v>
      </c>
      <c r="J1748">
        <v>482.95</v>
      </c>
      <c r="K1748">
        <f>Global_Household_Financial_Dyna[[#This Row],[Total_Household_Income]]-Global_Household_Financial_Dyna[[#This Row],[Estimated_Taxes]]</f>
        <v>2254.7200000000003</v>
      </c>
      <c r="L1748" s="1">
        <f>Global_Household_Financial_Dyna[[#This Row],[Monthly_Savings]]/Global_Household_Financial_Dyna[[#This Row],[Net Income]]</f>
        <v>0.21419511070110697</v>
      </c>
      <c r="M1748" s="2">
        <f>Global_Household_Financial_Dyna[[#This Row],[Monthly_Expenses]]/Global_Household_Financial_Dyna[[#This Row],[Net Income]]</f>
        <v>0.7858093244393981</v>
      </c>
      <c r="N1748" t="str">
        <f>IF(Global_Household_Financial_Dyna[[#This Row],[Monthly_Savings]]&lt;0,"High Risk", IF(Global_Household_Financial_Dyna[[#This Row],[Savings Rate%]]&lt;0.1, "Medium", "Safe"))</f>
        <v>Safe</v>
      </c>
      <c r="O1748">
        <f>Global_Household_Financial_Dyna[[#This Row],[Total_Household_Income]]/Global_Household_Financial_Dyna[[#This Row],[Family_Size]]</f>
        <v>3468.8</v>
      </c>
      <c r="P1748" s="2">
        <f t="shared" si="54"/>
        <v>0.15879799892000862</v>
      </c>
      <c r="Q1748" s="2">
        <f t="shared" si="55"/>
        <v>5.5397111781098352E-2</v>
      </c>
      <c r="R1748" s="2" t="str">
        <f>IF(Global_Household_Financial_Dyna[[#This Row],[Vs country_Average]]&lt;-0.2, "Underperformer", IF(Global_Household_Financial_Dyna[[#This Row],[Vs country_Average]]&gt;0.2, "Outperformer", "Normal"))</f>
        <v>Normal</v>
      </c>
      <c r="S17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482.95</v>
      </c>
      <c r="T17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482.95</v>
      </c>
      <c r="U17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482.95</v>
      </c>
      <c r="V17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482.95</v>
      </c>
    </row>
    <row r="1749" spans="1:22" x14ac:dyDescent="0.3">
      <c r="A1749">
        <v>1752</v>
      </c>
      <c r="B1749" t="s">
        <v>18</v>
      </c>
      <c r="C1749" t="s">
        <v>20</v>
      </c>
      <c r="D1749">
        <v>5</v>
      </c>
      <c r="E1749">
        <v>3</v>
      </c>
      <c r="F1749">
        <v>4274.46</v>
      </c>
      <c r="G1749">
        <v>9331.99</v>
      </c>
      <c r="H1749">
        <v>2519.64</v>
      </c>
      <c r="I1749">
        <v>4100.58</v>
      </c>
      <c r="J1749">
        <v>2711.77</v>
      </c>
      <c r="K1749">
        <f>Global_Household_Financial_Dyna[[#This Row],[Total_Household_Income]]-Global_Household_Financial_Dyna[[#This Row],[Estimated_Taxes]]</f>
        <v>6812.35</v>
      </c>
      <c r="L1749" s="1">
        <f>Global_Household_Financial_Dyna[[#This Row],[Monthly_Savings]]/Global_Household_Financial_Dyna[[#This Row],[Net Income]]</f>
        <v>0.39806674642377443</v>
      </c>
      <c r="M1749" s="2">
        <f>Global_Household_Financial_Dyna[[#This Row],[Monthly_Expenses]]/Global_Household_Financial_Dyna[[#This Row],[Net Income]]</f>
        <v>0.60193325357622551</v>
      </c>
      <c r="N1749" t="str">
        <f>IF(Global_Household_Financial_Dyna[[#This Row],[Monthly_Savings]]&lt;0,"High Risk", IF(Global_Household_Financial_Dyna[[#This Row],[Savings Rate%]]&lt;0.1, "Medium", "Safe"))</f>
        <v>Safe</v>
      </c>
      <c r="O1749">
        <f>Global_Household_Financial_Dyna[[#This Row],[Total_Household_Income]]/Global_Household_Financial_Dyna[[#This Row],[Family_Size]]</f>
        <v>1866.3979999999999</v>
      </c>
      <c r="P1749" s="2">
        <f t="shared" si="54"/>
        <v>0.32336204947805613</v>
      </c>
      <c r="Q1749" s="2">
        <f t="shared" si="55"/>
        <v>7.4704696945718296E-2</v>
      </c>
      <c r="R1749" s="2" t="str">
        <f>IF(Global_Household_Financial_Dyna[[#This Row],[Vs country_Average]]&lt;-0.2, "Underperformer", IF(Global_Household_Financial_Dyna[[#This Row],[Vs country_Average]]&gt;0.2, "Outperformer", "Normal"))</f>
        <v>Normal</v>
      </c>
      <c r="S17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2711.77</v>
      </c>
      <c r="T17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2711.77</v>
      </c>
      <c r="U17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2711.77</v>
      </c>
      <c r="V17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2711.77</v>
      </c>
    </row>
    <row r="1750" spans="1:22" x14ac:dyDescent="0.3">
      <c r="A1750">
        <v>1753</v>
      </c>
      <c r="B1750" t="s">
        <v>18</v>
      </c>
      <c r="C1750" t="s">
        <v>19</v>
      </c>
      <c r="D1750">
        <v>8</v>
      </c>
      <c r="E1750">
        <v>1</v>
      </c>
      <c r="F1750">
        <v>3623.54</v>
      </c>
      <c r="G1750">
        <v>3623.54</v>
      </c>
      <c r="H1750">
        <v>797.18</v>
      </c>
      <c r="I1750">
        <v>3438.74</v>
      </c>
      <c r="J1750">
        <v>-612.38</v>
      </c>
      <c r="K1750">
        <f>Global_Household_Financial_Dyna[[#This Row],[Total_Household_Income]]-Global_Household_Financial_Dyna[[#This Row],[Estimated_Taxes]]</f>
        <v>2826.36</v>
      </c>
      <c r="L1750" s="1">
        <f>Global_Household_Financial_Dyna[[#This Row],[Monthly_Savings]]/Global_Household_Financial_Dyna[[#This Row],[Net Income]]</f>
        <v>-0.21666737429060698</v>
      </c>
      <c r="M1750" s="2">
        <f>Global_Household_Financial_Dyna[[#This Row],[Monthly_Expenses]]/Global_Household_Financial_Dyna[[#This Row],[Net Income]]</f>
        <v>1.2166673742906069</v>
      </c>
      <c r="N1750" t="str">
        <f>IF(Global_Household_Financial_Dyna[[#This Row],[Monthly_Savings]]&lt;0,"High Risk", IF(Global_Household_Financial_Dyna[[#This Row],[Savings Rate%]]&lt;0.1, "Medium", "Safe"))</f>
        <v>High Risk</v>
      </c>
      <c r="O1750">
        <f>Global_Household_Financial_Dyna[[#This Row],[Total_Household_Income]]/Global_Household_Financial_Dyna[[#This Row],[Family_Size]]</f>
        <v>452.9425</v>
      </c>
      <c r="P1750" s="2">
        <f t="shared" si="54"/>
        <v>0.32336204947805613</v>
      </c>
      <c r="Q1750" s="2">
        <f t="shared" si="55"/>
        <v>-0.54002942376866314</v>
      </c>
      <c r="R1750" s="2" t="str">
        <f>IF(Global_Household_Financial_Dyna[[#This Row],[Vs country_Average]]&lt;-0.2, "Underperformer", IF(Global_Household_Financial_Dyna[[#This Row],[Vs country_Average]]&gt;0.2, "Outperformer", "Normal"))</f>
        <v>Underperformer</v>
      </c>
      <c r="S17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-440.44299999999998</v>
      </c>
      <c r="T17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-268.50599999999997</v>
      </c>
      <c r="U17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-96.569000000000074</v>
      </c>
      <c r="V17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75.368000000000052</v>
      </c>
    </row>
    <row r="1751" spans="1:22" x14ac:dyDescent="0.3">
      <c r="A1751">
        <v>1754</v>
      </c>
      <c r="B1751" t="s">
        <v>18</v>
      </c>
      <c r="C1751" t="s">
        <v>19</v>
      </c>
      <c r="D1751">
        <v>1</v>
      </c>
      <c r="E1751">
        <v>1</v>
      </c>
      <c r="F1751">
        <v>2052.0300000000002</v>
      </c>
      <c r="G1751">
        <v>2052.0300000000002</v>
      </c>
      <c r="H1751">
        <v>451.45</v>
      </c>
      <c r="I1751">
        <v>1205.3900000000001</v>
      </c>
      <c r="J1751">
        <v>395.19</v>
      </c>
      <c r="K1751">
        <f>Global_Household_Financial_Dyna[[#This Row],[Total_Household_Income]]-Global_Household_Financial_Dyna[[#This Row],[Estimated_Taxes]]</f>
        <v>1600.5800000000002</v>
      </c>
      <c r="L1751" s="1">
        <f>Global_Household_Financial_Dyna[[#This Row],[Monthly_Savings]]/Global_Household_Financial_Dyna[[#This Row],[Net Income]]</f>
        <v>0.2469042472103862</v>
      </c>
      <c r="M1751" s="2">
        <f>Global_Household_Financial_Dyna[[#This Row],[Monthly_Expenses]]/Global_Household_Financial_Dyna[[#This Row],[Net Income]]</f>
        <v>0.75309575278961371</v>
      </c>
      <c r="N1751" t="str">
        <f>IF(Global_Household_Financial_Dyna[[#This Row],[Monthly_Savings]]&lt;0,"High Risk", IF(Global_Household_Financial_Dyna[[#This Row],[Savings Rate%]]&lt;0.1, "Medium", "Safe"))</f>
        <v>Safe</v>
      </c>
      <c r="O1751">
        <f>Global_Household_Financial_Dyna[[#This Row],[Total_Household_Income]]/Global_Household_Financial_Dyna[[#This Row],[Family_Size]]</f>
        <v>2052.0300000000002</v>
      </c>
      <c r="P1751" s="2">
        <f t="shared" si="54"/>
        <v>0.32336204947805613</v>
      </c>
      <c r="Q1751" s="2">
        <f t="shared" si="55"/>
        <v>-7.6457802267669933E-2</v>
      </c>
      <c r="R1751" s="2" t="str">
        <f>IF(Global_Household_Financial_Dyna[[#This Row],[Vs country_Average]]&lt;-0.2, "Underperformer", IF(Global_Household_Financial_Dyna[[#This Row],[Vs country_Average]]&gt;0.2, "Outperformer", "Normal"))</f>
        <v>Normal</v>
      </c>
      <c r="S17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395.19</v>
      </c>
      <c r="T17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395.19</v>
      </c>
      <c r="U17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395.19</v>
      </c>
      <c r="V17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395.19</v>
      </c>
    </row>
    <row r="1752" spans="1:22" x14ac:dyDescent="0.3">
      <c r="A1752">
        <v>1755</v>
      </c>
      <c r="B1752" t="s">
        <v>12</v>
      </c>
      <c r="C1752" t="s">
        <v>13</v>
      </c>
      <c r="D1752">
        <v>2</v>
      </c>
      <c r="E1752">
        <v>1</v>
      </c>
      <c r="F1752">
        <v>3917.91</v>
      </c>
      <c r="G1752">
        <v>3917.91</v>
      </c>
      <c r="H1752">
        <v>979.48</v>
      </c>
      <c r="I1752">
        <v>2458.12</v>
      </c>
      <c r="J1752">
        <v>480.31</v>
      </c>
      <c r="K1752">
        <f>Global_Household_Financial_Dyna[[#This Row],[Total_Household_Income]]-Global_Household_Financial_Dyna[[#This Row],[Estimated_Taxes]]</f>
        <v>2938.43</v>
      </c>
      <c r="L1752" s="1">
        <f>Global_Household_Financial_Dyna[[#This Row],[Monthly_Savings]]/Global_Household_Financial_Dyna[[#This Row],[Net Income]]</f>
        <v>0.16345803711505805</v>
      </c>
      <c r="M1752" s="2">
        <f>Global_Household_Financial_Dyna[[#This Row],[Monthly_Expenses]]/Global_Household_Financial_Dyna[[#This Row],[Net Income]]</f>
        <v>0.83654196288494198</v>
      </c>
      <c r="N1752" t="str">
        <f>IF(Global_Household_Financial_Dyna[[#This Row],[Monthly_Savings]]&lt;0,"High Risk", IF(Global_Household_Financial_Dyna[[#This Row],[Savings Rate%]]&lt;0.1, "Medium", "Safe"))</f>
        <v>Safe</v>
      </c>
      <c r="O1752">
        <f>Global_Household_Financial_Dyna[[#This Row],[Total_Household_Income]]/Global_Household_Financial_Dyna[[#This Row],[Family_Size]]</f>
        <v>1958.9549999999999</v>
      </c>
      <c r="P1752" s="2">
        <f t="shared" si="54"/>
        <v>0.30718716818024266</v>
      </c>
      <c r="Q1752" s="2">
        <f t="shared" si="55"/>
        <v>-0.14372913106518462</v>
      </c>
      <c r="R1752" s="2" t="str">
        <f>IF(Global_Household_Financial_Dyna[[#This Row],[Vs country_Average]]&lt;-0.2, "Underperformer", IF(Global_Household_Financial_Dyna[[#This Row],[Vs country_Average]]&gt;0.2, "Outperformer", "Normal"))</f>
        <v>Normal</v>
      </c>
      <c r="S17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480.31</v>
      </c>
      <c r="T17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480.31</v>
      </c>
      <c r="U17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480.31</v>
      </c>
      <c r="V17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480.31</v>
      </c>
    </row>
    <row r="1753" spans="1:22" x14ac:dyDescent="0.3">
      <c r="A1753">
        <v>1756</v>
      </c>
      <c r="B1753" t="s">
        <v>14</v>
      </c>
      <c r="C1753" t="s">
        <v>15</v>
      </c>
      <c r="D1753">
        <v>7</v>
      </c>
      <c r="E1753">
        <v>1</v>
      </c>
      <c r="F1753">
        <v>2445.35</v>
      </c>
      <c r="G1753">
        <v>2445.35</v>
      </c>
      <c r="H1753">
        <v>366.8</v>
      </c>
      <c r="I1753">
        <v>1564.49</v>
      </c>
      <c r="J1753">
        <v>514.04999999999995</v>
      </c>
      <c r="K1753">
        <f>Global_Household_Financial_Dyna[[#This Row],[Total_Household_Income]]-Global_Household_Financial_Dyna[[#This Row],[Estimated_Taxes]]</f>
        <v>2078.5499999999997</v>
      </c>
      <c r="L1753" s="1">
        <f>Global_Household_Financial_Dyna[[#This Row],[Monthly_Savings]]/Global_Household_Financial_Dyna[[#This Row],[Net Income]]</f>
        <v>0.24731182795698925</v>
      </c>
      <c r="M1753" s="2">
        <f>Global_Household_Financial_Dyna[[#This Row],[Monthly_Expenses]]/Global_Household_Financial_Dyna[[#This Row],[Net Income]]</f>
        <v>0.75268336099684885</v>
      </c>
      <c r="N1753" t="str">
        <f>IF(Global_Household_Financial_Dyna[[#This Row],[Monthly_Savings]]&lt;0,"High Risk", IF(Global_Household_Financial_Dyna[[#This Row],[Savings Rate%]]&lt;0.1, "Medium", "Safe"))</f>
        <v>Safe</v>
      </c>
      <c r="O1753">
        <f>Global_Household_Financial_Dyna[[#This Row],[Total_Household_Income]]/Global_Household_Financial_Dyna[[#This Row],[Family_Size]]</f>
        <v>349.33571428571429</v>
      </c>
      <c r="P1753" s="2">
        <f t="shared" si="54"/>
        <v>0.39788995363055785</v>
      </c>
      <c r="Q1753" s="2">
        <f t="shared" si="55"/>
        <v>-0.1505781256735686</v>
      </c>
      <c r="R1753" s="2" t="str">
        <f>IF(Global_Household_Financial_Dyna[[#This Row],[Vs country_Average]]&lt;-0.2, "Underperformer", IF(Global_Household_Financial_Dyna[[#This Row],[Vs country_Average]]&gt;0.2, "Outperformer", "Normal"))</f>
        <v>Normal</v>
      </c>
      <c r="S17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514.04999999999995</v>
      </c>
      <c r="T17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514.04999999999995</v>
      </c>
      <c r="U17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514.04999999999995</v>
      </c>
      <c r="V17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514.04999999999995</v>
      </c>
    </row>
    <row r="1754" spans="1:22" x14ac:dyDescent="0.3">
      <c r="A1754">
        <v>1757</v>
      </c>
      <c r="B1754" t="s">
        <v>12</v>
      </c>
      <c r="C1754" t="s">
        <v>13</v>
      </c>
      <c r="D1754">
        <v>8</v>
      </c>
      <c r="E1754">
        <v>3</v>
      </c>
      <c r="F1754">
        <v>4923.3100000000004</v>
      </c>
      <c r="G1754">
        <v>10378.379999999999</v>
      </c>
      <c r="H1754">
        <v>3113.51</v>
      </c>
      <c r="I1754">
        <v>5101.92</v>
      </c>
      <c r="J1754">
        <v>2162.9499999999998</v>
      </c>
      <c r="K1754">
        <f>Global_Household_Financial_Dyna[[#This Row],[Total_Household_Income]]-Global_Household_Financial_Dyna[[#This Row],[Estimated_Taxes]]</f>
        <v>7264.869999999999</v>
      </c>
      <c r="L1754" s="1">
        <f>Global_Household_Financial_Dyna[[#This Row],[Monthly_Savings]]/Global_Household_Financial_Dyna[[#This Row],[Net Income]]</f>
        <v>0.29772728211241223</v>
      </c>
      <c r="M1754" s="2">
        <f>Global_Household_Financial_Dyna[[#This Row],[Monthly_Expenses]]/Global_Household_Financial_Dyna[[#This Row],[Net Income]]</f>
        <v>0.70227271788758794</v>
      </c>
      <c r="N1754" t="str">
        <f>IF(Global_Household_Financial_Dyna[[#This Row],[Monthly_Savings]]&lt;0,"High Risk", IF(Global_Household_Financial_Dyna[[#This Row],[Savings Rate%]]&lt;0.1, "Medium", "Safe"))</f>
        <v>Safe</v>
      </c>
      <c r="O1754">
        <f>Global_Household_Financial_Dyna[[#This Row],[Total_Household_Income]]/Global_Household_Financial_Dyna[[#This Row],[Family_Size]]</f>
        <v>1297.2974999999999</v>
      </c>
      <c r="P1754" s="2">
        <f t="shared" si="54"/>
        <v>0.30718716818024266</v>
      </c>
      <c r="Q1754" s="2">
        <f t="shared" si="55"/>
        <v>-9.4598860678304364E-3</v>
      </c>
      <c r="R1754" s="2" t="str">
        <f>IF(Global_Household_Financial_Dyna[[#This Row],[Vs country_Average]]&lt;-0.2, "Underperformer", IF(Global_Household_Financial_Dyna[[#This Row],[Vs country_Average]]&gt;0.2, "Outperformer", "Normal"))</f>
        <v>Normal</v>
      </c>
      <c r="S17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2162.9499999999998</v>
      </c>
      <c r="T17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2162.9499999999998</v>
      </c>
      <c r="U17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2162.9499999999998</v>
      </c>
      <c r="V17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2162.9499999999998</v>
      </c>
    </row>
    <row r="1755" spans="1:22" x14ac:dyDescent="0.3">
      <c r="A1755">
        <v>1758</v>
      </c>
      <c r="B1755" t="s">
        <v>10</v>
      </c>
      <c r="C1755" t="s">
        <v>11</v>
      </c>
      <c r="D1755">
        <v>5</v>
      </c>
      <c r="E1755">
        <v>3</v>
      </c>
      <c r="F1755">
        <v>583.76</v>
      </c>
      <c r="G1755">
        <v>1267.8800000000001</v>
      </c>
      <c r="H1755">
        <v>126.79</v>
      </c>
      <c r="I1755">
        <v>615.02</v>
      </c>
      <c r="J1755">
        <v>526.07000000000005</v>
      </c>
      <c r="K1755">
        <f>Global_Household_Financial_Dyna[[#This Row],[Total_Household_Income]]-Global_Household_Financial_Dyna[[#This Row],[Estimated_Taxes]]</f>
        <v>1141.0900000000001</v>
      </c>
      <c r="L1755" s="1">
        <f>Global_Household_Financial_Dyna[[#This Row],[Monthly_Savings]]/Global_Household_Financial_Dyna[[#This Row],[Net Income]]</f>
        <v>0.46102410852781112</v>
      </c>
      <c r="M1755" s="2">
        <f>Global_Household_Financial_Dyna[[#This Row],[Monthly_Expenses]]/Global_Household_Financial_Dyna[[#This Row],[Net Income]]</f>
        <v>0.53897589147218883</v>
      </c>
      <c r="N1755" t="str">
        <f>IF(Global_Household_Financial_Dyna[[#This Row],[Monthly_Savings]]&lt;0,"High Risk", IF(Global_Household_Financial_Dyna[[#This Row],[Savings Rate%]]&lt;0.1, "Medium", "Safe"))</f>
        <v>Safe</v>
      </c>
      <c r="O1755">
        <f>Global_Household_Financial_Dyna[[#This Row],[Total_Household_Income]]/Global_Household_Financial_Dyna[[#This Row],[Family_Size]]</f>
        <v>253.57600000000002</v>
      </c>
      <c r="P1755" s="2">
        <f t="shared" si="54"/>
        <v>0.42077341556833553</v>
      </c>
      <c r="Q1755" s="2">
        <f t="shared" si="55"/>
        <v>4.0250692959475587E-2</v>
      </c>
      <c r="R1755" s="2" t="str">
        <f>IF(Global_Household_Financial_Dyna[[#This Row],[Vs country_Average]]&lt;-0.2, "Underperformer", IF(Global_Household_Financial_Dyna[[#This Row],[Vs country_Average]]&gt;0.2, "Outperformer", "Normal"))</f>
        <v>Normal</v>
      </c>
      <c r="S17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526.07000000000005</v>
      </c>
      <c r="T17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526.07000000000005</v>
      </c>
      <c r="U17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526.07000000000005</v>
      </c>
      <c r="V17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526.07000000000005</v>
      </c>
    </row>
    <row r="1756" spans="1:22" x14ac:dyDescent="0.3">
      <c r="A1756">
        <v>1759</v>
      </c>
      <c r="B1756" t="s">
        <v>18</v>
      </c>
      <c r="C1756" t="s">
        <v>20</v>
      </c>
      <c r="D1756">
        <v>5</v>
      </c>
      <c r="E1756">
        <v>3</v>
      </c>
      <c r="F1756">
        <v>6576.47</v>
      </c>
      <c r="G1756">
        <v>15863.86</v>
      </c>
      <c r="H1756">
        <v>4283.24</v>
      </c>
      <c r="I1756">
        <v>3122.01</v>
      </c>
      <c r="J1756">
        <v>8458.61</v>
      </c>
      <c r="K1756">
        <f>Global_Household_Financial_Dyna[[#This Row],[Total_Household_Income]]-Global_Household_Financial_Dyna[[#This Row],[Estimated_Taxes]]</f>
        <v>11580.62</v>
      </c>
      <c r="L1756" s="1">
        <f>Global_Household_Financial_Dyna[[#This Row],[Monthly_Savings]]/Global_Household_Financial_Dyna[[#This Row],[Net Income]]</f>
        <v>0.73041080702069494</v>
      </c>
      <c r="M1756" s="2">
        <f>Global_Household_Financial_Dyna[[#This Row],[Monthly_Expenses]]/Global_Household_Financial_Dyna[[#This Row],[Net Income]]</f>
        <v>0.26958919297930506</v>
      </c>
      <c r="N1756" t="str">
        <f>IF(Global_Household_Financial_Dyna[[#This Row],[Monthly_Savings]]&lt;0,"High Risk", IF(Global_Household_Financial_Dyna[[#This Row],[Savings Rate%]]&lt;0.1, "Medium", "Safe"))</f>
        <v>Safe</v>
      </c>
      <c r="O1756">
        <f>Global_Household_Financial_Dyna[[#This Row],[Total_Household_Income]]/Global_Household_Financial_Dyna[[#This Row],[Family_Size]]</f>
        <v>3172.7719999999999</v>
      </c>
      <c r="P1756" s="2">
        <f t="shared" si="54"/>
        <v>0.32336204947805613</v>
      </c>
      <c r="Q1756" s="2">
        <f t="shared" si="55"/>
        <v>0.40704875754263881</v>
      </c>
      <c r="R1756" s="2" t="str">
        <f>IF(Global_Household_Financial_Dyna[[#This Row],[Vs country_Average]]&lt;-0.2, "Underperformer", IF(Global_Household_Financial_Dyna[[#This Row],[Vs country_Average]]&gt;0.2, "Outperformer", "Normal"))</f>
        <v>Outperformer</v>
      </c>
      <c r="S17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8458.61</v>
      </c>
      <c r="T17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8458.61</v>
      </c>
      <c r="U17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8458.61</v>
      </c>
      <c r="V17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8458.61</v>
      </c>
    </row>
    <row r="1757" spans="1:22" x14ac:dyDescent="0.3">
      <c r="A1757">
        <v>1760</v>
      </c>
      <c r="B1757" t="s">
        <v>16</v>
      </c>
      <c r="C1757" t="s">
        <v>17</v>
      </c>
      <c r="D1757">
        <v>6</v>
      </c>
      <c r="E1757">
        <v>2</v>
      </c>
      <c r="F1757">
        <v>4962.95</v>
      </c>
      <c r="G1757">
        <v>8638.2099999999991</v>
      </c>
      <c r="H1757">
        <v>3455.28</v>
      </c>
      <c r="I1757">
        <v>3348.48</v>
      </c>
      <c r="J1757">
        <v>1834.45</v>
      </c>
      <c r="K1757">
        <f>Global_Household_Financial_Dyna[[#This Row],[Total_Household_Income]]-Global_Household_Financial_Dyna[[#This Row],[Estimated_Taxes]]</f>
        <v>5182.9299999999985</v>
      </c>
      <c r="L1757" s="1">
        <f>Global_Household_Financial_Dyna[[#This Row],[Monthly_Savings]]/Global_Household_Financial_Dyna[[#This Row],[Net Income]]</f>
        <v>0.35394072464802739</v>
      </c>
      <c r="M1757" s="2">
        <f>Global_Household_Financial_Dyna[[#This Row],[Monthly_Expenses]]/Global_Household_Financial_Dyna[[#This Row],[Net Income]]</f>
        <v>0.64605927535197294</v>
      </c>
      <c r="N1757" t="str">
        <f>IF(Global_Household_Financial_Dyna[[#This Row],[Monthly_Savings]]&lt;0,"High Risk", IF(Global_Household_Financial_Dyna[[#This Row],[Savings Rate%]]&lt;0.1, "Medium", "Safe"))</f>
        <v>Safe</v>
      </c>
      <c r="O1757">
        <f>Global_Household_Financial_Dyna[[#This Row],[Total_Household_Income]]/Global_Household_Financial_Dyna[[#This Row],[Family_Size]]</f>
        <v>1439.7016666666666</v>
      </c>
      <c r="P1757" s="2">
        <f t="shared" si="54"/>
        <v>0.15879799892000862</v>
      </c>
      <c r="Q1757" s="2">
        <f t="shared" si="55"/>
        <v>0.19514272572801877</v>
      </c>
      <c r="R1757" s="2" t="str">
        <f>IF(Global_Household_Financial_Dyna[[#This Row],[Vs country_Average]]&lt;-0.2, "Underperformer", IF(Global_Household_Financial_Dyna[[#This Row],[Vs country_Average]]&gt;0.2, "Outperformer", "Normal"))</f>
        <v>Normal</v>
      </c>
      <c r="S17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1834.45</v>
      </c>
      <c r="T17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1834.45</v>
      </c>
      <c r="U17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1834.45</v>
      </c>
      <c r="V17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1834.45</v>
      </c>
    </row>
    <row r="1758" spans="1:22" x14ac:dyDescent="0.3">
      <c r="A1758">
        <v>1761</v>
      </c>
      <c r="B1758" t="s">
        <v>10</v>
      </c>
      <c r="C1758" t="s">
        <v>11</v>
      </c>
      <c r="D1758">
        <v>8</v>
      </c>
      <c r="E1758">
        <v>3</v>
      </c>
      <c r="F1758">
        <v>590.42999999999995</v>
      </c>
      <c r="G1758">
        <v>1326.24</v>
      </c>
      <c r="H1758">
        <v>132.62</v>
      </c>
      <c r="I1758">
        <v>960.67</v>
      </c>
      <c r="J1758">
        <v>232.94</v>
      </c>
      <c r="K1758">
        <f>Global_Household_Financial_Dyna[[#This Row],[Total_Household_Income]]-Global_Household_Financial_Dyna[[#This Row],[Estimated_Taxes]]</f>
        <v>1193.6199999999999</v>
      </c>
      <c r="L1758" s="1">
        <f>Global_Household_Financial_Dyna[[#This Row],[Monthly_Savings]]/Global_Household_Financial_Dyna[[#This Row],[Net Income]]</f>
        <v>0.19515423669174445</v>
      </c>
      <c r="M1758" s="2">
        <f>Global_Household_Financial_Dyna[[#This Row],[Monthly_Expenses]]/Global_Household_Financial_Dyna[[#This Row],[Net Income]]</f>
        <v>0.80483738543254979</v>
      </c>
      <c r="N1758" t="str">
        <f>IF(Global_Household_Financial_Dyna[[#This Row],[Monthly_Savings]]&lt;0,"High Risk", IF(Global_Household_Financial_Dyna[[#This Row],[Savings Rate%]]&lt;0.1, "Medium", "Safe"))</f>
        <v>Safe</v>
      </c>
      <c r="O1758">
        <f>Global_Household_Financial_Dyna[[#This Row],[Total_Household_Income]]/Global_Household_Financial_Dyna[[#This Row],[Family_Size]]</f>
        <v>165.78</v>
      </c>
      <c r="P1758" s="2">
        <f t="shared" si="54"/>
        <v>0.42077341556833553</v>
      </c>
      <c r="Q1758" s="2">
        <f t="shared" si="55"/>
        <v>-0.22561917887659108</v>
      </c>
      <c r="R1758" s="2" t="str">
        <f>IF(Global_Household_Financial_Dyna[[#This Row],[Vs country_Average]]&lt;-0.2, "Underperformer", IF(Global_Household_Financial_Dyna[[#This Row],[Vs country_Average]]&gt;0.2, "Outperformer", "Normal"))</f>
        <v>Underperformer</v>
      </c>
      <c r="S17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232.94</v>
      </c>
      <c r="T17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232.94</v>
      </c>
      <c r="U17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232.94</v>
      </c>
      <c r="V17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232.94</v>
      </c>
    </row>
    <row r="1759" spans="1:22" x14ac:dyDescent="0.3">
      <c r="A1759">
        <v>1762</v>
      </c>
      <c r="B1759" t="s">
        <v>14</v>
      </c>
      <c r="C1759" t="s">
        <v>15</v>
      </c>
      <c r="D1759">
        <v>1</v>
      </c>
      <c r="E1759">
        <v>1</v>
      </c>
      <c r="F1759">
        <v>144.03</v>
      </c>
      <c r="G1759">
        <v>144.03</v>
      </c>
      <c r="H1759">
        <v>21.6</v>
      </c>
      <c r="I1759">
        <v>136.68</v>
      </c>
      <c r="J1759">
        <v>-14.26</v>
      </c>
      <c r="K1759">
        <f>Global_Household_Financial_Dyna[[#This Row],[Total_Household_Income]]-Global_Household_Financial_Dyna[[#This Row],[Estimated_Taxes]]</f>
        <v>122.43</v>
      </c>
      <c r="L1759" s="1">
        <f>Global_Household_Financial_Dyna[[#This Row],[Monthly_Savings]]/Global_Household_Financial_Dyna[[#This Row],[Net Income]]</f>
        <v>-0.11647472024830514</v>
      </c>
      <c r="M1759" s="2">
        <f>Global_Household_Financial_Dyna[[#This Row],[Monthly_Expenses]]/Global_Household_Financial_Dyna[[#This Row],[Net Income]]</f>
        <v>1.1163930409213427</v>
      </c>
      <c r="N1759" t="str">
        <f>IF(Global_Household_Financial_Dyna[[#This Row],[Monthly_Savings]]&lt;0,"High Risk", IF(Global_Household_Financial_Dyna[[#This Row],[Savings Rate%]]&lt;0.1, "Medium", "Safe"))</f>
        <v>High Risk</v>
      </c>
      <c r="O1759">
        <f>Global_Household_Financial_Dyna[[#This Row],[Total_Household_Income]]/Global_Household_Financial_Dyna[[#This Row],[Family_Size]]</f>
        <v>144.03</v>
      </c>
      <c r="P1759" s="2">
        <f t="shared" si="54"/>
        <v>0.39788995363055785</v>
      </c>
      <c r="Q1759" s="2">
        <f t="shared" si="55"/>
        <v>-0.51436467387886298</v>
      </c>
      <c r="R1759" s="2" t="str">
        <f>IF(Global_Household_Financial_Dyna[[#This Row],[Vs country_Average]]&lt;-0.2, "Underperformer", IF(Global_Household_Financial_Dyna[[#This Row],[Vs country_Average]]&gt;0.2, "Outperformer", "Normal"))</f>
        <v>Underperformer</v>
      </c>
      <c r="S17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-7.4259999999999993</v>
      </c>
      <c r="T17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-0.59199999999999875</v>
      </c>
      <c r="U17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6.2419999999999991</v>
      </c>
      <c r="V17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13.076000000000002</v>
      </c>
    </row>
    <row r="1760" spans="1:22" x14ac:dyDescent="0.3">
      <c r="A1760">
        <v>1763</v>
      </c>
      <c r="B1760" t="s">
        <v>18</v>
      </c>
      <c r="C1760" t="s">
        <v>20</v>
      </c>
      <c r="D1760">
        <v>7</v>
      </c>
      <c r="E1760">
        <v>3</v>
      </c>
      <c r="F1760">
        <v>4196.01</v>
      </c>
      <c r="G1760">
        <v>9914.1299999999992</v>
      </c>
      <c r="H1760">
        <v>2676.81</v>
      </c>
      <c r="I1760">
        <v>3471.73</v>
      </c>
      <c r="J1760">
        <v>3765.58</v>
      </c>
      <c r="K1760">
        <f>Global_Household_Financial_Dyna[[#This Row],[Total_Household_Income]]-Global_Household_Financial_Dyna[[#This Row],[Estimated_Taxes]]</f>
        <v>7237.32</v>
      </c>
      <c r="L1760" s="1">
        <f>Global_Household_Financial_Dyna[[#This Row],[Monthly_Savings]]/Global_Household_Financial_Dyna[[#This Row],[Net Income]]</f>
        <v>0.52030033216715577</v>
      </c>
      <c r="M1760" s="2">
        <f>Global_Household_Financial_Dyna[[#This Row],[Monthly_Expenses]]/Global_Household_Financial_Dyna[[#This Row],[Net Income]]</f>
        <v>0.47969828610590665</v>
      </c>
      <c r="N1760" t="str">
        <f>IF(Global_Household_Financial_Dyna[[#This Row],[Monthly_Savings]]&lt;0,"High Risk", IF(Global_Household_Financial_Dyna[[#This Row],[Savings Rate%]]&lt;0.1, "Medium", "Safe"))</f>
        <v>Safe</v>
      </c>
      <c r="O1760">
        <f>Global_Household_Financial_Dyna[[#This Row],[Total_Household_Income]]/Global_Household_Financial_Dyna[[#This Row],[Family_Size]]</f>
        <v>1416.3042857142857</v>
      </c>
      <c r="P1760" s="2">
        <f t="shared" si="54"/>
        <v>0.32336204947805613</v>
      </c>
      <c r="Q1760" s="2">
        <f t="shared" si="55"/>
        <v>0.19693828268909963</v>
      </c>
      <c r="R1760" s="2" t="str">
        <f>IF(Global_Household_Financial_Dyna[[#This Row],[Vs country_Average]]&lt;-0.2, "Underperformer", IF(Global_Household_Financial_Dyna[[#This Row],[Vs country_Average]]&gt;0.2, "Outperformer", "Normal"))</f>
        <v>Normal</v>
      </c>
      <c r="S17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3765.58</v>
      </c>
      <c r="T17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3765.58</v>
      </c>
      <c r="U17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3765.58</v>
      </c>
      <c r="V17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3765.58</v>
      </c>
    </row>
    <row r="1761" spans="1:22" x14ac:dyDescent="0.3">
      <c r="A1761">
        <v>1764</v>
      </c>
      <c r="B1761" t="s">
        <v>10</v>
      </c>
      <c r="C1761" t="s">
        <v>11</v>
      </c>
      <c r="D1761">
        <v>6</v>
      </c>
      <c r="E1761">
        <v>3</v>
      </c>
      <c r="F1761">
        <v>1015.08</v>
      </c>
      <c r="G1761">
        <v>2373.35</v>
      </c>
      <c r="H1761">
        <v>237.34</v>
      </c>
      <c r="I1761">
        <v>765.03</v>
      </c>
      <c r="J1761">
        <v>1370.99</v>
      </c>
      <c r="K1761">
        <f>Global_Household_Financial_Dyna[[#This Row],[Total_Household_Income]]-Global_Household_Financial_Dyna[[#This Row],[Estimated_Taxes]]</f>
        <v>2136.0099999999998</v>
      </c>
      <c r="L1761" s="1">
        <f>Global_Household_Financial_Dyna[[#This Row],[Monthly_Savings]]/Global_Household_Financial_Dyna[[#This Row],[Net Income]]</f>
        <v>0.64184624603817408</v>
      </c>
      <c r="M1761" s="2">
        <f>Global_Household_Financial_Dyna[[#This Row],[Monthly_Expenses]]/Global_Household_Financial_Dyna[[#This Row],[Net Income]]</f>
        <v>0.35815843558784838</v>
      </c>
      <c r="N1761" t="str">
        <f>IF(Global_Household_Financial_Dyna[[#This Row],[Monthly_Savings]]&lt;0,"High Risk", IF(Global_Household_Financial_Dyna[[#This Row],[Savings Rate%]]&lt;0.1, "Medium", "Safe"))</f>
        <v>Safe</v>
      </c>
      <c r="O1761">
        <f>Global_Household_Financial_Dyna[[#This Row],[Total_Household_Income]]/Global_Household_Financial_Dyna[[#This Row],[Family_Size]]</f>
        <v>395.55833333333334</v>
      </c>
      <c r="P1761" s="2">
        <f t="shared" si="54"/>
        <v>0.42077341556833553</v>
      </c>
      <c r="Q1761" s="2">
        <f t="shared" si="55"/>
        <v>0.22107283046983855</v>
      </c>
      <c r="R1761" s="2" t="str">
        <f>IF(Global_Household_Financial_Dyna[[#This Row],[Vs country_Average]]&lt;-0.2, "Underperformer", IF(Global_Household_Financial_Dyna[[#This Row],[Vs country_Average]]&gt;0.2, "Outperformer", "Normal"))</f>
        <v>Outperformer</v>
      </c>
      <c r="S17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1370.99</v>
      </c>
      <c r="T17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1370.99</v>
      </c>
      <c r="U17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1370.99</v>
      </c>
      <c r="V17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1370.99</v>
      </c>
    </row>
    <row r="1762" spans="1:22" x14ac:dyDescent="0.3">
      <c r="A1762">
        <v>1765</v>
      </c>
      <c r="B1762" t="s">
        <v>18</v>
      </c>
      <c r="C1762" t="s">
        <v>20</v>
      </c>
      <c r="D1762">
        <v>4</v>
      </c>
      <c r="E1762">
        <v>3</v>
      </c>
      <c r="F1762">
        <v>3515.09</v>
      </c>
      <c r="G1762">
        <v>7024.26</v>
      </c>
      <c r="H1762">
        <v>1545.34</v>
      </c>
      <c r="I1762">
        <v>3598.04</v>
      </c>
      <c r="J1762">
        <v>1880.88</v>
      </c>
      <c r="K1762">
        <f>Global_Household_Financial_Dyna[[#This Row],[Total_Household_Income]]-Global_Household_Financial_Dyna[[#This Row],[Estimated_Taxes]]</f>
        <v>5478.92</v>
      </c>
      <c r="L1762" s="1">
        <f>Global_Household_Financial_Dyna[[#This Row],[Monthly_Savings]]/Global_Household_Financial_Dyna[[#This Row],[Net Income]]</f>
        <v>0.34329393384097595</v>
      </c>
      <c r="M1762" s="2">
        <f>Global_Household_Financial_Dyna[[#This Row],[Monthly_Expenses]]/Global_Household_Financial_Dyna[[#This Row],[Net Income]]</f>
        <v>0.65670606615902405</v>
      </c>
      <c r="N1762" t="str">
        <f>IF(Global_Household_Financial_Dyna[[#This Row],[Monthly_Savings]]&lt;0,"High Risk", IF(Global_Household_Financial_Dyna[[#This Row],[Savings Rate%]]&lt;0.1, "Medium", "Safe"))</f>
        <v>Safe</v>
      </c>
      <c r="O1762">
        <f>Global_Household_Financial_Dyna[[#This Row],[Total_Household_Income]]/Global_Household_Financial_Dyna[[#This Row],[Family_Size]]</f>
        <v>1756.0650000000001</v>
      </c>
      <c r="P1762" s="2">
        <f t="shared" si="54"/>
        <v>0.32336204947805613</v>
      </c>
      <c r="Q1762" s="2">
        <f t="shared" si="55"/>
        <v>1.9931884362919816E-2</v>
      </c>
      <c r="R1762" s="2" t="str">
        <f>IF(Global_Household_Financial_Dyna[[#This Row],[Vs country_Average]]&lt;-0.2, "Underperformer", IF(Global_Household_Financial_Dyna[[#This Row],[Vs country_Average]]&gt;0.2, "Outperformer", "Normal"))</f>
        <v>Normal</v>
      </c>
      <c r="S17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1880.88</v>
      </c>
      <c r="T17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1880.88</v>
      </c>
      <c r="U17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1880.88</v>
      </c>
      <c r="V17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1880.88</v>
      </c>
    </row>
    <row r="1763" spans="1:22" x14ac:dyDescent="0.3">
      <c r="A1763">
        <v>1766</v>
      </c>
      <c r="B1763" t="s">
        <v>10</v>
      </c>
      <c r="C1763" t="s">
        <v>11</v>
      </c>
      <c r="D1763">
        <v>1</v>
      </c>
      <c r="E1763">
        <v>1</v>
      </c>
      <c r="F1763">
        <v>1021.86</v>
      </c>
      <c r="G1763">
        <v>1021.86</v>
      </c>
      <c r="H1763">
        <v>102.19</v>
      </c>
      <c r="I1763">
        <v>344.02</v>
      </c>
      <c r="J1763">
        <v>575.65</v>
      </c>
      <c r="K1763">
        <f>Global_Household_Financial_Dyna[[#This Row],[Total_Household_Income]]-Global_Household_Financial_Dyna[[#This Row],[Estimated_Taxes]]</f>
        <v>919.67000000000007</v>
      </c>
      <c r="L1763" s="1">
        <f>Global_Household_Financial_Dyna[[#This Row],[Monthly_Savings]]/Global_Household_Financial_Dyna[[#This Row],[Net Income]]</f>
        <v>0.62593104048191195</v>
      </c>
      <c r="M1763" s="2">
        <f>Global_Household_Financial_Dyna[[#This Row],[Monthly_Expenses]]/Global_Household_Financial_Dyna[[#This Row],[Net Income]]</f>
        <v>0.37406895951808794</v>
      </c>
      <c r="N1763" t="str">
        <f>IF(Global_Household_Financial_Dyna[[#This Row],[Monthly_Savings]]&lt;0,"High Risk", IF(Global_Household_Financial_Dyna[[#This Row],[Savings Rate%]]&lt;0.1, "Medium", "Safe"))</f>
        <v>Safe</v>
      </c>
      <c r="O1763">
        <f>Global_Household_Financial_Dyna[[#This Row],[Total_Household_Income]]/Global_Household_Financial_Dyna[[#This Row],[Family_Size]]</f>
        <v>1021.86</v>
      </c>
      <c r="P1763" s="2">
        <f t="shared" si="54"/>
        <v>0.42077341556833553</v>
      </c>
      <c r="Q1763" s="2">
        <f t="shared" si="55"/>
        <v>0.20515762491357642</v>
      </c>
      <c r="R1763" s="2" t="str">
        <f>IF(Global_Household_Financial_Dyna[[#This Row],[Vs country_Average]]&lt;-0.2, "Underperformer", IF(Global_Household_Financial_Dyna[[#This Row],[Vs country_Average]]&gt;0.2, "Outperformer", "Normal"))</f>
        <v>Outperformer</v>
      </c>
      <c r="S17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575.65</v>
      </c>
      <c r="T17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575.65</v>
      </c>
      <c r="U17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575.65</v>
      </c>
      <c r="V17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575.65</v>
      </c>
    </row>
    <row r="1764" spans="1:22" x14ac:dyDescent="0.3">
      <c r="A1764">
        <v>1767</v>
      </c>
      <c r="B1764" t="s">
        <v>14</v>
      </c>
      <c r="C1764" t="s">
        <v>15</v>
      </c>
      <c r="D1764">
        <v>1</v>
      </c>
      <c r="E1764">
        <v>1</v>
      </c>
      <c r="F1764">
        <v>1644.49</v>
      </c>
      <c r="G1764">
        <v>1644.49</v>
      </c>
      <c r="H1764">
        <v>246.67</v>
      </c>
      <c r="I1764">
        <v>609.61</v>
      </c>
      <c r="J1764">
        <v>788.21</v>
      </c>
      <c r="K1764">
        <f>Global_Household_Financial_Dyna[[#This Row],[Total_Household_Income]]-Global_Household_Financial_Dyna[[#This Row],[Estimated_Taxes]]</f>
        <v>1397.82</v>
      </c>
      <c r="L1764" s="1">
        <f>Global_Household_Financial_Dyna[[#This Row],[Monthly_Savings]]/Global_Household_Financial_Dyna[[#This Row],[Net Income]]</f>
        <v>0.56388519265713755</v>
      </c>
      <c r="M1764" s="2">
        <f>Global_Household_Financial_Dyna[[#This Row],[Monthly_Expenses]]/Global_Household_Financial_Dyna[[#This Row],[Net Income]]</f>
        <v>0.43611480734286251</v>
      </c>
      <c r="N1764" t="str">
        <f>IF(Global_Household_Financial_Dyna[[#This Row],[Monthly_Savings]]&lt;0,"High Risk", IF(Global_Household_Financial_Dyna[[#This Row],[Savings Rate%]]&lt;0.1, "Medium", "Safe"))</f>
        <v>Safe</v>
      </c>
      <c r="O1764">
        <f>Global_Household_Financial_Dyna[[#This Row],[Total_Household_Income]]/Global_Household_Financial_Dyna[[#This Row],[Family_Size]]</f>
        <v>1644.49</v>
      </c>
      <c r="P1764" s="2">
        <f t="shared" si="54"/>
        <v>0.39788995363055785</v>
      </c>
      <c r="Q1764" s="2">
        <f t="shared" si="55"/>
        <v>0.1659952390265797</v>
      </c>
      <c r="R1764" s="2" t="str">
        <f>IF(Global_Household_Financial_Dyna[[#This Row],[Vs country_Average]]&lt;-0.2, "Underperformer", IF(Global_Household_Financial_Dyna[[#This Row],[Vs country_Average]]&gt;0.2, "Outperformer", "Normal"))</f>
        <v>Normal</v>
      </c>
      <c r="S17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788.21</v>
      </c>
      <c r="T17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788.21</v>
      </c>
      <c r="U17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788.21</v>
      </c>
      <c r="V17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788.21</v>
      </c>
    </row>
    <row r="1765" spans="1:22" x14ac:dyDescent="0.3">
      <c r="A1765">
        <v>1768</v>
      </c>
      <c r="B1765" t="s">
        <v>10</v>
      </c>
      <c r="C1765" t="s">
        <v>11</v>
      </c>
      <c r="D1765">
        <v>4</v>
      </c>
      <c r="E1765">
        <v>3</v>
      </c>
      <c r="F1765">
        <v>853.25</v>
      </c>
      <c r="G1765">
        <v>2120.39</v>
      </c>
      <c r="H1765">
        <v>212.04</v>
      </c>
      <c r="I1765">
        <v>701.82</v>
      </c>
      <c r="J1765">
        <v>1206.54</v>
      </c>
      <c r="K1765">
        <f>Global_Household_Financial_Dyna[[#This Row],[Total_Household_Income]]-Global_Household_Financial_Dyna[[#This Row],[Estimated_Taxes]]</f>
        <v>1908.35</v>
      </c>
      <c r="L1765" s="1">
        <f>Global_Household_Financial_Dyna[[#This Row],[Monthly_Savings]]/Global_Household_Financial_Dyna[[#This Row],[Net Income]]</f>
        <v>0.63224251316582392</v>
      </c>
      <c r="M1765" s="2">
        <f>Global_Household_Financial_Dyna[[#This Row],[Monthly_Expenses]]/Global_Household_Financial_Dyna[[#This Row],[Net Income]]</f>
        <v>0.36776272696308332</v>
      </c>
      <c r="N1765" t="str">
        <f>IF(Global_Household_Financial_Dyna[[#This Row],[Monthly_Savings]]&lt;0,"High Risk", IF(Global_Household_Financial_Dyna[[#This Row],[Savings Rate%]]&lt;0.1, "Medium", "Safe"))</f>
        <v>Safe</v>
      </c>
      <c r="O1765">
        <f>Global_Household_Financial_Dyna[[#This Row],[Total_Household_Income]]/Global_Household_Financial_Dyna[[#This Row],[Family_Size]]</f>
        <v>530.09749999999997</v>
      </c>
      <c r="P1765" s="2">
        <f t="shared" si="54"/>
        <v>0.42077341556833553</v>
      </c>
      <c r="Q1765" s="2">
        <f t="shared" si="55"/>
        <v>0.21146909759748839</v>
      </c>
      <c r="R1765" s="2" t="str">
        <f>IF(Global_Household_Financial_Dyna[[#This Row],[Vs country_Average]]&lt;-0.2, "Underperformer", IF(Global_Household_Financial_Dyna[[#This Row],[Vs country_Average]]&gt;0.2, "Outperformer", "Normal"))</f>
        <v>Outperformer</v>
      </c>
      <c r="S17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1206.54</v>
      </c>
      <c r="T17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1206.54</v>
      </c>
      <c r="U17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1206.54</v>
      </c>
      <c r="V17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1206.54</v>
      </c>
    </row>
    <row r="1766" spans="1:22" x14ac:dyDescent="0.3">
      <c r="A1766">
        <v>1769</v>
      </c>
      <c r="B1766" t="s">
        <v>10</v>
      </c>
      <c r="C1766" t="s">
        <v>22</v>
      </c>
      <c r="D1766">
        <v>2</v>
      </c>
      <c r="E1766">
        <v>1</v>
      </c>
      <c r="F1766">
        <v>820.54</v>
      </c>
      <c r="G1766">
        <v>820.54</v>
      </c>
      <c r="H1766">
        <v>82.05</v>
      </c>
      <c r="I1766">
        <v>412.27</v>
      </c>
      <c r="J1766">
        <v>326.22000000000003</v>
      </c>
      <c r="K1766">
        <f>Global_Household_Financial_Dyna[[#This Row],[Total_Household_Income]]-Global_Household_Financial_Dyna[[#This Row],[Estimated_Taxes]]</f>
        <v>738.49</v>
      </c>
      <c r="L1766" s="1">
        <f>Global_Household_Financial_Dyna[[#This Row],[Monthly_Savings]]/Global_Household_Financial_Dyna[[#This Row],[Net Income]]</f>
        <v>0.44173922463405058</v>
      </c>
      <c r="M1766" s="2">
        <f>Global_Household_Financial_Dyna[[#This Row],[Monthly_Expenses]]/Global_Household_Financial_Dyna[[#This Row],[Net Income]]</f>
        <v>0.55826077536594942</v>
      </c>
      <c r="N1766" t="str">
        <f>IF(Global_Household_Financial_Dyna[[#This Row],[Monthly_Savings]]&lt;0,"High Risk", IF(Global_Household_Financial_Dyna[[#This Row],[Savings Rate%]]&lt;0.1, "Medium", "Safe"))</f>
        <v>Safe</v>
      </c>
      <c r="O1766">
        <f>Global_Household_Financial_Dyna[[#This Row],[Total_Household_Income]]/Global_Household_Financial_Dyna[[#This Row],[Family_Size]]</f>
        <v>410.27</v>
      </c>
      <c r="P1766" s="2">
        <f t="shared" si="54"/>
        <v>0.42077341556833553</v>
      </c>
      <c r="Q1766" s="2">
        <f t="shared" si="55"/>
        <v>2.0965809065715046E-2</v>
      </c>
      <c r="R1766" s="2" t="str">
        <f>IF(Global_Household_Financial_Dyna[[#This Row],[Vs country_Average]]&lt;-0.2, "Underperformer", IF(Global_Household_Financial_Dyna[[#This Row],[Vs country_Average]]&gt;0.2, "Outperformer", "Normal"))</f>
        <v>Normal</v>
      </c>
      <c r="S17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326.22000000000003</v>
      </c>
      <c r="T17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326.22000000000003</v>
      </c>
      <c r="U17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326.22000000000003</v>
      </c>
      <c r="V17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326.22000000000003</v>
      </c>
    </row>
    <row r="1767" spans="1:22" x14ac:dyDescent="0.3">
      <c r="A1767">
        <v>1770</v>
      </c>
      <c r="B1767" t="s">
        <v>10</v>
      </c>
      <c r="C1767" t="s">
        <v>22</v>
      </c>
      <c r="D1767">
        <v>8</v>
      </c>
      <c r="E1767">
        <v>1</v>
      </c>
      <c r="F1767">
        <v>1356.9</v>
      </c>
      <c r="G1767">
        <v>1356.9</v>
      </c>
      <c r="H1767">
        <v>135.69</v>
      </c>
      <c r="I1767">
        <v>740.06</v>
      </c>
      <c r="J1767">
        <v>481.14</v>
      </c>
      <c r="K1767">
        <f>Global_Household_Financial_Dyna[[#This Row],[Total_Household_Income]]-Global_Household_Financial_Dyna[[#This Row],[Estimated_Taxes]]</f>
        <v>1221.21</v>
      </c>
      <c r="L1767" s="1">
        <f>Global_Household_Financial_Dyna[[#This Row],[Monthly_Savings]]/Global_Household_Financial_Dyna[[#This Row],[Net Income]]</f>
        <v>0.39398629228388238</v>
      </c>
      <c r="M1767" s="2">
        <f>Global_Household_Financial_Dyna[[#This Row],[Monthly_Expenses]]/Global_Household_Financial_Dyna[[#This Row],[Net Income]]</f>
        <v>0.6060055191162862</v>
      </c>
      <c r="N1767" t="str">
        <f>IF(Global_Household_Financial_Dyna[[#This Row],[Monthly_Savings]]&lt;0,"High Risk", IF(Global_Household_Financial_Dyna[[#This Row],[Savings Rate%]]&lt;0.1, "Medium", "Safe"))</f>
        <v>Safe</v>
      </c>
      <c r="O1767">
        <f>Global_Household_Financial_Dyna[[#This Row],[Total_Household_Income]]/Global_Household_Financial_Dyna[[#This Row],[Family_Size]]</f>
        <v>169.61250000000001</v>
      </c>
      <c r="P1767" s="2">
        <f t="shared" si="54"/>
        <v>0.42077341556833553</v>
      </c>
      <c r="Q1767" s="2">
        <f t="shared" si="55"/>
        <v>-2.6787123284453151E-2</v>
      </c>
      <c r="R1767" s="2" t="str">
        <f>IF(Global_Household_Financial_Dyna[[#This Row],[Vs country_Average]]&lt;-0.2, "Underperformer", IF(Global_Household_Financial_Dyna[[#This Row],[Vs country_Average]]&gt;0.2, "Outperformer", "Normal"))</f>
        <v>Normal</v>
      </c>
      <c r="S17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481.14</v>
      </c>
      <c r="T17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481.14</v>
      </c>
      <c r="U17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481.14</v>
      </c>
      <c r="V17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481.14</v>
      </c>
    </row>
    <row r="1768" spans="1:22" x14ac:dyDescent="0.3">
      <c r="A1768">
        <v>1771</v>
      </c>
      <c r="B1768" t="s">
        <v>10</v>
      </c>
      <c r="C1768" t="s">
        <v>22</v>
      </c>
      <c r="D1768">
        <v>8</v>
      </c>
      <c r="E1768">
        <v>3</v>
      </c>
      <c r="F1768">
        <v>1239.4000000000001</v>
      </c>
      <c r="G1768">
        <v>2857.83</v>
      </c>
      <c r="H1768">
        <v>285.77999999999997</v>
      </c>
      <c r="I1768">
        <v>947.94</v>
      </c>
      <c r="J1768">
        <v>1624.11</v>
      </c>
      <c r="K1768">
        <f>Global_Household_Financial_Dyna[[#This Row],[Total_Household_Income]]-Global_Household_Financial_Dyna[[#This Row],[Estimated_Taxes]]</f>
        <v>2572.0500000000002</v>
      </c>
      <c r="L1768" s="1">
        <f>Global_Household_Financial_Dyna[[#This Row],[Monthly_Savings]]/Global_Household_Financial_Dyna[[#This Row],[Net Income]]</f>
        <v>0.63144573394762926</v>
      </c>
      <c r="M1768" s="2">
        <f>Global_Household_Financial_Dyna[[#This Row],[Monthly_Expenses]]/Global_Household_Financial_Dyna[[#This Row],[Net Income]]</f>
        <v>0.36855426605237068</v>
      </c>
      <c r="N1768" t="str">
        <f>IF(Global_Household_Financial_Dyna[[#This Row],[Monthly_Savings]]&lt;0,"High Risk", IF(Global_Household_Financial_Dyna[[#This Row],[Savings Rate%]]&lt;0.1, "Medium", "Safe"))</f>
        <v>Safe</v>
      </c>
      <c r="O1768">
        <f>Global_Household_Financial_Dyna[[#This Row],[Total_Household_Income]]/Global_Household_Financial_Dyna[[#This Row],[Family_Size]]</f>
        <v>357.22874999999999</v>
      </c>
      <c r="P1768" s="2">
        <f t="shared" si="54"/>
        <v>0.42077341556833553</v>
      </c>
      <c r="Q1768" s="2">
        <f t="shared" si="55"/>
        <v>0.21067231837929373</v>
      </c>
      <c r="R1768" s="2" t="str">
        <f>IF(Global_Household_Financial_Dyna[[#This Row],[Vs country_Average]]&lt;-0.2, "Underperformer", IF(Global_Household_Financial_Dyna[[#This Row],[Vs country_Average]]&gt;0.2, "Outperformer", "Normal"))</f>
        <v>Outperformer</v>
      </c>
      <c r="S17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1624.11</v>
      </c>
      <c r="T17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1624.11</v>
      </c>
      <c r="U17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1624.11</v>
      </c>
      <c r="V17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1624.11</v>
      </c>
    </row>
    <row r="1769" spans="1:22" x14ac:dyDescent="0.3">
      <c r="A1769">
        <v>1772</v>
      </c>
      <c r="B1769" t="s">
        <v>14</v>
      </c>
      <c r="C1769" t="s">
        <v>15</v>
      </c>
      <c r="D1769">
        <v>2</v>
      </c>
      <c r="E1769">
        <v>1</v>
      </c>
      <c r="F1769">
        <v>2151.66</v>
      </c>
      <c r="G1769">
        <v>2151.66</v>
      </c>
      <c r="H1769">
        <v>322.75</v>
      </c>
      <c r="I1769">
        <v>654.17999999999995</v>
      </c>
      <c r="J1769">
        <v>1174.73</v>
      </c>
      <c r="K1769">
        <f>Global_Household_Financial_Dyna[[#This Row],[Total_Household_Income]]-Global_Household_Financial_Dyna[[#This Row],[Estimated_Taxes]]</f>
        <v>1828.9099999999999</v>
      </c>
      <c r="L1769" s="1">
        <f>Global_Household_Financial_Dyna[[#This Row],[Monthly_Savings]]/Global_Household_Financial_Dyna[[#This Row],[Net Income]]</f>
        <v>0.64231154075378238</v>
      </c>
      <c r="M1769" s="2">
        <f>Global_Household_Financial_Dyna[[#This Row],[Monthly_Expenses]]/Global_Household_Financial_Dyna[[#This Row],[Net Income]]</f>
        <v>0.35768845924621767</v>
      </c>
      <c r="N1769" t="str">
        <f>IF(Global_Household_Financial_Dyna[[#This Row],[Monthly_Savings]]&lt;0,"High Risk", IF(Global_Household_Financial_Dyna[[#This Row],[Savings Rate%]]&lt;0.1, "Medium", "Safe"))</f>
        <v>Safe</v>
      </c>
      <c r="O1769">
        <f>Global_Household_Financial_Dyna[[#This Row],[Total_Household_Income]]/Global_Household_Financial_Dyna[[#This Row],[Family_Size]]</f>
        <v>1075.83</v>
      </c>
      <c r="P1769" s="2">
        <f t="shared" si="54"/>
        <v>0.39788995363055785</v>
      </c>
      <c r="Q1769" s="2">
        <f t="shared" si="55"/>
        <v>0.24442158712322454</v>
      </c>
      <c r="R1769" s="2" t="str">
        <f>IF(Global_Household_Financial_Dyna[[#This Row],[Vs country_Average]]&lt;-0.2, "Underperformer", IF(Global_Household_Financial_Dyna[[#This Row],[Vs country_Average]]&gt;0.2, "Outperformer", "Normal"))</f>
        <v>Outperformer</v>
      </c>
      <c r="S17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1174.73</v>
      </c>
      <c r="T17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1174.73</v>
      </c>
      <c r="U17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1174.73</v>
      </c>
      <c r="V17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1174.73</v>
      </c>
    </row>
    <row r="1770" spans="1:22" x14ac:dyDescent="0.3">
      <c r="A1770">
        <v>1773</v>
      </c>
      <c r="B1770" t="s">
        <v>12</v>
      </c>
      <c r="C1770" t="s">
        <v>13</v>
      </c>
      <c r="D1770">
        <v>5</v>
      </c>
      <c r="E1770">
        <v>1</v>
      </c>
      <c r="F1770">
        <v>5856.24</v>
      </c>
      <c r="G1770">
        <v>5856.24</v>
      </c>
      <c r="H1770">
        <v>1464.06</v>
      </c>
      <c r="I1770">
        <v>3970.58</v>
      </c>
      <c r="J1770">
        <v>421.6</v>
      </c>
      <c r="K1770">
        <f>Global_Household_Financial_Dyna[[#This Row],[Total_Household_Income]]-Global_Household_Financial_Dyna[[#This Row],[Estimated_Taxes]]</f>
        <v>4392.18</v>
      </c>
      <c r="L1770" s="1">
        <f>Global_Household_Financial_Dyna[[#This Row],[Monthly_Savings]]/Global_Household_Financial_Dyna[[#This Row],[Net Income]]</f>
        <v>9.598878005910505E-2</v>
      </c>
      <c r="M1770" s="2">
        <f>Global_Household_Financial_Dyna[[#This Row],[Monthly_Expenses]]/Global_Household_Financial_Dyna[[#This Row],[Net Income]]</f>
        <v>0.90401121994089484</v>
      </c>
      <c r="N1770" t="str">
        <f>IF(Global_Household_Financial_Dyna[[#This Row],[Monthly_Savings]]&lt;0,"High Risk", IF(Global_Household_Financial_Dyna[[#This Row],[Savings Rate%]]&lt;0.1, "Medium", "Safe"))</f>
        <v>Medium</v>
      </c>
      <c r="O1770">
        <f>Global_Household_Financial_Dyna[[#This Row],[Total_Household_Income]]/Global_Household_Financial_Dyna[[#This Row],[Family_Size]]</f>
        <v>1171.248</v>
      </c>
      <c r="P1770" s="2">
        <f t="shared" si="54"/>
        <v>0.30718716818024266</v>
      </c>
      <c r="Q1770" s="2">
        <f t="shared" si="55"/>
        <v>-0.21119838812113761</v>
      </c>
      <c r="R1770" s="2" t="str">
        <f>IF(Global_Household_Financial_Dyna[[#This Row],[Vs country_Average]]&lt;-0.2, "Underperformer", IF(Global_Household_Financial_Dyna[[#This Row],[Vs country_Average]]&gt;0.2, "Outperformer", "Normal"))</f>
        <v>Underperformer</v>
      </c>
      <c r="S17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421.6</v>
      </c>
      <c r="T17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421.6</v>
      </c>
      <c r="U17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421.6</v>
      </c>
      <c r="V17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421.6</v>
      </c>
    </row>
    <row r="1771" spans="1:22" x14ac:dyDescent="0.3">
      <c r="A1771">
        <v>1774</v>
      </c>
      <c r="B1771" t="s">
        <v>12</v>
      </c>
      <c r="C1771" t="s">
        <v>13</v>
      </c>
      <c r="D1771">
        <v>3</v>
      </c>
      <c r="E1771">
        <v>2</v>
      </c>
      <c r="F1771">
        <v>5604.98</v>
      </c>
      <c r="G1771">
        <v>9309.73</v>
      </c>
      <c r="H1771">
        <v>2792.92</v>
      </c>
      <c r="I1771">
        <v>3188.5</v>
      </c>
      <c r="J1771">
        <v>3328.31</v>
      </c>
      <c r="K1771">
        <f>Global_Household_Financial_Dyna[[#This Row],[Total_Household_Income]]-Global_Household_Financial_Dyna[[#This Row],[Estimated_Taxes]]</f>
        <v>6516.8099999999995</v>
      </c>
      <c r="L1771" s="1">
        <f>Global_Household_Financial_Dyna[[#This Row],[Monthly_Savings]]/Global_Household_Financial_Dyna[[#This Row],[Net Income]]</f>
        <v>0.51072687403806472</v>
      </c>
      <c r="M1771" s="2">
        <f>Global_Household_Financial_Dyna[[#This Row],[Monthly_Expenses]]/Global_Household_Financial_Dyna[[#This Row],[Net Income]]</f>
        <v>0.4892731259619354</v>
      </c>
      <c r="N1771" t="str">
        <f>IF(Global_Household_Financial_Dyna[[#This Row],[Monthly_Savings]]&lt;0,"High Risk", IF(Global_Household_Financial_Dyna[[#This Row],[Savings Rate%]]&lt;0.1, "Medium", "Safe"))</f>
        <v>Safe</v>
      </c>
      <c r="O1771">
        <f>Global_Household_Financial_Dyna[[#This Row],[Total_Household_Income]]/Global_Household_Financial_Dyna[[#This Row],[Family_Size]]</f>
        <v>3103.2433333333333</v>
      </c>
      <c r="P1771" s="2">
        <f t="shared" si="54"/>
        <v>0.30718716818024266</v>
      </c>
      <c r="Q1771" s="2">
        <f t="shared" si="55"/>
        <v>0.20353970585782205</v>
      </c>
      <c r="R1771" s="2" t="str">
        <f>IF(Global_Household_Financial_Dyna[[#This Row],[Vs country_Average]]&lt;-0.2, "Underperformer", IF(Global_Household_Financial_Dyna[[#This Row],[Vs country_Average]]&gt;0.2, "Outperformer", "Normal"))</f>
        <v>Outperformer</v>
      </c>
      <c r="S17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3328.31</v>
      </c>
      <c r="T17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3328.31</v>
      </c>
      <c r="U17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3328.31</v>
      </c>
      <c r="V17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3328.31</v>
      </c>
    </row>
    <row r="1772" spans="1:22" x14ac:dyDescent="0.3">
      <c r="A1772">
        <v>1775</v>
      </c>
      <c r="B1772" t="s">
        <v>14</v>
      </c>
      <c r="C1772" t="s">
        <v>15</v>
      </c>
      <c r="D1772">
        <v>6</v>
      </c>
      <c r="E1772">
        <v>3</v>
      </c>
      <c r="F1772">
        <v>1518.65</v>
      </c>
      <c r="G1772">
        <v>3393.83</v>
      </c>
      <c r="H1772">
        <v>509.08</v>
      </c>
      <c r="I1772">
        <v>1382.43</v>
      </c>
      <c r="J1772">
        <v>1502.33</v>
      </c>
      <c r="K1772">
        <f>Global_Household_Financial_Dyna[[#This Row],[Total_Household_Income]]-Global_Household_Financial_Dyna[[#This Row],[Estimated_Taxes]]</f>
        <v>2884.75</v>
      </c>
      <c r="L1772" s="1">
        <f>Global_Household_Financial_Dyna[[#This Row],[Monthly_Savings]]/Global_Household_Financial_Dyna[[#This Row],[Net Income]]</f>
        <v>0.520783430106595</v>
      </c>
      <c r="M1772" s="2">
        <f>Global_Household_Financial_Dyna[[#This Row],[Monthly_Expenses]]/Global_Household_Financial_Dyna[[#This Row],[Net Income]]</f>
        <v>0.47922003639830141</v>
      </c>
      <c r="N1772" t="str">
        <f>IF(Global_Household_Financial_Dyna[[#This Row],[Monthly_Savings]]&lt;0,"High Risk", IF(Global_Household_Financial_Dyna[[#This Row],[Savings Rate%]]&lt;0.1, "Medium", "Safe"))</f>
        <v>Safe</v>
      </c>
      <c r="O1772">
        <f>Global_Household_Financial_Dyna[[#This Row],[Total_Household_Income]]/Global_Household_Financial_Dyna[[#This Row],[Family_Size]]</f>
        <v>565.63833333333332</v>
      </c>
      <c r="P1772" s="2">
        <f t="shared" si="54"/>
        <v>0.39788995363055785</v>
      </c>
      <c r="Q1772" s="2">
        <f t="shared" si="55"/>
        <v>0.12289347647603716</v>
      </c>
      <c r="R1772" s="2" t="str">
        <f>IF(Global_Household_Financial_Dyna[[#This Row],[Vs country_Average]]&lt;-0.2, "Underperformer", IF(Global_Household_Financial_Dyna[[#This Row],[Vs country_Average]]&gt;0.2, "Outperformer", "Normal"))</f>
        <v>Normal</v>
      </c>
      <c r="S17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1502.33</v>
      </c>
      <c r="T17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1502.33</v>
      </c>
      <c r="U17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1502.33</v>
      </c>
      <c r="V17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1502.33</v>
      </c>
    </row>
    <row r="1773" spans="1:22" x14ac:dyDescent="0.3">
      <c r="A1773">
        <v>1776</v>
      </c>
      <c r="B1773" t="s">
        <v>10</v>
      </c>
      <c r="C1773" t="s">
        <v>22</v>
      </c>
      <c r="D1773">
        <v>3</v>
      </c>
      <c r="E1773">
        <v>1</v>
      </c>
      <c r="F1773">
        <v>1103.96</v>
      </c>
      <c r="G1773">
        <v>1103.96</v>
      </c>
      <c r="H1773">
        <v>110.4</v>
      </c>
      <c r="I1773">
        <v>466.82</v>
      </c>
      <c r="J1773">
        <v>526.74</v>
      </c>
      <c r="K1773">
        <f>Global_Household_Financial_Dyna[[#This Row],[Total_Household_Income]]-Global_Household_Financial_Dyna[[#This Row],[Estimated_Taxes]]</f>
        <v>993.56000000000006</v>
      </c>
      <c r="L1773" s="1">
        <f>Global_Household_Financial_Dyna[[#This Row],[Monthly_Savings]]/Global_Household_Financial_Dyna[[#This Row],[Net Income]]</f>
        <v>0.53015419300293887</v>
      </c>
      <c r="M1773" s="2">
        <f>Global_Household_Financial_Dyna[[#This Row],[Monthly_Expenses]]/Global_Household_Financial_Dyna[[#This Row],[Net Income]]</f>
        <v>0.46984580699706102</v>
      </c>
      <c r="N1773" t="str">
        <f>IF(Global_Household_Financial_Dyna[[#This Row],[Monthly_Savings]]&lt;0,"High Risk", IF(Global_Household_Financial_Dyna[[#This Row],[Savings Rate%]]&lt;0.1, "Medium", "Safe"))</f>
        <v>Safe</v>
      </c>
      <c r="O1773">
        <f>Global_Household_Financial_Dyna[[#This Row],[Total_Household_Income]]/Global_Household_Financial_Dyna[[#This Row],[Family_Size]]</f>
        <v>367.98666666666668</v>
      </c>
      <c r="P1773" s="2">
        <f t="shared" si="54"/>
        <v>0.42077341556833553</v>
      </c>
      <c r="Q1773" s="2">
        <f t="shared" si="55"/>
        <v>0.10938077743460334</v>
      </c>
      <c r="R1773" s="2" t="str">
        <f>IF(Global_Household_Financial_Dyna[[#This Row],[Vs country_Average]]&lt;-0.2, "Underperformer", IF(Global_Household_Financial_Dyna[[#This Row],[Vs country_Average]]&gt;0.2, "Outperformer", "Normal"))</f>
        <v>Normal</v>
      </c>
      <c r="S17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526.74</v>
      </c>
      <c r="T17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526.74</v>
      </c>
      <c r="U17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526.74</v>
      </c>
      <c r="V17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526.74</v>
      </c>
    </row>
    <row r="1774" spans="1:22" x14ac:dyDescent="0.3">
      <c r="A1774">
        <v>1777</v>
      </c>
      <c r="B1774" t="s">
        <v>16</v>
      </c>
      <c r="C1774" t="s">
        <v>17</v>
      </c>
      <c r="D1774">
        <v>5</v>
      </c>
      <c r="E1774">
        <v>2</v>
      </c>
      <c r="F1774">
        <v>5192.83</v>
      </c>
      <c r="G1774">
        <v>8200.98</v>
      </c>
      <c r="H1774">
        <v>3280.39</v>
      </c>
      <c r="I1774">
        <v>3474.56</v>
      </c>
      <c r="J1774">
        <v>1446.02</v>
      </c>
      <c r="K1774">
        <f>Global_Household_Financial_Dyna[[#This Row],[Total_Household_Income]]-Global_Household_Financial_Dyna[[#This Row],[Estimated_Taxes]]</f>
        <v>4920.59</v>
      </c>
      <c r="L1774" s="1">
        <f>Global_Household_Financial_Dyna[[#This Row],[Monthly_Savings]]/Global_Household_Financial_Dyna[[#This Row],[Net Income]]</f>
        <v>0.29387126340540465</v>
      </c>
      <c r="M1774" s="2">
        <f>Global_Household_Financial_Dyna[[#This Row],[Monthly_Expenses]]/Global_Household_Financial_Dyna[[#This Row],[Net Income]]</f>
        <v>0.70612670431797808</v>
      </c>
      <c r="N1774" t="str">
        <f>IF(Global_Household_Financial_Dyna[[#This Row],[Monthly_Savings]]&lt;0,"High Risk", IF(Global_Household_Financial_Dyna[[#This Row],[Savings Rate%]]&lt;0.1, "Medium", "Safe"))</f>
        <v>Safe</v>
      </c>
      <c r="O1774">
        <f>Global_Household_Financial_Dyna[[#This Row],[Total_Household_Income]]/Global_Household_Financial_Dyna[[#This Row],[Family_Size]]</f>
        <v>1640.1959999999999</v>
      </c>
      <c r="P1774" s="2">
        <f t="shared" si="54"/>
        <v>0.15879799892000862</v>
      </c>
      <c r="Q1774" s="2">
        <f t="shared" si="55"/>
        <v>0.13507326448539603</v>
      </c>
      <c r="R1774" s="2" t="str">
        <f>IF(Global_Household_Financial_Dyna[[#This Row],[Vs country_Average]]&lt;-0.2, "Underperformer", IF(Global_Household_Financial_Dyna[[#This Row],[Vs country_Average]]&gt;0.2, "Outperformer", "Normal"))</f>
        <v>Normal</v>
      </c>
      <c r="S17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1446.02</v>
      </c>
      <c r="T17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1446.02</v>
      </c>
      <c r="U17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1446.02</v>
      </c>
      <c r="V17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1446.02</v>
      </c>
    </row>
    <row r="1775" spans="1:22" x14ac:dyDescent="0.3">
      <c r="A1775">
        <v>1778</v>
      </c>
      <c r="B1775" t="s">
        <v>10</v>
      </c>
      <c r="C1775" t="s">
        <v>22</v>
      </c>
      <c r="D1775">
        <v>8</v>
      </c>
      <c r="E1775">
        <v>3</v>
      </c>
      <c r="F1775">
        <v>938.1</v>
      </c>
      <c r="G1775">
        <v>2151.7600000000002</v>
      </c>
      <c r="H1775">
        <v>215.18</v>
      </c>
      <c r="I1775">
        <v>815.79</v>
      </c>
      <c r="J1775">
        <v>1120.79</v>
      </c>
      <c r="K1775">
        <f>Global_Household_Financial_Dyna[[#This Row],[Total_Household_Income]]-Global_Household_Financial_Dyna[[#This Row],[Estimated_Taxes]]</f>
        <v>1936.5800000000002</v>
      </c>
      <c r="L1775" s="1">
        <f>Global_Household_Financial_Dyna[[#This Row],[Monthly_Savings]]/Global_Household_Financial_Dyna[[#This Row],[Net Income]]</f>
        <v>0.57874706957626321</v>
      </c>
      <c r="M1775" s="2">
        <f>Global_Household_Financial_Dyna[[#This Row],[Monthly_Expenses]]/Global_Household_Financial_Dyna[[#This Row],[Net Income]]</f>
        <v>0.42125293042373663</v>
      </c>
      <c r="N1775" t="str">
        <f>IF(Global_Household_Financial_Dyna[[#This Row],[Monthly_Savings]]&lt;0,"High Risk", IF(Global_Household_Financial_Dyna[[#This Row],[Savings Rate%]]&lt;0.1, "Medium", "Safe"))</f>
        <v>Safe</v>
      </c>
      <c r="O1775">
        <f>Global_Household_Financial_Dyna[[#This Row],[Total_Household_Income]]/Global_Household_Financial_Dyna[[#This Row],[Family_Size]]</f>
        <v>268.97000000000003</v>
      </c>
      <c r="P1775" s="2">
        <f t="shared" si="54"/>
        <v>0.42077341556833553</v>
      </c>
      <c r="Q1775" s="2">
        <f t="shared" si="55"/>
        <v>0.15797365400792768</v>
      </c>
      <c r="R1775" s="2" t="str">
        <f>IF(Global_Household_Financial_Dyna[[#This Row],[Vs country_Average]]&lt;-0.2, "Underperformer", IF(Global_Household_Financial_Dyna[[#This Row],[Vs country_Average]]&gt;0.2, "Outperformer", "Normal"))</f>
        <v>Normal</v>
      </c>
      <c r="S17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1120.79</v>
      </c>
      <c r="T17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1120.79</v>
      </c>
      <c r="U17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1120.79</v>
      </c>
      <c r="V17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1120.79</v>
      </c>
    </row>
    <row r="1776" spans="1:22" x14ac:dyDescent="0.3">
      <c r="A1776">
        <v>1779</v>
      </c>
      <c r="B1776" t="s">
        <v>10</v>
      </c>
      <c r="C1776" t="s">
        <v>11</v>
      </c>
      <c r="D1776">
        <v>3</v>
      </c>
      <c r="E1776">
        <v>3</v>
      </c>
      <c r="F1776">
        <v>554.53</v>
      </c>
      <c r="G1776">
        <v>1447.57</v>
      </c>
      <c r="H1776">
        <v>144.76</v>
      </c>
      <c r="I1776">
        <v>561.66</v>
      </c>
      <c r="J1776">
        <v>741.15</v>
      </c>
      <c r="K1776">
        <f>Global_Household_Financial_Dyna[[#This Row],[Total_Household_Income]]-Global_Household_Financial_Dyna[[#This Row],[Estimated_Taxes]]</f>
        <v>1302.81</v>
      </c>
      <c r="L1776" s="1">
        <f>Global_Household_Financial_Dyna[[#This Row],[Monthly_Savings]]/Global_Household_Financial_Dyna[[#This Row],[Net Income]]</f>
        <v>0.56888571625946993</v>
      </c>
      <c r="M1776" s="2">
        <f>Global_Household_Financial_Dyna[[#This Row],[Monthly_Expenses]]/Global_Household_Financial_Dyna[[#This Row],[Net Income]]</f>
        <v>0.43111428374053007</v>
      </c>
      <c r="N1776" t="str">
        <f>IF(Global_Household_Financial_Dyna[[#This Row],[Monthly_Savings]]&lt;0,"High Risk", IF(Global_Household_Financial_Dyna[[#This Row],[Savings Rate%]]&lt;0.1, "Medium", "Safe"))</f>
        <v>Safe</v>
      </c>
      <c r="O1776">
        <f>Global_Household_Financial_Dyna[[#This Row],[Total_Household_Income]]/Global_Household_Financial_Dyna[[#This Row],[Family_Size]]</f>
        <v>482.52333333333331</v>
      </c>
      <c r="P1776" s="2">
        <f t="shared" si="54"/>
        <v>0.42077341556833553</v>
      </c>
      <c r="Q1776" s="2">
        <f t="shared" si="55"/>
        <v>0.1481123006911344</v>
      </c>
      <c r="R1776" s="2" t="str">
        <f>IF(Global_Household_Financial_Dyna[[#This Row],[Vs country_Average]]&lt;-0.2, "Underperformer", IF(Global_Household_Financial_Dyna[[#This Row],[Vs country_Average]]&gt;0.2, "Outperformer", "Normal"))</f>
        <v>Normal</v>
      </c>
      <c r="S17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741.15</v>
      </c>
      <c r="T17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741.15</v>
      </c>
      <c r="U17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741.15</v>
      </c>
      <c r="V17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741.15</v>
      </c>
    </row>
    <row r="1777" spans="1:22" x14ac:dyDescent="0.3">
      <c r="A1777">
        <v>1780</v>
      </c>
      <c r="B1777" t="s">
        <v>14</v>
      </c>
      <c r="C1777" t="s">
        <v>15</v>
      </c>
      <c r="D1777">
        <v>1</v>
      </c>
      <c r="E1777">
        <v>1</v>
      </c>
      <c r="F1777">
        <v>1532.84</v>
      </c>
      <c r="G1777">
        <v>1532.84</v>
      </c>
      <c r="H1777">
        <v>229.93</v>
      </c>
      <c r="I1777">
        <v>655.56</v>
      </c>
      <c r="J1777">
        <v>647.36</v>
      </c>
      <c r="K1777">
        <f>Global_Household_Financial_Dyna[[#This Row],[Total_Household_Income]]-Global_Household_Financial_Dyna[[#This Row],[Estimated_Taxes]]</f>
        <v>1302.9099999999999</v>
      </c>
      <c r="L1777" s="1">
        <f>Global_Household_Financial_Dyna[[#This Row],[Monthly_Savings]]/Global_Household_Financial_Dyna[[#This Row],[Net Income]]</f>
        <v>0.49685703540536191</v>
      </c>
      <c r="M1777" s="2">
        <f>Global_Household_Financial_Dyna[[#This Row],[Monthly_Expenses]]/Global_Household_Financial_Dyna[[#This Row],[Net Income]]</f>
        <v>0.50315063972185337</v>
      </c>
      <c r="N1777" t="str">
        <f>IF(Global_Household_Financial_Dyna[[#This Row],[Monthly_Savings]]&lt;0,"High Risk", IF(Global_Household_Financial_Dyna[[#This Row],[Savings Rate%]]&lt;0.1, "Medium", "Safe"))</f>
        <v>Safe</v>
      </c>
      <c r="O1777">
        <f>Global_Household_Financial_Dyna[[#This Row],[Total_Household_Income]]/Global_Household_Financial_Dyna[[#This Row],[Family_Size]]</f>
        <v>1532.84</v>
      </c>
      <c r="P1777" s="2">
        <f t="shared" si="54"/>
        <v>0.39788995363055785</v>
      </c>
      <c r="Q1777" s="2">
        <f t="shared" si="55"/>
        <v>9.8967081774804067E-2</v>
      </c>
      <c r="R1777" s="2" t="str">
        <f>IF(Global_Household_Financial_Dyna[[#This Row],[Vs country_Average]]&lt;-0.2, "Underperformer", IF(Global_Household_Financial_Dyna[[#This Row],[Vs country_Average]]&gt;0.2, "Outperformer", "Normal"))</f>
        <v>Normal</v>
      </c>
      <c r="S17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647.36</v>
      </c>
      <c r="T17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647.36</v>
      </c>
      <c r="U17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647.36</v>
      </c>
      <c r="V17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647.36</v>
      </c>
    </row>
    <row r="1778" spans="1:22" x14ac:dyDescent="0.3">
      <c r="A1778">
        <v>1781</v>
      </c>
      <c r="B1778" t="s">
        <v>18</v>
      </c>
      <c r="C1778" t="s">
        <v>20</v>
      </c>
      <c r="D1778">
        <v>1</v>
      </c>
      <c r="E1778">
        <v>1</v>
      </c>
      <c r="F1778">
        <v>2853.18</v>
      </c>
      <c r="G1778">
        <v>2853.18</v>
      </c>
      <c r="H1778">
        <v>627.70000000000005</v>
      </c>
      <c r="I1778">
        <v>1173.8</v>
      </c>
      <c r="J1778">
        <v>1051.68</v>
      </c>
      <c r="K1778">
        <f>Global_Household_Financial_Dyna[[#This Row],[Total_Household_Income]]-Global_Household_Financial_Dyna[[#This Row],[Estimated_Taxes]]</f>
        <v>2225.4799999999996</v>
      </c>
      <c r="L1778" s="1">
        <f>Global_Household_Financial_Dyna[[#This Row],[Monthly_Savings]]/Global_Household_Financial_Dyna[[#This Row],[Net Income]]</f>
        <v>0.47256322231608472</v>
      </c>
      <c r="M1778" s="2">
        <f>Global_Household_Financial_Dyna[[#This Row],[Monthly_Expenses]]/Global_Household_Financial_Dyna[[#This Row],[Net Income]]</f>
        <v>0.5274367776839155</v>
      </c>
      <c r="N1778" t="str">
        <f>IF(Global_Household_Financial_Dyna[[#This Row],[Monthly_Savings]]&lt;0,"High Risk", IF(Global_Household_Financial_Dyna[[#This Row],[Savings Rate%]]&lt;0.1, "Medium", "Safe"))</f>
        <v>Safe</v>
      </c>
      <c r="O1778">
        <f>Global_Household_Financial_Dyna[[#This Row],[Total_Household_Income]]/Global_Household_Financial_Dyna[[#This Row],[Family_Size]]</f>
        <v>2853.18</v>
      </c>
      <c r="P1778" s="2">
        <f t="shared" si="54"/>
        <v>0.32336204947805613</v>
      </c>
      <c r="Q1778" s="2">
        <f t="shared" si="55"/>
        <v>0.14920117283802858</v>
      </c>
      <c r="R1778" s="2" t="str">
        <f>IF(Global_Household_Financial_Dyna[[#This Row],[Vs country_Average]]&lt;-0.2, "Underperformer", IF(Global_Household_Financial_Dyna[[#This Row],[Vs country_Average]]&gt;0.2, "Outperformer", "Normal"))</f>
        <v>Normal</v>
      </c>
      <c r="S17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1051.68</v>
      </c>
      <c r="T17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1051.68</v>
      </c>
      <c r="U17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1051.68</v>
      </c>
      <c r="V17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1051.68</v>
      </c>
    </row>
    <row r="1779" spans="1:22" x14ac:dyDescent="0.3">
      <c r="A1779">
        <v>1782</v>
      </c>
      <c r="B1779" t="s">
        <v>12</v>
      </c>
      <c r="C1779" t="s">
        <v>13</v>
      </c>
      <c r="D1779">
        <v>4</v>
      </c>
      <c r="E1779">
        <v>1</v>
      </c>
      <c r="F1779">
        <v>5217.3100000000004</v>
      </c>
      <c r="G1779">
        <v>5217.3100000000004</v>
      </c>
      <c r="H1779">
        <v>1304.33</v>
      </c>
      <c r="I1779">
        <v>3557.96</v>
      </c>
      <c r="J1779">
        <v>355.02</v>
      </c>
      <c r="K1779">
        <f>Global_Household_Financial_Dyna[[#This Row],[Total_Household_Income]]-Global_Household_Financial_Dyna[[#This Row],[Estimated_Taxes]]</f>
        <v>3912.9800000000005</v>
      </c>
      <c r="L1779" s="1">
        <f>Global_Household_Financial_Dyna[[#This Row],[Monthly_Savings]]/Global_Household_Financial_Dyna[[#This Row],[Net Income]]</f>
        <v>9.0728805156172515E-2</v>
      </c>
      <c r="M1779" s="2">
        <f>Global_Household_Financial_Dyna[[#This Row],[Monthly_Expenses]]/Global_Household_Financial_Dyna[[#This Row],[Net Income]]</f>
        <v>0.90927119484382735</v>
      </c>
      <c r="N1779" t="str">
        <f>IF(Global_Household_Financial_Dyna[[#This Row],[Monthly_Savings]]&lt;0,"High Risk", IF(Global_Household_Financial_Dyna[[#This Row],[Savings Rate%]]&lt;0.1, "Medium", "Safe"))</f>
        <v>Medium</v>
      </c>
      <c r="O1779">
        <f>Global_Household_Financial_Dyna[[#This Row],[Total_Household_Income]]/Global_Household_Financial_Dyna[[#This Row],[Family_Size]]</f>
        <v>1304.3275000000001</v>
      </c>
      <c r="P1779" s="2">
        <f t="shared" si="54"/>
        <v>0.30718716818024266</v>
      </c>
      <c r="Q1779" s="2">
        <f t="shared" si="55"/>
        <v>-0.21645836302407015</v>
      </c>
      <c r="R1779" s="2" t="str">
        <f>IF(Global_Household_Financial_Dyna[[#This Row],[Vs country_Average]]&lt;-0.2, "Underperformer", IF(Global_Household_Financial_Dyna[[#This Row],[Vs country_Average]]&gt;0.2, "Outperformer", "Normal"))</f>
        <v>Underperformer</v>
      </c>
      <c r="S17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355.02</v>
      </c>
      <c r="T17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355.02</v>
      </c>
      <c r="U17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355.02</v>
      </c>
      <c r="V17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355.02</v>
      </c>
    </row>
    <row r="1780" spans="1:22" x14ac:dyDescent="0.3">
      <c r="A1780">
        <v>1783</v>
      </c>
      <c r="B1780" t="s">
        <v>10</v>
      </c>
      <c r="C1780" t="s">
        <v>11</v>
      </c>
      <c r="D1780">
        <v>4</v>
      </c>
      <c r="E1780">
        <v>1</v>
      </c>
      <c r="F1780">
        <v>1157.5999999999999</v>
      </c>
      <c r="G1780">
        <v>1157.5999999999999</v>
      </c>
      <c r="H1780">
        <v>115.76</v>
      </c>
      <c r="I1780">
        <v>474.37</v>
      </c>
      <c r="J1780">
        <v>567.47</v>
      </c>
      <c r="K1780">
        <f>Global_Household_Financial_Dyna[[#This Row],[Total_Household_Income]]-Global_Household_Financial_Dyna[[#This Row],[Estimated_Taxes]]</f>
        <v>1041.8399999999999</v>
      </c>
      <c r="L1780" s="1">
        <f>Global_Household_Financial_Dyna[[#This Row],[Monthly_Savings]]/Global_Household_Financial_Dyna[[#This Row],[Net Income]]</f>
        <v>0.54468056515395846</v>
      </c>
      <c r="M1780" s="2">
        <f>Global_Household_Financial_Dyna[[#This Row],[Monthly_Expenses]]/Global_Household_Financial_Dyna[[#This Row],[Net Income]]</f>
        <v>0.45531943484604165</v>
      </c>
      <c r="N1780" t="str">
        <f>IF(Global_Household_Financial_Dyna[[#This Row],[Monthly_Savings]]&lt;0,"High Risk", IF(Global_Household_Financial_Dyna[[#This Row],[Savings Rate%]]&lt;0.1, "Medium", "Safe"))</f>
        <v>Safe</v>
      </c>
      <c r="O1780">
        <f>Global_Household_Financial_Dyna[[#This Row],[Total_Household_Income]]/Global_Household_Financial_Dyna[[#This Row],[Family_Size]]</f>
        <v>289.39999999999998</v>
      </c>
      <c r="P1780" s="2">
        <f t="shared" si="54"/>
        <v>0.42077341556833553</v>
      </c>
      <c r="Q1780" s="2">
        <f t="shared" si="55"/>
        <v>0.12390714958562293</v>
      </c>
      <c r="R1780" s="2" t="str">
        <f>IF(Global_Household_Financial_Dyna[[#This Row],[Vs country_Average]]&lt;-0.2, "Underperformer", IF(Global_Household_Financial_Dyna[[#This Row],[Vs country_Average]]&gt;0.2, "Outperformer", "Normal"))</f>
        <v>Normal</v>
      </c>
      <c r="S17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567.47</v>
      </c>
      <c r="T17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567.47</v>
      </c>
      <c r="U17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567.47</v>
      </c>
      <c r="V17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567.47</v>
      </c>
    </row>
    <row r="1781" spans="1:22" x14ac:dyDescent="0.3">
      <c r="A1781">
        <v>1784</v>
      </c>
      <c r="B1781" t="s">
        <v>16</v>
      </c>
      <c r="C1781" t="s">
        <v>21</v>
      </c>
      <c r="D1781">
        <v>5</v>
      </c>
      <c r="E1781">
        <v>3</v>
      </c>
      <c r="F1781">
        <v>6600.56</v>
      </c>
      <c r="G1781">
        <v>17542.580000000002</v>
      </c>
      <c r="H1781">
        <v>7017.03</v>
      </c>
      <c r="I1781">
        <v>4578.72</v>
      </c>
      <c r="J1781">
        <v>5946.83</v>
      </c>
      <c r="K1781">
        <f>Global_Household_Financial_Dyna[[#This Row],[Total_Household_Income]]-Global_Household_Financial_Dyna[[#This Row],[Estimated_Taxes]]</f>
        <v>10525.550000000003</v>
      </c>
      <c r="L1781" s="1">
        <f>Global_Household_Financial_Dyna[[#This Row],[Monthly_Savings]]/Global_Household_Financial_Dyna[[#This Row],[Net Income]]</f>
        <v>0.56498995301908195</v>
      </c>
      <c r="M1781" s="2">
        <f>Global_Household_Financial_Dyna[[#This Row],[Monthly_Expenses]]/Global_Household_Financial_Dyna[[#This Row],[Net Income]]</f>
        <v>0.43501004698091778</v>
      </c>
      <c r="N1781" t="str">
        <f>IF(Global_Household_Financial_Dyna[[#This Row],[Monthly_Savings]]&lt;0,"High Risk", IF(Global_Household_Financial_Dyna[[#This Row],[Savings Rate%]]&lt;0.1, "Medium", "Safe"))</f>
        <v>Safe</v>
      </c>
      <c r="O1781">
        <f>Global_Household_Financial_Dyna[[#This Row],[Total_Household_Income]]/Global_Household_Financial_Dyna[[#This Row],[Family_Size]]</f>
        <v>3508.5160000000005</v>
      </c>
      <c r="P1781" s="2">
        <f t="shared" si="54"/>
        <v>0.15879799892000862</v>
      </c>
      <c r="Q1781" s="2">
        <f t="shared" si="55"/>
        <v>0.40619195409907333</v>
      </c>
      <c r="R1781" s="2" t="str">
        <f>IF(Global_Household_Financial_Dyna[[#This Row],[Vs country_Average]]&lt;-0.2, "Underperformer", IF(Global_Household_Financial_Dyna[[#This Row],[Vs country_Average]]&gt;0.2, "Outperformer", "Normal"))</f>
        <v>Outperformer</v>
      </c>
      <c r="S17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5946.83</v>
      </c>
      <c r="T17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5946.83</v>
      </c>
      <c r="U17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5946.83</v>
      </c>
      <c r="V17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5946.83</v>
      </c>
    </row>
    <row r="1782" spans="1:22" x14ac:dyDescent="0.3">
      <c r="A1782">
        <v>1785</v>
      </c>
      <c r="B1782" t="s">
        <v>16</v>
      </c>
      <c r="C1782" t="s">
        <v>17</v>
      </c>
      <c r="D1782">
        <v>5</v>
      </c>
      <c r="E1782">
        <v>3</v>
      </c>
      <c r="F1782">
        <v>4955.74</v>
      </c>
      <c r="G1782">
        <v>10324.040000000001</v>
      </c>
      <c r="H1782">
        <v>4129.62</v>
      </c>
      <c r="I1782">
        <v>3385.79</v>
      </c>
      <c r="J1782">
        <v>2808.63</v>
      </c>
      <c r="K1782">
        <f>Global_Household_Financial_Dyna[[#This Row],[Total_Household_Income]]-Global_Household_Financial_Dyna[[#This Row],[Estimated_Taxes]]</f>
        <v>6194.420000000001</v>
      </c>
      <c r="L1782" s="1">
        <f>Global_Household_Financial_Dyna[[#This Row],[Monthly_Savings]]/Global_Household_Financial_Dyna[[#This Row],[Net Income]]</f>
        <v>0.45341291032897346</v>
      </c>
      <c r="M1782" s="2">
        <f>Global_Household_Financial_Dyna[[#This Row],[Monthly_Expenses]]/Global_Household_Financial_Dyna[[#This Row],[Net Income]]</f>
        <v>0.54658708967102643</v>
      </c>
      <c r="N1782" t="str">
        <f>IF(Global_Household_Financial_Dyna[[#This Row],[Monthly_Savings]]&lt;0,"High Risk", IF(Global_Household_Financial_Dyna[[#This Row],[Savings Rate%]]&lt;0.1, "Medium", "Safe"))</f>
        <v>Safe</v>
      </c>
      <c r="O1782">
        <f>Global_Household_Financial_Dyna[[#This Row],[Total_Household_Income]]/Global_Household_Financial_Dyna[[#This Row],[Family_Size]]</f>
        <v>2064.808</v>
      </c>
      <c r="P1782" s="2">
        <f t="shared" si="54"/>
        <v>0.15879799892000862</v>
      </c>
      <c r="Q1782" s="2">
        <f t="shared" si="55"/>
        <v>0.29461491140896484</v>
      </c>
      <c r="R1782" s="2" t="str">
        <f>IF(Global_Household_Financial_Dyna[[#This Row],[Vs country_Average]]&lt;-0.2, "Underperformer", IF(Global_Household_Financial_Dyna[[#This Row],[Vs country_Average]]&gt;0.2, "Outperformer", "Normal"))</f>
        <v>Outperformer</v>
      </c>
      <c r="S17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2808.63</v>
      </c>
      <c r="T17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2808.63</v>
      </c>
      <c r="U17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2808.63</v>
      </c>
      <c r="V17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2808.63</v>
      </c>
    </row>
    <row r="1783" spans="1:22" x14ac:dyDescent="0.3">
      <c r="A1783">
        <v>1786</v>
      </c>
      <c r="B1783" t="s">
        <v>12</v>
      </c>
      <c r="C1783" t="s">
        <v>13</v>
      </c>
      <c r="D1783">
        <v>7</v>
      </c>
      <c r="E1783">
        <v>3</v>
      </c>
      <c r="F1783">
        <v>5907.55</v>
      </c>
      <c r="G1783">
        <v>14419.93</v>
      </c>
      <c r="H1783">
        <v>4325.9799999999996</v>
      </c>
      <c r="I1783">
        <v>4667.78</v>
      </c>
      <c r="J1783">
        <v>5426.17</v>
      </c>
      <c r="K1783">
        <f>Global_Household_Financial_Dyna[[#This Row],[Total_Household_Income]]-Global_Household_Financial_Dyna[[#This Row],[Estimated_Taxes]]</f>
        <v>10093.950000000001</v>
      </c>
      <c r="L1783" s="1">
        <f>Global_Household_Financial_Dyna[[#This Row],[Monthly_Savings]]/Global_Household_Financial_Dyna[[#This Row],[Net Income]]</f>
        <v>0.53756656214861376</v>
      </c>
      <c r="M1783" s="2">
        <f>Global_Household_Financial_Dyna[[#This Row],[Monthly_Expenses]]/Global_Household_Financial_Dyna[[#This Row],[Net Income]]</f>
        <v>0.46243343785138619</v>
      </c>
      <c r="N1783" t="str">
        <f>IF(Global_Household_Financial_Dyna[[#This Row],[Monthly_Savings]]&lt;0,"High Risk", IF(Global_Household_Financial_Dyna[[#This Row],[Savings Rate%]]&lt;0.1, "Medium", "Safe"))</f>
        <v>Safe</v>
      </c>
      <c r="O1783">
        <f>Global_Household_Financial_Dyna[[#This Row],[Total_Household_Income]]/Global_Household_Financial_Dyna[[#This Row],[Family_Size]]</f>
        <v>2059.9900000000002</v>
      </c>
      <c r="P1783" s="2">
        <f t="shared" si="54"/>
        <v>0.30718716818024266</v>
      </c>
      <c r="Q1783" s="2">
        <f t="shared" si="55"/>
        <v>0.23037939396837109</v>
      </c>
      <c r="R1783" s="2" t="str">
        <f>IF(Global_Household_Financial_Dyna[[#This Row],[Vs country_Average]]&lt;-0.2, "Underperformer", IF(Global_Household_Financial_Dyna[[#This Row],[Vs country_Average]]&gt;0.2, "Outperformer", "Normal"))</f>
        <v>Outperformer</v>
      </c>
      <c r="S17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5426.17</v>
      </c>
      <c r="T17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5426.17</v>
      </c>
      <c r="U17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5426.17</v>
      </c>
      <c r="V17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5426.17</v>
      </c>
    </row>
    <row r="1784" spans="1:22" x14ac:dyDescent="0.3">
      <c r="A1784">
        <v>1787</v>
      </c>
      <c r="B1784" t="s">
        <v>16</v>
      </c>
      <c r="C1784" t="s">
        <v>21</v>
      </c>
      <c r="D1784">
        <v>5</v>
      </c>
      <c r="E1784">
        <v>2</v>
      </c>
      <c r="F1784">
        <v>819.23</v>
      </c>
      <c r="G1784">
        <v>1215.51</v>
      </c>
      <c r="H1784">
        <v>425.43</v>
      </c>
      <c r="I1784">
        <v>1153.52</v>
      </c>
      <c r="J1784">
        <v>-363.44</v>
      </c>
      <c r="K1784">
        <f>Global_Household_Financial_Dyna[[#This Row],[Total_Household_Income]]-Global_Household_Financial_Dyna[[#This Row],[Estimated_Taxes]]</f>
        <v>790.07999999999993</v>
      </c>
      <c r="L1784" s="1">
        <f>Global_Household_Financial_Dyna[[#This Row],[Monthly_Savings]]/Global_Household_Financial_Dyna[[#This Row],[Net Income]]</f>
        <v>-0.46000405022276231</v>
      </c>
      <c r="M1784" s="2">
        <f>Global_Household_Financial_Dyna[[#This Row],[Monthly_Expenses]]/Global_Household_Financial_Dyna[[#This Row],[Net Income]]</f>
        <v>1.4600040502227625</v>
      </c>
      <c r="N1784" t="str">
        <f>IF(Global_Household_Financial_Dyna[[#This Row],[Monthly_Savings]]&lt;0,"High Risk", IF(Global_Household_Financial_Dyna[[#This Row],[Savings Rate%]]&lt;0.1, "Medium", "Safe"))</f>
        <v>High Risk</v>
      </c>
      <c r="O1784">
        <f>Global_Household_Financial_Dyna[[#This Row],[Total_Household_Income]]/Global_Household_Financial_Dyna[[#This Row],[Family_Size]]</f>
        <v>243.102</v>
      </c>
      <c r="P1784" s="2">
        <f t="shared" si="54"/>
        <v>0.15879799892000862</v>
      </c>
      <c r="Q1784" s="2">
        <f t="shared" si="55"/>
        <v>-0.61880204914277093</v>
      </c>
      <c r="R1784" s="2" t="str">
        <f>IF(Global_Household_Financial_Dyna[[#This Row],[Vs country_Average]]&lt;-0.2, "Underperformer", IF(Global_Household_Financial_Dyna[[#This Row],[Vs country_Average]]&gt;0.2, "Outperformer", "Normal"))</f>
        <v>Underperformer</v>
      </c>
      <c r="S17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-305.76400000000001</v>
      </c>
      <c r="T17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-248.08799999999997</v>
      </c>
      <c r="U17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-190.41200000000001</v>
      </c>
      <c r="V17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-132.73599999999996</v>
      </c>
    </row>
    <row r="1785" spans="1:22" x14ac:dyDescent="0.3">
      <c r="A1785">
        <v>1788</v>
      </c>
      <c r="B1785" t="s">
        <v>16</v>
      </c>
      <c r="C1785" t="s">
        <v>21</v>
      </c>
      <c r="D1785">
        <v>1</v>
      </c>
      <c r="E1785">
        <v>1</v>
      </c>
      <c r="F1785">
        <v>2823.59</v>
      </c>
      <c r="G1785">
        <v>2823.59</v>
      </c>
      <c r="H1785">
        <v>988.26</v>
      </c>
      <c r="I1785">
        <v>1550.47</v>
      </c>
      <c r="J1785">
        <v>284.86</v>
      </c>
      <c r="K1785">
        <f>Global_Household_Financial_Dyna[[#This Row],[Total_Household_Income]]-Global_Household_Financial_Dyna[[#This Row],[Estimated_Taxes]]</f>
        <v>1835.3300000000002</v>
      </c>
      <c r="L1785" s="1">
        <f>Global_Household_Financial_Dyna[[#This Row],[Monthly_Savings]]/Global_Household_Financial_Dyna[[#This Row],[Net Income]]</f>
        <v>0.15520914494940963</v>
      </c>
      <c r="M1785" s="2">
        <f>Global_Household_Financial_Dyna[[#This Row],[Monthly_Expenses]]/Global_Household_Financial_Dyna[[#This Row],[Net Income]]</f>
        <v>0.84479085505059026</v>
      </c>
      <c r="N1785" t="str">
        <f>IF(Global_Household_Financial_Dyna[[#This Row],[Monthly_Savings]]&lt;0,"High Risk", IF(Global_Household_Financial_Dyna[[#This Row],[Savings Rate%]]&lt;0.1, "Medium", "Safe"))</f>
        <v>Safe</v>
      </c>
      <c r="O1785">
        <f>Global_Household_Financial_Dyna[[#This Row],[Total_Household_Income]]/Global_Household_Financial_Dyna[[#This Row],[Family_Size]]</f>
        <v>2823.59</v>
      </c>
      <c r="P1785" s="2">
        <f t="shared" si="54"/>
        <v>0.15879799892000862</v>
      </c>
      <c r="Q1785" s="2">
        <f t="shared" si="55"/>
        <v>-3.588853970598993E-3</v>
      </c>
      <c r="R1785" s="2" t="str">
        <f>IF(Global_Household_Financial_Dyna[[#This Row],[Vs country_Average]]&lt;-0.2, "Underperformer", IF(Global_Household_Financial_Dyna[[#This Row],[Vs country_Average]]&gt;0.2, "Outperformer", "Normal"))</f>
        <v>Normal</v>
      </c>
      <c r="S17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284.86</v>
      </c>
      <c r="T17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284.86</v>
      </c>
      <c r="U17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284.86</v>
      </c>
      <c r="V17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284.86</v>
      </c>
    </row>
    <row r="1786" spans="1:22" x14ac:dyDescent="0.3">
      <c r="A1786">
        <v>1789</v>
      </c>
      <c r="B1786" t="s">
        <v>18</v>
      </c>
      <c r="C1786" t="s">
        <v>20</v>
      </c>
      <c r="D1786">
        <v>3</v>
      </c>
      <c r="E1786">
        <v>3</v>
      </c>
      <c r="F1786">
        <v>2454.54</v>
      </c>
      <c r="G1786">
        <v>5058.33</v>
      </c>
      <c r="H1786">
        <v>1112.83</v>
      </c>
      <c r="I1786">
        <v>2819.11</v>
      </c>
      <c r="J1786">
        <v>1126.3900000000001</v>
      </c>
      <c r="K1786">
        <f>Global_Household_Financial_Dyna[[#This Row],[Total_Household_Income]]-Global_Household_Financial_Dyna[[#This Row],[Estimated_Taxes]]</f>
        <v>3945.5</v>
      </c>
      <c r="L1786" s="1">
        <f>Global_Household_Financial_Dyna[[#This Row],[Monthly_Savings]]/Global_Household_Financial_Dyna[[#This Row],[Net Income]]</f>
        <v>0.28548726397161328</v>
      </c>
      <c r="M1786" s="2">
        <f>Global_Household_Financial_Dyna[[#This Row],[Monthly_Expenses]]/Global_Household_Financial_Dyna[[#This Row],[Net Income]]</f>
        <v>0.71451273602838683</v>
      </c>
      <c r="N1786" t="str">
        <f>IF(Global_Household_Financial_Dyna[[#This Row],[Monthly_Savings]]&lt;0,"High Risk", IF(Global_Household_Financial_Dyna[[#This Row],[Savings Rate%]]&lt;0.1, "Medium", "Safe"))</f>
        <v>Safe</v>
      </c>
      <c r="O1786">
        <f>Global_Household_Financial_Dyna[[#This Row],[Total_Household_Income]]/Global_Household_Financial_Dyna[[#This Row],[Family_Size]]</f>
        <v>1686.11</v>
      </c>
      <c r="P1786" s="2">
        <f t="shared" si="54"/>
        <v>0.32336204947805613</v>
      </c>
      <c r="Q1786" s="2">
        <f t="shared" si="55"/>
        <v>-3.7874785506442854E-2</v>
      </c>
      <c r="R1786" s="2" t="str">
        <f>IF(Global_Household_Financial_Dyna[[#This Row],[Vs country_Average]]&lt;-0.2, "Underperformer", IF(Global_Household_Financial_Dyna[[#This Row],[Vs country_Average]]&gt;0.2, "Outperformer", "Normal"))</f>
        <v>Normal</v>
      </c>
      <c r="S17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1126.3900000000001</v>
      </c>
      <c r="T17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1126.3900000000001</v>
      </c>
      <c r="U17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1126.3900000000001</v>
      </c>
      <c r="V17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1126.3900000000001</v>
      </c>
    </row>
    <row r="1787" spans="1:22" x14ac:dyDescent="0.3">
      <c r="A1787">
        <v>1790</v>
      </c>
      <c r="B1787" t="s">
        <v>16</v>
      </c>
      <c r="C1787" t="s">
        <v>17</v>
      </c>
      <c r="D1787">
        <v>6</v>
      </c>
      <c r="E1787">
        <v>2</v>
      </c>
      <c r="F1787">
        <v>4737.62</v>
      </c>
      <c r="G1787">
        <v>8001.66</v>
      </c>
      <c r="H1787">
        <v>3200.66</v>
      </c>
      <c r="I1787">
        <v>4062.86</v>
      </c>
      <c r="J1787">
        <v>738.14</v>
      </c>
      <c r="K1787">
        <f>Global_Household_Financial_Dyna[[#This Row],[Total_Household_Income]]-Global_Household_Financial_Dyna[[#This Row],[Estimated_Taxes]]</f>
        <v>4801</v>
      </c>
      <c r="L1787" s="1">
        <f>Global_Household_Financial_Dyna[[#This Row],[Monthly_Savings]]/Global_Household_Financial_Dyna[[#This Row],[Net Income]]</f>
        <v>0.15374713601333057</v>
      </c>
      <c r="M1787" s="2">
        <f>Global_Household_Financial_Dyna[[#This Row],[Monthly_Expenses]]/Global_Household_Financial_Dyna[[#This Row],[Net Income]]</f>
        <v>0.84625286398666943</v>
      </c>
      <c r="N1787" t="str">
        <f>IF(Global_Household_Financial_Dyna[[#This Row],[Monthly_Savings]]&lt;0,"High Risk", IF(Global_Household_Financial_Dyna[[#This Row],[Savings Rate%]]&lt;0.1, "Medium", "Safe"))</f>
        <v>Safe</v>
      </c>
      <c r="O1787">
        <f>Global_Household_Financial_Dyna[[#This Row],[Total_Household_Income]]/Global_Household_Financial_Dyna[[#This Row],[Family_Size]]</f>
        <v>1333.61</v>
      </c>
      <c r="P1787" s="2">
        <f t="shared" si="54"/>
        <v>0.15879799892000862</v>
      </c>
      <c r="Q1787" s="2">
        <f t="shared" si="55"/>
        <v>-5.0508629066780553E-3</v>
      </c>
      <c r="R1787" s="2" t="str">
        <f>IF(Global_Household_Financial_Dyna[[#This Row],[Vs country_Average]]&lt;-0.2, "Underperformer", IF(Global_Household_Financial_Dyna[[#This Row],[Vs country_Average]]&gt;0.2, "Outperformer", "Normal"))</f>
        <v>Normal</v>
      </c>
      <c r="S17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738.14</v>
      </c>
      <c r="T17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738.14</v>
      </c>
      <c r="U17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738.14</v>
      </c>
      <c r="V17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738.14</v>
      </c>
    </row>
    <row r="1788" spans="1:22" x14ac:dyDescent="0.3">
      <c r="A1788">
        <v>1791</v>
      </c>
      <c r="B1788" t="s">
        <v>18</v>
      </c>
      <c r="C1788" t="s">
        <v>20</v>
      </c>
      <c r="D1788">
        <v>7</v>
      </c>
      <c r="E1788">
        <v>3</v>
      </c>
      <c r="F1788">
        <v>2399.85</v>
      </c>
      <c r="G1788">
        <v>4727.79</v>
      </c>
      <c r="H1788">
        <v>1040.1099999999999</v>
      </c>
      <c r="I1788">
        <v>4486.67</v>
      </c>
      <c r="J1788">
        <v>-799</v>
      </c>
      <c r="K1788">
        <f>Global_Household_Financial_Dyna[[#This Row],[Total_Household_Income]]-Global_Household_Financial_Dyna[[#This Row],[Estimated_Taxes]]</f>
        <v>3687.6800000000003</v>
      </c>
      <c r="L1788" s="1">
        <f>Global_Household_Financial_Dyna[[#This Row],[Monthly_Savings]]/Global_Household_Financial_Dyna[[#This Row],[Net Income]]</f>
        <v>-0.21666738979520997</v>
      </c>
      <c r="M1788" s="2">
        <f>Global_Household_Financial_Dyna[[#This Row],[Monthly_Expenses]]/Global_Household_Financial_Dyna[[#This Row],[Net Income]]</f>
        <v>1.2166646780631725</v>
      </c>
      <c r="N1788" t="str">
        <f>IF(Global_Household_Financial_Dyna[[#This Row],[Monthly_Savings]]&lt;0,"High Risk", IF(Global_Household_Financial_Dyna[[#This Row],[Savings Rate%]]&lt;0.1, "Medium", "Safe"))</f>
        <v>High Risk</v>
      </c>
      <c r="O1788">
        <f>Global_Household_Financial_Dyna[[#This Row],[Total_Household_Income]]/Global_Household_Financial_Dyna[[#This Row],[Family_Size]]</f>
        <v>675.39857142857147</v>
      </c>
      <c r="P1788" s="2">
        <f t="shared" si="54"/>
        <v>0.32336204947805613</v>
      </c>
      <c r="Q1788" s="2">
        <f t="shared" si="55"/>
        <v>-0.54002943927326608</v>
      </c>
      <c r="R1788" s="2" t="str">
        <f>IF(Global_Household_Financial_Dyna[[#This Row],[Vs country_Average]]&lt;-0.2, "Underperformer", IF(Global_Household_Financial_Dyna[[#This Row],[Vs country_Average]]&gt;0.2, "Outperformer", "Normal"))</f>
        <v>Underperformer</v>
      </c>
      <c r="S17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-574.66650000000004</v>
      </c>
      <c r="T17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-350.33299999999997</v>
      </c>
      <c r="U17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-125.99950000000001</v>
      </c>
      <c r="V17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98.33400000000006</v>
      </c>
    </row>
    <row r="1789" spans="1:22" x14ac:dyDescent="0.3">
      <c r="A1789">
        <v>1792</v>
      </c>
      <c r="B1789" t="s">
        <v>14</v>
      </c>
      <c r="C1789" t="s">
        <v>15</v>
      </c>
      <c r="D1789">
        <v>7</v>
      </c>
      <c r="E1789">
        <v>3</v>
      </c>
      <c r="F1789">
        <v>1741.71</v>
      </c>
      <c r="G1789">
        <v>3477.06</v>
      </c>
      <c r="H1789">
        <v>521.55999999999995</v>
      </c>
      <c r="I1789">
        <v>1740.53</v>
      </c>
      <c r="J1789">
        <v>1214.97</v>
      </c>
      <c r="K1789">
        <f>Global_Household_Financial_Dyna[[#This Row],[Total_Household_Income]]-Global_Household_Financial_Dyna[[#This Row],[Estimated_Taxes]]</f>
        <v>2955.5</v>
      </c>
      <c r="L1789" s="1">
        <f>Global_Household_Financial_Dyna[[#This Row],[Monthly_Savings]]/Global_Household_Financial_Dyna[[#This Row],[Net Income]]</f>
        <v>0.41108780240230081</v>
      </c>
      <c r="M1789" s="2">
        <f>Global_Household_Financial_Dyna[[#This Row],[Monthly_Expenses]]/Global_Household_Financial_Dyna[[#This Row],[Net Income]]</f>
        <v>0.58891219759769919</v>
      </c>
      <c r="N1789" t="str">
        <f>IF(Global_Household_Financial_Dyna[[#This Row],[Monthly_Savings]]&lt;0,"High Risk", IF(Global_Household_Financial_Dyna[[#This Row],[Savings Rate%]]&lt;0.1, "Medium", "Safe"))</f>
        <v>Safe</v>
      </c>
      <c r="O1789">
        <f>Global_Household_Financial_Dyna[[#This Row],[Total_Household_Income]]/Global_Household_Financial_Dyna[[#This Row],[Family_Size]]</f>
        <v>496.72285714285715</v>
      </c>
      <c r="P1789" s="2">
        <f t="shared" si="54"/>
        <v>0.39788995363055785</v>
      </c>
      <c r="Q1789" s="2">
        <f t="shared" si="55"/>
        <v>1.3197848771742959E-2</v>
      </c>
      <c r="R1789" s="2" t="str">
        <f>IF(Global_Household_Financial_Dyna[[#This Row],[Vs country_Average]]&lt;-0.2, "Underperformer", IF(Global_Household_Financial_Dyna[[#This Row],[Vs country_Average]]&gt;0.2, "Outperformer", "Normal"))</f>
        <v>Normal</v>
      </c>
      <c r="S17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1214.97</v>
      </c>
      <c r="T17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1214.97</v>
      </c>
      <c r="U17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1214.97</v>
      </c>
      <c r="V17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1214.97</v>
      </c>
    </row>
    <row r="1790" spans="1:22" x14ac:dyDescent="0.3">
      <c r="A1790">
        <v>1793</v>
      </c>
      <c r="B1790" t="s">
        <v>16</v>
      </c>
      <c r="C1790" t="s">
        <v>21</v>
      </c>
      <c r="D1790">
        <v>8</v>
      </c>
      <c r="E1790">
        <v>3</v>
      </c>
      <c r="F1790">
        <v>1683.78</v>
      </c>
      <c r="G1790">
        <v>3770.88</v>
      </c>
      <c r="H1790">
        <v>1319.81</v>
      </c>
      <c r="I1790">
        <v>3578.57</v>
      </c>
      <c r="J1790">
        <v>-1127.49</v>
      </c>
      <c r="K1790">
        <f>Global_Household_Financial_Dyna[[#This Row],[Total_Household_Income]]-Global_Household_Financial_Dyna[[#This Row],[Estimated_Taxes]]</f>
        <v>2451.0700000000002</v>
      </c>
      <c r="L1790" s="1">
        <f>Global_Household_Financial_Dyna[[#This Row],[Monthly_Savings]]/Global_Household_Financial_Dyna[[#This Row],[Net Income]]</f>
        <v>-0.45999910243281505</v>
      </c>
      <c r="M1790" s="2">
        <f>Global_Household_Financial_Dyna[[#This Row],[Monthly_Expenses]]/Global_Household_Financial_Dyna[[#This Row],[Net Income]]</f>
        <v>1.4600031822836557</v>
      </c>
      <c r="N1790" t="str">
        <f>IF(Global_Household_Financial_Dyna[[#This Row],[Monthly_Savings]]&lt;0,"High Risk", IF(Global_Household_Financial_Dyna[[#This Row],[Savings Rate%]]&lt;0.1, "Medium", "Safe"))</f>
        <v>High Risk</v>
      </c>
      <c r="O1790">
        <f>Global_Household_Financial_Dyna[[#This Row],[Total_Household_Income]]/Global_Household_Financial_Dyna[[#This Row],[Family_Size]]</f>
        <v>471.36</v>
      </c>
      <c r="P1790" s="2">
        <f t="shared" si="54"/>
        <v>0.15879799892000862</v>
      </c>
      <c r="Q1790" s="2">
        <f t="shared" si="55"/>
        <v>-0.61879710135282373</v>
      </c>
      <c r="R1790" s="2" t="str">
        <f>IF(Global_Household_Financial_Dyna[[#This Row],[Vs country_Average]]&lt;-0.2, "Underperformer", IF(Global_Household_Financial_Dyna[[#This Row],[Vs country_Average]]&gt;0.2, "Outperformer", "Normal"))</f>
        <v>Underperformer</v>
      </c>
      <c r="S17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-948.56150000000002</v>
      </c>
      <c r="T17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-769.63300000000004</v>
      </c>
      <c r="U17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-590.70449999999994</v>
      </c>
      <c r="V17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-411.77599999999995</v>
      </c>
    </row>
    <row r="1791" spans="1:22" x14ac:dyDescent="0.3">
      <c r="A1791">
        <v>1794</v>
      </c>
      <c r="B1791" t="s">
        <v>16</v>
      </c>
      <c r="C1791" t="s">
        <v>17</v>
      </c>
      <c r="D1791">
        <v>7</v>
      </c>
      <c r="E1791">
        <v>2</v>
      </c>
      <c r="F1791">
        <v>4613.71</v>
      </c>
      <c r="G1791">
        <v>8279.2900000000009</v>
      </c>
      <c r="H1791">
        <v>3311.72</v>
      </c>
      <c r="I1791">
        <v>5808.39</v>
      </c>
      <c r="J1791">
        <v>-840.81</v>
      </c>
      <c r="K1791">
        <f>Global_Household_Financial_Dyna[[#This Row],[Total_Household_Income]]-Global_Household_Financial_Dyna[[#This Row],[Estimated_Taxes]]</f>
        <v>4967.5700000000015</v>
      </c>
      <c r="L1791" s="1">
        <f>Global_Household_Financial_Dyna[[#This Row],[Monthly_Savings]]/Global_Household_Financial_Dyna[[#This Row],[Net Income]]</f>
        <v>-0.16925981918724842</v>
      </c>
      <c r="M1791" s="2">
        <f>Global_Household_Financial_Dyna[[#This Row],[Monthly_Expenses]]/Global_Household_Financial_Dyna[[#This Row],[Net Income]]</f>
        <v>1.1692618322439339</v>
      </c>
      <c r="N1791" t="str">
        <f>IF(Global_Household_Financial_Dyna[[#This Row],[Monthly_Savings]]&lt;0,"High Risk", IF(Global_Household_Financial_Dyna[[#This Row],[Savings Rate%]]&lt;0.1, "Medium", "Safe"))</f>
        <v>High Risk</v>
      </c>
      <c r="O1791">
        <f>Global_Household_Financial_Dyna[[#This Row],[Total_Household_Income]]/Global_Household_Financial_Dyna[[#This Row],[Family_Size]]</f>
        <v>1182.7557142857145</v>
      </c>
      <c r="P1791" s="2">
        <f t="shared" si="54"/>
        <v>0.15879799892000862</v>
      </c>
      <c r="Q1791" s="2">
        <f t="shared" si="55"/>
        <v>-0.32805781810725704</v>
      </c>
      <c r="R1791" s="2" t="str">
        <f>IF(Global_Household_Financial_Dyna[[#This Row],[Vs country_Average]]&lt;-0.2, "Underperformer", IF(Global_Household_Financial_Dyna[[#This Row],[Vs country_Average]]&gt;0.2, "Outperformer", "Normal"))</f>
        <v>Underperformer</v>
      </c>
      <c r="S17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-550.39049999999997</v>
      </c>
      <c r="T17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-259.97099999999989</v>
      </c>
      <c r="U17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30.448500000000195</v>
      </c>
      <c r="V17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320.86800000000017</v>
      </c>
    </row>
    <row r="1792" spans="1:22" x14ac:dyDescent="0.3">
      <c r="A1792">
        <v>1795</v>
      </c>
      <c r="B1792" t="s">
        <v>18</v>
      </c>
      <c r="C1792" t="s">
        <v>20</v>
      </c>
      <c r="D1792">
        <v>5</v>
      </c>
      <c r="E1792">
        <v>3</v>
      </c>
      <c r="F1792">
        <v>1591.93</v>
      </c>
      <c r="G1792">
        <v>3618.95</v>
      </c>
      <c r="H1792">
        <v>796.17</v>
      </c>
      <c r="I1792">
        <v>3217.01</v>
      </c>
      <c r="J1792">
        <v>-394.23</v>
      </c>
      <c r="K1792">
        <f>Global_Household_Financial_Dyna[[#This Row],[Total_Household_Income]]-Global_Household_Financial_Dyna[[#This Row],[Estimated_Taxes]]</f>
        <v>2822.7799999999997</v>
      </c>
      <c r="L1792" s="1">
        <f>Global_Household_Financial_Dyna[[#This Row],[Monthly_Savings]]/Global_Household_Financial_Dyna[[#This Row],[Net Income]]</f>
        <v>-0.13966019314293004</v>
      </c>
      <c r="M1792" s="2">
        <f>Global_Household_Financial_Dyna[[#This Row],[Monthly_Expenses]]/Global_Household_Financial_Dyna[[#This Row],[Net Income]]</f>
        <v>1.1396601931429302</v>
      </c>
      <c r="N1792" t="str">
        <f>IF(Global_Household_Financial_Dyna[[#This Row],[Monthly_Savings]]&lt;0,"High Risk", IF(Global_Household_Financial_Dyna[[#This Row],[Savings Rate%]]&lt;0.1, "Medium", "Safe"))</f>
        <v>High Risk</v>
      </c>
      <c r="O1792">
        <f>Global_Household_Financial_Dyna[[#This Row],[Total_Household_Income]]/Global_Household_Financial_Dyna[[#This Row],[Family_Size]]</f>
        <v>723.79</v>
      </c>
      <c r="P1792" s="2">
        <f t="shared" si="54"/>
        <v>0.32336204947805613</v>
      </c>
      <c r="Q1792" s="2">
        <f t="shared" si="55"/>
        <v>-0.46302224262098618</v>
      </c>
      <c r="R1792" s="2" t="str">
        <f>IF(Global_Household_Financial_Dyna[[#This Row],[Vs country_Average]]&lt;-0.2, "Underperformer", IF(Global_Household_Financial_Dyna[[#This Row],[Vs country_Average]]&gt;0.2, "Outperformer", "Normal"))</f>
        <v>Underperformer</v>
      </c>
      <c r="S17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-233.37950000000001</v>
      </c>
      <c r="T17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-72.528999999999996</v>
      </c>
      <c r="U17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88.321499999999958</v>
      </c>
      <c r="V17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249.17200000000003</v>
      </c>
    </row>
    <row r="1793" spans="1:22" x14ac:dyDescent="0.3">
      <c r="A1793">
        <v>1796</v>
      </c>
      <c r="B1793" t="s">
        <v>18</v>
      </c>
      <c r="C1793" t="s">
        <v>20</v>
      </c>
      <c r="D1793">
        <v>5</v>
      </c>
      <c r="E1793">
        <v>2</v>
      </c>
      <c r="F1793">
        <v>5939.86</v>
      </c>
      <c r="G1793">
        <v>9918.9</v>
      </c>
      <c r="H1793">
        <v>2678.1</v>
      </c>
      <c r="I1793">
        <v>3417.28</v>
      </c>
      <c r="J1793">
        <v>3823.51</v>
      </c>
      <c r="K1793">
        <f>Global_Household_Financial_Dyna[[#This Row],[Total_Household_Income]]-Global_Household_Financial_Dyna[[#This Row],[Estimated_Taxes]]</f>
        <v>7240.7999999999993</v>
      </c>
      <c r="L1793" s="1">
        <f>Global_Household_Financial_Dyna[[#This Row],[Monthly_Savings]]/Global_Household_Financial_Dyna[[#This Row],[Net Income]]</f>
        <v>0.52805076787095362</v>
      </c>
      <c r="M1793" s="2">
        <f>Global_Household_Financial_Dyna[[#This Row],[Monthly_Expenses]]/Global_Household_Financial_Dyna[[#This Row],[Net Income]]</f>
        <v>0.47194785106618059</v>
      </c>
      <c r="N1793" t="str">
        <f>IF(Global_Household_Financial_Dyna[[#This Row],[Monthly_Savings]]&lt;0,"High Risk", IF(Global_Household_Financial_Dyna[[#This Row],[Savings Rate%]]&lt;0.1, "Medium", "Safe"))</f>
        <v>Safe</v>
      </c>
      <c r="O1793">
        <f>Global_Household_Financial_Dyna[[#This Row],[Total_Household_Income]]/Global_Household_Financial_Dyna[[#This Row],[Family_Size]]</f>
        <v>1983.78</v>
      </c>
      <c r="P1793" s="2">
        <f t="shared" si="54"/>
        <v>0.32336204947805613</v>
      </c>
      <c r="Q1793" s="2">
        <f t="shared" si="55"/>
        <v>0.20468871839289748</v>
      </c>
      <c r="R1793" s="2" t="str">
        <f>IF(Global_Household_Financial_Dyna[[#This Row],[Vs country_Average]]&lt;-0.2, "Underperformer", IF(Global_Household_Financial_Dyna[[#This Row],[Vs country_Average]]&gt;0.2, "Outperformer", "Normal"))</f>
        <v>Outperformer</v>
      </c>
      <c r="S17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3823.51</v>
      </c>
      <c r="T17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3823.51</v>
      </c>
      <c r="U17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3823.51</v>
      </c>
      <c r="V17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3823.51</v>
      </c>
    </row>
    <row r="1794" spans="1:22" x14ac:dyDescent="0.3">
      <c r="A1794">
        <v>1797</v>
      </c>
      <c r="B1794" t="s">
        <v>14</v>
      </c>
      <c r="C1794" t="s">
        <v>15</v>
      </c>
      <c r="D1794">
        <v>1</v>
      </c>
      <c r="E1794">
        <v>1</v>
      </c>
      <c r="F1794">
        <v>432.85</v>
      </c>
      <c r="G1794">
        <v>432.85</v>
      </c>
      <c r="H1794">
        <v>64.930000000000007</v>
      </c>
      <c r="I1794">
        <v>410.77</v>
      </c>
      <c r="J1794">
        <v>-42.85</v>
      </c>
      <c r="K1794">
        <f>Global_Household_Financial_Dyna[[#This Row],[Total_Household_Income]]-Global_Household_Financial_Dyna[[#This Row],[Estimated_Taxes]]</f>
        <v>367.92</v>
      </c>
      <c r="L1794" s="1">
        <f>Global_Household_Financial_Dyna[[#This Row],[Monthly_Savings]]/Global_Household_Financial_Dyna[[#This Row],[Net Income]]</f>
        <v>-0.11646553598608393</v>
      </c>
      <c r="M1794" s="2">
        <f>Global_Household_Financial_Dyna[[#This Row],[Monthly_Expenses]]/Global_Household_Financial_Dyna[[#This Row],[Net Income]]</f>
        <v>1.1164655359860838</v>
      </c>
      <c r="N1794" t="str">
        <f>IF(Global_Household_Financial_Dyna[[#This Row],[Monthly_Savings]]&lt;0,"High Risk", IF(Global_Household_Financial_Dyna[[#This Row],[Savings Rate%]]&lt;0.1, "Medium", "Safe"))</f>
        <v>High Risk</v>
      </c>
      <c r="O1794">
        <f>Global_Household_Financial_Dyna[[#This Row],[Total_Household_Income]]/Global_Household_Financial_Dyna[[#This Row],[Family_Size]]</f>
        <v>432.85</v>
      </c>
      <c r="P1794" s="2">
        <f t="shared" ref="P1794:P1857" si="56">AVERAGEIF($B$2:$B$4986,$B1794,$L$2:$L$4986)</f>
        <v>0.39788995363055785</v>
      </c>
      <c r="Q1794" s="2">
        <f t="shared" ref="Q1794:Q1857" si="57">L1794-P1794</f>
        <v>-0.51435548961664179</v>
      </c>
      <c r="R1794" s="2" t="str">
        <f>IF(Global_Household_Financial_Dyna[[#This Row],[Vs country_Average]]&lt;-0.2, "Underperformer", IF(Global_Household_Financial_Dyna[[#This Row],[Vs country_Average]]&gt;0.2, "Outperformer", "Normal"))</f>
        <v>Underperformer</v>
      </c>
      <c r="S17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-22.311500000000002</v>
      </c>
      <c r="T17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-1.7730000000000032</v>
      </c>
      <c r="U17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18.765499999999989</v>
      </c>
      <c r="V17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39.303999999999995</v>
      </c>
    </row>
    <row r="1795" spans="1:22" x14ac:dyDescent="0.3">
      <c r="A1795">
        <v>1798</v>
      </c>
      <c r="B1795" t="s">
        <v>18</v>
      </c>
      <c r="C1795" t="s">
        <v>20</v>
      </c>
      <c r="D1795">
        <v>6</v>
      </c>
      <c r="E1795">
        <v>3</v>
      </c>
      <c r="F1795">
        <v>1785.7</v>
      </c>
      <c r="G1795">
        <v>4174.8</v>
      </c>
      <c r="H1795">
        <v>918.46</v>
      </c>
      <c r="I1795">
        <v>3171.93</v>
      </c>
      <c r="J1795">
        <v>84.41</v>
      </c>
      <c r="K1795">
        <f>Global_Household_Financial_Dyna[[#This Row],[Total_Household_Income]]-Global_Household_Financial_Dyna[[#This Row],[Estimated_Taxes]]</f>
        <v>3256.34</v>
      </c>
      <c r="L1795" s="1">
        <f>Global_Household_Financial_Dyna[[#This Row],[Monthly_Savings]]/Global_Household_Financial_Dyna[[#This Row],[Net Income]]</f>
        <v>2.5921740358807739E-2</v>
      </c>
      <c r="M1795" s="2">
        <f>Global_Household_Financial_Dyna[[#This Row],[Monthly_Expenses]]/Global_Household_Financial_Dyna[[#This Row],[Net Income]]</f>
        <v>0.97407825964119221</v>
      </c>
      <c r="N1795" t="str">
        <f>IF(Global_Household_Financial_Dyna[[#This Row],[Monthly_Savings]]&lt;0,"High Risk", IF(Global_Household_Financial_Dyna[[#This Row],[Savings Rate%]]&lt;0.1, "Medium", "Safe"))</f>
        <v>Medium</v>
      </c>
      <c r="O1795">
        <f>Global_Household_Financial_Dyna[[#This Row],[Total_Household_Income]]/Global_Household_Financial_Dyna[[#This Row],[Family_Size]]</f>
        <v>695.80000000000007</v>
      </c>
      <c r="P1795" s="2">
        <f t="shared" si="56"/>
        <v>0.32336204947805613</v>
      </c>
      <c r="Q1795" s="2">
        <f t="shared" si="57"/>
        <v>-0.2974403091192484</v>
      </c>
      <c r="R1795" s="2" t="str">
        <f>IF(Global_Household_Financial_Dyna[[#This Row],[Vs country_Average]]&lt;-0.2, "Underperformer", IF(Global_Household_Financial_Dyna[[#This Row],[Vs country_Average]]&gt;0.2, "Outperformer", "Normal"))</f>
        <v>Underperformer</v>
      </c>
      <c r="S17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84.41</v>
      </c>
      <c r="T17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84.41</v>
      </c>
      <c r="U17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84.41</v>
      </c>
      <c r="V17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84.41</v>
      </c>
    </row>
    <row r="1796" spans="1:22" x14ac:dyDescent="0.3">
      <c r="A1796">
        <v>1799</v>
      </c>
      <c r="B1796" t="s">
        <v>18</v>
      </c>
      <c r="C1796" t="s">
        <v>19</v>
      </c>
      <c r="D1796">
        <v>1</v>
      </c>
      <c r="E1796">
        <v>1</v>
      </c>
      <c r="F1796">
        <v>3566.31</v>
      </c>
      <c r="G1796">
        <v>3566.31</v>
      </c>
      <c r="H1796">
        <v>784.59</v>
      </c>
      <c r="I1796">
        <v>1843.77</v>
      </c>
      <c r="J1796">
        <v>937.96</v>
      </c>
      <c r="K1796">
        <f>Global_Household_Financial_Dyna[[#This Row],[Total_Household_Income]]-Global_Household_Financial_Dyna[[#This Row],[Estimated_Taxes]]</f>
        <v>2781.72</v>
      </c>
      <c r="L1796" s="1">
        <f>Global_Household_Financial_Dyna[[#This Row],[Monthly_Savings]]/Global_Household_Financial_Dyna[[#This Row],[Net Income]]</f>
        <v>0.33718706411860294</v>
      </c>
      <c r="M1796" s="2">
        <f>Global_Household_Financial_Dyna[[#This Row],[Monthly_Expenses]]/Global_Household_Financial_Dyna[[#This Row],[Net Income]]</f>
        <v>0.66281653077951774</v>
      </c>
      <c r="N1796" t="str">
        <f>IF(Global_Household_Financial_Dyna[[#This Row],[Monthly_Savings]]&lt;0,"High Risk", IF(Global_Household_Financial_Dyna[[#This Row],[Savings Rate%]]&lt;0.1, "Medium", "Safe"))</f>
        <v>Safe</v>
      </c>
      <c r="O1796">
        <f>Global_Household_Financial_Dyna[[#This Row],[Total_Household_Income]]/Global_Household_Financial_Dyna[[#This Row],[Family_Size]]</f>
        <v>3566.31</v>
      </c>
      <c r="P1796" s="2">
        <f t="shared" si="56"/>
        <v>0.32336204947805613</v>
      </c>
      <c r="Q1796" s="2">
        <f t="shared" si="57"/>
        <v>1.3825014640546807E-2</v>
      </c>
      <c r="R1796" s="2" t="str">
        <f>IF(Global_Household_Financial_Dyna[[#This Row],[Vs country_Average]]&lt;-0.2, "Underperformer", IF(Global_Household_Financial_Dyna[[#This Row],[Vs country_Average]]&gt;0.2, "Outperformer", "Normal"))</f>
        <v>Normal</v>
      </c>
      <c r="S17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937.96</v>
      </c>
      <c r="T17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937.96</v>
      </c>
      <c r="U17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937.96</v>
      </c>
      <c r="V17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937.96</v>
      </c>
    </row>
    <row r="1797" spans="1:22" x14ac:dyDescent="0.3">
      <c r="A1797">
        <v>1800</v>
      </c>
      <c r="B1797" t="s">
        <v>18</v>
      </c>
      <c r="C1797" t="s">
        <v>20</v>
      </c>
      <c r="D1797">
        <v>6</v>
      </c>
      <c r="E1797">
        <v>1</v>
      </c>
      <c r="F1797">
        <v>4609.8100000000004</v>
      </c>
      <c r="G1797">
        <v>4609.8100000000004</v>
      </c>
      <c r="H1797">
        <v>1014.16</v>
      </c>
      <c r="I1797">
        <v>3927.52</v>
      </c>
      <c r="J1797">
        <v>-331.86</v>
      </c>
      <c r="K1797">
        <f>Global_Household_Financial_Dyna[[#This Row],[Total_Household_Income]]-Global_Household_Financial_Dyna[[#This Row],[Estimated_Taxes]]</f>
        <v>3595.6500000000005</v>
      </c>
      <c r="L1797" s="1">
        <f>Global_Household_Financial_Dyna[[#This Row],[Monthly_Savings]]/Global_Household_Financial_Dyna[[#This Row],[Net Income]]</f>
        <v>-9.2294856284677304E-2</v>
      </c>
      <c r="M1797" s="2">
        <f>Global_Household_Financial_Dyna[[#This Row],[Monthly_Expenses]]/Global_Household_Financial_Dyna[[#This Row],[Net Income]]</f>
        <v>1.0922976374229971</v>
      </c>
      <c r="N1797" t="str">
        <f>IF(Global_Household_Financial_Dyna[[#This Row],[Monthly_Savings]]&lt;0,"High Risk", IF(Global_Household_Financial_Dyna[[#This Row],[Savings Rate%]]&lt;0.1, "Medium", "Safe"))</f>
        <v>High Risk</v>
      </c>
      <c r="O1797">
        <f>Global_Household_Financial_Dyna[[#This Row],[Total_Household_Income]]/Global_Household_Financial_Dyna[[#This Row],[Family_Size]]</f>
        <v>768.30166666666673</v>
      </c>
      <c r="P1797" s="2">
        <f t="shared" si="56"/>
        <v>0.32336204947805613</v>
      </c>
      <c r="Q1797" s="2">
        <f t="shared" si="57"/>
        <v>-0.41565690576273345</v>
      </c>
      <c r="R1797" s="2" t="str">
        <f>IF(Global_Household_Financial_Dyna[[#This Row],[Vs country_Average]]&lt;-0.2, "Underperformer", IF(Global_Household_Financial_Dyna[[#This Row],[Vs country_Average]]&gt;0.2, "Outperformer", "Normal"))</f>
        <v>Underperformer</v>
      </c>
      <c r="S17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-135.48399999999998</v>
      </c>
      <c r="T17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60.891999999999996</v>
      </c>
      <c r="U17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257.26799999999992</v>
      </c>
      <c r="V17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453.64400000000001</v>
      </c>
    </row>
    <row r="1798" spans="1:22" x14ac:dyDescent="0.3">
      <c r="A1798">
        <v>1801</v>
      </c>
      <c r="B1798" t="s">
        <v>12</v>
      </c>
      <c r="C1798" t="s">
        <v>13</v>
      </c>
      <c r="D1798">
        <v>1</v>
      </c>
      <c r="E1798">
        <v>1</v>
      </c>
      <c r="F1798">
        <v>3733.09</v>
      </c>
      <c r="G1798">
        <v>3733.09</v>
      </c>
      <c r="H1798">
        <v>933.27</v>
      </c>
      <c r="I1798">
        <v>1815.89</v>
      </c>
      <c r="J1798">
        <v>983.93</v>
      </c>
      <c r="K1798">
        <f>Global_Household_Financial_Dyna[[#This Row],[Total_Household_Income]]-Global_Household_Financial_Dyna[[#This Row],[Estimated_Taxes]]</f>
        <v>2799.82</v>
      </c>
      <c r="L1798" s="1">
        <f>Global_Household_Financial_Dyna[[#This Row],[Monthly_Savings]]/Global_Household_Financial_Dyna[[#This Row],[Net Income]]</f>
        <v>0.35142616311048563</v>
      </c>
      <c r="M1798" s="2">
        <f>Global_Household_Financial_Dyna[[#This Row],[Monthly_Expenses]]/Global_Household_Financial_Dyna[[#This Row],[Net Income]]</f>
        <v>0.64857383688951431</v>
      </c>
      <c r="N1798" t="str">
        <f>IF(Global_Household_Financial_Dyna[[#This Row],[Monthly_Savings]]&lt;0,"High Risk", IF(Global_Household_Financial_Dyna[[#This Row],[Savings Rate%]]&lt;0.1, "Medium", "Safe"))</f>
        <v>Safe</v>
      </c>
      <c r="O1798">
        <f>Global_Household_Financial_Dyna[[#This Row],[Total_Household_Income]]/Global_Household_Financial_Dyna[[#This Row],[Family_Size]]</f>
        <v>3733.09</v>
      </c>
      <c r="P1798" s="2">
        <f t="shared" si="56"/>
        <v>0.30718716818024266</v>
      </c>
      <c r="Q1798" s="2">
        <f t="shared" si="57"/>
        <v>4.423899493024297E-2</v>
      </c>
      <c r="R1798" s="2" t="str">
        <f>IF(Global_Household_Financial_Dyna[[#This Row],[Vs country_Average]]&lt;-0.2, "Underperformer", IF(Global_Household_Financial_Dyna[[#This Row],[Vs country_Average]]&gt;0.2, "Outperformer", "Normal"))</f>
        <v>Normal</v>
      </c>
      <c r="S17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983.93</v>
      </c>
      <c r="T17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983.93</v>
      </c>
      <c r="U17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983.93</v>
      </c>
      <c r="V17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983.93</v>
      </c>
    </row>
    <row r="1799" spans="1:22" x14ac:dyDescent="0.3">
      <c r="A1799">
        <v>1802</v>
      </c>
      <c r="B1799" t="s">
        <v>14</v>
      </c>
      <c r="C1799" t="s">
        <v>15</v>
      </c>
      <c r="D1799">
        <v>3</v>
      </c>
      <c r="E1799">
        <v>3</v>
      </c>
      <c r="F1799">
        <v>2044.44</v>
      </c>
      <c r="G1799">
        <v>4125.24</v>
      </c>
      <c r="H1799">
        <v>618.79</v>
      </c>
      <c r="I1799">
        <v>746.16</v>
      </c>
      <c r="J1799">
        <v>2760.29</v>
      </c>
      <c r="K1799">
        <f>Global_Household_Financial_Dyna[[#This Row],[Total_Household_Income]]-Global_Household_Financial_Dyna[[#This Row],[Estimated_Taxes]]</f>
        <v>3506.45</v>
      </c>
      <c r="L1799" s="1">
        <f>Global_Household_Financial_Dyna[[#This Row],[Monthly_Savings]]/Global_Household_Financial_Dyna[[#This Row],[Net Income]]</f>
        <v>0.78720358197036888</v>
      </c>
      <c r="M1799" s="2">
        <f>Global_Household_Financial_Dyna[[#This Row],[Monthly_Expenses]]/Global_Household_Financial_Dyna[[#This Row],[Net Income]]</f>
        <v>0.21279641802963112</v>
      </c>
      <c r="N1799" t="str">
        <f>IF(Global_Household_Financial_Dyna[[#This Row],[Monthly_Savings]]&lt;0,"High Risk", IF(Global_Household_Financial_Dyna[[#This Row],[Savings Rate%]]&lt;0.1, "Medium", "Safe"))</f>
        <v>Safe</v>
      </c>
      <c r="O1799">
        <f>Global_Household_Financial_Dyna[[#This Row],[Total_Household_Income]]/Global_Household_Financial_Dyna[[#This Row],[Family_Size]]</f>
        <v>1375.08</v>
      </c>
      <c r="P1799" s="2">
        <f t="shared" si="56"/>
        <v>0.39788995363055785</v>
      </c>
      <c r="Q1799" s="2">
        <f t="shared" si="57"/>
        <v>0.38931362833981104</v>
      </c>
      <c r="R1799" s="2" t="str">
        <f>IF(Global_Household_Financial_Dyna[[#This Row],[Vs country_Average]]&lt;-0.2, "Underperformer", IF(Global_Household_Financial_Dyna[[#This Row],[Vs country_Average]]&gt;0.2, "Outperformer", "Normal"))</f>
        <v>Outperformer</v>
      </c>
      <c r="S17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2760.29</v>
      </c>
      <c r="T17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2760.29</v>
      </c>
      <c r="U17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2760.29</v>
      </c>
      <c r="V17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2760.29</v>
      </c>
    </row>
    <row r="1800" spans="1:22" x14ac:dyDescent="0.3">
      <c r="A1800">
        <v>1803</v>
      </c>
      <c r="B1800" t="s">
        <v>10</v>
      </c>
      <c r="C1800" t="s">
        <v>11</v>
      </c>
      <c r="D1800">
        <v>8</v>
      </c>
      <c r="E1800">
        <v>3</v>
      </c>
      <c r="F1800">
        <v>1227.6300000000001</v>
      </c>
      <c r="G1800">
        <v>2778.99</v>
      </c>
      <c r="H1800">
        <v>277.89999999999998</v>
      </c>
      <c r="I1800">
        <v>1058.1600000000001</v>
      </c>
      <c r="J1800">
        <v>1442.93</v>
      </c>
      <c r="K1800">
        <f>Global_Household_Financial_Dyna[[#This Row],[Total_Household_Income]]-Global_Household_Financial_Dyna[[#This Row],[Estimated_Taxes]]</f>
        <v>2501.0899999999997</v>
      </c>
      <c r="L1800" s="1">
        <f>Global_Household_Financial_Dyna[[#This Row],[Monthly_Savings]]/Global_Household_Financial_Dyna[[#This Row],[Net Income]]</f>
        <v>0.57692046267827235</v>
      </c>
      <c r="M1800" s="2">
        <f>Global_Household_Financial_Dyna[[#This Row],[Monthly_Expenses]]/Global_Household_Financial_Dyna[[#This Row],[Net Income]]</f>
        <v>0.42307953732172782</v>
      </c>
      <c r="N1800" t="str">
        <f>IF(Global_Household_Financial_Dyna[[#This Row],[Monthly_Savings]]&lt;0,"High Risk", IF(Global_Household_Financial_Dyna[[#This Row],[Savings Rate%]]&lt;0.1, "Medium", "Safe"))</f>
        <v>Safe</v>
      </c>
      <c r="O1800">
        <f>Global_Household_Financial_Dyna[[#This Row],[Total_Household_Income]]/Global_Household_Financial_Dyna[[#This Row],[Family_Size]]</f>
        <v>347.37374999999997</v>
      </c>
      <c r="P1800" s="2">
        <f t="shared" si="56"/>
        <v>0.42077341556833553</v>
      </c>
      <c r="Q1800" s="2">
        <f t="shared" si="57"/>
        <v>0.15614704710993682</v>
      </c>
      <c r="R1800" s="2" t="str">
        <f>IF(Global_Household_Financial_Dyna[[#This Row],[Vs country_Average]]&lt;-0.2, "Underperformer", IF(Global_Household_Financial_Dyna[[#This Row],[Vs country_Average]]&gt;0.2, "Outperformer", "Normal"))</f>
        <v>Normal</v>
      </c>
      <c r="S18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1442.93</v>
      </c>
      <c r="T18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1442.93</v>
      </c>
      <c r="U18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1442.93</v>
      </c>
      <c r="V18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1442.93</v>
      </c>
    </row>
    <row r="1801" spans="1:22" x14ac:dyDescent="0.3">
      <c r="A1801">
        <v>1804</v>
      </c>
      <c r="B1801" t="s">
        <v>10</v>
      </c>
      <c r="C1801" t="s">
        <v>22</v>
      </c>
      <c r="D1801">
        <v>5</v>
      </c>
      <c r="E1801">
        <v>3</v>
      </c>
      <c r="F1801">
        <v>555.97</v>
      </c>
      <c r="G1801">
        <v>1202.81</v>
      </c>
      <c r="H1801">
        <v>120.28</v>
      </c>
      <c r="I1801">
        <v>591.88</v>
      </c>
      <c r="J1801">
        <v>490.65</v>
      </c>
      <c r="K1801">
        <f>Global_Household_Financial_Dyna[[#This Row],[Total_Household_Income]]-Global_Household_Financial_Dyna[[#This Row],[Estimated_Taxes]]</f>
        <v>1082.53</v>
      </c>
      <c r="L1801" s="1">
        <f>Global_Household_Financial_Dyna[[#This Row],[Monthly_Savings]]/Global_Household_Financial_Dyna[[#This Row],[Net Income]]</f>
        <v>0.45324379001043852</v>
      </c>
      <c r="M1801" s="2">
        <f>Global_Household_Financial_Dyna[[#This Row],[Monthly_Expenses]]/Global_Household_Financial_Dyna[[#This Row],[Net Income]]</f>
        <v>0.54675620998956154</v>
      </c>
      <c r="N1801" t="str">
        <f>IF(Global_Household_Financial_Dyna[[#This Row],[Monthly_Savings]]&lt;0,"High Risk", IF(Global_Household_Financial_Dyna[[#This Row],[Savings Rate%]]&lt;0.1, "Medium", "Safe"))</f>
        <v>Safe</v>
      </c>
      <c r="O1801">
        <f>Global_Household_Financial_Dyna[[#This Row],[Total_Household_Income]]/Global_Household_Financial_Dyna[[#This Row],[Family_Size]]</f>
        <v>240.56199999999998</v>
      </c>
      <c r="P1801" s="2">
        <f t="shared" si="56"/>
        <v>0.42077341556833553</v>
      </c>
      <c r="Q1801" s="2">
        <f t="shared" si="57"/>
        <v>3.2470374442102989E-2</v>
      </c>
      <c r="R1801" s="2" t="str">
        <f>IF(Global_Household_Financial_Dyna[[#This Row],[Vs country_Average]]&lt;-0.2, "Underperformer", IF(Global_Household_Financial_Dyna[[#This Row],[Vs country_Average]]&gt;0.2, "Outperformer", "Normal"))</f>
        <v>Normal</v>
      </c>
      <c r="S18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490.65</v>
      </c>
      <c r="T18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490.65</v>
      </c>
      <c r="U18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490.65</v>
      </c>
      <c r="V18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490.65</v>
      </c>
    </row>
    <row r="1802" spans="1:22" x14ac:dyDescent="0.3">
      <c r="A1802">
        <v>1805</v>
      </c>
      <c r="B1802" t="s">
        <v>10</v>
      </c>
      <c r="C1802" t="s">
        <v>11</v>
      </c>
      <c r="D1802">
        <v>2</v>
      </c>
      <c r="E1802">
        <v>1</v>
      </c>
      <c r="F1802">
        <v>1311.94</v>
      </c>
      <c r="G1802">
        <v>1311.94</v>
      </c>
      <c r="H1802">
        <v>131.19</v>
      </c>
      <c r="I1802">
        <v>461.93</v>
      </c>
      <c r="J1802">
        <v>718.81</v>
      </c>
      <c r="K1802">
        <f>Global_Household_Financial_Dyna[[#This Row],[Total_Household_Income]]-Global_Household_Financial_Dyna[[#This Row],[Estimated_Taxes]]</f>
        <v>1180.75</v>
      </c>
      <c r="L1802" s="1">
        <f>Global_Household_Financial_Dyna[[#This Row],[Monthly_Savings]]/Global_Household_Financial_Dyna[[#This Row],[Net Income]]</f>
        <v>0.60877408426847335</v>
      </c>
      <c r="M1802" s="2">
        <f>Global_Household_Financial_Dyna[[#This Row],[Monthly_Expenses]]/Global_Household_Financial_Dyna[[#This Row],[Net Income]]</f>
        <v>0.39121744653821722</v>
      </c>
      <c r="N1802" t="str">
        <f>IF(Global_Household_Financial_Dyna[[#This Row],[Monthly_Savings]]&lt;0,"High Risk", IF(Global_Household_Financial_Dyna[[#This Row],[Savings Rate%]]&lt;0.1, "Medium", "Safe"))</f>
        <v>Safe</v>
      </c>
      <c r="O1802">
        <f>Global_Household_Financial_Dyna[[#This Row],[Total_Household_Income]]/Global_Household_Financial_Dyna[[#This Row],[Family_Size]]</f>
        <v>655.97</v>
      </c>
      <c r="P1802" s="2">
        <f t="shared" si="56"/>
        <v>0.42077341556833553</v>
      </c>
      <c r="Q1802" s="2">
        <f t="shared" si="57"/>
        <v>0.18800066870013782</v>
      </c>
      <c r="R1802" s="2" t="str">
        <f>IF(Global_Household_Financial_Dyna[[#This Row],[Vs country_Average]]&lt;-0.2, "Underperformer", IF(Global_Household_Financial_Dyna[[#This Row],[Vs country_Average]]&gt;0.2, "Outperformer", "Normal"))</f>
        <v>Normal</v>
      </c>
      <c r="S18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718.81</v>
      </c>
      <c r="T18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718.81</v>
      </c>
      <c r="U18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718.81</v>
      </c>
      <c r="V18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718.81</v>
      </c>
    </row>
    <row r="1803" spans="1:22" x14ac:dyDescent="0.3">
      <c r="A1803">
        <v>1806</v>
      </c>
      <c r="B1803" t="s">
        <v>14</v>
      </c>
      <c r="C1803" t="s">
        <v>15</v>
      </c>
      <c r="D1803">
        <v>2</v>
      </c>
      <c r="E1803">
        <v>1</v>
      </c>
      <c r="F1803">
        <v>1275.29</v>
      </c>
      <c r="G1803">
        <v>1275.29</v>
      </c>
      <c r="H1803">
        <v>191.29</v>
      </c>
      <c r="I1803">
        <v>795.95</v>
      </c>
      <c r="J1803">
        <v>288.04000000000002</v>
      </c>
      <c r="K1803">
        <f>Global_Household_Financial_Dyna[[#This Row],[Total_Household_Income]]-Global_Household_Financial_Dyna[[#This Row],[Estimated_Taxes]]</f>
        <v>1084</v>
      </c>
      <c r="L1803" s="1">
        <f>Global_Household_Financial_Dyna[[#This Row],[Monthly_Savings]]/Global_Household_Financial_Dyna[[#This Row],[Net Income]]</f>
        <v>0.265719557195572</v>
      </c>
      <c r="M1803" s="2">
        <f>Global_Household_Financial_Dyna[[#This Row],[Monthly_Expenses]]/Global_Household_Financial_Dyna[[#This Row],[Net Income]]</f>
        <v>0.73427121771217718</v>
      </c>
      <c r="N1803" t="str">
        <f>IF(Global_Household_Financial_Dyna[[#This Row],[Monthly_Savings]]&lt;0,"High Risk", IF(Global_Household_Financial_Dyna[[#This Row],[Savings Rate%]]&lt;0.1, "Medium", "Safe"))</f>
        <v>Safe</v>
      </c>
      <c r="O1803">
        <f>Global_Household_Financial_Dyna[[#This Row],[Total_Household_Income]]/Global_Household_Financial_Dyna[[#This Row],[Family_Size]]</f>
        <v>637.64499999999998</v>
      </c>
      <c r="P1803" s="2">
        <f t="shared" si="56"/>
        <v>0.39788995363055785</v>
      </c>
      <c r="Q1803" s="2">
        <f t="shared" si="57"/>
        <v>-0.13217039643498585</v>
      </c>
      <c r="R1803" s="2" t="str">
        <f>IF(Global_Household_Financial_Dyna[[#This Row],[Vs country_Average]]&lt;-0.2, "Underperformer", IF(Global_Household_Financial_Dyna[[#This Row],[Vs country_Average]]&gt;0.2, "Outperformer", "Normal"))</f>
        <v>Normal</v>
      </c>
      <c r="S18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288.04000000000002</v>
      </c>
      <c r="T18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288.04000000000002</v>
      </c>
      <c r="U18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288.04000000000002</v>
      </c>
      <c r="V18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288.04000000000002</v>
      </c>
    </row>
    <row r="1804" spans="1:22" x14ac:dyDescent="0.3">
      <c r="A1804">
        <v>1807</v>
      </c>
      <c r="B1804" t="s">
        <v>16</v>
      </c>
      <c r="C1804" t="s">
        <v>21</v>
      </c>
      <c r="D1804">
        <v>8</v>
      </c>
      <c r="E1804">
        <v>3</v>
      </c>
      <c r="F1804">
        <v>5517.05</v>
      </c>
      <c r="G1804">
        <v>13702.67</v>
      </c>
      <c r="H1804">
        <v>5481.07</v>
      </c>
      <c r="I1804">
        <v>4457.2299999999996</v>
      </c>
      <c r="J1804">
        <v>3764.37</v>
      </c>
      <c r="K1804">
        <f>Global_Household_Financial_Dyna[[#This Row],[Total_Household_Income]]-Global_Household_Financial_Dyna[[#This Row],[Estimated_Taxes]]</f>
        <v>8221.6</v>
      </c>
      <c r="L1804" s="1">
        <f>Global_Household_Financial_Dyna[[#This Row],[Monthly_Savings]]/Global_Household_Financial_Dyna[[#This Row],[Net Income]]</f>
        <v>0.45786343290843629</v>
      </c>
      <c r="M1804" s="2">
        <f>Global_Household_Financial_Dyna[[#This Row],[Monthly_Expenses]]/Global_Household_Financial_Dyna[[#This Row],[Net Income]]</f>
        <v>0.54213656709156366</v>
      </c>
      <c r="N1804" t="str">
        <f>IF(Global_Household_Financial_Dyna[[#This Row],[Monthly_Savings]]&lt;0,"High Risk", IF(Global_Household_Financial_Dyna[[#This Row],[Savings Rate%]]&lt;0.1, "Medium", "Safe"))</f>
        <v>Safe</v>
      </c>
      <c r="O1804">
        <f>Global_Household_Financial_Dyna[[#This Row],[Total_Household_Income]]/Global_Household_Financial_Dyna[[#This Row],[Family_Size]]</f>
        <v>1712.83375</v>
      </c>
      <c r="P1804" s="2">
        <f t="shared" si="56"/>
        <v>0.15879799892000862</v>
      </c>
      <c r="Q1804" s="2">
        <f t="shared" si="57"/>
        <v>0.29906543398842766</v>
      </c>
      <c r="R1804" s="2" t="str">
        <f>IF(Global_Household_Financial_Dyna[[#This Row],[Vs country_Average]]&lt;-0.2, "Underperformer", IF(Global_Household_Financial_Dyna[[#This Row],[Vs country_Average]]&gt;0.2, "Outperformer", "Normal"))</f>
        <v>Outperformer</v>
      </c>
      <c r="S18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3764.37</v>
      </c>
      <c r="T18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3764.37</v>
      </c>
      <c r="U18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3764.37</v>
      </c>
      <c r="V18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3764.37</v>
      </c>
    </row>
    <row r="1805" spans="1:22" x14ac:dyDescent="0.3">
      <c r="A1805">
        <v>1808</v>
      </c>
      <c r="B1805" t="s">
        <v>18</v>
      </c>
      <c r="C1805" t="s">
        <v>19</v>
      </c>
      <c r="D1805">
        <v>5</v>
      </c>
      <c r="E1805">
        <v>3</v>
      </c>
      <c r="F1805">
        <v>5663.26</v>
      </c>
      <c r="G1805">
        <v>12607.22</v>
      </c>
      <c r="H1805">
        <v>3403.95</v>
      </c>
      <c r="I1805">
        <v>4114.97</v>
      </c>
      <c r="J1805">
        <v>5088.3100000000004</v>
      </c>
      <c r="K1805">
        <f>Global_Household_Financial_Dyna[[#This Row],[Total_Household_Income]]-Global_Household_Financial_Dyna[[#This Row],[Estimated_Taxes]]</f>
        <v>9203.27</v>
      </c>
      <c r="L1805" s="1">
        <f>Global_Household_Financial_Dyna[[#This Row],[Monthly_Savings]]/Global_Household_Financial_Dyna[[#This Row],[Net Income]]</f>
        <v>0.55288066089552956</v>
      </c>
      <c r="M1805" s="2">
        <f>Global_Household_Financial_Dyna[[#This Row],[Monthly_Expenses]]/Global_Household_Financial_Dyna[[#This Row],[Net Income]]</f>
        <v>0.44712042567478733</v>
      </c>
      <c r="N1805" t="str">
        <f>IF(Global_Household_Financial_Dyna[[#This Row],[Monthly_Savings]]&lt;0,"High Risk", IF(Global_Household_Financial_Dyna[[#This Row],[Savings Rate%]]&lt;0.1, "Medium", "Safe"))</f>
        <v>Safe</v>
      </c>
      <c r="O1805">
        <f>Global_Household_Financial_Dyna[[#This Row],[Total_Household_Income]]/Global_Household_Financial_Dyna[[#This Row],[Family_Size]]</f>
        <v>2521.444</v>
      </c>
      <c r="P1805" s="2">
        <f t="shared" si="56"/>
        <v>0.32336204947805613</v>
      </c>
      <c r="Q1805" s="2">
        <f t="shared" si="57"/>
        <v>0.22951861141747343</v>
      </c>
      <c r="R1805" s="2" t="str">
        <f>IF(Global_Household_Financial_Dyna[[#This Row],[Vs country_Average]]&lt;-0.2, "Underperformer", IF(Global_Household_Financial_Dyna[[#This Row],[Vs country_Average]]&gt;0.2, "Outperformer", "Normal"))</f>
        <v>Outperformer</v>
      </c>
      <c r="S18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5088.3100000000004</v>
      </c>
      <c r="T18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5088.3100000000004</v>
      </c>
      <c r="U18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5088.3100000000004</v>
      </c>
      <c r="V18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5088.3100000000004</v>
      </c>
    </row>
    <row r="1806" spans="1:22" x14ac:dyDescent="0.3">
      <c r="A1806">
        <v>1809</v>
      </c>
      <c r="B1806" t="s">
        <v>18</v>
      </c>
      <c r="C1806" t="s">
        <v>20</v>
      </c>
      <c r="D1806">
        <v>7</v>
      </c>
      <c r="E1806">
        <v>3</v>
      </c>
      <c r="F1806">
        <v>5542.51</v>
      </c>
      <c r="G1806">
        <v>12024.83</v>
      </c>
      <c r="H1806">
        <v>3246.7</v>
      </c>
      <c r="I1806">
        <v>4784.34</v>
      </c>
      <c r="J1806">
        <v>3993.78</v>
      </c>
      <c r="K1806">
        <f>Global_Household_Financial_Dyna[[#This Row],[Total_Household_Income]]-Global_Household_Financial_Dyna[[#This Row],[Estimated_Taxes]]</f>
        <v>8778.130000000001</v>
      </c>
      <c r="L1806" s="1">
        <f>Global_Household_Financial_Dyna[[#This Row],[Monthly_Savings]]/Global_Household_Financial_Dyna[[#This Row],[Net Income]]</f>
        <v>0.45496933857211042</v>
      </c>
      <c r="M1806" s="2">
        <f>Global_Household_Financial_Dyna[[#This Row],[Monthly_Expenses]]/Global_Household_Financial_Dyna[[#This Row],[Net Income]]</f>
        <v>0.5450295222330952</v>
      </c>
      <c r="N1806" t="str">
        <f>IF(Global_Household_Financial_Dyna[[#This Row],[Monthly_Savings]]&lt;0,"High Risk", IF(Global_Household_Financial_Dyna[[#This Row],[Savings Rate%]]&lt;0.1, "Medium", "Safe"))</f>
        <v>Safe</v>
      </c>
      <c r="O1806">
        <f>Global_Household_Financial_Dyna[[#This Row],[Total_Household_Income]]/Global_Household_Financial_Dyna[[#This Row],[Family_Size]]</f>
        <v>1717.8328571428572</v>
      </c>
      <c r="P1806" s="2">
        <f t="shared" si="56"/>
        <v>0.32336204947805613</v>
      </c>
      <c r="Q1806" s="2">
        <f t="shared" si="57"/>
        <v>0.13160728909405428</v>
      </c>
      <c r="R1806" s="2" t="str">
        <f>IF(Global_Household_Financial_Dyna[[#This Row],[Vs country_Average]]&lt;-0.2, "Underperformer", IF(Global_Household_Financial_Dyna[[#This Row],[Vs country_Average]]&gt;0.2, "Outperformer", "Normal"))</f>
        <v>Normal</v>
      </c>
      <c r="S18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3993.78</v>
      </c>
      <c r="T18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3993.78</v>
      </c>
      <c r="U18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3993.78</v>
      </c>
      <c r="V18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3993.78</v>
      </c>
    </row>
    <row r="1807" spans="1:22" x14ac:dyDescent="0.3">
      <c r="A1807">
        <v>1810</v>
      </c>
      <c r="B1807" t="s">
        <v>18</v>
      </c>
      <c r="C1807" t="s">
        <v>19</v>
      </c>
      <c r="D1807">
        <v>5</v>
      </c>
      <c r="E1807">
        <v>1</v>
      </c>
      <c r="F1807">
        <v>2348.92</v>
      </c>
      <c r="G1807">
        <v>2348.92</v>
      </c>
      <c r="H1807">
        <v>516.76</v>
      </c>
      <c r="I1807">
        <v>2229.12</v>
      </c>
      <c r="J1807">
        <v>-396.97</v>
      </c>
      <c r="K1807">
        <f>Global_Household_Financial_Dyna[[#This Row],[Total_Household_Income]]-Global_Household_Financial_Dyna[[#This Row],[Estimated_Taxes]]</f>
        <v>1832.16</v>
      </c>
      <c r="L1807" s="1">
        <f>Global_Household_Financial_Dyna[[#This Row],[Monthly_Savings]]/Global_Household_Financial_Dyna[[#This Row],[Net Income]]</f>
        <v>-0.21666775827438653</v>
      </c>
      <c r="M1807" s="2">
        <f>Global_Household_Financial_Dyna[[#This Row],[Monthly_Expenses]]/Global_Household_Financial_Dyna[[#This Row],[Net Income]]</f>
        <v>1.2166623002357873</v>
      </c>
      <c r="N1807" t="str">
        <f>IF(Global_Household_Financial_Dyna[[#This Row],[Monthly_Savings]]&lt;0,"High Risk", IF(Global_Household_Financial_Dyna[[#This Row],[Savings Rate%]]&lt;0.1, "Medium", "Safe"))</f>
        <v>High Risk</v>
      </c>
      <c r="O1807">
        <f>Global_Household_Financial_Dyna[[#This Row],[Total_Household_Income]]/Global_Household_Financial_Dyna[[#This Row],[Family_Size]]</f>
        <v>469.78399999999999</v>
      </c>
      <c r="P1807" s="2">
        <f t="shared" si="56"/>
        <v>0.32336204947805613</v>
      </c>
      <c r="Q1807" s="2">
        <f t="shared" si="57"/>
        <v>-0.54002980775244269</v>
      </c>
      <c r="R1807" s="2" t="str">
        <f>IF(Global_Household_Financial_Dyna[[#This Row],[Vs country_Average]]&lt;-0.2, "Underperformer", IF(Global_Household_Financial_Dyna[[#This Row],[Vs country_Average]]&gt;0.2, "Outperformer", "Normal"))</f>
        <v>Underperformer</v>
      </c>
      <c r="S18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-285.51400000000001</v>
      </c>
      <c r="T18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-174.05799999999999</v>
      </c>
      <c r="U18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-62.602000000000032</v>
      </c>
      <c r="V18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48.854000000000042</v>
      </c>
    </row>
    <row r="1808" spans="1:22" x14ac:dyDescent="0.3">
      <c r="A1808">
        <v>1811</v>
      </c>
      <c r="B1808" t="s">
        <v>16</v>
      </c>
      <c r="C1808" t="s">
        <v>17</v>
      </c>
      <c r="D1808">
        <v>5</v>
      </c>
      <c r="E1808">
        <v>1</v>
      </c>
      <c r="F1808">
        <v>4022.06</v>
      </c>
      <c r="G1808">
        <v>4022.06</v>
      </c>
      <c r="H1808">
        <v>1407.72</v>
      </c>
      <c r="I1808">
        <v>3361.65</v>
      </c>
      <c r="J1808">
        <v>-747.31</v>
      </c>
      <c r="K1808">
        <f>Global_Household_Financial_Dyna[[#This Row],[Total_Household_Income]]-Global_Household_Financial_Dyna[[#This Row],[Estimated_Taxes]]</f>
        <v>2614.34</v>
      </c>
      <c r="L1808" s="1">
        <f>Global_Household_Financial_Dyna[[#This Row],[Monthly_Savings]]/Global_Household_Financial_Dyna[[#This Row],[Net Income]]</f>
        <v>-0.28585034846270946</v>
      </c>
      <c r="M1808" s="2">
        <f>Global_Household_Financial_Dyna[[#This Row],[Monthly_Expenses]]/Global_Household_Financial_Dyna[[#This Row],[Net Income]]</f>
        <v>1.2858503484627095</v>
      </c>
      <c r="N1808" t="str">
        <f>IF(Global_Household_Financial_Dyna[[#This Row],[Monthly_Savings]]&lt;0,"High Risk", IF(Global_Household_Financial_Dyna[[#This Row],[Savings Rate%]]&lt;0.1, "Medium", "Safe"))</f>
        <v>High Risk</v>
      </c>
      <c r="O1808">
        <f>Global_Household_Financial_Dyna[[#This Row],[Total_Household_Income]]/Global_Household_Financial_Dyna[[#This Row],[Family_Size]]</f>
        <v>804.41200000000003</v>
      </c>
      <c r="P1808" s="2">
        <f t="shared" si="56"/>
        <v>0.15879799892000862</v>
      </c>
      <c r="Q1808" s="2">
        <f t="shared" si="57"/>
        <v>-0.44464834738271808</v>
      </c>
      <c r="R1808" s="2" t="str">
        <f>IF(Global_Household_Financial_Dyna[[#This Row],[Vs country_Average]]&lt;-0.2, "Underperformer", IF(Global_Household_Financial_Dyna[[#This Row],[Vs country_Average]]&gt;0.2, "Outperformer", "Normal"))</f>
        <v>Underperformer</v>
      </c>
      <c r="S18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-579.22749999999996</v>
      </c>
      <c r="T18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-411.14499999999992</v>
      </c>
      <c r="U18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-243.06249999999994</v>
      </c>
      <c r="V18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-74.979999999999905</v>
      </c>
    </row>
    <row r="1809" spans="1:22" x14ac:dyDescent="0.3">
      <c r="A1809">
        <v>1812</v>
      </c>
      <c r="B1809" t="s">
        <v>14</v>
      </c>
      <c r="C1809" t="s">
        <v>15</v>
      </c>
      <c r="D1809">
        <v>8</v>
      </c>
      <c r="E1809">
        <v>3</v>
      </c>
      <c r="F1809">
        <v>1855.22</v>
      </c>
      <c r="G1809">
        <v>4068.95</v>
      </c>
      <c r="H1809">
        <v>610.34</v>
      </c>
      <c r="I1809">
        <v>1998.41</v>
      </c>
      <c r="J1809">
        <v>1460.2</v>
      </c>
      <c r="K1809">
        <f>Global_Household_Financial_Dyna[[#This Row],[Total_Household_Income]]-Global_Household_Financial_Dyna[[#This Row],[Estimated_Taxes]]</f>
        <v>3458.6099999999997</v>
      </c>
      <c r="L1809" s="1">
        <f>Global_Household_Financial_Dyna[[#This Row],[Monthly_Savings]]/Global_Household_Financial_Dyna[[#This Row],[Net Income]]</f>
        <v>0.42219273060564799</v>
      </c>
      <c r="M1809" s="2">
        <f>Global_Household_Financial_Dyna[[#This Row],[Monthly_Expenses]]/Global_Household_Financial_Dyna[[#This Row],[Net Income]]</f>
        <v>0.57780726939435212</v>
      </c>
      <c r="N1809" t="str">
        <f>IF(Global_Household_Financial_Dyna[[#This Row],[Monthly_Savings]]&lt;0,"High Risk", IF(Global_Household_Financial_Dyna[[#This Row],[Savings Rate%]]&lt;0.1, "Medium", "Safe"))</f>
        <v>Safe</v>
      </c>
      <c r="O1809">
        <f>Global_Household_Financial_Dyna[[#This Row],[Total_Household_Income]]/Global_Household_Financial_Dyna[[#This Row],[Family_Size]]</f>
        <v>508.61874999999998</v>
      </c>
      <c r="P1809" s="2">
        <f t="shared" si="56"/>
        <v>0.39788995363055785</v>
      </c>
      <c r="Q1809" s="2">
        <f t="shared" si="57"/>
        <v>2.4302776975090146E-2</v>
      </c>
      <c r="R1809" s="2" t="str">
        <f>IF(Global_Household_Financial_Dyna[[#This Row],[Vs country_Average]]&lt;-0.2, "Underperformer", IF(Global_Household_Financial_Dyna[[#This Row],[Vs country_Average]]&gt;0.2, "Outperformer", "Normal"))</f>
        <v>Normal</v>
      </c>
      <c r="S18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1460.2</v>
      </c>
      <c r="T18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1460.2</v>
      </c>
      <c r="U18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1460.2</v>
      </c>
      <c r="V18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1460.2</v>
      </c>
    </row>
    <row r="1810" spans="1:22" x14ac:dyDescent="0.3">
      <c r="A1810">
        <v>1813</v>
      </c>
      <c r="B1810" t="s">
        <v>10</v>
      </c>
      <c r="C1810" t="s">
        <v>22</v>
      </c>
      <c r="D1810">
        <v>5</v>
      </c>
      <c r="E1810">
        <v>2</v>
      </c>
      <c r="F1810">
        <v>597.91</v>
      </c>
      <c r="G1810">
        <v>832.51</v>
      </c>
      <c r="H1810">
        <v>83.25</v>
      </c>
      <c r="I1810">
        <v>700.17</v>
      </c>
      <c r="J1810">
        <v>49.09</v>
      </c>
      <c r="K1810">
        <f>Global_Household_Financial_Dyna[[#This Row],[Total_Household_Income]]-Global_Household_Financial_Dyna[[#This Row],[Estimated_Taxes]]</f>
        <v>749.26</v>
      </c>
      <c r="L1810" s="1">
        <f>Global_Household_Financial_Dyna[[#This Row],[Monthly_Savings]]/Global_Household_Financial_Dyna[[#This Row],[Net Income]]</f>
        <v>6.551797773803486E-2</v>
      </c>
      <c r="M1810" s="2">
        <f>Global_Household_Financial_Dyna[[#This Row],[Monthly_Expenses]]/Global_Household_Financial_Dyna[[#This Row],[Net Income]]</f>
        <v>0.93448202226196508</v>
      </c>
      <c r="N1810" t="str">
        <f>IF(Global_Household_Financial_Dyna[[#This Row],[Monthly_Savings]]&lt;0,"High Risk", IF(Global_Household_Financial_Dyna[[#This Row],[Savings Rate%]]&lt;0.1, "Medium", "Safe"))</f>
        <v>Medium</v>
      </c>
      <c r="O1810">
        <f>Global_Household_Financial_Dyna[[#This Row],[Total_Household_Income]]/Global_Household_Financial_Dyna[[#This Row],[Family_Size]]</f>
        <v>166.50200000000001</v>
      </c>
      <c r="P1810" s="2">
        <f t="shared" si="56"/>
        <v>0.42077341556833553</v>
      </c>
      <c r="Q1810" s="2">
        <f t="shared" si="57"/>
        <v>-0.35525543783030067</v>
      </c>
      <c r="R1810" s="2" t="str">
        <f>IF(Global_Household_Financial_Dyna[[#This Row],[Vs country_Average]]&lt;-0.2, "Underperformer", IF(Global_Household_Financial_Dyna[[#This Row],[Vs country_Average]]&gt;0.2, "Outperformer", "Normal"))</f>
        <v>Underperformer</v>
      </c>
      <c r="S18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49.09</v>
      </c>
      <c r="T18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49.09</v>
      </c>
      <c r="U18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49.09</v>
      </c>
      <c r="V18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49.09</v>
      </c>
    </row>
    <row r="1811" spans="1:22" x14ac:dyDescent="0.3">
      <c r="A1811">
        <v>1814</v>
      </c>
      <c r="B1811" t="s">
        <v>18</v>
      </c>
      <c r="C1811" t="s">
        <v>20</v>
      </c>
      <c r="D1811">
        <v>7</v>
      </c>
      <c r="E1811">
        <v>3</v>
      </c>
      <c r="F1811">
        <v>2622.99</v>
      </c>
      <c r="G1811">
        <v>6039.6</v>
      </c>
      <c r="H1811">
        <v>1328.71</v>
      </c>
      <c r="I1811">
        <v>4607.63</v>
      </c>
      <c r="J1811">
        <v>103.26</v>
      </c>
      <c r="K1811">
        <f>Global_Household_Financial_Dyna[[#This Row],[Total_Household_Income]]-Global_Household_Financial_Dyna[[#This Row],[Estimated_Taxes]]</f>
        <v>4710.8900000000003</v>
      </c>
      <c r="L1811" s="1">
        <f>Global_Household_Financial_Dyna[[#This Row],[Monthly_Savings]]/Global_Household_Financial_Dyna[[#This Row],[Net Income]]</f>
        <v>2.1919424991880515E-2</v>
      </c>
      <c r="M1811" s="2">
        <f>Global_Household_Financial_Dyna[[#This Row],[Monthly_Expenses]]/Global_Household_Financial_Dyna[[#This Row],[Net Income]]</f>
        <v>0.9780805750081194</v>
      </c>
      <c r="N1811" t="str">
        <f>IF(Global_Household_Financial_Dyna[[#This Row],[Monthly_Savings]]&lt;0,"High Risk", IF(Global_Household_Financial_Dyna[[#This Row],[Savings Rate%]]&lt;0.1, "Medium", "Safe"))</f>
        <v>Medium</v>
      </c>
      <c r="O1811">
        <f>Global_Household_Financial_Dyna[[#This Row],[Total_Household_Income]]/Global_Household_Financial_Dyna[[#This Row],[Family_Size]]</f>
        <v>862.80000000000007</v>
      </c>
      <c r="P1811" s="2">
        <f t="shared" si="56"/>
        <v>0.32336204947805613</v>
      </c>
      <c r="Q1811" s="2">
        <f t="shared" si="57"/>
        <v>-0.30144262448617565</v>
      </c>
      <c r="R1811" s="2" t="str">
        <f>IF(Global_Household_Financial_Dyna[[#This Row],[Vs country_Average]]&lt;-0.2, "Underperformer", IF(Global_Household_Financial_Dyna[[#This Row],[Vs country_Average]]&gt;0.2, "Outperformer", "Normal"))</f>
        <v>Underperformer</v>
      </c>
      <c r="S18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103.26</v>
      </c>
      <c r="T18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103.26</v>
      </c>
      <c r="U18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103.26</v>
      </c>
      <c r="V18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103.26</v>
      </c>
    </row>
    <row r="1812" spans="1:22" x14ac:dyDescent="0.3">
      <c r="A1812">
        <v>1815</v>
      </c>
      <c r="B1812" t="s">
        <v>18</v>
      </c>
      <c r="C1812" t="s">
        <v>20</v>
      </c>
      <c r="D1812">
        <v>6</v>
      </c>
      <c r="E1812">
        <v>1</v>
      </c>
      <c r="F1812">
        <v>2317.23</v>
      </c>
      <c r="G1812">
        <v>2317.23</v>
      </c>
      <c r="H1812">
        <v>509.79</v>
      </c>
      <c r="I1812">
        <v>2199.0500000000002</v>
      </c>
      <c r="J1812">
        <v>-391.61</v>
      </c>
      <c r="K1812">
        <f>Global_Household_Financial_Dyna[[#This Row],[Total_Household_Income]]-Global_Household_Financial_Dyna[[#This Row],[Estimated_Taxes]]</f>
        <v>1807.44</v>
      </c>
      <c r="L1812" s="1">
        <f>Global_Household_Financial_Dyna[[#This Row],[Monthly_Savings]]/Global_Household_Financial_Dyna[[#This Row],[Net Income]]</f>
        <v>-0.21666556012924357</v>
      </c>
      <c r="M1812" s="2">
        <f>Global_Household_Financial_Dyna[[#This Row],[Monthly_Expenses]]/Global_Household_Financial_Dyna[[#This Row],[Net Income]]</f>
        <v>1.2166655601292435</v>
      </c>
      <c r="N1812" t="str">
        <f>IF(Global_Household_Financial_Dyna[[#This Row],[Monthly_Savings]]&lt;0,"High Risk", IF(Global_Household_Financial_Dyna[[#This Row],[Savings Rate%]]&lt;0.1, "Medium", "Safe"))</f>
        <v>High Risk</v>
      </c>
      <c r="O1812">
        <f>Global_Household_Financial_Dyna[[#This Row],[Total_Household_Income]]/Global_Household_Financial_Dyna[[#This Row],[Family_Size]]</f>
        <v>386.20499999999998</v>
      </c>
      <c r="P1812" s="2">
        <f t="shared" si="56"/>
        <v>0.32336204947805613</v>
      </c>
      <c r="Q1812" s="2">
        <f t="shared" si="57"/>
        <v>-0.54002760960729967</v>
      </c>
      <c r="R1812" s="2" t="str">
        <f>IF(Global_Household_Financial_Dyna[[#This Row],[Vs country_Average]]&lt;-0.2, "Underperformer", IF(Global_Household_Financial_Dyna[[#This Row],[Vs country_Average]]&gt;0.2, "Outperformer", "Normal"))</f>
        <v>Underperformer</v>
      </c>
      <c r="S18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-281.65750000000003</v>
      </c>
      <c r="T18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-171.70499999999998</v>
      </c>
      <c r="U18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-61.752500000000055</v>
      </c>
      <c r="V18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48.200000000000045</v>
      </c>
    </row>
    <row r="1813" spans="1:22" x14ac:dyDescent="0.3">
      <c r="A1813">
        <v>1816</v>
      </c>
      <c r="B1813" t="s">
        <v>12</v>
      </c>
      <c r="C1813" t="s">
        <v>13</v>
      </c>
      <c r="D1813">
        <v>8</v>
      </c>
      <c r="E1813">
        <v>3</v>
      </c>
      <c r="F1813">
        <v>5297.77</v>
      </c>
      <c r="G1813">
        <v>11623.72</v>
      </c>
      <c r="H1813">
        <v>3487.12</v>
      </c>
      <c r="I1813">
        <v>4299.8900000000003</v>
      </c>
      <c r="J1813">
        <v>3836.72</v>
      </c>
      <c r="K1813">
        <f>Global_Household_Financial_Dyna[[#This Row],[Total_Household_Income]]-Global_Household_Financial_Dyna[[#This Row],[Estimated_Taxes]]</f>
        <v>8136.5999999999995</v>
      </c>
      <c r="L1813" s="1">
        <f>Global_Household_Financial_Dyna[[#This Row],[Monthly_Savings]]/Global_Household_Financial_Dyna[[#This Row],[Net Income]]</f>
        <v>0.47153848044637808</v>
      </c>
      <c r="M1813" s="2">
        <f>Global_Household_Financial_Dyna[[#This Row],[Monthly_Expenses]]/Global_Household_Financial_Dyna[[#This Row],[Net Income]]</f>
        <v>0.52846274856819808</v>
      </c>
      <c r="N1813" t="str">
        <f>IF(Global_Household_Financial_Dyna[[#This Row],[Monthly_Savings]]&lt;0,"High Risk", IF(Global_Household_Financial_Dyna[[#This Row],[Savings Rate%]]&lt;0.1, "Medium", "Safe"))</f>
        <v>Safe</v>
      </c>
      <c r="O1813">
        <f>Global_Household_Financial_Dyna[[#This Row],[Total_Household_Income]]/Global_Household_Financial_Dyna[[#This Row],[Family_Size]]</f>
        <v>1452.9649999999999</v>
      </c>
      <c r="P1813" s="2">
        <f t="shared" si="56"/>
        <v>0.30718716818024266</v>
      </c>
      <c r="Q1813" s="2">
        <f t="shared" si="57"/>
        <v>0.16435131226613542</v>
      </c>
      <c r="R1813" s="2" t="str">
        <f>IF(Global_Household_Financial_Dyna[[#This Row],[Vs country_Average]]&lt;-0.2, "Underperformer", IF(Global_Household_Financial_Dyna[[#This Row],[Vs country_Average]]&gt;0.2, "Outperformer", "Normal"))</f>
        <v>Normal</v>
      </c>
      <c r="S18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3836.72</v>
      </c>
      <c r="T18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3836.72</v>
      </c>
      <c r="U18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3836.72</v>
      </c>
      <c r="V18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3836.72</v>
      </c>
    </row>
    <row r="1814" spans="1:22" x14ac:dyDescent="0.3">
      <c r="A1814">
        <v>1817</v>
      </c>
      <c r="B1814" t="s">
        <v>10</v>
      </c>
      <c r="C1814" t="s">
        <v>22</v>
      </c>
      <c r="D1814">
        <v>3</v>
      </c>
      <c r="E1814">
        <v>2</v>
      </c>
      <c r="F1814">
        <v>1029.6300000000001</v>
      </c>
      <c r="G1814">
        <v>1706.46</v>
      </c>
      <c r="H1814">
        <v>170.65</v>
      </c>
      <c r="I1814">
        <v>592.07000000000005</v>
      </c>
      <c r="J1814">
        <v>943.75</v>
      </c>
      <c r="K1814">
        <f>Global_Household_Financial_Dyna[[#This Row],[Total_Household_Income]]-Global_Household_Financial_Dyna[[#This Row],[Estimated_Taxes]]</f>
        <v>1535.81</v>
      </c>
      <c r="L1814" s="1">
        <f>Global_Household_Financial_Dyna[[#This Row],[Monthly_Savings]]/Global_Household_Financial_Dyna[[#This Row],[Net Income]]</f>
        <v>0.61449658486401315</v>
      </c>
      <c r="M1814" s="2">
        <f>Global_Household_Financial_Dyna[[#This Row],[Monthly_Expenses]]/Global_Household_Financial_Dyna[[#This Row],[Net Income]]</f>
        <v>0.38550992635807818</v>
      </c>
      <c r="N1814" t="str">
        <f>IF(Global_Household_Financial_Dyna[[#This Row],[Monthly_Savings]]&lt;0,"High Risk", IF(Global_Household_Financial_Dyna[[#This Row],[Savings Rate%]]&lt;0.1, "Medium", "Safe"))</f>
        <v>Safe</v>
      </c>
      <c r="O1814">
        <f>Global_Household_Financial_Dyna[[#This Row],[Total_Household_Income]]/Global_Household_Financial_Dyna[[#This Row],[Family_Size]]</f>
        <v>568.82000000000005</v>
      </c>
      <c r="P1814" s="2">
        <f t="shared" si="56"/>
        <v>0.42077341556833553</v>
      </c>
      <c r="Q1814" s="2">
        <f t="shared" si="57"/>
        <v>0.19372316929567762</v>
      </c>
      <c r="R1814" s="2" t="str">
        <f>IF(Global_Household_Financial_Dyna[[#This Row],[Vs country_Average]]&lt;-0.2, "Underperformer", IF(Global_Household_Financial_Dyna[[#This Row],[Vs country_Average]]&gt;0.2, "Outperformer", "Normal"))</f>
        <v>Normal</v>
      </c>
      <c r="S18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943.75</v>
      </c>
      <c r="T18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943.75</v>
      </c>
      <c r="U18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943.75</v>
      </c>
      <c r="V18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943.75</v>
      </c>
    </row>
    <row r="1815" spans="1:22" x14ac:dyDescent="0.3">
      <c r="A1815">
        <v>1818</v>
      </c>
      <c r="B1815" t="s">
        <v>14</v>
      </c>
      <c r="C1815" t="s">
        <v>15</v>
      </c>
      <c r="D1815">
        <v>2</v>
      </c>
      <c r="E1815">
        <v>2</v>
      </c>
      <c r="F1815">
        <v>2293.6799999999998</v>
      </c>
      <c r="G1815">
        <v>4006.67</v>
      </c>
      <c r="H1815">
        <v>601</v>
      </c>
      <c r="I1815">
        <v>759.09</v>
      </c>
      <c r="J1815">
        <v>2646.58</v>
      </c>
      <c r="K1815">
        <f>Global_Household_Financial_Dyna[[#This Row],[Total_Household_Income]]-Global_Household_Financial_Dyna[[#This Row],[Estimated_Taxes]]</f>
        <v>3405.67</v>
      </c>
      <c r="L1815" s="1">
        <f>Global_Household_Financial_Dyna[[#This Row],[Monthly_Savings]]/Global_Household_Financial_Dyna[[#This Row],[Net Income]]</f>
        <v>0.77710993725170086</v>
      </c>
      <c r="M1815" s="2">
        <f>Global_Household_Financial_Dyna[[#This Row],[Monthly_Expenses]]/Global_Household_Financial_Dyna[[#This Row],[Net Income]]</f>
        <v>0.22289006274829917</v>
      </c>
      <c r="N1815" t="str">
        <f>IF(Global_Household_Financial_Dyna[[#This Row],[Monthly_Savings]]&lt;0,"High Risk", IF(Global_Household_Financial_Dyna[[#This Row],[Savings Rate%]]&lt;0.1, "Medium", "Safe"))</f>
        <v>Safe</v>
      </c>
      <c r="O1815">
        <f>Global_Household_Financial_Dyna[[#This Row],[Total_Household_Income]]/Global_Household_Financial_Dyna[[#This Row],[Family_Size]]</f>
        <v>2003.335</v>
      </c>
      <c r="P1815" s="2">
        <f t="shared" si="56"/>
        <v>0.39788995363055785</v>
      </c>
      <c r="Q1815" s="2">
        <f t="shared" si="57"/>
        <v>0.37921998362114301</v>
      </c>
      <c r="R1815" s="2" t="str">
        <f>IF(Global_Household_Financial_Dyna[[#This Row],[Vs country_Average]]&lt;-0.2, "Underperformer", IF(Global_Household_Financial_Dyna[[#This Row],[Vs country_Average]]&gt;0.2, "Outperformer", "Normal"))</f>
        <v>Outperformer</v>
      </c>
      <c r="S18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2646.58</v>
      </c>
      <c r="T18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2646.58</v>
      </c>
      <c r="U18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2646.58</v>
      </c>
      <c r="V18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2646.58</v>
      </c>
    </row>
    <row r="1816" spans="1:22" x14ac:dyDescent="0.3">
      <c r="A1816">
        <v>1819</v>
      </c>
      <c r="B1816" t="s">
        <v>16</v>
      </c>
      <c r="C1816" t="s">
        <v>21</v>
      </c>
      <c r="D1816">
        <v>8</v>
      </c>
      <c r="E1816">
        <v>3</v>
      </c>
      <c r="F1816">
        <v>5596.51</v>
      </c>
      <c r="G1816">
        <v>12991.68</v>
      </c>
      <c r="H1816">
        <v>5196.67</v>
      </c>
      <c r="I1816">
        <v>6358.9</v>
      </c>
      <c r="J1816">
        <v>1436.1</v>
      </c>
      <c r="K1816">
        <f>Global_Household_Financial_Dyna[[#This Row],[Total_Household_Income]]-Global_Household_Financial_Dyna[[#This Row],[Estimated_Taxes]]</f>
        <v>7795.01</v>
      </c>
      <c r="L1816" s="1">
        <f>Global_Household_Financial_Dyna[[#This Row],[Monthly_Savings]]/Global_Household_Financial_Dyna[[#This Row],[Net Income]]</f>
        <v>0.18423324665394911</v>
      </c>
      <c r="M1816" s="2">
        <f>Global_Household_Financial_Dyna[[#This Row],[Monthly_Expenses]]/Global_Household_Financial_Dyna[[#This Row],[Net Income]]</f>
        <v>0.81576547047405956</v>
      </c>
      <c r="N1816" t="str">
        <f>IF(Global_Household_Financial_Dyna[[#This Row],[Monthly_Savings]]&lt;0,"High Risk", IF(Global_Household_Financial_Dyna[[#This Row],[Savings Rate%]]&lt;0.1, "Medium", "Safe"))</f>
        <v>Safe</v>
      </c>
      <c r="O1816">
        <f>Global_Household_Financial_Dyna[[#This Row],[Total_Household_Income]]/Global_Household_Financial_Dyna[[#This Row],[Family_Size]]</f>
        <v>1623.96</v>
      </c>
      <c r="P1816" s="2">
        <f t="shared" si="56"/>
        <v>0.15879799892000862</v>
      </c>
      <c r="Q1816" s="2">
        <f t="shared" si="57"/>
        <v>2.5435247733940486E-2</v>
      </c>
      <c r="R1816" s="2" t="str">
        <f>IF(Global_Household_Financial_Dyna[[#This Row],[Vs country_Average]]&lt;-0.2, "Underperformer", IF(Global_Household_Financial_Dyna[[#This Row],[Vs country_Average]]&gt;0.2, "Outperformer", "Normal"))</f>
        <v>Normal</v>
      </c>
      <c r="S18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1436.1</v>
      </c>
      <c r="T18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1436.1</v>
      </c>
      <c r="U18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1436.1</v>
      </c>
      <c r="V18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1436.1</v>
      </c>
    </row>
    <row r="1817" spans="1:22" x14ac:dyDescent="0.3">
      <c r="A1817">
        <v>1820</v>
      </c>
      <c r="B1817" t="s">
        <v>10</v>
      </c>
      <c r="C1817" t="s">
        <v>22</v>
      </c>
      <c r="D1817">
        <v>4</v>
      </c>
      <c r="E1817">
        <v>3</v>
      </c>
      <c r="F1817">
        <v>256.99</v>
      </c>
      <c r="G1817">
        <v>532.47</v>
      </c>
      <c r="H1817">
        <v>53.25</v>
      </c>
      <c r="I1817">
        <v>482.61</v>
      </c>
      <c r="J1817">
        <v>-3.39</v>
      </c>
      <c r="K1817">
        <f>Global_Household_Financial_Dyna[[#This Row],[Total_Household_Income]]-Global_Household_Financial_Dyna[[#This Row],[Estimated_Taxes]]</f>
        <v>479.22</v>
      </c>
      <c r="L1817" s="1">
        <f>Global_Household_Financial_Dyna[[#This Row],[Monthly_Savings]]/Global_Household_Financial_Dyna[[#This Row],[Net Income]]</f>
        <v>-7.0739952422686865E-3</v>
      </c>
      <c r="M1817" s="2">
        <f>Global_Household_Financial_Dyna[[#This Row],[Monthly_Expenses]]/Global_Household_Financial_Dyna[[#This Row],[Net Income]]</f>
        <v>1.0070739952422687</v>
      </c>
      <c r="N1817" t="str">
        <f>IF(Global_Household_Financial_Dyna[[#This Row],[Monthly_Savings]]&lt;0,"High Risk", IF(Global_Household_Financial_Dyna[[#This Row],[Savings Rate%]]&lt;0.1, "Medium", "Safe"))</f>
        <v>High Risk</v>
      </c>
      <c r="O1817">
        <f>Global_Household_Financial_Dyna[[#This Row],[Total_Household_Income]]/Global_Household_Financial_Dyna[[#This Row],[Family_Size]]</f>
        <v>133.11750000000001</v>
      </c>
      <c r="P1817" s="2">
        <f t="shared" si="56"/>
        <v>0.42077341556833553</v>
      </c>
      <c r="Q1817" s="2">
        <f t="shared" si="57"/>
        <v>-0.42784741081060423</v>
      </c>
      <c r="R1817" s="2" t="str">
        <f>IF(Global_Household_Financial_Dyna[[#This Row],[Vs country_Average]]&lt;-0.2, "Underperformer", IF(Global_Household_Financial_Dyna[[#This Row],[Vs country_Average]]&gt;0.2, "Outperformer", "Normal"))</f>
        <v>Underperformer</v>
      </c>
      <c r="S18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20.740500000000001</v>
      </c>
      <c r="T18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44.871000000000002</v>
      </c>
      <c r="U18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69.001499999999993</v>
      </c>
      <c r="V18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93.132000000000005</v>
      </c>
    </row>
    <row r="1818" spans="1:22" x14ac:dyDescent="0.3">
      <c r="A1818">
        <v>1821</v>
      </c>
      <c r="B1818" t="s">
        <v>18</v>
      </c>
      <c r="C1818" t="s">
        <v>19</v>
      </c>
      <c r="D1818">
        <v>2</v>
      </c>
      <c r="E1818">
        <v>1</v>
      </c>
      <c r="F1818">
        <v>5538.11</v>
      </c>
      <c r="G1818">
        <v>5538.11</v>
      </c>
      <c r="H1818">
        <v>1218.3800000000001</v>
      </c>
      <c r="I1818">
        <v>2517.2199999999998</v>
      </c>
      <c r="J1818">
        <v>1802.51</v>
      </c>
      <c r="K1818">
        <f>Global_Household_Financial_Dyna[[#This Row],[Total_Household_Income]]-Global_Household_Financial_Dyna[[#This Row],[Estimated_Taxes]]</f>
        <v>4319.7299999999996</v>
      </c>
      <c r="L1818" s="1">
        <f>Global_Household_Financial_Dyna[[#This Row],[Monthly_Savings]]/Global_Household_Financial_Dyna[[#This Row],[Net Income]]</f>
        <v>0.41727376479548495</v>
      </c>
      <c r="M1818" s="2">
        <f>Global_Household_Financial_Dyna[[#This Row],[Monthly_Expenses]]/Global_Household_Financial_Dyna[[#This Row],[Net Income]]</f>
        <v>0.58272623520451516</v>
      </c>
      <c r="N1818" t="str">
        <f>IF(Global_Household_Financial_Dyna[[#This Row],[Monthly_Savings]]&lt;0,"High Risk", IF(Global_Household_Financial_Dyna[[#This Row],[Savings Rate%]]&lt;0.1, "Medium", "Safe"))</f>
        <v>Safe</v>
      </c>
      <c r="O1818">
        <f>Global_Household_Financial_Dyna[[#This Row],[Total_Household_Income]]/Global_Household_Financial_Dyna[[#This Row],[Family_Size]]</f>
        <v>2769.0549999999998</v>
      </c>
      <c r="P1818" s="2">
        <f t="shared" si="56"/>
        <v>0.32336204947805613</v>
      </c>
      <c r="Q1818" s="2">
        <f t="shared" si="57"/>
        <v>9.3911715317428812E-2</v>
      </c>
      <c r="R1818" s="2" t="str">
        <f>IF(Global_Household_Financial_Dyna[[#This Row],[Vs country_Average]]&lt;-0.2, "Underperformer", IF(Global_Household_Financial_Dyna[[#This Row],[Vs country_Average]]&gt;0.2, "Outperformer", "Normal"))</f>
        <v>Normal</v>
      </c>
      <c r="S18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1802.51</v>
      </c>
      <c r="T18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1802.51</v>
      </c>
      <c r="U18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1802.51</v>
      </c>
      <c r="V18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1802.51</v>
      </c>
    </row>
    <row r="1819" spans="1:22" x14ac:dyDescent="0.3">
      <c r="A1819">
        <v>1822</v>
      </c>
      <c r="B1819" t="s">
        <v>18</v>
      </c>
      <c r="C1819" t="s">
        <v>19</v>
      </c>
      <c r="D1819">
        <v>2</v>
      </c>
      <c r="E1819">
        <v>1</v>
      </c>
      <c r="F1819">
        <v>1645.79</v>
      </c>
      <c r="G1819">
        <v>1645.79</v>
      </c>
      <c r="H1819">
        <v>362.07</v>
      </c>
      <c r="I1819">
        <v>1561.86</v>
      </c>
      <c r="J1819">
        <v>-278.14</v>
      </c>
      <c r="K1819">
        <f>Global_Household_Financial_Dyna[[#This Row],[Total_Household_Income]]-Global_Household_Financial_Dyna[[#This Row],[Estimated_Taxes]]</f>
        <v>1283.72</v>
      </c>
      <c r="L1819" s="1">
        <f>Global_Household_Financial_Dyna[[#This Row],[Monthly_Savings]]/Global_Household_Financial_Dyna[[#This Row],[Net Income]]</f>
        <v>-0.21666718599071447</v>
      </c>
      <c r="M1819" s="2">
        <f>Global_Household_Financial_Dyna[[#This Row],[Monthly_Expenses]]/Global_Household_Financial_Dyna[[#This Row],[Net Income]]</f>
        <v>1.2166671859907143</v>
      </c>
      <c r="N1819" t="str">
        <f>IF(Global_Household_Financial_Dyna[[#This Row],[Monthly_Savings]]&lt;0,"High Risk", IF(Global_Household_Financial_Dyna[[#This Row],[Savings Rate%]]&lt;0.1, "Medium", "Safe"))</f>
        <v>High Risk</v>
      </c>
      <c r="O1819">
        <f>Global_Household_Financial_Dyna[[#This Row],[Total_Household_Income]]/Global_Household_Financial_Dyna[[#This Row],[Family_Size]]</f>
        <v>822.89499999999998</v>
      </c>
      <c r="P1819" s="2">
        <f t="shared" si="56"/>
        <v>0.32336204947805613</v>
      </c>
      <c r="Q1819" s="2">
        <f t="shared" si="57"/>
        <v>-0.54002923546877057</v>
      </c>
      <c r="R1819" s="2" t="str">
        <f>IF(Global_Household_Financial_Dyna[[#This Row],[Vs country_Average]]&lt;-0.2, "Underperformer", IF(Global_Household_Financial_Dyna[[#This Row],[Vs country_Average]]&gt;0.2, "Outperformer", "Normal"))</f>
        <v>Underperformer</v>
      </c>
      <c r="S18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-200.04699999999997</v>
      </c>
      <c r="T18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-121.95400000000001</v>
      </c>
      <c r="U18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-43.861000000000018</v>
      </c>
      <c r="V18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34.231999999999971</v>
      </c>
    </row>
    <row r="1820" spans="1:22" x14ac:dyDescent="0.3">
      <c r="A1820">
        <v>1823</v>
      </c>
      <c r="B1820" t="s">
        <v>16</v>
      </c>
      <c r="C1820" t="s">
        <v>21</v>
      </c>
      <c r="D1820">
        <v>7</v>
      </c>
      <c r="E1820">
        <v>3</v>
      </c>
      <c r="F1820">
        <v>2857.38</v>
      </c>
      <c r="G1820">
        <v>6748.86</v>
      </c>
      <c r="H1820">
        <v>2362.1</v>
      </c>
      <c r="I1820">
        <v>5291.19</v>
      </c>
      <c r="J1820">
        <v>-904.43</v>
      </c>
      <c r="K1820">
        <f>Global_Household_Financial_Dyna[[#This Row],[Total_Household_Income]]-Global_Household_Financial_Dyna[[#This Row],[Estimated_Taxes]]</f>
        <v>4386.76</v>
      </c>
      <c r="L1820" s="1">
        <f>Global_Household_Financial_Dyna[[#This Row],[Monthly_Savings]]/Global_Household_Financial_Dyna[[#This Row],[Net Income]]</f>
        <v>-0.20617266501928527</v>
      </c>
      <c r="M1820" s="2">
        <f>Global_Household_Financial_Dyna[[#This Row],[Monthly_Expenses]]/Global_Household_Financial_Dyna[[#This Row],[Net Income]]</f>
        <v>1.2061726650192852</v>
      </c>
      <c r="N1820" t="str">
        <f>IF(Global_Household_Financial_Dyna[[#This Row],[Monthly_Savings]]&lt;0,"High Risk", IF(Global_Household_Financial_Dyna[[#This Row],[Savings Rate%]]&lt;0.1, "Medium", "Safe"))</f>
        <v>High Risk</v>
      </c>
      <c r="O1820">
        <f>Global_Household_Financial_Dyna[[#This Row],[Total_Household_Income]]/Global_Household_Financial_Dyna[[#This Row],[Family_Size]]</f>
        <v>964.12285714285713</v>
      </c>
      <c r="P1820" s="2">
        <f t="shared" si="56"/>
        <v>0.15879799892000862</v>
      </c>
      <c r="Q1820" s="2">
        <f t="shared" si="57"/>
        <v>-0.36497066393929389</v>
      </c>
      <c r="R1820" s="2" t="str">
        <f>IF(Global_Household_Financial_Dyna[[#This Row],[Vs country_Average]]&lt;-0.2, "Underperformer", IF(Global_Household_Financial_Dyna[[#This Row],[Vs country_Average]]&gt;0.2, "Outperformer", "Normal"))</f>
        <v>Underperformer</v>
      </c>
      <c r="S18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-639.87049999999999</v>
      </c>
      <c r="T18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-375.31099999999992</v>
      </c>
      <c r="U18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-110.75149999999996</v>
      </c>
      <c r="V18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153.80800000000011</v>
      </c>
    </row>
    <row r="1821" spans="1:22" x14ac:dyDescent="0.3">
      <c r="A1821">
        <v>1824</v>
      </c>
      <c r="B1821" t="s">
        <v>14</v>
      </c>
      <c r="C1821" t="s">
        <v>15</v>
      </c>
      <c r="D1821">
        <v>1</v>
      </c>
      <c r="E1821">
        <v>1</v>
      </c>
      <c r="F1821">
        <v>2457.84</v>
      </c>
      <c r="G1821">
        <v>2457.84</v>
      </c>
      <c r="H1821">
        <v>368.68</v>
      </c>
      <c r="I1821">
        <v>581.35</v>
      </c>
      <c r="J1821">
        <v>1507.82</v>
      </c>
      <c r="K1821">
        <f>Global_Household_Financial_Dyna[[#This Row],[Total_Household_Income]]-Global_Household_Financial_Dyna[[#This Row],[Estimated_Taxes]]</f>
        <v>2089.1600000000003</v>
      </c>
      <c r="L1821" s="1">
        <f>Global_Household_Financial_Dyna[[#This Row],[Monthly_Savings]]/Global_Household_Financial_Dyna[[#This Row],[Net Income]]</f>
        <v>0.72173505140822136</v>
      </c>
      <c r="M1821" s="2">
        <f>Global_Household_Financial_Dyna[[#This Row],[Monthly_Expenses]]/Global_Household_Financial_Dyna[[#This Row],[Net Income]]</f>
        <v>0.27826973520457982</v>
      </c>
      <c r="N1821" t="str">
        <f>IF(Global_Household_Financial_Dyna[[#This Row],[Monthly_Savings]]&lt;0,"High Risk", IF(Global_Household_Financial_Dyna[[#This Row],[Savings Rate%]]&lt;0.1, "Medium", "Safe"))</f>
        <v>Safe</v>
      </c>
      <c r="O1821">
        <f>Global_Household_Financial_Dyna[[#This Row],[Total_Household_Income]]/Global_Household_Financial_Dyna[[#This Row],[Family_Size]]</f>
        <v>2457.84</v>
      </c>
      <c r="P1821" s="2">
        <f t="shared" si="56"/>
        <v>0.39788995363055785</v>
      </c>
      <c r="Q1821" s="2">
        <f t="shared" si="57"/>
        <v>0.32384509777766352</v>
      </c>
      <c r="R1821" s="2" t="str">
        <f>IF(Global_Household_Financial_Dyna[[#This Row],[Vs country_Average]]&lt;-0.2, "Underperformer", IF(Global_Household_Financial_Dyna[[#This Row],[Vs country_Average]]&gt;0.2, "Outperformer", "Normal"))</f>
        <v>Outperformer</v>
      </c>
      <c r="S18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1507.82</v>
      </c>
      <c r="T18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1507.82</v>
      </c>
      <c r="U18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1507.82</v>
      </c>
      <c r="V18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1507.82</v>
      </c>
    </row>
    <row r="1822" spans="1:22" x14ac:dyDescent="0.3">
      <c r="A1822">
        <v>1825</v>
      </c>
      <c r="B1822" t="s">
        <v>16</v>
      </c>
      <c r="C1822" t="s">
        <v>21</v>
      </c>
      <c r="D1822">
        <v>5</v>
      </c>
      <c r="E1822">
        <v>3</v>
      </c>
      <c r="F1822">
        <v>7267.94</v>
      </c>
      <c r="G1822">
        <v>16028.24</v>
      </c>
      <c r="H1822">
        <v>6411.29</v>
      </c>
      <c r="I1822">
        <v>4435.88</v>
      </c>
      <c r="J1822">
        <v>5181.07</v>
      </c>
      <c r="K1822">
        <f>Global_Household_Financial_Dyna[[#This Row],[Total_Household_Income]]-Global_Household_Financial_Dyna[[#This Row],[Estimated_Taxes]]</f>
        <v>9616.9500000000007</v>
      </c>
      <c r="L1822" s="1">
        <f>Global_Household_Financial_Dyna[[#This Row],[Monthly_Savings]]/Global_Household_Financial_Dyna[[#This Row],[Net Income]]</f>
        <v>0.53874357254638938</v>
      </c>
      <c r="M1822" s="2">
        <f>Global_Household_Financial_Dyna[[#This Row],[Monthly_Expenses]]/Global_Household_Financial_Dyna[[#This Row],[Net Income]]</f>
        <v>0.46125642745361051</v>
      </c>
      <c r="N1822" t="str">
        <f>IF(Global_Household_Financial_Dyna[[#This Row],[Monthly_Savings]]&lt;0,"High Risk", IF(Global_Household_Financial_Dyna[[#This Row],[Savings Rate%]]&lt;0.1, "Medium", "Safe"))</f>
        <v>Safe</v>
      </c>
      <c r="O1822">
        <f>Global_Household_Financial_Dyna[[#This Row],[Total_Household_Income]]/Global_Household_Financial_Dyna[[#This Row],[Family_Size]]</f>
        <v>3205.6480000000001</v>
      </c>
      <c r="P1822" s="2">
        <f t="shared" si="56"/>
        <v>0.15879799892000862</v>
      </c>
      <c r="Q1822" s="2">
        <f t="shared" si="57"/>
        <v>0.37994557362638076</v>
      </c>
      <c r="R1822" s="2" t="str">
        <f>IF(Global_Household_Financial_Dyna[[#This Row],[Vs country_Average]]&lt;-0.2, "Underperformer", IF(Global_Household_Financial_Dyna[[#This Row],[Vs country_Average]]&gt;0.2, "Outperformer", "Normal"))</f>
        <v>Outperformer</v>
      </c>
      <c r="S18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5181.07</v>
      </c>
      <c r="T18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5181.07</v>
      </c>
      <c r="U18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5181.07</v>
      </c>
      <c r="V18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5181.07</v>
      </c>
    </row>
    <row r="1823" spans="1:22" x14ac:dyDescent="0.3">
      <c r="A1823">
        <v>1826</v>
      </c>
      <c r="B1823" t="s">
        <v>16</v>
      </c>
      <c r="C1823" t="s">
        <v>21</v>
      </c>
      <c r="D1823">
        <v>5</v>
      </c>
      <c r="E1823">
        <v>3</v>
      </c>
      <c r="F1823">
        <v>4231.8599999999997</v>
      </c>
      <c r="G1823">
        <v>9047.34</v>
      </c>
      <c r="H1823">
        <v>3618.94</v>
      </c>
      <c r="I1823">
        <v>3720.02</v>
      </c>
      <c r="J1823">
        <v>1708.39</v>
      </c>
      <c r="K1823">
        <f>Global_Household_Financial_Dyna[[#This Row],[Total_Household_Income]]-Global_Household_Financial_Dyna[[#This Row],[Estimated_Taxes]]</f>
        <v>5428.4</v>
      </c>
      <c r="L1823" s="1">
        <f>Global_Household_Financial_Dyna[[#This Row],[Monthly_Savings]]/Global_Household_Financial_Dyna[[#This Row],[Net Income]]</f>
        <v>0.31471335936924327</v>
      </c>
      <c r="M1823" s="2">
        <f>Global_Household_Financial_Dyna[[#This Row],[Monthly_Expenses]]/Global_Household_Financial_Dyna[[#This Row],[Net Income]]</f>
        <v>0.68528848279419352</v>
      </c>
      <c r="N1823" t="str">
        <f>IF(Global_Household_Financial_Dyna[[#This Row],[Monthly_Savings]]&lt;0,"High Risk", IF(Global_Household_Financial_Dyna[[#This Row],[Savings Rate%]]&lt;0.1, "Medium", "Safe"))</f>
        <v>Safe</v>
      </c>
      <c r="O1823">
        <f>Global_Household_Financial_Dyna[[#This Row],[Total_Household_Income]]/Global_Household_Financial_Dyna[[#This Row],[Family_Size]]</f>
        <v>1809.4680000000001</v>
      </c>
      <c r="P1823" s="2">
        <f t="shared" si="56"/>
        <v>0.15879799892000862</v>
      </c>
      <c r="Q1823" s="2">
        <f t="shared" si="57"/>
        <v>0.15591536044923465</v>
      </c>
      <c r="R1823" s="2" t="str">
        <f>IF(Global_Household_Financial_Dyna[[#This Row],[Vs country_Average]]&lt;-0.2, "Underperformer", IF(Global_Household_Financial_Dyna[[#This Row],[Vs country_Average]]&gt;0.2, "Outperformer", "Normal"))</f>
        <v>Normal</v>
      </c>
      <c r="S18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1708.39</v>
      </c>
      <c r="T18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1708.39</v>
      </c>
      <c r="U18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1708.39</v>
      </c>
      <c r="V18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1708.39</v>
      </c>
    </row>
    <row r="1824" spans="1:22" x14ac:dyDescent="0.3">
      <c r="A1824">
        <v>1827</v>
      </c>
      <c r="B1824" t="s">
        <v>18</v>
      </c>
      <c r="C1824" t="s">
        <v>19</v>
      </c>
      <c r="D1824">
        <v>5</v>
      </c>
      <c r="E1824">
        <v>3</v>
      </c>
      <c r="F1824">
        <v>2521.62</v>
      </c>
      <c r="G1824">
        <v>4970.5200000000004</v>
      </c>
      <c r="H1824">
        <v>1093.51</v>
      </c>
      <c r="I1824">
        <v>3625.69</v>
      </c>
      <c r="J1824">
        <v>251.32</v>
      </c>
      <c r="K1824">
        <f>Global_Household_Financial_Dyna[[#This Row],[Total_Household_Income]]-Global_Household_Financial_Dyna[[#This Row],[Estimated_Taxes]]</f>
        <v>3877.01</v>
      </c>
      <c r="L1824" s="1">
        <f>Global_Household_Financial_Dyna[[#This Row],[Monthly_Savings]]/Global_Household_Financial_Dyna[[#This Row],[Net Income]]</f>
        <v>6.4823149798427127E-2</v>
      </c>
      <c r="M1824" s="2">
        <f>Global_Household_Financial_Dyna[[#This Row],[Monthly_Expenses]]/Global_Household_Financial_Dyna[[#This Row],[Net Income]]</f>
        <v>0.93517685020157282</v>
      </c>
      <c r="N1824" t="str">
        <f>IF(Global_Household_Financial_Dyna[[#This Row],[Monthly_Savings]]&lt;0,"High Risk", IF(Global_Household_Financial_Dyna[[#This Row],[Savings Rate%]]&lt;0.1, "Medium", "Safe"))</f>
        <v>Medium</v>
      </c>
      <c r="O1824">
        <f>Global_Household_Financial_Dyna[[#This Row],[Total_Household_Income]]/Global_Household_Financial_Dyna[[#This Row],[Family_Size]]</f>
        <v>994.10400000000004</v>
      </c>
      <c r="P1824" s="2">
        <f t="shared" si="56"/>
        <v>0.32336204947805613</v>
      </c>
      <c r="Q1824" s="2">
        <f t="shared" si="57"/>
        <v>-0.25853889967962901</v>
      </c>
      <c r="R1824" s="2" t="str">
        <f>IF(Global_Household_Financial_Dyna[[#This Row],[Vs country_Average]]&lt;-0.2, "Underperformer", IF(Global_Household_Financial_Dyna[[#This Row],[Vs country_Average]]&gt;0.2, "Outperformer", "Normal"))</f>
        <v>Underperformer</v>
      </c>
      <c r="S18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251.32</v>
      </c>
      <c r="T18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251.32</v>
      </c>
      <c r="U18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251.32</v>
      </c>
      <c r="V18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251.32</v>
      </c>
    </row>
    <row r="1825" spans="1:22" x14ac:dyDescent="0.3">
      <c r="A1825">
        <v>1828</v>
      </c>
      <c r="B1825" t="s">
        <v>12</v>
      </c>
      <c r="C1825" t="s">
        <v>13</v>
      </c>
      <c r="D1825">
        <v>1</v>
      </c>
      <c r="E1825">
        <v>1</v>
      </c>
      <c r="F1825">
        <v>5879.74</v>
      </c>
      <c r="G1825">
        <v>5879.74</v>
      </c>
      <c r="H1825">
        <v>1469.94</v>
      </c>
      <c r="I1825">
        <v>1259.6199999999999</v>
      </c>
      <c r="J1825">
        <v>3150.18</v>
      </c>
      <c r="K1825">
        <f>Global_Household_Financial_Dyna[[#This Row],[Total_Household_Income]]-Global_Household_Financial_Dyna[[#This Row],[Estimated_Taxes]]</f>
        <v>4409.7999999999993</v>
      </c>
      <c r="L1825" s="1">
        <f>Global_Household_Financial_Dyna[[#This Row],[Monthly_Savings]]/Global_Household_Financial_Dyna[[#This Row],[Net Income]]</f>
        <v>0.71435892784253263</v>
      </c>
      <c r="M1825" s="2">
        <f>Global_Household_Financial_Dyna[[#This Row],[Monthly_Expenses]]/Global_Household_Financial_Dyna[[#This Row],[Net Income]]</f>
        <v>0.28564107215746748</v>
      </c>
      <c r="N1825" t="str">
        <f>IF(Global_Household_Financial_Dyna[[#This Row],[Monthly_Savings]]&lt;0,"High Risk", IF(Global_Household_Financial_Dyna[[#This Row],[Savings Rate%]]&lt;0.1, "Medium", "Safe"))</f>
        <v>Safe</v>
      </c>
      <c r="O1825">
        <f>Global_Household_Financial_Dyna[[#This Row],[Total_Household_Income]]/Global_Household_Financial_Dyna[[#This Row],[Family_Size]]</f>
        <v>5879.74</v>
      </c>
      <c r="P1825" s="2">
        <f t="shared" si="56"/>
        <v>0.30718716818024266</v>
      </c>
      <c r="Q1825" s="2">
        <f t="shared" si="57"/>
        <v>0.40717175966228997</v>
      </c>
      <c r="R1825" s="2" t="str">
        <f>IF(Global_Household_Financial_Dyna[[#This Row],[Vs country_Average]]&lt;-0.2, "Underperformer", IF(Global_Household_Financial_Dyna[[#This Row],[Vs country_Average]]&gt;0.2, "Outperformer", "Normal"))</f>
        <v>Outperformer</v>
      </c>
      <c r="S18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3150.18</v>
      </c>
      <c r="T18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3150.18</v>
      </c>
      <c r="U18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3150.18</v>
      </c>
      <c r="V18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3150.18</v>
      </c>
    </row>
    <row r="1826" spans="1:22" x14ac:dyDescent="0.3">
      <c r="A1826">
        <v>1829</v>
      </c>
      <c r="B1826" t="s">
        <v>14</v>
      </c>
      <c r="C1826" t="s">
        <v>15</v>
      </c>
      <c r="D1826">
        <v>7</v>
      </c>
      <c r="E1826">
        <v>3</v>
      </c>
      <c r="F1826">
        <v>1577.86</v>
      </c>
      <c r="G1826">
        <v>3126.34</v>
      </c>
      <c r="H1826">
        <v>468.95</v>
      </c>
      <c r="I1826">
        <v>1792.09</v>
      </c>
      <c r="J1826">
        <v>865.3</v>
      </c>
      <c r="K1826">
        <f>Global_Household_Financial_Dyna[[#This Row],[Total_Household_Income]]-Global_Household_Financial_Dyna[[#This Row],[Estimated_Taxes]]</f>
        <v>2657.3900000000003</v>
      </c>
      <c r="L1826" s="1">
        <f>Global_Household_Financial_Dyna[[#This Row],[Monthly_Savings]]/Global_Household_Financial_Dyna[[#This Row],[Net Income]]</f>
        <v>0.32562025144973067</v>
      </c>
      <c r="M1826" s="2">
        <f>Global_Household_Financial_Dyna[[#This Row],[Monthly_Expenses]]/Global_Household_Financial_Dyna[[#This Row],[Net Income]]</f>
        <v>0.67437974855026916</v>
      </c>
      <c r="N1826" t="str">
        <f>IF(Global_Household_Financial_Dyna[[#This Row],[Monthly_Savings]]&lt;0,"High Risk", IF(Global_Household_Financial_Dyna[[#This Row],[Savings Rate%]]&lt;0.1, "Medium", "Safe"))</f>
        <v>Safe</v>
      </c>
      <c r="O1826">
        <f>Global_Household_Financial_Dyna[[#This Row],[Total_Household_Income]]/Global_Household_Financial_Dyna[[#This Row],[Family_Size]]</f>
        <v>446.62</v>
      </c>
      <c r="P1826" s="2">
        <f t="shared" si="56"/>
        <v>0.39788995363055785</v>
      </c>
      <c r="Q1826" s="2">
        <f t="shared" si="57"/>
        <v>-7.2269702180827178E-2</v>
      </c>
      <c r="R1826" s="2" t="str">
        <f>IF(Global_Household_Financial_Dyna[[#This Row],[Vs country_Average]]&lt;-0.2, "Underperformer", IF(Global_Household_Financial_Dyna[[#This Row],[Vs country_Average]]&gt;0.2, "Outperformer", "Normal"))</f>
        <v>Normal</v>
      </c>
      <c r="S18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865.3</v>
      </c>
      <c r="T18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865.3</v>
      </c>
      <c r="U18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865.3</v>
      </c>
      <c r="V18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865.3</v>
      </c>
    </row>
    <row r="1827" spans="1:22" x14ac:dyDescent="0.3">
      <c r="A1827">
        <v>1830</v>
      </c>
      <c r="B1827" t="s">
        <v>10</v>
      </c>
      <c r="C1827" t="s">
        <v>11</v>
      </c>
      <c r="D1827">
        <v>8</v>
      </c>
      <c r="E1827">
        <v>3</v>
      </c>
      <c r="F1827">
        <v>796.73</v>
      </c>
      <c r="G1827">
        <v>1571.54</v>
      </c>
      <c r="H1827">
        <v>157.15</v>
      </c>
      <c r="I1827">
        <v>1115.06</v>
      </c>
      <c r="J1827">
        <v>299.33</v>
      </c>
      <c r="K1827">
        <f>Global_Household_Financial_Dyna[[#This Row],[Total_Household_Income]]-Global_Household_Financial_Dyna[[#This Row],[Estimated_Taxes]]</f>
        <v>1414.3899999999999</v>
      </c>
      <c r="L1827" s="1">
        <f>Global_Household_Financial_Dyna[[#This Row],[Monthly_Savings]]/Global_Household_Financial_Dyna[[#This Row],[Net Income]]</f>
        <v>0.21163186956921359</v>
      </c>
      <c r="M1827" s="2">
        <f>Global_Household_Financial_Dyna[[#This Row],[Monthly_Expenses]]/Global_Household_Financial_Dyna[[#This Row],[Net Income]]</f>
        <v>0.78836813043078646</v>
      </c>
      <c r="N1827" t="str">
        <f>IF(Global_Household_Financial_Dyna[[#This Row],[Monthly_Savings]]&lt;0,"High Risk", IF(Global_Household_Financial_Dyna[[#This Row],[Savings Rate%]]&lt;0.1, "Medium", "Safe"))</f>
        <v>Safe</v>
      </c>
      <c r="O1827">
        <f>Global_Household_Financial_Dyna[[#This Row],[Total_Household_Income]]/Global_Household_Financial_Dyna[[#This Row],[Family_Size]]</f>
        <v>196.4425</v>
      </c>
      <c r="P1827" s="2">
        <f t="shared" si="56"/>
        <v>0.42077341556833553</v>
      </c>
      <c r="Q1827" s="2">
        <f t="shared" si="57"/>
        <v>-0.20914154599912194</v>
      </c>
      <c r="R1827" s="2" t="str">
        <f>IF(Global_Household_Financial_Dyna[[#This Row],[Vs country_Average]]&lt;-0.2, "Underperformer", IF(Global_Household_Financial_Dyna[[#This Row],[Vs country_Average]]&gt;0.2, "Outperformer", "Normal"))</f>
        <v>Underperformer</v>
      </c>
      <c r="S18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299.33</v>
      </c>
      <c r="T18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299.33</v>
      </c>
      <c r="U18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299.33</v>
      </c>
      <c r="V18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299.33</v>
      </c>
    </row>
    <row r="1828" spans="1:22" x14ac:dyDescent="0.3">
      <c r="A1828">
        <v>1831</v>
      </c>
      <c r="B1828" t="s">
        <v>12</v>
      </c>
      <c r="C1828" t="s">
        <v>13</v>
      </c>
      <c r="D1828">
        <v>3</v>
      </c>
      <c r="E1828">
        <v>3</v>
      </c>
      <c r="F1828">
        <v>4510.26</v>
      </c>
      <c r="G1828">
        <v>9253.89</v>
      </c>
      <c r="H1828">
        <v>2776.17</v>
      </c>
      <c r="I1828">
        <v>2095.1</v>
      </c>
      <c r="J1828">
        <v>4382.62</v>
      </c>
      <c r="K1828">
        <f>Global_Household_Financial_Dyna[[#This Row],[Total_Household_Income]]-Global_Household_Financial_Dyna[[#This Row],[Estimated_Taxes]]</f>
        <v>6477.7199999999993</v>
      </c>
      <c r="L1828" s="1">
        <f>Global_Household_Financial_Dyna[[#This Row],[Monthly_Savings]]/Global_Household_Financial_Dyna[[#This Row],[Net Income]]</f>
        <v>0.67656829872238999</v>
      </c>
      <c r="M1828" s="2">
        <f>Global_Household_Financial_Dyna[[#This Row],[Monthly_Expenses]]/Global_Household_Financial_Dyna[[#This Row],[Net Income]]</f>
        <v>0.32343170127761006</v>
      </c>
      <c r="N1828" t="str">
        <f>IF(Global_Household_Financial_Dyna[[#This Row],[Monthly_Savings]]&lt;0,"High Risk", IF(Global_Household_Financial_Dyna[[#This Row],[Savings Rate%]]&lt;0.1, "Medium", "Safe"))</f>
        <v>Safe</v>
      </c>
      <c r="O1828">
        <f>Global_Household_Financial_Dyna[[#This Row],[Total_Household_Income]]/Global_Household_Financial_Dyna[[#This Row],[Family_Size]]</f>
        <v>3084.6299999999997</v>
      </c>
      <c r="P1828" s="2">
        <f t="shared" si="56"/>
        <v>0.30718716818024266</v>
      </c>
      <c r="Q1828" s="2">
        <f t="shared" si="57"/>
        <v>0.36938113054214733</v>
      </c>
      <c r="R1828" s="2" t="str">
        <f>IF(Global_Household_Financial_Dyna[[#This Row],[Vs country_Average]]&lt;-0.2, "Underperformer", IF(Global_Household_Financial_Dyna[[#This Row],[Vs country_Average]]&gt;0.2, "Outperformer", "Normal"))</f>
        <v>Outperformer</v>
      </c>
      <c r="S18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4382.62</v>
      </c>
      <c r="T18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4382.62</v>
      </c>
      <c r="U18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4382.62</v>
      </c>
      <c r="V18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4382.62</v>
      </c>
    </row>
    <row r="1829" spans="1:22" x14ac:dyDescent="0.3">
      <c r="A1829">
        <v>1832</v>
      </c>
      <c r="B1829" t="s">
        <v>16</v>
      </c>
      <c r="C1829" t="s">
        <v>17</v>
      </c>
      <c r="D1829">
        <v>3</v>
      </c>
      <c r="E1829">
        <v>3</v>
      </c>
      <c r="F1829">
        <v>3578.98</v>
      </c>
      <c r="G1829">
        <v>7482.61</v>
      </c>
      <c r="H1829">
        <v>2618.91</v>
      </c>
      <c r="I1829">
        <v>3007.18</v>
      </c>
      <c r="J1829">
        <v>1856.52</v>
      </c>
      <c r="K1829">
        <f>Global_Household_Financial_Dyna[[#This Row],[Total_Household_Income]]-Global_Household_Financial_Dyna[[#This Row],[Estimated_Taxes]]</f>
        <v>4863.7</v>
      </c>
      <c r="L1829" s="1">
        <f>Global_Household_Financial_Dyna[[#This Row],[Monthly_Savings]]/Global_Household_Financial_Dyna[[#This Row],[Net Income]]</f>
        <v>0.38170939819478999</v>
      </c>
      <c r="M1829" s="2">
        <f>Global_Household_Financial_Dyna[[#This Row],[Monthly_Expenses]]/Global_Household_Financial_Dyna[[#This Row],[Net Income]]</f>
        <v>0.61829060180521001</v>
      </c>
      <c r="N1829" t="str">
        <f>IF(Global_Household_Financial_Dyna[[#This Row],[Monthly_Savings]]&lt;0,"High Risk", IF(Global_Household_Financial_Dyna[[#This Row],[Savings Rate%]]&lt;0.1, "Medium", "Safe"))</f>
        <v>Safe</v>
      </c>
      <c r="O1829">
        <f>Global_Household_Financial_Dyna[[#This Row],[Total_Household_Income]]/Global_Household_Financial_Dyna[[#This Row],[Family_Size]]</f>
        <v>2494.2033333333334</v>
      </c>
      <c r="P1829" s="2">
        <f t="shared" si="56"/>
        <v>0.15879799892000862</v>
      </c>
      <c r="Q1829" s="2">
        <f t="shared" si="57"/>
        <v>0.22291139927478137</v>
      </c>
      <c r="R1829" s="2" t="str">
        <f>IF(Global_Household_Financial_Dyna[[#This Row],[Vs country_Average]]&lt;-0.2, "Underperformer", IF(Global_Household_Financial_Dyna[[#This Row],[Vs country_Average]]&gt;0.2, "Outperformer", "Normal"))</f>
        <v>Outperformer</v>
      </c>
      <c r="S18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1856.52</v>
      </c>
      <c r="T18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1856.52</v>
      </c>
      <c r="U18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1856.52</v>
      </c>
      <c r="V18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1856.52</v>
      </c>
    </row>
    <row r="1830" spans="1:22" x14ac:dyDescent="0.3">
      <c r="A1830">
        <v>1833</v>
      </c>
      <c r="B1830" t="s">
        <v>16</v>
      </c>
      <c r="C1830" t="s">
        <v>21</v>
      </c>
      <c r="D1830">
        <v>7</v>
      </c>
      <c r="E1830">
        <v>2</v>
      </c>
      <c r="F1830">
        <v>3587.94</v>
      </c>
      <c r="G1830">
        <v>6304.59</v>
      </c>
      <c r="H1830">
        <v>2206.6</v>
      </c>
      <c r="I1830">
        <v>3407.71</v>
      </c>
      <c r="J1830">
        <v>690.28</v>
      </c>
      <c r="K1830">
        <f>Global_Household_Financial_Dyna[[#This Row],[Total_Household_Income]]-Global_Household_Financial_Dyna[[#This Row],[Estimated_Taxes]]</f>
        <v>4097.99</v>
      </c>
      <c r="L1830" s="1">
        <f>Global_Household_Financial_Dyna[[#This Row],[Monthly_Savings]]/Global_Household_Financial_Dyna[[#This Row],[Net Income]]</f>
        <v>0.16844355403502692</v>
      </c>
      <c r="M1830" s="2">
        <f>Global_Household_Financial_Dyna[[#This Row],[Monthly_Expenses]]/Global_Household_Financial_Dyna[[#This Row],[Net Income]]</f>
        <v>0.83155644596497313</v>
      </c>
      <c r="N1830" t="str">
        <f>IF(Global_Household_Financial_Dyna[[#This Row],[Monthly_Savings]]&lt;0,"High Risk", IF(Global_Household_Financial_Dyna[[#This Row],[Savings Rate%]]&lt;0.1, "Medium", "Safe"))</f>
        <v>Safe</v>
      </c>
      <c r="O1830">
        <f>Global_Household_Financial_Dyna[[#This Row],[Total_Household_Income]]/Global_Household_Financial_Dyna[[#This Row],[Family_Size]]</f>
        <v>900.65571428571434</v>
      </c>
      <c r="P1830" s="2">
        <f t="shared" si="56"/>
        <v>0.15879799892000862</v>
      </c>
      <c r="Q1830" s="2">
        <f t="shared" si="57"/>
        <v>9.6455551150183005E-3</v>
      </c>
      <c r="R1830" s="2" t="str">
        <f>IF(Global_Household_Financial_Dyna[[#This Row],[Vs country_Average]]&lt;-0.2, "Underperformer", IF(Global_Household_Financial_Dyna[[#This Row],[Vs country_Average]]&gt;0.2, "Outperformer", "Normal"))</f>
        <v>Normal</v>
      </c>
      <c r="S18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690.28</v>
      </c>
      <c r="T18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690.28</v>
      </c>
      <c r="U18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690.28</v>
      </c>
      <c r="V18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690.28</v>
      </c>
    </row>
    <row r="1831" spans="1:22" x14ac:dyDescent="0.3">
      <c r="A1831">
        <v>1834</v>
      </c>
      <c r="B1831" t="s">
        <v>14</v>
      </c>
      <c r="C1831" t="s">
        <v>15</v>
      </c>
      <c r="D1831">
        <v>4</v>
      </c>
      <c r="E1831">
        <v>3</v>
      </c>
      <c r="F1831">
        <v>1460.44</v>
      </c>
      <c r="G1831">
        <v>3278.04</v>
      </c>
      <c r="H1831">
        <v>491.71</v>
      </c>
      <c r="I1831">
        <v>1409.95</v>
      </c>
      <c r="J1831">
        <v>1376.39</v>
      </c>
      <c r="K1831">
        <f>Global_Household_Financial_Dyna[[#This Row],[Total_Household_Income]]-Global_Household_Financial_Dyna[[#This Row],[Estimated_Taxes]]</f>
        <v>2786.33</v>
      </c>
      <c r="L1831" s="1">
        <f>Global_Household_Financial_Dyna[[#This Row],[Monthly_Savings]]/Global_Household_Financial_Dyna[[#This Row],[Net Income]]</f>
        <v>0.49397953580516313</v>
      </c>
      <c r="M1831" s="2">
        <f>Global_Household_Financial_Dyna[[#This Row],[Monthly_Expenses]]/Global_Household_Financial_Dyna[[#This Row],[Net Income]]</f>
        <v>0.50602405314517662</v>
      </c>
      <c r="N1831" t="str">
        <f>IF(Global_Household_Financial_Dyna[[#This Row],[Monthly_Savings]]&lt;0,"High Risk", IF(Global_Household_Financial_Dyna[[#This Row],[Savings Rate%]]&lt;0.1, "Medium", "Safe"))</f>
        <v>Safe</v>
      </c>
      <c r="O1831">
        <f>Global_Household_Financial_Dyna[[#This Row],[Total_Household_Income]]/Global_Household_Financial_Dyna[[#This Row],[Family_Size]]</f>
        <v>819.51</v>
      </c>
      <c r="P1831" s="2">
        <f t="shared" si="56"/>
        <v>0.39788995363055785</v>
      </c>
      <c r="Q1831" s="2">
        <f t="shared" si="57"/>
        <v>9.6089582174605281E-2</v>
      </c>
      <c r="R1831" s="2" t="str">
        <f>IF(Global_Household_Financial_Dyna[[#This Row],[Vs country_Average]]&lt;-0.2, "Underperformer", IF(Global_Household_Financial_Dyna[[#This Row],[Vs country_Average]]&gt;0.2, "Outperformer", "Normal"))</f>
        <v>Normal</v>
      </c>
      <c r="S18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1376.39</v>
      </c>
      <c r="T18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1376.39</v>
      </c>
      <c r="U18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1376.39</v>
      </c>
      <c r="V18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1376.39</v>
      </c>
    </row>
    <row r="1832" spans="1:22" x14ac:dyDescent="0.3">
      <c r="A1832">
        <v>1835</v>
      </c>
      <c r="B1832" t="s">
        <v>14</v>
      </c>
      <c r="C1832" t="s">
        <v>15</v>
      </c>
      <c r="D1832">
        <v>3</v>
      </c>
      <c r="E1832">
        <v>3</v>
      </c>
      <c r="F1832">
        <v>999.9</v>
      </c>
      <c r="G1832">
        <v>2327.5300000000002</v>
      </c>
      <c r="H1832">
        <v>349.13</v>
      </c>
      <c r="I1832">
        <v>1222.98</v>
      </c>
      <c r="J1832">
        <v>755.42</v>
      </c>
      <c r="K1832">
        <f>Global_Household_Financial_Dyna[[#This Row],[Total_Household_Income]]-Global_Household_Financial_Dyna[[#This Row],[Estimated_Taxes]]</f>
        <v>1978.4</v>
      </c>
      <c r="L1832" s="1">
        <f>Global_Household_Financial_Dyna[[#This Row],[Monthly_Savings]]/Global_Household_Financial_Dyna[[#This Row],[Net Income]]</f>
        <v>0.38183380509502624</v>
      </c>
      <c r="M1832" s="2">
        <f>Global_Household_Financial_Dyna[[#This Row],[Monthly_Expenses]]/Global_Household_Financial_Dyna[[#This Row],[Net Income]]</f>
        <v>0.61816619490497371</v>
      </c>
      <c r="N1832" t="str">
        <f>IF(Global_Household_Financial_Dyna[[#This Row],[Monthly_Savings]]&lt;0,"High Risk", IF(Global_Household_Financial_Dyna[[#This Row],[Savings Rate%]]&lt;0.1, "Medium", "Safe"))</f>
        <v>Safe</v>
      </c>
      <c r="O1832">
        <f>Global_Household_Financial_Dyna[[#This Row],[Total_Household_Income]]/Global_Household_Financial_Dyna[[#This Row],[Family_Size]]</f>
        <v>775.84333333333336</v>
      </c>
      <c r="P1832" s="2">
        <f t="shared" si="56"/>
        <v>0.39788995363055785</v>
      </c>
      <c r="Q1832" s="2">
        <f t="shared" si="57"/>
        <v>-1.6056148535531611E-2</v>
      </c>
      <c r="R1832" s="2" t="str">
        <f>IF(Global_Household_Financial_Dyna[[#This Row],[Vs country_Average]]&lt;-0.2, "Underperformer", IF(Global_Household_Financial_Dyna[[#This Row],[Vs country_Average]]&gt;0.2, "Outperformer", "Normal"))</f>
        <v>Normal</v>
      </c>
      <c r="S18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755.42</v>
      </c>
      <c r="T18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755.42</v>
      </c>
      <c r="U18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755.42</v>
      </c>
      <c r="V18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755.42</v>
      </c>
    </row>
    <row r="1833" spans="1:22" x14ac:dyDescent="0.3">
      <c r="A1833">
        <v>1836</v>
      </c>
      <c r="B1833" t="s">
        <v>16</v>
      </c>
      <c r="C1833" t="s">
        <v>17</v>
      </c>
      <c r="D1833">
        <v>7</v>
      </c>
      <c r="E1833">
        <v>3</v>
      </c>
      <c r="F1833">
        <v>5083.49</v>
      </c>
      <c r="G1833">
        <v>10306.93</v>
      </c>
      <c r="H1833">
        <v>4122.7700000000004</v>
      </c>
      <c r="I1833">
        <v>4232.28</v>
      </c>
      <c r="J1833">
        <v>1951.87</v>
      </c>
      <c r="K1833">
        <f>Global_Household_Financial_Dyna[[#This Row],[Total_Household_Income]]-Global_Household_Financial_Dyna[[#This Row],[Estimated_Taxes]]</f>
        <v>6184.16</v>
      </c>
      <c r="L1833" s="1">
        <f>Global_Household_Financial_Dyna[[#This Row],[Monthly_Savings]]/Global_Household_Financial_Dyna[[#This Row],[Net Income]]</f>
        <v>0.31562411063103152</v>
      </c>
      <c r="M1833" s="2">
        <f>Global_Household_Financial_Dyna[[#This Row],[Monthly_Expenses]]/Global_Household_Financial_Dyna[[#This Row],[Net Income]]</f>
        <v>0.68437427233448034</v>
      </c>
      <c r="N1833" t="str">
        <f>IF(Global_Household_Financial_Dyna[[#This Row],[Monthly_Savings]]&lt;0,"High Risk", IF(Global_Household_Financial_Dyna[[#This Row],[Savings Rate%]]&lt;0.1, "Medium", "Safe"))</f>
        <v>Safe</v>
      </c>
      <c r="O1833">
        <f>Global_Household_Financial_Dyna[[#This Row],[Total_Household_Income]]/Global_Household_Financial_Dyna[[#This Row],[Family_Size]]</f>
        <v>1472.4185714285716</v>
      </c>
      <c r="P1833" s="2">
        <f t="shared" si="56"/>
        <v>0.15879799892000862</v>
      </c>
      <c r="Q1833" s="2">
        <f t="shared" si="57"/>
        <v>0.1568261117110229</v>
      </c>
      <c r="R1833" s="2" t="str">
        <f>IF(Global_Household_Financial_Dyna[[#This Row],[Vs country_Average]]&lt;-0.2, "Underperformer", IF(Global_Household_Financial_Dyna[[#This Row],[Vs country_Average]]&gt;0.2, "Outperformer", "Normal"))</f>
        <v>Normal</v>
      </c>
      <c r="S18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1951.87</v>
      </c>
      <c r="T18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1951.87</v>
      </c>
      <c r="U18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1951.87</v>
      </c>
      <c r="V18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1951.87</v>
      </c>
    </row>
    <row r="1834" spans="1:22" x14ac:dyDescent="0.3">
      <c r="A1834">
        <v>1837</v>
      </c>
      <c r="B1834" t="s">
        <v>18</v>
      </c>
      <c r="C1834" t="s">
        <v>19</v>
      </c>
      <c r="D1834">
        <v>8</v>
      </c>
      <c r="E1834">
        <v>3</v>
      </c>
      <c r="F1834">
        <v>3410.42</v>
      </c>
      <c r="G1834">
        <v>7418.43</v>
      </c>
      <c r="H1834">
        <v>1632.05</v>
      </c>
      <c r="I1834">
        <v>3629.83</v>
      </c>
      <c r="J1834">
        <v>2156.5500000000002</v>
      </c>
      <c r="K1834">
        <f>Global_Household_Financial_Dyna[[#This Row],[Total_Household_Income]]-Global_Household_Financial_Dyna[[#This Row],[Estimated_Taxes]]</f>
        <v>5786.38</v>
      </c>
      <c r="L1834" s="1">
        <f>Global_Household_Financial_Dyna[[#This Row],[Monthly_Savings]]/Global_Household_Financial_Dyna[[#This Row],[Net Income]]</f>
        <v>0.37269415420349167</v>
      </c>
      <c r="M1834" s="2">
        <f>Global_Household_Financial_Dyna[[#This Row],[Monthly_Expenses]]/Global_Household_Financial_Dyna[[#This Row],[Net Income]]</f>
        <v>0.62730584579650828</v>
      </c>
      <c r="N1834" t="str">
        <f>IF(Global_Household_Financial_Dyna[[#This Row],[Monthly_Savings]]&lt;0,"High Risk", IF(Global_Household_Financial_Dyna[[#This Row],[Savings Rate%]]&lt;0.1, "Medium", "Safe"))</f>
        <v>Safe</v>
      </c>
      <c r="O1834">
        <f>Global_Household_Financial_Dyna[[#This Row],[Total_Household_Income]]/Global_Household_Financial_Dyna[[#This Row],[Family_Size]]</f>
        <v>927.30375000000004</v>
      </c>
      <c r="P1834" s="2">
        <f t="shared" si="56"/>
        <v>0.32336204947805613</v>
      </c>
      <c r="Q1834" s="2">
        <f t="shared" si="57"/>
        <v>4.9332104725435533E-2</v>
      </c>
      <c r="R1834" s="2" t="str">
        <f>IF(Global_Household_Financial_Dyna[[#This Row],[Vs country_Average]]&lt;-0.2, "Underperformer", IF(Global_Household_Financial_Dyna[[#This Row],[Vs country_Average]]&gt;0.2, "Outperformer", "Normal"))</f>
        <v>Normal</v>
      </c>
      <c r="S18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2156.5500000000002</v>
      </c>
      <c r="T18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2156.5500000000002</v>
      </c>
      <c r="U18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2156.5500000000002</v>
      </c>
      <c r="V18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2156.5500000000002</v>
      </c>
    </row>
    <row r="1835" spans="1:22" x14ac:dyDescent="0.3">
      <c r="A1835">
        <v>1838</v>
      </c>
      <c r="B1835" t="s">
        <v>10</v>
      </c>
      <c r="C1835" t="s">
        <v>11</v>
      </c>
      <c r="D1835">
        <v>3</v>
      </c>
      <c r="E1835">
        <v>3</v>
      </c>
      <c r="F1835">
        <v>732.54</v>
      </c>
      <c r="G1835">
        <v>1746.11</v>
      </c>
      <c r="H1835">
        <v>174.61</v>
      </c>
      <c r="I1835">
        <v>525.86</v>
      </c>
      <c r="J1835">
        <v>1045.6300000000001</v>
      </c>
      <c r="K1835">
        <f>Global_Household_Financial_Dyna[[#This Row],[Total_Household_Income]]-Global_Household_Financial_Dyna[[#This Row],[Estimated_Taxes]]</f>
        <v>1571.5</v>
      </c>
      <c r="L1835" s="1">
        <f>Global_Household_Financial_Dyna[[#This Row],[Monthly_Savings]]/Global_Household_Financial_Dyna[[#This Row],[Net Income]]</f>
        <v>0.66537066496977415</v>
      </c>
      <c r="M1835" s="2">
        <f>Global_Household_Financial_Dyna[[#This Row],[Monthly_Expenses]]/Global_Household_Financial_Dyna[[#This Row],[Net Income]]</f>
        <v>0.33462297168310534</v>
      </c>
      <c r="N1835" t="str">
        <f>IF(Global_Household_Financial_Dyna[[#This Row],[Monthly_Savings]]&lt;0,"High Risk", IF(Global_Household_Financial_Dyna[[#This Row],[Savings Rate%]]&lt;0.1, "Medium", "Safe"))</f>
        <v>Safe</v>
      </c>
      <c r="O1835">
        <f>Global_Household_Financial_Dyna[[#This Row],[Total_Household_Income]]/Global_Household_Financial_Dyna[[#This Row],[Family_Size]]</f>
        <v>582.03666666666663</v>
      </c>
      <c r="P1835" s="2">
        <f t="shared" si="56"/>
        <v>0.42077341556833553</v>
      </c>
      <c r="Q1835" s="2">
        <f t="shared" si="57"/>
        <v>0.24459724940143862</v>
      </c>
      <c r="R1835" s="2" t="str">
        <f>IF(Global_Household_Financial_Dyna[[#This Row],[Vs country_Average]]&lt;-0.2, "Underperformer", IF(Global_Household_Financial_Dyna[[#This Row],[Vs country_Average]]&gt;0.2, "Outperformer", "Normal"))</f>
        <v>Outperformer</v>
      </c>
      <c r="S18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1045.6300000000001</v>
      </c>
      <c r="T18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1045.6300000000001</v>
      </c>
      <c r="U18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1045.6300000000001</v>
      </c>
      <c r="V18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1045.6300000000001</v>
      </c>
    </row>
    <row r="1836" spans="1:22" x14ac:dyDescent="0.3">
      <c r="A1836">
        <v>1839</v>
      </c>
      <c r="B1836" t="s">
        <v>12</v>
      </c>
      <c r="C1836" t="s">
        <v>13</v>
      </c>
      <c r="D1836">
        <v>5</v>
      </c>
      <c r="E1836">
        <v>2</v>
      </c>
      <c r="F1836">
        <v>857.64</v>
      </c>
      <c r="G1836">
        <v>1415.5</v>
      </c>
      <c r="H1836">
        <v>353.87</v>
      </c>
      <c r="I1836">
        <v>1343.31</v>
      </c>
      <c r="J1836">
        <v>-281.68</v>
      </c>
      <c r="K1836">
        <f>Global_Household_Financial_Dyna[[#This Row],[Total_Household_Income]]-Global_Household_Financial_Dyna[[#This Row],[Estimated_Taxes]]</f>
        <v>1061.6300000000001</v>
      </c>
      <c r="L1836" s="1">
        <f>Global_Household_Financial_Dyna[[#This Row],[Monthly_Savings]]/Global_Household_Financial_Dyna[[#This Row],[Net Income]]</f>
        <v>-0.26532784491772082</v>
      </c>
      <c r="M1836" s="2">
        <f>Global_Household_Financial_Dyna[[#This Row],[Monthly_Expenses]]/Global_Household_Financial_Dyna[[#This Row],[Net Income]]</f>
        <v>1.2653278449177208</v>
      </c>
      <c r="N1836" t="str">
        <f>IF(Global_Household_Financial_Dyna[[#This Row],[Monthly_Savings]]&lt;0,"High Risk", IF(Global_Household_Financial_Dyna[[#This Row],[Savings Rate%]]&lt;0.1, "Medium", "Safe"))</f>
        <v>High Risk</v>
      </c>
      <c r="O1836">
        <f>Global_Household_Financial_Dyna[[#This Row],[Total_Household_Income]]/Global_Household_Financial_Dyna[[#This Row],[Family_Size]]</f>
        <v>283.10000000000002</v>
      </c>
      <c r="P1836" s="2">
        <f t="shared" si="56"/>
        <v>0.30718716818024266</v>
      </c>
      <c r="Q1836" s="2">
        <f t="shared" si="57"/>
        <v>-0.57251501309796349</v>
      </c>
      <c r="R1836" s="2" t="str">
        <f>IF(Global_Household_Financial_Dyna[[#This Row],[Vs country_Average]]&lt;-0.2, "Underperformer", IF(Global_Household_Financial_Dyna[[#This Row],[Vs country_Average]]&gt;0.2, "Outperformer", "Normal"))</f>
        <v>Underperformer</v>
      </c>
      <c r="S18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-214.5145</v>
      </c>
      <c r="T18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-147.34899999999999</v>
      </c>
      <c r="U18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-80.183500000000009</v>
      </c>
      <c r="V18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-13.017999999999972</v>
      </c>
    </row>
    <row r="1837" spans="1:22" x14ac:dyDescent="0.3">
      <c r="A1837">
        <v>1840</v>
      </c>
      <c r="B1837" t="s">
        <v>18</v>
      </c>
      <c r="C1837" t="s">
        <v>19</v>
      </c>
      <c r="D1837">
        <v>6</v>
      </c>
      <c r="E1837">
        <v>3</v>
      </c>
      <c r="F1837">
        <v>2774.66</v>
      </c>
      <c r="G1837">
        <v>6119.53</v>
      </c>
      <c r="H1837">
        <v>1346.3</v>
      </c>
      <c r="I1837">
        <v>3704.27</v>
      </c>
      <c r="J1837">
        <v>1068.96</v>
      </c>
      <c r="K1837">
        <f>Global_Household_Financial_Dyna[[#This Row],[Total_Household_Income]]-Global_Household_Financial_Dyna[[#This Row],[Estimated_Taxes]]</f>
        <v>4773.2299999999996</v>
      </c>
      <c r="L1837" s="1">
        <f>Global_Household_Financial_Dyna[[#This Row],[Monthly_Savings]]/Global_Household_Financial_Dyna[[#This Row],[Net Income]]</f>
        <v>0.22394898213578648</v>
      </c>
      <c r="M1837" s="2">
        <f>Global_Household_Financial_Dyna[[#This Row],[Monthly_Expenses]]/Global_Household_Financial_Dyna[[#This Row],[Net Income]]</f>
        <v>0.7760510178642136</v>
      </c>
      <c r="N1837" t="str">
        <f>IF(Global_Household_Financial_Dyna[[#This Row],[Monthly_Savings]]&lt;0,"High Risk", IF(Global_Household_Financial_Dyna[[#This Row],[Savings Rate%]]&lt;0.1, "Medium", "Safe"))</f>
        <v>Safe</v>
      </c>
      <c r="O1837">
        <f>Global_Household_Financial_Dyna[[#This Row],[Total_Household_Income]]/Global_Household_Financial_Dyna[[#This Row],[Family_Size]]</f>
        <v>1019.9216666666666</v>
      </c>
      <c r="P1837" s="2">
        <f t="shared" si="56"/>
        <v>0.32336204947805613</v>
      </c>
      <c r="Q1837" s="2">
        <f t="shared" si="57"/>
        <v>-9.9413067342269651E-2</v>
      </c>
      <c r="R1837" s="2" t="str">
        <f>IF(Global_Household_Financial_Dyna[[#This Row],[Vs country_Average]]&lt;-0.2, "Underperformer", IF(Global_Household_Financial_Dyna[[#This Row],[Vs country_Average]]&gt;0.2, "Outperformer", "Normal"))</f>
        <v>Normal</v>
      </c>
      <c r="S18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1068.96</v>
      </c>
      <c r="T18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1068.96</v>
      </c>
      <c r="U18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1068.96</v>
      </c>
      <c r="V18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1068.96</v>
      </c>
    </row>
    <row r="1838" spans="1:22" x14ac:dyDescent="0.3">
      <c r="A1838">
        <v>1841</v>
      </c>
      <c r="B1838" t="s">
        <v>10</v>
      </c>
      <c r="C1838" t="s">
        <v>11</v>
      </c>
      <c r="D1838">
        <v>7</v>
      </c>
      <c r="E1838">
        <v>3</v>
      </c>
      <c r="F1838">
        <v>1020.99</v>
      </c>
      <c r="G1838">
        <v>2177.19</v>
      </c>
      <c r="H1838">
        <v>217.72</v>
      </c>
      <c r="I1838">
        <v>731.93</v>
      </c>
      <c r="J1838">
        <v>1227.54</v>
      </c>
      <c r="K1838">
        <f>Global_Household_Financial_Dyna[[#This Row],[Total_Household_Income]]-Global_Household_Financial_Dyna[[#This Row],[Estimated_Taxes]]</f>
        <v>1959.47</v>
      </c>
      <c r="L1838" s="1">
        <f>Global_Household_Financial_Dyna[[#This Row],[Monthly_Savings]]/Global_Household_Financial_Dyna[[#This Row],[Net Income]]</f>
        <v>0.62646531970379737</v>
      </c>
      <c r="M1838" s="2">
        <f>Global_Household_Financial_Dyna[[#This Row],[Monthly_Expenses]]/Global_Household_Financial_Dyna[[#This Row],[Net Income]]</f>
        <v>0.37353468029620251</v>
      </c>
      <c r="N1838" t="str">
        <f>IF(Global_Household_Financial_Dyna[[#This Row],[Monthly_Savings]]&lt;0,"High Risk", IF(Global_Household_Financial_Dyna[[#This Row],[Savings Rate%]]&lt;0.1, "Medium", "Safe"))</f>
        <v>Safe</v>
      </c>
      <c r="O1838">
        <f>Global_Household_Financial_Dyna[[#This Row],[Total_Household_Income]]/Global_Household_Financial_Dyna[[#This Row],[Family_Size]]</f>
        <v>311.02714285714285</v>
      </c>
      <c r="P1838" s="2">
        <f t="shared" si="56"/>
        <v>0.42077341556833553</v>
      </c>
      <c r="Q1838" s="2">
        <f t="shared" si="57"/>
        <v>0.20569190413546184</v>
      </c>
      <c r="R1838" s="2" t="str">
        <f>IF(Global_Household_Financial_Dyna[[#This Row],[Vs country_Average]]&lt;-0.2, "Underperformer", IF(Global_Household_Financial_Dyna[[#This Row],[Vs country_Average]]&gt;0.2, "Outperformer", "Normal"))</f>
        <v>Outperformer</v>
      </c>
      <c r="S18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1227.54</v>
      </c>
      <c r="T18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1227.54</v>
      </c>
      <c r="U18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1227.54</v>
      </c>
      <c r="V18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1227.54</v>
      </c>
    </row>
    <row r="1839" spans="1:22" x14ac:dyDescent="0.3">
      <c r="A1839">
        <v>1842</v>
      </c>
      <c r="B1839" t="s">
        <v>10</v>
      </c>
      <c r="C1839" t="s">
        <v>22</v>
      </c>
      <c r="D1839">
        <v>2</v>
      </c>
      <c r="E1839">
        <v>1</v>
      </c>
      <c r="F1839">
        <v>1198.6199999999999</v>
      </c>
      <c r="G1839">
        <v>1198.6199999999999</v>
      </c>
      <c r="H1839">
        <v>119.86</v>
      </c>
      <c r="I1839">
        <v>390.24</v>
      </c>
      <c r="J1839">
        <v>688.52</v>
      </c>
      <c r="K1839">
        <f>Global_Household_Financial_Dyna[[#This Row],[Total_Household_Income]]-Global_Household_Financial_Dyna[[#This Row],[Estimated_Taxes]]</f>
        <v>1078.76</v>
      </c>
      <c r="L1839" s="1">
        <f>Global_Household_Financial_Dyna[[#This Row],[Monthly_Savings]]/Global_Household_Financial_Dyna[[#This Row],[Net Income]]</f>
        <v>0.63825132559605469</v>
      </c>
      <c r="M1839" s="2">
        <f>Global_Household_Financial_Dyna[[#This Row],[Monthly_Expenses]]/Global_Household_Financial_Dyna[[#This Row],[Net Income]]</f>
        <v>0.36174867440394526</v>
      </c>
      <c r="N1839" t="str">
        <f>IF(Global_Household_Financial_Dyna[[#This Row],[Monthly_Savings]]&lt;0,"High Risk", IF(Global_Household_Financial_Dyna[[#This Row],[Savings Rate%]]&lt;0.1, "Medium", "Safe"))</f>
        <v>Safe</v>
      </c>
      <c r="O1839">
        <f>Global_Household_Financial_Dyna[[#This Row],[Total_Household_Income]]/Global_Household_Financial_Dyna[[#This Row],[Family_Size]]</f>
        <v>599.30999999999995</v>
      </c>
      <c r="P1839" s="2">
        <f t="shared" si="56"/>
        <v>0.42077341556833553</v>
      </c>
      <c r="Q1839" s="2">
        <f t="shared" si="57"/>
        <v>0.21747791002771916</v>
      </c>
      <c r="R1839" s="2" t="str">
        <f>IF(Global_Household_Financial_Dyna[[#This Row],[Vs country_Average]]&lt;-0.2, "Underperformer", IF(Global_Household_Financial_Dyna[[#This Row],[Vs country_Average]]&gt;0.2, "Outperformer", "Normal"))</f>
        <v>Outperformer</v>
      </c>
      <c r="S18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688.52</v>
      </c>
      <c r="T18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688.52</v>
      </c>
      <c r="U18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688.52</v>
      </c>
      <c r="V18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688.52</v>
      </c>
    </row>
    <row r="1840" spans="1:22" x14ac:dyDescent="0.3">
      <c r="A1840">
        <v>1843</v>
      </c>
      <c r="B1840" t="s">
        <v>10</v>
      </c>
      <c r="C1840" t="s">
        <v>22</v>
      </c>
      <c r="D1840">
        <v>3</v>
      </c>
      <c r="E1840">
        <v>3</v>
      </c>
      <c r="F1840">
        <v>817.11</v>
      </c>
      <c r="G1840">
        <v>1768.95</v>
      </c>
      <c r="H1840">
        <v>176.9</v>
      </c>
      <c r="I1840">
        <v>356.82</v>
      </c>
      <c r="J1840">
        <v>1235.23</v>
      </c>
      <c r="K1840">
        <f>Global_Household_Financial_Dyna[[#This Row],[Total_Household_Income]]-Global_Household_Financial_Dyna[[#This Row],[Estimated_Taxes]]</f>
        <v>1592.05</v>
      </c>
      <c r="L1840" s="1">
        <f>Global_Household_Financial_Dyna[[#This Row],[Monthly_Savings]]/Global_Household_Financial_Dyna[[#This Row],[Net Income]]</f>
        <v>0.77587387330799917</v>
      </c>
      <c r="M1840" s="2">
        <f>Global_Household_Financial_Dyna[[#This Row],[Monthly_Expenses]]/Global_Household_Financial_Dyna[[#This Row],[Net Income]]</f>
        <v>0.22412612669200088</v>
      </c>
      <c r="N1840" t="str">
        <f>IF(Global_Household_Financial_Dyna[[#This Row],[Monthly_Savings]]&lt;0,"High Risk", IF(Global_Household_Financial_Dyna[[#This Row],[Savings Rate%]]&lt;0.1, "Medium", "Safe"))</f>
        <v>Safe</v>
      </c>
      <c r="O1840">
        <f>Global_Household_Financial_Dyna[[#This Row],[Total_Household_Income]]/Global_Household_Financial_Dyna[[#This Row],[Family_Size]]</f>
        <v>589.65</v>
      </c>
      <c r="P1840" s="2">
        <f t="shared" si="56"/>
        <v>0.42077341556833553</v>
      </c>
      <c r="Q1840" s="2">
        <f t="shared" si="57"/>
        <v>0.35510045773966364</v>
      </c>
      <c r="R1840" s="2" t="str">
        <f>IF(Global_Household_Financial_Dyna[[#This Row],[Vs country_Average]]&lt;-0.2, "Underperformer", IF(Global_Household_Financial_Dyna[[#This Row],[Vs country_Average]]&gt;0.2, "Outperformer", "Normal"))</f>
        <v>Outperformer</v>
      </c>
      <c r="S18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1235.23</v>
      </c>
      <c r="T18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1235.23</v>
      </c>
      <c r="U18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1235.23</v>
      </c>
      <c r="V18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1235.23</v>
      </c>
    </row>
    <row r="1841" spans="1:22" x14ac:dyDescent="0.3">
      <c r="A1841">
        <v>1844</v>
      </c>
      <c r="B1841" t="s">
        <v>16</v>
      </c>
      <c r="C1841" t="s">
        <v>17</v>
      </c>
      <c r="D1841">
        <v>3</v>
      </c>
      <c r="E1841">
        <v>3</v>
      </c>
      <c r="F1841">
        <v>7973.7</v>
      </c>
      <c r="G1841">
        <v>18203.099999999999</v>
      </c>
      <c r="H1841">
        <v>7281.24</v>
      </c>
      <c r="I1841">
        <v>2010.94</v>
      </c>
      <c r="J1841">
        <v>8910.92</v>
      </c>
      <c r="K1841">
        <f>Global_Household_Financial_Dyna[[#This Row],[Total_Household_Income]]-Global_Household_Financial_Dyna[[#This Row],[Estimated_Taxes]]</f>
        <v>10921.859999999999</v>
      </c>
      <c r="L1841" s="1">
        <f>Global_Household_Financial_Dyna[[#This Row],[Monthly_Savings]]/Global_Household_Financial_Dyna[[#This Row],[Net Income]]</f>
        <v>0.81587934655818706</v>
      </c>
      <c r="M1841" s="2">
        <f>Global_Household_Financial_Dyna[[#This Row],[Monthly_Expenses]]/Global_Household_Financial_Dyna[[#This Row],[Net Income]]</f>
        <v>0.18412065344181305</v>
      </c>
      <c r="N1841" t="str">
        <f>IF(Global_Household_Financial_Dyna[[#This Row],[Monthly_Savings]]&lt;0,"High Risk", IF(Global_Household_Financial_Dyna[[#This Row],[Savings Rate%]]&lt;0.1, "Medium", "Safe"))</f>
        <v>Safe</v>
      </c>
      <c r="O1841">
        <f>Global_Household_Financial_Dyna[[#This Row],[Total_Household_Income]]/Global_Household_Financial_Dyna[[#This Row],[Family_Size]]</f>
        <v>6067.7</v>
      </c>
      <c r="P1841" s="2">
        <f t="shared" si="56"/>
        <v>0.15879799892000862</v>
      </c>
      <c r="Q1841" s="2">
        <f t="shared" si="57"/>
        <v>0.65708134763817849</v>
      </c>
      <c r="R1841" s="2" t="str">
        <f>IF(Global_Household_Financial_Dyna[[#This Row],[Vs country_Average]]&lt;-0.2, "Underperformer", IF(Global_Household_Financial_Dyna[[#This Row],[Vs country_Average]]&gt;0.2, "Outperformer", "Normal"))</f>
        <v>Outperformer</v>
      </c>
      <c r="S18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8910.92</v>
      </c>
      <c r="T18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8910.92</v>
      </c>
      <c r="U18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8910.92</v>
      </c>
      <c r="V18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8910.92</v>
      </c>
    </row>
    <row r="1842" spans="1:22" x14ac:dyDescent="0.3">
      <c r="A1842">
        <v>1845</v>
      </c>
      <c r="B1842" t="s">
        <v>12</v>
      </c>
      <c r="C1842" t="s">
        <v>13</v>
      </c>
      <c r="D1842">
        <v>1</v>
      </c>
      <c r="E1842">
        <v>1</v>
      </c>
      <c r="F1842">
        <v>3448.76</v>
      </c>
      <c r="G1842">
        <v>3448.76</v>
      </c>
      <c r="H1842">
        <v>862.19</v>
      </c>
      <c r="I1842">
        <v>1190.0899999999999</v>
      </c>
      <c r="J1842">
        <v>1396.48</v>
      </c>
      <c r="K1842">
        <f>Global_Household_Financial_Dyna[[#This Row],[Total_Household_Income]]-Global_Household_Financial_Dyna[[#This Row],[Estimated_Taxes]]</f>
        <v>2586.5700000000002</v>
      </c>
      <c r="L1842" s="1">
        <f>Global_Household_Financial_Dyna[[#This Row],[Monthly_Savings]]/Global_Household_Financial_Dyna[[#This Row],[Net Income]]</f>
        <v>0.53989646520295209</v>
      </c>
      <c r="M1842" s="2">
        <f>Global_Household_Financial_Dyna[[#This Row],[Monthly_Expenses]]/Global_Household_Financial_Dyna[[#This Row],[Net Income]]</f>
        <v>0.46010353479704774</v>
      </c>
      <c r="N1842" t="str">
        <f>IF(Global_Household_Financial_Dyna[[#This Row],[Monthly_Savings]]&lt;0,"High Risk", IF(Global_Household_Financial_Dyna[[#This Row],[Savings Rate%]]&lt;0.1, "Medium", "Safe"))</f>
        <v>Safe</v>
      </c>
      <c r="O1842">
        <f>Global_Household_Financial_Dyna[[#This Row],[Total_Household_Income]]/Global_Household_Financial_Dyna[[#This Row],[Family_Size]]</f>
        <v>3448.76</v>
      </c>
      <c r="P1842" s="2">
        <f t="shared" si="56"/>
        <v>0.30718716818024266</v>
      </c>
      <c r="Q1842" s="2">
        <f t="shared" si="57"/>
        <v>0.23270929702270943</v>
      </c>
      <c r="R1842" s="2" t="str">
        <f>IF(Global_Household_Financial_Dyna[[#This Row],[Vs country_Average]]&lt;-0.2, "Underperformer", IF(Global_Household_Financial_Dyna[[#This Row],[Vs country_Average]]&gt;0.2, "Outperformer", "Normal"))</f>
        <v>Outperformer</v>
      </c>
      <c r="S18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1396.48</v>
      </c>
      <c r="T18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1396.48</v>
      </c>
      <c r="U18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1396.48</v>
      </c>
      <c r="V18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1396.48</v>
      </c>
    </row>
    <row r="1843" spans="1:22" x14ac:dyDescent="0.3">
      <c r="A1843">
        <v>1846</v>
      </c>
      <c r="B1843" t="s">
        <v>18</v>
      </c>
      <c r="C1843" t="s">
        <v>19</v>
      </c>
      <c r="D1843">
        <v>4</v>
      </c>
      <c r="E1843">
        <v>3</v>
      </c>
      <c r="F1843">
        <v>3075.19</v>
      </c>
      <c r="G1843">
        <v>6730.03</v>
      </c>
      <c r="H1843">
        <v>1480.61</v>
      </c>
      <c r="I1843">
        <v>3045.85</v>
      </c>
      <c r="J1843">
        <v>2203.58</v>
      </c>
      <c r="K1843">
        <f>Global_Household_Financial_Dyna[[#This Row],[Total_Household_Income]]-Global_Household_Financial_Dyna[[#This Row],[Estimated_Taxes]]</f>
        <v>5249.42</v>
      </c>
      <c r="L1843" s="1">
        <f>Global_Household_Financial_Dyna[[#This Row],[Monthly_Savings]]/Global_Household_Financial_Dyna[[#This Row],[Net Income]]</f>
        <v>0.41977589905170476</v>
      </c>
      <c r="M1843" s="2">
        <f>Global_Household_Financial_Dyna[[#This Row],[Monthly_Expenses]]/Global_Household_Financial_Dyna[[#This Row],[Net Income]]</f>
        <v>0.5802260059206541</v>
      </c>
      <c r="N1843" t="str">
        <f>IF(Global_Household_Financial_Dyna[[#This Row],[Monthly_Savings]]&lt;0,"High Risk", IF(Global_Household_Financial_Dyna[[#This Row],[Savings Rate%]]&lt;0.1, "Medium", "Safe"))</f>
        <v>Safe</v>
      </c>
      <c r="O1843">
        <f>Global_Household_Financial_Dyna[[#This Row],[Total_Household_Income]]/Global_Household_Financial_Dyna[[#This Row],[Family_Size]]</f>
        <v>1682.5074999999999</v>
      </c>
      <c r="P1843" s="2">
        <f t="shared" si="56"/>
        <v>0.32336204947805613</v>
      </c>
      <c r="Q1843" s="2">
        <f t="shared" si="57"/>
        <v>9.6413849573648625E-2</v>
      </c>
      <c r="R1843" s="2" t="str">
        <f>IF(Global_Household_Financial_Dyna[[#This Row],[Vs country_Average]]&lt;-0.2, "Underperformer", IF(Global_Household_Financial_Dyna[[#This Row],[Vs country_Average]]&gt;0.2, "Outperformer", "Normal"))</f>
        <v>Normal</v>
      </c>
      <c r="S18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2203.58</v>
      </c>
      <c r="T18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2203.58</v>
      </c>
      <c r="U18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2203.58</v>
      </c>
      <c r="V18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2203.58</v>
      </c>
    </row>
    <row r="1844" spans="1:22" x14ac:dyDescent="0.3">
      <c r="A1844">
        <v>1847</v>
      </c>
      <c r="B1844" t="s">
        <v>18</v>
      </c>
      <c r="C1844" t="s">
        <v>19</v>
      </c>
      <c r="D1844">
        <v>6</v>
      </c>
      <c r="E1844">
        <v>3</v>
      </c>
      <c r="F1844">
        <v>5243.94</v>
      </c>
      <c r="G1844">
        <v>11202.67</v>
      </c>
      <c r="H1844">
        <v>3024.72</v>
      </c>
      <c r="I1844">
        <v>3862.59</v>
      </c>
      <c r="J1844">
        <v>4315.3599999999997</v>
      </c>
      <c r="K1844">
        <f>Global_Household_Financial_Dyna[[#This Row],[Total_Household_Income]]-Global_Household_Financial_Dyna[[#This Row],[Estimated_Taxes]]</f>
        <v>8177.9500000000007</v>
      </c>
      <c r="L1844" s="1">
        <f>Global_Household_Financial_Dyna[[#This Row],[Monthly_Savings]]/Global_Household_Financial_Dyna[[#This Row],[Net Income]]</f>
        <v>0.52768236538496804</v>
      </c>
      <c r="M1844" s="2">
        <f>Global_Household_Financial_Dyna[[#This Row],[Monthly_Expenses]]/Global_Household_Financial_Dyna[[#This Row],[Net Income]]</f>
        <v>0.47231763461503184</v>
      </c>
      <c r="N1844" t="str">
        <f>IF(Global_Household_Financial_Dyna[[#This Row],[Monthly_Savings]]&lt;0,"High Risk", IF(Global_Household_Financial_Dyna[[#This Row],[Savings Rate%]]&lt;0.1, "Medium", "Safe"))</f>
        <v>Safe</v>
      </c>
      <c r="O1844">
        <f>Global_Household_Financial_Dyna[[#This Row],[Total_Household_Income]]/Global_Household_Financial_Dyna[[#This Row],[Family_Size]]</f>
        <v>1867.1116666666667</v>
      </c>
      <c r="P1844" s="2">
        <f t="shared" si="56"/>
        <v>0.32336204947805613</v>
      </c>
      <c r="Q1844" s="2">
        <f t="shared" si="57"/>
        <v>0.20432031590691191</v>
      </c>
      <c r="R1844" s="2" t="str">
        <f>IF(Global_Household_Financial_Dyna[[#This Row],[Vs country_Average]]&lt;-0.2, "Underperformer", IF(Global_Household_Financial_Dyna[[#This Row],[Vs country_Average]]&gt;0.2, "Outperformer", "Normal"))</f>
        <v>Outperformer</v>
      </c>
      <c r="S18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4315.3599999999997</v>
      </c>
      <c r="T18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4315.3599999999997</v>
      </c>
      <c r="U18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4315.3599999999997</v>
      </c>
      <c r="V18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4315.3599999999997</v>
      </c>
    </row>
    <row r="1845" spans="1:22" x14ac:dyDescent="0.3">
      <c r="A1845">
        <v>1848</v>
      </c>
      <c r="B1845" t="s">
        <v>18</v>
      </c>
      <c r="C1845" t="s">
        <v>19</v>
      </c>
      <c r="D1845">
        <v>8</v>
      </c>
      <c r="E1845">
        <v>3</v>
      </c>
      <c r="F1845">
        <v>1552.19</v>
      </c>
      <c r="G1845">
        <v>3284.56</v>
      </c>
      <c r="H1845">
        <v>722.6</v>
      </c>
      <c r="I1845">
        <v>3117.05</v>
      </c>
      <c r="J1845">
        <v>-555.09</v>
      </c>
      <c r="K1845">
        <f>Global_Household_Financial_Dyna[[#This Row],[Total_Household_Income]]-Global_Household_Financial_Dyna[[#This Row],[Estimated_Taxes]]</f>
        <v>2561.96</v>
      </c>
      <c r="L1845" s="1">
        <f>Global_Household_Financial_Dyna[[#This Row],[Monthly_Savings]]/Global_Household_Financial_Dyna[[#This Row],[Net Income]]</f>
        <v>-0.21666614623179128</v>
      </c>
      <c r="M1845" s="2">
        <f>Global_Household_Financial_Dyna[[#This Row],[Monthly_Expenses]]/Global_Household_Financial_Dyna[[#This Row],[Net Income]]</f>
        <v>1.2166661462317914</v>
      </c>
      <c r="N1845" t="str">
        <f>IF(Global_Household_Financial_Dyna[[#This Row],[Monthly_Savings]]&lt;0,"High Risk", IF(Global_Household_Financial_Dyna[[#This Row],[Savings Rate%]]&lt;0.1, "Medium", "Safe"))</f>
        <v>High Risk</v>
      </c>
      <c r="O1845">
        <f>Global_Household_Financial_Dyna[[#This Row],[Total_Household_Income]]/Global_Household_Financial_Dyna[[#This Row],[Family_Size]]</f>
        <v>410.57</v>
      </c>
      <c r="P1845" s="2">
        <f t="shared" si="56"/>
        <v>0.32336204947805613</v>
      </c>
      <c r="Q1845" s="2">
        <f t="shared" si="57"/>
        <v>-0.54002819570984739</v>
      </c>
      <c r="R1845" s="2" t="str">
        <f>IF(Global_Household_Financial_Dyna[[#This Row],[Vs country_Average]]&lt;-0.2, "Underperformer", IF(Global_Household_Financial_Dyna[[#This Row],[Vs country_Average]]&gt;0.2, "Outperformer", "Normal"))</f>
        <v>Underperformer</v>
      </c>
      <c r="S18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-399.23750000000001</v>
      </c>
      <c r="T18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-243.38499999999999</v>
      </c>
      <c r="U18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-87.532500000000027</v>
      </c>
      <c r="V18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68.32000000000005</v>
      </c>
    </row>
    <row r="1846" spans="1:22" x14ac:dyDescent="0.3">
      <c r="A1846">
        <v>1849</v>
      </c>
      <c r="B1846" t="s">
        <v>12</v>
      </c>
      <c r="C1846" t="s">
        <v>13</v>
      </c>
      <c r="D1846">
        <v>1</v>
      </c>
      <c r="E1846">
        <v>1</v>
      </c>
      <c r="F1846">
        <v>3407.82</v>
      </c>
      <c r="G1846">
        <v>3407.82</v>
      </c>
      <c r="H1846">
        <v>851.96</v>
      </c>
      <c r="I1846">
        <v>1746.34</v>
      </c>
      <c r="J1846">
        <v>809.53</v>
      </c>
      <c r="K1846">
        <f>Global_Household_Financial_Dyna[[#This Row],[Total_Household_Income]]-Global_Household_Financial_Dyna[[#This Row],[Estimated_Taxes]]</f>
        <v>2555.86</v>
      </c>
      <c r="L1846" s="1">
        <f>Global_Household_Financial_Dyna[[#This Row],[Monthly_Savings]]/Global_Household_Financial_Dyna[[#This Row],[Net Income]]</f>
        <v>0.31673487593217153</v>
      </c>
      <c r="M1846" s="2">
        <f>Global_Household_Financial_Dyna[[#This Row],[Monthly_Expenses]]/Global_Household_Financial_Dyna[[#This Row],[Net Income]]</f>
        <v>0.68326903664519956</v>
      </c>
      <c r="N1846" t="str">
        <f>IF(Global_Household_Financial_Dyna[[#This Row],[Monthly_Savings]]&lt;0,"High Risk", IF(Global_Household_Financial_Dyna[[#This Row],[Savings Rate%]]&lt;0.1, "Medium", "Safe"))</f>
        <v>Safe</v>
      </c>
      <c r="O1846">
        <f>Global_Household_Financial_Dyna[[#This Row],[Total_Household_Income]]/Global_Household_Financial_Dyna[[#This Row],[Family_Size]]</f>
        <v>3407.82</v>
      </c>
      <c r="P1846" s="2">
        <f t="shared" si="56"/>
        <v>0.30718716818024266</v>
      </c>
      <c r="Q1846" s="2">
        <f t="shared" si="57"/>
        <v>9.5477077519288689E-3</v>
      </c>
      <c r="R1846" s="2" t="str">
        <f>IF(Global_Household_Financial_Dyna[[#This Row],[Vs country_Average]]&lt;-0.2, "Underperformer", IF(Global_Household_Financial_Dyna[[#This Row],[Vs country_Average]]&gt;0.2, "Outperformer", "Normal"))</f>
        <v>Normal</v>
      </c>
      <c r="S18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809.53</v>
      </c>
      <c r="T18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809.53</v>
      </c>
      <c r="U18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809.53</v>
      </c>
      <c r="V18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809.53</v>
      </c>
    </row>
    <row r="1847" spans="1:22" x14ac:dyDescent="0.3">
      <c r="A1847">
        <v>1850</v>
      </c>
      <c r="B1847" t="s">
        <v>16</v>
      </c>
      <c r="C1847" t="s">
        <v>17</v>
      </c>
      <c r="D1847">
        <v>5</v>
      </c>
      <c r="E1847">
        <v>3</v>
      </c>
      <c r="F1847">
        <v>2308.15</v>
      </c>
      <c r="G1847">
        <v>5268.15</v>
      </c>
      <c r="H1847">
        <v>1843.85</v>
      </c>
      <c r="I1847">
        <v>4390.7299999999996</v>
      </c>
      <c r="J1847">
        <v>-966.43</v>
      </c>
      <c r="K1847">
        <f>Global_Household_Financial_Dyna[[#This Row],[Total_Household_Income]]-Global_Household_Financial_Dyna[[#This Row],[Estimated_Taxes]]</f>
        <v>3424.2999999999997</v>
      </c>
      <c r="L1847" s="1">
        <f>Global_Household_Financial_Dyna[[#This Row],[Monthly_Savings]]/Global_Household_Financial_Dyna[[#This Row],[Net Income]]</f>
        <v>-0.28222702450135795</v>
      </c>
      <c r="M1847" s="2">
        <f>Global_Household_Financial_Dyna[[#This Row],[Monthly_Expenses]]/Global_Household_Financial_Dyna[[#This Row],[Net Income]]</f>
        <v>1.2822270245013578</v>
      </c>
      <c r="N1847" t="str">
        <f>IF(Global_Household_Financial_Dyna[[#This Row],[Monthly_Savings]]&lt;0,"High Risk", IF(Global_Household_Financial_Dyna[[#This Row],[Savings Rate%]]&lt;0.1, "Medium", "Safe"))</f>
        <v>High Risk</v>
      </c>
      <c r="O1847">
        <f>Global_Household_Financial_Dyna[[#This Row],[Total_Household_Income]]/Global_Household_Financial_Dyna[[#This Row],[Family_Size]]</f>
        <v>1053.6299999999999</v>
      </c>
      <c r="P1847" s="2">
        <f t="shared" si="56"/>
        <v>0.15879799892000862</v>
      </c>
      <c r="Q1847" s="2">
        <f t="shared" si="57"/>
        <v>-0.44102502342136657</v>
      </c>
      <c r="R1847" s="2" t="str">
        <f>IF(Global_Household_Financial_Dyna[[#This Row],[Vs country_Average]]&lt;-0.2, "Underperformer", IF(Global_Household_Financial_Dyna[[#This Row],[Vs country_Average]]&gt;0.2, "Outperformer", "Normal"))</f>
        <v>Underperformer</v>
      </c>
      <c r="S18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-746.8934999999999</v>
      </c>
      <c r="T18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-527.35699999999997</v>
      </c>
      <c r="U18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-307.82050000000004</v>
      </c>
      <c r="V18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-88.284000000000106</v>
      </c>
    </row>
    <row r="1848" spans="1:22" x14ac:dyDescent="0.3">
      <c r="A1848">
        <v>1851</v>
      </c>
      <c r="B1848" t="s">
        <v>10</v>
      </c>
      <c r="C1848" t="s">
        <v>11</v>
      </c>
      <c r="D1848">
        <v>2</v>
      </c>
      <c r="E1848">
        <v>1</v>
      </c>
      <c r="F1848">
        <v>809.14</v>
      </c>
      <c r="G1848">
        <v>809.14</v>
      </c>
      <c r="H1848">
        <v>80.91</v>
      </c>
      <c r="I1848">
        <v>347.9</v>
      </c>
      <c r="J1848">
        <v>380.32</v>
      </c>
      <c r="K1848">
        <f>Global_Household_Financial_Dyna[[#This Row],[Total_Household_Income]]-Global_Household_Financial_Dyna[[#This Row],[Estimated_Taxes]]</f>
        <v>728.23</v>
      </c>
      <c r="L1848" s="1">
        <f>Global_Household_Financial_Dyna[[#This Row],[Monthly_Savings]]/Global_Household_Financial_Dyna[[#This Row],[Net Income]]</f>
        <v>0.52225258503494776</v>
      </c>
      <c r="M1848" s="2">
        <f>Global_Household_Financial_Dyna[[#This Row],[Monthly_Expenses]]/Global_Household_Financial_Dyna[[#This Row],[Net Income]]</f>
        <v>0.47773368303969893</v>
      </c>
      <c r="N1848" t="str">
        <f>IF(Global_Household_Financial_Dyna[[#This Row],[Monthly_Savings]]&lt;0,"High Risk", IF(Global_Household_Financial_Dyna[[#This Row],[Savings Rate%]]&lt;0.1, "Medium", "Safe"))</f>
        <v>Safe</v>
      </c>
      <c r="O1848">
        <f>Global_Household_Financial_Dyna[[#This Row],[Total_Household_Income]]/Global_Household_Financial_Dyna[[#This Row],[Family_Size]]</f>
        <v>404.57</v>
      </c>
      <c r="P1848" s="2">
        <f t="shared" si="56"/>
        <v>0.42077341556833553</v>
      </c>
      <c r="Q1848" s="2">
        <f t="shared" si="57"/>
        <v>0.10147916946661223</v>
      </c>
      <c r="R1848" s="2" t="str">
        <f>IF(Global_Household_Financial_Dyna[[#This Row],[Vs country_Average]]&lt;-0.2, "Underperformer", IF(Global_Household_Financial_Dyna[[#This Row],[Vs country_Average]]&gt;0.2, "Outperformer", "Normal"))</f>
        <v>Normal</v>
      </c>
      <c r="S18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380.32</v>
      </c>
      <c r="T18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380.32</v>
      </c>
      <c r="U18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380.32</v>
      </c>
      <c r="V18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380.32</v>
      </c>
    </row>
    <row r="1849" spans="1:22" x14ac:dyDescent="0.3">
      <c r="A1849">
        <v>1852</v>
      </c>
      <c r="B1849" t="s">
        <v>14</v>
      </c>
      <c r="C1849" t="s">
        <v>15</v>
      </c>
      <c r="D1849">
        <v>4</v>
      </c>
      <c r="E1849">
        <v>1</v>
      </c>
      <c r="F1849">
        <v>2548.44</v>
      </c>
      <c r="G1849">
        <v>2548.44</v>
      </c>
      <c r="H1849">
        <v>382.27</v>
      </c>
      <c r="I1849">
        <v>1351.16</v>
      </c>
      <c r="J1849">
        <v>815.01</v>
      </c>
      <c r="K1849">
        <f>Global_Household_Financial_Dyna[[#This Row],[Total_Household_Income]]-Global_Household_Financial_Dyna[[#This Row],[Estimated_Taxes]]</f>
        <v>2166.17</v>
      </c>
      <c r="L1849" s="1">
        <f>Global_Household_Financial_Dyna[[#This Row],[Monthly_Savings]]/Global_Household_Financial_Dyna[[#This Row],[Net Income]]</f>
        <v>0.37624470840238761</v>
      </c>
      <c r="M1849" s="2">
        <f>Global_Household_Financial_Dyna[[#This Row],[Monthly_Expenses]]/Global_Household_Financial_Dyna[[#This Row],[Net Income]]</f>
        <v>0.62375529159761234</v>
      </c>
      <c r="N1849" t="str">
        <f>IF(Global_Household_Financial_Dyna[[#This Row],[Monthly_Savings]]&lt;0,"High Risk", IF(Global_Household_Financial_Dyna[[#This Row],[Savings Rate%]]&lt;0.1, "Medium", "Safe"))</f>
        <v>Safe</v>
      </c>
      <c r="O1849">
        <f>Global_Household_Financial_Dyna[[#This Row],[Total_Household_Income]]/Global_Household_Financial_Dyna[[#This Row],[Family_Size]]</f>
        <v>637.11</v>
      </c>
      <c r="P1849" s="2">
        <f t="shared" si="56"/>
        <v>0.39788995363055785</v>
      </c>
      <c r="Q1849" s="2">
        <f t="shared" si="57"/>
        <v>-2.164524522817024E-2</v>
      </c>
      <c r="R1849" s="2" t="str">
        <f>IF(Global_Household_Financial_Dyna[[#This Row],[Vs country_Average]]&lt;-0.2, "Underperformer", IF(Global_Household_Financial_Dyna[[#This Row],[Vs country_Average]]&gt;0.2, "Outperformer", "Normal"))</f>
        <v>Normal</v>
      </c>
      <c r="S18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815.01</v>
      </c>
      <c r="T18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815.01</v>
      </c>
      <c r="U18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815.01</v>
      </c>
      <c r="V18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815.01</v>
      </c>
    </row>
    <row r="1850" spans="1:22" x14ac:dyDescent="0.3">
      <c r="A1850">
        <v>1853</v>
      </c>
      <c r="B1850" t="s">
        <v>12</v>
      </c>
      <c r="C1850" t="s">
        <v>13</v>
      </c>
      <c r="D1850">
        <v>1</v>
      </c>
      <c r="E1850">
        <v>1</v>
      </c>
      <c r="F1850">
        <v>4883.13</v>
      </c>
      <c r="G1850">
        <v>4883.13</v>
      </c>
      <c r="H1850">
        <v>1220.78</v>
      </c>
      <c r="I1850">
        <v>1760.33</v>
      </c>
      <c r="J1850">
        <v>1902.01</v>
      </c>
      <c r="K1850">
        <f>Global_Household_Financial_Dyna[[#This Row],[Total_Household_Income]]-Global_Household_Financial_Dyna[[#This Row],[Estimated_Taxes]]</f>
        <v>3662.3500000000004</v>
      </c>
      <c r="L1850" s="1">
        <f>Global_Household_Financial_Dyna[[#This Row],[Monthly_Savings]]/Global_Household_Financial_Dyna[[#This Row],[Net Income]]</f>
        <v>0.51934140647398519</v>
      </c>
      <c r="M1850" s="2">
        <f>Global_Household_Financial_Dyna[[#This Row],[Monthly_Expenses]]/Global_Household_Financial_Dyna[[#This Row],[Net Income]]</f>
        <v>0.48065586303875918</v>
      </c>
      <c r="N1850" t="str">
        <f>IF(Global_Household_Financial_Dyna[[#This Row],[Monthly_Savings]]&lt;0,"High Risk", IF(Global_Household_Financial_Dyna[[#This Row],[Savings Rate%]]&lt;0.1, "Medium", "Safe"))</f>
        <v>Safe</v>
      </c>
      <c r="O1850">
        <f>Global_Household_Financial_Dyna[[#This Row],[Total_Household_Income]]/Global_Household_Financial_Dyna[[#This Row],[Family_Size]]</f>
        <v>4883.13</v>
      </c>
      <c r="P1850" s="2">
        <f t="shared" si="56"/>
        <v>0.30718716818024266</v>
      </c>
      <c r="Q1850" s="2">
        <f t="shared" si="57"/>
        <v>0.21215423829374253</v>
      </c>
      <c r="R1850" s="2" t="str">
        <f>IF(Global_Household_Financial_Dyna[[#This Row],[Vs country_Average]]&lt;-0.2, "Underperformer", IF(Global_Household_Financial_Dyna[[#This Row],[Vs country_Average]]&gt;0.2, "Outperformer", "Normal"))</f>
        <v>Outperformer</v>
      </c>
      <c r="S18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1902.01</v>
      </c>
      <c r="T18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1902.01</v>
      </c>
      <c r="U18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1902.01</v>
      </c>
      <c r="V18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1902.01</v>
      </c>
    </row>
    <row r="1851" spans="1:22" x14ac:dyDescent="0.3">
      <c r="A1851">
        <v>1854</v>
      </c>
      <c r="B1851" t="s">
        <v>14</v>
      </c>
      <c r="C1851" t="s">
        <v>15</v>
      </c>
      <c r="D1851">
        <v>7</v>
      </c>
      <c r="E1851">
        <v>3</v>
      </c>
      <c r="F1851">
        <v>1967.35</v>
      </c>
      <c r="G1851">
        <v>4474.01</v>
      </c>
      <c r="H1851">
        <v>671.1</v>
      </c>
      <c r="I1851">
        <v>1246.8399999999999</v>
      </c>
      <c r="J1851">
        <v>2556.06</v>
      </c>
      <c r="K1851">
        <f>Global_Household_Financial_Dyna[[#This Row],[Total_Household_Income]]-Global_Household_Financial_Dyna[[#This Row],[Estimated_Taxes]]</f>
        <v>3802.9100000000003</v>
      </c>
      <c r="L1851" s="1">
        <f>Global_Household_Financial_Dyna[[#This Row],[Monthly_Savings]]/Global_Household_Financial_Dyna[[#This Row],[Net Income]]</f>
        <v>0.67213265630793251</v>
      </c>
      <c r="M1851" s="2">
        <f>Global_Household_Financial_Dyna[[#This Row],[Monthly_Expenses]]/Global_Household_Financial_Dyna[[#This Row],[Net Income]]</f>
        <v>0.32786471412681334</v>
      </c>
      <c r="N1851" t="str">
        <f>IF(Global_Household_Financial_Dyna[[#This Row],[Monthly_Savings]]&lt;0,"High Risk", IF(Global_Household_Financial_Dyna[[#This Row],[Savings Rate%]]&lt;0.1, "Medium", "Safe"))</f>
        <v>Safe</v>
      </c>
      <c r="O1851">
        <f>Global_Household_Financial_Dyna[[#This Row],[Total_Household_Income]]/Global_Household_Financial_Dyna[[#This Row],[Family_Size]]</f>
        <v>639.14428571428573</v>
      </c>
      <c r="P1851" s="2">
        <f t="shared" si="56"/>
        <v>0.39788995363055785</v>
      </c>
      <c r="Q1851" s="2">
        <f t="shared" si="57"/>
        <v>0.27424270267737466</v>
      </c>
      <c r="R1851" s="2" t="str">
        <f>IF(Global_Household_Financial_Dyna[[#This Row],[Vs country_Average]]&lt;-0.2, "Underperformer", IF(Global_Household_Financial_Dyna[[#This Row],[Vs country_Average]]&gt;0.2, "Outperformer", "Normal"))</f>
        <v>Outperformer</v>
      </c>
      <c r="S18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2556.06</v>
      </c>
      <c r="T18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2556.06</v>
      </c>
      <c r="U18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2556.06</v>
      </c>
      <c r="V18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2556.06</v>
      </c>
    </row>
    <row r="1852" spans="1:22" x14ac:dyDescent="0.3">
      <c r="A1852">
        <v>1855</v>
      </c>
      <c r="B1852" t="s">
        <v>12</v>
      </c>
      <c r="C1852" t="s">
        <v>13</v>
      </c>
      <c r="D1852">
        <v>3</v>
      </c>
      <c r="E1852">
        <v>3</v>
      </c>
      <c r="F1852">
        <v>4611.1400000000003</v>
      </c>
      <c r="G1852">
        <v>10072.030000000001</v>
      </c>
      <c r="H1852">
        <v>3021.61</v>
      </c>
      <c r="I1852">
        <v>2367.96</v>
      </c>
      <c r="J1852">
        <v>4682.46</v>
      </c>
      <c r="K1852">
        <f>Global_Household_Financial_Dyna[[#This Row],[Total_Household_Income]]-Global_Household_Financial_Dyna[[#This Row],[Estimated_Taxes]]</f>
        <v>7050.42</v>
      </c>
      <c r="L1852" s="1">
        <f>Global_Household_Financial_Dyna[[#This Row],[Monthly_Savings]]/Global_Household_Financial_Dyna[[#This Row],[Net Income]]</f>
        <v>0.66413915766720277</v>
      </c>
      <c r="M1852" s="2">
        <f>Global_Household_Financial_Dyna[[#This Row],[Monthly_Expenses]]/Global_Household_Financial_Dyna[[#This Row],[Net Income]]</f>
        <v>0.33586084233279717</v>
      </c>
      <c r="N1852" t="str">
        <f>IF(Global_Household_Financial_Dyna[[#This Row],[Monthly_Savings]]&lt;0,"High Risk", IF(Global_Household_Financial_Dyna[[#This Row],[Savings Rate%]]&lt;0.1, "Medium", "Safe"))</f>
        <v>Safe</v>
      </c>
      <c r="O1852">
        <f>Global_Household_Financial_Dyna[[#This Row],[Total_Household_Income]]/Global_Household_Financial_Dyna[[#This Row],[Family_Size]]</f>
        <v>3357.3433333333337</v>
      </c>
      <c r="P1852" s="2">
        <f t="shared" si="56"/>
        <v>0.30718716818024266</v>
      </c>
      <c r="Q1852" s="2">
        <f t="shared" si="57"/>
        <v>0.35695198948696011</v>
      </c>
      <c r="R1852" s="2" t="str">
        <f>IF(Global_Household_Financial_Dyna[[#This Row],[Vs country_Average]]&lt;-0.2, "Underperformer", IF(Global_Household_Financial_Dyna[[#This Row],[Vs country_Average]]&gt;0.2, "Outperformer", "Normal"))</f>
        <v>Outperformer</v>
      </c>
      <c r="S18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4682.46</v>
      </c>
      <c r="T18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4682.46</v>
      </c>
      <c r="U18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4682.46</v>
      </c>
      <c r="V18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4682.46</v>
      </c>
    </row>
    <row r="1853" spans="1:22" x14ac:dyDescent="0.3">
      <c r="A1853">
        <v>1856</v>
      </c>
      <c r="B1853" t="s">
        <v>10</v>
      </c>
      <c r="C1853" t="s">
        <v>22</v>
      </c>
      <c r="D1853">
        <v>3</v>
      </c>
      <c r="E1853">
        <v>3</v>
      </c>
      <c r="F1853">
        <v>911.89</v>
      </c>
      <c r="G1853">
        <v>1743.3</v>
      </c>
      <c r="H1853">
        <v>174.33</v>
      </c>
      <c r="I1853">
        <v>486.05</v>
      </c>
      <c r="J1853">
        <v>1082.92</v>
      </c>
      <c r="K1853">
        <f>Global_Household_Financial_Dyna[[#This Row],[Total_Household_Income]]-Global_Household_Financial_Dyna[[#This Row],[Estimated_Taxes]]</f>
        <v>1568.97</v>
      </c>
      <c r="L1853" s="1">
        <f>Global_Household_Financial_Dyna[[#This Row],[Monthly_Savings]]/Global_Household_Financial_Dyna[[#This Row],[Net Income]]</f>
        <v>0.69021077522196095</v>
      </c>
      <c r="M1853" s="2">
        <f>Global_Household_Financial_Dyna[[#This Row],[Monthly_Expenses]]/Global_Household_Financial_Dyna[[#This Row],[Net Income]]</f>
        <v>0.30978922477803911</v>
      </c>
      <c r="N1853" t="str">
        <f>IF(Global_Household_Financial_Dyna[[#This Row],[Monthly_Savings]]&lt;0,"High Risk", IF(Global_Household_Financial_Dyna[[#This Row],[Savings Rate%]]&lt;0.1, "Medium", "Safe"))</f>
        <v>Safe</v>
      </c>
      <c r="O1853">
        <f>Global_Household_Financial_Dyna[[#This Row],[Total_Household_Income]]/Global_Household_Financial_Dyna[[#This Row],[Family_Size]]</f>
        <v>581.1</v>
      </c>
      <c r="P1853" s="2">
        <f t="shared" si="56"/>
        <v>0.42077341556833553</v>
      </c>
      <c r="Q1853" s="2">
        <f t="shared" si="57"/>
        <v>0.26943735965362542</v>
      </c>
      <c r="R1853" s="2" t="str">
        <f>IF(Global_Household_Financial_Dyna[[#This Row],[Vs country_Average]]&lt;-0.2, "Underperformer", IF(Global_Household_Financial_Dyna[[#This Row],[Vs country_Average]]&gt;0.2, "Outperformer", "Normal"))</f>
        <v>Outperformer</v>
      </c>
      <c r="S18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1082.92</v>
      </c>
      <c r="T18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1082.92</v>
      </c>
      <c r="U18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1082.92</v>
      </c>
      <c r="V18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1082.92</v>
      </c>
    </row>
    <row r="1854" spans="1:22" x14ac:dyDescent="0.3">
      <c r="A1854">
        <v>1857</v>
      </c>
      <c r="B1854" t="s">
        <v>14</v>
      </c>
      <c r="C1854" t="s">
        <v>15</v>
      </c>
      <c r="D1854">
        <v>4</v>
      </c>
      <c r="E1854">
        <v>2</v>
      </c>
      <c r="F1854">
        <v>737.51</v>
      </c>
      <c r="G1854">
        <v>1056.08</v>
      </c>
      <c r="H1854">
        <v>158.41</v>
      </c>
      <c r="I1854">
        <v>1002.22</v>
      </c>
      <c r="J1854">
        <v>-104.55</v>
      </c>
      <c r="K1854">
        <f>Global_Household_Financial_Dyna[[#This Row],[Total_Household_Income]]-Global_Household_Financial_Dyna[[#This Row],[Estimated_Taxes]]</f>
        <v>897.67</v>
      </c>
      <c r="L1854" s="1">
        <f>Global_Household_Financial_Dyna[[#This Row],[Monthly_Savings]]/Global_Household_Financial_Dyna[[#This Row],[Net Income]]</f>
        <v>-0.11646818986932837</v>
      </c>
      <c r="M1854" s="2">
        <f>Global_Household_Financial_Dyna[[#This Row],[Monthly_Expenses]]/Global_Household_Financial_Dyna[[#This Row],[Net Income]]</f>
        <v>1.1164681898693285</v>
      </c>
      <c r="N1854" t="str">
        <f>IF(Global_Household_Financial_Dyna[[#This Row],[Monthly_Savings]]&lt;0,"High Risk", IF(Global_Household_Financial_Dyna[[#This Row],[Savings Rate%]]&lt;0.1, "Medium", "Safe"))</f>
        <v>High Risk</v>
      </c>
      <c r="O1854">
        <f>Global_Household_Financial_Dyna[[#This Row],[Total_Household_Income]]/Global_Household_Financial_Dyna[[#This Row],[Family_Size]]</f>
        <v>264.02</v>
      </c>
      <c r="P1854" s="2">
        <f t="shared" si="56"/>
        <v>0.39788995363055785</v>
      </c>
      <c r="Q1854" s="2">
        <f t="shared" si="57"/>
        <v>-0.51435814349988618</v>
      </c>
      <c r="R1854" s="2" t="str">
        <f>IF(Global_Household_Financial_Dyna[[#This Row],[Vs country_Average]]&lt;-0.2, "Underperformer", IF(Global_Household_Financial_Dyna[[#This Row],[Vs country_Average]]&gt;0.2, "Outperformer", "Normal"))</f>
        <v>Underperformer</v>
      </c>
      <c r="S18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-54.438999999999993</v>
      </c>
      <c r="T18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-4.3279999999999887</v>
      </c>
      <c r="U18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45.783000000000001</v>
      </c>
      <c r="V18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95.89400000000002</v>
      </c>
    </row>
    <row r="1855" spans="1:22" x14ac:dyDescent="0.3">
      <c r="A1855">
        <v>1858</v>
      </c>
      <c r="B1855" t="s">
        <v>10</v>
      </c>
      <c r="C1855" t="s">
        <v>22</v>
      </c>
      <c r="D1855">
        <v>3</v>
      </c>
      <c r="E1855">
        <v>2</v>
      </c>
      <c r="F1855">
        <v>1198.4000000000001</v>
      </c>
      <c r="G1855">
        <v>1866.68</v>
      </c>
      <c r="H1855">
        <v>186.67</v>
      </c>
      <c r="I1855">
        <v>427.8</v>
      </c>
      <c r="J1855">
        <v>1252.21</v>
      </c>
      <c r="K1855">
        <f>Global_Household_Financial_Dyna[[#This Row],[Total_Household_Income]]-Global_Household_Financial_Dyna[[#This Row],[Estimated_Taxes]]</f>
        <v>1680.01</v>
      </c>
      <c r="L1855" s="1">
        <f>Global_Household_Financial_Dyna[[#This Row],[Monthly_Savings]]/Global_Household_Financial_Dyna[[#This Row],[Net Income]]</f>
        <v>0.74535865857941319</v>
      </c>
      <c r="M1855" s="2">
        <f>Global_Household_Financial_Dyna[[#This Row],[Monthly_Expenses]]/Global_Household_Financial_Dyna[[#This Row],[Net Income]]</f>
        <v>0.25464134142058681</v>
      </c>
      <c r="N1855" t="str">
        <f>IF(Global_Household_Financial_Dyna[[#This Row],[Monthly_Savings]]&lt;0,"High Risk", IF(Global_Household_Financial_Dyna[[#This Row],[Savings Rate%]]&lt;0.1, "Medium", "Safe"))</f>
        <v>Safe</v>
      </c>
      <c r="O1855">
        <f>Global_Household_Financial_Dyna[[#This Row],[Total_Household_Income]]/Global_Household_Financial_Dyna[[#This Row],[Family_Size]]</f>
        <v>622.22666666666669</v>
      </c>
      <c r="P1855" s="2">
        <f t="shared" si="56"/>
        <v>0.42077341556833553</v>
      </c>
      <c r="Q1855" s="2">
        <f t="shared" si="57"/>
        <v>0.32458524301107766</v>
      </c>
      <c r="R1855" s="2" t="str">
        <f>IF(Global_Household_Financial_Dyna[[#This Row],[Vs country_Average]]&lt;-0.2, "Underperformer", IF(Global_Household_Financial_Dyna[[#This Row],[Vs country_Average]]&gt;0.2, "Outperformer", "Normal"))</f>
        <v>Outperformer</v>
      </c>
      <c r="S18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1252.21</v>
      </c>
      <c r="T18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1252.21</v>
      </c>
      <c r="U18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1252.21</v>
      </c>
      <c r="V18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1252.21</v>
      </c>
    </row>
    <row r="1856" spans="1:22" x14ac:dyDescent="0.3">
      <c r="A1856">
        <v>1859</v>
      </c>
      <c r="B1856" t="s">
        <v>14</v>
      </c>
      <c r="C1856" t="s">
        <v>15</v>
      </c>
      <c r="D1856">
        <v>7</v>
      </c>
      <c r="E1856">
        <v>3</v>
      </c>
      <c r="F1856">
        <v>912.56</v>
      </c>
      <c r="G1856">
        <v>2232.16</v>
      </c>
      <c r="H1856">
        <v>334.82</v>
      </c>
      <c r="I1856">
        <v>2112.25</v>
      </c>
      <c r="J1856">
        <v>-214.91</v>
      </c>
      <c r="K1856">
        <f>Global_Household_Financial_Dyna[[#This Row],[Total_Household_Income]]-Global_Household_Financial_Dyna[[#This Row],[Estimated_Taxes]]</f>
        <v>1897.34</v>
      </c>
      <c r="L1856" s="1">
        <f>Global_Household_Financial_Dyna[[#This Row],[Monthly_Savings]]/Global_Household_Financial_Dyna[[#This Row],[Net Income]]</f>
        <v>-0.11326910306007358</v>
      </c>
      <c r="M1856" s="2">
        <f>Global_Household_Financial_Dyna[[#This Row],[Monthly_Expenses]]/Global_Household_Financial_Dyna[[#This Row],[Net Income]]</f>
        <v>1.1132691030600737</v>
      </c>
      <c r="N1856" t="str">
        <f>IF(Global_Household_Financial_Dyna[[#This Row],[Monthly_Savings]]&lt;0,"High Risk", IF(Global_Household_Financial_Dyna[[#This Row],[Savings Rate%]]&lt;0.1, "Medium", "Safe"))</f>
        <v>High Risk</v>
      </c>
      <c r="O1856">
        <f>Global_Household_Financial_Dyna[[#This Row],[Total_Household_Income]]/Global_Household_Financial_Dyna[[#This Row],[Family_Size]]</f>
        <v>318.88</v>
      </c>
      <c r="P1856" s="2">
        <f t="shared" si="56"/>
        <v>0.39788995363055785</v>
      </c>
      <c r="Q1856" s="2">
        <f t="shared" si="57"/>
        <v>-0.51115905669063144</v>
      </c>
      <c r="R1856" s="2" t="str">
        <f>IF(Global_Household_Financial_Dyna[[#This Row],[Vs country_Average]]&lt;-0.2, "Underperformer", IF(Global_Household_Financial_Dyna[[#This Row],[Vs country_Average]]&gt;0.2, "Outperformer", "Normal"))</f>
        <v>Underperformer</v>
      </c>
      <c r="S18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-109.29749999999999</v>
      </c>
      <c r="T18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-3.6849999999999739</v>
      </c>
      <c r="U18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101.92750000000004</v>
      </c>
      <c r="V18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207.54000000000005</v>
      </c>
    </row>
    <row r="1857" spans="1:22" x14ac:dyDescent="0.3">
      <c r="A1857">
        <v>1860</v>
      </c>
      <c r="B1857" t="s">
        <v>14</v>
      </c>
      <c r="C1857" t="s">
        <v>15</v>
      </c>
      <c r="D1857">
        <v>1</v>
      </c>
      <c r="E1857">
        <v>1</v>
      </c>
      <c r="F1857">
        <v>854.81</v>
      </c>
      <c r="G1857">
        <v>854.81</v>
      </c>
      <c r="H1857">
        <v>128.22</v>
      </c>
      <c r="I1857">
        <v>678.01</v>
      </c>
      <c r="J1857">
        <v>48.58</v>
      </c>
      <c r="K1857">
        <f>Global_Household_Financial_Dyna[[#This Row],[Total_Household_Income]]-Global_Household_Financial_Dyna[[#This Row],[Estimated_Taxes]]</f>
        <v>726.58999999999992</v>
      </c>
      <c r="L1857" s="1">
        <f>Global_Household_Financial_Dyna[[#This Row],[Monthly_Savings]]/Global_Household_Financial_Dyna[[#This Row],[Net Income]]</f>
        <v>6.6860265073838077E-2</v>
      </c>
      <c r="M1857" s="2">
        <f>Global_Household_Financial_Dyna[[#This Row],[Monthly_Expenses]]/Global_Household_Financial_Dyna[[#This Row],[Net Income]]</f>
        <v>0.93313973492616198</v>
      </c>
      <c r="N1857" t="str">
        <f>IF(Global_Household_Financial_Dyna[[#This Row],[Monthly_Savings]]&lt;0,"High Risk", IF(Global_Household_Financial_Dyna[[#This Row],[Savings Rate%]]&lt;0.1, "Medium", "Safe"))</f>
        <v>Medium</v>
      </c>
      <c r="O1857">
        <f>Global_Household_Financial_Dyna[[#This Row],[Total_Household_Income]]/Global_Household_Financial_Dyna[[#This Row],[Family_Size]]</f>
        <v>854.81</v>
      </c>
      <c r="P1857" s="2">
        <f t="shared" si="56"/>
        <v>0.39788995363055785</v>
      </c>
      <c r="Q1857" s="2">
        <f t="shared" si="57"/>
        <v>-0.33102968855671977</v>
      </c>
      <c r="R1857" s="2" t="str">
        <f>IF(Global_Household_Financial_Dyna[[#This Row],[Vs country_Average]]&lt;-0.2, "Underperformer", IF(Global_Household_Financial_Dyna[[#This Row],[Vs country_Average]]&gt;0.2, "Outperformer", "Normal"))</f>
        <v>Underperformer</v>
      </c>
      <c r="S18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48.58</v>
      </c>
      <c r="T18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48.58</v>
      </c>
      <c r="U18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48.58</v>
      </c>
      <c r="V18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48.58</v>
      </c>
    </row>
    <row r="1858" spans="1:22" x14ac:dyDescent="0.3">
      <c r="A1858">
        <v>1861</v>
      </c>
      <c r="B1858" t="s">
        <v>14</v>
      </c>
      <c r="C1858" t="s">
        <v>15</v>
      </c>
      <c r="D1858">
        <v>1</v>
      </c>
      <c r="E1858">
        <v>1</v>
      </c>
      <c r="F1858">
        <v>2648.91</v>
      </c>
      <c r="G1858">
        <v>2648.91</v>
      </c>
      <c r="H1858">
        <v>397.34</v>
      </c>
      <c r="I1858">
        <v>573.27</v>
      </c>
      <c r="J1858">
        <v>1678.31</v>
      </c>
      <c r="K1858">
        <f>Global_Household_Financial_Dyna[[#This Row],[Total_Household_Income]]-Global_Household_Financial_Dyna[[#This Row],[Estimated_Taxes]]</f>
        <v>2251.5699999999997</v>
      </c>
      <c r="L1858" s="1">
        <f>Global_Household_Financial_Dyna[[#This Row],[Monthly_Savings]]/Global_Household_Financial_Dyna[[#This Row],[Net Income]]</f>
        <v>0.74539543518522633</v>
      </c>
      <c r="M1858" s="2">
        <f>Global_Household_Financial_Dyna[[#This Row],[Monthly_Expenses]]/Global_Household_Financial_Dyna[[#This Row],[Net Income]]</f>
        <v>0.25460900616014603</v>
      </c>
      <c r="N1858" t="str">
        <f>IF(Global_Household_Financial_Dyna[[#This Row],[Monthly_Savings]]&lt;0,"High Risk", IF(Global_Household_Financial_Dyna[[#This Row],[Savings Rate%]]&lt;0.1, "Medium", "Safe"))</f>
        <v>Safe</v>
      </c>
      <c r="O1858">
        <f>Global_Household_Financial_Dyna[[#This Row],[Total_Household_Income]]/Global_Household_Financial_Dyna[[#This Row],[Family_Size]]</f>
        <v>2648.91</v>
      </c>
      <c r="P1858" s="2">
        <f t="shared" ref="P1858:P1921" si="58">AVERAGEIF($B$2:$B$4986,$B1858,$L$2:$L$4986)</f>
        <v>0.39788995363055785</v>
      </c>
      <c r="Q1858" s="2">
        <f t="shared" ref="Q1858:Q1921" si="59">L1858-P1858</f>
        <v>0.34750548155466848</v>
      </c>
      <c r="R1858" s="2" t="str">
        <f>IF(Global_Household_Financial_Dyna[[#This Row],[Vs country_Average]]&lt;-0.2, "Underperformer", IF(Global_Household_Financial_Dyna[[#This Row],[Vs country_Average]]&gt;0.2, "Outperformer", "Normal"))</f>
        <v>Outperformer</v>
      </c>
      <c r="S18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1678.31</v>
      </c>
      <c r="T18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1678.31</v>
      </c>
      <c r="U18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1678.31</v>
      </c>
      <c r="V18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1678.31</v>
      </c>
    </row>
    <row r="1859" spans="1:22" x14ac:dyDescent="0.3">
      <c r="A1859">
        <v>1862</v>
      </c>
      <c r="B1859" t="s">
        <v>16</v>
      </c>
      <c r="C1859" t="s">
        <v>21</v>
      </c>
      <c r="D1859">
        <v>3</v>
      </c>
      <c r="E1859">
        <v>2</v>
      </c>
      <c r="F1859">
        <v>5980.58</v>
      </c>
      <c r="G1859">
        <v>9239.86</v>
      </c>
      <c r="H1859">
        <v>3695.94</v>
      </c>
      <c r="I1859">
        <v>2076.88</v>
      </c>
      <c r="J1859">
        <v>3467.04</v>
      </c>
      <c r="K1859">
        <f>Global_Household_Financial_Dyna[[#This Row],[Total_Household_Income]]-Global_Household_Financial_Dyna[[#This Row],[Estimated_Taxes]]</f>
        <v>5543.92</v>
      </c>
      <c r="L1859" s="1">
        <f>Global_Household_Financial_Dyna[[#This Row],[Monthly_Savings]]/Global_Household_Financial_Dyna[[#This Row],[Net Income]]</f>
        <v>0.62537698956694898</v>
      </c>
      <c r="M1859" s="2">
        <f>Global_Household_Financial_Dyna[[#This Row],[Monthly_Expenses]]/Global_Household_Financial_Dyna[[#This Row],[Net Income]]</f>
        <v>0.37462301043305102</v>
      </c>
      <c r="N1859" t="str">
        <f>IF(Global_Household_Financial_Dyna[[#This Row],[Monthly_Savings]]&lt;0,"High Risk", IF(Global_Household_Financial_Dyna[[#This Row],[Savings Rate%]]&lt;0.1, "Medium", "Safe"))</f>
        <v>Safe</v>
      </c>
      <c r="O1859">
        <f>Global_Household_Financial_Dyna[[#This Row],[Total_Household_Income]]/Global_Household_Financial_Dyna[[#This Row],[Family_Size]]</f>
        <v>3079.9533333333334</v>
      </c>
      <c r="P1859" s="2">
        <f t="shared" si="58"/>
        <v>0.15879799892000862</v>
      </c>
      <c r="Q1859" s="2">
        <f t="shared" si="59"/>
        <v>0.46657899064694036</v>
      </c>
      <c r="R1859" s="2" t="str">
        <f>IF(Global_Household_Financial_Dyna[[#This Row],[Vs country_Average]]&lt;-0.2, "Underperformer", IF(Global_Household_Financial_Dyna[[#This Row],[Vs country_Average]]&gt;0.2, "Outperformer", "Normal"))</f>
        <v>Outperformer</v>
      </c>
      <c r="S18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3467.04</v>
      </c>
      <c r="T18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3467.04</v>
      </c>
      <c r="U18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3467.04</v>
      </c>
      <c r="V18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3467.04</v>
      </c>
    </row>
    <row r="1860" spans="1:22" x14ac:dyDescent="0.3">
      <c r="A1860">
        <v>1863</v>
      </c>
      <c r="B1860" t="s">
        <v>18</v>
      </c>
      <c r="C1860" t="s">
        <v>19</v>
      </c>
      <c r="D1860">
        <v>3</v>
      </c>
      <c r="E1860">
        <v>3</v>
      </c>
      <c r="F1860">
        <v>614.54999999999995</v>
      </c>
      <c r="G1860">
        <v>1324.54</v>
      </c>
      <c r="H1860">
        <v>291.39999999999998</v>
      </c>
      <c r="I1860">
        <v>1256.99</v>
      </c>
      <c r="J1860">
        <v>-223.85</v>
      </c>
      <c r="K1860">
        <f>Global_Household_Financial_Dyna[[#This Row],[Total_Household_Income]]-Global_Household_Financial_Dyna[[#This Row],[Estimated_Taxes]]</f>
        <v>1033.1399999999999</v>
      </c>
      <c r="L1860" s="1">
        <f>Global_Household_Financial_Dyna[[#This Row],[Monthly_Savings]]/Global_Household_Financial_Dyna[[#This Row],[Net Income]]</f>
        <v>-0.21666957043575896</v>
      </c>
      <c r="M1860" s="2">
        <f>Global_Household_Financial_Dyna[[#This Row],[Monthly_Expenses]]/Global_Household_Financial_Dyna[[#This Row],[Net Income]]</f>
        <v>1.2166695704357591</v>
      </c>
      <c r="N1860" t="str">
        <f>IF(Global_Household_Financial_Dyna[[#This Row],[Monthly_Savings]]&lt;0,"High Risk", IF(Global_Household_Financial_Dyna[[#This Row],[Savings Rate%]]&lt;0.1, "Medium", "Safe"))</f>
        <v>High Risk</v>
      </c>
      <c r="O1860">
        <f>Global_Household_Financial_Dyna[[#This Row],[Total_Household_Income]]/Global_Household_Financial_Dyna[[#This Row],[Family_Size]]</f>
        <v>441.51333333333332</v>
      </c>
      <c r="P1860" s="2">
        <f t="shared" si="58"/>
        <v>0.32336204947805613</v>
      </c>
      <c r="Q1860" s="2">
        <f t="shared" si="59"/>
        <v>-0.5400316199138151</v>
      </c>
      <c r="R1860" s="2" t="str">
        <f>IF(Global_Household_Financial_Dyna[[#This Row],[Vs country_Average]]&lt;-0.2, "Underperformer", IF(Global_Household_Financial_Dyna[[#This Row],[Vs country_Average]]&gt;0.2, "Outperformer", "Normal"))</f>
        <v>Underperformer</v>
      </c>
      <c r="S18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-161.00049999999999</v>
      </c>
      <c r="T18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-98.150999999999996</v>
      </c>
      <c r="U18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-35.301500000000004</v>
      </c>
      <c r="V18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27.548000000000002</v>
      </c>
    </row>
    <row r="1861" spans="1:22" x14ac:dyDescent="0.3">
      <c r="A1861">
        <v>1864</v>
      </c>
      <c r="B1861" t="s">
        <v>16</v>
      </c>
      <c r="C1861" t="s">
        <v>17</v>
      </c>
      <c r="D1861">
        <v>5</v>
      </c>
      <c r="E1861">
        <v>3</v>
      </c>
      <c r="F1861">
        <v>5452.01</v>
      </c>
      <c r="G1861">
        <v>12384.01</v>
      </c>
      <c r="H1861">
        <v>4953.6099999999997</v>
      </c>
      <c r="I1861">
        <v>3605.46</v>
      </c>
      <c r="J1861">
        <v>3824.95</v>
      </c>
      <c r="K1861">
        <f>Global_Household_Financial_Dyna[[#This Row],[Total_Household_Income]]-Global_Household_Financial_Dyna[[#This Row],[Estimated_Taxes]]</f>
        <v>7430.4000000000005</v>
      </c>
      <c r="L1861" s="1">
        <f>Global_Household_Financial_Dyna[[#This Row],[Monthly_Savings]]/Global_Household_Financial_Dyna[[#This Row],[Net Income]]</f>
        <v>0.51477040267011187</v>
      </c>
      <c r="M1861" s="2">
        <f>Global_Household_Financial_Dyna[[#This Row],[Monthly_Expenses]]/Global_Household_Financial_Dyna[[#This Row],[Net Income]]</f>
        <v>0.48523094315245474</v>
      </c>
      <c r="N1861" t="str">
        <f>IF(Global_Household_Financial_Dyna[[#This Row],[Monthly_Savings]]&lt;0,"High Risk", IF(Global_Household_Financial_Dyna[[#This Row],[Savings Rate%]]&lt;0.1, "Medium", "Safe"))</f>
        <v>Safe</v>
      </c>
      <c r="O1861">
        <f>Global_Household_Financial_Dyna[[#This Row],[Total_Household_Income]]/Global_Household_Financial_Dyna[[#This Row],[Family_Size]]</f>
        <v>2476.8020000000001</v>
      </c>
      <c r="P1861" s="2">
        <f t="shared" si="58"/>
        <v>0.15879799892000862</v>
      </c>
      <c r="Q1861" s="2">
        <f t="shared" si="59"/>
        <v>0.35597240375010325</v>
      </c>
      <c r="R1861" s="2" t="str">
        <f>IF(Global_Household_Financial_Dyna[[#This Row],[Vs country_Average]]&lt;-0.2, "Underperformer", IF(Global_Household_Financial_Dyna[[#This Row],[Vs country_Average]]&gt;0.2, "Outperformer", "Normal"))</f>
        <v>Outperformer</v>
      </c>
      <c r="S18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3824.95</v>
      </c>
      <c r="T18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3824.95</v>
      </c>
      <c r="U18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3824.95</v>
      </c>
      <c r="V18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3824.95</v>
      </c>
    </row>
    <row r="1862" spans="1:22" x14ac:dyDescent="0.3">
      <c r="A1862">
        <v>1865</v>
      </c>
      <c r="B1862" t="s">
        <v>12</v>
      </c>
      <c r="C1862" t="s">
        <v>13</v>
      </c>
      <c r="D1862">
        <v>2</v>
      </c>
      <c r="E1862">
        <v>2</v>
      </c>
      <c r="F1862">
        <v>2619.73</v>
      </c>
      <c r="G1862">
        <v>4197.91</v>
      </c>
      <c r="H1862">
        <v>1049.48</v>
      </c>
      <c r="I1862">
        <v>2072.98</v>
      </c>
      <c r="J1862">
        <v>1075.44</v>
      </c>
      <c r="K1862">
        <f>Global_Household_Financial_Dyna[[#This Row],[Total_Household_Income]]-Global_Household_Financial_Dyna[[#This Row],[Estimated_Taxes]]</f>
        <v>3148.43</v>
      </c>
      <c r="L1862" s="1">
        <f>Global_Household_Financial_Dyna[[#This Row],[Monthly_Savings]]/Global_Household_Financial_Dyna[[#This Row],[Net Income]]</f>
        <v>0.34157977150516294</v>
      </c>
      <c r="M1862" s="2">
        <f>Global_Household_Financial_Dyna[[#This Row],[Monthly_Expenses]]/Global_Household_Financial_Dyna[[#This Row],[Net Income]]</f>
        <v>0.65841705230861103</v>
      </c>
      <c r="N1862" t="str">
        <f>IF(Global_Household_Financial_Dyna[[#This Row],[Monthly_Savings]]&lt;0,"High Risk", IF(Global_Household_Financial_Dyna[[#This Row],[Savings Rate%]]&lt;0.1, "Medium", "Safe"))</f>
        <v>Safe</v>
      </c>
      <c r="O1862">
        <f>Global_Household_Financial_Dyna[[#This Row],[Total_Household_Income]]/Global_Household_Financial_Dyna[[#This Row],[Family_Size]]</f>
        <v>2098.9549999999999</v>
      </c>
      <c r="P1862" s="2">
        <f t="shared" si="58"/>
        <v>0.30718716818024266</v>
      </c>
      <c r="Q1862" s="2">
        <f t="shared" si="59"/>
        <v>3.4392603324920279E-2</v>
      </c>
      <c r="R1862" s="2" t="str">
        <f>IF(Global_Household_Financial_Dyna[[#This Row],[Vs country_Average]]&lt;-0.2, "Underperformer", IF(Global_Household_Financial_Dyna[[#This Row],[Vs country_Average]]&gt;0.2, "Outperformer", "Normal"))</f>
        <v>Normal</v>
      </c>
      <c r="S18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1075.44</v>
      </c>
      <c r="T18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1075.44</v>
      </c>
      <c r="U18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1075.44</v>
      </c>
      <c r="V18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1075.44</v>
      </c>
    </row>
    <row r="1863" spans="1:22" x14ac:dyDescent="0.3">
      <c r="A1863">
        <v>1866</v>
      </c>
      <c r="B1863" t="s">
        <v>12</v>
      </c>
      <c r="C1863" t="s">
        <v>13</v>
      </c>
      <c r="D1863">
        <v>8</v>
      </c>
      <c r="E1863">
        <v>3</v>
      </c>
      <c r="F1863">
        <v>4026.7</v>
      </c>
      <c r="G1863">
        <v>8380.64</v>
      </c>
      <c r="H1863">
        <v>2514.19</v>
      </c>
      <c r="I1863">
        <v>5559.38</v>
      </c>
      <c r="J1863">
        <v>307.06</v>
      </c>
      <c r="K1863">
        <f>Global_Household_Financial_Dyna[[#This Row],[Total_Household_Income]]-Global_Household_Financial_Dyna[[#This Row],[Estimated_Taxes]]</f>
        <v>5866.4499999999989</v>
      </c>
      <c r="L1863" s="1">
        <f>Global_Household_Financial_Dyna[[#This Row],[Monthly_Savings]]/Global_Household_Financial_Dyna[[#This Row],[Net Income]]</f>
        <v>5.2341705801634726E-2</v>
      </c>
      <c r="M1863" s="2">
        <f>Global_Household_Financial_Dyna[[#This Row],[Monthly_Expenses]]/Global_Household_Financial_Dyna[[#This Row],[Net Income]]</f>
        <v>0.94765658958995669</v>
      </c>
      <c r="N1863" t="str">
        <f>IF(Global_Household_Financial_Dyna[[#This Row],[Monthly_Savings]]&lt;0,"High Risk", IF(Global_Household_Financial_Dyna[[#This Row],[Savings Rate%]]&lt;0.1, "Medium", "Safe"))</f>
        <v>Medium</v>
      </c>
      <c r="O1863">
        <f>Global_Household_Financial_Dyna[[#This Row],[Total_Household_Income]]/Global_Household_Financial_Dyna[[#This Row],[Family_Size]]</f>
        <v>1047.58</v>
      </c>
      <c r="P1863" s="2">
        <f t="shared" si="58"/>
        <v>0.30718716818024266</v>
      </c>
      <c r="Q1863" s="2">
        <f t="shared" si="59"/>
        <v>-0.25484546237860795</v>
      </c>
      <c r="R1863" s="2" t="str">
        <f>IF(Global_Household_Financial_Dyna[[#This Row],[Vs country_Average]]&lt;-0.2, "Underperformer", IF(Global_Household_Financial_Dyna[[#This Row],[Vs country_Average]]&gt;0.2, "Outperformer", "Normal"))</f>
        <v>Underperformer</v>
      </c>
      <c r="S18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307.06</v>
      </c>
      <c r="T18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307.06</v>
      </c>
      <c r="U18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307.06</v>
      </c>
      <c r="V18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307.06</v>
      </c>
    </row>
    <row r="1864" spans="1:22" x14ac:dyDescent="0.3">
      <c r="A1864">
        <v>1867</v>
      </c>
      <c r="B1864" t="s">
        <v>18</v>
      </c>
      <c r="C1864" t="s">
        <v>20</v>
      </c>
      <c r="D1864">
        <v>4</v>
      </c>
      <c r="E1864">
        <v>1</v>
      </c>
      <c r="F1864">
        <v>4392.75</v>
      </c>
      <c r="G1864">
        <v>4392.75</v>
      </c>
      <c r="H1864">
        <v>966.41</v>
      </c>
      <c r="I1864">
        <v>3212.84</v>
      </c>
      <c r="J1864">
        <v>213.51</v>
      </c>
      <c r="K1864">
        <f>Global_Household_Financial_Dyna[[#This Row],[Total_Household_Income]]-Global_Household_Financial_Dyna[[#This Row],[Estimated_Taxes]]</f>
        <v>3426.34</v>
      </c>
      <c r="L1864" s="1">
        <f>Global_Household_Financial_Dyna[[#This Row],[Monthly_Savings]]/Global_Household_Financial_Dyna[[#This Row],[Net Income]]</f>
        <v>6.2314306227636479E-2</v>
      </c>
      <c r="M1864" s="2">
        <f>Global_Household_Financial_Dyna[[#This Row],[Monthly_Expenses]]/Global_Household_Financial_Dyna[[#This Row],[Net Income]]</f>
        <v>0.93768861233853029</v>
      </c>
      <c r="N1864" t="str">
        <f>IF(Global_Household_Financial_Dyna[[#This Row],[Monthly_Savings]]&lt;0,"High Risk", IF(Global_Household_Financial_Dyna[[#This Row],[Savings Rate%]]&lt;0.1, "Medium", "Safe"))</f>
        <v>Medium</v>
      </c>
      <c r="O1864">
        <f>Global_Household_Financial_Dyna[[#This Row],[Total_Household_Income]]/Global_Household_Financial_Dyna[[#This Row],[Family_Size]]</f>
        <v>1098.1875</v>
      </c>
      <c r="P1864" s="2">
        <f t="shared" si="58"/>
        <v>0.32336204947805613</v>
      </c>
      <c r="Q1864" s="2">
        <f t="shared" si="59"/>
        <v>-0.26104774325041968</v>
      </c>
      <c r="R1864" s="2" t="str">
        <f>IF(Global_Household_Financial_Dyna[[#This Row],[Vs country_Average]]&lt;-0.2, "Underperformer", IF(Global_Household_Financial_Dyna[[#This Row],[Vs country_Average]]&gt;0.2, "Outperformer", "Normal"))</f>
        <v>Underperformer</v>
      </c>
      <c r="S18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213.51</v>
      </c>
      <c r="T18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213.51</v>
      </c>
      <c r="U18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213.51</v>
      </c>
      <c r="V18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213.51</v>
      </c>
    </row>
    <row r="1865" spans="1:22" x14ac:dyDescent="0.3">
      <c r="A1865">
        <v>1868</v>
      </c>
      <c r="B1865" t="s">
        <v>18</v>
      </c>
      <c r="C1865" t="s">
        <v>20</v>
      </c>
      <c r="D1865">
        <v>1</v>
      </c>
      <c r="E1865">
        <v>1</v>
      </c>
      <c r="F1865">
        <v>4057.73</v>
      </c>
      <c r="G1865">
        <v>4057.73</v>
      </c>
      <c r="H1865">
        <v>892.7</v>
      </c>
      <c r="I1865">
        <v>1289.07</v>
      </c>
      <c r="J1865">
        <v>1875.96</v>
      </c>
      <c r="K1865">
        <f>Global_Household_Financial_Dyna[[#This Row],[Total_Household_Income]]-Global_Household_Financial_Dyna[[#This Row],[Estimated_Taxes]]</f>
        <v>3165.0299999999997</v>
      </c>
      <c r="L1865" s="1">
        <f>Global_Household_Financial_Dyna[[#This Row],[Monthly_Savings]]/Global_Household_Financial_Dyna[[#This Row],[Net Income]]</f>
        <v>0.59271476099752618</v>
      </c>
      <c r="M1865" s="2">
        <f>Global_Household_Financial_Dyna[[#This Row],[Monthly_Expenses]]/Global_Household_Financial_Dyna[[#This Row],[Net Income]]</f>
        <v>0.40728523900247393</v>
      </c>
      <c r="N1865" t="str">
        <f>IF(Global_Household_Financial_Dyna[[#This Row],[Monthly_Savings]]&lt;0,"High Risk", IF(Global_Household_Financial_Dyna[[#This Row],[Savings Rate%]]&lt;0.1, "Medium", "Safe"))</f>
        <v>Safe</v>
      </c>
      <c r="O1865">
        <f>Global_Household_Financial_Dyna[[#This Row],[Total_Household_Income]]/Global_Household_Financial_Dyna[[#This Row],[Family_Size]]</f>
        <v>4057.73</v>
      </c>
      <c r="P1865" s="2">
        <f t="shared" si="58"/>
        <v>0.32336204947805613</v>
      </c>
      <c r="Q1865" s="2">
        <f t="shared" si="59"/>
        <v>0.26935271151947004</v>
      </c>
      <c r="R1865" s="2" t="str">
        <f>IF(Global_Household_Financial_Dyna[[#This Row],[Vs country_Average]]&lt;-0.2, "Underperformer", IF(Global_Household_Financial_Dyna[[#This Row],[Vs country_Average]]&gt;0.2, "Outperformer", "Normal"))</f>
        <v>Outperformer</v>
      </c>
      <c r="S18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1875.96</v>
      </c>
      <c r="T18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1875.96</v>
      </c>
      <c r="U18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1875.96</v>
      </c>
      <c r="V18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1875.96</v>
      </c>
    </row>
    <row r="1866" spans="1:22" x14ac:dyDescent="0.3">
      <c r="A1866">
        <v>1869</v>
      </c>
      <c r="B1866" t="s">
        <v>18</v>
      </c>
      <c r="C1866" t="s">
        <v>19</v>
      </c>
      <c r="D1866">
        <v>4</v>
      </c>
      <c r="E1866">
        <v>3</v>
      </c>
      <c r="F1866">
        <v>3081.41</v>
      </c>
      <c r="G1866">
        <v>6700.09</v>
      </c>
      <c r="H1866">
        <v>1474.02</v>
      </c>
      <c r="I1866">
        <v>3008.13</v>
      </c>
      <c r="J1866">
        <v>2217.94</v>
      </c>
      <c r="K1866">
        <f>Global_Household_Financial_Dyna[[#This Row],[Total_Household_Income]]-Global_Household_Financial_Dyna[[#This Row],[Estimated_Taxes]]</f>
        <v>5226.07</v>
      </c>
      <c r="L1866" s="1">
        <f>Global_Household_Financial_Dyna[[#This Row],[Monthly_Savings]]/Global_Household_Financial_Dyna[[#This Row],[Net Income]]</f>
        <v>0.42439921394087721</v>
      </c>
      <c r="M1866" s="2">
        <f>Global_Household_Financial_Dyna[[#This Row],[Monthly_Expenses]]/Global_Household_Financial_Dyna[[#This Row],[Net Income]]</f>
        <v>0.5756007860591229</v>
      </c>
      <c r="N1866" t="str">
        <f>IF(Global_Household_Financial_Dyna[[#This Row],[Monthly_Savings]]&lt;0,"High Risk", IF(Global_Household_Financial_Dyna[[#This Row],[Savings Rate%]]&lt;0.1, "Medium", "Safe"))</f>
        <v>Safe</v>
      </c>
      <c r="O1866">
        <f>Global_Household_Financial_Dyna[[#This Row],[Total_Household_Income]]/Global_Household_Financial_Dyna[[#This Row],[Family_Size]]</f>
        <v>1675.0225</v>
      </c>
      <c r="P1866" s="2">
        <f t="shared" si="58"/>
        <v>0.32336204947805613</v>
      </c>
      <c r="Q1866" s="2">
        <f t="shared" si="59"/>
        <v>0.10103716446282107</v>
      </c>
      <c r="R1866" s="2" t="str">
        <f>IF(Global_Household_Financial_Dyna[[#This Row],[Vs country_Average]]&lt;-0.2, "Underperformer", IF(Global_Household_Financial_Dyna[[#This Row],[Vs country_Average]]&gt;0.2, "Outperformer", "Normal"))</f>
        <v>Normal</v>
      </c>
      <c r="S18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2217.94</v>
      </c>
      <c r="T18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2217.94</v>
      </c>
      <c r="U18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2217.94</v>
      </c>
      <c r="V18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2217.94</v>
      </c>
    </row>
    <row r="1867" spans="1:22" x14ac:dyDescent="0.3">
      <c r="A1867">
        <v>1870</v>
      </c>
      <c r="B1867" t="s">
        <v>14</v>
      </c>
      <c r="C1867" t="s">
        <v>15</v>
      </c>
      <c r="D1867">
        <v>5</v>
      </c>
      <c r="E1867">
        <v>1</v>
      </c>
      <c r="F1867">
        <v>1673.92</v>
      </c>
      <c r="G1867">
        <v>1673.92</v>
      </c>
      <c r="H1867">
        <v>251.09</v>
      </c>
      <c r="I1867">
        <v>974.85</v>
      </c>
      <c r="J1867">
        <v>447.98</v>
      </c>
      <c r="K1867">
        <f>Global_Household_Financial_Dyna[[#This Row],[Total_Household_Income]]-Global_Household_Financial_Dyna[[#This Row],[Estimated_Taxes]]</f>
        <v>1422.8300000000002</v>
      </c>
      <c r="L1867" s="1">
        <f>Global_Household_Financial_Dyna[[#This Row],[Monthly_Savings]]/Global_Household_Financial_Dyna[[#This Row],[Net Income]]</f>
        <v>0.31485138772727589</v>
      </c>
      <c r="M1867" s="2">
        <f>Global_Household_Financial_Dyna[[#This Row],[Monthly_Expenses]]/Global_Household_Financial_Dyna[[#This Row],[Net Income]]</f>
        <v>0.68514861227272406</v>
      </c>
      <c r="N1867" t="str">
        <f>IF(Global_Household_Financial_Dyna[[#This Row],[Monthly_Savings]]&lt;0,"High Risk", IF(Global_Household_Financial_Dyna[[#This Row],[Savings Rate%]]&lt;0.1, "Medium", "Safe"))</f>
        <v>Safe</v>
      </c>
      <c r="O1867">
        <f>Global_Household_Financial_Dyna[[#This Row],[Total_Household_Income]]/Global_Household_Financial_Dyna[[#This Row],[Family_Size]]</f>
        <v>334.78399999999999</v>
      </c>
      <c r="P1867" s="2">
        <f t="shared" si="58"/>
        <v>0.39788995363055785</v>
      </c>
      <c r="Q1867" s="2">
        <f t="shared" si="59"/>
        <v>-8.3038565903281958E-2</v>
      </c>
      <c r="R1867" s="2" t="str">
        <f>IF(Global_Household_Financial_Dyna[[#This Row],[Vs country_Average]]&lt;-0.2, "Underperformer", IF(Global_Household_Financial_Dyna[[#This Row],[Vs country_Average]]&gt;0.2, "Outperformer", "Normal"))</f>
        <v>Normal</v>
      </c>
      <c r="S18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447.98</v>
      </c>
      <c r="T18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447.98</v>
      </c>
      <c r="U18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447.98</v>
      </c>
      <c r="V18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447.98</v>
      </c>
    </row>
    <row r="1868" spans="1:22" x14ac:dyDescent="0.3">
      <c r="A1868">
        <v>1871</v>
      </c>
      <c r="B1868" t="s">
        <v>14</v>
      </c>
      <c r="C1868" t="s">
        <v>15</v>
      </c>
      <c r="D1868">
        <v>1</v>
      </c>
      <c r="E1868">
        <v>1</v>
      </c>
      <c r="F1868">
        <v>1473.52</v>
      </c>
      <c r="G1868">
        <v>1473.52</v>
      </c>
      <c r="H1868">
        <v>221.03</v>
      </c>
      <c r="I1868">
        <v>581.91</v>
      </c>
      <c r="J1868">
        <v>670.58</v>
      </c>
      <c r="K1868">
        <f>Global_Household_Financial_Dyna[[#This Row],[Total_Household_Income]]-Global_Household_Financial_Dyna[[#This Row],[Estimated_Taxes]]</f>
        <v>1252.49</v>
      </c>
      <c r="L1868" s="1">
        <f>Global_Household_Financial_Dyna[[#This Row],[Monthly_Savings]]/Global_Household_Financial_Dyna[[#This Row],[Net Income]]</f>
        <v>0.53539748820349864</v>
      </c>
      <c r="M1868" s="2">
        <f>Global_Household_Financial_Dyna[[#This Row],[Monthly_Expenses]]/Global_Household_Financial_Dyna[[#This Row],[Net Income]]</f>
        <v>0.46460251179650136</v>
      </c>
      <c r="N1868" t="str">
        <f>IF(Global_Household_Financial_Dyna[[#This Row],[Monthly_Savings]]&lt;0,"High Risk", IF(Global_Household_Financial_Dyna[[#This Row],[Savings Rate%]]&lt;0.1, "Medium", "Safe"))</f>
        <v>Safe</v>
      </c>
      <c r="O1868">
        <f>Global_Household_Financial_Dyna[[#This Row],[Total_Household_Income]]/Global_Household_Financial_Dyna[[#This Row],[Family_Size]]</f>
        <v>1473.52</v>
      </c>
      <c r="P1868" s="2">
        <f t="shared" si="58"/>
        <v>0.39788995363055785</v>
      </c>
      <c r="Q1868" s="2">
        <f t="shared" si="59"/>
        <v>0.13750753457294079</v>
      </c>
      <c r="R1868" s="2" t="str">
        <f>IF(Global_Household_Financial_Dyna[[#This Row],[Vs country_Average]]&lt;-0.2, "Underperformer", IF(Global_Household_Financial_Dyna[[#This Row],[Vs country_Average]]&gt;0.2, "Outperformer", "Normal"))</f>
        <v>Normal</v>
      </c>
      <c r="S18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670.58</v>
      </c>
      <c r="T18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670.58</v>
      </c>
      <c r="U18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670.58</v>
      </c>
      <c r="V18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670.58</v>
      </c>
    </row>
    <row r="1869" spans="1:22" x14ac:dyDescent="0.3">
      <c r="A1869">
        <v>1872</v>
      </c>
      <c r="B1869" t="s">
        <v>18</v>
      </c>
      <c r="C1869" t="s">
        <v>19</v>
      </c>
      <c r="D1869">
        <v>5</v>
      </c>
      <c r="E1869">
        <v>3</v>
      </c>
      <c r="F1869">
        <v>7585.8</v>
      </c>
      <c r="G1869">
        <v>20719.009999999998</v>
      </c>
      <c r="H1869">
        <v>5594.13</v>
      </c>
      <c r="I1869">
        <v>3775.39</v>
      </c>
      <c r="J1869">
        <v>11349.49</v>
      </c>
      <c r="K1869">
        <f>Global_Household_Financial_Dyna[[#This Row],[Total_Household_Income]]-Global_Household_Financial_Dyna[[#This Row],[Estimated_Taxes]]</f>
        <v>15124.879999999997</v>
      </c>
      <c r="L1869" s="1">
        <f>Global_Household_Financial_Dyna[[#This Row],[Monthly_Savings]]/Global_Household_Financial_Dyna[[#This Row],[Net Income]]</f>
        <v>0.75038545760363073</v>
      </c>
      <c r="M1869" s="2">
        <f>Global_Household_Financial_Dyna[[#This Row],[Monthly_Expenses]]/Global_Household_Financial_Dyna[[#This Row],[Net Income]]</f>
        <v>0.24961454239636946</v>
      </c>
      <c r="N1869" t="str">
        <f>IF(Global_Household_Financial_Dyna[[#This Row],[Monthly_Savings]]&lt;0,"High Risk", IF(Global_Household_Financial_Dyna[[#This Row],[Savings Rate%]]&lt;0.1, "Medium", "Safe"))</f>
        <v>Safe</v>
      </c>
      <c r="O1869">
        <f>Global_Household_Financial_Dyna[[#This Row],[Total_Household_Income]]/Global_Household_Financial_Dyna[[#This Row],[Family_Size]]</f>
        <v>4143.8019999999997</v>
      </c>
      <c r="P1869" s="2">
        <f t="shared" si="58"/>
        <v>0.32336204947805613</v>
      </c>
      <c r="Q1869" s="2">
        <f t="shared" si="59"/>
        <v>0.4270234081255746</v>
      </c>
      <c r="R1869" s="2" t="str">
        <f>IF(Global_Household_Financial_Dyna[[#This Row],[Vs country_Average]]&lt;-0.2, "Underperformer", IF(Global_Household_Financial_Dyna[[#This Row],[Vs country_Average]]&gt;0.2, "Outperformer", "Normal"))</f>
        <v>Outperformer</v>
      </c>
      <c r="S18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11349.49</v>
      </c>
      <c r="T18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11349.49</v>
      </c>
      <c r="U18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11349.49</v>
      </c>
      <c r="V18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11349.49</v>
      </c>
    </row>
    <row r="1870" spans="1:22" x14ac:dyDescent="0.3">
      <c r="A1870">
        <v>1873</v>
      </c>
      <c r="B1870" t="s">
        <v>16</v>
      </c>
      <c r="C1870" t="s">
        <v>21</v>
      </c>
      <c r="D1870">
        <v>5</v>
      </c>
      <c r="E1870">
        <v>2</v>
      </c>
      <c r="F1870">
        <v>4271.55</v>
      </c>
      <c r="G1870">
        <v>7516.64</v>
      </c>
      <c r="H1870">
        <v>2630.82</v>
      </c>
      <c r="I1870">
        <v>3431.03</v>
      </c>
      <c r="J1870">
        <v>1454.79</v>
      </c>
      <c r="K1870">
        <f>Global_Household_Financial_Dyna[[#This Row],[Total_Household_Income]]-Global_Household_Financial_Dyna[[#This Row],[Estimated_Taxes]]</f>
        <v>4885.82</v>
      </c>
      <c r="L1870" s="1">
        <f>Global_Household_Financial_Dyna[[#This Row],[Monthly_Savings]]/Global_Household_Financial_Dyna[[#This Row],[Net Income]]</f>
        <v>0.2977575923795801</v>
      </c>
      <c r="M1870" s="2">
        <f>Global_Household_Financial_Dyna[[#This Row],[Monthly_Expenses]]/Global_Household_Financial_Dyna[[#This Row],[Net Income]]</f>
        <v>0.70224240762042001</v>
      </c>
      <c r="N1870" t="str">
        <f>IF(Global_Household_Financial_Dyna[[#This Row],[Monthly_Savings]]&lt;0,"High Risk", IF(Global_Household_Financial_Dyna[[#This Row],[Savings Rate%]]&lt;0.1, "Medium", "Safe"))</f>
        <v>Safe</v>
      </c>
      <c r="O1870">
        <f>Global_Household_Financial_Dyna[[#This Row],[Total_Household_Income]]/Global_Household_Financial_Dyna[[#This Row],[Family_Size]]</f>
        <v>1503.328</v>
      </c>
      <c r="P1870" s="2">
        <f t="shared" si="58"/>
        <v>0.15879799892000862</v>
      </c>
      <c r="Q1870" s="2">
        <f t="shared" si="59"/>
        <v>0.13895959345957148</v>
      </c>
      <c r="R1870" s="2" t="str">
        <f>IF(Global_Household_Financial_Dyna[[#This Row],[Vs country_Average]]&lt;-0.2, "Underperformer", IF(Global_Household_Financial_Dyna[[#This Row],[Vs country_Average]]&gt;0.2, "Outperformer", "Normal"))</f>
        <v>Normal</v>
      </c>
      <c r="S18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1454.79</v>
      </c>
      <c r="T18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1454.79</v>
      </c>
      <c r="U18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1454.79</v>
      </c>
      <c r="V18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1454.79</v>
      </c>
    </row>
    <row r="1871" spans="1:22" x14ac:dyDescent="0.3">
      <c r="A1871">
        <v>1874</v>
      </c>
      <c r="B1871" t="s">
        <v>14</v>
      </c>
      <c r="C1871" t="s">
        <v>15</v>
      </c>
      <c r="D1871">
        <v>6</v>
      </c>
      <c r="E1871">
        <v>2</v>
      </c>
      <c r="F1871">
        <v>1667.66</v>
      </c>
      <c r="G1871">
        <v>2953.88</v>
      </c>
      <c r="H1871">
        <v>443.08</v>
      </c>
      <c r="I1871">
        <v>1769.85</v>
      </c>
      <c r="J1871">
        <v>740.95</v>
      </c>
      <c r="K1871">
        <f>Global_Household_Financial_Dyna[[#This Row],[Total_Household_Income]]-Global_Household_Financial_Dyna[[#This Row],[Estimated_Taxes]]</f>
        <v>2510.8000000000002</v>
      </c>
      <c r="L1871" s="1">
        <f>Global_Household_Financial_Dyna[[#This Row],[Monthly_Savings]]/Global_Household_Financial_Dyna[[#This Row],[Net Income]]</f>
        <v>0.29510514577027241</v>
      </c>
      <c r="M1871" s="2">
        <f>Global_Household_Financial_Dyna[[#This Row],[Monthly_Expenses]]/Global_Household_Financial_Dyna[[#This Row],[Net Income]]</f>
        <v>0.70489485422972753</v>
      </c>
      <c r="N1871" t="str">
        <f>IF(Global_Household_Financial_Dyna[[#This Row],[Monthly_Savings]]&lt;0,"High Risk", IF(Global_Household_Financial_Dyna[[#This Row],[Savings Rate%]]&lt;0.1, "Medium", "Safe"))</f>
        <v>Safe</v>
      </c>
      <c r="O1871">
        <f>Global_Household_Financial_Dyna[[#This Row],[Total_Household_Income]]/Global_Household_Financial_Dyna[[#This Row],[Family_Size]]</f>
        <v>492.31333333333333</v>
      </c>
      <c r="P1871" s="2">
        <f t="shared" si="58"/>
        <v>0.39788995363055785</v>
      </c>
      <c r="Q1871" s="2">
        <f t="shared" si="59"/>
        <v>-0.10278480786028543</v>
      </c>
      <c r="R1871" s="2" t="str">
        <f>IF(Global_Household_Financial_Dyna[[#This Row],[Vs country_Average]]&lt;-0.2, "Underperformer", IF(Global_Household_Financial_Dyna[[#This Row],[Vs country_Average]]&gt;0.2, "Outperformer", "Normal"))</f>
        <v>Normal</v>
      </c>
      <c r="S18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740.95</v>
      </c>
      <c r="T18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740.95</v>
      </c>
      <c r="U18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740.95</v>
      </c>
      <c r="V18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740.95</v>
      </c>
    </row>
    <row r="1872" spans="1:22" x14ac:dyDescent="0.3">
      <c r="A1872">
        <v>1875</v>
      </c>
      <c r="B1872" t="s">
        <v>14</v>
      </c>
      <c r="C1872" t="s">
        <v>15</v>
      </c>
      <c r="D1872">
        <v>3</v>
      </c>
      <c r="E1872">
        <v>3</v>
      </c>
      <c r="F1872">
        <v>1709.68</v>
      </c>
      <c r="G1872">
        <v>3713.22</v>
      </c>
      <c r="H1872">
        <v>556.98</v>
      </c>
      <c r="I1872">
        <v>1219.4100000000001</v>
      </c>
      <c r="J1872">
        <v>1936.82</v>
      </c>
      <c r="K1872">
        <f>Global_Household_Financial_Dyna[[#This Row],[Total_Household_Income]]-Global_Household_Financial_Dyna[[#This Row],[Estimated_Taxes]]</f>
        <v>3156.24</v>
      </c>
      <c r="L1872" s="1">
        <f>Global_Household_Financial_Dyna[[#This Row],[Monthly_Savings]]/Global_Household_Financial_Dyna[[#This Row],[Net Income]]</f>
        <v>0.61364788482498167</v>
      </c>
      <c r="M1872" s="2">
        <f>Global_Household_Financial_Dyna[[#This Row],[Monthly_Expenses]]/Global_Household_Financial_Dyna[[#This Row],[Net Income]]</f>
        <v>0.38634894684814847</v>
      </c>
      <c r="N1872" t="str">
        <f>IF(Global_Household_Financial_Dyna[[#This Row],[Monthly_Savings]]&lt;0,"High Risk", IF(Global_Household_Financial_Dyna[[#This Row],[Savings Rate%]]&lt;0.1, "Medium", "Safe"))</f>
        <v>Safe</v>
      </c>
      <c r="O1872">
        <f>Global_Household_Financial_Dyna[[#This Row],[Total_Household_Income]]/Global_Household_Financial_Dyna[[#This Row],[Family_Size]]</f>
        <v>1237.74</v>
      </c>
      <c r="P1872" s="2">
        <f t="shared" si="58"/>
        <v>0.39788995363055785</v>
      </c>
      <c r="Q1872" s="2">
        <f t="shared" si="59"/>
        <v>0.21575793119442382</v>
      </c>
      <c r="R1872" s="2" t="str">
        <f>IF(Global_Household_Financial_Dyna[[#This Row],[Vs country_Average]]&lt;-0.2, "Underperformer", IF(Global_Household_Financial_Dyna[[#This Row],[Vs country_Average]]&gt;0.2, "Outperformer", "Normal"))</f>
        <v>Outperformer</v>
      </c>
      <c r="S18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1936.82</v>
      </c>
      <c r="T18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1936.82</v>
      </c>
      <c r="U18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1936.82</v>
      </c>
      <c r="V18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1936.82</v>
      </c>
    </row>
    <row r="1873" spans="1:22" x14ac:dyDescent="0.3">
      <c r="A1873">
        <v>1876</v>
      </c>
      <c r="B1873" t="s">
        <v>16</v>
      </c>
      <c r="C1873" t="s">
        <v>21</v>
      </c>
      <c r="D1873">
        <v>7</v>
      </c>
      <c r="E1873">
        <v>3</v>
      </c>
      <c r="F1873">
        <v>3115.34</v>
      </c>
      <c r="G1873">
        <v>6452.57</v>
      </c>
      <c r="H1873">
        <v>2258.4</v>
      </c>
      <c r="I1873">
        <v>4866.8900000000003</v>
      </c>
      <c r="J1873">
        <v>-672.72</v>
      </c>
      <c r="K1873">
        <f>Global_Household_Financial_Dyna[[#This Row],[Total_Household_Income]]-Global_Household_Financial_Dyna[[#This Row],[Estimated_Taxes]]</f>
        <v>4194.17</v>
      </c>
      <c r="L1873" s="1">
        <f>Global_Household_Financial_Dyna[[#This Row],[Monthly_Savings]]/Global_Household_Financial_Dyna[[#This Row],[Net Income]]</f>
        <v>-0.16039407081734885</v>
      </c>
      <c r="M1873" s="2">
        <f>Global_Household_Financial_Dyna[[#This Row],[Monthly_Expenses]]/Global_Household_Financial_Dyna[[#This Row],[Net Income]]</f>
        <v>1.1603940708173488</v>
      </c>
      <c r="N1873" t="str">
        <f>IF(Global_Household_Financial_Dyna[[#This Row],[Monthly_Savings]]&lt;0,"High Risk", IF(Global_Household_Financial_Dyna[[#This Row],[Savings Rate%]]&lt;0.1, "Medium", "Safe"))</f>
        <v>High Risk</v>
      </c>
      <c r="O1873">
        <f>Global_Household_Financial_Dyna[[#This Row],[Total_Household_Income]]/Global_Household_Financial_Dyna[[#This Row],[Family_Size]]</f>
        <v>921.79571428571421</v>
      </c>
      <c r="P1873" s="2">
        <f t="shared" si="58"/>
        <v>0.15879799892000862</v>
      </c>
      <c r="Q1873" s="2">
        <f t="shared" si="59"/>
        <v>-0.31919206973735748</v>
      </c>
      <c r="R1873" s="2" t="str">
        <f>IF(Global_Household_Financial_Dyna[[#This Row],[Vs country_Average]]&lt;-0.2, "Underperformer", IF(Global_Household_Financial_Dyna[[#This Row],[Vs country_Average]]&gt;0.2, "Outperformer", "Normal"))</f>
        <v>Underperformer</v>
      </c>
      <c r="S18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-429.37549999999999</v>
      </c>
      <c r="T18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-186.03100000000006</v>
      </c>
      <c r="U18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57.313499999999976</v>
      </c>
      <c r="V18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300.6579999999999</v>
      </c>
    </row>
    <row r="1874" spans="1:22" x14ac:dyDescent="0.3">
      <c r="A1874">
        <v>1877</v>
      </c>
      <c r="B1874" t="s">
        <v>16</v>
      </c>
      <c r="C1874" t="s">
        <v>21</v>
      </c>
      <c r="D1874">
        <v>6</v>
      </c>
      <c r="E1874">
        <v>3</v>
      </c>
      <c r="F1874">
        <v>5678.99</v>
      </c>
      <c r="G1874">
        <v>11524.73</v>
      </c>
      <c r="H1874">
        <v>4609.8900000000003</v>
      </c>
      <c r="I1874">
        <v>3317.39</v>
      </c>
      <c r="J1874">
        <v>3597.45</v>
      </c>
      <c r="K1874">
        <f>Global_Household_Financial_Dyna[[#This Row],[Total_Household_Income]]-Global_Household_Financial_Dyna[[#This Row],[Estimated_Taxes]]</f>
        <v>6914.8399999999992</v>
      </c>
      <c r="L1874" s="1">
        <f>Global_Household_Financial_Dyna[[#This Row],[Monthly_Savings]]/Global_Household_Financial_Dyna[[#This Row],[Net Income]]</f>
        <v>0.52025064932811171</v>
      </c>
      <c r="M1874" s="2">
        <f>Global_Household_Financial_Dyna[[#This Row],[Monthly_Expenses]]/Global_Household_Financial_Dyna[[#This Row],[Net Income]]</f>
        <v>0.47974935067188834</v>
      </c>
      <c r="N1874" t="str">
        <f>IF(Global_Household_Financial_Dyna[[#This Row],[Monthly_Savings]]&lt;0,"High Risk", IF(Global_Household_Financial_Dyna[[#This Row],[Savings Rate%]]&lt;0.1, "Medium", "Safe"))</f>
        <v>Safe</v>
      </c>
      <c r="O1874">
        <f>Global_Household_Financial_Dyna[[#This Row],[Total_Household_Income]]/Global_Household_Financial_Dyna[[#This Row],[Family_Size]]</f>
        <v>1920.7883333333332</v>
      </c>
      <c r="P1874" s="2">
        <f t="shared" si="58"/>
        <v>0.15879799892000862</v>
      </c>
      <c r="Q1874" s="2">
        <f t="shared" si="59"/>
        <v>0.36145265040810309</v>
      </c>
      <c r="R1874" s="2" t="str">
        <f>IF(Global_Household_Financial_Dyna[[#This Row],[Vs country_Average]]&lt;-0.2, "Underperformer", IF(Global_Household_Financial_Dyna[[#This Row],[Vs country_Average]]&gt;0.2, "Outperformer", "Normal"))</f>
        <v>Outperformer</v>
      </c>
      <c r="S18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3597.45</v>
      </c>
      <c r="T18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3597.45</v>
      </c>
      <c r="U18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3597.45</v>
      </c>
      <c r="V18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3597.45</v>
      </c>
    </row>
    <row r="1875" spans="1:22" x14ac:dyDescent="0.3">
      <c r="A1875">
        <v>1878</v>
      </c>
      <c r="B1875" t="s">
        <v>16</v>
      </c>
      <c r="C1875" t="s">
        <v>21</v>
      </c>
      <c r="D1875">
        <v>8</v>
      </c>
      <c r="E1875">
        <v>3</v>
      </c>
      <c r="F1875">
        <v>5816.69</v>
      </c>
      <c r="G1875">
        <v>12965.1</v>
      </c>
      <c r="H1875">
        <v>5186.04</v>
      </c>
      <c r="I1875">
        <v>4748.47</v>
      </c>
      <c r="J1875">
        <v>3030.6</v>
      </c>
      <c r="K1875">
        <f>Global_Household_Financial_Dyna[[#This Row],[Total_Household_Income]]-Global_Household_Financial_Dyna[[#This Row],[Estimated_Taxes]]</f>
        <v>7779.06</v>
      </c>
      <c r="L1875" s="1">
        <f>Global_Household_Financial_Dyna[[#This Row],[Monthly_Savings]]/Global_Household_Financial_Dyna[[#This Row],[Net Income]]</f>
        <v>0.38958434566644295</v>
      </c>
      <c r="M1875" s="2">
        <f>Global_Household_Financial_Dyna[[#This Row],[Monthly_Expenses]]/Global_Household_Financial_Dyna[[#This Row],[Net Income]]</f>
        <v>0.61041693983591849</v>
      </c>
      <c r="N1875" t="str">
        <f>IF(Global_Household_Financial_Dyna[[#This Row],[Monthly_Savings]]&lt;0,"High Risk", IF(Global_Household_Financial_Dyna[[#This Row],[Savings Rate%]]&lt;0.1, "Medium", "Safe"))</f>
        <v>Safe</v>
      </c>
      <c r="O1875">
        <f>Global_Household_Financial_Dyna[[#This Row],[Total_Household_Income]]/Global_Household_Financial_Dyna[[#This Row],[Family_Size]]</f>
        <v>1620.6375</v>
      </c>
      <c r="P1875" s="2">
        <f t="shared" si="58"/>
        <v>0.15879799892000862</v>
      </c>
      <c r="Q1875" s="2">
        <f t="shared" si="59"/>
        <v>0.23078634674643433</v>
      </c>
      <c r="R1875" s="2" t="str">
        <f>IF(Global_Household_Financial_Dyna[[#This Row],[Vs country_Average]]&lt;-0.2, "Underperformer", IF(Global_Household_Financial_Dyna[[#This Row],[Vs country_Average]]&gt;0.2, "Outperformer", "Normal"))</f>
        <v>Outperformer</v>
      </c>
      <c r="S18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3030.6</v>
      </c>
      <c r="T18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3030.6</v>
      </c>
      <c r="U18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3030.6</v>
      </c>
      <c r="V18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3030.6</v>
      </c>
    </row>
    <row r="1876" spans="1:22" x14ac:dyDescent="0.3">
      <c r="A1876">
        <v>1879</v>
      </c>
      <c r="B1876" t="s">
        <v>10</v>
      </c>
      <c r="C1876" t="s">
        <v>22</v>
      </c>
      <c r="D1876">
        <v>4</v>
      </c>
      <c r="E1876">
        <v>3</v>
      </c>
      <c r="F1876">
        <v>1042.56</v>
      </c>
      <c r="G1876">
        <v>2041.22</v>
      </c>
      <c r="H1876">
        <v>204.12</v>
      </c>
      <c r="I1876">
        <v>418.96</v>
      </c>
      <c r="J1876">
        <v>1418.14</v>
      </c>
      <c r="K1876">
        <f>Global_Household_Financial_Dyna[[#This Row],[Total_Household_Income]]-Global_Household_Financial_Dyna[[#This Row],[Estimated_Taxes]]</f>
        <v>1837.1</v>
      </c>
      <c r="L1876" s="1">
        <f>Global_Household_Financial_Dyna[[#This Row],[Monthly_Savings]]/Global_Household_Financial_Dyna[[#This Row],[Net Income]]</f>
        <v>0.7719449131783791</v>
      </c>
      <c r="M1876" s="2">
        <f>Global_Household_Financial_Dyna[[#This Row],[Monthly_Expenses]]/Global_Household_Financial_Dyna[[#This Row],[Net Income]]</f>
        <v>0.22805508682162104</v>
      </c>
      <c r="N1876" t="str">
        <f>IF(Global_Household_Financial_Dyna[[#This Row],[Monthly_Savings]]&lt;0,"High Risk", IF(Global_Household_Financial_Dyna[[#This Row],[Savings Rate%]]&lt;0.1, "Medium", "Safe"))</f>
        <v>Safe</v>
      </c>
      <c r="O1876">
        <f>Global_Household_Financial_Dyna[[#This Row],[Total_Household_Income]]/Global_Household_Financial_Dyna[[#This Row],[Family_Size]]</f>
        <v>510.30500000000001</v>
      </c>
      <c r="P1876" s="2">
        <f t="shared" si="58"/>
        <v>0.42077341556833553</v>
      </c>
      <c r="Q1876" s="2">
        <f t="shared" si="59"/>
        <v>0.35117149761004357</v>
      </c>
      <c r="R1876" s="2" t="str">
        <f>IF(Global_Household_Financial_Dyna[[#This Row],[Vs country_Average]]&lt;-0.2, "Underperformer", IF(Global_Household_Financial_Dyna[[#This Row],[Vs country_Average]]&gt;0.2, "Outperformer", "Normal"))</f>
        <v>Outperformer</v>
      </c>
      <c r="S18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1418.14</v>
      </c>
      <c r="T18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1418.14</v>
      </c>
      <c r="U18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1418.14</v>
      </c>
      <c r="V18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1418.14</v>
      </c>
    </row>
    <row r="1877" spans="1:22" x14ac:dyDescent="0.3">
      <c r="A1877">
        <v>1880</v>
      </c>
      <c r="B1877" t="s">
        <v>16</v>
      </c>
      <c r="C1877" t="s">
        <v>17</v>
      </c>
      <c r="D1877">
        <v>7</v>
      </c>
      <c r="E1877">
        <v>3</v>
      </c>
      <c r="F1877">
        <v>2819.13</v>
      </c>
      <c r="G1877">
        <v>6085.52</v>
      </c>
      <c r="H1877">
        <v>2129.9299999999998</v>
      </c>
      <c r="I1877">
        <v>4855.6400000000003</v>
      </c>
      <c r="J1877">
        <v>-900.05</v>
      </c>
      <c r="K1877">
        <f>Global_Household_Financial_Dyna[[#This Row],[Total_Household_Income]]-Global_Household_Financial_Dyna[[#This Row],[Estimated_Taxes]]</f>
        <v>3955.5900000000006</v>
      </c>
      <c r="L1877" s="1">
        <f>Global_Household_Financial_Dyna[[#This Row],[Monthly_Savings]]/Global_Household_Financial_Dyna[[#This Row],[Net Income]]</f>
        <v>-0.22753874896033205</v>
      </c>
      <c r="M1877" s="2">
        <f>Global_Household_Financial_Dyna[[#This Row],[Monthly_Expenses]]/Global_Household_Financial_Dyna[[#This Row],[Net Income]]</f>
        <v>1.227538748960332</v>
      </c>
      <c r="N1877" t="str">
        <f>IF(Global_Household_Financial_Dyna[[#This Row],[Monthly_Savings]]&lt;0,"High Risk", IF(Global_Household_Financial_Dyna[[#This Row],[Savings Rate%]]&lt;0.1, "Medium", "Safe"))</f>
        <v>High Risk</v>
      </c>
      <c r="O1877">
        <f>Global_Household_Financial_Dyna[[#This Row],[Total_Household_Income]]/Global_Household_Financial_Dyna[[#This Row],[Family_Size]]</f>
        <v>869.36</v>
      </c>
      <c r="P1877" s="2">
        <f t="shared" si="58"/>
        <v>0.15879799892000862</v>
      </c>
      <c r="Q1877" s="2">
        <f t="shared" si="59"/>
        <v>-0.38633674788034067</v>
      </c>
      <c r="R1877" s="2" t="str">
        <f>IF(Global_Household_Financial_Dyna[[#This Row],[Vs country_Average]]&lt;-0.2, "Underperformer", IF(Global_Household_Financial_Dyna[[#This Row],[Vs country_Average]]&gt;0.2, "Outperformer", "Normal"))</f>
        <v>Underperformer</v>
      </c>
      <c r="S18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-657.26799999999992</v>
      </c>
      <c r="T18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-414.48599999999988</v>
      </c>
      <c r="U18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-171.70399999999995</v>
      </c>
      <c r="V18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71.078000000000202</v>
      </c>
    </row>
    <row r="1878" spans="1:22" x14ac:dyDescent="0.3">
      <c r="A1878">
        <v>1881</v>
      </c>
      <c r="B1878" t="s">
        <v>16</v>
      </c>
      <c r="C1878" t="s">
        <v>17</v>
      </c>
      <c r="D1878">
        <v>4</v>
      </c>
      <c r="E1878">
        <v>1</v>
      </c>
      <c r="F1878">
        <v>3480.74</v>
      </c>
      <c r="G1878">
        <v>3480.74</v>
      </c>
      <c r="H1878">
        <v>1218.26</v>
      </c>
      <c r="I1878">
        <v>3303.22</v>
      </c>
      <c r="J1878">
        <v>-1040.74</v>
      </c>
      <c r="K1878">
        <f>Global_Household_Financial_Dyna[[#This Row],[Total_Household_Income]]-Global_Household_Financial_Dyna[[#This Row],[Estimated_Taxes]]</f>
        <v>2262.4799999999996</v>
      </c>
      <c r="L1878" s="1">
        <f>Global_Household_Financial_Dyna[[#This Row],[Monthly_Savings]]/Global_Household_Financial_Dyna[[#This Row],[Net Income]]</f>
        <v>-0.45999964640571417</v>
      </c>
      <c r="M1878" s="2">
        <f>Global_Household_Financial_Dyna[[#This Row],[Monthly_Expenses]]/Global_Household_Financial_Dyna[[#This Row],[Net Income]]</f>
        <v>1.4599996464057143</v>
      </c>
      <c r="N1878" t="str">
        <f>IF(Global_Household_Financial_Dyna[[#This Row],[Monthly_Savings]]&lt;0,"High Risk", IF(Global_Household_Financial_Dyna[[#This Row],[Savings Rate%]]&lt;0.1, "Medium", "Safe"))</f>
        <v>High Risk</v>
      </c>
      <c r="O1878">
        <f>Global_Household_Financial_Dyna[[#This Row],[Total_Household_Income]]/Global_Household_Financial_Dyna[[#This Row],[Family_Size]]</f>
        <v>870.18499999999995</v>
      </c>
      <c r="P1878" s="2">
        <f t="shared" si="58"/>
        <v>0.15879799892000862</v>
      </c>
      <c r="Q1878" s="2">
        <f t="shared" si="59"/>
        <v>-0.61879764532572279</v>
      </c>
      <c r="R1878" s="2" t="str">
        <f>IF(Global_Household_Financial_Dyna[[#This Row],[Vs country_Average]]&lt;-0.2, "Underperformer", IF(Global_Household_Financial_Dyna[[#This Row],[Vs country_Average]]&gt;0.2, "Outperformer", "Normal"))</f>
        <v>Underperformer</v>
      </c>
      <c r="S18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-875.57899999999995</v>
      </c>
      <c r="T18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-710.41800000000001</v>
      </c>
      <c r="U18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-545.25700000000006</v>
      </c>
      <c r="V18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-380.096</v>
      </c>
    </row>
    <row r="1879" spans="1:22" x14ac:dyDescent="0.3">
      <c r="A1879">
        <v>1882</v>
      </c>
      <c r="B1879" t="s">
        <v>12</v>
      </c>
      <c r="C1879" t="s">
        <v>13</v>
      </c>
      <c r="D1879">
        <v>3</v>
      </c>
      <c r="E1879">
        <v>1</v>
      </c>
      <c r="F1879">
        <v>3194.01</v>
      </c>
      <c r="G1879">
        <v>3194.01</v>
      </c>
      <c r="H1879">
        <v>798.5</v>
      </c>
      <c r="I1879">
        <v>2721.1</v>
      </c>
      <c r="J1879">
        <v>-325.58999999999997</v>
      </c>
      <c r="K1879">
        <f>Global_Household_Financial_Dyna[[#This Row],[Total_Household_Income]]-Global_Household_Financial_Dyna[[#This Row],[Estimated_Taxes]]</f>
        <v>2395.5100000000002</v>
      </c>
      <c r="L1879" s="1">
        <f>Global_Household_Financial_Dyna[[#This Row],[Monthly_Savings]]/Global_Household_Financial_Dyna[[#This Row],[Net Income]]</f>
        <v>-0.1359167776381647</v>
      </c>
      <c r="M1879" s="2">
        <f>Global_Household_Financial_Dyna[[#This Row],[Monthly_Expenses]]/Global_Household_Financial_Dyna[[#This Row],[Net Income]]</f>
        <v>1.1359167776381647</v>
      </c>
      <c r="N1879" t="str">
        <f>IF(Global_Household_Financial_Dyna[[#This Row],[Monthly_Savings]]&lt;0,"High Risk", IF(Global_Household_Financial_Dyna[[#This Row],[Savings Rate%]]&lt;0.1, "Medium", "Safe"))</f>
        <v>High Risk</v>
      </c>
      <c r="O1879">
        <f>Global_Household_Financial_Dyna[[#This Row],[Total_Household_Income]]/Global_Household_Financial_Dyna[[#This Row],[Family_Size]]</f>
        <v>1064.67</v>
      </c>
      <c r="P1879" s="2">
        <f t="shared" si="58"/>
        <v>0.30718716818024266</v>
      </c>
      <c r="Q1879" s="2">
        <f t="shared" si="59"/>
        <v>-0.4431039458184074</v>
      </c>
      <c r="R1879" s="2" t="str">
        <f>IF(Global_Household_Financial_Dyna[[#This Row],[Vs country_Average]]&lt;-0.2, "Underperformer", IF(Global_Household_Financial_Dyna[[#This Row],[Vs country_Average]]&gt;0.2, "Outperformer", "Normal"))</f>
        <v>Underperformer</v>
      </c>
      <c r="S18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-189.53499999999997</v>
      </c>
      <c r="T18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-53.479999999999961</v>
      </c>
      <c r="U18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82.574999999999989</v>
      </c>
      <c r="V18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218.63000000000005</v>
      </c>
    </row>
    <row r="1880" spans="1:22" x14ac:dyDescent="0.3">
      <c r="A1880">
        <v>1883</v>
      </c>
      <c r="B1880" t="s">
        <v>16</v>
      </c>
      <c r="C1880" t="s">
        <v>21</v>
      </c>
      <c r="D1880">
        <v>7</v>
      </c>
      <c r="E1880">
        <v>2</v>
      </c>
      <c r="F1880">
        <v>3738.15</v>
      </c>
      <c r="G1880">
        <v>5669.78</v>
      </c>
      <c r="H1880">
        <v>1984.42</v>
      </c>
      <c r="I1880">
        <v>5315.5</v>
      </c>
      <c r="J1880">
        <v>-1630.15</v>
      </c>
      <c r="K1880">
        <f>Global_Household_Financial_Dyna[[#This Row],[Total_Household_Income]]-Global_Household_Financial_Dyna[[#This Row],[Estimated_Taxes]]</f>
        <v>3685.3599999999997</v>
      </c>
      <c r="L1880" s="1">
        <f>Global_Household_Financial_Dyna[[#This Row],[Monthly_Savings]]/Global_Household_Financial_Dyna[[#This Row],[Net Income]]</f>
        <v>-0.44233127835543889</v>
      </c>
      <c r="M1880" s="2">
        <f>Global_Household_Financial_Dyna[[#This Row],[Monthly_Expenses]]/Global_Household_Financial_Dyna[[#This Row],[Net Income]]</f>
        <v>1.4423285649163176</v>
      </c>
      <c r="N1880" t="str">
        <f>IF(Global_Household_Financial_Dyna[[#This Row],[Monthly_Savings]]&lt;0,"High Risk", IF(Global_Household_Financial_Dyna[[#This Row],[Savings Rate%]]&lt;0.1, "Medium", "Safe"))</f>
        <v>High Risk</v>
      </c>
      <c r="O1880">
        <f>Global_Household_Financial_Dyna[[#This Row],[Total_Household_Income]]/Global_Household_Financial_Dyna[[#This Row],[Family_Size]]</f>
        <v>809.96857142857141</v>
      </c>
      <c r="P1880" s="2">
        <f t="shared" si="58"/>
        <v>0.15879799892000862</v>
      </c>
      <c r="Q1880" s="2">
        <f t="shared" si="59"/>
        <v>-0.60112927727544752</v>
      </c>
      <c r="R1880" s="2" t="str">
        <f>IF(Global_Household_Financial_Dyna[[#This Row],[Vs country_Average]]&lt;-0.2, "Underperformer", IF(Global_Household_Financial_Dyna[[#This Row],[Vs country_Average]]&gt;0.2, "Outperformer", "Normal"))</f>
        <v>Underperformer</v>
      </c>
      <c r="S18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-1364.375</v>
      </c>
      <c r="T18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-1098.6000000000001</v>
      </c>
      <c r="U18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-832.82500000000016</v>
      </c>
      <c r="V18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-567.05000000000018</v>
      </c>
    </row>
    <row r="1881" spans="1:22" x14ac:dyDescent="0.3">
      <c r="A1881">
        <v>1884</v>
      </c>
      <c r="B1881" t="s">
        <v>14</v>
      </c>
      <c r="C1881" t="s">
        <v>15</v>
      </c>
      <c r="D1881">
        <v>6</v>
      </c>
      <c r="E1881">
        <v>1</v>
      </c>
      <c r="F1881">
        <v>2842.68</v>
      </c>
      <c r="G1881">
        <v>2842.68</v>
      </c>
      <c r="H1881">
        <v>426.4</v>
      </c>
      <c r="I1881">
        <v>1740.72</v>
      </c>
      <c r="J1881">
        <v>675.56</v>
      </c>
      <c r="K1881">
        <f>Global_Household_Financial_Dyna[[#This Row],[Total_Household_Income]]-Global_Household_Financial_Dyna[[#This Row],[Estimated_Taxes]]</f>
        <v>2416.2799999999997</v>
      </c>
      <c r="L1881" s="1">
        <f>Global_Household_Financial_Dyna[[#This Row],[Monthly_Savings]]/Global_Household_Financial_Dyna[[#This Row],[Net Income]]</f>
        <v>0.27958680285397386</v>
      </c>
      <c r="M1881" s="2">
        <f>Global_Household_Financial_Dyna[[#This Row],[Monthly_Expenses]]/Global_Household_Financial_Dyna[[#This Row],[Net Income]]</f>
        <v>0.72041319714602625</v>
      </c>
      <c r="N1881" t="str">
        <f>IF(Global_Household_Financial_Dyna[[#This Row],[Monthly_Savings]]&lt;0,"High Risk", IF(Global_Household_Financial_Dyna[[#This Row],[Savings Rate%]]&lt;0.1, "Medium", "Safe"))</f>
        <v>Safe</v>
      </c>
      <c r="O1881">
        <f>Global_Household_Financial_Dyna[[#This Row],[Total_Household_Income]]/Global_Household_Financial_Dyna[[#This Row],[Family_Size]]</f>
        <v>473.78</v>
      </c>
      <c r="P1881" s="2">
        <f t="shared" si="58"/>
        <v>0.39788995363055785</v>
      </c>
      <c r="Q1881" s="2">
        <f t="shared" si="59"/>
        <v>-0.11830315077658399</v>
      </c>
      <c r="R1881" s="2" t="str">
        <f>IF(Global_Household_Financial_Dyna[[#This Row],[Vs country_Average]]&lt;-0.2, "Underperformer", IF(Global_Household_Financial_Dyna[[#This Row],[Vs country_Average]]&gt;0.2, "Outperformer", "Normal"))</f>
        <v>Normal</v>
      </c>
      <c r="S18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675.56</v>
      </c>
      <c r="T18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675.56</v>
      </c>
      <c r="U18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675.56</v>
      </c>
      <c r="V18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675.56</v>
      </c>
    </row>
    <row r="1882" spans="1:22" x14ac:dyDescent="0.3">
      <c r="A1882">
        <v>1885</v>
      </c>
      <c r="B1882" t="s">
        <v>18</v>
      </c>
      <c r="C1882" t="s">
        <v>20</v>
      </c>
      <c r="D1882">
        <v>4</v>
      </c>
      <c r="E1882">
        <v>1</v>
      </c>
      <c r="F1882">
        <v>4698.04</v>
      </c>
      <c r="G1882">
        <v>4698.04</v>
      </c>
      <c r="H1882">
        <v>1033.57</v>
      </c>
      <c r="I1882">
        <v>3407.58</v>
      </c>
      <c r="J1882">
        <v>256.89999999999998</v>
      </c>
      <c r="K1882">
        <f>Global_Household_Financial_Dyna[[#This Row],[Total_Household_Income]]-Global_Household_Financial_Dyna[[#This Row],[Estimated_Taxes]]</f>
        <v>3664.4700000000003</v>
      </c>
      <c r="L1882" s="1">
        <f>Global_Household_Financial_Dyna[[#This Row],[Monthly_Savings]]/Global_Household_Financial_Dyna[[#This Row],[Net Income]]</f>
        <v>7.010563601284768E-2</v>
      </c>
      <c r="M1882" s="2">
        <f>Global_Household_Financial_Dyna[[#This Row],[Monthly_Expenses]]/Global_Household_Financial_Dyna[[#This Row],[Net Income]]</f>
        <v>0.9298970928947432</v>
      </c>
      <c r="N1882" t="str">
        <f>IF(Global_Household_Financial_Dyna[[#This Row],[Monthly_Savings]]&lt;0,"High Risk", IF(Global_Household_Financial_Dyna[[#This Row],[Savings Rate%]]&lt;0.1, "Medium", "Safe"))</f>
        <v>Medium</v>
      </c>
      <c r="O1882">
        <f>Global_Household_Financial_Dyna[[#This Row],[Total_Household_Income]]/Global_Household_Financial_Dyna[[#This Row],[Family_Size]]</f>
        <v>1174.51</v>
      </c>
      <c r="P1882" s="2">
        <f t="shared" si="58"/>
        <v>0.32336204947805613</v>
      </c>
      <c r="Q1882" s="2">
        <f t="shared" si="59"/>
        <v>-0.25325641346520844</v>
      </c>
      <c r="R1882" s="2" t="str">
        <f>IF(Global_Household_Financial_Dyna[[#This Row],[Vs country_Average]]&lt;-0.2, "Underperformer", IF(Global_Household_Financial_Dyna[[#This Row],[Vs country_Average]]&gt;0.2, "Outperformer", "Normal"))</f>
        <v>Underperformer</v>
      </c>
      <c r="S18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256.89999999999998</v>
      </c>
      <c r="T18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256.89999999999998</v>
      </c>
      <c r="U18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256.89999999999998</v>
      </c>
      <c r="V18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256.89999999999998</v>
      </c>
    </row>
    <row r="1883" spans="1:22" x14ac:dyDescent="0.3">
      <c r="A1883">
        <v>1886</v>
      </c>
      <c r="B1883" t="s">
        <v>10</v>
      </c>
      <c r="C1883" t="s">
        <v>11</v>
      </c>
      <c r="D1883">
        <v>6</v>
      </c>
      <c r="E1883">
        <v>3</v>
      </c>
      <c r="F1883">
        <v>1164.6500000000001</v>
      </c>
      <c r="G1883">
        <v>2524.4</v>
      </c>
      <c r="H1883">
        <v>252.44</v>
      </c>
      <c r="I1883">
        <v>652.79999999999995</v>
      </c>
      <c r="J1883">
        <v>1619.16</v>
      </c>
      <c r="K1883">
        <f>Global_Household_Financial_Dyna[[#This Row],[Total_Household_Income]]-Global_Household_Financial_Dyna[[#This Row],[Estimated_Taxes]]</f>
        <v>2271.96</v>
      </c>
      <c r="L1883" s="1">
        <f>Global_Household_Financial_Dyna[[#This Row],[Monthly_Savings]]/Global_Household_Financial_Dyna[[#This Row],[Net Income]]</f>
        <v>0.71267099772883324</v>
      </c>
      <c r="M1883" s="2">
        <f>Global_Household_Financial_Dyna[[#This Row],[Monthly_Expenses]]/Global_Household_Financial_Dyna[[#This Row],[Net Income]]</f>
        <v>0.2873290022711667</v>
      </c>
      <c r="N1883" t="str">
        <f>IF(Global_Household_Financial_Dyna[[#This Row],[Monthly_Savings]]&lt;0,"High Risk", IF(Global_Household_Financial_Dyna[[#This Row],[Savings Rate%]]&lt;0.1, "Medium", "Safe"))</f>
        <v>Safe</v>
      </c>
      <c r="O1883">
        <f>Global_Household_Financial_Dyna[[#This Row],[Total_Household_Income]]/Global_Household_Financial_Dyna[[#This Row],[Family_Size]]</f>
        <v>420.73333333333335</v>
      </c>
      <c r="P1883" s="2">
        <f t="shared" si="58"/>
        <v>0.42077341556833553</v>
      </c>
      <c r="Q1883" s="2">
        <f t="shared" si="59"/>
        <v>0.29189758216049771</v>
      </c>
      <c r="R1883" s="2" t="str">
        <f>IF(Global_Household_Financial_Dyna[[#This Row],[Vs country_Average]]&lt;-0.2, "Underperformer", IF(Global_Household_Financial_Dyna[[#This Row],[Vs country_Average]]&gt;0.2, "Outperformer", "Normal"))</f>
        <v>Outperformer</v>
      </c>
      <c r="S18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1619.16</v>
      </c>
      <c r="T18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1619.16</v>
      </c>
      <c r="U18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1619.16</v>
      </c>
      <c r="V18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1619.16</v>
      </c>
    </row>
    <row r="1884" spans="1:22" x14ac:dyDescent="0.3">
      <c r="A1884">
        <v>1887</v>
      </c>
      <c r="B1884" t="s">
        <v>18</v>
      </c>
      <c r="C1884" t="s">
        <v>19</v>
      </c>
      <c r="D1884">
        <v>3</v>
      </c>
      <c r="E1884">
        <v>2</v>
      </c>
      <c r="F1884">
        <v>3590.68</v>
      </c>
      <c r="G1884">
        <v>5424.23</v>
      </c>
      <c r="H1884">
        <v>1193.33</v>
      </c>
      <c r="I1884">
        <v>2910.07</v>
      </c>
      <c r="J1884">
        <v>1320.83</v>
      </c>
      <c r="K1884">
        <f>Global_Household_Financial_Dyna[[#This Row],[Total_Household_Income]]-Global_Household_Financial_Dyna[[#This Row],[Estimated_Taxes]]</f>
        <v>4230.8999999999996</v>
      </c>
      <c r="L1884" s="1">
        <f>Global_Household_Financial_Dyna[[#This Row],[Monthly_Savings]]/Global_Household_Financial_Dyna[[#This Row],[Net Income]]</f>
        <v>0.31218653241627076</v>
      </c>
      <c r="M1884" s="2">
        <f>Global_Household_Financial_Dyna[[#This Row],[Monthly_Expenses]]/Global_Household_Financial_Dyna[[#This Row],[Net Income]]</f>
        <v>0.6878134675837293</v>
      </c>
      <c r="N1884" t="str">
        <f>IF(Global_Household_Financial_Dyna[[#This Row],[Monthly_Savings]]&lt;0,"High Risk", IF(Global_Household_Financial_Dyna[[#This Row],[Savings Rate%]]&lt;0.1, "Medium", "Safe"))</f>
        <v>Safe</v>
      </c>
      <c r="O1884">
        <f>Global_Household_Financial_Dyna[[#This Row],[Total_Household_Income]]/Global_Household_Financial_Dyna[[#This Row],[Family_Size]]</f>
        <v>1808.0766666666666</v>
      </c>
      <c r="P1884" s="2">
        <f t="shared" si="58"/>
        <v>0.32336204947805613</v>
      </c>
      <c r="Q1884" s="2">
        <f t="shared" si="59"/>
        <v>-1.1175517061785378E-2</v>
      </c>
      <c r="R1884" s="2" t="str">
        <f>IF(Global_Household_Financial_Dyna[[#This Row],[Vs country_Average]]&lt;-0.2, "Underperformer", IF(Global_Household_Financial_Dyna[[#This Row],[Vs country_Average]]&gt;0.2, "Outperformer", "Normal"))</f>
        <v>Normal</v>
      </c>
      <c r="S18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1320.83</v>
      </c>
      <c r="T18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1320.83</v>
      </c>
      <c r="U18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1320.83</v>
      </c>
      <c r="V18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1320.83</v>
      </c>
    </row>
    <row r="1885" spans="1:22" x14ac:dyDescent="0.3">
      <c r="A1885">
        <v>1888</v>
      </c>
      <c r="B1885" t="s">
        <v>18</v>
      </c>
      <c r="C1885" t="s">
        <v>20</v>
      </c>
      <c r="D1885">
        <v>7</v>
      </c>
      <c r="E1885">
        <v>3</v>
      </c>
      <c r="F1885">
        <v>2740.87</v>
      </c>
      <c r="G1885">
        <v>6440.92</v>
      </c>
      <c r="H1885">
        <v>1417</v>
      </c>
      <c r="I1885">
        <v>4531.33</v>
      </c>
      <c r="J1885">
        <v>492.58</v>
      </c>
      <c r="K1885">
        <f>Global_Household_Financial_Dyna[[#This Row],[Total_Household_Income]]-Global_Household_Financial_Dyna[[#This Row],[Estimated_Taxes]]</f>
        <v>5023.92</v>
      </c>
      <c r="L1885" s="1">
        <f>Global_Household_Financial_Dyna[[#This Row],[Monthly_Savings]]/Global_Household_Financial_Dyna[[#This Row],[Net Income]]</f>
        <v>9.8046943422665955E-2</v>
      </c>
      <c r="M1885" s="2">
        <f>Global_Household_Financial_Dyna[[#This Row],[Monthly_Expenses]]/Global_Household_Financial_Dyna[[#This Row],[Net Income]]</f>
        <v>0.9019510660997786</v>
      </c>
      <c r="N1885" t="str">
        <f>IF(Global_Household_Financial_Dyna[[#This Row],[Monthly_Savings]]&lt;0,"High Risk", IF(Global_Household_Financial_Dyna[[#This Row],[Savings Rate%]]&lt;0.1, "Medium", "Safe"))</f>
        <v>Medium</v>
      </c>
      <c r="O1885">
        <f>Global_Household_Financial_Dyna[[#This Row],[Total_Household_Income]]/Global_Household_Financial_Dyna[[#This Row],[Family_Size]]</f>
        <v>920.13142857142861</v>
      </c>
      <c r="P1885" s="2">
        <f t="shared" si="58"/>
        <v>0.32336204947805613</v>
      </c>
      <c r="Q1885" s="2">
        <f t="shared" si="59"/>
        <v>-0.22531510605539018</v>
      </c>
      <c r="R1885" s="2" t="str">
        <f>IF(Global_Household_Financial_Dyna[[#This Row],[Vs country_Average]]&lt;-0.2, "Underperformer", IF(Global_Household_Financial_Dyna[[#This Row],[Vs country_Average]]&gt;0.2, "Outperformer", "Normal"))</f>
        <v>Underperformer</v>
      </c>
      <c r="S18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492.58</v>
      </c>
      <c r="T18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492.58</v>
      </c>
      <c r="U18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492.58</v>
      </c>
      <c r="V18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492.58</v>
      </c>
    </row>
    <row r="1886" spans="1:22" x14ac:dyDescent="0.3">
      <c r="A1886">
        <v>1889</v>
      </c>
      <c r="B1886" t="s">
        <v>14</v>
      </c>
      <c r="C1886" t="s">
        <v>15</v>
      </c>
      <c r="D1886">
        <v>7</v>
      </c>
      <c r="E1886">
        <v>1</v>
      </c>
      <c r="F1886">
        <v>2595.6</v>
      </c>
      <c r="G1886">
        <v>2595.6</v>
      </c>
      <c r="H1886">
        <v>389.34</v>
      </c>
      <c r="I1886">
        <v>1480.23</v>
      </c>
      <c r="J1886">
        <v>726.03</v>
      </c>
      <c r="K1886">
        <f>Global_Household_Financial_Dyna[[#This Row],[Total_Household_Income]]-Global_Household_Financial_Dyna[[#This Row],[Estimated_Taxes]]</f>
        <v>2206.2599999999998</v>
      </c>
      <c r="L1886" s="1">
        <f>Global_Household_Financial_Dyna[[#This Row],[Monthly_Savings]]/Global_Household_Financial_Dyna[[#This Row],[Net Income]]</f>
        <v>0.32907726197275028</v>
      </c>
      <c r="M1886" s="2">
        <f>Global_Household_Financial_Dyna[[#This Row],[Monthly_Expenses]]/Global_Household_Financial_Dyna[[#This Row],[Net Income]]</f>
        <v>0.67092273802724978</v>
      </c>
      <c r="N1886" t="str">
        <f>IF(Global_Household_Financial_Dyna[[#This Row],[Monthly_Savings]]&lt;0,"High Risk", IF(Global_Household_Financial_Dyna[[#This Row],[Savings Rate%]]&lt;0.1, "Medium", "Safe"))</f>
        <v>Safe</v>
      </c>
      <c r="O1886">
        <f>Global_Household_Financial_Dyna[[#This Row],[Total_Household_Income]]/Global_Household_Financial_Dyna[[#This Row],[Family_Size]]</f>
        <v>370.8</v>
      </c>
      <c r="P1886" s="2">
        <f t="shared" si="58"/>
        <v>0.39788995363055785</v>
      </c>
      <c r="Q1886" s="2">
        <f t="shared" si="59"/>
        <v>-6.8812691657807568E-2</v>
      </c>
      <c r="R1886" s="2" t="str">
        <f>IF(Global_Household_Financial_Dyna[[#This Row],[Vs country_Average]]&lt;-0.2, "Underperformer", IF(Global_Household_Financial_Dyna[[#This Row],[Vs country_Average]]&gt;0.2, "Outperformer", "Normal"))</f>
        <v>Normal</v>
      </c>
      <c r="S18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726.03</v>
      </c>
      <c r="T18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726.03</v>
      </c>
      <c r="U18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726.03</v>
      </c>
      <c r="V18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726.03</v>
      </c>
    </row>
    <row r="1887" spans="1:22" x14ac:dyDescent="0.3">
      <c r="A1887">
        <v>1890</v>
      </c>
      <c r="B1887" t="s">
        <v>12</v>
      </c>
      <c r="C1887" t="s">
        <v>13</v>
      </c>
      <c r="D1887">
        <v>1</v>
      </c>
      <c r="E1887">
        <v>1</v>
      </c>
      <c r="F1887">
        <v>7208.05</v>
      </c>
      <c r="G1887">
        <v>7208.05</v>
      </c>
      <c r="H1887">
        <v>1802.01</v>
      </c>
      <c r="I1887">
        <v>2046.79</v>
      </c>
      <c r="J1887">
        <v>3359.25</v>
      </c>
      <c r="K1887">
        <f>Global_Household_Financial_Dyna[[#This Row],[Total_Household_Income]]-Global_Household_Financial_Dyna[[#This Row],[Estimated_Taxes]]</f>
        <v>5406.04</v>
      </c>
      <c r="L1887" s="1">
        <f>Global_Household_Financial_Dyna[[#This Row],[Monthly_Savings]]/Global_Household_Financial_Dyna[[#This Row],[Net Income]]</f>
        <v>0.62138829901369574</v>
      </c>
      <c r="M1887" s="2">
        <f>Global_Household_Financial_Dyna[[#This Row],[Monthly_Expenses]]/Global_Household_Financial_Dyna[[#This Row],[Net Income]]</f>
        <v>0.3786117009863042</v>
      </c>
      <c r="N1887" t="str">
        <f>IF(Global_Household_Financial_Dyna[[#This Row],[Monthly_Savings]]&lt;0,"High Risk", IF(Global_Household_Financial_Dyna[[#This Row],[Savings Rate%]]&lt;0.1, "Medium", "Safe"))</f>
        <v>Safe</v>
      </c>
      <c r="O1887">
        <f>Global_Household_Financial_Dyna[[#This Row],[Total_Household_Income]]/Global_Household_Financial_Dyna[[#This Row],[Family_Size]]</f>
        <v>7208.05</v>
      </c>
      <c r="P1887" s="2">
        <f t="shared" si="58"/>
        <v>0.30718716818024266</v>
      </c>
      <c r="Q1887" s="2">
        <f t="shared" si="59"/>
        <v>0.31420113083345308</v>
      </c>
      <c r="R1887" s="2" t="str">
        <f>IF(Global_Household_Financial_Dyna[[#This Row],[Vs country_Average]]&lt;-0.2, "Underperformer", IF(Global_Household_Financial_Dyna[[#This Row],[Vs country_Average]]&gt;0.2, "Outperformer", "Normal"))</f>
        <v>Outperformer</v>
      </c>
      <c r="S18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3359.25</v>
      </c>
      <c r="T18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3359.25</v>
      </c>
      <c r="U18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3359.25</v>
      </c>
      <c r="V18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3359.25</v>
      </c>
    </row>
    <row r="1888" spans="1:22" x14ac:dyDescent="0.3">
      <c r="A1888">
        <v>1891</v>
      </c>
      <c r="B1888" t="s">
        <v>18</v>
      </c>
      <c r="C1888" t="s">
        <v>19</v>
      </c>
      <c r="D1888">
        <v>5</v>
      </c>
      <c r="E1888">
        <v>3</v>
      </c>
      <c r="F1888">
        <v>4996.13</v>
      </c>
      <c r="G1888">
        <v>12304.11</v>
      </c>
      <c r="H1888">
        <v>3322.11</v>
      </c>
      <c r="I1888">
        <v>4110.33</v>
      </c>
      <c r="J1888">
        <v>4871.68</v>
      </c>
      <c r="K1888">
        <f>Global_Household_Financial_Dyna[[#This Row],[Total_Household_Income]]-Global_Household_Financial_Dyna[[#This Row],[Estimated_Taxes]]</f>
        <v>8982</v>
      </c>
      <c r="L1888" s="1">
        <f>Global_Household_Financial_Dyna[[#This Row],[Monthly_Savings]]/Global_Household_Financial_Dyna[[#This Row],[Net Income]]</f>
        <v>0.54238254286350485</v>
      </c>
      <c r="M1888" s="2">
        <f>Global_Household_Financial_Dyna[[#This Row],[Monthly_Expenses]]/Global_Household_Financial_Dyna[[#This Row],[Net Income]]</f>
        <v>0.45761857047428189</v>
      </c>
      <c r="N1888" t="str">
        <f>IF(Global_Household_Financial_Dyna[[#This Row],[Monthly_Savings]]&lt;0,"High Risk", IF(Global_Household_Financial_Dyna[[#This Row],[Savings Rate%]]&lt;0.1, "Medium", "Safe"))</f>
        <v>Safe</v>
      </c>
      <c r="O1888">
        <f>Global_Household_Financial_Dyna[[#This Row],[Total_Household_Income]]/Global_Household_Financial_Dyna[[#This Row],[Family_Size]]</f>
        <v>2460.8220000000001</v>
      </c>
      <c r="P1888" s="2">
        <f t="shared" si="58"/>
        <v>0.32336204947805613</v>
      </c>
      <c r="Q1888" s="2">
        <f t="shared" si="59"/>
        <v>0.21902049338544871</v>
      </c>
      <c r="R1888" s="2" t="str">
        <f>IF(Global_Household_Financial_Dyna[[#This Row],[Vs country_Average]]&lt;-0.2, "Underperformer", IF(Global_Household_Financial_Dyna[[#This Row],[Vs country_Average]]&gt;0.2, "Outperformer", "Normal"))</f>
        <v>Outperformer</v>
      </c>
      <c r="S18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4871.68</v>
      </c>
      <c r="T18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4871.68</v>
      </c>
      <c r="U18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4871.68</v>
      </c>
      <c r="V18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4871.68</v>
      </c>
    </row>
    <row r="1889" spans="1:22" x14ac:dyDescent="0.3">
      <c r="A1889">
        <v>1892</v>
      </c>
      <c r="B1889" t="s">
        <v>10</v>
      </c>
      <c r="C1889" t="s">
        <v>22</v>
      </c>
      <c r="D1889">
        <v>5</v>
      </c>
      <c r="E1889">
        <v>3</v>
      </c>
      <c r="F1889">
        <v>359.67</v>
      </c>
      <c r="G1889">
        <v>793.5</v>
      </c>
      <c r="H1889">
        <v>79.349999999999994</v>
      </c>
      <c r="I1889">
        <v>686.8</v>
      </c>
      <c r="J1889">
        <v>27.35</v>
      </c>
      <c r="K1889">
        <f>Global_Household_Financial_Dyna[[#This Row],[Total_Household_Income]]-Global_Household_Financial_Dyna[[#This Row],[Estimated_Taxes]]</f>
        <v>714.15</v>
      </c>
      <c r="L1889" s="1">
        <f>Global_Household_Financial_Dyna[[#This Row],[Monthly_Savings]]/Global_Household_Financial_Dyna[[#This Row],[Net Income]]</f>
        <v>3.8297276482531686E-2</v>
      </c>
      <c r="M1889" s="2">
        <f>Global_Household_Financial_Dyna[[#This Row],[Monthly_Expenses]]/Global_Household_Financial_Dyna[[#This Row],[Net Income]]</f>
        <v>0.96170272351746833</v>
      </c>
      <c r="N1889" t="str">
        <f>IF(Global_Household_Financial_Dyna[[#This Row],[Monthly_Savings]]&lt;0,"High Risk", IF(Global_Household_Financial_Dyna[[#This Row],[Savings Rate%]]&lt;0.1, "Medium", "Safe"))</f>
        <v>Medium</v>
      </c>
      <c r="O1889">
        <f>Global_Household_Financial_Dyna[[#This Row],[Total_Household_Income]]/Global_Household_Financial_Dyna[[#This Row],[Family_Size]]</f>
        <v>158.69999999999999</v>
      </c>
      <c r="P1889" s="2">
        <f t="shared" si="58"/>
        <v>0.42077341556833553</v>
      </c>
      <c r="Q1889" s="2">
        <f t="shared" si="59"/>
        <v>-0.38247613908580386</v>
      </c>
      <c r="R1889" s="2" t="str">
        <f>IF(Global_Household_Financial_Dyna[[#This Row],[Vs country_Average]]&lt;-0.2, "Underperformer", IF(Global_Household_Financial_Dyna[[#This Row],[Vs country_Average]]&gt;0.2, "Outperformer", "Normal"))</f>
        <v>Underperformer</v>
      </c>
      <c r="S18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27.35</v>
      </c>
      <c r="T18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27.35</v>
      </c>
      <c r="U18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27.35</v>
      </c>
      <c r="V18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27.35</v>
      </c>
    </row>
    <row r="1890" spans="1:22" x14ac:dyDescent="0.3">
      <c r="A1890">
        <v>1893</v>
      </c>
      <c r="B1890" t="s">
        <v>14</v>
      </c>
      <c r="C1890" t="s">
        <v>15</v>
      </c>
      <c r="D1890">
        <v>6</v>
      </c>
      <c r="E1890">
        <v>3</v>
      </c>
      <c r="F1890">
        <v>2217.5100000000002</v>
      </c>
      <c r="G1890">
        <v>4732.4399999999996</v>
      </c>
      <c r="H1890">
        <v>709.87</v>
      </c>
      <c r="I1890">
        <v>1776.06</v>
      </c>
      <c r="J1890">
        <v>2246.52</v>
      </c>
      <c r="K1890">
        <f>Global_Household_Financial_Dyna[[#This Row],[Total_Household_Income]]-Global_Household_Financial_Dyna[[#This Row],[Estimated_Taxes]]</f>
        <v>4022.5699999999997</v>
      </c>
      <c r="L1890" s="1">
        <f>Global_Household_Financial_Dyna[[#This Row],[Monthly_Savings]]/Global_Household_Financial_Dyna[[#This Row],[Net Income]]</f>
        <v>0.55847878346430269</v>
      </c>
      <c r="M1890" s="2">
        <f>Global_Household_Financial_Dyna[[#This Row],[Monthly_Expenses]]/Global_Household_Financial_Dyna[[#This Row],[Net Income]]</f>
        <v>0.44152370250859529</v>
      </c>
      <c r="N1890" t="str">
        <f>IF(Global_Household_Financial_Dyna[[#This Row],[Monthly_Savings]]&lt;0,"High Risk", IF(Global_Household_Financial_Dyna[[#This Row],[Savings Rate%]]&lt;0.1, "Medium", "Safe"))</f>
        <v>Safe</v>
      </c>
      <c r="O1890">
        <f>Global_Household_Financial_Dyna[[#This Row],[Total_Household_Income]]/Global_Household_Financial_Dyna[[#This Row],[Family_Size]]</f>
        <v>788.7399999999999</v>
      </c>
      <c r="P1890" s="2">
        <f t="shared" si="58"/>
        <v>0.39788995363055785</v>
      </c>
      <c r="Q1890" s="2">
        <f t="shared" si="59"/>
        <v>0.16058882983374484</v>
      </c>
      <c r="R1890" s="2" t="str">
        <f>IF(Global_Household_Financial_Dyna[[#This Row],[Vs country_Average]]&lt;-0.2, "Underperformer", IF(Global_Household_Financial_Dyna[[#This Row],[Vs country_Average]]&gt;0.2, "Outperformer", "Normal"))</f>
        <v>Normal</v>
      </c>
      <c r="S18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2246.52</v>
      </c>
      <c r="T18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2246.52</v>
      </c>
      <c r="U18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2246.52</v>
      </c>
      <c r="V18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2246.52</v>
      </c>
    </row>
    <row r="1891" spans="1:22" x14ac:dyDescent="0.3">
      <c r="A1891">
        <v>1894</v>
      </c>
      <c r="B1891" t="s">
        <v>18</v>
      </c>
      <c r="C1891" t="s">
        <v>20</v>
      </c>
      <c r="D1891">
        <v>7</v>
      </c>
      <c r="E1891">
        <v>3</v>
      </c>
      <c r="F1891">
        <v>2905.32</v>
      </c>
      <c r="G1891">
        <v>7268.57</v>
      </c>
      <c r="H1891">
        <v>1599.09</v>
      </c>
      <c r="I1891">
        <v>3636.21</v>
      </c>
      <c r="J1891">
        <v>2033.28</v>
      </c>
      <c r="K1891">
        <f>Global_Household_Financial_Dyna[[#This Row],[Total_Household_Income]]-Global_Household_Financial_Dyna[[#This Row],[Estimated_Taxes]]</f>
        <v>5669.48</v>
      </c>
      <c r="L1891" s="1">
        <f>Global_Household_Financial_Dyna[[#This Row],[Monthly_Savings]]/Global_Household_Financial_Dyna[[#This Row],[Net Income]]</f>
        <v>0.3586360653887129</v>
      </c>
      <c r="M1891" s="2">
        <f>Global_Household_Financial_Dyna[[#This Row],[Monthly_Expenses]]/Global_Household_Financial_Dyna[[#This Row],[Net Income]]</f>
        <v>0.64136569844147973</v>
      </c>
      <c r="N1891" t="str">
        <f>IF(Global_Household_Financial_Dyna[[#This Row],[Monthly_Savings]]&lt;0,"High Risk", IF(Global_Household_Financial_Dyna[[#This Row],[Savings Rate%]]&lt;0.1, "Medium", "Safe"))</f>
        <v>Safe</v>
      </c>
      <c r="O1891">
        <f>Global_Household_Financial_Dyna[[#This Row],[Total_Household_Income]]/Global_Household_Financial_Dyna[[#This Row],[Family_Size]]</f>
        <v>1038.3671428571429</v>
      </c>
      <c r="P1891" s="2">
        <f t="shared" si="58"/>
        <v>0.32336204947805613</v>
      </c>
      <c r="Q1891" s="2">
        <f t="shared" si="59"/>
        <v>3.5274015910656764E-2</v>
      </c>
      <c r="R1891" s="2" t="str">
        <f>IF(Global_Household_Financial_Dyna[[#This Row],[Vs country_Average]]&lt;-0.2, "Underperformer", IF(Global_Household_Financial_Dyna[[#This Row],[Vs country_Average]]&gt;0.2, "Outperformer", "Normal"))</f>
        <v>Normal</v>
      </c>
      <c r="S18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2033.28</v>
      </c>
      <c r="T18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2033.28</v>
      </c>
      <c r="U18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2033.28</v>
      </c>
      <c r="V18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2033.28</v>
      </c>
    </row>
    <row r="1892" spans="1:22" x14ac:dyDescent="0.3">
      <c r="A1892">
        <v>1895</v>
      </c>
      <c r="B1892" t="s">
        <v>16</v>
      </c>
      <c r="C1892" t="s">
        <v>21</v>
      </c>
      <c r="D1892">
        <v>4</v>
      </c>
      <c r="E1892">
        <v>1</v>
      </c>
      <c r="F1892">
        <v>5040.24</v>
      </c>
      <c r="G1892">
        <v>5040.24</v>
      </c>
      <c r="H1892">
        <v>1764.08</v>
      </c>
      <c r="I1892">
        <v>3001.92</v>
      </c>
      <c r="J1892">
        <v>274.23</v>
      </c>
      <c r="K1892">
        <f>Global_Household_Financial_Dyna[[#This Row],[Total_Household_Income]]-Global_Household_Financial_Dyna[[#This Row],[Estimated_Taxes]]</f>
        <v>3276.16</v>
      </c>
      <c r="L1892" s="1">
        <f>Global_Household_Financial_Dyna[[#This Row],[Monthly_Savings]]/Global_Household_Financial_Dyna[[#This Row],[Net Income]]</f>
        <v>8.3704703067005282E-2</v>
      </c>
      <c r="M1892" s="2">
        <f>Global_Household_Financial_Dyna[[#This Row],[Monthly_Expenses]]/Global_Household_Financial_Dyna[[#This Row],[Net Income]]</f>
        <v>0.91629224457901937</v>
      </c>
      <c r="N1892" t="str">
        <f>IF(Global_Household_Financial_Dyna[[#This Row],[Monthly_Savings]]&lt;0,"High Risk", IF(Global_Household_Financial_Dyna[[#This Row],[Savings Rate%]]&lt;0.1, "Medium", "Safe"))</f>
        <v>Medium</v>
      </c>
      <c r="O1892">
        <f>Global_Household_Financial_Dyna[[#This Row],[Total_Household_Income]]/Global_Household_Financial_Dyna[[#This Row],[Family_Size]]</f>
        <v>1260.06</v>
      </c>
      <c r="P1892" s="2">
        <f t="shared" si="58"/>
        <v>0.15879799892000862</v>
      </c>
      <c r="Q1892" s="2">
        <f t="shared" si="59"/>
        <v>-7.5093295853003339E-2</v>
      </c>
      <c r="R1892" s="2" t="str">
        <f>IF(Global_Household_Financial_Dyna[[#This Row],[Vs country_Average]]&lt;-0.2, "Underperformer", IF(Global_Household_Financial_Dyna[[#This Row],[Vs country_Average]]&gt;0.2, "Outperformer", "Normal"))</f>
        <v>Normal</v>
      </c>
      <c r="S18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274.23</v>
      </c>
      <c r="T18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274.23</v>
      </c>
      <c r="U18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274.23</v>
      </c>
      <c r="V18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274.23</v>
      </c>
    </row>
    <row r="1893" spans="1:22" x14ac:dyDescent="0.3">
      <c r="A1893">
        <v>1896</v>
      </c>
      <c r="B1893" t="s">
        <v>14</v>
      </c>
      <c r="C1893" t="s">
        <v>15</v>
      </c>
      <c r="D1893">
        <v>6</v>
      </c>
      <c r="E1893">
        <v>3</v>
      </c>
      <c r="F1893">
        <v>1124.97</v>
      </c>
      <c r="G1893">
        <v>2458.44</v>
      </c>
      <c r="H1893">
        <v>368.77</v>
      </c>
      <c r="I1893">
        <v>1238.1199999999999</v>
      </c>
      <c r="J1893">
        <v>851.56</v>
      </c>
      <c r="K1893">
        <f>Global_Household_Financial_Dyna[[#This Row],[Total_Household_Income]]-Global_Household_Financial_Dyna[[#This Row],[Estimated_Taxes]]</f>
        <v>2089.67</v>
      </c>
      <c r="L1893" s="1">
        <f>Global_Household_Financial_Dyna[[#This Row],[Monthly_Savings]]/Global_Household_Financial_Dyna[[#This Row],[Net Income]]</f>
        <v>0.40750931965334236</v>
      </c>
      <c r="M1893" s="2">
        <f>Global_Household_Financial_Dyna[[#This Row],[Monthly_Expenses]]/Global_Household_Financial_Dyna[[#This Row],[Net Income]]</f>
        <v>0.59249546579124923</v>
      </c>
      <c r="N1893" t="str">
        <f>IF(Global_Household_Financial_Dyna[[#This Row],[Monthly_Savings]]&lt;0,"High Risk", IF(Global_Household_Financial_Dyna[[#This Row],[Savings Rate%]]&lt;0.1, "Medium", "Safe"))</f>
        <v>Safe</v>
      </c>
      <c r="O1893">
        <f>Global_Household_Financial_Dyna[[#This Row],[Total_Household_Income]]/Global_Household_Financial_Dyna[[#This Row],[Family_Size]]</f>
        <v>409.74</v>
      </c>
      <c r="P1893" s="2">
        <f t="shared" si="58"/>
        <v>0.39788995363055785</v>
      </c>
      <c r="Q1893" s="2">
        <f t="shared" si="59"/>
        <v>9.6193660227845146E-3</v>
      </c>
      <c r="R1893" s="2" t="str">
        <f>IF(Global_Household_Financial_Dyna[[#This Row],[Vs country_Average]]&lt;-0.2, "Underperformer", IF(Global_Household_Financial_Dyna[[#This Row],[Vs country_Average]]&gt;0.2, "Outperformer", "Normal"))</f>
        <v>Normal</v>
      </c>
      <c r="S18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851.56</v>
      </c>
      <c r="T18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851.56</v>
      </c>
      <c r="U18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851.56</v>
      </c>
      <c r="V18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851.56</v>
      </c>
    </row>
    <row r="1894" spans="1:22" x14ac:dyDescent="0.3">
      <c r="A1894">
        <v>1897</v>
      </c>
      <c r="B1894" t="s">
        <v>16</v>
      </c>
      <c r="C1894" t="s">
        <v>17</v>
      </c>
      <c r="D1894">
        <v>6</v>
      </c>
      <c r="E1894">
        <v>3</v>
      </c>
      <c r="F1894">
        <v>4849.97</v>
      </c>
      <c r="G1894">
        <v>10154.85</v>
      </c>
      <c r="H1894">
        <v>4061.94</v>
      </c>
      <c r="I1894">
        <v>4159.1099999999997</v>
      </c>
      <c r="J1894">
        <v>1933.8</v>
      </c>
      <c r="K1894">
        <f>Global_Household_Financial_Dyna[[#This Row],[Total_Household_Income]]-Global_Household_Financial_Dyna[[#This Row],[Estimated_Taxes]]</f>
        <v>6092.91</v>
      </c>
      <c r="L1894" s="1">
        <f>Global_Household_Financial_Dyna[[#This Row],[Monthly_Savings]]/Global_Household_Financial_Dyna[[#This Row],[Net Income]]</f>
        <v>0.3173852888028873</v>
      </c>
      <c r="M1894" s="2">
        <f>Global_Household_Financial_Dyna[[#This Row],[Monthly_Expenses]]/Global_Household_Financial_Dyna[[#This Row],[Net Income]]</f>
        <v>0.6826147111971127</v>
      </c>
      <c r="N1894" t="str">
        <f>IF(Global_Household_Financial_Dyna[[#This Row],[Monthly_Savings]]&lt;0,"High Risk", IF(Global_Household_Financial_Dyna[[#This Row],[Savings Rate%]]&lt;0.1, "Medium", "Safe"))</f>
        <v>Safe</v>
      </c>
      <c r="O1894">
        <f>Global_Household_Financial_Dyna[[#This Row],[Total_Household_Income]]/Global_Household_Financial_Dyna[[#This Row],[Family_Size]]</f>
        <v>1692.4750000000001</v>
      </c>
      <c r="P1894" s="2">
        <f t="shared" si="58"/>
        <v>0.15879799892000862</v>
      </c>
      <c r="Q1894" s="2">
        <f t="shared" si="59"/>
        <v>0.15858728988287868</v>
      </c>
      <c r="R1894" s="2" t="str">
        <f>IF(Global_Household_Financial_Dyna[[#This Row],[Vs country_Average]]&lt;-0.2, "Underperformer", IF(Global_Household_Financial_Dyna[[#This Row],[Vs country_Average]]&gt;0.2, "Outperformer", "Normal"))</f>
        <v>Normal</v>
      </c>
      <c r="S18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1933.8</v>
      </c>
      <c r="T18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1933.8</v>
      </c>
      <c r="U18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1933.8</v>
      </c>
      <c r="V18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1933.8</v>
      </c>
    </row>
    <row r="1895" spans="1:22" x14ac:dyDescent="0.3">
      <c r="A1895">
        <v>1898</v>
      </c>
      <c r="B1895" t="s">
        <v>18</v>
      </c>
      <c r="C1895" t="s">
        <v>20</v>
      </c>
      <c r="D1895">
        <v>2</v>
      </c>
      <c r="E1895">
        <v>1</v>
      </c>
      <c r="F1895">
        <v>6289.47</v>
      </c>
      <c r="G1895">
        <v>6289.47</v>
      </c>
      <c r="H1895">
        <v>1383.68</v>
      </c>
      <c r="I1895">
        <v>1975.68</v>
      </c>
      <c r="J1895">
        <v>2930.1</v>
      </c>
      <c r="K1895">
        <f>Global_Household_Financial_Dyna[[#This Row],[Total_Household_Income]]-Global_Household_Financial_Dyna[[#This Row],[Estimated_Taxes]]</f>
        <v>4905.79</v>
      </c>
      <c r="L1895" s="1">
        <f>Global_Household_Financial_Dyna[[#This Row],[Monthly_Savings]]/Global_Household_Financial_Dyna[[#This Row],[Net Income]]</f>
        <v>0.59727383357216679</v>
      </c>
      <c r="M1895" s="2">
        <f>Global_Household_Financial_Dyna[[#This Row],[Monthly_Expenses]]/Global_Household_Financial_Dyna[[#This Row],[Net Income]]</f>
        <v>0.40272412802015578</v>
      </c>
      <c r="N1895" t="str">
        <f>IF(Global_Household_Financial_Dyna[[#This Row],[Monthly_Savings]]&lt;0,"High Risk", IF(Global_Household_Financial_Dyna[[#This Row],[Savings Rate%]]&lt;0.1, "Medium", "Safe"))</f>
        <v>Safe</v>
      </c>
      <c r="O1895">
        <f>Global_Household_Financial_Dyna[[#This Row],[Total_Household_Income]]/Global_Household_Financial_Dyna[[#This Row],[Family_Size]]</f>
        <v>3144.7350000000001</v>
      </c>
      <c r="P1895" s="2">
        <f t="shared" si="58"/>
        <v>0.32336204947805613</v>
      </c>
      <c r="Q1895" s="2">
        <f t="shared" si="59"/>
        <v>0.27391178409411066</v>
      </c>
      <c r="R1895" s="2" t="str">
        <f>IF(Global_Household_Financial_Dyna[[#This Row],[Vs country_Average]]&lt;-0.2, "Underperformer", IF(Global_Household_Financial_Dyna[[#This Row],[Vs country_Average]]&gt;0.2, "Outperformer", "Normal"))</f>
        <v>Outperformer</v>
      </c>
      <c r="S18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2930.1</v>
      </c>
      <c r="T18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2930.1</v>
      </c>
      <c r="U18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2930.1</v>
      </c>
      <c r="V18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2930.1</v>
      </c>
    </row>
    <row r="1896" spans="1:22" x14ac:dyDescent="0.3">
      <c r="A1896">
        <v>1899</v>
      </c>
      <c r="B1896" t="s">
        <v>10</v>
      </c>
      <c r="C1896" t="s">
        <v>22</v>
      </c>
      <c r="D1896">
        <v>8</v>
      </c>
      <c r="E1896">
        <v>3</v>
      </c>
      <c r="F1896">
        <v>1078.07</v>
      </c>
      <c r="G1896">
        <v>2599.7600000000002</v>
      </c>
      <c r="H1896">
        <v>259.98</v>
      </c>
      <c r="I1896">
        <v>779.26</v>
      </c>
      <c r="J1896">
        <v>1560.53</v>
      </c>
      <c r="K1896">
        <f>Global_Household_Financial_Dyna[[#This Row],[Total_Household_Income]]-Global_Household_Financial_Dyna[[#This Row],[Estimated_Taxes]]</f>
        <v>2339.7800000000002</v>
      </c>
      <c r="L1896" s="1">
        <f>Global_Household_Financial_Dyna[[#This Row],[Monthly_Savings]]/Global_Household_Financial_Dyna[[#This Row],[Net Income]]</f>
        <v>0.66695586764567605</v>
      </c>
      <c r="M1896" s="2">
        <f>Global_Household_Financial_Dyna[[#This Row],[Monthly_Expenses]]/Global_Household_Financial_Dyna[[#This Row],[Net Income]]</f>
        <v>0.3330484062604176</v>
      </c>
      <c r="N1896" t="str">
        <f>IF(Global_Household_Financial_Dyna[[#This Row],[Monthly_Savings]]&lt;0,"High Risk", IF(Global_Household_Financial_Dyna[[#This Row],[Savings Rate%]]&lt;0.1, "Medium", "Safe"))</f>
        <v>Safe</v>
      </c>
      <c r="O1896">
        <f>Global_Household_Financial_Dyna[[#This Row],[Total_Household_Income]]/Global_Household_Financial_Dyna[[#This Row],[Family_Size]]</f>
        <v>324.97000000000003</v>
      </c>
      <c r="P1896" s="2">
        <f t="shared" si="58"/>
        <v>0.42077341556833553</v>
      </c>
      <c r="Q1896" s="2">
        <f t="shared" si="59"/>
        <v>0.24618245207734052</v>
      </c>
      <c r="R1896" s="2" t="str">
        <f>IF(Global_Household_Financial_Dyna[[#This Row],[Vs country_Average]]&lt;-0.2, "Underperformer", IF(Global_Household_Financial_Dyna[[#This Row],[Vs country_Average]]&gt;0.2, "Outperformer", "Normal"))</f>
        <v>Outperformer</v>
      </c>
      <c r="S18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1560.53</v>
      </c>
      <c r="T18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1560.53</v>
      </c>
      <c r="U18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1560.53</v>
      </c>
      <c r="V18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1560.53</v>
      </c>
    </row>
    <row r="1897" spans="1:22" x14ac:dyDescent="0.3">
      <c r="A1897">
        <v>1900</v>
      </c>
      <c r="B1897" t="s">
        <v>14</v>
      </c>
      <c r="C1897" t="s">
        <v>15</v>
      </c>
      <c r="D1897">
        <v>7</v>
      </c>
      <c r="E1897">
        <v>3</v>
      </c>
      <c r="F1897">
        <v>1547.24</v>
      </c>
      <c r="G1897">
        <v>3042.16</v>
      </c>
      <c r="H1897">
        <v>456.32</v>
      </c>
      <c r="I1897">
        <v>1829.6</v>
      </c>
      <c r="J1897">
        <v>756.24</v>
      </c>
      <c r="K1897">
        <f>Global_Household_Financial_Dyna[[#This Row],[Total_Household_Income]]-Global_Household_Financial_Dyna[[#This Row],[Estimated_Taxes]]</f>
        <v>2585.8399999999997</v>
      </c>
      <c r="L1897" s="1">
        <f>Global_Household_Financial_Dyna[[#This Row],[Monthly_Savings]]/Global_Household_Financial_Dyna[[#This Row],[Net Income]]</f>
        <v>0.29245428951520591</v>
      </c>
      <c r="M1897" s="2">
        <f>Global_Household_Financial_Dyna[[#This Row],[Monthly_Expenses]]/Global_Household_Financial_Dyna[[#This Row],[Net Income]]</f>
        <v>0.7075457104847942</v>
      </c>
      <c r="N1897" t="str">
        <f>IF(Global_Household_Financial_Dyna[[#This Row],[Monthly_Savings]]&lt;0,"High Risk", IF(Global_Household_Financial_Dyna[[#This Row],[Savings Rate%]]&lt;0.1, "Medium", "Safe"))</f>
        <v>Safe</v>
      </c>
      <c r="O1897">
        <f>Global_Household_Financial_Dyna[[#This Row],[Total_Household_Income]]/Global_Household_Financial_Dyna[[#This Row],[Family_Size]]</f>
        <v>434.59428571428572</v>
      </c>
      <c r="P1897" s="2">
        <f t="shared" si="58"/>
        <v>0.39788995363055785</v>
      </c>
      <c r="Q1897" s="2">
        <f t="shared" si="59"/>
        <v>-0.10543566411535193</v>
      </c>
      <c r="R1897" s="2" t="str">
        <f>IF(Global_Household_Financial_Dyna[[#This Row],[Vs country_Average]]&lt;-0.2, "Underperformer", IF(Global_Household_Financial_Dyna[[#This Row],[Vs country_Average]]&gt;0.2, "Outperformer", "Normal"))</f>
        <v>Normal</v>
      </c>
      <c r="S18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756.24</v>
      </c>
      <c r="T18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756.24</v>
      </c>
      <c r="U18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756.24</v>
      </c>
      <c r="V18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756.24</v>
      </c>
    </row>
    <row r="1898" spans="1:22" x14ac:dyDescent="0.3">
      <c r="A1898">
        <v>1901</v>
      </c>
      <c r="B1898" t="s">
        <v>16</v>
      </c>
      <c r="C1898" t="s">
        <v>17</v>
      </c>
      <c r="D1898">
        <v>5</v>
      </c>
      <c r="E1898">
        <v>3</v>
      </c>
      <c r="F1898">
        <v>3626.84</v>
      </c>
      <c r="G1898">
        <v>8567.6200000000008</v>
      </c>
      <c r="H1898">
        <v>3427.05</v>
      </c>
      <c r="I1898">
        <v>2873.22</v>
      </c>
      <c r="J1898">
        <v>2267.35</v>
      </c>
      <c r="K1898">
        <f>Global_Household_Financial_Dyna[[#This Row],[Total_Household_Income]]-Global_Household_Financial_Dyna[[#This Row],[Estimated_Taxes]]</f>
        <v>5140.5700000000006</v>
      </c>
      <c r="L1898" s="1">
        <f>Global_Household_Financial_Dyna[[#This Row],[Monthly_Savings]]/Global_Household_Financial_Dyna[[#This Row],[Net Income]]</f>
        <v>0.44106976463699543</v>
      </c>
      <c r="M1898" s="2">
        <f>Global_Household_Financial_Dyna[[#This Row],[Monthly_Expenses]]/Global_Household_Financial_Dyna[[#This Row],[Net Income]]</f>
        <v>0.55893023536300435</v>
      </c>
      <c r="N1898" t="str">
        <f>IF(Global_Household_Financial_Dyna[[#This Row],[Monthly_Savings]]&lt;0,"High Risk", IF(Global_Household_Financial_Dyna[[#This Row],[Savings Rate%]]&lt;0.1, "Medium", "Safe"))</f>
        <v>Safe</v>
      </c>
      <c r="O1898">
        <f>Global_Household_Financial_Dyna[[#This Row],[Total_Household_Income]]/Global_Household_Financial_Dyna[[#This Row],[Family_Size]]</f>
        <v>1713.5240000000001</v>
      </c>
      <c r="P1898" s="2">
        <f t="shared" si="58"/>
        <v>0.15879799892000862</v>
      </c>
      <c r="Q1898" s="2">
        <f t="shared" si="59"/>
        <v>0.28227176571698681</v>
      </c>
      <c r="R1898" s="2" t="str">
        <f>IF(Global_Household_Financial_Dyna[[#This Row],[Vs country_Average]]&lt;-0.2, "Underperformer", IF(Global_Household_Financial_Dyna[[#This Row],[Vs country_Average]]&gt;0.2, "Outperformer", "Normal"))</f>
        <v>Outperformer</v>
      </c>
      <c r="S18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2267.35</v>
      </c>
      <c r="T18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2267.35</v>
      </c>
      <c r="U18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2267.35</v>
      </c>
      <c r="V18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2267.35</v>
      </c>
    </row>
    <row r="1899" spans="1:22" x14ac:dyDescent="0.3">
      <c r="A1899">
        <v>1902</v>
      </c>
      <c r="B1899" t="s">
        <v>18</v>
      </c>
      <c r="C1899" t="s">
        <v>19</v>
      </c>
      <c r="D1899">
        <v>7</v>
      </c>
      <c r="E1899">
        <v>3</v>
      </c>
      <c r="F1899">
        <v>988.15</v>
      </c>
      <c r="G1899">
        <v>2017.55</v>
      </c>
      <c r="H1899">
        <v>443.86</v>
      </c>
      <c r="I1899">
        <v>1914.66</v>
      </c>
      <c r="J1899">
        <v>-340.97</v>
      </c>
      <c r="K1899">
        <f>Global_Household_Financial_Dyna[[#This Row],[Total_Household_Income]]-Global_Household_Financial_Dyna[[#This Row],[Estimated_Taxes]]</f>
        <v>1573.69</v>
      </c>
      <c r="L1899" s="1">
        <f>Global_Household_Financial_Dyna[[#This Row],[Monthly_Savings]]/Global_Household_Financial_Dyna[[#This Row],[Net Income]]</f>
        <v>-0.2166691025551411</v>
      </c>
      <c r="M1899" s="2">
        <f>Global_Household_Financial_Dyna[[#This Row],[Monthly_Expenses]]/Global_Household_Financial_Dyna[[#This Row],[Net Income]]</f>
        <v>1.216669102555141</v>
      </c>
      <c r="N1899" t="str">
        <f>IF(Global_Household_Financial_Dyna[[#This Row],[Monthly_Savings]]&lt;0,"High Risk", IF(Global_Household_Financial_Dyna[[#This Row],[Savings Rate%]]&lt;0.1, "Medium", "Safe"))</f>
        <v>High Risk</v>
      </c>
      <c r="O1899">
        <f>Global_Household_Financial_Dyna[[#This Row],[Total_Household_Income]]/Global_Household_Financial_Dyna[[#This Row],[Family_Size]]</f>
        <v>288.22142857142859</v>
      </c>
      <c r="P1899" s="2">
        <f t="shared" si="58"/>
        <v>0.32336204947805613</v>
      </c>
      <c r="Q1899" s="2">
        <f t="shared" si="59"/>
        <v>-0.54003115203319729</v>
      </c>
      <c r="R1899" s="2" t="str">
        <f>IF(Global_Household_Financial_Dyna[[#This Row],[Vs country_Average]]&lt;-0.2, "Underperformer", IF(Global_Household_Financial_Dyna[[#This Row],[Vs country_Average]]&gt;0.2, "Outperformer", "Normal"))</f>
        <v>Underperformer</v>
      </c>
      <c r="S18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-245.23700000000002</v>
      </c>
      <c r="T18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-149.50400000000002</v>
      </c>
      <c r="U18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-53.771000000000015</v>
      </c>
      <c r="V18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41.961999999999989</v>
      </c>
    </row>
    <row r="1900" spans="1:22" x14ac:dyDescent="0.3">
      <c r="A1900">
        <v>1903</v>
      </c>
      <c r="B1900" t="s">
        <v>14</v>
      </c>
      <c r="C1900" t="s">
        <v>15</v>
      </c>
      <c r="D1900">
        <v>3</v>
      </c>
      <c r="E1900">
        <v>3</v>
      </c>
      <c r="F1900">
        <v>1457.7</v>
      </c>
      <c r="G1900">
        <v>3068.3</v>
      </c>
      <c r="H1900">
        <v>460.25</v>
      </c>
      <c r="I1900">
        <v>907.23</v>
      </c>
      <c r="J1900">
        <v>1700.83</v>
      </c>
      <c r="K1900">
        <f>Global_Household_Financial_Dyna[[#This Row],[Total_Household_Income]]-Global_Household_Financial_Dyna[[#This Row],[Estimated_Taxes]]</f>
        <v>2608.0500000000002</v>
      </c>
      <c r="L1900" s="1">
        <f>Global_Household_Financial_Dyna[[#This Row],[Monthly_Savings]]/Global_Household_Financial_Dyna[[#This Row],[Net Income]]</f>
        <v>0.6521462395276163</v>
      </c>
      <c r="M1900" s="2">
        <f>Global_Household_Financial_Dyna[[#This Row],[Monthly_Expenses]]/Global_Household_Financial_Dyna[[#This Row],[Net Income]]</f>
        <v>0.34785759475470179</v>
      </c>
      <c r="N1900" t="str">
        <f>IF(Global_Household_Financial_Dyna[[#This Row],[Monthly_Savings]]&lt;0,"High Risk", IF(Global_Household_Financial_Dyna[[#This Row],[Savings Rate%]]&lt;0.1, "Medium", "Safe"))</f>
        <v>Safe</v>
      </c>
      <c r="O1900">
        <f>Global_Household_Financial_Dyna[[#This Row],[Total_Household_Income]]/Global_Household_Financial_Dyna[[#This Row],[Family_Size]]</f>
        <v>1022.7666666666668</v>
      </c>
      <c r="P1900" s="2">
        <f t="shared" si="58"/>
        <v>0.39788995363055785</v>
      </c>
      <c r="Q1900" s="2">
        <f t="shared" si="59"/>
        <v>0.25425628589705845</v>
      </c>
      <c r="R1900" s="2" t="str">
        <f>IF(Global_Household_Financial_Dyna[[#This Row],[Vs country_Average]]&lt;-0.2, "Underperformer", IF(Global_Household_Financial_Dyna[[#This Row],[Vs country_Average]]&gt;0.2, "Outperformer", "Normal"))</f>
        <v>Outperformer</v>
      </c>
      <c r="S19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1700.83</v>
      </c>
      <c r="T19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1700.83</v>
      </c>
      <c r="U19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1700.83</v>
      </c>
      <c r="V19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1700.83</v>
      </c>
    </row>
    <row r="1901" spans="1:22" x14ac:dyDescent="0.3">
      <c r="A1901">
        <v>1904</v>
      </c>
      <c r="B1901" t="s">
        <v>18</v>
      </c>
      <c r="C1901" t="s">
        <v>20</v>
      </c>
      <c r="D1901">
        <v>6</v>
      </c>
      <c r="E1901">
        <v>3</v>
      </c>
      <c r="F1901">
        <v>1760.81</v>
      </c>
      <c r="G1901">
        <v>4254.05</v>
      </c>
      <c r="H1901">
        <v>935.89</v>
      </c>
      <c r="I1901">
        <v>3556.04</v>
      </c>
      <c r="J1901">
        <v>-237.88</v>
      </c>
      <c r="K1901">
        <f>Global_Household_Financial_Dyna[[#This Row],[Total_Household_Income]]-Global_Household_Financial_Dyna[[#This Row],[Estimated_Taxes]]</f>
        <v>3318.1600000000003</v>
      </c>
      <c r="L1901" s="1">
        <f>Global_Household_Financial_Dyna[[#This Row],[Monthly_Savings]]/Global_Household_Financial_Dyna[[#This Row],[Net Income]]</f>
        <v>-7.1690334402198796E-2</v>
      </c>
      <c r="M1901" s="2">
        <f>Global_Household_Financial_Dyna[[#This Row],[Monthly_Expenses]]/Global_Household_Financial_Dyna[[#This Row],[Net Income]]</f>
        <v>1.0716903344021986</v>
      </c>
      <c r="N1901" t="str">
        <f>IF(Global_Household_Financial_Dyna[[#This Row],[Monthly_Savings]]&lt;0,"High Risk", IF(Global_Household_Financial_Dyna[[#This Row],[Savings Rate%]]&lt;0.1, "Medium", "Safe"))</f>
        <v>High Risk</v>
      </c>
      <c r="O1901">
        <f>Global_Household_Financial_Dyna[[#This Row],[Total_Household_Income]]/Global_Household_Financial_Dyna[[#This Row],[Family_Size]]</f>
        <v>709.00833333333333</v>
      </c>
      <c r="P1901" s="2">
        <f t="shared" si="58"/>
        <v>0.32336204947805613</v>
      </c>
      <c r="Q1901" s="2">
        <f t="shared" si="59"/>
        <v>-0.39505238388025493</v>
      </c>
      <c r="R1901" s="2" t="str">
        <f>IF(Global_Household_Financial_Dyna[[#This Row],[Vs country_Average]]&lt;-0.2, "Underperformer", IF(Global_Household_Financial_Dyna[[#This Row],[Vs country_Average]]&gt;0.2, "Outperformer", "Normal"))</f>
        <v>Underperformer</v>
      </c>
      <c r="S19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-60.077999999999975</v>
      </c>
      <c r="T19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117.72399999999999</v>
      </c>
      <c r="U19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295.52599999999995</v>
      </c>
      <c r="V19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473.32799999999997</v>
      </c>
    </row>
    <row r="1902" spans="1:22" x14ac:dyDescent="0.3">
      <c r="A1902">
        <v>1905</v>
      </c>
      <c r="B1902" t="s">
        <v>14</v>
      </c>
      <c r="C1902" t="s">
        <v>15</v>
      </c>
      <c r="D1902">
        <v>2</v>
      </c>
      <c r="E1902">
        <v>2</v>
      </c>
      <c r="F1902">
        <v>1598.93</v>
      </c>
      <c r="G1902">
        <v>2554.15</v>
      </c>
      <c r="H1902">
        <v>383.12</v>
      </c>
      <c r="I1902">
        <v>714.13</v>
      </c>
      <c r="J1902">
        <v>1456.9</v>
      </c>
      <c r="K1902">
        <f>Global_Household_Financial_Dyna[[#This Row],[Total_Household_Income]]-Global_Household_Financial_Dyna[[#This Row],[Estimated_Taxes]]</f>
        <v>2171.0300000000002</v>
      </c>
      <c r="L1902" s="1">
        <f>Global_Household_Financial_Dyna[[#This Row],[Monthly_Savings]]/Global_Household_Financial_Dyna[[#This Row],[Net Income]]</f>
        <v>0.67106396503042332</v>
      </c>
      <c r="M1902" s="2">
        <f>Global_Household_Financial_Dyna[[#This Row],[Monthly_Expenses]]/Global_Household_Financial_Dyna[[#This Row],[Net Income]]</f>
        <v>0.32893603496957663</v>
      </c>
      <c r="N1902" t="str">
        <f>IF(Global_Household_Financial_Dyna[[#This Row],[Monthly_Savings]]&lt;0,"High Risk", IF(Global_Household_Financial_Dyna[[#This Row],[Savings Rate%]]&lt;0.1, "Medium", "Safe"))</f>
        <v>Safe</v>
      </c>
      <c r="O1902">
        <f>Global_Household_Financial_Dyna[[#This Row],[Total_Household_Income]]/Global_Household_Financial_Dyna[[#This Row],[Family_Size]]</f>
        <v>1277.075</v>
      </c>
      <c r="P1902" s="2">
        <f t="shared" si="58"/>
        <v>0.39788995363055785</v>
      </c>
      <c r="Q1902" s="2">
        <f t="shared" si="59"/>
        <v>0.27317401139986547</v>
      </c>
      <c r="R1902" s="2" t="str">
        <f>IF(Global_Household_Financial_Dyna[[#This Row],[Vs country_Average]]&lt;-0.2, "Underperformer", IF(Global_Household_Financial_Dyna[[#This Row],[Vs country_Average]]&gt;0.2, "Outperformer", "Normal"))</f>
        <v>Outperformer</v>
      </c>
      <c r="S19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1456.9</v>
      </c>
      <c r="T19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1456.9</v>
      </c>
      <c r="U19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1456.9</v>
      </c>
      <c r="V19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1456.9</v>
      </c>
    </row>
    <row r="1903" spans="1:22" x14ac:dyDescent="0.3">
      <c r="A1903">
        <v>1906</v>
      </c>
      <c r="B1903" t="s">
        <v>18</v>
      </c>
      <c r="C1903" t="s">
        <v>20</v>
      </c>
      <c r="D1903">
        <v>2</v>
      </c>
      <c r="E1903">
        <v>2</v>
      </c>
      <c r="F1903">
        <v>4829.95</v>
      </c>
      <c r="G1903">
        <v>7955.45</v>
      </c>
      <c r="H1903">
        <v>1750.2</v>
      </c>
      <c r="I1903">
        <v>1718.58</v>
      </c>
      <c r="J1903">
        <v>4486.67</v>
      </c>
      <c r="K1903">
        <f>Global_Household_Financial_Dyna[[#This Row],[Total_Household_Income]]-Global_Household_Financial_Dyna[[#This Row],[Estimated_Taxes]]</f>
        <v>6205.25</v>
      </c>
      <c r="L1903" s="1">
        <f>Global_Household_Financial_Dyna[[#This Row],[Monthly_Savings]]/Global_Household_Financial_Dyna[[#This Row],[Net Income]]</f>
        <v>0.72304419644655737</v>
      </c>
      <c r="M1903" s="2">
        <f>Global_Household_Financial_Dyna[[#This Row],[Monthly_Expenses]]/Global_Household_Financial_Dyna[[#This Row],[Net Income]]</f>
        <v>0.27695580355344263</v>
      </c>
      <c r="N1903" t="str">
        <f>IF(Global_Household_Financial_Dyna[[#This Row],[Monthly_Savings]]&lt;0,"High Risk", IF(Global_Household_Financial_Dyna[[#This Row],[Savings Rate%]]&lt;0.1, "Medium", "Safe"))</f>
        <v>Safe</v>
      </c>
      <c r="O1903">
        <f>Global_Household_Financial_Dyna[[#This Row],[Total_Household_Income]]/Global_Household_Financial_Dyna[[#This Row],[Family_Size]]</f>
        <v>3977.7249999999999</v>
      </c>
      <c r="P1903" s="2">
        <f t="shared" si="58"/>
        <v>0.32336204947805613</v>
      </c>
      <c r="Q1903" s="2">
        <f t="shared" si="59"/>
        <v>0.39968214696850124</v>
      </c>
      <c r="R1903" s="2" t="str">
        <f>IF(Global_Household_Financial_Dyna[[#This Row],[Vs country_Average]]&lt;-0.2, "Underperformer", IF(Global_Household_Financial_Dyna[[#This Row],[Vs country_Average]]&gt;0.2, "Outperformer", "Normal"))</f>
        <v>Outperformer</v>
      </c>
      <c r="S19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4486.67</v>
      </c>
      <c r="T19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4486.67</v>
      </c>
      <c r="U19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4486.67</v>
      </c>
      <c r="V19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4486.67</v>
      </c>
    </row>
    <row r="1904" spans="1:22" x14ac:dyDescent="0.3">
      <c r="A1904">
        <v>1907</v>
      </c>
      <c r="B1904" t="s">
        <v>12</v>
      </c>
      <c r="C1904" t="s">
        <v>13</v>
      </c>
      <c r="D1904">
        <v>5</v>
      </c>
      <c r="E1904">
        <v>1</v>
      </c>
      <c r="F1904">
        <v>5971.56</v>
      </c>
      <c r="G1904">
        <v>5971.56</v>
      </c>
      <c r="H1904">
        <v>1492.89</v>
      </c>
      <c r="I1904">
        <v>3160.29</v>
      </c>
      <c r="J1904">
        <v>1318.38</v>
      </c>
      <c r="K1904">
        <f>Global_Household_Financial_Dyna[[#This Row],[Total_Household_Income]]-Global_Household_Financial_Dyna[[#This Row],[Estimated_Taxes]]</f>
        <v>4478.67</v>
      </c>
      <c r="L1904" s="1">
        <f>Global_Household_Financial_Dyna[[#This Row],[Monthly_Savings]]/Global_Household_Financial_Dyna[[#This Row],[Net Income]]</f>
        <v>0.29436864069020491</v>
      </c>
      <c r="M1904" s="2">
        <f>Global_Household_Financial_Dyna[[#This Row],[Monthly_Expenses]]/Global_Household_Financial_Dyna[[#This Row],[Net Income]]</f>
        <v>0.70563135930979504</v>
      </c>
      <c r="N1904" t="str">
        <f>IF(Global_Household_Financial_Dyna[[#This Row],[Monthly_Savings]]&lt;0,"High Risk", IF(Global_Household_Financial_Dyna[[#This Row],[Savings Rate%]]&lt;0.1, "Medium", "Safe"))</f>
        <v>Safe</v>
      </c>
      <c r="O1904">
        <f>Global_Household_Financial_Dyna[[#This Row],[Total_Household_Income]]/Global_Household_Financial_Dyna[[#This Row],[Family_Size]]</f>
        <v>1194.3120000000001</v>
      </c>
      <c r="P1904" s="2">
        <f t="shared" si="58"/>
        <v>0.30718716818024266</v>
      </c>
      <c r="Q1904" s="2">
        <f t="shared" si="59"/>
        <v>-1.2818527490037757E-2</v>
      </c>
      <c r="R1904" s="2" t="str">
        <f>IF(Global_Household_Financial_Dyna[[#This Row],[Vs country_Average]]&lt;-0.2, "Underperformer", IF(Global_Household_Financial_Dyna[[#This Row],[Vs country_Average]]&gt;0.2, "Outperformer", "Normal"))</f>
        <v>Normal</v>
      </c>
      <c r="S19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1318.38</v>
      </c>
      <c r="T19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1318.38</v>
      </c>
      <c r="U19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1318.38</v>
      </c>
      <c r="V19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1318.38</v>
      </c>
    </row>
    <row r="1905" spans="1:22" x14ac:dyDescent="0.3">
      <c r="A1905">
        <v>1908</v>
      </c>
      <c r="B1905" t="s">
        <v>10</v>
      </c>
      <c r="C1905" t="s">
        <v>22</v>
      </c>
      <c r="D1905">
        <v>5</v>
      </c>
      <c r="E1905">
        <v>1</v>
      </c>
      <c r="F1905">
        <v>740.81</v>
      </c>
      <c r="G1905">
        <v>740.81</v>
      </c>
      <c r="H1905">
        <v>74.08</v>
      </c>
      <c r="I1905">
        <v>538.82000000000005</v>
      </c>
      <c r="J1905">
        <v>127.92</v>
      </c>
      <c r="K1905">
        <f>Global_Household_Financial_Dyna[[#This Row],[Total_Household_Income]]-Global_Household_Financial_Dyna[[#This Row],[Estimated_Taxes]]</f>
        <v>666.7299999999999</v>
      </c>
      <c r="L1905" s="1">
        <f>Global_Household_Financial_Dyna[[#This Row],[Monthly_Savings]]/Global_Household_Financial_Dyna[[#This Row],[Net Income]]</f>
        <v>0.19186177313155253</v>
      </c>
      <c r="M1905" s="2">
        <f>Global_Household_Financial_Dyna[[#This Row],[Monthly_Expenses]]/Global_Household_Financial_Dyna[[#This Row],[Net Income]]</f>
        <v>0.80815322544358303</v>
      </c>
      <c r="N1905" t="str">
        <f>IF(Global_Household_Financial_Dyna[[#This Row],[Monthly_Savings]]&lt;0,"High Risk", IF(Global_Household_Financial_Dyna[[#This Row],[Savings Rate%]]&lt;0.1, "Medium", "Safe"))</f>
        <v>Safe</v>
      </c>
      <c r="O1905">
        <f>Global_Household_Financial_Dyna[[#This Row],[Total_Household_Income]]/Global_Household_Financial_Dyna[[#This Row],[Family_Size]]</f>
        <v>148.16199999999998</v>
      </c>
      <c r="P1905" s="2">
        <f t="shared" si="58"/>
        <v>0.42077341556833553</v>
      </c>
      <c r="Q1905" s="2">
        <f t="shared" si="59"/>
        <v>-0.228911642436783</v>
      </c>
      <c r="R1905" s="2" t="str">
        <f>IF(Global_Household_Financial_Dyna[[#This Row],[Vs country_Average]]&lt;-0.2, "Underperformer", IF(Global_Household_Financial_Dyna[[#This Row],[Vs country_Average]]&gt;0.2, "Outperformer", "Normal"))</f>
        <v>Underperformer</v>
      </c>
      <c r="S19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127.92</v>
      </c>
      <c r="T19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127.92</v>
      </c>
      <c r="U19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127.92</v>
      </c>
      <c r="V19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127.92</v>
      </c>
    </row>
    <row r="1906" spans="1:22" x14ac:dyDescent="0.3">
      <c r="A1906">
        <v>1909</v>
      </c>
      <c r="B1906" t="s">
        <v>10</v>
      </c>
      <c r="C1906" t="s">
        <v>11</v>
      </c>
      <c r="D1906">
        <v>5</v>
      </c>
      <c r="E1906">
        <v>3</v>
      </c>
      <c r="F1906">
        <v>806.42</v>
      </c>
      <c r="G1906">
        <v>1791.16</v>
      </c>
      <c r="H1906">
        <v>179.12</v>
      </c>
      <c r="I1906">
        <v>625.24</v>
      </c>
      <c r="J1906">
        <v>986.8</v>
      </c>
      <c r="K1906">
        <f>Global_Household_Financial_Dyna[[#This Row],[Total_Household_Income]]-Global_Household_Financial_Dyna[[#This Row],[Estimated_Taxes]]</f>
        <v>1612.04</v>
      </c>
      <c r="L1906" s="1">
        <f>Global_Household_Financial_Dyna[[#This Row],[Monthly_Savings]]/Global_Household_Financial_Dyna[[#This Row],[Net Income]]</f>
        <v>0.61214361926503058</v>
      </c>
      <c r="M1906" s="2">
        <f>Global_Household_Financial_Dyna[[#This Row],[Monthly_Expenses]]/Global_Household_Financial_Dyna[[#This Row],[Net Income]]</f>
        <v>0.38785638073496936</v>
      </c>
      <c r="N1906" t="str">
        <f>IF(Global_Household_Financial_Dyna[[#This Row],[Monthly_Savings]]&lt;0,"High Risk", IF(Global_Household_Financial_Dyna[[#This Row],[Savings Rate%]]&lt;0.1, "Medium", "Safe"))</f>
        <v>Safe</v>
      </c>
      <c r="O1906">
        <f>Global_Household_Financial_Dyna[[#This Row],[Total_Household_Income]]/Global_Household_Financial_Dyna[[#This Row],[Family_Size]]</f>
        <v>358.23200000000003</v>
      </c>
      <c r="P1906" s="2">
        <f t="shared" si="58"/>
        <v>0.42077341556833553</v>
      </c>
      <c r="Q1906" s="2">
        <f t="shared" si="59"/>
        <v>0.19137020369669505</v>
      </c>
      <c r="R1906" s="2" t="str">
        <f>IF(Global_Household_Financial_Dyna[[#This Row],[Vs country_Average]]&lt;-0.2, "Underperformer", IF(Global_Household_Financial_Dyna[[#This Row],[Vs country_Average]]&gt;0.2, "Outperformer", "Normal"))</f>
        <v>Normal</v>
      </c>
      <c r="S19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986.8</v>
      </c>
      <c r="T19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986.8</v>
      </c>
      <c r="U19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986.8</v>
      </c>
      <c r="V19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986.8</v>
      </c>
    </row>
    <row r="1907" spans="1:22" x14ac:dyDescent="0.3">
      <c r="A1907">
        <v>1910</v>
      </c>
      <c r="B1907" t="s">
        <v>18</v>
      </c>
      <c r="C1907" t="s">
        <v>20</v>
      </c>
      <c r="D1907">
        <v>3</v>
      </c>
      <c r="E1907">
        <v>3</v>
      </c>
      <c r="F1907">
        <v>5776.09</v>
      </c>
      <c r="G1907">
        <v>14335.75</v>
      </c>
      <c r="H1907">
        <v>3870.65</v>
      </c>
      <c r="I1907">
        <v>2954.08</v>
      </c>
      <c r="J1907">
        <v>7511.02</v>
      </c>
      <c r="K1907">
        <f>Global_Household_Financial_Dyna[[#This Row],[Total_Household_Income]]-Global_Household_Financial_Dyna[[#This Row],[Estimated_Taxes]]</f>
        <v>10465.1</v>
      </c>
      <c r="L1907" s="1">
        <f>Global_Household_Financial_Dyna[[#This Row],[Monthly_Savings]]/Global_Household_Financial_Dyna[[#This Row],[Net Income]]</f>
        <v>0.71772080534347504</v>
      </c>
      <c r="M1907" s="2">
        <f>Global_Household_Financial_Dyna[[#This Row],[Monthly_Expenses]]/Global_Household_Financial_Dyna[[#This Row],[Net Income]]</f>
        <v>0.28227919465652501</v>
      </c>
      <c r="N1907" t="str">
        <f>IF(Global_Household_Financial_Dyna[[#This Row],[Monthly_Savings]]&lt;0,"High Risk", IF(Global_Household_Financial_Dyna[[#This Row],[Savings Rate%]]&lt;0.1, "Medium", "Safe"))</f>
        <v>Safe</v>
      </c>
      <c r="O1907">
        <f>Global_Household_Financial_Dyna[[#This Row],[Total_Household_Income]]/Global_Household_Financial_Dyna[[#This Row],[Family_Size]]</f>
        <v>4778.583333333333</v>
      </c>
      <c r="P1907" s="2">
        <f t="shared" si="58"/>
        <v>0.32336204947805613</v>
      </c>
      <c r="Q1907" s="2">
        <f t="shared" si="59"/>
        <v>0.39435875586541891</v>
      </c>
      <c r="R1907" s="2" t="str">
        <f>IF(Global_Household_Financial_Dyna[[#This Row],[Vs country_Average]]&lt;-0.2, "Underperformer", IF(Global_Household_Financial_Dyna[[#This Row],[Vs country_Average]]&gt;0.2, "Outperformer", "Normal"))</f>
        <v>Outperformer</v>
      </c>
      <c r="S19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7511.02</v>
      </c>
      <c r="T19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7511.02</v>
      </c>
      <c r="U19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7511.02</v>
      </c>
      <c r="V19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7511.02</v>
      </c>
    </row>
    <row r="1908" spans="1:22" x14ac:dyDescent="0.3">
      <c r="A1908">
        <v>1911</v>
      </c>
      <c r="B1908" t="s">
        <v>10</v>
      </c>
      <c r="C1908" t="s">
        <v>11</v>
      </c>
      <c r="D1908">
        <v>2</v>
      </c>
      <c r="E1908">
        <v>2</v>
      </c>
      <c r="F1908">
        <v>548.69000000000005</v>
      </c>
      <c r="G1908">
        <v>812.99</v>
      </c>
      <c r="H1908">
        <v>81.3</v>
      </c>
      <c r="I1908">
        <v>336.48</v>
      </c>
      <c r="J1908">
        <v>395.21</v>
      </c>
      <c r="K1908">
        <f>Global_Household_Financial_Dyna[[#This Row],[Total_Household_Income]]-Global_Household_Financial_Dyna[[#This Row],[Estimated_Taxes]]</f>
        <v>731.69</v>
      </c>
      <c r="L1908" s="1">
        <f>Global_Household_Financial_Dyna[[#This Row],[Monthly_Savings]]/Global_Household_Financial_Dyna[[#This Row],[Net Income]]</f>
        <v>0.54013311648375673</v>
      </c>
      <c r="M1908" s="2">
        <f>Global_Household_Financial_Dyna[[#This Row],[Monthly_Expenses]]/Global_Household_Financial_Dyna[[#This Row],[Net Income]]</f>
        <v>0.45986688351624322</v>
      </c>
      <c r="N1908" t="str">
        <f>IF(Global_Household_Financial_Dyna[[#This Row],[Monthly_Savings]]&lt;0,"High Risk", IF(Global_Household_Financial_Dyna[[#This Row],[Savings Rate%]]&lt;0.1, "Medium", "Safe"))</f>
        <v>Safe</v>
      </c>
      <c r="O1908">
        <f>Global_Household_Financial_Dyna[[#This Row],[Total_Household_Income]]/Global_Household_Financial_Dyna[[#This Row],[Family_Size]]</f>
        <v>406.495</v>
      </c>
      <c r="P1908" s="2">
        <f t="shared" si="58"/>
        <v>0.42077341556833553</v>
      </c>
      <c r="Q1908" s="2">
        <f t="shared" si="59"/>
        <v>0.1193597009154212</v>
      </c>
      <c r="R1908" s="2" t="str">
        <f>IF(Global_Household_Financial_Dyna[[#This Row],[Vs country_Average]]&lt;-0.2, "Underperformer", IF(Global_Household_Financial_Dyna[[#This Row],[Vs country_Average]]&gt;0.2, "Outperformer", "Normal"))</f>
        <v>Normal</v>
      </c>
      <c r="S19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395.21</v>
      </c>
      <c r="T19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395.21</v>
      </c>
      <c r="U19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395.21</v>
      </c>
      <c r="V19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395.21</v>
      </c>
    </row>
    <row r="1909" spans="1:22" x14ac:dyDescent="0.3">
      <c r="A1909">
        <v>1912</v>
      </c>
      <c r="B1909" t="s">
        <v>12</v>
      </c>
      <c r="C1909" t="s">
        <v>13</v>
      </c>
      <c r="D1909">
        <v>4</v>
      </c>
      <c r="E1909">
        <v>2</v>
      </c>
      <c r="F1909">
        <v>4695.3</v>
      </c>
      <c r="G1909">
        <v>8397.31</v>
      </c>
      <c r="H1909">
        <v>2519.19</v>
      </c>
      <c r="I1909">
        <v>3305.13</v>
      </c>
      <c r="J1909">
        <v>2572.9899999999998</v>
      </c>
      <c r="K1909">
        <f>Global_Household_Financial_Dyna[[#This Row],[Total_Household_Income]]-Global_Household_Financial_Dyna[[#This Row],[Estimated_Taxes]]</f>
        <v>5878.119999999999</v>
      </c>
      <c r="L1909" s="1">
        <f>Global_Household_Financial_Dyna[[#This Row],[Monthly_Savings]]/Global_Household_Financial_Dyna[[#This Row],[Net Income]]</f>
        <v>0.43772328567637275</v>
      </c>
      <c r="M1909" s="2">
        <f>Global_Household_Financial_Dyna[[#This Row],[Monthly_Expenses]]/Global_Household_Financial_Dyna[[#This Row],[Net Income]]</f>
        <v>0.56227671432362736</v>
      </c>
      <c r="N1909" t="str">
        <f>IF(Global_Household_Financial_Dyna[[#This Row],[Monthly_Savings]]&lt;0,"High Risk", IF(Global_Household_Financial_Dyna[[#This Row],[Savings Rate%]]&lt;0.1, "Medium", "Safe"))</f>
        <v>Safe</v>
      </c>
      <c r="O1909">
        <f>Global_Household_Financial_Dyna[[#This Row],[Total_Household_Income]]/Global_Household_Financial_Dyna[[#This Row],[Family_Size]]</f>
        <v>2099.3274999999999</v>
      </c>
      <c r="P1909" s="2">
        <f t="shared" si="58"/>
        <v>0.30718716818024266</v>
      </c>
      <c r="Q1909" s="2">
        <f t="shared" si="59"/>
        <v>0.13053611749613009</v>
      </c>
      <c r="R1909" s="2" t="str">
        <f>IF(Global_Household_Financial_Dyna[[#This Row],[Vs country_Average]]&lt;-0.2, "Underperformer", IF(Global_Household_Financial_Dyna[[#This Row],[Vs country_Average]]&gt;0.2, "Outperformer", "Normal"))</f>
        <v>Normal</v>
      </c>
      <c r="S19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2572.9899999999998</v>
      </c>
      <c r="T19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2572.9899999999998</v>
      </c>
      <c r="U19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2572.9899999999998</v>
      </c>
      <c r="V19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2572.9899999999998</v>
      </c>
    </row>
    <row r="1910" spans="1:22" x14ac:dyDescent="0.3">
      <c r="A1910">
        <v>1913</v>
      </c>
      <c r="B1910" t="s">
        <v>12</v>
      </c>
      <c r="C1910" t="s">
        <v>13</v>
      </c>
      <c r="D1910">
        <v>3</v>
      </c>
      <c r="E1910">
        <v>1</v>
      </c>
      <c r="F1910">
        <v>5348.83</v>
      </c>
      <c r="G1910">
        <v>5348.83</v>
      </c>
      <c r="H1910">
        <v>1337.21</v>
      </c>
      <c r="I1910">
        <v>2044.51</v>
      </c>
      <c r="J1910">
        <v>1967.11</v>
      </c>
      <c r="K1910">
        <f>Global_Household_Financial_Dyna[[#This Row],[Total_Household_Income]]-Global_Household_Financial_Dyna[[#This Row],[Estimated_Taxes]]</f>
        <v>4011.62</v>
      </c>
      <c r="L1910" s="1">
        <f>Global_Household_Financial_Dyna[[#This Row],[Monthly_Savings]]/Global_Household_Financial_Dyna[[#This Row],[Net Income]]</f>
        <v>0.49035302446393225</v>
      </c>
      <c r="M1910" s="2">
        <f>Global_Household_Financial_Dyna[[#This Row],[Monthly_Expenses]]/Global_Household_Financial_Dyna[[#This Row],[Net Income]]</f>
        <v>0.50964697553606775</v>
      </c>
      <c r="N1910" t="str">
        <f>IF(Global_Household_Financial_Dyna[[#This Row],[Monthly_Savings]]&lt;0,"High Risk", IF(Global_Household_Financial_Dyna[[#This Row],[Savings Rate%]]&lt;0.1, "Medium", "Safe"))</f>
        <v>Safe</v>
      </c>
      <c r="O1910">
        <f>Global_Household_Financial_Dyna[[#This Row],[Total_Household_Income]]/Global_Household_Financial_Dyna[[#This Row],[Family_Size]]</f>
        <v>1782.9433333333334</v>
      </c>
      <c r="P1910" s="2">
        <f t="shared" si="58"/>
        <v>0.30718716818024266</v>
      </c>
      <c r="Q1910" s="2">
        <f t="shared" si="59"/>
        <v>0.18316585628368959</v>
      </c>
      <c r="R1910" s="2" t="str">
        <f>IF(Global_Household_Financial_Dyna[[#This Row],[Vs country_Average]]&lt;-0.2, "Underperformer", IF(Global_Household_Financial_Dyna[[#This Row],[Vs country_Average]]&gt;0.2, "Outperformer", "Normal"))</f>
        <v>Normal</v>
      </c>
      <c r="S19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1967.11</v>
      </c>
      <c r="T19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1967.11</v>
      </c>
      <c r="U19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1967.11</v>
      </c>
      <c r="V19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1967.11</v>
      </c>
    </row>
    <row r="1911" spans="1:22" x14ac:dyDescent="0.3">
      <c r="A1911">
        <v>1914</v>
      </c>
      <c r="B1911" t="s">
        <v>10</v>
      </c>
      <c r="C1911" t="s">
        <v>22</v>
      </c>
      <c r="D1911">
        <v>1</v>
      </c>
      <c r="E1911">
        <v>1</v>
      </c>
      <c r="F1911">
        <v>1170.1400000000001</v>
      </c>
      <c r="G1911">
        <v>1170.1400000000001</v>
      </c>
      <c r="H1911">
        <v>117.01</v>
      </c>
      <c r="I1911">
        <v>283.45999999999998</v>
      </c>
      <c r="J1911">
        <v>769.67</v>
      </c>
      <c r="K1911">
        <f>Global_Household_Financial_Dyna[[#This Row],[Total_Household_Income]]-Global_Household_Financial_Dyna[[#This Row],[Estimated_Taxes]]</f>
        <v>1053.1300000000001</v>
      </c>
      <c r="L1911" s="1">
        <f>Global_Household_Financial_Dyna[[#This Row],[Monthly_Savings]]/Global_Household_Financial_Dyna[[#This Row],[Net Income]]</f>
        <v>0.73084044704832252</v>
      </c>
      <c r="M1911" s="2">
        <f>Global_Household_Financial_Dyna[[#This Row],[Monthly_Expenses]]/Global_Household_Financial_Dyna[[#This Row],[Net Income]]</f>
        <v>0.26915955295167732</v>
      </c>
      <c r="N1911" t="str">
        <f>IF(Global_Household_Financial_Dyna[[#This Row],[Monthly_Savings]]&lt;0,"High Risk", IF(Global_Household_Financial_Dyna[[#This Row],[Savings Rate%]]&lt;0.1, "Medium", "Safe"))</f>
        <v>Safe</v>
      </c>
      <c r="O1911">
        <f>Global_Household_Financial_Dyna[[#This Row],[Total_Household_Income]]/Global_Household_Financial_Dyna[[#This Row],[Family_Size]]</f>
        <v>1170.1400000000001</v>
      </c>
      <c r="P1911" s="2">
        <f t="shared" si="58"/>
        <v>0.42077341556833553</v>
      </c>
      <c r="Q1911" s="2">
        <f t="shared" si="59"/>
        <v>0.31006703147998699</v>
      </c>
      <c r="R1911" s="2" t="str">
        <f>IF(Global_Household_Financial_Dyna[[#This Row],[Vs country_Average]]&lt;-0.2, "Underperformer", IF(Global_Household_Financial_Dyna[[#This Row],[Vs country_Average]]&gt;0.2, "Outperformer", "Normal"))</f>
        <v>Outperformer</v>
      </c>
      <c r="S19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769.67</v>
      </c>
      <c r="T19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769.67</v>
      </c>
      <c r="U19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769.67</v>
      </c>
      <c r="V19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769.67</v>
      </c>
    </row>
    <row r="1912" spans="1:22" x14ac:dyDescent="0.3">
      <c r="A1912">
        <v>1915</v>
      </c>
      <c r="B1912" t="s">
        <v>10</v>
      </c>
      <c r="C1912" t="s">
        <v>22</v>
      </c>
      <c r="D1912">
        <v>8</v>
      </c>
      <c r="E1912">
        <v>3</v>
      </c>
      <c r="F1912">
        <v>441.88</v>
      </c>
      <c r="G1912">
        <v>909.93</v>
      </c>
      <c r="H1912">
        <v>90.99</v>
      </c>
      <c r="I1912">
        <v>833.87</v>
      </c>
      <c r="J1912">
        <v>-14.93</v>
      </c>
      <c r="K1912">
        <f>Global_Household_Financial_Dyna[[#This Row],[Total_Household_Income]]-Global_Household_Financial_Dyna[[#This Row],[Estimated_Taxes]]</f>
        <v>818.93999999999994</v>
      </c>
      <c r="L1912" s="1">
        <f>Global_Household_Financial_Dyna[[#This Row],[Monthly_Savings]]/Global_Household_Financial_Dyna[[#This Row],[Net Income]]</f>
        <v>-1.8230883825432878E-2</v>
      </c>
      <c r="M1912" s="2">
        <f>Global_Household_Financial_Dyna[[#This Row],[Monthly_Expenses]]/Global_Household_Financial_Dyna[[#This Row],[Net Income]]</f>
        <v>1.018230883825433</v>
      </c>
      <c r="N1912" t="str">
        <f>IF(Global_Household_Financial_Dyna[[#This Row],[Monthly_Savings]]&lt;0,"High Risk", IF(Global_Household_Financial_Dyna[[#This Row],[Savings Rate%]]&lt;0.1, "Medium", "Safe"))</f>
        <v>High Risk</v>
      </c>
      <c r="O1912">
        <f>Global_Household_Financial_Dyna[[#This Row],[Total_Household_Income]]/Global_Household_Financial_Dyna[[#This Row],[Family_Size]]</f>
        <v>113.74124999999999</v>
      </c>
      <c r="P1912" s="2">
        <f t="shared" si="58"/>
        <v>0.42077341556833553</v>
      </c>
      <c r="Q1912" s="2">
        <f t="shared" si="59"/>
        <v>-0.43900429939376839</v>
      </c>
      <c r="R1912" s="2" t="str">
        <f>IF(Global_Household_Financial_Dyna[[#This Row],[Vs country_Average]]&lt;-0.2, "Underperformer", IF(Global_Household_Financial_Dyna[[#This Row],[Vs country_Average]]&gt;0.2, "Outperformer", "Normal"))</f>
        <v>Underperformer</v>
      </c>
      <c r="S19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26.763500000000008</v>
      </c>
      <c r="T19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68.457000000000022</v>
      </c>
      <c r="U19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110.15049999999999</v>
      </c>
      <c r="V19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151.84400000000002</v>
      </c>
    </row>
    <row r="1913" spans="1:22" x14ac:dyDescent="0.3">
      <c r="A1913">
        <v>1916</v>
      </c>
      <c r="B1913" t="s">
        <v>14</v>
      </c>
      <c r="C1913" t="s">
        <v>15</v>
      </c>
      <c r="D1913">
        <v>8</v>
      </c>
      <c r="E1913">
        <v>3</v>
      </c>
      <c r="F1913">
        <v>1614.41</v>
      </c>
      <c r="G1913">
        <v>3576.08</v>
      </c>
      <c r="H1913">
        <v>536.41</v>
      </c>
      <c r="I1913">
        <v>2288.5300000000002</v>
      </c>
      <c r="J1913">
        <v>751.14</v>
      </c>
      <c r="K1913">
        <f>Global_Household_Financial_Dyna[[#This Row],[Total_Household_Income]]-Global_Household_Financial_Dyna[[#This Row],[Estimated_Taxes]]</f>
        <v>3039.67</v>
      </c>
      <c r="L1913" s="1">
        <f>Global_Household_Financial_Dyna[[#This Row],[Monthly_Savings]]/Global_Household_Financial_Dyna[[#This Row],[Net Income]]</f>
        <v>0.24711235101178744</v>
      </c>
      <c r="M1913" s="2">
        <f>Global_Household_Financial_Dyna[[#This Row],[Monthly_Expenses]]/Global_Household_Financial_Dyna[[#This Row],[Net Income]]</f>
        <v>0.75288764898821259</v>
      </c>
      <c r="N1913" t="str">
        <f>IF(Global_Household_Financial_Dyna[[#This Row],[Monthly_Savings]]&lt;0,"High Risk", IF(Global_Household_Financial_Dyna[[#This Row],[Savings Rate%]]&lt;0.1, "Medium", "Safe"))</f>
        <v>Safe</v>
      </c>
      <c r="O1913">
        <f>Global_Household_Financial_Dyna[[#This Row],[Total_Household_Income]]/Global_Household_Financial_Dyna[[#This Row],[Family_Size]]</f>
        <v>447.01</v>
      </c>
      <c r="P1913" s="2">
        <f t="shared" si="58"/>
        <v>0.39788995363055785</v>
      </c>
      <c r="Q1913" s="2">
        <f t="shared" si="59"/>
        <v>-0.15077760261877041</v>
      </c>
      <c r="R1913" s="2" t="str">
        <f>IF(Global_Household_Financial_Dyna[[#This Row],[Vs country_Average]]&lt;-0.2, "Underperformer", IF(Global_Household_Financial_Dyna[[#This Row],[Vs country_Average]]&gt;0.2, "Outperformer", "Normal"))</f>
        <v>Normal</v>
      </c>
      <c r="S19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751.14</v>
      </c>
      <c r="T19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751.14</v>
      </c>
      <c r="U19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751.14</v>
      </c>
      <c r="V19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751.14</v>
      </c>
    </row>
    <row r="1914" spans="1:22" x14ac:dyDescent="0.3">
      <c r="A1914">
        <v>1917</v>
      </c>
      <c r="B1914" t="s">
        <v>12</v>
      </c>
      <c r="C1914" t="s">
        <v>13</v>
      </c>
      <c r="D1914">
        <v>6</v>
      </c>
      <c r="E1914">
        <v>3</v>
      </c>
      <c r="F1914">
        <v>2415.6799999999998</v>
      </c>
      <c r="G1914">
        <v>5664.12</v>
      </c>
      <c r="H1914">
        <v>1416.03</v>
      </c>
      <c r="I1914">
        <v>3772.74</v>
      </c>
      <c r="J1914">
        <v>475.35</v>
      </c>
      <c r="K1914">
        <f>Global_Household_Financial_Dyna[[#This Row],[Total_Household_Income]]-Global_Household_Financial_Dyna[[#This Row],[Estimated_Taxes]]</f>
        <v>4248.09</v>
      </c>
      <c r="L1914" s="1">
        <f>Global_Household_Financial_Dyna[[#This Row],[Monthly_Savings]]/Global_Household_Financial_Dyna[[#This Row],[Net Income]]</f>
        <v>0.11189734680762413</v>
      </c>
      <c r="M1914" s="2">
        <f>Global_Household_Financial_Dyna[[#This Row],[Monthly_Expenses]]/Global_Household_Financial_Dyna[[#This Row],[Net Income]]</f>
        <v>0.8881026531923758</v>
      </c>
      <c r="N1914" t="str">
        <f>IF(Global_Household_Financial_Dyna[[#This Row],[Monthly_Savings]]&lt;0,"High Risk", IF(Global_Household_Financial_Dyna[[#This Row],[Savings Rate%]]&lt;0.1, "Medium", "Safe"))</f>
        <v>Safe</v>
      </c>
      <c r="O1914">
        <f>Global_Household_Financial_Dyna[[#This Row],[Total_Household_Income]]/Global_Household_Financial_Dyna[[#This Row],[Family_Size]]</f>
        <v>944.02</v>
      </c>
      <c r="P1914" s="2">
        <f t="shared" si="58"/>
        <v>0.30718716818024266</v>
      </c>
      <c r="Q1914" s="2">
        <f t="shared" si="59"/>
        <v>-0.19528982137261852</v>
      </c>
      <c r="R1914" s="2" t="str">
        <f>IF(Global_Household_Financial_Dyna[[#This Row],[Vs country_Average]]&lt;-0.2, "Underperformer", IF(Global_Household_Financial_Dyna[[#This Row],[Vs country_Average]]&gt;0.2, "Outperformer", "Normal"))</f>
        <v>Normal</v>
      </c>
      <c r="S19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475.35</v>
      </c>
      <c r="T19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475.35</v>
      </c>
      <c r="U19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475.35</v>
      </c>
      <c r="V19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475.35</v>
      </c>
    </row>
    <row r="1915" spans="1:22" x14ac:dyDescent="0.3">
      <c r="A1915">
        <v>1918</v>
      </c>
      <c r="B1915" t="s">
        <v>16</v>
      </c>
      <c r="C1915" t="s">
        <v>17</v>
      </c>
      <c r="D1915">
        <v>8</v>
      </c>
      <c r="E1915">
        <v>3</v>
      </c>
      <c r="F1915">
        <v>2475.7199999999998</v>
      </c>
      <c r="G1915">
        <v>5534.57</v>
      </c>
      <c r="H1915">
        <v>1937.1</v>
      </c>
      <c r="I1915">
        <v>5252.31</v>
      </c>
      <c r="J1915">
        <v>-1654.84</v>
      </c>
      <c r="K1915">
        <f>Global_Household_Financial_Dyna[[#This Row],[Total_Household_Income]]-Global_Household_Financial_Dyna[[#This Row],[Estimated_Taxes]]</f>
        <v>3597.47</v>
      </c>
      <c r="L1915" s="1">
        <f>Global_Household_Financial_Dyna[[#This Row],[Monthly_Savings]]/Global_Household_Financial_Dyna[[#This Row],[Net Income]]</f>
        <v>-0.46000105629789823</v>
      </c>
      <c r="M1915" s="2">
        <f>Global_Household_Financial_Dyna[[#This Row],[Monthly_Expenses]]/Global_Household_Financial_Dyna[[#This Row],[Net Income]]</f>
        <v>1.4600010562978984</v>
      </c>
      <c r="N1915" t="str">
        <f>IF(Global_Household_Financial_Dyna[[#This Row],[Monthly_Savings]]&lt;0,"High Risk", IF(Global_Household_Financial_Dyna[[#This Row],[Savings Rate%]]&lt;0.1, "Medium", "Safe"))</f>
        <v>High Risk</v>
      </c>
      <c r="O1915">
        <f>Global_Household_Financial_Dyna[[#This Row],[Total_Household_Income]]/Global_Household_Financial_Dyna[[#This Row],[Family_Size]]</f>
        <v>691.82124999999996</v>
      </c>
      <c r="P1915" s="2">
        <f t="shared" si="58"/>
        <v>0.15879799892000862</v>
      </c>
      <c r="Q1915" s="2">
        <f t="shared" si="59"/>
        <v>-0.61879905521790679</v>
      </c>
      <c r="R1915" s="2" t="str">
        <f>IF(Global_Household_Financial_Dyna[[#This Row],[Vs country_Average]]&lt;-0.2, "Underperformer", IF(Global_Household_Financial_Dyna[[#This Row],[Vs country_Average]]&gt;0.2, "Outperformer", "Normal"))</f>
        <v>Underperformer</v>
      </c>
      <c r="S19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-1392.2244999999998</v>
      </c>
      <c r="T19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-1129.6089999999999</v>
      </c>
      <c r="U19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-866.99349999999993</v>
      </c>
      <c r="V19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-604.3779999999997</v>
      </c>
    </row>
    <row r="1916" spans="1:22" x14ac:dyDescent="0.3">
      <c r="A1916">
        <v>1919</v>
      </c>
      <c r="B1916" t="s">
        <v>10</v>
      </c>
      <c r="C1916" t="s">
        <v>11</v>
      </c>
      <c r="D1916">
        <v>5</v>
      </c>
      <c r="E1916">
        <v>3</v>
      </c>
      <c r="F1916">
        <v>676.19</v>
      </c>
      <c r="G1916">
        <v>1511.07</v>
      </c>
      <c r="H1916">
        <v>151.11000000000001</v>
      </c>
      <c r="I1916">
        <v>696.89</v>
      </c>
      <c r="J1916">
        <v>663.08</v>
      </c>
      <c r="K1916">
        <f>Global_Household_Financial_Dyna[[#This Row],[Total_Household_Income]]-Global_Household_Financial_Dyna[[#This Row],[Estimated_Taxes]]</f>
        <v>1359.96</v>
      </c>
      <c r="L1916" s="1">
        <f>Global_Household_Financial_Dyna[[#This Row],[Monthly_Savings]]/Global_Household_Financial_Dyna[[#This Row],[Net Income]]</f>
        <v>0.48757316391658578</v>
      </c>
      <c r="M1916" s="2">
        <f>Global_Household_Financial_Dyna[[#This Row],[Monthly_Expenses]]/Global_Household_Financial_Dyna[[#This Row],[Net Income]]</f>
        <v>0.51243418924086004</v>
      </c>
      <c r="N1916" t="str">
        <f>IF(Global_Household_Financial_Dyna[[#This Row],[Monthly_Savings]]&lt;0,"High Risk", IF(Global_Household_Financial_Dyna[[#This Row],[Savings Rate%]]&lt;0.1, "Medium", "Safe"))</f>
        <v>Safe</v>
      </c>
      <c r="O1916">
        <f>Global_Household_Financial_Dyna[[#This Row],[Total_Household_Income]]/Global_Household_Financial_Dyna[[#This Row],[Family_Size]]</f>
        <v>302.214</v>
      </c>
      <c r="P1916" s="2">
        <f t="shared" si="58"/>
        <v>0.42077341556833553</v>
      </c>
      <c r="Q1916" s="2">
        <f t="shared" si="59"/>
        <v>6.6799748348250254E-2</v>
      </c>
      <c r="R1916" s="2" t="str">
        <f>IF(Global_Household_Financial_Dyna[[#This Row],[Vs country_Average]]&lt;-0.2, "Underperformer", IF(Global_Household_Financial_Dyna[[#This Row],[Vs country_Average]]&gt;0.2, "Outperformer", "Normal"))</f>
        <v>Normal</v>
      </c>
      <c r="S19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663.08</v>
      </c>
      <c r="T19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663.08</v>
      </c>
      <c r="U19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663.08</v>
      </c>
      <c r="V19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663.08</v>
      </c>
    </row>
    <row r="1917" spans="1:22" x14ac:dyDescent="0.3">
      <c r="A1917">
        <v>1920</v>
      </c>
      <c r="B1917" t="s">
        <v>10</v>
      </c>
      <c r="C1917" t="s">
        <v>11</v>
      </c>
      <c r="D1917">
        <v>2</v>
      </c>
      <c r="E1917">
        <v>2</v>
      </c>
      <c r="F1917">
        <v>687.52</v>
      </c>
      <c r="G1917">
        <v>1116.8399999999999</v>
      </c>
      <c r="H1917">
        <v>111.68</v>
      </c>
      <c r="I1917">
        <v>318.45999999999998</v>
      </c>
      <c r="J1917">
        <v>686.69</v>
      </c>
      <c r="K1917">
        <f>Global_Household_Financial_Dyna[[#This Row],[Total_Household_Income]]-Global_Household_Financial_Dyna[[#This Row],[Estimated_Taxes]]</f>
        <v>1005.1599999999999</v>
      </c>
      <c r="L1917" s="1">
        <f>Global_Household_Financial_Dyna[[#This Row],[Monthly_Savings]]/Global_Household_Financial_Dyna[[#This Row],[Net Income]]</f>
        <v>0.68316486927454356</v>
      </c>
      <c r="M1917" s="2">
        <f>Global_Household_Financial_Dyna[[#This Row],[Monthly_Expenses]]/Global_Household_Financial_Dyna[[#This Row],[Net Income]]</f>
        <v>0.31682518206056748</v>
      </c>
      <c r="N1917" t="str">
        <f>IF(Global_Household_Financial_Dyna[[#This Row],[Monthly_Savings]]&lt;0,"High Risk", IF(Global_Household_Financial_Dyna[[#This Row],[Savings Rate%]]&lt;0.1, "Medium", "Safe"))</f>
        <v>Safe</v>
      </c>
      <c r="O1917">
        <f>Global_Household_Financial_Dyna[[#This Row],[Total_Household_Income]]/Global_Household_Financial_Dyna[[#This Row],[Family_Size]]</f>
        <v>558.41999999999996</v>
      </c>
      <c r="P1917" s="2">
        <f t="shared" si="58"/>
        <v>0.42077341556833553</v>
      </c>
      <c r="Q1917" s="2">
        <f t="shared" si="59"/>
        <v>0.26239145370620803</v>
      </c>
      <c r="R1917" s="2" t="str">
        <f>IF(Global_Household_Financial_Dyna[[#This Row],[Vs country_Average]]&lt;-0.2, "Underperformer", IF(Global_Household_Financial_Dyna[[#This Row],[Vs country_Average]]&gt;0.2, "Outperformer", "Normal"))</f>
        <v>Outperformer</v>
      </c>
      <c r="S19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686.69</v>
      </c>
      <c r="T19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686.69</v>
      </c>
      <c r="U19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686.69</v>
      </c>
      <c r="V19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686.69</v>
      </c>
    </row>
    <row r="1918" spans="1:22" x14ac:dyDescent="0.3">
      <c r="A1918">
        <v>1921</v>
      </c>
      <c r="B1918" t="s">
        <v>16</v>
      </c>
      <c r="C1918" t="s">
        <v>21</v>
      </c>
      <c r="D1918">
        <v>8</v>
      </c>
      <c r="E1918">
        <v>1</v>
      </c>
      <c r="F1918">
        <v>2872.01</v>
      </c>
      <c r="G1918">
        <v>2872.01</v>
      </c>
      <c r="H1918">
        <v>1005.2</v>
      </c>
      <c r="I1918">
        <v>2725.54</v>
      </c>
      <c r="J1918">
        <v>-858.73</v>
      </c>
      <c r="K1918">
        <f>Global_Household_Financial_Dyna[[#This Row],[Total_Household_Income]]-Global_Household_Financial_Dyna[[#This Row],[Estimated_Taxes]]</f>
        <v>1866.8100000000002</v>
      </c>
      <c r="L1918" s="1">
        <f>Global_Household_Financial_Dyna[[#This Row],[Monthly_Savings]]/Global_Household_Financial_Dyna[[#This Row],[Net Income]]</f>
        <v>-0.45999860724980041</v>
      </c>
      <c r="M1918" s="2">
        <f>Global_Household_Financial_Dyna[[#This Row],[Monthly_Expenses]]/Global_Household_Financial_Dyna[[#This Row],[Net Income]]</f>
        <v>1.4599986072498004</v>
      </c>
      <c r="N1918" t="str">
        <f>IF(Global_Household_Financial_Dyna[[#This Row],[Monthly_Savings]]&lt;0,"High Risk", IF(Global_Household_Financial_Dyna[[#This Row],[Savings Rate%]]&lt;0.1, "Medium", "Safe"))</f>
        <v>High Risk</v>
      </c>
      <c r="O1918">
        <f>Global_Household_Financial_Dyna[[#This Row],[Total_Household_Income]]/Global_Household_Financial_Dyna[[#This Row],[Family_Size]]</f>
        <v>359.00125000000003</v>
      </c>
      <c r="P1918" s="2">
        <f t="shared" si="58"/>
        <v>0.15879799892000862</v>
      </c>
      <c r="Q1918" s="2">
        <f t="shared" si="59"/>
        <v>-0.61879660616980903</v>
      </c>
      <c r="R1918" s="2" t="str">
        <f>IF(Global_Household_Financial_Dyna[[#This Row],[Vs country_Average]]&lt;-0.2, "Underperformer", IF(Global_Household_Financial_Dyna[[#This Row],[Vs country_Average]]&gt;0.2, "Outperformer", "Normal"))</f>
        <v>Underperformer</v>
      </c>
      <c r="S19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-722.45299999999997</v>
      </c>
      <c r="T19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-586.17600000000004</v>
      </c>
      <c r="U19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-449.899</v>
      </c>
      <c r="V19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-313.62200000000007</v>
      </c>
    </row>
    <row r="1919" spans="1:22" x14ac:dyDescent="0.3">
      <c r="A1919">
        <v>1922</v>
      </c>
      <c r="B1919" t="s">
        <v>18</v>
      </c>
      <c r="C1919" t="s">
        <v>19</v>
      </c>
      <c r="D1919">
        <v>6</v>
      </c>
      <c r="E1919">
        <v>1</v>
      </c>
      <c r="F1919">
        <v>2152.21</v>
      </c>
      <c r="G1919">
        <v>2152.21</v>
      </c>
      <c r="H1919">
        <v>473.49</v>
      </c>
      <c r="I1919">
        <v>2042.45</v>
      </c>
      <c r="J1919">
        <v>-363.72</v>
      </c>
      <c r="K1919">
        <f>Global_Household_Financial_Dyna[[#This Row],[Total_Household_Income]]-Global_Household_Financial_Dyna[[#This Row],[Estimated_Taxes]]</f>
        <v>1678.72</v>
      </c>
      <c r="L1919" s="1">
        <f>Global_Household_Financial_Dyna[[#This Row],[Monthly_Savings]]/Global_Household_Financial_Dyna[[#This Row],[Net Income]]</f>
        <v>-0.21666507815478461</v>
      </c>
      <c r="M1919" s="2">
        <f>Global_Household_Financial_Dyna[[#This Row],[Monthly_Expenses]]/Global_Household_Financial_Dyna[[#This Row],[Net Income]]</f>
        <v>1.2166710350743424</v>
      </c>
      <c r="N1919" t="str">
        <f>IF(Global_Household_Financial_Dyna[[#This Row],[Monthly_Savings]]&lt;0,"High Risk", IF(Global_Household_Financial_Dyna[[#This Row],[Savings Rate%]]&lt;0.1, "Medium", "Safe"))</f>
        <v>High Risk</v>
      </c>
      <c r="O1919">
        <f>Global_Household_Financial_Dyna[[#This Row],[Total_Household_Income]]/Global_Household_Financial_Dyna[[#This Row],[Family_Size]]</f>
        <v>358.70166666666665</v>
      </c>
      <c r="P1919" s="2">
        <f t="shared" si="58"/>
        <v>0.32336204947805613</v>
      </c>
      <c r="Q1919" s="2">
        <f t="shared" si="59"/>
        <v>-0.54002712763284078</v>
      </c>
      <c r="R1919" s="2" t="str">
        <f>IF(Global_Household_Financial_Dyna[[#This Row],[Vs country_Average]]&lt;-0.2, "Underperformer", IF(Global_Household_Financial_Dyna[[#This Row],[Vs country_Average]]&gt;0.2, "Outperformer", "Normal"))</f>
        <v>Underperformer</v>
      </c>
      <c r="S19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-261.59750000000003</v>
      </c>
      <c r="T19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-159.47499999999999</v>
      </c>
      <c r="U19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-57.35250000000002</v>
      </c>
      <c r="V19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44.770000000000039</v>
      </c>
    </row>
    <row r="1920" spans="1:22" x14ac:dyDescent="0.3">
      <c r="A1920">
        <v>1923</v>
      </c>
      <c r="B1920" t="s">
        <v>16</v>
      </c>
      <c r="C1920" t="s">
        <v>21</v>
      </c>
      <c r="D1920">
        <v>8</v>
      </c>
      <c r="E1920">
        <v>3</v>
      </c>
      <c r="F1920">
        <v>2854.71</v>
      </c>
      <c r="G1920">
        <v>6621.19</v>
      </c>
      <c r="H1920">
        <v>2317.42</v>
      </c>
      <c r="I1920">
        <v>3820.07</v>
      </c>
      <c r="J1920">
        <v>483.7</v>
      </c>
      <c r="K1920">
        <f>Global_Household_Financial_Dyna[[#This Row],[Total_Household_Income]]-Global_Household_Financial_Dyna[[#This Row],[Estimated_Taxes]]</f>
        <v>4303.7699999999995</v>
      </c>
      <c r="L1920" s="1">
        <f>Global_Household_Financial_Dyna[[#This Row],[Monthly_Savings]]/Global_Household_Financial_Dyna[[#This Row],[Net Income]]</f>
        <v>0.11238983495865254</v>
      </c>
      <c r="M1920" s="2">
        <f>Global_Household_Financial_Dyna[[#This Row],[Monthly_Expenses]]/Global_Household_Financial_Dyna[[#This Row],[Net Income]]</f>
        <v>0.8876101650413476</v>
      </c>
      <c r="N1920" t="str">
        <f>IF(Global_Household_Financial_Dyna[[#This Row],[Monthly_Savings]]&lt;0,"High Risk", IF(Global_Household_Financial_Dyna[[#This Row],[Savings Rate%]]&lt;0.1, "Medium", "Safe"))</f>
        <v>Safe</v>
      </c>
      <c r="O1920">
        <f>Global_Household_Financial_Dyna[[#This Row],[Total_Household_Income]]/Global_Household_Financial_Dyna[[#This Row],[Family_Size]]</f>
        <v>827.64874999999995</v>
      </c>
      <c r="P1920" s="2">
        <f t="shared" si="58"/>
        <v>0.15879799892000862</v>
      </c>
      <c r="Q1920" s="2">
        <f t="shared" si="59"/>
        <v>-4.640816396135608E-2</v>
      </c>
      <c r="R1920" s="2" t="str">
        <f>IF(Global_Household_Financial_Dyna[[#This Row],[Vs country_Average]]&lt;-0.2, "Underperformer", IF(Global_Household_Financial_Dyna[[#This Row],[Vs country_Average]]&gt;0.2, "Outperformer", "Normal"))</f>
        <v>Normal</v>
      </c>
      <c r="S19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483.7</v>
      </c>
      <c r="T19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483.7</v>
      </c>
      <c r="U19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483.7</v>
      </c>
      <c r="V19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483.7</v>
      </c>
    </row>
    <row r="1921" spans="1:22" x14ac:dyDescent="0.3">
      <c r="A1921">
        <v>1924</v>
      </c>
      <c r="B1921" t="s">
        <v>10</v>
      </c>
      <c r="C1921" t="s">
        <v>11</v>
      </c>
      <c r="D1921">
        <v>7</v>
      </c>
      <c r="E1921">
        <v>2</v>
      </c>
      <c r="F1921">
        <v>833.07</v>
      </c>
      <c r="G1921">
        <v>1296.81</v>
      </c>
      <c r="H1921">
        <v>129.68</v>
      </c>
      <c r="I1921">
        <v>745</v>
      </c>
      <c r="J1921">
        <v>422.13</v>
      </c>
      <c r="K1921">
        <f>Global_Household_Financial_Dyna[[#This Row],[Total_Household_Income]]-Global_Household_Financial_Dyna[[#This Row],[Estimated_Taxes]]</f>
        <v>1167.1299999999999</v>
      </c>
      <c r="L1921" s="1">
        <f>Global_Household_Financial_Dyna[[#This Row],[Monthly_Savings]]/Global_Household_Financial_Dyna[[#This Row],[Net Income]]</f>
        <v>0.36168207483313775</v>
      </c>
      <c r="M1921" s="2">
        <f>Global_Household_Financial_Dyna[[#This Row],[Monthly_Expenses]]/Global_Household_Financial_Dyna[[#This Row],[Net Income]]</f>
        <v>0.63831792516686237</v>
      </c>
      <c r="N1921" t="str">
        <f>IF(Global_Household_Financial_Dyna[[#This Row],[Monthly_Savings]]&lt;0,"High Risk", IF(Global_Household_Financial_Dyna[[#This Row],[Savings Rate%]]&lt;0.1, "Medium", "Safe"))</f>
        <v>Safe</v>
      </c>
      <c r="O1921">
        <f>Global_Household_Financial_Dyna[[#This Row],[Total_Household_Income]]/Global_Household_Financial_Dyna[[#This Row],[Family_Size]]</f>
        <v>185.25857142857143</v>
      </c>
      <c r="P1921" s="2">
        <f t="shared" si="58"/>
        <v>0.42077341556833553</v>
      </c>
      <c r="Q1921" s="2">
        <f t="shared" si="59"/>
        <v>-5.9091340735197784E-2</v>
      </c>
      <c r="R1921" s="2" t="str">
        <f>IF(Global_Household_Financial_Dyna[[#This Row],[Vs country_Average]]&lt;-0.2, "Underperformer", IF(Global_Household_Financial_Dyna[[#This Row],[Vs country_Average]]&gt;0.2, "Outperformer", "Normal"))</f>
        <v>Normal</v>
      </c>
      <c r="S19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422.13</v>
      </c>
      <c r="T19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422.13</v>
      </c>
      <c r="U19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422.13</v>
      </c>
      <c r="V19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422.13</v>
      </c>
    </row>
    <row r="1922" spans="1:22" x14ac:dyDescent="0.3">
      <c r="A1922">
        <v>1925</v>
      </c>
      <c r="B1922" t="s">
        <v>14</v>
      </c>
      <c r="C1922" t="s">
        <v>15</v>
      </c>
      <c r="D1922">
        <v>3</v>
      </c>
      <c r="E1922">
        <v>1</v>
      </c>
      <c r="F1922">
        <v>2085.84</v>
      </c>
      <c r="G1922">
        <v>2085.84</v>
      </c>
      <c r="H1922">
        <v>312.88</v>
      </c>
      <c r="I1922">
        <v>881.21</v>
      </c>
      <c r="J1922">
        <v>891.75</v>
      </c>
      <c r="K1922">
        <f>Global_Household_Financial_Dyna[[#This Row],[Total_Household_Income]]-Global_Household_Financial_Dyna[[#This Row],[Estimated_Taxes]]</f>
        <v>1772.96</v>
      </c>
      <c r="L1922" s="1">
        <f>Global_Household_Financial_Dyna[[#This Row],[Monthly_Savings]]/Global_Household_Financial_Dyna[[#This Row],[Net Income]]</f>
        <v>0.5029724302860753</v>
      </c>
      <c r="M1922" s="2">
        <f>Global_Household_Financial_Dyna[[#This Row],[Monthly_Expenses]]/Global_Household_Financial_Dyna[[#This Row],[Net Income]]</f>
        <v>0.49702756971392476</v>
      </c>
      <c r="N1922" t="str">
        <f>IF(Global_Household_Financial_Dyna[[#This Row],[Monthly_Savings]]&lt;0,"High Risk", IF(Global_Household_Financial_Dyna[[#This Row],[Savings Rate%]]&lt;0.1, "Medium", "Safe"))</f>
        <v>Safe</v>
      </c>
      <c r="O1922">
        <f>Global_Household_Financial_Dyna[[#This Row],[Total_Household_Income]]/Global_Household_Financial_Dyna[[#This Row],[Family_Size]]</f>
        <v>695.28000000000009</v>
      </c>
      <c r="P1922" s="2">
        <f t="shared" ref="P1922:P1985" si="60">AVERAGEIF($B$2:$B$4986,$B1922,$L$2:$L$4986)</f>
        <v>0.39788995363055785</v>
      </c>
      <c r="Q1922" s="2">
        <f t="shared" ref="Q1922:Q1985" si="61">L1922-P1922</f>
        <v>0.10508247665551745</v>
      </c>
      <c r="R1922" s="2" t="str">
        <f>IF(Global_Household_Financial_Dyna[[#This Row],[Vs country_Average]]&lt;-0.2, "Underperformer", IF(Global_Household_Financial_Dyna[[#This Row],[Vs country_Average]]&gt;0.2, "Outperformer", "Normal"))</f>
        <v>Normal</v>
      </c>
      <c r="S19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891.75</v>
      </c>
      <c r="T19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891.75</v>
      </c>
      <c r="U19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891.75</v>
      </c>
      <c r="V19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891.75</v>
      </c>
    </row>
    <row r="1923" spans="1:22" x14ac:dyDescent="0.3">
      <c r="A1923">
        <v>1926</v>
      </c>
      <c r="B1923" t="s">
        <v>18</v>
      </c>
      <c r="C1923" t="s">
        <v>20</v>
      </c>
      <c r="D1923">
        <v>1</v>
      </c>
      <c r="E1923">
        <v>1</v>
      </c>
      <c r="F1923">
        <v>4088.13</v>
      </c>
      <c r="G1923">
        <v>4088.13</v>
      </c>
      <c r="H1923">
        <v>899.39</v>
      </c>
      <c r="I1923">
        <v>1197.9100000000001</v>
      </c>
      <c r="J1923">
        <v>1990.84</v>
      </c>
      <c r="K1923">
        <f>Global_Household_Financial_Dyna[[#This Row],[Total_Household_Income]]-Global_Household_Financial_Dyna[[#This Row],[Estimated_Taxes]]</f>
        <v>3188.7400000000002</v>
      </c>
      <c r="L1923" s="1">
        <f>Global_Household_Financial_Dyna[[#This Row],[Monthly_Savings]]/Global_Household_Financial_Dyna[[#This Row],[Net Income]]</f>
        <v>0.62433437658761759</v>
      </c>
      <c r="M1923" s="2">
        <f>Global_Household_Financial_Dyna[[#This Row],[Monthly_Expenses]]/Global_Household_Financial_Dyna[[#This Row],[Net Income]]</f>
        <v>0.37566875944730521</v>
      </c>
      <c r="N1923" t="str">
        <f>IF(Global_Household_Financial_Dyna[[#This Row],[Monthly_Savings]]&lt;0,"High Risk", IF(Global_Household_Financial_Dyna[[#This Row],[Savings Rate%]]&lt;0.1, "Medium", "Safe"))</f>
        <v>Safe</v>
      </c>
      <c r="O1923">
        <f>Global_Household_Financial_Dyna[[#This Row],[Total_Household_Income]]/Global_Household_Financial_Dyna[[#This Row],[Family_Size]]</f>
        <v>4088.13</v>
      </c>
      <c r="P1923" s="2">
        <f t="shared" si="60"/>
        <v>0.32336204947805613</v>
      </c>
      <c r="Q1923" s="2">
        <f t="shared" si="61"/>
        <v>0.30097232710956145</v>
      </c>
      <c r="R1923" s="2" t="str">
        <f>IF(Global_Household_Financial_Dyna[[#This Row],[Vs country_Average]]&lt;-0.2, "Underperformer", IF(Global_Household_Financial_Dyna[[#This Row],[Vs country_Average]]&gt;0.2, "Outperformer", "Normal"))</f>
        <v>Outperformer</v>
      </c>
      <c r="S19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1990.84</v>
      </c>
      <c r="T19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1990.84</v>
      </c>
      <c r="U19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1990.84</v>
      </c>
      <c r="V19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1990.84</v>
      </c>
    </row>
    <row r="1924" spans="1:22" x14ac:dyDescent="0.3">
      <c r="A1924">
        <v>1927</v>
      </c>
      <c r="B1924" t="s">
        <v>16</v>
      </c>
      <c r="C1924" t="s">
        <v>21</v>
      </c>
      <c r="D1924">
        <v>7</v>
      </c>
      <c r="E1924">
        <v>3</v>
      </c>
      <c r="F1924">
        <v>5167.5</v>
      </c>
      <c r="G1924">
        <v>11608.97</v>
      </c>
      <c r="H1924">
        <v>4643.59</v>
      </c>
      <c r="I1924">
        <v>4898.8999999999996</v>
      </c>
      <c r="J1924">
        <v>2066.48</v>
      </c>
      <c r="K1924">
        <f>Global_Household_Financial_Dyna[[#This Row],[Total_Household_Income]]-Global_Household_Financial_Dyna[[#This Row],[Estimated_Taxes]]</f>
        <v>6965.3799999999992</v>
      </c>
      <c r="L1924" s="1">
        <f>Global_Household_Financial_Dyna[[#This Row],[Monthly_Savings]]/Global_Household_Financial_Dyna[[#This Row],[Net Income]]</f>
        <v>0.29667871673907242</v>
      </c>
      <c r="M1924" s="2">
        <f>Global_Household_Financial_Dyna[[#This Row],[Monthly_Expenses]]/Global_Household_Financial_Dyna[[#This Row],[Net Income]]</f>
        <v>0.70332128326092769</v>
      </c>
      <c r="N1924" t="str">
        <f>IF(Global_Household_Financial_Dyna[[#This Row],[Monthly_Savings]]&lt;0,"High Risk", IF(Global_Household_Financial_Dyna[[#This Row],[Savings Rate%]]&lt;0.1, "Medium", "Safe"))</f>
        <v>Safe</v>
      </c>
      <c r="O1924">
        <f>Global_Household_Financial_Dyna[[#This Row],[Total_Household_Income]]/Global_Household_Financial_Dyna[[#This Row],[Family_Size]]</f>
        <v>1658.4242857142856</v>
      </c>
      <c r="P1924" s="2">
        <f t="shared" si="60"/>
        <v>0.15879799892000862</v>
      </c>
      <c r="Q1924" s="2">
        <f t="shared" si="61"/>
        <v>0.1378807178190638</v>
      </c>
      <c r="R1924" s="2" t="str">
        <f>IF(Global_Household_Financial_Dyna[[#This Row],[Vs country_Average]]&lt;-0.2, "Underperformer", IF(Global_Household_Financial_Dyna[[#This Row],[Vs country_Average]]&gt;0.2, "Outperformer", "Normal"))</f>
        <v>Normal</v>
      </c>
      <c r="S19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2066.48</v>
      </c>
      <c r="T19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2066.48</v>
      </c>
      <c r="U19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2066.48</v>
      </c>
      <c r="V19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2066.48</v>
      </c>
    </row>
    <row r="1925" spans="1:22" x14ac:dyDescent="0.3">
      <c r="A1925">
        <v>1928</v>
      </c>
      <c r="B1925" t="s">
        <v>10</v>
      </c>
      <c r="C1925" t="s">
        <v>22</v>
      </c>
      <c r="D1925">
        <v>3</v>
      </c>
      <c r="E1925">
        <v>1</v>
      </c>
      <c r="F1925">
        <v>409.95</v>
      </c>
      <c r="G1925">
        <v>409.95</v>
      </c>
      <c r="H1925">
        <v>40.99</v>
      </c>
      <c r="I1925">
        <v>389.04</v>
      </c>
      <c r="J1925">
        <v>-20.09</v>
      </c>
      <c r="K1925">
        <f>Global_Household_Financial_Dyna[[#This Row],[Total_Household_Income]]-Global_Household_Financial_Dyna[[#This Row],[Estimated_Taxes]]</f>
        <v>368.96</v>
      </c>
      <c r="L1925" s="1">
        <f>Global_Household_Financial_Dyna[[#This Row],[Monthly_Savings]]/Global_Household_Financial_Dyna[[#This Row],[Net Income]]</f>
        <v>-5.4450346921075456E-2</v>
      </c>
      <c r="M1925" s="2">
        <f>Global_Household_Financial_Dyna[[#This Row],[Monthly_Expenses]]/Global_Household_Financial_Dyna[[#This Row],[Net Income]]</f>
        <v>1.0544232437120555</v>
      </c>
      <c r="N1925" t="str">
        <f>IF(Global_Household_Financial_Dyna[[#This Row],[Monthly_Savings]]&lt;0,"High Risk", IF(Global_Household_Financial_Dyna[[#This Row],[Savings Rate%]]&lt;0.1, "Medium", "Safe"))</f>
        <v>High Risk</v>
      </c>
      <c r="O1925">
        <f>Global_Household_Financial_Dyna[[#This Row],[Total_Household_Income]]/Global_Household_Financial_Dyna[[#This Row],[Family_Size]]</f>
        <v>136.65</v>
      </c>
      <c r="P1925" s="2">
        <f t="shared" si="60"/>
        <v>0.42077341556833553</v>
      </c>
      <c r="Q1925" s="2">
        <f t="shared" si="61"/>
        <v>-0.47522376248941101</v>
      </c>
      <c r="R1925" s="2" t="str">
        <f>IF(Global_Household_Financial_Dyna[[#This Row],[Vs country_Average]]&lt;-0.2, "Underperformer", IF(Global_Household_Financial_Dyna[[#This Row],[Vs country_Average]]&gt;0.2, "Outperformer", "Normal"))</f>
        <v>Underperformer</v>
      </c>
      <c r="S19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-0.63800000000000168</v>
      </c>
      <c r="T19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18.813999999999997</v>
      </c>
      <c r="U19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38.265999999999991</v>
      </c>
      <c r="V19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57.717999999999989</v>
      </c>
    </row>
    <row r="1926" spans="1:22" x14ac:dyDescent="0.3">
      <c r="A1926">
        <v>1929</v>
      </c>
      <c r="B1926" t="s">
        <v>16</v>
      </c>
      <c r="C1926" t="s">
        <v>21</v>
      </c>
      <c r="D1926">
        <v>3</v>
      </c>
      <c r="E1926">
        <v>1</v>
      </c>
      <c r="F1926">
        <v>4036.99</v>
      </c>
      <c r="G1926">
        <v>4036.99</v>
      </c>
      <c r="H1926">
        <v>1412.95</v>
      </c>
      <c r="I1926">
        <v>2849.5</v>
      </c>
      <c r="J1926">
        <v>-225.46</v>
      </c>
      <c r="K1926">
        <f>Global_Household_Financial_Dyna[[#This Row],[Total_Household_Income]]-Global_Household_Financial_Dyna[[#This Row],[Estimated_Taxes]]</f>
        <v>2624.04</v>
      </c>
      <c r="L1926" s="1">
        <f>Global_Household_Financial_Dyna[[#This Row],[Monthly_Savings]]/Global_Household_Financial_Dyna[[#This Row],[Net Income]]</f>
        <v>-8.5920946327037701E-2</v>
      </c>
      <c r="M1926" s="2">
        <f>Global_Household_Financial_Dyna[[#This Row],[Monthly_Expenses]]/Global_Household_Financial_Dyna[[#This Row],[Net Income]]</f>
        <v>1.0859209463270376</v>
      </c>
      <c r="N1926" t="str">
        <f>IF(Global_Household_Financial_Dyna[[#This Row],[Monthly_Savings]]&lt;0,"High Risk", IF(Global_Household_Financial_Dyna[[#This Row],[Savings Rate%]]&lt;0.1, "Medium", "Safe"))</f>
        <v>High Risk</v>
      </c>
      <c r="O1926">
        <f>Global_Household_Financial_Dyna[[#This Row],[Total_Household_Income]]/Global_Household_Financial_Dyna[[#This Row],[Family_Size]]</f>
        <v>1345.6633333333332</v>
      </c>
      <c r="P1926" s="2">
        <f t="shared" si="60"/>
        <v>0.15879799892000862</v>
      </c>
      <c r="Q1926" s="2">
        <f t="shared" si="61"/>
        <v>-0.24471894524704632</v>
      </c>
      <c r="R1926" s="2" t="str">
        <f>IF(Global_Household_Financial_Dyna[[#This Row],[Vs country_Average]]&lt;-0.2, "Underperformer", IF(Global_Household_Financial_Dyna[[#This Row],[Vs country_Average]]&gt;0.2, "Outperformer", "Normal"))</f>
        <v>Underperformer</v>
      </c>
      <c r="S19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-82.985000000000014</v>
      </c>
      <c r="T19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59.489999999999981</v>
      </c>
      <c r="U19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201.96499999999989</v>
      </c>
      <c r="V19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344.43999999999994</v>
      </c>
    </row>
    <row r="1927" spans="1:22" x14ac:dyDescent="0.3">
      <c r="A1927">
        <v>1930</v>
      </c>
      <c r="B1927" t="s">
        <v>18</v>
      </c>
      <c r="C1927" t="s">
        <v>19</v>
      </c>
      <c r="D1927">
        <v>4</v>
      </c>
      <c r="E1927">
        <v>3</v>
      </c>
      <c r="F1927">
        <v>5109.1000000000004</v>
      </c>
      <c r="G1927">
        <v>10945.41</v>
      </c>
      <c r="H1927">
        <v>2955.26</v>
      </c>
      <c r="I1927">
        <v>2090.52</v>
      </c>
      <c r="J1927">
        <v>5899.63</v>
      </c>
      <c r="K1927">
        <f>Global_Household_Financial_Dyna[[#This Row],[Total_Household_Income]]-Global_Household_Financial_Dyna[[#This Row],[Estimated_Taxes]]</f>
        <v>7990.15</v>
      </c>
      <c r="L1927" s="1">
        <f>Global_Household_Financial_Dyna[[#This Row],[Monthly_Savings]]/Global_Household_Financial_Dyna[[#This Row],[Net Income]]</f>
        <v>0.73836285927047685</v>
      </c>
      <c r="M1927" s="2">
        <f>Global_Household_Financial_Dyna[[#This Row],[Monthly_Expenses]]/Global_Household_Financial_Dyna[[#This Row],[Net Income]]</f>
        <v>0.26163714072952321</v>
      </c>
      <c r="N1927" t="str">
        <f>IF(Global_Household_Financial_Dyna[[#This Row],[Monthly_Savings]]&lt;0,"High Risk", IF(Global_Household_Financial_Dyna[[#This Row],[Savings Rate%]]&lt;0.1, "Medium", "Safe"))</f>
        <v>Safe</v>
      </c>
      <c r="O1927">
        <f>Global_Household_Financial_Dyna[[#This Row],[Total_Household_Income]]/Global_Household_Financial_Dyna[[#This Row],[Family_Size]]</f>
        <v>2736.3525</v>
      </c>
      <c r="P1927" s="2">
        <f t="shared" si="60"/>
        <v>0.32336204947805613</v>
      </c>
      <c r="Q1927" s="2">
        <f t="shared" si="61"/>
        <v>0.41500080979242071</v>
      </c>
      <c r="R1927" s="2" t="str">
        <f>IF(Global_Household_Financial_Dyna[[#This Row],[Vs country_Average]]&lt;-0.2, "Underperformer", IF(Global_Household_Financial_Dyna[[#This Row],[Vs country_Average]]&gt;0.2, "Outperformer", "Normal"))</f>
        <v>Outperformer</v>
      </c>
      <c r="S19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5899.63</v>
      </c>
      <c r="T19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5899.63</v>
      </c>
      <c r="U19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5899.63</v>
      </c>
      <c r="V19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5899.63</v>
      </c>
    </row>
    <row r="1928" spans="1:22" x14ac:dyDescent="0.3">
      <c r="A1928">
        <v>1931</v>
      </c>
      <c r="B1928" t="s">
        <v>16</v>
      </c>
      <c r="C1928" t="s">
        <v>21</v>
      </c>
      <c r="D1928">
        <v>8</v>
      </c>
      <c r="E1928">
        <v>2</v>
      </c>
      <c r="F1928">
        <v>5355.62</v>
      </c>
      <c r="G1928">
        <v>8469.73</v>
      </c>
      <c r="H1928">
        <v>3387.89</v>
      </c>
      <c r="I1928">
        <v>6418.24</v>
      </c>
      <c r="J1928">
        <v>-1336.4</v>
      </c>
      <c r="K1928">
        <f>Global_Household_Financial_Dyna[[#This Row],[Total_Household_Income]]-Global_Household_Financial_Dyna[[#This Row],[Estimated_Taxes]]</f>
        <v>5081.84</v>
      </c>
      <c r="L1928" s="1">
        <f>Global_Household_Financial_Dyna[[#This Row],[Monthly_Savings]]/Global_Household_Financial_Dyna[[#This Row],[Net Income]]</f>
        <v>-0.26297561513152717</v>
      </c>
      <c r="M1928" s="2">
        <f>Global_Household_Financial_Dyna[[#This Row],[Monthly_Expenses]]/Global_Household_Financial_Dyna[[#This Row],[Net Income]]</f>
        <v>1.262975615131527</v>
      </c>
      <c r="N1928" t="str">
        <f>IF(Global_Household_Financial_Dyna[[#This Row],[Monthly_Savings]]&lt;0,"High Risk", IF(Global_Household_Financial_Dyna[[#This Row],[Savings Rate%]]&lt;0.1, "Medium", "Safe"))</f>
        <v>High Risk</v>
      </c>
      <c r="O1928">
        <f>Global_Household_Financial_Dyna[[#This Row],[Total_Household_Income]]/Global_Household_Financial_Dyna[[#This Row],[Family_Size]]</f>
        <v>1058.7162499999999</v>
      </c>
      <c r="P1928" s="2">
        <f t="shared" si="60"/>
        <v>0.15879799892000862</v>
      </c>
      <c r="Q1928" s="2">
        <f t="shared" si="61"/>
        <v>-0.42177361405153579</v>
      </c>
      <c r="R1928" s="2" t="str">
        <f>IF(Global_Household_Financial_Dyna[[#This Row],[Vs country_Average]]&lt;-0.2, "Underperformer", IF(Global_Household_Financial_Dyna[[#This Row],[Vs country_Average]]&gt;0.2, "Outperformer", "Normal"))</f>
        <v>Underperformer</v>
      </c>
      <c r="S19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-1015.4880000000001</v>
      </c>
      <c r="T19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-694.57600000000002</v>
      </c>
      <c r="U19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-373.66400000000021</v>
      </c>
      <c r="V19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-52.751999999999953</v>
      </c>
    </row>
    <row r="1929" spans="1:22" x14ac:dyDescent="0.3">
      <c r="A1929">
        <v>1932</v>
      </c>
      <c r="B1929" t="s">
        <v>16</v>
      </c>
      <c r="C1929" t="s">
        <v>17</v>
      </c>
      <c r="D1929">
        <v>6</v>
      </c>
      <c r="E1929">
        <v>2</v>
      </c>
      <c r="F1929">
        <v>4372.16</v>
      </c>
      <c r="G1929">
        <v>6910.49</v>
      </c>
      <c r="H1929">
        <v>2418.67</v>
      </c>
      <c r="I1929">
        <v>3374.64</v>
      </c>
      <c r="J1929">
        <v>1117.18</v>
      </c>
      <c r="K1929">
        <f>Global_Household_Financial_Dyna[[#This Row],[Total_Household_Income]]-Global_Household_Financial_Dyna[[#This Row],[Estimated_Taxes]]</f>
        <v>4491.82</v>
      </c>
      <c r="L1929" s="1">
        <f>Global_Household_Financial_Dyna[[#This Row],[Monthly_Savings]]/Global_Household_Financial_Dyna[[#This Row],[Net Income]]</f>
        <v>0.24871432960359055</v>
      </c>
      <c r="M1929" s="2">
        <f>Global_Household_Financial_Dyna[[#This Row],[Monthly_Expenses]]/Global_Household_Financial_Dyna[[#This Row],[Net Income]]</f>
        <v>0.75128567039640948</v>
      </c>
      <c r="N1929" t="str">
        <f>IF(Global_Household_Financial_Dyna[[#This Row],[Monthly_Savings]]&lt;0,"High Risk", IF(Global_Household_Financial_Dyna[[#This Row],[Savings Rate%]]&lt;0.1, "Medium", "Safe"))</f>
        <v>Safe</v>
      </c>
      <c r="O1929">
        <f>Global_Household_Financial_Dyna[[#This Row],[Total_Household_Income]]/Global_Household_Financial_Dyna[[#This Row],[Family_Size]]</f>
        <v>1151.7483333333332</v>
      </c>
      <c r="P1929" s="2">
        <f t="shared" si="60"/>
        <v>0.15879799892000862</v>
      </c>
      <c r="Q1929" s="2">
        <f t="shared" si="61"/>
        <v>8.991633068358193E-2</v>
      </c>
      <c r="R1929" s="2" t="str">
        <f>IF(Global_Household_Financial_Dyna[[#This Row],[Vs country_Average]]&lt;-0.2, "Underperformer", IF(Global_Household_Financial_Dyna[[#This Row],[Vs country_Average]]&gt;0.2, "Outperformer", "Normal"))</f>
        <v>Normal</v>
      </c>
      <c r="S19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1117.18</v>
      </c>
      <c r="T19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1117.18</v>
      </c>
      <c r="U19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1117.18</v>
      </c>
      <c r="V19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1117.18</v>
      </c>
    </row>
    <row r="1930" spans="1:22" x14ac:dyDescent="0.3">
      <c r="A1930">
        <v>1933</v>
      </c>
      <c r="B1930" t="s">
        <v>16</v>
      </c>
      <c r="C1930" t="s">
        <v>21</v>
      </c>
      <c r="D1930">
        <v>4</v>
      </c>
      <c r="E1930">
        <v>1</v>
      </c>
      <c r="F1930">
        <v>5084.99</v>
      </c>
      <c r="G1930">
        <v>5084.99</v>
      </c>
      <c r="H1930">
        <v>1779.75</v>
      </c>
      <c r="I1930">
        <v>3419.41</v>
      </c>
      <c r="J1930">
        <v>-114.17</v>
      </c>
      <c r="K1930">
        <f>Global_Household_Financial_Dyna[[#This Row],[Total_Household_Income]]-Global_Household_Financial_Dyna[[#This Row],[Estimated_Taxes]]</f>
        <v>3305.24</v>
      </c>
      <c r="L1930" s="1">
        <f>Global_Household_Financial_Dyna[[#This Row],[Monthly_Savings]]/Global_Household_Financial_Dyna[[#This Row],[Net Income]]</f>
        <v>-3.4542120995752205E-2</v>
      </c>
      <c r="M1930" s="2">
        <f>Global_Household_Financial_Dyna[[#This Row],[Monthly_Expenses]]/Global_Household_Financial_Dyna[[#This Row],[Net Income]]</f>
        <v>1.0345421209957522</v>
      </c>
      <c r="N1930" t="str">
        <f>IF(Global_Household_Financial_Dyna[[#This Row],[Monthly_Savings]]&lt;0,"High Risk", IF(Global_Household_Financial_Dyna[[#This Row],[Savings Rate%]]&lt;0.1, "Medium", "Safe"))</f>
        <v>High Risk</v>
      </c>
      <c r="O1930">
        <f>Global_Household_Financial_Dyna[[#This Row],[Total_Household_Income]]/Global_Household_Financial_Dyna[[#This Row],[Family_Size]]</f>
        <v>1271.2474999999999</v>
      </c>
      <c r="P1930" s="2">
        <f t="shared" si="60"/>
        <v>0.15879799892000862</v>
      </c>
      <c r="Q1930" s="2">
        <f t="shared" si="61"/>
        <v>-0.19334011991576083</v>
      </c>
      <c r="R1930" s="2" t="str">
        <f>IF(Global_Household_Financial_Dyna[[#This Row],[Vs country_Average]]&lt;-0.2, "Underperformer", IF(Global_Household_Financial_Dyna[[#This Row],[Vs country_Average]]&gt;0.2, "Outperformer", "Normal"))</f>
        <v>Normal</v>
      </c>
      <c r="S19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56.800500000000014</v>
      </c>
      <c r="T19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227.77099999999996</v>
      </c>
      <c r="U19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398.74149999999992</v>
      </c>
      <c r="V19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569.71199999999999</v>
      </c>
    </row>
    <row r="1931" spans="1:22" x14ac:dyDescent="0.3">
      <c r="A1931">
        <v>1934</v>
      </c>
      <c r="B1931" t="s">
        <v>16</v>
      </c>
      <c r="C1931" t="s">
        <v>21</v>
      </c>
      <c r="D1931">
        <v>3</v>
      </c>
      <c r="E1931">
        <v>1</v>
      </c>
      <c r="F1931">
        <v>4773.76</v>
      </c>
      <c r="G1931">
        <v>4773.76</v>
      </c>
      <c r="H1931">
        <v>1670.82</v>
      </c>
      <c r="I1931">
        <v>2975.32</v>
      </c>
      <c r="J1931">
        <v>127.63</v>
      </c>
      <c r="K1931">
        <f>Global_Household_Financial_Dyna[[#This Row],[Total_Household_Income]]-Global_Household_Financial_Dyna[[#This Row],[Estimated_Taxes]]</f>
        <v>3102.9400000000005</v>
      </c>
      <c r="L1931" s="1">
        <f>Global_Household_Financial_Dyna[[#This Row],[Monthly_Savings]]/Global_Household_Financial_Dyna[[#This Row],[Net Income]]</f>
        <v>4.1131958723017517E-2</v>
      </c>
      <c r="M1931" s="2">
        <f>Global_Household_Financial_Dyna[[#This Row],[Monthly_Expenses]]/Global_Household_Financial_Dyna[[#This Row],[Net Income]]</f>
        <v>0.95887126402701939</v>
      </c>
      <c r="N1931" t="str">
        <f>IF(Global_Household_Financial_Dyna[[#This Row],[Monthly_Savings]]&lt;0,"High Risk", IF(Global_Household_Financial_Dyna[[#This Row],[Savings Rate%]]&lt;0.1, "Medium", "Safe"))</f>
        <v>Medium</v>
      </c>
      <c r="O1931">
        <f>Global_Household_Financial_Dyna[[#This Row],[Total_Household_Income]]/Global_Household_Financial_Dyna[[#This Row],[Family_Size]]</f>
        <v>1591.2533333333333</v>
      </c>
      <c r="P1931" s="2">
        <f t="shared" si="60"/>
        <v>0.15879799892000862</v>
      </c>
      <c r="Q1931" s="2">
        <f t="shared" si="61"/>
        <v>-0.1176660401969911</v>
      </c>
      <c r="R1931" s="2" t="str">
        <f>IF(Global_Household_Financial_Dyna[[#This Row],[Vs country_Average]]&lt;-0.2, "Underperformer", IF(Global_Household_Financial_Dyna[[#This Row],[Vs country_Average]]&gt;0.2, "Outperformer", "Normal"))</f>
        <v>Normal</v>
      </c>
      <c r="S19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127.63</v>
      </c>
      <c r="T19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127.63</v>
      </c>
      <c r="U19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127.63</v>
      </c>
      <c r="V19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127.63</v>
      </c>
    </row>
    <row r="1932" spans="1:22" x14ac:dyDescent="0.3">
      <c r="A1932">
        <v>1935</v>
      </c>
      <c r="B1932" t="s">
        <v>16</v>
      </c>
      <c r="C1932" t="s">
        <v>17</v>
      </c>
      <c r="D1932">
        <v>8</v>
      </c>
      <c r="E1932">
        <v>3</v>
      </c>
      <c r="F1932">
        <v>6163.78</v>
      </c>
      <c r="G1932">
        <v>13925.13</v>
      </c>
      <c r="H1932">
        <v>5570.05</v>
      </c>
      <c r="I1932">
        <v>4171.7</v>
      </c>
      <c r="J1932">
        <v>4183.38</v>
      </c>
      <c r="K1932">
        <f>Global_Household_Financial_Dyna[[#This Row],[Total_Household_Income]]-Global_Household_Financial_Dyna[[#This Row],[Estimated_Taxes]]</f>
        <v>8355.0799999999981</v>
      </c>
      <c r="L1932" s="1">
        <f>Global_Household_Financial_Dyna[[#This Row],[Monthly_Savings]]/Global_Household_Financial_Dyna[[#This Row],[Net Income]]</f>
        <v>0.50069897595235491</v>
      </c>
      <c r="M1932" s="2">
        <f>Global_Household_Financial_Dyna[[#This Row],[Monthly_Expenses]]/Global_Household_Financial_Dyna[[#This Row],[Net Income]]</f>
        <v>0.49930102404764537</v>
      </c>
      <c r="N1932" t="str">
        <f>IF(Global_Household_Financial_Dyna[[#This Row],[Monthly_Savings]]&lt;0,"High Risk", IF(Global_Household_Financial_Dyna[[#This Row],[Savings Rate%]]&lt;0.1, "Medium", "Safe"))</f>
        <v>Safe</v>
      </c>
      <c r="O1932">
        <f>Global_Household_Financial_Dyna[[#This Row],[Total_Household_Income]]/Global_Household_Financial_Dyna[[#This Row],[Family_Size]]</f>
        <v>1740.6412499999999</v>
      </c>
      <c r="P1932" s="2">
        <f t="shared" si="60"/>
        <v>0.15879799892000862</v>
      </c>
      <c r="Q1932" s="2">
        <f t="shared" si="61"/>
        <v>0.34190097703234629</v>
      </c>
      <c r="R1932" s="2" t="str">
        <f>IF(Global_Household_Financial_Dyna[[#This Row],[Vs country_Average]]&lt;-0.2, "Underperformer", IF(Global_Household_Financial_Dyna[[#This Row],[Vs country_Average]]&gt;0.2, "Outperformer", "Normal"))</f>
        <v>Outperformer</v>
      </c>
      <c r="S19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4183.38</v>
      </c>
      <c r="T19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4183.38</v>
      </c>
      <c r="U19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4183.38</v>
      </c>
      <c r="V19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4183.38</v>
      </c>
    </row>
    <row r="1933" spans="1:22" x14ac:dyDescent="0.3">
      <c r="A1933">
        <v>1936</v>
      </c>
      <c r="B1933" t="s">
        <v>14</v>
      </c>
      <c r="C1933" t="s">
        <v>15</v>
      </c>
      <c r="D1933">
        <v>1</v>
      </c>
      <c r="E1933">
        <v>1</v>
      </c>
      <c r="F1933">
        <v>1079.8800000000001</v>
      </c>
      <c r="G1933">
        <v>1079.8800000000001</v>
      </c>
      <c r="H1933">
        <v>161.97999999999999</v>
      </c>
      <c r="I1933">
        <v>485.54</v>
      </c>
      <c r="J1933">
        <v>432.37</v>
      </c>
      <c r="K1933">
        <f>Global_Household_Financial_Dyna[[#This Row],[Total_Household_Income]]-Global_Household_Financial_Dyna[[#This Row],[Estimated_Taxes]]</f>
        <v>917.90000000000009</v>
      </c>
      <c r="L1933" s="1">
        <f>Global_Household_Financial_Dyna[[#This Row],[Monthly_Savings]]/Global_Household_Financial_Dyna[[#This Row],[Net Income]]</f>
        <v>0.471042597232814</v>
      </c>
      <c r="M1933" s="2">
        <f>Global_Household_Financial_Dyna[[#This Row],[Monthly_Expenses]]/Global_Household_Financial_Dyna[[#This Row],[Net Income]]</f>
        <v>0.52896829720013072</v>
      </c>
      <c r="N1933" t="str">
        <f>IF(Global_Household_Financial_Dyna[[#This Row],[Monthly_Savings]]&lt;0,"High Risk", IF(Global_Household_Financial_Dyna[[#This Row],[Savings Rate%]]&lt;0.1, "Medium", "Safe"))</f>
        <v>Safe</v>
      </c>
      <c r="O1933">
        <f>Global_Household_Financial_Dyna[[#This Row],[Total_Household_Income]]/Global_Household_Financial_Dyna[[#This Row],[Family_Size]]</f>
        <v>1079.8800000000001</v>
      </c>
      <c r="P1933" s="2">
        <f t="shared" si="60"/>
        <v>0.39788995363055785</v>
      </c>
      <c r="Q1933" s="2">
        <f t="shared" si="61"/>
        <v>7.3152643602256151E-2</v>
      </c>
      <c r="R1933" s="2" t="str">
        <f>IF(Global_Household_Financial_Dyna[[#This Row],[Vs country_Average]]&lt;-0.2, "Underperformer", IF(Global_Household_Financial_Dyna[[#This Row],[Vs country_Average]]&gt;0.2, "Outperformer", "Normal"))</f>
        <v>Normal</v>
      </c>
      <c r="S19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432.37</v>
      </c>
      <c r="T19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432.37</v>
      </c>
      <c r="U19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432.37</v>
      </c>
      <c r="V19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432.37</v>
      </c>
    </row>
    <row r="1934" spans="1:22" x14ac:dyDescent="0.3">
      <c r="A1934">
        <v>1937</v>
      </c>
      <c r="B1934" t="s">
        <v>10</v>
      </c>
      <c r="C1934" t="s">
        <v>22</v>
      </c>
      <c r="D1934">
        <v>2</v>
      </c>
      <c r="E1934">
        <v>1</v>
      </c>
      <c r="F1934">
        <v>1189.33</v>
      </c>
      <c r="G1934">
        <v>1189.33</v>
      </c>
      <c r="H1934">
        <v>118.93</v>
      </c>
      <c r="I1934">
        <v>320.95999999999998</v>
      </c>
      <c r="J1934">
        <v>749.44</v>
      </c>
      <c r="K1934">
        <f>Global_Household_Financial_Dyna[[#This Row],[Total_Household_Income]]-Global_Household_Financial_Dyna[[#This Row],[Estimated_Taxes]]</f>
        <v>1070.3999999999999</v>
      </c>
      <c r="L1934" s="1">
        <f>Global_Household_Financial_Dyna[[#This Row],[Monthly_Savings]]/Global_Household_Financial_Dyna[[#This Row],[Net Income]]</f>
        <v>0.7001494768310913</v>
      </c>
      <c r="M1934" s="2">
        <f>Global_Household_Financial_Dyna[[#This Row],[Monthly_Expenses]]/Global_Household_Financial_Dyna[[#This Row],[Net Income]]</f>
        <v>0.29985052316890881</v>
      </c>
      <c r="N1934" t="str">
        <f>IF(Global_Household_Financial_Dyna[[#This Row],[Monthly_Savings]]&lt;0,"High Risk", IF(Global_Household_Financial_Dyna[[#This Row],[Savings Rate%]]&lt;0.1, "Medium", "Safe"))</f>
        <v>Safe</v>
      </c>
      <c r="O1934">
        <f>Global_Household_Financial_Dyna[[#This Row],[Total_Household_Income]]/Global_Household_Financial_Dyna[[#This Row],[Family_Size]]</f>
        <v>594.66499999999996</v>
      </c>
      <c r="P1934" s="2">
        <f t="shared" si="60"/>
        <v>0.42077341556833553</v>
      </c>
      <c r="Q1934" s="2">
        <f t="shared" si="61"/>
        <v>0.27937606126275577</v>
      </c>
      <c r="R1934" s="2" t="str">
        <f>IF(Global_Household_Financial_Dyna[[#This Row],[Vs country_Average]]&lt;-0.2, "Underperformer", IF(Global_Household_Financial_Dyna[[#This Row],[Vs country_Average]]&gt;0.2, "Outperformer", "Normal"))</f>
        <v>Outperformer</v>
      </c>
      <c r="S19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749.44</v>
      </c>
      <c r="T19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749.44</v>
      </c>
      <c r="U19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749.44</v>
      </c>
      <c r="V19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749.44</v>
      </c>
    </row>
    <row r="1935" spans="1:22" x14ac:dyDescent="0.3">
      <c r="A1935">
        <v>1938</v>
      </c>
      <c r="B1935" t="s">
        <v>14</v>
      </c>
      <c r="C1935" t="s">
        <v>15</v>
      </c>
      <c r="D1935">
        <v>2</v>
      </c>
      <c r="E1935">
        <v>2</v>
      </c>
      <c r="F1935">
        <v>1555.1</v>
      </c>
      <c r="G1935">
        <v>2792.65</v>
      </c>
      <c r="H1935">
        <v>418.9</v>
      </c>
      <c r="I1935">
        <v>682.63</v>
      </c>
      <c r="J1935">
        <v>1691.13</v>
      </c>
      <c r="K1935">
        <f>Global_Household_Financial_Dyna[[#This Row],[Total_Household_Income]]-Global_Household_Financial_Dyna[[#This Row],[Estimated_Taxes]]</f>
        <v>2373.75</v>
      </c>
      <c r="L1935" s="1">
        <f>Global_Household_Financial_Dyna[[#This Row],[Monthly_Savings]]/Global_Household_Financial_Dyna[[#This Row],[Net Income]]</f>
        <v>0.7124296998420222</v>
      </c>
      <c r="M1935" s="2">
        <f>Global_Household_Financial_Dyna[[#This Row],[Monthly_Expenses]]/Global_Household_Financial_Dyna[[#This Row],[Net Income]]</f>
        <v>0.28757451290152714</v>
      </c>
      <c r="N1935" t="str">
        <f>IF(Global_Household_Financial_Dyna[[#This Row],[Monthly_Savings]]&lt;0,"High Risk", IF(Global_Household_Financial_Dyna[[#This Row],[Savings Rate%]]&lt;0.1, "Medium", "Safe"))</f>
        <v>Safe</v>
      </c>
      <c r="O1935">
        <f>Global_Household_Financial_Dyna[[#This Row],[Total_Household_Income]]/Global_Household_Financial_Dyna[[#This Row],[Family_Size]]</f>
        <v>1396.325</v>
      </c>
      <c r="P1935" s="2">
        <f t="shared" si="60"/>
        <v>0.39788995363055785</v>
      </c>
      <c r="Q1935" s="2">
        <f t="shared" si="61"/>
        <v>0.31453974621146435</v>
      </c>
      <c r="R1935" s="2" t="str">
        <f>IF(Global_Household_Financial_Dyna[[#This Row],[Vs country_Average]]&lt;-0.2, "Underperformer", IF(Global_Household_Financial_Dyna[[#This Row],[Vs country_Average]]&gt;0.2, "Outperformer", "Normal"))</f>
        <v>Outperformer</v>
      </c>
      <c r="S19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1691.13</v>
      </c>
      <c r="T19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1691.13</v>
      </c>
      <c r="U19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1691.13</v>
      </c>
      <c r="V19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1691.13</v>
      </c>
    </row>
    <row r="1936" spans="1:22" x14ac:dyDescent="0.3">
      <c r="A1936">
        <v>1939</v>
      </c>
      <c r="B1936" t="s">
        <v>10</v>
      </c>
      <c r="C1936" t="s">
        <v>22</v>
      </c>
      <c r="D1936">
        <v>8</v>
      </c>
      <c r="E1936">
        <v>2</v>
      </c>
      <c r="F1936">
        <v>783.37</v>
      </c>
      <c r="G1936">
        <v>1268.72</v>
      </c>
      <c r="H1936">
        <v>126.87</v>
      </c>
      <c r="I1936">
        <v>756.79</v>
      </c>
      <c r="J1936">
        <v>385.06</v>
      </c>
      <c r="K1936">
        <f>Global_Household_Financial_Dyna[[#This Row],[Total_Household_Income]]-Global_Household_Financial_Dyna[[#This Row],[Estimated_Taxes]]</f>
        <v>1141.8499999999999</v>
      </c>
      <c r="L1936" s="1">
        <f>Global_Household_Financial_Dyna[[#This Row],[Monthly_Savings]]/Global_Household_Financial_Dyna[[#This Row],[Net Income]]</f>
        <v>0.33722467924858784</v>
      </c>
      <c r="M1936" s="2">
        <f>Global_Household_Financial_Dyna[[#This Row],[Monthly_Expenses]]/Global_Household_Financial_Dyna[[#This Row],[Net Income]]</f>
        <v>0.66277532075141221</v>
      </c>
      <c r="N1936" t="str">
        <f>IF(Global_Household_Financial_Dyna[[#This Row],[Monthly_Savings]]&lt;0,"High Risk", IF(Global_Household_Financial_Dyna[[#This Row],[Savings Rate%]]&lt;0.1, "Medium", "Safe"))</f>
        <v>Safe</v>
      </c>
      <c r="O1936">
        <f>Global_Household_Financial_Dyna[[#This Row],[Total_Household_Income]]/Global_Household_Financial_Dyna[[#This Row],[Family_Size]]</f>
        <v>158.59</v>
      </c>
      <c r="P1936" s="2">
        <f t="shared" si="60"/>
        <v>0.42077341556833553</v>
      </c>
      <c r="Q1936" s="2">
        <f t="shared" si="61"/>
        <v>-8.3548736319747685E-2</v>
      </c>
      <c r="R1936" s="2" t="str">
        <f>IF(Global_Household_Financial_Dyna[[#This Row],[Vs country_Average]]&lt;-0.2, "Underperformer", IF(Global_Household_Financial_Dyna[[#This Row],[Vs country_Average]]&gt;0.2, "Outperformer", "Normal"))</f>
        <v>Normal</v>
      </c>
      <c r="S19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385.06</v>
      </c>
      <c r="T19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385.06</v>
      </c>
      <c r="U19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385.06</v>
      </c>
      <c r="V19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385.06</v>
      </c>
    </row>
    <row r="1937" spans="1:22" x14ac:dyDescent="0.3">
      <c r="A1937">
        <v>1940</v>
      </c>
      <c r="B1937" t="s">
        <v>18</v>
      </c>
      <c r="C1937" t="s">
        <v>20</v>
      </c>
      <c r="D1937">
        <v>7</v>
      </c>
      <c r="E1937">
        <v>2</v>
      </c>
      <c r="F1937">
        <v>6116.95</v>
      </c>
      <c r="G1937">
        <v>9412.17</v>
      </c>
      <c r="H1937">
        <v>2541.29</v>
      </c>
      <c r="I1937">
        <v>4576.72</v>
      </c>
      <c r="J1937">
        <v>2294.17</v>
      </c>
      <c r="K1937">
        <f>Global_Household_Financial_Dyna[[#This Row],[Total_Household_Income]]-Global_Household_Financial_Dyna[[#This Row],[Estimated_Taxes]]</f>
        <v>6870.88</v>
      </c>
      <c r="L1937" s="1">
        <f>Global_Household_Financial_Dyna[[#This Row],[Monthly_Savings]]/Global_Household_Financial_Dyna[[#This Row],[Net Income]]</f>
        <v>0.33389755024101719</v>
      </c>
      <c r="M1937" s="2">
        <f>Global_Household_Financial_Dyna[[#This Row],[Monthly_Expenses]]/Global_Household_Financial_Dyna[[#This Row],[Net Income]]</f>
        <v>0.66610390517662954</v>
      </c>
      <c r="N1937" t="str">
        <f>IF(Global_Household_Financial_Dyna[[#This Row],[Monthly_Savings]]&lt;0,"High Risk", IF(Global_Household_Financial_Dyna[[#This Row],[Savings Rate%]]&lt;0.1, "Medium", "Safe"))</f>
        <v>Safe</v>
      </c>
      <c r="O1937">
        <f>Global_Household_Financial_Dyna[[#This Row],[Total_Household_Income]]/Global_Household_Financial_Dyna[[#This Row],[Family_Size]]</f>
        <v>1344.5957142857144</v>
      </c>
      <c r="P1937" s="2">
        <f t="shared" si="60"/>
        <v>0.32336204947805613</v>
      </c>
      <c r="Q1937" s="2">
        <f t="shared" si="61"/>
        <v>1.0535500762961059E-2</v>
      </c>
      <c r="R1937" s="2" t="str">
        <f>IF(Global_Household_Financial_Dyna[[#This Row],[Vs country_Average]]&lt;-0.2, "Underperformer", IF(Global_Household_Financial_Dyna[[#This Row],[Vs country_Average]]&gt;0.2, "Outperformer", "Normal"))</f>
        <v>Normal</v>
      </c>
      <c r="S19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2294.17</v>
      </c>
      <c r="T19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2294.17</v>
      </c>
      <c r="U19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2294.17</v>
      </c>
      <c r="V19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2294.17</v>
      </c>
    </row>
    <row r="1938" spans="1:22" x14ac:dyDescent="0.3">
      <c r="A1938">
        <v>1941</v>
      </c>
      <c r="B1938" t="s">
        <v>18</v>
      </c>
      <c r="C1938" t="s">
        <v>19</v>
      </c>
      <c r="D1938">
        <v>6</v>
      </c>
      <c r="E1938">
        <v>3</v>
      </c>
      <c r="F1938">
        <v>2268.02</v>
      </c>
      <c r="G1938">
        <v>5031.16</v>
      </c>
      <c r="H1938">
        <v>1106.8599999999999</v>
      </c>
      <c r="I1938">
        <v>3578.5</v>
      </c>
      <c r="J1938">
        <v>345.81</v>
      </c>
      <c r="K1938">
        <f>Global_Household_Financial_Dyna[[#This Row],[Total_Household_Income]]-Global_Household_Financial_Dyna[[#This Row],[Estimated_Taxes]]</f>
        <v>3924.3</v>
      </c>
      <c r="L1938" s="1">
        <f>Global_Household_Financial_Dyna[[#This Row],[Monthly_Savings]]/Global_Household_Financial_Dyna[[#This Row],[Net Income]]</f>
        <v>8.8120174298601014E-2</v>
      </c>
      <c r="M1938" s="2">
        <f>Global_Household_Financial_Dyna[[#This Row],[Monthly_Expenses]]/Global_Household_Financial_Dyna[[#This Row],[Net Income]]</f>
        <v>0.91188237392656013</v>
      </c>
      <c r="N1938" t="str">
        <f>IF(Global_Household_Financial_Dyna[[#This Row],[Monthly_Savings]]&lt;0,"High Risk", IF(Global_Household_Financial_Dyna[[#This Row],[Savings Rate%]]&lt;0.1, "Medium", "Safe"))</f>
        <v>Medium</v>
      </c>
      <c r="O1938">
        <f>Global_Household_Financial_Dyna[[#This Row],[Total_Household_Income]]/Global_Household_Financial_Dyna[[#This Row],[Family_Size]]</f>
        <v>838.52666666666664</v>
      </c>
      <c r="P1938" s="2">
        <f t="shared" si="60"/>
        <v>0.32336204947805613</v>
      </c>
      <c r="Q1938" s="2">
        <f t="shared" si="61"/>
        <v>-0.23524187517945511</v>
      </c>
      <c r="R1938" s="2" t="str">
        <f>IF(Global_Household_Financial_Dyna[[#This Row],[Vs country_Average]]&lt;-0.2, "Underperformer", IF(Global_Household_Financial_Dyna[[#This Row],[Vs country_Average]]&gt;0.2, "Outperformer", "Normal"))</f>
        <v>Underperformer</v>
      </c>
      <c r="S19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345.81</v>
      </c>
      <c r="T19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345.81</v>
      </c>
      <c r="U19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345.81</v>
      </c>
      <c r="V19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345.81</v>
      </c>
    </row>
    <row r="1939" spans="1:22" x14ac:dyDescent="0.3">
      <c r="A1939">
        <v>1942</v>
      </c>
      <c r="B1939" t="s">
        <v>10</v>
      </c>
      <c r="C1939" t="s">
        <v>22</v>
      </c>
      <c r="D1939">
        <v>5</v>
      </c>
      <c r="E1939">
        <v>1</v>
      </c>
      <c r="F1939">
        <v>807.1</v>
      </c>
      <c r="G1939">
        <v>807.1</v>
      </c>
      <c r="H1939">
        <v>80.709999999999994</v>
      </c>
      <c r="I1939">
        <v>673.6</v>
      </c>
      <c r="J1939">
        <v>52.79</v>
      </c>
      <c r="K1939">
        <f>Global_Household_Financial_Dyna[[#This Row],[Total_Household_Income]]-Global_Household_Financial_Dyna[[#This Row],[Estimated_Taxes]]</f>
        <v>726.39</v>
      </c>
      <c r="L1939" s="1">
        <f>Global_Household_Financial_Dyna[[#This Row],[Monthly_Savings]]/Global_Household_Financial_Dyna[[#This Row],[Net Income]]</f>
        <v>7.2674458624155072E-2</v>
      </c>
      <c r="M1939" s="2">
        <f>Global_Household_Financial_Dyna[[#This Row],[Monthly_Expenses]]/Global_Household_Financial_Dyna[[#This Row],[Net Income]]</f>
        <v>0.927325541375845</v>
      </c>
      <c r="N1939" t="str">
        <f>IF(Global_Household_Financial_Dyna[[#This Row],[Monthly_Savings]]&lt;0,"High Risk", IF(Global_Household_Financial_Dyna[[#This Row],[Savings Rate%]]&lt;0.1, "Medium", "Safe"))</f>
        <v>Medium</v>
      </c>
      <c r="O1939">
        <f>Global_Household_Financial_Dyna[[#This Row],[Total_Household_Income]]/Global_Household_Financial_Dyna[[#This Row],[Family_Size]]</f>
        <v>161.42000000000002</v>
      </c>
      <c r="P1939" s="2">
        <f t="shared" si="60"/>
        <v>0.42077341556833553</v>
      </c>
      <c r="Q1939" s="2">
        <f t="shared" si="61"/>
        <v>-0.34809895694418047</v>
      </c>
      <c r="R1939" s="2" t="str">
        <f>IF(Global_Household_Financial_Dyna[[#This Row],[Vs country_Average]]&lt;-0.2, "Underperformer", IF(Global_Household_Financial_Dyna[[#This Row],[Vs country_Average]]&gt;0.2, "Outperformer", "Normal"))</f>
        <v>Underperformer</v>
      </c>
      <c r="S19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52.79</v>
      </c>
      <c r="T19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52.79</v>
      </c>
      <c r="U19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52.79</v>
      </c>
      <c r="V19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52.79</v>
      </c>
    </row>
    <row r="1940" spans="1:22" x14ac:dyDescent="0.3">
      <c r="A1940">
        <v>1943</v>
      </c>
      <c r="B1940" t="s">
        <v>14</v>
      </c>
      <c r="C1940" t="s">
        <v>15</v>
      </c>
      <c r="D1940">
        <v>5</v>
      </c>
      <c r="E1940">
        <v>2</v>
      </c>
      <c r="F1940">
        <v>2010.65</v>
      </c>
      <c r="G1940">
        <v>3444.91</v>
      </c>
      <c r="H1940">
        <v>516.74</v>
      </c>
      <c r="I1940">
        <v>994.08</v>
      </c>
      <c r="J1940">
        <v>1934.09</v>
      </c>
      <c r="K1940">
        <f>Global_Household_Financial_Dyna[[#This Row],[Total_Household_Income]]-Global_Household_Financial_Dyna[[#This Row],[Estimated_Taxes]]</f>
        <v>2928.17</v>
      </c>
      <c r="L1940" s="1">
        <f>Global_Household_Financial_Dyna[[#This Row],[Monthly_Savings]]/Global_Household_Financial_Dyna[[#This Row],[Net Income]]</f>
        <v>0.66051151401728725</v>
      </c>
      <c r="M1940" s="2">
        <f>Global_Household_Financial_Dyna[[#This Row],[Monthly_Expenses]]/Global_Household_Financial_Dyna[[#This Row],[Net Income]]</f>
        <v>0.33948848598271275</v>
      </c>
      <c r="N1940" t="str">
        <f>IF(Global_Household_Financial_Dyna[[#This Row],[Monthly_Savings]]&lt;0,"High Risk", IF(Global_Household_Financial_Dyna[[#This Row],[Savings Rate%]]&lt;0.1, "Medium", "Safe"))</f>
        <v>Safe</v>
      </c>
      <c r="O1940">
        <f>Global_Household_Financial_Dyna[[#This Row],[Total_Household_Income]]/Global_Household_Financial_Dyna[[#This Row],[Family_Size]]</f>
        <v>688.98199999999997</v>
      </c>
      <c r="P1940" s="2">
        <f t="shared" si="60"/>
        <v>0.39788995363055785</v>
      </c>
      <c r="Q1940" s="2">
        <f t="shared" si="61"/>
        <v>0.2626215603867294</v>
      </c>
      <c r="R1940" s="2" t="str">
        <f>IF(Global_Household_Financial_Dyna[[#This Row],[Vs country_Average]]&lt;-0.2, "Underperformer", IF(Global_Household_Financial_Dyna[[#This Row],[Vs country_Average]]&gt;0.2, "Outperformer", "Normal"))</f>
        <v>Outperformer</v>
      </c>
      <c r="S19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1934.09</v>
      </c>
      <c r="T19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1934.09</v>
      </c>
      <c r="U19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1934.09</v>
      </c>
      <c r="V19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1934.09</v>
      </c>
    </row>
    <row r="1941" spans="1:22" x14ac:dyDescent="0.3">
      <c r="A1941">
        <v>1944</v>
      </c>
      <c r="B1941" t="s">
        <v>14</v>
      </c>
      <c r="C1941" t="s">
        <v>15</v>
      </c>
      <c r="D1941">
        <v>2</v>
      </c>
      <c r="E1941">
        <v>1</v>
      </c>
      <c r="F1941">
        <v>1996.08</v>
      </c>
      <c r="G1941">
        <v>1996.08</v>
      </c>
      <c r="H1941">
        <v>299.41000000000003</v>
      </c>
      <c r="I1941">
        <v>948.06</v>
      </c>
      <c r="J1941">
        <v>748.61</v>
      </c>
      <c r="K1941">
        <f>Global_Household_Financial_Dyna[[#This Row],[Total_Household_Income]]-Global_Household_Financial_Dyna[[#This Row],[Estimated_Taxes]]</f>
        <v>1696.6699999999998</v>
      </c>
      <c r="L1941" s="1">
        <f>Global_Household_Financial_Dyna[[#This Row],[Monthly_Savings]]/Global_Household_Financial_Dyna[[#This Row],[Net Income]]</f>
        <v>0.44122310172278645</v>
      </c>
      <c r="M1941" s="2">
        <f>Global_Household_Financial_Dyna[[#This Row],[Monthly_Expenses]]/Global_Household_Financial_Dyna[[#This Row],[Net Income]]</f>
        <v>0.55877689827721366</v>
      </c>
      <c r="N1941" t="str">
        <f>IF(Global_Household_Financial_Dyna[[#This Row],[Monthly_Savings]]&lt;0,"High Risk", IF(Global_Household_Financial_Dyna[[#This Row],[Savings Rate%]]&lt;0.1, "Medium", "Safe"))</f>
        <v>Safe</v>
      </c>
      <c r="O1941">
        <f>Global_Household_Financial_Dyna[[#This Row],[Total_Household_Income]]/Global_Household_Financial_Dyna[[#This Row],[Family_Size]]</f>
        <v>998.04</v>
      </c>
      <c r="P1941" s="2">
        <f t="shared" si="60"/>
        <v>0.39788995363055785</v>
      </c>
      <c r="Q1941" s="2">
        <f t="shared" si="61"/>
        <v>4.3333148092228602E-2</v>
      </c>
      <c r="R1941" s="2" t="str">
        <f>IF(Global_Household_Financial_Dyna[[#This Row],[Vs country_Average]]&lt;-0.2, "Underperformer", IF(Global_Household_Financial_Dyna[[#This Row],[Vs country_Average]]&gt;0.2, "Outperformer", "Normal"))</f>
        <v>Normal</v>
      </c>
      <c r="S19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748.61</v>
      </c>
      <c r="T19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748.61</v>
      </c>
      <c r="U19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748.61</v>
      </c>
      <c r="V19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748.61</v>
      </c>
    </row>
    <row r="1942" spans="1:22" x14ac:dyDescent="0.3">
      <c r="A1942">
        <v>1945</v>
      </c>
      <c r="B1942" t="s">
        <v>14</v>
      </c>
      <c r="C1942" t="s">
        <v>15</v>
      </c>
      <c r="D1942">
        <v>3</v>
      </c>
      <c r="E1942">
        <v>2</v>
      </c>
      <c r="F1942">
        <v>1928.08</v>
      </c>
      <c r="G1942">
        <v>3219.8</v>
      </c>
      <c r="H1942">
        <v>482.97</v>
      </c>
      <c r="I1942">
        <v>794.06</v>
      </c>
      <c r="J1942">
        <v>1942.77</v>
      </c>
      <c r="K1942">
        <f>Global_Household_Financial_Dyna[[#This Row],[Total_Household_Income]]-Global_Household_Financial_Dyna[[#This Row],[Estimated_Taxes]]</f>
        <v>2736.83</v>
      </c>
      <c r="L1942" s="1">
        <f>Global_Household_Financial_Dyna[[#This Row],[Monthly_Savings]]/Global_Household_Financial_Dyna[[#This Row],[Net Income]]</f>
        <v>0.70986140900238603</v>
      </c>
      <c r="M1942" s="2">
        <f>Global_Household_Financial_Dyna[[#This Row],[Monthly_Expenses]]/Global_Household_Financial_Dyna[[#This Row],[Net Income]]</f>
        <v>0.29013859099761402</v>
      </c>
      <c r="N1942" t="str">
        <f>IF(Global_Household_Financial_Dyna[[#This Row],[Monthly_Savings]]&lt;0,"High Risk", IF(Global_Household_Financial_Dyna[[#This Row],[Savings Rate%]]&lt;0.1, "Medium", "Safe"))</f>
        <v>Safe</v>
      </c>
      <c r="O1942">
        <f>Global_Household_Financial_Dyna[[#This Row],[Total_Household_Income]]/Global_Household_Financial_Dyna[[#This Row],[Family_Size]]</f>
        <v>1073.2666666666667</v>
      </c>
      <c r="P1942" s="2">
        <f t="shared" si="60"/>
        <v>0.39788995363055785</v>
      </c>
      <c r="Q1942" s="2">
        <f t="shared" si="61"/>
        <v>0.31197145537182819</v>
      </c>
      <c r="R1942" s="2" t="str">
        <f>IF(Global_Household_Financial_Dyna[[#This Row],[Vs country_Average]]&lt;-0.2, "Underperformer", IF(Global_Household_Financial_Dyna[[#This Row],[Vs country_Average]]&gt;0.2, "Outperformer", "Normal"))</f>
        <v>Outperformer</v>
      </c>
      <c r="S19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1942.77</v>
      </c>
      <c r="T19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1942.77</v>
      </c>
      <c r="U19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1942.77</v>
      </c>
      <c r="V19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1942.77</v>
      </c>
    </row>
    <row r="1943" spans="1:22" x14ac:dyDescent="0.3">
      <c r="A1943">
        <v>1946</v>
      </c>
      <c r="B1943" t="s">
        <v>16</v>
      </c>
      <c r="C1943" t="s">
        <v>21</v>
      </c>
      <c r="D1943">
        <v>3</v>
      </c>
      <c r="E1943">
        <v>2</v>
      </c>
      <c r="F1943">
        <v>6767.25</v>
      </c>
      <c r="G1943">
        <v>11638.37</v>
      </c>
      <c r="H1943">
        <v>4655.3500000000004</v>
      </c>
      <c r="I1943">
        <v>2458.94</v>
      </c>
      <c r="J1943">
        <v>4524.08</v>
      </c>
      <c r="K1943">
        <f>Global_Household_Financial_Dyna[[#This Row],[Total_Household_Income]]-Global_Household_Financial_Dyna[[#This Row],[Estimated_Taxes]]</f>
        <v>6983.02</v>
      </c>
      <c r="L1943" s="1">
        <f>Global_Household_Financial_Dyna[[#This Row],[Monthly_Savings]]/Global_Household_Financial_Dyna[[#This Row],[Net Income]]</f>
        <v>0.64786868718691903</v>
      </c>
      <c r="M1943" s="2">
        <f>Global_Household_Financial_Dyna[[#This Row],[Monthly_Expenses]]/Global_Household_Financial_Dyna[[#This Row],[Net Income]]</f>
        <v>0.35213131281308085</v>
      </c>
      <c r="N1943" t="str">
        <f>IF(Global_Household_Financial_Dyna[[#This Row],[Monthly_Savings]]&lt;0,"High Risk", IF(Global_Household_Financial_Dyna[[#This Row],[Savings Rate%]]&lt;0.1, "Medium", "Safe"))</f>
        <v>Safe</v>
      </c>
      <c r="O1943">
        <f>Global_Household_Financial_Dyna[[#This Row],[Total_Household_Income]]/Global_Household_Financial_Dyna[[#This Row],[Family_Size]]</f>
        <v>3879.4566666666669</v>
      </c>
      <c r="P1943" s="2">
        <f t="shared" si="60"/>
        <v>0.15879799892000862</v>
      </c>
      <c r="Q1943" s="2">
        <f t="shared" si="61"/>
        <v>0.48907068826691041</v>
      </c>
      <c r="R1943" s="2" t="str">
        <f>IF(Global_Household_Financial_Dyna[[#This Row],[Vs country_Average]]&lt;-0.2, "Underperformer", IF(Global_Household_Financial_Dyna[[#This Row],[Vs country_Average]]&gt;0.2, "Outperformer", "Normal"))</f>
        <v>Outperformer</v>
      </c>
      <c r="S19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4524.08</v>
      </c>
      <c r="T19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4524.08</v>
      </c>
      <c r="U19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4524.08</v>
      </c>
      <c r="V19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4524.08</v>
      </c>
    </row>
    <row r="1944" spans="1:22" x14ac:dyDescent="0.3">
      <c r="A1944">
        <v>1947</v>
      </c>
      <c r="B1944" t="s">
        <v>10</v>
      </c>
      <c r="C1944" t="s">
        <v>11</v>
      </c>
      <c r="D1944">
        <v>4</v>
      </c>
      <c r="E1944">
        <v>2</v>
      </c>
      <c r="F1944">
        <v>484.06</v>
      </c>
      <c r="G1944">
        <v>790.24</v>
      </c>
      <c r="H1944">
        <v>79.02</v>
      </c>
      <c r="I1944">
        <v>438.43</v>
      </c>
      <c r="J1944">
        <v>272.77999999999997</v>
      </c>
      <c r="K1944">
        <f>Global_Household_Financial_Dyna[[#This Row],[Total_Household_Income]]-Global_Household_Financial_Dyna[[#This Row],[Estimated_Taxes]]</f>
        <v>711.22</v>
      </c>
      <c r="L1944" s="1">
        <f>Global_Household_Financial_Dyna[[#This Row],[Monthly_Savings]]/Global_Household_Financial_Dyna[[#This Row],[Net Income]]</f>
        <v>0.38353814572143635</v>
      </c>
      <c r="M1944" s="2">
        <f>Global_Household_Financial_Dyna[[#This Row],[Monthly_Expenses]]/Global_Household_Financial_Dyna[[#This Row],[Net Income]]</f>
        <v>0.61644779393155424</v>
      </c>
      <c r="N1944" t="str">
        <f>IF(Global_Household_Financial_Dyna[[#This Row],[Monthly_Savings]]&lt;0,"High Risk", IF(Global_Household_Financial_Dyna[[#This Row],[Savings Rate%]]&lt;0.1, "Medium", "Safe"))</f>
        <v>Safe</v>
      </c>
      <c r="O1944">
        <f>Global_Household_Financial_Dyna[[#This Row],[Total_Household_Income]]/Global_Household_Financial_Dyna[[#This Row],[Family_Size]]</f>
        <v>197.56</v>
      </c>
      <c r="P1944" s="2">
        <f t="shared" si="60"/>
        <v>0.42077341556833553</v>
      </c>
      <c r="Q1944" s="2">
        <f t="shared" si="61"/>
        <v>-3.7235269846899177E-2</v>
      </c>
      <c r="R1944" s="2" t="str">
        <f>IF(Global_Household_Financial_Dyna[[#This Row],[Vs country_Average]]&lt;-0.2, "Underperformer", IF(Global_Household_Financial_Dyna[[#This Row],[Vs country_Average]]&gt;0.2, "Outperformer", "Normal"))</f>
        <v>Normal</v>
      </c>
      <c r="S19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272.77999999999997</v>
      </c>
      <c r="T19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272.77999999999997</v>
      </c>
      <c r="U19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272.77999999999997</v>
      </c>
      <c r="V19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272.77999999999997</v>
      </c>
    </row>
    <row r="1945" spans="1:22" x14ac:dyDescent="0.3">
      <c r="A1945">
        <v>1948</v>
      </c>
      <c r="B1945" t="s">
        <v>18</v>
      </c>
      <c r="C1945" t="s">
        <v>20</v>
      </c>
      <c r="D1945">
        <v>8</v>
      </c>
      <c r="E1945">
        <v>3</v>
      </c>
      <c r="F1945">
        <v>4118.92</v>
      </c>
      <c r="G1945">
        <v>10732.41</v>
      </c>
      <c r="H1945">
        <v>2897.75</v>
      </c>
      <c r="I1945">
        <v>3704.72</v>
      </c>
      <c r="J1945">
        <v>4129.9399999999996</v>
      </c>
      <c r="K1945">
        <f>Global_Household_Financial_Dyna[[#This Row],[Total_Household_Income]]-Global_Household_Financial_Dyna[[#This Row],[Estimated_Taxes]]</f>
        <v>7834.66</v>
      </c>
      <c r="L1945" s="1">
        <f>Global_Household_Financial_Dyna[[#This Row],[Monthly_Savings]]/Global_Household_Financial_Dyna[[#This Row],[Net Income]]</f>
        <v>0.5271371061411726</v>
      </c>
      <c r="M1945" s="2">
        <f>Global_Household_Financial_Dyna[[#This Row],[Monthly_Expenses]]/Global_Household_Financial_Dyna[[#This Row],[Net Income]]</f>
        <v>0.47286289385882729</v>
      </c>
      <c r="N1945" t="str">
        <f>IF(Global_Household_Financial_Dyna[[#This Row],[Monthly_Savings]]&lt;0,"High Risk", IF(Global_Household_Financial_Dyna[[#This Row],[Savings Rate%]]&lt;0.1, "Medium", "Safe"))</f>
        <v>Safe</v>
      </c>
      <c r="O1945">
        <f>Global_Household_Financial_Dyna[[#This Row],[Total_Household_Income]]/Global_Household_Financial_Dyna[[#This Row],[Family_Size]]</f>
        <v>1341.55125</v>
      </c>
      <c r="P1945" s="2">
        <f t="shared" si="60"/>
        <v>0.32336204947805613</v>
      </c>
      <c r="Q1945" s="2">
        <f t="shared" si="61"/>
        <v>0.20377505666311646</v>
      </c>
      <c r="R1945" s="2" t="str">
        <f>IF(Global_Household_Financial_Dyna[[#This Row],[Vs country_Average]]&lt;-0.2, "Underperformer", IF(Global_Household_Financial_Dyna[[#This Row],[Vs country_Average]]&gt;0.2, "Outperformer", "Normal"))</f>
        <v>Outperformer</v>
      </c>
      <c r="S19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4129.9399999999996</v>
      </c>
      <c r="T19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4129.9399999999996</v>
      </c>
      <c r="U19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4129.9399999999996</v>
      </c>
      <c r="V19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4129.9399999999996</v>
      </c>
    </row>
    <row r="1946" spans="1:22" x14ac:dyDescent="0.3">
      <c r="A1946">
        <v>1949</v>
      </c>
      <c r="B1946" t="s">
        <v>10</v>
      </c>
      <c r="C1946" t="s">
        <v>11</v>
      </c>
      <c r="D1946">
        <v>6</v>
      </c>
      <c r="E1946">
        <v>3</v>
      </c>
      <c r="F1946">
        <v>793.7</v>
      </c>
      <c r="G1946">
        <v>1855.87</v>
      </c>
      <c r="H1946">
        <v>185.59</v>
      </c>
      <c r="I1946">
        <v>815.65</v>
      </c>
      <c r="J1946">
        <v>854.63</v>
      </c>
      <c r="K1946">
        <f>Global_Household_Financial_Dyna[[#This Row],[Total_Household_Income]]-Global_Household_Financial_Dyna[[#This Row],[Estimated_Taxes]]</f>
        <v>1670.28</v>
      </c>
      <c r="L1946" s="1">
        <f>Global_Household_Financial_Dyna[[#This Row],[Monthly_Savings]]/Global_Household_Financial_Dyna[[#This Row],[Net Income]]</f>
        <v>0.51166870225351435</v>
      </c>
      <c r="M1946" s="2">
        <f>Global_Household_Financial_Dyna[[#This Row],[Monthly_Expenses]]/Global_Household_Financial_Dyna[[#This Row],[Net Income]]</f>
        <v>0.48833129774648559</v>
      </c>
      <c r="N1946" t="str">
        <f>IF(Global_Household_Financial_Dyna[[#This Row],[Monthly_Savings]]&lt;0,"High Risk", IF(Global_Household_Financial_Dyna[[#This Row],[Savings Rate%]]&lt;0.1, "Medium", "Safe"))</f>
        <v>Safe</v>
      </c>
      <c r="O1946">
        <f>Global_Household_Financial_Dyna[[#This Row],[Total_Household_Income]]/Global_Household_Financial_Dyna[[#This Row],[Family_Size]]</f>
        <v>309.31166666666667</v>
      </c>
      <c r="P1946" s="2">
        <f t="shared" si="60"/>
        <v>0.42077341556833553</v>
      </c>
      <c r="Q1946" s="2">
        <f t="shared" si="61"/>
        <v>9.0895286685178822E-2</v>
      </c>
      <c r="R1946" s="2" t="str">
        <f>IF(Global_Household_Financial_Dyna[[#This Row],[Vs country_Average]]&lt;-0.2, "Underperformer", IF(Global_Household_Financial_Dyna[[#This Row],[Vs country_Average]]&gt;0.2, "Outperformer", "Normal"))</f>
        <v>Normal</v>
      </c>
      <c r="S19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854.63</v>
      </c>
      <c r="T19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854.63</v>
      </c>
      <c r="U19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854.63</v>
      </c>
      <c r="V19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854.63</v>
      </c>
    </row>
    <row r="1947" spans="1:22" x14ac:dyDescent="0.3">
      <c r="A1947">
        <v>1950</v>
      </c>
      <c r="B1947" t="s">
        <v>10</v>
      </c>
      <c r="C1947" t="s">
        <v>22</v>
      </c>
      <c r="D1947">
        <v>8</v>
      </c>
      <c r="E1947">
        <v>1</v>
      </c>
      <c r="F1947">
        <v>869.51</v>
      </c>
      <c r="G1947">
        <v>869.51</v>
      </c>
      <c r="H1947">
        <v>86.95</v>
      </c>
      <c r="I1947">
        <v>825.17</v>
      </c>
      <c r="J1947">
        <v>-42.61</v>
      </c>
      <c r="K1947">
        <f>Global_Household_Financial_Dyna[[#This Row],[Total_Household_Income]]-Global_Household_Financial_Dyna[[#This Row],[Estimated_Taxes]]</f>
        <v>782.56</v>
      </c>
      <c r="L1947" s="1">
        <f>Global_Household_Financial_Dyna[[#This Row],[Monthly_Savings]]/Global_Household_Financial_Dyna[[#This Row],[Net Income]]</f>
        <v>-5.4449499079942752E-2</v>
      </c>
      <c r="M1947" s="2">
        <f>Global_Household_Financial_Dyna[[#This Row],[Monthly_Expenses]]/Global_Household_Financial_Dyna[[#This Row],[Net Income]]</f>
        <v>1.0544494990799427</v>
      </c>
      <c r="N1947" t="str">
        <f>IF(Global_Household_Financial_Dyna[[#This Row],[Monthly_Savings]]&lt;0,"High Risk", IF(Global_Household_Financial_Dyna[[#This Row],[Savings Rate%]]&lt;0.1, "Medium", "Safe"))</f>
        <v>High Risk</v>
      </c>
      <c r="O1947">
        <f>Global_Household_Financial_Dyna[[#This Row],[Total_Household_Income]]/Global_Household_Financial_Dyna[[#This Row],[Family_Size]]</f>
        <v>108.68875</v>
      </c>
      <c r="P1947" s="2">
        <f t="shared" si="60"/>
        <v>0.42077341556833553</v>
      </c>
      <c r="Q1947" s="2">
        <f t="shared" si="61"/>
        <v>-0.47522291464827826</v>
      </c>
      <c r="R1947" s="2" t="str">
        <f>IF(Global_Household_Financial_Dyna[[#This Row],[Vs country_Average]]&lt;-0.2, "Underperformer", IF(Global_Household_Financial_Dyna[[#This Row],[Vs country_Average]]&gt;0.2, "Outperformer", "Normal"))</f>
        <v>Underperformer</v>
      </c>
      <c r="S19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-1.3515000000000015</v>
      </c>
      <c r="T19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39.906999999999996</v>
      </c>
      <c r="U19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81.16549999999998</v>
      </c>
      <c r="V19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122.42399999999999</v>
      </c>
    </row>
    <row r="1948" spans="1:22" x14ac:dyDescent="0.3">
      <c r="A1948">
        <v>1951</v>
      </c>
      <c r="B1948" t="s">
        <v>18</v>
      </c>
      <c r="C1948" t="s">
        <v>19</v>
      </c>
      <c r="D1948">
        <v>8</v>
      </c>
      <c r="E1948">
        <v>3</v>
      </c>
      <c r="F1948">
        <v>4210.09</v>
      </c>
      <c r="G1948">
        <v>9746.51</v>
      </c>
      <c r="H1948">
        <v>2631.56</v>
      </c>
      <c r="I1948">
        <v>5065.95</v>
      </c>
      <c r="J1948">
        <v>2049</v>
      </c>
      <c r="K1948">
        <f>Global_Household_Financial_Dyna[[#This Row],[Total_Household_Income]]-Global_Household_Financial_Dyna[[#This Row],[Estimated_Taxes]]</f>
        <v>7114.9500000000007</v>
      </c>
      <c r="L1948" s="1">
        <f>Global_Household_Financial_Dyna[[#This Row],[Monthly_Savings]]/Global_Household_Financial_Dyna[[#This Row],[Net Income]]</f>
        <v>0.28798515801235425</v>
      </c>
      <c r="M1948" s="2">
        <f>Global_Household_Financial_Dyna[[#This Row],[Monthly_Expenses]]/Global_Household_Financial_Dyna[[#This Row],[Net Income]]</f>
        <v>0.71201484198764564</v>
      </c>
      <c r="N1948" t="str">
        <f>IF(Global_Household_Financial_Dyna[[#This Row],[Monthly_Savings]]&lt;0,"High Risk", IF(Global_Household_Financial_Dyna[[#This Row],[Savings Rate%]]&lt;0.1, "Medium", "Safe"))</f>
        <v>Safe</v>
      </c>
      <c r="O1948">
        <f>Global_Household_Financial_Dyna[[#This Row],[Total_Household_Income]]/Global_Household_Financial_Dyna[[#This Row],[Family_Size]]</f>
        <v>1218.31375</v>
      </c>
      <c r="P1948" s="2">
        <f t="shared" si="60"/>
        <v>0.32336204947805613</v>
      </c>
      <c r="Q1948" s="2">
        <f t="shared" si="61"/>
        <v>-3.5376891465701887E-2</v>
      </c>
      <c r="R1948" s="2" t="str">
        <f>IF(Global_Household_Financial_Dyna[[#This Row],[Vs country_Average]]&lt;-0.2, "Underperformer", IF(Global_Household_Financial_Dyna[[#This Row],[Vs country_Average]]&gt;0.2, "Outperformer", "Normal"))</f>
        <v>Normal</v>
      </c>
      <c r="S19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2049</v>
      </c>
      <c r="T19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2049</v>
      </c>
      <c r="U19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2049</v>
      </c>
      <c r="V19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2049</v>
      </c>
    </row>
    <row r="1949" spans="1:22" x14ac:dyDescent="0.3">
      <c r="A1949">
        <v>1952</v>
      </c>
      <c r="B1949" t="s">
        <v>18</v>
      </c>
      <c r="C1949" t="s">
        <v>20</v>
      </c>
      <c r="D1949">
        <v>4</v>
      </c>
      <c r="E1949">
        <v>1</v>
      </c>
      <c r="F1949">
        <v>4511.1499999999996</v>
      </c>
      <c r="G1949">
        <v>4511.1499999999996</v>
      </c>
      <c r="H1949">
        <v>992.45</v>
      </c>
      <c r="I1949">
        <v>2941.33</v>
      </c>
      <c r="J1949">
        <v>577.36</v>
      </c>
      <c r="K1949">
        <f>Global_Household_Financial_Dyna[[#This Row],[Total_Household_Income]]-Global_Household_Financial_Dyna[[#This Row],[Estimated_Taxes]]</f>
        <v>3518.7</v>
      </c>
      <c r="L1949" s="1">
        <f>Global_Household_Financial_Dyna[[#This Row],[Monthly_Savings]]/Global_Household_Financial_Dyna[[#This Row],[Net Income]]</f>
        <v>0.16408332622843666</v>
      </c>
      <c r="M1949" s="2">
        <f>Global_Household_Financial_Dyna[[#This Row],[Monthly_Expenses]]/Global_Household_Financial_Dyna[[#This Row],[Net Income]]</f>
        <v>0.83591383181288548</v>
      </c>
      <c r="N1949" t="str">
        <f>IF(Global_Household_Financial_Dyna[[#This Row],[Monthly_Savings]]&lt;0,"High Risk", IF(Global_Household_Financial_Dyna[[#This Row],[Savings Rate%]]&lt;0.1, "Medium", "Safe"))</f>
        <v>Safe</v>
      </c>
      <c r="O1949">
        <f>Global_Household_Financial_Dyna[[#This Row],[Total_Household_Income]]/Global_Household_Financial_Dyna[[#This Row],[Family_Size]]</f>
        <v>1127.7874999999999</v>
      </c>
      <c r="P1949" s="2">
        <f t="shared" si="60"/>
        <v>0.32336204947805613</v>
      </c>
      <c r="Q1949" s="2">
        <f t="shared" si="61"/>
        <v>-0.15927872324961947</v>
      </c>
      <c r="R1949" s="2" t="str">
        <f>IF(Global_Household_Financial_Dyna[[#This Row],[Vs country_Average]]&lt;-0.2, "Underperformer", IF(Global_Household_Financial_Dyna[[#This Row],[Vs country_Average]]&gt;0.2, "Outperformer", "Normal"))</f>
        <v>Normal</v>
      </c>
      <c r="S19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577.36</v>
      </c>
      <c r="T19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577.36</v>
      </c>
      <c r="U19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577.36</v>
      </c>
      <c r="V19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577.36</v>
      </c>
    </row>
    <row r="1950" spans="1:22" x14ac:dyDescent="0.3">
      <c r="A1950">
        <v>1953</v>
      </c>
      <c r="B1950" t="s">
        <v>16</v>
      </c>
      <c r="C1950" t="s">
        <v>17</v>
      </c>
      <c r="D1950">
        <v>5</v>
      </c>
      <c r="E1950">
        <v>1</v>
      </c>
      <c r="F1950">
        <v>4925.3100000000004</v>
      </c>
      <c r="G1950">
        <v>4925.3100000000004</v>
      </c>
      <c r="H1950">
        <v>1723.86</v>
      </c>
      <c r="I1950">
        <v>4525.99</v>
      </c>
      <c r="J1950">
        <v>-1324.54</v>
      </c>
      <c r="K1950">
        <f>Global_Household_Financial_Dyna[[#This Row],[Total_Household_Income]]-Global_Household_Financial_Dyna[[#This Row],[Estimated_Taxes]]</f>
        <v>3201.4500000000007</v>
      </c>
      <c r="L1950" s="1">
        <f>Global_Household_Financial_Dyna[[#This Row],[Monthly_Savings]]/Global_Household_Financial_Dyna[[#This Row],[Net Income]]</f>
        <v>-0.41373127801464948</v>
      </c>
      <c r="M1950" s="2">
        <f>Global_Household_Financial_Dyna[[#This Row],[Monthly_Expenses]]/Global_Household_Financial_Dyna[[#This Row],[Net Income]]</f>
        <v>1.4137312780146492</v>
      </c>
      <c r="N1950" t="str">
        <f>IF(Global_Household_Financial_Dyna[[#This Row],[Monthly_Savings]]&lt;0,"High Risk", IF(Global_Household_Financial_Dyna[[#This Row],[Savings Rate%]]&lt;0.1, "Medium", "Safe"))</f>
        <v>High Risk</v>
      </c>
      <c r="O1950">
        <f>Global_Household_Financial_Dyna[[#This Row],[Total_Household_Income]]/Global_Household_Financial_Dyna[[#This Row],[Family_Size]]</f>
        <v>985.06200000000013</v>
      </c>
      <c r="P1950" s="2">
        <f t="shared" si="60"/>
        <v>0.15879799892000862</v>
      </c>
      <c r="Q1950" s="2">
        <f t="shared" si="61"/>
        <v>-0.57252927693465816</v>
      </c>
      <c r="R1950" s="2" t="str">
        <f>IF(Global_Household_Financial_Dyna[[#This Row],[Vs country_Average]]&lt;-0.2, "Underperformer", IF(Global_Household_Financial_Dyna[[#This Row],[Vs country_Average]]&gt;0.2, "Outperformer", "Normal"))</f>
        <v>Underperformer</v>
      </c>
      <c r="S19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-1098.2404999999999</v>
      </c>
      <c r="T19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-871.94100000000003</v>
      </c>
      <c r="U19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-645.64150000000006</v>
      </c>
      <c r="V19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-419.3420000000001</v>
      </c>
    </row>
    <row r="1951" spans="1:22" x14ac:dyDescent="0.3">
      <c r="A1951">
        <v>1954</v>
      </c>
      <c r="B1951" t="s">
        <v>14</v>
      </c>
      <c r="C1951" t="s">
        <v>15</v>
      </c>
      <c r="D1951">
        <v>8</v>
      </c>
      <c r="E1951">
        <v>3</v>
      </c>
      <c r="F1951">
        <v>1266.6199999999999</v>
      </c>
      <c r="G1951">
        <v>2563.52</v>
      </c>
      <c r="H1951">
        <v>384.53</v>
      </c>
      <c r="I1951">
        <v>1855.23</v>
      </c>
      <c r="J1951">
        <v>323.76</v>
      </c>
      <c r="K1951">
        <f>Global_Household_Financial_Dyna[[#This Row],[Total_Household_Income]]-Global_Household_Financial_Dyna[[#This Row],[Estimated_Taxes]]</f>
        <v>2178.9899999999998</v>
      </c>
      <c r="L1951" s="1">
        <f>Global_Household_Financial_Dyna[[#This Row],[Monthly_Savings]]/Global_Household_Financial_Dyna[[#This Row],[Net Income]]</f>
        <v>0.14858260019550343</v>
      </c>
      <c r="M1951" s="2">
        <f>Global_Household_Financial_Dyna[[#This Row],[Monthly_Expenses]]/Global_Household_Financial_Dyna[[#This Row],[Net Income]]</f>
        <v>0.85141739980449671</v>
      </c>
      <c r="N1951" t="str">
        <f>IF(Global_Household_Financial_Dyna[[#This Row],[Monthly_Savings]]&lt;0,"High Risk", IF(Global_Household_Financial_Dyna[[#This Row],[Savings Rate%]]&lt;0.1, "Medium", "Safe"))</f>
        <v>Safe</v>
      </c>
      <c r="O1951">
        <f>Global_Household_Financial_Dyna[[#This Row],[Total_Household_Income]]/Global_Household_Financial_Dyna[[#This Row],[Family_Size]]</f>
        <v>320.44</v>
      </c>
      <c r="P1951" s="2">
        <f t="shared" si="60"/>
        <v>0.39788995363055785</v>
      </c>
      <c r="Q1951" s="2">
        <f t="shared" si="61"/>
        <v>-0.24930735343505442</v>
      </c>
      <c r="R1951" s="2" t="str">
        <f>IF(Global_Household_Financial_Dyna[[#This Row],[Vs country_Average]]&lt;-0.2, "Underperformer", IF(Global_Household_Financial_Dyna[[#This Row],[Vs country_Average]]&gt;0.2, "Outperformer", "Normal"))</f>
        <v>Underperformer</v>
      </c>
      <c r="S19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323.76</v>
      </c>
      <c r="T19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323.76</v>
      </c>
      <c r="U19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323.76</v>
      </c>
      <c r="V19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323.76</v>
      </c>
    </row>
    <row r="1952" spans="1:22" x14ac:dyDescent="0.3">
      <c r="A1952">
        <v>1955</v>
      </c>
      <c r="B1952" t="s">
        <v>12</v>
      </c>
      <c r="C1952" t="s">
        <v>13</v>
      </c>
      <c r="D1952">
        <v>2</v>
      </c>
      <c r="E1952">
        <v>1</v>
      </c>
      <c r="F1952">
        <v>5813.83</v>
      </c>
      <c r="G1952">
        <v>5813.83</v>
      </c>
      <c r="H1952">
        <v>1453.46</v>
      </c>
      <c r="I1952">
        <v>2021.63</v>
      </c>
      <c r="J1952">
        <v>2338.7399999999998</v>
      </c>
      <c r="K1952">
        <f>Global_Household_Financial_Dyna[[#This Row],[Total_Household_Income]]-Global_Household_Financial_Dyna[[#This Row],[Estimated_Taxes]]</f>
        <v>4360.37</v>
      </c>
      <c r="L1952" s="1">
        <f>Global_Household_Financial_Dyna[[#This Row],[Monthly_Savings]]/Global_Household_Financial_Dyna[[#This Row],[Net Income]]</f>
        <v>0.53636273985923211</v>
      </c>
      <c r="M1952" s="2">
        <f>Global_Household_Financial_Dyna[[#This Row],[Monthly_Expenses]]/Global_Household_Financial_Dyna[[#This Row],[Net Income]]</f>
        <v>0.46363726014076789</v>
      </c>
      <c r="N1952" t="str">
        <f>IF(Global_Household_Financial_Dyna[[#This Row],[Monthly_Savings]]&lt;0,"High Risk", IF(Global_Household_Financial_Dyna[[#This Row],[Savings Rate%]]&lt;0.1, "Medium", "Safe"))</f>
        <v>Safe</v>
      </c>
      <c r="O1952">
        <f>Global_Household_Financial_Dyna[[#This Row],[Total_Household_Income]]/Global_Household_Financial_Dyna[[#This Row],[Family_Size]]</f>
        <v>2906.915</v>
      </c>
      <c r="P1952" s="2">
        <f t="shared" si="60"/>
        <v>0.30718716818024266</v>
      </c>
      <c r="Q1952" s="2">
        <f t="shared" si="61"/>
        <v>0.22917557167898944</v>
      </c>
      <c r="R1952" s="2" t="str">
        <f>IF(Global_Household_Financial_Dyna[[#This Row],[Vs country_Average]]&lt;-0.2, "Underperformer", IF(Global_Household_Financial_Dyna[[#This Row],[Vs country_Average]]&gt;0.2, "Outperformer", "Normal"))</f>
        <v>Outperformer</v>
      </c>
      <c r="S19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2338.7399999999998</v>
      </c>
      <c r="T19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2338.7399999999998</v>
      </c>
      <c r="U19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2338.7399999999998</v>
      </c>
      <c r="V19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2338.7399999999998</v>
      </c>
    </row>
    <row r="1953" spans="1:22" x14ac:dyDescent="0.3">
      <c r="A1953">
        <v>1956</v>
      </c>
      <c r="B1953" t="s">
        <v>12</v>
      </c>
      <c r="C1953" t="s">
        <v>13</v>
      </c>
      <c r="D1953">
        <v>7</v>
      </c>
      <c r="E1953">
        <v>3</v>
      </c>
      <c r="F1953">
        <v>6003.89</v>
      </c>
      <c r="G1953">
        <v>13355.89</v>
      </c>
      <c r="H1953">
        <v>4006.77</v>
      </c>
      <c r="I1953">
        <v>3784.62</v>
      </c>
      <c r="J1953">
        <v>5564.5</v>
      </c>
      <c r="K1953">
        <f>Global_Household_Financial_Dyna[[#This Row],[Total_Household_Income]]-Global_Household_Financial_Dyna[[#This Row],[Estimated_Taxes]]</f>
        <v>9349.119999999999</v>
      </c>
      <c r="L1953" s="1">
        <f>Global_Household_Financial_Dyna[[#This Row],[Monthly_Savings]]/Global_Household_Financial_Dyna[[#This Row],[Net Income]]</f>
        <v>0.59518970769441404</v>
      </c>
      <c r="M1953" s="2">
        <f>Global_Household_Financial_Dyna[[#This Row],[Monthly_Expenses]]/Global_Household_Financial_Dyna[[#This Row],[Net Income]]</f>
        <v>0.40481029230558602</v>
      </c>
      <c r="N1953" t="str">
        <f>IF(Global_Household_Financial_Dyna[[#This Row],[Monthly_Savings]]&lt;0,"High Risk", IF(Global_Household_Financial_Dyna[[#This Row],[Savings Rate%]]&lt;0.1, "Medium", "Safe"))</f>
        <v>Safe</v>
      </c>
      <c r="O1953">
        <f>Global_Household_Financial_Dyna[[#This Row],[Total_Household_Income]]/Global_Household_Financial_Dyna[[#This Row],[Family_Size]]</f>
        <v>1907.9842857142855</v>
      </c>
      <c r="P1953" s="2">
        <f t="shared" si="60"/>
        <v>0.30718716818024266</v>
      </c>
      <c r="Q1953" s="2">
        <f t="shared" si="61"/>
        <v>0.28800253951417137</v>
      </c>
      <c r="R1953" s="2" t="str">
        <f>IF(Global_Household_Financial_Dyna[[#This Row],[Vs country_Average]]&lt;-0.2, "Underperformer", IF(Global_Household_Financial_Dyna[[#This Row],[Vs country_Average]]&gt;0.2, "Outperformer", "Normal"))</f>
        <v>Outperformer</v>
      </c>
      <c r="S19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5564.5</v>
      </c>
      <c r="T19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5564.5</v>
      </c>
      <c r="U19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5564.5</v>
      </c>
      <c r="V19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5564.5</v>
      </c>
    </row>
    <row r="1954" spans="1:22" x14ac:dyDescent="0.3">
      <c r="A1954">
        <v>1957</v>
      </c>
      <c r="B1954" t="s">
        <v>16</v>
      </c>
      <c r="C1954" t="s">
        <v>17</v>
      </c>
      <c r="D1954">
        <v>8</v>
      </c>
      <c r="E1954">
        <v>3</v>
      </c>
      <c r="F1954">
        <v>2433.5</v>
      </c>
      <c r="G1954">
        <v>5630.77</v>
      </c>
      <c r="H1954">
        <v>1970.77</v>
      </c>
      <c r="I1954">
        <v>3970.01</v>
      </c>
      <c r="J1954">
        <v>-310.01</v>
      </c>
      <c r="K1954">
        <f>Global_Household_Financial_Dyna[[#This Row],[Total_Household_Income]]-Global_Household_Financial_Dyna[[#This Row],[Estimated_Taxes]]</f>
        <v>3660.0000000000005</v>
      </c>
      <c r="L1954" s="1">
        <f>Global_Household_Financial_Dyna[[#This Row],[Monthly_Savings]]/Global_Household_Financial_Dyna[[#This Row],[Net Income]]</f>
        <v>-8.4702185792349713E-2</v>
      </c>
      <c r="M1954" s="2">
        <f>Global_Household_Financial_Dyna[[#This Row],[Monthly_Expenses]]/Global_Household_Financial_Dyna[[#This Row],[Net Income]]</f>
        <v>1.0847021857923496</v>
      </c>
      <c r="N1954" t="str">
        <f>IF(Global_Household_Financial_Dyna[[#This Row],[Monthly_Savings]]&lt;0,"High Risk", IF(Global_Household_Financial_Dyna[[#This Row],[Savings Rate%]]&lt;0.1, "Medium", "Safe"))</f>
        <v>High Risk</v>
      </c>
      <c r="O1954">
        <f>Global_Household_Financial_Dyna[[#This Row],[Total_Household_Income]]/Global_Household_Financial_Dyna[[#This Row],[Family_Size]]</f>
        <v>703.84625000000005</v>
      </c>
      <c r="P1954" s="2">
        <f t="shared" si="60"/>
        <v>0.15879799892000862</v>
      </c>
      <c r="Q1954" s="2">
        <f t="shared" si="61"/>
        <v>-0.24350018471235835</v>
      </c>
      <c r="R1954" s="2" t="str">
        <f>IF(Global_Household_Financial_Dyna[[#This Row],[Vs country_Average]]&lt;-0.2, "Underperformer", IF(Global_Household_Financial_Dyna[[#This Row],[Vs country_Average]]&gt;0.2, "Outperformer", "Normal"))</f>
        <v>Underperformer</v>
      </c>
      <c r="S19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-111.5095</v>
      </c>
      <c r="T19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86.990999999999985</v>
      </c>
      <c r="U19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285.49149999999997</v>
      </c>
      <c r="V19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483.99199999999996</v>
      </c>
    </row>
    <row r="1955" spans="1:22" x14ac:dyDescent="0.3">
      <c r="A1955">
        <v>1958</v>
      </c>
      <c r="B1955" t="s">
        <v>10</v>
      </c>
      <c r="C1955" t="s">
        <v>22</v>
      </c>
      <c r="D1955">
        <v>3</v>
      </c>
      <c r="E1955">
        <v>3</v>
      </c>
      <c r="F1955">
        <v>548.66999999999996</v>
      </c>
      <c r="G1955">
        <v>1142.57</v>
      </c>
      <c r="H1955">
        <v>114.26</v>
      </c>
      <c r="I1955">
        <v>496.71</v>
      </c>
      <c r="J1955">
        <v>531.6</v>
      </c>
      <c r="K1955">
        <f>Global_Household_Financial_Dyna[[#This Row],[Total_Household_Income]]-Global_Household_Financial_Dyna[[#This Row],[Estimated_Taxes]]</f>
        <v>1028.31</v>
      </c>
      <c r="L1955" s="1">
        <f>Global_Household_Financial_Dyna[[#This Row],[Monthly_Savings]]/Global_Household_Financial_Dyna[[#This Row],[Net Income]]</f>
        <v>0.51696472853516939</v>
      </c>
      <c r="M1955" s="2">
        <f>Global_Household_Financial_Dyna[[#This Row],[Monthly_Expenses]]/Global_Household_Financial_Dyna[[#This Row],[Net Income]]</f>
        <v>0.48303527146483066</v>
      </c>
      <c r="N1955" t="str">
        <f>IF(Global_Household_Financial_Dyna[[#This Row],[Monthly_Savings]]&lt;0,"High Risk", IF(Global_Household_Financial_Dyna[[#This Row],[Savings Rate%]]&lt;0.1, "Medium", "Safe"))</f>
        <v>Safe</v>
      </c>
      <c r="O1955">
        <f>Global_Household_Financial_Dyna[[#This Row],[Total_Household_Income]]/Global_Household_Financial_Dyna[[#This Row],[Family_Size]]</f>
        <v>380.85666666666663</v>
      </c>
      <c r="P1955" s="2">
        <f t="shared" si="60"/>
        <v>0.42077341556833553</v>
      </c>
      <c r="Q1955" s="2">
        <f t="shared" si="61"/>
        <v>9.6191312966833864E-2</v>
      </c>
      <c r="R1955" s="2" t="str">
        <f>IF(Global_Household_Financial_Dyna[[#This Row],[Vs country_Average]]&lt;-0.2, "Underperformer", IF(Global_Household_Financial_Dyna[[#This Row],[Vs country_Average]]&gt;0.2, "Outperformer", "Normal"))</f>
        <v>Normal</v>
      </c>
      <c r="S19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531.6</v>
      </c>
      <c r="T19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531.6</v>
      </c>
      <c r="U19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531.6</v>
      </c>
      <c r="V19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531.6</v>
      </c>
    </row>
    <row r="1956" spans="1:22" x14ac:dyDescent="0.3">
      <c r="A1956">
        <v>1959</v>
      </c>
      <c r="B1956" t="s">
        <v>16</v>
      </c>
      <c r="C1956" t="s">
        <v>17</v>
      </c>
      <c r="D1956">
        <v>8</v>
      </c>
      <c r="E1956">
        <v>3</v>
      </c>
      <c r="F1956">
        <v>6533.61</v>
      </c>
      <c r="G1956">
        <v>15474.99</v>
      </c>
      <c r="H1956">
        <v>6190</v>
      </c>
      <c r="I1956">
        <v>4568.88</v>
      </c>
      <c r="J1956">
        <v>4716.12</v>
      </c>
      <c r="K1956">
        <f>Global_Household_Financial_Dyna[[#This Row],[Total_Household_Income]]-Global_Household_Financial_Dyna[[#This Row],[Estimated_Taxes]]</f>
        <v>9284.99</v>
      </c>
      <c r="L1956" s="1">
        <f>Global_Household_Financial_Dyna[[#This Row],[Monthly_Savings]]/Global_Household_Financial_Dyna[[#This Row],[Net Income]]</f>
        <v>0.50792946465208899</v>
      </c>
      <c r="M1956" s="2">
        <f>Global_Household_Financial_Dyna[[#This Row],[Monthly_Expenses]]/Global_Household_Financial_Dyna[[#This Row],[Net Income]]</f>
        <v>0.49207161235499447</v>
      </c>
      <c r="N1956" t="str">
        <f>IF(Global_Household_Financial_Dyna[[#This Row],[Monthly_Savings]]&lt;0,"High Risk", IF(Global_Household_Financial_Dyna[[#This Row],[Savings Rate%]]&lt;0.1, "Medium", "Safe"))</f>
        <v>Safe</v>
      </c>
      <c r="O1956">
        <f>Global_Household_Financial_Dyna[[#This Row],[Total_Household_Income]]/Global_Household_Financial_Dyna[[#This Row],[Family_Size]]</f>
        <v>1934.37375</v>
      </c>
      <c r="P1956" s="2">
        <f t="shared" si="60"/>
        <v>0.15879799892000862</v>
      </c>
      <c r="Q1956" s="2">
        <f t="shared" si="61"/>
        <v>0.34913146573208037</v>
      </c>
      <c r="R1956" s="2" t="str">
        <f>IF(Global_Household_Financial_Dyna[[#This Row],[Vs country_Average]]&lt;-0.2, "Underperformer", IF(Global_Household_Financial_Dyna[[#This Row],[Vs country_Average]]&gt;0.2, "Outperformer", "Normal"))</f>
        <v>Outperformer</v>
      </c>
      <c r="S19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4716.12</v>
      </c>
      <c r="T19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4716.12</v>
      </c>
      <c r="U19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4716.12</v>
      </c>
      <c r="V19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4716.12</v>
      </c>
    </row>
    <row r="1957" spans="1:22" x14ac:dyDescent="0.3">
      <c r="A1957">
        <v>1960</v>
      </c>
      <c r="B1957" t="s">
        <v>14</v>
      </c>
      <c r="C1957" t="s">
        <v>15</v>
      </c>
      <c r="D1957">
        <v>2</v>
      </c>
      <c r="E1957">
        <v>1</v>
      </c>
      <c r="F1957">
        <v>1506.57</v>
      </c>
      <c r="G1957">
        <v>1506.57</v>
      </c>
      <c r="H1957">
        <v>225.98</v>
      </c>
      <c r="I1957">
        <v>802.38</v>
      </c>
      <c r="J1957">
        <v>478.2</v>
      </c>
      <c r="K1957">
        <f>Global_Household_Financial_Dyna[[#This Row],[Total_Household_Income]]-Global_Household_Financial_Dyna[[#This Row],[Estimated_Taxes]]</f>
        <v>1280.5899999999999</v>
      </c>
      <c r="L1957" s="1">
        <f>Global_Household_Financial_Dyna[[#This Row],[Monthly_Savings]]/Global_Household_Financial_Dyna[[#This Row],[Net Income]]</f>
        <v>0.3734216259692798</v>
      </c>
      <c r="M1957" s="2">
        <f>Global_Household_Financial_Dyna[[#This Row],[Monthly_Expenses]]/Global_Household_Financial_Dyna[[#This Row],[Net Income]]</f>
        <v>0.62657056513013532</v>
      </c>
      <c r="N1957" t="str">
        <f>IF(Global_Household_Financial_Dyna[[#This Row],[Monthly_Savings]]&lt;0,"High Risk", IF(Global_Household_Financial_Dyna[[#This Row],[Savings Rate%]]&lt;0.1, "Medium", "Safe"))</f>
        <v>Safe</v>
      </c>
      <c r="O1957">
        <f>Global_Household_Financial_Dyna[[#This Row],[Total_Household_Income]]/Global_Household_Financial_Dyna[[#This Row],[Family_Size]]</f>
        <v>753.28499999999997</v>
      </c>
      <c r="P1957" s="2">
        <f t="shared" si="60"/>
        <v>0.39788995363055785</v>
      </c>
      <c r="Q1957" s="2">
        <f t="shared" si="61"/>
        <v>-2.4468327661278044E-2</v>
      </c>
      <c r="R1957" s="2" t="str">
        <f>IF(Global_Household_Financial_Dyna[[#This Row],[Vs country_Average]]&lt;-0.2, "Underperformer", IF(Global_Household_Financial_Dyna[[#This Row],[Vs country_Average]]&gt;0.2, "Outperformer", "Normal"))</f>
        <v>Normal</v>
      </c>
      <c r="S19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478.2</v>
      </c>
      <c r="T19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478.2</v>
      </c>
      <c r="U19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478.2</v>
      </c>
      <c r="V19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478.2</v>
      </c>
    </row>
    <row r="1958" spans="1:22" x14ac:dyDescent="0.3">
      <c r="A1958">
        <v>1961</v>
      </c>
      <c r="B1958" t="s">
        <v>18</v>
      </c>
      <c r="C1958" t="s">
        <v>20</v>
      </c>
      <c r="D1958">
        <v>1</v>
      </c>
      <c r="E1958">
        <v>1</v>
      </c>
      <c r="F1958">
        <v>4450.99</v>
      </c>
      <c r="G1958">
        <v>4450.99</v>
      </c>
      <c r="H1958">
        <v>979.22</v>
      </c>
      <c r="I1958">
        <v>1293.1400000000001</v>
      </c>
      <c r="J1958">
        <v>2178.63</v>
      </c>
      <c r="K1958">
        <f>Global_Household_Financial_Dyna[[#This Row],[Total_Household_Income]]-Global_Household_Financial_Dyna[[#This Row],[Estimated_Taxes]]</f>
        <v>3471.7699999999995</v>
      </c>
      <c r="L1958" s="1">
        <f>Global_Household_Financial_Dyna[[#This Row],[Monthly_Savings]]/Global_Household_Financial_Dyna[[#This Row],[Net Income]]</f>
        <v>0.6275271691385087</v>
      </c>
      <c r="M1958" s="2">
        <f>Global_Household_Financial_Dyna[[#This Row],[Monthly_Expenses]]/Global_Household_Financial_Dyna[[#This Row],[Net Income]]</f>
        <v>0.37247283086149147</v>
      </c>
      <c r="N1958" t="str">
        <f>IF(Global_Household_Financial_Dyna[[#This Row],[Monthly_Savings]]&lt;0,"High Risk", IF(Global_Household_Financial_Dyna[[#This Row],[Savings Rate%]]&lt;0.1, "Medium", "Safe"))</f>
        <v>Safe</v>
      </c>
      <c r="O1958">
        <f>Global_Household_Financial_Dyna[[#This Row],[Total_Household_Income]]/Global_Household_Financial_Dyna[[#This Row],[Family_Size]]</f>
        <v>4450.99</v>
      </c>
      <c r="P1958" s="2">
        <f t="shared" si="60"/>
        <v>0.32336204947805613</v>
      </c>
      <c r="Q1958" s="2">
        <f t="shared" si="61"/>
        <v>0.30416511966045257</v>
      </c>
      <c r="R1958" s="2" t="str">
        <f>IF(Global_Household_Financial_Dyna[[#This Row],[Vs country_Average]]&lt;-0.2, "Underperformer", IF(Global_Household_Financial_Dyna[[#This Row],[Vs country_Average]]&gt;0.2, "Outperformer", "Normal"))</f>
        <v>Outperformer</v>
      </c>
      <c r="S19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2178.63</v>
      </c>
      <c r="T19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2178.63</v>
      </c>
      <c r="U19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2178.63</v>
      </c>
      <c r="V19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2178.63</v>
      </c>
    </row>
    <row r="1959" spans="1:22" x14ac:dyDescent="0.3">
      <c r="A1959">
        <v>1962</v>
      </c>
      <c r="B1959" t="s">
        <v>10</v>
      </c>
      <c r="C1959" t="s">
        <v>11</v>
      </c>
      <c r="D1959">
        <v>2</v>
      </c>
      <c r="E1959">
        <v>1</v>
      </c>
      <c r="F1959">
        <v>1341.91</v>
      </c>
      <c r="G1959">
        <v>1341.91</v>
      </c>
      <c r="H1959">
        <v>134.19</v>
      </c>
      <c r="I1959">
        <v>469.05</v>
      </c>
      <c r="J1959">
        <v>738.67</v>
      </c>
      <c r="K1959">
        <f>Global_Household_Financial_Dyna[[#This Row],[Total_Household_Income]]-Global_Household_Financial_Dyna[[#This Row],[Estimated_Taxes]]</f>
        <v>1207.72</v>
      </c>
      <c r="L1959" s="1">
        <f>Global_Household_Financial_Dyna[[#This Row],[Monthly_Savings]]/Global_Household_Financial_Dyna[[#This Row],[Net Income]]</f>
        <v>0.61162355512867217</v>
      </c>
      <c r="M1959" s="2">
        <f>Global_Household_Financial_Dyna[[#This Row],[Monthly_Expenses]]/Global_Household_Financial_Dyna[[#This Row],[Net Income]]</f>
        <v>0.38837644487132778</v>
      </c>
      <c r="N1959" t="str">
        <f>IF(Global_Household_Financial_Dyna[[#This Row],[Monthly_Savings]]&lt;0,"High Risk", IF(Global_Household_Financial_Dyna[[#This Row],[Savings Rate%]]&lt;0.1, "Medium", "Safe"))</f>
        <v>Safe</v>
      </c>
      <c r="O1959">
        <f>Global_Household_Financial_Dyna[[#This Row],[Total_Household_Income]]/Global_Household_Financial_Dyna[[#This Row],[Family_Size]]</f>
        <v>670.95500000000004</v>
      </c>
      <c r="P1959" s="2">
        <f t="shared" si="60"/>
        <v>0.42077341556833553</v>
      </c>
      <c r="Q1959" s="2">
        <f t="shared" si="61"/>
        <v>0.19085013956033664</v>
      </c>
      <c r="R1959" s="2" t="str">
        <f>IF(Global_Household_Financial_Dyna[[#This Row],[Vs country_Average]]&lt;-0.2, "Underperformer", IF(Global_Household_Financial_Dyna[[#This Row],[Vs country_Average]]&gt;0.2, "Outperformer", "Normal"))</f>
        <v>Normal</v>
      </c>
      <c r="S19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738.67</v>
      </c>
      <c r="T19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738.67</v>
      </c>
      <c r="U19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738.67</v>
      </c>
      <c r="V19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738.67</v>
      </c>
    </row>
    <row r="1960" spans="1:22" x14ac:dyDescent="0.3">
      <c r="A1960">
        <v>1963</v>
      </c>
      <c r="B1960" t="s">
        <v>14</v>
      </c>
      <c r="C1960" t="s">
        <v>15</v>
      </c>
      <c r="D1960">
        <v>1</v>
      </c>
      <c r="E1960">
        <v>1</v>
      </c>
      <c r="F1960">
        <v>1523.42</v>
      </c>
      <c r="G1960">
        <v>1523.42</v>
      </c>
      <c r="H1960">
        <v>228.51</v>
      </c>
      <c r="I1960">
        <v>783.9</v>
      </c>
      <c r="J1960">
        <v>511.01</v>
      </c>
      <c r="K1960">
        <f>Global_Household_Financial_Dyna[[#This Row],[Total_Household_Income]]-Global_Household_Financial_Dyna[[#This Row],[Estimated_Taxes]]</f>
        <v>1294.9100000000001</v>
      </c>
      <c r="L1960" s="1">
        <f>Global_Household_Financial_Dyna[[#This Row],[Monthly_Savings]]/Global_Household_Financial_Dyna[[#This Row],[Net Income]]</f>
        <v>0.39462974260759431</v>
      </c>
      <c r="M1960" s="2">
        <f>Global_Household_Financial_Dyna[[#This Row],[Monthly_Expenses]]/Global_Household_Financial_Dyna[[#This Row],[Net Income]]</f>
        <v>0.60537025739240558</v>
      </c>
      <c r="N1960" t="str">
        <f>IF(Global_Household_Financial_Dyna[[#This Row],[Monthly_Savings]]&lt;0,"High Risk", IF(Global_Household_Financial_Dyna[[#This Row],[Savings Rate%]]&lt;0.1, "Medium", "Safe"))</f>
        <v>Safe</v>
      </c>
      <c r="O1960">
        <f>Global_Household_Financial_Dyna[[#This Row],[Total_Household_Income]]/Global_Household_Financial_Dyna[[#This Row],[Family_Size]]</f>
        <v>1523.42</v>
      </c>
      <c r="P1960" s="2">
        <f t="shared" si="60"/>
        <v>0.39788995363055785</v>
      </c>
      <c r="Q1960" s="2">
        <f t="shared" si="61"/>
        <v>-3.2602110229635328E-3</v>
      </c>
      <c r="R1960" s="2" t="str">
        <f>IF(Global_Household_Financial_Dyna[[#This Row],[Vs country_Average]]&lt;-0.2, "Underperformer", IF(Global_Household_Financial_Dyna[[#This Row],[Vs country_Average]]&gt;0.2, "Outperformer", "Normal"))</f>
        <v>Normal</v>
      </c>
      <c r="S19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511.01</v>
      </c>
      <c r="T19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511.01</v>
      </c>
      <c r="U19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511.01</v>
      </c>
      <c r="V19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511.01</v>
      </c>
    </row>
    <row r="1961" spans="1:22" x14ac:dyDescent="0.3">
      <c r="A1961">
        <v>1964</v>
      </c>
      <c r="B1961" t="s">
        <v>10</v>
      </c>
      <c r="C1961" t="s">
        <v>11</v>
      </c>
      <c r="D1961">
        <v>4</v>
      </c>
      <c r="E1961">
        <v>1</v>
      </c>
      <c r="F1961">
        <v>744.73</v>
      </c>
      <c r="G1961">
        <v>744.73</v>
      </c>
      <c r="H1961">
        <v>74.47</v>
      </c>
      <c r="I1961">
        <v>516.59</v>
      </c>
      <c r="J1961">
        <v>153.66</v>
      </c>
      <c r="K1961">
        <f>Global_Household_Financial_Dyna[[#This Row],[Total_Household_Income]]-Global_Household_Financial_Dyna[[#This Row],[Estimated_Taxes]]</f>
        <v>670.26</v>
      </c>
      <c r="L1961" s="1">
        <f>Global_Household_Financial_Dyna[[#This Row],[Monthly_Savings]]/Global_Household_Financial_Dyna[[#This Row],[Net Income]]</f>
        <v>0.22925431921940739</v>
      </c>
      <c r="M1961" s="2">
        <f>Global_Household_Financial_Dyna[[#This Row],[Monthly_Expenses]]/Global_Household_Financial_Dyna[[#This Row],[Net Income]]</f>
        <v>0.77073076119714745</v>
      </c>
      <c r="N1961" t="str">
        <f>IF(Global_Household_Financial_Dyna[[#This Row],[Monthly_Savings]]&lt;0,"High Risk", IF(Global_Household_Financial_Dyna[[#This Row],[Savings Rate%]]&lt;0.1, "Medium", "Safe"))</f>
        <v>Safe</v>
      </c>
      <c r="O1961">
        <f>Global_Household_Financial_Dyna[[#This Row],[Total_Household_Income]]/Global_Household_Financial_Dyna[[#This Row],[Family_Size]]</f>
        <v>186.1825</v>
      </c>
      <c r="P1961" s="2">
        <f t="shared" si="60"/>
        <v>0.42077341556833553</v>
      </c>
      <c r="Q1961" s="2">
        <f t="shared" si="61"/>
        <v>-0.19151909634892814</v>
      </c>
      <c r="R1961" s="2" t="str">
        <f>IF(Global_Household_Financial_Dyna[[#This Row],[Vs country_Average]]&lt;-0.2, "Underperformer", IF(Global_Household_Financial_Dyna[[#This Row],[Vs country_Average]]&gt;0.2, "Outperformer", "Normal"))</f>
        <v>Normal</v>
      </c>
      <c r="S19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153.66</v>
      </c>
      <c r="T19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153.66</v>
      </c>
      <c r="U19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153.66</v>
      </c>
      <c r="V19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153.66</v>
      </c>
    </row>
    <row r="1962" spans="1:22" x14ac:dyDescent="0.3">
      <c r="A1962">
        <v>1965</v>
      </c>
      <c r="B1962" t="s">
        <v>16</v>
      </c>
      <c r="C1962" t="s">
        <v>21</v>
      </c>
      <c r="D1962">
        <v>4</v>
      </c>
      <c r="E1962">
        <v>2</v>
      </c>
      <c r="F1962">
        <v>6390.04</v>
      </c>
      <c r="G1962">
        <v>11166.72</v>
      </c>
      <c r="H1962">
        <v>4466.6899999999996</v>
      </c>
      <c r="I1962">
        <v>3733.43</v>
      </c>
      <c r="J1962">
        <v>2966.6</v>
      </c>
      <c r="K1962">
        <f>Global_Household_Financial_Dyna[[#This Row],[Total_Household_Income]]-Global_Household_Financial_Dyna[[#This Row],[Estimated_Taxes]]</f>
        <v>6700.03</v>
      </c>
      <c r="L1962" s="1">
        <f>Global_Household_Financial_Dyna[[#This Row],[Monthly_Savings]]/Global_Household_Financial_Dyna[[#This Row],[Net Income]]</f>
        <v>0.44277413683222316</v>
      </c>
      <c r="M1962" s="2">
        <f>Global_Household_Financial_Dyna[[#This Row],[Monthly_Expenses]]/Global_Household_Financial_Dyna[[#This Row],[Net Income]]</f>
        <v>0.55722586316777689</v>
      </c>
      <c r="N1962" t="str">
        <f>IF(Global_Household_Financial_Dyna[[#This Row],[Monthly_Savings]]&lt;0,"High Risk", IF(Global_Household_Financial_Dyna[[#This Row],[Savings Rate%]]&lt;0.1, "Medium", "Safe"))</f>
        <v>Safe</v>
      </c>
      <c r="O1962">
        <f>Global_Household_Financial_Dyna[[#This Row],[Total_Household_Income]]/Global_Household_Financial_Dyna[[#This Row],[Family_Size]]</f>
        <v>2791.68</v>
      </c>
      <c r="P1962" s="2">
        <f t="shared" si="60"/>
        <v>0.15879799892000862</v>
      </c>
      <c r="Q1962" s="2">
        <f t="shared" si="61"/>
        <v>0.28397613791221454</v>
      </c>
      <c r="R1962" s="2" t="str">
        <f>IF(Global_Household_Financial_Dyna[[#This Row],[Vs country_Average]]&lt;-0.2, "Underperformer", IF(Global_Household_Financial_Dyna[[#This Row],[Vs country_Average]]&gt;0.2, "Outperformer", "Normal"))</f>
        <v>Outperformer</v>
      </c>
      <c r="S19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2966.6</v>
      </c>
      <c r="T19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2966.6</v>
      </c>
      <c r="U19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2966.6</v>
      </c>
      <c r="V19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2966.6</v>
      </c>
    </row>
    <row r="1963" spans="1:22" x14ac:dyDescent="0.3">
      <c r="A1963">
        <v>1966</v>
      </c>
      <c r="B1963" t="s">
        <v>16</v>
      </c>
      <c r="C1963" t="s">
        <v>17</v>
      </c>
      <c r="D1963">
        <v>5</v>
      </c>
      <c r="E1963">
        <v>2</v>
      </c>
      <c r="F1963">
        <v>4420.38</v>
      </c>
      <c r="G1963">
        <v>7694.09</v>
      </c>
      <c r="H1963">
        <v>2692.93</v>
      </c>
      <c r="I1963">
        <v>4368.51</v>
      </c>
      <c r="J1963">
        <v>632.65</v>
      </c>
      <c r="K1963">
        <f>Global_Household_Financial_Dyna[[#This Row],[Total_Household_Income]]-Global_Household_Financial_Dyna[[#This Row],[Estimated_Taxes]]</f>
        <v>5001.16</v>
      </c>
      <c r="L1963" s="1">
        <f>Global_Household_Financial_Dyna[[#This Row],[Monthly_Savings]]/Global_Household_Financial_Dyna[[#This Row],[Net Income]]</f>
        <v>0.12650065184877107</v>
      </c>
      <c r="M1963" s="2">
        <f>Global_Household_Financial_Dyna[[#This Row],[Monthly_Expenses]]/Global_Household_Financial_Dyna[[#This Row],[Net Income]]</f>
        <v>0.87349934815122898</v>
      </c>
      <c r="N1963" t="str">
        <f>IF(Global_Household_Financial_Dyna[[#This Row],[Monthly_Savings]]&lt;0,"High Risk", IF(Global_Household_Financial_Dyna[[#This Row],[Savings Rate%]]&lt;0.1, "Medium", "Safe"))</f>
        <v>Safe</v>
      </c>
      <c r="O1963">
        <f>Global_Household_Financial_Dyna[[#This Row],[Total_Household_Income]]/Global_Household_Financial_Dyna[[#This Row],[Family_Size]]</f>
        <v>1538.818</v>
      </c>
      <c r="P1963" s="2">
        <f t="shared" si="60"/>
        <v>0.15879799892000862</v>
      </c>
      <c r="Q1963" s="2">
        <f t="shared" si="61"/>
        <v>-3.2297347071237548E-2</v>
      </c>
      <c r="R1963" s="2" t="str">
        <f>IF(Global_Household_Financial_Dyna[[#This Row],[Vs country_Average]]&lt;-0.2, "Underperformer", IF(Global_Household_Financial_Dyna[[#This Row],[Vs country_Average]]&gt;0.2, "Outperformer", "Normal"))</f>
        <v>Normal</v>
      </c>
      <c r="S19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632.65</v>
      </c>
      <c r="T19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632.65</v>
      </c>
      <c r="U19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632.65</v>
      </c>
      <c r="V19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632.65</v>
      </c>
    </row>
    <row r="1964" spans="1:22" x14ac:dyDescent="0.3">
      <c r="A1964">
        <v>1967</v>
      </c>
      <c r="B1964" t="s">
        <v>18</v>
      </c>
      <c r="C1964" t="s">
        <v>19</v>
      </c>
      <c r="D1964">
        <v>2</v>
      </c>
      <c r="E1964">
        <v>2</v>
      </c>
      <c r="F1964">
        <v>3826.23</v>
      </c>
      <c r="G1964">
        <v>6105.02</v>
      </c>
      <c r="H1964">
        <v>1343.11</v>
      </c>
      <c r="I1964">
        <v>2515.7600000000002</v>
      </c>
      <c r="J1964">
        <v>2246.16</v>
      </c>
      <c r="K1964">
        <f>Global_Household_Financial_Dyna[[#This Row],[Total_Household_Income]]-Global_Household_Financial_Dyna[[#This Row],[Estimated_Taxes]]</f>
        <v>4761.9100000000008</v>
      </c>
      <c r="L1964" s="1">
        <f>Global_Household_Financial_Dyna[[#This Row],[Monthly_Savings]]/Global_Household_Financial_Dyna[[#This Row],[Net Income]]</f>
        <v>0.47169308113761066</v>
      </c>
      <c r="M1964" s="2">
        <f>Global_Household_Financial_Dyna[[#This Row],[Monthly_Expenses]]/Global_Household_Financial_Dyna[[#This Row],[Net Income]]</f>
        <v>0.52830901886007919</v>
      </c>
      <c r="N1964" t="str">
        <f>IF(Global_Household_Financial_Dyna[[#This Row],[Monthly_Savings]]&lt;0,"High Risk", IF(Global_Household_Financial_Dyna[[#This Row],[Savings Rate%]]&lt;0.1, "Medium", "Safe"))</f>
        <v>Safe</v>
      </c>
      <c r="O1964">
        <f>Global_Household_Financial_Dyna[[#This Row],[Total_Household_Income]]/Global_Household_Financial_Dyna[[#This Row],[Family_Size]]</f>
        <v>3052.51</v>
      </c>
      <c r="P1964" s="2">
        <f t="shared" si="60"/>
        <v>0.32336204947805613</v>
      </c>
      <c r="Q1964" s="2">
        <f t="shared" si="61"/>
        <v>0.14833103165955452</v>
      </c>
      <c r="R1964" s="2" t="str">
        <f>IF(Global_Household_Financial_Dyna[[#This Row],[Vs country_Average]]&lt;-0.2, "Underperformer", IF(Global_Household_Financial_Dyna[[#This Row],[Vs country_Average]]&gt;0.2, "Outperformer", "Normal"))</f>
        <v>Normal</v>
      </c>
      <c r="S19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2246.16</v>
      </c>
      <c r="T19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2246.16</v>
      </c>
      <c r="U19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2246.16</v>
      </c>
      <c r="V19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2246.16</v>
      </c>
    </row>
    <row r="1965" spans="1:22" x14ac:dyDescent="0.3">
      <c r="A1965">
        <v>1968</v>
      </c>
      <c r="B1965" t="s">
        <v>10</v>
      </c>
      <c r="C1965" t="s">
        <v>22</v>
      </c>
      <c r="D1965">
        <v>2</v>
      </c>
      <c r="E1965">
        <v>2</v>
      </c>
      <c r="F1965">
        <v>1094.3399999999999</v>
      </c>
      <c r="G1965">
        <v>1704.51</v>
      </c>
      <c r="H1965">
        <v>170.45</v>
      </c>
      <c r="I1965">
        <v>362.03</v>
      </c>
      <c r="J1965">
        <v>1172.03</v>
      </c>
      <c r="K1965">
        <f>Global_Household_Financial_Dyna[[#This Row],[Total_Household_Income]]-Global_Household_Financial_Dyna[[#This Row],[Estimated_Taxes]]</f>
        <v>1534.06</v>
      </c>
      <c r="L1965" s="1">
        <f>Global_Household_Financial_Dyna[[#This Row],[Monthly_Savings]]/Global_Household_Financial_Dyna[[#This Row],[Net Income]]</f>
        <v>0.76400531921828352</v>
      </c>
      <c r="M1965" s="2">
        <f>Global_Household_Financial_Dyna[[#This Row],[Monthly_Expenses]]/Global_Household_Financial_Dyna[[#This Row],[Net Income]]</f>
        <v>0.23599468078171648</v>
      </c>
      <c r="N1965" t="str">
        <f>IF(Global_Household_Financial_Dyna[[#This Row],[Monthly_Savings]]&lt;0,"High Risk", IF(Global_Household_Financial_Dyna[[#This Row],[Savings Rate%]]&lt;0.1, "Medium", "Safe"))</f>
        <v>Safe</v>
      </c>
      <c r="O1965">
        <f>Global_Household_Financial_Dyna[[#This Row],[Total_Household_Income]]/Global_Household_Financial_Dyna[[#This Row],[Family_Size]]</f>
        <v>852.255</v>
      </c>
      <c r="P1965" s="2">
        <f t="shared" si="60"/>
        <v>0.42077341556833553</v>
      </c>
      <c r="Q1965" s="2">
        <f t="shared" si="61"/>
        <v>0.34323190364994799</v>
      </c>
      <c r="R1965" s="2" t="str">
        <f>IF(Global_Household_Financial_Dyna[[#This Row],[Vs country_Average]]&lt;-0.2, "Underperformer", IF(Global_Household_Financial_Dyna[[#This Row],[Vs country_Average]]&gt;0.2, "Outperformer", "Normal"))</f>
        <v>Outperformer</v>
      </c>
      <c r="S19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1172.03</v>
      </c>
      <c r="T19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1172.03</v>
      </c>
      <c r="U19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1172.03</v>
      </c>
      <c r="V19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1172.03</v>
      </c>
    </row>
    <row r="1966" spans="1:22" x14ac:dyDescent="0.3">
      <c r="A1966">
        <v>1969</v>
      </c>
      <c r="B1966" t="s">
        <v>10</v>
      </c>
      <c r="C1966" t="s">
        <v>11</v>
      </c>
      <c r="D1966">
        <v>1</v>
      </c>
      <c r="E1966">
        <v>1</v>
      </c>
      <c r="F1966">
        <v>1158.1300000000001</v>
      </c>
      <c r="G1966">
        <v>1158.1300000000001</v>
      </c>
      <c r="H1966">
        <v>115.81</v>
      </c>
      <c r="I1966">
        <v>351.01</v>
      </c>
      <c r="J1966">
        <v>691.3</v>
      </c>
      <c r="K1966">
        <f>Global_Household_Financial_Dyna[[#This Row],[Total_Household_Income]]-Global_Household_Financial_Dyna[[#This Row],[Estimated_Taxes]]</f>
        <v>1042.3200000000002</v>
      </c>
      <c r="L1966" s="1">
        <f>Global_Household_Financial_Dyna[[#This Row],[Monthly_Savings]]/Global_Household_Financial_Dyna[[#This Row],[Net Income]]</f>
        <v>0.66323202087650612</v>
      </c>
      <c r="M1966" s="2">
        <f>Global_Household_Financial_Dyna[[#This Row],[Monthly_Expenses]]/Global_Household_Financial_Dyna[[#This Row],[Net Income]]</f>
        <v>0.33675838514083961</v>
      </c>
      <c r="N1966" t="str">
        <f>IF(Global_Household_Financial_Dyna[[#This Row],[Monthly_Savings]]&lt;0,"High Risk", IF(Global_Household_Financial_Dyna[[#This Row],[Savings Rate%]]&lt;0.1, "Medium", "Safe"))</f>
        <v>Safe</v>
      </c>
      <c r="O1966">
        <f>Global_Household_Financial_Dyna[[#This Row],[Total_Household_Income]]/Global_Household_Financial_Dyna[[#This Row],[Family_Size]]</f>
        <v>1158.1300000000001</v>
      </c>
      <c r="P1966" s="2">
        <f t="shared" si="60"/>
        <v>0.42077341556833553</v>
      </c>
      <c r="Q1966" s="2">
        <f t="shared" si="61"/>
        <v>0.24245860530817059</v>
      </c>
      <c r="R1966" s="2" t="str">
        <f>IF(Global_Household_Financial_Dyna[[#This Row],[Vs country_Average]]&lt;-0.2, "Underperformer", IF(Global_Household_Financial_Dyna[[#This Row],[Vs country_Average]]&gt;0.2, "Outperformer", "Normal"))</f>
        <v>Outperformer</v>
      </c>
      <c r="S19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691.3</v>
      </c>
      <c r="T19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691.3</v>
      </c>
      <c r="U19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691.3</v>
      </c>
      <c r="V19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691.3</v>
      </c>
    </row>
    <row r="1967" spans="1:22" x14ac:dyDescent="0.3">
      <c r="A1967">
        <v>1970</v>
      </c>
      <c r="B1967" t="s">
        <v>18</v>
      </c>
      <c r="C1967" t="s">
        <v>19</v>
      </c>
      <c r="D1967">
        <v>4</v>
      </c>
      <c r="E1967">
        <v>2</v>
      </c>
      <c r="F1967">
        <v>2118.0500000000002</v>
      </c>
      <c r="G1967">
        <v>3464.03</v>
      </c>
      <c r="H1967">
        <v>762.09</v>
      </c>
      <c r="I1967">
        <v>2436.94</v>
      </c>
      <c r="J1967">
        <v>265</v>
      </c>
      <c r="K1967">
        <f>Global_Household_Financial_Dyna[[#This Row],[Total_Household_Income]]-Global_Household_Financial_Dyna[[#This Row],[Estimated_Taxes]]</f>
        <v>2701.94</v>
      </c>
      <c r="L1967" s="1">
        <f>Global_Household_Financial_Dyna[[#This Row],[Monthly_Savings]]/Global_Household_Financial_Dyna[[#This Row],[Net Income]]</f>
        <v>9.8077677520596304E-2</v>
      </c>
      <c r="M1967" s="2">
        <f>Global_Household_Financial_Dyna[[#This Row],[Monthly_Expenses]]/Global_Household_Financial_Dyna[[#This Row],[Net Income]]</f>
        <v>0.90192232247940374</v>
      </c>
      <c r="N1967" t="str">
        <f>IF(Global_Household_Financial_Dyna[[#This Row],[Monthly_Savings]]&lt;0,"High Risk", IF(Global_Household_Financial_Dyna[[#This Row],[Savings Rate%]]&lt;0.1, "Medium", "Safe"))</f>
        <v>Medium</v>
      </c>
      <c r="O1967">
        <f>Global_Household_Financial_Dyna[[#This Row],[Total_Household_Income]]/Global_Household_Financial_Dyna[[#This Row],[Family_Size]]</f>
        <v>866.00750000000005</v>
      </c>
      <c r="P1967" s="2">
        <f t="shared" si="60"/>
        <v>0.32336204947805613</v>
      </c>
      <c r="Q1967" s="2">
        <f t="shared" si="61"/>
        <v>-0.22528437195745982</v>
      </c>
      <c r="R1967" s="2" t="str">
        <f>IF(Global_Household_Financial_Dyna[[#This Row],[Vs country_Average]]&lt;-0.2, "Underperformer", IF(Global_Household_Financial_Dyna[[#This Row],[Vs country_Average]]&gt;0.2, "Outperformer", "Normal"))</f>
        <v>Underperformer</v>
      </c>
      <c r="S19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v>
      </c>
      <c r="T19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v>
      </c>
      <c r="U19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v>
      </c>
      <c r="V19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v>
      </c>
    </row>
    <row r="1968" spans="1:22" x14ac:dyDescent="0.3">
      <c r="A1968">
        <v>1971</v>
      </c>
      <c r="B1968" t="s">
        <v>18</v>
      </c>
      <c r="C1968" t="s">
        <v>20</v>
      </c>
      <c r="D1968">
        <v>1</v>
      </c>
      <c r="E1968">
        <v>1</v>
      </c>
      <c r="F1968">
        <v>2396.3200000000002</v>
      </c>
      <c r="G1968">
        <v>2396.3200000000002</v>
      </c>
      <c r="H1968">
        <v>527.19000000000005</v>
      </c>
      <c r="I1968">
        <v>1644.83</v>
      </c>
      <c r="J1968">
        <v>224.3</v>
      </c>
      <c r="K1968">
        <f>Global_Household_Financial_Dyna[[#This Row],[Total_Household_Income]]-Global_Household_Financial_Dyna[[#This Row],[Estimated_Taxes]]</f>
        <v>1869.13</v>
      </c>
      <c r="L1968" s="1">
        <f>Global_Household_Financial_Dyna[[#This Row],[Monthly_Savings]]/Global_Household_Financial_Dyna[[#This Row],[Net Income]]</f>
        <v>0.12000235403636986</v>
      </c>
      <c r="M1968" s="2">
        <f>Global_Household_Financial_Dyna[[#This Row],[Monthly_Expenses]]/Global_Household_Financial_Dyna[[#This Row],[Net Income]]</f>
        <v>0.87999764596363006</v>
      </c>
      <c r="N1968" t="str">
        <f>IF(Global_Household_Financial_Dyna[[#This Row],[Monthly_Savings]]&lt;0,"High Risk", IF(Global_Household_Financial_Dyna[[#This Row],[Savings Rate%]]&lt;0.1, "Medium", "Safe"))</f>
        <v>Safe</v>
      </c>
      <c r="O1968">
        <f>Global_Household_Financial_Dyna[[#This Row],[Total_Household_Income]]/Global_Household_Financial_Dyna[[#This Row],[Family_Size]]</f>
        <v>2396.3200000000002</v>
      </c>
      <c r="P1968" s="2">
        <f t="shared" si="60"/>
        <v>0.32336204947805613</v>
      </c>
      <c r="Q1968" s="2">
        <f t="shared" si="61"/>
        <v>-0.20335969544168628</v>
      </c>
      <c r="R1968" s="2" t="str">
        <f>IF(Global_Household_Financial_Dyna[[#This Row],[Vs country_Average]]&lt;-0.2, "Underperformer", IF(Global_Household_Financial_Dyna[[#This Row],[Vs country_Average]]&gt;0.2, "Outperformer", "Normal"))</f>
        <v>Underperformer</v>
      </c>
      <c r="S19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224.3</v>
      </c>
      <c r="T19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224.3</v>
      </c>
      <c r="U19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224.3</v>
      </c>
      <c r="V19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224.3</v>
      </c>
    </row>
    <row r="1969" spans="1:22" x14ac:dyDescent="0.3">
      <c r="A1969">
        <v>1972</v>
      </c>
      <c r="B1969" t="s">
        <v>14</v>
      </c>
      <c r="C1969" t="s">
        <v>15</v>
      </c>
      <c r="D1969">
        <v>4</v>
      </c>
      <c r="E1969">
        <v>3</v>
      </c>
      <c r="F1969">
        <v>1337.19</v>
      </c>
      <c r="G1969">
        <v>2865.66</v>
      </c>
      <c r="H1969">
        <v>429.85</v>
      </c>
      <c r="I1969">
        <v>1271.82</v>
      </c>
      <c r="J1969">
        <v>1163.99</v>
      </c>
      <c r="K1969">
        <f>Global_Household_Financial_Dyna[[#This Row],[Total_Household_Income]]-Global_Household_Financial_Dyna[[#This Row],[Estimated_Taxes]]</f>
        <v>2435.81</v>
      </c>
      <c r="L1969" s="1">
        <f>Global_Household_Financial_Dyna[[#This Row],[Monthly_Savings]]/Global_Household_Financial_Dyna[[#This Row],[Net Income]]</f>
        <v>0.47786567917858946</v>
      </c>
      <c r="M1969" s="2">
        <f>Global_Household_Financial_Dyna[[#This Row],[Monthly_Expenses]]/Global_Household_Financial_Dyna[[#This Row],[Net Income]]</f>
        <v>0.52213432082141054</v>
      </c>
      <c r="N1969" t="str">
        <f>IF(Global_Household_Financial_Dyna[[#This Row],[Monthly_Savings]]&lt;0,"High Risk", IF(Global_Household_Financial_Dyna[[#This Row],[Savings Rate%]]&lt;0.1, "Medium", "Safe"))</f>
        <v>Safe</v>
      </c>
      <c r="O1969">
        <f>Global_Household_Financial_Dyna[[#This Row],[Total_Household_Income]]/Global_Household_Financial_Dyna[[#This Row],[Family_Size]]</f>
        <v>716.41499999999996</v>
      </c>
      <c r="P1969" s="2">
        <f t="shared" si="60"/>
        <v>0.39788995363055785</v>
      </c>
      <c r="Q1969" s="2">
        <f t="shared" si="61"/>
        <v>7.9975725548031618E-2</v>
      </c>
      <c r="R1969" s="2" t="str">
        <f>IF(Global_Household_Financial_Dyna[[#This Row],[Vs country_Average]]&lt;-0.2, "Underperformer", IF(Global_Household_Financial_Dyna[[#This Row],[Vs country_Average]]&gt;0.2, "Outperformer", "Normal"))</f>
        <v>Normal</v>
      </c>
      <c r="S19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1163.99</v>
      </c>
      <c r="T19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1163.99</v>
      </c>
      <c r="U19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1163.99</v>
      </c>
      <c r="V19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1163.99</v>
      </c>
    </row>
    <row r="1970" spans="1:22" x14ac:dyDescent="0.3">
      <c r="A1970">
        <v>1973</v>
      </c>
      <c r="B1970" t="s">
        <v>10</v>
      </c>
      <c r="C1970" t="s">
        <v>11</v>
      </c>
      <c r="D1970">
        <v>1</v>
      </c>
      <c r="E1970">
        <v>1</v>
      </c>
      <c r="F1970">
        <v>908.3</v>
      </c>
      <c r="G1970">
        <v>908.3</v>
      </c>
      <c r="H1970">
        <v>90.83</v>
      </c>
      <c r="I1970">
        <v>348.51</v>
      </c>
      <c r="J1970">
        <v>468.97</v>
      </c>
      <c r="K1970">
        <f>Global_Household_Financial_Dyna[[#This Row],[Total_Household_Income]]-Global_Household_Financial_Dyna[[#This Row],[Estimated_Taxes]]</f>
        <v>817.46999999999991</v>
      </c>
      <c r="L1970" s="1">
        <f>Global_Household_Financial_Dyna[[#This Row],[Monthly_Savings]]/Global_Household_Financial_Dyna[[#This Row],[Net Income]]</f>
        <v>0.57368466121080908</v>
      </c>
      <c r="M1970" s="2">
        <f>Global_Household_Financial_Dyna[[#This Row],[Monthly_Expenses]]/Global_Household_Financial_Dyna[[#This Row],[Net Income]]</f>
        <v>0.4263275716540057</v>
      </c>
      <c r="N1970" t="str">
        <f>IF(Global_Household_Financial_Dyna[[#This Row],[Monthly_Savings]]&lt;0,"High Risk", IF(Global_Household_Financial_Dyna[[#This Row],[Savings Rate%]]&lt;0.1, "Medium", "Safe"))</f>
        <v>Safe</v>
      </c>
      <c r="O1970">
        <f>Global_Household_Financial_Dyna[[#This Row],[Total_Household_Income]]/Global_Household_Financial_Dyna[[#This Row],[Family_Size]]</f>
        <v>908.3</v>
      </c>
      <c r="P1970" s="2">
        <f t="shared" si="60"/>
        <v>0.42077341556833553</v>
      </c>
      <c r="Q1970" s="2">
        <f t="shared" si="61"/>
        <v>0.15291124564247355</v>
      </c>
      <c r="R1970" s="2" t="str">
        <f>IF(Global_Household_Financial_Dyna[[#This Row],[Vs country_Average]]&lt;-0.2, "Underperformer", IF(Global_Household_Financial_Dyna[[#This Row],[Vs country_Average]]&gt;0.2, "Outperformer", "Normal"))</f>
        <v>Normal</v>
      </c>
      <c r="S19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468.97</v>
      </c>
      <c r="T19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468.97</v>
      </c>
      <c r="U19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468.97</v>
      </c>
      <c r="V19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468.97</v>
      </c>
    </row>
    <row r="1971" spans="1:22" x14ac:dyDescent="0.3">
      <c r="A1971">
        <v>1974</v>
      </c>
      <c r="B1971" t="s">
        <v>16</v>
      </c>
      <c r="C1971" t="s">
        <v>21</v>
      </c>
      <c r="D1971">
        <v>4</v>
      </c>
      <c r="E1971">
        <v>3</v>
      </c>
      <c r="F1971">
        <v>3597.21</v>
      </c>
      <c r="G1971">
        <v>7139.27</v>
      </c>
      <c r="H1971">
        <v>2498.75</v>
      </c>
      <c r="I1971">
        <v>2643.51</v>
      </c>
      <c r="J1971">
        <v>1997.02</v>
      </c>
      <c r="K1971">
        <f>Global_Household_Financial_Dyna[[#This Row],[Total_Household_Income]]-Global_Household_Financial_Dyna[[#This Row],[Estimated_Taxes]]</f>
        <v>4640.5200000000004</v>
      </c>
      <c r="L1971" s="1">
        <f>Global_Household_Financial_Dyna[[#This Row],[Monthly_Savings]]/Global_Household_Financial_Dyna[[#This Row],[Net Income]]</f>
        <v>0.43034401317093768</v>
      </c>
      <c r="M1971" s="2">
        <f>Global_Household_Financial_Dyna[[#This Row],[Monthly_Expenses]]/Global_Household_Financial_Dyna[[#This Row],[Net Income]]</f>
        <v>0.5696581417599752</v>
      </c>
      <c r="N1971" t="str">
        <f>IF(Global_Household_Financial_Dyna[[#This Row],[Monthly_Savings]]&lt;0,"High Risk", IF(Global_Household_Financial_Dyna[[#This Row],[Savings Rate%]]&lt;0.1, "Medium", "Safe"))</f>
        <v>Safe</v>
      </c>
      <c r="O1971">
        <f>Global_Household_Financial_Dyna[[#This Row],[Total_Household_Income]]/Global_Household_Financial_Dyna[[#This Row],[Family_Size]]</f>
        <v>1784.8175000000001</v>
      </c>
      <c r="P1971" s="2">
        <f t="shared" si="60"/>
        <v>0.15879799892000862</v>
      </c>
      <c r="Q1971" s="2">
        <f t="shared" si="61"/>
        <v>0.27154601425092906</v>
      </c>
      <c r="R1971" s="2" t="str">
        <f>IF(Global_Household_Financial_Dyna[[#This Row],[Vs country_Average]]&lt;-0.2, "Underperformer", IF(Global_Household_Financial_Dyna[[#This Row],[Vs country_Average]]&gt;0.2, "Outperformer", "Normal"))</f>
        <v>Outperformer</v>
      </c>
      <c r="S19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1997.02</v>
      </c>
      <c r="T19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1997.02</v>
      </c>
      <c r="U19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1997.02</v>
      </c>
      <c r="V19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1997.02</v>
      </c>
    </row>
    <row r="1972" spans="1:22" x14ac:dyDescent="0.3">
      <c r="A1972">
        <v>1975</v>
      </c>
      <c r="B1972" t="s">
        <v>10</v>
      </c>
      <c r="C1972" t="s">
        <v>11</v>
      </c>
      <c r="D1972">
        <v>1</v>
      </c>
      <c r="E1972">
        <v>1</v>
      </c>
      <c r="F1972">
        <v>677.3</v>
      </c>
      <c r="G1972">
        <v>677.3</v>
      </c>
      <c r="H1972">
        <v>67.73</v>
      </c>
      <c r="I1972">
        <v>366.59</v>
      </c>
      <c r="J1972">
        <v>242.98</v>
      </c>
      <c r="K1972">
        <f>Global_Household_Financial_Dyna[[#This Row],[Total_Household_Income]]-Global_Household_Financial_Dyna[[#This Row],[Estimated_Taxes]]</f>
        <v>609.56999999999994</v>
      </c>
      <c r="L1972" s="1">
        <f>Global_Household_Financial_Dyna[[#This Row],[Monthly_Savings]]/Global_Household_Financial_Dyna[[#This Row],[Net Income]]</f>
        <v>0.39860885542267505</v>
      </c>
      <c r="M1972" s="2">
        <f>Global_Household_Financial_Dyna[[#This Row],[Monthly_Expenses]]/Global_Household_Financial_Dyna[[#This Row],[Net Income]]</f>
        <v>0.60139114457732501</v>
      </c>
      <c r="N1972" t="str">
        <f>IF(Global_Household_Financial_Dyna[[#This Row],[Monthly_Savings]]&lt;0,"High Risk", IF(Global_Household_Financial_Dyna[[#This Row],[Savings Rate%]]&lt;0.1, "Medium", "Safe"))</f>
        <v>Safe</v>
      </c>
      <c r="O1972">
        <f>Global_Household_Financial_Dyna[[#This Row],[Total_Household_Income]]/Global_Household_Financial_Dyna[[#This Row],[Family_Size]]</f>
        <v>677.3</v>
      </c>
      <c r="P1972" s="2">
        <f t="shared" si="60"/>
        <v>0.42077341556833553</v>
      </c>
      <c r="Q1972" s="2">
        <f t="shared" si="61"/>
        <v>-2.2164560145660483E-2</v>
      </c>
      <c r="R1972" s="2" t="str">
        <f>IF(Global_Household_Financial_Dyna[[#This Row],[Vs country_Average]]&lt;-0.2, "Underperformer", IF(Global_Household_Financial_Dyna[[#This Row],[Vs country_Average]]&gt;0.2, "Outperformer", "Normal"))</f>
        <v>Normal</v>
      </c>
      <c r="S19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242.98</v>
      </c>
      <c r="T19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242.98</v>
      </c>
      <c r="U19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242.98</v>
      </c>
      <c r="V19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242.98</v>
      </c>
    </row>
    <row r="1973" spans="1:22" x14ac:dyDescent="0.3">
      <c r="A1973">
        <v>1976</v>
      </c>
      <c r="B1973" t="s">
        <v>12</v>
      </c>
      <c r="C1973" t="s">
        <v>13</v>
      </c>
      <c r="D1973">
        <v>7</v>
      </c>
      <c r="E1973">
        <v>2</v>
      </c>
      <c r="F1973">
        <v>1791.15</v>
      </c>
      <c r="G1973">
        <v>2885.19</v>
      </c>
      <c r="H1973">
        <v>721.3</v>
      </c>
      <c r="I1973">
        <v>2738.05</v>
      </c>
      <c r="J1973">
        <v>-574.15</v>
      </c>
      <c r="K1973">
        <f>Global_Household_Financial_Dyna[[#This Row],[Total_Household_Income]]-Global_Household_Financial_Dyna[[#This Row],[Estimated_Taxes]]</f>
        <v>2163.8900000000003</v>
      </c>
      <c r="L1973" s="1">
        <f>Global_Household_Financial_Dyna[[#This Row],[Monthly_Savings]]/Global_Household_Financial_Dyna[[#This Row],[Net Income]]</f>
        <v>-0.2653323412927644</v>
      </c>
      <c r="M1973" s="2">
        <f>Global_Household_Financial_Dyna[[#This Row],[Monthly_Expenses]]/Global_Household_Financial_Dyna[[#This Row],[Net Income]]</f>
        <v>1.2653369625997624</v>
      </c>
      <c r="N1973" t="str">
        <f>IF(Global_Household_Financial_Dyna[[#This Row],[Monthly_Savings]]&lt;0,"High Risk", IF(Global_Household_Financial_Dyna[[#This Row],[Savings Rate%]]&lt;0.1, "Medium", "Safe"))</f>
        <v>High Risk</v>
      </c>
      <c r="O1973">
        <f>Global_Household_Financial_Dyna[[#This Row],[Total_Household_Income]]/Global_Household_Financial_Dyna[[#This Row],[Family_Size]]</f>
        <v>412.17</v>
      </c>
      <c r="P1973" s="2">
        <f t="shared" si="60"/>
        <v>0.30718716818024266</v>
      </c>
      <c r="Q1973" s="2">
        <f t="shared" si="61"/>
        <v>-0.57251950947300712</v>
      </c>
      <c r="R1973" s="2" t="str">
        <f>IF(Global_Household_Financial_Dyna[[#This Row],[Vs country_Average]]&lt;-0.2, "Underperformer", IF(Global_Household_Financial_Dyna[[#This Row],[Vs country_Average]]&gt;0.2, "Outperformer", "Normal"))</f>
        <v>Underperformer</v>
      </c>
      <c r="S19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-437.24749999999995</v>
      </c>
      <c r="T19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-300.34499999999997</v>
      </c>
      <c r="U19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-163.44249999999994</v>
      </c>
      <c r="V19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-26.539999999999964</v>
      </c>
    </row>
    <row r="1974" spans="1:22" x14ac:dyDescent="0.3">
      <c r="A1974">
        <v>1977</v>
      </c>
      <c r="B1974" t="s">
        <v>10</v>
      </c>
      <c r="C1974" t="s">
        <v>22</v>
      </c>
      <c r="D1974">
        <v>4</v>
      </c>
      <c r="E1974">
        <v>3</v>
      </c>
      <c r="F1974">
        <v>964.02</v>
      </c>
      <c r="G1974">
        <v>2230.6</v>
      </c>
      <c r="H1974">
        <v>223.06</v>
      </c>
      <c r="I1974">
        <v>483.51</v>
      </c>
      <c r="J1974">
        <v>1524.03</v>
      </c>
      <c r="K1974">
        <f>Global_Household_Financial_Dyna[[#This Row],[Total_Household_Income]]-Global_Household_Financial_Dyna[[#This Row],[Estimated_Taxes]]</f>
        <v>2007.54</v>
      </c>
      <c r="L1974" s="1">
        <f>Global_Household_Financial_Dyna[[#This Row],[Monthly_Savings]]/Global_Household_Financial_Dyna[[#This Row],[Net Income]]</f>
        <v>0.75915299321557728</v>
      </c>
      <c r="M1974" s="2">
        <f>Global_Household_Financial_Dyna[[#This Row],[Monthly_Expenses]]/Global_Household_Financial_Dyna[[#This Row],[Net Income]]</f>
        <v>0.24084700678442272</v>
      </c>
      <c r="N1974" t="str">
        <f>IF(Global_Household_Financial_Dyna[[#This Row],[Monthly_Savings]]&lt;0,"High Risk", IF(Global_Household_Financial_Dyna[[#This Row],[Savings Rate%]]&lt;0.1, "Medium", "Safe"))</f>
        <v>Safe</v>
      </c>
      <c r="O1974">
        <f>Global_Household_Financial_Dyna[[#This Row],[Total_Household_Income]]/Global_Household_Financial_Dyna[[#This Row],[Family_Size]]</f>
        <v>557.65</v>
      </c>
      <c r="P1974" s="2">
        <f t="shared" si="60"/>
        <v>0.42077341556833553</v>
      </c>
      <c r="Q1974" s="2">
        <f t="shared" si="61"/>
        <v>0.33837957764724175</v>
      </c>
      <c r="R1974" s="2" t="str">
        <f>IF(Global_Household_Financial_Dyna[[#This Row],[Vs country_Average]]&lt;-0.2, "Underperformer", IF(Global_Household_Financial_Dyna[[#This Row],[Vs country_Average]]&gt;0.2, "Outperformer", "Normal"))</f>
        <v>Outperformer</v>
      </c>
      <c r="S19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1524.03</v>
      </c>
      <c r="T19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1524.03</v>
      </c>
      <c r="U19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1524.03</v>
      </c>
      <c r="V19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1524.03</v>
      </c>
    </row>
    <row r="1975" spans="1:22" x14ac:dyDescent="0.3">
      <c r="A1975">
        <v>1978</v>
      </c>
      <c r="B1975" t="s">
        <v>10</v>
      </c>
      <c r="C1975" t="s">
        <v>11</v>
      </c>
      <c r="D1975">
        <v>6</v>
      </c>
      <c r="E1975">
        <v>3</v>
      </c>
      <c r="F1975">
        <v>1174.8599999999999</v>
      </c>
      <c r="G1975">
        <v>2738.44</v>
      </c>
      <c r="H1975">
        <v>273.83999999999997</v>
      </c>
      <c r="I1975">
        <v>765.35</v>
      </c>
      <c r="J1975">
        <v>1699.25</v>
      </c>
      <c r="K1975">
        <f>Global_Household_Financial_Dyna[[#This Row],[Total_Household_Income]]-Global_Household_Financial_Dyna[[#This Row],[Estimated_Taxes]]</f>
        <v>2464.6</v>
      </c>
      <c r="L1975" s="1">
        <f>Global_Household_Financial_Dyna[[#This Row],[Monthly_Savings]]/Global_Household_Financial_Dyna[[#This Row],[Net Income]]</f>
        <v>0.68946279315101844</v>
      </c>
      <c r="M1975" s="2">
        <f>Global_Household_Financial_Dyna[[#This Row],[Monthly_Expenses]]/Global_Household_Financial_Dyna[[#This Row],[Net Income]]</f>
        <v>0.31053720684898162</v>
      </c>
      <c r="N1975" t="str">
        <f>IF(Global_Household_Financial_Dyna[[#This Row],[Monthly_Savings]]&lt;0,"High Risk", IF(Global_Household_Financial_Dyna[[#This Row],[Savings Rate%]]&lt;0.1, "Medium", "Safe"))</f>
        <v>Safe</v>
      </c>
      <c r="O1975">
        <f>Global_Household_Financial_Dyna[[#This Row],[Total_Household_Income]]/Global_Household_Financial_Dyna[[#This Row],[Family_Size]]</f>
        <v>456.40666666666669</v>
      </c>
      <c r="P1975" s="2">
        <f t="shared" si="60"/>
        <v>0.42077341556833553</v>
      </c>
      <c r="Q1975" s="2">
        <f t="shared" si="61"/>
        <v>0.26868937758268291</v>
      </c>
      <c r="R1975" s="2" t="str">
        <f>IF(Global_Household_Financial_Dyna[[#This Row],[Vs country_Average]]&lt;-0.2, "Underperformer", IF(Global_Household_Financial_Dyna[[#This Row],[Vs country_Average]]&gt;0.2, "Outperformer", "Normal"))</f>
        <v>Outperformer</v>
      </c>
      <c r="S19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1699.25</v>
      </c>
      <c r="T19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1699.25</v>
      </c>
      <c r="U19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1699.25</v>
      </c>
      <c r="V19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1699.25</v>
      </c>
    </row>
    <row r="1976" spans="1:22" x14ac:dyDescent="0.3">
      <c r="A1976">
        <v>1979</v>
      </c>
      <c r="B1976" t="s">
        <v>12</v>
      </c>
      <c r="C1976" t="s">
        <v>13</v>
      </c>
      <c r="D1976">
        <v>1</v>
      </c>
      <c r="E1976">
        <v>1</v>
      </c>
      <c r="F1976">
        <v>2951.13</v>
      </c>
      <c r="G1976">
        <v>2951.13</v>
      </c>
      <c r="H1976">
        <v>737.78</v>
      </c>
      <c r="I1976">
        <v>1937.48</v>
      </c>
      <c r="J1976">
        <v>275.87</v>
      </c>
      <c r="K1976">
        <f>Global_Household_Financial_Dyna[[#This Row],[Total_Household_Income]]-Global_Household_Financial_Dyna[[#This Row],[Estimated_Taxes]]</f>
        <v>2213.3500000000004</v>
      </c>
      <c r="L1976" s="1">
        <f>Global_Household_Financial_Dyna[[#This Row],[Monthly_Savings]]/Global_Household_Financial_Dyna[[#This Row],[Net Income]]</f>
        <v>0.12463912169336072</v>
      </c>
      <c r="M1976" s="2">
        <f>Global_Household_Financial_Dyna[[#This Row],[Monthly_Expenses]]/Global_Household_Financial_Dyna[[#This Row],[Net Income]]</f>
        <v>0.87536087830663911</v>
      </c>
      <c r="N1976" t="str">
        <f>IF(Global_Household_Financial_Dyna[[#This Row],[Monthly_Savings]]&lt;0,"High Risk", IF(Global_Household_Financial_Dyna[[#This Row],[Savings Rate%]]&lt;0.1, "Medium", "Safe"))</f>
        <v>Safe</v>
      </c>
      <c r="O1976">
        <f>Global_Household_Financial_Dyna[[#This Row],[Total_Household_Income]]/Global_Household_Financial_Dyna[[#This Row],[Family_Size]]</f>
        <v>2951.13</v>
      </c>
      <c r="P1976" s="2">
        <f t="shared" si="60"/>
        <v>0.30718716818024266</v>
      </c>
      <c r="Q1976" s="2">
        <f t="shared" si="61"/>
        <v>-0.18254804648688194</v>
      </c>
      <c r="R1976" s="2" t="str">
        <f>IF(Global_Household_Financial_Dyna[[#This Row],[Vs country_Average]]&lt;-0.2, "Underperformer", IF(Global_Household_Financial_Dyna[[#This Row],[Vs country_Average]]&gt;0.2, "Outperformer", "Normal"))</f>
        <v>Normal</v>
      </c>
      <c r="S19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275.87</v>
      </c>
      <c r="T19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275.87</v>
      </c>
      <c r="U19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275.87</v>
      </c>
      <c r="V19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275.87</v>
      </c>
    </row>
    <row r="1977" spans="1:22" x14ac:dyDescent="0.3">
      <c r="A1977">
        <v>1980</v>
      </c>
      <c r="B1977" t="s">
        <v>14</v>
      </c>
      <c r="C1977" t="s">
        <v>15</v>
      </c>
      <c r="D1977">
        <v>2</v>
      </c>
      <c r="E1977">
        <v>2</v>
      </c>
      <c r="F1977">
        <v>1998.81</v>
      </c>
      <c r="G1977">
        <v>3526.29</v>
      </c>
      <c r="H1977">
        <v>528.94000000000005</v>
      </c>
      <c r="I1977">
        <v>993.78</v>
      </c>
      <c r="J1977">
        <v>2003.57</v>
      </c>
      <c r="K1977">
        <f>Global_Household_Financial_Dyna[[#This Row],[Total_Household_Income]]-Global_Household_Financial_Dyna[[#This Row],[Estimated_Taxes]]</f>
        <v>2997.35</v>
      </c>
      <c r="L1977" s="1">
        <f>Global_Household_Financial_Dyna[[#This Row],[Monthly_Savings]]/Global_Household_Financial_Dyna[[#This Row],[Net Income]]</f>
        <v>0.66844712829666209</v>
      </c>
      <c r="M1977" s="2">
        <f>Global_Household_Financial_Dyna[[#This Row],[Monthly_Expenses]]/Global_Household_Financial_Dyna[[#This Row],[Net Income]]</f>
        <v>0.33155287170333797</v>
      </c>
      <c r="N1977" t="str">
        <f>IF(Global_Household_Financial_Dyna[[#This Row],[Monthly_Savings]]&lt;0,"High Risk", IF(Global_Household_Financial_Dyna[[#This Row],[Savings Rate%]]&lt;0.1, "Medium", "Safe"))</f>
        <v>Safe</v>
      </c>
      <c r="O1977">
        <f>Global_Household_Financial_Dyna[[#This Row],[Total_Household_Income]]/Global_Household_Financial_Dyna[[#This Row],[Family_Size]]</f>
        <v>1763.145</v>
      </c>
      <c r="P1977" s="2">
        <f t="shared" si="60"/>
        <v>0.39788995363055785</v>
      </c>
      <c r="Q1977" s="2">
        <f t="shared" si="61"/>
        <v>0.27055717466610424</v>
      </c>
      <c r="R1977" s="2" t="str">
        <f>IF(Global_Household_Financial_Dyna[[#This Row],[Vs country_Average]]&lt;-0.2, "Underperformer", IF(Global_Household_Financial_Dyna[[#This Row],[Vs country_Average]]&gt;0.2, "Outperformer", "Normal"))</f>
        <v>Outperformer</v>
      </c>
      <c r="S19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2003.57</v>
      </c>
      <c r="T19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2003.57</v>
      </c>
      <c r="U19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2003.57</v>
      </c>
      <c r="V19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2003.57</v>
      </c>
    </row>
    <row r="1978" spans="1:22" x14ac:dyDescent="0.3">
      <c r="A1978">
        <v>1981</v>
      </c>
      <c r="B1978" t="s">
        <v>18</v>
      </c>
      <c r="C1978" t="s">
        <v>20</v>
      </c>
      <c r="D1978">
        <v>5</v>
      </c>
      <c r="E1978">
        <v>3</v>
      </c>
      <c r="F1978">
        <v>3834.03</v>
      </c>
      <c r="G1978">
        <v>8401.48</v>
      </c>
      <c r="H1978">
        <v>2268.4</v>
      </c>
      <c r="I1978">
        <v>3746.77</v>
      </c>
      <c r="J1978">
        <v>2386.31</v>
      </c>
      <c r="K1978">
        <f>Global_Household_Financial_Dyna[[#This Row],[Total_Household_Income]]-Global_Household_Financial_Dyna[[#This Row],[Estimated_Taxes]]</f>
        <v>6133.08</v>
      </c>
      <c r="L1978" s="1">
        <f>Global_Household_Financial_Dyna[[#This Row],[Monthly_Savings]]/Global_Household_Financial_Dyna[[#This Row],[Net Income]]</f>
        <v>0.38908835364938987</v>
      </c>
      <c r="M1978" s="2">
        <f>Global_Household_Financial_Dyna[[#This Row],[Monthly_Expenses]]/Global_Household_Financial_Dyna[[#This Row],[Net Income]]</f>
        <v>0.61091164635061013</v>
      </c>
      <c r="N1978" t="str">
        <f>IF(Global_Household_Financial_Dyna[[#This Row],[Monthly_Savings]]&lt;0,"High Risk", IF(Global_Household_Financial_Dyna[[#This Row],[Savings Rate%]]&lt;0.1, "Medium", "Safe"))</f>
        <v>Safe</v>
      </c>
      <c r="O1978">
        <f>Global_Household_Financial_Dyna[[#This Row],[Total_Household_Income]]/Global_Household_Financial_Dyna[[#This Row],[Family_Size]]</f>
        <v>1680.2959999999998</v>
      </c>
      <c r="P1978" s="2">
        <f t="shared" si="60"/>
        <v>0.32336204947805613</v>
      </c>
      <c r="Q1978" s="2">
        <f t="shared" si="61"/>
        <v>6.5726304171333738E-2</v>
      </c>
      <c r="R1978" s="2" t="str">
        <f>IF(Global_Household_Financial_Dyna[[#This Row],[Vs country_Average]]&lt;-0.2, "Underperformer", IF(Global_Household_Financial_Dyna[[#This Row],[Vs country_Average]]&gt;0.2, "Outperformer", "Normal"))</f>
        <v>Normal</v>
      </c>
      <c r="S19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2386.31</v>
      </c>
      <c r="T19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2386.31</v>
      </c>
      <c r="U19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2386.31</v>
      </c>
      <c r="V19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2386.31</v>
      </c>
    </row>
    <row r="1979" spans="1:22" x14ac:dyDescent="0.3">
      <c r="A1979">
        <v>1982</v>
      </c>
      <c r="B1979" t="s">
        <v>14</v>
      </c>
      <c r="C1979" t="s">
        <v>15</v>
      </c>
      <c r="D1979">
        <v>6</v>
      </c>
      <c r="E1979">
        <v>1</v>
      </c>
      <c r="F1979">
        <v>2389.65</v>
      </c>
      <c r="G1979">
        <v>2389.65</v>
      </c>
      <c r="H1979">
        <v>358.45</v>
      </c>
      <c r="I1979">
        <v>1092.5899999999999</v>
      </c>
      <c r="J1979">
        <v>938.62</v>
      </c>
      <c r="K1979">
        <f>Global_Household_Financial_Dyna[[#This Row],[Total_Household_Income]]-Global_Household_Financial_Dyna[[#This Row],[Estimated_Taxes]]</f>
        <v>2031.2</v>
      </c>
      <c r="L1979" s="1">
        <f>Global_Household_Financial_Dyna[[#This Row],[Monthly_Savings]]/Global_Household_Financial_Dyna[[#This Row],[Net Income]]</f>
        <v>0.46210122095313116</v>
      </c>
      <c r="M1979" s="2">
        <f>Global_Household_Financial_Dyna[[#This Row],[Monthly_Expenses]]/Global_Household_Financial_Dyna[[#This Row],[Net Income]]</f>
        <v>0.5379037022449783</v>
      </c>
      <c r="N1979" t="str">
        <f>IF(Global_Household_Financial_Dyna[[#This Row],[Monthly_Savings]]&lt;0,"High Risk", IF(Global_Household_Financial_Dyna[[#This Row],[Savings Rate%]]&lt;0.1, "Medium", "Safe"))</f>
        <v>Safe</v>
      </c>
      <c r="O1979">
        <f>Global_Household_Financial_Dyna[[#This Row],[Total_Household_Income]]/Global_Household_Financial_Dyna[[#This Row],[Family_Size]]</f>
        <v>398.27500000000003</v>
      </c>
      <c r="P1979" s="2">
        <f t="shared" si="60"/>
        <v>0.39788995363055785</v>
      </c>
      <c r="Q1979" s="2">
        <f t="shared" si="61"/>
        <v>6.4211267322573318E-2</v>
      </c>
      <c r="R1979" s="2" t="str">
        <f>IF(Global_Household_Financial_Dyna[[#This Row],[Vs country_Average]]&lt;-0.2, "Underperformer", IF(Global_Household_Financial_Dyna[[#This Row],[Vs country_Average]]&gt;0.2, "Outperformer", "Normal"))</f>
        <v>Normal</v>
      </c>
      <c r="S19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938.62</v>
      </c>
      <c r="T19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938.62</v>
      </c>
      <c r="U19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938.62</v>
      </c>
      <c r="V19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938.62</v>
      </c>
    </row>
    <row r="1980" spans="1:22" x14ac:dyDescent="0.3">
      <c r="A1980">
        <v>1983</v>
      </c>
      <c r="B1980" t="s">
        <v>10</v>
      </c>
      <c r="C1980" t="s">
        <v>11</v>
      </c>
      <c r="D1980">
        <v>6</v>
      </c>
      <c r="E1980">
        <v>3</v>
      </c>
      <c r="F1980">
        <v>519.67999999999995</v>
      </c>
      <c r="G1980">
        <v>1279.76</v>
      </c>
      <c r="H1980">
        <v>127.98</v>
      </c>
      <c r="I1980">
        <v>598.96</v>
      </c>
      <c r="J1980">
        <v>552.82000000000005</v>
      </c>
      <c r="K1980">
        <f>Global_Household_Financial_Dyna[[#This Row],[Total_Household_Income]]-Global_Household_Financial_Dyna[[#This Row],[Estimated_Taxes]]</f>
        <v>1151.78</v>
      </c>
      <c r="L1980" s="1">
        <f>Global_Household_Financial_Dyna[[#This Row],[Monthly_Savings]]/Global_Household_Financial_Dyna[[#This Row],[Net Income]]</f>
        <v>0.47997013318515697</v>
      </c>
      <c r="M1980" s="2">
        <f>Global_Household_Financial_Dyna[[#This Row],[Monthly_Expenses]]/Global_Household_Financial_Dyna[[#This Row],[Net Income]]</f>
        <v>0.5200298668148432</v>
      </c>
      <c r="N1980" t="str">
        <f>IF(Global_Household_Financial_Dyna[[#This Row],[Monthly_Savings]]&lt;0,"High Risk", IF(Global_Household_Financial_Dyna[[#This Row],[Savings Rate%]]&lt;0.1, "Medium", "Safe"))</f>
        <v>Safe</v>
      </c>
      <c r="O1980">
        <f>Global_Household_Financial_Dyna[[#This Row],[Total_Household_Income]]/Global_Household_Financial_Dyna[[#This Row],[Family_Size]]</f>
        <v>213.29333333333332</v>
      </c>
      <c r="P1980" s="2">
        <f t="shared" si="60"/>
        <v>0.42077341556833553</v>
      </c>
      <c r="Q1980" s="2">
        <f t="shared" si="61"/>
        <v>5.9196717616821437E-2</v>
      </c>
      <c r="R1980" s="2" t="str">
        <f>IF(Global_Household_Financial_Dyna[[#This Row],[Vs country_Average]]&lt;-0.2, "Underperformer", IF(Global_Household_Financial_Dyna[[#This Row],[Vs country_Average]]&gt;0.2, "Outperformer", "Normal"))</f>
        <v>Normal</v>
      </c>
      <c r="S19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552.82000000000005</v>
      </c>
      <c r="T19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552.82000000000005</v>
      </c>
      <c r="U19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552.82000000000005</v>
      </c>
      <c r="V19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552.82000000000005</v>
      </c>
    </row>
    <row r="1981" spans="1:22" x14ac:dyDescent="0.3">
      <c r="A1981">
        <v>1984</v>
      </c>
      <c r="B1981" t="s">
        <v>10</v>
      </c>
      <c r="C1981" t="s">
        <v>11</v>
      </c>
      <c r="D1981">
        <v>1</v>
      </c>
      <c r="E1981">
        <v>1</v>
      </c>
      <c r="F1981">
        <v>918.83</v>
      </c>
      <c r="G1981">
        <v>918.83</v>
      </c>
      <c r="H1981">
        <v>91.88</v>
      </c>
      <c r="I1981">
        <v>236.81</v>
      </c>
      <c r="J1981">
        <v>590.13</v>
      </c>
      <c r="K1981">
        <f>Global_Household_Financial_Dyna[[#This Row],[Total_Household_Income]]-Global_Household_Financial_Dyna[[#This Row],[Estimated_Taxes]]</f>
        <v>826.95</v>
      </c>
      <c r="L1981" s="1">
        <f>Global_Household_Financial_Dyna[[#This Row],[Monthly_Savings]]/Global_Household_Financial_Dyna[[#This Row],[Net Income]]</f>
        <v>0.7136223471793941</v>
      </c>
      <c r="M1981" s="2">
        <f>Global_Household_Financial_Dyna[[#This Row],[Monthly_Expenses]]/Global_Household_Financial_Dyna[[#This Row],[Net Income]]</f>
        <v>0.28636556019106352</v>
      </c>
      <c r="N1981" t="str">
        <f>IF(Global_Household_Financial_Dyna[[#This Row],[Monthly_Savings]]&lt;0,"High Risk", IF(Global_Household_Financial_Dyna[[#This Row],[Savings Rate%]]&lt;0.1, "Medium", "Safe"))</f>
        <v>Safe</v>
      </c>
      <c r="O1981">
        <f>Global_Household_Financial_Dyna[[#This Row],[Total_Household_Income]]/Global_Household_Financial_Dyna[[#This Row],[Family_Size]]</f>
        <v>918.83</v>
      </c>
      <c r="P1981" s="2">
        <f t="shared" si="60"/>
        <v>0.42077341556833553</v>
      </c>
      <c r="Q1981" s="2">
        <f t="shared" si="61"/>
        <v>0.29284893161105857</v>
      </c>
      <c r="R1981" s="2" t="str">
        <f>IF(Global_Household_Financial_Dyna[[#This Row],[Vs country_Average]]&lt;-0.2, "Underperformer", IF(Global_Household_Financial_Dyna[[#This Row],[Vs country_Average]]&gt;0.2, "Outperformer", "Normal"))</f>
        <v>Outperformer</v>
      </c>
      <c r="S19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590.13</v>
      </c>
      <c r="T19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590.13</v>
      </c>
      <c r="U19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590.13</v>
      </c>
      <c r="V19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590.13</v>
      </c>
    </row>
    <row r="1982" spans="1:22" x14ac:dyDescent="0.3">
      <c r="A1982">
        <v>1985</v>
      </c>
      <c r="B1982" t="s">
        <v>18</v>
      </c>
      <c r="C1982" t="s">
        <v>19</v>
      </c>
      <c r="D1982">
        <v>5</v>
      </c>
      <c r="E1982">
        <v>3</v>
      </c>
      <c r="F1982">
        <v>5095.16</v>
      </c>
      <c r="G1982">
        <v>11801.23</v>
      </c>
      <c r="H1982">
        <v>3186.33</v>
      </c>
      <c r="I1982">
        <v>2582.1799999999998</v>
      </c>
      <c r="J1982">
        <v>6032.72</v>
      </c>
      <c r="K1982">
        <f>Global_Household_Financial_Dyna[[#This Row],[Total_Household_Income]]-Global_Household_Financial_Dyna[[#This Row],[Estimated_Taxes]]</f>
        <v>8614.9</v>
      </c>
      <c r="L1982" s="1">
        <f>Global_Household_Financial_Dyna[[#This Row],[Monthly_Savings]]/Global_Household_Financial_Dyna[[#This Row],[Net Income]]</f>
        <v>0.70026581852372061</v>
      </c>
      <c r="M1982" s="2">
        <f>Global_Household_Financial_Dyna[[#This Row],[Monthly_Expenses]]/Global_Household_Financial_Dyna[[#This Row],[Net Income]]</f>
        <v>0.29973418147627945</v>
      </c>
      <c r="N1982" t="str">
        <f>IF(Global_Household_Financial_Dyna[[#This Row],[Monthly_Savings]]&lt;0,"High Risk", IF(Global_Household_Financial_Dyna[[#This Row],[Savings Rate%]]&lt;0.1, "Medium", "Safe"))</f>
        <v>Safe</v>
      </c>
      <c r="O1982">
        <f>Global_Household_Financial_Dyna[[#This Row],[Total_Household_Income]]/Global_Household_Financial_Dyna[[#This Row],[Family_Size]]</f>
        <v>2360.2460000000001</v>
      </c>
      <c r="P1982" s="2">
        <f t="shared" si="60"/>
        <v>0.32336204947805613</v>
      </c>
      <c r="Q1982" s="2">
        <f t="shared" si="61"/>
        <v>0.37690376904566447</v>
      </c>
      <c r="R1982" s="2" t="str">
        <f>IF(Global_Household_Financial_Dyna[[#This Row],[Vs country_Average]]&lt;-0.2, "Underperformer", IF(Global_Household_Financial_Dyna[[#This Row],[Vs country_Average]]&gt;0.2, "Outperformer", "Normal"))</f>
        <v>Outperformer</v>
      </c>
      <c r="S19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6032.72</v>
      </c>
      <c r="T19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6032.72</v>
      </c>
      <c r="U19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6032.72</v>
      </c>
      <c r="V19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6032.72</v>
      </c>
    </row>
    <row r="1983" spans="1:22" x14ac:dyDescent="0.3">
      <c r="A1983">
        <v>1986</v>
      </c>
      <c r="B1983" t="s">
        <v>18</v>
      </c>
      <c r="C1983" t="s">
        <v>19</v>
      </c>
      <c r="D1983">
        <v>2</v>
      </c>
      <c r="E1983">
        <v>2</v>
      </c>
      <c r="F1983">
        <v>5284.36</v>
      </c>
      <c r="G1983">
        <v>9637.1299999999992</v>
      </c>
      <c r="H1983">
        <v>2602.0300000000002</v>
      </c>
      <c r="I1983">
        <v>1853.68</v>
      </c>
      <c r="J1983">
        <v>5181.43</v>
      </c>
      <c r="K1983">
        <f>Global_Household_Financial_Dyna[[#This Row],[Total_Household_Income]]-Global_Household_Financial_Dyna[[#This Row],[Estimated_Taxes]]</f>
        <v>7035.0999999999985</v>
      </c>
      <c r="L1983" s="1">
        <f>Global_Household_Financial_Dyna[[#This Row],[Monthly_Savings]]/Global_Household_Financial_Dyna[[#This Row],[Net Income]]</f>
        <v>0.73651120808517312</v>
      </c>
      <c r="M1983" s="2">
        <f>Global_Household_Financial_Dyna[[#This Row],[Monthly_Expenses]]/Global_Household_Financial_Dyna[[#This Row],[Net Income]]</f>
        <v>0.26349021335872985</v>
      </c>
      <c r="N1983" t="str">
        <f>IF(Global_Household_Financial_Dyna[[#This Row],[Monthly_Savings]]&lt;0,"High Risk", IF(Global_Household_Financial_Dyna[[#This Row],[Savings Rate%]]&lt;0.1, "Medium", "Safe"))</f>
        <v>Safe</v>
      </c>
      <c r="O1983">
        <f>Global_Household_Financial_Dyna[[#This Row],[Total_Household_Income]]/Global_Household_Financial_Dyna[[#This Row],[Family_Size]]</f>
        <v>4818.5649999999996</v>
      </c>
      <c r="P1983" s="2">
        <f t="shared" si="60"/>
        <v>0.32336204947805613</v>
      </c>
      <c r="Q1983" s="2">
        <f t="shared" si="61"/>
        <v>0.41314915860711698</v>
      </c>
      <c r="R1983" s="2" t="str">
        <f>IF(Global_Household_Financial_Dyna[[#This Row],[Vs country_Average]]&lt;-0.2, "Underperformer", IF(Global_Household_Financial_Dyna[[#This Row],[Vs country_Average]]&gt;0.2, "Outperformer", "Normal"))</f>
        <v>Outperformer</v>
      </c>
      <c r="S19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5181.43</v>
      </c>
      <c r="T19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5181.43</v>
      </c>
      <c r="U19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5181.43</v>
      </c>
      <c r="V19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5181.43</v>
      </c>
    </row>
    <row r="1984" spans="1:22" x14ac:dyDescent="0.3">
      <c r="A1984">
        <v>1987</v>
      </c>
      <c r="B1984" t="s">
        <v>14</v>
      </c>
      <c r="C1984" t="s">
        <v>15</v>
      </c>
      <c r="D1984">
        <v>6</v>
      </c>
      <c r="E1984">
        <v>3</v>
      </c>
      <c r="F1984">
        <v>1606.41</v>
      </c>
      <c r="G1984">
        <v>3547.58</v>
      </c>
      <c r="H1984">
        <v>532.14</v>
      </c>
      <c r="I1984">
        <v>1364.21</v>
      </c>
      <c r="J1984">
        <v>1651.23</v>
      </c>
      <c r="K1984">
        <f>Global_Household_Financial_Dyna[[#This Row],[Total_Household_Income]]-Global_Household_Financial_Dyna[[#This Row],[Estimated_Taxes]]</f>
        <v>3015.44</v>
      </c>
      <c r="L1984" s="1">
        <f>Global_Household_Financial_Dyna[[#This Row],[Monthly_Savings]]/Global_Household_Financial_Dyna[[#This Row],[Net Income]]</f>
        <v>0.54759172790703847</v>
      </c>
      <c r="M1984" s="2">
        <f>Global_Household_Financial_Dyna[[#This Row],[Monthly_Expenses]]/Global_Household_Financial_Dyna[[#This Row],[Net Income]]</f>
        <v>0.45240827209296158</v>
      </c>
      <c r="N1984" t="str">
        <f>IF(Global_Household_Financial_Dyna[[#This Row],[Monthly_Savings]]&lt;0,"High Risk", IF(Global_Household_Financial_Dyna[[#This Row],[Savings Rate%]]&lt;0.1, "Medium", "Safe"))</f>
        <v>Safe</v>
      </c>
      <c r="O1984">
        <f>Global_Household_Financial_Dyna[[#This Row],[Total_Household_Income]]/Global_Household_Financial_Dyna[[#This Row],[Family_Size]]</f>
        <v>591.26333333333332</v>
      </c>
      <c r="P1984" s="2">
        <f t="shared" si="60"/>
        <v>0.39788995363055785</v>
      </c>
      <c r="Q1984" s="2">
        <f t="shared" si="61"/>
        <v>0.14970177427648063</v>
      </c>
      <c r="R1984" s="2" t="str">
        <f>IF(Global_Household_Financial_Dyna[[#This Row],[Vs country_Average]]&lt;-0.2, "Underperformer", IF(Global_Household_Financial_Dyna[[#This Row],[Vs country_Average]]&gt;0.2, "Outperformer", "Normal"))</f>
        <v>Normal</v>
      </c>
      <c r="S19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1651.23</v>
      </c>
      <c r="T19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1651.23</v>
      </c>
      <c r="U19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1651.23</v>
      </c>
      <c r="V19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1651.23</v>
      </c>
    </row>
    <row r="1985" spans="1:22" x14ac:dyDescent="0.3">
      <c r="A1985">
        <v>1988</v>
      </c>
      <c r="B1985" t="s">
        <v>10</v>
      </c>
      <c r="C1985" t="s">
        <v>22</v>
      </c>
      <c r="D1985">
        <v>2</v>
      </c>
      <c r="E1985">
        <v>2</v>
      </c>
      <c r="F1985">
        <v>926.78</v>
      </c>
      <c r="G1985">
        <v>1690.24</v>
      </c>
      <c r="H1985">
        <v>169.02</v>
      </c>
      <c r="I1985">
        <v>312.56</v>
      </c>
      <c r="J1985">
        <v>1208.6600000000001</v>
      </c>
      <c r="K1985">
        <f>Global_Household_Financial_Dyna[[#This Row],[Total_Household_Income]]-Global_Household_Financial_Dyna[[#This Row],[Estimated_Taxes]]</f>
        <v>1521.22</v>
      </c>
      <c r="L1985" s="1">
        <f>Global_Household_Financial_Dyna[[#This Row],[Monthly_Savings]]/Global_Household_Financial_Dyna[[#This Row],[Net Income]]</f>
        <v>0.7945333350863123</v>
      </c>
      <c r="M1985" s="2">
        <f>Global_Household_Financial_Dyna[[#This Row],[Monthly_Expenses]]/Global_Household_Financial_Dyna[[#This Row],[Net Income]]</f>
        <v>0.2054666649136877</v>
      </c>
      <c r="N1985" t="str">
        <f>IF(Global_Household_Financial_Dyna[[#This Row],[Monthly_Savings]]&lt;0,"High Risk", IF(Global_Household_Financial_Dyna[[#This Row],[Savings Rate%]]&lt;0.1, "Medium", "Safe"))</f>
        <v>Safe</v>
      </c>
      <c r="O1985">
        <f>Global_Household_Financial_Dyna[[#This Row],[Total_Household_Income]]/Global_Household_Financial_Dyna[[#This Row],[Family_Size]]</f>
        <v>845.12</v>
      </c>
      <c r="P1985" s="2">
        <f t="shared" si="60"/>
        <v>0.42077341556833553</v>
      </c>
      <c r="Q1985" s="2">
        <f t="shared" si="61"/>
        <v>0.37375991951797677</v>
      </c>
      <c r="R1985" s="2" t="str">
        <f>IF(Global_Household_Financial_Dyna[[#This Row],[Vs country_Average]]&lt;-0.2, "Underperformer", IF(Global_Household_Financial_Dyna[[#This Row],[Vs country_Average]]&gt;0.2, "Outperformer", "Normal"))</f>
        <v>Outperformer</v>
      </c>
      <c r="S19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1208.6600000000001</v>
      </c>
      <c r="T19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1208.6600000000001</v>
      </c>
      <c r="U19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1208.6600000000001</v>
      </c>
      <c r="V19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1208.6600000000001</v>
      </c>
    </row>
    <row r="1986" spans="1:22" x14ac:dyDescent="0.3">
      <c r="A1986">
        <v>1989</v>
      </c>
      <c r="B1986" t="s">
        <v>10</v>
      </c>
      <c r="C1986" t="s">
        <v>11</v>
      </c>
      <c r="D1986">
        <v>4</v>
      </c>
      <c r="E1986">
        <v>1</v>
      </c>
      <c r="F1986">
        <v>933.85</v>
      </c>
      <c r="G1986">
        <v>933.85</v>
      </c>
      <c r="H1986">
        <v>93.38</v>
      </c>
      <c r="I1986">
        <v>691.26</v>
      </c>
      <c r="J1986">
        <v>149.19999999999999</v>
      </c>
      <c r="K1986">
        <f>Global_Household_Financial_Dyna[[#This Row],[Total_Household_Income]]-Global_Household_Financial_Dyna[[#This Row],[Estimated_Taxes]]</f>
        <v>840.47</v>
      </c>
      <c r="L1986" s="1">
        <f>Global_Household_Financial_Dyna[[#This Row],[Monthly_Savings]]/Global_Household_Financial_Dyna[[#This Row],[Net Income]]</f>
        <v>0.1775197211084274</v>
      </c>
      <c r="M1986" s="2">
        <f>Global_Household_Financial_Dyna[[#This Row],[Monthly_Expenses]]/Global_Household_Financial_Dyna[[#This Row],[Net Income]]</f>
        <v>0.82246838078694062</v>
      </c>
      <c r="N1986" t="str">
        <f>IF(Global_Household_Financial_Dyna[[#This Row],[Monthly_Savings]]&lt;0,"High Risk", IF(Global_Household_Financial_Dyna[[#This Row],[Savings Rate%]]&lt;0.1, "Medium", "Safe"))</f>
        <v>Safe</v>
      </c>
      <c r="O1986">
        <f>Global_Household_Financial_Dyna[[#This Row],[Total_Household_Income]]/Global_Household_Financial_Dyna[[#This Row],[Family_Size]]</f>
        <v>233.46250000000001</v>
      </c>
      <c r="P1986" s="2">
        <f t="shared" ref="P1986:P2049" si="62">AVERAGEIF($B$2:$B$4986,$B1986,$L$2:$L$4986)</f>
        <v>0.42077341556833553</v>
      </c>
      <c r="Q1986" s="2">
        <f t="shared" ref="Q1986:Q2049" si="63">L1986-P1986</f>
        <v>-0.24325369445990813</v>
      </c>
      <c r="R1986" s="2" t="str">
        <f>IF(Global_Household_Financial_Dyna[[#This Row],[Vs country_Average]]&lt;-0.2, "Underperformer", IF(Global_Household_Financial_Dyna[[#This Row],[Vs country_Average]]&gt;0.2, "Outperformer", "Normal"))</f>
        <v>Underperformer</v>
      </c>
      <c r="S19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149.19999999999999</v>
      </c>
      <c r="T19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149.19999999999999</v>
      </c>
      <c r="U19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149.19999999999999</v>
      </c>
      <c r="V19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149.19999999999999</v>
      </c>
    </row>
    <row r="1987" spans="1:22" x14ac:dyDescent="0.3">
      <c r="A1987">
        <v>1990</v>
      </c>
      <c r="B1987" t="s">
        <v>14</v>
      </c>
      <c r="C1987" t="s">
        <v>15</v>
      </c>
      <c r="D1987">
        <v>8</v>
      </c>
      <c r="E1987">
        <v>2</v>
      </c>
      <c r="F1987">
        <v>2302.56</v>
      </c>
      <c r="G1987">
        <v>3881.19</v>
      </c>
      <c r="H1987">
        <v>582.17999999999995</v>
      </c>
      <c r="I1987">
        <v>1964.35</v>
      </c>
      <c r="J1987">
        <v>1334.66</v>
      </c>
      <c r="K1987">
        <f>Global_Household_Financial_Dyna[[#This Row],[Total_Household_Income]]-Global_Household_Financial_Dyna[[#This Row],[Estimated_Taxes]]</f>
        <v>3299.01</v>
      </c>
      <c r="L1987" s="1">
        <f>Global_Household_Financial_Dyna[[#This Row],[Monthly_Savings]]/Global_Household_Financial_Dyna[[#This Row],[Net Income]]</f>
        <v>0.40456379338043835</v>
      </c>
      <c r="M1987" s="2">
        <f>Global_Household_Financial_Dyna[[#This Row],[Monthly_Expenses]]/Global_Household_Financial_Dyna[[#This Row],[Net Income]]</f>
        <v>0.59543620661956154</v>
      </c>
      <c r="N1987" t="str">
        <f>IF(Global_Household_Financial_Dyna[[#This Row],[Monthly_Savings]]&lt;0,"High Risk", IF(Global_Household_Financial_Dyna[[#This Row],[Savings Rate%]]&lt;0.1, "Medium", "Safe"))</f>
        <v>Safe</v>
      </c>
      <c r="O1987">
        <f>Global_Household_Financial_Dyna[[#This Row],[Total_Household_Income]]/Global_Household_Financial_Dyna[[#This Row],[Family_Size]]</f>
        <v>485.14875000000001</v>
      </c>
      <c r="P1987" s="2">
        <f t="shared" si="62"/>
        <v>0.39788995363055785</v>
      </c>
      <c r="Q1987" s="2">
        <f t="shared" si="63"/>
        <v>6.6738397498805058E-3</v>
      </c>
      <c r="R1987" s="2" t="str">
        <f>IF(Global_Household_Financial_Dyna[[#This Row],[Vs country_Average]]&lt;-0.2, "Underperformer", IF(Global_Household_Financial_Dyna[[#This Row],[Vs country_Average]]&gt;0.2, "Outperformer", "Normal"))</f>
        <v>Normal</v>
      </c>
      <c r="S19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1334.66</v>
      </c>
      <c r="T19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1334.66</v>
      </c>
      <c r="U19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1334.66</v>
      </c>
      <c r="V19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1334.66</v>
      </c>
    </row>
    <row r="1988" spans="1:22" x14ac:dyDescent="0.3">
      <c r="A1988">
        <v>1991</v>
      </c>
      <c r="B1988" t="s">
        <v>14</v>
      </c>
      <c r="C1988" t="s">
        <v>15</v>
      </c>
      <c r="D1988">
        <v>7</v>
      </c>
      <c r="E1988">
        <v>3</v>
      </c>
      <c r="F1988">
        <v>1591.73</v>
      </c>
      <c r="G1988">
        <v>2925.86</v>
      </c>
      <c r="H1988">
        <v>438.88</v>
      </c>
      <c r="I1988">
        <v>1942.37</v>
      </c>
      <c r="J1988">
        <v>544.61</v>
      </c>
      <c r="K1988">
        <f>Global_Household_Financial_Dyna[[#This Row],[Total_Household_Income]]-Global_Household_Financial_Dyna[[#This Row],[Estimated_Taxes]]</f>
        <v>2486.98</v>
      </c>
      <c r="L1988" s="1">
        <f>Global_Household_Financial_Dyna[[#This Row],[Monthly_Savings]]/Global_Household_Financial_Dyna[[#This Row],[Net Income]]</f>
        <v>0.21898447112562225</v>
      </c>
      <c r="M1988" s="2">
        <f>Global_Household_Financial_Dyna[[#This Row],[Monthly_Expenses]]/Global_Household_Financial_Dyna[[#This Row],[Net Income]]</f>
        <v>0.78101552887437775</v>
      </c>
      <c r="N1988" t="str">
        <f>IF(Global_Household_Financial_Dyna[[#This Row],[Monthly_Savings]]&lt;0,"High Risk", IF(Global_Household_Financial_Dyna[[#This Row],[Savings Rate%]]&lt;0.1, "Medium", "Safe"))</f>
        <v>Safe</v>
      </c>
      <c r="O1988">
        <f>Global_Household_Financial_Dyna[[#This Row],[Total_Household_Income]]/Global_Household_Financial_Dyna[[#This Row],[Family_Size]]</f>
        <v>417.98</v>
      </c>
      <c r="P1988" s="2">
        <f t="shared" si="62"/>
        <v>0.39788995363055785</v>
      </c>
      <c r="Q1988" s="2">
        <f t="shared" si="63"/>
        <v>-0.1789054825049356</v>
      </c>
      <c r="R1988" s="2" t="str">
        <f>IF(Global_Household_Financial_Dyna[[#This Row],[Vs country_Average]]&lt;-0.2, "Underperformer", IF(Global_Household_Financial_Dyna[[#This Row],[Vs country_Average]]&gt;0.2, "Outperformer", "Normal"))</f>
        <v>Normal</v>
      </c>
      <c r="S19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544.61</v>
      </c>
      <c r="T19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544.61</v>
      </c>
      <c r="U19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544.61</v>
      </c>
      <c r="V19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544.61</v>
      </c>
    </row>
    <row r="1989" spans="1:22" x14ac:dyDescent="0.3">
      <c r="A1989">
        <v>1992</v>
      </c>
      <c r="B1989" t="s">
        <v>18</v>
      </c>
      <c r="C1989" t="s">
        <v>20</v>
      </c>
      <c r="D1989">
        <v>8</v>
      </c>
      <c r="E1989">
        <v>1</v>
      </c>
      <c r="F1989">
        <v>2826.49</v>
      </c>
      <c r="G1989">
        <v>2826.49</v>
      </c>
      <c r="H1989">
        <v>621.83000000000004</v>
      </c>
      <c r="I1989">
        <v>2682.34</v>
      </c>
      <c r="J1989">
        <v>-477.68</v>
      </c>
      <c r="K1989">
        <f>Global_Household_Financial_Dyna[[#This Row],[Total_Household_Income]]-Global_Household_Financial_Dyna[[#This Row],[Estimated_Taxes]]</f>
        <v>2204.66</v>
      </c>
      <c r="L1989" s="1">
        <f>Global_Household_Financial_Dyna[[#This Row],[Monthly_Savings]]/Global_Household_Financial_Dyna[[#This Row],[Net Income]]</f>
        <v>-0.21666832981049233</v>
      </c>
      <c r="M1989" s="2">
        <f>Global_Household_Financial_Dyna[[#This Row],[Monthly_Expenses]]/Global_Household_Financial_Dyna[[#This Row],[Net Income]]</f>
        <v>1.2166683298104926</v>
      </c>
      <c r="N1989" t="str">
        <f>IF(Global_Household_Financial_Dyna[[#This Row],[Monthly_Savings]]&lt;0,"High Risk", IF(Global_Household_Financial_Dyna[[#This Row],[Savings Rate%]]&lt;0.1, "Medium", "Safe"))</f>
        <v>High Risk</v>
      </c>
      <c r="O1989">
        <f>Global_Household_Financial_Dyna[[#This Row],[Total_Household_Income]]/Global_Household_Financial_Dyna[[#This Row],[Family_Size]]</f>
        <v>353.31124999999997</v>
      </c>
      <c r="P1989" s="2">
        <f t="shared" si="62"/>
        <v>0.32336204947805613</v>
      </c>
      <c r="Q1989" s="2">
        <f t="shared" si="63"/>
        <v>-0.54003037928854847</v>
      </c>
      <c r="R1989" s="2" t="str">
        <f>IF(Global_Household_Financial_Dyna[[#This Row],[Vs country_Average]]&lt;-0.2, "Underperformer", IF(Global_Household_Financial_Dyna[[#This Row],[Vs country_Average]]&gt;0.2, "Outperformer", "Normal"))</f>
        <v>Underperformer</v>
      </c>
      <c r="S19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-343.56299999999999</v>
      </c>
      <c r="T19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-209.44599999999997</v>
      </c>
      <c r="U19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-75.329000000000008</v>
      </c>
      <c r="V19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58.788000000000068</v>
      </c>
    </row>
    <row r="1990" spans="1:22" x14ac:dyDescent="0.3">
      <c r="A1990">
        <v>1993</v>
      </c>
      <c r="B1990" t="s">
        <v>16</v>
      </c>
      <c r="C1990" t="s">
        <v>17</v>
      </c>
      <c r="D1990">
        <v>8</v>
      </c>
      <c r="E1990">
        <v>3</v>
      </c>
      <c r="F1990">
        <v>3682.67</v>
      </c>
      <c r="G1990">
        <v>9050.02</v>
      </c>
      <c r="H1990">
        <v>3620.01</v>
      </c>
      <c r="I1990">
        <v>4833.17</v>
      </c>
      <c r="J1990">
        <v>596.84</v>
      </c>
      <c r="K1990">
        <f>Global_Household_Financial_Dyna[[#This Row],[Total_Household_Income]]-Global_Household_Financial_Dyna[[#This Row],[Estimated_Taxes]]</f>
        <v>5430.01</v>
      </c>
      <c r="L1990" s="1">
        <f>Global_Household_Financial_Dyna[[#This Row],[Monthly_Savings]]/Global_Household_Financial_Dyna[[#This Row],[Net Income]]</f>
        <v>0.10991508302931302</v>
      </c>
      <c r="M1990" s="2">
        <f>Global_Household_Financial_Dyna[[#This Row],[Monthly_Expenses]]/Global_Household_Financial_Dyna[[#This Row],[Net Income]]</f>
        <v>0.89008491697068692</v>
      </c>
      <c r="N1990" t="str">
        <f>IF(Global_Household_Financial_Dyna[[#This Row],[Monthly_Savings]]&lt;0,"High Risk", IF(Global_Household_Financial_Dyna[[#This Row],[Savings Rate%]]&lt;0.1, "Medium", "Safe"))</f>
        <v>Safe</v>
      </c>
      <c r="O1990">
        <f>Global_Household_Financial_Dyna[[#This Row],[Total_Household_Income]]/Global_Household_Financial_Dyna[[#This Row],[Family_Size]]</f>
        <v>1131.2525000000001</v>
      </c>
      <c r="P1990" s="2">
        <f t="shared" si="62"/>
        <v>0.15879799892000862</v>
      </c>
      <c r="Q1990" s="2">
        <f t="shared" si="63"/>
        <v>-4.88829158906956E-2</v>
      </c>
      <c r="R1990" s="2" t="str">
        <f>IF(Global_Household_Financial_Dyna[[#This Row],[Vs country_Average]]&lt;-0.2, "Underperformer", IF(Global_Household_Financial_Dyna[[#This Row],[Vs country_Average]]&gt;0.2, "Outperformer", "Normal"))</f>
        <v>Normal</v>
      </c>
      <c r="S19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596.84</v>
      </c>
      <c r="T19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596.84</v>
      </c>
      <c r="U19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596.84</v>
      </c>
      <c r="V19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596.84</v>
      </c>
    </row>
    <row r="1991" spans="1:22" x14ac:dyDescent="0.3">
      <c r="A1991">
        <v>1994</v>
      </c>
      <c r="B1991" t="s">
        <v>18</v>
      </c>
      <c r="C1991" t="s">
        <v>19</v>
      </c>
      <c r="D1991">
        <v>5</v>
      </c>
      <c r="E1991">
        <v>3</v>
      </c>
      <c r="F1991">
        <v>1426.09</v>
      </c>
      <c r="G1991">
        <v>3612.41</v>
      </c>
      <c r="H1991">
        <v>794.73</v>
      </c>
      <c r="I1991">
        <v>2971.72</v>
      </c>
      <c r="J1991">
        <v>-154.04</v>
      </c>
      <c r="K1991">
        <f>Global_Household_Financial_Dyna[[#This Row],[Total_Household_Income]]-Global_Household_Financial_Dyna[[#This Row],[Estimated_Taxes]]</f>
        <v>2817.68</v>
      </c>
      <c r="L1991" s="1">
        <f>Global_Household_Financial_Dyna[[#This Row],[Monthly_Savings]]/Global_Household_Financial_Dyna[[#This Row],[Net Income]]</f>
        <v>-5.4669089463672244E-2</v>
      </c>
      <c r="M1991" s="2">
        <f>Global_Household_Financial_Dyna[[#This Row],[Monthly_Expenses]]/Global_Household_Financial_Dyna[[#This Row],[Net Income]]</f>
        <v>1.0546690894636723</v>
      </c>
      <c r="N1991" t="str">
        <f>IF(Global_Household_Financial_Dyna[[#This Row],[Monthly_Savings]]&lt;0,"High Risk", IF(Global_Household_Financial_Dyna[[#This Row],[Savings Rate%]]&lt;0.1, "Medium", "Safe"))</f>
        <v>High Risk</v>
      </c>
      <c r="O1991">
        <f>Global_Household_Financial_Dyna[[#This Row],[Total_Household_Income]]/Global_Household_Financial_Dyna[[#This Row],[Family_Size]]</f>
        <v>722.48199999999997</v>
      </c>
      <c r="P1991" s="2">
        <f t="shared" si="62"/>
        <v>0.32336204947805613</v>
      </c>
      <c r="Q1991" s="2">
        <f t="shared" si="63"/>
        <v>-0.37803113894172835</v>
      </c>
      <c r="R1991" s="2" t="str">
        <f>IF(Global_Household_Financial_Dyna[[#This Row],[Vs country_Average]]&lt;-0.2, "Underperformer", IF(Global_Household_Financial_Dyna[[#This Row],[Vs country_Average]]&gt;0.2, "Outperformer", "Normal"))</f>
        <v>Underperformer</v>
      </c>
      <c r="S19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-5.4539999999999793</v>
      </c>
      <c r="T19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143.13200000000003</v>
      </c>
      <c r="U19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291.71800000000007</v>
      </c>
      <c r="V19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440.30400000000009</v>
      </c>
    </row>
    <row r="1992" spans="1:22" x14ac:dyDescent="0.3">
      <c r="A1992">
        <v>1995</v>
      </c>
      <c r="B1992" t="s">
        <v>14</v>
      </c>
      <c r="C1992" t="s">
        <v>15</v>
      </c>
      <c r="D1992">
        <v>7</v>
      </c>
      <c r="E1992">
        <v>2</v>
      </c>
      <c r="F1992">
        <v>542.47</v>
      </c>
      <c r="G1992">
        <v>941.09</v>
      </c>
      <c r="H1992">
        <v>141.16</v>
      </c>
      <c r="I1992">
        <v>893.09</v>
      </c>
      <c r="J1992">
        <v>-93.17</v>
      </c>
      <c r="K1992">
        <f>Global_Household_Financial_Dyna[[#This Row],[Total_Household_Income]]-Global_Household_Financial_Dyna[[#This Row],[Estimated_Taxes]]</f>
        <v>799.93000000000006</v>
      </c>
      <c r="L1992" s="1">
        <f>Global_Household_Financial_Dyna[[#This Row],[Monthly_Savings]]/Global_Household_Financial_Dyna[[#This Row],[Net Income]]</f>
        <v>-0.11647269136049404</v>
      </c>
      <c r="M1992" s="2">
        <f>Global_Household_Financial_Dyna[[#This Row],[Monthly_Expenses]]/Global_Household_Financial_Dyna[[#This Row],[Net Income]]</f>
        <v>1.1164601902666482</v>
      </c>
      <c r="N1992" t="str">
        <f>IF(Global_Household_Financial_Dyna[[#This Row],[Monthly_Savings]]&lt;0,"High Risk", IF(Global_Household_Financial_Dyna[[#This Row],[Savings Rate%]]&lt;0.1, "Medium", "Safe"))</f>
        <v>High Risk</v>
      </c>
      <c r="O1992">
        <f>Global_Household_Financial_Dyna[[#This Row],[Total_Household_Income]]/Global_Household_Financial_Dyna[[#This Row],[Family_Size]]</f>
        <v>134.44142857142859</v>
      </c>
      <c r="P1992" s="2">
        <f t="shared" si="62"/>
        <v>0.39788995363055785</v>
      </c>
      <c r="Q1992" s="2">
        <f t="shared" si="63"/>
        <v>-0.51436264499105189</v>
      </c>
      <c r="R1992" s="2" t="str">
        <f>IF(Global_Household_Financial_Dyna[[#This Row],[Vs country_Average]]&lt;-0.2, "Underperformer", IF(Global_Household_Financial_Dyna[[#This Row],[Vs country_Average]]&gt;0.2, "Outperformer", "Normal"))</f>
        <v>Underperformer</v>
      </c>
      <c r="S19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-48.515499999999996</v>
      </c>
      <c r="T19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-3.8610000000000042</v>
      </c>
      <c r="U19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40.793500000000009</v>
      </c>
      <c r="V19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85.447999999999993</v>
      </c>
    </row>
    <row r="1993" spans="1:22" x14ac:dyDescent="0.3">
      <c r="A1993">
        <v>1996</v>
      </c>
      <c r="B1993" t="s">
        <v>16</v>
      </c>
      <c r="C1993" t="s">
        <v>21</v>
      </c>
      <c r="D1993">
        <v>3</v>
      </c>
      <c r="E1993">
        <v>2</v>
      </c>
      <c r="F1993">
        <v>4862.2299999999996</v>
      </c>
      <c r="G1993">
        <v>7848.19</v>
      </c>
      <c r="H1993">
        <v>2746.86</v>
      </c>
      <c r="I1993">
        <v>2822.27</v>
      </c>
      <c r="J1993">
        <v>2279.0500000000002</v>
      </c>
      <c r="K1993">
        <f>Global_Household_Financial_Dyna[[#This Row],[Total_Household_Income]]-Global_Household_Financial_Dyna[[#This Row],[Estimated_Taxes]]</f>
        <v>5101.33</v>
      </c>
      <c r="L1993" s="1">
        <f>Global_Household_Financial_Dyna[[#This Row],[Monthly_Savings]]/Global_Household_Financial_Dyna[[#This Row],[Net Income]]</f>
        <v>0.44675604205177871</v>
      </c>
      <c r="M1993" s="2">
        <f>Global_Household_Financial_Dyna[[#This Row],[Monthly_Expenses]]/Global_Household_Financial_Dyna[[#This Row],[Net Income]]</f>
        <v>0.55324199767511606</v>
      </c>
      <c r="N1993" t="str">
        <f>IF(Global_Household_Financial_Dyna[[#This Row],[Monthly_Savings]]&lt;0,"High Risk", IF(Global_Household_Financial_Dyna[[#This Row],[Savings Rate%]]&lt;0.1, "Medium", "Safe"))</f>
        <v>Safe</v>
      </c>
      <c r="O1993">
        <f>Global_Household_Financial_Dyna[[#This Row],[Total_Household_Income]]/Global_Household_Financial_Dyna[[#This Row],[Family_Size]]</f>
        <v>2616.063333333333</v>
      </c>
      <c r="P1993" s="2">
        <f t="shared" si="62"/>
        <v>0.15879799892000862</v>
      </c>
      <c r="Q1993" s="2">
        <f t="shared" si="63"/>
        <v>0.28795804313177009</v>
      </c>
      <c r="R1993" s="2" t="str">
        <f>IF(Global_Household_Financial_Dyna[[#This Row],[Vs country_Average]]&lt;-0.2, "Underperformer", IF(Global_Household_Financial_Dyna[[#This Row],[Vs country_Average]]&gt;0.2, "Outperformer", "Normal"))</f>
        <v>Outperformer</v>
      </c>
      <c r="S19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2279.0500000000002</v>
      </c>
      <c r="T19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2279.0500000000002</v>
      </c>
      <c r="U19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2279.0500000000002</v>
      </c>
      <c r="V19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2279.0500000000002</v>
      </c>
    </row>
    <row r="1994" spans="1:22" x14ac:dyDescent="0.3">
      <c r="A1994">
        <v>1997</v>
      </c>
      <c r="B1994" t="s">
        <v>12</v>
      </c>
      <c r="C1994" t="s">
        <v>13</v>
      </c>
      <c r="D1994">
        <v>4</v>
      </c>
      <c r="E1994">
        <v>3</v>
      </c>
      <c r="F1994">
        <v>5093.78</v>
      </c>
      <c r="G1994">
        <v>12427.45</v>
      </c>
      <c r="H1994">
        <v>3728.23</v>
      </c>
      <c r="I1994">
        <v>2991.51</v>
      </c>
      <c r="J1994">
        <v>5707.71</v>
      </c>
      <c r="K1994">
        <f>Global_Household_Financial_Dyna[[#This Row],[Total_Household_Income]]-Global_Household_Financial_Dyna[[#This Row],[Estimated_Taxes]]</f>
        <v>8699.2200000000012</v>
      </c>
      <c r="L1994" s="1">
        <f>Global_Household_Financial_Dyna[[#This Row],[Monthly_Savings]]/Global_Household_Financial_Dyna[[#This Row],[Net Income]]</f>
        <v>0.6561174450123114</v>
      </c>
      <c r="M1994" s="2">
        <f>Global_Household_Financial_Dyna[[#This Row],[Monthly_Expenses]]/Global_Household_Financial_Dyna[[#This Row],[Net Income]]</f>
        <v>0.34388255498768855</v>
      </c>
      <c r="N1994" t="str">
        <f>IF(Global_Household_Financial_Dyna[[#This Row],[Monthly_Savings]]&lt;0,"High Risk", IF(Global_Household_Financial_Dyna[[#This Row],[Savings Rate%]]&lt;0.1, "Medium", "Safe"))</f>
        <v>Safe</v>
      </c>
      <c r="O1994">
        <f>Global_Household_Financial_Dyna[[#This Row],[Total_Household_Income]]/Global_Household_Financial_Dyna[[#This Row],[Family_Size]]</f>
        <v>3106.8625000000002</v>
      </c>
      <c r="P1994" s="2">
        <f t="shared" si="62"/>
        <v>0.30718716818024266</v>
      </c>
      <c r="Q1994" s="2">
        <f t="shared" si="63"/>
        <v>0.34893027683206873</v>
      </c>
      <c r="R1994" s="2" t="str">
        <f>IF(Global_Household_Financial_Dyna[[#This Row],[Vs country_Average]]&lt;-0.2, "Underperformer", IF(Global_Household_Financial_Dyna[[#This Row],[Vs country_Average]]&gt;0.2, "Outperformer", "Normal"))</f>
        <v>Outperformer</v>
      </c>
      <c r="S19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5707.71</v>
      </c>
      <c r="T19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5707.71</v>
      </c>
      <c r="U19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5707.71</v>
      </c>
      <c r="V19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5707.71</v>
      </c>
    </row>
    <row r="1995" spans="1:22" x14ac:dyDescent="0.3">
      <c r="A1995">
        <v>1998</v>
      </c>
      <c r="B1995" t="s">
        <v>18</v>
      </c>
      <c r="C1995" t="s">
        <v>20</v>
      </c>
      <c r="D1995">
        <v>5</v>
      </c>
      <c r="E1995">
        <v>1</v>
      </c>
      <c r="F1995">
        <v>3805.19</v>
      </c>
      <c r="G1995">
        <v>3805.19</v>
      </c>
      <c r="H1995">
        <v>837.14</v>
      </c>
      <c r="I1995">
        <v>3611.13</v>
      </c>
      <c r="J1995">
        <v>-643.08000000000004</v>
      </c>
      <c r="K1995">
        <f>Global_Household_Financial_Dyna[[#This Row],[Total_Household_Income]]-Global_Household_Financial_Dyna[[#This Row],[Estimated_Taxes]]</f>
        <v>2968.05</v>
      </c>
      <c r="L1995" s="1">
        <f>Global_Household_Financial_Dyna[[#This Row],[Monthly_Savings]]/Global_Household_Financial_Dyna[[#This Row],[Net Income]]</f>
        <v>-0.21666750897053622</v>
      </c>
      <c r="M1995" s="2">
        <f>Global_Household_Financial_Dyna[[#This Row],[Monthly_Expenses]]/Global_Household_Financial_Dyna[[#This Row],[Net Income]]</f>
        <v>1.2166675089705361</v>
      </c>
      <c r="N1995" t="str">
        <f>IF(Global_Household_Financial_Dyna[[#This Row],[Monthly_Savings]]&lt;0,"High Risk", IF(Global_Household_Financial_Dyna[[#This Row],[Savings Rate%]]&lt;0.1, "Medium", "Safe"))</f>
        <v>High Risk</v>
      </c>
      <c r="O1995">
        <f>Global_Household_Financial_Dyna[[#This Row],[Total_Household_Income]]/Global_Household_Financial_Dyna[[#This Row],[Family_Size]]</f>
        <v>761.03800000000001</v>
      </c>
      <c r="P1995" s="2">
        <f t="shared" si="62"/>
        <v>0.32336204947805613</v>
      </c>
      <c r="Q1995" s="2">
        <f t="shared" si="63"/>
        <v>-0.54002955844859235</v>
      </c>
      <c r="R1995" s="2" t="str">
        <f>IF(Global_Household_Financial_Dyna[[#This Row],[Vs country_Average]]&lt;-0.2, "Underperformer", IF(Global_Household_Financial_Dyna[[#This Row],[Vs country_Average]]&gt;0.2, "Outperformer", "Normal"))</f>
        <v>Underperformer</v>
      </c>
      <c r="S19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-462.52350000000001</v>
      </c>
      <c r="T19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-281.96700000000004</v>
      </c>
      <c r="U19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-101.41050000000007</v>
      </c>
      <c r="V19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79.145999999999958</v>
      </c>
    </row>
    <row r="1996" spans="1:22" x14ac:dyDescent="0.3">
      <c r="A1996">
        <v>1999</v>
      </c>
      <c r="B1996" t="s">
        <v>18</v>
      </c>
      <c r="C1996" t="s">
        <v>20</v>
      </c>
      <c r="D1996">
        <v>1</v>
      </c>
      <c r="E1996">
        <v>1</v>
      </c>
      <c r="F1996">
        <v>6937.23</v>
      </c>
      <c r="G1996">
        <v>6937.23</v>
      </c>
      <c r="H1996">
        <v>1526.19</v>
      </c>
      <c r="I1996">
        <v>1876.12</v>
      </c>
      <c r="J1996">
        <v>3534.92</v>
      </c>
      <c r="K1996">
        <f>Global_Household_Financial_Dyna[[#This Row],[Total_Household_Income]]-Global_Household_Financial_Dyna[[#This Row],[Estimated_Taxes]]</f>
        <v>5411.0399999999991</v>
      </c>
      <c r="L1996" s="1">
        <f>Global_Household_Financial_Dyna[[#This Row],[Monthly_Savings]]/Global_Household_Financial_Dyna[[#This Row],[Net Income]]</f>
        <v>0.65327922173925912</v>
      </c>
      <c r="M1996" s="2">
        <f>Global_Household_Financial_Dyna[[#This Row],[Monthly_Expenses]]/Global_Household_Financial_Dyna[[#This Row],[Net Income]]</f>
        <v>0.34672077826074105</v>
      </c>
      <c r="N1996" t="str">
        <f>IF(Global_Household_Financial_Dyna[[#This Row],[Monthly_Savings]]&lt;0,"High Risk", IF(Global_Household_Financial_Dyna[[#This Row],[Savings Rate%]]&lt;0.1, "Medium", "Safe"))</f>
        <v>Safe</v>
      </c>
      <c r="O1996">
        <f>Global_Household_Financial_Dyna[[#This Row],[Total_Household_Income]]/Global_Household_Financial_Dyna[[#This Row],[Family_Size]]</f>
        <v>6937.23</v>
      </c>
      <c r="P1996" s="2">
        <f t="shared" si="62"/>
        <v>0.32336204947805613</v>
      </c>
      <c r="Q1996" s="2">
        <f t="shared" si="63"/>
        <v>0.32991717226120298</v>
      </c>
      <c r="R1996" s="2" t="str">
        <f>IF(Global_Household_Financial_Dyna[[#This Row],[Vs country_Average]]&lt;-0.2, "Underperformer", IF(Global_Household_Financial_Dyna[[#This Row],[Vs country_Average]]&gt;0.2, "Outperformer", "Normal"))</f>
        <v>Outperformer</v>
      </c>
      <c r="S19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3534.92</v>
      </c>
      <c r="T19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3534.92</v>
      </c>
      <c r="U19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3534.92</v>
      </c>
      <c r="V19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3534.92</v>
      </c>
    </row>
    <row r="1997" spans="1:22" x14ac:dyDescent="0.3">
      <c r="A1997">
        <v>2000</v>
      </c>
      <c r="B1997" t="s">
        <v>10</v>
      </c>
      <c r="C1997" t="s">
        <v>11</v>
      </c>
      <c r="D1997">
        <v>7</v>
      </c>
      <c r="E1997">
        <v>2</v>
      </c>
      <c r="F1997">
        <v>1054.54</v>
      </c>
      <c r="G1997">
        <v>1888.51</v>
      </c>
      <c r="H1997">
        <v>188.85</v>
      </c>
      <c r="I1997">
        <v>822.18</v>
      </c>
      <c r="J1997">
        <v>877.49</v>
      </c>
      <c r="K1997">
        <f>Global_Household_Financial_Dyna[[#This Row],[Total_Household_Income]]-Global_Household_Financial_Dyna[[#This Row],[Estimated_Taxes]]</f>
        <v>1699.66</v>
      </c>
      <c r="L1997" s="1">
        <f>Global_Household_Financial_Dyna[[#This Row],[Monthly_Savings]]/Global_Household_Financial_Dyna[[#This Row],[Net Income]]</f>
        <v>0.51627384300389489</v>
      </c>
      <c r="M1997" s="2">
        <f>Global_Household_Financial_Dyna[[#This Row],[Monthly_Expenses]]/Global_Household_Financial_Dyna[[#This Row],[Net Income]]</f>
        <v>0.48373204052575214</v>
      </c>
      <c r="N1997" t="str">
        <f>IF(Global_Household_Financial_Dyna[[#This Row],[Monthly_Savings]]&lt;0,"High Risk", IF(Global_Household_Financial_Dyna[[#This Row],[Savings Rate%]]&lt;0.1, "Medium", "Safe"))</f>
        <v>Safe</v>
      </c>
      <c r="O1997">
        <f>Global_Household_Financial_Dyna[[#This Row],[Total_Household_Income]]/Global_Household_Financial_Dyna[[#This Row],[Family_Size]]</f>
        <v>269.78714285714284</v>
      </c>
      <c r="P1997" s="2">
        <f t="shared" si="62"/>
        <v>0.42077341556833553</v>
      </c>
      <c r="Q1997" s="2">
        <f t="shared" si="63"/>
        <v>9.5500427435559365E-2</v>
      </c>
      <c r="R1997" s="2" t="str">
        <f>IF(Global_Household_Financial_Dyna[[#This Row],[Vs country_Average]]&lt;-0.2, "Underperformer", IF(Global_Household_Financial_Dyna[[#This Row],[Vs country_Average]]&gt;0.2, "Outperformer", "Normal"))</f>
        <v>Normal</v>
      </c>
      <c r="S19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877.49</v>
      </c>
      <c r="T19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877.49</v>
      </c>
      <c r="U19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877.49</v>
      </c>
      <c r="V19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877.49</v>
      </c>
    </row>
    <row r="1998" spans="1:22" x14ac:dyDescent="0.3">
      <c r="A1998">
        <v>2001</v>
      </c>
      <c r="B1998" t="s">
        <v>10</v>
      </c>
      <c r="C1998" t="s">
        <v>11</v>
      </c>
      <c r="D1998">
        <v>1</v>
      </c>
      <c r="E1998">
        <v>1</v>
      </c>
      <c r="F1998">
        <v>818.35</v>
      </c>
      <c r="G1998">
        <v>818.35</v>
      </c>
      <c r="H1998">
        <v>81.84</v>
      </c>
      <c r="I1998">
        <v>264.27999999999997</v>
      </c>
      <c r="J1998">
        <v>472.24</v>
      </c>
      <c r="K1998">
        <f>Global_Household_Financial_Dyna[[#This Row],[Total_Household_Income]]-Global_Household_Financial_Dyna[[#This Row],[Estimated_Taxes]]</f>
        <v>736.51</v>
      </c>
      <c r="L1998" s="1">
        <f>Global_Household_Financial_Dyna[[#This Row],[Monthly_Savings]]/Global_Household_Financial_Dyna[[#This Row],[Net Income]]</f>
        <v>0.6411861346078126</v>
      </c>
      <c r="M1998" s="2">
        <f>Global_Household_Financial_Dyna[[#This Row],[Monthly_Expenses]]/Global_Household_Financial_Dyna[[#This Row],[Net Income]]</f>
        <v>0.35882744294035379</v>
      </c>
      <c r="N1998" t="str">
        <f>IF(Global_Household_Financial_Dyna[[#This Row],[Monthly_Savings]]&lt;0,"High Risk", IF(Global_Household_Financial_Dyna[[#This Row],[Savings Rate%]]&lt;0.1, "Medium", "Safe"))</f>
        <v>Safe</v>
      </c>
      <c r="O1998">
        <f>Global_Household_Financial_Dyna[[#This Row],[Total_Household_Income]]/Global_Household_Financial_Dyna[[#This Row],[Family_Size]]</f>
        <v>818.35</v>
      </c>
      <c r="P1998" s="2">
        <f t="shared" si="62"/>
        <v>0.42077341556833553</v>
      </c>
      <c r="Q1998" s="2">
        <f t="shared" si="63"/>
        <v>0.22041271903947707</v>
      </c>
      <c r="R1998" s="2" t="str">
        <f>IF(Global_Household_Financial_Dyna[[#This Row],[Vs country_Average]]&lt;-0.2, "Underperformer", IF(Global_Household_Financial_Dyna[[#This Row],[Vs country_Average]]&gt;0.2, "Outperformer", "Normal"))</f>
        <v>Outperformer</v>
      </c>
      <c r="S19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472.24</v>
      </c>
      <c r="T19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472.24</v>
      </c>
      <c r="U19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472.24</v>
      </c>
      <c r="V19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472.24</v>
      </c>
    </row>
    <row r="1999" spans="1:22" x14ac:dyDescent="0.3">
      <c r="A1999">
        <v>2002</v>
      </c>
      <c r="B1999" t="s">
        <v>18</v>
      </c>
      <c r="C1999" t="s">
        <v>19</v>
      </c>
      <c r="D1999">
        <v>2</v>
      </c>
      <c r="E1999">
        <v>2</v>
      </c>
      <c r="F1999">
        <v>4024.76</v>
      </c>
      <c r="G1999">
        <v>7118.09</v>
      </c>
      <c r="H1999">
        <v>1565.98</v>
      </c>
      <c r="I1999">
        <v>2460.81</v>
      </c>
      <c r="J1999">
        <v>3091.3</v>
      </c>
      <c r="K1999">
        <f>Global_Household_Financial_Dyna[[#This Row],[Total_Household_Income]]-Global_Household_Financial_Dyna[[#This Row],[Estimated_Taxes]]</f>
        <v>5552.1100000000006</v>
      </c>
      <c r="L1999" s="1">
        <f>Global_Household_Financial_Dyna[[#This Row],[Monthly_Savings]]/Global_Household_Financial_Dyna[[#This Row],[Net Income]]</f>
        <v>0.55677931453087204</v>
      </c>
      <c r="M1999" s="2">
        <f>Global_Household_Financial_Dyna[[#This Row],[Monthly_Expenses]]/Global_Household_Financial_Dyna[[#This Row],[Net Income]]</f>
        <v>0.44322068546912791</v>
      </c>
      <c r="N1999" t="str">
        <f>IF(Global_Household_Financial_Dyna[[#This Row],[Monthly_Savings]]&lt;0,"High Risk", IF(Global_Household_Financial_Dyna[[#This Row],[Savings Rate%]]&lt;0.1, "Medium", "Safe"))</f>
        <v>Safe</v>
      </c>
      <c r="O1999">
        <f>Global_Household_Financial_Dyna[[#This Row],[Total_Household_Income]]/Global_Household_Financial_Dyna[[#This Row],[Family_Size]]</f>
        <v>3559.0450000000001</v>
      </c>
      <c r="P1999" s="2">
        <f t="shared" si="62"/>
        <v>0.32336204947805613</v>
      </c>
      <c r="Q1999" s="2">
        <f t="shared" si="63"/>
        <v>0.2334172650528159</v>
      </c>
      <c r="R1999" s="2" t="str">
        <f>IF(Global_Household_Financial_Dyna[[#This Row],[Vs country_Average]]&lt;-0.2, "Underperformer", IF(Global_Household_Financial_Dyna[[#This Row],[Vs country_Average]]&gt;0.2, "Outperformer", "Normal"))</f>
        <v>Outperformer</v>
      </c>
      <c r="S19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3091.3</v>
      </c>
      <c r="T19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3091.3</v>
      </c>
      <c r="U19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3091.3</v>
      </c>
      <c r="V19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3091.3</v>
      </c>
    </row>
    <row r="2000" spans="1:22" x14ac:dyDescent="0.3">
      <c r="A2000">
        <v>2003</v>
      </c>
      <c r="B2000" t="s">
        <v>12</v>
      </c>
      <c r="C2000" t="s">
        <v>13</v>
      </c>
      <c r="D2000">
        <v>8</v>
      </c>
      <c r="E2000">
        <v>1</v>
      </c>
      <c r="F2000">
        <v>781.91</v>
      </c>
      <c r="G2000">
        <v>781.91</v>
      </c>
      <c r="H2000">
        <v>195.48</v>
      </c>
      <c r="I2000">
        <v>742.03</v>
      </c>
      <c r="J2000">
        <v>-155.6</v>
      </c>
      <c r="K2000">
        <f>Global_Household_Financial_Dyna[[#This Row],[Total_Household_Income]]-Global_Household_Financial_Dyna[[#This Row],[Estimated_Taxes]]</f>
        <v>586.42999999999995</v>
      </c>
      <c r="L2000" s="1">
        <f>Global_Household_Financial_Dyna[[#This Row],[Monthly_Savings]]/Global_Household_Financial_Dyna[[#This Row],[Net Income]]</f>
        <v>-0.2653343110004604</v>
      </c>
      <c r="M2000" s="2">
        <f>Global_Household_Financial_Dyna[[#This Row],[Monthly_Expenses]]/Global_Household_Financial_Dyna[[#This Row],[Net Income]]</f>
        <v>1.2653343110004605</v>
      </c>
      <c r="N2000" t="str">
        <f>IF(Global_Household_Financial_Dyna[[#This Row],[Monthly_Savings]]&lt;0,"High Risk", IF(Global_Household_Financial_Dyna[[#This Row],[Savings Rate%]]&lt;0.1, "Medium", "Safe"))</f>
        <v>High Risk</v>
      </c>
      <c r="O2000">
        <f>Global_Household_Financial_Dyna[[#This Row],[Total_Household_Income]]/Global_Household_Financial_Dyna[[#This Row],[Family_Size]]</f>
        <v>97.738749999999996</v>
      </c>
      <c r="P2000" s="2">
        <f t="shared" si="62"/>
        <v>0.30718716818024266</v>
      </c>
      <c r="Q2000" s="2">
        <f t="shared" si="63"/>
        <v>-0.57252147918070306</v>
      </c>
      <c r="R2000" s="2" t="str">
        <f>IF(Global_Household_Financial_Dyna[[#This Row],[Vs country_Average]]&lt;-0.2, "Underperformer", IF(Global_Household_Financial_Dyna[[#This Row],[Vs country_Average]]&gt;0.2, "Outperformer", "Normal"))</f>
        <v>Underperformer</v>
      </c>
      <c r="S20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-118.49849999999999</v>
      </c>
      <c r="T20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-81.396999999999991</v>
      </c>
      <c r="U20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-44.295500000000004</v>
      </c>
      <c r="V20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-7.1939999999999884</v>
      </c>
    </row>
    <row r="2001" spans="1:22" x14ac:dyDescent="0.3">
      <c r="A2001">
        <v>2004</v>
      </c>
      <c r="B2001" t="s">
        <v>18</v>
      </c>
      <c r="C2001" t="s">
        <v>19</v>
      </c>
      <c r="D2001">
        <v>6</v>
      </c>
      <c r="E2001">
        <v>3</v>
      </c>
      <c r="F2001">
        <v>2627.37</v>
      </c>
      <c r="G2001">
        <v>6084.51</v>
      </c>
      <c r="H2001">
        <v>1338.59</v>
      </c>
      <c r="I2001">
        <v>4025.86</v>
      </c>
      <c r="J2001">
        <v>720.06</v>
      </c>
      <c r="K2001">
        <f>Global_Household_Financial_Dyna[[#This Row],[Total_Household_Income]]-Global_Household_Financial_Dyna[[#This Row],[Estimated_Taxes]]</f>
        <v>4745.92</v>
      </c>
      <c r="L2001" s="1">
        <f>Global_Household_Financial_Dyna[[#This Row],[Monthly_Savings]]/Global_Household_Financial_Dyna[[#This Row],[Net Income]]</f>
        <v>0.15172190007416897</v>
      </c>
      <c r="M2001" s="2">
        <f>Global_Household_Financial_Dyna[[#This Row],[Monthly_Expenses]]/Global_Household_Financial_Dyna[[#This Row],[Net Income]]</f>
        <v>0.84827809992583103</v>
      </c>
      <c r="N2001" t="str">
        <f>IF(Global_Household_Financial_Dyna[[#This Row],[Monthly_Savings]]&lt;0,"High Risk", IF(Global_Household_Financial_Dyna[[#This Row],[Savings Rate%]]&lt;0.1, "Medium", "Safe"))</f>
        <v>Safe</v>
      </c>
      <c r="O2001">
        <f>Global_Household_Financial_Dyna[[#This Row],[Total_Household_Income]]/Global_Household_Financial_Dyna[[#This Row],[Family_Size]]</f>
        <v>1014.085</v>
      </c>
      <c r="P2001" s="2">
        <f t="shared" si="62"/>
        <v>0.32336204947805613</v>
      </c>
      <c r="Q2001" s="2">
        <f t="shared" si="63"/>
        <v>-0.17164014940388717</v>
      </c>
      <c r="R2001" s="2" t="str">
        <f>IF(Global_Household_Financial_Dyna[[#This Row],[Vs country_Average]]&lt;-0.2, "Underperformer", IF(Global_Household_Financial_Dyna[[#This Row],[Vs country_Average]]&gt;0.2, "Outperformer", "Normal"))</f>
        <v>Normal</v>
      </c>
      <c r="S20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720.06</v>
      </c>
      <c r="T20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720.06</v>
      </c>
      <c r="U20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720.06</v>
      </c>
      <c r="V20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720.06</v>
      </c>
    </row>
    <row r="2002" spans="1:22" x14ac:dyDescent="0.3">
      <c r="A2002">
        <v>2005</v>
      </c>
      <c r="B2002" t="s">
        <v>10</v>
      </c>
      <c r="C2002" t="s">
        <v>11</v>
      </c>
      <c r="D2002">
        <v>7</v>
      </c>
      <c r="E2002">
        <v>1</v>
      </c>
      <c r="F2002">
        <v>304.49</v>
      </c>
      <c r="G2002">
        <v>304.49</v>
      </c>
      <c r="H2002">
        <v>30.45</v>
      </c>
      <c r="I2002">
        <v>288.97000000000003</v>
      </c>
      <c r="J2002">
        <v>-14.92</v>
      </c>
      <c r="K2002">
        <f>Global_Household_Financial_Dyna[[#This Row],[Total_Household_Income]]-Global_Household_Financial_Dyna[[#This Row],[Estimated_Taxes]]</f>
        <v>274.04000000000002</v>
      </c>
      <c r="L2002" s="1">
        <f>Global_Household_Financial_Dyna[[#This Row],[Monthly_Savings]]/Global_Household_Financial_Dyna[[#This Row],[Net Income]]</f>
        <v>-5.4444606626769809E-2</v>
      </c>
      <c r="M2002" s="2">
        <f>Global_Household_Financial_Dyna[[#This Row],[Monthly_Expenses]]/Global_Household_Financial_Dyna[[#This Row],[Net Income]]</f>
        <v>1.0544810976499781</v>
      </c>
      <c r="N2002" t="str">
        <f>IF(Global_Household_Financial_Dyna[[#This Row],[Monthly_Savings]]&lt;0,"High Risk", IF(Global_Household_Financial_Dyna[[#This Row],[Savings Rate%]]&lt;0.1, "Medium", "Safe"))</f>
        <v>High Risk</v>
      </c>
      <c r="O2002">
        <f>Global_Household_Financial_Dyna[[#This Row],[Total_Household_Income]]/Global_Household_Financial_Dyna[[#This Row],[Family_Size]]</f>
        <v>43.498571428571431</v>
      </c>
      <c r="P2002" s="2">
        <f t="shared" si="62"/>
        <v>0.42077341556833553</v>
      </c>
      <c r="Q2002" s="2">
        <f t="shared" si="63"/>
        <v>-0.47521802219510534</v>
      </c>
      <c r="R2002" s="2" t="str">
        <f>IF(Global_Household_Financial_Dyna[[#This Row],[Vs country_Average]]&lt;-0.2, "Underperformer", IF(Global_Household_Financial_Dyna[[#This Row],[Vs country_Average]]&gt;0.2, "Outperformer", "Normal"))</f>
        <v>Underperformer</v>
      </c>
      <c r="S20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-0.47149999999999714</v>
      </c>
      <c r="T20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13.977000000000002</v>
      </c>
      <c r="U20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28.4255</v>
      </c>
      <c r="V20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42.874000000000002</v>
      </c>
    </row>
    <row r="2003" spans="1:22" x14ac:dyDescent="0.3">
      <c r="A2003">
        <v>2006</v>
      </c>
      <c r="B2003" t="s">
        <v>14</v>
      </c>
      <c r="C2003" t="s">
        <v>15</v>
      </c>
      <c r="D2003">
        <v>3</v>
      </c>
      <c r="E2003">
        <v>1</v>
      </c>
      <c r="F2003">
        <v>1287.3</v>
      </c>
      <c r="G2003">
        <v>1287.3</v>
      </c>
      <c r="H2003">
        <v>193.09</v>
      </c>
      <c r="I2003">
        <v>744.12</v>
      </c>
      <c r="J2003">
        <v>350.09</v>
      </c>
      <c r="K2003">
        <f>Global_Household_Financial_Dyna[[#This Row],[Total_Household_Income]]-Global_Household_Financial_Dyna[[#This Row],[Estimated_Taxes]]</f>
        <v>1094.21</v>
      </c>
      <c r="L2003" s="1">
        <f>Global_Household_Financial_Dyna[[#This Row],[Monthly_Savings]]/Global_Household_Financial_Dyna[[#This Row],[Net Income]]</f>
        <v>0.31994772484258044</v>
      </c>
      <c r="M2003" s="2">
        <f>Global_Household_Financial_Dyna[[#This Row],[Monthly_Expenses]]/Global_Household_Financial_Dyna[[#This Row],[Net Income]]</f>
        <v>0.68005227515741951</v>
      </c>
      <c r="N2003" t="str">
        <f>IF(Global_Household_Financial_Dyna[[#This Row],[Monthly_Savings]]&lt;0,"High Risk", IF(Global_Household_Financial_Dyna[[#This Row],[Savings Rate%]]&lt;0.1, "Medium", "Safe"))</f>
        <v>Safe</v>
      </c>
      <c r="O2003">
        <f>Global_Household_Financial_Dyna[[#This Row],[Total_Household_Income]]/Global_Household_Financial_Dyna[[#This Row],[Family_Size]]</f>
        <v>429.09999999999997</v>
      </c>
      <c r="P2003" s="2">
        <f t="shared" si="62"/>
        <v>0.39788995363055785</v>
      </c>
      <c r="Q2003" s="2">
        <f t="shared" si="63"/>
        <v>-7.7942228787977408E-2</v>
      </c>
      <c r="R2003" s="2" t="str">
        <f>IF(Global_Household_Financial_Dyna[[#This Row],[Vs country_Average]]&lt;-0.2, "Underperformer", IF(Global_Household_Financial_Dyna[[#This Row],[Vs country_Average]]&gt;0.2, "Outperformer", "Normal"))</f>
        <v>Normal</v>
      </c>
      <c r="S20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350.09</v>
      </c>
      <c r="T20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350.09</v>
      </c>
      <c r="U20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350.09</v>
      </c>
      <c r="V20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350.09</v>
      </c>
    </row>
    <row r="2004" spans="1:22" x14ac:dyDescent="0.3">
      <c r="A2004">
        <v>2007</v>
      </c>
      <c r="B2004" t="s">
        <v>10</v>
      </c>
      <c r="C2004" t="s">
        <v>22</v>
      </c>
      <c r="D2004">
        <v>1</v>
      </c>
      <c r="E2004">
        <v>1</v>
      </c>
      <c r="F2004">
        <v>605.20000000000005</v>
      </c>
      <c r="G2004">
        <v>605.20000000000005</v>
      </c>
      <c r="H2004">
        <v>60.52</v>
      </c>
      <c r="I2004">
        <v>235.36</v>
      </c>
      <c r="J2004">
        <v>309.32</v>
      </c>
      <c r="K2004">
        <f>Global_Household_Financial_Dyna[[#This Row],[Total_Household_Income]]-Global_Household_Financial_Dyna[[#This Row],[Estimated_Taxes]]</f>
        <v>544.68000000000006</v>
      </c>
      <c r="L2004" s="1">
        <f>Global_Household_Financial_Dyna[[#This Row],[Monthly_Savings]]/Global_Household_Financial_Dyna[[#This Row],[Net Income]]</f>
        <v>0.56789307483292939</v>
      </c>
      <c r="M2004" s="2">
        <f>Global_Household_Financial_Dyna[[#This Row],[Monthly_Expenses]]/Global_Household_Financial_Dyna[[#This Row],[Net Income]]</f>
        <v>0.43210692516707055</v>
      </c>
      <c r="N2004" t="str">
        <f>IF(Global_Household_Financial_Dyna[[#This Row],[Monthly_Savings]]&lt;0,"High Risk", IF(Global_Household_Financial_Dyna[[#This Row],[Savings Rate%]]&lt;0.1, "Medium", "Safe"))</f>
        <v>Safe</v>
      </c>
      <c r="O2004">
        <f>Global_Household_Financial_Dyna[[#This Row],[Total_Household_Income]]/Global_Household_Financial_Dyna[[#This Row],[Family_Size]]</f>
        <v>605.20000000000005</v>
      </c>
      <c r="P2004" s="2">
        <f t="shared" si="62"/>
        <v>0.42077341556833553</v>
      </c>
      <c r="Q2004" s="2">
        <f t="shared" si="63"/>
        <v>0.14711965926459386</v>
      </c>
      <c r="R2004" s="2" t="str">
        <f>IF(Global_Household_Financial_Dyna[[#This Row],[Vs country_Average]]&lt;-0.2, "Underperformer", IF(Global_Household_Financial_Dyna[[#This Row],[Vs country_Average]]&gt;0.2, "Outperformer", "Normal"))</f>
        <v>Normal</v>
      </c>
      <c r="S20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309.32</v>
      </c>
      <c r="T20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309.32</v>
      </c>
      <c r="U20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309.32</v>
      </c>
      <c r="V20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309.32</v>
      </c>
    </row>
    <row r="2005" spans="1:22" x14ac:dyDescent="0.3">
      <c r="A2005">
        <v>2008</v>
      </c>
      <c r="B2005" t="s">
        <v>14</v>
      </c>
      <c r="C2005" t="s">
        <v>15</v>
      </c>
      <c r="D2005">
        <v>5</v>
      </c>
      <c r="E2005">
        <v>3</v>
      </c>
      <c r="F2005">
        <v>1670.05</v>
      </c>
      <c r="G2005">
        <v>3273.29</v>
      </c>
      <c r="H2005">
        <v>490.99</v>
      </c>
      <c r="I2005">
        <v>1070.25</v>
      </c>
      <c r="J2005">
        <v>1712.05</v>
      </c>
      <c r="K2005">
        <f>Global_Household_Financial_Dyna[[#This Row],[Total_Household_Income]]-Global_Household_Financial_Dyna[[#This Row],[Estimated_Taxes]]</f>
        <v>2782.3</v>
      </c>
      <c r="L2005" s="1">
        <f>Global_Household_Financial_Dyna[[#This Row],[Monthly_Savings]]/Global_Household_Financial_Dyna[[#This Row],[Net Income]]</f>
        <v>0.6153362326133055</v>
      </c>
      <c r="M2005" s="2">
        <f>Global_Household_Financial_Dyna[[#This Row],[Monthly_Expenses]]/Global_Household_Financial_Dyna[[#This Row],[Net Income]]</f>
        <v>0.38466376738669444</v>
      </c>
      <c r="N2005" t="str">
        <f>IF(Global_Household_Financial_Dyna[[#This Row],[Monthly_Savings]]&lt;0,"High Risk", IF(Global_Household_Financial_Dyna[[#This Row],[Savings Rate%]]&lt;0.1, "Medium", "Safe"))</f>
        <v>Safe</v>
      </c>
      <c r="O2005">
        <f>Global_Household_Financial_Dyna[[#This Row],[Total_Household_Income]]/Global_Household_Financial_Dyna[[#This Row],[Family_Size]]</f>
        <v>654.65800000000002</v>
      </c>
      <c r="P2005" s="2">
        <f t="shared" si="62"/>
        <v>0.39788995363055785</v>
      </c>
      <c r="Q2005" s="2">
        <f t="shared" si="63"/>
        <v>0.21744627898274765</v>
      </c>
      <c r="R2005" s="2" t="str">
        <f>IF(Global_Household_Financial_Dyna[[#This Row],[Vs country_Average]]&lt;-0.2, "Underperformer", IF(Global_Household_Financial_Dyna[[#This Row],[Vs country_Average]]&gt;0.2, "Outperformer", "Normal"))</f>
        <v>Outperformer</v>
      </c>
      <c r="S20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1712.05</v>
      </c>
      <c r="T20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1712.05</v>
      </c>
      <c r="U20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1712.05</v>
      </c>
      <c r="V20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1712.05</v>
      </c>
    </row>
    <row r="2006" spans="1:22" x14ac:dyDescent="0.3">
      <c r="A2006">
        <v>2009</v>
      </c>
      <c r="B2006" t="s">
        <v>18</v>
      </c>
      <c r="C2006" t="s">
        <v>19</v>
      </c>
      <c r="D2006">
        <v>7</v>
      </c>
      <c r="E2006">
        <v>3</v>
      </c>
      <c r="F2006">
        <v>3414.81</v>
      </c>
      <c r="G2006">
        <v>7168.11</v>
      </c>
      <c r="H2006">
        <v>1576.99</v>
      </c>
      <c r="I2006">
        <v>3376.19</v>
      </c>
      <c r="J2006">
        <v>2214.94</v>
      </c>
      <c r="K2006">
        <f>Global_Household_Financial_Dyna[[#This Row],[Total_Household_Income]]-Global_Household_Financial_Dyna[[#This Row],[Estimated_Taxes]]</f>
        <v>5591.12</v>
      </c>
      <c r="L2006" s="1">
        <f>Global_Household_Financial_Dyna[[#This Row],[Monthly_Savings]]/Global_Household_Financial_Dyna[[#This Row],[Net Income]]</f>
        <v>0.39615318576600039</v>
      </c>
      <c r="M2006" s="2">
        <f>Global_Household_Financial_Dyna[[#This Row],[Monthly_Expenses]]/Global_Household_Financial_Dyna[[#This Row],[Net Income]]</f>
        <v>0.60384860278441532</v>
      </c>
      <c r="N2006" t="str">
        <f>IF(Global_Household_Financial_Dyna[[#This Row],[Monthly_Savings]]&lt;0,"High Risk", IF(Global_Household_Financial_Dyna[[#This Row],[Savings Rate%]]&lt;0.1, "Medium", "Safe"))</f>
        <v>Safe</v>
      </c>
      <c r="O2006">
        <f>Global_Household_Financial_Dyna[[#This Row],[Total_Household_Income]]/Global_Household_Financial_Dyna[[#This Row],[Family_Size]]</f>
        <v>1024.0157142857142</v>
      </c>
      <c r="P2006" s="2">
        <f t="shared" si="62"/>
        <v>0.32336204947805613</v>
      </c>
      <c r="Q2006" s="2">
        <f t="shared" si="63"/>
        <v>7.2791136287944258E-2</v>
      </c>
      <c r="R2006" s="2" t="str">
        <f>IF(Global_Household_Financial_Dyna[[#This Row],[Vs country_Average]]&lt;-0.2, "Underperformer", IF(Global_Household_Financial_Dyna[[#This Row],[Vs country_Average]]&gt;0.2, "Outperformer", "Normal"))</f>
        <v>Normal</v>
      </c>
      <c r="S20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2214.94</v>
      </c>
      <c r="T20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2214.94</v>
      </c>
      <c r="U20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2214.94</v>
      </c>
      <c r="V20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2214.94</v>
      </c>
    </row>
    <row r="2007" spans="1:22" x14ac:dyDescent="0.3">
      <c r="A2007">
        <v>2010</v>
      </c>
      <c r="B2007" t="s">
        <v>10</v>
      </c>
      <c r="C2007" t="s">
        <v>11</v>
      </c>
      <c r="D2007">
        <v>7</v>
      </c>
      <c r="E2007">
        <v>3</v>
      </c>
      <c r="F2007">
        <v>784.66</v>
      </c>
      <c r="G2007">
        <v>1835.53</v>
      </c>
      <c r="H2007">
        <v>183.55</v>
      </c>
      <c r="I2007">
        <v>799.83</v>
      </c>
      <c r="J2007">
        <v>852.15</v>
      </c>
      <c r="K2007">
        <f>Global_Household_Financial_Dyna[[#This Row],[Total_Household_Income]]-Global_Household_Financial_Dyna[[#This Row],[Estimated_Taxes]]</f>
        <v>1651.98</v>
      </c>
      <c r="L2007" s="1">
        <f>Global_Household_Financial_Dyna[[#This Row],[Monthly_Savings]]/Global_Household_Financial_Dyna[[#This Row],[Net Income]]</f>
        <v>0.51583554280318167</v>
      </c>
      <c r="M2007" s="2">
        <f>Global_Household_Financial_Dyna[[#This Row],[Monthly_Expenses]]/Global_Household_Financial_Dyna[[#This Row],[Net Income]]</f>
        <v>0.48416445719681839</v>
      </c>
      <c r="N2007" t="str">
        <f>IF(Global_Household_Financial_Dyna[[#This Row],[Monthly_Savings]]&lt;0,"High Risk", IF(Global_Household_Financial_Dyna[[#This Row],[Savings Rate%]]&lt;0.1, "Medium", "Safe"))</f>
        <v>Safe</v>
      </c>
      <c r="O2007">
        <f>Global_Household_Financial_Dyna[[#This Row],[Total_Household_Income]]/Global_Household_Financial_Dyna[[#This Row],[Family_Size]]</f>
        <v>262.21857142857141</v>
      </c>
      <c r="P2007" s="2">
        <f t="shared" si="62"/>
        <v>0.42077341556833553</v>
      </c>
      <c r="Q2007" s="2">
        <f t="shared" si="63"/>
        <v>9.5062127234846139E-2</v>
      </c>
      <c r="R2007" s="2" t="str">
        <f>IF(Global_Household_Financial_Dyna[[#This Row],[Vs country_Average]]&lt;-0.2, "Underperformer", IF(Global_Household_Financial_Dyna[[#This Row],[Vs country_Average]]&gt;0.2, "Outperformer", "Normal"))</f>
        <v>Normal</v>
      </c>
      <c r="S20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852.15</v>
      </c>
      <c r="T20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852.15</v>
      </c>
      <c r="U20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852.15</v>
      </c>
      <c r="V20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852.15</v>
      </c>
    </row>
    <row r="2008" spans="1:22" x14ac:dyDescent="0.3">
      <c r="A2008">
        <v>2011</v>
      </c>
      <c r="B2008" t="s">
        <v>18</v>
      </c>
      <c r="C2008" t="s">
        <v>20</v>
      </c>
      <c r="D2008">
        <v>6</v>
      </c>
      <c r="E2008">
        <v>3</v>
      </c>
      <c r="F2008">
        <v>6626.26</v>
      </c>
      <c r="G2008">
        <v>14810.73</v>
      </c>
      <c r="H2008">
        <v>3998.9</v>
      </c>
      <c r="I2008">
        <v>3041.1</v>
      </c>
      <c r="J2008">
        <v>7770.73</v>
      </c>
      <c r="K2008">
        <f>Global_Household_Financial_Dyna[[#This Row],[Total_Household_Income]]-Global_Household_Financial_Dyna[[#This Row],[Estimated_Taxes]]</f>
        <v>10811.83</v>
      </c>
      <c r="L2008" s="1">
        <f>Global_Household_Financial_Dyna[[#This Row],[Monthly_Savings]]/Global_Household_Financial_Dyna[[#This Row],[Net Income]]</f>
        <v>0.71872476722257006</v>
      </c>
      <c r="M2008" s="2">
        <f>Global_Household_Financial_Dyna[[#This Row],[Monthly_Expenses]]/Global_Household_Financial_Dyna[[#This Row],[Net Income]]</f>
        <v>0.28127523277742988</v>
      </c>
      <c r="N2008" t="str">
        <f>IF(Global_Household_Financial_Dyna[[#This Row],[Monthly_Savings]]&lt;0,"High Risk", IF(Global_Household_Financial_Dyna[[#This Row],[Savings Rate%]]&lt;0.1, "Medium", "Safe"))</f>
        <v>Safe</v>
      </c>
      <c r="O2008">
        <f>Global_Household_Financial_Dyna[[#This Row],[Total_Household_Income]]/Global_Household_Financial_Dyna[[#This Row],[Family_Size]]</f>
        <v>2468.4549999999999</v>
      </c>
      <c r="P2008" s="2">
        <f t="shared" si="62"/>
        <v>0.32336204947805613</v>
      </c>
      <c r="Q2008" s="2">
        <f t="shared" si="63"/>
        <v>0.39536271774451393</v>
      </c>
      <c r="R2008" s="2" t="str">
        <f>IF(Global_Household_Financial_Dyna[[#This Row],[Vs country_Average]]&lt;-0.2, "Underperformer", IF(Global_Household_Financial_Dyna[[#This Row],[Vs country_Average]]&gt;0.2, "Outperformer", "Normal"))</f>
        <v>Outperformer</v>
      </c>
      <c r="S20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7770.73</v>
      </c>
      <c r="T20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7770.73</v>
      </c>
      <c r="U20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7770.73</v>
      </c>
      <c r="V20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7770.73</v>
      </c>
    </row>
    <row r="2009" spans="1:22" x14ac:dyDescent="0.3">
      <c r="A2009">
        <v>2012</v>
      </c>
      <c r="B2009" t="s">
        <v>18</v>
      </c>
      <c r="C2009" t="s">
        <v>19</v>
      </c>
      <c r="D2009">
        <v>6</v>
      </c>
      <c r="E2009">
        <v>3</v>
      </c>
      <c r="F2009">
        <v>2149.27</v>
      </c>
      <c r="G2009">
        <v>4739.05</v>
      </c>
      <c r="H2009">
        <v>1042.5899999999999</v>
      </c>
      <c r="I2009">
        <v>4463.2299999999996</v>
      </c>
      <c r="J2009">
        <v>-766.77</v>
      </c>
      <c r="K2009">
        <f>Global_Household_Financial_Dyna[[#This Row],[Total_Household_Income]]-Global_Household_Financial_Dyna[[#This Row],[Estimated_Taxes]]</f>
        <v>3696.46</v>
      </c>
      <c r="L2009" s="1">
        <f>Global_Household_Financial_Dyna[[#This Row],[Monthly_Savings]]/Global_Household_Financial_Dyna[[#This Row],[Net Income]]</f>
        <v>-0.20743359863220487</v>
      </c>
      <c r="M2009" s="2">
        <f>Global_Household_Financial_Dyna[[#This Row],[Monthly_Expenses]]/Global_Household_Financial_Dyna[[#This Row],[Net Income]]</f>
        <v>1.2074335986322047</v>
      </c>
      <c r="N2009" t="str">
        <f>IF(Global_Household_Financial_Dyna[[#This Row],[Monthly_Savings]]&lt;0,"High Risk", IF(Global_Household_Financial_Dyna[[#This Row],[Savings Rate%]]&lt;0.1, "Medium", "Safe"))</f>
        <v>High Risk</v>
      </c>
      <c r="O2009">
        <f>Global_Household_Financial_Dyna[[#This Row],[Total_Household_Income]]/Global_Household_Financial_Dyna[[#This Row],[Family_Size]]</f>
        <v>789.8416666666667</v>
      </c>
      <c r="P2009" s="2">
        <f t="shared" si="62"/>
        <v>0.32336204947805613</v>
      </c>
      <c r="Q2009" s="2">
        <f t="shared" si="63"/>
        <v>-0.53079564811026103</v>
      </c>
      <c r="R2009" s="2" t="str">
        <f>IF(Global_Household_Financial_Dyna[[#This Row],[Vs country_Average]]&lt;-0.2, "Underperformer", IF(Global_Household_Financial_Dyna[[#This Row],[Vs country_Average]]&gt;0.2, "Outperformer", "Normal"))</f>
        <v>Underperformer</v>
      </c>
      <c r="S20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-543.60850000000005</v>
      </c>
      <c r="T20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-320.447</v>
      </c>
      <c r="U20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-97.28550000000007</v>
      </c>
      <c r="V20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125.87599999999998</v>
      </c>
    </row>
    <row r="2010" spans="1:22" x14ac:dyDescent="0.3">
      <c r="A2010">
        <v>2013</v>
      </c>
      <c r="B2010" t="s">
        <v>12</v>
      </c>
      <c r="C2010" t="s">
        <v>13</v>
      </c>
      <c r="D2010">
        <v>5</v>
      </c>
      <c r="E2010">
        <v>3</v>
      </c>
      <c r="F2010">
        <v>3921.47</v>
      </c>
      <c r="G2010">
        <v>8830.0300000000007</v>
      </c>
      <c r="H2010">
        <v>2649.01</v>
      </c>
      <c r="I2010">
        <v>3612.6</v>
      </c>
      <c r="J2010">
        <v>2568.42</v>
      </c>
      <c r="K2010">
        <f>Global_Household_Financial_Dyna[[#This Row],[Total_Household_Income]]-Global_Household_Financial_Dyna[[#This Row],[Estimated_Taxes]]</f>
        <v>6181.02</v>
      </c>
      <c r="L2010" s="1">
        <f>Global_Household_Financial_Dyna[[#This Row],[Monthly_Savings]]/Global_Household_Financial_Dyna[[#This Row],[Net Income]]</f>
        <v>0.41553335857188617</v>
      </c>
      <c r="M2010" s="2">
        <f>Global_Household_Financial_Dyna[[#This Row],[Monthly_Expenses]]/Global_Household_Financial_Dyna[[#This Row],[Net Income]]</f>
        <v>0.58446664142811378</v>
      </c>
      <c r="N2010" t="str">
        <f>IF(Global_Household_Financial_Dyna[[#This Row],[Monthly_Savings]]&lt;0,"High Risk", IF(Global_Household_Financial_Dyna[[#This Row],[Savings Rate%]]&lt;0.1, "Medium", "Safe"))</f>
        <v>Safe</v>
      </c>
      <c r="O2010">
        <f>Global_Household_Financial_Dyna[[#This Row],[Total_Household_Income]]/Global_Household_Financial_Dyna[[#This Row],[Family_Size]]</f>
        <v>1766.0060000000001</v>
      </c>
      <c r="P2010" s="2">
        <f t="shared" si="62"/>
        <v>0.30718716818024266</v>
      </c>
      <c r="Q2010" s="2">
        <f t="shared" si="63"/>
        <v>0.1083461903916435</v>
      </c>
      <c r="R2010" s="2" t="str">
        <f>IF(Global_Household_Financial_Dyna[[#This Row],[Vs country_Average]]&lt;-0.2, "Underperformer", IF(Global_Household_Financial_Dyna[[#This Row],[Vs country_Average]]&gt;0.2, "Outperformer", "Normal"))</f>
        <v>Normal</v>
      </c>
      <c r="S20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2568.42</v>
      </c>
      <c r="T20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2568.42</v>
      </c>
      <c r="U20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2568.42</v>
      </c>
      <c r="V20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2568.42</v>
      </c>
    </row>
    <row r="2011" spans="1:22" x14ac:dyDescent="0.3">
      <c r="A2011">
        <v>2015</v>
      </c>
      <c r="B2011" t="s">
        <v>16</v>
      </c>
      <c r="C2011" t="s">
        <v>17</v>
      </c>
      <c r="D2011">
        <v>1</v>
      </c>
      <c r="E2011">
        <v>1</v>
      </c>
      <c r="F2011">
        <v>5759.09</v>
      </c>
      <c r="G2011">
        <v>5759.09</v>
      </c>
      <c r="H2011">
        <v>2015.68</v>
      </c>
      <c r="I2011">
        <v>1296.33</v>
      </c>
      <c r="J2011">
        <v>2447.08</v>
      </c>
      <c r="K2011">
        <f>Global_Household_Financial_Dyna[[#This Row],[Total_Household_Income]]-Global_Household_Financial_Dyna[[#This Row],[Estimated_Taxes]]</f>
        <v>3743.41</v>
      </c>
      <c r="L2011" s="1">
        <f>Global_Household_Financial_Dyna[[#This Row],[Monthly_Savings]]/Global_Household_Financial_Dyna[[#This Row],[Net Income]]</f>
        <v>0.65370344151455495</v>
      </c>
      <c r="M2011" s="2">
        <f>Global_Household_Financial_Dyna[[#This Row],[Monthly_Expenses]]/Global_Household_Financial_Dyna[[#This Row],[Net Income]]</f>
        <v>0.34629655848544511</v>
      </c>
      <c r="N2011" t="str">
        <f>IF(Global_Household_Financial_Dyna[[#This Row],[Monthly_Savings]]&lt;0,"High Risk", IF(Global_Household_Financial_Dyna[[#This Row],[Savings Rate%]]&lt;0.1, "Medium", "Safe"))</f>
        <v>Safe</v>
      </c>
      <c r="O2011">
        <f>Global_Household_Financial_Dyna[[#This Row],[Total_Household_Income]]/Global_Household_Financial_Dyna[[#This Row],[Family_Size]]</f>
        <v>5759.09</v>
      </c>
      <c r="P2011" s="2">
        <f t="shared" si="62"/>
        <v>0.15879799892000862</v>
      </c>
      <c r="Q2011" s="2">
        <f t="shared" si="63"/>
        <v>0.49490544259454633</v>
      </c>
      <c r="R2011" s="2" t="str">
        <f>IF(Global_Household_Financial_Dyna[[#This Row],[Vs country_Average]]&lt;-0.2, "Underperformer", IF(Global_Household_Financial_Dyna[[#This Row],[Vs country_Average]]&gt;0.2, "Outperformer", "Normal"))</f>
        <v>Outperformer</v>
      </c>
      <c r="S20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2447.08</v>
      </c>
      <c r="T20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2447.08</v>
      </c>
      <c r="U20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2447.08</v>
      </c>
      <c r="V20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2447.08</v>
      </c>
    </row>
    <row r="2012" spans="1:22" x14ac:dyDescent="0.3">
      <c r="A2012">
        <v>2016</v>
      </c>
      <c r="B2012" t="s">
        <v>10</v>
      </c>
      <c r="C2012" t="s">
        <v>11</v>
      </c>
      <c r="D2012">
        <v>5</v>
      </c>
      <c r="E2012">
        <v>3</v>
      </c>
      <c r="F2012">
        <v>794.75</v>
      </c>
      <c r="G2012">
        <v>1690.15</v>
      </c>
      <c r="H2012">
        <v>169.01</v>
      </c>
      <c r="I2012">
        <v>692.77</v>
      </c>
      <c r="J2012">
        <v>828.36</v>
      </c>
      <c r="K2012">
        <f>Global_Household_Financial_Dyna[[#This Row],[Total_Household_Income]]-Global_Household_Financial_Dyna[[#This Row],[Estimated_Taxes]]</f>
        <v>1521.14</v>
      </c>
      <c r="L2012" s="1">
        <f>Global_Household_Financial_Dyna[[#This Row],[Monthly_Savings]]/Global_Household_Financial_Dyna[[#This Row],[Net Income]]</f>
        <v>0.54456526026532726</v>
      </c>
      <c r="M2012" s="2">
        <f>Global_Household_Financial_Dyna[[#This Row],[Monthly_Expenses]]/Global_Household_Financial_Dyna[[#This Row],[Net Income]]</f>
        <v>0.45542816571781686</v>
      </c>
      <c r="N2012" t="str">
        <f>IF(Global_Household_Financial_Dyna[[#This Row],[Monthly_Savings]]&lt;0,"High Risk", IF(Global_Household_Financial_Dyna[[#This Row],[Savings Rate%]]&lt;0.1, "Medium", "Safe"))</f>
        <v>Safe</v>
      </c>
      <c r="O2012">
        <f>Global_Household_Financial_Dyna[[#This Row],[Total_Household_Income]]/Global_Household_Financial_Dyna[[#This Row],[Family_Size]]</f>
        <v>338.03000000000003</v>
      </c>
      <c r="P2012" s="2">
        <f t="shared" si="62"/>
        <v>0.42077341556833553</v>
      </c>
      <c r="Q2012" s="2">
        <f t="shared" si="63"/>
        <v>0.12379184469699173</v>
      </c>
      <c r="R2012" s="2" t="str">
        <f>IF(Global_Household_Financial_Dyna[[#This Row],[Vs country_Average]]&lt;-0.2, "Underperformer", IF(Global_Household_Financial_Dyna[[#This Row],[Vs country_Average]]&gt;0.2, "Outperformer", "Normal"))</f>
        <v>Normal</v>
      </c>
      <c r="S20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828.36</v>
      </c>
      <c r="T20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828.36</v>
      </c>
      <c r="U20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828.36</v>
      </c>
      <c r="V20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828.36</v>
      </c>
    </row>
    <row r="2013" spans="1:22" x14ac:dyDescent="0.3">
      <c r="A2013">
        <v>2017</v>
      </c>
      <c r="B2013" t="s">
        <v>10</v>
      </c>
      <c r="C2013" t="s">
        <v>22</v>
      </c>
      <c r="D2013">
        <v>8</v>
      </c>
      <c r="E2013">
        <v>3</v>
      </c>
      <c r="F2013">
        <v>821.79</v>
      </c>
      <c r="G2013">
        <v>1831.85</v>
      </c>
      <c r="H2013">
        <v>183.19</v>
      </c>
      <c r="I2013">
        <v>730.73</v>
      </c>
      <c r="J2013">
        <v>917.93</v>
      </c>
      <c r="K2013">
        <f>Global_Household_Financial_Dyna[[#This Row],[Total_Household_Income]]-Global_Household_Financial_Dyna[[#This Row],[Estimated_Taxes]]</f>
        <v>1648.6599999999999</v>
      </c>
      <c r="L2013" s="1">
        <f>Global_Household_Financial_Dyna[[#This Row],[Monthly_Savings]]/Global_Household_Financial_Dyna[[#This Row],[Net Income]]</f>
        <v>0.55677337959312412</v>
      </c>
      <c r="M2013" s="2">
        <f>Global_Household_Financial_Dyna[[#This Row],[Monthly_Expenses]]/Global_Household_Financial_Dyna[[#This Row],[Net Income]]</f>
        <v>0.44322662040687594</v>
      </c>
      <c r="N2013" t="str">
        <f>IF(Global_Household_Financial_Dyna[[#This Row],[Monthly_Savings]]&lt;0,"High Risk", IF(Global_Household_Financial_Dyna[[#This Row],[Savings Rate%]]&lt;0.1, "Medium", "Safe"))</f>
        <v>Safe</v>
      </c>
      <c r="O2013">
        <f>Global_Household_Financial_Dyna[[#This Row],[Total_Household_Income]]/Global_Household_Financial_Dyna[[#This Row],[Family_Size]]</f>
        <v>228.98124999999999</v>
      </c>
      <c r="P2013" s="2">
        <f t="shared" si="62"/>
        <v>0.42077341556833553</v>
      </c>
      <c r="Q2013" s="2">
        <f t="shared" si="63"/>
        <v>0.13599996402478859</v>
      </c>
      <c r="R2013" s="2" t="str">
        <f>IF(Global_Household_Financial_Dyna[[#This Row],[Vs country_Average]]&lt;-0.2, "Underperformer", IF(Global_Household_Financial_Dyna[[#This Row],[Vs country_Average]]&gt;0.2, "Outperformer", "Normal"))</f>
        <v>Normal</v>
      </c>
      <c r="S20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917.93</v>
      </c>
      <c r="T20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917.93</v>
      </c>
      <c r="U20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917.93</v>
      </c>
      <c r="V20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917.93</v>
      </c>
    </row>
    <row r="2014" spans="1:22" x14ac:dyDescent="0.3">
      <c r="A2014">
        <v>2018</v>
      </c>
      <c r="B2014" t="s">
        <v>12</v>
      </c>
      <c r="C2014" t="s">
        <v>13</v>
      </c>
      <c r="D2014">
        <v>5</v>
      </c>
      <c r="E2014">
        <v>3</v>
      </c>
      <c r="F2014">
        <v>6593.05</v>
      </c>
      <c r="G2014">
        <v>14833.46</v>
      </c>
      <c r="H2014">
        <v>4450.04</v>
      </c>
      <c r="I2014">
        <v>3924.69</v>
      </c>
      <c r="J2014">
        <v>6458.73</v>
      </c>
      <c r="K2014">
        <f>Global_Household_Financial_Dyna[[#This Row],[Total_Household_Income]]-Global_Household_Financial_Dyna[[#This Row],[Estimated_Taxes]]</f>
        <v>10383.419999999998</v>
      </c>
      <c r="L2014" s="1">
        <f>Global_Household_Financial_Dyna[[#This Row],[Monthly_Savings]]/Global_Household_Financial_Dyna[[#This Row],[Net Income]]</f>
        <v>0.62202337958013842</v>
      </c>
      <c r="M2014" s="2">
        <f>Global_Household_Financial_Dyna[[#This Row],[Monthly_Expenses]]/Global_Household_Financial_Dyna[[#This Row],[Net Income]]</f>
        <v>0.37797662041986174</v>
      </c>
      <c r="N2014" t="str">
        <f>IF(Global_Household_Financial_Dyna[[#This Row],[Monthly_Savings]]&lt;0,"High Risk", IF(Global_Household_Financial_Dyna[[#This Row],[Savings Rate%]]&lt;0.1, "Medium", "Safe"))</f>
        <v>Safe</v>
      </c>
      <c r="O2014">
        <f>Global_Household_Financial_Dyna[[#This Row],[Total_Household_Income]]/Global_Household_Financial_Dyna[[#This Row],[Family_Size]]</f>
        <v>2966.692</v>
      </c>
      <c r="P2014" s="2">
        <f t="shared" si="62"/>
        <v>0.30718716818024266</v>
      </c>
      <c r="Q2014" s="2">
        <f t="shared" si="63"/>
        <v>0.31483621139989576</v>
      </c>
      <c r="R2014" s="2" t="str">
        <f>IF(Global_Household_Financial_Dyna[[#This Row],[Vs country_Average]]&lt;-0.2, "Underperformer", IF(Global_Household_Financial_Dyna[[#This Row],[Vs country_Average]]&gt;0.2, "Outperformer", "Normal"))</f>
        <v>Outperformer</v>
      </c>
      <c r="S20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6458.73</v>
      </c>
      <c r="T20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6458.73</v>
      </c>
      <c r="U20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6458.73</v>
      </c>
      <c r="V20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6458.73</v>
      </c>
    </row>
    <row r="2015" spans="1:22" x14ac:dyDescent="0.3">
      <c r="A2015">
        <v>2019</v>
      </c>
      <c r="B2015" t="s">
        <v>18</v>
      </c>
      <c r="C2015" t="s">
        <v>19</v>
      </c>
      <c r="D2015">
        <v>2</v>
      </c>
      <c r="E2015">
        <v>2</v>
      </c>
      <c r="F2015">
        <v>3966.76</v>
      </c>
      <c r="G2015">
        <v>6948.35</v>
      </c>
      <c r="H2015">
        <v>1528.64</v>
      </c>
      <c r="I2015">
        <v>2306.98</v>
      </c>
      <c r="J2015">
        <v>3112.73</v>
      </c>
      <c r="K2015">
        <f>Global_Household_Financial_Dyna[[#This Row],[Total_Household_Income]]-Global_Household_Financial_Dyna[[#This Row],[Estimated_Taxes]]</f>
        <v>5419.71</v>
      </c>
      <c r="L2015" s="1">
        <f>Global_Household_Financial_Dyna[[#This Row],[Monthly_Savings]]/Global_Household_Financial_Dyna[[#This Row],[Net Income]]</f>
        <v>0.57433515815421854</v>
      </c>
      <c r="M2015" s="2">
        <f>Global_Household_Financial_Dyna[[#This Row],[Monthly_Expenses]]/Global_Household_Financial_Dyna[[#This Row],[Net Income]]</f>
        <v>0.42566484184578141</v>
      </c>
      <c r="N2015" t="str">
        <f>IF(Global_Household_Financial_Dyna[[#This Row],[Monthly_Savings]]&lt;0,"High Risk", IF(Global_Household_Financial_Dyna[[#This Row],[Savings Rate%]]&lt;0.1, "Medium", "Safe"))</f>
        <v>Safe</v>
      </c>
      <c r="O2015">
        <f>Global_Household_Financial_Dyna[[#This Row],[Total_Household_Income]]/Global_Household_Financial_Dyna[[#This Row],[Family_Size]]</f>
        <v>3474.1750000000002</v>
      </c>
      <c r="P2015" s="2">
        <f t="shared" si="62"/>
        <v>0.32336204947805613</v>
      </c>
      <c r="Q2015" s="2">
        <f t="shared" si="63"/>
        <v>0.2509731086761624</v>
      </c>
      <c r="R2015" s="2" t="str">
        <f>IF(Global_Household_Financial_Dyna[[#This Row],[Vs country_Average]]&lt;-0.2, "Underperformer", IF(Global_Household_Financial_Dyna[[#This Row],[Vs country_Average]]&gt;0.2, "Outperformer", "Normal"))</f>
        <v>Outperformer</v>
      </c>
      <c r="S20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3112.73</v>
      </c>
      <c r="T20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3112.73</v>
      </c>
      <c r="U20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3112.73</v>
      </c>
      <c r="V20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3112.73</v>
      </c>
    </row>
    <row r="2016" spans="1:22" x14ac:dyDescent="0.3">
      <c r="A2016">
        <v>2020</v>
      </c>
      <c r="B2016" t="s">
        <v>16</v>
      </c>
      <c r="C2016" t="s">
        <v>21</v>
      </c>
      <c r="D2016">
        <v>3</v>
      </c>
      <c r="E2016">
        <v>2</v>
      </c>
      <c r="F2016">
        <v>6658.27</v>
      </c>
      <c r="G2016">
        <v>9834.25</v>
      </c>
      <c r="H2016">
        <v>3933.7</v>
      </c>
      <c r="I2016">
        <v>2725.85</v>
      </c>
      <c r="J2016">
        <v>3174.7</v>
      </c>
      <c r="K2016">
        <f>Global_Household_Financial_Dyna[[#This Row],[Total_Household_Income]]-Global_Household_Financial_Dyna[[#This Row],[Estimated_Taxes]]</f>
        <v>5900.55</v>
      </c>
      <c r="L2016" s="1">
        <f>Global_Household_Financial_Dyna[[#This Row],[Monthly_Savings]]/Global_Household_Financial_Dyna[[#This Row],[Net Income]]</f>
        <v>0.53803458999584775</v>
      </c>
      <c r="M2016" s="2">
        <f>Global_Household_Financial_Dyna[[#This Row],[Monthly_Expenses]]/Global_Household_Financial_Dyna[[#This Row],[Net Income]]</f>
        <v>0.46196541000415214</v>
      </c>
      <c r="N2016" t="str">
        <f>IF(Global_Household_Financial_Dyna[[#This Row],[Monthly_Savings]]&lt;0,"High Risk", IF(Global_Household_Financial_Dyna[[#This Row],[Savings Rate%]]&lt;0.1, "Medium", "Safe"))</f>
        <v>Safe</v>
      </c>
      <c r="O2016">
        <f>Global_Household_Financial_Dyna[[#This Row],[Total_Household_Income]]/Global_Household_Financial_Dyna[[#This Row],[Family_Size]]</f>
        <v>3278.0833333333335</v>
      </c>
      <c r="P2016" s="2">
        <f t="shared" si="62"/>
        <v>0.15879799892000862</v>
      </c>
      <c r="Q2016" s="2">
        <f t="shared" si="63"/>
        <v>0.37923659107583912</v>
      </c>
      <c r="R2016" s="2" t="str">
        <f>IF(Global_Household_Financial_Dyna[[#This Row],[Vs country_Average]]&lt;-0.2, "Underperformer", IF(Global_Household_Financial_Dyna[[#This Row],[Vs country_Average]]&gt;0.2, "Outperformer", "Normal"))</f>
        <v>Outperformer</v>
      </c>
      <c r="S20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3174.7</v>
      </c>
      <c r="T20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3174.7</v>
      </c>
      <c r="U20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3174.7</v>
      </c>
      <c r="V20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3174.7</v>
      </c>
    </row>
    <row r="2017" spans="1:22" x14ac:dyDescent="0.3">
      <c r="A2017">
        <v>2021</v>
      </c>
      <c r="B2017" t="s">
        <v>12</v>
      </c>
      <c r="C2017" t="s">
        <v>13</v>
      </c>
      <c r="D2017">
        <v>7</v>
      </c>
      <c r="E2017">
        <v>3</v>
      </c>
      <c r="F2017">
        <v>6243.14</v>
      </c>
      <c r="G2017">
        <v>13168.47</v>
      </c>
      <c r="H2017">
        <v>3950.54</v>
      </c>
      <c r="I2017">
        <v>3550.15</v>
      </c>
      <c r="J2017">
        <v>5667.78</v>
      </c>
      <c r="K2017">
        <f>Global_Household_Financial_Dyna[[#This Row],[Total_Household_Income]]-Global_Household_Financial_Dyna[[#This Row],[Estimated_Taxes]]</f>
        <v>9217.93</v>
      </c>
      <c r="L2017" s="1">
        <f>Global_Household_Financial_Dyna[[#This Row],[Monthly_Savings]]/Global_Household_Financial_Dyna[[#This Row],[Net Income]]</f>
        <v>0.61486472559457483</v>
      </c>
      <c r="M2017" s="2">
        <f>Global_Household_Financial_Dyna[[#This Row],[Monthly_Expenses]]/Global_Household_Financial_Dyna[[#This Row],[Net Income]]</f>
        <v>0.38513527440542505</v>
      </c>
      <c r="N2017" t="str">
        <f>IF(Global_Household_Financial_Dyna[[#This Row],[Monthly_Savings]]&lt;0,"High Risk", IF(Global_Household_Financial_Dyna[[#This Row],[Savings Rate%]]&lt;0.1, "Medium", "Safe"))</f>
        <v>Safe</v>
      </c>
      <c r="O2017">
        <f>Global_Household_Financial_Dyna[[#This Row],[Total_Household_Income]]/Global_Household_Financial_Dyna[[#This Row],[Family_Size]]</f>
        <v>1881.2099999999998</v>
      </c>
      <c r="P2017" s="2">
        <f t="shared" si="62"/>
        <v>0.30718716818024266</v>
      </c>
      <c r="Q2017" s="2">
        <f t="shared" si="63"/>
        <v>0.30767755741433217</v>
      </c>
      <c r="R2017" s="2" t="str">
        <f>IF(Global_Household_Financial_Dyna[[#This Row],[Vs country_Average]]&lt;-0.2, "Underperformer", IF(Global_Household_Financial_Dyna[[#This Row],[Vs country_Average]]&gt;0.2, "Outperformer", "Normal"))</f>
        <v>Outperformer</v>
      </c>
      <c r="S20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5667.78</v>
      </c>
      <c r="T20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5667.78</v>
      </c>
      <c r="U20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5667.78</v>
      </c>
      <c r="V20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5667.78</v>
      </c>
    </row>
    <row r="2018" spans="1:22" x14ac:dyDescent="0.3">
      <c r="A2018">
        <v>2022</v>
      </c>
      <c r="B2018" t="s">
        <v>16</v>
      </c>
      <c r="C2018" t="s">
        <v>21</v>
      </c>
      <c r="D2018">
        <v>2</v>
      </c>
      <c r="E2018">
        <v>1</v>
      </c>
      <c r="F2018">
        <v>3092.76</v>
      </c>
      <c r="G2018">
        <v>3092.76</v>
      </c>
      <c r="H2018">
        <v>1082.47</v>
      </c>
      <c r="I2018">
        <v>2518.79</v>
      </c>
      <c r="J2018">
        <v>-508.5</v>
      </c>
      <c r="K2018">
        <f>Global_Household_Financial_Dyna[[#This Row],[Total_Household_Income]]-Global_Household_Financial_Dyna[[#This Row],[Estimated_Taxes]]</f>
        <v>2010.2900000000002</v>
      </c>
      <c r="L2018" s="1">
        <f>Global_Household_Financial_Dyna[[#This Row],[Monthly_Savings]]/Global_Household_Financial_Dyna[[#This Row],[Net Income]]</f>
        <v>-0.25294857955817318</v>
      </c>
      <c r="M2018" s="2">
        <f>Global_Household_Financial_Dyna[[#This Row],[Monthly_Expenses]]/Global_Household_Financial_Dyna[[#This Row],[Net Income]]</f>
        <v>1.252948579558173</v>
      </c>
      <c r="N2018" t="str">
        <f>IF(Global_Household_Financial_Dyna[[#This Row],[Monthly_Savings]]&lt;0,"High Risk", IF(Global_Household_Financial_Dyna[[#This Row],[Savings Rate%]]&lt;0.1, "Medium", "Safe"))</f>
        <v>High Risk</v>
      </c>
      <c r="O2018">
        <f>Global_Household_Financial_Dyna[[#This Row],[Total_Household_Income]]/Global_Household_Financial_Dyna[[#This Row],[Family_Size]]</f>
        <v>1546.38</v>
      </c>
      <c r="P2018" s="2">
        <f t="shared" si="62"/>
        <v>0.15879799892000862</v>
      </c>
      <c r="Q2018" s="2">
        <f t="shared" si="63"/>
        <v>-0.4117465784781818</v>
      </c>
      <c r="R2018" s="2" t="str">
        <f>IF(Global_Household_Financial_Dyna[[#This Row],[Vs country_Average]]&lt;-0.2, "Underperformer", IF(Global_Household_Financial_Dyna[[#This Row],[Vs country_Average]]&gt;0.2, "Outperformer", "Normal"))</f>
        <v>Underperformer</v>
      </c>
      <c r="S20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-382.56049999999999</v>
      </c>
      <c r="T20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-256.62100000000004</v>
      </c>
      <c r="U20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-130.68150000000003</v>
      </c>
      <c r="V20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-4.7420000000000755</v>
      </c>
    </row>
    <row r="2019" spans="1:22" x14ac:dyDescent="0.3">
      <c r="A2019">
        <v>2023</v>
      </c>
      <c r="B2019" t="s">
        <v>12</v>
      </c>
      <c r="C2019" t="s">
        <v>13</v>
      </c>
      <c r="D2019">
        <v>3</v>
      </c>
      <c r="E2019">
        <v>3</v>
      </c>
      <c r="F2019">
        <v>4198.6499999999996</v>
      </c>
      <c r="G2019">
        <v>9812.31</v>
      </c>
      <c r="H2019">
        <v>2943.69</v>
      </c>
      <c r="I2019">
        <v>2274.65</v>
      </c>
      <c r="J2019">
        <v>4593.97</v>
      </c>
      <c r="K2019">
        <f>Global_Household_Financial_Dyna[[#This Row],[Total_Household_Income]]-Global_Household_Financial_Dyna[[#This Row],[Estimated_Taxes]]</f>
        <v>6868.619999999999</v>
      </c>
      <c r="L2019" s="1">
        <f>Global_Household_Financial_Dyna[[#This Row],[Monthly_Savings]]/Global_Household_Financial_Dyna[[#This Row],[Net Income]]</f>
        <v>0.66883449659465821</v>
      </c>
      <c r="M2019" s="2">
        <f>Global_Household_Financial_Dyna[[#This Row],[Monthly_Expenses]]/Global_Household_Financial_Dyna[[#This Row],[Net Income]]</f>
        <v>0.33116550340534207</v>
      </c>
      <c r="N2019" t="str">
        <f>IF(Global_Household_Financial_Dyna[[#This Row],[Monthly_Savings]]&lt;0,"High Risk", IF(Global_Household_Financial_Dyna[[#This Row],[Savings Rate%]]&lt;0.1, "Medium", "Safe"))</f>
        <v>Safe</v>
      </c>
      <c r="O2019">
        <f>Global_Household_Financial_Dyna[[#This Row],[Total_Household_Income]]/Global_Household_Financial_Dyna[[#This Row],[Family_Size]]</f>
        <v>3270.77</v>
      </c>
      <c r="P2019" s="2">
        <f t="shared" si="62"/>
        <v>0.30718716818024266</v>
      </c>
      <c r="Q2019" s="2">
        <f t="shared" si="63"/>
        <v>0.36164732841441555</v>
      </c>
      <c r="R2019" s="2" t="str">
        <f>IF(Global_Household_Financial_Dyna[[#This Row],[Vs country_Average]]&lt;-0.2, "Underperformer", IF(Global_Household_Financial_Dyna[[#This Row],[Vs country_Average]]&gt;0.2, "Outperformer", "Normal"))</f>
        <v>Outperformer</v>
      </c>
      <c r="S20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4593.97</v>
      </c>
      <c r="T20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4593.97</v>
      </c>
      <c r="U20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4593.97</v>
      </c>
      <c r="V20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4593.97</v>
      </c>
    </row>
    <row r="2020" spans="1:22" x14ac:dyDescent="0.3">
      <c r="A2020">
        <v>2024</v>
      </c>
      <c r="B2020" t="s">
        <v>18</v>
      </c>
      <c r="C2020" t="s">
        <v>20</v>
      </c>
      <c r="D2020">
        <v>5</v>
      </c>
      <c r="E2020">
        <v>3</v>
      </c>
      <c r="F2020">
        <v>5236.91</v>
      </c>
      <c r="G2020">
        <v>11654.9</v>
      </c>
      <c r="H2020">
        <v>3146.82</v>
      </c>
      <c r="I2020">
        <v>2800.78</v>
      </c>
      <c r="J2020">
        <v>5707.3</v>
      </c>
      <c r="K2020">
        <f>Global_Household_Financial_Dyna[[#This Row],[Total_Household_Income]]-Global_Household_Financial_Dyna[[#This Row],[Estimated_Taxes]]</f>
        <v>8508.08</v>
      </c>
      <c r="L2020" s="1">
        <f>Global_Household_Financial_Dyna[[#This Row],[Monthly_Savings]]/Global_Household_Financial_Dyna[[#This Row],[Net Income]]</f>
        <v>0.67080939530422845</v>
      </c>
      <c r="M2020" s="2">
        <f>Global_Household_Financial_Dyna[[#This Row],[Monthly_Expenses]]/Global_Household_Financial_Dyna[[#This Row],[Net Income]]</f>
        <v>0.32919060469577155</v>
      </c>
      <c r="N2020" t="str">
        <f>IF(Global_Household_Financial_Dyna[[#This Row],[Monthly_Savings]]&lt;0,"High Risk", IF(Global_Household_Financial_Dyna[[#This Row],[Savings Rate%]]&lt;0.1, "Medium", "Safe"))</f>
        <v>Safe</v>
      </c>
      <c r="O2020">
        <f>Global_Household_Financial_Dyna[[#This Row],[Total_Household_Income]]/Global_Household_Financial_Dyna[[#This Row],[Family_Size]]</f>
        <v>2330.98</v>
      </c>
      <c r="P2020" s="2">
        <f t="shared" si="62"/>
        <v>0.32336204947805613</v>
      </c>
      <c r="Q2020" s="2">
        <f t="shared" si="63"/>
        <v>0.34744734582617232</v>
      </c>
      <c r="R2020" s="2" t="str">
        <f>IF(Global_Household_Financial_Dyna[[#This Row],[Vs country_Average]]&lt;-0.2, "Underperformer", IF(Global_Household_Financial_Dyna[[#This Row],[Vs country_Average]]&gt;0.2, "Outperformer", "Normal"))</f>
        <v>Outperformer</v>
      </c>
      <c r="S20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5707.3</v>
      </c>
      <c r="T20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5707.3</v>
      </c>
      <c r="U20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5707.3</v>
      </c>
      <c r="V20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5707.3</v>
      </c>
    </row>
    <row r="2021" spans="1:22" x14ac:dyDescent="0.3">
      <c r="A2021">
        <v>2025</v>
      </c>
      <c r="B2021" t="s">
        <v>10</v>
      </c>
      <c r="C2021" t="s">
        <v>22</v>
      </c>
      <c r="D2021">
        <v>7</v>
      </c>
      <c r="E2021">
        <v>1</v>
      </c>
      <c r="F2021">
        <v>744.01</v>
      </c>
      <c r="G2021">
        <v>744.01</v>
      </c>
      <c r="H2021">
        <v>74.400000000000006</v>
      </c>
      <c r="I2021">
        <v>706.06</v>
      </c>
      <c r="J2021">
        <v>-36.46</v>
      </c>
      <c r="K2021">
        <f>Global_Household_Financial_Dyna[[#This Row],[Total_Household_Income]]-Global_Household_Financial_Dyna[[#This Row],[Estimated_Taxes]]</f>
        <v>669.61</v>
      </c>
      <c r="L2021" s="1">
        <f>Global_Household_Financial_Dyna[[#This Row],[Monthly_Savings]]/Global_Household_Financial_Dyna[[#This Row],[Net Income]]</f>
        <v>-5.4449604993951704E-2</v>
      </c>
      <c r="M2021" s="2">
        <f>Global_Household_Financial_Dyna[[#This Row],[Monthly_Expenses]]/Global_Household_Financial_Dyna[[#This Row],[Net Income]]</f>
        <v>1.0544346709278534</v>
      </c>
      <c r="N2021" t="str">
        <f>IF(Global_Household_Financial_Dyna[[#This Row],[Monthly_Savings]]&lt;0,"High Risk", IF(Global_Household_Financial_Dyna[[#This Row],[Savings Rate%]]&lt;0.1, "Medium", "Safe"))</f>
        <v>High Risk</v>
      </c>
      <c r="O2021">
        <f>Global_Household_Financial_Dyna[[#This Row],[Total_Household_Income]]/Global_Household_Financial_Dyna[[#This Row],[Family_Size]]</f>
        <v>106.28714285714285</v>
      </c>
      <c r="P2021" s="2">
        <f t="shared" si="62"/>
        <v>0.42077341556833553</v>
      </c>
      <c r="Q2021" s="2">
        <f t="shared" si="63"/>
        <v>-0.47522302056228721</v>
      </c>
      <c r="R2021" s="2" t="str">
        <f>IF(Global_Household_Financial_Dyna[[#This Row],[Vs country_Average]]&lt;-0.2, "Underperformer", IF(Global_Household_Financial_Dyna[[#This Row],[Vs country_Average]]&gt;0.2, "Outperformer", "Normal"))</f>
        <v>Underperformer</v>
      </c>
      <c r="S20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-1.1570000000000036</v>
      </c>
      <c r="T20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34.145999999999994</v>
      </c>
      <c r="U20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69.448999999999984</v>
      </c>
      <c r="V20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104.75199999999998</v>
      </c>
    </row>
    <row r="2022" spans="1:22" x14ac:dyDescent="0.3">
      <c r="A2022">
        <v>2026</v>
      </c>
      <c r="B2022" t="s">
        <v>10</v>
      </c>
      <c r="C2022" t="s">
        <v>22</v>
      </c>
      <c r="D2022">
        <v>6</v>
      </c>
      <c r="E2022">
        <v>3</v>
      </c>
      <c r="F2022">
        <v>546.42999999999995</v>
      </c>
      <c r="G2022">
        <v>1294.83</v>
      </c>
      <c r="H2022">
        <v>129.47999999999999</v>
      </c>
      <c r="I2022">
        <v>920.44</v>
      </c>
      <c r="J2022">
        <v>244.91</v>
      </c>
      <c r="K2022">
        <f>Global_Household_Financial_Dyna[[#This Row],[Total_Household_Income]]-Global_Household_Financial_Dyna[[#This Row],[Estimated_Taxes]]</f>
        <v>1165.3499999999999</v>
      </c>
      <c r="L2022" s="1">
        <f>Global_Household_Financial_Dyna[[#This Row],[Monthly_Savings]]/Global_Household_Financial_Dyna[[#This Row],[Net Income]]</f>
        <v>0.21016003775689709</v>
      </c>
      <c r="M2022" s="2">
        <f>Global_Household_Financial_Dyna[[#This Row],[Monthly_Expenses]]/Global_Household_Financial_Dyna[[#This Row],[Net Income]]</f>
        <v>0.78983996224310304</v>
      </c>
      <c r="N2022" t="str">
        <f>IF(Global_Household_Financial_Dyna[[#This Row],[Monthly_Savings]]&lt;0,"High Risk", IF(Global_Household_Financial_Dyna[[#This Row],[Savings Rate%]]&lt;0.1, "Medium", "Safe"))</f>
        <v>Safe</v>
      </c>
      <c r="O2022">
        <f>Global_Household_Financial_Dyna[[#This Row],[Total_Household_Income]]/Global_Household_Financial_Dyna[[#This Row],[Family_Size]]</f>
        <v>215.80499999999998</v>
      </c>
      <c r="P2022" s="2">
        <f t="shared" si="62"/>
        <v>0.42077341556833553</v>
      </c>
      <c r="Q2022" s="2">
        <f t="shared" si="63"/>
        <v>-0.21061337781143843</v>
      </c>
      <c r="R2022" s="2" t="str">
        <f>IF(Global_Household_Financial_Dyna[[#This Row],[Vs country_Average]]&lt;-0.2, "Underperformer", IF(Global_Household_Financial_Dyna[[#This Row],[Vs country_Average]]&gt;0.2, "Outperformer", "Normal"))</f>
        <v>Underperformer</v>
      </c>
      <c r="S20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244.91</v>
      </c>
      <c r="T20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244.91</v>
      </c>
      <c r="U20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244.91</v>
      </c>
      <c r="V20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244.91</v>
      </c>
    </row>
    <row r="2023" spans="1:22" x14ac:dyDescent="0.3">
      <c r="A2023">
        <v>2027</v>
      </c>
      <c r="B2023" t="s">
        <v>14</v>
      </c>
      <c r="C2023" t="s">
        <v>15</v>
      </c>
      <c r="D2023">
        <v>3</v>
      </c>
      <c r="E2023">
        <v>2</v>
      </c>
      <c r="F2023">
        <v>1966.14</v>
      </c>
      <c r="G2023">
        <v>3330.82</v>
      </c>
      <c r="H2023">
        <v>499.62</v>
      </c>
      <c r="I2023">
        <v>861.01</v>
      </c>
      <c r="J2023">
        <v>1970.19</v>
      </c>
      <c r="K2023">
        <f>Global_Household_Financial_Dyna[[#This Row],[Total_Household_Income]]-Global_Household_Financial_Dyna[[#This Row],[Estimated_Taxes]]</f>
        <v>2831.2000000000003</v>
      </c>
      <c r="L2023" s="1">
        <f>Global_Household_Financial_Dyna[[#This Row],[Monthly_Savings]]/Global_Household_Financial_Dyna[[#This Row],[Net Income]]</f>
        <v>0.69588513704436272</v>
      </c>
      <c r="M2023" s="2">
        <f>Global_Household_Financial_Dyna[[#This Row],[Monthly_Expenses]]/Global_Household_Financial_Dyna[[#This Row],[Net Income]]</f>
        <v>0.30411486295563717</v>
      </c>
      <c r="N2023" t="str">
        <f>IF(Global_Household_Financial_Dyna[[#This Row],[Monthly_Savings]]&lt;0,"High Risk", IF(Global_Household_Financial_Dyna[[#This Row],[Savings Rate%]]&lt;0.1, "Medium", "Safe"))</f>
        <v>Safe</v>
      </c>
      <c r="O2023">
        <f>Global_Household_Financial_Dyna[[#This Row],[Total_Household_Income]]/Global_Household_Financial_Dyna[[#This Row],[Family_Size]]</f>
        <v>1110.2733333333333</v>
      </c>
      <c r="P2023" s="2">
        <f t="shared" si="62"/>
        <v>0.39788995363055785</v>
      </c>
      <c r="Q2023" s="2">
        <f t="shared" si="63"/>
        <v>0.29799518341380488</v>
      </c>
      <c r="R2023" s="2" t="str">
        <f>IF(Global_Household_Financial_Dyna[[#This Row],[Vs country_Average]]&lt;-0.2, "Underperformer", IF(Global_Household_Financial_Dyna[[#This Row],[Vs country_Average]]&gt;0.2, "Outperformer", "Normal"))</f>
        <v>Outperformer</v>
      </c>
      <c r="S20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1970.19</v>
      </c>
      <c r="T20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1970.19</v>
      </c>
      <c r="U20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1970.19</v>
      </c>
      <c r="V20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1970.19</v>
      </c>
    </row>
    <row r="2024" spans="1:22" x14ac:dyDescent="0.3">
      <c r="A2024">
        <v>2028</v>
      </c>
      <c r="B2024" t="s">
        <v>12</v>
      </c>
      <c r="C2024" t="s">
        <v>13</v>
      </c>
      <c r="D2024">
        <v>5</v>
      </c>
      <c r="E2024">
        <v>3</v>
      </c>
      <c r="F2024">
        <v>6784.18</v>
      </c>
      <c r="G2024">
        <v>14508.13</v>
      </c>
      <c r="H2024">
        <v>4352.4399999999996</v>
      </c>
      <c r="I2024">
        <v>4231.54</v>
      </c>
      <c r="J2024">
        <v>5924.15</v>
      </c>
      <c r="K2024">
        <f>Global_Household_Financial_Dyna[[#This Row],[Total_Household_Income]]-Global_Household_Financial_Dyna[[#This Row],[Estimated_Taxes]]</f>
        <v>10155.689999999999</v>
      </c>
      <c r="L2024" s="1">
        <f>Global_Household_Financial_Dyna[[#This Row],[Monthly_Savings]]/Global_Household_Financial_Dyna[[#This Row],[Net Income]]</f>
        <v>0.58333308716591392</v>
      </c>
      <c r="M2024" s="2">
        <f>Global_Household_Financial_Dyna[[#This Row],[Monthly_Expenses]]/Global_Household_Financial_Dyna[[#This Row],[Net Income]]</f>
        <v>0.41666691283408619</v>
      </c>
      <c r="N2024" t="str">
        <f>IF(Global_Household_Financial_Dyna[[#This Row],[Monthly_Savings]]&lt;0,"High Risk", IF(Global_Household_Financial_Dyna[[#This Row],[Savings Rate%]]&lt;0.1, "Medium", "Safe"))</f>
        <v>Safe</v>
      </c>
      <c r="O2024">
        <f>Global_Household_Financial_Dyna[[#This Row],[Total_Household_Income]]/Global_Household_Financial_Dyna[[#This Row],[Family_Size]]</f>
        <v>2901.6259999999997</v>
      </c>
      <c r="P2024" s="2">
        <f t="shared" si="62"/>
        <v>0.30718716818024266</v>
      </c>
      <c r="Q2024" s="2">
        <f t="shared" si="63"/>
        <v>0.27614591898567126</v>
      </c>
      <c r="R2024" s="2" t="str">
        <f>IF(Global_Household_Financial_Dyna[[#This Row],[Vs country_Average]]&lt;-0.2, "Underperformer", IF(Global_Household_Financial_Dyna[[#This Row],[Vs country_Average]]&gt;0.2, "Outperformer", "Normal"))</f>
        <v>Outperformer</v>
      </c>
      <c r="S20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5924.15</v>
      </c>
      <c r="T20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5924.15</v>
      </c>
      <c r="U20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5924.15</v>
      </c>
      <c r="V20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5924.15</v>
      </c>
    </row>
    <row r="2025" spans="1:22" x14ac:dyDescent="0.3">
      <c r="A2025">
        <v>2029</v>
      </c>
      <c r="B2025" t="s">
        <v>10</v>
      </c>
      <c r="C2025" t="s">
        <v>22</v>
      </c>
      <c r="D2025">
        <v>5</v>
      </c>
      <c r="E2025">
        <v>3</v>
      </c>
      <c r="F2025">
        <v>753.05</v>
      </c>
      <c r="G2025">
        <v>1824.69</v>
      </c>
      <c r="H2025">
        <v>182.47</v>
      </c>
      <c r="I2025">
        <v>499.32</v>
      </c>
      <c r="J2025">
        <v>1142.9100000000001</v>
      </c>
      <c r="K2025">
        <f>Global_Household_Financial_Dyna[[#This Row],[Total_Household_Income]]-Global_Household_Financial_Dyna[[#This Row],[Estimated_Taxes]]</f>
        <v>1642.22</v>
      </c>
      <c r="L2025" s="1">
        <f>Global_Household_Financial_Dyna[[#This Row],[Monthly_Savings]]/Global_Household_Financial_Dyna[[#This Row],[Net Income]]</f>
        <v>0.69595425704229641</v>
      </c>
      <c r="M2025" s="2">
        <f>Global_Household_Financial_Dyna[[#This Row],[Monthly_Expenses]]/Global_Household_Financial_Dyna[[#This Row],[Net Income]]</f>
        <v>0.30405183227582172</v>
      </c>
      <c r="N2025" t="str">
        <f>IF(Global_Household_Financial_Dyna[[#This Row],[Monthly_Savings]]&lt;0,"High Risk", IF(Global_Household_Financial_Dyna[[#This Row],[Savings Rate%]]&lt;0.1, "Medium", "Safe"))</f>
        <v>Safe</v>
      </c>
      <c r="O2025">
        <f>Global_Household_Financial_Dyna[[#This Row],[Total_Household_Income]]/Global_Household_Financial_Dyna[[#This Row],[Family_Size]]</f>
        <v>364.93799999999999</v>
      </c>
      <c r="P2025" s="2">
        <f t="shared" si="62"/>
        <v>0.42077341556833553</v>
      </c>
      <c r="Q2025" s="2">
        <f t="shared" si="63"/>
        <v>0.27518084147396088</v>
      </c>
      <c r="R2025" s="2" t="str">
        <f>IF(Global_Household_Financial_Dyna[[#This Row],[Vs country_Average]]&lt;-0.2, "Underperformer", IF(Global_Household_Financial_Dyna[[#This Row],[Vs country_Average]]&gt;0.2, "Outperformer", "Normal"))</f>
        <v>Outperformer</v>
      </c>
      <c r="S20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1142.9100000000001</v>
      </c>
      <c r="T20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1142.9100000000001</v>
      </c>
      <c r="U20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1142.9100000000001</v>
      </c>
      <c r="V20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1142.9100000000001</v>
      </c>
    </row>
    <row r="2026" spans="1:22" x14ac:dyDescent="0.3">
      <c r="A2026">
        <v>2030</v>
      </c>
      <c r="B2026" t="s">
        <v>16</v>
      </c>
      <c r="C2026" t="s">
        <v>21</v>
      </c>
      <c r="D2026">
        <v>2</v>
      </c>
      <c r="E2026">
        <v>2</v>
      </c>
      <c r="F2026">
        <v>5866.92</v>
      </c>
      <c r="G2026">
        <v>8788.2800000000007</v>
      </c>
      <c r="H2026">
        <v>3515.31</v>
      </c>
      <c r="I2026">
        <v>1683.23</v>
      </c>
      <c r="J2026">
        <v>3589.74</v>
      </c>
      <c r="K2026">
        <f>Global_Household_Financial_Dyna[[#This Row],[Total_Household_Income]]-Global_Household_Financial_Dyna[[#This Row],[Estimated_Taxes]]</f>
        <v>5272.9700000000012</v>
      </c>
      <c r="L2026" s="1">
        <f>Global_Household_Financial_Dyna[[#This Row],[Monthly_Savings]]/Global_Household_Financial_Dyna[[#This Row],[Net Income]]</f>
        <v>0.68078141920018487</v>
      </c>
      <c r="M2026" s="2">
        <f>Global_Household_Financial_Dyna[[#This Row],[Monthly_Expenses]]/Global_Household_Financial_Dyna[[#This Row],[Net Income]]</f>
        <v>0.31921858079981486</v>
      </c>
      <c r="N2026" t="str">
        <f>IF(Global_Household_Financial_Dyna[[#This Row],[Monthly_Savings]]&lt;0,"High Risk", IF(Global_Household_Financial_Dyna[[#This Row],[Savings Rate%]]&lt;0.1, "Medium", "Safe"))</f>
        <v>Safe</v>
      </c>
      <c r="O2026">
        <f>Global_Household_Financial_Dyna[[#This Row],[Total_Household_Income]]/Global_Household_Financial_Dyna[[#This Row],[Family_Size]]</f>
        <v>4394.1400000000003</v>
      </c>
      <c r="P2026" s="2">
        <f t="shared" si="62"/>
        <v>0.15879799892000862</v>
      </c>
      <c r="Q2026" s="2">
        <f t="shared" si="63"/>
        <v>0.5219834202801763</v>
      </c>
      <c r="R2026" s="2" t="str">
        <f>IF(Global_Household_Financial_Dyna[[#This Row],[Vs country_Average]]&lt;-0.2, "Underperformer", IF(Global_Household_Financial_Dyna[[#This Row],[Vs country_Average]]&gt;0.2, "Outperformer", "Normal"))</f>
        <v>Outperformer</v>
      </c>
      <c r="S20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3589.74</v>
      </c>
      <c r="T20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3589.74</v>
      </c>
      <c r="U20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3589.74</v>
      </c>
      <c r="V20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3589.74</v>
      </c>
    </row>
    <row r="2027" spans="1:22" x14ac:dyDescent="0.3">
      <c r="A2027">
        <v>2031</v>
      </c>
      <c r="B2027" t="s">
        <v>18</v>
      </c>
      <c r="C2027" t="s">
        <v>20</v>
      </c>
      <c r="D2027">
        <v>2</v>
      </c>
      <c r="E2027">
        <v>2</v>
      </c>
      <c r="F2027">
        <v>3451.93</v>
      </c>
      <c r="G2027">
        <v>4837.66</v>
      </c>
      <c r="H2027">
        <v>1064.29</v>
      </c>
      <c r="I2027">
        <v>2194.4499999999998</v>
      </c>
      <c r="J2027">
        <v>1578.93</v>
      </c>
      <c r="K2027">
        <f>Global_Household_Financial_Dyna[[#This Row],[Total_Household_Income]]-Global_Household_Financial_Dyna[[#This Row],[Estimated_Taxes]]</f>
        <v>3773.37</v>
      </c>
      <c r="L2027" s="1">
        <f>Global_Household_Financial_Dyna[[#This Row],[Monthly_Savings]]/Global_Household_Financial_Dyna[[#This Row],[Net Income]]</f>
        <v>0.41844028017395596</v>
      </c>
      <c r="M2027" s="2">
        <f>Global_Household_Financial_Dyna[[#This Row],[Monthly_Expenses]]/Global_Household_Financial_Dyna[[#This Row],[Net Income]]</f>
        <v>0.58156236997697019</v>
      </c>
      <c r="N2027" t="str">
        <f>IF(Global_Household_Financial_Dyna[[#This Row],[Monthly_Savings]]&lt;0,"High Risk", IF(Global_Household_Financial_Dyna[[#This Row],[Savings Rate%]]&lt;0.1, "Medium", "Safe"))</f>
        <v>Safe</v>
      </c>
      <c r="O2027">
        <f>Global_Household_Financial_Dyna[[#This Row],[Total_Household_Income]]/Global_Household_Financial_Dyna[[#This Row],[Family_Size]]</f>
        <v>2418.83</v>
      </c>
      <c r="P2027" s="2">
        <f t="shared" si="62"/>
        <v>0.32336204947805613</v>
      </c>
      <c r="Q2027" s="2">
        <f t="shared" si="63"/>
        <v>9.5078230695899824E-2</v>
      </c>
      <c r="R2027" s="2" t="str">
        <f>IF(Global_Household_Financial_Dyna[[#This Row],[Vs country_Average]]&lt;-0.2, "Underperformer", IF(Global_Household_Financial_Dyna[[#This Row],[Vs country_Average]]&gt;0.2, "Outperformer", "Normal"))</f>
        <v>Normal</v>
      </c>
      <c r="S20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1578.93</v>
      </c>
      <c r="T20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1578.93</v>
      </c>
      <c r="U20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1578.93</v>
      </c>
      <c r="V20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1578.93</v>
      </c>
    </row>
    <row r="2028" spans="1:22" x14ac:dyDescent="0.3">
      <c r="A2028">
        <v>2032</v>
      </c>
      <c r="B2028" t="s">
        <v>16</v>
      </c>
      <c r="C2028" t="s">
        <v>17</v>
      </c>
      <c r="D2028">
        <v>6</v>
      </c>
      <c r="E2028">
        <v>2</v>
      </c>
      <c r="F2028">
        <v>2287.31</v>
      </c>
      <c r="G2028">
        <v>3438.8</v>
      </c>
      <c r="H2028">
        <v>1203.58</v>
      </c>
      <c r="I2028">
        <v>3263.42</v>
      </c>
      <c r="J2028">
        <v>-1028.2</v>
      </c>
      <c r="K2028">
        <f>Global_Household_Financial_Dyna[[#This Row],[Total_Household_Income]]-Global_Household_Financial_Dyna[[#This Row],[Estimated_Taxes]]</f>
        <v>2235.2200000000003</v>
      </c>
      <c r="L2028" s="1">
        <f>Global_Household_Financial_Dyna[[#This Row],[Monthly_Savings]]/Global_Household_Financial_Dyna[[#This Row],[Net Income]]</f>
        <v>-0.45999946314009355</v>
      </c>
      <c r="M2028" s="2">
        <f>Global_Household_Financial_Dyna[[#This Row],[Monthly_Expenses]]/Global_Household_Financial_Dyna[[#This Row],[Net Income]]</f>
        <v>1.4599994631400934</v>
      </c>
      <c r="N2028" t="str">
        <f>IF(Global_Household_Financial_Dyna[[#This Row],[Monthly_Savings]]&lt;0,"High Risk", IF(Global_Household_Financial_Dyna[[#This Row],[Savings Rate%]]&lt;0.1, "Medium", "Safe"))</f>
        <v>High Risk</v>
      </c>
      <c r="O2028">
        <f>Global_Household_Financial_Dyna[[#This Row],[Total_Household_Income]]/Global_Household_Financial_Dyna[[#This Row],[Family_Size]]</f>
        <v>573.13333333333333</v>
      </c>
      <c r="P2028" s="2">
        <f t="shared" si="62"/>
        <v>0.15879799892000862</v>
      </c>
      <c r="Q2028" s="2">
        <f t="shared" si="63"/>
        <v>-0.61879746206010222</v>
      </c>
      <c r="R2028" s="2" t="str">
        <f>IF(Global_Household_Financial_Dyna[[#This Row],[Vs country_Average]]&lt;-0.2, "Underperformer", IF(Global_Household_Financial_Dyna[[#This Row],[Vs country_Average]]&gt;0.2, "Outperformer", "Normal"))</f>
        <v>Underperformer</v>
      </c>
      <c r="S20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-865.029</v>
      </c>
      <c r="T20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-701.85800000000006</v>
      </c>
      <c r="U20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-538.68700000000001</v>
      </c>
      <c r="V20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-375.51600000000008</v>
      </c>
    </row>
    <row r="2029" spans="1:22" x14ac:dyDescent="0.3">
      <c r="A2029">
        <v>2033</v>
      </c>
      <c r="B2029" t="s">
        <v>10</v>
      </c>
      <c r="C2029" t="s">
        <v>22</v>
      </c>
      <c r="D2029">
        <v>8</v>
      </c>
      <c r="E2029">
        <v>2</v>
      </c>
      <c r="F2029">
        <v>888.16</v>
      </c>
      <c r="G2029">
        <v>1369.98</v>
      </c>
      <c r="H2029">
        <v>137</v>
      </c>
      <c r="I2029">
        <v>831.58</v>
      </c>
      <c r="J2029">
        <v>401.41</v>
      </c>
      <c r="K2029">
        <f>Global_Household_Financial_Dyna[[#This Row],[Total_Household_Income]]-Global_Household_Financial_Dyna[[#This Row],[Estimated_Taxes]]</f>
        <v>1232.98</v>
      </c>
      <c r="L2029" s="1">
        <f>Global_Household_Financial_Dyna[[#This Row],[Monthly_Savings]]/Global_Household_Financial_Dyna[[#This Row],[Net Income]]</f>
        <v>0.32556083634771044</v>
      </c>
      <c r="M2029" s="2">
        <f>Global_Household_Financial_Dyna[[#This Row],[Monthly_Expenses]]/Global_Household_Financial_Dyna[[#This Row],[Net Income]]</f>
        <v>0.6744472740839268</v>
      </c>
      <c r="N2029" t="str">
        <f>IF(Global_Household_Financial_Dyna[[#This Row],[Monthly_Savings]]&lt;0,"High Risk", IF(Global_Household_Financial_Dyna[[#This Row],[Savings Rate%]]&lt;0.1, "Medium", "Safe"))</f>
        <v>Safe</v>
      </c>
      <c r="O2029">
        <f>Global_Household_Financial_Dyna[[#This Row],[Total_Household_Income]]/Global_Household_Financial_Dyna[[#This Row],[Family_Size]]</f>
        <v>171.2475</v>
      </c>
      <c r="P2029" s="2">
        <f t="shared" si="62"/>
        <v>0.42077341556833553</v>
      </c>
      <c r="Q2029" s="2">
        <f t="shared" si="63"/>
        <v>-9.5212579220625093E-2</v>
      </c>
      <c r="R2029" s="2" t="str">
        <f>IF(Global_Household_Financial_Dyna[[#This Row],[Vs country_Average]]&lt;-0.2, "Underperformer", IF(Global_Household_Financial_Dyna[[#This Row],[Vs country_Average]]&gt;0.2, "Outperformer", "Normal"))</f>
        <v>Normal</v>
      </c>
      <c r="S20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401.41</v>
      </c>
      <c r="T20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401.41</v>
      </c>
      <c r="U20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401.41</v>
      </c>
      <c r="V20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401.41</v>
      </c>
    </row>
    <row r="2030" spans="1:22" x14ac:dyDescent="0.3">
      <c r="A2030">
        <v>2035</v>
      </c>
      <c r="B2030" t="s">
        <v>16</v>
      </c>
      <c r="C2030" t="s">
        <v>21</v>
      </c>
      <c r="D2030">
        <v>1</v>
      </c>
      <c r="E2030">
        <v>1</v>
      </c>
      <c r="F2030">
        <v>2826.04</v>
      </c>
      <c r="G2030">
        <v>2826.04</v>
      </c>
      <c r="H2030">
        <v>989.11</v>
      </c>
      <c r="I2030">
        <v>1539</v>
      </c>
      <c r="J2030">
        <v>297.93</v>
      </c>
      <c r="K2030">
        <f>Global_Household_Financial_Dyna[[#This Row],[Total_Household_Income]]-Global_Household_Financial_Dyna[[#This Row],[Estimated_Taxes]]</f>
        <v>1836.9299999999998</v>
      </c>
      <c r="L2030" s="1">
        <f>Global_Household_Financial_Dyna[[#This Row],[Monthly_Savings]]/Global_Household_Financial_Dyna[[#This Row],[Net Income]]</f>
        <v>0.16218908722705822</v>
      </c>
      <c r="M2030" s="2">
        <f>Global_Household_Financial_Dyna[[#This Row],[Monthly_Expenses]]/Global_Household_Financial_Dyna[[#This Row],[Net Income]]</f>
        <v>0.83781091277294184</v>
      </c>
      <c r="N2030" t="str">
        <f>IF(Global_Household_Financial_Dyna[[#This Row],[Monthly_Savings]]&lt;0,"High Risk", IF(Global_Household_Financial_Dyna[[#This Row],[Savings Rate%]]&lt;0.1, "Medium", "Safe"))</f>
        <v>Safe</v>
      </c>
      <c r="O2030">
        <f>Global_Household_Financial_Dyna[[#This Row],[Total_Household_Income]]/Global_Household_Financial_Dyna[[#This Row],[Family_Size]]</f>
        <v>2826.04</v>
      </c>
      <c r="P2030" s="2">
        <f t="shared" si="62"/>
        <v>0.15879799892000862</v>
      </c>
      <c r="Q2030" s="2">
        <f t="shared" si="63"/>
        <v>3.3910883070495945E-3</v>
      </c>
      <c r="R2030" s="2" t="str">
        <f>IF(Global_Household_Financial_Dyna[[#This Row],[Vs country_Average]]&lt;-0.2, "Underperformer", IF(Global_Household_Financial_Dyna[[#This Row],[Vs country_Average]]&gt;0.2, "Outperformer", "Normal"))</f>
        <v>Normal</v>
      </c>
      <c r="S20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297.93</v>
      </c>
      <c r="T20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297.93</v>
      </c>
      <c r="U20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297.93</v>
      </c>
      <c r="V20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297.93</v>
      </c>
    </row>
    <row r="2031" spans="1:22" x14ac:dyDescent="0.3">
      <c r="A2031">
        <v>2036</v>
      </c>
      <c r="B2031" t="s">
        <v>10</v>
      </c>
      <c r="C2031" t="s">
        <v>11</v>
      </c>
      <c r="D2031">
        <v>4</v>
      </c>
      <c r="E2031">
        <v>2</v>
      </c>
      <c r="F2031">
        <v>1211.56</v>
      </c>
      <c r="G2031">
        <v>2134.08</v>
      </c>
      <c r="H2031">
        <v>213.41</v>
      </c>
      <c r="I2031">
        <v>503.5</v>
      </c>
      <c r="J2031">
        <v>1417.17</v>
      </c>
      <c r="K2031">
        <f>Global_Household_Financial_Dyna[[#This Row],[Total_Household_Income]]-Global_Household_Financial_Dyna[[#This Row],[Estimated_Taxes]]</f>
        <v>1920.6699999999998</v>
      </c>
      <c r="L2031" s="1">
        <f>Global_Household_Financial_Dyna[[#This Row],[Monthly_Savings]]/Global_Household_Financial_Dyna[[#This Row],[Net Income]]</f>
        <v>0.73785189543232321</v>
      </c>
      <c r="M2031" s="2">
        <f>Global_Household_Financial_Dyna[[#This Row],[Monthly_Expenses]]/Global_Household_Financial_Dyna[[#This Row],[Net Income]]</f>
        <v>0.2621481045676769</v>
      </c>
      <c r="N2031" t="str">
        <f>IF(Global_Household_Financial_Dyna[[#This Row],[Monthly_Savings]]&lt;0,"High Risk", IF(Global_Household_Financial_Dyna[[#This Row],[Savings Rate%]]&lt;0.1, "Medium", "Safe"))</f>
        <v>Safe</v>
      </c>
      <c r="O2031">
        <f>Global_Household_Financial_Dyna[[#This Row],[Total_Household_Income]]/Global_Household_Financial_Dyna[[#This Row],[Family_Size]]</f>
        <v>533.52</v>
      </c>
      <c r="P2031" s="2">
        <f t="shared" si="62"/>
        <v>0.42077341556833553</v>
      </c>
      <c r="Q2031" s="2">
        <f t="shared" si="63"/>
        <v>0.31707847986398768</v>
      </c>
      <c r="R2031" s="2" t="str">
        <f>IF(Global_Household_Financial_Dyna[[#This Row],[Vs country_Average]]&lt;-0.2, "Underperformer", IF(Global_Household_Financial_Dyna[[#This Row],[Vs country_Average]]&gt;0.2, "Outperformer", "Normal"))</f>
        <v>Outperformer</v>
      </c>
      <c r="S20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1417.17</v>
      </c>
      <c r="T20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1417.17</v>
      </c>
      <c r="U20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1417.17</v>
      </c>
      <c r="V20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1417.17</v>
      </c>
    </row>
    <row r="2032" spans="1:22" x14ac:dyDescent="0.3">
      <c r="A2032">
        <v>2037</v>
      </c>
      <c r="B2032" t="s">
        <v>18</v>
      </c>
      <c r="C2032" t="s">
        <v>20</v>
      </c>
      <c r="D2032">
        <v>4</v>
      </c>
      <c r="E2032">
        <v>1</v>
      </c>
      <c r="F2032">
        <v>2492</v>
      </c>
      <c r="G2032">
        <v>2492</v>
      </c>
      <c r="H2032">
        <v>548.24</v>
      </c>
      <c r="I2032">
        <v>2364.91</v>
      </c>
      <c r="J2032">
        <v>-421.15</v>
      </c>
      <c r="K2032">
        <f>Global_Household_Financial_Dyna[[#This Row],[Total_Household_Income]]-Global_Household_Financial_Dyna[[#This Row],[Estimated_Taxes]]</f>
        <v>1943.76</v>
      </c>
      <c r="L2032" s="1">
        <f>Global_Household_Financial_Dyna[[#This Row],[Monthly_Savings]]/Global_Household_Financial_Dyna[[#This Row],[Net Income]]</f>
        <v>-0.21666769560027985</v>
      </c>
      <c r="M2032" s="2">
        <f>Global_Household_Financial_Dyna[[#This Row],[Monthly_Expenses]]/Global_Household_Financial_Dyna[[#This Row],[Net Income]]</f>
        <v>1.2166676956002798</v>
      </c>
      <c r="N2032" t="str">
        <f>IF(Global_Household_Financial_Dyna[[#This Row],[Monthly_Savings]]&lt;0,"High Risk", IF(Global_Household_Financial_Dyna[[#This Row],[Savings Rate%]]&lt;0.1, "Medium", "Safe"))</f>
        <v>High Risk</v>
      </c>
      <c r="O2032">
        <f>Global_Household_Financial_Dyna[[#This Row],[Total_Household_Income]]/Global_Household_Financial_Dyna[[#This Row],[Family_Size]]</f>
        <v>623</v>
      </c>
      <c r="P2032" s="2">
        <f t="shared" si="62"/>
        <v>0.32336204947805613</v>
      </c>
      <c r="Q2032" s="2">
        <f t="shared" si="63"/>
        <v>-0.54002974507833601</v>
      </c>
      <c r="R2032" s="2" t="str">
        <f>IF(Global_Household_Financial_Dyna[[#This Row],[Vs country_Average]]&lt;-0.2, "Underperformer", IF(Global_Household_Financial_Dyna[[#This Row],[Vs country_Average]]&gt;0.2, "Outperformer", "Normal"))</f>
        <v>Underperformer</v>
      </c>
      <c r="S20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-302.90449999999998</v>
      </c>
      <c r="T20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-184.65899999999999</v>
      </c>
      <c r="U20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-66.413499999999999</v>
      </c>
      <c r="V20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51.831999999999994</v>
      </c>
    </row>
    <row r="2033" spans="1:22" x14ac:dyDescent="0.3">
      <c r="A2033">
        <v>2038</v>
      </c>
      <c r="B2033" t="s">
        <v>18</v>
      </c>
      <c r="C2033" t="s">
        <v>20</v>
      </c>
      <c r="D2033">
        <v>7</v>
      </c>
      <c r="E2033">
        <v>2</v>
      </c>
      <c r="F2033">
        <v>5442.84</v>
      </c>
      <c r="G2033">
        <v>8055.63</v>
      </c>
      <c r="H2033">
        <v>2175.02</v>
      </c>
      <c r="I2033">
        <v>4640.6099999999997</v>
      </c>
      <c r="J2033">
        <v>1240</v>
      </c>
      <c r="K2033">
        <f>Global_Household_Financial_Dyna[[#This Row],[Total_Household_Income]]-Global_Household_Financial_Dyna[[#This Row],[Estimated_Taxes]]</f>
        <v>5880.6100000000006</v>
      </c>
      <c r="L2033" s="1">
        <f>Global_Household_Financial_Dyna[[#This Row],[Monthly_Savings]]/Global_Household_Financial_Dyna[[#This Row],[Net Income]]</f>
        <v>0.21086247855239507</v>
      </c>
      <c r="M2033" s="2">
        <f>Global_Household_Financial_Dyna[[#This Row],[Monthly_Expenses]]/Global_Household_Financial_Dyna[[#This Row],[Net Income]]</f>
        <v>0.78913752144760474</v>
      </c>
      <c r="N2033" t="str">
        <f>IF(Global_Household_Financial_Dyna[[#This Row],[Monthly_Savings]]&lt;0,"High Risk", IF(Global_Household_Financial_Dyna[[#This Row],[Savings Rate%]]&lt;0.1, "Medium", "Safe"))</f>
        <v>Safe</v>
      </c>
      <c r="O2033">
        <f>Global_Household_Financial_Dyna[[#This Row],[Total_Household_Income]]/Global_Household_Financial_Dyna[[#This Row],[Family_Size]]</f>
        <v>1150.8042857142857</v>
      </c>
      <c r="P2033" s="2">
        <f t="shared" si="62"/>
        <v>0.32336204947805613</v>
      </c>
      <c r="Q2033" s="2">
        <f t="shared" si="63"/>
        <v>-0.11249957092566107</v>
      </c>
      <c r="R2033" s="2" t="str">
        <f>IF(Global_Household_Financial_Dyna[[#This Row],[Vs country_Average]]&lt;-0.2, "Underperformer", IF(Global_Household_Financial_Dyna[[#This Row],[Vs country_Average]]&gt;0.2, "Outperformer", "Normal"))</f>
        <v>Normal</v>
      </c>
      <c r="S20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1240</v>
      </c>
      <c r="T20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1240</v>
      </c>
      <c r="U20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1240</v>
      </c>
      <c r="V20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1240</v>
      </c>
    </row>
    <row r="2034" spans="1:22" x14ac:dyDescent="0.3">
      <c r="A2034">
        <v>2039</v>
      </c>
      <c r="B2034" t="s">
        <v>18</v>
      </c>
      <c r="C2034" t="s">
        <v>19</v>
      </c>
      <c r="D2034">
        <v>8</v>
      </c>
      <c r="E2034">
        <v>3</v>
      </c>
      <c r="F2034">
        <v>3793.8</v>
      </c>
      <c r="G2034">
        <v>8773.58</v>
      </c>
      <c r="H2034">
        <v>2368.87</v>
      </c>
      <c r="I2034">
        <v>5766.42</v>
      </c>
      <c r="J2034">
        <v>638.29999999999995</v>
      </c>
      <c r="K2034">
        <f>Global_Household_Financial_Dyna[[#This Row],[Total_Household_Income]]-Global_Household_Financial_Dyna[[#This Row],[Estimated_Taxes]]</f>
        <v>6404.71</v>
      </c>
      <c r="L2034" s="1">
        <f>Global_Household_Financial_Dyna[[#This Row],[Monthly_Savings]]/Global_Household_Financial_Dyna[[#This Row],[Net Income]]</f>
        <v>9.9661030710211693E-2</v>
      </c>
      <c r="M2034" s="2">
        <f>Global_Household_Financial_Dyna[[#This Row],[Monthly_Expenses]]/Global_Household_Financial_Dyna[[#This Row],[Net Income]]</f>
        <v>0.90034053064073161</v>
      </c>
      <c r="N2034" t="str">
        <f>IF(Global_Household_Financial_Dyna[[#This Row],[Monthly_Savings]]&lt;0,"High Risk", IF(Global_Household_Financial_Dyna[[#This Row],[Savings Rate%]]&lt;0.1, "Medium", "Safe"))</f>
        <v>Medium</v>
      </c>
      <c r="O2034">
        <f>Global_Household_Financial_Dyna[[#This Row],[Total_Household_Income]]/Global_Household_Financial_Dyna[[#This Row],[Family_Size]]</f>
        <v>1096.6975</v>
      </c>
      <c r="P2034" s="2">
        <f t="shared" si="62"/>
        <v>0.32336204947805613</v>
      </c>
      <c r="Q2034" s="2">
        <f t="shared" si="63"/>
        <v>-0.22370101876784443</v>
      </c>
      <c r="R2034" s="2" t="str">
        <f>IF(Global_Household_Financial_Dyna[[#This Row],[Vs country_Average]]&lt;-0.2, "Underperformer", IF(Global_Household_Financial_Dyna[[#This Row],[Vs country_Average]]&gt;0.2, "Outperformer", "Normal"))</f>
        <v>Underperformer</v>
      </c>
      <c r="S20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638.29999999999995</v>
      </c>
      <c r="T20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638.29999999999995</v>
      </c>
      <c r="U20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638.29999999999995</v>
      </c>
      <c r="V20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638.29999999999995</v>
      </c>
    </row>
    <row r="2035" spans="1:22" x14ac:dyDescent="0.3">
      <c r="A2035">
        <v>2040</v>
      </c>
      <c r="B2035" t="s">
        <v>10</v>
      </c>
      <c r="C2035" t="s">
        <v>22</v>
      </c>
      <c r="D2035">
        <v>7</v>
      </c>
      <c r="E2035">
        <v>3</v>
      </c>
      <c r="F2035">
        <v>835.29</v>
      </c>
      <c r="G2035">
        <v>1588.06</v>
      </c>
      <c r="H2035">
        <v>158.81</v>
      </c>
      <c r="I2035">
        <v>938.34</v>
      </c>
      <c r="J2035">
        <v>490.91</v>
      </c>
      <c r="K2035">
        <f>Global_Household_Financial_Dyna[[#This Row],[Total_Household_Income]]-Global_Household_Financial_Dyna[[#This Row],[Estimated_Taxes]]</f>
        <v>1429.25</v>
      </c>
      <c r="L2035" s="1">
        <f>Global_Household_Financial_Dyna[[#This Row],[Monthly_Savings]]/Global_Household_Financial_Dyna[[#This Row],[Net Income]]</f>
        <v>0.34347384992128743</v>
      </c>
      <c r="M2035" s="2">
        <f>Global_Household_Financial_Dyna[[#This Row],[Monthly_Expenses]]/Global_Household_Financial_Dyna[[#This Row],[Net Income]]</f>
        <v>0.65652615007871262</v>
      </c>
      <c r="N2035" t="str">
        <f>IF(Global_Household_Financial_Dyna[[#This Row],[Monthly_Savings]]&lt;0,"High Risk", IF(Global_Household_Financial_Dyna[[#This Row],[Savings Rate%]]&lt;0.1, "Medium", "Safe"))</f>
        <v>Safe</v>
      </c>
      <c r="O2035">
        <f>Global_Household_Financial_Dyna[[#This Row],[Total_Household_Income]]/Global_Household_Financial_Dyna[[#This Row],[Family_Size]]</f>
        <v>226.86571428571429</v>
      </c>
      <c r="P2035" s="2">
        <f t="shared" si="62"/>
        <v>0.42077341556833553</v>
      </c>
      <c r="Q2035" s="2">
        <f t="shared" si="63"/>
        <v>-7.7299565647048096E-2</v>
      </c>
      <c r="R2035" s="2" t="str">
        <f>IF(Global_Household_Financial_Dyna[[#This Row],[Vs country_Average]]&lt;-0.2, "Underperformer", IF(Global_Household_Financial_Dyna[[#This Row],[Vs country_Average]]&gt;0.2, "Outperformer", "Normal"))</f>
        <v>Normal</v>
      </c>
      <c r="S20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490.91</v>
      </c>
      <c r="T20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490.91</v>
      </c>
      <c r="U20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490.91</v>
      </c>
      <c r="V20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490.91</v>
      </c>
    </row>
    <row r="2036" spans="1:22" x14ac:dyDescent="0.3">
      <c r="A2036">
        <v>2041</v>
      </c>
      <c r="B2036" t="s">
        <v>12</v>
      </c>
      <c r="C2036" t="s">
        <v>13</v>
      </c>
      <c r="D2036">
        <v>6</v>
      </c>
      <c r="E2036">
        <v>3</v>
      </c>
      <c r="F2036">
        <v>6069.29</v>
      </c>
      <c r="G2036">
        <v>11502.49</v>
      </c>
      <c r="H2036">
        <v>3450.75</v>
      </c>
      <c r="I2036">
        <v>4344.3</v>
      </c>
      <c r="J2036">
        <v>3707.44</v>
      </c>
      <c r="K2036">
        <f>Global_Household_Financial_Dyna[[#This Row],[Total_Household_Income]]-Global_Household_Financial_Dyna[[#This Row],[Estimated_Taxes]]</f>
        <v>8051.74</v>
      </c>
      <c r="L2036" s="1">
        <f>Global_Household_Financial_Dyna[[#This Row],[Monthly_Savings]]/Global_Household_Financial_Dyna[[#This Row],[Net Income]]</f>
        <v>0.46045202651849165</v>
      </c>
      <c r="M2036" s="2">
        <f>Global_Household_Financial_Dyna[[#This Row],[Monthly_Expenses]]/Global_Household_Financial_Dyna[[#This Row],[Net Income]]</f>
        <v>0.5395479734815084</v>
      </c>
      <c r="N2036" t="str">
        <f>IF(Global_Household_Financial_Dyna[[#This Row],[Monthly_Savings]]&lt;0,"High Risk", IF(Global_Household_Financial_Dyna[[#This Row],[Savings Rate%]]&lt;0.1, "Medium", "Safe"))</f>
        <v>Safe</v>
      </c>
      <c r="O2036">
        <f>Global_Household_Financial_Dyna[[#This Row],[Total_Household_Income]]/Global_Household_Financial_Dyna[[#This Row],[Family_Size]]</f>
        <v>1917.0816666666667</v>
      </c>
      <c r="P2036" s="2">
        <f t="shared" si="62"/>
        <v>0.30718716818024266</v>
      </c>
      <c r="Q2036" s="2">
        <f t="shared" si="63"/>
        <v>0.15326485833824899</v>
      </c>
      <c r="R2036" s="2" t="str">
        <f>IF(Global_Household_Financial_Dyna[[#This Row],[Vs country_Average]]&lt;-0.2, "Underperformer", IF(Global_Household_Financial_Dyna[[#This Row],[Vs country_Average]]&gt;0.2, "Outperformer", "Normal"))</f>
        <v>Normal</v>
      </c>
      <c r="S20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3707.44</v>
      </c>
      <c r="T20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3707.44</v>
      </c>
      <c r="U20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3707.44</v>
      </c>
      <c r="V20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3707.44</v>
      </c>
    </row>
    <row r="2037" spans="1:22" x14ac:dyDescent="0.3">
      <c r="A2037">
        <v>2042</v>
      </c>
      <c r="B2037" t="s">
        <v>16</v>
      </c>
      <c r="C2037" t="s">
        <v>17</v>
      </c>
      <c r="D2037">
        <v>7</v>
      </c>
      <c r="E2037">
        <v>2</v>
      </c>
      <c r="F2037">
        <v>4551.3999999999996</v>
      </c>
      <c r="G2037">
        <v>7600.97</v>
      </c>
      <c r="H2037">
        <v>2660.34</v>
      </c>
      <c r="I2037">
        <v>5085.0600000000004</v>
      </c>
      <c r="J2037">
        <v>-144.43</v>
      </c>
      <c r="K2037">
        <f>Global_Household_Financial_Dyna[[#This Row],[Total_Household_Income]]-Global_Household_Financial_Dyna[[#This Row],[Estimated_Taxes]]</f>
        <v>4940.63</v>
      </c>
      <c r="L2037" s="1">
        <f>Global_Household_Financial_Dyna[[#This Row],[Monthly_Savings]]/Global_Household_Financial_Dyna[[#This Row],[Net Income]]</f>
        <v>-2.9233113995583562E-2</v>
      </c>
      <c r="M2037" s="2">
        <f>Global_Household_Financial_Dyna[[#This Row],[Monthly_Expenses]]/Global_Household_Financial_Dyna[[#This Row],[Net Income]]</f>
        <v>1.0292331139955837</v>
      </c>
      <c r="N2037" t="str">
        <f>IF(Global_Household_Financial_Dyna[[#This Row],[Monthly_Savings]]&lt;0,"High Risk", IF(Global_Household_Financial_Dyna[[#This Row],[Savings Rate%]]&lt;0.1, "Medium", "Safe"))</f>
        <v>High Risk</v>
      </c>
      <c r="O2037">
        <f>Global_Household_Financial_Dyna[[#This Row],[Total_Household_Income]]/Global_Household_Financial_Dyna[[#This Row],[Family_Size]]</f>
        <v>1085.8528571428571</v>
      </c>
      <c r="P2037" s="2">
        <f t="shared" si="62"/>
        <v>0.15879799892000862</v>
      </c>
      <c r="Q2037" s="2">
        <f t="shared" si="63"/>
        <v>-0.18803111291559219</v>
      </c>
      <c r="R2037" s="2" t="str">
        <f>IF(Global_Household_Financial_Dyna[[#This Row],[Vs country_Average]]&lt;-0.2, "Underperformer", IF(Global_Household_Financial_Dyna[[#This Row],[Vs country_Average]]&gt;0.2, "Outperformer", "Normal"))</f>
        <v>Normal</v>
      </c>
      <c r="S20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109.82300000000004</v>
      </c>
      <c r="T20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364.07600000000008</v>
      </c>
      <c r="U20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618.32900000000018</v>
      </c>
      <c r="V20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872.58200000000011</v>
      </c>
    </row>
    <row r="2038" spans="1:22" x14ac:dyDescent="0.3">
      <c r="A2038">
        <v>2043</v>
      </c>
      <c r="B2038" t="s">
        <v>16</v>
      </c>
      <c r="C2038" t="s">
        <v>17</v>
      </c>
      <c r="D2038">
        <v>3</v>
      </c>
      <c r="E2038">
        <v>2</v>
      </c>
      <c r="F2038">
        <v>4583.8599999999997</v>
      </c>
      <c r="G2038">
        <v>7436.09</v>
      </c>
      <c r="H2038">
        <v>2602.63</v>
      </c>
      <c r="I2038">
        <v>3218.07</v>
      </c>
      <c r="J2038">
        <v>1615.39</v>
      </c>
      <c r="K2038">
        <f>Global_Household_Financial_Dyna[[#This Row],[Total_Household_Income]]-Global_Household_Financial_Dyna[[#This Row],[Estimated_Taxes]]</f>
        <v>4833.46</v>
      </c>
      <c r="L2038" s="1">
        <f>Global_Household_Financial_Dyna[[#This Row],[Monthly_Savings]]/Global_Household_Financial_Dyna[[#This Row],[Net Income]]</f>
        <v>0.33420986208637293</v>
      </c>
      <c r="M2038" s="2">
        <f>Global_Household_Financial_Dyna[[#This Row],[Monthly_Expenses]]/Global_Household_Financial_Dyna[[#This Row],[Net Income]]</f>
        <v>0.66579013791362707</v>
      </c>
      <c r="N2038" t="str">
        <f>IF(Global_Household_Financial_Dyna[[#This Row],[Monthly_Savings]]&lt;0,"High Risk", IF(Global_Household_Financial_Dyna[[#This Row],[Savings Rate%]]&lt;0.1, "Medium", "Safe"))</f>
        <v>Safe</v>
      </c>
      <c r="O2038">
        <f>Global_Household_Financial_Dyna[[#This Row],[Total_Household_Income]]/Global_Household_Financial_Dyna[[#This Row],[Family_Size]]</f>
        <v>2478.6966666666667</v>
      </c>
      <c r="P2038" s="2">
        <f t="shared" si="62"/>
        <v>0.15879799892000862</v>
      </c>
      <c r="Q2038" s="2">
        <f t="shared" si="63"/>
        <v>0.17541186316636431</v>
      </c>
      <c r="R2038" s="2" t="str">
        <f>IF(Global_Household_Financial_Dyna[[#This Row],[Vs country_Average]]&lt;-0.2, "Underperformer", IF(Global_Household_Financial_Dyna[[#This Row],[Vs country_Average]]&gt;0.2, "Outperformer", "Normal"))</f>
        <v>Normal</v>
      </c>
      <c r="S20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1615.39</v>
      </c>
      <c r="T20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1615.39</v>
      </c>
      <c r="U20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1615.39</v>
      </c>
      <c r="V20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1615.39</v>
      </c>
    </row>
    <row r="2039" spans="1:22" x14ac:dyDescent="0.3">
      <c r="A2039">
        <v>2044</v>
      </c>
      <c r="B2039" t="s">
        <v>18</v>
      </c>
      <c r="C2039" t="s">
        <v>20</v>
      </c>
      <c r="D2039">
        <v>6</v>
      </c>
      <c r="E2039">
        <v>1</v>
      </c>
      <c r="F2039">
        <v>3729.71</v>
      </c>
      <c r="G2039">
        <v>3729.71</v>
      </c>
      <c r="H2039">
        <v>820.54</v>
      </c>
      <c r="I2039">
        <v>3324.32</v>
      </c>
      <c r="J2039">
        <v>-415.15</v>
      </c>
      <c r="K2039">
        <f>Global_Household_Financial_Dyna[[#This Row],[Total_Household_Income]]-Global_Household_Financial_Dyna[[#This Row],[Estimated_Taxes]]</f>
        <v>2909.17</v>
      </c>
      <c r="L2039" s="1">
        <f>Global_Household_Financial_Dyna[[#This Row],[Monthly_Savings]]/Global_Household_Financial_Dyna[[#This Row],[Net Income]]</f>
        <v>-0.14270393273682871</v>
      </c>
      <c r="M2039" s="2">
        <f>Global_Household_Financial_Dyna[[#This Row],[Monthly_Expenses]]/Global_Household_Financial_Dyna[[#This Row],[Net Income]]</f>
        <v>1.1427039327368287</v>
      </c>
      <c r="N2039" t="str">
        <f>IF(Global_Household_Financial_Dyna[[#This Row],[Monthly_Savings]]&lt;0,"High Risk", IF(Global_Household_Financial_Dyna[[#This Row],[Savings Rate%]]&lt;0.1, "Medium", "Safe"))</f>
        <v>High Risk</v>
      </c>
      <c r="O2039">
        <f>Global_Household_Financial_Dyna[[#This Row],[Total_Household_Income]]/Global_Household_Financial_Dyna[[#This Row],[Family_Size]]</f>
        <v>621.61833333333334</v>
      </c>
      <c r="P2039" s="2">
        <f t="shared" si="62"/>
        <v>0.32336204947805613</v>
      </c>
      <c r="Q2039" s="2">
        <f t="shared" si="63"/>
        <v>-0.46606598221488482</v>
      </c>
      <c r="R2039" s="2" t="str">
        <f>IF(Global_Household_Financial_Dyna[[#This Row],[Vs country_Average]]&lt;-0.2, "Underperformer", IF(Global_Household_Financial_Dyna[[#This Row],[Vs country_Average]]&gt;0.2, "Outperformer", "Normal"))</f>
        <v>Underperformer</v>
      </c>
      <c r="S20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-248.93399999999997</v>
      </c>
      <c r="T20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-82.717999999999961</v>
      </c>
      <c r="U20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83.49799999999999</v>
      </c>
      <c r="V20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249.71400000000006</v>
      </c>
    </row>
    <row r="2040" spans="1:22" x14ac:dyDescent="0.3">
      <c r="A2040">
        <v>2045</v>
      </c>
      <c r="B2040" t="s">
        <v>12</v>
      </c>
      <c r="C2040" t="s">
        <v>13</v>
      </c>
      <c r="D2040">
        <v>6</v>
      </c>
      <c r="E2040">
        <v>1</v>
      </c>
      <c r="F2040">
        <v>2926.9</v>
      </c>
      <c r="G2040">
        <v>2926.9</v>
      </c>
      <c r="H2040">
        <v>731.72</v>
      </c>
      <c r="I2040">
        <v>2777.62</v>
      </c>
      <c r="J2040">
        <v>-582.45000000000005</v>
      </c>
      <c r="K2040">
        <f>Global_Household_Financial_Dyna[[#This Row],[Total_Household_Income]]-Global_Household_Financial_Dyna[[#This Row],[Estimated_Taxes]]</f>
        <v>2195.1800000000003</v>
      </c>
      <c r="L2040" s="1">
        <f>Global_Household_Financial_Dyna[[#This Row],[Monthly_Savings]]/Global_Household_Financial_Dyna[[#This Row],[Net Income]]</f>
        <v>-0.26533131679406696</v>
      </c>
      <c r="M2040" s="2">
        <f>Global_Household_Financial_Dyna[[#This Row],[Monthly_Expenses]]/Global_Household_Financial_Dyna[[#This Row],[Net Income]]</f>
        <v>1.2653267613589771</v>
      </c>
      <c r="N2040" t="str">
        <f>IF(Global_Household_Financial_Dyna[[#This Row],[Monthly_Savings]]&lt;0,"High Risk", IF(Global_Household_Financial_Dyna[[#This Row],[Savings Rate%]]&lt;0.1, "Medium", "Safe"))</f>
        <v>High Risk</v>
      </c>
      <c r="O2040">
        <f>Global_Household_Financial_Dyna[[#This Row],[Total_Household_Income]]/Global_Household_Financial_Dyna[[#This Row],[Family_Size]]</f>
        <v>487.81666666666666</v>
      </c>
      <c r="P2040" s="2">
        <f t="shared" si="62"/>
        <v>0.30718716818024266</v>
      </c>
      <c r="Q2040" s="2">
        <f t="shared" si="63"/>
        <v>-0.57251848497430968</v>
      </c>
      <c r="R2040" s="2" t="str">
        <f>IF(Global_Household_Financial_Dyna[[#This Row],[Vs country_Average]]&lt;-0.2, "Underperformer", IF(Global_Household_Financial_Dyna[[#This Row],[Vs country_Average]]&gt;0.2, "Outperformer", "Normal"))</f>
        <v>Underperformer</v>
      </c>
      <c r="S20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-443.56900000000007</v>
      </c>
      <c r="T20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-304.68800000000005</v>
      </c>
      <c r="U20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-165.80700000000007</v>
      </c>
      <c r="V20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-26.926000000000045</v>
      </c>
    </row>
    <row r="2041" spans="1:22" x14ac:dyDescent="0.3">
      <c r="A2041">
        <v>2046</v>
      </c>
      <c r="B2041" t="s">
        <v>14</v>
      </c>
      <c r="C2041" t="s">
        <v>15</v>
      </c>
      <c r="D2041">
        <v>5</v>
      </c>
      <c r="E2041">
        <v>3</v>
      </c>
      <c r="F2041">
        <v>1842.45</v>
      </c>
      <c r="G2041">
        <v>3975.35</v>
      </c>
      <c r="H2041">
        <v>596.29999999999995</v>
      </c>
      <c r="I2041">
        <v>1493.67</v>
      </c>
      <c r="J2041">
        <v>1885.38</v>
      </c>
      <c r="K2041">
        <f>Global_Household_Financial_Dyna[[#This Row],[Total_Household_Income]]-Global_Household_Financial_Dyna[[#This Row],[Estimated_Taxes]]</f>
        <v>3379.05</v>
      </c>
      <c r="L2041" s="1">
        <f>Global_Household_Financial_Dyna[[#This Row],[Monthly_Savings]]/Global_Household_Financial_Dyna[[#This Row],[Net Income]]</f>
        <v>0.55796155724242025</v>
      </c>
      <c r="M2041" s="2">
        <f>Global_Household_Financial_Dyna[[#This Row],[Monthly_Expenses]]/Global_Household_Financial_Dyna[[#This Row],[Net Income]]</f>
        <v>0.44203844275757981</v>
      </c>
      <c r="N2041" t="str">
        <f>IF(Global_Household_Financial_Dyna[[#This Row],[Monthly_Savings]]&lt;0,"High Risk", IF(Global_Household_Financial_Dyna[[#This Row],[Savings Rate%]]&lt;0.1, "Medium", "Safe"))</f>
        <v>Safe</v>
      </c>
      <c r="O2041">
        <f>Global_Household_Financial_Dyna[[#This Row],[Total_Household_Income]]/Global_Household_Financial_Dyna[[#This Row],[Family_Size]]</f>
        <v>795.06999999999994</v>
      </c>
      <c r="P2041" s="2">
        <f t="shared" si="62"/>
        <v>0.39788995363055785</v>
      </c>
      <c r="Q2041" s="2">
        <f t="shared" si="63"/>
        <v>0.1600716036118624</v>
      </c>
      <c r="R2041" s="2" t="str">
        <f>IF(Global_Household_Financial_Dyna[[#This Row],[Vs country_Average]]&lt;-0.2, "Underperformer", IF(Global_Household_Financial_Dyna[[#This Row],[Vs country_Average]]&gt;0.2, "Outperformer", "Normal"))</f>
        <v>Normal</v>
      </c>
      <c r="S20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1885.38</v>
      </c>
      <c r="T20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1885.38</v>
      </c>
      <c r="U20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1885.38</v>
      </c>
      <c r="V20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1885.38</v>
      </c>
    </row>
    <row r="2042" spans="1:22" x14ac:dyDescent="0.3">
      <c r="A2042">
        <v>2047</v>
      </c>
      <c r="B2042" t="s">
        <v>18</v>
      </c>
      <c r="C2042" t="s">
        <v>19</v>
      </c>
      <c r="D2042">
        <v>5</v>
      </c>
      <c r="E2042">
        <v>1</v>
      </c>
      <c r="F2042">
        <v>3350.52</v>
      </c>
      <c r="G2042">
        <v>3350.52</v>
      </c>
      <c r="H2042">
        <v>737.11</v>
      </c>
      <c r="I2042">
        <v>2811.67</v>
      </c>
      <c r="J2042">
        <v>-198.26</v>
      </c>
      <c r="K2042">
        <f>Global_Household_Financial_Dyna[[#This Row],[Total_Household_Income]]-Global_Household_Financial_Dyna[[#This Row],[Estimated_Taxes]]</f>
        <v>2613.41</v>
      </c>
      <c r="L2042" s="1">
        <f>Global_Household_Financial_Dyna[[#This Row],[Monthly_Savings]]/Global_Household_Financial_Dyna[[#This Row],[Net Income]]</f>
        <v>-7.5862570358267545E-2</v>
      </c>
      <c r="M2042" s="2">
        <f>Global_Household_Financial_Dyna[[#This Row],[Monthly_Expenses]]/Global_Household_Financial_Dyna[[#This Row],[Net Income]]</f>
        <v>1.0758625703582676</v>
      </c>
      <c r="N2042" t="str">
        <f>IF(Global_Household_Financial_Dyna[[#This Row],[Monthly_Savings]]&lt;0,"High Risk", IF(Global_Household_Financial_Dyna[[#This Row],[Savings Rate%]]&lt;0.1, "Medium", "Safe"))</f>
        <v>High Risk</v>
      </c>
      <c r="O2042">
        <f>Global_Household_Financial_Dyna[[#This Row],[Total_Household_Income]]/Global_Household_Financial_Dyna[[#This Row],[Family_Size]]</f>
        <v>670.10400000000004</v>
      </c>
      <c r="P2042" s="2">
        <f t="shared" si="62"/>
        <v>0.32336204947805613</v>
      </c>
      <c r="Q2042" s="2">
        <f t="shared" si="63"/>
        <v>-0.39922461983632368</v>
      </c>
      <c r="R2042" s="2" t="str">
        <f>IF(Global_Household_Financial_Dyna[[#This Row],[Vs country_Average]]&lt;-0.2, "Underperformer", IF(Global_Household_Financial_Dyna[[#This Row],[Vs country_Average]]&gt;0.2, "Outperformer", "Normal"))</f>
        <v>Underperformer</v>
      </c>
      <c r="S20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-57.676499999999976</v>
      </c>
      <c r="T20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82.907000000000039</v>
      </c>
      <c r="U20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223.49049999999994</v>
      </c>
      <c r="V20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364.07400000000007</v>
      </c>
    </row>
    <row r="2043" spans="1:22" x14ac:dyDescent="0.3">
      <c r="A2043">
        <v>2048</v>
      </c>
      <c r="B2043" t="s">
        <v>14</v>
      </c>
      <c r="C2043" t="s">
        <v>15</v>
      </c>
      <c r="D2043">
        <v>5</v>
      </c>
      <c r="E2043">
        <v>3</v>
      </c>
      <c r="F2043">
        <v>728.88</v>
      </c>
      <c r="G2043">
        <v>1569.24</v>
      </c>
      <c r="H2043">
        <v>235.39</v>
      </c>
      <c r="I2043">
        <v>1489.21</v>
      </c>
      <c r="J2043">
        <v>-155.35</v>
      </c>
      <c r="K2043">
        <f>Global_Household_Financial_Dyna[[#This Row],[Total_Household_Income]]-Global_Household_Financial_Dyna[[#This Row],[Estimated_Taxes]]</f>
        <v>1333.85</v>
      </c>
      <c r="L2043" s="1">
        <f>Global_Household_Financial_Dyna[[#This Row],[Monthly_Savings]]/Global_Household_Financial_Dyna[[#This Row],[Net Income]]</f>
        <v>-0.11646736889455336</v>
      </c>
      <c r="M2043" s="2">
        <f>Global_Household_Financial_Dyna[[#This Row],[Monthly_Expenses]]/Global_Household_Financial_Dyna[[#This Row],[Net Income]]</f>
        <v>1.1164748659894292</v>
      </c>
      <c r="N2043" t="str">
        <f>IF(Global_Household_Financial_Dyna[[#This Row],[Monthly_Savings]]&lt;0,"High Risk", IF(Global_Household_Financial_Dyna[[#This Row],[Savings Rate%]]&lt;0.1, "Medium", "Safe"))</f>
        <v>High Risk</v>
      </c>
      <c r="O2043">
        <f>Global_Household_Financial_Dyna[[#This Row],[Total_Household_Income]]/Global_Household_Financial_Dyna[[#This Row],[Family_Size]]</f>
        <v>313.84800000000001</v>
      </c>
      <c r="P2043" s="2">
        <f t="shared" si="62"/>
        <v>0.39788995363055785</v>
      </c>
      <c r="Q2043" s="2">
        <f t="shared" si="63"/>
        <v>-0.51435732252511124</v>
      </c>
      <c r="R2043" s="2" t="str">
        <f>IF(Global_Household_Financial_Dyna[[#This Row],[Vs country_Average]]&lt;-0.2, "Underperformer", IF(Global_Household_Financial_Dyna[[#This Row],[Vs country_Average]]&gt;0.2, "Outperformer", "Normal"))</f>
        <v>Underperformer</v>
      </c>
      <c r="S20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-80.889499999999984</v>
      </c>
      <c r="T20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-6.4289999999999736</v>
      </c>
      <c r="U20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68.031499999999994</v>
      </c>
      <c r="V20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142.49200000000005</v>
      </c>
    </row>
    <row r="2044" spans="1:22" x14ac:dyDescent="0.3">
      <c r="A2044">
        <v>2049</v>
      </c>
      <c r="B2044" t="s">
        <v>16</v>
      </c>
      <c r="C2044" t="s">
        <v>21</v>
      </c>
      <c r="D2044">
        <v>1</v>
      </c>
      <c r="E2044">
        <v>1</v>
      </c>
      <c r="F2044">
        <v>4085.5</v>
      </c>
      <c r="G2044">
        <v>4085.5</v>
      </c>
      <c r="H2044">
        <v>1429.92</v>
      </c>
      <c r="I2044">
        <v>1726.14</v>
      </c>
      <c r="J2044">
        <v>929.43</v>
      </c>
      <c r="K2044">
        <f>Global_Household_Financial_Dyna[[#This Row],[Total_Household_Income]]-Global_Household_Financial_Dyna[[#This Row],[Estimated_Taxes]]</f>
        <v>2655.58</v>
      </c>
      <c r="L2044" s="1">
        <f>Global_Household_Financial_Dyna[[#This Row],[Monthly_Savings]]/Global_Household_Financial_Dyna[[#This Row],[Net Income]]</f>
        <v>0.34999133899185864</v>
      </c>
      <c r="M2044" s="2">
        <f>Global_Household_Financial_Dyna[[#This Row],[Monthly_Expenses]]/Global_Household_Financial_Dyna[[#This Row],[Net Income]]</f>
        <v>0.65000489535242778</v>
      </c>
      <c r="N2044" t="str">
        <f>IF(Global_Household_Financial_Dyna[[#This Row],[Monthly_Savings]]&lt;0,"High Risk", IF(Global_Household_Financial_Dyna[[#This Row],[Savings Rate%]]&lt;0.1, "Medium", "Safe"))</f>
        <v>Safe</v>
      </c>
      <c r="O2044">
        <f>Global_Household_Financial_Dyna[[#This Row],[Total_Household_Income]]/Global_Household_Financial_Dyna[[#This Row],[Family_Size]]</f>
        <v>4085.5</v>
      </c>
      <c r="P2044" s="2">
        <f t="shared" si="62"/>
        <v>0.15879799892000862</v>
      </c>
      <c r="Q2044" s="2">
        <f t="shared" si="63"/>
        <v>0.19119334007185002</v>
      </c>
      <c r="R2044" s="2" t="str">
        <f>IF(Global_Household_Financial_Dyna[[#This Row],[Vs country_Average]]&lt;-0.2, "Underperformer", IF(Global_Household_Financial_Dyna[[#This Row],[Vs country_Average]]&gt;0.2, "Outperformer", "Normal"))</f>
        <v>Normal</v>
      </c>
      <c r="S20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929.43</v>
      </c>
      <c r="T20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929.43</v>
      </c>
      <c r="U20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929.43</v>
      </c>
      <c r="V20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929.43</v>
      </c>
    </row>
    <row r="2045" spans="1:22" x14ac:dyDescent="0.3">
      <c r="A2045">
        <v>2050</v>
      </c>
      <c r="B2045" t="s">
        <v>18</v>
      </c>
      <c r="C2045" t="s">
        <v>19</v>
      </c>
      <c r="D2045">
        <v>3</v>
      </c>
      <c r="E2045">
        <v>3</v>
      </c>
      <c r="F2045">
        <v>4805.6899999999996</v>
      </c>
      <c r="G2045">
        <v>10279.98</v>
      </c>
      <c r="H2045">
        <v>2775.59</v>
      </c>
      <c r="I2045">
        <v>2156.16</v>
      </c>
      <c r="J2045">
        <v>5348.22</v>
      </c>
      <c r="K2045">
        <f>Global_Household_Financial_Dyna[[#This Row],[Total_Household_Income]]-Global_Household_Financial_Dyna[[#This Row],[Estimated_Taxes]]</f>
        <v>7504.3899999999994</v>
      </c>
      <c r="L2045" s="1">
        <f>Global_Household_Financial_Dyna[[#This Row],[Monthly_Savings]]/Global_Household_Financial_Dyna[[#This Row],[Net Income]]</f>
        <v>0.71267884531587522</v>
      </c>
      <c r="M2045" s="2">
        <f>Global_Household_Financial_Dyna[[#This Row],[Monthly_Expenses]]/Global_Household_Financial_Dyna[[#This Row],[Net Income]]</f>
        <v>0.28731982213077945</v>
      </c>
      <c r="N2045" t="str">
        <f>IF(Global_Household_Financial_Dyna[[#This Row],[Monthly_Savings]]&lt;0,"High Risk", IF(Global_Household_Financial_Dyna[[#This Row],[Savings Rate%]]&lt;0.1, "Medium", "Safe"))</f>
        <v>Safe</v>
      </c>
      <c r="O2045">
        <f>Global_Household_Financial_Dyna[[#This Row],[Total_Household_Income]]/Global_Household_Financial_Dyna[[#This Row],[Family_Size]]</f>
        <v>3426.66</v>
      </c>
      <c r="P2045" s="2">
        <f t="shared" si="62"/>
        <v>0.32336204947805613</v>
      </c>
      <c r="Q2045" s="2">
        <f t="shared" si="63"/>
        <v>0.38931679583781909</v>
      </c>
      <c r="R2045" s="2" t="str">
        <f>IF(Global_Household_Financial_Dyna[[#This Row],[Vs country_Average]]&lt;-0.2, "Underperformer", IF(Global_Household_Financial_Dyna[[#This Row],[Vs country_Average]]&gt;0.2, "Outperformer", "Normal"))</f>
        <v>Outperformer</v>
      </c>
      <c r="S20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5348.22</v>
      </c>
      <c r="T20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5348.22</v>
      </c>
      <c r="U20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5348.22</v>
      </c>
      <c r="V20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5348.22</v>
      </c>
    </row>
    <row r="2046" spans="1:22" x14ac:dyDescent="0.3">
      <c r="A2046">
        <v>2051</v>
      </c>
      <c r="B2046" t="s">
        <v>10</v>
      </c>
      <c r="C2046" t="s">
        <v>22</v>
      </c>
      <c r="D2046">
        <v>3</v>
      </c>
      <c r="E2046">
        <v>2</v>
      </c>
      <c r="F2046">
        <v>1030.3</v>
      </c>
      <c r="G2046">
        <v>1551.4</v>
      </c>
      <c r="H2046">
        <v>155.13999999999999</v>
      </c>
      <c r="I2046">
        <v>556.89</v>
      </c>
      <c r="J2046">
        <v>839.37</v>
      </c>
      <c r="K2046">
        <f>Global_Household_Financial_Dyna[[#This Row],[Total_Household_Income]]-Global_Household_Financial_Dyna[[#This Row],[Estimated_Taxes]]</f>
        <v>1396.2600000000002</v>
      </c>
      <c r="L2046" s="1">
        <f>Global_Household_Financial_Dyna[[#This Row],[Monthly_Savings]]/Global_Household_Financial_Dyna[[#This Row],[Net Income]]</f>
        <v>0.60115594516780535</v>
      </c>
      <c r="M2046" s="2">
        <f>Global_Household_Financial_Dyna[[#This Row],[Monthly_Expenses]]/Global_Household_Financial_Dyna[[#This Row],[Net Income]]</f>
        <v>0.39884405483219448</v>
      </c>
      <c r="N2046" t="str">
        <f>IF(Global_Household_Financial_Dyna[[#This Row],[Monthly_Savings]]&lt;0,"High Risk", IF(Global_Household_Financial_Dyna[[#This Row],[Savings Rate%]]&lt;0.1, "Medium", "Safe"))</f>
        <v>Safe</v>
      </c>
      <c r="O2046">
        <f>Global_Household_Financial_Dyna[[#This Row],[Total_Household_Income]]/Global_Household_Financial_Dyna[[#This Row],[Family_Size]]</f>
        <v>517.13333333333333</v>
      </c>
      <c r="P2046" s="2">
        <f t="shared" si="62"/>
        <v>0.42077341556833553</v>
      </c>
      <c r="Q2046" s="2">
        <f t="shared" si="63"/>
        <v>0.18038252959946982</v>
      </c>
      <c r="R2046" s="2" t="str">
        <f>IF(Global_Household_Financial_Dyna[[#This Row],[Vs country_Average]]&lt;-0.2, "Underperformer", IF(Global_Household_Financial_Dyna[[#This Row],[Vs country_Average]]&gt;0.2, "Outperformer", "Normal"))</f>
        <v>Normal</v>
      </c>
      <c r="S20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839.37</v>
      </c>
      <c r="T20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839.37</v>
      </c>
      <c r="U20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839.37</v>
      </c>
      <c r="V20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839.37</v>
      </c>
    </row>
    <row r="2047" spans="1:22" x14ac:dyDescent="0.3">
      <c r="A2047">
        <v>2052</v>
      </c>
      <c r="B2047" t="s">
        <v>10</v>
      </c>
      <c r="C2047" t="s">
        <v>22</v>
      </c>
      <c r="D2047">
        <v>5</v>
      </c>
      <c r="E2047">
        <v>3</v>
      </c>
      <c r="F2047">
        <v>829.61</v>
      </c>
      <c r="G2047">
        <v>1918.14</v>
      </c>
      <c r="H2047">
        <v>191.81</v>
      </c>
      <c r="I2047">
        <v>592.44000000000005</v>
      </c>
      <c r="J2047">
        <v>1133.8900000000001</v>
      </c>
      <c r="K2047">
        <f>Global_Household_Financial_Dyna[[#This Row],[Total_Household_Income]]-Global_Household_Financial_Dyna[[#This Row],[Estimated_Taxes]]</f>
        <v>1726.3300000000002</v>
      </c>
      <c r="L2047" s="1">
        <f>Global_Household_Financial_Dyna[[#This Row],[Monthly_Savings]]/Global_Household_Financial_Dyna[[#This Row],[Net Income]]</f>
        <v>0.65682111763104389</v>
      </c>
      <c r="M2047" s="2">
        <f>Global_Household_Financial_Dyna[[#This Row],[Monthly_Expenses]]/Global_Household_Financial_Dyna[[#This Row],[Net Income]]</f>
        <v>0.34317888236895611</v>
      </c>
      <c r="N2047" t="str">
        <f>IF(Global_Household_Financial_Dyna[[#This Row],[Monthly_Savings]]&lt;0,"High Risk", IF(Global_Household_Financial_Dyna[[#This Row],[Savings Rate%]]&lt;0.1, "Medium", "Safe"))</f>
        <v>Safe</v>
      </c>
      <c r="O2047">
        <f>Global_Household_Financial_Dyna[[#This Row],[Total_Household_Income]]/Global_Household_Financial_Dyna[[#This Row],[Family_Size]]</f>
        <v>383.62800000000004</v>
      </c>
      <c r="P2047" s="2">
        <f t="shared" si="62"/>
        <v>0.42077341556833553</v>
      </c>
      <c r="Q2047" s="2">
        <f t="shared" si="63"/>
        <v>0.23604770206270836</v>
      </c>
      <c r="R2047" s="2" t="str">
        <f>IF(Global_Household_Financial_Dyna[[#This Row],[Vs country_Average]]&lt;-0.2, "Underperformer", IF(Global_Household_Financial_Dyna[[#This Row],[Vs country_Average]]&gt;0.2, "Outperformer", "Normal"))</f>
        <v>Outperformer</v>
      </c>
      <c r="S20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1133.8900000000001</v>
      </c>
      <c r="T20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1133.8900000000001</v>
      </c>
      <c r="U20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1133.8900000000001</v>
      </c>
      <c r="V20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1133.8900000000001</v>
      </c>
    </row>
    <row r="2048" spans="1:22" x14ac:dyDescent="0.3">
      <c r="A2048">
        <v>2053</v>
      </c>
      <c r="B2048" t="s">
        <v>18</v>
      </c>
      <c r="C2048" t="s">
        <v>19</v>
      </c>
      <c r="D2048">
        <v>4</v>
      </c>
      <c r="E2048">
        <v>1</v>
      </c>
      <c r="F2048">
        <v>2493.94</v>
      </c>
      <c r="G2048">
        <v>2493.94</v>
      </c>
      <c r="H2048">
        <v>548.66999999999996</v>
      </c>
      <c r="I2048">
        <v>2366.75</v>
      </c>
      <c r="J2048">
        <v>-421.48</v>
      </c>
      <c r="K2048">
        <f>Global_Household_Financial_Dyna[[#This Row],[Total_Household_Income]]-Global_Household_Financial_Dyna[[#This Row],[Estimated_Taxes]]</f>
        <v>1945.27</v>
      </c>
      <c r="L2048" s="1">
        <f>Global_Household_Financial_Dyna[[#This Row],[Monthly_Savings]]/Global_Household_Financial_Dyna[[#This Row],[Net Income]]</f>
        <v>-0.21666915132603701</v>
      </c>
      <c r="M2048" s="2">
        <f>Global_Household_Financial_Dyna[[#This Row],[Monthly_Expenses]]/Global_Household_Financial_Dyna[[#This Row],[Net Income]]</f>
        <v>1.216669151326037</v>
      </c>
      <c r="N2048" t="str">
        <f>IF(Global_Household_Financial_Dyna[[#This Row],[Monthly_Savings]]&lt;0,"High Risk", IF(Global_Household_Financial_Dyna[[#This Row],[Savings Rate%]]&lt;0.1, "Medium", "Safe"))</f>
        <v>High Risk</v>
      </c>
      <c r="O2048">
        <f>Global_Household_Financial_Dyna[[#This Row],[Total_Household_Income]]/Global_Household_Financial_Dyna[[#This Row],[Family_Size]]</f>
        <v>623.48500000000001</v>
      </c>
      <c r="P2048" s="2">
        <f t="shared" si="62"/>
        <v>0.32336204947805613</v>
      </c>
      <c r="Q2048" s="2">
        <f t="shared" si="63"/>
        <v>-0.54003120080409317</v>
      </c>
      <c r="R2048" s="2" t="str">
        <f>IF(Global_Household_Financial_Dyna[[#This Row],[Vs country_Average]]&lt;-0.2, "Underperformer", IF(Global_Household_Financial_Dyna[[#This Row],[Vs country_Average]]&gt;0.2, "Outperformer", "Normal"))</f>
        <v>Underperformer</v>
      </c>
      <c r="S20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-303.14250000000004</v>
      </c>
      <c r="T20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-184.80500000000001</v>
      </c>
      <c r="U20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-66.46750000000003</v>
      </c>
      <c r="V20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51.870000000000005</v>
      </c>
    </row>
    <row r="2049" spans="1:22" x14ac:dyDescent="0.3">
      <c r="A2049">
        <v>2054</v>
      </c>
      <c r="B2049" t="s">
        <v>12</v>
      </c>
      <c r="C2049" t="s">
        <v>13</v>
      </c>
      <c r="D2049">
        <v>1</v>
      </c>
      <c r="E2049">
        <v>1</v>
      </c>
      <c r="F2049">
        <v>3360.91</v>
      </c>
      <c r="G2049">
        <v>3360.91</v>
      </c>
      <c r="H2049">
        <v>840.23</v>
      </c>
      <c r="I2049">
        <v>2043</v>
      </c>
      <c r="J2049">
        <v>477.68</v>
      </c>
      <c r="K2049">
        <f>Global_Household_Financial_Dyna[[#This Row],[Total_Household_Income]]-Global_Household_Financial_Dyna[[#This Row],[Estimated_Taxes]]</f>
        <v>2520.6799999999998</v>
      </c>
      <c r="L2049" s="1">
        <f>Global_Household_Financial_Dyna[[#This Row],[Monthly_Savings]]/Global_Household_Financial_Dyna[[#This Row],[Net Income]]</f>
        <v>0.1895044194423727</v>
      </c>
      <c r="M2049" s="2">
        <f>Global_Household_Financial_Dyna[[#This Row],[Monthly_Expenses]]/Global_Household_Financial_Dyna[[#This Row],[Net Income]]</f>
        <v>0.81049558055762738</v>
      </c>
      <c r="N2049" t="str">
        <f>IF(Global_Household_Financial_Dyna[[#This Row],[Monthly_Savings]]&lt;0,"High Risk", IF(Global_Household_Financial_Dyna[[#This Row],[Savings Rate%]]&lt;0.1, "Medium", "Safe"))</f>
        <v>Safe</v>
      </c>
      <c r="O2049">
        <f>Global_Household_Financial_Dyna[[#This Row],[Total_Household_Income]]/Global_Household_Financial_Dyna[[#This Row],[Family_Size]]</f>
        <v>3360.91</v>
      </c>
      <c r="P2049" s="2">
        <f t="shared" si="62"/>
        <v>0.30718716818024266</v>
      </c>
      <c r="Q2049" s="2">
        <f t="shared" si="63"/>
        <v>-0.11768274873786996</v>
      </c>
      <c r="R2049" s="2" t="str">
        <f>IF(Global_Household_Financial_Dyna[[#This Row],[Vs country_Average]]&lt;-0.2, "Underperformer", IF(Global_Household_Financial_Dyna[[#This Row],[Vs country_Average]]&gt;0.2, "Outperformer", "Normal"))</f>
        <v>Normal</v>
      </c>
      <c r="S20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477.68</v>
      </c>
      <c r="T20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477.68</v>
      </c>
      <c r="U20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477.68</v>
      </c>
      <c r="V20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477.68</v>
      </c>
    </row>
    <row r="2050" spans="1:22" x14ac:dyDescent="0.3">
      <c r="A2050">
        <v>2055</v>
      </c>
      <c r="B2050" t="s">
        <v>14</v>
      </c>
      <c r="C2050" t="s">
        <v>15</v>
      </c>
      <c r="D2050">
        <v>4</v>
      </c>
      <c r="E2050">
        <v>3</v>
      </c>
      <c r="F2050">
        <v>2619.9</v>
      </c>
      <c r="G2050">
        <v>5154.91</v>
      </c>
      <c r="H2050">
        <v>773.24</v>
      </c>
      <c r="I2050">
        <v>1248.08</v>
      </c>
      <c r="J2050">
        <v>3133.59</v>
      </c>
      <c r="K2050">
        <f>Global_Household_Financial_Dyna[[#This Row],[Total_Household_Income]]-Global_Household_Financial_Dyna[[#This Row],[Estimated_Taxes]]</f>
        <v>4381.67</v>
      </c>
      <c r="L2050" s="1">
        <f>Global_Household_Financial_Dyna[[#This Row],[Monthly_Savings]]/Global_Household_Financial_Dyna[[#This Row],[Net Income]]</f>
        <v>0.71515883213477971</v>
      </c>
      <c r="M2050" s="2">
        <f>Global_Household_Financial_Dyna[[#This Row],[Monthly_Expenses]]/Global_Household_Financial_Dyna[[#This Row],[Net Income]]</f>
        <v>0.28484116786522029</v>
      </c>
      <c r="N2050" t="str">
        <f>IF(Global_Household_Financial_Dyna[[#This Row],[Monthly_Savings]]&lt;0,"High Risk", IF(Global_Household_Financial_Dyna[[#This Row],[Savings Rate%]]&lt;0.1, "Medium", "Safe"))</f>
        <v>Safe</v>
      </c>
      <c r="O2050">
        <f>Global_Household_Financial_Dyna[[#This Row],[Total_Household_Income]]/Global_Household_Financial_Dyna[[#This Row],[Family_Size]]</f>
        <v>1288.7275</v>
      </c>
      <c r="P2050" s="2">
        <f t="shared" ref="P2050:P2113" si="64">AVERAGEIF($B$2:$B$4986,$B2050,$L$2:$L$4986)</f>
        <v>0.39788995363055785</v>
      </c>
      <c r="Q2050" s="2">
        <f t="shared" ref="Q2050:Q2113" si="65">L2050-P2050</f>
        <v>0.31726887850422186</v>
      </c>
      <c r="R2050" s="2" t="str">
        <f>IF(Global_Household_Financial_Dyna[[#This Row],[Vs country_Average]]&lt;-0.2, "Underperformer", IF(Global_Household_Financial_Dyna[[#This Row],[Vs country_Average]]&gt;0.2, "Outperformer", "Normal"))</f>
        <v>Outperformer</v>
      </c>
      <c r="S20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3133.59</v>
      </c>
      <c r="T20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3133.59</v>
      </c>
      <c r="U20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3133.59</v>
      </c>
      <c r="V20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3133.59</v>
      </c>
    </row>
    <row r="2051" spans="1:22" x14ac:dyDescent="0.3">
      <c r="A2051">
        <v>2056</v>
      </c>
      <c r="B2051" t="s">
        <v>16</v>
      </c>
      <c r="C2051" t="s">
        <v>21</v>
      </c>
      <c r="D2051">
        <v>2</v>
      </c>
      <c r="E2051">
        <v>1</v>
      </c>
      <c r="F2051">
        <v>10157.92</v>
      </c>
      <c r="G2051">
        <v>10157.92</v>
      </c>
      <c r="H2051">
        <v>4063.17</v>
      </c>
      <c r="I2051">
        <v>1719</v>
      </c>
      <c r="J2051">
        <v>4375.75</v>
      </c>
      <c r="K2051">
        <f>Global_Household_Financial_Dyna[[#This Row],[Total_Household_Income]]-Global_Household_Financial_Dyna[[#This Row],[Estimated_Taxes]]</f>
        <v>6094.75</v>
      </c>
      <c r="L2051" s="1">
        <f>Global_Household_Financial_Dyna[[#This Row],[Monthly_Savings]]/Global_Household_Financial_Dyna[[#This Row],[Net Income]]</f>
        <v>0.71795397678329709</v>
      </c>
      <c r="M2051" s="2">
        <f>Global_Household_Financial_Dyna[[#This Row],[Monthly_Expenses]]/Global_Household_Financial_Dyna[[#This Row],[Net Income]]</f>
        <v>0.28204602321670291</v>
      </c>
      <c r="N2051" t="str">
        <f>IF(Global_Household_Financial_Dyna[[#This Row],[Monthly_Savings]]&lt;0,"High Risk", IF(Global_Household_Financial_Dyna[[#This Row],[Savings Rate%]]&lt;0.1, "Medium", "Safe"))</f>
        <v>Safe</v>
      </c>
      <c r="O2051">
        <f>Global_Household_Financial_Dyna[[#This Row],[Total_Household_Income]]/Global_Household_Financial_Dyna[[#This Row],[Family_Size]]</f>
        <v>5078.96</v>
      </c>
      <c r="P2051" s="2">
        <f t="shared" si="64"/>
        <v>0.15879799892000862</v>
      </c>
      <c r="Q2051" s="2">
        <f t="shared" si="65"/>
        <v>0.55915597786328841</v>
      </c>
      <c r="R2051" s="2" t="str">
        <f>IF(Global_Household_Financial_Dyna[[#This Row],[Vs country_Average]]&lt;-0.2, "Underperformer", IF(Global_Household_Financial_Dyna[[#This Row],[Vs country_Average]]&gt;0.2, "Outperformer", "Normal"))</f>
        <v>Outperformer</v>
      </c>
      <c r="S20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4375.75</v>
      </c>
      <c r="T20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4375.75</v>
      </c>
      <c r="U20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4375.75</v>
      </c>
      <c r="V20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4375.75</v>
      </c>
    </row>
    <row r="2052" spans="1:22" x14ac:dyDescent="0.3">
      <c r="A2052">
        <v>2057</v>
      </c>
      <c r="B2052" t="s">
        <v>10</v>
      </c>
      <c r="C2052" t="s">
        <v>11</v>
      </c>
      <c r="D2052">
        <v>3</v>
      </c>
      <c r="E2052">
        <v>3</v>
      </c>
      <c r="F2052">
        <v>542.82000000000005</v>
      </c>
      <c r="G2052">
        <v>1215.25</v>
      </c>
      <c r="H2052">
        <v>121.53</v>
      </c>
      <c r="I2052">
        <v>421.49</v>
      </c>
      <c r="J2052">
        <v>672.24</v>
      </c>
      <c r="K2052">
        <f>Global_Household_Financial_Dyna[[#This Row],[Total_Household_Income]]-Global_Household_Financial_Dyna[[#This Row],[Estimated_Taxes]]</f>
        <v>1093.72</v>
      </c>
      <c r="L2052" s="1">
        <f>Global_Household_Financial_Dyna[[#This Row],[Monthly_Savings]]/Global_Household_Financial_Dyna[[#This Row],[Net Income]]</f>
        <v>0.61463628716673369</v>
      </c>
      <c r="M2052" s="2">
        <f>Global_Household_Financial_Dyna[[#This Row],[Monthly_Expenses]]/Global_Household_Financial_Dyna[[#This Row],[Net Income]]</f>
        <v>0.38537285594119153</v>
      </c>
      <c r="N2052" t="str">
        <f>IF(Global_Household_Financial_Dyna[[#This Row],[Monthly_Savings]]&lt;0,"High Risk", IF(Global_Household_Financial_Dyna[[#This Row],[Savings Rate%]]&lt;0.1, "Medium", "Safe"))</f>
        <v>Safe</v>
      </c>
      <c r="O2052">
        <f>Global_Household_Financial_Dyna[[#This Row],[Total_Household_Income]]/Global_Household_Financial_Dyna[[#This Row],[Family_Size]]</f>
        <v>405.08333333333331</v>
      </c>
      <c r="P2052" s="2">
        <f t="shared" si="64"/>
        <v>0.42077341556833553</v>
      </c>
      <c r="Q2052" s="2">
        <f t="shared" si="65"/>
        <v>0.19386287159839816</v>
      </c>
      <c r="R2052" s="2" t="str">
        <f>IF(Global_Household_Financial_Dyna[[#This Row],[Vs country_Average]]&lt;-0.2, "Underperformer", IF(Global_Household_Financial_Dyna[[#This Row],[Vs country_Average]]&gt;0.2, "Outperformer", "Normal"))</f>
        <v>Normal</v>
      </c>
      <c r="S20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672.24</v>
      </c>
      <c r="T20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672.24</v>
      </c>
      <c r="U20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672.24</v>
      </c>
      <c r="V20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672.24</v>
      </c>
    </row>
    <row r="2053" spans="1:22" x14ac:dyDescent="0.3">
      <c r="A2053">
        <v>2058</v>
      </c>
      <c r="B2053" t="s">
        <v>10</v>
      </c>
      <c r="C2053" t="s">
        <v>22</v>
      </c>
      <c r="D2053">
        <v>3</v>
      </c>
      <c r="E2053">
        <v>1</v>
      </c>
      <c r="F2053">
        <v>666.5</v>
      </c>
      <c r="G2053">
        <v>666.5</v>
      </c>
      <c r="H2053">
        <v>66.650000000000006</v>
      </c>
      <c r="I2053">
        <v>488.07</v>
      </c>
      <c r="J2053">
        <v>111.78</v>
      </c>
      <c r="K2053">
        <f>Global_Household_Financial_Dyna[[#This Row],[Total_Household_Income]]-Global_Household_Financial_Dyna[[#This Row],[Estimated_Taxes]]</f>
        <v>599.85</v>
      </c>
      <c r="L2053" s="1">
        <f>Global_Household_Financial_Dyna[[#This Row],[Monthly_Savings]]/Global_Household_Financial_Dyna[[#This Row],[Net Income]]</f>
        <v>0.18634658664666165</v>
      </c>
      <c r="M2053" s="2">
        <f>Global_Household_Financial_Dyna[[#This Row],[Monthly_Expenses]]/Global_Household_Financial_Dyna[[#This Row],[Net Income]]</f>
        <v>0.8136534133533383</v>
      </c>
      <c r="N2053" t="str">
        <f>IF(Global_Household_Financial_Dyna[[#This Row],[Monthly_Savings]]&lt;0,"High Risk", IF(Global_Household_Financial_Dyna[[#This Row],[Savings Rate%]]&lt;0.1, "Medium", "Safe"))</f>
        <v>Safe</v>
      </c>
      <c r="O2053">
        <f>Global_Household_Financial_Dyna[[#This Row],[Total_Household_Income]]/Global_Household_Financial_Dyna[[#This Row],[Family_Size]]</f>
        <v>222.16666666666666</v>
      </c>
      <c r="P2053" s="2">
        <f t="shared" si="64"/>
        <v>0.42077341556833553</v>
      </c>
      <c r="Q2053" s="2">
        <f t="shared" si="65"/>
        <v>-0.23442682892167388</v>
      </c>
      <c r="R2053" s="2" t="str">
        <f>IF(Global_Household_Financial_Dyna[[#This Row],[Vs country_Average]]&lt;-0.2, "Underperformer", IF(Global_Household_Financial_Dyna[[#This Row],[Vs country_Average]]&gt;0.2, "Outperformer", "Normal"))</f>
        <v>Underperformer</v>
      </c>
      <c r="S20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111.78</v>
      </c>
      <c r="T20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111.78</v>
      </c>
      <c r="U20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111.78</v>
      </c>
      <c r="V20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111.78</v>
      </c>
    </row>
    <row r="2054" spans="1:22" x14ac:dyDescent="0.3">
      <c r="A2054">
        <v>2059</v>
      </c>
      <c r="B2054" t="s">
        <v>16</v>
      </c>
      <c r="C2054" t="s">
        <v>21</v>
      </c>
      <c r="D2054">
        <v>4</v>
      </c>
      <c r="E2054">
        <v>2</v>
      </c>
      <c r="F2054">
        <v>4764.45</v>
      </c>
      <c r="G2054">
        <v>8631.84</v>
      </c>
      <c r="H2054">
        <v>3452.74</v>
      </c>
      <c r="I2054">
        <v>3749.08</v>
      </c>
      <c r="J2054">
        <v>1430.02</v>
      </c>
      <c r="K2054">
        <f>Global_Household_Financial_Dyna[[#This Row],[Total_Household_Income]]-Global_Household_Financial_Dyna[[#This Row],[Estimated_Taxes]]</f>
        <v>5179.1000000000004</v>
      </c>
      <c r="L2054" s="1">
        <f>Global_Household_Financial_Dyna[[#This Row],[Monthly_Savings]]/Global_Household_Financial_Dyna[[#This Row],[Net Income]]</f>
        <v>0.27611361047286204</v>
      </c>
      <c r="M2054" s="2">
        <f>Global_Household_Financial_Dyna[[#This Row],[Monthly_Expenses]]/Global_Household_Financial_Dyna[[#This Row],[Net Income]]</f>
        <v>0.72388638952713791</v>
      </c>
      <c r="N2054" t="str">
        <f>IF(Global_Household_Financial_Dyna[[#This Row],[Monthly_Savings]]&lt;0,"High Risk", IF(Global_Household_Financial_Dyna[[#This Row],[Savings Rate%]]&lt;0.1, "Medium", "Safe"))</f>
        <v>Safe</v>
      </c>
      <c r="O2054">
        <f>Global_Household_Financial_Dyna[[#This Row],[Total_Household_Income]]/Global_Household_Financial_Dyna[[#This Row],[Family_Size]]</f>
        <v>2157.96</v>
      </c>
      <c r="P2054" s="2">
        <f t="shared" si="64"/>
        <v>0.15879799892000862</v>
      </c>
      <c r="Q2054" s="2">
        <f t="shared" si="65"/>
        <v>0.11731561155285342</v>
      </c>
      <c r="R2054" s="2" t="str">
        <f>IF(Global_Household_Financial_Dyna[[#This Row],[Vs country_Average]]&lt;-0.2, "Underperformer", IF(Global_Household_Financial_Dyna[[#This Row],[Vs country_Average]]&gt;0.2, "Outperformer", "Normal"))</f>
        <v>Normal</v>
      </c>
      <c r="S20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1430.02</v>
      </c>
      <c r="T20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1430.02</v>
      </c>
      <c r="U20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1430.02</v>
      </c>
      <c r="V20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1430.02</v>
      </c>
    </row>
    <row r="2055" spans="1:22" x14ac:dyDescent="0.3">
      <c r="A2055">
        <v>2060</v>
      </c>
      <c r="B2055" t="s">
        <v>16</v>
      </c>
      <c r="C2055" t="s">
        <v>17</v>
      </c>
      <c r="D2055">
        <v>1</v>
      </c>
      <c r="E2055">
        <v>1</v>
      </c>
      <c r="F2055">
        <v>5566.07</v>
      </c>
      <c r="G2055">
        <v>5566.07</v>
      </c>
      <c r="H2055">
        <v>1948.12</v>
      </c>
      <c r="I2055">
        <v>1402.84</v>
      </c>
      <c r="J2055">
        <v>2215.11</v>
      </c>
      <c r="K2055">
        <f>Global_Household_Financial_Dyna[[#This Row],[Total_Household_Income]]-Global_Household_Financial_Dyna[[#This Row],[Estimated_Taxes]]</f>
        <v>3617.95</v>
      </c>
      <c r="L2055" s="1">
        <f>Global_Household_Financial_Dyna[[#This Row],[Monthly_Savings]]/Global_Household_Financial_Dyna[[#This Row],[Net Income]]</f>
        <v>0.61225555908732854</v>
      </c>
      <c r="M2055" s="2">
        <f>Global_Household_Financial_Dyna[[#This Row],[Monthly_Expenses]]/Global_Household_Financial_Dyna[[#This Row],[Net Income]]</f>
        <v>0.38774444091267152</v>
      </c>
      <c r="N2055" t="str">
        <f>IF(Global_Household_Financial_Dyna[[#This Row],[Monthly_Savings]]&lt;0,"High Risk", IF(Global_Household_Financial_Dyna[[#This Row],[Savings Rate%]]&lt;0.1, "Medium", "Safe"))</f>
        <v>Safe</v>
      </c>
      <c r="O2055">
        <f>Global_Household_Financial_Dyna[[#This Row],[Total_Household_Income]]/Global_Household_Financial_Dyna[[#This Row],[Family_Size]]</f>
        <v>5566.07</v>
      </c>
      <c r="P2055" s="2">
        <f t="shared" si="64"/>
        <v>0.15879799892000862</v>
      </c>
      <c r="Q2055" s="2">
        <f t="shared" si="65"/>
        <v>0.45345756016731992</v>
      </c>
      <c r="R2055" s="2" t="str">
        <f>IF(Global_Household_Financial_Dyna[[#This Row],[Vs country_Average]]&lt;-0.2, "Underperformer", IF(Global_Household_Financial_Dyna[[#This Row],[Vs country_Average]]&gt;0.2, "Outperformer", "Normal"))</f>
        <v>Outperformer</v>
      </c>
      <c r="S20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2215.11</v>
      </c>
      <c r="T20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2215.11</v>
      </c>
      <c r="U20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2215.11</v>
      </c>
      <c r="V20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2215.11</v>
      </c>
    </row>
    <row r="2056" spans="1:22" x14ac:dyDescent="0.3">
      <c r="A2056">
        <v>2061</v>
      </c>
      <c r="B2056" t="s">
        <v>18</v>
      </c>
      <c r="C2056" t="s">
        <v>20</v>
      </c>
      <c r="D2056">
        <v>3</v>
      </c>
      <c r="E2056">
        <v>1</v>
      </c>
      <c r="F2056">
        <v>3079.08</v>
      </c>
      <c r="G2056">
        <v>3079.08</v>
      </c>
      <c r="H2056">
        <v>677.4</v>
      </c>
      <c r="I2056">
        <v>1897.81</v>
      </c>
      <c r="J2056">
        <v>503.87</v>
      </c>
      <c r="K2056">
        <f>Global_Household_Financial_Dyna[[#This Row],[Total_Household_Income]]-Global_Household_Financial_Dyna[[#This Row],[Estimated_Taxes]]</f>
        <v>2401.6799999999998</v>
      </c>
      <c r="L2056" s="1">
        <f>Global_Household_Financial_Dyna[[#This Row],[Monthly_Savings]]/Global_Household_Financial_Dyna[[#This Row],[Net Income]]</f>
        <v>0.20979897405149731</v>
      </c>
      <c r="M2056" s="2">
        <f>Global_Household_Financial_Dyna[[#This Row],[Monthly_Expenses]]/Global_Household_Financial_Dyna[[#This Row],[Net Income]]</f>
        <v>0.79020102594850272</v>
      </c>
      <c r="N2056" t="str">
        <f>IF(Global_Household_Financial_Dyna[[#This Row],[Monthly_Savings]]&lt;0,"High Risk", IF(Global_Household_Financial_Dyna[[#This Row],[Savings Rate%]]&lt;0.1, "Medium", "Safe"))</f>
        <v>Safe</v>
      </c>
      <c r="O2056">
        <f>Global_Household_Financial_Dyna[[#This Row],[Total_Household_Income]]/Global_Household_Financial_Dyna[[#This Row],[Family_Size]]</f>
        <v>1026.3599999999999</v>
      </c>
      <c r="P2056" s="2">
        <f t="shared" si="64"/>
        <v>0.32336204947805613</v>
      </c>
      <c r="Q2056" s="2">
        <f t="shared" si="65"/>
        <v>-0.11356307542655883</v>
      </c>
      <c r="R2056" s="2" t="str">
        <f>IF(Global_Household_Financial_Dyna[[#This Row],[Vs country_Average]]&lt;-0.2, "Underperformer", IF(Global_Household_Financial_Dyna[[#This Row],[Vs country_Average]]&gt;0.2, "Outperformer", "Normal"))</f>
        <v>Normal</v>
      </c>
      <c r="S20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503.87</v>
      </c>
      <c r="T20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503.87</v>
      </c>
      <c r="U20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503.87</v>
      </c>
      <c r="V20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503.87</v>
      </c>
    </row>
    <row r="2057" spans="1:22" x14ac:dyDescent="0.3">
      <c r="A2057">
        <v>2062</v>
      </c>
      <c r="B2057" t="s">
        <v>16</v>
      </c>
      <c r="C2057" t="s">
        <v>21</v>
      </c>
      <c r="D2057">
        <v>4</v>
      </c>
      <c r="E2057">
        <v>1</v>
      </c>
      <c r="F2057">
        <v>4283.1899999999996</v>
      </c>
      <c r="G2057">
        <v>4283.1899999999996</v>
      </c>
      <c r="H2057">
        <v>1499.12</v>
      </c>
      <c r="I2057">
        <v>2415.8000000000002</v>
      </c>
      <c r="J2057">
        <v>368.27</v>
      </c>
      <c r="K2057">
        <f>Global_Household_Financial_Dyna[[#This Row],[Total_Household_Income]]-Global_Household_Financial_Dyna[[#This Row],[Estimated_Taxes]]</f>
        <v>2784.0699999999997</v>
      </c>
      <c r="L2057" s="1">
        <f>Global_Household_Financial_Dyna[[#This Row],[Monthly_Savings]]/Global_Household_Financial_Dyna[[#This Row],[Net Income]]</f>
        <v>0.13227756486007897</v>
      </c>
      <c r="M2057" s="2">
        <f>Global_Household_Financial_Dyna[[#This Row],[Monthly_Expenses]]/Global_Household_Financial_Dyna[[#This Row],[Net Income]]</f>
        <v>0.8677224351399212</v>
      </c>
      <c r="N2057" t="str">
        <f>IF(Global_Household_Financial_Dyna[[#This Row],[Monthly_Savings]]&lt;0,"High Risk", IF(Global_Household_Financial_Dyna[[#This Row],[Savings Rate%]]&lt;0.1, "Medium", "Safe"))</f>
        <v>Safe</v>
      </c>
      <c r="O2057">
        <f>Global_Household_Financial_Dyna[[#This Row],[Total_Household_Income]]/Global_Household_Financial_Dyna[[#This Row],[Family_Size]]</f>
        <v>1070.7974999999999</v>
      </c>
      <c r="P2057" s="2">
        <f t="shared" si="64"/>
        <v>0.15879799892000862</v>
      </c>
      <c r="Q2057" s="2">
        <f t="shared" si="65"/>
        <v>-2.6520434059929654E-2</v>
      </c>
      <c r="R2057" s="2" t="str">
        <f>IF(Global_Household_Financial_Dyna[[#This Row],[Vs country_Average]]&lt;-0.2, "Underperformer", IF(Global_Household_Financial_Dyna[[#This Row],[Vs country_Average]]&gt;0.2, "Outperformer", "Normal"))</f>
        <v>Normal</v>
      </c>
      <c r="S20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368.27</v>
      </c>
      <c r="T20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368.27</v>
      </c>
      <c r="U20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368.27</v>
      </c>
      <c r="V20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368.27</v>
      </c>
    </row>
    <row r="2058" spans="1:22" x14ac:dyDescent="0.3">
      <c r="A2058">
        <v>2063</v>
      </c>
      <c r="B2058" t="s">
        <v>14</v>
      </c>
      <c r="C2058" t="s">
        <v>15</v>
      </c>
      <c r="D2058">
        <v>6</v>
      </c>
      <c r="E2058">
        <v>3</v>
      </c>
      <c r="F2058">
        <v>1381.54</v>
      </c>
      <c r="G2058">
        <v>2700.25</v>
      </c>
      <c r="H2058">
        <v>405.04</v>
      </c>
      <c r="I2058">
        <v>1501.69</v>
      </c>
      <c r="J2058">
        <v>793.53</v>
      </c>
      <c r="K2058">
        <f>Global_Household_Financial_Dyna[[#This Row],[Total_Household_Income]]-Global_Household_Financial_Dyna[[#This Row],[Estimated_Taxes]]</f>
        <v>2295.21</v>
      </c>
      <c r="L2058" s="1">
        <f>Global_Household_Financial_Dyna[[#This Row],[Monthly_Savings]]/Global_Household_Financial_Dyna[[#This Row],[Net Income]]</f>
        <v>0.34573307017658511</v>
      </c>
      <c r="M2058" s="2">
        <f>Global_Household_Financial_Dyna[[#This Row],[Monthly_Expenses]]/Global_Household_Financial_Dyna[[#This Row],[Net Income]]</f>
        <v>0.65427128672321921</v>
      </c>
      <c r="N2058" t="str">
        <f>IF(Global_Household_Financial_Dyna[[#This Row],[Monthly_Savings]]&lt;0,"High Risk", IF(Global_Household_Financial_Dyna[[#This Row],[Savings Rate%]]&lt;0.1, "Medium", "Safe"))</f>
        <v>Safe</v>
      </c>
      <c r="O2058">
        <f>Global_Household_Financial_Dyna[[#This Row],[Total_Household_Income]]/Global_Household_Financial_Dyna[[#This Row],[Family_Size]]</f>
        <v>450.04166666666669</v>
      </c>
      <c r="P2058" s="2">
        <f t="shared" si="64"/>
        <v>0.39788995363055785</v>
      </c>
      <c r="Q2058" s="2">
        <f t="shared" si="65"/>
        <v>-5.2156883453972736E-2</v>
      </c>
      <c r="R2058" s="2" t="str">
        <f>IF(Global_Household_Financial_Dyna[[#This Row],[Vs country_Average]]&lt;-0.2, "Underperformer", IF(Global_Household_Financial_Dyna[[#This Row],[Vs country_Average]]&gt;0.2, "Outperformer", "Normal"))</f>
        <v>Normal</v>
      </c>
      <c r="S20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793.53</v>
      </c>
      <c r="T20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793.53</v>
      </c>
      <c r="U20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793.53</v>
      </c>
      <c r="V20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793.53</v>
      </c>
    </row>
    <row r="2059" spans="1:22" x14ac:dyDescent="0.3">
      <c r="A2059">
        <v>2064</v>
      </c>
      <c r="B2059" t="s">
        <v>10</v>
      </c>
      <c r="C2059" t="s">
        <v>11</v>
      </c>
      <c r="D2059">
        <v>6</v>
      </c>
      <c r="E2059">
        <v>3</v>
      </c>
      <c r="F2059">
        <v>419.98</v>
      </c>
      <c r="G2059">
        <v>971.39</v>
      </c>
      <c r="H2059">
        <v>97.14</v>
      </c>
      <c r="I2059">
        <v>904.96</v>
      </c>
      <c r="J2059">
        <v>-30.71</v>
      </c>
      <c r="K2059">
        <f>Global_Household_Financial_Dyna[[#This Row],[Total_Household_Income]]-Global_Household_Financial_Dyna[[#This Row],[Estimated_Taxes]]</f>
        <v>874.25</v>
      </c>
      <c r="L2059" s="1">
        <f>Global_Household_Financial_Dyna[[#This Row],[Monthly_Savings]]/Global_Household_Financial_Dyna[[#This Row],[Net Income]]</f>
        <v>-3.5127251930225908E-2</v>
      </c>
      <c r="M2059" s="2">
        <f>Global_Household_Financial_Dyna[[#This Row],[Monthly_Expenses]]/Global_Household_Financial_Dyna[[#This Row],[Net Income]]</f>
        <v>1.0351272519302259</v>
      </c>
      <c r="N2059" t="str">
        <f>IF(Global_Household_Financial_Dyna[[#This Row],[Monthly_Savings]]&lt;0,"High Risk", IF(Global_Household_Financial_Dyna[[#This Row],[Savings Rate%]]&lt;0.1, "Medium", "Safe"))</f>
        <v>High Risk</v>
      </c>
      <c r="O2059">
        <f>Global_Household_Financial_Dyna[[#This Row],[Total_Household_Income]]/Global_Household_Financial_Dyna[[#This Row],[Family_Size]]</f>
        <v>161.89833333333334</v>
      </c>
      <c r="P2059" s="2">
        <f t="shared" si="64"/>
        <v>0.42077341556833553</v>
      </c>
      <c r="Q2059" s="2">
        <f t="shared" si="65"/>
        <v>-0.45590066749856145</v>
      </c>
      <c r="R2059" s="2" t="str">
        <f>IF(Global_Household_Financial_Dyna[[#This Row],[Vs country_Average]]&lt;-0.2, "Underperformer", IF(Global_Household_Financial_Dyna[[#This Row],[Vs country_Average]]&gt;0.2, "Outperformer", "Normal"))</f>
        <v>Underperformer</v>
      </c>
      <c r="S20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14.538000000000004</v>
      </c>
      <c r="T20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59.786000000000008</v>
      </c>
      <c r="U20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105.03399999999999</v>
      </c>
      <c r="V20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150.28200000000001</v>
      </c>
    </row>
    <row r="2060" spans="1:22" x14ac:dyDescent="0.3">
      <c r="A2060">
        <v>2065</v>
      </c>
      <c r="B2060" t="s">
        <v>18</v>
      </c>
      <c r="C2060" t="s">
        <v>20</v>
      </c>
      <c r="D2060">
        <v>7</v>
      </c>
      <c r="E2060">
        <v>1</v>
      </c>
      <c r="F2060">
        <v>4032.11</v>
      </c>
      <c r="G2060">
        <v>4032.11</v>
      </c>
      <c r="H2060">
        <v>887.06</v>
      </c>
      <c r="I2060">
        <v>3136.58</v>
      </c>
      <c r="J2060">
        <v>8.4600000000000009</v>
      </c>
      <c r="K2060">
        <f>Global_Household_Financial_Dyna[[#This Row],[Total_Household_Income]]-Global_Household_Financial_Dyna[[#This Row],[Estimated_Taxes]]</f>
        <v>3145.05</v>
      </c>
      <c r="L2060" s="1">
        <f>Global_Household_Financial_Dyna[[#This Row],[Monthly_Savings]]/Global_Household_Financial_Dyna[[#This Row],[Net Income]]</f>
        <v>2.6899413363857491E-3</v>
      </c>
      <c r="M2060" s="2">
        <f>Global_Household_Financial_Dyna[[#This Row],[Monthly_Expenses]]/Global_Household_Financial_Dyna[[#This Row],[Net Income]]</f>
        <v>0.99730687906392579</v>
      </c>
      <c r="N2060" t="str">
        <f>IF(Global_Household_Financial_Dyna[[#This Row],[Monthly_Savings]]&lt;0,"High Risk", IF(Global_Household_Financial_Dyna[[#This Row],[Savings Rate%]]&lt;0.1, "Medium", "Safe"))</f>
        <v>Medium</v>
      </c>
      <c r="O2060">
        <f>Global_Household_Financial_Dyna[[#This Row],[Total_Household_Income]]/Global_Household_Financial_Dyna[[#This Row],[Family_Size]]</f>
        <v>576.01571428571435</v>
      </c>
      <c r="P2060" s="2">
        <f t="shared" si="64"/>
        <v>0.32336204947805613</v>
      </c>
      <c r="Q2060" s="2">
        <f t="shared" si="65"/>
        <v>-0.32067210814167041</v>
      </c>
      <c r="R2060" s="2" t="str">
        <f>IF(Global_Household_Financial_Dyna[[#This Row],[Vs country_Average]]&lt;-0.2, "Underperformer", IF(Global_Household_Financial_Dyna[[#This Row],[Vs country_Average]]&gt;0.2, "Outperformer", "Normal"))</f>
        <v>Underperformer</v>
      </c>
      <c r="S20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8.4600000000000009</v>
      </c>
      <c r="T20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8.4600000000000009</v>
      </c>
      <c r="U20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8.4600000000000009</v>
      </c>
      <c r="V20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8.4600000000000009</v>
      </c>
    </row>
    <row r="2061" spans="1:22" x14ac:dyDescent="0.3">
      <c r="A2061">
        <v>2066</v>
      </c>
      <c r="B2061" t="s">
        <v>14</v>
      </c>
      <c r="C2061" t="s">
        <v>15</v>
      </c>
      <c r="D2061">
        <v>1</v>
      </c>
      <c r="E2061">
        <v>1</v>
      </c>
      <c r="F2061">
        <v>2308.3200000000002</v>
      </c>
      <c r="G2061">
        <v>2308.3200000000002</v>
      </c>
      <c r="H2061">
        <v>346.25</v>
      </c>
      <c r="I2061">
        <v>519.34</v>
      </c>
      <c r="J2061">
        <v>1442.73</v>
      </c>
      <c r="K2061">
        <f>Global_Household_Financial_Dyna[[#This Row],[Total_Household_Income]]-Global_Household_Financial_Dyna[[#This Row],[Estimated_Taxes]]</f>
        <v>1962.0700000000002</v>
      </c>
      <c r="L2061" s="1">
        <f>Global_Household_Financial_Dyna[[#This Row],[Monthly_Savings]]/Global_Household_Financial_Dyna[[#This Row],[Net Income]]</f>
        <v>0.73531015712996983</v>
      </c>
      <c r="M2061" s="2">
        <f>Global_Household_Financial_Dyna[[#This Row],[Monthly_Expenses]]/Global_Household_Financial_Dyna[[#This Row],[Net Income]]</f>
        <v>0.26468984287003011</v>
      </c>
      <c r="N2061" t="str">
        <f>IF(Global_Household_Financial_Dyna[[#This Row],[Monthly_Savings]]&lt;0,"High Risk", IF(Global_Household_Financial_Dyna[[#This Row],[Savings Rate%]]&lt;0.1, "Medium", "Safe"))</f>
        <v>Safe</v>
      </c>
      <c r="O2061">
        <f>Global_Household_Financial_Dyna[[#This Row],[Total_Household_Income]]/Global_Household_Financial_Dyna[[#This Row],[Family_Size]]</f>
        <v>2308.3200000000002</v>
      </c>
      <c r="P2061" s="2">
        <f t="shared" si="64"/>
        <v>0.39788995363055785</v>
      </c>
      <c r="Q2061" s="2">
        <f t="shared" si="65"/>
        <v>0.33742020349941199</v>
      </c>
      <c r="R2061" s="2" t="str">
        <f>IF(Global_Household_Financial_Dyna[[#This Row],[Vs country_Average]]&lt;-0.2, "Underperformer", IF(Global_Household_Financial_Dyna[[#This Row],[Vs country_Average]]&gt;0.2, "Outperformer", "Normal"))</f>
        <v>Outperformer</v>
      </c>
      <c r="S20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1442.73</v>
      </c>
      <c r="T20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1442.73</v>
      </c>
      <c r="U20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1442.73</v>
      </c>
      <c r="V20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1442.73</v>
      </c>
    </row>
    <row r="2062" spans="1:22" x14ac:dyDescent="0.3">
      <c r="A2062">
        <v>2067</v>
      </c>
      <c r="B2062" t="s">
        <v>18</v>
      </c>
      <c r="C2062" t="s">
        <v>19</v>
      </c>
      <c r="D2062">
        <v>4</v>
      </c>
      <c r="E2062">
        <v>2</v>
      </c>
      <c r="F2062">
        <v>2907.29</v>
      </c>
      <c r="G2062">
        <v>5269.6</v>
      </c>
      <c r="H2062">
        <v>1159.31</v>
      </c>
      <c r="I2062">
        <v>3161.48</v>
      </c>
      <c r="J2062">
        <v>948.81</v>
      </c>
      <c r="K2062">
        <f>Global_Household_Financial_Dyna[[#This Row],[Total_Household_Income]]-Global_Household_Financial_Dyna[[#This Row],[Estimated_Taxes]]</f>
        <v>4110.2900000000009</v>
      </c>
      <c r="L2062" s="1">
        <f>Global_Household_Financial_Dyna[[#This Row],[Monthly_Savings]]/Global_Household_Financial_Dyna[[#This Row],[Net Income]]</f>
        <v>0.23083772677840245</v>
      </c>
      <c r="M2062" s="2">
        <f>Global_Household_Financial_Dyna[[#This Row],[Monthly_Expenses]]/Global_Household_Financial_Dyna[[#This Row],[Net Income]]</f>
        <v>0.76916227322159736</v>
      </c>
      <c r="N2062" t="str">
        <f>IF(Global_Household_Financial_Dyna[[#This Row],[Monthly_Savings]]&lt;0,"High Risk", IF(Global_Household_Financial_Dyna[[#This Row],[Savings Rate%]]&lt;0.1, "Medium", "Safe"))</f>
        <v>Safe</v>
      </c>
      <c r="O2062">
        <f>Global_Household_Financial_Dyna[[#This Row],[Total_Household_Income]]/Global_Household_Financial_Dyna[[#This Row],[Family_Size]]</f>
        <v>1317.4</v>
      </c>
      <c r="P2062" s="2">
        <f t="shared" si="64"/>
        <v>0.32336204947805613</v>
      </c>
      <c r="Q2062" s="2">
        <f t="shared" si="65"/>
        <v>-9.2524322699653688E-2</v>
      </c>
      <c r="R2062" s="2" t="str">
        <f>IF(Global_Household_Financial_Dyna[[#This Row],[Vs country_Average]]&lt;-0.2, "Underperformer", IF(Global_Household_Financial_Dyna[[#This Row],[Vs country_Average]]&gt;0.2, "Outperformer", "Normal"))</f>
        <v>Normal</v>
      </c>
      <c r="S20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948.81</v>
      </c>
      <c r="T20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948.81</v>
      </c>
      <c r="U20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948.81</v>
      </c>
      <c r="V20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948.81</v>
      </c>
    </row>
    <row r="2063" spans="1:22" x14ac:dyDescent="0.3">
      <c r="A2063">
        <v>2068</v>
      </c>
      <c r="B2063" t="s">
        <v>10</v>
      </c>
      <c r="C2063" t="s">
        <v>11</v>
      </c>
      <c r="D2063">
        <v>7</v>
      </c>
      <c r="E2063">
        <v>2</v>
      </c>
      <c r="F2063">
        <v>1004.59</v>
      </c>
      <c r="G2063">
        <v>1559.01</v>
      </c>
      <c r="H2063">
        <v>155.9</v>
      </c>
      <c r="I2063">
        <v>984.59</v>
      </c>
      <c r="J2063">
        <v>418.51</v>
      </c>
      <c r="K2063">
        <f>Global_Household_Financial_Dyna[[#This Row],[Total_Household_Income]]-Global_Household_Financial_Dyna[[#This Row],[Estimated_Taxes]]</f>
        <v>1403.11</v>
      </c>
      <c r="L2063" s="1">
        <f>Global_Household_Financial_Dyna[[#This Row],[Monthly_Savings]]/Global_Household_Financial_Dyna[[#This Row],[Net Income]]</f>
        <v>0.29827312185074584</v>
      </c>
      <c r="M2063" s="2">
        <f>Global_Household_Financial_Dyna[[#This Row],[Monthly_Expenses]]/Global_Household_Financial_Dyna[[#This Row],[Net Income]]</f>
        <v>0.7017197511242883</v>
      </c>
      <c r="N2063" t="str">
        <f>IF(Global_Household_Financial_Dyna[[#This Row],[Monthly_Savings]]&lt;0,"High Risk", IF(Global_Household_Financial_Dyna[[#This Row],[Savings Rate%]]&lt;0.1, "Medium", "Safe"))</f>
        <v>Safe</v>
      </c>
      <c r="O2063">
        <f>Global_Household_Financial_Dyna[[#This Row],[Total_Household_Income]]/Global_Household_Financial_Dyna[[#This Row],[Family_Size]]</f>
        <v>222.71571428571428</v>
      </c>
      <c r="P2063" s="2">
        <f t="shared" si="64"/>
        <v>0.42077341556833553</v>
      </c>
      <c r="Q2063" s="2">
        <f t="shared" si="65"/>
        <v>-0.12250029371758969</v>
      </c>
      <c r="R2063" s="2" t="str">
        <f>IF(Global_Household_Financial_Dyna[[#This Row],[Vs country_Average]]&lt;-0.2, "Underperformer", IF(Global_Household_Financial_Dyna[[#This Row],[Vs country_Average]]&gt;0.2, "Outperformer", "Normal"))</f>
        <v>Normal</v>
      </c>
      <c r="S20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418.51</v>
      </c>
      <c r="T20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418.51</v>
      </c>
      <c r="U20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418.51</v>
      </c>
      <c r="V20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418.51</v>
      </c>
    </row>
    <row r="2064" spans="1:22" x14ac:dyDescent="0.3">
      <c r="A2064">
        <v>2069</v>
      </c>
      <c r="B2064" t="s">
        <v>18</v>
      </c>
      <c r="C2064" t="s">
        <v>20</v>
      </c>
      <c r="D2064">
        <v>6</v>
      </c>
      <c r="E2064">
        <v>3</v>
      </c>
      <c r="F2064">
        <v>4230.32</v>
      </c>
      <c r="G2064">
        <v>9208.11</v>
      </c>
      <c r="H2064">
        <v>2486.19</v>
      </c>
      <c r="I2064">
        <v>4367.1000000000004</v>
      </c>
      <c r="J2064">
        <v>2354.83</v>
      </c>
      <c r="K2064">
        <f>Global_Household_Financial_Dyna[[#This Row],[Total_Household_Income]]-Global_Household_Financial_Dyna[[#This Row],[Estimated_Taxes]]</f>
        <v>6721.92</v>
      </c>
      <c r="L2064" s="1">
        <f>Global_Household_Financial_Dyna[[#This Row],[Monthly_Savings]]/Global_Household_Financial_Dyna[[#This Row],[Net Income]]</f>
        <v>0.35032103922688757</v>
      </c>
      <c r="M2064" s="2">
        <f>Global_Household_Financial_Dyna[[#This Row],[Monthly_Expenses]]/Global_Household_Financial_Dyna[[#This Row],[Net Income]]</f>
        <v>0.64968044844330197</v>
      </c>
      <c r="N2064" t="str">
        <f>IF(Global_Household_Financial_Dyna[[#This Row],[Monthly_Savings]]&lt;0,"High Risk", IF(Global_Household_Financial_Dyna[[#This Row],[Savings Rate%]]&lt;0.1, "Medium", "Safe"))</f>
        <v>Safe</v>
      </c>
      <c r="O2064">
        <f>Global_Household_Financial_Dyna[[#This Row],[Total_Household_Income]]/Global_Household_Financial_Dyna[[#This Row],[Family_Size]]</f>
        <v>1534.6850000000002</v>
      </c>
      <c r="P2064" s="2">
        <f t="shared" si="64"/>
        <v>0.32336204947805613</v>
      </c>
      <c r="Q2064" s="2">
        <f t="shared" si="65"/>
        <v>2.695898974883143E-2</v>
      </c>
      <c r="R2064" s="2" t="str">
        <f>IF(Global_Household_Financial_Dyna[[#This Row],[Vs country_Average]]&lt;-0.2, "Underperformer", IF(Global_Household_Financial_Dyna[[#This Row],[Vs country_Average]]&gt;0.2, "Outperformer", "Normal"))</f>
        <v>Normal</v>
      </c>
      <c r="S20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2354.83</v>
      </c>
      <c r="T20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2354.83</v>
      </c>
      <c r="U20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2354.83</v>
      </c>
      <c r="V20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2354.83</v>
      </c>
    </row>
    <row r="2065" spans="1:22" x14ac:dyDescent="0.3">
      <c r="A2065">
        <v>2070</v>
      </c>
      <c r="B2065" t="s">
        <v>10</v>
      </c>
      <c r="C2065" t="s">
        <v>22</v>
      </c>
      <c r="D2065">
        <v>1</v>
      </c>
      <c r="E2065">
        <v>1</v>
      </c>
      <c r="F2065">
        <v>862.26</v>
      </c>
      <c r="G2065">
        <v>862.26</v>
      </c>
      <c r="H2065">
        <v>86.23</v>
      </c>
      <c r="I2065">
        <v>355.89</v>
      </c>
      <c r="J2065">
        <v>420.14</v>
      </c>
      <c r="K2065">
        <f>Global_Household_Financial_Dyna[[#This Row],[Total_Household_Income]]-Global_Household_Financial_Dyna[[#This Row],[Estimated_Taxes]]</f>
        <v>776.03</v>
      </c>
      <c r="L2065" s="1">
        <f>Global_Household_Financial_Dyna[[#This Row],[Monthly_Savings]]/Global_Household_Financial_Dyna[[#This Row],[Net Income]]</f>
        <v>0.54139659549244235</v>
      </c>
      <c r="M2065" s="2">
        <f>Global_Household_Financial_Dyna[[#This Row],[Monthly_Expenses]]/Global_Household_Financial_Dyna[[#This Row],[Net Income]]</f>
        <v>0.45860340450755771</v>
      </c>
      <c r="N2065" t="str">
        <f>IF(Global_Household_Financial_Dyna[[#This Row],[Monthly_Savings]]&lt;0,"High Risk", IF(Global_Household_Financial_Dyna[[#This Row],[Savings Rate%]]&lt;0.1, "Medium", "Safe"))</f>
        <v>Safe</v>
      </c>
      <c r="O2065">
        <f>Global_Household_Financial_Dyna[[#This Row],[Total_Household_Income]]/Global_Household_Financial_Dyna[[#This Row],[Family_Size]]</f>
        <v>862.26</v>
      </c>
      <c r="P2065" s="2">
        <f t="shared" si="64"/>
        <v>0.42077341556833553</v>
      </c>
      <c r="Q2065" s="2">
        <f t="shared" si="65"/>
        <v>0.12062317992410682</v>
      </c>
      <c r="R2065" s="2" t="str">
        <f>IF(Global_Household_Financial_Dyna[[#This Row],[Vs country_Average]]&lt;-0.2, "Underperformer", IF(Global_Household_Financial_Dyna[[#This Row],[Vs country_Average]]&gt;0.2, "Outperformer", "Normal"))</f>
        <v>Normal</v>
      </c>
      <c r="S20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420.14</v>
      </c>
      <c r="T20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420.14</v>
      </c>
      <c r="U20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420.14</v>
      </c>
      <c r="V20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420.14</v>
      </c>
    </row>
    <row r="2066" spans="1:22" x14ac:dyDescent="0.3">
      <c r="A2066">
        <v>2071</v>
      </c>
      <c r="B2066" t="s">
        <v>14</v>
      </c>
      <c r="C2066" t="s">
        <v>15</v>
      </c>
      <c r="D2066">
        <v>8</v>
      </c>
      <c r="E2066">
        <v>3</v>
      </c>
      <c r="F2066">
        <v>1838.5</v>
      </c>
      <c r="G2066">
        <v>3840.27</v>
      </c>
      <c r="H2066">
        <v>576.04</v>
      </c>
      <c r="I2066">
        <v>1474.84</v>
      </c>
      <c r="J2066">
        <v>1789.39</v>
      </c>
      <c r="K2066">
        <f>Global_Household_Financial_Dyna[[#This Row],[Total_Household_Income]]-Global_Household_Financial_Dyna[[#This Row],[Estimated_Taxes]]</f>
        <v>3264.23</v>
      </c>
      <c r="L2066" s="1">
        <f>Global_Household_Financial_Dyna[[#This Row],[Monthly_Savings]]/Global_Household_Financial_Dyna[[#This Row],[Net Income]]</f>
        <v>0.54818134751534053</v>
      </c>
      <c r="M2066" s="2">
        <f>Global_Household_Financial_Dyna[[#This Row],[Monthly_Expenses]]/Global_Household_Financial_Dyna[[#This Row],[Net Income]]</f>
        <v>0.45181865248465947</v>
      </c>
      <c r="N2066" t="str">
        <f>IF(Global_Household_Financial_Dyna[[#This Row],[Monthly_Savings]]&lt;0,"High Risk", IF(Global_Household_Financial_Dyna[[#This Row],[Savings Rate%]]&lt;0.1, "Medium", "Safe"))</f>
        <v>Safe</v>
      </c>
      <c r="O2066">
        <f>Global_Household_Financial_Dyna[[#This Row],[Total_Household_Income]]/Global_Household_Financial_Dyna[[#This Row],[Family_Size]]</f>
        <v>480.03375</v>
      </c>
      <c r="P2066" s="2">
        <f t="shared" si="64"/>
        <v>0.39788995363055785</v>
      </c>
      <c r="Q2066" s="2">
        <f t="shared" si="65"/>
        <v>0.15029139388478269</v>
      </c>
      <c r="R2066" s="2" t="str">
        <f>IF(Global_Household_Financial_Dyna[[#This Row],[Vs country_Average]]&lt;-0.2, "Underperformer", IF(Global_Household_Financial_Dyna[[#This Row],[Vs country_Average]]&gt;0.2, "Outperformer", "Normal"))</f>
        <v>Normal</v>
      </c>
      <c r="S20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1789.39</v>
      </c>
      <c r="T20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1789.39</v>
      </c>
      <c r="U20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1789.39</v>
      </c>
      <c r="V20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1789.39</v>
      </c>
    </row>
    <row r="2067" spans="1:22" x14ac:dyDescent="0.3">
      <c r="A2067">
        <v>2072</v>
      </c>
      <c r="B2067" t="s">
        <v>16</v>
      </c>
      <c r="C2067" t="s">
        <v>17</v>
      </c>
      <c r="D2067">
        <v>7</v>
      </c>
      <c r="E2067">
        <v>2</v>
      </c>
      <c r="F2067">
        <v>2039.42</v>
      </c>
      <c r="G2067">
        <v>3558.82</v>
      </c>
      <c r="H2067">
        <v>1245.5899999999999</v>
      </c>
      <c r="I2067">
        <v>3377.32</v>
      </c>
      <c r="J2067">
        <v>-1064.0899999999999</v>
      </c>
      <c r="K2067">
        <f>Global_Household_Financial_Dyna[[#This Row],[Total_Household_Income]]-Global_Household_Financial_Dyna[[#This Row],[Estimated_Taxes]]</f>
        <v>2313.2300000000005</v>
      </c>
      <c r="L2067" s="1">
        <f>Global_Household_Financial_Dyna[[#This Row],[Monthly_Savings]]/Global_Household_Financial_Dyna[[#This Row],[Net Income]]</f>
        <v>-0.46000181564306175</v>
      </c>
      <c r="M2067" s="2">
        <f>Global_Household_Financial_Dyna[[#This Row],[Monthly_Expenses]]/Global_Household_Financial_Dyna[[#This Row],[Net Income]]</f>
        <v>1.4600018156430616</v>
      </c>
      <c r="N2067" t="str">
        <f>IF(Global_Household_Financial_Dyna[[#This Row],[Monthly_Savings]]&lt;0,"High Risk", IF(Global_Household_Financial_Dyna[[#This Row],[Savings Rate%]]&lt;0.1, "Medium", "Safe"))</f>
        <v>High Risk</v>
      </c>
      <c r="O2067">
        <f>Global_Household_Financial_Dyna[[#This Row],[Total_Household_Income]]/Global_Household_Financial_Dyna[[#This Row],[Family_Size]]</f>
        <v>508.40285714285716</v>
      </c>
      <c r="P2067" s="2">
        <f t="shared" si="64"/>
        <v>0.15879799892000862</v>
      </c>
      <c r="Q2067" s="2">
        <f t="shared" si="65"/>
        <v>-0.61879981456307043</v>
      </c>
      <c r="R2067" s="2" t="str">
        <f>IF(Global_Household_Financial_Dyna[[#This Row],[Vs country_Average]]&lt;-0.2, "Underperformer", IF(Global_Household_Financial_Dyna[[#This Row],[Vs country_Average]]&gt;0.2, "Outperformer", "Normal"))</f>
        <v>Underperformer</v>
      </c>
      <c r="S20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-895.22399999999993</v>
      </c>
      <c r="T20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-726.35799999999995</v>
      </c>
      <c r="U20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-557.49199999999996</v>
      </c>
      <c r="V20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-388.62599999999986</v>
      </c>
    </row>
    <row r="2068" spans="1:22" x14ac:dyDescent="0.3">
      <c r="A2068">
        <v>2073</v>
      </c>
      <c r="B2068" t="s">
        <v>18</v>
      </c>
      <c r="C2068" t="s">
        <v>20</v>
      </c>
      <c r="D2068">
        <v>8</v>
      </c>
      <c r="E2068">
        <v>2</v>
      </c>
      <c r="F2068">
        <v>4488.34</v>
      </c>
      <c r="G2068">
        <v>6882.96</v>
      </c>
      <c r="H2068">
        <v>1514.25</v>
      </c>
      <c r="I2068">
        <v>5841.56</v>
      </c>
      <c r="J2068">
        <v>-472.85</v>
      </c>
      <c r="K2068">
        <f>Global_Household_Financial_Dyna[[#This Row],[Total_Household_Income]]-Global_Household_Financial_Dyna[[#This Row],[Estimated_Taxes]]</f>
        <v>5368.71</v>
      </c>
      <c r="L2068" s="1">
        <f>Global_Household_Financial_Dyna[[#This Row],[Monthly_Savings]]/Global_Household_Financial_Dyna[[#This Row],[Net Income]]</f>
        <v>-8.8075161444741853E-2</v>
      </c>
      <c r="M2068" s="2">
        <f>Global_Household_Financial_Dyna[[#This Row],[Monthly_Expenses]]/Global_Household_Financial_Dyna[[#This Row],[Net Income]]</f>
        <v>1.0880751614447419</v>
      </c>
      <c r="N2068" t="str">
        <f>IF(Global_Household_Financial_Dyna[[#This Row],[Monthly_Savings]]&lt;0,"High Risk", IF(Global_Household_Financial_Dyna[[#This Row],[Savings Rate%]]&lt;0.1, "Medium", "Safe"))</f>
        <v>High Risk</v>
      </c>
      <c r="O2068">
        <f>Global_Household_Financial_Dyna[[#This Row],[Total_Household_Income]]/Global_Household_Financial_Dyna[[#This Row],[Family_Size]]</f>
        <v>860.37</v>
      </c>
      <c r="P2068" s="2">
        <f t="shared" si="64"/>
        <v>0.32336204947805613</v>
      </c>
      <c r="Q2068" s="2">
        <f t="shared" si="65"/>
        <v>-0.411437210922798</v>
      </c>
      <c r="R2068" s="2" t="str">
        <f>IF(Global_Household_Financial_Dyna[[#This Row],[Vs country_Average]]&lt;-0.2, "Underperformer", IF(Global_Household_Financial_Dyna[[#This Row],[Vs country_Average]]&gt;0.2, "Outperformer", "Normal"))</f>
        <v>Underperformer</v>
      </c>
      <c r="S20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-180.77199999999999</v>
      </c>
      <c r="T20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111.30600000000004</v>
      </c>
      <c r="U20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403.38400000000001</v>
      </c>
      <c r="V20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695.4620000000001</v>
      </c>
    </row>
    <row r="2069" spans="1:22" x14ac:dyDescent="0.3">
      <c r="A2069">
        <v>2074</v>
      </c>
      <c r="B2069" t="s">
        <v>12</v>
      </c>
      <c r="C2069" t="s">
        <v>13</v>
      </c>
      <c r="D2069">
        <v>5</v>
      </c>
      <c r="E2069">
        <v>1</v>
      </c>
      <c r="F2069">
        <v>2409.7199999999998</v>
      </c>
      <c r="G2069">
        <v>2409.7199999999998</v>
      </c>
      <c r="H2069">
        <v>602.42999999999995</v>
      </c>
      <c r="I2069">
        <v>2286.8200000000002</v>
      </c>
      <c r="J2069">
        <v>-479.53</v>
      </c>
      <c r="K2069">
        <f>Global_Household_Financial_Dyna[[#This Row],[Total_Household_Income]]-Global_Household_Financial_Dyna[[#This Row],[Estimated_Taxes]]</f>
        <v>1807.29</v>
      </c>
      <c r="L2069" s="1">
        <f>Global_Household_Financial_Dyna[[#This Row],[Monthly_Savings]]/Global_Household_Financial_Dyna[[#This Row],[Net Income]]</f>
        <v>-0.26533096514671134</v>
      </c>
      <c r="M2069" s="2">
        <f>Global_Household_Financial_Dyna[[#This Row],[Monthly_Expenses]]/Global_Household_Financial_Dyna[[#This Row],[Net Income]]</f>
        <v>1.2653309651467115</v>
      </c>
      <c r="N2069" t="str">
        <f>IF(Global_Household_Financial_Dyna[[#This Row],[Monthly_Savings]]&lt;0,"High Risk", IF(Global_Household_Financial_Dyna[[#This Row],[Savings Rate%]]&lt;0.1, "Medium", "Safe"))</f>
        <v>High Risk</v>
      </c>
      <c r="O2069">
        <f>Global_Household_Financial_Dyna[[#This Row],[Total_Household_Income]]/Global_Household_Financial_Dyna[[#This Row],[Family_Size]]</f>
        <v>481.94399999999996</v>
      </c>
      <c r="P2069" s="2">
        <f t="shared" si="64"/>
        <v>0.30718716818024266</v>
      </c>
      <c r="Q2069" s="2">
        <f t="shared" si="65"/>
        <v>-0.572518133326954</v>
      </c>
      <c r="R2069" s="2" t="str">
        <f>IF(Global_Household_Financial_Dyna[[#This Row],[Vs country_Average]]&lt;-0.2, "Underperformer", IF(Global_Household_Financial_Dyna[[#This Row],[Vs country_Average]]&gt;0.2, "Outperformer", "Normal"))</f>
        <v>Underperformer</v>
      </c>
      <c r="S20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-365.18899999999996</v>
      </c>
      <c r="T20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-250.84799999999996</v>
      </c>
      <c r="U20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-136.50699999999995</v>
      </c>
      <c r="V20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-22.16599999999994</v>
      </c>
    </row>
    <row r="2070" spans="1:22" x14ac:dyDescent="0.3">
      <c r="A2070">
        <v>2075</v>
      </c>
      <c r="B2070" t="s">
        <v>12</v>
      </c>
      <c r="C2070" t="s">
        <v>13</v>
      </c>
      <c r="D2070">
        <v>1</v>
      </c>
      <c r="E2070">
        <v>1</v>
      </c>
      <c r="F2070">
        <v>2752.91</v>
      </c>
      <c r="G2070">
        <v>2752.91</v>
      </c>
      <c r="H2070">
        <v>688.23</v>
      </c>
      <c r="I2070">
        <v>1707.34</v>
      </c>
      <c r="J2070">
        <v>357.34</v>
      </c>
      <c r="K2070">
        <f>Global_Household_Financial_Dyna[[#This Row],[Total_Household_Income]]-Global_Household_Financial_Dyna[[#This Row],[Estimated_Taxes]]</f>
        <v>2064.6799999999998</v>
      </c>
      <c r="L2070" s="1">
        <f>Global_Household_Financial_Dyna[[#This Row],[Monthly_Savings]]/Global_Household_Financial_Dyna[[#This Row],[Net Income]]</f>
        <v>0.17307282484452796</v>
      </c>
      <c r="M2070" s="2">
        <f>Global_Household_Financial_Dyna[[#This Row],[Monthly_Expenses]]/Global_Household_Financial_Dyna[[#This Row],[Net Income]]</f>
        <v>0.82692717515547209</v>
      </c>
      <c r="N2070" t="str">
        <f>IF(Global_Household_Financial_Dyna[[#This Row],[Monthly_Savings]]&lt;0,"High Risk", IF(Global_Household_Financial_Dyna[[#This Row],[Savings Rate%]]&lt;0.1, "Medium", "Safe"))</f>
        <v>Safe</v>
      </c>
      <c r="O2070">
        <f>Global_Household_Financial_Dyna[[#This Row],[Total_Household_Income]]/Global_Household_Financial_Dyna[[#This Row],[Family_Size]]</f>
        <v>2752.91</v>
      </c>
      <c r="P2070" s="2">
        <f t="shared" si="64"/>
        <v>0.30718716818024266</v>
      </c>
      <c r="Q2070" s="2">
        <f t="shared" si="65"/>
        <v>-0.1341143433357147</v>
      </c>
      <c r="R2070" s="2" t="str">
        <f>IF(Global_Household_Financial_Dyna[[#This Row],[Vs country_Average]]&lt;-0.2, "Underperformer", IF(Global_Household_Financial_Dyna[[#This Row],[Vs country_Average]]&gt;0.2, "Outperformer", "Normal"))</f>
        <v>Normal</v>
      </c>
      <c r="S20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357.34</v>
      </c>
      <c r="T20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357.34</v>
      </c>
      <c r="U20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357.34</v>
      </c>
      <c r="V20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357.34</v>
      </c>
    </row>
    <row r="2071" spans="1:22" x14ac:dyDescent="0.3">
      <c r="A2071">
        <v>2076</v>
      </c>
      <c r="B2071" t="s">
        <v>12</v>
      </c>
      <c r="C2071" t="s">
        <v>13</v>
      </c>
      <c r="D2071">
        <v>2</v>
      </c>
      <c r="E2071">
        <v>2</v>
      </c>
      <c r="F2071">
        <v>2086.9499999999998</v>
      </c>
      <c r="G2071">
        <v>3148.65</v>
      </c>
      <c r="H2071">
        <v>787.16</v>
      </c>
      <c r="I2071">
        <v>2316.31</v>
      </c>
      <c r="J2071">
        <v>45.18</v>
      </c>
      <c r="K2071">
        <f>Global_Household_Financial_Dyna[[#This Row],[Total_Household_Income]]-Global_Household_Financial_Dyna[[#This Row],[Estimated_Taxes]]</f>
        <v>2361.4900000000002</v>
      </c>
      <c r="L2071" s="1">
        <f>Global_Household_Financial_Dyna[[#This Row],[Monthly_Savings]]/Global_Household_Financial_Dyna[[#This Row],[Net Income]]</f>
        <v>1.913198870204828E-2</v>
      </c>
      <c r="M2071" s="2">
        <f>Global_Household_Financial_Dyna[[#This Row],[Monthly_Expenses]]/Global_Household_Financial_Dyna[[#This Row],[Net Income]]</f>
        <v>0.98086801129795165</v>
      </c>
      <c r="N2071" t="str">
        <f>IF(Global_Household_Financial_Dyna[[#This Row],[Monthly_Savings]]&lt;0,"High Risk", IF(Global_Household_Financial_Dyna[[#This Row],[Savings Rate%]]&lt;0.1, "Medium", "Safe"))</f>
        <v>Medium</v>
      </c>
      <c r="O2071">
        <f>Global_Household_Financial_Dyna[[#This Row],[Total_Household_Income]]/Global_Household_Financial_Dyna[[#This Row],[Family_Size]]</f>
        <v>1574.325</v>
      </c>
      <c r="P2071" s="2">
        <f t="shared" si="64"/>
        <v>0.30718716818024266</v>
      </c>
      <c r="Q2071" s="2">
        <f t="shared" si="65"/>
        <v>-0.28805517947819437</v>
      </c>
      <c r="R2071" s="2" t="str">
        <f>IF(Global_Household_Financial_Dyna[[#This Row],[Vs country_Average]]&lt;-0.2, "Underperformer", IF(Global_Household_Financial_Dyna[[#This Row],[Vs country_Average]]&gt;0.2, "Outperformer", "Normal"))</f>
        <v>Underperformer</v>
      </c>
      <c r="S20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45.18</v>
      </c>
      <c r="T20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45.18</v>
      </c>
      <c r="U20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45.18</v>
      </c>
      <c r="V20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45.18</v>
      </c>
    </row>
    <row r="2072" spans="1:22" x14ac:dyDescent="0.3">
      <c r="A2072">
        <v>2077</v>
      </c>
      <c r="B2072" t="s">
        <v>18</v>
      </c>
      <c r="C2072" t="s">
        <v>20</v>
      </c>
      <c r="D2072">
        <v>5</v>
      </c>
      <c r="E2072">
        <v>1</v>
      </c>
      <c r="F2072">
        <v>4019.98</v>
      </c>
      <c r="G2072">
        <v>4019.98</v>
      </c>
      <c r="H2072">
        <v>884.4</v>
      </c>
      <c r="I2072">
        <v>3814.96</v>
      </c>
      <c r="J2072">
        <v>-679.38</v>
      </c>
      <c r="K2072">
        <f>Global_Household_Financial_Dyna[[#This Row],[Total_Household_Income]]-Global_Household_Financial_Dyna[[#This Row],[Estimated_Taxes]]</f>
        <v>3135.58</v>
      </c>
      <c r="L2072" s="1">
        <f>Global_Household_Financial_Dyna[[#This Row],[Monthly_Savings]]/Global_Household_Financial_Dyna[[#This Row],[Net Income]]</f>
        <v>-0.21666804865447542</v>
      </c>
      <c r="M2072" s="2">
        <f>Global_Household_Financial_Dyna[[#This Row],[Monthly_Expenses]]/Global_Household_Financial_Dyna[[#This Row],[Net Income]]</f>
        <v>1.2166680486544754</v>
      </c>
      <c r="N2072" t="str">
        <f>IF(Global_Household_Financial_Dyna[[#This Row],[Monthly_Savings]]&lt;0,"High Risk", IF(Global_Household_Financial_Dyna[[#This Row],[Savings Rate%]]&lt;0.1, "Medium", "Safe"))</f>
        <v>High Risk</v>
      </c>
      <c r="O2072">
        <f>Global_Household_Financial_Dyna[[#This Row],[Total_Household_Income]]/Global_Household_Financial_Dyna[[#This Row],[Family_Size]]</f>
        <v>803.99599999999998</v>
      </c>
      <c r="P2072" s="2">
        <f t="shared" si="64"/>
        <v>0.32336204947805613</v>
      </c>
      <c r="Q2072" s="2">
        <f t="shared" si="65"/>
        <v>-0.54003009813253156</v>
      </c>
      <c r="R2072" s="2" t="str">
        <f>IF(Global_Household_Financial_Dyna[[#This Row],[Vs country_Average]]&lt;-0.2, "Underperformer", IF(Global_Household_Financial_Dyna[[#This Row],[Vs country_Average]]&gt;0.2, "Outperformer", "Normal"))</f>
        <v>Underperformer</v>
      </c>
      <c r="S20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-488.63199999999995</v>
      </c>
      <c r="T20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-297.88399999999996</v>
      </c>
      <c r="U20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-107.13599999999997</v>
      </c>
      <c r="V20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83.61200000000008</v>
      </c>
    </row>
    <row r="2073" spans="1:22" x14ac:dyDescent="0.3">
      <c r="A2073">
        <v>2078</v>
      </c>
      <c r="B2073" t="s">
        <v>10</v>
      </c>
      <c r="C2073" t="s">
        <v>11</v>
      </c>
      <c r="D2073">
        <v>7</v>
      </c>
      <c r="E2073">
        <v>3</v>
      </c>
      <c r="F2073">
        <v>1506.84</v>
      </c>
      <c r="G2073">
        <v>3149.31</v>
      </c>
      <c r="H2073">
        <v>314.93</v>
      </c>
      <c r="I2073">
        <v>813.17</v>
      </c>
      <c r="J2073">
        <v>2021.22</v>
      </c>
      <c r="K2073">
        <f>Global_Household_Financial_Dyna[[#This Row],[Total_Household_Income]]-Global_Household_Financial_Dyna[[#This Row],[Estimated_Taxes]]</f>
        <v>2834.38</v>
      </c>
      <c r="L2073" s="1">
        <f>Global_Household_Financial_Dyna[[#This Row],[Monthly_Savings]]/Global_Household_Financial_Dyna[[#This Row],[Net Income]]</f>
        <v>0.71310833409775676</v>
      </c>
      <c r="M2073" s="2">
        <f>Global_Household_Financial_Dyna[[#This Row],[Monthly_Expenses]]/Global_Household_Financial_Dyna[[#This Row],[Net Income]]</f>
        <v>0.28689519401068309</v>
      </c>
      <c r="N2073" t="str">
        <f>IF(Global_Household_Financial_Dyna[[#This Row],[Monthly_Savings]]&lt;0,"High Risk", IF(Global_Household_Financial_Dyna[[#This Row],[Savings Rate%]]&lt;0.1, "Medium", "Safe"))</f>
        <v>Safe</v>
      </c>
      <c r="O2073">
        <f>Global_Household_Financial_Dyna[[#This Row],[Total_Household_Income]]/Global_Household_Financial_Dyna[[#This Row],[Family_Size]]</f>
        <v>449.90142857142854</v>
      </c>
      <c r="P2073" s="2">
        <f t="shared" si="64"/>
        <v>0.42077341556833553</v>
      </c>
      <c r="Q2073" s="2">
        <f t="shared" si="65"/>
        <v>0.29233491852942123</v>
      </c>
      <c r="R2073" s="2" t="str">
        <f>IF(Global_Household_Financial_Dyna[[#This Row],[Vs country_Average]]&lt;-0.2, "Underperformer", IF(Global_Household_Financial_Dyna[[#This Row],[Vs country_Average]]&gt;0.2, "Outperformer", "Normal"))</f>
        <v>Outperformer</v>
      </c>
      <c r="S20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2021.22</v>
      </c>
      <c r="T20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2021.22</v>
      </c>
      <c r="U20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2021.22</v>
      </c>
      <c r="V20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2021.22</v>
      </c>
    </row>
    <row r="2074" spans="1:22" x14ac:dyDescent="0.3">
      <c r="A2074">
        <v>2079</v>
      </c>
      <c r="B2074" t="s">
        <v>12</v>
      </c>
      <c r="C2074" t="s">
        <v>13</v>
      </c>
      <c r="D2074">
        <v>4</v>
      </c>
      <c r="E2074">
        <v>3</v>
      </c>
      <c r="F2074">
        <v>1435.61</v>
      </c>
      <c r="G2074">
        <v>3043.91</v>
      </c>
      <c r="H2074">
        <v>760.98</v>
      </c>
      <c r="I2074">
        <v>2408.19</v>
      </c>
      <c r="J2074">
        <v>-125.25</v>
      </c>
      <c r="K2074">
        <f>Global_Household_Financial_Dyna[[#This Row],[Total_Household_Income]]-Global_Household_Financial_Dyna[[#This Row],[Estimated_Taxes]]</f>
        <v>2282.9299999999998</v>
      </c>
      <c r="L2074" s="1">
        <f>Global_Household_Financial_Dyna[[#This Row],[Monthly_Savings]]/Global_Household_Financial_Dyna[[#This Row],[Net Income]]</f>
        <v>-5.4863705851690592E-2</v>
      </c>
      <c r="M2074" s="2">
        <f>Global_Household_Financial_Dyna[[#This Row],[Monthly_Expenses]]/Global_Household_Financial_Dyna[[#This Row],[Net Income]]</f>
        <v>1.0548680861874873</v>
      </c>
      <c r="N2074" t="str">
        <f>IF(Global_Household_Financial_Dyna[[#This Row],[Monthly_Savings]]&lt;0,"High Risk", IF(Global_Household_Financial_Dyna[[#This Row],[Savings Rate%]]&lt;0.1, "Medium", "Safe"))</f>
        <v>High Risk</v>
      </c>
      <c r="O2074">
        <f>Global_Household_Financial_Dyna[[#This Row],[Total_Household_Income]]/Global_Household_Financial_Dyna[[#This Row],[Family_Size]]</f>
        <v>760.97749999999996</v>
      </c>
      <c r="P2074" s="2">
        <f t="shared" si="64"/>
        <v>0.30718716818024266</v>
      </c>
      <c r="Q2074" s="2">
        <f t="shared" si="65"/>
        <v>-0.36205087403193326</v>
      </c>
      <c r="R2074" s="2" t="str">
        <f>IF(Global_Household_Financial_Dyna[[#This Row],[Vs country_Average]]&lt;-0.2, "Underperformer", IF(Global_Household_Financial_Dyna[[#This Row],[Vs country_Average]]&gt;0.2, "Outperformer", "Normal"))</f>
        <v>Underperformer</v>
      </c>
      <c r="S20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-4.8404999999999916</v>
      </c>
      <c r="T20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115.56900000000002</v>
      </c>
      <c r="U20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235.9785</v>
      </c>
      <c r="V20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356.38800000000003</v>
      </c>
    </row>
    <row r="2075" spans="1:22" x14ac:dyDescent="0.3">
      <c r="A2075">
        <v>2080</v>
      </c>
      <c r="B2075" t="s">
        <v>14</v>
      </c>
      <c r="C2075" t="s">
        <v>15</v>
      </c>
      <c r="D2075">
        <v>5</v>
      </c>
      <c r="E2075">
        <v>3</v>
      </c>
      <c r="F2075">
        <v>1430.51</v>
      </c>
      <c r="G2075">
        <v>3208.97</v>
      </c>
      <c r="H2075">
        <v>481.34</v>
      </c>
      <c r="I2075">
        <v>1441.64</v>
      </c>
      <c r="J2075">
        <v>1285.98</v>
      </c>
      <c r="K2075">
        <f>Global_Household_Financial_Dyna[[#This Row],[Total_Household_Income]]-Global_Household_Financial_Dyna[[#This Row],[Estimated_Taxes]]</f>
        <v>2727.6299999999997</v>
      </c>
      <c r="L2075" s="1">
        <f>Global_Household_Financial_Dyna[[#This Row],[Monthly_Savings]]/Global_Household_Financial_Dyna[[#This Row],[Net Income]]</f>
        <v>0.47146423818479788</v>
      </c>
      <c r="M2075" s="2">
        <f>Global_Household_Financial_Dyna[[#This Row],[Monthly_Expenses]]/Global_Household_Financial_Dyna[[#This Row],[Net Income]]</f>
        <v>0.5285320956288061</v>
      </c>
      <c r="N2075" t="str">
        <f>IF(Global_Household_Financial_Dyna[[#This Row],[Monthly_Savings]]&lt;0,"High Risk", IF(Global_Household_Financial_Dyna[[#This Row],[Savings Rate%]]&lt;0.1, "Medium", "Safe"))</f>
        <v>Safe</v>
      </c>
      <c r="O2075">
        <f>Global_Household_Financial_Dyna[[#This Row],[Total_Household_Income]]/Global_Household_Financial_Dyna[[#This Row],[Family_Size]]</f>
        <v>641.79399999999998</v>
      </c>
      <c r="P2075" s="2">
        <f t="shared" si="64"/>
        <v>0.39788995363055785</v>
      </c>
      <c r="Q2075" s="2">
        <f t="shared" si="65"/>
        <v>7.3574284554240033E-2</v>
      </c>
      <c r="R2075" s="2" t="str">
        <f>IF(Global_Household_Financial_Dyna[[#This Row],[Vs country_Average]]&lt;-0.2, "Underperformer", IF(Global_Household_Financial_Dyna[[#This Row],[Vs country_Average]]&gt;0.2, "Outperformer", "Normal"))</f>
        <v>Normal</v>
      </c>
      <c r="S20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1285.98</v>
      </c>
      <c r="T20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1285.98</v>
      </c>
      <c r="U20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1285.98</v>
      </c>
      <c r="V20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1285.98</v>
      </c>
    </row>
    <row r="2076" spans="1:22" x14ac:dyDescent="0.3">
      <c r="A2076">
        <v>2081</v>
      </c>
      <c r="B2076" t="s">
        <v>18</v>
      </c>
      <c r="C2076" t="s">
        <v>20</v>
      </c>
      <c r="D2076">
        <v>5</v>
      </c>
      <c r="E2076">
        <v>2</v>
      </c>
      <c r="F2076">
        <v>5048.46</v>
      </c>
      <c r="G2076">
        <v>8454.7099999999991</v>
      </c>
      <c r="H2076">
        <v>2282.77</v>
      </c>
      <c r="I2076">
        <v>4128.18</v>
      </c>
      <c r="J2076">
        <v>2043.76</v>
      </c>
      <c r="K2076">
        <f>Global_Household_Financial_Dyna[[#This Row],[Total_Household_Income]]-Global_Household_Financial_Dyna[[#This Row],[Estimated_Taxes]]</f>
        <v>6171.9399999999987</v>
      </c>
      <c r="L2076" s="1">
        <f>Global_Household_Financial_Dyna[[#This Row],[Monthly_Savings]]/Global_Household_Financial_Dyna[[#This Row],[Net Income]]</f>
        <v>0.33113737333804288</v>
      </c>
      <c r="M2076" s="2">
        <f>Global_Household_Financial_Dyna[[#This Row],[Monthly_Expenses]]/Global_Household_Financial_Dyna[[#This Row],[Net Income]]</f>
        <v>0.66886262666195739</v>
      </c>
      <c r="N2076" t="str">
        <f>IF(Global_Household_Financial_Dyna[[#This Row],[Monthly_Savings]]&lt;0,"High Risk", IF(Global_Household_Financial_Dyna[[#This Row],[Savings Rate%]]&lt;0.1, "Medium", "Safe"))</f>
        <v>Safe</v>
      </c>
      <c r="O2076">
        <f>Global_Household_Financial_Dyna[[#This Row],[Total_Household_Income]]/Global_Household_Financial_Dyna[[#This Row],[Family_Size]]</f>
        <v>1690.9419999999998</v>
      </c>
      <c r="P2076" s="2">
        <f t="shared" si="64"/>
        <v>0.32336204947805613</v>
      </c>
      <c r="Q2076" s="2">
        <f t="shared" si="65"/>
        <v>7.7753238599867491E-3</v>
      </c>
      <c r="R2076" s="2" t="str">
        <f>IF(Global_Household_Financial_Dyna[[#This Row],[Vs country_Average]]&lt;-0.2, "Underperformer", IF(Global_Household_Financial_Dyna[[#This Row],[Vs country_Average]]&gt;0.2, "Outperformer", "Normal"))</f>
        <v>Normal</v>
      </c>
      <c r="S20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2043.76</v>
      </c>
      <c r="T20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2043.76</v>
      </c>
      <c r="U20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2043.76</v>
      </c>
      <c r="V20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2043.76</v>
      </c>
    </row>
    <row r="2077" spans="1:22" x14ac:dyDescent="0.3">
      <c r="A2077">
        <v>2082</v>
      </c>
      <c r="B2077" t="s">
        <v>18</v>
      </c>
      <c r="C2077" t="s">
        <v>20</v>
      </c>
      <c r="D2077">
        <v>7</v>
      </c>
      <c r="E2077">
        <v>3</v>
      </c>
      <c r="F2077">
        <v>4234.16</v>
      </c>
      <c r="G2077">
        <v>8857.3700000000008</v>
      </c>
      <c r="H2077">
        <v>2391.4899999999998</v>
      </c>
      <c r="I2077">
        <v>4629.63</v>
      </c>
      <c r="J2077">
        <v>1836.25</v>
      </c>
      <c r="K2077">
        <f>Global_Household_Financial_Dyna[[#This Row],[Total_Household_Income]]-Global_Household_Financial_Dyna[[#This Row],[Estimated_Taxes]]</f>
        <v>6465.880000000001</v>
      </c>
      <c r="L2077" s="1">
        <f>Global_Household_Financial_Dyna[[#This Row],[Monthly_Savings]]/Global_Household_Financial_Dyna[[#This Row],[Net Income]]</f>
        <v>0.28399073289327975</v>
      </c>
      <c r="M2077" s="2">
        <f>Global_Household_Financial_Dyna[[#This Row],[Monthly_Expenses]]/Global_Household_Financial_Dyna[[#This Row],[Net Income]]</f>
        <v>0.71600926710672008</v>
      </c>
      <c r="N2077" t="str">
        <f>IF(Global_Household_Financial_Dyna[[#This Row],[Monthly_Savings]]&lt;0,"High Risk", IF(Global_Household_Financial_Dyna[[#This Row],[Savings Rate%]]&lt;0.1, "Medium", "Safe"))</f>
        <v>Safe</v>
      </c>
      <c r="O2077">
        <f>Global_Household_Financial_Dyna[[#This Row],[Total_Household_Income]]/Global_Household_Financial_Dyna[[#This Row],[Family_Size]]</f>
        <v>1265.3385714285716</v>
      </c>
      <c r="P2077" s="2">
        <f t="shared" si="64"/>
        <v>0.32336204947805613</v>
      </c>
      <c r="Q2077" s="2">
        <f t="shared" si="65"/>
        <v>-3.9371316584776384E-2</v>
      </c>
      <c r="R2077" s="2" t="str">
        <f>IF(Global_Household_Financial_Dyna[[#This Row],[Vs country_Average]]&lt;-0.2, "Underperformer", IF(Global_Household_Financial_Dyna[[#This Row],[Vs country_Average]]&gt;0.2, "Outperformer", "Normal"))</f>
        <v>Normal</v>
      </c>
      <c r="S20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1836.25</v>
      </c>
      <c r="T20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1836.25</v>
      </c>
      <c r="U20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1836.25</v>
      </c>
      <c r="V20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1836.25</v>
      </c>
    </row>
    <row r="2078" spans="1:22" x14ac:dyDescent="0.3">
      <c r="A2078">
        <v>2083</v>
      </c>
      <c r="B2078" t="s">
        <v>10</v>
      </c>
      <c r="C2078" t="s">
        <v>22</v>
      </c>
      <c r="D2078">
        <v>4</v>
      </c>
      <c r="E2078">
        <v>3</v>
      </c>
      <c r="F2078">
        <v>359.23</v>
      </c>
      <c r="G2078">
        <v>751.32</v>
      </c>
      <c r="H2078">
        <v>75.13</v>
      </c>
      <c r="I2078">
        <v>666.64</v>
      </c>
      <c r="J2078">
        <v>9.56</v>
      </c>
      <c r="K2078">
        <f>Global_Household_Financial_Dyna[[#This Row],[Total_Household_Income]]-Global_Household_Financial_Dyna[[#This Row],[Estimated_Taxes]]</f>
        <v>676.19</v>
      </c>
      <c r="L2078" s="1">
        <f>Global_Household_Financial_Dyna[[#This Row],[Monthly_Savings]]/Global_Household_Financial_Dyna[[#This Row],[Net Income]]</f>
        <v>1.4138038125378961E-2</v>
      </c>
      <c r="M2078" s="2">
        <f>Global_Household_Financial_Dyna[[#This Row],[Monthly_Expenses]]/Global_Household_Financial_Dyna[[#This Row],[Net Income]]</f>
        <v>0.98587675061742996</v>
      </c>
      <c r="N2078" t="str">
        <f>IF(Global_Household_Financial_Dyna[[#This Row],[Monthly_Savings]]&lt;0,"High Risk", IF(Global_Household_Financial_Dyna[[#This Row],[Savings Rate%]]&lt;0.1, "Medium", "Safe"))</f>
        <v>Medium</v>
      </c>
      <c r="O2078">
        <f>Global_Household_Financial_Dyna[[#This Row],[Total_Household_Income]]/Global_Household_Financial_Dyna[[#This Row],[Family_Size]]</f>
        <v>187.83</v>
      </c>
      <c r="P2078" s="2">
        <f t="shared" si="64"/>
        <v>0.42077341556833553</v>
      </c>
      <c r="Q2078" s="2">
        <f t="shared" si="65"/>
        <v>-0.40663537744295658</v>
      </c>
      <c r="R2078" s="2" t="str">
        <f>IF(Global_Household_Financial_Dyna[[#This Row],[Vs country_Average]]&lt;-0.2, "Underperformer", IF(Global_Household_Financial_Dyna[[#This Row],[Vs country_Average]]&gt;0.2, "Outperformer", "Normal"))</f>
        <v>Underperformer</v>
      </c>
      <c r="S20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9.56</v>
      </c>
      <c r="T20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9.56</v>
      </c>
      <c r="U20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9.56</v>
      </c>
      <c r="V20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9.56</v>
      </c>
    </row>
    <row r="2079" spans="1:22" x14ac:dyDescent="0.3">
      <c r="A2079">
        <v>2084</v>
      </c>
      <c r="B2079" t="s">
        <v>12</v>
      </c>
      <c r="C2079" t="s">
        <v>13</v>
      </c>
      <c r="D2079">
        <v>4</v>
      </c>
      <c r="E2079">
        <v>2</v>
      </c>
      <c r="F2079">
        <v>5699.54</v>
      </c>
      <c r="G2079">
        <v>10520.25</v>
      </c>
      <c r="H2079">
        <v>3156.07</v>
      </c>
      <c r="I2079">
        <v>2876.46</v>
      </c>
      <c r="J2079">
        <v>4487.71</v>
      </c>
      <c r="K2079">
        <f>Global_Household_Financial_Dyna[[#This Row],[Total_Household_Income]]-Global_Household_Financial_Dyna[[#This Row],[Estimated_Taxes]]</f>
        <v>7364.18</v>
      </c>
      <c r="L2079" s="1">
        <f>Global_Household_Financial_Dyna[[#This Row],[Monthly_Savings]]/Global_Household_Financial_Dyna[[#This Row],[Net Income]]</f>
        <v>0.60939710870728303</v>
      </c>
      <c r="M2079" s="2">
        <f>Global_Household_Financial_Dyna[[#This Row],[Monthly_Expenses]]/Global_Household_Financial_Dyna[[#This Row],[Net Income]]</f>
        <v>0.39060153336827724</v>
      </c>
      <c r="N2079" t="str">
        <f>IF(Global_Household_Financial_Dyna[[#This Row],[Monthly_Savings]]&lt;0,"High Risk", IF(Global_Household_Financial_Dyna[[#This Row],[Savings Rate%]]&lt;0.1, "Medium", "Safe"))</f>
        <v>Safe</v>
      </c>
      <c r="O2079">
        <f>Global_Household_Financial_Dyna[[#This Row],[Total_Household_Income]]/Global_Household_Financial_Dyna[[#This Row],[Family_Size]]</f>
        <v>2630.0625</v>
      </c>
      <c r="P2079" s="2">
        <f t="shared" si="64"/>
        <v>0.30718716818024266</v>
      </c>
      <c r="Q2079" s="2">
        <f t="shared" si="65"/>
        <v>0.30220994052704037</v>
      </c>
      <c r="R2079" s="2" t="str">
        <f>IF(Global_Household_Financial_Dyna[[#This Row],[Vs country_Average]]&lt;-0.2, "Underperformer", IF(Global_Household_Financial_Dyna[[#This Row],[Vs country_Average]]&gt;0.2, "Outperformer", "Normal"))</f>
        <v>Outperformer</v>
      </c>
      <c r="S20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4487.71</v>
      </c>
      <c r="T20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4487.71</v>
      </c>
      <c r="U20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4487.71</v>
      </c>
      <c r="V20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4487.71</v>
      </c>
    </row>
    <row r="2080" spans="1:22" x14ac:dyDescent="0.3">
      <c r="A2080">
        <v>2085</v>
      </c>
      <c r="B2080" t="s">
        <v>16</v>
      </c>
      <c r="C2080" t="s">
        <v>21</v>
      </c>
      <c r="D2080">
        <v>6</v>
      </c>
      <c r="E2080">
        <v>3</v>
      </c>
      <c r="F2080">
        <v>6004.01</v>
      </c>
      <c r="G2080">
        <v>11929.01</v>
      </c>
      <c r="H2080">
        <v>4771.6000000000004</v>
      </c>
      <c r="I2080">
        <v>3208.46</v>
      </c>
      <c r="J2080">
        <v>3948.94</v>
      </c>
      <c r="K2080">
        <f>Global_Household_Financial_Dyna[[#This Row],[Total_Household_Income]]-Global_Household_Financial_Dyna[[#This Row],[Estimated_Taxes]]</f>
        <v>7157.41</v>
      </c>
      <c r="L2080" s="1">
        <f>Global_Household_Financial_Dyna[[#This Row],[Monthly_Savings]]/Global_Household_Financial_Dyna[[#This Row],[Net Income]]</f>
        <v>0.55172751037037138</v>
      </c>
      <c r="M2080" s="2">
        <f>Global_Household_Financial_Dyna[[#This Row],[Monthly_Expenses]]/Global_Household_Financial_Dyna[[#This Row],[Net Income]]</f>
        <v>0.44827109247618901</v>
      </c>
      <c r="N2080" t="str">
        <f>IF(Global_Household_Financial_Dyna[[#This Row],[Monthly_Savings]]&lt;0,"High Risk", IF(Global_Household_Financial_Dyna[[#This Row],[Savings Rate%]]&lt;0.1, "Medium", "Safe"))</f>
        <v>Safe</v>
      </c>
      <c r="O2080">
        <f>Global_Household_Financial_Dyna[[#This Row],[Total_Household_Income]]/Global_Household_Financial_Dyna[[#This Row],[Family_Size]]</f>
        <v>1988.1683333333333</v>
      </c>
      <c r="P2080" s="2">
        <f t="shared" si="64"/>
        <v>0.15879799892000862</v>
      </c>
      <c r="Q2080" s="2">
        <f t="shared" si="65"/>
        <v>0.39292951145036276</v>
      </c>
      <c r="R2080" s="2" t="str">
        <f>IF(Global_Household_Financial_Dyna[[#This Row],[Vs country_Average]]&lt;-0.2, "Underperformer", IF(Global_Household_Financial_Dyna[[#This Row],[Vs country_Average]]&gt;0.2, "Outperformer", "Normal"))</f>
        <v>Outperformer</v>
      </c>
      <c r="S20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3948.94</v>
      </c>
      <c r="T20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3948.94</v>
      </c>
      <c r="U20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3948.94</v>
      </c>
      <c r="V20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3948.94</v>
      </c>
    </row>
    <row r="2081" spans="1:22" x14ac:dyDescent="0.3">
      <c r="A2081">
        <v>2086</v>
      </c>
      <c r="B2081" t="s">
        <v>10</v>
      </c>
      <c r="C2081" t="s">
        <v>22</v>
      </c>
      <c r="D2081">
        <v>2</v>
      </c>
      <c r="E2081">
        <v>2</v>
      </c>
      <c r="F2081">
        <v>1145.5999999999999</v>
      </c>
      <c r="G2081">
        <v>1882.98</v>
      </c>
      <c r="H2081">
        <v>188.3</v>
      </c>
      <c r="I2081">
        <v>324.48</v>
      </c>
      <c r="J2081">
        <v>1370.2</v>
      </c>
      <c r="K2081">
        <f>Global_Household_Financial_Dyna[[#This Row],[Total_Household_Income]]-Global_Household_Financial_Dyna[[#This Row],[Estimated_Taxes]]</f>
        <v>1694.68</v>
      </c>
      <c r="L2081" s="1">
        <f>Global_Household_Financial_Dyna[[#This Row],[Monthly_Savings]]/Global_Household_Financial_Dyna[[#This Row],[Net Income]]</f>
        <v>0.80853022399509056</v>
      </c>
      <c r="M2081" s="2">
        <f>Global_Household_Financial_Dyna[[#This Row],[Monthly_Expenses]]/Global_Household_Financial_Dyna[[#This Row],[Net Income]]</f>
        <v>0.1914697760049095</v>
      </c>
      <c r="N2081" t="str">
        <f>IF(Global_Household_Financial_Dyna[[#This Row],[Monthly_Savings]]&lt;0,"High Risk", IF(Global_Household_Financial_Dyna[[#This Row],[Savings Rate%]]&lt;0.1, "Medium", "Safe"))</f>
        <v>Safe</v>
      </c>
      <c r="O2081">
        <f>Global_Household_Financial_Dyna[[#This Row],[Total_Household_Income]]/Global_Household_Financial_Dyna[[#This Row],[Family_Size]]</f>
        <v>941.49</v>
      </c>
      <c r="P2081" s="2">
        <f t="shared" si="64"/>
        <v>0.42077341556833553</v>
      </c>
      <c r="Q2081" s="2">
        <f t="shared" si="65"/>
        <v>0.38775680842675503</v>
      </c>
      <c r="R2081" s="2" t="str">
        <f>IF(Global_Household_Financial_Dyna[[#This Row],[Vs country_Average]]&lt;-0.2, "Underperformer", IF(Global_Household_Financial_Dyna[[#This Row],[Vs country_Average]]&gt;0.2, "Outperformer", "Normal"))</f>
        <v>Outperformer</v>
      </c>
      <c r="S20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1370.2</v>
      </c>
      <c r="T20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1370.2</v>
      </c>
      <c r="U20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1370.2</v>
      </c>
      <c r="V20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1370.2</v>
      </c>
    </row>
    <row r="2082" spans="1:22" x14ac:dyDescent="0.3">
      <c r="A2082">
        <v>2087</v>
      </c>
      <c r="B2082" t="s">
        <v>18</v>
      </c>
      <c r="C2082" t="s">
        <v>20</v>
      </c>
      <c r="D2082">
        <v>4</v>
      </c>
      <c r="E2082">
        <v>2</v>
      </c>
      <c r="F2082">
        <v>4065.78</v>
      </c>
      <c r="G2082">
        <v>6409.15</v>
      </c>
      <c r="H2082">
        <v>1410.01</v>
      </c>
      <c r="I2082">
        <v>3612.94</v>
      </c>
      <c r="J2082">
        <v>1386.19</v>
      </c>
      <c r="K2082">
        <f>Global_Household_Financial_Dyna[[#This Row],[Total_Household_Income]]-Global_Household_Financial_Dyna[[#This Row],[Estimated_Taxes]]</f>
        <v>4999.1399999999994</v>
      </c>
      <c r="L2082" s="1">
        <f>Global_Household_Financial_Dyna[[#This Row],[Monthly_Savings]]/Global_Household_Financial_Dyna[[#This Row],[Net Income]]</f>
        <v>0.27728569313921997</v>
      </c>
      <c r="M2082" s="2">
        <f>Global_Household_Financial_Dyna[[#This Row],[Monthly_Expenses]]/Global_Household_Financial_Dyna[[#This Row],[Net Income]]</f>
        <v>0.72271230651672103</v>
      </c>
      <c r="N2082" t="str">
        <f>IF(Global_Household_Financial_Dyna[[#This Row],[Monthly_Savings]]&lt;0,"High Risk", IF(Global_Household_Financial_Dyna[[#This Row],[Savings Rate%]]&lt;0.1, "Medium", "Safe"))</f>
        <v>Safe</v>
      </c>
      <c r="O2082">
        <f>Global_Household_Financial_Dyna[[#This Row],[Total_Household_Income]]/Global_Household_Financial_Dyna[[#This Row],[Family_Size]]</f>
        <v>1602.2874999999999</v>
      </c>
      <c r="P2082" s="2">
        <f t="shared" si="64"/>
        <v>0.32336204947805613</v>
      </c>
      <c r="Q2082" s="2">
        <f t="shared" si="65"/>
        <v>-4.6076356338836166E-2</v>
      </c>
      <c r="R2082" s="2" t="str">
        <f>IF(Global_Household_Financial_Dyna[[#This Row],[Vs country_Average]]&lt;-0.2, "Underperformer", IF(Global_Household_Financial_Dyna[[#This Row],[Vs country_Average]]&gt;0.2, "Outperformer", "Normal"))</f>
        <v>Normal</v>
      </c>
      <c r="S20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1386.19</v>
      </c>
      <c r="T20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1386.19</v>
      </c>
      <c r="U20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1386.19</v>
      </c>
      <c r="V20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1386.19</v>
      </c>
    </row>
    <row r="2083" spans="1:22" x14ac:dyDescent="0.3">
      <c r="A2083">
        <v>2088</v>
      </c>
      <c r="B2083" t="s">
        <v>16</v>
      </c>
      <c r="C2083" t="s">
        <v>17</v>
      </c>
      <c r="D2083">
        <v>3</v>
      </c>
      <c r="E2083">
        <v>2</v>
      </c>
      <c r="F2083">
        <v>5742.92</v>
      </c>
      <c r="G2083">
        <v>9188.98</v>
      </c>
      <c r="H2083">
        <v>3675.59</v>
      </c>
      <c r="I2083">
        <v>2652.1</v>
      </c>
      <c r="J2083">
        <v>2861.28</v>
      </c>
      <c r="K2083">
        <f>Global_Household_Financial_Dyna[[#This Row],[Total_Household_Income]]-Global_Household_Financial_Dyna[[#This Row],[Estimated_Taxes]]</f>
        <v>5513.3899999999994</v>
      </c>
      <c r="L2083" s="1">
        <f>Global_Household_Financial_Dyna[[#This Row],[Monthly_Savings]]/Global_Household_Financial_Dyna[[#This Row],[Net Income]]</f>
        <v>0.51896927298812534</v>
      </c>
      <c r="M2083" s="2">
        <f>Global_Household_Financial_Dyna[[#This Row],[Monthly_Expenses]]/Global_Household_Financial_Dyna[[#This Row],[Net Income]]</f>
        <v>0.48102891324575264</v>
      </c>
      <c r="N2083" t="str">
        <f>IF(Global_Household_Financial_Dyna[[#This Row],[Monthly_Savings]]&lt;0,"High Risk", IF(Global_Household_Financial_Dyna[[#This Row],[Savings Rate%]]&lt;0.1, "Medium", "Safe"))</f>
        <v>Safe</v>
      </c>
      <c r="O2083">
        <f>Global_Household_Financial_Dyna[[#This Row],[Total_Household_Income]]/Global_Household_Financial_Dyna[[#This Row],[Family_Size]]</f>
        <v>3062.9933333333333</v>
      </c>
      <c r="P2083" s="2">
        <f t="shared" si="64"/>
        <v>0.15879799892000862</v>
      </c>
      <c r="Q2083" s="2">
        <f t="shared" si="65"/>
        <v>0.36017127406811672</v>
      </c>
      <c r="R2083" s="2" t="str">
        <f>IF(Global_Household_Financial_Dyna[[#This Row],[Vs country_Average]]&lt;-0.2, "Underperformer", IF(Global_Household_Financial_Dyna[[#This Row],[Vs country_Average]]&gt;0.2, "Outperformer", "Normal"))</f>
        <v>Outperformer</v>
      </c>
      <c r="S20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2861.28</v>
      </c>
      <c r="T20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2861.28</v>
      </c>
      <c r="U20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2861.28</v>
      </c>
      <c r="V20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2861.28</v>
      </c>
    </row>
    <row r="2084" spans="1:22" x14ac:dyDescent="0.3">
      <c r="A2084">
        <v>2089</v>
      </c>
      <c r="B2084" t="s">
        <v>14</v>
      </c>
      <c r="C2084" t="s">
        <v>15</v>
      </c>
      <c r="D2084">
        <v>3</v>
      </c>
      <c r="E2084">
        <v>3</v>
      </c>
      <c r="F2084">
        <v>1055.3499999999999</v>
      </c>
      <c r="G2084">
        <v>2065.73</v>
      </c>
      <c r="H2084">
        <v>309.86</v>
      </c>
      <c r="I2084">
        <v>710.35</v>
      </c>
      <c r="J2084">
        <v>1045.52</v>
      </c>
      <c r="K2084">
        <f>Global_Household_Financial_Dyna[[#This Row],[Total_Household_Income]]-Global_Household_Financial_Dyna[[#This Row],[Estimated_Taxes]]</f>
        <v>1755.87</v>
      </c>
      <c r="L2084" s="1">
        <f>Global_Household_Financial_Dyna[[#This Row],[Monthly_Savings]]/Global_Household_Financial_Dyna[[#This Row],[Net Income]]</f>
        <v>0.59544271500737533</v>
      </c>
      <c r="M2084" s="2">
        <f>Global_Household_Financial_Dyna[[#This Row],[Monthly_Expenses]]/Global_Household_Financial_Dyna[[#This Row],[Net Income]]</f>
        <v>0.40455728499262478</v>
      </c>
      <c r="N2084" t="str">
        <f>IF(Global_Household_Financial_Dyna[[#This Row],[Monthly_Savings]]&lt;0,"High Risk", IF(Global_Household_Financial_Dyna[[#This Row],[Savings Rate%]]&lt;0.1, "Medium", "Safe"))</f>
        <v>Safe</v>
      </c>
      <c r="O2084">
        <f>Global_Household_Financial_Dyna[[#This Row],[Total_Household_Income]]/Global_Household_Financial_Dyna[[#This Row],[Family_Size]]</f>
        <v>688.57666666666671</v>
      </c>
      <c r="P2084" s="2">
        <f t="shared" si="64"/>
        <v>0.39788995363055785</v>
      </c>
      <c r="Q2084" s="2">
        <f t="shared" si="65"/>
        <v>0.19755276137681749</v>
      </c>
      <c r="R2084" s="2" t="str">
        <f>IF(Global_Household_Financial_Dyna[[#This Row],[Vs country_Average]]&lt;-0.2, "Underperformer", IF(Global_Household_Financial_Dyna[[#This Row],[Vs country_Average]]&gt;0.2, "Outperformer", "Normal"))</f>
        <v>Normal</v>
      </c>
      <c r="S20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1045.52</v>
      </c>
      <c r="T20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1045.52</v>
      </c>
      <c r="U20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1045.52</v>
      </c>
      <c r="V20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1045.52</v>
      </c>
    </row>
    <row r="2085" spans="1:22" x14ac:dyDescent="0.3">
      <c r="A2085">
        <v>2090</v>
      </c>
      <c r="B2085" t="s">
        <v>10</v>
      </c>
      <c r="C2085" t="s">
        <v>11</v>
      </c>
      <c r="D2085">
        <v>2</v>
      </c>
      <c r="E2085">
        <v>1</v>
      </c>
      <c r="F2085">
        <v>487.03</v>
      </c>
      <c r="G2085">
        <v>487.03</v>
      </c>
      <c r="H2085">
        <v>48.7</v>
      </c>
      <c r="I2085">
        <v>462.19</v>
      </c>
      <c r="J2085">
        <v>-23.86</v>
      </c>
      <c r="K2085">
        <f>Global_Household_Financial_Dyna[[#This Row],[Total_Household_Income]]-Global_Household_Financial_Dyna[[#This Row],[Estimated_Taxes]]</f>
        <v>438.33</v>
      </c>
      <c r="L2085" s="1">
        <f>Global_Household_Financial_Dyna[[#This Row],[Monthly_Savings]]/Global_Household_Financial_Dyna[[#This Row],[Net Income]]</f>
        <v>-5.4433874021855677E-2</v>
      </c>
      <c r="M2085" s="2">
        <f>Global_Household_Financial_Dyna[[#This Row],[Monthly_Expenses]]/Global_Household_Financial_Dyna[[#This Row],[Net Income]]</f>
        <v>1.0544338740218557</v>
      </c>
      <c r="N2085" t="str">
        <f>IF(Global_Household_Financial_Dyna[[#This Row],[Monthly_Savings]]&lt;0,"High Risk", IF(Global_Household_Financial_Dyna[[#This Row],[Savings Rate%]]&lt;0.1, "Medium", "Safe"))</f>
        <v>High Risk</v>
      </c>
      <c r="O2085">
        <f>Global_Household_Financial_Dyna[[#This Row],[Total_Household_Income]]/Global_Household_Financial_Dyna[[#This Row],[Family_Size]]</f>
        <v>243.51499999999999</v>
      </c>
      <c r="P2085" s="2">
        <f t="shared" si="64"/>
        <v>0.42077341556833553</v>
      </c>
      <c r="Q2085" s="2">
        <f t="shared" si="65"/>
        <v>-0.47520728959019121</v>
      </c>
      <c r="R2085" s="2" t="str">
        <f>IF(Global_Household_Financial_Dyna[[#This Row],[Vs country_Average]]&lt;-0.2, "Underperformer", IF(Global_Household_Financial_Dyna[[#This Row],[Vs country_Average]]&gt;0.2, "Outperformer", "Normal"))</f>
        <v>Underperformer</v>
      </c>
      <c r="S20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-0.75049999999999883</v>
      </c>
      <c r="T20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22.359000000000002</v>
      </c>
      <c r="U20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45.468499999999992</v>
      </c>
      <c r="V20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68.578000000000003</v>
      </c>
    </row>
    <row r="2086" spans="1:22" x14ac:dyDescent="0.3">
      <c r="A2086">
        <v>2091</v>
      </c>
      <c r="B2086" t="s">
        <v>14</v>
      </c>
      <c r="C2086" t="s">
        <v>15</v>
      </c>
      <c r="D2086">
        <v>1</v>
      </c>
      <c r="E2086">
        <v>1</v>
      </c>
      <c r="F2086">
        <v>2895.18</v>
      </c>
      <c r="G2086">
        <v>2895.18</v>
      </c>
      <c r="H2086">
        <v>434.28</v>
      </c>
      <c r="I2086">
        <v>615.25</v>
      </c>
      <c r="J2086">
        <v>1845.65</v>
      </c>
      <c r="K2086">
        <f>Global_Household_Financial_Dyna[[#This Row],[Total_Household_Income]]-Global_Household_Financial_Dyna[[#This Row],[Estimated_Taxes]]</f>
        <v>2460.8999999999996</v>
      </c>
      <c r="L2086" s="1">
        <f>Global_Household_Financial_Dyna[[#This Row],[Monthly_Savings]]/Global_Household_Financial_Dyna[[#This Row],[Net Income]]</f>
        <v>0.74998984111503941</v>
      </c>
      <c r="M2086" s="2">
        <f>Global_Household_Financial_Dyna[[#This Row],[Monthly_Expenses]]/Global_Household_Financial_Dyna[[#This Row],[Net Income]]</f>
        <v>0.25001015888496081</v>
      </c>
      <c r="N2086" t="str">
        <f>IF(Global_Household_Financial_Dyna[[#This Row],[Monthly_Savings]]&lt;0,"High Risk", IF(Global_Household_Financial_Dyna[[#This Row],[Savings Rate%]]&lt;0.1, "Medium", "Safe"))</f>
        <v>Safe</v>
      </c>
      <c r="O2086">
        <f>Global_Household_Financial_Dyna[[#This Row],[Total_Household_Income]]/Global_Household_Financial_Dyna[[#This Row],[Family_Size]]</f>
        <v>2895.18</v>
      </c>
      <c r="P2086" s="2">
        <f t="shared" si="64"/>
        <v>0.39788995363055785</v>
      </c>
      <c r="Q2086" s="2">
        <f t="shared" si="65"/>
        <v>0.35209988748448157</v>
      </c>
      <c r="R2086" s="2" t="str">
        <f>IF(Global_Household_Financial_Dyna[[#This Row],[Vs country_Average]]&lt;-0.2, "Underperformer", IF(Global_Household_Financial_Dyna[[#This Row],[Vs country_Average]]&gt;0.2, "Outperformer", "Normal"))</f>
        <v>Outperformer</v>
      </c>
      <c r="S20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1845.65</v>
      </c>
      <c r="T20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1845.65</v>
      </c>
      <c r="U20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1845.65</v>
      </c>
      <c r="V20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1845.65</v>
      </c>
    </row>
    <row r="2087" spans="1:22" x14ac:dyDescent="0.3">
      <c r="A2087">
        <v>2092</v>
      </c>
      <c r="B2087" t="s">
        <v>12</v>
      </c>
      <c r="C2087" t="s">
        <v>13</v>
      </c>
      <c r="D2087">
        <v>7</v>
      </c>
      <c r="E2087">
        <v>3</v>
      </c>
      <c r="F2087">
        <v>1377.18</v>
      </c>
      <c r="G2087">
        <v>2879.92</v>
      </c>
      <c r="H2087">
        <v>719.98</v>
      </c>
      <c r="I2087">
        <v>2733.05</v>
      </c>
      <c r="J2087">
        <v>-573.11</v>
      </c>
      <c r="K2087">
        <f>Global_Household_Financial_Dyna[[#This Row],[Total_Household_Income]]-Global_Household_Financial_Dyna[[#This Row],[Estimated_Taxes]]</f>
        <v>2159.94</v>
      </c>
      <c r="L2087" s="1">
        <f>Global_Household_Financial_Dyna[[#This Row],[Monthly_Savings]]/Global_Household_Financial_Dyna[[#This Row],[Net Income]]</f>
        <v>-0.26533607415020788</v>
      </c>
      <c r="M2087" s="2">
        <f>Global_Household_Financial_Dyna[[#This Row],[Monthly_Expenses]]/Global_Household_Financial_Dyna[[#This Row],[Net Income]]</f>
        <v>1.265336074150208</v>
      </c>
      <c r="N2087" t="str">
        <f>IF(Global_Household_Financial_Dyna[[#This Row],[Monthly_Savings]]&lt;0,"High Risk", IF(Global_Household_Financial_Dyna[[#This Row],[Savings Rate%]]&lt;0.1, "Medium", "Safe"))</f>
        <v>High Risk</v>
      </c>
      <c r="O2087">
        <f>Global_Household_Financial_Dyna[[#This Row],[Total_Household_Income]]/Global_Household_Financial_Dyna[[#This Row],[Family_Size]]</f>
        <v>411.41714285714289</v>
      </c>
      <c r="P2087" s="2">
        <f t="shared" si="64"/>
        <v>0.30718716818024266</v>
      </c>
      <c r="Q2087" s="2">
        <f t="shared" si="65"/>
        <v>-0.57252324233045049</v>
      </c>
      <c r="R2087" s="2" t="str">
        <f>IF(Global_Household_Financial_Dyna[[#This Row],[Vs country_Average]]&lt;-0.2, "Underperformer", IF(Global_Household_Financial_Dyna[[#This Row],[Vs country_Average]]&gt;0.2, "Outperformer", "Normal"))</f>
        <v>Underperformer</v>
      </c>
      <c r="S20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-436.45749999999998</v>
      </c>
      <c r="T20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-299.80499999999995</v>
      </c>
      <c r="U20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-163.15249999999997</v>
      </c>
      <c r="V20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-26.499999999999886</v>
      </c>
    </row>
    <row r="2088" spans="1:22" x14ac:dyDescent="0.3">
      <c r="A2088">
        <v>2093</v>
      </c>
      <c r="B2088" t="s">
        <v>18</v>
      </c>
      <c r="C2088" t="s">
        <v>20</v>
      </c>
      <c r="D2088">
        <v>1</v>
      </c>
      <c r="E2088">
        <v>1</v>
      </c>
      <c r="F2088">
        <v>3027.49</v>
      </c>
      <c r="G2088">
        <v>3027.49</v>
      </c>
      <c r="H2088">
        <v>666.05</v>
      </c>
      <c r="I2088">
        <v>1580.7</v>
      </c>
      <c r="J2088">
        <v>780.74</v>
      </c>
      <c r="K2088">
        <f>Global_Household_Financial_Dyna[[#This Row],[Total_Household_Income]]-Global_Household_Financial_Dyna[[#This Row],[Estimated_Taxes]]</f>
        <v>2361.4399999999996</v>
      </c>
      <c r="L2088" s="1">
        <f>Global_Household_Financial_Dyna[[#This Row],[Monthly_Savings]]/Global_Household_Financial_Dyna[[#This Row],[Net Income]]</f>
        <v>0.33062029947828447</v>
      </c>
      <c r="M2088" s="2">
        <f>Global_Household_Financial_Dyna[[#This Row],[Monthly_Expenses]]/Global_Household_Financial_Dyna[[#This Row],[Net Income]]</f>
        <v>0.66937970052171569</v>
      </c>
      <c r="N2088" t="str">
        <f>IF(Global_Household_Financial_Dyna[[#This Row],[Monthly_Savings]]&lt;0,"High Risk", IF(Global_Household_Financial_Dyna[[#This Row],[Savings Rate%]]&lt;0.1, "Medium", "Safe"))</f>
        <v>Safe</v>
      </c>
      <c r="O2088">
        <f>Global_Household_Financial_Dyna[[#This Row],[Total_Household_Income]]/Global_Household_Financial_Dyna[[#This Row],[Family_Size]]</f>
        <v>3027.49</v>
      </c>
      <c r="P2088" s="2">
        <f t="shared" si="64"/>
        <v>0.32336204947805613</v>
      </c>
      <c r="Q2088" s="2">
        <f t="shared" si="65"/>
        <v>7.258250000228339E-3</v>
      </c>
      <c r="R2088" s="2" t="str">
        <f>IF(Global_Household_Financial_Dyna[[#This Row],[Vs country_Average]]&lt;-0.2, "Underperformer", IF(Global_Household_Financial_Dyna[[#This Row],[Vs country_Average]]&gt;0.2, "Outperformer", "Normal"))</f>
        <v>Normal</v>
      </c>
      <c r="S20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780.74</v>
      </c>
      <c r="T20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780.74</v>
      </c>
      <c r="U20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780.74</v>
      </c>
      <c r="V20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780.74</v>
      </c>
    </row>
    <row r="2089" spans="1:22" x14ac:dyDescent="0.3">
      <c r="A2089">
        <v>2094</v>
      </c>
      <c r="B2089" t="s">
        <v>16</v>
      </c>
      <c r="C2089" t="s">
        <v>17</v>
      </c>
      <c r="D2089">
        <v>3</v>
      </c>
      <c r="E2089">
        <v>3</v>
      </c>
      <c r="F2089">
        <v>4111.03</v>
      </c>
      <c r="G2089">
        <v>9932.52</v>
      </c>
      <c r="H2089">
        <v>3973.01</v>
      </c>
      <c r="I2089">
        <v>2083.67</v>
      </c>
      <c r="J2089">
        <v>3875.84</v>
      </c>
      <c r="K2089">
        <f>Global_Household_Financial_Dyna[[#This Row],[Total_Household_Income]]-Global_Household_Financial_Dyna[[#This Row],[Estimated_Taxes]]</f>
        <v>5959.51</v>
      </c>
      <c r="L2089" s="1">
        <f>Global_Household_Financial_Dyna[[#This Row],[Monthly_Savings]]/Global_Household_Financial_Dyna[[#This Row],[Net Income]]</f>
        <v>0.65036219420724184</v>
      </c>
      <c r="M2089" s="2">
        <f>Global_Household_Financial_Dyna[[#This Row],[Monthly_Expenses]]/Global_Household_Financial_Dyna[[#This Row],[Net Income]]</f>
        <v>0.34963780579275811</v>
      </c>
      <c r="N2089" t="str">
        <f>IF(Global_Household_Financial_Dyna[[#This Row],[Monthly_Savings]]&lt;0,"High Risk", IF(Global_Household_Financial_Dyna[[#This Row],[Savings Rate%]]&lt;0.1, "Medium", "Safe"))</f>
        <v>Safe</v>
      </c>
      <c r="O2089">
        <f>Global_Household_Financial_Dyna[[#This Row],[Total_Household_Income]]/Global_Household_Financial_Dyna[[#This Row],[Family_Size]]</f>
        <v>3310.84</v>
      </c>
      <c r="P2089" s="2">
        <f t="shared" si="64"/>
        <v>0.15879799892000862</v>
      </c>
      <c r="Q2089" s="2">
        <f t="shared" si="65"/>
        <v>0.49156419528723322</v>
      </c>
      <c r="R2089" s="2" t="str">
        <f>IF(Global_Household_Financial_Dyna[[#This Row],[Vs country_Average]]&lt;-0.2, "Underperformer", IF(Global_Household_Financial_Dyna[[#This Row],[Vs country_Average]]&gt;0.2, "Outperformer", "Normal"))</f>
        <v>Outperformer</v>
      </c>
      <c r="S20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3875.84</v>
      </c>
      <c r="T20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3875.84</v>
      </c>
      <c r="U20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3875.84</v>
      </c>
      <c r="V20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3875.84</v>
      </c>
    </row>
    <row r="2090" spans="1:22" x14ac:dyDescent="0.3">
      <c r="A2090">
        <v>2095</v>
      </c>
      <c r="B2090" t="s">
        <v>10</v>
      </c>
      <c r="C2090" t="s">
        <v>22</v>
      </c>
      <c r="D2090">
        <v>4</v>
      </c>
      <c r="E2090">
        <v>1</v>
      </c>
      <c r="F2090">
        <v>400.91</v>
      </c>
      <c r="G2090">
        <v>400.91</v>
      </c>
      <c r="H2090">
        <v>40.090000000000003</v>
      </c>
      <c r="I2090">
        <v>380.47</v>
      </c>
      <c r="J2090">
        <v>-19.64</v>
      </c>
      <c r="K2090">
        <f>Global_Household_Financial_Dyna[[#This Row],[Total_Household_Income]]-Global_Household_Financial_Dyna[[#This Row],[Estimated_Taxes]]</f>
        <v>360.82000000000005</v>
      </c>
      <c r="L2090" s="1">
        <f>Global_Household_Financial_Dyna[[#This Row],[Monthly_Savings]]/Global_Household_Financial_Dyna[[#This Row],[Net Income]]</f>
        <v>-5.4431572529238949E-2</v>
      </c>
      <c r="M2090" s="2">
        <f>Global_Household_Financial_Dyna[[#This Row],[Monthly_Expenses]]/Global_Household_Financial_Dyna[[#This Row],[Net Income]]</f>
        <v>1.0544592871792029</v>
      </c>
      <c r="N2090" t="str">
        <f>IF(Global_Household_Financial_Dyna[[#This Row],[Monthly_Savings]]&lt;0,"High Risk", IF(Global_Household_Financial_Dyna[[#This Row],[Savings Rate%]]&lt;0.1, "Medium", "Safe"))</f>
        <v>High Risk</v>
      </c>
      <c r="O2090">
        <f>Global_Household_Financial_Dyna[[#This Row],[Total_Household_Income]]/Global_Household_Financial_Dyna[[#This Row],[Family_Size]]</f>
        <v>100.22750000000001</v>
      </c>
      <c r="P2090" s="2">
        <f t="shared" si="64"/>
        <v>0.42077341556833553</v>
      </c>
      <c r="Q2090" s="2">
        <f t="shared" si="65"/>
        <v>-0.4752049880975745</v>
      </c>
      <c r="R2090" s="2" t="str">
        <f>IF(Global_Household_Financial_Dyna[[#This Row],[Vs country_Average]]&lt;-0.2, "Underperformer", IF(Global_Household_Financial_Dyna[[#This Row],[Vs country_Average]]&gt;0.2, "Outperformer", "Normal"))</f>
        <v>Underperformer</v>
      </c>
      <c r="S20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-0.61649999999999849</v>
      </c>
      <c r="T20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18.407000000000011</v>
      </c>
      <c r="U20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37.430500000000002</v>
      </c>
      <c r="V20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56.454000000000022</v>
      </c>
    </row>
    <row r="2091" spans="1:22" x14ac:dyDescent="0.3">
      <c r="A2091">
        <v>2096</v>
      </c>
      <c r="B2091" t="s">
        <v>14</v>
      </c>
      <c r="C2091" t="s">
        <v>15</v>
      </c>
      <c r="D2091">
        <v>2</v>
      </c>
      <c r="E2091">
        <v>2</v>
      </c>
      <c r="F2091">
        <v>1489.44</v>
      </c>
      <c r="G2091">
        <v>2316.89</v>
      </c>
      <c r="H2091">
        <v>347.53</v>
      </c>
      <c r="I2091">
        <v>1006.88</v>
      </c>
      <c r="J2091">
        <v>962.48</v>
      </c>
      <c r="K2091">
        <f>Global_Household_Financial_Dyna[[#This Row],[Total_Household_Income]]-Global_Household_Financial_Dyna[[#This Row],[Estimated_Taxes]]</f>
        <v>1969.36</v>
      </c>
      <c r="L2091" s="1">
        <f>Global_Household_Financial_Dyna[[#This Row],[Monthly_Savings]]/Global_Household_Financial_Dyna[[#This Row],[Net Income]]</f>
        <v>0.48872730227078853</v>
      </c>
      <c r="M2091" s="2">
        <f>Global_Household_Financial_Dyna[[#This Row],[Monthly_Expenses]]/Global_Household_Financial_Dyna[[#This Row],[Net Income]]</f>
        <v>0.51127269772921158</v>
      </c>
      <c r="N2091" t="str">
        <f>IF(Global_Household_Financial_Dyna[[#This Row],[Monthly_Savings]]&lt;0,"High Risk", IF(Global_Household_Financial_Dyna[[#This Row],[Savings Rate%]]&lt;0.1, "Medium", "Safe"))</f>
        <v>Safe</v>
      </c>
      <c r="O2091">
        <f>Global_Household_Financial_Dyna[[#This Row],[Total_Household_Income]]/Global_Household_Financial_Dyna[[#This Row],[Family_Size]]</f>
        <v>1158.4449999999999</v>
      </c>
      <c r="P2091" s="2">
        <f t="shared" si="64"/>
        <v>0.39788995363055785</v>
      </c>
      <c r="Q2091" s="2">
        <f t="shared" si="65"/>
        <v>9.0837348640230686E-2</v>
      </c>
      <c r="R2091" s="2" t="str">
        <f>IF(Global_Household_Financial_Dyna[[#This Row],[Vs country_Average]]&lt;-0.2, "Underperformer", IF(Global_Household_Financial_Dyna[[#This Row],[Vs country_Average]]&gt;0.2, "Outperformer", "Normal"))</f>
        <v>Normal</v>
      </c>
      <c r="S20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962.48</v>
      </c>
      <c r="T20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962.48</v>
      </c>
      <c r="U20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962.48</v>
      </c>
      <c r="V20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962.48</v>
      </c>
    </row>
    <row r="2092" spans="1:22" x14ac:dyDescent="0.3">
      <c r="A2092">
        <v>2097</v>
      </c>
      <c r="B2092" t="s">
        <v>16</v>
      </c>
      <c r="C2092" t="s">
        <v>21</v>
      </c>
      <c r="D2092">
        <v>1</v>
      </c>
      <c r="E2092">
        <v>1</v>
      </c>
      <c r="F2092">
        <v>4533.51</v>
      </c>
      <c r="G2092">
        <v>4533.51</v>
      </c>
      <c r="H2092">
        <v>1586.73</v>
      </c>
      <c r="I2092">
        <v>1264.0999999999999</v>
      </c>
      <c r="J2092">
        <v>1682.68</v>
      </c>
      <c r="K2092">
        <f>Global_Household_Financial_Dyna[[#This Row],[Total_Household_Income]]-Global_Household_Financial_Dyna[[#This Row],[Estimated_Taxes]]</f>
        <v>2946.78</v>
      </c>
      <c r="L2092" s="1">
        <f>Global_Household_Financial_Dyna[[#This Row],[Monthly_Savings]]/Global_Household_Financial_Dyna[[#This Row],[Net Income]]</f>
        <v>0.57102328643468458</v>
      </c>
      <c r="M2092" s="2">
        <f>Global_Household_Financial_Dyna[[#This Row],[Monthly_Expenses]]/Global_Household_Financial_Dyna[[#This Row],[Net Income]]</f>
        <v>0.4289767135653153</v>
      </c>
      <c r="N2092" t="str">
        <f>IF(Global_Household_Financial_Dyna[[#This Row],[Monthly_Savings]]&lt;0,"High Risk", IF(Global_Household_Financial_Dyna[[#This Row],[Savings Rate%]]&lt;0.1, "Medium", "Safe"))</f>
        <v>Safe</v>
      </c>
      <c r="O2092">
        <f>Global_Household_Financial_Dyna[[#This Row],[Total_Household_Income]]/Global_Household_Financial_Dyna[[#This Row],[Family_Size]]</f>
        <v>4533.51</v>
      </c>
      <c r="P2092" s="2">
        <f t="shared" si="64"/>
        <v>0.15879799892000862</v>
      </c>
      <c r="Q2092" s="2">
        <f t="shared" si="65"/>
        <v>0.41222528751467596</v>
      </c>
      <c r="R2092" s="2" t="str">
        <f>IF(Global_Household_Financial_Dyna[[#This Row],[Vs country_Average]]&lt;-0.2, "Underperformer", IF(Global_Household_Financial_Dyna[[#This Row],[Vs country_Average]]&gt;0.2, "Outperformer", "Normal"))</f>
        <v>Outperformer</v>
      </c>
      <c r="S20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1682.68</v>
      </c>
      <c r="T20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1682.68</v>
      </c>
      <c r="U20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1682.68</v>
      </c>
      <c r="V20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1682.68</v>
      </c>
    </row>
    <row r="2093" spans="1:22" x14ac:dyDescent="0.3">
      <c r="A2093">
        <v>2098</v>
      </c>
      <c r="B2093" t="s">
        <v>16</v>
      </c>
      <c r="C2093" t="s">
        <v>21</v>
      </c>
      <c r="D2093">
        <v>1</v>
      </c>
      <c r="E2093">
        <v>1</v>
      </c>
      <c r="F2093">
        <v>4122.46</v>
      </c>
      <c r="G2093">
        <v>4122.46</v>
      </c>
      <c r="H2093">
        <v>1442.86</v>
      </c>
      <c r="I2093">
        <v>2009.82</v>
      </c>
      <c r="J2093">
        <v>669.78</v>
      </c>
      <c r="K2093">
        <f>Global_Household_Financial_Dyna[[#This Row],[Total_Household_Income]]-Global_Household_Financial_Dyna[[#This Row],[Estimated_Taxes]]</f>
        <v>2679.6000000000004</v>
      </c>
      <c r="L2093" s="1">
        <f>Global_Household_Financial_Dyna[[#This Row],[Monthly_Savings]]/Global_Household_Financial_Dyna[[#This Row],[Net Income]]</f>
        <v>0.24995521719659647</v>
      </c>
      <c r="M2093" s="2">
        <f>Global_Household_Financial_Dyna[[#This Row],[Monthly_Expenses]]/Global_Household_Financial_Dyna[[#This Row],[Net Income]]</f>
        <v>0.75004478280340336</v>
      </c>
      <c r="N2093" t="str">
        <f>IF(Global_Household_Financial_Dyna[[#This Row],[Monthly_Savings]]&lt;0,"High Risk", IF(Global_Household_Financial_Dyna[[#This Row],[Savings Rate%]]&lt;0.1, "Medium", "Safe"))</f>
        <v>Safe</v>
      </c>
      <c r="O2093">
        <f>Global_Household_Financial_Dyna[[#This Row],[Total_Household_Income]]/Global_Household_Financial_Dyna[[#This Row],[Family_Size]]</f>
        <v>4122.46</v>
      </c>
      <c r="P2093" s="2">
        <f t="shared" si="64"/>
        <v>0.15879799892000862</v>
      </c>
      <c r="Q2093" s="2">
        <f t="shared" si="65"/>
        <v>9.1157218276587848E-2</v>
      </c>
      <c r="R2093" s="2" t="str">
        <f>IF(Global_Household_Financial_Dyna[[#This Row],[Vs country_Average]]&lt;-0.2, "Underperformer", IF(Global_Household_Financial_Dyna[[#This Row],[Vs country_Average]]&gt;0.2, "Outperformer", "Normal"))</f>
        <v>Normal</v>
      </c>
      <c r="S20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669.78</v>
      </c>
      <c r="T20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669.78</v>
      </c>
      <c r="U20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669.78</v>
      </c>
      <c r="V20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669.78</v>
      </c>
    </row>
    <row r="2094" spans="1:22" x14ac:dyDescent="0.3">
      <c r="A2094">
        <v>2099</v>
      </c>
      <c r="B2094" t="s">
        <v>14</v>
      </c>
      <c r="C2094" t="s">
        <v>15</v>
      </c>
      <c r="D2094">
        <v>8</v>
      </c>
      <c r="E2094">
        <v>3</v>
      </c>
      <c r="F2094">
        <v>2361.89</v>
      </c>
      <c r="G2094">
        <v>5830.93</v>
      </c>
      <c r="H2094">
        <v>874.64</v>
      </c>
      <c r="I2094">
        <v>1581.36</v>
      </c>
      <c r="J2094">
        <v>3374.93</v>
      </c>
      <c r="K2094">
        <f>Global_Household_Financial_Dyna[[#This Row],[Total_Household_Income]]-Global_Household_Financial_Dyna[[#This Row],[Estimated_Taxes]]</f>
        <v>4956.29</v>
      </c>
      <c r="L2094" s="1">
        <f>Global_Household_Financial_Dyna[[#This Row],[Monthly_Savings]]/Global_Household_Financial_Dyna[[#This Row],[Net Income]]</f>
        <v>0.68093876669847808</v>
      </c>
      <c r="M2094" s="2">
        <f>Global_Household_Financial_Dyna[[#This Row],[Monthly_Expenses]]/Global_Household_Financial_Dyna[[#This Row],[Net Income]]</f>
        <v>0.31906123330152186</v>
      </c>
      <c r="N2094" t="str">
        <f>IF(Global_Household_Financial_Dyna[[#This Row],[Monthly_Savings]]&lt;0,"High Risk", IF(Global_Household_Financial_Dyna[[#This Row],[Savings Rate%]]&lt;0.1, "Medium", "Safe"))</f>
        <v>Safe</v>
      </c>
      <c r="O2094">
        <f>Global_Household_Financial_Dyna[[#This Row],[Total_Household_Income]]/Global_Household_Financial_Dyna[[#This Row],[Family_Size]]</f>
        <v>728.86625000000004</v>
      </c>
      <c r="P2094" s="2">
        <f t="shared" si="64"/>
        <v>0.39788995363055785</v>
      </c>
      <c r="Q2094" s="2">
        <f t="shared" si="65"/>
        <v>0.28304881306792024</v>
      </c>
      <c r="R2094" s="2" t="str">
        <f>IF(Global_Household_Financial_Dyna[[#This Row],[Vs country_Average]]&lt;-0.2, "Underperformer", IF(Global_Household_Financial_Dyna[[#This Row],[Vs country_Average]]&gt;0.2, "Outperformer", "Normal"))</f>
        <v>Outperformer</v>
      </c>
      <c r="S20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3374.93</v>
      </c>
      <c r="T20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3374.93</v>
      </c>
      <c r="U20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3374.93</v>
      </c>
      <c r="V20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3374.93</v>
      </c>
    </row>
    <row r="2095" spans="1:22" x14ac:dyDescent="0.3">
      <c r="A2095">
        <v>2100</v>
      </c>
      <c r="B2095" t="s">
        <v>10</v>
      </c>
      <c r="C2095" t="s">
        <v>11</v>
      </c>
      <c r="D2095">
        <v>7</v>
      </c>
      <c r="E2095">
        <v>3</v>
      </c>
      <c r="F2095">
        <v>850.13</v>
      </c>
      <c r="G2095">
        <v>1970.41</v>
      </c>
      <c r="H2095">
        <v>197.04</v>
      </c>
      <c r="I2095">
        <v>787.6</v>
      </c>
      <c r="J2095">
        <v>985.77</v>
      </c>
      <c r="K2095">
        <f>Global_Household_Financial_Dyna[[#This Row],[Total_Household_Income]]-Global_Household_Financial_Dyna[[#This Row],[Estimated_Taxes]]</f>
        <v>1773.3700000000001</v>
      </c>
      <c r="L2095" s="1">
        <f>Global_Household_Financial_Dyna[[#This Row],[Monthly_Savings]]/Global_Household_Financial_Dyna[[#This Row],[Net Income]]</f>
        <v>0.55587384471373702</v>
      </c>
      <c r="M2095" s="2">
        <f>Global_Household_Financial_Dyna[[#This Row],[Monthly_Expenses]]/Global_Household_Financial_Dyna[[#This Row],[Net Income]]</f>
        <v>0.44412615528626287</v>
      </c>
      <c r="N2095" t="str">
        <f>IF(Global_Household_Financial_Dyna[[#This Row],[Monthly_Savings]]&lt;0,"High Risk", IF(Global_Household_Financial_Dyna[[#This Row],[Savings Rate%]]&lt;0.1, "Medium", "Safe"))</f>
        <v>Safe</v>
      </c>
      <c r="O2095">
        <f>Global_Household_Financial_Dyna[[#This Row],[Total_Household_Income]]/Global_Household_Financial_Dyna[[#This Row],[Family_Size]]</f>
        <v>281.48714285714289</v>
      </c>
      <c r="P2095" s="2">
        <f t="shared" si="64"/>
        <v>0.42077341556833553</v>
      </c>
      <c r="Q2095" s="2">
        <f t="shared" si="65"/>
        <v>0.13510042914540149</v>
      </c>
      <c r="R2095" s="2" t="str">
        <f>IF(Global_Household_Financial_Dyna[[#This Row],[Vs country_Average]]&lt;-0.2, "Underperformer", IF(Global_Household_Financial_Dyna[[#This Row],[Vs country_Average]]&gt;0.2, "Outperformer", "Normal"))</f>
        <v>Normal</v>
      </c>
      <c r="S20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985.77</v>
      </c>
      <c r="T20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985.77</v>
      </c>
      <c r="U20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985.77</v>
      </c>
      <c r="V20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985.77</v>
      </c>
    </row>
    <row r="2096" spans="1:22" x14ac:dyDescent="0.3">
      <c r="A2096">
        <v>2101</v>
      </c>
      <c r="B2096" t="s">
        <v>12</v>
      </c>
      <c r="C2096" t="s">
        <v>13</v>
      </c>
      <c r="D2096">
        <v>5</v>
      </c>
      <c r="E2096">
        <v>3</v>
      </c>
      <c r="F2096">
        <v>6062.03</v>
      </c>
      <c r="G2096">
        <v>14075.47</v>
      </c>
      <c r="H2096">
        <v>4222.6400000000003</v>
      </c>
      <c r="I2096">
        <v>3224.42</v>
      </c>
      <c r="J2096">
        <v>6628.41</v>
      </c>
      <c r="K2096">
        <f>Global_Household_Financial_Dyna[[#This Row],[Total_Household_Income]]-Global_Household_Financial_Dyna[[#This Row],[Estimated_Taxes]]</f>
        <v>9852.8299999999981</v>
      </c>
      <c r="L2096" s="1">
        <f>Global_Household_Financial_Dyna[[#This Row],[Monthly_Savings]]/Global_Household_Financial_Dyna[[#This Row],[Net Income]]</f>
        <v>0.67274174019038191</v>
      </c>
      <c r="M2096" s="2">
        <f>Global_Household_Financial_Dyna[[#This Row],[Monthly_Expenses]]/Global_Household_Financial_Dyna[[#This Row],[Net Income]]</f>
        <v>0.3272582598096182</v>
      </c>
      <c r="N2096" t="str">
        <f>IF(Global_Household_Financial_Dyna[[#This Row],[Monthly_Savings]]&lt;0,"High Risk", IF(Global_Household_Financial_Dyna[[#This Row],[Savings Rate%]]&lt;0.1, "Medium", "Safe"))</f>
        <v>Safe</v>
      </c>
      <c r="O2096">
        <f>Global_Household_Financial_Dyna[[#This Row],[Total_Household_Income]]/Global_Household_Financial_Dyna[[#This Row],[Family_Size]]</f>
        <v>2815.0940000000001</v>
      </c>
      <c r="P2096" s="2">
        <f t="shared" si="64"/>
        <v>0.30718716818024266</v>
      </c>
      <c r="Q2096" s="2">
        <f t="shared" si="65"/>
        <v>0.36555457201013924</v>
      </c>
      <c r="R2096" s="2" t="str">
        <f>IF(Global_Household_Financial_Dyna[[#This Row],[Vs country_Average]]&lt;-0.2, "Underperformer", IF(Global_Household_Financial_Dyna[[#This Row],[Vs country_Average]]&gt;0.2, "Outperformer", "Normal"))</f>
        <v>Outperformer</v>
      </c>
      <c r="S20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6628.41</v>
      </c>
      <c r="T20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6628.41</v>
      </c>
      <c r="U20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6628.41</v>
      </c>
      <c r="V20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6628.41</v>
      </c>
    </row>
    <row r="2097" spans="1:22" x14ac:dyDescent="0.3">
      <c r="A2097">
        <v>2102</v>
      </c>
      <c r="B2097" t="s">
        <v>16</v>
      </c>
      <c r="C2097" t="s">
        <v>21</v>
      </c>
      <c r="D2097">
        <v>3</v>
      </c>
      <c r="E2097">
        <v>3</v>
      </c>
      <c r="F2097">
        <v>6023.26</v>
      </c>
      <c r="G2097">
        <v>13343.89</v>
      </c>
      <c r="H2097">
        <v>5337.55</v>
      </c>
      <c r="I2097">
        <v>3241.05</v>
      </c>
      <c r="J2097">
        <v>4765.28</v>
      </c>
      <c r="K2097">
        <f>Global_Household_Financial_Dyna[[#This Row],[Total_Household_Income]]-Global_Household_Financial_Dyna[[#This Row],[Estimated_Taxes]]</f>
        <v>8006.3399999999992</v>
      </c>
      <c r="L2097" s="1">
        <f>Global_Household_Financial_Dyna[[#This Row],[Monthly_Savings]]/Global_Household_Financial_Dyna[[#This Row],[Net Income]]</f>
        <v>0.59518831326174004</v>
      </c>
      <c r="M2097" s="2">
        <f>Global_Household_Financial_Dyna[[#This Row],[Monthly_Expenses]]/Global_Household_Financial_Dyna[[#This Row],[Net Income]]</f>
        <v>0.40481043772810055</v>
      </c>
      <c r="N2097" t="str">
        <f>IF(Global_Household_Financial_Dyna[[#This Row],[Monthly_Savings]]&lt;0,"High Risk", IF(Global_Household_Financial_Dyna[[#This Row],[Savings Rate%]]&lt;0.1, "Medium", "Safe"))</f>
        <v>Safe</v>
      </c>
      <c r="O2097">
        <f>Global_Household_Financial_Dyna[[#This Row],[Total_Household_Income]]/Global_Household_Financial_Dyna[[#This Row],[Family_Size]]</f>
        <v>4447.9633333333331</v>
      </c>
      <c r="P2097" s="2">
        <f t="shared" si="64"/>
        <v>0.15879799892000862</v>
      </c>
      <c r="Q2097" s="2">
        <f t="shared" si="65"/>
        <v>0.43639031434173142</v>
      </c>
      <c r="R2097" s="2" t="str">
        <f>IF(Global_Household_Financial_Dyna[[#This Row],[Vs country_Average]]&lt;-0.2, "Underperformer", IF(Global_Household_Financial_Dyna[[#This Row],[Vs country_Average]]&gt;0.2, "Outperformer", "Normal"))</f>
        <v>Outperformer</v>
      </c>
      <c r="S20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4765.28</v>
      </c>
      <c r="T20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4765.28</v>
      </c>
      <c r="U20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4765.28</v>
      </c>
      <c r="V20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4765.28</v>
      </c>
    </row>
    <row r="2098" spans="1:22" x14ac:dyDescent="0.3">
      <c r="A2098">
        <v>2103</v>
      </c>
      <c r="B2098" t="s">
        <v>18</v>
      </c>
      <c r="C2098" t="s">
        <v>20</v>
      </c>
      <c r="D2098">
        <v>4</v>
      </c>
      <c r="E2098">
        <v>2</v>
      </c>
      <c r="F2098">
        <v>5293.53</v>
      </c>
      <c r="G2098">
        <v>7563.13</v>
      </c>
      <c r="H2098">
        <v>1663.89</v>
      </c>
      <c r="I2098">
        <v>2867</v>
      </c>
      <c r="J2098">
        <v>3032.24</v>
      </c>
      <c r="K2098">
        <f>Global_Household_Financial_Dyna[[#This Row],[Total_Household_Income]]-Global_Household_Financial_Dyna[[#This Row],[Estimated_Taxes]]</f>
        <v>5899.24</v>
      </c>
      <c r="L2098" s="1">
        <f>Global_Household_Financial_Dyna[[#This Row],[Monthly_Savings]]/Global_Household_Financial_Dyna[[#This Row],[Net Income]]</f>
        <v>0.51400519388938237</v>
      </c>
      <c r="M2098" s="2">
        <f>Global_Household_Financial_Dyna[[#This Row],[Monthly_Expenses]]/Global_Household_Financial_Dyna[[#This Row],[Net Income]]</f>
        <v>0.48599480611061768</v>
      </c>
      <c r="N2098" t="str">
        <f>IF(Global_Household_Financial_Dyna[[#This Row],[Monthly_Savings]]&lt;0,"High Risk", IF(Global_Household_Financial_Dyna[[#This Row],[Savings Rate%]]&lt;0.1, "Medium", "Safe"))</f>
        <v>Safe</v>
      </c>
      <c r="O2098">
        <f>Global_Household_Financial_Dyna[[#This Row],[Total_Household_Income]]/Global_Household_Financial_Dyna[[#This Row],[Family_Size]]</f>
        <v>1890.7825</v>
      </c>
      <c r="P2098" s="2">
        <f t="shared" si="64"/>
        <v>0.32336204947805613</v>
      </c>
      <c r="Q2098" s="2">
        <f t="shared" si="65"/>
        <v>0.19064314441132624</v>
      </c>
      <c r="R2098" s="2" t="str">
        <f>IF(Global_Household_Financial_Dyna[[#This Row],[Vs country_Average]]&lt;-0.2, "Underperformer", IF(Global_Household_Financial_Dyna[[#This Row],[Vs country_Average]]&gt;0.2, "Outperformer", "Normal"))</f>
        <v>Normal</v>
      </c>
      <c r="S20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3032.24</v>
      </c>
      <c r="T20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3032.24</v>
      </c>
      <c r="U20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3032.24</v>
      </c>
      <c r="V20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3032.24</v>
      </c>
    </row>
    <row r="2099" spans="1:22" x14ac:dyDescent="0.3">
      <c r="A2099">
        <v>2104</v>
      </c>
      <c r="B2099" t="s">
        <v>16</v>
      </c>
      <c r="C2099" t="s">
        <v>17</v>
      </c>
      <c r="D2099">
        <v>2</v>
      </c>
      <c r="E2099">
        <v>2</v>
      </c>
      <c r="F2099">
        <v>3765.15</v>
      </c>
      <c r="G2099">
        <v>6753.09</v>
      </c>
      <c r="H2099">
        <v>2363.58</v>
      </c>
      <c r="I2099">
        <v>2115.2399999999998</v>
      </c>
      <c r="J2099">
        <v>2274.2600000000002</v>
      </c>
      <c r="K2099">
        <f>Global_Household_Financial_Dyna[[#This Row],[Total_Household_Income]]-Global_Household_Financial_Dyna[[#This Row],[Estimated_Taxes]]</f>
        <v>4389.51</v>
      </c>
      <c r="L2099" s="1">
        <f>Global_Household_Financial_Dyna[[#This Row],[Monthly_Savings]]/Global_Household_Financial_Dyna[[#This Row],[Net Income]]</f>
        <v>0.51811250002847697</v>
      </c>
      <c r="M2099" s="2">
        <f>Global_Household_Financial_Dyna[[#This Row],[Monthly_Expenses]]/Global_Household_Financial_Dyna[[#This Row],[Net Income]]</f>
        <v>0.48188522181291299</v>
      </c>
      <c r="N2099" t="str">
        <f>IF(Global_Household_Financial_Dyna[[#This Row],[Monthly_Savings]]&lt;0,"High Risk", IF(Global_Household_Financial_Dyna[[#This Row],[Savings Rate%]]&lt;0.1, "Medium", "Safe"))</f>
        <v>Safe</v>
      </c>
      <c r="O2099">
        <f>Global_Household_Financial_Dyna[[#This Row],[Total_Household_Income]]/Global_Household_Financial_Dyna[[#This Row],[Family_Size]]</f>
        <v>3376.5450000000001</v>
      </c>
      <c r="P2099" s="2">
        <f t="shared" si="64"/>
        <v>0.15879799892000862</v>
      </c>
      <c r="Q2099" s="2">
        <f t="shared" si="65"/>
        <v>0.35931450110846835</v>
      </c>
      <c r="R2099" s="2" t="str">
        <f>IF(Global_Household_Financial_Dyna[[#This Row],[Vs country_Average]]&lt;-0.2, "Underperformer", IF(Global_Household_Financial_Dyna[[#This Row],[Vs country_Average]]&gt;0.2, "Outperformer", "Normal"))</f>
        <v>Outperformer</v>
      </c>
      <c r="S20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2274.2600000000002</v>
      </c>
      <c r="T20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2274.2600000000002</v>
      </c>
      <c r="U20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2274.2600000000002</v>
      </c>
      <c r="V20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2274.2600000000002</v>
      </c>
    </row>
    <row r="2100" spans="1:22" x14ac:dyDescent="0.3">
      <c r="A2100">
        <v>2105</v>
      </c>
      <c r="B2100" t="s">
        <v>14</v>
      </c>
      <c r="C2100" t="s">
        <v>15</v>
      </c>
      <c r="D2100">
        <v>1</v>
      </c>
      <c r="E2100">
        <v>1</v>
      </c>
      <c r="F2100">
        <v>1575.37</v>
      </c>
      <c r="G2100">
        <v>1575.37</v>
      </c>
      <c r="H2100">
        <v>236.31</v>
      </c>
      <c r="I2100">
        <v>722.86</v>
      </c>
      <c r="J2100">
        <v>616.21</v>
      </c>
      <c r="K2100">
        <f>Global_Household_Financial_Dyna[[#This Row],[Total_Household_Income]]-Global_Household_Financial_Dyna[[#This Row],[Estimated_Taxes]]</f>
        <v>1339.06</v>
      </c>
      <c r="L2100" s="1">
        <f>Global_Household_Financial_Dyna[[#This Row],[Monthly_Savings]]/Global_Household_Financial_Dyna[[#This Row],[Net Income]]</f>
        <v>0.46018102250832676</v>
      </c>
      <c r="M2100" s="2">
        <f>Global_Household_Financial_Dyna[[#This Row],[Monthly_Expenses]]/Global_Household_Financial_Dyna[[#This Row],[Net Income]]</f>
        <v>0.53982644541693425</v>
      </c>
      <c r="N2100" t="str">
        <f>IF(Global_Household_Financial_Dyna[[#This Row],[Monthly_Savings]]&lt;0,"High Risk", IF(Global_Household_Financial_Dyna[[#This Row],[Savings Rate%]]&lt;0.1, "Medium", "Safe"))</f>
        <v>Safe</v>
      </c>
      <c r="O2100">
        <f>Global_Household_Financial_Dyna[[#This Row],[Total_Household_Income]]/Global_Household_Financial_Dyna[[#This Row],[Family_Size]]</f>
        <v>1575.37</v>
      </c>
      <c r="P2100" s="2">
        <f t="shared" si="64"/>
        <v>0.39788995363055785</v>
      </c>
      <c r="Q2100" s="2">
        <f t="shared" si="65"/>
        <v>6.2291068877768918E-2</v>
      </c>
      <c r="R2100" s="2" t="str">
        <f>IF(Global_Household_Financial_Dyna[[#This Row],[Vs country_Average]]&lt;-0.2, "Underperformer", IF(Global_Household_Financial_Dyna[[#This Row],[Vs country_Average]]&gt;0.2, "Outperformer", "Normal"))</f>
        <v>Normal</v>
      </c>
      <c r="S21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616.21</v>
      </c>
      <c r="T21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616.21</v>
      </c>
      <c r="U21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616.21</v>
      </c>
      <c r="V21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616.21</v>
      </c>
    </row>
    <row r="2101" spans="1:22" x14ac:dyDescent="0.3">
      <c r="A2101">
        <v>2106</v>
      </c>
      <c r="B2101" t="s">
        <v>10</v>
      </c>
      <c r="C2101" t="s">
        <v>11</v>
      </c>
      <c r="D2101">
        <v>7</v>
      </c>
      <c r="E2101">
        <v>3</v>
      </c>
      <c r="F2101">
        <v>876.62</v>
      </c>
      <c r="G2101">
        <v>2049.75</v>
      </c>
      <c r="H2101">
        <v>204.98</v>
      </c>
      <c r="I2101">
        <v>630.29999999999995</v>
      </c>
      <c r="J2101">
        <v>1214.48</v>
      </c>
      <c r="K2101">
        <f>Global_Household_Financial_Dyna[[#This Row],[Total_Household_Income]]-Global_Household_Financial_Dyna[[#This Row],[Estimated_Taxes]]</f>
        <v>1844.77</v>
      </c>
      <c r="L2101" s="1">
        <f>Global_Household_Financial_Dyna[[#This Row],[Monthly_Savings]]/Global_Household_Financial_Dyna[[#This Row],[Net Income]]</f>
        <v>0.65833681163505475</v>
      </c>
      <c r="M2101" s="2">
        <f>Global_Household_Financial_Dyna[[#This Row],[Monthly_Expenses]]/Global_Household_Financial_Dyna[[#This Row],[Net Income]]</f>
        <v>0.34166860909490071</v>
      </c>
      <c r="N2101" t="str">
        <f>IF(Global_Household_Financial_Dyna[[#This Row],[Monthly_Savings]]&lt;0,"High Risk", IF(Global_Household_Financial_Dyna[[#This Row],[Savings Rate%]]&lt;0.1, "Medium", "Safe"))</f>
        <v>Safe</v>
      </c>
      <c r="O2101">
        <f>Global_Household_Financial_Dyna[[#This Row],[Total_Household_Income]]/Global_Household_Financial_Dyna[[#This Row],[Family_Size]]</f>
        <v>292.82142857142856</v>
      </c>
      <c r="P2101" s="2">
        <f t="shared" si="64"/>
        <v>0.42077341556833553</v>
      </c>
      <c r="Q2101" s="2">
        <f t="shared" si="65"/>
        <v>0.23756339606671922</v>
      </c>
      <c r="R2101" s="2" t="str">
        <f>IF(Global_Household_Financial_Dyna[[#This Row],[Vs country_Average]]&lt;-0.2, "Underperformer", IF(Global_Household_Financial_Dyna[[#This Row],[Vs country_Average]]&gt;0.2, "Outperformer", "Normal"))</f>
        <v>Outperformer</v>
      </c>
      <c r="S21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1214.48</v>
      </c>
      <c r="T21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1214.48</v>
      </c>
      <c r="U21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1214.48</v>
      </c>
      <c r="V21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1214.48</v>
      </c>
    </row>
    <row r="2102" spans="1:22" x14ac:dyDescent="0.3">
      <c r="A2102">
        <v>2107</v>
      </c>
      <c r="B2102" t="s">
        <v>12</v>
      </c>
      <c r="C2102" t="s">
        <v>13</v>
      </c>
      <c r="D2102">
        <v>5</v>
      </c>
      <c r="E2102">
        <v>2</v>
      </c>
      <c r="F2102">
        <v>4276.46</v>
      </c>
      <c r="G2102">
        <v>6545.41</v>
      </c>
      <c r="H2102">
        <v>1636.35</v>
      </c>
      <c r="I2102">
        <v>2683.4</v>
      </c>
      <c r="J2102">
        <v>2225.65</v>
      </c>
      <c r="K2102">
        <f>Global_Household_Financial_Dyna[[#This Row],[Total_Household_Income]]-Global_Household_Financial_Dyna[[#This Row],[Estimated_Taxes]]</f>
        <v>4909.0599999999995</v>
      </c>
      <c r="L2102" s="1">
        <f>Global_Household_Financial_Dyna[[#This Row],[Monthly_Savings]]/Global_Household_Financial_Dyna[[#This Row],[Net Income]]</f>
        <v>0.4533760027377951</v>
      </c>
      <c r="M2102" s="2">
        <f>Global_Household_Financial_Dyna[[#This Row],[Monthly_Expenses]]/Global_Household_Financial_Dyna[[#This Row],[Net Income]]</f>
        <v>0.54662196021234211</v>
      </c>
      <c r="N2102" t="str">
        <f>IF(Global_Household_Financial_Dyna[[#This Row],[Monthly_Savings]]&lt;0,"High Risk", IF(Global_Household_Financial_Dyna[[#This Row],[Savings Rate%]]&lt;0.1, "Medium", "Safe"))</f>
        <v>Safe</v>
      </c>
      <c r="O2102">
        <f>Global_Household_Financial_Dyna[[#This Row],[Total_Household_Income]]/Global_Household_Financial_Dyna[[#This Row],[Family_Size]]</f>
        <v>1309.0819999999999</v>
      </c>
      <c r="P2102" s="2">
        <f t="shared" si="64"/>
        <v>0.30718716818024266</v>
      </c>
      <c r="Q2102" s="2">
        <f t="shared" si="65"/>
        <v>0.14618883455755244</v>
      </c>
      <c r="R2102" s="2" t="str">
        <f>IF(Global_Household_Financial_Dyna[[#This Row],[Vs country_Average]]&lt;-0.2, "Underperformer", IF(Global_Household_Financial_Dyna[[#This Row],[Vs country_Average]]&gt;0.2, "Outperformer", "Normal"))</f>
        <v>Normal</v>
      </c>
      <c r="S21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2225.65</v>
      </c>
      <c r="T21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2225.65</v>
      </c>
      <c r="U21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2225.65</v>
      </c>
      <c r="V21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2225.65</v>
      </c>
    </row>
    <row r="2103" spans="1:22" x14ac:dyDescent="0.3">
      <c r="A2103">
        <v>2108</v>
      </c>
      <c r="B2103" t="s">
        <v>12</v>
      </c>
      <c r="C2103" t="s">
        <v>13</v>
      </c>
      <c r="D2103">
        <v>3</v>
      </c>
      <c r="E2103">
        <v>2</v>
      </c>
      <c r="F2103">
        <v>1583</v>
      </c>
      <c r="G2103">
        <v>2486.89</v>
      </c>
      <c r="H2103">
        <v>621.72</v>
      </c>
      <c r="I2103">
        <v>1878.06</v>
      </c>
      <c r="J2103">
        <v>-12.89</v>
      </c>
      <c r="K2103">
        <f>Global_Household_Financial_Dyna[[#This Row],[Total_Household_Income]]-Global_Household_Financial_Dyna[[#This Row],[Estimated_Taxes]]</f>
        <v>1865.1699999999998</v>
      </c>
      <c r="L2103" s="1">
        <f>Global_Household_Financial_Dyna[[#This Row],[Monthly_Savings]]/Global_Household_Financial_Dyna[[#This Row],[Net Income]]</f>
        <v>-6.9108982023086372E-3</v>
      </c>
      <c r="M2103" s="2">
        <f>Global_Household_Financial_Dyna[[#This Row],[Monthly_Expenses]]/Global_Household_Financial_Dyna[[#This Row],[Net Income]]</f>
        <v>1.0069108982023087</v>
      </c>
      <c r="N2103" t="str">
        <f>IF(Global_Household_Financial_Dyna[[#This Row],[Monthly_Savings]]&lt;0,"High Risk", IF(Global_Household_Financial_Dyna[[#This Row],[Savings Rate%]]&lt;0.1, "Medium", "Safe"))</f>
        <v>High Risk</v>
      </c>
      <c r="O2103">
        <f>Global_Household_Financial_Dyna[[#This Row],[Total_Household_Income]]/Global_Household_Financial_Dyna[[#This Row],[Family_Size]]</f>
        <v>828.96333333333325</v>
      </c>
      <c r="P2103" s="2">
        <f t="shared" si="64"/>
        <v>0.30718716818024266</v>
      </c>
      <c r="Q2103" s="2">
        <f t="shared" si="65"/>
        <v>-0.31409806638255128</v>
      </c>
      <c r="R2103" s="2" t="str">
        <f>IF(Global_Household_Financial_Dyna[[#This Row],[Vs country_Average]]&lt;-0.2, "Underperformer", IF(Global_Household_Financial_Dyna[[#This Row],[Vs country_Average]]&gt;0.2, "Outperformer", "Normal"))</f>
        <v>Underperformer</v>
      </c>
      <c r="S21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81.013000000000005</v>
      </c>
      <c r="T21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174.916</v>
      </c>
      <c r="U21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268.81900000000002</v>
      </c>
      <c r="V21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362.72200000000004</v>
      </c>
    </row>
    <row r="2104" spans="1:22" x14ac:dyDescent="0.3">
      <c r="A2104">
        <v>2109</v>
      </c>
      <c r="B2104" t="s">
        <v>10</v>
      </c>
      <c r="C2104" t="s">
        <v>11</v>
      </c>
      <c r="D2104">
        <v>3</v>
      </c>
      <c r="E2104">
        <v>1</v>
      </c>
      <c r="F2104">
        <v>673.32</v>
      </c>
      <c r="G2104">
        <v>673.32</v>
      </c>
      <c r="H2104">
        <v>67.33</v>
      </c>
      <c r="I2104">
        <v>533.63</v>
      </c>
      <c r="J2104">
        <v>72.36</v>
      </c>
      <c r="K2104">
        <f>Global_Household_Financial_Dyna[[#This Row],[Total_Household_Income]]-Global_Household_Financial_Dyna[[#This Row],[Estimated_Taxes]]</f>
        <v>605.99</v>
      </c>
      <c r="L2104" s="1">
        <f>Global_Household_Financial_Dyna[[#This Row],[Monthly_Savings]]/Global_Household_Financial_Dyna[[#This Row],[Net Income]]</f>
        <v>0.11940791102163402</v>
      </c>
      <c r="M2104" s="2">
        <f>Global_Household_Financial_Dyna[[#This Row],[Monthly_Expenses]]/Global_Household_Financial_Dyna[[#This Row],[Net Income]]</f>
        <v>0.88059208897836594</v>
      </c>
      <c r="N2104" t="str">
        <f>IF(Global_Household_Financial_Dyna[[#This Row],[Monthly_Savings]]&lt;0,"High Risk", IF(Global_Household_Financial_Dyna[[#This Row],[Savings Rate%]]&lt;0.1, "Medium", "Safe"))</f>
        <v>Safe</v>
      </c>
      <c r="O2104">
        <f>Global_Household_Financial_Dyna[[#This Row],[Total_Household_Income]]/Global_Household_Financial_Dyna[[#This Row],[Family_Size]]</f>
        <v>224.44000000000003</v>
      </c>
      <c r="P2104" s="2">
        <f t="shared" si="64"/>
        <v>0.42077341556833553</v>
      </c>
      <c r="Q2104" s="2">
        <f t="shared" si="65"/>
        <v>-0.30136550454670152</v>
      </c>
      <c r="R2104" s="2" t="str">
        <f>IF(Global_Household_Financial_Dyna[[#This Row],[Vs country_Average]]&lt;-0.2, "Underperformer", IF(Global_Household_Financial_Dyna[[#This Row],[Vs country_Average]]&gt;0.2, "Outperformer", "Normal"))</f>
        <v>Underperformer</v>
      </c>
      <c r="S21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72.36</v>
      </c>
      <c r="T21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72.36</v>
      </c>
      <c r="U21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72.36</v>
      </c>
      <c r="V21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72.36</v>
      </c>
    </row>
    <row r="2105" spans="1:22" x14ac:dyDescent="0.3">
      <c r="A2105">
        <v>2110</v>
      </c>
      <c r="B2105" t="s">
        <v>12</v>
      </c>
      <c r="C2105" t="s">
        <v>13</v>
      </c>
      <c r="D2105">
        <v>7</v>
      </c>
      <c r="E2105">
        <v>3</v>
      </c>
      <c r="F2105">
        <v>3427.69</v>
      </c>
      <c r="G2105">
        <v>8666.01</v>
      </c>
      <c r="H2105">
        <v>2599.8000000000002</v>
      </c>
      <c r="I2105">
        <v>4450.33</v>
      </c>
      <c r="J2105">
        <v>1615.88</v>
      </c>
      <c r="K2105">
        <f>Global_Household_Financial_Dyna[[#This Row],[Total_Household_Income]]-Global_Household_Financial_Dyna[[#This Row],[Estimated_Taxes]]</f>
        <v>6066.21</v>
      </c>
      <c r="L2105" s="1">
        <f>Global_Household_Financial_Dyna[[#This Row],[Monthly_Savings]]/Global_Household_Financial_Dyna[[#This Row],[Net Income]]</f>
        <v>0.26637389737579148</v>
      </c>
      <c r="M2105" s="2">
        <f>Global_Household_Financial_Dyna[[#This Row],[Monthly_Expenses]]/Global_Household_Financial_Dyna[[#This Row],[Net Income]]</f>
        <v>0.73362610262420846</v>
      </c>
      <c r="N2105" t="str">
        <f>IF(Global_Household_Financial_Dyna[[#This Row],[Monthly_Savings]]&lt;0,"High Risk", IF(Global_Household_Financial_Dyna[[#This Row],[Savings Rate%]]&lt;0.1, "Medium", "Safe"))</f>
        <v>Safe</v>
      </c>
      <c r="O2105">
        <f>Global_Household_Financial_Dyna[[#This Row],[Total_Household_Income]]/Global_Household_Financial_Dyna[[#This Row],[Family_Size]]</f>
        <v>1238.0014285714285</v>
      </c>
      <c r="P2105" s="2">
        <f t="shared" si="64"/>
        <v>0.30718716818024266</v>
      </c>
      <c r="Q2105" s="2">
        <f t="shared" si="65"/>
        <v>-4.0813270804451185E-2</v>
      </c>
      <c r="R2105" s="2" t="str">
        <f>IF(Global_Household_Financial_Dyna[[#This Row],[Vs country_Average]]&lt;-0.2, "Underperformer", IF(Global_Household_Financial_Dyna[[#This Row],[Vs country_Average]]&gt;0.2, "Outperformer", "Normal"))</f>
        <v>Normal</v>
      </c>
      <c r="S21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1615.88</v>
      </c>
      <c r="T21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1615.88</v>
      </c>
      <c r="U21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1615.88</v>
      </c>
      <c r="V21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1615.88</v>
      </c>
    </row>
    <row r="2106" spans="1:22" x14ac:dyDescent="0.3">
      <c r="A2106">
        <v>2111</v>
      </c>
      <c r="B2106" t="s">
        <v>18</v>
      </c>
      <c r="C2106" t="s">
        <v>20</v>
      </c>
      <c r="D2106">
        <v>8</v>
      </c>
      <c r="E2106">
        <v>1</v>
      </c>
      <c r="F2106">
        <v>4017.34</v>
      </c>
      <c r="G2106">
        <v>4017.34</v>
      </c>
      <c r="H2106">
        <v>883.81</v>
      </c>
      <c r="I2106">
        <v>3812.45</v>
      </c>
      <c r="J2106">
        <v>-678.93</v>
      </c>
      <c r="K2106">
        <f>Global_Household_Financial_Dyna[[#This Row],[Total_Household_Income]]-Global_Household_Financial_Dyna[[#This Row],[Estimated_Taxes]]</f>
        <v>3133.53</v>
      </c>
      <c r="L2106" s="1">
        <f>Global_Household_Financial_Dyna[[#This Row],[Monthly_Savings]]/Global_Household_Financial_Dyna[[#This Row],[Net Income]]</f>
        <v>-0.21666618797330803</v>
      </c>
      <c r="M2106" s="2">
        <f>Global_Household_Financial_Dyna[[#This Row],[Monthly_Expenses]]/Global_Household_Financial_Dyna[[#This Row],[Net Income]]</f>
        <v>1.2166629966842506</v>
      </c>
      <c r="N2106" t="str">
        <f>IF(Global_Household_Financial_Dyna[[#This Row],[Monthly_Savings]]&lt;0,"High Risk", IF(Global_Household_Financial_Dyna[[#This Row],[Savings Rate%]]&lt;0.1, "Medium", "Safe"))</f>
        <v>High Risk</v>
      </c>
      <c r="O2106">
        <f>Global_Household_Financial_Dyna[[#This Row],[Total_Household_Income]]/Global_Household_Financial_Dyna[[#This Row],[Family_Size]]</f>
        <v>502.16750000000002</v>
      </c>
      <c r="P2106" s="2">
        <f t="shared" si="64"/>
        <v>0.32336204947805613</v>
      </c>
      <c r="Q2106" s="2">
        <f t="shared" si="65"/>
        <v>-0.54002823745136419</v>
      </c>
      <c r="R2106" s="2" t="str">
        <f>IF(Global_Household_Financial_Dyna[[#This Row],[Vs country_Average]]&lt;-0.2, "Underperformer", IF(Global_Household_Financial_Dyna[[#This Row],[Vs country_Average]]&gt;0.2, "Outperformer", "Normal"))</f>
        <v>Underperformer</v>
      </c>
      <c r="S21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-488.30749999999995</v>
      </c>
      <c r="T21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-297.68499999999989</v>
      </c>
      <c r="U21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-107.0625</v>
      </c>
      <c r="V21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83.560000000000173</v>
      </c>
    </row>
    <row r="2107" spans="1:22" x14ac:dyDescent="0.3">
      <c r="A2107">
        <v>2112</v>
      </c>
      <c r="B2107" t="s">
        <v>18</v>
      </c>
      <c r="C2107" t="s">
        <v>20</v>
      </c>
      <c r="D2107">
        <v>2</v>
      </c>
      <c r="E2107">
        <v>2</v>
      </c>
      <c r="F2107">
        <v>2104.77</v>
      </c>
      <c r="G2107">
        <v>3210.06</v>
      </c>
      <c r="H2107">
        <v>706.21</v>
      </c>
      <c r="I2107">
        <v>1978.42</v>
      </c>
      <c r="J2107">
        <v>525.42999999999995</v>
      </c>
      <c r="K2107">
        <f>Global_Household_Financial_Dyna[[#This Row],[Total_Household_Income]]-Global_Household_Financial_Dyna[[#This Row],[Estimated_Taxes]]</f>
        <v>2503.85</v>
      </c>
      <c r="L2107" s="1">
        <f>Global_Household_Financial_Dyna[[#This Row],[Monthly_Savings]]/Global_Household_Financial_Dyna[[#This Row],[Net Income]]</f>
        <v>0.20984883279749186</v>
      </c>
      <c r="M2107" s="2">
        <f>Global_Household_Financial_Dyna[[#This Row],[Monthly_Expenses]]/Global_Household_Financial_Dyna[[#This Row],[Net Income]]</f>
        <v>0.79015116720250822</v>
      </c>
      <c r="N2107" t="str">
        <f>IF(Global_Household_Financial_Dyna[[#This Row],[Monthly_Savings]]&lt;0,"High Risk", IF(Global_Household_Financial_Dyna[[#This Row],[Savings Rate%]]&lt;0.1, "Medium", "Safe"))</f>
        <v>Safe</v>
      </c>
      <c r="O2107">
        <f>Global_Household_Financial_Dyna[[#This Row],[Total_Household_Income]]/Global_Household_Financial_Dyna[[#This Row],[Family_Size]]</f>
        <v>1605.03</v>
      </c>
      <c r="P2107" s="2">
        <f t="shared" si="64"/>
        <v>0.32336204947805613</v>
      </c>
      <c r="Q2107" s="2">
        <f t="shared" si="65"/>
        <v>-0.11351321668056427</v>
      </c>
      <c r="R2107" s="2" t="str">
        <f>IF(Global_Household_Financial_Dyna[[#This Row],[Vs country_Average]]&lt;-0.2, "Underperformer", IF(Global_Household_Financial_Dyna[[#This Row],[Vs country_Average]]&gt;0.2, "Outperformer", "Normal"))</f>
        <v>Normal</v>
      </c>
      <c r="S21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525.42999999999995</v>
      </c>
      <c r="T21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525.42999999999995</v>
      </c>
      <c r="U21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525.42999999999995</v>
      </c>
      <c r="V21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525.42999999999995</v>
      </c>
    </row>
    <row r="2108" spans="1:22" x14ac:dyDescent="0.3">
      <c r="A2108">
        <v>2113</v>
      </c>
      <c r="B2108" t="s">
        <v>18</v>
      </c>
      <c r="C2108" t="s">
        <v>19</v>
      </c>
      <c r="D2108">
        <v>1</v>
      </c>
      <c r="E2108">
        <v>1</v>
      </c>
      <c r="F2108">
        <v>2803.31</v>
      </c>
      <c r="G2108">
        <v>2803.31</v>
      </c>
      <c r="H2108">
        <v>616.73</v>
      </c>
      <c r="I2108">
        <v>1306.33</v>
      </c>
      <c r="J2108">
        <v>880.26</v>
      </c>
      <c r="K2108">
        <f>Global_Household_Financial_Dyna[[#This Row],[Total_Household_Income]]-Global_Household_Financial_Dyna[[#This Row],[Estimated_Taxes]]</f>
        <v>2186.58</v>
      </c>
      <c r="L2108" s="1">
        <f>Global_Household_Financial_Dyna[[#This Row],[Monthly_Savings]]/Global_Household_Financial_Dyna[[#This Row],[Net Income]]</f>
        <v>0.40257388250144061</v>
      </c>
      <c r="M2108" s="2">
        <f>Global_Household_Financial_Dyna[[#This Row],[Monthly_Expenses]]/Global_Household_Financial_Dyna[[#This Row],[Net Income]]</f>
        <v>0.597430690850552</v>
      </c>
      <c r="N2108" t="str">
        <f>IF(Global_Household_Financial_Dyna[[#This Row],[Monthly_Savings]]&lt;0,"High Risk", IF(Global_Household_Financial_Dyna[[#This Row],[Savings Rate%]]&lt;0.1, "Medium", "Safe"))</f>
        <v>Safe</v>
      </c>
      <c r="O2108">
        <f>Global_Household_Financial_Dyna[[#This Row],[Total_Household_Income]]/Global_Household_Financial_Dyna[[#This Row],[Family_Size]]</f>
        <v>2803.31</v>
      </c>
      <c r="P2108" s="2">
        <f t="shared" si="64"/>
        <v>0.32336204947805613</v>
      </c>
      <c r="Q2108" s="2">
        <f t="shared" si="65"/>
        <v>7.921183302338447E-2</v>
      </c>
      <c r="R2108" s="2" t="str">
        <f>IF(Global_Household_Financial_Dyna[[#This Row],[Vs country_Average]]&lt;-0.2, "Underperformer", IF(Global_Household_Financial_Dyna[[#This Row],[Vs country_Average]]&gt;0.2, "Outperformer", "Normal"))</f>
        <v>Normal</v>
      </c>
      <c r="S21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880.26</v>
      </c>
      <c r="T21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880.26</v>
      </c>
      <c r="U21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880.26</v>
      </c>
      <c r="V21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880.26</v>
      </c>
    </row>
    <row r="2109" spans="1:22" x14ac:dyDescent="0.3">
      <c r="A2109">
        <v>2114</v>
      </c>
      <c r="B2109" t="s">
        <v>12</v>
      </c>
      <c r="C2109" t="s">
        <v>13</v>
      </c>
      <c r="D2109">
        <v>2</v>
      </c>
      <c r="E2109">
        <v>2</v>
      </c>
      <c r="F2109">
        <v>6320.1</v>
      </c>
      <c r="G2109">
        <v>9223.58</v>
      </c>
      <c r="H2109">
        <v>2767.07</v>
      </c>
      <c r="I2109">
        <v>2425.04</v>
      </c>
      <c r="J2109">
        <v>4031.47</v>
      </c>
      <c r="K2109">
        <f>Global_Household_Financial_Dyna[[#This Row],[Total_Household_Income]]-Global_Household_Financial_Dyna[[#This Row],[Estimated_Taxes]]</f>
        <v>6456.51</v>
      </c>
      <c r="L2109" s="1">
        <f>Global_Household_Financial_Dyna[[#This Row],[Monthly_Savings]]/Global_Household_Financial_Dyna[[#This Row],[Net Income]]</f>
        <v>0.6244038962225722</v>
      </c>
      <c r="M2109" s="2">
        <f>Global_Household_Financial_Dyna[[#This Row],[Monthly_Expenses]]/Global_Household_Financial_Dyna[[#This Row],[Net Income]]</f>
        <v>0.37559610377742775</v>
      </c>
      <c r="N2109" t="str">
        <f>IF(Global_Household_Financial_Dyna[[#This Row],[Monthly_Savings]]&lt;0,"High Risk", IF(Global_Household_Financial_Dyna[[#This Row],[Savings Rate%]]&lt;0.1, "Medium", "Safe"))</f>
        <v>Safe</v>
      </c>
      <c r="O2109">
        <f>Global_Household_Financial_Dyna[[#This Row],[Total_Household_Income]]/Global_Household_Financial_Dyna[[#This Row],[Family_Size]]</f>
        <v>4611.79</v>
      </c>
      <c r="P2109" s="2">
        <f t="shared" si="64"/>
        <v>0.30718716818024266</v>
      </c>
      <c r="Q2109" s="2">
        <f t="shared" si="65"/>
        <v>0.31721672804232953</v>
      </c>
      <c r="R2109" s="2" t="str">
        <f>IF(Global_Household_Financial_Dyna[[#This Row],[Vs country_Average]]&lt;-0.2, "Underperformer", IF(Global_Household_Financial_Dyna[[#This Row],[Vs country_Average]]&gt;0.2, "Outperformer", "Normal"))</f>
        <v>Outperformer</v>
      </c>
      <c r="S21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4031.47</v>
      </c>
      <c r="T21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4031.47</v>
      </c>
      <c r="U21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4031.47</v>
      </c>
      <c r="V21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4031.47</v>
      </c>
    </row>
    <row r="2110" spans="1:22" x14ac:dyDescent="0.3">
      <c r="A2110">
        <v>2115</v>
      </c>
      <c r="B2110" t="s">
        <v>16</v>
      </c>
      <c r="C2110" t="s">
        <v>21</v>
      </c>
      <c r="D2110">
        <v>7</v>
      </c>
      <c r="E2110">
        <v>1</v>
      </c>
      <c r="F2110">
        <v>7158.53</v>
      </c>
      <c r="G2110">
        <v>7158.53</v>
      </c>
      <c r="H2110">
        <v>2505.4899999999998</v>
      </c>
      <c r="I2110">
        <v>4082.16</v>
      </c>
      <c r="J2110">
        <v>570.88</v>
      </c>
      <c r="K2110">
        <f>Global_Household_Financial_Dyna[[#This Row],[Total_Household_Income]]-Global_Household_Financial_Dyna[[#This Row],[Estimated_Taxes]]</f>
        <v>4653.04</v>
      </c>
      <c r="L2110" s="1">
        <f>Global_Household_Financial_Dyna[[#This Row],[Monthly_Savings]]/Global_Household_Financial_Dyna[[#This Row],[Net Income]]</f>
        <v>0.12268968244416553</v>
      </c>
      <c r="M2110" s="2">
        <f>Global_Household_Financial_Dyna[[#This Row],[Monthly_Expenses]]/Global_Household_Financial_Dyna[[#This Row],[Net Income]]</f>
        <v>0.87731031755583444</v>
      </c>
      <c r="N2110" t="str">
        <f>IF(Global_Household_Financial_Dyna[[#This Row],[Monthly_Savings]]&lt;0,"High Risk", IF(Global_Household_Financial_Dyna[[#This Row],[Savings Rate%]]&lt;0.1, "Medium", "Safe"))</f>
        <v>Safe</v>
      </c>
      <c r="O2110">
        <f>Global_Household_Financial_Dyna[[#This Row],[Total_Household_Income]]/Global_Household_Financial_Dyna[[#This Row],[Family_Size]]</f>
        <v>1022.6471428571429</v>
      </c>
      <c r="P2110" s="2">
        <f t="shared" si="64"/>
        <v>0.15879799892000862</v>
      </c>
      <c r="Q2110" s="2">
        <f t="shared" si="65"/>
        <v>-3.6108316475843089E-2</v>
      </c>
      <c r="R2110" s="2" t="str">
        <f>IF(Global_Household_Financial_Dyna[[#This Row],[Vs country_Average]]&lt;-0.2, "Underperformer", IF(Global_Household_Financial_Dyna[[#This Row],[Vs country_Average]]&gt;0.2, "Outperformer", "Normal"))</f>
        <v>Normal</v>
      </c>
      <c r="S21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570.88</v>
      </c>
      <c r="T21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570.88</v>
      </c>
      <c r="U21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570.88</v>
      </c>
      <c r="V21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570.88</v>
      </c>
    </row>
    <row r="2111" spans="1:22" x14ac:dyDescent="0.3">
      <c r="A2111">
        <v>2116</v>
      </c>
      <c r="B2111" t="s">
        <v>18</v>
      </c>
      <c r="C2111" t="s">
        <v>19</v>
      </c>
      <c r="D2111">
        <v>7</v>
      </c>
      <c r="E2111">
        <v>2</v>
      </c>
      <c r="F2111">
        <v>4704.8999999999996</v>
      </c>
      <c r="G2111">
        <v>7500.38</v>
      </c>
      <c r="H2111">
        <v>1650.08</v>
      </c>
      <c r="I2111">
        <v>5173.37</v>
      </c>
      <c r="J2111">
        <v>676.92</v>
      </c>
      <c r="K2111">
        <f>Global_Household_Financial_Dyna[[#This Row],[Total_Household_Income]]-Global_Household_Financial_Dyna[[#This Row],[Estimated_Taxes]]</f>
        <v>5850.3</v>
      </c>
      <c r="L2111" s="1">
        <f>Global_Household_Financial_Dyna[[#This Row],[Monthly_Savings]]/Global_Household_Financial_Dyna[[#This Row],[Net Income]]</f>
        <v>0.11570688682631659</v>
      </c>
      <c r="M2111" s="2">
        <f>Global_Household_Financial_Dyna[[#This Row],[Monthly_Expenses]]/Global_Household_Financial_Dyna[[#This Row],[Net Income]]</f>
        <v>0.88429140385963112</v>
      </c>
      <c r="N2111" t="str">
        <f>IF(Global_Household_Financial_Dyna[[#This Row],[Monthly_Savings]]&lt;0,"High Risk", IF(Global_Household_Financial_Dyna[[#This Row],[Savings Rate%]]&lt;0.1, "Medium", "Safe"))</f>
        <v>Safe</v>
      </c>
      <c r="O2111">
        <f>Global_Household_Financial_Dyna[[#This Row],[Total_Household_Income]]/Global_Household_Financial_Dyna[[#This Row],[Family_Size]]</f>
        <v>1071.4828571428573</v>
      </c>
      <c r="P2111" s="2">
        <f t="shared" si="64"/>
        <v>0.32336204947805613</v>
      </c>
      <c r="Q2111" s="2">
        <f t="shared" si="65"/>
        <v>-0.20765516265173956</v>
      </c>
      <c r="R2111" s="2" t="str">
        <f>IF(Global_Household_Financial_Dyna[[#This Row],[Vs country_Average]]&lt;-0.2, "Underperformer", IF(Global_Household_Financial_Dyna[[#This Row],[Vs country_Average]]&gt;0.2, "Outperformer", "Normal"))</f>
        <v>Underperformer</v>
      </c>
      <c r="S21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676.92</v>
      </c>
      <c r="T21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676.92</v>
      </c>
      <c r="U21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676.92</v>
      </c>
      <c r="V21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676.92</v>
      </c>
    </row>
    <row r="2112" spans="1:22" x14ac:dyDescent="0.3">
      <c r="A2112">
        <v>2117</v>
      </c>
      <c r="B2112" t="s">
        <v>10</v>
      </c>
      <c r="C2112" t="s">
        <v>11</v>
      </c>
      <c r="D2112">
        <v>2</v>
      </c>
      <c r="E2112">
        <v>2</v>
      </c>
      <c r="F2112">
        <v>862.33</v>
      </c>
      <c r="G2112">
        <v>1238.8499999999999</v>
      </c>
      <c r="H2112">
        <v>123.89</v>
      </c>
      <c r="I2112">
        <v>342.09</v>
      </c>
      <c r="J2112">
        <v>772.88</v>
      </c>
      <c r="K2112">
        <f>Global_Household_Financial_Dyna[[#This Row],[Total_Household_Income]]-Global_Household_Financial_Dyna[[#This Row],[Estimated_Taxes]]</f>
        <v>1114.9599999999998</v>
      </c>
      <c r="L2112" s="1">
        <f>Global_Household_Financial_Dyna[[#This Row],[Monthly_Savings]]/Global_Household_Financial_Dyna[[#This Row],[Net Income]]</f>
        <v>0.69319078711343918</v>
      </c>
      <c r="M2112" s="2">
        <f>Global_Household_Financial_Dyna[[#This Row],[Monthly_Expenses]]/Global_Household_Financial_Dyna[[#This Row],[Net Income]]</f>
        <v>0.30681818181818182</v>
      </c>
      <c r="N2112" t="str">
        <f>IF(Global_Household_Financial_Dyna[[#This Row],[Monthly_Savings]]&lt;0,"High Risk", IF(Global_Household_Financial_Dyna[[#This Row],[Savings Rate%]]&lt;0.1, "Medium", "Safe"))</f>
        <v>Safe</v>
      </c>
      <c r="O2112">
        <f>Global_Household_Financial_Dyna[[#This Row],[Total_Household_Income]]/Global_Household_Financial_Dyna[[#This Row],[Family_Size]]</f>
        <v>619.42499999999995</v>
      </c>
      <c r="P2112" s="2">
        <f t="shared" si="64"/>
        <v>0.42077341556833553</v>
      </c>
      <c r="Q2112" s="2">
        <f t="shared" si="65"/>
        <v>0.27241737154510365</v>
      </c>
      <c r="R2112" s="2" t="str">
        <f>IF(Global_Household_Financial_Dyna[[#This Row],[Vs country_Average]]&lt;-0.2, "Underperformer", IF(Global_Household_Financial_Dyna[[#This Row],[Vs country_Average]]&gt;0.2, "Outperformer", "Normal"))</f>
        <v>Outperformer</v>
      </c>
      <c r="S21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772.88</v>
      </c>
      <c r="T21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772.88</v>
      </c>
      <c r="U21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772.88</v>
      </c>
      <c r="V21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772.88</v>
      </c>
    </row>
    <row r="2113" spans="1:22" x14ac:dyDescent="0.3">
      <c r="A2113">
        <v>2118</v>
      </c>
      <c r="B2113" t="s">
        <v>16</v>
      </c>
      <c r="C2113" t="s">
        <v>17</v>
      </c>
      <c r="D2113">
        <v>6</v>
      </c>
      <c r="E2113">
        <v>3</v>
      </c>
      <c r="F2113">
        <v>5201.26</v>
      </c>
      <c r="G2113">
        <v>13578.05</v>
      </c>
      <c r="H2113">
        <v>5431.22</v>
      </c>
      <c r="I2113">
        <v>3368.37</v>
      </c>
      <c r="J2113">
        <v>4778.47</v>
      </c>
      <c r="K2113">
        <f>Global_Household_Financial_Dyna[[#This Row],[Total_Household_Income]]-Global_Household_Financial_Dyna[[#This Row],[Estimated_Taxes]]</f>
        <v>8146.829999999999</v>
      </c>
      <c r="L2113" s="1">
        <f>Global_Household_Financial_Dyna[[#This Row],[Monthly_Savings]]/Global_Household_Financial_Dyna[[#This Row],[Net Income]]</f>
        <v>0.58654347764713399</v>
      </c>
      <c r="M2113" s="2">
        <f>Global_Household_Financial_Dyna[[#This Row],[Monthly_Expenses]]/Global_Household_Financial_Dyna[[#This Row],[Net Income]]</f>
        <v>0.41345774982416478</v>
      </c>
      <c r="N2113" t="str">
        <f>IF(Global_Household_Financial_Dyna[[#This Row],[Monthly_Savings]]&lt;0,"High Risk", IF(Global_Household_Financial_Dyna[[#This Row],[Savings Rate%]]&lt;0.1, "Medium", "Safe"))</f>
        <v>Safe</v>
      </c>
      <c r="O2113">
        <f>Global_Household_Financial_Dyna[[#This Row],[Total_Household_Income]]/Global_Household_Financial_Dyna[[#This Row],[Family_Size]]</f>
        <v>2263.0083333333332</v>
      </c>
      <c r="P2113" s="2">
        <f t="shared" si="64"/>
        <v>0.15879799892000862</v>
      </c>
      <c r="Q2113" s="2">
        <f t="shared" si="65"/>
        <v>0.42774547872712537</v>
      </c>
      <c r="R2113" s="2" t="str">
        <f>IF(Global_Household_Financial_Dyna[[#This Row],[Vs country_Average]]&lt;-0.2, "Underperformer", IF(Global_Household_Financial_Dyna[[#This Row],[Vs country_Average]]&gt;0.2, "Outperformer", "Normal"))</f>
        <v>Outperformer</v>
      </c>
      <c r="S21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4778.47</v>
      </c>
      <c r="T21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4778.47</v>
      </c>
      <c r="U21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4778.47</v>
      </c>
      <c r="V21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4778.47</v>
      </c>
    </row>
    <row r="2114" spans="1:22" x14ac:dyDescent="0.3">
      <c r="A2114">
        <v>2119</v>
      </c>
      <c r="B2114" t="s">
        <v>18</v>
      </c>
      <c r="C2114" t="s">
        <v>19</v>
      </c>
      <c r="D2114">
        <v>5</v>
      </c>
      <c r="E2114">
        <v>2</v>
      </c>
      <c r="F2114">
        <v>5868.43</v>
      </c>
      <c r="G2114">
        <v>8964.52</v>
      </c>
      <c r="H2114">
        <v>2420.42</v>
      </c>
      <c r="I2114">
        <v>3287.98</v>
      </c>
      <c r="J2114">
        <v>3256.12</v>
      </c>
      <c r="K2114">
        <f>Global_Household_Financial_Dyna[[#This Row],[Total_Household_Income]]-Global_Household_Financial_Dyna[[#This Row],[Estimated_Taxes]]</f>
        <v>6544.1</v>
      </c>
      <c r="L2114" s="1">
        <f>Global_Household_Financial_Dyna[[#This Row],[Monthly_Savings]]/Global_Household_Financial_Dyna[[#This Row],[Net Income]]</f>
        <v>0.49756574624470895</v>
      </c>
      <c r="M2114" s="2">
        <f>Global_Household_Financial_Dyna[[#This Row],[Monthly_Expenses]]/Global_Household_Financial_Dyna[[#This Row],[Net Income]]</f>
        <v>0.50243425375529105</v>
      </c>
      <c r="N2114" t="str">
        <f>IF(Global_Household_Financial_Dyna[[#This Row],[Monthly_Savings]]&lt;0,"High Risk", IF(Global_Household_Financial_Dyna[[#This Row],[Savings Rate%]]&lt;0.1, "Medium", "Safe"))</f>
        <v>Safe</v>
      </c>
      <c r="O2114">
        <f>Global_Household_Financial_Dyna[[#This Row],[Total_Household_Income]]/Global_Household_Financial_Dyna[[#This Row],[Family_Size]]</f>
        <v>1792.904</v>
      </c>
      <c r="P2114" s="2">
        <f t="shared" ref="P2114:P2177" si="66">AVERAGEIF($B$2:$B$4986,$B2114,$L$2:$L$4986)</f>
        <v>0.32336204947805613</v>
      </c>
      <c r="Q2114" s="2">
        <f t="shared" ref="Q2114:Q2177" si="67">L2114-P2114</f>
        <v>0.17420369676665282</v>
      </c>
      <c r="R2114" s="2" t="str">
        <f>IF(Global_Household_Financial_Dyna[[#This Row],[Vs country_Average]]&lt;-0.2, "Underperformer", IF(Global_Household_Financial_Dyna[[#This Row],[Vs country_Average]]&gt;0.2, "Outperformer", "Normal"))</f>
        <v>Normal</v>
      </c>
      <c r="S21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3256.12</v>
      </c>
      <c r="T21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3256.12</v>
      </c>
      <c r="U21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3256.12</v>
      </c>
      <c r="V21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3256.12</v>
      </c>
    </row>
    <row r="2115" spans="1:22" x14ac:dyDescent="0.3">
      <c r="A2115">
        <v>2120</v>
      </c>
      <c r="B2115" t="s">
        <v>12</v>
      </c>
      <c r="C2115" t="s">
        <v>13</v>
      </c>
      <c r="D2115">
        <v>3</v>
      </c>
      <c r="E2115">
        <v>2</v>
      </c>
      <c r="F2115">
        <v>4934.58</v>
      </c>
      <c r="G2115">
        <v>7450.74</v>
      </c>
      <c r="H2115">
        <v>1862.68</v>
      </c>
      <c r="I2115">
        <v>1918.01</v>
      </c>
      <c r="J2115">
        <v>3670.04</v>
      </c>
      <c r="K2115">
        <f>Global_Household_Financial_Dyna[[#This Row],[Total_Household_Income]]-Global_Household_Financial_Dyna[[#This Row],[Estimated_Taxes]]</f>
        <v>5588.0599999999995</v>
      </c>
      <c r="L2115" s="1">
        <f>Global_Household_Financial_Dyna[[#This Row],[Monthly_Savings]]/Global_Household_Financial_Dyna[[#This Row],[Net Income]]</f>
        <v>0.65676460166855766</v>
      </c>
      <c r="M2115" s="2">
        <f>Global_Household_Financial_Dyna[[#This Row],[Monthly_Expenses]]/Global_Household_Financial_Dyna[[#This Row],[Net Income]]</f>
        <v>0.34323360880162351</v>
      </c>
      <c r="N2115" t="str">
        <f>IF(Global_Household_Financial_Dyna[[#This Row],[Monthly_Savings]]&lt;0,"High Risk", IF(Global_Household_Financial_Dyna[[#This Row],[Savings Rate%]]&lt;0.1, "Medium", "Safe"))</f>
        <v>Safe</v>
      </c>
      <c r="O2115">
        <f>Global_Household_Financial_Dyna[[#This Row],[Total_Household_Income]]/Global_Household_Financial_Dyna[[#This Row],[Family_Size]]</f>
        <v>2483.58</v>
      </c>
      <c r="P2115" s="2">
        <f t="shared" si="66"/>
        <v>0.30718716818024266</v>
      </c>
      <c r="Q2115" s="2">
        <f t="shared" si="67"/>
        <v>0.34957743348831499</v>
      </c>
      <c r="R2115" s="2" t="str">
        <f>IF(Global_Household_Financial_Dyna[[#This Row],[Vs country_Average]]&lt;-0.2, "Underperformer", IF(Global_Household_Financial_Dyna[[#This Row],[Vs country_Average]]&gt;0.2, "Outperformer", "Normal"))</f>
        <v>Outperformer</v>
      </c>
      <c r="S21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3670.04</v>
      </c>
      <c r="T21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3670.04</v>
      </c>
      <c r="U21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3670.04</v>
      </c>
      <c r="V21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3670.04</v>
      </c>
    </row>
    <row r="2116" spans="1:22" x14ac:dyDescent="0.3">
      <c r="A2116">
        <v>2121</v>
      </c>
      <c r="B2116" t="s">
        <v>14</v>
      </c>
      <c r="C2116" t="s">
        <v>15</v>
      </c>
      <c r="D2116">
        <v>6</v>
      </c>
      <c r="E2116">
        <v>2</v>
      </c>
      <c r="F2116">
        <v>2169.3200000000002</v>
      </c>
      <c r="G2116">
        <v>3002.22</v>
      </c>
      <c r="H2116">
        <v>450.33</v>
      </c>
      <c r="I2116">
        <v>1117.71</v>
      </c>
      <c r="J2116">
        <v>1434.17</v>
      </c>
      <c r="K2116">
        <f>Global_Household_Financial_Dyna[[#This Row],[Total_Household_Income]]-Global_Household_Financial_Dyna[[#This Row],[Estimated_Taxes]]</f>
        <v>2551.89</v>
      </c>
      <c r="L2116" s="1">
        <f>Global_Household_Financial_Dyna[[#This Row],[Monthly_Savings]]/Global_Household_Financial_Dyna[[#This Row],[Net Income]]</f>
        <v>0.56200306439540892</v>
      </c>
      <c r="M2116" s="2">
        <f>Global_Household_Financial_Dyna[[#This Row],[Monthly_Expenses]]/Global_Household_Financial_Dyna[[#This Row],[Net Income]]</f>
        <v>0.43799301694038539</v>
      </c>
      <c r="N2116" t="str">
        <f>IF(Global_Household_Financial_Dyna[[#This Row],[Monthly_Savings]]&lt;0,"High Risk", IF(Global_Household_Financial_Dyna[[#This Row],[Savings Rate%]]&lt;0.1, "Medium", "Safe"))</f>
        <v>Safe</v>
      </c>
      <c r="O2116">
        <f>Global_Household_Financial_Dyna[[#This Row],[Total_Household_Income]]/Global_Household_Financial_Dyna[[#This Row],[Family_Size]]</f>
        <v>500.36999999999995</v>
      </c>
      <c r="P2116" s="2">
        <f t="shared" si="66"/>
        <v>0.39788995363055785</v>
      </c>
      <c r="Q2116" s="2">
        <f t="shared" si="67"/>
        <v>0.16411311076485108</v>
      </c>
      <c r="R2116" s="2" t="str">
        <f>IF(Global_Household_Financial_Dyna[[#This Row],[Vs country_Average]]&lt;-0.2, "Underperformer", IF(Global_Household_Financial_Dyna[[#This Row],[Vs country_Average]]&gt;0.2, "Outperformer", "Normal"))</f>
        <v>Normal</v>
      </c>
      <c r="S21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1434.17</v>
      </c>
      <c r="T21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1434.17</v>
      </c>
      <c r="U21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1434.17</v>
      </c>
      <c r="V21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1434.17</v>
      </c>
    </row>
    <row r="2117" spans="1:22" x14ac:dyDescent="0.3">
      <c r="A2117">
        <v>2122</v>
      </c>
      <c r="B2117" t="s">
        <v>16</v>
      </c>
      <c r="C2117" t="s">
        <v>21</v>
      </c>
      <c r="D2117">
        <v>4</v>
      </c>
      <c r="E2117">
        <v>3</v>
      </c>
      <c r="F2117">
        <v>3774.24</v>
      </c>
      <c r="G2117">
        <v>8029.5</v>
      </c>
      <c r="H2117">
        <v>3211.8</v>
      </c>
      <c r="I2117">
        <v>3139.16</v>
      </c>
      <c r="J2117">
        <v>1678.54</v>
      </c>
      <c r="K2117">
        <f>Global_Household_Financial_Dyna[[#This Row],[Total_Household_Income]]-Global_Household_Financial_Dyna[[#This Row],[Estimated_Taxes]]</f>
        <v>4817.7</v>
      </c>
      <c r="L2117" s="1">
        <f>Global_Household_Financial_Dyna[[#This Row],[Monthly_Savings]]/Global_Household_Financial_Dyna[[#This Row],[Net Income]]</f>
        <v>0.34841106752184653</v>
      </c>
      <c r="M2117" s="2">
        <f>Global_Household_Financial_Dyna[[#This Row],[Monthly_Expenses]]/Global_Household_Financial_Dyna[[#This Row],[Net Income]]</f>
        <v>0.65158893247815342</v>
      </c>
      <c r="N2117" t="str">
        <f>IF(Global_Household_Financial_Dyna[[#This Row],[Monthly_Savings]]&lt;0,"High Risk", IF(Global_Household_Financial_Dyna[[#This Row],[Savings Rate%]]&lt;0.1, "Medium", "Safe"))</f>
        <v>Safe</v>
      </c>
      <c r="O2117">
        <f>Global_Household_Financial_Dyna[[#This Row],[Total_Household_Income]]/Global_Household_Financial_Dyna[[#This Row],[Family_Size]]</f>
        <v>2007.375</v>
      </c>
      <c r="P2117" s="2">
        <f t="shared" si="66"/>
        <v>0.15879799892000862</v>
      </c>
      <c r="Q2117" s="2">
        <f t="shared" si="67"/>
        <v>0.18961306860183791</v>
      </c>
      <c r="R2117" s="2" t="str">
        <f>IF(Global_Household_Financial_Dyna[[#This Row],[Vs country_Average]]&lt;-0.2, "Underperformer", IF(Global_Household_Financial_Dyna[[#This Row],[Vs country_Average]]&gt;0.2, "Outperformer", "Normal"))</f>
        <v>Normal</v>
      </c>
      <c r="S21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1678.54</v>
      </c>
      <c r="T21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1678.54</v>
      </c>
      <c r="U21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1678.54</v>
      </c>
      <c r="V21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1678.54</v>
      </c>
    </row>
    <row r="2118" spans="1:22" x14ac:dyDescent="0.3">
      <c r="A2118">
        <v>2123</v>
      </c>
      <c r="B2118" t="s">
        <v>12</v>
      </c>
      <c r="C2118" t="s">
        <v>13</v>
      </c>
      <c r="D2118">
        <v>3</v>
      </c>
      <c r="E2118">
        <v>1</v>
      </c>
      <c r="F2118">
        <v>5399.11</v>
      </c>
      <c r="G2118">
        <v>5399.11</v>
      </c>
      <c r="H2118">
        <v>1349.78</v>
      </c>
      <c r="I2118">
        <v>2146.14</v>
      </c>
      <c r="J2118">
        <v>1903.2</v>
      </c>
      <c r="K2118">
        <f>Global_Household_Financial_Dyna[[#This Row],[Total_Household_Income]]-Global_Household_Financial_Dyna[[#This Row],[Estimated_Taxes]]</f>
        <v>4049.33</v>
      </c>
      <c r="L2118" s="1">
        <f>Global_Household_Financial_Dyna[[#This Row],[Monthly_Savings]]/Global_Household_Financial_Dyna[[#This Row],[Net Income]]</f>
        <v>0.47000367962107314</v>
      </c>
      <c r="M2118" s="2">
        <f>Global_Household_Financial_Dyna[[#This Row],[Monthly_Expenses]]/Global_Household_Financial_Dyna[[#This Row],[Net Income]]</f>
        <v>0.52999878992327121</v>
      </c>
      <c r="N2118" t="str">
        <f>IF(Global_Household_Financial_Dyna[[#This Row],[Monthly_Savings]]&lt;0,"High Risk", IF(Global_Household_Financial_Dyna[[#This Row],[Savings Rate%]]&lt;0.1, "Medium", "Safe"))</f>
        <v>Safe</v>
      </c>
      <c r="O2118">
        <f>Global_Household_Financial_Dyna[[#This Row],[Total_Household_Income]]/Global_Household_Financial_Dyna[[#This Row],[Family_Size]]</f>
        <v>1799.7033333333331</v>
      </c>
      <c r="P2118" s="2">
        <f t="shared" si="66"/>
        <v>0.30718716818024266</v>
      </c>
      <c r="Q2118" s="2">
        <f t="shared" si="67"/>
        <v>0.16281651144083048</v>
      </c>
      <c r="R2118" s="2" t="str">
        <f>IF(Global_Household_Financial_Dyna[[#This Row],[Vs country_Average]]&lt;-0.2, "Underperformer", IF(Global_Household_Financial_Dyna[[#This Row],[Vs country_Average]]&gt;0.2, "Outperformer", "Normal"))</f>
        <v>Normal</v>
      </c>
      <c r="S21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1903.2</v>
      </c>
      <c r="T21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1903.2</v>
      </c>
      <c r="U21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1903.2</v>
      </c>
      <c r="V21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1903.2</v>
      </c>
    </row>
    <row r="2119" spans="1:22" x14ac:dyDescent="0.3">
      <c r="A2119">
        <v>2124</v>
      </c>
      <c r="B2119" t="s">
        <v>10</v>
      </c>
      <c r="C2119" t="s">
        <v>22</v>
      </c>
      <c r="D2119">
        <v>3</v>
      </c>
      <c r="E2119">
        <v>3</v>
      </c>
      <c r="F2119">
        <v>1169.79</v>
      </c>
      <c r="G2119">
        <v>2718.7</v>
      </c>
      <c r="H2119">
        <v>271.87</v>
      </c>
      <c r="I2119">
        <v>354.47</v>
      </c>
      <c r="J2119">
        <v>2092.36</v>
      </c>
      <c r="K2119">
        <f>Global_Household_Financial_Dyna[[#This Row],[Total_Household_Income]]-Global_Household_Financial_Dyna[[#This Row],[Estimated_Taxes]]</f>
        <v>2446.83</v>
      </c>
      <c r="L2119" s="1">
        <f>Global_Household_Financial_Dyna[[#This Row],[Monthly_Savings]]/Global_Household_Financial_Dyna[[#This Row],[Net Income]]</f>
        <v>0.85513092450231531</v>
      </c>
      <c r="M2119" s="2">
        <f>Global_Household_Financial_Dyna[[#This Row],[Monthly_Expenses]]/Global_Household_Financial_Dyna[[#This Row],[Net Income]]</f>
        <v>0.14486907549768477</v>
      </c>
      <c r="N2119" t="str">
        <f>IF(Global_Household_Financial_Dyna[[#This Row],[Monthly_Savings]]&lt;0,"High Risk", IF(Global_Household_Financial_Dyna[[#This Row],[Savings Rate%]]&lt;0.1, "Medium", "Safe"))</f>
        <v>Safe</v>
      </c>
      <c r="O2119">
        <f>Global_Household_Financial_Dyna[[#This Row],[Total_Household_Income]]/Global_Household_Financial_Dyna[[#This Row],[Family_Size]]</f>
        <v>906.23333333333323</v>
      </c>
      <c r="P2119" s="2">
        <f t="shared" si="66"/>
        <v>0.42077341556833553</v>
      </c>
      <c r="Q2119" s="2">
        <f t="shared" si="67"/>
        <v>0.43435750893397979</v>
      </c>
      <c r="R2119" s="2" t="str">
        <f>IF(Global_Household_Financial_Dyna[[#This Row],[Vs country_Average]]&lt;-0.2, "Underperformer", IF(Global_Household_Financial_Dyna[[#This Row],[Vs country_Average]]&gt;0.2, "Outperformer", "Normal"))</f>
        <v>Outperformer</v>
      </c>
      <c r="S21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2092.36</v>
      </c>
      <c r="T21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2092.36</v>
      </c>
      <c r="U21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2092.36</v>
      </c>
      <c r="V21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2092.36</v>
      </c>
    </row>
    <row r="2120" spans="1:22" x14ac:dyDescent="0.3">
      <c r="A2120">
        <v>2125</v>
      </c>
      <c r="B2120" t="s">
        <v>12</v>
      </c>
      <c r="C2120" t="s">
        <v>13</v>
      </c>
      <c r="D2120">
        <v>5</v>
      </c>
      <c r="E2120">
        <v>3</v>
      </c>
      <c r="F2120">
        <v>3343.07</v>
      </c>
      <c r="G2120">
        <v>7289.47</v>
      </c>
      <c r="H2120">
        <v>1822.37</v>
      </c>
      <c r="I2120">
        <v>3079.55</v>
      </c>
      <c r="J2120">
        <v>2387.56</v>
      </c>
      <c r="K2120">
        <f>Global_Household_Financial_Dyna[[#This Row],[Total_Household_Income]]-Global_Household_Financial_Dyna[[#This Row],[Estimated_Taxes]]</f>
        <v>5467.1</v>
      </c>
      <c r="L2120" s="1">
        <f>Global_Household_Financial_Dyna[[#This Row],[Monthly_Savings]]/Global_Household_Financial_Dyna[[#This Row],[Net Income]]</f>
        <v>0.43671416290172116</v>
      </c>
      <c r="M2120" s="2">
        <f>Global_Household_Financial_Dyna[[#This Row],[Monthly_Expenses]]/Global_Household_Financial_Dyna[[#This Row],[Net Income]]</f>
        <v>0.56328766622158</v>
      </c>
      <c r="N2120" t="str">
        <f>IF(Global_Household_Financial_Dyna[[#This Row],[Monthly_Savings]]&lt;0,"High Risk", IF(Global_Household_Financial_Dyna[[#This Row],[Savings Rate%]]&lt;0.1, "Medium", "Safe"))</f>
        <v>Safe</v>
      </c>
      <c r="O2120">
        <f>Global_Household_Financial_Dyna[[#This Row],[Total_Household_Income]]/Global_Household_Financial_Dyna[[#This Row],[Family_Size]]</f>
        <v>1457.894</v>
      </c>
      <c r="P2120" s="2">
        <f t="shared" si="66"/>
        <v>0.30718716818024266</v>
      </c>
      <c r="Q2120" s="2">
        <f t="shared" si="67"/>
        <v>0.12952699472147849</v>
      </c>
      <c r="R2120" s="2" t="str">
        <f>IF(Global_Household_Financial_Dyna[[#This Row],[Vs country_Average]]&lt;-0.2, "Underperformer", IF(Global_Household_Financial_Dyna[[#This Row],[Vs country_Average]]&gt;0.2, "Outperformer", "Normal"))</f>
        <v>Normal</v>
      </c>
      <c r="S21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2387.56</v>
      </c>
      <c r="T21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2387.56</v>
      </c>
      <c r="U21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2387.56</v>
      </c>
      <c r="V21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2387.56</v>
      </c>
    </row>
    <row r="2121" spans="1:22" x14ac:dyDescent="0.3">
      <c r="A2121">
        <v>2126</v>
      </c>
      <c r="B2121" t="s">
        <v>16</v>
      </c>
      <c r="C2121" t="s">
        <v>17</v>
      </c>
      <c r="D2121">
        <v>4</v>
      </c>
      <c r="E2121">
        <v>3</v>
      </c>
      <c r="F2121">
        <v>2094.98</v>
      </c>
      <c r="G2121">
        <v>4874.3900000000003</v>
      </c>
      <c r="H2121">
        <v>1706.03</v>
      </c>
      <c r="I2121">
        <v>3107.16</v>
      </c>
      <c r="J2121">
        <v>61.19</v>
      </c>
      <c r="K2121">
        <f>Global_Household_Financial_Dyna[[#This Row],[Total_Household_Income]]-Global_Household_Financial_Dyna[[#This Row],[Estimated_Taxes]]</f>
        <v>3168.3600000000006</v>
      </c>
      <c r="L2121" s="1">
        <f>Global_Household_Financial_Dyna[[#This Row],[Monthly_Savings]]/Global_Household_Financial_Dyna[[#This Row],[Net Income]]</f>
        <v>1.9312830612682897E-2</v>
      </c>
      <c r="M2121" s="2">
        <f>Global_Household_Financial_Dyna[[#This Row],[Monthly_Expenses]]/Global_Household_Financial_Dyna[[#This Row],[Net Income]]</f>
        <v>0.98068401318032017</v>
      </c>
      <c r="N2121" t="str">
        <f>IF(Global_Household_Financial_Dyna[[#This Row],[Monthly_Savings]]&lt;0,"High Risk", IF(Global_Household_Financial_Dyna[[#This Row],[Savings Rate%]]&lt;0.1, "Medium", "Safe"))</f>
        <v>Medium</v>
      </c>
      <c r="O2121">
        <f>Global_Household_Financial_Dyna[[#This Row],[Total_Household_Income]]/Global_Household_Financial_Dyna[[#This Row],[Family_Size]]</f>
        <v>1218.5975000000001</v>
      </c>
      <c r="P2121" s="2">
        <f t="shared" si="66"/>
        <v>0.15879799892000862</v>
      </c>
      <c r="Q2121" s="2">
        <f t="shared" si="67"/>
        <v>-0.13948516830732571</v>
      </c>
      <c r="R2121" s="2" t="str">
        <f>IF(Global_Household_Financial_Dyna[[#This Row],[Vs country_Average]]&lt;-0.2, "Underperformer", IF(Global_Household_Financial_Dyna[[#This Row],[Vs country_Average]]&gt;0.2, "Outperformer", "Normal"))</f>
        <v>Normal</v>
      </c>
      <c r="S21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61.19</v>
      </c>
      <c r="T21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61.19</v>
      </c>
      <c r="U21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61.19</v>
      </c>
      <c r="V21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61.19</v>
      </c>
    </row>
    <row r="2122" spans="1:22" x14ac:dyDescent="0.3">
      <c r="A2122">
        <v>2127</v>
      </c>
      <c r="B2122" t="s">
        <v>16</v>
      </c>
      <c r="C2122" t="s">
        <v>17</v>
      </c>
      <c r="D2122">
        <v>1</v>
      </c>
      <c r="E2122">
        <v>1</v>
      </c>
      <c r="F2122">
        <v>6699.87</v>
      </c>
      <c r="G2122">
        <v>6699.87</v>
      </c>
      <c r="H2122">
        <v>2344.9499999999998</v>
      </c>
      <c r="I2122">
        <v>1596.32</v>
      </c>
      <c r="J2122">
        <v>2758.59</v>
      </c>
      <c r="K2122">
        <f>Global_Household_Financial_Dyna[[#This Row],[Total_Household_Income]]-Global_Household_Financial_Dyna[[#This Row],[Estimated_Taxes]]</f>
        <v>4354.92</v>
      </c>
      <c r="L2122" s="1">
        <f>Global_Household_Financial_Dyna[[#This Row],[Monthly_Savings]]/Global_Household_Financial_Dyna[[#This Row],[Net Income]]</f>
        <v>0.63344217574605277</v>
      </c>
      <c r="M2122" s="2">
        <f>Global_Household_Financial_Dyna[[#This Row],[Monthly_Expenses]]/Global_Household_Financial_Dyna[[#This Row],[Net Income]]</f>
        <v>0.36655552800051433</v>
      </c>
      <c r="N2122" t="str">
        <f>IF(Global_Household_Financial_Dyna[[#This Row],[Monthly_Savings]]&lt;0,"High Risk", IF(Global_Household_Financial_Dyna[[#This Row],[Savings Rate%]]&lt;0.1, "Medium", "Safe"))</f>
        <v>Safe</v>
      </c>
      <c r="O2122">
        <f>Global_Household_Financial_Dyna[[#This Row],[Total_Household_Income]]/Global_Household_Financial_Dyna[[#This Row],[Family_Size]]</f>
        <v>6699.87</v>
      </c>
      <c r="P2122" s="2">
        <f t="shared" si="66"/>
        <v>0.15879799892000862</v>
      </c>
      <c r="Q2122" s="2">
        <f t="shared" si="67"/>
        <v>0.47464417682604415</v>
      </c>
      <c r="R2122" s="2" t="str">
        <f>IF(Global_Household_Financial_Dyna[[#This Row],[Vs country_Average]]&lt;-0.2, "Underperformer", IF(Global_Household_Financial_Dyna[[#This Row],[Vs country_Average]]&gt;0.2, "Outperformer", "Normal"))</f>
        <v>Outperformer</v>
      </c>
      <c r="S21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2758.59</v>
      </c>
      <c r="T21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2758.59</v>
      </c>
      <c r="U21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2758.59</v>
      </c>
      <c r="V21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2758.59</v>
      </c>
    </row>
    <row r="2123" spans="1:22" x14ac:dyDescent="0.3">
      <c r="A2123">
        <v>2128</v>
      </c>
      <c r="B2123" t="s">
        <v>18</v>
      </c>
      <c r="C2123" t="s">
        <v>20</v>
      </c>
      <c r="D2123">
        <v>4</v>
      </c>
      <c r="E2123">
        <v>2</v>
      </c>
      <c r="F2123">
        <v>5329.96</v>
      </c>
      <c r="G2123">
        <v>9165.1299999999992</v>
      </c>
      <c r="H2123">
        <v>2474.59</v>
      </c>
      <c r="I2123">
        <v>2291.33</v>
      </c>
      <c r="J2123">
        <v>4399.21</v>
      </c>
      <c r="K2123">
        <f>Global_Household_Financial_Dyna[[#This Row],[Total_Household_Income]]-Global_Household_Financial_Dyna[[#This Row],[Estimated_Taxes]]</f>
        <v>6690.5399999999991</v>
      </c>
      <c r="L2123" s="1">
        <f>Global_Household_Financial_Dyna[[#This Row],[Monthly_Savings]]/Global_Household_Financial_Dyna[[#This Row],[Net Income]]</f>
        <v>0.65752689618476245</v>
      </c>
      <c r="M2123" s="2">
        <f>Global_Household_Financial_Dyna[[#This Row],[Monthly_Expenses]]/Global_Household_Financial_Dyna[[#This Row],[Net Income]]</f>
        <v>0.34247310381523766</v>
      </c>
      <c r="N2123" t="str">
        <f>IF(Global_Household_Financial_Dyna[[#This Row],[Monthly_Savings]]&lt;0,"High Risk", IF(Global_Household_Financial_Dyna[[#This Row],[Savings Rate%]]&lt;0.1, "Medium", "Safe"))</f>
        <v>Safe</v>
      </c>
      <c r="O2123">
        <f>Global_Household_Financial_Dyna[[#This Row],[Total_Household_Income]]/Global_Household_Financial_Dyna[[#This Row],[Family_Size]]</f>
        <v>2291.2824999999998</v>
      </c>
      <c r="P2123" s="2">
        <f t="shared" si="66"/>
        <v>0.32336204947805613</v>
      </c>
      <c r="Q2123" s="2">
        <f t="shared" si="67"/>
        <v>0.33416484670670632</v>
      </c>
      <c r="R2123" s="2" t="str">
        <f>IF(Global_Household_Financial_Dyna[[#This Row],[Vs country_Average]]&lt;-0.2, "Underperformer", IF(Global_Household_Financial_Dyna[[#This Row],[Vs country_Average]]&gt;0.2, "Outperformer", "Normal"))</f>
        <v>Outperformer</v>
      </c>
      <c r="S21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4399.21</v>
      </c>
      <c r="T21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4399.21</v>
      </c>
      <c r="U21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4399.21</v>
      </c>
      <c r="V21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4399.21</v>
      </c>
    </row>
    <row r="2124" spans="1:22" x14ac:dyDescent="0.3">
      <c r="A2124">
        <v>2129</v>
      </c>
      <c r="B2124" t="s">
        <v>12</v>
      </c>
      <c r="C2124" t="s">
        <v>13</v>
      </c>
      <c r="D2124">
        <v>1</v>
      </c>
      <c r="E2124">
        <v>1</v>
      </c>
      <c r="F2124">
        <v>4971.58</v>
      </c>
      <c r="G2124">
        <v>4971.58</v>
      </c>
      <c r="H2124">
        <v>1242.9000000000001</v>
      </c>
      <c r="I2124">
        <v>1687.27</v>
      </c>
      <c r="J2124">
        <v>2041.42</v>
      </c>
      <c r="K2124">
        <f>Global_Household_Financial_Dyna[[#This Row],[Total_Household_Income]]-Global_Household_Financial_Dyna[[#This Row],[Estimated_Taxes]]</f>
        <v>3728.68</v>
      </c>
      <c r="L2124" s="1">
        <f>Global_Household_Financial_Dyna[[#This Row],[Monthly_Savings]]/Global_Household_Financial_Dyna[[#This Row],[Net Income]]</f>
        <v>0.54749133741699485</v>
      </c>
      <c r="M2124" s="2">
        <f>Global_Household_Financial_Dyna[[#This Row],[Monthly_Expenses]]/Global_Household_Financial_Dyna[[#This Row],[Net Income]]</f>
        <v>0.45251134449724839</v>
      </c>
      <c r="N2124" t="str">
        <f>IF(Global_Household_Financial_Dyna[[#This Row],[Monthly_Savings]]&lt;0,"High Risk", IF(Global_Household_Financial_Dyna[[#This Row],[Savings Rate%]]&lt;0.1, "Medium", "Safe"))</f>
        <v>Safe</v>
      </c>
      <c r="O2124">
        <f>Global_Household_Financial_Dyna[[#This Row],[Total_Household_Income]]/Global_Household_Financial_Dyna[[#This Row],[Family_Size]]</f>
        <v>4971.58</v>
      </c>
      <c r="P2124" s="2">
        <f t="shared" si="66"/>
        <v>0.30718716818024266</v>
      </c>
      <c r="Q2124" s="2">
        <f t="shared" si="67"/>
        <v>0.24030416923675219</v>
      </c>
      <c r="R2124" s="2" t="str">
        <f>IF(Global_Household_Financial_Dyna[[#This Row],[Vs country_Average]]&lt;-0.2, "Underperformer", IF(Global_Household_Financial_Dyna[[#This Row],[Vs country_Average]]&gt;0.2, "Outperformer", "Normal"))</f>
        <v>Outperformer</v>
      </c>
      <c r="S21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2041.42</v>
      </c>
      <c r="T21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2041.42</v>
      </c>
      <c r="U21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2041.42</v>
      </c>
      <c r="V21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2041.42</v>
      </c>
    </row>
    <row r="2125" spans="1:22" x14ac:dyDescent="0.3">
      <c r="A2125">
        <v>2130</v>
      </c>
      <c r="B2125" t="s">
        <v>10</v>
      </c>
      <c r="C2125" t="s">
        <v>22</v>
      </c>
      <c r="D2125">
        <v>8</v>
      </c>
      <c r="E2125">
        <v>3</v>
      </c>
      <c r="F2125">
        <v>696.74</v>
      </c>
      <c r="G2125">
        <v>1795.38</v>
      </c>
      <c r="H2125">
        <v>179.54</v>
      </c>
      <c r="I2125">
        <v>1030.01</v>
      </c>
      <c r="J2125">
        <v>585.84</v>
      </c>
      <c r="K2125">
        <f>Global_Household_Financial_Dyna[[#This Row],[Total_Household_Income]]-Global_Household_Financial_Dyna[[#This Row],[Estimated_Taxes]]</f>
        <v>1615.8400000000001</v>
      </c>
      <c r="L2125" s="1">
        <f>Global_Household_Financial_Dyna[[#This Row],[Monthly_Savings]]/Global_Household_Financial_Dyna[[#This Row],[Net Income]]</f>
        <v>0.36256064956926426</v>
      </c>
      <c r="M2125" s="2">
        <f>Global_Household_Financial_Dyna[[#This Row],[Monthly_Expenses]]/Global_Household_Financial_Dyna[[#This Row],[Net Income]]</f>
        <v>0.63744553916229318</v>
      </c>
      <c r="N2125" t="str">
        <f>IF(Global_Household_Financial_Dyna[[#This Row],[Monthly_Savings]]&lt;0,"High Risk", IF(Global_Household_Financial_Dyna[[#This Row],[Savings Rate%]]&lt;0.1, "Medium", "Safe"))</f>
        <v>Safe</v>
      </c>
      <c r="O2125">
        <f>Global_Household_Financial_Dyna[[#This Row],[Total_Household_Income]]/Global_Household_Financial_Dyna[[#This Row],[Family_Size]]</f>
        <v>224.42250000000001</v>
      </c>
      <c r="P2125" s="2">
        <f t="shared" si="66"/>
        <v>0.42077341556833553</v>
      </c>
      <c r="Q2125" s="2">
        <f t="shared" si="67"/>
        <v>-5.821276599907127E-2</v>
      </c>
      <c r="R2125" s="2" t="str">
        <f>IF(Global_Household_Financial_Dyna[[#This Row],[Vs country_Average]]&lt;-0.2, "Underperformer", IF(Global_Household_Financial_Dyna[[#This Row],[Vs country_Average]]&gt;0.2, "Outperformer", "Normal"))</f>
        <v>Normal</v>
      </c>
      <c r="S21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585.84</v>
      </c>
      <c r="T21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585.84</v>
      </c>
      <c r="U21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585.84</v>
      </c>
      <c r="V21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585.84</v>
      </c>
    </row>
    <row r="2126" spans="1:22" x14ac:dyDescent="0.3">
      <c r="A2126">
        <v>2131</v>
      </c>
      <c r="B2126" t="s">
        <v>18</v>
      </c>
      <c r="C2126" t="s">
        <v>19</v>
      </c>
      <c r="D2126">
        <v>8</v>
      </c>
      <c r="E2126">
        <v>1</v>
      </c>
      <c r="F2126">
        <v>3988.28</v>
      </c>
      <c r="G2126">
        <v>3988.28</v>
      </c>
      <c r="H2126">
        <v>877.42</v>
      </c>
      <c r="I2126">
        <v>3784.87</v>
      </c>
      <c r="J2126">
        <v>-674.02</v>
      </c>
      <c r="K2126">
        <f>Global_Household_Financial_Dyna[[#This Row],[Total_Household_Income]]-Global_Household_Financial_Dyna[[#This Row],[Estimated_Taxes]]</f>
        <v>3110.86</v>
      </c>
      <c r="L2126" s="1">
        <f>Global_Household_Financial_Dyna[[#This Row],[Monthly_Savings]]/Global_Household_Financial_Dyna[[#This Row],[Net Income]]</f>
        <v>-0.21666677381817245</v>
      </c>
      <c r="M2126" s="2">
        <f>Global_Household_Financial_Dyna[[#This Row],[Monthly_Expenses]]/Global_Household_Financial_Dyna[[#This Row],[Net Income]]</f>
        <v>1.2166635592729984</v>
      </c>
      <c r="N2126" t="str">
        <f>IF(Global_Household_Financial_Dyna[[#This Row],[Monthly_Savings]]&lt;0,"High Risk", IF(Global_Household_Financial_Dyna[[#This Row],[Savings Rate%]]&lt;0.1, "Medium", "Safe"))</f>
        <v>High Risk</v>
      </c>
      <c r="O2126">
        <f>Global_Household_Financial_Dyna[[#This Row],[Total_Household_Income]]/Global_Household_Financial_Dyna[[#This Row],[Family_Size]]</f>
        <v>498.53500000000003</v>
      </c>
      <c r="P2126" s="2">
        <f t="shared" si="66"/>
        <v>0.32336204947805613</v>
      </c>
      <c r="Q2126" s="2">
        <f t="shared" si="67"/>
        <v>-0.54002882329622859</v>
      </c>
      <c r="R2126" s="2" t="str">
        <f>IF(Global_Household_Financial_Dyna[[#This Row],[Vs country_Average]]&lt;-0.2, "Underperformer", IF(Global_Household_Financial_Dyna[[#This Row],[Vs country_Average]]&gt;0.2, "Outperformer", "Normal"))</f>
        <v>Underperformer</v>
      </c>
      <c r="S21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-484.77649999999994</v>
      </c>
      <c r="T21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-295.53299999999996</v>
      </c>
      <c r="U21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-106.28949999999998</v>
      </c>
      <c r="V21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82.954000000000065</v>
      </c>
    </row>
    <row r="2127" spans="1:22" x14ac:dyDescent="0.3">
      <c r="A2127">
        <v>2132</v>
      </c>
      <c r="B2127" t="s">
        <v>18</v>
      </c>
      <c r="C2127" t="s">
        <v>19</v>
      </c>
      <c r="D2127">
        <v>4</v>
      </c>
      <c r="E2127">
        <v>3</v>
      </c>
      <c r="F2127">
        <v>2200.29</v>
      </c>
      <c r="G2127">
        <v>5195.07</v>
      </c>
      <c r="H2127">
        <v>1142.92</v>
      </c>
      <c r="I2127">
        <v>2694.27</v>
      </c>
      <c r="J2127">
        <v>1357.89</v>
      </c>
      <c r="K2127">
        <f>Global_Household_Financial_Dyna[[#This Row],[Total_Household_Income]]-Global_Household_Financial_Dyna[[#This Row],[Estimated_Taxes]]</f>
        <v>4052.1499999999996</v>
      </c>
      <c r="L2127" s="1">
        <f>Global_Household_Financial_Dyna[[#This Row],[Monthly_Savings]]/Global_Household_Financial_Dyna[[#This Row],[Net Income]]</f>
        <v>0.33510358698468717</v>
      </c>
      <c r="M2127" s="2">
        <f>Global_Household_Financial_Dyna[[#This Row],[Monthly_Expenses]]/Global_Household_Financial_Dyna[[#This Row],[Net Income]]</f>
        <v>0.6648988808410351</v>
      </c>
      <c r="N2127" t="str">
        <f>IF(Global_Household_Financial_Dyna[[#This Row],[Monthly_Savings]]&lt;0,"High Risk", IF(Global_Household_Financial_Dyna[[#This Row],[Savings Rate%]]&lt;0.1, "Medium", "Safe"))</f>
        <v>Safe</v>
      </c>
      <c r="O2127">
        <f>Global_Household_Financial_Dyna[[#This Row],[Total_Household_Income]]/Global_Household_Financial_Dyna[[#This Row],[Family_Size]]</f>
        <v>1298.7674999999999</v>
      </c>
      <c r="P2127" s="2">
        <f t="shared" si="66"/>
        <v>0.32336204947805613</v>
      </c>
      <c r="Q2127" s="2">
        <f t="shared" si="67"/>
        <v>1.1741537506631039E-2</v>
      </c>
      <c r="R2127" s="2" t="str">
        <f>IF(Global_Household_Financial_Dyna[[#This Row],[Vs country_Average]]&lt;-0.2, "Underperformer", IF(Global_Household_Financial_Dyna[[#This Row],[Vs country_Average]]&gt;0.2, "Outperformer", "Normal"))</f>
        <v>Normal</v>
      </c>
      <c r="S21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1357.89</v>
      </c>
      <c r="T21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1357.89</v>
      </c>
      <c r="U21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1357.89</v>
      </c>
      <c r="V21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1357.89</v>
      </c>
    </row>
    <row r="2128" spans="1:22" x14ac:dyDescent="0.3">
      <c r="A2128">
        <v>2133</v>
      </c>
      <c r="B2128" t="s">
        <v>16</v>
      </c>
      <c r="C2128" t="s">
        <v>21</v>
      </c>
      <c r="D2128">
        <v>2</v>
      </c>
      <c r="E2128">
        <v>1</v>
      </c>
      <c r="F2128">
        <v>5851.57</v>
      </c>
      <c r="G2128">
        <v>5851.57</v>
      </c>
      <c r="H2128">
        <v>2048.0500000000002</v>
      </c>
      <c r="I2128">
        <v>1747.46</v>
      </c>
      <c r="J2128">
        <v>2056.06</v>
      </c>
      <c r="K2128">
        <f>Global_Household_Financial_Dyna[[#This Row],[Total_Household_Income]]-Global_Household_Financial_Dyna[[#This Row],[Estimated_Taxes]]</f>
        <v>3803.5199999999995</v>
      </c>
      <c r="L2128" s="1">
        <f>Global_Household_Financial_Dyna[[#This Row],[Monthly_Savings]]/Global_Household_Financial_Dyna[[#This Row],[Net Income]]</f>
        <v>0.54056768467104166</v>
      </c>
      <c r="M2128" s="2">
        <f>Global_Household_Financial_Dyna[[#This Row],[Monthly_Expenses]]/Global_Household_Financial_Dyna[[#This Row],[Net Income]]</f>
        <v>0.45943231532895851</v>
      </c>
      <c r="N2128" t="str">
        <f>IF(Global_Household_Financial_Dyna[[#This Row],[Monthly_Savings]]&lt;0,"High Risk", IF(Global_Household_Financial_Dyna[[#This Row],[Savings Rate%]]&lt;0.1, "Medium", "Safe"))</f>
        <v>Safe</v>
      </c>
      <c r="O2128">
        <f>Global_Household_Financial_Dyna[[#This Row],[Total_Household_Income]]/Global_Household_Financial_Dyna[[#This Row],[Family_Size]]</f>
        <v>2925.7849999999999</v>
      </c>
      <c r="P2128" s="2">
        <f t="shared" si="66"/>
        <v>0.15879799892000862</v>
      </c>
      <c r="Q2128" s="2">
        <f t="shared" si="67"/>
        <v>0.38176968575103304</v>
      </c>
      <c r="R2128" s="2" t="str">
        <f>IF(Global_Household_Financial_Dyna[[#This Row],[Vs country_Average]]&lt;-0.2, "Underperformer", IF(Global_Household_Financial_Dyna[[#This Row],[Vs country_Average]]&gt;0.2, "Outperformer", "Normal"))</f>
        <v>Outperformer</v>
      </c>
      <c r="S21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2056.06</v>
      </c>
      <c r="T21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2056.06</v>
      </c>
      <c r="U21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2056.06</v>
      </c>
      <c r="V21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2056.06</v>
      </c>
    </row>
    <row r="2129" spans="1:22" x14ac:dyDescent="0.3">
      <c r="A2129">
        <v>2134</v>
      </c>
      <c r="B2129" t="s">
        <v>16</v>
      </c>
      <c r="C2129" t="s">
        <v>17</v>
      </c>
      <c r="D2129">
        <v>7</v>
      </c>
      <c r="E2129">
        <v>3</v>
      </c>
      <c r="F2129">
        <v>2916.61</v>
      </c>
      <c r="G2129">
        <v>6179.32</v>
      </c>
      <c r="H2129">
        <v>2162.7600000000002</v>
      </c>
      <c r="I2129">
        <v>4596.71</v>
      </c>
      <c r="J2129">
        <v>-580.16</v>
      </c>
      <c r="K2129">
        <f>Global_Household_Financial_Dyna[[#This Row],[Total_Household_Income]]-Global_Household_Financial_Dyna[[#This Row],[Estimated_Taxes]]</f>
        <v>4016.5599999999995</v>
      </c>
      <c r="L2129" s="1">
        <f>Global_Household_Financial_Dyna[[#This Row],[Monthly_Savings]]/Global_Household_Financial_Dyna[[#This Row],[Net Income]]</f>
        <v>-0.14444201007827595</v>
      </c>
      <c r="M2129" s="2">
        <f>Global_Household_Financial_Dyna[[#This Row],[Monthly_Expenses]]/Global_Household_Financial_Dyna[[#This Row],[Net Income]]</f>
        <v>1.1444395203856037</v>
      </c>
      <c r="N2129" t="str">
        <f>IF(Global_Household_Financial_Dyna[[#This Row],[Monthly_Savings]]&lt;0,"High Risk", IF(Global_Household_Financial_Dyna[[#This Row],[Savings Rate%]]&lt;0.1, "Medium", "Safe"))</f>
        <v>High Risk</v>
      </c>
      <c r="O2129">
        <f>Global_Household_Financial_Dyna[[#This Row],[Total_Household_Income]]/Global_Household_Financial_Dyna[[#This Row],[Family_Size]]</f>
        <v>882.76</v>
      </c>
      <c r="P2129" s="2">
        <f t="shared" si="66"/>
        <v>0.15879799892000862</v>
      </c>
      <c r="Q2129" s="2">
        <f t="shared" si="67"/>
        <v>-0.30324000899828457</v>
      </c>
      <c r="R2129" s="2" t="str">
        <f>IF(Global_Household_Financial_Dyna[[#This Row],[Vs country_Average]]&lt;-0.2, "Underperformer", IF(Global_Household_Financial_Dyna[[#This Row],[Vs country_Average]]&gt;0.2, "Outperformer", "Normal"))</f>
        <v>Underperformer</v>
      </c>
      <c r="S21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-350.32449999999994</v>
      </c>
      <c r="T21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-120.48899999999998</v>
      </c>
      <c r="U21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109.34649999999999</v>
      </c>
      <c r="V21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339.18200000000002</v>
      </c>
    </row>
    <row r="2130" spans="1:22" x14ac:dyDescent="0.3">
      <c r="A2130">
        <v>2135</v>
      </c>
      <c r="B2130" t="s">
        <v>14</v>
      </c>
      <c r="C2130" t="s">
        <v>15</v>
      </c>
      <c r="D2130">
        <v>4</v>
      </c>
      <c r="E2130">
        <v>1</v>
      </c>
      <c r="F2130">
        <v>2318.65</v>
      </c>
      <c r="G2130">
        <v>2318.65</v>
      </c>
      <c r="H2130">
        <v>347.8</v>
      </c>
      <c r="I2130">
        <v>1387.63</v>
      </c>
      <c r="J2130">
        <v>583.22</v>
      </c>
      <c r="K2130">
        <f>Global_Household_Financial_Dyna[[#This Row],[Total_Household_Income]]-Global_Household_Financial_Dyna[[#This Row],[Estimated_Taxes]]</f>
        <v>1970.8500000000001</v>
      </c>
      <c r="L2130" s="1">
        <f>Global_Household_Financial_Dyna[[#This Row],[Monthly_Savings]]/Global_Household_Financial_Dyna[[#This Row],[Net Income]]</f>
        <v>0.29592307887459723</v>
      </c>
      <c r="M2130" s="2">
        <f>Global_Household_Financial_Dyna[[#This Row],[Monthly_Expenses]]/Global_Household_Financial_Dyna[[#This Row],[Net Income]]</f>
        <v>0.70407692112540277</v>
      </c>
      <c r="N2130" t="str">
        <f>IF(Global_Household_Financial_Dyna[[#This Row],[Monthly_Savings]]&lt;0,"High Risk", IF(Global_Household_Financial_Dyna[[#This Row],[Savings Rate%]]&lt;0.1, "Medium", "Safe"))</f>
        <v>Safe</v>
      </c>
      <c r="O2130">
        <f>Global_Household_Financial_Dyna[[#This Row],[Total_Household_Income]]/Global_Household_Financial_Dyna[[#This Row],[Family_Size]]</f>
        <v>579.66250000000002</v>
      </c>
      <c r="P2130" s="2">
        <f t="shared" si="66"/>
        <v>0.39788995363055785</v>
      </c>
      <c r="Q2130" s="2">
        <f t="shared" si="67"/>
        <v>-0.10196687475596061</v>
      </c>
      <c r="R2130" s="2" t="str">
        <f>IF(Global_Household_Financial_Dyna[[#This Row],[Vs country_Average]]&lt;-0.2, "Underperformer", IF(Global_Household_Financial_Dyna[[#This Row],[Vs country_Average]]&gt;0.2, "Outperformer", "Normal"))</f>
        <v>Normal</v>
      </c>
      <c r="S21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583.22</v>
      </c>
      <c r="T21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583.22</v>
      </c>
      <c r="U21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583.22</v>
      </c>
      <c r="V21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583.22</v>
      </c>
    </row>
    <row r="2131" spans="1:22" x14ac:dyDescent="0.3">
      <c r="A2131">
        <v>2136</v>
      </c>
      <c r="B2131" t="s">
        <v>12</v>
      </c>
      <c r="C2131" t="s">
        <v>13</v>
      </c>
      <c r="D2131">
        <v>6</v>
      </c>
      <c r="E2131">
        <v>3</v>
      </c>
      <c r="F2131">
        <v>4754.18</v>
      </c>
      <c r="G2131">
        <v>9828.26</v>
      </c>
      <c r="H2131">
        <v>2948.48</v>
      </c>
      <c r="I2131">
        <v>3860</v>
      </c>
      <c r="J2131">
        <v>3019.77</v>
      </c>
      <c r="K2131">
        <f>Global_Household_Financial_Dyna[[#This Row],[Total_Household_Income]]-Global_Household_Financial_Dyna[[#This Row],[Estimated_Taxes]]</f>
        <v>6879.7800000000007</v>
      </c>
      <c r="L2131" s="1">
        <f>Global_Household_Financial_Dyna[[#This Row],[Monthly_Savings]]/Global_Household_Financial_Dyna[[#This Row],[Net Income]]</f>
        <v>0.43893409382276755</v>
      </c>
      <c r="M2131" s="2">
        <f>Global_Household_Financial_Dyna[[#This Row],[Monthly_Expenses]]/Global_Household_Financial_Dyna[[#This Row],[Net Income]]</f>
        <v>0.56106445264238092</v>
      </c>
      <c r="N2131" t="str">
        <f>IF(Global_Household_Financial_Dyna[[#This Row],[Monthly_Savings]]&lt;0,"High Risk", IF(Global_Household_Financial_Dyna[[#This Row],[Savings Rate%]]&lt;0.1, "Medium", "Safe"))</f>
        <v>Safe</v>
      </c>
      <c r="O2131">
        <f>Global_Household_Financial_Dyna[[#This Row],[Total_Household_Income]]/Global_Household_Financial_Dyna[[#This Row],[Family_Size]]</f>
        <v>1638.0433333333333</v>
      </c>
      <c r="P2131" s="2">
        <f t="shared" si="66"/>
        <v>0.30718716818024266</v>
      </c>
      <c r="Q2131" s="2">
        <f t="shared" si="67"/>
        <v>0.13174692564252488</v>
      </c>
      <c r="R2131" s="2" t="str">
        <f>IF(Global_Household_Financial_Dyna[[#This Row],[Vs country_Average]]&lt;-0.2, "Underperformer", IF(Global_Household_Financial_Dyna[[#This Row],[Vs country_Average]]&gt;0.2, "Outperformer", "Normal"))</f>
        <v>Normal</v>
      </c>
      <c r="S21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3019.77</v>
      </c>
      <c r="T21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3019.77</v>
      </c>
      <c r="U21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3019.77</v>
      </c>
      <c r="V21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3019.77</v>
      </c>
    </row>
    <row r="2132" spans="1:22" x14ac:dyDescent="0.3">
      <c r="A2132">
        <v>2137</v>
      </c>
      <c r="B2132" t="s">
        <v>18</v>
      </c>
      <c r="C2132" t="s">
        <v>19</v>
      </c>
      <c r="D2132">
        <v>6</v>
      </c>
      <c r="E2132">
        <v>3</v>
      </c>
      <c r="F2132">
        <v>3988.5</v>
      </c>
      <c r="G2132">
        <v>8442.39</v>
      </c>
      <c r="H2132">
        <v>2279.44</v>
      </c>
      <c r="I2132">
        <v>3119.19</v>
      </c>
      <c r="J2132">
        <v>3043.75</v>
      </c>
      <c r="K2132">
        <f>Global_Household_Financial_Dyna[[#This Row],[Total_Household_Income]]-Global_Household_Financial_Dyna[[#This Row],[Estimated_Taxes]]</f>
        <v>6162.9499999999989</v>
      </c>
      <c r="L2132" s="1">
        <f>Global_Household_Financial_Dyna[[#This Row],[Monthly_Savings]]/Global_Household_Financial_Dyna[[#This Row],[Net Income]]</f>
        <v>0.49387874313437569</v>
      </c>
      <c r="M2132" s="2">
        <f>Global_Household_Financial_Dyna[[#This Row],[Monthly_Expenses]]/Global_Household_Financial_Dyna[[#This Row],[Net Income]]</f>
        <v>0.50611963426605777</v>
      </c>
      <c r="N2132" t="str">
        <f>IF(Global_Household_Financial_Dyna[[#This Row],[Monthly_Savings]]&lt;0,"High Risk", IF(Global_Household_Financial_Dyna[[#This Row],[Savings Rate%]]&lt;0.1, "Medium", "Safe"))</f>
        <v>Safe</v>
      </c>
      <c r="O2132">
        <f>Global_Household_Financial_Dyna[[#This Row],[Total_Household_Income]]/Global_Household_Financial_Dyna[[#This Row],[Family_Size]]</f>
        <v>1407.0649999999998</v>
      </c>
      <c r="P2132" s="2">
        <f t="shared" si="66"/>
        <v>0.32336204947805613</v>
      </c>
      <c r="Q2132" s="2">
        <f t="shared" si="67"/>
        <v>0.17051669365631955</v>
      </c>
      <c r="R2132" s="2" t="str">
        <f>IF(Global_Household_Financial_Dyna[[#This Row],[Vs country_Average]]&lt;-0.2, "Underperformer", IF(Global_Household_Financial_Dyna[[#This Row],[Vs country_Average]]&gt;0.2, "Outperformer", "Normal"))</f>
        <v>Normal</v>
      </c>
      <c r="S21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3043.75</v>
      </c>
      <c r="T21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3043.75</v>
      </c>
      <c r="U21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3043.75</v>
      </c>
      <c r="V21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3043.75</v>
      </c>
    </row>
    <row r="2133" spans="1:22" x14ac:dyDescent="0.3">
      <c r="A2133">
        <v>2138</v>
      </c>
      <c r="B2133" t="s">
        <v>14</v>
      </c>
      <c r="C2133" t="s">
        <v>15</v>
      </c>
      <c r="D2133">
        <v>5</v>
      </c>
      <c r="E2133">
        <v>2</v>
      </c>
      <c r="F2133">
        <v>1697.5</v>
      </c>
      <c r="G2133">
        <v>2747.08</v>
      </c>
      <c r="H2133">
        <v>412.06</v>
      </c>
      <c r="I2133">
        <v>1027</v>
      </c>
      <c r="J2133">
        <v>1308.02</v>
      </c>
      <c r="K2133">
        <f>Global_Household_Financial_Dyna[[#This Row],[Total_Household_Income]]-Global_Household_Financial_Dyna[[#This Row],[Estimated_Taxes]]</f>
        <v>2335.02</v>
      </c>
      <c r="L2133" s="1">
        <f>Global_Household_Financial_Dyna[[#This Row],[Monthly_Savings]]/Global_Household_Financial_Dyna[[#This Row],[Net Income]]</f>
        <v>0.56017507344690842</v>
      </c>
      <c r="M2133" s="2">
        <f>Global_Household_Financial_Dyna[[#This Row],[Monthly_Expenses]]/Global_Household_Financial_Dyna[[#This Row],[Net Income]]</f>
        <v>0.43982492655309163</v>
      </c>
      <c r="N2133" t="str">
        <f>IF(Global_Household_Financial_Dyna[[#This Row],[Monthly_Savings]]&lt;0,"High Risk", IF(Global_Household_Financial_Dyna[[#This Row],[Savings Rate%]]&lt;0.1, "Medium", "Safe"))</f>
        <v>Safe</v>
      </c>
      <c r="O2133">
        <f>Global_Household_Financial_Dyna[[#This Row],[Total_Household_Income]]/Global_Household_Financial_Dyna[[#This Row],[Family_Size]]</f>
        <v>549.41599999999994</v>
      </c>
      <c r="P2133" s="2">
        <f t="shared" si="66"/>
        <v>0.39788995363055785</v>
      </c>
      <c r="Q2133" s="2">
        <f t="shared" si="67"/>
        <v>0.16228511981635058</v>
      </c>
      <c r="R2133" s="2" t="str">
        <f>IF(Global_Household_Financial_Dyna[[#This Row],[Vs country_Average]]&lt;-0.2, "Underperformer", IF(Global_Household_Financial_Dyna[[#This Row],[Vs country_Average]]&gt;0.2, "Outperformer", "Normal"))</f>
        <v>Normal</v>
      </c>
      <c r="S21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1308.02</v>
      </c>
      <c r="T21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1308.02</v>
      </c>
      <c r="U21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1308.02</v>
      </c>
      <c r="V21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1308.02</v>
      </c>
    </row>
    <row r="2134" spans="1:22" x14ac:dyDescent="0.3">
      <c r="A2134">
        <v>2139</v>
      </c>
      <c r="B2134" t="s">
        <v>18</v>
      </c>
      <c r="C2134" t="s">
        <v>20</v>
      </c>
      <c r="D2134">
        <v>7</v>
      </c>
      <c r="E2134">
        <v>3</v>
      </c>
      <c r="F2134">
        <v>2814.1</v>
      </c>
      <c r="G2134">
        <v>6153.67</v>
      </c>
      <c r="H2134">
        <v>1353.81</v>
      </c>
      <c r="I2134">
        <v>5192.1499999999996</v>
      </c>
      <c r="J2134">
        <v>-392.29</v>
      </c>
      <c r="K2134">
        <f>Global_Household_Financial_Dyna[[#This Row],[Total_Household_Income]]-Global_Household_Financial_Dyna[[#This Row],[Estimated_Taxes]]</f>
        <v>4799.8600000000006</v>
      </c>
      <c r="L2134" s="1">
        <f>Global_Household_Financial_Dyna[[#This Row],[Monthly_Savings]]/Global_Household_Financial_Dyna[[#This Row],[Net Income]]</f>
        <v>-8.172946710945736E-2</v>
      </c>
      <c r="M2134" s="2">
        <f>Global_Household_Financial_Dyna[[#This Row],[Monthly_Expenses]]/Global_Household_Financial_Dyna[[#This Row],[Net Income]]</f>
        <v>1.0817294671094571</v>
      </c>
      <c r="N2134" t="str">
        <f>IF(Global_Household_Financial_Dyna[[#This Row],[Monthly_Savings]]&lt;0,"High Risk", IF(Global_Household_Financial_Dyna[[#This Row],[Savings Rate%]]&lt;0.1, "Medium", "Safe"))</f>
        <v>High Risk</v>
      </c>
      <c r="O2134">
        <f>Global_Household_Financial_Dyna[[#This Row],[Total_Household_Income]]/Global_Household_Financial_Dyna[[#This Row],[Family_Size]]</f>
        <v>879.09571428571428</v>
      </c>
      <c r="P2134" s="2">
        <f t="shared" si="66"/>
        <v>0.32336204947805613</v>
      </c>
      <c r="Q2134" s="2">
        <f t="shared" si="67"/>
        <v>-0.40509151658751352</v>
      </c>
      <c r="R2134" s="2" t="str">
        <f>IF(Global_Household_Financial_Dyna[[#This Row],[Vs country_Average]]&lt;-0.2, "Underperformer", IF(Global_Household_Financial_Dyna[[#This Row],[Vs country_Average]]&gt;0.2, "Outperformer", "Normal"))</f>
        <v>Underperformer</v>
      </c>
      <c r="S21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-132.68250000000006</v>
      </c>
      <c r="T21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126.9249999999999</v>
      </c>
      <c r="U21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386.53249999999986</v>
      </c>
      <c r="V21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646.13999999999987</v>
      </c>
    </row>
    <row r="2135" spans="1:22" x14ac:dyDescent="0.3">
      <c r="A2135">
        <v>2140</v>
      </c>
      <c r="B2135" t="s">
        <v>12</v>
      </c>
      <c r="C2135" t="s">
        <v>13</v>
      </c>
      <c r="D2135">
        <v>7</v>
      </c>
      <c r="E2135">
        <v>3</v>
      </c>
      <c r="F2135">
        <v>4334.95</v>
      </c>
      <c r="G2135">
        <v>11002.71</v>
      </c>
      <c r="H2135">
        <v>3300.81</v>
      </c>
      <c r="I2135">
        <v>4970.76</v>
      </c>
      <c r="J2135">
        <v>2731.13</v>
      </c>
      <c r="K2135">
        <f>Global_Household_Financial_Dyna[[#This Row],[Total_Household_Income]]-Global_Household_Financial_Dyna[[#This Row],[Estimated_Taxes]]</f>
        <v>7701.9</v>
      </c>
      <c r="L2135" s="1">
        <f>Global_Household_Financial_Dyna[[#This Row],[Monthly_Savings]]/Global_Household_Financial_Dyna[[#This Row],[Net Income]]</f>
        <v>0.35460470792921228</v>
      </c>
      <c r="M2135" s="2">
        <f>Global_Household_Financial_Dyna[[#This Row],[Monthly_Expenses]]/Global_Household_Financial_Dyna[[#This Row],[Net Income]]</f>
        <v>0.64539399368986883</v>
      </c>
      <c r="N2135" t="str">
        <f>IF(Global_Household_Financial_Dyna[[#This Row],[Monthly_Savings]]&lt;0,"High Risk", IF(Global_Household_Financial_Dyna[[#This Row],[Savings Rate%]]&lt;0.1, "Medium", "Safe"))</f>
        <v>Safe</v>
      </c>
      <c r="O2135">
        <f>Global_Household_Financial_Dyna[[#This Row],[Total_Household_Income]]/Global_Household_Financial_Dyna[[#This Row],[Family_Size]]</f>
        <v>1571.8157142857142</v>
      </c>
      <c r="P2135" s="2">
        <f t="shared" si="66"/>
        <v>0.30718716818024266</v>
      </c>
      <c r="Q2135" s="2">
        <f t="shared" si="67"/>
        <v>4.7417539748969617E-2</v>
      </c>
      <c r="R2135" s="2" t="str">
        <f>IF(Global_Household_Financial_Dyna[[#This Row],[Vs country_Average]]&lt;-0.2, "Underperformer", IF(Global_Household_Financial_Dyna[[#This Row],[Vs country_Average]]&gt;0.2, "Outperformer", "Normal"))</f>
        <v>Normal</v>
      </c>
      <c r="S21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2731.13</v>
      </c>
      <c r="T21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2731.13</v>
      </c>
      <c r="U21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2731.13</v>
      </c>
      <c r="V21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2731.13</v>
      </c>
    </row>
    <row r="2136" spans="1:22" x14ac:dyDescent="0.3">
      <c r="A2136">
        <v>2141</v>
      </c>
      <c r="B2136" t="s">
        <v>14</v>
      </c>
      <c r="C2136" t="s">
        <v>15</v>
      </c>
      <c r="D2136">
        <v>1</v>
      </c>
      <c r="E2136">
        <v>1</v>
      </c>
      <c r="F2136">
        <v>2220.2800000000002</v>
      </c>
      <c r="G2136">
        <v>2220.2800000000002</v>
      </c>
      <c r="H2136">
        <v>333.04</v>
      </c>
      <c r="I2136">
        <v>553.16</v>
      </c>
      <c r="J2136">
        <v>1334.08</v>
      </c>
      <c r="K2136">
        <f>Global_Household_Financial_Dyna[[#This Row],[Total_Household_Income]]-Global_Household_Financial_Dyna[[#This Row],[Estimated_Taxes]]</f>
        <v>1887.2400000000002</v>
      </c>
      <c r="L2136" s="1">
        <f>Global_Household_Financial_Dyna[[#This Row],[Monthly_Savings]]/Global_Household_Financial_Dyna[[#This Row],[Net Income]]</f>
        <v>0.70689472457133151</v>
      </c>
      <c r="M2136" s="2">
        <f>Global_Household_Financial_Dyna[[#This Row],[Monthly_Expenses]]/Global_Household_Financial_Dyna[[#This Row],[Net Income]]</f>
        <v>0.29310527542866827</v>
      </c>
      <c r="N2136" t="str">
        <f>IF(Global_Household_Financial_Dyna[[#This Row],[Monthly_Savings]]&lt;0,"High Risk", IF(Global_Household_Financial_Dyna[[#This Row],[Savings Rate%]]&lt;0.1, "Medium", "Safe"))</f>
        <v>Safe</v>
      </c>
      <c r="O2136">
        <f>Global_Household_Financial_Dyna[[#This Row],[Total_Household_Income]]/Global_Household_Financial_Dyna[[#This Row],[Family_Size]]</f>
        <v>2220.2800000000002</v>
      </c>
      <c r="P2136" s="2">
        <f t="shared" si="66"/>
        <v>0.39788995363055785</v>
      </c>
      <c r="Q2136" s="2">
        <f t="shared" si="67"/>
        <v>0.30900477094077367</v>
      </c>
      <c r="R2136" s="2" t="str">
        <f>IF(Global_Household_Financial_Dyna[[#This Row],[Vs country_Average]]&lt;-0.2, "Underperformer", IF(Global_Household_Financial_Dyna[[#This Row],[Vs country_Average]]&gt;0.2, "Outperformer", "Normal"))</f>
        <v>Outperformer</v>
      </c>
      <c r="S21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1334.08</v>
      </c>
      <c r="T21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1334.08</v>
      </c>
      <c r="U21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1334.08</v>
      </c>
      <c r="V21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1334.08</v>
      </c>
    </row>
    <row r="2137" spans="1:22" x14ac:dyDescent="0.3">
      <c r="A2137">
        <v>2142</v>
      </c>
      <c r="B2137" t="s">
        <v>16</v>
      </c>
      <c r="C2137" t="s">
        <v>21</v>
      </c>
      <c r="D2137">
        <v>3</v>
      </c>
      <c r="E2137">
        <v>3</v>
      </c>
      <c r="F2137">
        <v>7500.66</v>
      </c>
      <c r="G2137">
        <v>17808.71</v>
      </c>
      <c r="H2137">
        <v>7123.49</v>
      </c>
      <c r="I2137">
        <v>2364.85</v>
      </c>
      <c r="J2137">
        <v>8320.3799999999992</v>
      </c>
      <c r="K2137">
        <f>Global_Household_Financial_Dyna[[#This Row],[Total_Household_Income]]-Global_Household_Financial_Dyna[[#This Row],[Estimated_Taxes]]</f>
        <v>10685.22</v>
      </c>
      <c r="L2137" s="1">
        <f>Global_Household_Financial_Dyna[[#This Row],[Monthly_Savings]]/Global_Household_Financial_Dyna[[#This Row],[Net Income]]</f>
        <v>0.77868120637665861</v>
      </c>
      <c r="M2137" s="2">
        <f>Global_Household_Financial_Dyna[[#This Row],[Monthly_Expenses]]/Global_Household_Financial_Dyna[[#This Row],[Net Income]]</f>
        <v>0.22131972949550877</v>
      </c>
      <c r="N2137" t="str">
        <f>IF(Global_Household_Financial_Dyna[[#This Row],[Monthly_Savings]]&lt;0,"High Risk", IF(Global_Household_Financial_Dyna[[#This Row],[Savings Rate%]]&lt;0.1, "Medium", "Safe"))</f>
        <v>Safe</v>
      </c>
      <c r="O2137">
        <f>Global_Household_Financial_Dyna[[#This Row],[Total_Household_Income]]/Global_Household_Financial_Dyna[[#This Row],[Family_Size]]</f>
        <v>5936.2366666666667</v>
      </c>
      <c r="P2137" s="2">
        <f t="shared" si="66"/>
        <v>0.15879799892000862</v>
      </c>
      <c r="Q2137" s="2">
        <f t="shared" si="67"/>
        <v>0.61988320745665004</v>
      </c>
      <c r="R2137" s="2" t="str">
        <f>IF(Global_Household_Financial_Dyna[[#This Row],[Vs country_Average]]&lt;-0.2, "Underperformer", IF(Global_Household_Financial_Dyna[[#This Row],[Vs country_Average]]&gt;0.2, "Outperformer", "Normal"))</f>
        <v>Outperformer</v>
      </c>
      <c r="S21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8320.3799999999992</v>
      </c>
      <c r="T21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8320.3799999999992</v>
      </c>
      <c r="U21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8320.3799999999992</v>
      </c>
      <c r="V21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8320.3799999999992</v>
      </c>
    </row>
    <row r="2138" spans="1:22" x14ac:dyDescent="0.3">
      <c r="A2138">
        <v>2143</v>
      </c>
      <c r="B2138" t="s">
        <v>14</v>
      </c>
      <c r="C2138" t="s">
        <v>15</v>
      </c>
      <c r="D2138">
        <v>5</v>
      </c>
      <c r="E2138">
        <v>3</v>
      </c>
      <c r="F2138">
        <v>1235.67</v>
      </c>
      <c r="G2138">
        <v>2767.83</v>
      </c>
      <c r="H2138">
        <v>415.17</v>
      </c>
      <c r="I2138">
        <v>1604.56</v>
      </c>
      <c r="J2138">
        <v>748.1</v>
      </c>
      <c r="K2138">
        <f>Global_Household_Financial_Dyna[[#This Row],[Total_Household_Income]]-Global_Household_Financial_Dyna[[#This Row],[Estimated_Taxes]]</f>
        <v>2352.66</v>
      </c>
      <c r="L2138" s="1">
        <f>Global_Household_Financial_Dyna[[#This Row],[Monthly_Savings]]/Global_Household_Financial_Dyna[[#This Row],[Net Income]]</f>
        <v>0.31798049866959105</v>
      </c>
      <c r="M2138" s="2">
        <f>Global_Household_Financial_Dyna[[#This Row],[Monthly_Expenses]]/Global_Household_Financial_Dyna[[#This Row],[Net Income]]</f>
        <v>0.68201950133040901</v>
      </c>
      <c r="N2138" t="str">
        <f>IF(Global_Household_Financial_Dyna[[#This Row],[Monthly_Savings]]&lt;0,"High Risk", IF(Global_Household_Financial_Dyna[[#This Row],[Savings Rate%]]&lt;0.1, "Medium", "Safe"))</f>
        <v>Safe</v>
      </c>
      <c r="O2138">
        <f>Global_Household_Financial_Dyna[[#This Row],[Total_Household_Income]]/Global_Household_Financial_Dyna[[#This Row],[Family_Size]]</f>
        <v>553.56600000000003</v>
      </c>
      <c r="P2138" s="2">
        <f t="shared" si="66"/>
        <v>0.39788995363055785</v>
      </c>
      <c r="Q2138" s="2">
        <f t="shared" si="67"/>
        <v>-7.9909454960966797E-2</v>
      </c>
      <c r="R2138" s="2" t="str">
        <f>IF(Global_Household_Financial_Dyna[[#This Row],[Vs country_Average]]&lt;-0.2, "Underperformer", IF(Global_Household_Financial_Dyna[[#This Row],[Vs country_Average]]&gt;0.2, "Outperformer", "Normal"))</f>
        <v>Normal</v>
      </c>
      <c r="S21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748.1</v>
      </c>
      <c r="T21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748.1</v>
      </c>
      <c r="U21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748.1</v>
      </c>
      <c r="V21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748.1</v>
      </c>
    </row>
    <row r="2139" spans="1:22" x14ac:dyDescent="0.3">
      <c r="A2139">
        <v>2144</v>
      </c>
      <c r="B2139" t="s">
        <v>10</v>
      </c>
      <c r="C2139" t="s">
        <v>11</v>
      </c>
      <c r="D2139">
        <v>6</v>
      </c>
      <c r="E2139">
        <v>3</v>
      </c>
      <c r="F2139">
        <v>968.84</v>
      </c>
      <c r="G2139">
        <v>1962.3</v>
      </c>
      <c r="H2139">
        <v>196.23</v>
      </c>
      <c r="I2139">
        <v>616.45000000000005</v>
      </c>
      <c r="J2139">
        <v>1149.6199999999999</v>
      </c>
      <c r="K2139">
        <f>Global_Household_Financial_Dyna[[#This Row],[Total_Household_Income]]-Global_Household_Financial_Dyna[[#This Row],[Estimated_Taxes]]</f>
        <v>1766.07</v>
      </c>
      <c r="L2139" s="1">
        <f>Global_Household_Financial_Dyna[[#This Row],[Monthly_Savings]]/Global_Household_Financial_Dyna[[#This Row],[Net Income]]</f>
        <v>0.65094815041306398</v>
      </c>
      <c r="M2139" s="2">
        <f>Global_Household_Financial_Dyna[[#This Row],[Monthly_Expenses]]/Global_Household_Financial_Dyna[[#This Row],[Net Income]]</f>
        <v>0.34905184958693602</v>
      </c>
      <c r="N2139" t="str">
        <f>IF(Global_Household_Financial_Dyna[[#This Row],[Monthly_Savings]]&lt;0,"High Risk", IF(Global_Household_Financial_Dyna[[#This Row],[Savings Rate%]]&lt;0.1, "Medium", "Safe"))</f>
        <v>Safe</v>
      </c>
      <c r="O2139">
        <f>Global_Household_Financial_Dyna[[#This Row],[Total_Household_Income]]/Global_Household_Financial_Dyna[[#This Row],[Family_Size]]</f>
        <v>327.05</v>
      </c>
      <c r="P2139" s="2">
        <f t="shared" si="66"/>
        <v>0.42077341556833553</v>
      </c>
      <c r="Q2139" s="2">
        <f t="shared" si="67"/>
        <v>0.23017473484472845</v>
      </c>
      <c r="R2139" s="2" t="str">
        <f>IF(Global_Household_Financial_Dyna[[#This Row],[Vs country_Average]]&lt;-0.2, "Underperformer", IF(Global_Household_Financial_Dyna[[#This Row],[Vs country_Average]]&gt;0.2, "Outperformer", "Normal"))</f>
        <v>Outperformer</v>
      </c>
      <c r="S21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1149.6199999999999</v>
      </c>
      <c r="T21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1149.6199999999999</v>
      </c>
      <c r="U21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1149.6199999999999</v>
      </c>
      <c r="V21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1149.6199999999999</v>
      </c>
    </row>
    <row r="2140" spans="1:22" x14ac:dyDescent="0.3">
      <c r="A2140">
        <v>2145</v>
      </c>
      <c r="B2140" t="s">
        <v>10</v>
      </c>
      <c r="C2140" t="s">
        <v>22</v>
      </c>
      <c r="D2140">
        <v>6</v>
      </c>
      <c r="E2140">
        <v>1</v>
      </c>
      <c r="F2140">
        <v>1158.99</v>
      </c>
      <c r="G2140">
        <v>1158.99</v>
      </c>
      <c r="H2140">
        <v>115.9</v>
      </c>
      <c r="I2140">
        <v>762.3</v>
      </c>
      <c r="J2140">
        <v>280.79000000000002</v>
      </c>
      <c r="K2140">
        <f>Global_Household_Financial_Dyna[[#This Row],[Total_Household_Income]]-Global_Household_Financial_Dyna[[#This Row],[Estimated_Taxes]]</f>
        <v>1043.0899999999999</v>
      </c>
      <c r="L2140" s="1">
        <f>Global_Household_Financial_Dyna[[#This Row],[Monthly_Savings]]/Global_Household_Financial_Dyna[[#This Row],[Net Income]]</f>
        <v>0.26919057799422874</v>
      </c>
      <c r="M2140" s="2">
        <f>Global_Household_Financial_Dyna[[#This Row],[Monthly_Expenses]]/Global_Household_Financial_Dyna[[#This Row],[Net Income]]</f>
        <v>0.73080942200577137</v>
      </c>
      <c r="N2140" t="str">
        <f>IF(Global_Household_Financial_Dyna[[#This Row],[Monthly_Savings]]&lt;0,"High Risk", IF(Global_Household_Financial_Dyna[[#This Row],[Savings Rate%]]&lt;0.1, "Medium", "Safe"))</f>
        <v>Safe</v>
      </c>
      <c r="O2140">
        <f>Global_Household_Financial_Dyna[[#This Row],[Total_Household_Income]]/Global_Household_Financial_Dyna[[#This Row],[Family_Size]]</f>
        <v>193.16499999999999</v>
      </c>
      <c r="P2140" s="2">
        <f t="shared" si="66"/>
        <v>0.42077341556833553</v>
      </c>
      <c r="Q2140" s="2">
        <f t="shared" si="67"/>
        <v>-0.15158283757410679</v>
      </c>
      <c r="R2140" s="2" t="str">
        <f>IF(Global_Household_Financial_Dyna[[#This Row],[Vs country_Average]]&lt;-0.2, "Underperformer", IF(Global_Household_Financial_Dyna[[#This Row],[Vs country_Average]]&gt;0.2, "Outperformer", "Normal"))</f>
        <v>Normal</v>
      </c>
      <c r="S21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280.79000000000002</v>
      </c>
      <c r="T21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280.79000000000002</v>
      </c>
      <c r="U21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280.79000000000002</v>
      </c>
      <c r="V21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280.79000000000002</v>
      </c>
    </row>
    <row r="2141" spans="1:22" x14ac:dyDescent="0.3">
      <c r="A2141">
        <v>2146</v>
      </c>
      <c r="B2141" t="s">
        <v>14</v>
      </c>
      <c r="C2141" t="s">
        <v>15</v>
      </c>
      <c r="D2141">
        <v>8</v>
      </c>
      <c r="E2141">
        <v>1</v>
      </c>
      <c r="F2141">
        <v>1373.08</v>
      </c>
      <c r="G2141">
        <v>1373.08</v>
      </c>
      <c r="H2141">
        <v>205.96</v>
      </c>
      <c r="I2141">
        <v>1303.06</v>
      </c>
      <c r="J2141">
        <v>-135.94</v>
      </c>
      <c r="K2141">
        <f>Global_Household_Financial_Dyna[[#This Row],[Total_Household_Income]]-Global_Household_Financial_Dyna[[#This Row],[Estimated_Taxes]]</f>
        <v>1167.1199999999999</v>
      </c>
      <c r="L2141" s="1">
        <f>Global_Household_Financial_Dyna[[#This Row],[Monthly_Savings]]/Global_Household_Financial_Dyna[[#This Row],[Net Income]]</f>
        <v>-0.11647474124340257</v>
      </c>
      <c r="M2141" s="2">
        <f>Global_Household_Financial_Dyna[[#This Row],[Monthly_Expenses]]/Global_Household_Financial_Dyna[[#This Row],[Net Income]]</f>
        <v>1.1164747412434026</v>
      </c>
      <c r="N2141" t="str">
        <f>IF(Global_Household_Financial_Dyna[[#This Row],[Monthly_Savings]]&lt;0,"High Risk", IF(Global_Household_Financial_Dyna[[#This Row],[Savings Rate%]]&lt;0.1, "Medium", "Safe"))</f>
        <v>High Risk</v>
      </c>
      <c r="O2141">
        <f>Global_Household_Financial_Dyna[[#This Row],[Total_Household_Income]]/Global_Household_Financial_Dyna[[#This Row],[Family_Size]]</f>
        <v>171.63499999999999</v>
      </c>
      <c r="P2141" s="2">
        <f t="shared" si="66"/>
        <v>0.39788995363055785</v>
      </c>
      <c r="Q2141" s="2">
        <f t="shared" si="67"/>
        <v>-0.51436469487396042</v>
      </c>
      <c r="R2141" s="2" t="str">
        <f>IF(Global_Household_Financial_Dyna[[#This Row],[Vs country_Average]]&lt;-0.2, "Underperformer", IF(Global_Household_Financial_Dyna[[#This Row],[Vs country_Average]]&gt;0.2, "Outperformer", "Normal"))</f>
        <v>Underperformer</v>
      </c>
      <c r="S21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-70.786999999999992</v>
      </c>
      <c r="T21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-5.6339999999999861</v>
      </c>
      <c r="U21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59.519000000000005</v>
      </c>
      <c r="V21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124.67200000000003</v>
      </c>
    </row>
    <row r="2142" spans="1:22" x14ac:dyDescent="0.3">
      <c r="A2142">
        <v>2147</v>
      </c>
      <c r="B2142" t="s">
        <v>10</v>
      </c>
      <c r="C2142" t="s">
        <v>22</v>
      </c>
      <c r="D2142">
        <v>1</v>
      </c>
      <c r="E2142">
        <v>1</v>
      </c>
      <c r="F2142">
        <v>944.26</v>
      </c>
      <c r="G2142">
        <v>944.26</v>
      </c>
      <c r="H2142">
        <v>94.43</v>
      </c>
      <c r="I2142">
        <v>290.58999999999997</v>
      </c>
      <c r="J2142">
        <v>559.24</v>
      </c>
      <c r="K2142">
        <f>Global_Household_Financial_Dyna[[#This Row],[Total_Household_Income]]-Global_Household_Financial_Dyna[[#This Row],[Estimated_Taxes]]</f>
        <v>849.82999999999993</v>
      </c>
      <c r="L2142" s="1">
        <f>Global_Household_Financial_Dyna[[#This Row],[Monthly_Savings]]/Global_Household_Financial_Dyna[[#This Row],[Net Income]]</f>
        <v>0.65806102396949984</v>
      </c>
      <c r="M2142" s="2">
        <f>Global_Household_Financial_Dyna[[#This Row],[Monthly_Expenses]]/Global_Household_Financial_Dyna[[#This Row],[Net Income]]</f>
        <v>0.34193897603050022</v>
      </c>
      <c r="N2142" t="str">
        <f>IF(Global_Household_Financial_Dyna[[#This Row],[Monthly_Savings]]&lt;0,"High Risk", IF(Global_Household_Financial_Dyna[[#This Row],[Savings Rate%]]&lt;0.1, "Medium", "Safe"))</f>
        <v>Safe</v>
      </c>
      <c r="O2142">
        <f>Global_Household_Financial_Dyna[[#This Row],[Total_Household_Income]]/Global_Household_Financial_Dyna[[#This Row],[Family_Size]]</f>
        <v>944.26</v>
      </c>
      <c r="P2142" s="2">
        <f t="shared" si="66"/>
        <v>0.42077341556833553</v>
      </c>
      <c r="Q2142" s="2">
        <f t="shared" si="67"/>
        <v>0.23728760840116431</v>
      </c>
      <c r="R2142" s="2" t="str">
        <f>IF(Global_Household_Financial_Dyna[[#This Row],[Vs country_Average]]&lt;-0.2, "Underperformer", IF(Global_Household_Financial_Dyna[[#This Row],[Vs country_Average]]&gt;0.2, "Outperformer", "Normal"))</f>
        <v>Outperformer</v>
      </c>
      <c r="S21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559.24</v>
      </c>
      <c r="T21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559.24</v>
      </c>
      <c r="U21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559.24</v>
      </c>
      <c r="V21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559.24</v>
      </c>
    </row>
    <row r="2143" spans="1:22" x14ac:dyDescent="0.3">
      <c r="A2143">
        <v>2148</v>
      </c>
      <c r="B2143" t="s">
        <v>10</v>
      </c>
      <c r="C2143" t="s">
        <v>11</v>
      </c>
      <c r="D2143">
        <v>6</v>
      </c>
      <c r="E2143">
        <v>3</v>
      </c>
      <c r="F2143">
        <v>1009.45</v>
      </c>
      <c r="G2143">
        <v>2087.87</v>
      </c>
      <c r="H2143">
        <v>208.79</v>
      </c>
      <c r="I2143">
        <v>560.28</v>
      </c>
      <c r="J2143">
        <v>1318.8</v>
      </c>
      <c r="K2143">
        <f>Global_Household_Financial_Dyna[[#This Row],[Total_Household_Income]]-Global_Household_Financial_Dyna[[#This Row],[Estimated_Taxes]]</f>
        <v>1879.08</v>
      </c>
      <c r="L2143" s="1">
        <f>Global_Household_Financial_Dyna[[#This Row],[Monthly_Savings]]/Global_Household_Financial_Dyna[[#This Row],[Net Income]]</f>
        <v>0.70183281180151991</v>
      </c>
      <c r="M2143" s="2">
        <f>Global_Household_Financial_Dyna[[#This Row],[Monthly_Expenses]]/Global_Household_Financial_Dyna[[#This Row],[Net Income]]</f>
        <v>0.29816718819848009</v>
      </c>
      <c r="N2143" t="str">
        <f>IF(Global_Household_Financial_Dyna[[#This Row],[Monthly_Savings]]&lt;0,"High Risk", IF(Global_Household_Financial_Dyna[[#This Row],[Savings Rate%]]&lt;0.1, "Medium", "Safe"))</f>
        <v>Safe</v>
      </c>
      <c r="O2143">
        <f>Global_Household_Financial_Dyna[[#This Row],[Total_Household_Income]]/Global_Household_Financial_Dyna[[#This Row],[Family_Size]]</f>
        <v>347.9783333333333</v>
      </c>
      <c r="P2143" s="2">
        <f t="shared" si="66"/>
        <v>0.42077341556833553</v>
      </c>
      <c r="Q2143" s="2">
        <f t="shared" si="67"/>
        <v>0.28105939623318438</v>
      </c>
      <c r="R2143" s="2" t="str">
        <f>IF(Global_Household_Financial_Dyna[[#This Row],[Vs country_Average]]&lt;-0.2, "Underperformer", IF(Global_Household_Financial_Dyna[[#This Row],[Vs country_Average]]&gt;0.2, "Outperformer", "Normal"))</f>
        <v>Outperformer</v>
      </c>
      <c r="S21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1318.8</v>
      </c>
      <c r="T21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1318.8</v>
      </c>
      <c r="U21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1318.8</v>
      </c>
      <c r="V21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1318.8</v>
      </c>
    </row>
    <row r="2144" spans="1:22" x14ac:dyDescent="0.3">
      <c r="A2144">
        <v>2149</v>
      </c>
      <c r="B2144" t="s">
        <v>10</v>
      </c>
      <c r="C2144" t="s">
        <v>11</v>
      </c>
      <c r="D2144">
        <v>6</v>
      </c>
      <c r="E2144">
        <v>3</v>
      </c>
      <c r="F2144">
        <v>936.41</v>
      </c>
      <c r="G2144">
        <v>2124.5300000000002</v>
      </c>
      <c r="H2144">
        <v>212.45</v>
      </c>
      <c r="I2144">
        <v>636.92999999999995</v>
      </c>
      <c r="J2144">
        <v>1275.1500000000001</v>
      </c>
      <c r="K2144">
        <f>Global_Household_Financial_Dyna[[#This Row],[Total_Household_Income]]-Global_Household_Financial_Dyna[[#This Row],[Estimated_Taxes]]</f>
        <v>1912.0800000000002</v>
      </c>
      <c r="L2144" s="1">
        <f>Global_Household_Financial_Dyna[[#This Row],[Monthly_Savings]]/Global_Household_Financial_Dyna[[#This Row],[Net Income]]</f>
        <v>0.66689155265470068</v>
      </c>
      <c r="M2144" s="2">
        <f>Global_Household_Financial_Dyna[[#This Row],[Monthly_Expenses]]/Global_Household_Financial_Dyna[[#This Row],[Net Income]]</f>
        <v>0.33310844734529932</v>
      </c>
      <c r="N2144" t="str">
        <f>IF(Global_Household_Financial_Dyna[[#This Row],[Monthly_Savings]]&lt;0,"High Risk", IF(Global_Household_Financial_Dyna[[#This Row],[Savings Rate%]]&lt;0.1, "Medium", "Safe"))</f>
        <v>Safe</v>
      </c>
      <c r="O2144">
        <f>Global_Household_Financial_Dyna[[#This Row],[Total_Household_Income]]/Global_Household_Financial_Dyna[[#This Row],[Family_Size]]</f>
        <v>354.08833333333337</v>
      </c>
      <c r="P2144" s="2">
        <f t="shared" si="66"/>
        <v>0.42077341556833553</v>
      </c>
      <c r="Q2144" s="2">
        <f t="shared" si="67"/>
        <v>0.24611813708636515</v>
      </c>
      <c r="R2144" s="2" t="str">
        <f>IF(Global_Household_Financial_Dyna[[#This Row],[Vs country_Average]]&lt;-0.2, "Underperformer", IF(Global_Household_Financial_Dyna[[#This Row],[Vs country_Average]]&gt;0.2, "Outperformer", "Normal"))</f>
        <v>Outperformer</v>
      </c>
      <c r="S21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1275.1500000000001</v>
      </c>
      <c r="T21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1275.1500000000001</v>
      </c>
      <c r="U21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1275.1500000000001</v>
      </c>
      <c r="V21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1275.1500000000001</v>
      </c>
    </row>
    <row r="2145" spans="1:22" x14ac:dyDescent="0.3">
      <c r="A2145">
        <v>2150</v>
      </c>
      <c r="B2145" t="s">
        <v>14</v>
      </c>
      <c r="C2145" t="s">
        <v>15</v>
      </c>
      <c r="D2145">
        <v>1</v>
      </c>
      <c r="E2145">
        <v>1</v>
      </c>
      <c r="F2145">
        <v>2016.89</v>
      </c>
      <c r="G2145">
        <v>2016.89</v>
      </c>
      <c r="H2145">
        <v>302.52999999999997</v>
      </c>
      <c r="I2145">
        <v>751.01</v>
      </c>
      <c r="J2145">
        <v>963.35</v>
      </c>
      <c r="K2145">
        <f>Global_Household_Financial_Dyna[[#This Row],[Total_Household_Income]]-Global_Household_Financial_Dyna[[#This Row],[Estimated_Taxes]]</f>
        <v>1714.3600000000001</v>
      </c>
      <c r="L2145" s="1">
        <f>Global_Household_Financial_Dyna[[#This Row],[Monthly_Savings]]/Global_Household_Financial_Dyna[[#This Row],[Net Income]]</f>
        <v>0.56192981637462369</v>
      </c>
      <c r="M2145" s="2">
        <f>Global_Household_Financial_Dyna[[#This Row],[Monthly_Expenses]]/Global_Household_Financial_Dyna[[#This Row],[Net Income]]</f>
        <v>0.4380701836253762</v>
      </c>
      <c r="N2145" t="str">
        <f>IF(Global_Household_Financial_Dyna[[#This Row],[Monthly_Savings]]&lt;0,"High Risk", IF(Global_Household_Financial_Dyna[[#This Row],[Savings Rate%]]&lt;0.1, "Medium", "Safe"))</f>
        <v>Safe</v>
      </c>
      <c r="O2145">
        <f>Global_Household_Financial_Dyna[[#This Row],[Total_Household_Income]]/Global_Household_Financial_Dyna[[#This Row],[Family_Size]]</f>
        <v>2016.89</v>
      </c>
      <c r="P2145" s="2">
        <f t="shared" si="66"/>
        <v>0.39788995363055785</v>
      </c>
      <c r="Q2145" s="2">
        <f t="shared" si="67"/>
        <v>0.16403986274406585</v>
      </c>
      <c r="R2145" s="2" t="str">
        <f>IF(Global_Household_Financial_Dyna[[#This Row],[Vs country_Average]]&lt;-0.2, "Underperformer", IF(Global_Household_Financial_Dyna[[#This Row],[Vs country_Average]]&gt;0.2, "Outperformer", "Normal"))</f>
        <v>Normal</v>
      </c>
      <c r="S21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963.35</v>
      </c>
      <c r="T21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963.35</v>
      </c>
      <c r="U21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963.35</v>
      </c>
      <c r="V21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963.35</v>
      </c>
    </row>
    <row r="2146" spans="1:22" x14ac:dyDescent="0.3">
      <c r="A2146">
        <v>2151</v>
      </c>
      <c r="B2146" t="s">
        <v>10</v>
      </c>
      <c r="C2146" t="s">
        <v>11</v>
      </c>
      <c r="D2146">
        <v>6</v>
      </c>
      <c r="E2146">
        <v>2</v>
      </c>
      <c r="F2146">
        <v>771.8</v>
      </c>
      <c r="G2146">
        <v>1263.46</v>
      </c>
      <c r="H2146">
        <v>126.35</v>
      </c>
      <c r="I2146">
        <v>757.43</v>
      </c>
      <c r="J2146">
        <v>379.69</v>
      </c>
      <c r="K2146">
        <f>Global_Household_Financial_Dyna[[#This Row],[Total_Household_Income]]-Global_Household_Financial_Dyna[[#This Row],[Estimated_Taxes]]</f>
        <v>1137.1100000000001</v>
      </c>
      <c r="L2146" s="1">
        <f>Global_Household_Financial_Dyna[[#This Row],[Monthly_Savings]]/Global_Household_Financial_Dyna[[#This Row],[Net Income]]</f>
        <v>0.33390788929830884</v>
      </c>
      <c r="M2146" s="2">
        <f>Global_Household_Financial_Dyna[[#This Row],[Monthly_Expenses]]/Global_Household_Financial_Dyna[[#This Row],[Net Income]]</f>
        <v>0.66610090492564467</v>
      </c>
      <c r="N2146" t="str">
        <f>IF(Global_Household_Financial_Dyna[[#This Row],[Monthly_Savings]]&lt;0,"High Risk", IF(Global_Household_Financial_Dyna[[#This Row],[Savings Rate%]]&lt;0.1, "Medium", "Safe"))</f>
        <v>Safe</v>
      </c>
      <c r="O2146">
        <f>Global_Household_Financial_Dyna[[#This Row],[Total_Household_Income]]/Global_Household_Financial_Dyna[[#This Row],[Family_Size]]</f>
        <v>210.57666666666668</v>
      </c>
      <c r="P2146" s="2">
        <f t="shared" si="66"/>
        <v>0.42077341556833553</v>
      </c>
      <c r="Q2146" s="2">
        <f t="shared" si="67"/>
        <v>-8.6865526270026694E-2</v>
      </c>
      <c r="R2146" s="2" t="str">
        <f>IF(Global_Household_Financial_Dyna[[#This Row],[Vs country_Average]]&lt;-0.2, "Underperformer", IF(Global_Household_Financial_Dyna[[#This Row],[Vs country_Average]]&gt;0.2, "Outperformer", "Normal"))</f>
        <v>Normal</v>
      </c>
      <c r="S21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379.69</v>
      </c>
      <c r="T21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379.69</v>
      </c>
      <c r="U21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379.69</v>
      </c>
      <c r="V21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379.69</v>
      </c>
    </row>
    <row r="2147" spans="1:22" x14ac:dyDescent="0.3">
      <c r="A2147">
        <v>2152</v>
      </c>
      <c r="B2147" t="s">
        <v>18</v>
      </c>
      <c r="C2147" t="s">
        <v>19</v>
      </c>
      <c r="D2147">
        <v>3</v>
      </c>
      <c r="E2147">
        <v>1</v>
      </c>
      <c r="F2147">
        <v>3941.76</v>
      </c>
      <c r="G2147">
        <v>3941.76</v>
      </c>
      <c r="H2147">
        <v>867.19</v>
      </c>
      <c r="I2147">
        <v>2836.38</v>
      </c>
      <c r="J2147">
        <v>238.19</v>
      </c>
      <c r="K2147">
        <f>Global_Household_Financial_Dyna[[#This Row],[Total_Household_Income]]-Global_Household_Financial_Dyna[[#This Row],[Estimated_Taxes]]</f>
        <v>3074.57</v>
      </c>
      <c r="L2147" s="1">
        <f>Global_Household_Financial_Dyna[[#This Row],[Monthly_Savings]]/Global_Household_Financial_Dyna[[#This Row],[Net Income]]</f>
        <v>7.7470995944148288E-2</v>
      </c>
      <c r="M2147" s="2">
        <f>Global_Household_Financial_Dyna[[#This Row],[Monthly_Expenses]]/Global_Household_Financial_Dyna[[#This Row],[Net Income]]</f>
        <v>0.9225290040558517</v>
      </c>
      <c r="N2147" t="str">
        <f>IF(Global_Household_Financial_Dyna[[#This Row],[Monthly_Savings]]&lt;0,"High Risk", IF(Global_Household_Financial_Dyna[[#This Row],[Savings Rate%]]&lt;0.1, "Medium", "Safe"))</f>
        <v>Medium</v>
      </c>
      <c r="O2147">
        <f>Global_Household_Financial_Dyna[[#This Row],[Total_Household_Income]]/Global_Household_Financial_Dyna[[#This Row],[Family_Size]]</f>
        <v>1313.92</v>
      </c>
      <c r="P2147" s="2">
        <f t="shared" si="66"/>
        <v>0.32336204947805613</v>
      </c>
      <c r="Q2147" s="2">
        <f t="shared" si="67"/>
        <v>-0.24589105353390783</v>
      </c>
      <c r="R2147" s="2" t="str">
        <f>IF(Global_Household_Financial_Dyna[[#This Row],[Vs country_Average]]&lt;-0.2, "Underperformer", IF(Global_Household_Financial_Dyna[[#This Row],[Vs country_Average]]&gt;0.2, "Outperformer", "Normal"))</f>
        <v>Underperformer</v>
      </c>
      <c r="S21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238.19</v>
      </c>
      <c r="T21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238.19</v>
      </c>
      <c r="U21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238.19</v>
      </c>
      <c r="V21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238.19</v>
      </c>
    </row>
    <row r="2148" spans="1:22" x14ac:dyDescent="0.3">
      <c r="A2148">
        <v>2153</v>
      </c>
      <c r="B2148" t="s">
        <v>14</v>
      </c>
      <c r="C2148" t="s">
        <v>15</v>
      </c>
      <c r="D2148">
        <v>2</v>
      </c>
      <c r="E2148">
        <v>2</v>
      </c>
      <c r="F2148">
        <v>2177.87</v>
      </c>
      <c r="G2148">
        <v>3628.83</v>
      </c>
      <c r="H2148">
        <v>544.32000000000005</v>
      </c>
      <c r="I2148">
        <v>816.06</v>
      </c>
      <c r="J2148">
        <v>2268.4499999999998</v>
      </c>
      <c r="K2148">
        <f>Global_Household_Financial_Dyna[[#This Row],[Total_Household_Income]]-Global_Household_Financial_Dyna[[#This Row],[Estimated_Taxes]]</f>
        <v>3084.5099999999998</v>
      </c>
      <c r="L2148" s="1">
        <f>Global_Household_Financial_Dyna[[#This Row],[Monthly_Savings]]/Global_Household_Financial_Dyna[[#This Row],[Net Income]]</f>
        <v>0.73543285643424727</v>
      </c>
      <c r="M2148" s="2">
        <f>Global_Household_Financial_Dyna[[#This Row],[Monthly_Expenses]]/Global_Household_Financial_Dyna[[#This Row],[Net Income]]</f>
        <v>0.26456714356575273</v>
      </c>
      <c r="N2148" t="str">
        <f>IF(Global_Household_Financial_Dyna[[#This Row],[Monthly_Savings]]&lt;0,"High Risk", IF(Global_Household_Financial_Dyna[[#This Row],[Savings Rate%]]&lt;0.1, "Medium", "Safe"))</f>
        <v>Safe</v>
      </c>
      <c r="O2148">
        <f>Global_Household_Financial_Dyna[[#This Row],[Total_Household_Income]]/Global_Household_Financial_Dyna[[#This Row],[Family_Size]]</f>
        <v>1814.415</v>
      </c>
      <c r="P2148" s="2">
        <f t="shared" si="66"/>
        <v>0.39788995363055785</v>
      </c>
      <c r="Q2148" s="2">
        <f t="shared" si="67"/>
        <v>0.33754290280368943</v>
      </c>
      <c r="R2148" s="2" t="str">
        <f>IF(Global_Household_Financial_Dyna[[#This Row],[Vs country_Average]]&lt;-0.2, "Underperformer", IF(Global_Household_Financial_Dyna[[#This Row],[Vs country_Average]]&gt;0.2, "Outperformer", "Normal"))</f>
        <v>Outperformer</v>
      </c>
      <c r="S21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2268.4499999999998</v>
      </c>
      <c r="T21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2268.4499999999998</v>
      </c>
      <c r="U21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2268.4499999999998</v>
      </c>
      <c r="V21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2268.4499999999998</v>
      </c>
    </row>
    <row r="2149" spans="1:22" x14ac:dyDescent="0.3">
      <c r="A2149">
        <v>2154</v>
      </c>
      <c r="B2149" t="s">
        <v>14</v>
      </c>
      <c r="C2149" t="s">
        <v>15</v>
      </c>
      <c r="D2149">
        <v>5</v>
      </c>
      <c r="E2149">
        <v>3</v>
      </c>
      <c r="F2149">
        <v>2218.1999999999998</v>
      </c>
      <c r="G2149">
        <v>5038.62</v>
      </c>
      <c r="H2149">
        <v>755.79</v>
      </c>
      <c r="I2149">
        <v>1639.39</v>
      </c>
      <c r="J2149">
        <v>2643.44</v>
      </c>
      <c r="K2149">
        <f>Global_Household_Financial_Dyna[[#This Row],[Total_Household_Income]]-Global_Household_Financial_Dyna[[#This Row],[Estimated_Taxes]]</f>
        <v>4282.83</v>
      </c>
      <c r="L2149" s="1">
        <f>Global_Household_Financial_Dyna[[#This Row],[Monthly_Savings]]/Global_Household_Financial_Dyna[[#This Row],[Net Income]]</f>
        <v>0.6172180544172895</v>
      </c>
      <c r="M2149" s="2">
        <f>Global_Household_Financial_Dyna[[#This Row],[Monthly_Expenses]]/Global_Household_Financial_Dyna[[#This Row],[Net Income]]</f>
        <v>0.3827819455827105</v>
      </c>
      <c r="N2149" t="str">
        <f>IF(Global_Household_Financial_Dyna[[#This Row],[Monthly_Savings]]&lt;0,"High Risk", IF(Global_Household_Financial_Dyna[[#This Row],[Savings Rate%]]&lt;0.1, "Medium", "Safe"))</f>
        <v>Safe</v>
      </c>
      <c r="O2149">
        <f>Global_Household_Financial_Dyna[[#This Row],[Total_Household_Income]]/Global_Household_Financial_Dyna[[#This Row],[Family_Size]]</f>
        <v>1007.7239999999999</v>
      </c>
      <c r="P2149" s="2">
        <f t="shared" si="66"/>
        <v>0.39788995363055785</v>
      </c>
      <c r="Q2149" s="2">
        <f t="shared" si="67"/>
        <v>0.21932810078673165</v>
      </c>
      <c r="R2149" s="2" t="str">
        <f>IF(Global_Household_Financial_Dyna[[#This Row],[Vs country_Average]]&lt;-0.2, "Underperformer", IF(Global_Household_Financial_Dyna[[#This Row],[Vs country_Average]]&gt;0.2, "Outperformer", "Normal"))</f>
        <v>Outperformer</v>
      </c>
      <c r="S21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2643.44</v>
      </c>
      <c r="T21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2643.44</v>
      </c>
      <c r="U21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2643.44</v>
      </c>
      <c r="V21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2643.44</v>
      </c>
    </row>
    <row r="2150" spans="1:22" x14ac:dyDescent="0.3">
      <c r="A2150">
        <v>2155</v>
      </c>
      <c r="B2150" t="s">
        <v>18</v>
      </c>
      <c r="C2150" t="s">
        <v>19</v>
      </c>
      <c r="D2150">
        <v>3</v>
      </c>
      <c r="E2150">
        <v>2</v>
      </c>
      <c r="F2150">
        <v>5623.13</v>
      </c>
      <c r="G2150">
        <v>9621.43</v>
      </c>
      <c r="H2150">
        <v>2597.79</v>
      </c>
      <c r="I2150">
        <v>2960.06</v>
      </c>
      <c r="J2150">
        <v>4063.58</v>
      </c>
      <c r="K2150">
        <f>Global_Household_Financial_Dyna[[#This Row],[Total_Household_Income]]-Global_Household_Financial_Dyna[[#This Row],[Estimated_Taxes]]</f>
        <v>7023.64</v>
      </c>
      <c r="L2150" s="1">
        <f>Global_Household_Financial_Dyna[[#This Row],[Monthly_Savings]]/Global_Household_Financial_Dyna[[#This Row],[Net Income]]</f>
        <v>0.57855755705019041</v>
      </c>
      <c r="M2150" s="2">
        <f>Global_Household_Financial_Dyna[[#This Row],[Monthly_Expenses]]/Global_Household_Financial_Dyna[[#This Row],[Net Income]]</f>
        <v>0.42144244294980948</v>
      </c>
      <c r="N2150" t="str">
        <f>IF(Global_Household_Financial_Dyna[[#This Row],[Monthly_Savings]]&lt;0,"High Risk", IF(Global_Household_Financial_Dyna[[#This Row],[Savings Rate%]]&lt;0.1, "Medium", "Safe"))</f>
        <v>Safe</v>
      </c>
      <c r="O2150">
        <f>Global_Household_Financial_Dyna[[#This Row],[Total_Household_Income]]/Global_Household_Financial_Dyna[[#This Row],[Family_Size]]</f>
        <v>3207.1433333333334</v>
      </c>
      <c r="P2150" s="2">
        <f t="shared" si="66"/>
        <v>0.32336204947805613</v>
      </c>
      <c r="Q2150" s="2">
        <f t="shared" si="67"/>
        <v>0.25519550757213427</v>
      </c>
      <c r="R2150" s="2" t="str">
        <f>IF(Global_Household_Financial_Dyna[[#This Row],[Vs country_Average]]&lt;-0.2, "Underperformer", IF(Global_Household_Financial_Dyna[[#This Row],[Vs country_Average]]&gt;0.2, "Outperformer", "Normal"))</f>
        <v>Outperformer</v>
      </c>
      <c r="S21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4063.58</v>
      </c>
      <c r="T21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4063.58</v>
      </c>
      <c r="U21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4063.58</v>
      </c>
      <c r="V21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4063.58</v>
      </c>
    </row>
    <row r="2151" spans="1:22" x14ac:dyDescent="0.3">
      <c r="A2151">
        <v>2156</v>
      </c>
      <c r="B2151" t="s">
        <v>18</v>
      </c>
      <c r="C2151" t="s">
        <v>20</v>
      </c>
      <c r="D2151">
        <v>3</v>
      </c>
      <c r="E2151">
        <v>1</v>
      </c>
      <c r="F2151">
        <v>4200.9799999999996</v>
      </c>
      <c r="G2151">
        <v>4200.9799999999996</v>
      </c>
      <c r="H2151">
        <v>924.21</v>
      </c>
      <c r="I2151">
        <v>2397.41</v>
      </c>
      <c r="J2151">
        <v>879.35</v>
      </c>
      <c r="K2151">
        <f>Global_Household_Financial_Dyna[[#This Row],[Total_Household_Income]]-Global_Household_Financial_Dyna[[#This Row],[Estimated_Taxes]]</f>
        <v>3276.7699999999995</v>
      </c>
      <c r="L2151" s="1">
        <f>Global_Household_Financial_Dyna[[#This Row],[Monthly_Savings]]/Global_Household_Financial_Dyna[[#This Row],[Net Income]]</f>
        <v>0.26835878014019909</v>
      </c>
      <c r="M2151" s="2">
        <f>Global_Household_Financial_Dyna[[#This Row],[Monthly_Expenses]]/Global_Household_Financial_Dyna[[#This Row],[Net Income]]</f>
        <v>0.73163816807404858</v>
      </c>
      <c r="N2151" t="str">
        <f>IF(Global_Household_Financial_Dyna[[#This Row],[Monthly_Savings]]&lt;0,"High Risk", IF(Global_Household_Financial_Dyna[[#This Row],[Savings Rate%]]&lt;0.1, "Medium", "Safe"))</f>
        <v>Safe</v>
      </c>
      <c r="O2151">
        <f>Global_Household_Financial_Dyna[[#This Row],[Total_Household_Income]]/Global_Household_Financial_Dyna[[#This Row],[Family_Size]]</f>
        <v>1400.3266666666666</v>
      </c>
      <c r="P2151" s="2">
        <f t="shared" si="66"/>
        <v>0.32336204947805613</v>
      </c>
      <c r="Q2151" s="2">
        <f t="shared" si="67"/>
        <v>-5.5003269337857041E-2</v>
      </c>
      <c r="R2151" s="2" t="str">
        <f>IF(Global_Household_Financial_Dyna[[#This Row],[Vs country_Average]]&lt;-0.2, "Underperformer", IF(Global_Household_Financial_Dyna[[#This Row],[Vs country_Average]]&gt;0.2, "Outperformer", "Normal"))</f>
        <v>Normal</v>
      </c>
      <c r="S21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879.35</v>
      </c>
      <c r="T21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879.35</v>
      </c>
      <c r="U21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879.35</v>
      </c>
      <c r="V21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879.35</v>
      </c>
    </row>
    <row r="2152" spans="1:22" x14ac:dyDescent="0.3">
      <c r="A2152">
        <v>2157</v>
      </c>
      <c r="B2152" t="s">
        <v>18</v>
      </c>
      <c r="C2152" t="s">
        <v>20</v>
      </c>
      <c r="D2152">
        <v>2</v>
      </c>
      <c r="E2152">
        <v>2</v>
      </c>
      <c r="F2152">
        <v>17.579999999999998</v>
      </c>
      <c r="G2152">
        <v>29.15</v>
      </c>
      <c r="H2152">
        <v>6.41</v>
      </c>
      <c r="I2152">
        <v>27.67</v>
      </c>
      <c r="J2152">
        <v>-4.93</v>
      </c>
      <c r="K2152">
        <f>Global_Household_Financial_Dyna[[#This Row],[Total_Household_Income]]-Global_Household_Financial_Dyna[[#This Row],[Estimated_Taxes]]</f>
        <v>22.74</v>
      </c>
      <c r="L2152" s="1">
        <f>Global_Household_Financial_Dyna[[#This Row],[Monthly_Savings]]/Global_Household_Financial_Dyna[[#This Row],[Net Income]]</f>
        <v>-0.2167985927880387</v>
      </c>
      <c r="M2152" s="2">
        <f>Global_Household_Financial_Dyna[[#This Row],[Monthly_Expenses]]/Global_Household_Financial_Dyna[[#This Row],[Net Income]]</f>
        <v>1.2167985927880389</v>
      </c>
      <c r="N2152" t="str">
        <f>IF(Global_Household_Financial_Dyna[[#This Row],[Monthly_Savings]]&lt;0,"High Risk", IF(Global_Household_Financial_Dyna[[#This Row],[Savings Rate%]]&lt;0.1, "Medium", "Safe"))</f>
        <v>High Risk</v>
      </c>
      <c r="O2152">
        <f>Global_Household_Financial_Dyna[[#This Row],[Total_Household_Income]]/Global_Household_Financial_Dyna[[#This Row],[Family_Size]]</f>
        <v>14.574999999999999</v>
      </c>
      <c r="P2152" s="2">
        <f t="shared" si="66"/>
        <v>0.32336204947805613</v>
      </c>
      <c r="Q2152" s="2">
        <f t="shared" si="67"/>
        <v>-0.54016064226609484</v>
      </c>
      <c r="R2152" s="2" t="str">
        <f>IF(Global_Household_Financial_Dyna[[#This Row],[Vs country_Average]]&lt;-0.2, "Underperformer", IF(Global_Household_Financial_Dyna[[#This Row],[Vs country_Average]]&gt;0.2, "Outperformer", "Normal"))</f>
        <v>Underperformer</v>
      </c>
      <c r="S21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-3.5464999999999995</v>
      </c>
      <c r="T21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-2.1629999999999994</v>
      </c>
      <c r="U21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-0.77949999999999964</v>
      </c>
      <c r="V21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0.60400000000000098</v>
      </c>
    </row>
    <row r="2153" spans="1:22" x14ac:dyDescent="0.3">
      <c r="A2153">
        <v>2158</v>
      </c>
      <c r="B2153" t="s">
        <v>10</v>
      </c>
      <c r="C2153" t="s">
        <v>22</v>
      </c>
      <c r="D2153">
        <v>8</v>
      </c>
      <c r="E2153">
        <v>3</v>
      </c>
      <c r="F2153">
        <v>872.42</v>
      </c>
      <c r="G2153">
        <v>2045.68</v>
      </c>
      <c r="H2153">
        <v>204.57</v>
      </c>
      <c r="I2153">
        <v>975.24</v>
      </c>
      <c r="J2153">
        <v>865.87</v>
      </c>
      <c r="K2153">
        <f>Global_Household_Financial_Dyna[[#This Row],[Total_Household_Income]]-Global_Household_Financial_Dyna[[#This Row],[Estimated_Taxes]]</f>
        <v>1841.1100000000001</v>
      </c>
      <c r="L2153" s="1">
        <f>Global_Household_Financial_Dyna[[#This Row],[Monthly_Savings]]/Global_Household_Financial_Dyna[[#This Row],[Net Income]]</f>
        <v>0.4702978094736327</v>
      </c>
      <c r="M2153" s="2">
        <f>Global_Household_Financial_Dyna[[#This Row],[Monthly_Expenses]]/Global_Household_Financial_Dyna[[#This Row],[Net Income]]</f>
        <v>0.52970219052636724</v>
      </c>
      <c r="N2153" t="str">
        <f>IF(Global_Household_Financial_Dyna[[#This Row],[Monthly_Savings]]&lt;0,"High Risk", IF(Global_Household_Financial_Dyna[[#This Row],[Savings Rate%]]&lt;0.1, "Medium", "Safe"))</f>
        <v>Safe</v>
      </c>
      <c r="O2153">
        <f>Global_Household_Financial_Dyna[[#This Row],[Total_Household_Income]]/Global_Household_Financial_Dyna[[#This Row],[Family_Size]]</f>
        <v>255.71</v>
      </c>
      <c r="P2153" s="2">
        <f t="shared" si="66"/>
        <v>0.42077341556833553</v>
      </c>
      <c r="Q2153" s="2">
        <f t="shared" si="67"/>
        <v>4.952439390529717E-2</v>
      </c>
      <c r="R2153" s="2" t="str">
        <f>IF(Global_Household_Financial_Dyna[[#This Row],[Vs country_Average]]&lt;-0.2, "Underperformer", IF(Global_Household_Financial_Dyna[[#This Row],[Vs country_Average]]&gt;0.2, "Outperformer", "Normal"))</f>
        <v>Normal</v>
      </c>
      <c r="S21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865.87</v>
      </c>
      <c r="T21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865.87</v>
      </c>
      <c r="U21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865.87</v>
      </c>
      <c r="V21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865.87</v>
      </c>
    </row>
    <row r="2154" spans="1:22" x14ac:dyDescent="0.3">
      <c r="A2154">
        <v>2159</v>
      </c>
      <c r="B2154" t="s">
        <v>10</v>
      </c>
      <c r="C2154" t="s">
        <v>22</v>
      </c>
      <c r="D2154">
        <v>7</v>
      </c>
      <c r="E2154">
        <v>1</v>
      </c>
      <c r="F2154">
        <v>1204.83</v>
      </c>
      <c r="G2154">
        <v>1204.83</v>
      </c>
      <c r="H2154">
        <v>120.48</v>
      </c>
      <c r="I2154">
        <v>915.75</v>
      </c>
      <c r="J2154">
        <v>168.6</v>
      </c>
      <c r="K2154">
        <f>Global_Household_Financial_Dyna[[#This Row],[Total_Household_Income]]-Global_Household_Financial_Dyna[[#This Row],[Estimated_Taxes]]</f>
        <v>1084.3499999999999</v>
      </c>
      <c r="L2154" s="1">
        <f>Global_Household_Financial_Dyna[[#This Row],[Monthly_Savings]]/Global_Household_Financial_Dyna[[#This Row],[Net Income]]</f>
        <v>0.15548485267671877</v>
      </c>
      <c r="M2154" s="2">
        <f>Global_Household_Financial_Dyna[[#This Row],[Monthly_Expenses]]/Global_Household_Financial_Dyna[[#This Row],[Net Income]]</f>
        <v>0.84451514732328126</v>
      </c>
      <c r="N2154" t="str">
        <f>IF(Global_Household_Financial_Dyna[[#This Row],[Monthly_Savings]]&lt;0,"High Risk", IF(Global_Household_Financial_Dyna[[#This Row],[Savings Rate%]]&lt;0.1, "Medium", "Safe"))</f>
        <v>Safe</v>
      </c>
      <c r="O2154">
        <f>Global_Household_Financial_Dyna[[#This Row],[Total_Household_Income]]/Global_Household_Financial_Dyna[[#This Row],[Family_Size]]</f>
        <v>172.11857142857141</v>
      </c>
      <c r="P2154" s="2">
        <f t="shared" si="66"/>
        <v>0.42077341556833553</v>
      </c>
      <c r="Q2154" s="2">
        <f t="shared" si="67"/>
        <v>-0.26528856289161673</v>
      </c>
      <c r="R2154" s="2" t="str">
        <f>IF(Global_Household_Financial_Dyna[[#This Row],[Vs country_Average]]&lt;-0.2, "Underperformer", IF(Global_Household_Financial_Dyna[[#This Row],[Vs country_Average]]&gt;0.2, "Outperformer", "Normal"))</f>
        <v>Underperformer</v>
      </c>
      <c r="S21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168.6</v>
      </c>
      <c r="T21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168.6</v>
      </c>
      <c r="U21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168.6</v>
      </c>
      <c r="V21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168.6</v>
      </c>
    </row>
    <row r="2155" spans="1:22" x14ac:dyDescent="0.3">
      <c r="A2155">
        <v>2160</v>
      </c>
      <c r="B2155" t="s">
        <v>14</v>
      </c>
      <c r="C2155" t="s">
        <v>15</v>
      </c>
      <c r="D2155">
        <v>5</v>
      </c>
      <c r="E2155">
        <v>1</v>
      </c>
      <c r="F2155">
        <v>1870.63</v>
      </c>
      <c r="G2155">
        <v>1870.63</v>
      </c>
      <c r="H2155">
        <v>280.58999999999997</v>
      </c>
      <c r="I2155">
        <v>1318.82</v>
      </c>
      <c r="J2155">
        <v>271.22000000000003</v>
      </c>
      <c r="K2155">
        <f>Global_Household_Financial_Dyna[[#This Row],[Total_Household_Income]]-Global_Household_Financial_Dyna[[#This Row],[Estimated_Taxes]]</f>
        <v>1590.0400000000002</v>
      </c>
      <c r="L2155" s="1">
        <f>Global_Household_Financial_Dyna[[#This Row],[Monthly_Savings]]/Global_Household_Financial_Dyna[[#This Row],[Net Income]]</f>
        <v>0.17057432517420945</v>
      </c>
      <c r="M2155" s="2">
        <f>Global_Household_Financial_Dyna[[#This Row],[Monthly_Expenses]]/Global_Household_Financial_Dyna[[#This Row],[Net Income]]</f>
        <v>0.82942567482579044</v>
      </c>
      <c r="N2155" t="str">
        <f>IF(Global_Household_Financial_Dyna[[#This Row],[Monthly_Savings]]&lt;0,"High Risk", IF(Global_Household_Financial_Dyna[[#This Row],[Savings Rate%]]&lt;0.1, "Medium", "Safe"))</f>
        <v>Safe</v>
      </c>
      <c r="O2155">
        <f>Global_Household_Financial_Dyna[[#This Row],[Total_Household_Income]]/Global_Household_Financial_Dyna[[#This Row],[Family_Size]]</f>
        <v>374.12600000000003</v>
      </c>
      <c r="P2155" s="2">
        <f t="shared" si="66"/>
        <v>0.39788995363055785</v>
      </c>
      <c r="Q2155" s="2">
        <f t="shared" si="67"/>
        <v>-0.2273156284563484</v>
      </c>
      <c r="R2155" s="2" t="str">
        <f>IF(Global_Household_Financial_Dyna[[#This Row],[Vs country_Average]]&lt;-0.2, "Underperformer", IF(Global_Household_Financial_Dyna[[#This Row],[Vs country_Average]]&gt;0.2, "Outperformer", "Normal"))</f>
        <v>Underperformer</v>
      </c>
      <c r="S21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271.22000000000003</v>
      </c>
      <c r="T21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271.22000000000003</v>
      </c>
      <c r="U21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271.22000000000003</v>
      </c>
      <c r="V21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271.22000000000003</v>
      </c>
    </row>
    <row r="2156" spans="1:22" x14ac:dyDescent="0.3">
      <c r="A2156">
        <v>2161</v>
      </c>
      <c r="B2156" t="s">
        <v>16</v>
      </c>
      <c r="C2156" t="s">
        <v>21</v>
      </c>
      <c r="D2156">
        <v>8</v>
      </c>
      <c r="E2156">
        <v>3</v>
      </c>
      <c r="F2156">
        <v>3282.91</v>
      </c>
      <c r="G2156">
        <v>7238.34</v>
      </c>
      <c r="H2156">
        <v>2533.42</v>
      </c>
      <c r="I2156">
        <v>5975.37</v>
      </c>
      <c r="J2156">
        <v>-1270.45</v>
      </c>
      <c r="K2156">
        <f>Global_Household_Financial_Dyna[[#This Row],[Total_Household_Income]]-Global_Household_Financial_Dyna[[#This Row],[Estimated_Taxes]]</f>
        <v>4704.92</v>
      </c>
      <c r="L2156" s="1">
        <f>Global_Household_Financial_Dyna[[#This Row],[Monthly_Savings]]/Global_Household_Financial_Dyna[[#This Row],[Net Income]]</f>
        <v>-0.27002584528536089</v>
      </c>
      <c r="M2156" s="2">
        <f>Global_Household_Financial_Dyna[[#This Row],[Monthly_Expenses]]/Global_Household_Financial_Dyna[[#This Row],[Net Income]]</f>
        <v>1.2700258452853608</v>
      </c>
      <c r="N2156" t="str">
        <f>IF(Global_Household_Financial_Dyna[[#This Row],[Monthly_Savings]]&lt;0,"High Risk", IF(Global_Household_Financial_Dyna[[#This Row],[Savings Rate%]]&lt;0.1, "Medium", "Safe"))</f>
        <v>High Risk</v>
      </c>
      <c r="O2156">
        <f>Global_Household_Financial_Dyna[[#This Row],[Total_Household_Income]]/Global_Household_Financial_Dyna[[#This Row],[Family_Size]]</f>
        <v>904.79250000000002</v>
      </c>
      <c r="P2156" s="2">
        <f t="shared" si="66"/>
        <v>0.15879799892000862</v>
      </c>
      <c r="Q2156" s="2">
        <f t="shared" si="67"/>
        <v>-0.42882384420536951</v>
      </c>
      <c r="R2156" s="2" t="str">
        <f>IF(Global_Household_Financial_Dyna[[#This Row],[Vs country_Average]]&lt;-0.2, "Underperformer", IF(Global_Household_Financial_Dyna[[#This Row],[Vs country_Average]]&gt;0.2, "Outperformer", "Normal"))</f>
        <v>Underperformer</v>
      </c>
      <c r="S21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-971.68150000000003</v>
      </c>
      <c r="T21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-672.91300000000012</v>
      </c>
      <c r="U21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-374.14450000000011</v>
      </c>
      <c r="V21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-75.376000000000204</v>
      </c>
    </row>
    <row r="2157" spans="1:22" x14ac:dyDescent="0.3">
      <c r="A2157">
        <v>2162</v>
      </c>
      <c r="B2157" t="s">
        <v>16</v>
      </c>
      <c r="C2157" t="s">
        <v>21</v>
      </c>
      <c r="D2157">
        <v>8</v>
      </c>
      <c r="E2157">
        <v>3</v>
      </c>
      <c r="F2157">
        <v>6408.02</v>
      </c>
      <c r="G2157">
        <v>14005.35</v>
      </c>
      <c r="H2157">
        <v>5602.14</v>
      </c>
      <c r="I2157">
        <v>4204.1899999999996</v>
      </c>
      <c r="J2157">
        <v>4199.0200000000004</v>
      </c>
      <c r="K2157">
        <f>Global_Household_Financial_Dyna[[#This Row],[Total_Household_Income]]-Global_Household_Financial_Dyna[[#This Row],[Estimated_Taxes]]</f>
        <v>8403.2099999999991</v>
      </c>
      <c r="L2157" s="1">
        <f>Global_Household_Financial_Dyna[[#This Row],[Monthly_Savings]]/Global_Household_Financial_Dyna[[#This Row],[Net Income]]</f>
        <v>0.4996923794597542</v>
      </c>
      <c r="M2157" s="2">
        <f>Global_Household_Financial_Dyna[[#This Row],[Monthly_Expenses]]/Global_Household_Financial_Dyna[[#This Row],[Net Income]]</f>
        <v>0.50030762054024591</v>
      </c>
      <c r="N2157" t="str">
        <f>IF(Global_Household_Financial_Dyna[[#This Row],[Monthly_Savings]]&lt;0,"High Risk", IF(Global_Household_Financial_Dyna[[#This Row],[Savings Rate%]]&lt;0.1, "Medium", "Safe"))</f>
        <v>Safe</v>
      </c>
      <c r="O2157">
        <f>Global_Household_Financial_Dyna[[#This Row],[Total_Household_Income]]/Global_Household_Financial_Dyna[[#This Row],[Family_Size]]</f>
        <v>1750.66875</v>
      </c>
      <c r="P2157" s="2">
        <f t="shared" si="66"/>
        <v>0.15879799892000862</v>
      </c>
      <c r="Q2157" s="2">
        <f t="shared" si="67"/>
        <v>0.34089438053974558</v>
      </c>
      <c r="R2157" s="2" t="str">
        <f>IF(Global_Household_Financial_Dyna[[#This Row],[Vs country_Average]]&lt;-0.2, "Underperformer", IF(Global_Household_Financial_Dyna[[#This Row],[Vs country_Average]]&gt;0.2, "Outperformer", "Normal"))</f>
        <v>Outperformer</v>
      </c>
      <c r="S21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4199.0200000000004</v>
      </c>
      <c r="T21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4199.0200000000004</v>
      </c>
      <c r="U21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4199.0200000000004</v>
      </c>
      <c r="V21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4199.0200000000004</v>
      </c>
    </row>
    <row r="2158" spans="1:22" x14ac:dyDescent="0.3">
      <c r="A2158">
        <v>2163</v>
      </c>
      <c r="B2158" t="s">
        <v>10</v>
      </c>
      <c r="C2158" t="s">
        <v>22</v>
      </c>
      <c r="D2158">
        <v>3</v>
      </c>
      <c r="E2158">
        <v>3</v>
      </c>
      <c r="F2158">
        <v>820.31</v>
      </c>
      <c r="G2158">
        <v>1639.88</v>
      </c>
      <c r="H2158">
        <v>163.99</v>
      </c>
      <c r="I2158">
        <v>440.28</v>
      </c>
      <c r="J2158">
        <v>1035.6099999999999</v>
      </c>
      <c r="K2158">
        <f>Global_Household_Financial_Dyna[[#This Row],[Total_Household_Income]]-Global_Household_Financial_Dyna[[#This Row],[Estimated_Taxes]]</f>
        <v>1475.89</v>
      </c>
      <c r="L2158" s="1">
        <f>Global_Household_Financial_Dyna[[#This Row],[Monthly_Savings]]/Global_Household_Financial_Dyna[[#This Row],[Net Income]]</f>
        <v>0.7016850849318037</v>
      </c>
      <c r="M2158" s="2">
        <f>Global_Household_Financial_Dyna[[#This Row],[Monthly_Expenses]]/Global_Household_Financial_Dyna[[#This Row],[Net Income]]</f>
        <v>0.29831491506819607</v>
      </c>
      <c r="N2158" t="str">
        <f>IF(Global_Household_Financial_Dyna[[#This Row],[Monthly_Savings]]&lt;0,"High Risk", IF(Global_Household_Financial_Dyna[[#This Row],[Savings Rate%]]&lt;0.1, "Medium", "Safe"))</f>
        <v>Safe</v>
      </c>
      <c r="O2158">
        <f>Global_Household_Financial_Dyna[[#This Row],[Total_Household_Income]]/Global_Household_Financial_Dyna[[#This Row],[Family_Size]]</f>
        <v>546.62666666666667</v>
      </c>
      <c r="P2158" s="2">
        <f t="shared" si="66"/>
        <v>0.42077341556833553</v>
      </c>
      <c r="Q2158" s="2">
        <f t="shared" si="67"/>
        <v>0.28091166936346817</v>
      </c>
      <c r="R2158" s="2" t="str">
        <f>IF(Global_Household_Financial_Dyna[[#This Row],[Vs country_Average]]&lt;-0.2, "Underperformer", IF(Global_Household_Financial_Dyna[[#This Row],[Vs country_Average]]&gt;0.2, "Outperformer", "Normal"))</f>
        <v>Outperformer</v>
      </c>
      <c r="S21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1035.6099999999999</v>
      </c>
      <c r="T21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1035.6099999999999</v>
      </c>
      <c r="U21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1035.6099999999999</v>
      </c>
      <c r="V21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1035.6099999999999</v>
      </c>
    </row>
    <row r="2159" spans="1:22" x14ac:dyDescent="0.3">
      <c r="A2159">
        <v>2164</v>
      </c>
      <c r="B2159" t="s">
        <v>14</v>
      </c>
      <c r="C2159" t="s">
        <v>15</v>
      </c>
      <c r="D2159">
        <v>6</v>
      </c>
      <c r="E2159">
        <v>3</v>
      </c>
      <c r="F2159">
        <v>477.96</v>
      </c>
      <c r="G2159">
        <v>995.22</v>
      </c>
      <c r="H2159">
        <v>149.28</v>
      </c>
      <c r="I2159">
        <v>944.46</v>
      </c>
      <c r="J2159">
        <v>-98.53</v>
      </c>
      <c r="K2159">
        <f>Global_Household_Financial_Dyna[[#This Row],[Total_Household_Income]]-Global_Household_Financial_Dyna[[#This Row],[Estimated_Taxes]]</f>
        <v>845.94</v>
      </c>
      <c r="L2159" s="1">
        <f>Global_Household_Financial_Dyna[[#This Row],[Monthly_Savings]]/Global_Household_Financial_Dyna[[#This Row],[Net Income]]</f>
        <v>-0.11647398160626049</v>
      </c>
      <c r="M2159" s="2">
        <f>Global_Household_Financial_Dyna[[#This Row],[Monthly_Expenses]]/Global_Household_Financial_Dyna[[#This Row],[Net Income]]</f>
        <v>1.1164621604369105</v>
      </c>
      <c r="N2159" t="str">
        <f>IF(Global_Household_Financial_Dyna[[#This Row],[Monthly_Savings]]&lt;0,"High Risk", IF(Global_Household_Financial_Dyna[[#This Row],[Savings Rate%]]&lt;0.1, "Medium", "Safe"))</f>
        <v>High Risk</v>
      </c>
      <c r="O2159">
        <f>Global_Household_Financial_Dyna[[#This Row],[Total_Household_Income]]/Global_Household_Financial_Dyna[[#This Row],[Family_Size]]</f>
        <v>165.87</v>
      </c>
      <c r="P2159" s="2">
        <f t="shared" si="66"/>
        <v>0.39788995363055785</v>
      </c>
      <c r="Q2159" s="2">
        <f t="shared" si="67"/>
        <v>-0.51436393523681834</v>
      </c>
      <c r="R2159" s="2" t="str">
        <f>IF(Global_Household_Financial_Dyna[[#This Row],[Vs country_Average]]&lt;-0.2, "Underperformer", IF(Global_Household_Financial_Dyna[[#This Row],[Vs country_Average]]&gt;0.2, "Outperformer", "Normal"))</f>
        <v>Underperformer</v>
      </c>
      <c r="S21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-51.306999999999988</v>
      </c>
      <c r="T21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-4.083999999999989</v>
      </c>
      <c r="U21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43.13900000000001</v>
      </c>
      <c r="V21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90.362000000000023</v>
      </c>
    </row>
    <row r="2160" spans="1:22" x14ac:dyDescent="0.3">
      <c r="A2160">
        <v>2165</v>
      </c>
      <c r="B2160" t="s">
        <v>10</v>
      </c>
      <c r="C2160" t="s">
        <v>11</v>
      </c>
      <c r="D2160">
        <v>8</v>
      </c>
      <c r="E2160">
        <v>3</v>
      </c>
      <c r="F2160">
        <v>955.65</v>
      </c>
      <c r="G2160">
        <v>2059.7800000000002</v>
      </c>
      <c r="H2160">
        <v>205.98</v>
      </c>
      <c r="I2160">
        <v>796.33</v>
      </c>
      <c r="J2160">
        <v>1057.47</v>
      </c>
      <c r="K2160">
        <f>Global_Household_Financial_Dyna[[#This Row],[Total_Household_Income]]-Global_Household_Financial_Dyna[[#This Row],[Estimated_Taxes]]</f>
        <v>1853.8000000000002</v>
      </c>
      <c r="L2160" s="1">
        <f>Global_Household_Financial_Dyna[[#This Row],[Monthly_Savings]]/Global_Household_Financial_Dyna[[#This Row],[Net Income]]</f>
        <v>0.57043370374366165</v>
      </c>
      <c r="M2160" s="2">
        <f>Global_Household_Financial_Dyna[[#This Row],[Monthly_Expenses]]/Global_Household_Financial_Dyna[[#This Row],[Net Income]]</f>
        <v>0.4295662962563383</v>
      </c>
      <c r="N2160" t="str">
        <f>IF(Global_Household_Financial_Dyna[[#This Row],[Monthly_Savings]]&lt;0,"High Risk", IF(Global_Household_Financial_Dyna[[#This Row],[Savings Rate%]]&lt;0.1, "Medium", "Safe"))</f>
        <v>Safe</v>
      </c>
      <c r="O2160">
        <f>Global_Household_Financial_Dyna[[#This Row],[Total_Household_Income]]/Global_Household_Financial_Dyna[[#This Row],[Family_Size]]</f>
        <v>257.47250000000003</v>
      </c>
      <c r="P2160" s="2">
        <f t="shared" si="66"/>
        <v>0.42077341556833553</v>
      </c>
      <c r="Q2160" s="2">
        <f t="shared" si="67"/>
        <v>0.14966028817532612</v>
      </c>
      <c r="R2160" s="2" t="str">
        <f>IF(Global_Household_Financial_Dyna[[#This Row],[Vs country_Average]]&lt;-0.2, "Underperformer", IF(Global_Household_Financial_Dyna[[#This Row],[Vs country_Average]]&gt;0.2, "Outperformer", "Normal"))</f>
        <v>Normal</v>
      </c>
      <c r="S21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1057.47</v>
      </c>
      <c r="T21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1057.47</v>
      </c>
      <c r="U21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1057.47</v>
      </c>
      <c r="V21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1057.47</v>
      </c>
    </row>
    <row r="2161" spans="1:22" x14ac:dyDescent="0.3">
      <c r="A2161">
        <v>2166</v>
      </c>
      <c r="B2161" t="s">
        <v>12</v>
      </c>
      <c r="C2161" t="s">
        <v>13</v>
      </c>
      <c r="D2161">
        <v>2</v>
      </c>
      <c r="E2161">
        <v>1</v>
      </c>
      <c r="F2161">
        <v>4549.0200000000004</v>
      </c>
      <c r="G2161">
        <v>4549.0200000000004</v>
      </c>
      <c r="H2161">
        <v>1137.25</v>
      </c>
      <c r="I2161">
        <v>2010.78</v>
      </c>
      <c r="J2161">
        <v>1400.98</v>
      </c>
      <c r="K2161">
        <f>Global_Household_Financial_Dyna[[#This Row],[Total_Household_Income]]-Global_Household_Financial_Dyna[[#This Row],[Estimated_Taxes]]</f>
        <v>3411.7700000000004</v>
      </c>
      <c r="L2161" s="1">
        <f>Global_Household_Financial_Dyna[[#This Row],[Monthly_Savings]]/Global_Household_Financial_Dyna[[#This Row],[Net Income]]</f>
        <v>0.41063143177881273</v>
      </c>
      <c r="M2161" s="2">
        <f>Global_Household_Financial_Dyna[[#This Row],[Monthly_Expenses]]/Global_Household_Financial_Dyna[[#This Row],[Net Income]]</f>
        <v>0.58936563719125257</v>
      </c>
      <c r="N2161" t="str">
        <f>IF(Global_Household_Financial_Dyna[[#This Row],[Monthly_Savings]]&lt;0,"High Risk", IF(Global_Household_Financial_Dyna[[#This Row],[Savings Rate%]]&lt;0.1, "Medium", "Safe"))</f>
        <v>Safe</v>
      </c>
      <c r="O2161">
        <f>Global_Household_Financial_Dyna[[#This Row],[Total_Household_Income]]/Global_Household_Financial_Dyna[[#This Row],[Family_Size]]</f>
        <v>2274.5100000000002</v>
      </c>
      <c r="P2161" s="2">
        <f t="shared" si="66"/>
        <v>0.30718716818024266</v>
      </c>
      <c r="Q2161" s="2">
        <f t="shared" si="67"/>
        <v>0.10344426359857006</v>
      </c>
      <c r="R2161" s="2" t="str">
        <f>IF(Global_Household_Financial_Dyna[[#This Row],[Vs country_Average]]&lt;-0.2, "Underperformer", IF(Global_Household_Financial_Dyna[[#This Row],[Vs country_Average]]&gt;0.2, "Outperformer", "Normal"))</f>
        <v>Normal</v>
      </c>
      <c r="S21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1400.98</v>
      </c>
      <c r="T21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1400.98</v>
      </c>
      <c r="U21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1400.98</v>
      </c>
      <c r="V21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1400.98</v>
      </c>
    </row>
    <row r="2162" spans="1:22" x14ac:dyDescent="0.3">
      <c r="A2162">
        <v>2167</v>
      </c>
      <c r="B2162" t="s">
        <v>16</v>
      </c>
      <c r="C2162" t="s">
        <v>17</v>
      </c>
      <c r="D2162">
        <v>7</v>
      </c>
      <c r="E2162">
        <v>3</v>
      </c>
      <c r="F2162">
        <v>4031.44</v>
      </c>
      <c r="G2162">
        <v>9283.6299999999992</v>
      </c>
      <c r="H2162">
        <v>3713.45</v>
      </c>
      <c r="I2162">
        <v>5761.04</v>
      </c>
      <c r="J2162">
        <v>-190.87</v>
      </c>
      <c r="K2162">
        <f>Global_Household_Financial_Dyna[[#This Row],[Total_Household_Income]]-Global_Household_Financial_Dyna[[#This Row],[Estimated_Taxes]]</f>
        <v>5570.1799999999994</v>
      </c>
      <c r="L2162" s="1">
        <f>Global_Household_Financial_Dyna[[#This Row],[Monthly_Savings]]/Global_Household_Financial_Dyna[[#This Row],[Net Income]]</f>
        <v>-3.4266397136178725E-2</v>
      </c>
      <c r="M2162" s="2">
        <f>Global_Household_Financial_Dyna[[#This Row],[Monthly_Expenses]]/Global_Household_Financial_Dyna[[#This Row],[Net Income]]</f>
        <v>1.0342646018620585</v>
      </c>
      <c r="N2162" t="str">
        <f>IF(Global_Household_Financial_Dyna[[#This Row],[Monthly_Savings]]&lt;0,"High Risk", IF(Global_Household_Financial_Dyna[[#This Row],[Savings Rate%]]&lt;0.1, "Medium", "Safe"))</f>
        <v>High Risk</v>
      </c>
      <c r="O2162">
        <f>Global_Household_Financial_Dyna[[#This Row],[Total_Household_Income]]/Global_Household_Financial_Dyna[[#This Row],[Family_Size]]</f>
        <v>1326.232857142857</v>
      </c>
      <c r="P2162" s="2">
        <f t="shared" si="66"/>
        <v>0.15879799892000862</v>
      </c>
      <c r="Q2162" s="2">
        <f t="shared" si="67"/>
        <v>-0.19306439605618736</v>
      </c>
      <c r="R2162" s="2" t="str">
        <f>IF(Global_Household_Financial_Dyna[[#This Row],[Vs country_Average]]&lt;-0.2, "Underperformer", IF(Global_Household_Financial_Dyna[[#This Row],[Vs country_Average]]&gt;0.2, "Outperformer", "Normal"))</f>
        <v>Normal</v>
      </c>
      <c r="S21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97.182000000000016</v>
      </c>
      <c r="T21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385.23400000000004</v>
      </c>
      <c r="U21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673.28600000000006</v>
      </c>
      <c r="V21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961.33800000000008</v>
      </c>
    </row>
    <row r="2163" spans="1:22" x14ac:dyDescent="0.3">
      <c r="A2163">
        <v>2168</v>
      </c>
      <c r="B2163" t="s">
        <v>18</v>
      </c>
      <c r="C2163" t="s">
        <v>19</v>
      </c>
      <c r="D2163">
        <v>5</v>
      </c>
      <c r="E2163">
        <v>2</v>
      </c>
      <c r="F2163">
        <v>3970.73</v>
      </c>
      <c r="G2163">
        <v>5664.3</v>
      </c>
      <c r="H2163">
        <v>1246.1500000000001</v>
      </c>
      <c r="I2163">
        <v>3526.58</v>
      </c>
      <c r="J2163">
        <v>891.58</v>
      </c>
      <c r="K2163">
        <f>Global_Household_Financial_Dyna[[#This Row],[Total_Household_Income]]-Global_Household_Financial_Dyna[[#This Row],[Estimated_Taxes]]</f>
        <v>4418.1499999999996</v>
      </c>
      <c r="L2163" s="1">
        <f>Global_Household_Financial_Dyna[[#This Row],[Monthly_Savings]]/Global_Household_Financial_Dyna[[#This Row],[Net Income]]</f>
        <v>0.20179939567466024</v>
      </c>
      <c r="M2163" s="2">
        <f>Global_Household_Financial_Dyna[[#This Row],[Monthly_Expenses]]/Global_Household_Financial_Dyna[[#This Row],[Net Income]]</f>
        <v>0.79820286771612559</v>
      </c>
      <c r="N2163" t="str">
        <f>IF(Global_Household_Financial_Dyna[[#This Row],[Monthly_Savings]]&lt;0,"High Risk", IF(Global_Household_Financial_Dyna[[#This Row],[Savings Rate%]]&lt;0.1, "Medium", "Safe"))</f>
        <v>Safe</v>
      </c>
      <c r="O2163">
        <f>Global_Household_Financial_Dyna[[#This Row],[Total_Household_Income]]/Global_Household_Financial_Dyna[[#This Row],[Family_Size]]</f>
        <v>1132.8600000000001</v>
      </c>
      <c r="P2163" s="2">
        <f t="shared" si="66"/>
        <v>0.32336204947805613</v>
      </c>
      <c r="Q2163" s="2">
        <f t="shared" si="67"/>
        <v>-0.1215626538033959</v>
      </c>
      <c r="R2163" s="2" t="str">
        <f>IF(Global_Household_Financial_Dyna[[#This Row],[Vs country_Average]]&lt;-0.2, "Underperformer", IF(Global_Household_Financial_Dyna[[#This Row],[Vs country_Average]]&gt;0.2, "Outperformer", "Normal"))</f>
        <v>Normal</v>
      </c>
      <c r="S21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891.58</v>
      </c>
      <c r="T21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891.58</v>
      </c>
      <c r="U21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891.58</v>
      </c>
      <c r="V21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891.58</v>
      </c>
    </row>
    <row r="2164" spans="1:22" x14ac:dyDescent="0.3">
      <c r="A2164">
        <v>2169</v>
      </c>
      <c r="B2164" t="s">
        <v>16</v>
      </c>
      <c r="C2164" t="s">
        <v>21</v>
      </c>
      <c r="D2164">
        <v>4</v>
      </c>
      <c r="E2164">
        <v>1</v>
      </c>
      <c r="F2164">
        <v>1524.23</v>
      </c>
      <c r="G2164">
        <v>1524.23</v>
      </c>
      <c r="H2164">
        <v>533.48</v>
      </c>
      <c r="I2164">
        <v>1446.5</v>
      </c>
      <c r="J2164">
        <v>-455.75</v>
      </c>
      <c r="K2164">
        <f>Global_Household_Financial_Dyna[[#This Row],[Total_Household_Income]]-Global_Household_Financial_Dyna[[#This Row],[Estimated_Taxes]]</f>
        <v>990.75</v>
      </c>
      <c r="L2164" s="1">
        <f>Global_Household_Financial_Dyna[[#This Row],[Monthly_Savings]]/Global_Household_Financial_Dyna[[#This Row],[Net Income]]</f>
        <v>-0.4600050466818067</v>
      </c>
      <c r="M2164" s="2">
        <f>Global_Household_Financial_Dyna[[#This Row],[Monthly_Expenses]]/Global_Household_Financial_Dyna[[#This Row],[Net Income]]</f>
        <v>1.4600050466818066</v>
      </c>
      <c r="N2164" t="str">
        <f>IF(Global_Household_Financial_Dyna[[#This Row],[Monthly_Savings]]&lt;0,"High Risk", IF(Global_Household_Financial_Dyna[[#This Row],[Savings Rate%]]&lt;0.1, "Medium", "Safe"))</f>
        <v>High Risk</v>
      </c>
      <c r="O2164">
        <f>Global_Household_Financial_Dyna[[#This Row],[Total_Household_Income]]/Global_Household_Financial_Dyna[[#This Row],[Family_Size]]</f>
        <v>381.0575</v>
      </c>
      <c r="P2164" s="2">
        <f t="shared" si="66"/>
        <v>0.15879799892000862</v>
      </c>
      <c r="Q2164" s="2">
        <f t="shared" si="67"/>
        <v>-0.61880304560181532</v>
      </c>
      <c r="R2164" s="2" t="str">
        <f>IF(Global_Household_Financial_Dyna[[#This Row],[Vs country_Average]]&lt;-0.2, "Underperformer", IF(Global_Household_Financial_Dyna[[#This Row],[Vs country_Average]]&gt;0.2, "Outperformer", "Normal"))</f>
        <v>Underperformer</v>
      </c>
      <c r="S21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-383.42500000000001</v>
      </c>
      <c r="T21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-311.10000000000002</v>
      </c>
      <c r="U21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-238.77500000000003</v>
      </c>
      <c r="V21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-166.45</v>
      </c>
    </row>
    <row r="2165" spans="1:22" x14ac:dyDescent="0.3">
      <c r="A2165">
        <v>2170</v>
      </c>
      <c r="B2165" t="s">
        <v>10</v>
      </c>
      <c r="C2165" t="s">
        <v>11</v>
      </c>
      <c r="D2165">
        <v>1</v>
      </c>
      <c r="E2165">
        <v>1</v>
      </c>
      <c r="F2165">
        <v>147.38999999999999</v>
      </c>
      <c r="G2165">
        <v>147.38999999999999</v>
      </c>
      <c r="H2165">
        <v>14.74</v>
      </c>
      <c r="I2165">
        <v>139.87</v>
      </c>
      <c r="J2165">
        <v>-7.22</v>
      </c>
      <c r="K2165">
        <f>Global_Household_Financial_Dyna[[#This Row],[Total_Household_Income]]-Global_Household_Financial_Dyna[[#This Row],[Estimated_Taxes]]</f>
        <v>132.64999999999998</v>
      </c>
      <c r="L2165" s="1">
        <f>Global_Household_Financial_Dyna[[#This Row],[Monthly_Savings]]/Global_Household_Financial_Dyna[[#This Row],[Net Income]]</f>
        <v>-5.4428948360346785E-2</v>
      </c>
      <c r="M2165" s="2">
        <f>Global_Household_Financial_Dyna[[#This Row],[Monthly_Expenses]]/Global_Household_Financial_Dyna[[#This Row],[Net Income]]</f>
        <v>1.0544289483603471</v>
      </c>
      <c r="N2165" t="str">
        <f>IF(Global_Household_Financial_Dyna[[#This Row],[Monthly_Savings]]&lt;0,"High Risk", IF(Global_Household_Financial_Dyna[[#This Row],[Savings Rate%]]&lt;0.1, "Medium", "Safe"))</f>
        <v>High Risk</v>
      </c>
      <c r="O2165">
        <f>Global_Household_Financial_Dyna[[#This Row],[Total_Household_Income]]/Global_Household_Financial_Dyna[[#This Row],[Family_Size]]</f>
        <v>147.38999999999999</v>
      </c>
      <c r="P2165" s="2">
        <f t="shared" si="66"/>
        <v>0.42077341556833553</v>
      </c>
      <c r="Q2165" s="2">
        <f t="shared" si="67"/>
        <v>-0.47520236392868231</v>
      </c>
      <c r="R2165" s="2" t="str">
        <f>IF(Global_Household_Financial_Dyna[[#This Row],[Vs country_Average]]&lt;-0.2, "Underperformer", IF(Global_Household_Financial_Dyna[[#This Row],[Vs country_Average]]&gt;0.2, "Outperformer", "Normal"))</f>
        <v>Underperformer</v>
      </c>
      <c r="S21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-0.22649999999999881</v>
      </c>
      <c r="T21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6.7670000000000021</v>
      </c>
      <c r="U21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13.7605</v>
      </c>
      <c r="V21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20.754000000000005</v>
      </c>
    </row>
    <row r="2166" spans="1:22" x14ac:dyDescent="0.3">
      <c r="A2166">
        <v>2171</v>
      </c>
      <c r="B2166" t="s">
        <v>16</v>
      </c>
      <c r="C2166" t="s">
        <v>17</v>
      </c>
      <c r="D2166">
        <v>6</v>
      </c>
      <c r="E2166">
        <v>3</v>
      </c>
      <c r="F2166">
        <v>3893.97</v>
      </c>
      <c r="G2166">
        <v>8550.52</v>
      </c>
      <c r="H2166">
        <v>3420.21</v>
      </c>
      <c r="I2166">
        <v>4618.1499999999996</v>
      </c>
      <c r="J2166">
        <v>512.16</v>
      </c>
      <c r="K2166">
        <f>Global_Household_Financial_Dyna[[#This Row],[Total_Household_Income]]-Global_Household_Financial_Dyna[[#This Row],[Estimated_Taxes]]</f>
        <v>5130.3100000000004</v>
      </c>
      <c r="L2166" s="1">
        <f>Global_Household_Financial_Dyna[[#This Row],[Monthly_Savings]]/Global_Household_Financial_Dyna[[#This Row],[Net Income]]</f>
        <v>9.9830224684278324E-2</v>
      </c>
      <c r="M2166" s="2">
        <f>Global_Household_Financial_Dyna[[#This Row],[Monthly_Expenses]]/Global_Household_Financial_Dyna[[#This Row],[Net Income]]</f>
        <v>0.90016977531572151</v>
      </c>
      <c r="N2166" t="str">
        <f>IF(Global_Household_Financial_Dyna[[#This Row],[Monthly_Savings]]&lt;0,"High Risk", IF(Global_Household_Financial_Dyna[[#This Row],[Savings Rate%]]&lt;0.1, "Medium", "Safe"))</f>
        <v>Medium</v>
      </c>
      <c r="O2166">
        <f>Global_Household_Financial_Dyna[[#This Row],[Total_Household_Income]]/Global_Household_Financial_Dyna[[#This Row],[Family_Size]]</f>
        <v>1425.0866666666668</v>
      </c>
      <c r="P2166" s="2">
        <f t="shared" si="66"/>
        <v>0.15879799892000862</v>
      </c>
      <c r="Q2166" s="2">
        <f t="shared" si="67"/>
        <v>-5.8967774235730297E-2</v>
      </c>
      <c r="R2166" s="2" t="str">
        <f>IF(Global_Household_Financial_Dyna[[#This Row],[Vs country_Average]]&lt;-0.2, "Underperformer", IF(Global_Household_Financial_Dyna[[#This Row],[Vs country_Average]]&gt;0.2, "Outperformer", "Normal"))</f>
        <v>Normal</v>
      </c>
      <c r="S21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512.16</v>
      </c>
      <c r="T21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512.16</v>
      </c>
      <c r="U21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512.16</v>
      </c>
      <c r="V21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512.16</v>
      </c>
    </row>
    <row r="2167" spans="1:22" x14ac:dyDescent="0.3">
      <c r="A2167">
        <v>2172</v>
      </c>
      <c r="B2167" t="s">
        <v>18</v>
      </c>
      <c r="C2167" t="s">
        <v>20</v>
      </c>
      <c r="D2167">
        <v>2</v>
      </c>
      <c r="E2167">
        <v>2</v>
      </c>
      <c r="F2167">
        <v>6233.42</v>
      </c>
      <c r="G2167">
        <v>9652.5300000000007</v>
      </c>
      <c r="H2167">
        <v>2606.1799999999998</v>
      </c>
      <c r="I2167">
        <v>2079.21</v>
      </c>
      <c r="J2167">
        <v>4967.1400000000003</v>
      </c>
      <c r="K2167">
        <f>Global_Household_Financial_Dyna[[#This Row],[Total_Household_Income]]-Global_Household_Financial_Dyna[[#This Row],[Estimated_Taxes]]</f>
        <v>7046.35</v>
      </c>
      <c r="L2167" s="1">
        <f>Global_Household_Financial_Dyna[[#This Row],[Monthly_Savings]]/Global_Household_Financial_Dyna[[#This Row],[Net Income]]</f>
        <v>0.70492382581052604</v>
      </c>
      <c r="M2167" s="2">
        <f>Global_Household_Financial_Dyna[[#This Row],[Monthly_Expenses]]/Global_Household_Financial_Dyna[[#This Row],[Net Income]]</f>
        <v>0.29507617418947396</v>
      </c>
      <c r="N2167" t="str">
        <f>IF(Global_Household_Financial_Dyna[[#This Row],[Monthly_Savings]]&lt;0,"High Risk", IF(Global_Household_Financial_Dyna[[#This Row],[Savings Rate%]]&lt;0.1, "Medium", "Safe"))</f>
        <v>Safe</v>
      </c>
      <c r="O2167">
        <f>Global_Household_Financial_Dyna[[#This Row],[Total_Household_Income]]/Global_Household_Financial_Dyna[[#This Row],[Family_Size]]</f>
        <v>4826.2650000000003</v>
      </c>
      <c r="P2167" s="2">
        <f t="shared" si="66"/>
        <v>0.32336204947805613</v>
      </c>
      <c r="Q2167" s="2">
        <f t="shared" si="67"/>
        <v>0.3815617763324699</v>
      </c>
      <c r="R2167" s="2" t="str">
        <f>IF(Global_Household_Financial_Dyna[[#This Row],[Vs country_Average]]&lt;-0.2, "Underperformer", IF(Global_Household_Financial_Dyna[[#This Row],[Vs country_Average]]&gt;0.2, "Outperformer", "Normal"))</f>
        <v>Outperformer</v>
      </c>
      <c r="S21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4967.1400000000003</v>
      </c>
      <c r="T21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4967.1400000000003</v>
      </c>
      <c r="U21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4967.1400000000003</v>
      </c>
      <c r="V21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4967.1400000000003</v>
      </c>
    </row>
    <row r="2168" spans="1:22" x14ac:dyDescent="0.3">
      <c r="A2168">
        <v>2173</v>
      </c>
      <c r="B2168" t="s">
        <v>18</v>
      </c>
      <c r="C2168" t="s">
        <v>20</v>
      </c>
      <c r="D2168">
        <v>1</v>
      </c>
      <c r="E2168">
        <v>1</v>
      </c>
      <c r="F2168">
        <v>2944.47</v>
      </c>
      <c r="G2168">
        <v>2944.47</v>
      </c>
      <c r="H2168">
        <v>647.78</v>
      </c>
      <c r="I2168">
        <v>1239.46</v>
      </c>
      <c r="J2168">
        <v>1057.23</v>
      </c>
      <c r="K2168">
        <f>Global_Household_Financial_Dyna[[#This Row],[Total_Household_Income]]-Global_Household_Financial_Dyna[[#This Row],[Estimated_Taxes]]</f>
        <v>2296.6899999999996</v>
      </c>
      <c r="L2168" s="1">
        <f>Global_Household_Financial_Dyna[[#This Row],[Monthly_Savings]]/Global_Household_Financial_Dyna[[#This Row],[Net Income]]</f>
        <v>0.46032768897848653</v>
      </c>
      <c r="M2168" s="2">
        <f>Global_Household_Financial_Dyna[[#This Row],[Monthly_Expenses]]/Global_Household_Financial_Dyna[[#This Row],[Net Income]]</f>
        <v>0.5396723110215137</v>
      </c>
      <c r="N2168" t="str">
        <f>IF(Global_Household_Financial_Dyna[[#This Row],[Monthly_Savings]]&lt;0,"High Risk", IF(Global_Household_Financial_Dyna[[#This Row],[Savings Rate%]]&lt;0.1, "Medium", "Safe"))</f>
        <v>Safe</v>
      </c>
      <c r="O2168">
        <f>Global_Household_Financial_Dyna[[#This Row],[Total_Household_Income]]/Global_Household_Financial_Dyna[[#This Row],[Family_Size]]</f>
        <v>2944.47</v>
      </c>
      <c r="P2168" s="2">
        <f t="shared" si="66"/>
        <v>0.32336204947805613</v>
      </c>
      <c r="Q2168" s="2">
        <f t="shared" si="67"/>
        <v>0.13696563950043039</v>
      </c>
      <c r="R2168" s="2" t="str">
        <f>IF(Global_Household_Financial_Dyna[[#This Row],[Vs country_Average]]&lt;-0.2, "Underperformer", IF(Global_Household_Financial_Dyna[[#This Row],[Vs country_Average]]&gt;0.2, "Outperformer", "Normal"))</f>
        <v>Normal</v>
      </c>
      <c r="S21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1057.23</v>
      </c>
      <c r="T21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1057.23</v>
      </c>
      <c r="U21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1057.23</v>
      </c>
      <c r="V21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1057.23</v>
      </c>
    </row>
    <row r="2169" spans="1:22" x14ac:dyDescent="0.3">
      <c r="A2169">
        <v>2174</v>
      </c>
      <c r="B2169" t="s">
        <v>12</v>
      </c>
      <c r="C2169" t="s">
        <v>13</v>
      </c>
      <c r="D2169">
        <v>7</v>
      </c>
      <c r="E2169">
        <v>3</v>
      </c>
      <c r="F2169">
        <v>3030.91</v>
      </c>
      <c r="G2169">
        <v>6652.08</v>
      </c>
      <c r="H2169">
        <v>1663.02</v>
      </c>
      <c r="I2169">
        <v>4436.2</v>
      </c>
      <c r="J2169">
        <v>552.86</v>
      </c>
      <c r="K2169">
        <f>Global_Household_Financial_Dyna[[#This Row],[Total_Household_Income]]-Global_Household_Financial_Dyna[[#This Row],[Estimated_Taxes]]</f>
        <v>4989.0599999999995</v>
      </c>
      <c r="L2169" s="1">
        <f>Global_Household_Financial_Dyna[[#This Row],[Monthly_Savings]]/Global_Household_Financial_Dyna[[#This Row],[Net Income]]</f>
        <v>0.11081446204294999</v>
      </c>
      <c r="M2169" s="2">
        <f>Global_Household_Financial_Dyna[[#This Row],[Monthly_Expenses]]/Global_Household_Financial_Dyna[[#This Row],[Net Income]]</f>
        <v>0.88918553795705013</v>
      </c>
      <c r="N2169" t="str">
        <f>IF(Global_Household_Financial_Dyna[[#This Row],[Monthly_Savings]]&lt;0,"High Risk", IF(Global_Household_Financial_Dyna[[#This Row],[Savings Rate%]]&lt;0.1, "Medium", "Safe"))</f>
        <v>Safe</v>
      </c>
      <c r="O2169">
        <f>Global_Household_Financial_Dyna[[#This Row],[Total_Household_Income]]/Global_Household_Financial_Dyna[[#This Row],[Family_Size]]</f>
        <v>950.29714285714283</v>
      </c>
      <c r="P2169" s="2">
        <f t="shared" si="66"/>
        <v>0.30718716818024266</v>
      </c>
      <c r="Q2169" s="2">
        <f t="shared" si="67"/>
        <v>-0.19637270613729269</v>
      </c>
      <c r="R2169" s="2" t="str">
        <f>IF(Global_Household_Financial_Dyna[[#This Row],[Vs country_Average]]&lt;-0.2, "Underperformer", IF(Global_Household_Financial_Dyna[[#This Row],[Vs country_Average]]&gt;0.2, "Outperformer", "Normal"))</f>
        <v>Normal</v>
      </c>
      <c r="S21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552.86</v>
      </c>
      <c r="T21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552.86</v>
      </c>
      <c r="U21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552.86</v>
      </c>
      <c r="V21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552.86</v>
      </c>
    </row>
    <row r="2170" spans="1:22" x14ac:dyDescent="0.3">
      <c r="A2170">
        <v>2175</v>
      </c>
      <c r="B2170" t="s">
        <v>18</v>
      </c>
      <c r="C2170" t="s">
        <v>20</v>
      </c>
      <c r="D2170">
        <v>7</v>
      </c>
      <c r="E2170">
        <v>3</v>
      </c>
      <c r="F2170">
        <v>2925.75</v>
      </c>
      <c r="G2170">
        <v>6420.89</v>
      </c>
      <c r="H2170">
        <v>1412.6</v>
      </c>
      <c r="I2170">
        <v>3616.08</v>
      </c>
      <c r="J2170">
        <v>1392.22</v>
      </c>
      <c r="K2170">
        <f>Global_Household_Financial_Dyna[[#This Row],[Total_Household_Income]]-Global_Household_Financial_Dyna[[#This Row],[Estimated_Taxes]]</f>
        <v>5008.2900000000009</v>
      </c>
      <c r="L2170" s="1">
        <f>Global_Household_Financial_Dyna[[#This Row],[Monthly_Savings]]/Global_Household_Financial_Dyna[[#This Row],[Net Income]]</f>
        <v>0.27798310401354548</v>
      </c>
      <c r="M2170" s="2">
        <f>Global_Household_Financial_Dyna[[#This Row],[Monthly_Expenses]]/Global_Household_Financial_Dyna[[#This Row],[Net Income]]</f>
        <v>0.7220188926759431</v>
      </c>
      <c r="N2170" t="str">
        <f>IF(Global_Household_Financial_Dyna[[#This Row],[Monthly_Savings]]&lt;0,"High Risk", IF(Global_Household_Financial_Dyna[[#This Row],[Savings Rate%]]&lt;0.1, "Medium", "Safe"))</f>
        <v>Safe</v>
      </c>
      <c r="O2170">
        <f>Global_Household_Financial_Dyna[[#This Row],[Total_Household_Income]]/Global_Household_Financial_Dyna[[#This Row],[Family_Size]]</f>
        <v>917.2700000000001</v>
      </c>
      <c r="P2170" s="2">
        <f t="shared" si="66"/>
        <v>0.32336204947805613</v>
      </c>
      <c r="Q2170" s="2">
        <f t="shared" si="67"/>
        <v>-4.5378945464510656E-2</v>
      </c>
      <c r="R2170" s="2" t="str">
        <f>IF(Global_Household_Financial_Dyna[[#This Row],[Vs country_Average]]&lt;-0.2, "Underperformer", IF(Global_Household_Financial_Dyna[[#This Row],[Vs country_Average]]&gt;0.2, "Outperformer", "Normal"))</f>
        <v>Normal</v>
      </c>
      <c r="S21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1392.22</v>
      </c>
      <c r="T21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1392.22</v>
      </c>
      <c r="U21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1392.22</v>
      </c>
      <c r="V21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1392.22</v>
      </c>
    </row>
    <row r="2171" spans="1:22" x14ac:dyDescent="0.3">
      <c r="A2171">
        <v>2176</v>
      </c>
      <c r="B2171" t="s">
        <v>14</v>
      </c>
      <c r="C2171" t="s">
        <v>15</v>
      </c>
      <c r="D2171">
        <v>4</v>
      </c>
      <c r="E2171">
        <v>2</v>
      </c>
      <c r="F2171">
        <v>733.4</v>
      </c>
      <c r="G2171">
        <v>1050.1099999999999</v>
      </c>
      <c r="H2171">
        <v>157.52000000000001</v>
      </c>
      <c r="I2171">
        <v>996.56</v>
      </c>
      <c r="J2171">
        <v>-103.96</v>
      </c>
      <c r="K2171">
        <f>Global_Household_Financial_Dyna[[#This Row],[Total_Household_Income]]-Global_Household_Financial_Dyna[[#This Row],[Estimated_Taxes]]</f>
        <v>892.58999999999992</v>
      </c>
      <c r="L2171" s="1">
        <f>Global_Household_Financial_Dyna[[#This Row],[Monthly_Savings]]/Global_Household_Financial_Dyna[[#This Row],[Net Income]]</f>
        <v>-0.11647004783831323</v>
      </c>
      <c r="M2171" s="2">
        <f>Global_Household_Financial_Dyna[[#This Row],[Monthly_Expenses]]/Global_Household_Financial_Dyna[[#This Row],[Net Income]]</f>
        <v>1.1164812511903561</v>
      </c>
      <c r="N2171" t="str">
        <f>IF(Global_Household_Financial_Dyna[[#This Row],[Monthly_Savings]]&lt;0,"High Risk", IF(Global_Household_Financial_Dyna[[#This Row],[Savings Rate%]]&lt;0.1, "Medium", "Safe"))</f>
        <v>High Risk</v>
      </c>
      <c r="O2171">
        <f>Global_Household_Financial_Dyna[[#This Row],[Total_Household_Income]]/Global_Household_Financial_Dyna[[#This Row],[Family_Size]]</f>
        <v>262.52749999999997</v>
      </c>
      <c r="P2171" s="2">
        <f t="shared" si="66"/>
        <v>0.39788995363055785</v>
      </c>
      <c r="Q2171" s="2">
        <f t="shared" si="67"/>
        <v>-0.51436000146887106</v>
      </c>
      <c r="R2171" s="2" t="str">
        <f>IF(Global_Household_Financial_Dyna[[#This Row],[Vs country_Average]]&lt;-0.2, "Underperformer", IF(Global_Household_Financial_Dyna[[#This Row],[Vs country_Average]]&gt;0.2, "Outperformer", "Normal"))</f>
        <v>Underperformer</v>
      </c>
      <c r="S21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-54.131999999999998</v>
      </c>
      <c r="T21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-4.304000000000002</v>
      </c>
      <c r="U21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45.523999999999987</v>
      </c>
      <c r="V21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95.35199999999999</v>
      </c>
    </row>
    <row r="2172" spans="1:22" x14ac:dyDescent="0.3">
      <c r="A2172">
        <v>2177</v>
      </c>
      <c r="B2172" t="s">
        <v>10</v>
      </c>
      <c r="C2172" t="s">
        <v>11</v>
      </c>
      <c r="D2172">
        <v>8</v>
      </c>
      <c r="E2172">
        <v>1</v>
      </c>
      <c r="F2172">
        <v>720.19</v>
      </c>
      <c r="G2172">
        <v>720.19</v>
      </c>
      <c r="H2172">
        <v>72.02</v>
      </c>
      <c r="I2172">
        <v>683.46</v>
      </c>
      <c r="J2172">
        <v>-35.29</v>
      </c>
      <c r="K2172">
        <f>Global_Household_Financial_Dyna[[#This Row],[Total_Household_Income]]-Global_Household_Financial_Dyna[[#This Row],[Estimated_Taxes]]</f>
        <v>648.17000000000007</v>
      </c>
      <c r="L2172" s="1">
        <f>Global_Household_Financial_Dyna[[#This Row],[Monthly_Savings]]/Global_Household_Financial_Dyna[[#This Row],[Net Income]]</f>
        <v>-5.4445592977151049E-2</v>
      </c>
      <c r="M2172" s="2">
        <f>Global_Household_Financial_Dyna[[#This Row],[Monthly_Expenses]]/Global_Household_Financial_Dyna[[#This Row],[Net Income]]</f>
        <v>1.054445592977151</v>
      </c>
      <c r="N2172" t="str">
        <f>IF(Global_Household_Financial_Dyna[[#This Row],[Monthly_Savings]]&lt;0,"High Risk", IF(Global_Household_Financial_Dyna[[#This Row],[Savings Rate%]]&lt;0.1, "Medium", "Safe"))</f>
        <v>High Risk</v>
      </c>
      <c r="O2172">
        <f>Global_Household_Financial_Dyna[[#This Row],[Total_Household_Income]]/Global_Household_Financial_Dyna[[#This Row],[Family_Size]]</f>
        <v>90.023750000000007</v>
      </c>
      <c r="P2172" s="2">
        <f t="shared" si="66"/>
        <v>0.42077341556833553</v>
      </c>
      <c r="Q2172" s="2">
        <f t="shared" si="67"/>
        <v>-0.4752190085454866</v>
      </c>
      <c r="R2172" s="2" t="str">
        <f>IF(Global_Household_Financial_Dyna[[#This Row],[Vs country_Average]]&lt;-0.2, "Underperformer", IF(Global_Household_Financial_Dyna[[#This Row],[Vs country_Average]]&gt;0.2, "Outperformer", "Normal"))</f>
        <v>Underperformer</v>
      </c>
      <c r="S21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-1.1169999999999973</v>
      </c>
      <c r="T21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33.056000000000004</v>
      </c>
      <c r="U21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67.229000000000013</v>
      </c>
      <c r="V21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101.40200000000002</v>
      </c>
    </row>
    <row r="2173" spans="1:22" x14ac:dyDescent="0.3">
      <c r="A2173">
        <v>2178</v>
      </c>
      <c r="B2173" t="s">
        <v>16</v>
      </c>
      <c r="C2173" t="s">
        <v>21</v>
      </c>
      <c r="D2173">
        <v>3</v>
      </c>
      <c r="E2173">
        <v>3</v>
      </c>
      <c r="F2173">
        <v>3304.58</v>
      </c>
      <c r="G2173">
        <v>8101.96</v>
      </c>
      <c r="H2173">
        <v>3240.79</v>
      </c>
      <c r="I2173">
        <v>2270.96</v>
      </c>
      <c r="J2173">
        <v>2590.2199999999998</v>
      </c>
      <c r="K2173">
        <f>Global_Household_Financial_Dyna[[#This Row],[Total_Household_Income]]-Global_Household_Financial_Dyna[[#This Row],[Estimated_Taxes]]</f>
        <v>4861.17</v>
      </c>
      <c r="L2173" s="1">
        <f>Global_Household_Financial_Dyna[[#This Row],[Monthly_Savings]]/Global_Household_Financial_Dyna[[#This Row],[Net Income]]</f>
        <v>0.53283880218136781</v>
      </c>
      <c r="M2173" s="2">
        <f>Global_Household_Financial_Dyna[[#This Row],[Monthly_Expenses]]/Global_Household_Financial_Dyna[[#This Row],[Net Income]]</f>
        <v>0.46716325493656879</v>
      </c>
      <c r="N2173" t="str">
        <f>IF(Global_Household_Financial_Dyna[[#This Row],[Monthly_Savings]]&lt;0,"High Risk", IF(Global_Household_Financial_Dyna[[#This Row],[Savings Rate%]]&lt;0.1, "Medium", "Safe"))</f>
        <v>Safe</v>
      </c>
      <c r="O2173">
        <f>Global_Household_Financial_Dyna[[#This Row],[Total_Household_Income]]/Global_Household_Financial_Dyna[[#This Row],[Family_Size]]</f>
        <v>2700.6533333333332</v>
      </c>
      <c r="P2173" s="2">
        <f t="shared" si="66"/>
        <v>0.15879799892000862</v>
      </c>
      <c r="Q2173" s="2">
        <f t="shared" si="67"/>
        <v>0.37404080326135919</v>
      </c>
      <c r="R2173" s="2" t="str">
        <f>IF(Global_Household_Financial_Dyna[[#This Row],[Vs country_Average]]&lt;-0.2, "Underperformer", IF(Global_Household_Financial_Dyna[[#This Row],[Vs country_Average]]&gt;0.2, "Outperformer", "Normal"))</f>
        <v>Outperformer</v>
      </c>
      <c r="S21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2590.2199999999998</v>
      </c>
      <c r="T21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2590.2199999999998</v>
      </c>
      <c r="U21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2590.2199999999998</v>
      </c>
      <c r="V21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2590.2199999999998</v>
      </c>
    </row>
    <row r="2174" spans="1:22" x14ac:dyDescent="0.3">
      <c r="A2174">
        <v>2179</v>
      </c>
      <c r="B2174" t="s">
        <v>16</v>
      </c>
      <c r="C2174" t="s">
        <v>21</v>
      </c>
      <c r="D2174">
        <v>3</v>
      </c>
      <c r="E2174">
        <v>2</v>
      </c>
      <c r="F2174">
        <v>5404.28</v>
      </c>
      <c r="G2174">
        <v>8328.69</v>
      </c>
      <c r="H2174">
        <v>3331.48</v>
      </c>
      <c r="I2174">
        <v>2841.88</v>
      </c>
      <c r="J2174">
        <v>2155.33</v>
      </c>
      <c r="K2174">
        <f>Global_Household_Financial_Dyna[[#This Row],[Total_Household_Income]]-Global_Household_Financial_Dyna[[#This Row],[Estimated_Taxes]]</f>
        <v>4997.2100000000009</v>
      </c>
      <c r="L2174" s="1">
        <f>Global_Household_Financial_Dyna[[#This Row],[Monthly_Savings]]/Global_Household_Financial_Dyna[[#This Row],[Net Income]]</f>
        <v>0.43130666912136961</v>
      </c>
      <c r="M2174" s="2">
        <f>Global_Household_Financial_Dyna[[#This Row],[Monthly_Expenses]]/Global_Household_Financial_Dyna[[#This Row],[Net Income]]</f>
        <v>0.56869333087863017</v>
      </c>
      <c r="N2174" t="str">
        <f>IF(Global_Household_Financial_Dyna[[#This Row],[Monthly_Savings]]&lt;0,"High Risk", IF(Global_Household_Financial_Dyna[[#This Row],[Savings Rate%]]&lt;0.1, "Medium", "Safe"))</f>
        <v>Safe</v>
      </c>
      <c r="O2174">
        <f>Global_Household_Financial_Dyna[[#This Row],[Total_Household_Income]]/Global_Household_Financial_Dyna[[#This Row],[Family_Size]]</f>
        <v>2776.23</v>
      </c>
      <c r="P2174" s="2">
        <f t="shared" si="66"/>
        <v>0.15879799892000862</v>
      </c>
      <c r="Q2174" s="2">
        <f t="shared" si="67"/>
        <v>0.27250867020136099</v>
      </c>
      <c r="R2174" s="2" t="str">
        <f>IF(Global_Household_Financial_Dyna[[#This Row],[Vs country_Average]]&lt;-0.2, "Underperformer", IF(Global_Household_Financial_Dyna[[#This Row],[Vs country_Average]]&gt;0.2, "Outperformer", "Normal"))</f>
        <v>Outperformer</v>
      </c>
      <c r="S21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2155.33</v>
      </c>
      <c r="T21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2155.33</v>
      </c>
      <c r="U21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2155.33</v>
      </c>
      <c r="V21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2155.33</v>
      </c>
    </row>
    <row r="2175" spans="1:22" x14ac:dyDescent="0.3">
      <c r="A2175">
        <v>2180</v>
      </c>
      <c r="B2175" t="s">
        <v>16</v>
      </c>
      <c r="C2175" t="s">
        <v>21</v>
      </c>
      <c r="D2175">
        <v>5</v>
      </c>
      <c r="E2175">
        <v>1</v>
      </c>
      <c r="F2175">
        <v>3831.6</v>
      </c>
      <c r="G2175">
        <v>3831.6</v>
      </c>
      <c r="H2175">
        <v>1341.06</v>
      </c>
      <c r="I2175">
        <v>3636.19</v>
      </c>
      <c r="J2175">
        <v>-1145.6500000000001</v>
      </c>
      <c r="K2175">
        <f>Global_Household_Financial_Dyna[[#This Row],[Total_Household_Income]]-Global_Household_Financial_Dyna[[#This Row],[Estimated_Taxes]]</f>
        <v>2490.54</v>
      </c>
      <c r="L2175" s="1">
        <f>Global_Household_Financial_Dyna[[#This Row],[Monthly_Savings]]/Global_Household_Financial_Dyna[[#This Row],[Net Income]]</f>
        <v>-0.46000064243095878</v>
      </c>
      <c r="M2175" s="2">
        <f>Global_Household_Financial_Dyna[[#This Row],[Monthly_Expenses]]/Global_Household_Financial_Dyna[[#This Row],[Net Income]]</f>
        <v>1.4600006424309588</v>
      </c>
      <c r="N2175" t="str">
        <f>IF(Global_Household_Financial_Dyna[[#This Row],[Monthly_Savings]]&lt;0,"High Risk", IF(Global_Household_Financial_Dyna[[#This Row],[Savings Rate%]]&lt;0.1, "Medium", "Safe"))</f>
        <v>High Risk</v>
      </c>
      <c r="O2175">
        <f>Global_Household_Financial_Dyna[[#This Row],[Total_Household_Income]]/Global_Household_Financial_Dyna[[#This Row],[Family_Size]]</f>
        <v>766.31999999999994</v>
      </c>
      <c r="P2175" s="2">
        <f t="shared" si="66"/>
        <v>0.15879799892000862</v>
      </c>
      <c r="Q2175" s="2">
        <f t="shared" si="67"/>
        <v>-0.6187986413509674</v>
      </c>
      <c r="R2175" s="2" t="str">
        <f>IF(Global_Household_Financial_Dyna[[#This Row],[Vs country_Average]]&lt;-0.2, "Underperformer", IF(Global_Household_Financial_Dyna[[#This Row],[Vs country_Average]]&gt;0.2, "Outperformer", "Normal"))</f>
        <v>Underperformer</v>
      </c>
      <c r="S21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-963.84050000000002</v>
      </c>
      <c r="T21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-782.03100000000006</v>
      </c>
      <c r="U21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-600.22150000000011</v>
      </c>
      <c r="V21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-418.41200000000003</v>
      </c>
    </row>
    <row r="2176" spans="1:22" x14ac:dyDescent="0.3">
      <c r="A2176">
        <v>2181</v>
      </c>
      <c r="B2176" t="s">
        <v>10</v>
      </c>
      <c r="C2176" t="s">
        <v>22</v>
      </c>
      <c r="D2176">
        <v>2</v>
      </c>
      <c r="E2176">
        <v>1</v>
      </c>
      <c r="F2176">
        <v>544.49</v>
      </c>
      <c r="G2176">
        <v>544.49</v>
      </c>
      <c r="H2176">
        <v>54.45</v>
      </c>
      <c r="I2176">
        <v>292.61</v>
      </c>
      <c r="J2176">
        <v>197.43</v>
      </c>
      <c r="K2176">
        <f>Global_Household_Financial_Dyna[[#This Row],[Total_Household_Income]]-Global_Household_Financial_Dyna[[#This Row],[Estimated_Taxes]]</f>
        <v>490.04</v>
      </c>
      <c r="L2176" s="1">
        <f>Global_Household_Financial_Dyna[[#This Row],[Monthly_Savings]]/Global_Household_Financial_Dyna[[#This Row],[Net Income]]</f>
        <v>0.40288547873642966</v>
      </c>
      <c r="M2176" s="2">
        <f>Global_Household_Financial_Dyna[[#This Row],[Monthly_Expenses]]/Global_Household_Financial_Dyna[[#This Row],[Net Income]]</f>
        <v>0.59711452126357034</v>
      </c>
      <c r="N2176" t="str">
        <f>IF(Global_Household_Financial_Dyna[[#This Row],[Monthly_Savings]]&lt;0,"High Risk", IF(Global_Household_Financial_Dyna[[#This Row],[Savings Rate%]]&lt;0.1, "Medium", "Safe"))</f>
        <v>Safe</v>
      </c>
      <c r="O2176">
        <f>Global_Household_Financial_Dyna[[#This Row],[Total_Household_Income]]/Global_Household_Financial_Dyna[[#This Row],[Family_Size]]</f>
        <v>272.245</v>
      </c>
      <c r="P2176" s="2">
        <f t="shared" si="66"/>
        <v>0.42077341556833553</v>
      </c>
      <c r="Q2176" s="2">
        <f t="shared" si="67"/>
        <v>-1.7887936831905871E-2</v>
      </c>
      <c r="R2176" s="2" t="str">
        <f>IF(Global_Household_Financial_Dyna[[#This Row],[Vs country_Average]]&lt;-0.2, "Underperformer", IF(Global_Household_Financial_Dyna[[#This Row],[Vs country_Average]]&gt;0.2, "Outperformer", "Normal"))</f>
        <v>Normal</v>
      </c>
      <c r="S21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197.43</v>
      </c>
      <c r="T21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197.43</v>
      </c>
      <c r="U21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197.43</v>
      </c>
      <c r="V21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197.43</v>
      </c>
    </row>
    <row r="2177" spans="1:22" x14ac:dyDescent="0.3">
      <c r="A2177">
        <v>2182</v>
      </c>
      <c r="B2177" t="s">
        <v>18</v>
      </c>
      <c r="C2177" t="s">
        <v>19</v>
      </c>
      <c r="D2177">
        <v>2</v>
      </c>
      <c r="E2177">
        <v>1</v>
      </c>
      <c r="F2177">
        <v>3699.14</v>
      </c>
      <c r="G2177">
        <v>3699.14</v>
      </c>
      <c r="H2177">
        <v>813.81</v>
      </c>
      <c r="I2177">
        <v>1579.9</v>
      </c>
      <c r="J2177">
        <v>1305.43</v>
      </c>
      <c r="K2177">
        <f>Global_Household_Financial_Dyna[[#This Row],[Total_Household_Income]]-Global_Household_Financial_Dyna[[#This Row],[Estimated_Taxes]]</f>
        <v>2885.33</v>
      </c>
      <c r="L2177" s="1">
        <f>Global_Household_Financial_Dyna[[#This Row],[Monthly_Savings]]/Global_Household_Financial_Dyna[[#This Row],[Net Income]]</f>
        <v>0.45243698294475854</v>
      </c>
      <c r="M2177" s="2">
        <f>Global_Household_Financial_Dyna[[#This Row],[Monthly_Expenses]]/Global_Household_Financial_Dyna[[#This Row],[Net Income]]</f>
        <v>0.54756301705524157</v>
      </c>
      <c r="N2177" t="str">
        <f>IF(Global_Household_Financial_Dyna[[#This Row],[Monthly_Savings]]&lt;0,"High Risk", IF(Global_Household_Financial_Dyna[[#This Row],[Savings Rate%]]&lt;0.1, "Medium", "Safe"))</f>
        <v>Safe</v>
      </c>
      <c r="O2177">
        <f>Global_Household_Financial_Dyna[[#This Row],[Total_Household_Income]]/Global_Household_Financial_Dyna[[#This Row],[Family_Size]]</f>
        <v>1849.57</v>
      </c>
      <c r="P2177" s="2">
        <f t="shared" si="66"/>
        <v>0.32336204947805613</v>
      </c>
      <c r="Q2177" s="2">
        <f t="shared" si="67"/>
        <v>0.1290749334667024</v>
      </c>
      <c r="R2177" s="2" t="str">
        <f>IF(Global_Household_Financial_Dyna[[#This Row],[Vs country_Average]]&lt;-0.2, "Underperformer", IF(Global_Household_Financial_Dyna[[#This Row],[Vs country_Average]]&gt;0.2, "Outperformer", "Normal"))</f>
        <v>Normal</v>
      </c>
      <c r="S21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1305.43</v>
      </c>
      <c r="T21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1305.43</v>
      </c>
      <c r="U21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1305.43</v>
      </c>
      <c r="V21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1305.43</v>
      </c>
    </row>
    <row r="2178" spans="1:22" x14ac:dyDescent="0.3">
      <c r="A2178">
        <v>2183</v>
      </c>
      <c r="B2178" t="s">
        <v>18</v>
      </c>
      <c r="C2178" t="s">
        <v>19</v>
      </c>
      <c r="D2178">
        <v>8</v>
      </c>
      <c r="E2178">
        <v>3</v>
      </c>
      <c r="F2178">
        <v>2075.2800000000002</v>
      </c>
      <c r="G2178">
        <v>3741.95</v>
      </c>
      <c r="H2178">
        <v>823.23</v>
      </c>
      <c r="I2178">
        <v>3551.11</v>
      </c>
      <c r="J2178">
        <v>-632.39</v>
      </c>
      <c r="K2178">
        <f>Global_Household_Financial_Dyna[[#This Row],[Total_Household_Income]]-Global_Household_Financial_Dyna[[#This Row],[Estimated_Taxes]]</f>
        <v>2918.72</v>
      </c>
      <c r="L2178" s="1">
        <f>Global_Household_Financial_Dyna[[#This Row],[Monthly_Savings]]/Global_Household_Financial_Dyna[[#This Row],[Net Income]]</f>
        <v>-0.21666689507729417</v>
      </c>
      <c r="M2178" s="2">
        <f>Global_Household_Financial_Dyna[[#This Row],[Monthly_Expenses]]/Global_Household_Financial_Dyna[[#This Row],[Net Income]]</f>
        <v>1.2166668950772943</v>
      </c>
      <c r="N2178" t="str">
        <f>IF(Global_Household_Financial_Dyna[[#This Row],[Monthly_Savings]]&lt;0,"High Risk", IF(Global_Household_Financial_Dyna[[#This Row],[Savings Rate%]]&lt;0.1, "Medium", "Safe"))</f>
        <v>High Risk</v>
      </c>
      <c r="O2178">
        <f>Global_Household_Financial_Dyna[[#This Row],[Total_Household_Income]]/Global_Household_Financial_Dyna[[#This Row],[Family_Size]]</f>
        <v>467.74374999999998</v>
      </c>
      <c r="P2178" s="2">
        <f t="shared" ref="P2178:P2241" si="68">AVERAGEIF($B$2:$B$4986,$B2178,$L$2:$L$4986)</f>
        <v>0.32336204947805613</v>
      </c>
      <c r="Q2178" s="2">
        <f t="shared" ref="Q2178:Q2241" si="69">L2178-P2178</f>
        <v>-0.54002894455535033</v>
      </c>
      <c r="R2178" s="2" t="str">
        <f>IF(Global_Household_Financial_Dyna[[#This Row],[Vs country_Average]]&lt;-0.2, "Underperformer", IF(Global_Household_Financial_Dyna[[#This Row],[Vs country_Average]]&gt;0.2, "Outperformer", "Normal"))</f>
        <v>Underperformer</v>
      </c>
      <c r="S21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-454.83449999999993</v>
      </c>
      <c r="T21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-277.27899999999994</v>
      </c>
      <c r="U21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-99.723499999999945</v>
      </c>
      <c r="V21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77.832000000000107</v>
      </c>
    </row>
    <row r="2179" spans="1:22" x14ac:dyDescent="0.3">
      <c r="A2179">
        <v>2184</v>
      </c>
      <c r="B2179" t="s">
        <v>10</v>
      </c>
      <c r="C2179" t="s">
        <v>11</v>
      </c>
      <c r="D2179">
        <v>7</v>
      </c>
      <c r="E2179">
        <v>3</v>
      </c>
      <c r="F2179">
        <v>461.04</v>
      </c>
      <c r="G2179">
        <v>1000.43</v>
      </c>
      <c r="H2179">
        <v>100.04</v>
      </c>
      <c r="I2179">
        <v>828.56</v>
      </c>
      <c r="J2179">
        <v>71.83</v>
      </c>
      <c r="K2179">
        <f>Global_Household_Financial_Dyna[[#This Row],[Total_Household_Income]]-Global_Household_Financial_Dyna[[#This Row],[Estimated_Taxes]]</f>
        <v>900.39</v>
      </c>
      <c r="L2179" s="1">
        <f>Global_Household_Financial_Dyna[[#This Row],[Monthly_Savings]]/Global_Household_Financial_Dyna[[#This Row],[Net Income]]</f>
        <v>7.9776541276557936E-2</v>
      </c>
      <c r="M2179" s="2">
        <f>Global_Household_Financial_Dyna[[#This Row],[Monthly_Expenses]]/Global_Household_Financial_Dyna[[#This Row],[Net Income]]</f>
        <v>0.92022345872344202</v>
      </c>
      <c r="N2179" t="str">
        <f>IF(Global_Household_Financial_Dyna[[#This Row],[Monthly_Savings]]&lt;0,"High Risk", IF(Global_Household_Financial_Dyna[[#This Row],[Savings Rate%]]&lt;0.1, "Medium", "Safe"))</f>
        <v>Medium</v>
      </c>
      <c r="O2179">
        <f>Global_Household_Financial_Dyna[[#This Row],[Total_Household_Income]]/Global_Household_Financial_Dyna[[#This Row],[Family_Size]]</f>
        <v>142.91857142857143</v>
      </c>
      <c r="P2179" s="2">
        <f t="shared" si="68"/>
        <v>0.42077341556833553</v>
      </c>
      <c r="Q2179" s="2">
        <f t="shared" si="69"/>
        <v>-0.34099687429177761</v>
      </c>
      <c r="R2179" s="2" t="str">
        <f>IF(Global_Household_Financial_Dyna[[#This Row],[Vs country_Average]]&lt;-0.2, "Underperformer", IF(Global_Household_Financial_Dyna[[#This Row],[Vs country_Average]]&gt;0.2, "Outperformer", "Normal"))</f>
        <v>Underperformer</v>
      </c>
      <c r="S21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71.83</v>
      </c>
      <c r="T21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71.83</v>
      </c>
      <c r="U21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71.83</v>
      </c>
      <c r="V21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71.83</v>
      </c>
    </row>
    <row r="2180" spans="1:22" x14ac:dyDescent="0.3">
      <c r="A2180">
        <v>2185</v>
      </c>
      <c r="B2180" t="s">
        <v>16</v>
      </c>
      <c r="C2180" t="s">
        <v>17</v>
      </c>
      <c r="D2180">
        <v>5</v>
      </c>
      <c r="E2180">
        <v>3</v>
      </c>
      <c r="F2180">
        <v>4476.53</v>
      </c>
      <c r="G2180">
        <v>10863.45</v>
      </c>
      <c r="H2180">
        <v>4345.38</v>
      </c>
      <c r="I2180">
        <v>2929.11</v>
      </c>
      <c r="J2180">
        <v>3588.96</v>
      </c>
      <c r="K2180">
        <f>Global_Household_Financial_Dyna[[#This Row],[Total_Household_Income]]-Global_Household_Financial_Dyna[[#This Row],[Estimated_Taxes]]</f>
        <v>6518.0700000000006</v>
      </c>
      <c r="L2180" s="1">
        <f>Global_Household_Financial_Dyna[[#This Row],[Monthly_Savings]]/Global_Household_Financial_Dyna[[#This Row],[Net Income]]</f>
        <v>0.55061697711132274</v>
      </c>
      <c r="M2180" s="2">
        <f>Global_Household_Financial_Dyna[[#This Row],[Monthly_Expenses]]/Global_Household_Financial_Dyna[[#This Row],[Net Income]]</f>
        <v>0.44938302288867715</v>
      </c>
      <c r="N2180" t="str">
        <f>IF(Global_Household_Financial_Dyna[[#This Row],[Monthly_Savings]]&lt;0,"High Risk", IF(Global_Household_Financial_Dyna[[#This Row],[Savings Rate%]]&lt;0.1, "Medium", "Safe"))</f>
        <v>Safe</v>
      </c>
      <c r="O2180">
        <f>Global_Household_Financial_Dyna[[#This Row],[Total_Household_Income]]/Global_Household_Financial_Dyna[[#This Row],[Family_Size]]</f>
        <v>2172.69</v>
      </c>
      <c r="P2180" s="2">
        <f t="shared" si="68"/>
        <v>0.15879799892000862</v>
      </c>
      <c r="Q2180" s="2">
        <f t="shared" si="69"/>
        <v>0.39181897819131412</v>
      </c>
      <c r="R2180" s="2" t="str">
        <f>IF(Global_Household_Financial_Dyna[[#This Row],[Vs country_Average]]&lt;-0.2, "Underperformer", IF(Global_Household_Financial_Dyna[[#This Row],[Vs country_Average]]&gt;0.2, "Outperformer", "Normal"))</f>
        <v>Outperformer</v>
      </c>
      <c r="S21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3588.96</v>
      </c>
      <c r="T21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3588.96</v>
      </c>
      <c r="U21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3588.96</v>
      </c>
      <c r="V21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3588.96</v>
      </c>
    </row>
    <row r="2181" spans="1:22" x14ac:dyDescent="0.3">
      <c r="A2181">
        <v>2186</v>
      </c>
      <c r="B2181" t="s">
        <v>12</v>
      </c>
      <c r="C2181" t="s">
        <v>13</v>
      </c>
      <c r="D2181">
        <v>8</v>
      </c>
      <c r="E2181">
        <v>3</v>
      </c>
      <c r="F2181">
        <v>2107.39</v>
      </c>
      <c r="G2181">
        <v>4407.1000000000004</v>
      </c>
      <c r="H2181">
        <v>1101.78</v>
      </c>
      <c r="I2181">
        <v>4182.34</v>
      </c>
      <c r="J2181">
        <v>-877.01</v>
      </c>
      <c r="K2181">
        <f>Global_Household_Financial_Dyna[[#This Row],[Total_Household_Income]]-Global_Household_Financial_Dyna[[#This Row],[Estimated_Taxes]]</f>
        <v>3305.3200000000006</v>
      </c>
      <c r="L2181" s="1">
        <f>Global_Household_Financial_Dyna[[#This Row],[Monthly_Savings]]/Global_Household_Financial_Dyna[[#This Row],[Net Income]]</f>
        <v>-0.26533285733302669</v>
      </c>
      <c r="M2181" s="2">
        <f>Global_Household_Financial_Dyna[[#This Row],[Monthly_Expenses]]/Global_Household_Financial_Dyna[[#This Row],[Net Income]]</f>
        <v>1.265335882758704</v>
      </c>
      <c r="N2181" t="str">
        <f>IF(Global_Household_Financial_Dyna[[#This Row],[Monthly_Savings]]&lt;0,"High Risk", IF(Global_Household_Financial_Dyna[[#This Row],[Savings Rate%]]&lt;0.1, "Medium", "Safe"))</f>
        <v>High Risk</v>
      </c>
      <c r="O2181">
        <f>Global_Household_Financial_Dyna[[#This Row],[Total_Household_Income]]/Global_Household_Financial_Dyna[[#This Row],[Family_Size]]</f>
        <v>550.88750000000005</v>
      </c>
      <c r="P2181" s="2">
        <f t="shared" si="68"/>
        <v>0.30718716818024266</v>
      </c>
      <c r="Q2181" s="2">
        <f t="shared" si="69"/>
        <v>-0.57252002551326941</v>
      </c>
      <c r="R2181" s="2" t="str">
        <f>IF(Global_Household_Financial_Dyna[[#This Row],[Vs country_Average]]&lt;-0.2, "Underperformer", IF(Global_Household_Financial_Dyna[[#This Row],[Vs country_Average]]&gt;0.2, "Outperformer", "Normal"))</f>
        <v>Underperformer</v>
      </c>
      <c r="S21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-667.89300000000003</v>
      </c>
      <c r="T21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-458.7759999999999</v>
      </c>
      <c r="U21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-249.65899999999999</v>
      </c>
      <c r="V21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-40.541999999999803</v>
      </c>
    </row>
    <row r="2182" spans="1:22" x14ac:dyDescent="0.3">
      <c r="A2182">
        <v>2187</v>
      </c>
      <c r="B2182" t="s">
        <v>12</v>
      </c>
      <c r="C2182" t="s">
        <v>13</v>
      </c>
      <c r="D2182">
        <v>1</v>
      </c>
      <c r="E2182">
        <v>1</v>
      </c>
      <c r="F2182">
        <v>3951.59</v>
      </c>
      <c r="G2182">
        <v>3951.59</v>
      </c>
      <c r="H2182">
        <v>987.9</v>
      </c>
      <c r="I2182">
        <v>1399.28</v>
      </c>
      <c r="J2182">
        <v>1564.41</v>
      </c>
      <c r="K2182">
        <f>Global_Household_Financial_Dyna[[#This Row],[Total_Household_Income]]-Global_Household_Financial_Dyna[[#This Row],[Estimated_Taxes]]</f>
        <v>2963.69</v>
      </c>
      <c r="L2182" s="1">
        <f>Global_Household_Financial_Dyna[[#This Row],[Monthly_Savings]]/Global_Household_Financial_Dyna[[#This Row],[Net Income]]</f>
        <v>0.52785885163428026</v>
      </c>
      <c r="M2182" s="2">
        <f>Global_Household_Financial_Dyna[[#This Row],[Monthly_Expenses]]/Global_Household_Financial_Dyna[[#This Row],[Net Income]]</f>
        <v>0.47214114836571974</v>
      </c>
      <c r="N2182" t="str">
        <f>IF(Global_Household_Financial_Dyna[[#This Row],[Monthly_Savings]]&lt;0,"High Risk", IF(Global_Household_Financial_Dyna[[#This Row],[Savings Rate%]]&lt;0.1, "Medium", "Safe"))</f>
        <v>Safe</v>
      </c>
      <c r="O2182">
        <f>Global_Household_Financial_Dyna[[#This Row],[Total_Household_Income]]/Global_Household_Financial_Dyna[[#This Row],[Family_Size]]</f>
        <v>3951.59</v>
      </c>
      <c r="P2182" s="2">
        <f t="shared" si="68"/>
        <v>0.30718716818024266</v>
      </c>
      <c r="Q2182" s="2">
        <f t="shared" si="69"/>
        <v>0.22067168345403759</v>
      </c>
      <c r="R2182" s="2" t="str">
        <f>IF(Global_Household_Financial_Dyna[[#This Row],[Vs country_Average]]&lt;-0.2, "Underperformer", IF(Global_Household_Financial_Dyna[[#This Row],[Vs country_Average]]&gt;0.2, "Outperformer", "Normal"))</f>
        <v>Outperformer</v>
      </c>
      <c r="S21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1564.41</v>
      </c>
      <c r="T21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1564.41</v>
      </c>
      <c r="U21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1564.41</v>
      </c>
      <c r="V21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1564.41</v>
      </c>
    </row>
    <row r="2183" spans="1:22" x14ac:dyDescent="0.3">
      <c r="A2183">
        <v>2188</v>
      </c>
      <c r="B2183" t="s">
        <v>14</v>
      </c>
      <c r="C2183" t="s">
        <v>15</v>
      </c>
      <c r="D2183">
        <v>3</v>
      </c>
      <c r="E2183">
        <v>1</v>
      </c>
      <c r="F2183">
        <v>2083.56</v>
      </c>
      <c r="G2183">
        <v>2083.56</v>
      </c>
      <c r="H2183">
        <v>312.52999999999997</v>
      </c>
      <c r="I2183">
        <v>822.06</v>
      </c>
      <c r="J2183">
        <v>948.97</v>
      </c>
      <c r="K2183">
        <f>Global_Household_Financial_Dyna[[#This Row],[Total_Household_Income]]-Global_Household_Financial_Dyna[[#This Row],[Estimated_Taxes]]</f>
        <v>1771.03</v>
      </c>
      <c r="L2183" s="1">
        <f>Global_Household_Financial_Dyna[[#This Row],[Monthly_Savings]]/Global_Household_Financial_Dyna[[#This Row],[Net Income]]</f>
        <v>0.53582943259007476</v>
      </c>
      <c r="M2183" s="2">
        <f>Global_Household_Financial_Dyna[[#This Row],[Monthly_Expenses]]/Global_Household_Financial_Dyna[[#This Row],[Net Income]]</f>
        <v>0.46417056740992529</v>
      </c>
      <c r="N2183" t="str">
        <f>IF(Global_Household_Financial_Dyna[[#This Row],[Monthly_Savings]]&lt;0,"High Risk", IF(Global_Household_Financial_Dyna[[#This Row],[Savings Rate%]]&lt;0.1, "Medium", "Safe"))</f>
        <v>Safe</v>
      </c>
      <c r="O2183">
        <f>Global_Household_Financial_Dyna[[#This Row],[Total_Household_Income]]/Global_Household_Financial_Dyna[[#This Row],[Family_Size]]</f>
        <v>694.52</v>
      </c>
      <c r="P2183" s="2">
        <f t="shared" si="68"/>
        <v>0.39788995363055785</v>
      </c>
      <c r="Q2183" s="2">
        <f t="shared" si="69"/>
        <v>0.13793947895951691</v>
      </c>
      <c r="R2183" s="2" t="str">
        <f>IF(Global_Household_Financial_Dyna[[#This Row],[Vs country_Average]]&lt;-0.2, "Underperformer", IF(Global_Household_Financial_Dyna[[#This Row],[Vs country_Average]]&gt;0.2, "Outperformer", "Normal"))</f>
        <v>Normal</v>
      </c>
      <c r="S21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948.97</v>
      </c>
      <c r="T21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948.97</v>
      </c>
      <c r="U21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948.97</v>
      </c>
      <c r="V21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948.97</v>
      </c>
    </row>
    <row r="2184" spans="1:22" x14ac:dyDescent="0.3">
      <c r="A2184">
        <v>2189</v>
      </c>
      <c r="B2184" t="s">
        <v>14</v>
      </c>
      <c r="C2184" t="s">
        <v>15</v>
      </c>
      <c r="D2184">
        <v>3</v>
      </c>
      <c r="E2184">
        <v>3</v>
      </c>
      <c r="F2184">
        <v>1001.65</v>
      </c>
      <c r="G2184">
        <v>2131.0700000000002</v>
      </c>
      <c r="H2184">
        <v>319.66000000000003</v>
      </c>
      <c r="I2184">
        <v>1209.68</v>
      </c>
      <c r="J2184">
        <v>601.73</v>
      </c>
      <c r="K2184">
        <f>Global_Household_Financial_Dyna[[#This Row],[Total_Household_Income]]-Global_Household_Financial_Dyna[[#This Row],[Estimated_Taxes]]</f>
        <v>1811.41</v>
      </c>
      <c r="L2184" s="1">
        <f>Global_Household_Financial_Dyna[[#This Row],[Monthly_Savings]]/Global_Household_Financial_Dyna[[#This Row],[Net Income]]</f>
        <v>0.33218873695077317</v>
      </c>
      <c r="M2184" s="2">
        <f>Global_Household_Financial_Dyna[[#This Row],[Monthly_Expenses]]/Global_Household_Financial_Dyna[[#This Row],[Net Income]]</f>
        <v>0.66781126304922689</v>
      </c>
      <c r="N2184" t="str">
        <f>IF(Global_Household_Financial_Dyna[[#This Row],[Monthly_Savings]]&lt;0,"High Risk", IF(Global_Household_Financial_Dyna[[#This Row],[Savings Rate%]]&lt;0.1, "Medium", "Safe"))</f>
        <v>Safe</v>
      </c>
      <c r="O2184">
        <f>Global_Household_Financial_Dyna[[#This Row],[Total_Household_Income]]/Global_Household_Financial_Dyna[[#This Row],[Family_Size]]</f>
        <v>710.35666666666668</v>
      </c>
      <c r="P2184" s="2">
        <f t="shared" si="68"/>
        <v>0.39788995363055785</v>
      </c>
      <c r="Q2184" s="2">
        <f t="shared" si="69"/>
        <v>-6.570121667978468E-2</v>
      </c>
      <c r="R2184" s="2" t="str">
        <f>IF(Global_Household_Financial_Dyna[[#This Row],[Vs country_Average]]&lt;-0.2, "Underperformer", IF(Global_Household_Financial_Dyna[[#This Row],[Vs country_Average]]&gt;0.2, "Outperformer", "Normal"))</f>
        <v>Normal</v>
      </c>
      <c r="S21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601.73</v>
      </c>
      <c r="T21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601.73</v>
      </c>
      <c r="U21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601.73</v>
      </c>
      <c r="V21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601.73</v>
      </c>
    </row>
    <row r="2185" spans="1:22" x14ac:dyDescent="0.3">
      <c r="A2185">
        <v>2190</v>
      </c>
      <c r="B2185" t="s">
        <v>16</v>
      </c>
      <c r="C2185" t="s">
        <v>17</v>
      </c>
      <c r="D2185">
        <v>7</v>
      </c>
      <c r="E2185">
        <v>3</v>
      </c>
      <c r="F2185">
        <v>5170.1400000000003</v>
      </c>
      <c r="G2185">
        <v>11989.11</v>
      </c>
      <c r="H2185">
        <v>4795.6400000000003</v>
      </c>
      <c r="I2185">
        <v>4251.96</v>
      </c>
      <c r="J2185">
        <v>2941.51</v>
      </c>
      <c r="K2185">
        <f>Global_Household_Financial_Dyna[[#This Row],[Total_Household_Income]]-Global_Household_Financial_Dyna[[#This Row],[Estimated_Taxes]]</f>
        <v>7193.47</v>
      </c>
      <c r="L2185" s="1">
        <f>Global_Household_Financial_Dyna[[#This Row],[Monthly_Savings]]/Global_Household_Financial_Dyna[[#This Row],[Net Income]]</f>
        <v>0.40891391776152541</v>
      </c>
      <c r="M2185" s="2">
        <f>Global_Household_Financial_Dyna[[#This Row],[Monthly_Expenses]]/Global_Household_Financial_Dyna[[#This Row],[Net Income]]</f>
        <v>0.59108608223847459</v>
      </c>
      <c r="N2185" t="str">
        <f>IF(Global_Household_Financial_Dyna[[#This Row],[Monthly_Savings]]&lt;0,"High Risk", IF(Global_Household_Financial_Dyna[[#This Row],[Savings Rate%]]&lt;0.1, "Medium", "Safe"))</f>
        <v>Safe</v>
      </c>
      <c r="O2185">
        <f>Global_Household_Financial_Dyna[[#This Row],[Total_Household_Income]]/Global_Household_Financial_Dyna[[#This Row],[Family_Size]]</f>
        <v>1712.73</v>
      </c>
      <c r="P2185" s="2">
        <f t="shared" si="68"/>
        <v>0.15879799892000862</v>
      </c>
      <c r="Q2185" s="2">
        <f t="shared" si="69"/>
        <v>0.25011591884151679</v>
      </c>
      <c r="R2185" s="2" t="str">
        <f>IF(Global_Household_Financial_Dyna[[#This Row],[Vs country_Average]]&lt;-0.2, "Underperformer", IF(Global_Household_Financial_Dyna[[#This Row],[Vs country_Average]]&gt;0.2, "Outperformer", "Normal"))</f>
        <v>Outperformer</v>
      </c>
      <c r="S21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2941.51</v>
      </c>
      <c r="T21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2941.51</v>
      </c>
      <c r="U21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2941.51</v>
      </c>
      <c r="V21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2941.51</v>
      </c>
    </row>
    <row r="2186" spans="1:22" x14ac:dyDescent="0.3">
      <c r="A2186">
        <v>2191</v>
      </c>
      <c r="B2186" t="s">
        <v>10</v>
      </c>
      <c r="C2186" t="s">
        <v>22</v>
      </c>
      <c r="D2186">
        <v>2</v>
      </c>
      <c r="E2186">
        <v>1</v>
      </c>
      <c r="F2186">
        <v>916.58</v>
      </c>
      <c r="G2186">
        <v>916.58</v>
      </c>
      <c r="H2186">
        <v>91.66</v>
      </c>
      <c r="I2186">
        <v>298.02999999999997</v>
      </c>
      <c r="J2186">
        <v>526.89</v>
      </c>
      <c r="K2186">
        <f>Global_Household_Financial_Dyna[[#This Row],[Total_Household_Income]]-Global_Household_Financial_Dyna[[#This Row],[Estimated_Taxes]]</f>
        <v>824.92000000000007</v>
      </c>
      <c r="L2186" s="1">
        <f>Global_Household_Financial_Dyna[[#This Row],[Monthly_Savings]]/Global_Household_Financial_Dyna[[#This Row],[Net Income]]</f>
        <v>0.63871648159821548</v>
      </c>
      <c r="M2186" s="2">
        <f>Global_Household_Financial_Dyna[[#This Row],[Monthly_Expenses]]/Global_Household_Financial_Dyna[[#This Row],[Net Income]]</f>
        <v>0.36128351840178435</v>
      </c>
      <c r="N2186" t="str">
        <f>IF(Global_Household_Financial_Dyna[[#This Row],[Monthly_Savings]]&lt;0,"High Risk", IF(Global_Household_Financial_Dyna[[#This Row],[Savings Rate%]]&lt;0.1, "Medium", "Safe"))</f>
        <v>Safe</v>
      </c>
      <c r="O2186">
        <f>Global_Household_Financial_Dyna[[#This Row],[Total_Household_Income]]/Global_Household_Financial_Dyna[[#This Row],[Family_Size]]</f>
        <v>458.29</v>
      </c>
      <c r="P2186" s="2">
        <f t="shared" si="68"/>
        <v>0.42077341556833553</v>
      </c>
      <c r="Q2186" s="2">
        <f t="shared" si="69"/>
        <v>0.21794306602987995</v>
      </c>
      <c r="R2186" s="2" t="str">
        <f>IF(Global_Household_Financial_Dyna[[#This Row],[Vs country_Average]]&lt;-0.2, "Underperformer", IF(Global_Household_Financial_Dyna[[#This Row],[Vs country_Average]]&gt;0.2, "Outperformer", "Normal"))</f>
        <v>Outperformer</v>
      </c>
      <c r="S21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526.89</v>
      </c>
      <c r="T21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526.89</v>
      </c>
      <c r="U21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526.89</v>
      </c>
      <c r="V21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526.89</v>
      </c>
    </row>
    <row r="2187" spans="1:22" x14ac:dyDescent="0.3">
      <c r="A2187">
        <v>2192</v>
      </c>
      <c r="B2187" t="s">
        <v>12</v>
      </c>
      <c r="C2187" t="s">
        <v>13</v>
      </c>
      <c r="D2187">
        <v>7</v>
      </c>
      <c r="E2187">
        <v>1</v>
      </c>
      <c r="F2187">
        <v>6950.41</v>
      </c>
      <c r="G2187">
        <v>6950.41</v>
      </c>
      <c r="H2187">
        <v>1737.6</v>
      </c>
      <c r="I2187">
        <v>5514.96</v>
      </c>
      <c r="J2187">
        <v>-302.14999999999998</v>
      </c>
      <c r="K2187">
        <f>Global_Household_Financial_Dyna[[#This Row],[Total_Household_Income]]-Global_Household_Financial_Dyna[[#This Row],[Estimated_Taxes]]</f>
        <v>5212.8099999999995</v>
      </c>
      <c r="L2187" s="1">
        <f>Global_Household_Financial_Dyna[[#This Row],[Monthly_Savings]]/Global_Household_Financial_Dyna[[#This Row],[Net Income]]</f>
        <v>-5.7962979659722878E-2</v>
      </c>
      <c r="M2187" s="2">
        <f>Global_Household_Financial_Dyna[[#This Row],[Monthly_Expenses]]/Global_Household_Financial_Dyna[[#This Row],[Net Income]]</f>
        <v>1.057962979659723</v>
      </c>
      <c r="N2187" t="str">
        <f>IF(Global_Household_Financial_Dyna[[#This Row],[Monthly_Savings]]&lt;0,"High Risk", IF(Global_Household_Financial_Dyna[[#This Row],[Savings Rate%]]&lt;0.1, "Medium", "Safe"))</f>
        <v>High Risk</v>
      </c>
      <c r="O2187">
        <f>Global_Household_Financial_Dyna[[#This Row],[Total_Household_Income]]/Global_Household_Financial_Dyna[[#This Row],[Family_Size]]</f>
        <v>992.91571428571422</v>
      </c>
      <c r="P2187" s="2">
        <f t="shared" si="68"/>
        <v>0.30718716818024266</v>
      </c>
      <c r="Q2187" s="2">
        <f t="shared" si="69"/>
        <v>-0.36515014783996552</v>
      </c>
      <c r="R2187" s="2" t="str">
        <f>IF(Global_Household_Financial_Dyna[[#This Row],[Vs country_Average]]&lt;-0.2, "Underperformer", IF(Global_Household_Financial_Dyna[[#This Row],[Vs country_Average]]&gt;0.2, "Outperformer", "Normal"))</f>
        <v>Underperformer</v>
      </c>
      <c r="S21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-26.401999999999987</v>
      </c>
      <c r="T21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249.346</v>
      </c>
      <c r="U21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525.09399999999994</v>
      </c>
      <c r="V21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800.84199999999998</v>
      </c>
    </row>
    <row r="2188" spans="1:22" x14ac:dyDescent="0.3">
      <c r="A2188">
        <v>2193</v>
      </c>
      <c r="B2188" t="s">
        <v>16</v>
      </c>
      <c r="C2188" t="s">
        <v>21</v>
      </c>
      <c r="D2188">
        <v>8</v>
      </c>
      <c r="E2188">
        <v>3</v>
      </c>
      <c r="F2188">
        <v>7213.79</v>
      </c>
      <c r="G2188">
        <v>15315.45</v>
      </c>
      <c r="H2188">
        <v>6126.18</v>
      </c>
      <c r="I2188">
        <v>5899.3</v>
      </c>
      <c r="J2188">
        <v>3289.98</v>
      </c>
      <c r="K2188">
        <f>Global_Household_Financial_Dyna[[#This Row],[Total_Household_Income]]-Global_Household_Financial_Dyna[[#This Row],[Estimated_Taxes]]</f>
        <v>9189.27</v>
      </c>
      <c r="L2188" s="1">
        <f>Global_Household_Financial_Dyna[[#This Row],[Monthly_Savings]]/Global_Household_Financial_Dyna[[#This Row],[Net Income]]</f>
        <v>0.35802408678817793</v>
      </c>
      <c r="M2188" s="2">
        <f>Global_Household_Financial_Dyna[[#This Row],[Monthly_Expenses]]/Global_Household_Financial_Dyna[[#This Row],[Net Income]]</f>
        <v>0.64197700143754621</v>
      </c>
      <c r="N2188" t="str">
        <f>IF(Global_Household_Financial_Dyna[[#This Row],[Monthly_Savings]]&lt;0,"High Risk", IF(Global_Household_Financial_Dyna[[#This Row],[Savings Rate%]]&lt;0.1, "Medium", "Safe"))</f>
        <v>Safe</v>
      </c>
      <c r="O2188">
        <f>Global_Household_Financial_Dyna[[#This Row],[Total_Household_Income]]/Global_Household_Financial_Dyna[[#This Row],[Family_Size]]</f>
        <v>1914.4312500000001</v>
      </c>
      <c r="P2188" s="2">
        <f t="shared" si="68"/>
        <v>0.15879799892000862</v>
      </c>
      <c r="Q2188" s="2">
        <f t="shared" si="69"/>
        <v>0.19922608786816931</v>
      </c>
      <c r="R2188" s="2" t="str">
        <f>IF(Global_Household_Financial_Dyna[[#This Row],[Vs country_Average]]&lt;-0.2, "Underperformer", IF(Global_Household_Financial_Dyna[[#This Row],[Vs country_Average]]&gt;0.2, "Outperformer", "Normal"))</f>
        <v>Normal</v>
      </c>
      <c r="S21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3289.98</v>
      </c>
      <c r="T21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3289.98</v>
      </c>
      <c r="U21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3289.98</v>
      </c>
      <c r="V21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3289.98</v>
      </c>
    </row>
    <row r="2189" spans="1:22" x14ac:dyDescent="0.3">
      <c r="A2189">
        <v>2194</v>
      </c>
      <c r="B2189" t="s">
        <v>16</v>
      </c>
      <c r="C2189" t="s">
        <v>17</v>
      </c>
      <c r="D2189">
        <v>2</v>
      </c>
      <c r="E2189">
        <v>2</v>
      </c>
      <c r="F2189">
        <v>5794.09</v>
      </c>
      <c r="G2189">
        <v>10093.959999999999</v>
      </c>
      <c r="H2189">
        <v>4037.58</v>
      </c>
      <c r="I2189">
        <v>1886.24</v>
      </c>
      <c r="J2189">
        <v>4170.13</v>
      </c>
      <c r="K2189">
        <f>Global_Household_Financial_Dyna[[#This Row],[Total_Household_Income]]-Global_Household_Financial_Dyna[[#This Row],[Estimated_Taxes]]</f>
        <v>6056.3799999999992</v>
      </c>
      <c r="L2189" s="1">
        <f>Global_Household_Financial_Dyna[[#This Row],[Monthly_Savings]]/Global_Household_Financial_Dyna[[#This Row],[Net Income]]</f>
        <v>0.68855157701465242</v>
      </c>
      <c r="M2189" s="2">
        <f>Global_Household_Financial_Dyna[[#This Row],[Monthly_Expenses]]/Global_Household_Financial_Dyna[[#This Row],[Net Income]]</f>
        <v>0.31144677183399988</v>
      </c>
      <c r="N2189" t="str">
        <f>IF(Global_Household_Financial_Dyna[[#This Row],[Monthly_Savings]]&lt;0,"High Risk", IF(Global_Household_Financial_Dyna[[#This Row],[Savings Rate%]]&lt;0.1, "Medium", "Safe"))</f>
        <v>Safe</v>
      </c>
      <c r="O2189">
        <f>Global_Household_Financial_Dyna[[#This Row],[Total_Household_Income]]/Global_Household_Financial_Dyna[[#This Row],[Family_Size]]</f>
        <v>5046.9799999999996</v>
      </c>
      <c r="P2189" s="2">
        <f t="shared" si="68"/>
        <v>0.15879799892000862</v>
      </c>
      <c r="Q2189" s="2">
        <f t="shared" si="69"/>
        <v>0.52975357809464385</v>
      </c>
      <c r="R2189" s="2" t="str">
        <f>IF(Global_Household_Financial_Dyna[[#This Row],[Vs country_Average]]&lt;-0.2, "Underperformer", IF(Global_Household_Financial_Dyna[[#This Row],[Vs country_Average]]&gt;0.2, "Outperformer", "Normal"))</f>
        <v>Outperformer</v>
      </c>
      <c r="S21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4170.13</v>
      </c>
      <c r="T21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4170.13</v>
      </c>
      <c r="U21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4170.13</v>
      </c>
      <c r="V21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4170.13</v>
      </c>
    </row>
    <row r="2190" spans="1:22" x14ac:dyDescent="0.3">
      <c r="A2190">
        <v>2195</v>
      </c>
      <c r="B2190" t="s">
        <v>18</v>
      </c>
      <c r="C2190" t="s">
        <v>19</v>
      </c>
      <c r="D2190">
        <v>5</v>
      </c>
      <c r="E2190">
        <v>3</v>
      </c>
      <c r="F2190">
        <v>2800.35</v>
      </c>
      <c r="G2190">
        <v>6431.14</v>
      </c>
      <c r="H2190">
        <v>1414.85</v>
      </c>
      <c r="I2190">
        <v>3136.01</v>
      </c>
      <c r="J2190">
        <v>1880.29</v>
      </c>
      <c r="K2190">
        <f>Global_Household_Financial_Dyna[[#This Row],[Total_Household_Income]]-Global_Household_Financial_Dyna[[#This Row],[Estimated_Taxes]]</f>
        <v>5016.2900000000009</v>
      </c>
      <c r="L2190" s="1">
        <f>Global_Household_Financial_Dyna[[#This Row],[Monthly_Savings]]/Global_Household_Financial_Dyna[[#This Row],[Net Income]]</f>
        <v>0.37483678176500951</v>
      </c>
      <c r="M2190" s="2">
        <f>Global_Household_Financial_Dyna[[#This Row],[Monthly_Expenses]]/Global_Household_Financial_Dyna[[#This Row],[Net Income]]</f>
        <v>0.62516521174015049</v>
      </c>
      <c r="N2190" t="str">
        <f>IF(Global_Household_Financial_Dyna[[#This Row],[Monthly_Savings]]&lt;0,"High Risk", IF(Global_Household_Financial_Dyna[[#This Row],[Savings Rate%]]&lt;0.1, "Medium", "Safe"))</f>
        <v>Safe</v>
      </c>
      <c r="O2190">
        <f>Global_Household_Financial_Dyna[[#This Row],[Total_Household_Income]]/Global_Household_Financial_Dyna[[#This Row],[Family_Size]]</f>
        <v>1286.2280000000001</v>
      </c>
      <c r="P2190" s="2">
        <f t="shared" si="68"/>
        <v>0.32336204947805613</v>
      </c>
      <c r="Q2190" s="2">
        <f t="shared" si="69"/>
        <v>5.1474732286953373E-2</v>
      </c>
      <c r="R2190" s="2" t="str">
        <f>IF(Global_Household_Financial_Dyna[[#This Row],[Vs country_Average]]&lt;-0.2, "Underperformer", IF(Global_Household_Financial_Dyna[[#This Row],[Vs country_Average]]&gt;0.2, "Outperformer", "Normal"))</f>
        <v>Normal</v>
      </c>
      <c r="S21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1880.29</v>
      </c>
      <c r="T21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1880.29</v>
      </c>
      <c r="U21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1880.29</v>
      </c>
      <c r="V21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1880.29</v>
      </c>
    </row>
    <row r="2191" spans="1:22" x14ac:dyDescent="0.3">
      <c r="A2191">
        <v>2196</v>
      </c>
      <c r="B2191" t="s">
        <v>10</v>
      </c>
      <c r="C2191" t="s">
        <v>11</v>
      </c>
      <c r="D2191">
        <v>8</v>
      </c>
      <c r="E2191">
        <v>3</v>
      </c>
      <c r="F2191">
        <v>1314.03</v>
      </c>
      <c r="G2191">
        <v>2993.62</v>
      </c>
      <c r="H2191">
        <v>299.36</v>
      </c>
      <c r="I2191">
        <v>1106.5899999999999</v>
      </c>
      <c r="J2191">
        <v>1587.66</v>
      </c>
      <c r="K2191">
        <f>Global_Household_Financial_Dyna[[#This Row],[Total_Household_Income]]-Global_Household_Financial_Dyna[[#This Row],[Estimated_Taxes]]</f>
        <v>2694.2599999999998</v>
      </c>
      <c r="L2191" s="1">
        <f>Global_Household_Financial_Dyna[[#This Row],[Monthly_Savings]]/Global_Household_Financial_Dyna[[#This Row],[Net Income]]</f>
        <v>0.58927497717369526</v>
      </c>
      <c r="M2191" s="2">
        <f>Global_Household_Financial_Dyna[[#This Row],[Monthly_Expenses]]/Global_Household_Financial_Dyna[[#This Row],[Net Income]]</f>
        <v>0.4107213112320266</v>
      </c>
      <c r="N2191" t="str">
        <f>IF(Global_Household_Financial_Dyna[[#This Row],[Monthly_Savings]]&lt;0,"High Risk", IF(Global_Household_Financial_Dyna[[#This Row],[Savings Rate%]]&lt;0.1, "Medium", "Safe"))</f>
        <v>Safe</v>
      </c>
      <c r="O2191">
        <f>Global_Household_Financial_Dyna[[#This Row],[Total_Household_Income]]/Global_Household_Financial_Dyna[[#This Row],[Family_Size]]</f>
        <v>374.20249999999999</v>
      </c>
      <c r="P2191" s="2">
        <f t="shared" si="68"/>
        <v>0.42077341556833553</v>
      </c>
      <c r="Q2191" s="2">
        <f t="shared" si="69"/>
        <v>0.16850156160535973</v>
      </c>
      <c r="R2191" s="2" t="str">
        <f>IF(Global_Household_Financial_Dyna[[#This Row],[Vs country_Average]]&lt;-0.2, "Underperformer", IF(Global_Household_Financial_Dyna[[#This Row],[Vs country_Average]]&gt;0.2, "Outperformer", "Normal"))</f>
        <v>Normal</v>
      </c>
      <c r="S21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1587.66</v>
      </c>
      <c r="T21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1587.66</v>
      </c>
      <c r="U21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1587.66</v>
      </c>
      <c r="V21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1587.66</v>
      </c>
    </row>
    <row r="2192" spans="1:22" x14ac:dyDescent="0.3">
      <c r="A2192">
        <v>2197</v>
      </c>
      <c r="B2192" t="s">
        <v>10</v>
      </c>
      <c r="C2192" t="s">
        <v>11</v>
      </c>
      <c r="D2192">
        <v>4</v>
      </c>
      <c r="E2192">
        <v>3</v>
      </c>
      <c r="F2192">
        <v>611.64</v>
      </c>
      <c r="G2192">
        <v>1347.42</v>
      </c>
      <c r="H2192">
        <v>134.74</v>
      </c>
      <c r="I2192">
        <v>527.51</v>
      </c>
      <c r="J2192">
        <v>685.17</v>
      </c>
      <c r="K2192">
        <f>Global_Household_Financial_Dyna[[#This Row],[Total_Household_Income]]-Global_Household_Financial_Dyna[[#This Row],[Estimated_Taxes]]</f>
        <v>1212.68</v>
      </c>
      <c r="L2192" s="1">
        <f>Global_Household_Financial_Dyna[[#This Row],[Monthly_Savings]]/Global_Household_Financial_Dyna[[#This Row],[Net Income]]</f>
        <v>0.56500478279513133</v>
      </c>
      <c r="M2192" s="2">
        <f>Global_Household_Financial_Dyna[[#This Row],[Monthly_Expenses]]/Global_Household_Financial_Dyna[[#This Row],[Net Income]]</f>
        <v>0.4349952172048685</v>
      </c>
      <c r="N2192" t="str">
        <f>IF(Global_Household_Financial_Dyna[[#This Row],[Monthly_Savings]]&lt;0,"High Risk", IF(Global_Household_Financial_Dyna[[#This Row],[Savings Rate%]]&lt;0.1, "Medium", "Safe"))</f>
        <v>Safe</v>
      </c>
      <c r="O2192">
        <f>Global_Household_Financial_Dyna[[#This Row],[Total_Household_Income]]/Global_Household_Financial_Dyna[[#This Row],[Family_Size]]</f>
        <v>336.85500000000002</v>
      </c>
      <c r="P2192" s="2">
        <f t="shared" si="68"/>
        <v>0.42077341556833553</v>
      </c>
      <c r="Q2192" s="2">
        <f t="shared" si="69"/>
        <v>0.1442313672267958</v>
      </c>
      <c r="R2192" s="2" t="str">
        <f>IF(Global_Household_Financial_Dyna[[#This Row],[Vs country_Average]]&lt;-0.2, "Underperformer", IF(Global_Household_Financial_Dyna[[#This Row],[Vs country_Average]]&gt;0.2, "Outperformer", "Normal"))</f>
        <v>Normal</v>
      </c>
      <c r="S21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685.17</v>
      </c>
      <c r="T21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685.17</v>
      </c>
      <c r="U21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685.17</v>
      </c>
      <c r="V21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685.17</v>
      </c>
    </row>
    <row r="2193" spans="1:22" x14ac:dyDescent="0.3">
      <c r="A2193">
        <v>2198</v>
      </c>
      <c r="B2193" t="s">
        <v>12</v>
      </c>
      <c r="C2193" t="s">
        <v>13</v>
      </c>
      <c r="D2193">
        <v>1</v>
      </c>
      <c r="E2193">
        <v>1</v>
      </c>
      <c r="F2193">
        <v>2388.48</v>
      </c>
      <c r="G2193">
        <v>2388.48</v>
      </c>
      <c r="H2193">
        <v>597.12</v>
      </c>
      <c r="I2193">
        <v>1676.45</v>
      </c>
      <c r="J2193">
        <v>114.91</v>
      </c>
      <c r="K2193">
        <f>Global_Household_Financial_Dyna[[#This Row],[Total_Household_Income]]-Global_Household_Financial_Dyna[[#This Row],[Estimated_Taxes]]</f>
        <v>1791.3600000000001</v>
      </c>
      <c r="L2193" s="1">
        <f>Global_Household_Financial_Dyna[[#This Row],[Monthly_Savings]]/Global_Household_Financial_Dyna[[#This Row],[Net Income]]</f>
        <v>6.414679349767774E-2</v>
      </c>
      <c r="M2193" s="2">
        <f>Global_Household_Financial_Dyna[[#This Row],[Monthly_Expenses]]/Global_Household_Financial_Dyna[[#This Row],[Net Income]]</f>
        <v>0.93585320650232218</v>
      </c>
      <c r="N2193" t="str">
        <f>IF(Global_Household_Financial_Dyna[[#This Row],[Monthly_Savings]]&lt;0,"High Risk", IF(Global_Household_Financial_Dyna[[#This Row],[Savings Rate%]]&lt;0.1, "Medium", "Safe"))</f>
        <v>Medium</v>
      </c>
      <c r="O2193">
        <f>Global_Household_Financial_Dyna[[#This Row],[Total_Household_Income]]/Global_Household_Financial_Dyna[[#This Row],[Family_Size]]</f>
        <v>2388.48</v>
      </c>
      <c r="P2193" s="2">
        <f t="shared" si="68"/>
        <v>0.30718716818024266</v>
      </c>
      <c r="Q2193" s="2">
        <f t="shared" si="69"/>
        <v>-0.24304037468256492</v>
      </c>
      <c r="R2193" s="2" t="str">
        <f>IF(Global_Household_Financial_Dyna[[#This Row],[Vs country_Average]]&lt;-0.2, "Underperformer", IF(Global_Household_Financial_Dyna[[#This Row],[Vs country_Average]]&gt;0.2, "Outperformer", "Normal"))</f>
        <v>Underperformer</v>
      </c>
      <c r="S21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114.91</v>
      </c>
      <c r="T21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114.91</v>
      </c>
      <c r="U21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114.91</v>
      </c>
      <c r="V21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114.91</v>
      </c>
    </row>
    <row r="2194" spans="1:22" x14ac:dyDescent="0.3">
      <c r="A2194">
        <v>2199</v>
      </c>
      <c r="B2194" t="s">
        <v>16</v>
      </c>
      <c r="C2194" t="s">
        <v>17</v>
      </c>
      <c r="D2194">
        <v>6</v>
      </c>
      <c r="E2194">
        <v>3</v>
      </c>
      <c r="F2194">
        <v>3019.19</v>
      </c>
      <c r="G2194">
        <v>6363.16</v>
      </c>
      <c r="H2194">
        <v>2227.11</v>
      </c>
      <c r="I2194">
        <v>4192.22</v>
      </c>
      <c r="J2194">
        <v>-56.16</v>
      </c>
      <c r="K2194">
        <f>Global_Household_Financial_Dyna[[#This Row],[Total_Household_Income]]-Global_Household_Financial_Dyna[[#This Row],[Estimated_Taxes]]</f>
        <v>4136.0499999999993</v>
      </c>
      <c r="L2194" s="1">
        <f>Global_Household_Financial_Dyna[[#This Row],[Monthly_Savings]]/Global_Household_Financial_Dyna[[#This Row],[Net Income]]</f>
        <v>-1.3578172410875111E-2</v>
      </c>
      <c r="M2194" s="2">
        <f>Global_Household_Financial_Dyna[[#This Row],[Monthly_Expenses]]/Global_Household_Financial_Dyna[[#This Row],[Net Income]]</f>
        <v>1.0135805901766179</v>
      </c>
      <c r="N2194" t="str">
        <f>IF(Global_Household_Financial_Dyna[[#This Row],[Monthly_Savings]]&lt;0,"High Risk", IF(Global_Household_Financial_Dyna[[#This Row],[Savings Rate%]]&lt;0.1, "Medium", "Safe"))</f>
        <v>High Risk</v>
      </c>
      <c r="O2194">
        <f>Global_Household_Financial_Dyna[[#This Row],[Total_Household_Income]]/Global_Household_Financial_Dyna[[#This Row],[Family_Size]]</f>
        <v>1060.5266666666666</v>
      </c>
      <c r="P2194" s="2">
        <f t="shared" si="68"/>
        <v>0.15879799892000862</v>
      </c>
      <c r="Q2194" s="2">
        <f t="shared" si="69"/>
        <v>-0.17237617133088373</v>
      </c>
      <c r="R2194" s="2" t="str">
        <f>IF(Global_Household_Financial_Dyna[[#This Row],[Vs country_Average]]&lt;-0.2, "Underperformer", IF(Global_Household_Financial_Dyna[[#This Row],[Vs country_Average]]&gt;0.2, "Outperformer", "Normal"))</f>
        <v>Normal</v>
      </c>
      <c r="S21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153.45100000000002</v>
      </c>
      <c r="T21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363.06200000000001</v>
      </c>
      <c r="U21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572.673</v>
      </c>
      <c r="V21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782.28400000000011</v>
      </c>
    </row>
    <row r="2195" spans="1:22" x14ac:dyDescent="0.3">
      <c r="A2195">
        <v>2200</v>
      </c>
      <c r="B2195" t="s">
        <v>10</v>
      </c>
      <c r="C2195" t="s">
        <v>22</v>
      </c>
      <c r="D2195">
        <v>4</v>
      </c>
      <c r="E2195">
        <v>2</v>
      </c>
      <c r="F2195">
        <v>1089.18</v>
      </c>
      <c r="G2195">
        <v>1717.65</v>
      </c>
      <c r="H2195">
        <v>171.77</v>
      </c>
      <c r="I2195">
        <v>541.20000000000005</v>
      </c>
      <c r="J2195">
        <v>1004.69</v>
      </c>
      <c r="K2195">
        <f>Global_Household_Financial_Dyna[[#This Row],[Total_Household_Income]]-Global_Household_Financial_Dyna[[#This Row],[Estimated_Taxes]]</f>
        <v>1545.88</v>
      </c>
      <c r="L2195" s="1">
        <f>Global_Household_Financial_Dyna[[#This Row],[Monthly_Savings]]/Global_Household_Financial_Dyna[[#This Row],[Net Income]]</f>
        <v>0.64991461174217924</v>
      </c>
      <c r="M2195" s="2">
        <f>Global_Household_Financial_Dyna[[#This Row],[Monthly_Expenses]]/Global_Household_Financial_Dyna[[#This Row],[Net Income]]</f>
        <v>0.35009185706523144</v>
      </c>
      <c r="N2195" t="str">
        <f>IF(Global_Household_Financial_Dyna[[#This Row],[Monthly_Savings]]&lt;0,"High Risk", IF(Global_Household_Financial_Dyna[[#This Row],[Savings Rate%]]&lt;0.1, "Medium", "Safe"))</f>
        <v>Safe</v>
      </c>
      <c r="O2195">
        <f>Global_Household_Financial_Dyna[[#This Row],[Total_Household_Income]]/Global_Household_Financial_Dyna[[#This Row],[Family_Size]]</f>
        <v>429.41250000000002</v>
      </c>
      <c r="P2195" s="2">
        <f t="shared" si="68"/>
        <v>0.42077341556833553</v>
      </c>
      <c r="Q2195" s="2">
        <f t="shared" si="69"/>
        <v>0.22914119617384371</v>
      </c>
      <c r="R2195" s="2" t="str">
        <f>IF(Global_Household_Financial_Dyna[[#This Row],[Vs country_Average]]&lt;-0.2, "Underperformer", IF(Global_Household_Financial_Dyna[[#This Row],[Vs country_Average]]&gt;0.2, "Outperformer", "Normal"))</f>
        <v>Outperformer</v>
      </c>
      <c r="S21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1004.69</v>
      </c>
      <c r="T21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1004.69</v>
      </c>
      <c r="U21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1004.69</v>
      </c>
      <c r="V21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1004.69</v>
      </c>
    </row>
    <row r="2196" spans="1:22" x14ac:dyDescent="0.3">
      <c r="A2196">
        <v>2201</v>
      </c>
      <c r="B2196" t="s">
        <v>12</v>
      </c>
      <c r="C2196" t="s">
        <v>13</v>
      </c>
      <c r="D2196">
        <v>8</v>
      </c>
      <c r="E2196">
        <v>2</v>
      </c>
      <c r="F2196">
        <v>4908.32</v>
      </c>
      <c r="G2196">
        <v>8074.8</v>
      </c>
      <c r="H2196">
        <v>2422.44</v>
      </c>
      <c r="I2196">
        <v>5220.12</v>
      </c>
      <c r="J2196">
        <v>432.24</v>
      </c>
      <c r="K2196">
        <f>Global_Household_Financial_Dyna[[#This Row],[Total_Household_Income]]-Global_Household_Financial_Dyna[[#This Row],[Estimated_Taxes]]</f>
        <v>5652.3600000000006</v>
      </c>
      <c r="L2196" s="1">
        <f>Global_Household_Financial_Dyna[[#This Row],[Monthly_Savings]]/Global_Household_Financial_Dyna[[#This Row],[Net Income]]</f>
        <v>7.6470713118060418E-2</v>
      </c>
      <c r="M2196" s="2">
        <f>Global_Household_Financial_Dyna[[#This Row],[Monthly_Expenses]]/Global_Household_Financial_Dyna[[#This Row],[Net Income]]</f>
        <v>0.92352928688193947</v>
      </c>
      <c r="N2196" t="str">
        <f>IF(Global_Household_Financial_Dyna[[#This Row],[Monthly_Savings]]&lt;0,"High Risk", IF(Global_Household_Financial_Dyna[[#This Row],[Savings Rate%]]&lt;0.1, "Medium", "Safe"))</f>
        <v>Medium</v>
      </c>
      <c r="O2196">
        <f>Global_Household_Financial_Dyna[[#This Row],[Total_Household_Income]]/Global_Household_Financial_Dyna[[#This Row],[Family_Size]]</f>
        <v>1009.35</v>
      </c>
      <c r="P2196" s="2">
        <f t="shared" si="68"/>
        <v>0.30718716818024266</v>
      </c>
      <c r="Q2196" s="2">
        <f t="shared" si="69"/>
        <v>-0.23071645506218225</v>
      </c>
      <c r="R2196" s="2" t="str">
        <f>IF(Global_Household_Financial_Dyna[[#This Row],[Vs country_Average]]&lt;-0.2, "Underperformer", IF(Global_Household_Financial_Dyna[[#This Row],[Vs country_Average]]&gt;0.2, "Outperformer", "Normal"))</f>
        <v>Underperformer</v>
      </c>
      <c r="S21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432.24</v>
      </c>
      <c r="T21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432.24</v>
      </c>
      <c r="U21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432.24</v>
      </c>
      <c r="V21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432.24</v>
      </c>
    </row>
    <row r="2197" spans="1:22" x14ac:dyDescent="0.3">
      <c r="A2197">
        <v>2202</v>
      </c>
      <c r="B2197" t="s">
        <v>18</v>
      </c>
      <c r="C2197" t="s">
        <v>19</v>
      </c>
      <c r="D2197">
        <v>4</v>
      </c>
      <c r="E2197">
        <v>3</v>
      </c>
      <c r="F2197">
        <v>2141.31</v>
      </c>
      <c r="G2197">
        <v>4692.0200000000004</v>
      </c>
      <c r="H2197">
        <v>1032.25</v>
      </c>
      <c r="I2197">
        <v>2818.33</v>
      </c>
      <c r="J2197">
        <v>841.45</v>
      </c>
      <c r="K2197">
        <f>Global_Household_Financial_Dyna[[#This Row],[Total_Household_Income]]-Global_Household_Financial_Dyna[[#This Row],[Estimated_Taxes]]</f>
        <v>3659.7700000000004</v>
      </c>
      <c r="L2197" s="1">
        <f>Global_Household_Financial_Dyna[[#This Row],[Monthly_Savings]]/Global_Household_Financial_Dyna[[#This Row],[Net Income]]</f>
        <v>0.2299188200351388</v>
      </c>
      <c r="M2197" s="2">
        <f>Global_Household_Financial_Dyna[[#This Row],[Monthly_Expenses]]/Global_Household_Financial_Dyna[[#This Row],[Net Income]]</f>
        <v>0.77008391237700724</v>
      </c>
      <c r="N2197" t="str">
        <f>IF(Global_Household_Financial_Dyna[[#This Row],[Monthly_Savings]]&lt;0,"High Risk", IF(Global_Household_Financial_Dyna[[#This Row],[Savings Rate%]]&lt;0.1, "Medium", "Safe"))</f>
        <v>Safe</v>
      </c>
      <c r="O2197">
        <f>Global_Household_Financial_Dyna[[#This Row],[Total_Household_Income]]/Global_Household_Financial_Dyna[[#This Row],[Family_Size]]</f>
        <v>1173.0050000000001</v>
      </c>
      <c r="P2197" s="2">
        <f t="shared" si="68"/>
        <v>0.32336204947805613</v>
      </c>
      <c r="Q2197" s="2">
        <f t="shared" si="69"/>
        <v>-9.344322944291733E-2</v>
      </c>
      <c r="R2197" s="2" t="str">
        <f>IF(Global_Household_Financial_Dyna[[#This Row],[Vs country_Average]]&lt;-0.2, "Underperformer", IF(Global_Household_Financial_Dyna[[#This Row],[Vs country_Average]]&gt;0.2, "Outperformer", "Normal"))</f>
        <v>Normal</v>
      </c>
      <c r="S21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841.45</v>
      </c>
      <c r="T21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841.45</v>
      </c>
      <c r="U21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841.45</v>
      </c>
      <c r="V21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841.45</v>
      </c>
    </row>
    <row r="2198" spans="1:22" x14ac:dyDescent="0.3">
      <c r="A2198">
        <v>2203</v>
      </c>
      <c r="B2198" t="s">
        <v>10</v>
      </c>
      <c r="C2198" t="s">
        <v>11</v>
      </c>
      <c r="D2198">
        <v>2</v>
      </c>
      <c r="E2198">
        <v>1</v>
      </c>
      <c r="F2198">
        <v>1021.89</v>
      </c>
      <c r="G2198">
        <v>1021.89</v>
      </c>
      <c r="H2198">
        <v>102.19</v>
      </c>
      <c r="I2198">
        <v>292.58999999999997</v>
      </c>
      <c r="J2198">
        <v>627.11</v>
      </c>
      <c r="K2198">
        <f>Global_Household_Financial_Dyna[[#This Row],[Total_Household_Income]]-Global_Household_Financial_Dyna[[#This Row],[Estimated_Taxes]]</f>
        <v>919.7</v>
      </c>
      <c r="L2198" s="1">
        <f>Global_Household_Financial_Dyna[[#This Row],[Monthly_Savings]]/Global_Household_Financial_Dyna[[#This Row],[Net Income]]</f>
        <v>0.68186365119060566</v>
      </c>
      <c r="M2198" s="2">
        <f>Global_Household_Financial_Dyna[[#This Row],[Monthly_Expenses]]/Global_Household_Financial_Dyna[[#This Row],[Net Income]]</f>
        <v>0.31813634880939434</v>
      </c>
      <c r="N2198" t="str">
        <f>IF(Global_Household_Financial_Dyna[[#This Row],[Monthly_Savings]]&lt;0,"High Risk", IF(Global_Household_Financial_Dyna[[#This Row],[Savings Rate%]]&lt;0.1, "Medium", "Safe"))</f>
        <v>Safe</v>
      </c>
      <c r="O2198">
        <f>Global_Household_Financial_Dyna[[#This Row],[Total_Household_Income]]/Global_Household_Financial_Dyna[[#This Row],[Family_Size]]</f>
        <v>510.94499999999999</v>
      </c>
      <c r="P2198" s="2">
        <f t="shared" si="68"/>
        <v>0.42077341556833553</v>
      </c>
      <c r="Q2198" s="2">
        <f t="shared" si="69"/>
        <v>0.26109023562227013</v>
      </c>
      <c r="R2198" s="2" t="str">
        <f>IF(Global_Household_Financial_Dyna[[#This Row],[Vs country_Average]]&lt;-0.2, "Underperformer", IF(Global_Household_Financial_Dyna[[#This Row],[Vs country_Average]]&gt;0.2, "Outperformer", "Normal"))</f>
        <v>Outperformer</v>
      </c>
      <c r="S21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627.11</v>
      </c>
      <c r="T21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627.11</v>
      </c>
      <c r="U21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627.11</v>
      </c>
      <c r="V21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627.11</v>
      </c>
    </row>
    <row r="2199" spans="1:22" x14ac:dyDescent="0.3">
      <c r="A2199">
        <v>2204</v>
      </c>
      <c r="B2199" t="s">
        <v>18</v>
      </c>
      <c r="C2199" t="s">
        <v>20</v>
      </c>
      <c r="D2199">
        <v>2</v>
      </c>
      <c r="E2199">
        <v>1</v>
      </c>
      <c r="F2199">
        <v>3857.76</v>
      </c>
      <c r="G2199">
        <v>3857.76</v>
      </c>
      <c r="H2199">
        <v>848.71</v>
      </c>
      <c r="I2199">
        <v>2319.5300000000002</v>
      </c>
      <c r="J2199">
        <v>689.52</v>
      </c>
      <c r="K2199">
        <f>Global_Household_Financial_Dyna[[#This Row],[Total_Household_Income]]-Global_Household_Financial_Dyna[[#This Row],[Estimated_Taxes]]</f>
        <v>3009.05</v>
      </c>
      <c r="L2199" s="1">
        <f>Global_Household_Financial_Dyna[[#This Row],[Monthly_Savings]]/Global_Household_Financial_Dyna[[#This Row],[Net Income]]</f>
        <v>0.22914873465047106</v>
      </c>
      <c r="M2199" s="2">
        <f>Global_Household_Financial_Dyna[[#This Row],[Monthly_Expenses]]/Global_Household_Financial_Dyna[[#This Row],[Net Income]]</f>
        <v>0.77085126534952897</v>
      </c>
      <c r="N2199" t="str">
        <f>IF(Global_Household_Financial_Dyna[[#This Row],[Monthly_Savings]]&lt;0,"High Risk", IF(Global_Household_Financial_Dyna[[#This Row],[Savings Rate%]]&lt;0.1, "Medium", "Safe"))</f>
        <v>Safe</v>
      </c>
      <c r="O2199">
        <f>Global_Household_Financial_Dyna[[#This Row],[Total_Household_Income]]/Global_Household_Financial_Dyna[[#This Row],[Family_Size]]</f>
        <v>1928.88</v>
      </c>
      <c r="P2199" s="2">
        <f t="shared" si="68"/>
        <v>0.32336204947805613</v>
      </c>
      <c r="Q2199" s="2">
        <f t="shared" si="69"/>
        <v>-9.4213314827585076E-2</v>
      </c>
      <c r="R2199" s="2" t="str">
        <f>IF(Global_Household_Financial_Dyna[[#This Row],[Vs country_Average]]&lt;-0.2, "Underperformer", IF(Global_Household_Financial_Dyna[[#This Row],[Vs country_Average]]&gt;0.2, "Outperformer", "Normal"))</f>
        <v>Normal</v>
      </c>
      <c r="S21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689.52</v>
      </c>
      <c r="T21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689.52</v>
      </c>
      <c r="U21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689.52</v>
      </c>
      <c r="V21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689.52</v>
      </c>
    </row>
    <row r="2200" spans="1:22" x14ac:dyDescent="0.3">
      <c r="A2200">
        <v>2205</v>
      </c>
      <c r="B2200" t="s">
        <v>14</v>
      </c>
      <c r="C2200" t="s">
        <v>15</v>
      </c>
      <c r="D2200">
        <v>2</v>
      </c>
      <c r="E2200">
        <v>2</v>
      </c>
      <c r="F2200">
        <v>2766.43</v>
      </c>
      <c r="G2200">
        <v>4114.71</v>
      </c>
      <c r="H2200">
        <v>617.21</v>
      </c>
      <c r="I2200">
        <v>624.88</v>
      </c>
      <c r="J2200">
        <v>2872.62</v>
      </c>
      <c r="K2200">
        <f>Global_Household_Financial_Dyna[[#This Row],[Total_Household_Income]]-Global_Household_Financial_Dyna[[#This Row],[Estimated_Taxes]]</f>
        <v>3497.5</v>
      </c>
      <c r="L2200" s="1">
        <f>Global_Household_Financial_Dyna[[#This Row],[Monthly_Savings]]/Global_Household_Financial_Dyna[[#This Row],[Net Income]]</f>
        <v>0.8213352394567548</v>
      </c>
      <c r="M2200" s="2">
        <f>Global_Household_Financial_Dyna[[#This Row],[Monthly_Expenses]]/Global_Household_Financial_Dyna[[#This Row],[Net Income]]</f>
        <v>0.17866476054324518</v>
      </c>
      <c r="N2200" t="str">
        <f>IF(Global_Household_Financial_Dyna[[#This Row],[Monthly_Savings]]&lt;0,"High Risk", IF(Global_Household_Financial_Dyna[[#This Row],[Savings Rate%]]&lt;0.1, "Medium", "Safe"))</f>
        <v>Safe</v>
      </c>
      <c r="O2200">
        <f>Global_Household_Financial_Dyna[[#This Row],[Total_Household_Income]]/Global_Household_Financial_Dyna[[#This Row],[Family_Size]]</f>
        <v>2057.355</v>
      </c>
      <c r="P2200" s="2">
        <f t="shared" si="68"/>
        <v>0.39788995363055785</v>
      </c>
      <c r="Q2200" s="2">
        <f t="shared" si="69"/>
        <v>0.42344528582619695</v>
      </c>
      <c r="R2200" s="2" t="str">
        <f>IF(Global_Household_Financial_Dyna[[#This Row],[Vs country_Average]]&lt;-0.2, "Underperformer", IF(Global_Household_Financial_Dyna[[#This Row],[Vs country_Average]]&gt;0.2, "Outperformer", "Normal"))</f>
        <v>Outperformer</v>
      </c>
      <c r="S22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2872.62</v>
      </c>
      <c r="T22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2872.62</v>
      </c>
      <c r="U22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2872.62</v>
      </c>
      <c r="V22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2872.62</v>
      </c>
    </row>
    <row r="2201" spans="1:22" x14ac:dyDescent="0.3">
      <c r="A2201">
        <v>2206</v>
      </c>
      <c r="B2201" t="s">
        <v>12</v>
      </c>
      <c r="C2201" t="s">
        <v>13</v>
      </c>
      <c r="D2201">
        <v>4</v>
      </c>
      <c r="E2201">
        <v>3</v>
      </c>
      <c r="F2201">
        <v>4129.67</v>
      </c>
      <c r="G2201">
        <v>7924.58</v>
      </c>
      <c r="H2201">
        <v>1981.15</v>
      </c>
      <c r="I2201">
        <v>2944.18</v>
      </c>
      <c r="J2201">
        <v>2999.26</v>
      </c>
      <c r="K2201">
        <f>Global_Household_Financial_Dyna[[#This Row],[Total_Household_Income]]-Global_Household_Financial_Dyna[[#This Row],[Estimated_Taxes]]</f>
        <v>5943.43</v>
      </c>
      <c r="L2201" s="1">
        <f>Global_Household_Financial_Dyna[[#This Row],[Monthly_Savings]]/Global_Household_Financial_Dyna[[#This Row],[Net Income]]</f>
        <v>0.50463452921965934</v>
      </c>
      <c r="M2201" s="2">
        <f>Global_Household_Financial_Dyna[[#This Row],[Monthly_Expenses]]/Global_Household_Financial_Dyna[[#This Row],[Net Income]]</f>
        <v>0.4953671533104621</v>
      </c>
      <c r="N2201" t="str">
        <f>IF(Global_Household_Financial_Dyna[[#This Row],[Monthly_Savings]]&lt;0,"High Risk", IF(Global_Household_Financial_Dyna[[#This Row],[Savings Rate%]]&lt;0.1, "Medium", "Safe"))</f>
        <v>Safe</v>
      </c>
      <c r="O2201">
        <f>Global_Household_Financial_Dyna[[#This Row],[Total_Household_Income]]/Global_Household_Financial_Dyna[[#This Row],[Family_Size]]</f>
        <v>1981.145</v>
      </c>
      <c r="P2201" s="2">
        <f t="shared" si="68"/>
        <v>0.30718716818024266</v>
      </c>
      <c r="Q2201" s="2">
        <f t="shared" si="69"/>
        <v>0.19744736103941668</v>
      </c>
      <c r="R2201" s="2" t="str">
        <f>IF(Global_Household_Financial_Dyna[[#This Row],[Vs country_Average]]&lt;-0.2, "Underperformer", IF(Global_Household_Financial_Dyna[[#This Row],[Vs country_Average]]&gt;0.2, "Outperformer", "Normal"))</f>
        <v>Normal</v>
      </c>
      <c r="S22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2999.26</v>
      </c>
      <c r="T22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2999.26</v>
      </c>
      <c r="U22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2999.26</v>
      </c>
      <c r="V22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2999.26</v>
      </c>
    </row>
    <row r="2202" spans="1:22" x14ac:dyDescent="0.3">
      <c r="A2202">
        <v>2207</v>
      </c>
      <c r="B2202" t="s">
        <v>10</v>
      </c>
      <c r="C2202" t="s">
        <v>22</v>
      </c>
      <c r="D2202">
        <v>7</v>
      </c>
      <c r="E2202">
        <v>1</v>
      </c>
      <c r="F2202">
        <v>633.74</v>
      </c>
      <c r="G2202">
        <v>633.74</v>
      </c>
      <c r="H2202">
        <v>63.37</v>
      </c>
      <c r="I2202">
        <v>601.41999999999996</v>
      </c>
      <c r="J2202">
        <v>-31.05</v>
      </c>
      <c r="K2202">
        <f>Global_Household_Financial_Dyna[[#This Row],[Total_Household_Income]]-Global_Household_Financial_Dyna[[#This Row],[Estimated_Taxes]]</f>
        <v>570.37</v>
      </c>
      <c r="L2202" s="1">
        <f>Global_Household_Financial_Dyna[[#This Row],[Monthly_Savings]]/Global_Household_Financial_Dyna[[#This Row],[Net Income]]</f>
        <v>-5.4438347037887691E-2</v>
      </c>
      <c r="M2202" s="2">
        <f>Global_Household_Financial_Dyna[[#This Row],[Monthly_Expenses]]/Global_Household_Financial_Dyna[[#This Row],[Net Income]]</f>
        <v>1.0544383470378875</v>
      </c>
      <c r="N2202" t="str">
        <f>IF(Global_Household_Financial_Dyna[[#This Row],[Monthly_Savings]]&lt;0,"High Risk", IF(Global_Household_Financial_Dyna[[#This Row],[Savings Rate%]]&lt;0.1, "Medium", "Safe"))</f>
        <v>High Risk</v>
      </c>
      <c r="O2202">
        <f>Global_Household_Financial_Dyna[[#This Row],[Total_Household_Income]]/Global_Household_Financial_Dyna[[#This Row],[Family_Size]]</f>
        <v>90.534285714285716</v>
      </c>
      <c r="P2202" s="2">
        <f t="shared" si="68"/>
        <v>0.42077341556833553</v>
      </c>
      <c r="Q2202" s="2">
        <f t="shared" si="69"/>
        <v>-0.47521176260622322</v>
      </c>
      <c r="R2202" s="2" t="str">
        <f>IF(Global_Household_Financial_Dyna[[#This Row],[Vs country_Average]]&lt;-0.2, "Underperformer", IF(Global_Household_Financial_Dyna[[#This Row],[Vs country_Average]]&gt;0.2, "Outperformer", "Normal"))</f>
        <v>Underperformer</v>
      </c>
      <c r="S22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-0.97900000000000276</v>
      </c>
      <c r="T22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29.091999999999995</v>
      </c>
      <c r="U22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59.162999999999982</v>
      </c>
      <c r="V22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89.233999999999995</v>
      </c>
    </row>
    <row r="2203" spans="1:22" x14ac:dyDescent="0.3">
      <c r="A2203">
        <v>2208</v>
      </c>
      <c r="B2203" t="s">
        <v>12</v>
      </c>
      <c r="C2203" t="s">
        <v>13</v>
      </c>
      <c r="D2203">
        <v>1</v>
      </c>
      <c r="E2203">
        <v>1</v>
      </c>
      <c r="F2203">
        <v>2603.37</v>
      </c>
      <c r="G2203">
        <v>2603.37</v>
      </c>
      <c r="H2203">
        <v>650.84</v>
      </c>
      <c r="I2203">
        <v>1798.26</v>
      </c>
      <c r="J2203">
        <v>154.27000000000001</v>
      </c>
      <c r="K2203">
        <f>Global_Household_Financial_Dyna[[#This Row],[Total_Household_Income]]-Global_Household_Financial_Dyna[[#This Row],[Estimated_Taxes]]</f>
        <v>1952.5299999999997</v>
      </c>
      <c r="L2203" s="1">
        <f>Global_Household_Financial_Dyna[[#This Row],[Monthly_Savings]]/Global_Household_Financial_Dyna[[#This Row],[Net Income]]</f>
        <v>7.9010309700747253E-2</v>
      </c>
      <c r="M2203" s="2">
        <f>Global_Household_Financial_Dyna[[#This Row],[Monthly_Expenses]]/Global_Household_Financial_Dyna[[#This Row],[Net Income]]</f>
        <v>0.92098969029925293</v>
      </c>
      <c r="N2203" t="str">
        <f>IF(Global_Household_Financial_Dyna[[#This Row],[Monthly_Savings]]&lt;0,"High Risk", IF(Global_Household_Financial_Dyna[[#This Row],[Savings Rate%]]&lt;0.1, "Medium", "Safe"))</f>
        <v>Medium</v>
      </c>
      <c r="O2203">
        <f>Global_Household_Financial_Dyna[[#This Row],[Total_Household_Income]]/Global_Household_Financial_Dyna[[#This Row],[Family_Size]]</f>
        <v>2603.37</v>
      </c>
      <c r="P2203" s="2">
        <f t="shared" si="68"/>
        <v>0.30718716818024266</v>
      </c>
      <c r="Q2203" s="2">
        <f t="shared" si="69"/>
        <v>-0.22817685847949543</v>
      </c>
      <c r="R2203" s="2" t="str">
        <f>IF(Global_Household_Financial_Dyna[[#This Row],[Vs country_Average]]&lt;-0.2, "Underperformer", IF(Global_Household_Financial_Dyna[[#This Row],[Vs country_Average]]&gt;0.2, "Outperformer", "Normal"))</f>
        <v>Underperformer</v>
      </c>
      <c r="S22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154.27000000000001</v>
      </c>
      <c r="T22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154.27000000000001</v>
      </c>
      <c r="U22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154.27000000000001</v>
      </c>
      <c r="V22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154.27000000000001</v>
      </c>
    </row>
    <row r="2204" spans="1:22" x14ac:dyDescent="0.3">
      <c r="A2204">
        <v>2209</v>
      </c>
      <c r="B2204" t="s">
        <v>10</v>
      </c>
      <c r="C2204" t="s">
        <v>22</v>
      </c>
      <c r="D2204">
        <v>7</v>
      </c>
      <c r="E2204">
        <v>3</v>
      </c>
      <c r="F2204">
        <v>716.7</v>
      </c>
      <c r="G2204">
        <v>1572.72</v>
      </c>
      <c r="H2204">
        <v>157.27000000000001</v>
      </c>
      <c r="I2204">
        <v>795.32</v>
      </c>
      <c r="J2204">
        <v>620.13</v>
      </c>
      <c r="K2204">
        <f>Global_Household_Financial_Dyna[[#This Row],[Total_Household_Income]]-Global_Household_Financial_Dyna[[#This Row],[Estimated_Taxes]]</f>
        <v>1415.45</v>
      </c>
      <c r="L2204" s="1">
        <f>Global_Household_Financial_Dyna[[#This Row],[Monthly_Savings]]/Global_Household_Financial_Dyna[[#This Row],[Net Income]]</f>
        <v>0.43811508707478186</v>
      </c>
      <c r="M2204" s="2">
        <f>Global_Household_Financial_Dyna[[#This Row],[Monthly_Expenses]]/Global_Household_Financial_Dyna[[#This Row],[Net Income]]</f>
        <v>0.56188491292521814</v>
      </c>
      <c r="N2204" t="str">
        <f>IF(Global_Household_Financial_Dyna[[#This Row],[Monthly_Savings]]&lt;0,"High Risk", IF(Global_Household_Financial_Dyna[[#This Row],[Savings Rate%]]&lt;0.1, "Medium", "Safe"))</f>
        <v>Safe</v>
      </c>
      <c r="O2204">
        <f>Global_Household_Financial_Dyna[[#This Row],[Total_Household_Income]]/Global_Household_Financial_Dyna[[#This Row],[Family_Size]]</f>
        <v>224.67428571428573</v>
      </c>
      <c r="P2204" s="2">
        <f t="shared" si="68"/>
        <v>0.42077341556833553</v>
      </c>
      <c r="Q2204" s="2">
        <f t="shared" si="69"/>
        <v>1.7341671506446332E-2</v>
      </c>
      <c r="R2204" s="2" t="str">
        <f>IF(Global_Household_Financial_Dyna[[#This Row],[Vs country_Average]]&lt;-0.2, "Underperformer", IF(Global_Household_Financial_Dyna[[#This Row],[Vs country_Average]]&gt;0.2, "Outperformer", "Normal"))</f>
        <v>Normal</v>
      </c>
      <c r="S22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620.13</v>
      </c>
      <c r="T22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620.13</v>
      </c>
      <c r="U22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620.13</v>
      </c>
      <c r="V22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620.13</v>
      </c>
    </row>
    <row r="2205" spans="1:22" x14ac:dyDescent="0.3">
      <c r="A2205">
        <v>2210</v>
      </c>
      <c r="B2205" t="s">
        <v>12</v>
      </c>
      <c r="C2205" t="s">
        <v>13</v>
      </c>
      <c r="D2205">
        <v>2</v>
      </c>
      <c r="E2205">
        <v>2</v>
      </c>
      <c r="F2205">
        <v>5501.2</v>
      </c>
      <c r="G2205">
        <v>10177.59</v>
      </c>
      <c r="H2205">
        <v>3053.28</v>
      </c>
      <c r="I2205">
        <v>2346.11</v>
      </c>
      <c r="J2205">
        <v>4778.2</v>
      </c>
      <c r="K2205">
        <f>Global_Household_Financial_Dyna[[#This Row],[Total_Household_Income]]-Global_Household_Financial_Dyna[[#This Row],[Estimated_Taxes]]</f>
        <v>7124.3099999999995</v>
      </c>
      <c r="L2205" s="1">
        <f>Global_Household_Financial_Dyna[[#This Row],[Monthly_Savings]]/Global_Household_Financial_Dyna[[#This Row],[Net Income]]</f>
        <v>0.67068951238786634</v>
      </c>
      <c r="M2205" s="2">
        <f>Global_Household_Financial_Dyna[[#This Row],[Monthly_Expenses]]/Global_Household_Financial_Dyna[[#This Row],[Net Income]]</f>
        <v>0.32931048761213372</v>
      </c>
      <c r="N2205" t="str">
        <f>IF(Global_Household_Financial_Dyna[[#This Row],[Monthly_Savings]]&lt;0,"High Risk", IF(Global_Household_Financial_Dyna[[#This Row],[Savings Rate%]]&lt;0.1, "Medium", "Safe"))</f>
        <v>Safe</v>
      </c>
      <c r="O2205">
        <f>Global_Household_Financial_Dyna[[#This Row],[Total_Household_Income]]/Global_Household_Financial_Dyna[[#This Row],[Family_Size]]</f>
        <v>5088.7950000000001</v>
      </c>
      <c r="P2205" s="2">
        <f t="shared" si="68"/>
        <v>0.30718716818024266</v>
      </c>
      <c r="Q2205" s="2">
        <f t="shared" si="69"/>
        <v>0.36350234420762367</v>
      </c>
      <c r="R2205" s="2" t="str">
        <f>IF(Global_Household_Financial_Dyna[[#This Row],[Vs country_Average]]&lt;-0.2, "Underperformer", IF(Global_Household_Financial_Dyna[[#This Row],[Vs country_Average]]&gt;0.2, "Outperformer", "Normal"))</f>
        <v>Outperformer</v>
      </c>
      <c r="S22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4778.2</v>
      </c>
      <c r="T22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4778.2</v>
      </c>
      <c r="U22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4778.2</v>
      </c>
      <c r="V22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4778.2</v>
      </c>
    </row>
    <row r="2206" spans="1:22" x14ac:dyDescent="0.3">
      <c r="A2206">
        <v>2211</v>
      </c>
      <c r="B2206" t="s">
        <v>14</v>
      </c>
      <c r="C2206" t="s">
        <v>15</v>
      </c>
      <c r="D2206">
        <v>8</v>
      </c>
      <c r="E2206">
        <v>1</v>
      </c>
      <c r="F2206">
        <v>2504.94</v>
      </c>
      <c r="G2206">
        <v>2504.94</v>
      </c>
      <c r="H2206">
        <v>375.74</v>
      </c>
      <c r="I2206">
        <v>1476.4</v>
      </c>
      <c r="J2206">
        <v>652.79999999999995</v>
      </c>
      <c r="K2206">
        <f>Global_Household_Financial_Dyna[[#This Row],[Total_Household_Income]]-Global_Household_Financial_Dyna[[#This Row],[Estimated_Taxes]]</f>
        <v>2129.1999999999998</v>
      </c>
      <c r="L2206" s="1">
        <f>Global_Household_Financial_Dyna[[#This Row],[Monthly_Savings]]/Global_Household_Financial_Dyna[[#This Row],[Net Income]]</f>
        <v>0.30659402592523016</v>
      </c>
      <c r="M2206" s="2">
        <f>Global_Household_Financial_Dyna[[#This Row],[Monthly_Expenses]]/Global_Household_Financial_Dyna[[#This Row],[Net Income]]</f>
        <v>0.69340597407477</v>
      </c>
      <c r="N2206" t="str">
        <f>IF(Global_Household_Financial_Dyna[[#This Row],[Monthly_Savings]]&lt;0,"High Risk", IF(Global_Household_Financial_Dyna[[#This Row],[Savings Rate%]]&lt;0.1, "Medium", "Safe"))</f>
        <v>Safe</v>
      </c>
      <c r="O2206">
        <f>Global_Household_Financial_Dyna[[#This Row],[Total_Household_Income]]/Global_Household_Financial_Dyna[[#This Row],[Family_Size]]</f>
        <v>313.11750000000001</v>
      </c>
      <c r="P2206" s="2">
        <f t="shared" si="68"/>
        <v>0.39788995363055785</v>
      </c>
      <c r="Q2206" s="2">
        <f t="shared" si="69"/>
        <v>-9.1295927705327684E-2</v>
      </c>
      <c r="R2206" s="2" t="str">
        <f>IF(Global_Household_Financial_Dyna[[#This Row],[Vs country_Average]]&lt;-0.2, "Underperformer", IF(Global_Household_Financial_Dyna[[#This Row],[Vs country_Average]]&gt;0.2, "Outperformer", "Normal"))</f>
        <v>Normal</v>
      </c>
      <c r="S22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652.79999999999995</v>
      </c>
      <c r="T22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652.79999999999995</v>
      </c>
      <c r="U22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652.79999999999995</v>
      </c>
      <c r="V22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652.79999999999995</v>
      </c>
    </row>
    <row r="2207" spans="1:22" x14ac:dyDescent="0.3">
      <c r="A2207">
        <v>2212</v>
      </c>
      <c r="B2207" t="s">
        <v>14</v>
      </c>
      <c r="C2207" t="s">
        <v>15</v>
      </c>
      <c r="D2207">
        <v>8</v>
      </c>
      <c r="E2207">
        <v>3</v>
      </c>
      <c r="F2207">
        <v>1451.44</v>
      </c>
      <c r="G2207">
        <v>2797.86</v>
      </c>
      <c r="H2207">
        <v>419.68</v>
      </c>
      <c r="I2207">
        <v>2002.67</v>
      </c>
      <c r="J2207">
        <v>375.51</v>
      </c>
      <c r="K2207">
        <f>Global_Household_Financial_Dyna[[#This Row],[Total_Household_Income]]-Global_Household_Financial_Dyna[[#This Row],[Estimated_Taxes]]</f>
        <v>2378.1800000000003</v>
      </c>
      <c r="L2207" s="1">
        <f>Global_Household_Financial_Dyna[[#This Row],[Monthly_Savings]]/Global_Household_Financial_Dyna[[#This Row],[Net Income]]</f>
        <v>0.15789805649698507</v>
      </c>
      <c r="M2207" s="2">
        <f>Global_Household_Financial_Dyna[[#This Row],[Monthly_Expenses]]/Global_Household_Financial_Dyna[[#This Row],[Net Income]]</f>
        <v>0.84210194350301482</v>
      </c>
      <c r="N2207" t="str">
        <f>IF(Global_Household_Financial_Dyna[[#This Row],[Monthly_Savings]]&lt;0,"High Risk", IF(Global_Household_Financial_Dyna[[#This Row],[Savings Rate%]]&lt;0.1, "Medium", "Safe"))</f>
        <v>Safe</v>
      </c>
      <c r="O2207">
        <f>Global_Household_Financial_Dyna[[#This Row],[Total_Household_Income]]/Global_Household_Financial_Dyna[[#This Row],[Family_Size]]</f>
        <v>349.73250000000002</v>
      </c>
      <c r="P2207" s="2">
        <f t="shared" si="68"/>
        <v>0.39788995363055785</v>
      </c>
      <c r="Q2207" s="2">
        <f t="shared" si="69"/>
        <v>-0.23999189713357277</v>
      </c>
      <c r="R2207" s="2" t="str">
        <f>IF(Global_Household_Financial_Dyna[[#This Row],[Vs country_Average]]&lt;-0.2, "Underperformer", IF(Global_Household_Financial_Dyna[[#This Row],[Vs country_Average]]&gt;0.2, "Outperformer", "Normal"))</f>
        <v>Underperformer</v>
      </c>
      <c r="S22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375.51</v>
      </c>
      <c r="T22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375.51</v>
      </c>
      <c r="U22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375.51</v>
      </c>
      <c r="V22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375.51</v>
      </c>
    </row>
    <row r="2208" spans="1:22" x14ac:dyDescent="0.3">
      <c r="A2208">
        <v>2213</v>
      </c>
      <c r="B2208" t="s">
        <v>18</v>
      </c>
      <c r="C2208" t="s">
        <v>19</v>
      </c>
      <c r="D2208">
        <v>3</v>
      </c>
      <c r="E2208">
        <v>3</v>
      </c>
      <c r="F2208">
        <v>5114.34</v>
      </c>
      <c r="G2208">
        <v>11029.88</v>
      </c>
      <c r="H2208">
        <v>2978.07</v>
      </c>
      <c r="I2208">
        <v>2850.77</v>
      </c>
      <c r="J2208">
        <v>5201.05</v>
      </c>
      <c r="K2208">
        <f>Global_Household_Financial_Dyna[[#This Row],[Total_Household_Income]]-Global_Household_Financial_Dyna[[#This Row],[Estimated_Taxes]]</f>
        <v>8051.8099999999995</v>
      </c>
      <c r="L2208" s="1">
        <f>Global_Household_Financial_Dyna[[#This Row],[Monthly_Savings]]/Global_Household_Financial_Dyna[[#This Row],[Net Income]]</f>
        <v>0.64594792972014992</v>
      </c>
      <c r="M2208" s="2">
        <f>Global_Household_Financial_Dyna[[#This Row],[Monthly_Expenses]]/Global_Household_Financial_Dyna[[#This Row],[Net Income]]</f>
        <v>0.35405331223662756</v>
      </c>
      <c r="N2208" t="str">
        <f>IF(Global_Household_Financial_Dyna[[#This Row],[Monthly_Savings]]&lt;0,"High Risk", IF(Global_Household_Financial_Dyna[[#This Row],[Savings Rate%]]&lt;0.1, "Medium", "Safe"))</f>
        <v>Safe</v>
      </c>
      <c r="O2208">
        <f>Global_Household_Financial_Dyna[[#This Row],[Total_Household_Income]]/Global_Household_Financial_Dyna[[#This Row],[Family_Size]]</f>
        <v>3676.6266666666666</v>
      </c>
      <c r="P2208" s="2">
        <f t="shared" si="68"/>
        <v>0.32336204947805613</v>
      </c>
      <c r="Q2208" s="2">
        <f t="shared" si="69"/>
        <v>0.32258588024209378</v>
      </c>
      <c r="R2208" s="2" t="str">
        <f>IF(Global_Household_Financial_Dyna[[#This Row],[Vs country_Average]]&lt;-0.2, "Underperformer", IF(Global_Household_Financial_Dyna[[#This Row],[Vs country_Average]]&gt;0.2, "Outperformer", "Normal"))</f>
        <v>Outperformer</v>
      </c>
      <c r="S22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5201.05</v>
      </c>
      <c r="T22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5201.05</v>
      </c>
      <c r="U22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5201.05</v>
      </c>
      <c r="V22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5201.05</v>
      </c>
    </row>
    <row r="2209" spans="1:22" x14ac:dyDescent="0.3">
      <c r="A2209">
        <v>2214</v>
      </c>
      <c r="B2209" t="s">
        <v>12</v>
      </c>
      <c r="C2209" t="s">
        <v>13</v>
      </c>
      <c r="D2209">
        <v>7</v>
      </c>
      <c r="E2209">
        <v>3</v>
      </c>
      <c r="F2209">
        <v>2734.76</v>
      </c>
      <c r="G2209">
        <v>6851.17</v>
      </c>
      <c r="H2209">
        <v>1712.79</v>
      </c>
      <c r="I2209">
        <v>5321.33</v>
      </c>
      <c r="J2209">
        <v>-182.95</v>
      </c>
      <c r="K2209">
        <f>Global_Household_Financial_Dyna[[#This Row],[Total_Household_Income]]-Global_Household_Financial_Dyna[[#This Row],[Estimated_Taxes]]</f>
        <v>5138.38</v>
      </c>
      <c r="L2209" s="1">
        <f>Global_Household_Financial_Dyna[[#This Row],[Monthly_Savings]]/Global_Household_Financial_Dyna[[#This Row],[Net Income]]</f>
        <v>-3.5604606899450796E-2</v>
      </c>
      <c r="M2209" s="2">
        <f>Global_Household_Financial_Dyna[[#This Row],[Monthly_Expenses]]/Global_Household_Financial_Dyna[[#This Row],[Net Income]]</f>
        <v>1.0356046068994507</v>
      </c>
      <c r="N2209" t="str">
        <f>IF(Global_Household_Financial_Dyna[[#This Row],[Monthly_Savings]]&lt;0,"High Risk", IF(Global_Household_Financial_Dyna[[#This Row],[Savings Rate%]]&lt;0.1, "Medium", "Safe"))</f>
        <v>High Risk</v>
      </c>
      <c r="O2209">
        <f>Global_Household_Financial_Dyna[[#This Row],[Total_Household_Income]]/Global_Household_Financial_Dyna[[#This Row],[Family_Size]]</f>
        <v>978.73857142857139</v>
      </c>
      <c r="P2209" s="2">
        <f t="shared" si="68"/>
        <v>0.30718716818024266</v>
      </c>
      <c r="Q2209" s="2">
        <f t="shared" si="69"/>
        <v>-0.34279177507969344</v>
      </c>
      <c r="R2209" s="2" t="str">
        <f>IF(Global_Household_Financial_Dyna[[#This Row],[Vs country_Average]]&lt;-0.2, "Underperformer", IF(Global_Household_Financial_Dyna[[#This Row],[Vs country_Average]]&gt;0.2, "Outperformer", "Normal"))</f>
        <v>Underperformer</v>
      </c>
      <c r="S22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83.116499999999974</v>
      </c>
      <c r="T22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349.18299999999994</v>
      </c>
      <c r="U22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615.2494999999999</v>
      </c>
      <c r="V22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881.3159999999998</v>
      </c>
    </row>
    <row r="2210" spans="1:22" x14ac:dyDescent="0.3">
      <c r="A2210">
        <v>2215</v>
      </c>
      <c r="B2210" t="s">
        <v>14</v>
      </c>
      <c r="C2210" t="s">
        <v>15</v>
      </c>
      <c r="D2210">
        <v>1</v>
      </c>
      <c r="E2210">
        <v>1</v>
      </c>
      <c r="F2210">
        <v>2089.89</v>
      </c>
      <c r="G2210">
        <v>2089.89</v>
      </c>
      <c r="H2210">
        <v>313.48</v>
      </c>
      <c r="I2210">
        <v>642.73</v>
      </c>
      <c r="J2210">
        <v>1133.68</v>
      </c>
      <c r="K2210">
        <f>Global_Household_Financial_Dyna[[#This Row],[Total_Household_Income]]-Global_Household_Financial_Dyna[[#This Row],[Estimated_Taxes]]</f>
        <v>1776.4099999999999</v>
      </c>
      <c r="L2210" s="1">
        <f>Global_Household_Financial_Dyna[[#This Row],[Monthly_Savings]]/Global_Household_Financial_Dyna[[#This Row],[Net Income]]</f>
        <v>0.63818600435710238</v>
      </c>
      <c r="M2210" s="2">
        <f>Global_Household_Financial_Dyna[[#This Row],[Monthly_Expenses]]/Global_Household_Financial_Dyna[[#This Row],[Net Income]]</f>
        <v>0.36181399564289779</v>
      </c>
      <c r="N2210" t="str">
        <f>IF(Global_Household_Financial_Dyna[[#This Row],[Monthly_Savings]]&lt;0,"High Risk", IF(Global_Household_Financial_Dyna[[#This Row],[Savings Rate%]]&lt;0.1, "Medium", "Safe"))</f>
        <v>Safe</v>
      </c>
      <c r="O2210">
        <f>Global_Household_Financial_Dyna[[#This Row],[Total_Household_Income]]/Global_Household_Financial_Dyna[[#This Row],[Family_Size]]</f>
        <v>2089.89</v>
      </c>
      <c r="P2210" s="2">
        <f t="shared" si="68"/>
        <v>0.39788995363055785</v>
      </c>
      <c r="Q2210" s="2">
        <f t="shared" si="69"/>
        <v>0.24029605072654453</v>
      </c>
      <c r="R2210" s="2" t="str">
        <f>IF(Global_Household_Financial_Dyna[[#This Row],[Vs country_Average]]&lt;-0.2, "Underperformer", IF(Global_Household_Financial_Dyna[[#This Row],[Vs country_Average]]&gt;0.2, "Outperformer", "Normal"))</f>
        <v>Outperformer</v>
      </c>
      <c r="S22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1133.68</v>
      </c>
      <c r="T22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1133.68</v>
      </c>
      <c r="U22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1133.68</v>
      </c>
      <c r="V22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1133.68</v>
      </c>
    </row>
    <row r="2211" spans="1:22" x14ac:dyDescent="0.3">
      <c r="A2211">
        <v>2216</v>
      </c>
      <c r="B2211" t="s">
        <v>10</v>
      </c>
      <c r="C2211" t="s">
        <v>11</v>
      </c>
      <c r="D2211">
        <v>8</v>
      </c>
      <c r="E2211">
        <v>1</v>
      </c>
      <c r="F2211">
        <v>1046.44</v>
      </c>
      <c r="G2211">
        <v>1046.44</v>
      </c>
      <c r="H2211">
        <v>104.64</v>
      </c>
      <c r="I2211">
        <v>829.7</v>
      </c>
      <c r="J2211">
        <v>112.1</v>
      </c>
      <c r="K2211">
        <f>Global_Household_Financial_Dyna[[#This Row],[Total_Household_Income]]-Global_Household_Financial_Dyna[[#This Row],[Estimated_Taxes]]</f>
        <v>941.80000000000007</v>
      </c>
      <c r="L2211" s="1">
        <f>Global_Household_Financial_Dyna[[#This Row],[Monthly_Savings]]/Global_Household_Financial_Dyna[[#This Row],[Net Income]]</f>
        <v>0.11902739435124229</v>
      </c>
      <c r="M2211" s="2">
        <f>Global_Household_Financial_Dyna[[#This Row],[Monthly_Expenses]]/Global_Household_Financial_Dyna[[#This Row],[Net Income]]</f>
        <v>0.88097260564875768</v>
      </c>
      <c r="N2211" t="str">
        <f>IF(Global_Household_Financial_Dyna[[#This Row],[Monthly_Savings]]&lt;0,"High Risk", IF(Global_Household_Financial_Dyna[[#This Row],[Savings Rate%]]&lt;0.1, "Medium", "Safe"))</f>
        <v>Safe</v>
      </c>
      <c r="O2211">
        <f>Global_Household_Financial_Dyna[[#This Row],[Total_Household_Income]]/Global_Household_Financial_Dyna[[#This Row],[Family_Size]]</f>
        <v>130.80500000000001</v>
      </c>
      <c r="P2211" s="2">
        <f t="shared" si="68"/>
        <v>0.42077341556833553</v>
      </c>
      <c r="Q2211" s="2">
        <f t="shared" si="69"/>
        <v>-0.30174602121709326</v>
      </c>
      <c r="R2211" s="2" t="str">
        <f>IF(Global_Household_Financial_Dyna[[#This Row],[Vs country_Average]]&lt;-0.2, "Underperformer", IF(Global_Household_Financial_Dyna[[#This Row],[Vs country_Average]]&gt;0.2, "Outperformer", "Normal"))</f>
        <v>Underperformer</v>
      </c>
      <c r="S22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112.1</v>
      </c>
      <c r="T22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112.1</v>
      </c>
      <c r="U22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112.1</v>
      </c>
      <c r="V22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112.1</v>
      </c>
    </row>
    <row r="2212" spans="1:22" x14ac:dyDescent="0.3">
      <c r="A2212">
        <v>2217</v>
      </c>
      <c r="B2212" t="s">
        <v>14</v>
      </c>
      <c r="C2212" t="s">
        <v>15</v>
      </c>
      <c r="D2212">
        <v>3</v>
      </c>
      <c r="E2212">
        <v>2</v>
      </c>
      <c r="F2212">
        <v>1434.6</v>
      </c>
      <c r="G2212">
        <v>2037.93</v>
      </c>
      <c r="H2212">
        <v>305.69</v>
      </c>
      <c r="I2212">
        <v>790.25</v>
      </c>
      <c r="J2212">
        <v>941.99</v>
      </c>
      <c r="K2212">
        <f>Global_Household_Financial_Dyna[[#This Row],[Total_Household_Income]]-Global_Household_Financial_Dyna[[#This Row],[Estimated_Taxes]]</f>
        <v>1732.24</v>
      </c>
      <c r="L2212" s="1">
        <f>Global_Household_Financial_Dyna[[#This Row],[Monthly_Savings]]/Global_Household_Financial_Dyna[[#This Row],[Net Income]]</f>
        <v>0.54379878076940835</v>
      </c>
      <c r="M2212" s="2">
        <f>Global_Household_Financial_Dyna[[#This Row],[Monthly_Expenses]]/Global_Household_Financial_Dyna[[#This Row],[Net Income]]</f>
        <v>0.45620121923059159</v>
      </c>
      <c r="N2212" t="str">
        <f>IF(Global_Household_Financial_Dyna[[#This Row],[Monthly_Savings]]&lt;0,"High Risk", IF(Global_Household_Financial_Dyna[[#This Row],[Savings Rate%]]&lt;0.1, "Medium", "Safe"))</f>
        <v>Safe</v>
      </c>
      <c r="O2212">
        <f>Global_Household_Financial_Dyna[[#This Row],[Total_Household_Income]]/Global_Household_Financial_Dyna[[#This Row],[Family_Size]]</f>
        <v>679.31000000000006</v>
      </c>
      <c r="P2212" s="2">
        <f t="shared" si="68"/>
        <v>0.39788995363055785</v>
      </c>
      <c r="Q2212" s="2">
        <f t="shared" si="69"/>
        <v>0.14590882713885051</v>
      </c>
      <c r="R2212" s="2" t="str">
        <f>IF(Global_Household_Financial_Dyna[[#This Row],[Vs country_Average]]&lt;-0.2, "Underperformer", IF(Global_Household_Financial_Dyna[[#This Row],[Vs country_Average]]&gt;0.2, "Outperformer", "Normal"))</f>
        <v>Normal</v>
      </c>
      <c r="S22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941.99</v>
      </c>
      <c r="T22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941.99</v>
      </c>
      <c r="U22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941.99</v>
      </c>
      <c r="V22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941.99</v>
      </c>
    </row>
    <row r="2213" spans="1:22" x14ac:dyDescent="0.3">
      <c r="A2213">
        <v>2218</v>
      </c>
      <c r="B2213" t="s">
        <v>10</v>
      </c>
      <c r="C2213" t="s">
        <v>11</v>
      </c>
      <c r="D2213">
        <v>1</v>
      </c>
      <c r="E2213">
        <v>1</v>
      </c>
      <c r="F2213">
        <v>715.21</v>
      </c>
      <c r="G2213">
        <v>715.21</v>
      </c>
      <c r="H2213">
        <v>71.52</v>
      </c>
      <c r="I2213">
        <v>282.05</v>
      </c>
      <c r="J2213">
        <v>361.64</v>
      </c>
      <c r="K2213">
        <f>Global_Household_Financial_Dyna[[#This Row],[Total_Household_Income]]-Global_Household_Financial_Dyna[[#This Row],[Estimated_Taxes]]</f>
        <v>643.69000000000005</v>
      </c>
      <c r="L2213" s="1">
        <f>Global_Household_Financial_Dyna[[#This Row],[Monthly_Savings]]/Global_Household_Financial_Dyna[[#This Row],[Net Income]]</f>
        <v>0.56182323789401722</v>
      </c>
      <c r="M2213" s="2">
        <f>Global_Household_Financial_Dyna[[#This Row],[Monthly_Expenses]]/Global_Household_Financial_Dyna[[#This Row],[Net Income]]</f>
        <v>0.43817676210598266</v>
      </c>
      <c r="N2213" t="str">
        <f>IF(Global_Household_Financial_Dyna[[#This Row],[Monthly_Savings]]&lt;0,"High Risk", IF(Global_Household_Financial_Dyna[[#This Row],[Savings Rate%]]&lt;0.1, "Medium", "Safe"))</f>
        <v>Safe</v>
      </c>
      <c r="O2213">
        <f>Global_Household_Financial_Dyna[[#This Row],[Total_Household_Income]]/Global_Household_Financial_Dyna[[#This Row],[Family_Size]]</f>
        <v>715.21</v>
      </c>
      <c r="P2213" s="2">
        <f t="shared" si="68"/>
        <v>0.42077341556833553</v>
      </c>
      <c r="Q2213" s="2">
        <f t="shared" si="69"/>
        <v>0.1410498223256817</v>
      </c>
      <c r="R2213" s="2" t="str">
        <f>IF(Global_Household_Financial_Dyna[[#This Row],[Vs country_Average]]&lt;-0.2, "Underperformer", IF(Global_Household_Financial_Dyna[[#This Row],[Vs country_Average]]&gt;0.2, "Outperformer", "Normal"))</f>
        <v>Normal</v>
      </c>
      <c r="S22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361.64</v>
      </c>
      <c r="T22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361.64</v>
      </c>
      <c r="U22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361.64</v>
      </c>
      <c r="V22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361.64</v>
      </c>
    </row>
    <row r="2214" spans="1:22" x14ac:dyDescent="0.3">
      <c r="A2214">
        <v>2219</v>
      </c>
      <c r="B2214" t="s">
        <v>12</v>
      </c>
      <c r="C2214" t="s">
        <v>13</v>
      </c>
      <c r="D2214">
        <v>2</v>
      </c>
      <c r="E2214">
        <v>1</v>
      </c>
      <c r="F2214">
        <v>4366.4399999999996</v>
      </c>
      <c r="G2214">
        <v>4366.4399999999996</v>
      </c>
      <c r="H2214">
        <v>1091.6099999999999</v>
      </c>
      <c r="I2214">
        <v>2124.33</v>
      </c>
      <c r="J2214">
        <v>1150.5</v>
      </c>
      <c r="K2214">
        <f>Global_Household_Financial_Dyna[[#This Row],[Total_Household_Income]]-Global_Household_Financial_Dyna[[#This Row],[Estimated_Taxes]]</f>
        <v>3274.83</v>
      </c>
      <c r="L2214" s="1">
        <f>Global_Household_Financial_Dyna[[#This Row],[Monthly_Savings]]/Global_Household_Financial_Dyna[[#This Row],[Net Income]]</f>
        <v>0.35131594617125167</v>
      </c>
      <c r="M2214" s="2">
        <f>Global_Household_Financial_Dyna[[#This Row],[Monthly_Expenses]]/Global_Household_Financial_Dyna[[#This Row],[Net Income]]</f>
        <v>0.64868405382874839</v>
      </c>
      <c r="N2214" t="str">
        <f>IF(Global_Household_Financial_Dyna[[#This Row],[Monthly_Savings]]&lt;0,"High Risk", IF(Global_Household_Financial_Dyna[[#This Row],[Savings Rate%]]&lt;0.1, "Medium", "Safe"))</f>
        <v>Safe</v>
      </c>
      <c r="O2214">
        <f>Global_Household_Financial_Dyna[[#This Row],[Total_Household_Income]]/Global_Household_Financial_Dyna[[#This Row],[Family_Size]]</f>
        <v>2183.2199999999998</v>
      </c>
      <c r="P2214" s="2">
        <f t="shared" si="68"/>
        <v>0.30718716818024266</v>
      </c>
      <c r="Q2214" s="2">
        <f t="shared" si="69"/>
        <v>4.4128777991009005E-2</v>
      </c>
      <c r="R2214" s="2" t="str">
        <f>IF(Global_Household_Financial_Dyna[[#This Row],[Vs country_Average]]&lt;-0.2, "Underperformer", IF(Global_Household_Financial_Dyna[[#This Row],[Vs country_Average]]&gt;0.2, "Outperformer", "Normal"))</f>
        <v>Normal</v>
      </c>
      <c r="S22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1150.5</v>
      </c>
      <c r="T22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1150.5</v>
      </c>
      <c r="U22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1150.5</v>
      </c>
      <c r="V22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1150.5</v>
      </c>
    </row>
    <row r="2215" spans="1:22" x14ac:dyDescent="0.3">
      <c r="A2215">
        <v>2220</v>
      </c>
      <c r="B2215" t="s">
        <v>18</v>
      </c>
      <c r="C2215" t="s">
        <v>20</v>
      </c>
      <c r="D2215">
        <v>7</v>
      </c>
      <c r="E2215">
        <v>3</v>
      </c>
      <c r="F2215">
        <v>3991.57</v>
      </c>
      <c r="G2215">
        <v>8817.42</v>
      </c>
      <c r="H2215">
        <v>2380.6999999999998</v>
      </c>
      <c r="I2215">
        <v>3487.63</v>
      </c>
      <c r="J2215">
        <v>2949.09</v>
      </c>
      <c r="K2215">
        <f>Global_Household_Financial_Dyna[[#This Row],[Total_Household_Income]]-Global_Household_Financial_Dyna[[#This Row],[Estimated_Taxes]]</f>
        <v>6436.72</v>
      </c>
      <c r="L2215" s="1">
        <f>Global_Household_Financial_Dyna[[#This Row],[Monthly_Savings]]/Global_Household_Financial_Dyna[[#This Row],[Net Income]]</f>
        <v>0.45816658173728236</v>
      </c>
      <c r="M2215" s="2">
        <f>Global_Household_Financial_Dyna[[#This Row],[Monthly_Expenses]]/Global_Household_Financial_Dyna[[#This Row],[Net Income]]</f>
        <v>0.54183341826271769</v>
      </c>
      <c r="N2215" t="str">
        <f>IF(Global_Household_Financial_Dyna[[#This Row],[Monthly_Savings]]&lt;0,"High Risk", IF(Global_Household_Financial_Dyna[[#This Row],[Savings Rate%]]&lt;0.1, "Medium", "Safe"))</f>
        <v>Safe</v>
      </c>
      <c r="O2215">
        <f>Global_Household_Financial_Dyna[[#This Row],[Total_Household_Income]]/Global_Household_Financial_Dyna[[#This Row],[Family_Size]]</f>
        <v>1259.6314285714286</v>
      </c>
      <c r="P2215" s="2">
        <f t="shared" si="68"/>
        <v>0.32336204947805613</v>
      </c>
      <c r="Q2215" s="2">
        <f t="shared" si="69"/>
        <v>0.13480453225922623</v>
      </c>
      <c r="R2215" s="2" t="str">
        <f>IF(Global_Household_Financial_Dyna[[#This Row],[Vs country_Average]]&lt;-0.2, "Underperformer", IF(Global_Household_Financial_Dyna[[#This Row],[Vs country_Average]]&gt;0.2, "Outperformer", "Normal"))</f>
        <v>Normal</v>
      </c>
      <c r="S22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2949.09</v>
      </c>
      <c r="T22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2949.09</v>
      </c>
      <c r="U22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2949.09</v>
      </c>
      <c r="V22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2949.09</v>
      </c>
    </row>
    <row r="2216" spans="1:22" x14ac:dyDescent="0.3">
      <c r="A2216">
        <v>2221</v>
      </c>
      <c r="B2216" t="s">
        <v>14</v>
      </c>
      <c r="C2216" t="s">
        <v>15</v>
      </c>
      <c r="D2216">
        <v>6</v>
      </c>
      <c r="E2216">
        <v>2</v>
      </c>
      <c r="F2216">
        <v>1642.91</v>
      </c>
      <c r="G2216">
        <v>2923.91</v>
      </c>
      <c r="H2216">
        <v>438.59</v>
      </c>
      <c r="I2216">
        <v>1865.25</v>
      </c>
      <c r="J2216">
        <v>620.07000000000005</v>
      </c>
      <c r="K2216">
        <f>Global_Household_Financial_Dyna[[#This Row],[Total_Household_Income]]-Global_Household_Financial_Dyna[[#This Row],[Estimated_Taxes]]</f>
        <v>2485.3199999999997</v>
      </c>
      <c r="L2216" s="1">
        <f>Global_Household_Financial_Dyna[[#This Row],[Monthly_Savings]]/Global_Household_Financial_Dyna[[#This Row],[Net Income]]</f>
        <v>0.24949302303123949</v>
      </c>
      <c r="M2216" s="2">
        <f>Global_Household_Financial_Dyna[[#This Row],[Monthly_Expenses]]/Global_Household_Financial_Dyna[[#This Row],[Net Income]]</f>
        <v>0.75050697696876068</v>
      </c>
      <c r="N2216" t="str">
        <f>IF(Global_Household_Financial_Dyna[[#This Row],[Monthly_Savings]]&lt;0,"High Risk", IF(Global_Household_Financial_Dyna[[#This Row],[Savings Rate%]]&lt;0.1, "Medium", "Safe"))</f>
        <v>Safe</v>
      </c>
      <c r="O2216">
        <f>Global_Household_Financial_Dyna[[#This Row],[Total_Household_Income]]/Global_Household_Financial_Dyna[[#This Row],[Family_Size]]</f>
        <v>487.31833333333333</v>
      </c>
      <c r="P2216" s="2">
        <f t="shared" si="68"/>
        <v>0.39788995363055785</v>
      </c>
      <c r="Q2216" s="2">
        <f t="shared" si="69"/>
        <v>-0.14839693059931836</v>
      </c>
      <c r="R2216" s="2" t="str">
        <f>IF(Global_Household_Financial_Dyna[[#This Row],[Vs country_Average]]&lt;-0.2, "Underperformer", IF(Global_Household_Financial_Dyna[[#This Row],[Vs country_Average]]&gt;0.2, "Outperformer", "Normal"))</f>
        <v>Normal</v>
      </c>
      <c r="S22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620.07000000000005</v>
      </c>
      <c r="T22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620.07000000000005</v>
      </c>
      <c r="U22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620.07000000000005</v>
      </c>
      <c r="V22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620.07000000000005</v>
      </c>
    </row>
    <row r="2217" spans="1:22" x14ac:dyDescent="0.3">
      <c r="A2217">
        <v>2222</v>
      </c>
      <c r="B2217" t="s">
        <v>16</v>
      </c>
      <c r="C2217" t="s">
        <v>17</v>
      </c>
      <c r="D2217">
        <v>5</v>
      </c>
      <c r="E2217">
        <v>3</v>
      </c>
      <c r="F2217">
        <v>3267.53</v>
      </c>
      <c r="G2217">
        <v>7238.85</v>
      </c>
      <c r="H2217">
        <v>2533.6</v>
      </c>
      <c r="I2217">
        <v>4416.33</v>
      </c>
      <c r="J2217">
        <v>288.93</v>
      </c>
      <c r="K2217">
        <f>Global_Household_Financial_Dyna[[#This Row],[Total_Household_Income]]-Global_Household_Financial_Dyna[[#This Row],[Estimated_Taxes]]</f>
        <v>4705.25</v>
      </c>
      <c r="L2217" s="1">
        <f>Global_Household_Financial_Dyna[[#This Row],[Monthly_Savings]]/Global_Household_Financial_Dyna[[#This Row],[Net Income]]</f>
        <v>6.1405876414643221E-2</v>
      </c>
      <c r="M2217" s="2">
        <f>Global_Household_Financial_Dyna[[#This Row],[Monthly_Expenses]]/Global_Household_Financial_Dyna[[#This Row],[Net Income]]</f>
        <v>0.93859624887094206</v>
      </c>
      <c r="N2217" t="str">
        <f>IF(Global_Household_Financial_Dyna[[#This Row],[Monthly_Savings]]&lt;0,"High Risk", IF(Global_Household_Financial_Dyna[[#This Row],[Savings Rate%]]&lt;0.1, "Medium", "Safe"))</f>
        <v>Medium</v>
      </c>
      <c r="O2217">
        <f>Global_Household_Financial_Dyna[[#This Row],[Total_Household_Income]]/Global_Household_Financial_Dyna[[#This Row],[Family_Size]]</f>
        <v>1447.77</v>
      </c>
      <c r="P2217" s="2">
        <f t="shared" si="68"/>
        <v>0.15879799892000862</v>
      </c>
      <c r="Q2217" s="2">
        <f t="shared" si="69"/>
        <v>-9.73921225053654E-2</v>
      </c>
      <c r="R2217" s="2" t="str">
        <f>IF(Global_Household_Financial_Dyna[[#This Row],[Vs country_Average]]&lt;-0.2, "Underperformer", IF(Global_Household_Financial_Dyna[[#This Row],[Vs country_Average]]&gt;0.2, "Outperformer", "Normal"))</f>
        <v>Normal</v>
      </c>
      <c r="S22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288.93</v>
      </c>
      <c r="T22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288.93</v>
      </c>
      <c r="U22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288.93</v>
      </c>
      <c r="V22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288.93</v>
      </c>
    </row>
    <row r="2218" spans="1:22" x14ac:dyDescent="0.3">
      <c r="A2218">
        <v>2223</v>
      </c>
      <c r="B2218" t="s">
        <v>18</v>
      </c>
      <c r="C2218" t="s">
        <v>20</v>
      </c>
      <c r="D2218">
        <v>2</v>
      </c>
      <c r="E2218">
        <v>2</v>
      </c>
      <c r="F2218">
        <v>3128.77</v>
      </c>
      <c r="G2218">
        <v>4302.87</v>
      </c>
      <c r="H2218">
        <v>946.63</v>
      </c>
      <c r="I2218">
        <v>1475.59</v>
      </c>
      <c r="J2218">
        <v>1880.64</v>
      </c>
      <c r="K2218">
        <f>Global_Household_Financial_Dyna[[#This Row],[Total_Household_Income]]-Global_Household_Financial_Dyna[[#This Row],[Estimated_Taxes]]</f>
        <v>3356.24</v>
      </c>
      <c r="L2218" s="1">
        <f>Global_Household_Financial_Dyna[[#This Row],[Monthly_Savings]]/Global_Household_Financial_Dyna[[#This Row],[Net Income]]</f>
        <v>0.5603413343503445</v>
      </c>
      <c r="M2218" s="2">
        <f>Global_Household_Financial_Dyna[[#This Row],[Monthly_Expenses]]/Global_Household_Financial_Dyna[[#This Row],[Net Income]]</f>
        <v>0.43965568612494937</v>
      </c>
      <c r="N2218" t="str">
        <f>IF(Global_Household_Financial_Dyna[[#This Row],[Monthly_Savings]]&lt;0,"High Risk", IF(Global_Household_Financial_Dyna[[#This Row],[Savings Rate%]]&lt;0.1, "Medium", "Safe"))</f>
        <v>Safe</v>
      </c>
      <c r="O2218">
        <f>Global_Household_Financial_Dyna[[#This Row],[Total_Household_Income]]/Global_Household_Financial_Dyna[[#This Row],[Family_Size]]</f>
        <v>2151.4349999999999</v>
      </c>
      <c r="P2218" s="2">
        <f t="shared" si="68"/>
        <v>0.32336204947805613</v>
      </c>
      <c r="Q2218" s="2">
        <f t="shared" si="69"/>
        <v>0.23697928487228836</v>
      </c>
      <c r="R2218" s="2" t="str">
        <f>IF(Global_Household_Financial_Dyna[[#This Row],[Vs country_Average]]&lt;-0.2, "Underperformer", IF(Global_Household_Financial_Dyna[[#This Row],[Vs country_Average]]&gt;0.2, "Outperformer", "Normal"))</f>
        <v>Outperformer</v>
      </c>
      <c r="S22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1880.64</v>
      </c>
      <c r="T22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1880.64</v>
      </c>
      <c r="U22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1880.64</v>
      </c>
      <c r="V22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1880.64</v>
      </c>
    </row>
    <row r="2219" spans="1:22" x14ac:dyDescent="0.3">
      <c r="A2219">
        <v>2224</v>
      </c>
      <c r="B2219" t="s">
        <v>18</v>
      </c>
      <c r="C2219" t="s">
        <v>19</v>
      </c>
      <c r="D2219">
        <v>8</v>
      </c>
      <c r="E2219">
        <v>3</v>
      </c>
      <c r="F2219">
        <v>4191.49</v>
      </c>
      <c r="G2219">
        <v>8805.07</v>
      </c>
      <c r="H2219">
        <v>2377.37</v>
      </c>
      <c r="I2219">
        <v>4776.1400000000003</v>
      </c>
      <c r="J2219">
        <v>1651.56</v>
      </c>
      <c r="K2219">
        <f>Global_Household_Financial_Dyna[[#This Row],[Total_Household_Income]]-Global_Household_Financial_Dyna[[#This Row],[Estimated_Taxes]]</f>
        <v>6427.7</v>
      </c>
      <c r="L2219" s="1">
        <f>Global_Household_Financial_Dyna[[#This Row],[Monthly_Savings]]/Global_Household_Financial_Dyna[[#This Row],[Net Income]]</f>
        <v>0.25694416354216904</v>
      </c>
      <c r="M2219" s="2">
        <f>Global_Household_Financial_Dyna[[#This Row],[Monthly_Expenses]]/Global_Household_Financial_Dyna[[#This Row],[Net Income]]</f>
        <v>0.74305583645783102</v>
      </c>
      <c r="N2219" t="str">
        <f>IF(Global_Household_Financial_Dyna[[#This Row],[Monthly_Savings]]&lt;0,"High Risk", IF(Global_Household_Financial_Dyna[[#This Row],[Savings Rate%]]&lt;0.1, "Medium", "Safe"))</f>
        <v>Safe</v>
      </c>
      <c r="O2219">
        <f>Global_Household_Financial_Dyna[[#This Row],[Total_Household_Income]]/Global_Household_Financial_Dyna[[#This Row],[Family_Size]]</f>
        <v>1100.63375</v>
      </c>
      <c r="P2219" s="2">
        <f t="shared" si="68"/>
        <v>0.32336204947805613</v>
      </c>
      <c r="Q2219" s="2">
        <f t="shared" si="69"/>
        <v>-6.64178859358871E-2</v>
      </c>
      <c r="R2219" s="2" t="str">
        <f>IF(Global_Household_Financial_Dyna[[#This Row],[Vs country_Average]]&lt;-0.2, "Underperformer", IF(Global_Household_Financial_Dyna[[#This Row],[Vs country_Average]]&gt;0.2, "Outperformer", "Normal"))</f>
        <v>Normal</v>
      </c>
      <c r="S22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1651.56</v>
      </c>
      <c r="T22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1651.56</v>
      </c>
      <c r="U22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1651.56</v>
      </c>
      <c r="V22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1651.56</v>
      </c>
    </row>
    <row r="2220" spans="1:22" x14ac:dyDescent="0.3">
      <c r="A2220">
        <v>2225</v>
      </c>
      <c r="B2220" t="s">
        <v>18</v>
      </c>
      <c r="C2220" t="s">
        <v>19</v>
      </c>
      <c r="D2220">
        <v>4</v>
      </c>
      <c r="E2220">
        <v>2</v>
      </c>
      <c r="F2220">
        <v>5375.09</v>
      </c>
      <c r="G2220">
        <v>9482.48</v>
      </c>
      <c r="H2220">
        <v>2560.27</v>
      </c>
      <c r="I2220">
        <v>3311.32</v>
      </c>
      <c r="J2220">
        <v>3610.89</v>
      </c>
      <c r="K2220">
        <f>Global_Household_Financial_Dyna[[#This Row],[Total_Household_Income]]-Global_Household_Financial_Dyna[[#This Row],[Estimated_Taxes]]</f>
        <v>6922.2099999999991</v>
      </c>
      <c r="L2220" s="1">
        <f>Global_Household_Financial_Dyna[[#This Row],[Monthly_Savings]]/Global_Household_Financial_Dyna[[#This Row],[Net Income]]</f>
        <v>0.52163832070971561</v>
      </c>
      <c r="M2220" s="2">
        <f>Global_Household_Financial_Dyna[[#This Row],[Monthly_Expenses]]/Global_Household_Financial_Dyna[[#This Row],[Net Income]]</f>
        <v>0.47836167929028456</v>
      </c>
      <c r="N2220" t="str">
        <f>IF(Global_Household_Financial_Dyna[[#This Row],[Monthly_Savings]]&lt;0,"High Risk", IF(Global_Household_Financial_Dyna[[#This Row],[Savings Rate%]]&lt;0.1, "Medium", "Safe"))</f>
        <v>Safe</v>
      </c>
      <c r="O2220">
        <f>Global_Household_Financial_Dyna[[#This Row],[Total_Household_Income]]/Global_Household_Financial_Dyna[[#This Row],[Family_Size]]</f>
        <v>2370.62</v>
      </c>
      <c r="P2220" s="2">
        <f t="shared" si="68"/>
        <v>0.32336204947805613</v>
      </c>
      <c r="Q2220" s="2">
        <f t="shared" si="69"/>
        <v>0.19827627123165947</v>
      </c>
      <c r="R2220" s="2" t="str">
        <f>IF(Global_Household_Financial_Dyna[[#This Row],[Vs country_Average]]&lt;-0.2, "Underperformer", IF(Global_Household_Financial_Dyna[[#This Row],[Vs country_Average]]&gt;0.2, "Outperformer", "Normal"))</f>
        <v>Normal</v>
      </c>
      <c r="S22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3610.89</v>
      </c>
      <c r="T22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3610.89</v>
      </c>
      <c r="U22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3610.89</v>
      </c>
      <c r="V22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3610.89</v>
      </c>
    </row>
    <row r="2221" spans="1:22" x14ac:dyDescent="0.3">
      <c r="A2221">
        <v>2226</v>
      </c>
      <c r="B2221" t="s">
        <v>10</v>
      </c>
      <c r="C2221" t="s">
        <v>22</v>
      </c>
      <c r="D2221">
        <v>6</v>
      </c>
      <c r="E2221">
        <v>1</v>
      </c>
      <c r="F2221">
        <v>604.45000000000005</v>
      </c>
      <c r="G2221">
        <v>604.45000000000005</v>
      </c>
      <c r="H2221">
        <v>60.45</v>
      </c>
      <c r="I2221">
        <v>573.63</v>
      </c>
      <c r="J2221">
        <v>-29.62</v>
      </c>
      <c r="K2221">
        <f>Global_Household_Financial_Dyna[[#This Row],[Total_Household_Income]]-Global_Household_Financial_Dyna[[#This Row],[Estimated_Taxes]]</f>
        <v>544</v>
      </c>
      <c r="L2221" s="1">
        <f>Global_Household_Financial_Dyna[[#This Row],[Monthly_Savings]]/Global_Household_Financial_Dyna[[#This Row],[Net Income]]</f>
        <v>-5.4448529411764708E-2</v>
      </c>
      <c r="M2221" s="2">
        <f>Global_Household_Financial_Dyna[[#This Row],[Monthly_Expenses]]/Global_Household_Financial_Dyna[[#This Row],[Net Income]]</f>
        <v>1.0544669117647059</v>
      </c>
      <c r="N2221" t="str">
        <f>IF(Global_Household_Financial_Dyna[[#This Row],[Monthly_Savings]]&lt;0,"High Risk", IF(Global_Household_Financial_Dyna[[#This Row],[Savings Rate%]]&lt;0.1, "Medium", "Safe"))</f>
        <v>High Risk</v>
      </c>
      <c r="O2221">
        <f>Global_Household_Financial_Dyna[[#This Row],[Total_Household_Income]]/Global_Household_Financial_Dyna[[#This Row],[Family_Size]]</f>
        <v>100.74166666666667</v>
      </c>
      <c r="P2221" s="2">
        <f t="shared" si="68"/>
        <v>0.42077341556833553</v>
      </c>
      <c r="Q2221" s="2">
        <f t="shared" si="69"/>
        <v>-0.47522194498010023</v>
      </c>
      <c r="R2221" s="2" t="str">
        <f>IF(Global_Household_Financial_Dyna[[#This Row],[Vs country_Average]]&lt;-0.2, "Underperformer", IF(Global_Household_Financial_Dyna[[#This Row],[Vs country_Average]]&gt;0.2, "Outperformer", "Normal"))</f>
        <v>Underperformer</v>
      </c>
      <c r="S22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-0.93850000000000122</v>
      </c>
      <c r="T22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27.743000000000006</v>
      </c>
      <c r="U22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56.424499999999995</v>
      </c>
      <c r="V22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85.106000000000009</v>
      </c>
    </row>
    <row r="2222" spans="1:22" x14ac:dyDescent="0.3">
      <c r="A2222">
        <v>2227</v>
      </c>
      <c r="B2222" t="s">
        <v>10</v>
      </c>
      <c r="C2222" t="s">
        <v>11</v>
      </c>
      <c r="D2222">
        <v>4</v>
      </c>
      <c r="E2222">
        <v>3</v>
      </c>
      <c r="F2222">
        <v>255.22</v>
      </c>
      <c r="G2222">
        <v>532.84</v>
      </c>
      <c r="H2222">
        <v>53.28</v>
      </c>
      <c r="I2222">
        <v>505.66</v>
      </c>
      <c r="J2222">
        <v>-26.11</v>
      </c>
      <c r="K2222">
        <f>Global_Household_Financial_Dyna[[#This Row],[Total_Household_Income]]-Global_Household_Financial_Dyna[[#This Row],[Estimated_Taxes]]</f>
        <v>479.56000000000006</v>
      </c>
      <c r="L2222" s="1">
        <f>Global_Household_Financial_Dyna[[#This Row],[Monthly_Savings]]/Global_Household_Financial_Dyna[[#This Row],[Net Income]]</f>
        <v>-5.4445741930102584E-2</v>
      </c>
      <c r="M2222" s="2">
        <f>Global_Household_Financial_Dyna[[#This Row],[Monthly_Expenses]]/Global_Household_Financial_Dyna[[#This Row],[Net Income]]</f>
        <v>1.0544248894820252</v>
      </c>
      <c r="N2222" t="str">
        <f>IF(Global_Household_Financial_Dyna[[#This Row],[Monthly_Savings]]&lt;0,"High Risk", IF(Global_Household_Financial_Dyna[[#This Row],[Savings Rate%]]&lt;0.1, "Medium", "Safe"))</f>
        <v>High Risk</v>
      </c>
      <c r="O2222">
        <f>Global_Household_Financial_Dyna[[#This Row],[Total_Household_Income]]/Global_Household_Financial_Dyna[[#This Row],[Family_Size]]</f>
        <v>133.21</v>
      </c>
      <c r="P2222" s="2">
        <f t="shared" si="68"/>
        <v>0.42077341556833553</v>
      </c>
      <c r="Q2222" s="2">
        <f t="shared" si="69"/>
        <v>-0.47521915749843813</v>
      </c>
      <c r="R2222" s="2" t="str">
        <f>IF(Global_Household_Financial_Dyna[[#This Row],[Vs country_Average]]&lt;-0.2, "Underperformer", IF(Global_Household_Financial_Dyna[[#This Row],[Vs country_Average]]&gt;0.2, "Outperformer", "Normal"))</f>
        <v>Underperformer</v>
      </c>
      <c r="S22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-0.82699999999999463</v>
      </c>
      <c r="T22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24.456000000000003</v>
      </c>
      <c r="U22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49.739000000000004</v>
      </c>
      <c r="V22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75.022000000000006</v>
      </c>
    </row>
    <row r="2223" spans="1:22" x14ac:dyDescent="0.3">
      <c r="A2223">
        <v>2228</v>
      </c>
      <c r="B2223" t="s">
        <v>16</v>
      </c>
      <c r="C2223" t="s">
        <v>17</v>
      </c>
      <c r="D2223">
        <v>1</v>
      </c>
      <c r="E2223">
        <v>1</v>
      </c>
      <c r="F2223">
        <v>4745.3900000000003</v>
      </c>
      <c r="G2223">
        <v>4745.3900000000003</v>
      </c>
      <c r="H2223">
        <v>1660.89</v>
      </c>
      <c r="I2223">
        <v>1607.14</v>
      </c>
      <c r="J2223">
        <v>1477.37</v>
      </c>
      <c r="K2223">
        <f>Global_Household_Financial_Dyna[[#This Row],[Total_Household_Income]]-Global_Household_Financial_Dyna[[#This Row],[Estimated_Taxes]]</f>
        <v>3084.5</v>
      </c>
      <c r="L2223" s="1">
        <f>Global_Household_Financial_Dyna[[#This Row],[Monthly_Savings]]/Global_Household_Financial_Dyna[[#This Row],[Net Income]]</f>
        <v>0.47896579672556328</v>
      </c>
      <c r="M2223" s="2">
        <f>Global_Household_Financial_Dyna[[#This Row],[Monthly_Expenses]]/Global_Household_Financial_Dyna[[#This Row],[Net Income]]</f>
        <v>0.52103744529097107</v>
      </c>
      <c r="N2223" t="str">
        <f>IF(Global_Household_Financial_Dyna[[#This Row],[Monthly_Savings]]&lt;0,"High Risk", IF(Global_Household_Financial_Dyna[[#This Row],[Savings Rate%]]&lt;0.1, "Medium", "Safe"))</f>
        <v>Safe</v>
      </c>
      <c r="O2223">
        <f>Global_Household_Financial_Dyna[[#This Row],[Total_Household_Income]]/Global_Household_Financial_Dyna[[#This Row],[Family_Size]]</f>
        <v>4745.3900000000003</v>
      </c>
      <c r="P2223" s="2">
        <f t="shared" si="68"/>
        <v>0.15879799892000862</v>
      </c>
      <c r="Q2223" s="2">
        <f t="shared" si="69"/>
        <v>0.32016779780555465</v>
      </c>
      <c r="R2223" s="2" t="str">
        <f>IF(Global_Household_Financial_Dyna[[#This Row],[Vs country_Average]]&lt;-0.2, "Underperformer", IF(Global_Household_Financial_Dyna[[#This Row],[Vs country_Average]]&gt;0.2, "Outperformer", "Normal"))</f>
        <v>Outperformer</v>
      </c>
      <c r="S22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1477.37</v>
      </c>
      <c r="T22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1477.37</v>
      </c>
      <c r="U22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1477.37</v>
      </c>
      <c r="V22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1477.37</v>
      </c>
    </row>
    <row r="2224" spans="1:22" x14ac:dyDescent="0.3">
      <c r="A2224">
        <v>2229</v>
      </c>
      <c r="B2224" t="s">
        <v>10</v>
      </c>
      <c r="C2224" t="s">
        <v>11</v>
      </c>
      <c r="D2224">
        <v>4</v>
      </c>
      <c r="E2224">
        <v>3</v>
      </c>
      <c r="F2224">
        <v>1159.54</v>
      </c>
      <c r="G2224">
        <v>2496.79</v>
      </c>
      <c r="H2224">
        <v>249.68</v>
      </c>
      <c r="I2224">
        <v>477.32</v>
      </c>
      <c r="J2224">
        <v>1769.79</v>
      </c>
      <c r="K2224">
        <f>Global_Household_Financial_Dyna[[#This Row],[Total_Household_Income]]-Global_Household_Financial_Dyna[[#This Row],[Estimated_Taxes]]</f>
        <v>2247.11</v>
      </c>
      <c r="L2224" s="1">
        <f>Global_Household_Financial_Dyna[[#This Row],[Monthly_Savings]]/Global_Household_Financial_Dyna[[#This Row],[Net Income]]</f>
        <v>0.78758494243717481</v>
      </c>
      <c r="M2224" s="2">
        <f>Global_Household_Financial_Dyna[[#This Row],[Monthly_Expenses]]/Global_Household_Financial_Dyna[[#This Row],[Net Income]]</f>
        <v>0.21241505756282514</v>
      </c>
      <c r="N2224" t="str">
        <f>IF(Global_Household_Financial_Dyna[[#This Row],[Monthly_Savings]]&lt;0,"High Risk", IF(Global_Household_Financial_Dyna[[#This Row],[Savings Rate%]]&lt;0.1, "Medium", "Safe"))</f>
        <v>Safe</v>
      </c>
      <c r="O2224">
        <f>Global_Household_Financial_Dyna[[#This Row],[Total_Household_Income]]/Global_Household_Financial_Dyna[[#This Row],[Family_Size]]</f>
        <v>624.19749999999999</v>
      </c>
      <c r="P2224" s="2">
        <f t="shared" si="68"/>
        <v>0.42077341556833553</v>
      </c>
      <c r="Q2224" s="2">
        <f t="shared" si="69"/>
        <v>0.36681152686883928</v>
      </c>
      <c r="R2224" s="2" t="str">
        <f>IF(Global_Household_Financial_Dyna[[#This Row],[Vs country_Average]]&lt;-0.2, "Underperformer", IF(Global_Household_Financial_Dyna[[#This Row],[Vs country_Average]]&gt;0.2, "Outperformer", "Normal"))</f>
        <v>Outperformer</v>
      </c>
      <c r="S22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1769.79</v>
      </c>
      <c r="T22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1769.79</v>
      </c>
      <c r="U22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1769.79</v>
      </c>
      <c r="V22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1769.79</v>
      </c>
    </row>
    <row r="2225" spans="1:22" x14ac:dyDescent="0.3">
      <c r="A2225">
        <v>2230</v>
      </c>
      <c r="B2225" t="s">
        <v>10</v>
      </c>
      <c r="C2225" t="s">
        <v>22</v>
      </c>
      <c r="D2225">
        <v>6</v>
      </c>
      <c r="E2225">
        <v>3</v>
      </c>
      <c r="F2225">
        <v>1136.32</v>
      </c>
      <c r="G2225">
        <v>2426.52</v>
      </c>
      <c r="H2225">
        <v>242.65</v>
      </c>
      <c r="I2225">
        <v>794.81</v>
      </c>
      <c r="J2225">
        <v>1389.06</v>
      </c>
      <c r="K2225">
        <f>Global_Household_Financial_Dyna[[#This Row],[Total_Household_Income]]-Global_Household_Financial_Dyna[[#This Row],[Estimated_Taxes]]</f>
        <v>2183.87</v>
      </c>
      <c r="L2225" s="1">
        <f>Global_Household_Financial_Dyna[[#This Row],[Monthly_Savings]]/Global_Household_Financial_Dyna[[#This Row],[Net Income]]</f>
        <v>0.63605434389409632</v>
      </c>
      <c r="M2225" s="2">
        <f>Global_Household_Financial_Dyna[[#This Row],[Monthly_Expenses]]/Global_Household_Financial_Dyna[[#This Row],[Net Income]]</f>
        <v>0.36394565610590374</v>
      </c>
      <c r="N2225" t="str">
        <f>IF(Global_Household_Financial_Dyna[[#This Row],[Monthly_Savings]]&lt;0,"High Risk", IF(Global_Household_Financial_Dyna[[#This Row],[Savings Rate%]]&lt;0.1, "Medium", "Safe"))</f>
        <v>Safe</v>
      </c>
      <c r="O2225">
        <f>Global_Household_Financial_Dyna[[#This Row],[Total_Household_Income]]/Global_Household_Financial_Dyna[[#This Row],[Family_Size]]</f>
        <v>404.42</v>
      </c>
      <c r="P2225" s="2">
        <f t="shared" si="68"/>
        <v>0.42077341556833553</v>
      </c>
      <c r="Q2225" s="2">
        <f t="shared" si="69"/>
        <v>0.21528092832576079</v>
      </c>
      <c r="R2225" s="2" t="str">
        <f>IF(Global_Household_Financial_Dyna[[#This Row],[Vs country_Average]]&lt;-0.2, "Underperformer", IF(Global_Household_Financial_Dyna[[#This Row],[Vs country_Average]]&gt;0.2, "Outperformer", "Normal"))</f>
        <v>Outperformer</v>
      </c>
      <c r="S22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1389.06</v>
      </c>
      <c r="T22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1389.06</v>
      </c>
      <c r="U22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1389.06</v>
      </c>
      <c r="V22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1389.06</v>
      </c>
    </row>
    <row r="2226" spans="1:22" x14ac:dyDescent="0.3">
      <c r="A2226">
        <v>2231</v>
      </c>
      <c r="B2226" t="s">
        <v>14</v>
      </c>
      <c r="C2226" t="s">
        <v>15</v>
      </c>
      <c r="D2226">
        <v>6</v>
      </c>
      <c r="E2226">
        <v>3</v>
      </c>
      <c r="F2226">
        <v>1443.01</v>
      </c>
      <c r="G2226">
        <v>3164.95</v>
      </c>
      <c r="H2226">
        <v>474.74</v>
      </c>
      <c r="I2226">
        <v>1898.85</v>
      </c>
      <c r="J2226">
        <v>791.35</v>
      </c>
      <c r="K2226">
        <f>Global_Household_Financial_Dyna[[#This Row],[Total_Household_Income]]-Global_Household_Financial_Dyna[[#This Row],[Estimated_Taxes]]</f>
        <v>2690.21</v>
      </c>
      <c r="L2226" s="1">
        <f>Global_Household_Financial_Dyna[[#This Row],[Monthly_Savings]]/Global_Household_Financial_Dyna[[#This Row],[Net Income]]</f>
        <v>0.29415919203333568</v>
      </c>
      <c r="M2226" s="2">
        <f>Global_Household_Financial_Dyna[[#This Row],[Monthly_Expenses]]/Global_Household_Financial_Dyna[[#This Row],[Net Income]]</f>
        <v>0.70583709078473422</v>
      </c>
      <c r="N2226" t="str">
        <f>IF(Global_Household_Financial_Dyna[[#This Row],[Monthly_Savings]]&lt;0,"High Risk", IF(Global_Household_Financial_Dyna[[#This Row],[Savings Rate%]]&lt;0.1, "Medium", "Safe"))</f>
        <v>Safe</v>
      </c>
      <c r="O2226">
        <f>Global_Household_Financial_Dyna[[#This Row],[Total_Household_Income]]/Global_Household_Financial_Dyna[[#This Row],[Family_Size]]</f>
        <v>527.49166666666667</v>
      </c>
      <c r="P2226" s="2">
        <f t="shared" si="68"/>
        <v>0.39788995363055785</v>
      </c>
      <c r="Q2226" s="2">
        <f t="shared" si="69"/>
        <v>-0.10373076159722217</v>
      </c>
      <c r="R2226" s="2" t="str">
        <f>IF(Global_Household_Financial_Dyna[[#This Row],[Vs country_Average]]&lt;-0.2, "Underperformer", IF(Global_Household_Financial_Dyna[[#This Row],[Vs country_Average]]&gt;0.2, "Outperformer", "Normal"))</f>
        <v>Normal</v>
      </c>
      <c r="S22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791.35</v>
      </c>
      <c r="T22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791.35</v>
      </c>
      <c r="U22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791.35</v>
      </c>
      <c r="V22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791.35</v>
      </c>
    </row>
    <row r="2227" spans="1:22" x14ac:dyDescent="0.3">
      <c r="A2227">
        <v>2232</v>
      </c>
      <c r="B2227" t="s">
        <v>18</v>
      </c>
      <c r="C2227" t="s">
        <v>19</v>
      </c>
      <c r="D2227">
        <v>2</v>
      </c>
      <c r="E2227">
        <v>1</v>
      </c>
      <c r="F2227">
        <v>2473.54</v>
      </c>
      <c r="G2227">
        <v>2473.54</v>
      </c>
      <c r="H2227">
        <v>544.17999999999995</v>
      </c>
      <c r="I2227">
        <v>1834.51</v>
      </c>
      <c r="J2227">
        <v>94.85</v>
      </c>
      <c r="K2227">
        <f>Global_Household_Financial_Dyna[[#This Row],[Total_Household_Income]]-Global_Household_Financial_Dyna[[#This Row],[Estimated_Taxes]]</f>
        <v>1929.3600000000001</v>
      </c>
      <c r="L2227" s="1">
        <f>Global_Household_Financial_Dyna[[#This Row],[Monthly_Savings]]/Global_Household_Financial_Dyna[[#This Row],[Net Income]]</f>
        <v>4.9161379939461784E-2</v>
      </c>
      <c r="M2227" s="2">
        <f>Global_Household_Financial_Dyna[[#This Row],[Monthly_Expenses]]/Global_Household_Financial_Dyna[[#This Row],[Net Income]]</f>
        <v>0.9508386200605381</v>
      </c>
      <c r="N2227" t="str">
        <f>IF(Global_Household_Financial_Dyna[[#This Row],[Monthly_Savings]]&lt;0,"High Risk", IF(Global_Household_Financial_Dyna[[#This Row],[Savings Rate%]]&lt;0.1, "Medium", "Safe"))</f>
        <v>Medium</v>
      </c>
      <c r="O2227">
        <f>Global_Household_Financial_Dyna[[#This Row],[Total_Household_Income]]/Global_Household_Financial_Dyna[[#This Row],[Family_Size]]</f>
        <v>1236.77</v>
      </c>
      <c r="P2227" s="2">
        <f t="shared" si="68"/>
        <v>0.32336204947805613</v>
      </c>
      <c r="Q2227" s="2">
        <f t="shared" si="69"/>
        <v>-0.27420066953859434</v>
      </c>
      <c r="R2227" s="2" t="str">
        <f>IF(Global_Household_Financial_Dyna[[#This Row],[Vs country_Average]]&lt;-0.2, "Underperformer", IF(Global_Household_Financial_Dyna[[#This Row],[Vs country_Average]]&gt;0.2, "Outperformer", "Normal"))</f>
        <v>Underperformer</v>
      </c>
      <c r="S22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94.85</v>
      </c>
      <c r="T22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94.85</v>
      </c>
      <c r="U22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94.85</v>
      </c>
      <c r="V22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94.85</v>
      </c>
    </row>
    <row r="2228" spans="1:22" x14ac:dyDescent="0.3">
      <c r="A2228">
        <v>2233</v>
      </c>
      <c r="B2228" t="s">
        <v>12</v>
      </c>
      <c r="C2228" t="s">
        <v>13</v>
      </c>
      <c r="D2228">
        <v>3</v>
      </c>
      <c r="E2228">
        <v>1</v>
      </c>
      <c r="F2228">
        <v>7285.13</v>
      </c>
      <c r="G2228">
        <v>7285.13</v>
      </c>
      <c r="H2228">
        <v>1821.28</v>
      </c>
      <c r="I2228">
        <v>2613.6</v>
      </c>
      <c r="J2228">
        <v>2850.25</v>
      </c>
      <c r="K2228">
        <f>Global_Household_Financial_Dyna[[#This Row],[Total_Household_Income]]-Global_Household_Financial_Dyna[[#This Row],[Estimated_Taxes]]</f>
        <v>5463.85</v>
      </c>
      <c r="L2228" s="1">
        <f>Global_Household_Financial_Dyna[[#This Row],[Monthly_Savings]]/Global_Household_Financial_Dyna[[#This Row],[Net Income]]</f>
        <v>0.52165597518233475</v>
      </c>
      <c r="M2228" s="2">
        <f>Global_Household_Financial_Dyna[[#This Row],[Monthly_Expenses]]/Global_Household_Financial_Dyna[[#This Row],[Net Income]]</f>
        <v>0.47834402481766514</v>
      </c>
      <c r="N2228" t="str">
        <f>IF(Global_Household_Financial_Dyna[[#This Row],[Monthly_Savings]]&lt;0,"High Risk", IF(Global_Household_Financial_Dyna[[#This Row],[Savings Rate%]]&lt;0.1, "Medium", "Safe"))</f>
        <v>Safe</v>
      </c>
      <c r="O2228">
        <f>Global_Household_Financial_Dyna[[#This Row],[Total_Household_Income]]/Global_Household_Financial_Dyna[[#This Row],[Family_Size]]</f>
        <v>2428.3766666666666</v>
      </c>
      <c r="P2228" s="2">
        <f t="shared" si="68"/>
        <v>0.30718716818024266</v>
      </c>
      <c r="Q2228" s="2">
        <f t="shared" si="69"/>
        <v>0.21446880700209209</v>
      </c>
      <c r="R2228" s="2" t="str">
        <f>IF(Global_Household_Financial_Dyna[[#This Row],[Vs country_Average]]&lt;-0.2, "Underperformer", IF(Global_Household_Financial_Dyna[[#This Row],[Vs country_Average]]&gt;0.2, "Outperformer", "Normal"))</f>
        <v>Outperformer</v>
      </c>
      <c r="S22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2850.25</v>
      </c>
      <c r="T22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2850.25</v>
      </c>
      <c r="U22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2850.25</v>
      </c>
      <c r="V22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2850.25</v>
      </c>
    </row>
    <row r="2229" spans="1:22" x14ac:dyDescent="0.3">
      <c r="A2229">
        <v>2234</v>
      </c>
      <c r="B2229" t="s">
        <v>12</v>
      </c>
      <c r="C2229" t="s">
        <v>13</v>
      </c>
      <c r="D2229">
        <v>2</v>
      </c>
      <c r="E2229">
        <v>2</v>
      </c>
      <c r="F2229">
        <v>3930.84</v>
      </c>
      <c r="G2229">
        <v>6470.46</v>
      </c>
      <c r="H2229">
        <v>1617.61</v>
      </c>
      <c r="I2229">
        <v>1883.79</v>
      </c>
      <c r="J2229">
        <v>2969.06</v>
      </c>
      <c r="K2229">
        <f>Global_Household_Financial_Dyna[[#This Row],[Total_Household_Income]]-Global_Household_Financial_Dyna[[#This Row],[Estimated_Taxes]]</f>
        <v>4852.8500000000004</v>
      </c>
      <c r="L2229" s="1">
        <f>Global_Household_Financial_Dyna[[#This Row],[Monthly_Savings]]/Global_Household_Financial_Dyna[[#This Row],[Net Income]]</f>
        <v>0.61181779778892809</v>
      </c>
      <c r="M2229" s="2">
        <f>Global_Household_Financial_Dyna[[#This Row],[Monthly_Expenses]]/Global_Household_Financial_Dyna[[#This Row],[Net Income]]</f>
        <v>0.3881822022110718</v>
      </c>
      <c r="N2229" t="str">
        <f>IF(Global_Household_Financial_Dyna[[#This Row],[Monthly_Savings]]&lt;0,"High Risk", IF(Global_Household_Financial_Dyna[[#This Row],[Savings Rate%]]&lt;0.1, "Medium", "Safe"))</f>
        <v>Safe</v>
      </c>
      <c r="O2229">
        <f>Global_Household_Financial_Dyna[[#This Row],[Total_Household_Income]]/Global_Household_Financial_Dyna[[#This Row],[Family_Size]]</f>
        <v>3235.23</v>
      </c>
      <c r="P2229" s="2">
        <f t="shared" si="68"/>
        <v>0.30718716818024266</v>
      </c>
      <c r="Q2229" s="2">
        <f t="shared" si="69"/>
        <v>0.30463062960868542</v>
      </c>
      <c r="R2229" s="2" t="str">
        <f>IF(Global_Household_Financial_Dyna[[#This Row],[Vs country_Average]]&lt;-0.2, "Underperformer", IF(Global_Household_Financial_Dyna[[#This Row],[Vs country_Average]]&gt;0.2, "Outperformer", "Normal"))</f>
        <v>Outperformer</v>
      </c>
      <c r="S22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2969.06</v>
      </c>
      <c r="T22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2969.06</v>
      </c>
      <c r="U22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2969.06</v>
      </c>
      <c r="V22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2969.06</v>
      </c>
    </row>
    <row r="2230" spans="1:22" x14ac:dyDescent="0.3">
      <c r="A2230">
        <v>2235</v>
      </c>
      <c r="B2230" t="s">
        <v>16</v>
      </c>
      <c r="C2230" t="s">
        <v>21</v>
      </c>
      <c r="D2230">
        <v>1</v>
      </c>
      <c r="E2230">
        <v>1</v>
      </c>
      <c r="F2230">
        <v>4893.04</v>
      </c>
      <c r="G2230">
        <v>4893.04</v>
      </c>
      <c r="H2230">
        <v>1712.57</v>
      </c>
      <c r="I2230">
        <v>2042.3</v>
      </c>
      <c r="J2230">
        <v>1138.18</v>
      </c>
      <c r="K2230">
        <f>Global_Household_Financial_Dyna[[#This Row],[Total_Household_Income]]-Global_Household_Financial_Dyna[[#This Row],[Estimated_Taxes]]</f>
        <v>3180.4700000000003</v>
      </c>
      <c r="L2230" s="1">
        <f>Global_Household_Financial_Dyna[[#This Row],[Monthly_Savings]]/Global_Household_Financial_Dyna[[#This Row],[Net Income]]</f>
        <v>0.3578653469455772</v>
      </c>
      <c r="M2230" s="2">
        <f>Global_Household_Financial_Dyna[[#This Row],[Monthly_Expenses]]/Global_Household_Financial_Dyna[[#This Row],[Net Income]]</f>
        <v>0.64213779724380349</v>
      </c>
      <c r="N2230" t="str">
        <f>IF(Global_Household_Financial_Dyna[[#This Row],[Monthly_Savings]]&lt;0,"High Risk", IF(Global_Household_Financial_Dyna[[#This Row],[Savings Rate%]]&lt;0.1, "Medium", "Safe"))</f>
        <v>Safe</v>
      </c>
      <c r="O2230">
        <f>Global_Household_Financial_Dyna[[#This Row],[Total_Household_Income]]/Global_Household_Financial_Dyna[[#This Row],[Family_Size]]</f>
        <v>4893.04</v>
      </c>
      <c r="P2230" s="2">
        <f t="shared" si="68"/>
        <v>0.15879799892000862</v>
      </c>
      <c r="Q2230" s="2">
        <f t="shared" si="69"/>
        <v>0.19906734802556858</v>
      </c>
      <c r="R2230" s="2" t="str">
        <f>IF(Global_Household_Financial_Dyna[[#This Row],[Vs country_Average]]&lt;-0.2, "Underperformer", IF(Global_Household_Financial_Dyna[[#This Row],[Vs country_Average]]&gt;0.2, "Outperformer", "Normal"))</f>
        <v>Normal</v>
      </c>
      <c r="S22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1138.18</v>
      </c>
      <c r="T22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1138.18</v>
      </c>
      <c r="U22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1138.18</v>
      </c>
      <c r="V22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1138.18</v>
      </c>
    </row>
    <row r="2231" spans="1:22" x14ac:dyDescent="0.3">
      <c r="A2231">
        <v>2236</v>
      </c>
      <c r="B2231" t="s">
        <v>16</v>
      </c>
      <c r="C2231" t="s">
        <v>17</v>
      </c>
      <c r="D2231">
        <v>8</v>
      </c>
      <c r="E2231">
        <v>3</v>
      </c>
      <c r="F2231">
        <v>6357.26</v>
      </c>
      <c r="G2231">
        <v>13156.06</v>
      </c>
      <c r="H2231">
        <v>5262.42</v>
      </c>
      <c r="I2231">
        <v>6092.68</v>
      </c>
      <c r="J2231">
        <v>1800.96</v>
      </c>
      <c r="K2231">
        <f>Global_Household_Financial_Dyna[[#This Row],[Total_Household_Income]]-Global_Household_Financial_Dyna[[#This Row],[Estimated_Taxes]]</f>
        <v>7893.6399999999994</v>
      </c>
      <c r="L2231" s="1">
        <f>Global_Household_Financial_Dyna[[#This Row],[Monthly_Savings]]/Global_Household_Financial_Dyna[[#This Row],[Net Income]]</f>
        <v>0.2281532980982158</v>
      </c>
      <c r="M2231" s="2">
        <f>Global_Household_Financial_Dyna[[#This Row],[Monthly_Expenses]]/Global_Household_Financial_Dyna[[#This Row],[Net Income]]</f>
        <v>0.77184670190178428</v>
      </c>
      <c r="N2231" t="str">
        <f>IF(Global_Household_Financial_Dyna[[#This Row],[Monthly_Savings]]&lt;0,"High Risk", IF(Global_Household_Financial_Dyna[[#This Row],[Savings Rate%]]&lt;0.1, "Medium", "Safe"))</f>
        <v>Safe</v>
      </c>
      <c r="O2231">
        <f>Global_Household_Financial_Dyna[[#This Row],[Total_Household_Income]]/Global_Household_Financial_Dyna[[#This Row],[Family_Size]]</f>
        <v>1644.5074999999999</v>
      </c>
      <c r="P2231" s="2">
        <f t="shared" si="68"/>
        <v>0.15879799892000862</v>
      </c>
      <c r="Q2231" s="2">
        <f t="shared" si="69"/>
        <v>6.935529917820718E-2</v>
      </c>
      <c r="R2231" s="2" t="str">
        <f>IF(Global_Household_Financial_Dyna[[#This Row],[Vs country_Average]]&lt;-0.2, "Underperformer", IF(Global_Household_Financial_Dyna[[#This Row],[Vs country_Average]]&gt;0.2, "Outperformer", "Normal"))</f>
        <v>Normal</v>
      </c>
      <c r="S22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1800.96</v>
      </c>
      <c r="T22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1800.96</v>
      </c>
      <c r="U22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1800.96</v>
      </c>
      <c r="V22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1800.96</v>
      </c>
    </row>
    <row r="2232" spans="1:22" x14ac:dyDescent="0.3">
      <c r="A2232">
        <v>2237</v>
      </c>
      <c r="B2232" t="s">
        <v>12</v>
      </c>
      <c r="C2232" t="s">
        <v>13</v>
      </c>
      <c r="D2232">
        <v>4</v>
      </c>
      <c r="E2232">
        <v>3</v>
      </c>
      <c r="F2232">
        <v>4542.3100000000004</v>
      </c>
      <c r="G2232">
        <v>11164.98</v>
      </c>
      <c r="H2232">
        <v>3349.49</v>
      </c>
      <c r="I2232">
        <v>2476.83</v>
      </c>
      <c r="J2232">
        <v>5338.65</v>
      </c>
      <c r="K2232">
        <f>Global_Household_Financial_Dyna[[#This Row],[Total_Household_Income]]-Global_Household_Financial_Dyna[[#This Row],[Estimated_Taxes]]</f>
        <v>7815.49</v>
      </c>
      <c r="L2232" s="1">
        <f>Global_Household_Financial_Dyna[[#This Row],[Monthly_Savings]]/Global_Household_Financial_Dyna[[#This Row],[Net Income]]</f>
        <v>0.68308576941432975</v>
      </c>
      <c r="M2232" s="2">
        <f>Global_Household_Financial_Dyna[[#This Row],[Monthly_Expenses]]/Global_Household_Financial_Dyna[[#This Row],[Net Income]]</f>
        <v>0.31691295107536444</v>
      </c>
      <c r="N2232" t="str">
        <f>IF(Global_Household_Financial_Dyna[[#This Row],[Monthly_Savings]]&lt;0,"High Risk", IF(Global_Household_Financial_Dyna[[#This Row],[Savings Rate%]]&lt;0.1, "Medium", "Safe"))</f>
        <v>Safe</v>
      </c>
      <c r="O2232">
        <f>Global_Household_Financial_Dyna[[#This Row],[Total_Household_Income]]/Global_Household_Financial_Dyna[[#This Row],[Family_Size]]</f>
        <v>2791.2449999999999</v>
      </c>
      <c r="P2232" s="2">
        <f t="shared" si="68"/>
        <v>0.30718716818024266</v>
      </c>
      <c r="Q2232" s="2">
        <f t="shared" si="69"/>
        <v>0.37589860123408708</v>
      </c>
      <c r="R2232" s="2" t="str">
        <f>IF(Global_Household_Financial_Dyna[[#This Row],[Vs country_Average]]&lt;-0.2, "Underperformer", IF(Global_Household_Financial_Dyna[[#This Row],[Vs country_Average]]&gt;0.2, "Outperformer", "Normal"))</f>
        <v>Outperformer</v>
      </c>
      <c r="S22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5338.65</v>
      </c>
      <c r="T22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5338.65</v>
      </c>
      <c r="U22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5338.65</v>
      </c>
      <c r="V22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5338.65</v>
      </c>
    </row>
    <row r="2233" spans="1:22" x14ac:dyDescent="0.3">
      <c r="A2233">
        <v>2238</v>
      </c>
      <c r="B2233" t="s">
        <v>18</v>
      </c>
      <c r="C2233" t="s">
        <v>20</v>
      </c>
      <c r="D2233">
        <v>3</v>
      </c>
      <c r="E2233">
        <v>1</v>
      </c>
      <c r="F2233">
        <v>1594.2</v>
      </c>
      <c r="G2233">
        <v>1594.2</v>
      </c>
      <c r="H2233">
        <v>350.72</v>
      </c>
      <c r="I2233">
        <v>1512.9</v>
      </c>
      <c r="J2233">
        <v>-269.42</v>
      </c>
      <c r="K2233">
        <f>Global_Household_Financial_Dyna[[#This Row],[Total_Household_Income]]-Global_Household_Financial_Dyna[[#This Row],[Estimated_Taxes]]</f>
        <v>1243.48</v>
      </c>
      <c r="L2233" s="1">
        <f>Global_Household_Financial_Dyna[[#This Row],[Monthly_Savings]]/Global_Household_Financial_Dyna[[#This Row],[Net Income]]</f>
        <v>-0.21666613053688039</v>
      </c>
      <c r="M2233" s="2">
        <f>Global_Household_Financial_Dyna[[#This Row],[Monthly_Expenses]]/Global_Household_Financial_Dyna[[#This Row],[Net Income]]</f>
        <v>1.2166661305368804</v>
      </c>
      <c r="N2233" t="str">
        <f>IF(Global_Household_Financial_Dyna[[#This Row],[Monthly_Savings]]&lt;0,"High Risk", IF(Global_Household_Financial_Dyna[[#This Row],[Savings Rate%]]&lt;0.1, "Medium", "Safe"))</f>
        <v>High Risk</v>
      </c>
      <c r="O2233">
        <f>Global_Household_Financial_Dyna[[#This Row],[Total_Household_Income]]/Global_Household_Financial_Dyna[[#This Row],[Family_Size]]</f>
        <v>531.4</v>
      </c>
      <c r="P2233" s="2">
        <f t="shared" si="68"/>
        <v>0.32336204947805613</v>
      </c>
      <c r="Q2233" s="2">
        <f t="shared" si="69"/>
        <v>-0.54002818001493647</v>
      </c>
      <c r="R2233" s="2" t="str">
        <f>IF(Global_Household_Financial_Dyna[[#This Row],[Vs country_Average]]&lt;-0.2, "Underperformer", IF(Global_Household_Financial_Dyna[[#This Row],[Vs country_Average]]&gt;0.2, "Outperformer", "Normal"))</f>
        <v>Underperformer</v>
      </c>
      <c r="S22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-193.77500000000001</v>
      </c>
      <c r="T22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-118.13</v>
      </c>
      <c r="U22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-42.485000000000014</v>
      </c>
      <c r="V22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33.160000000000025</v>
      </c>
    </row>
    <row r="2234" spans="1:22" x14ac:dyDescent="0.3">
      <c r="A2234">
        <v>2239</v>
      </c>
      <c r="B2234" t="s">
        <v>18</v>
      </c>
      <c r="C2234" t="s">
        <v>20</v>
      </c>
      <c r="D2234">
        <v>7</v>
      </c>
      <c r="E2234">
        <v>2</v>
      </c>
      <c r="F2234">
        <v>4694.21</v>
      </c>
      <c r="G2234">
        <v>6439.04</v>
      </c>
      <c r="H2234">
        <v>1416.59</v>
      </c>
      <c r="I2234">
        <v>3385.44</v>
      </c>
      <c r="J2234">
        <v>1637.01</v>
      </c>
      <c r="K2234">
        <f>Global_Household_Financial_Dyna[[#This Row],[Total_Household_Income]]-Global_Household_Financial_Dyna[[#This Row],[Estimated_Taxes]]</f>
        <v>5022.45</v>
      </c>
      <c r="L2234" s="1">
        <f>Global_Household_Financial_Dyna[[#This Row],[Monthly_Savings]]/Global_Household_Financial_Dyna[[#This Row],[Net Income]]</f>
        <v>0.3259385359734791</v>
      </c>
      <c r="M2234" s="2">
        <f>Global_Household_Financial_Dyna[[#This Row],[Monthly_Expenses]]/Global_Household_Financial_Dyna[[#This Row],[Net Income]]</f>
        <v>0.67406146402652101</v>
      </c>
      <c r="N2234" t="str">
        <f>IF(Global_Household_Financial_Dyna[[#This Row],[Monthly_Savings]]&lt;0,"High Risk", IF(Global_Household_Financial_Dyna[[#This Row],[Savings Rate%]]&lt;0.1, "Medium", "Safe"))</f>
        <v>Safe</v>
      </c>
      <c r="O2234">
        <f>Global_Household_Financial_Dyna[[#This Row],[Total_Household_Income]]/Global_Household_Financial_Dyna[[#This Row],[Family_Size]]</f>
        <v>919.86285714285714</v>
      </c>
      <c r="P2234" s="2">
        <f t="shared" si="68"/>
        <v>0.32336204947805613</v>
      </c>
      <c r="Q2234" s="2">
        <f t="shared" si="69"/>
        <v>2.5764864954229694E-3</v>
      </c>
      <c r="R2234" s="2" t="str">
        <f>IF(Global_Household_Financial_Dyna[[#This Row],[Vs country_Average]]&lt;-0.2, "Underperformer", IF(Global_Household_Financial_Dyna[[#This Row],[Vs country_Average]]&gt;0.2, "Outperformer", "Normal"))</f>
        <v>Normal</v>
      </c>
      <c r="S22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1637.01</v>
      </c>
      <c r="T22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1637.01</v>
      </c>
      <c r="U22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1637.01</v>
      </c>
      <c r="V22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1637.01</v>
      </c>
    </row>
    <row r="2235" spans="1:22" x14ac:dyDescent="0.3">
      <c r="A2235">
        <v>2240</v>
      </c>
      <c r="B2235" t="s">
        <v>18</v>
      </c>
      <c r="C2235" t="s">
        <v>20</v>
      </c>
      <c r="D2235">
        <v>5</v>
      </c>
      <c r="E2235">
        <v>3</v>
      </c>
      <c r="F2235">
        <v>3956.98</v>
      </c>
      <c r="G2235">
        <v>8736.32</v>
      </c>
      <c r="H2235">
        <v>2358.81</v>
      </c>
      <c r="I2235">
        <v>2571.79</v>
      </c>
      <c r="J2235">
        <v>3805.72</v>
      </c>
      <c r="K2235">
        <f>Global_Household_Financial_Dyna[[#This Row],[Total_Household_Income]]-Global_Household_Financial_Dyna[[#This Row],[Estimated_Taxes]]</f>
        <v>6377.51</v>
      </c>
      <c r="L2235" s="1">
        <f>Global_Household_Financial_Dyna[[#This Row],[Monthly_Savings]]/Global_Household_Financial_Dyna[[#This Row],[Net Income]]</f>
        <v>0.5967407342364025</v>
      </c>
      <c r="M2235" s="2">
        <f>Global_Household_Financial_Dyna[[#This Row],[Monthly_Expenses]]/Global_Household_Financial_Dyna[[#This Row],[Net Income]]</f>
        <v>0.40325926576359739</v>
      </c>
      <c r="N2235" t="str">
        <f>IF(Global_Household_Financial_Dyna[[#This Row],[Monthly_Savings]]&lt;0,"High Risk", IF(Global_Household_Financial_Dyna[[#This Row],[Savings Rate%]]&lt;0.1, "Medium", "Safe"))</f>
        <v>Safe</v>
      </c>
      <c r="O2235">
        <f>Global_Household_Financial_Dyna[[#This Row],[Total_Household_Income]]/Global_Household_Financial_Dyna[[#This Row],[Family_Size]]</f>
        <v>1747.2639999999999</v>
      </c>
      <c r="P2235" s="2">
        <f t="shared" si="68"/>
        <v>0.32336204947805613</v>
      </c>
      <c r="Q2235" s="2">
        <f t="shared" si="69"/>
        <v>0.27337868475834637</v>
      </c>
      <c r="R2235" s="2" t="str">
        <f>IF(Global_Household_Financial_Dyna[[#This Row],[Vs country_Average]]&lt;-0.2, "Underperformer", IF(Global_Household_Financial_Dyna[[#This Row],[Vs country_Average]]&gt;0.2, "Outperformer", "Normal"))</f>
        <v>Outperformer</v>
      </c>
      <c r="S22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3805.72</v>
      </c>
      <c r="T22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3805.72</v>
      </c>
      <c r="U22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3805.72</v>
      </c>
      <c r="V22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3805.72</v>
      </c>
    </row>
    <row r="2236" spans="1:22" x14ac:dyDescent="0.3">
      <c r="A2236">
        <v>2241</v>
      </c>
      <c r="B2236" t="s">
        <v>14</v>
      </c>
      <c r="C2236" t="s">
        <v>15</v>
      </c>
      <c r="D2236">
        <v>6</v>
      </c>
      <c r="E2236">
        <v>2</v>
      </c>
      <c r="F2236">
        <v>1570.02</v>
      </c>
      <c r="G2236">
        <v>2837.87</v>
      </c>
      <c r="H2236">
        <v>425.68</v>
      </c>
      <c r="I2236">
        <v>1620.79</v>
      </c>
      <c r="J2236">
        <v>791.39</v>
      </c>
      <c r="K2236">
        <f>Global_Household_Financial_Dyna[[#This Row],[Total_Household_Income]]-Global_Household_Financial_Dyna[[#This Row],[Estimated_Taxes]]</f>
        <v>2412.19</v>
      </c>
      <c r="L2236" s="1">
        <f>Global_Household_Financial_Dyna[[#This Row],[Monthly_Savings]]/Global_Household_Financial_Dyna[[#This Row],[Net Income]]</f>
        <v>0.32807946306053831</v>
      </c>
      <c r="M2236" s="2">
        <f>Global_Household_Financial_Dyna[[#This Row],[Monthly_Expenses]]/Global_Household_Financial_Dyna[[#This Row],[Net Income]]</f>
        <v>0.67191639132904124</v>
      </c>
      <c r="N2236" t="str">
        <f>IF(Global_Household_Financial_Dyna[[#This Row],[Monthly_Savings]]&lt;0,"High Risk", IF(Global_Household_Financial_Dyna[[#This Row],[Savings Rate%]]&lt;0.1, "Medium", "Safe"))</f>
        <v>Safe</v>
      </c>
      <c r="O2236">
        <f>Global_Household_Financial_Dyna[[#This Row],[Total_Household_Income]]/Global_Household_Financial_Dyna[[#This Row],[Family_Size]]</f>
        <v>472.9783333333333</v>
      </c>
      <c r="P2236" s="2">
        <f t="shared" si="68"/>
        <v>0.39788995363055785</v>
      </c>
      <c r="Q2236" s="2">
        <f t="shared" si="69"/>
        <v>-6.9810490570019534E-2</v>
      </c>
      <c r="R2236" s="2" t="str">
        <f>IF(Global_Household_Financial_Dyna[[#This Row],[Vs country_Average]]&lt;-0.2, "Underperformer", IF(Global_Household_Financial_Dyna[[#This Row],[Vs country_Average]]&gt;0.2, "Outperformer", "Normal"))</f>
        <v>Normal</v>
      </c>
      <c r="S22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791.39</v>
      </c>
      <c r="T22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791.39</v>
      </c>
      <c r="U22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791.39</v>
      </c>
      <c r="V22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791.39</v>
      </c>
    </row>
    <row r="2237" spans="1:22" x14ac:dyDescent="0.3">
      <c r="A2237">
        <v>2242</v>
      </c>
      <c r="B2237" t="s">
        <v>18</v>
      </c>
      <c r="C2237" t="s">
        <v>20</v>
      </c>
      <c r="D2237">
        <v>3</v>
      </c>
      <c r="E2237">
        <v>3</v>
      </c>
      <c r="F2237">
        <v>3914.67</v>
      </c>
      <c r="G2237">
        <v>8825.16</v>
      </c>
      <c r="H2237">
        <v>2382.79</v>
      </c>
      <c r="I2237">
        <v>2269.39</v>
      </c>
      <c r="J2237">
        <v>4172.9799999999996</v>
      </c>
      <c r="K2237">
        <f>Global_Household_Financial_Dyna[[#This Row],[Total_Household_Income]]-Global_Household_Financial_Dyna[[#This Row],[Estimated_Taxes]]</f>
        <v>6442.37</v>
      </c>
      <c r="L2237" s="1">
        <f>Global_Household_Financial_Dyna[[#This Row],[Monthly_Savings]]/Global_Household_Financial_Dyna[[#This Row],[Net Income]]</f>
        <v>0.64773988454559417</v>
      </c>
      <c r="M2237" s="2">
        <f>Global_Household_Financial_Dyna[[#This Row],[Monthly_Expenses]]/Global_Household_Financial_Dyna[[#This Row],[Net Income]]</f>
        <v>0.35226011545440572</v>
      </c>
      <c r="N2237" t="str">
        <f>IF(Global_Household_Financial_Dyna[[#This Row],[Monthly_Savings]]&lt;0,"High Risk", IF(Global_Household_Financial_Dyna[[#This Row],[Savings Rate%]]&lt;0.1, "Medium", "Safe"))</f>
        <v>Safe</v>
      </c>
      <c r="O2237">
        <f>Global_Household_Financial_Dyna[[#This Row],[Total_Household_Income]]/Global_Household_Financial_Dyna[[#This Row],[Family_Size]]</f>
        <v>2941.72</v>
      </c>
      <c r="P2237" s="2">
        <f t="shared" si="68"/>
        <v>0.32336204947805613</v>
      </c>
      <c r="Q2237" s="2">
        <f t="shared" si="69"/>
        <v>0.32437783506753803</v>
      </c>
      <c r="R2237" s="2" t="str">
        <f>IF(Global_Household_Financial_Dyna[[#This Row],[Vs country_Average]]&lt;-0.2, "Underperformer", IF(Global_Household_Financial_Dyna[[#This Row],[Vs country_Average]]&gt;0.2, "Outperformer", "Normal"))</f>
        <v>Outperformer</v>
      </c>
      <c r="S22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4172.9799999999996</v>
      </c>
      <c r="T22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4172.9799999999996</v>
      </c>
      <c r="U22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4172.9799999999996</v>
      </c>
      <c r="V22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4172.9799999999996</v>
      </c>
    </row>
    <row r="2238" spans="1:22" x14ac:dyDescent="0.3">
      <c r="A2238">
        <v>2243</v>
      </c>
      <c r="B2238" t="s">
        <v>16</v>
      </c>
      <c r="C2238" t="s">
        <v>21</v>
      </c>
      <c r="D2238">
        <v>8</v>
      </c>
      <c r="E2238">
        <v>3</v>
      </c>
      <c r="F2238">
        <v>7297.05</v>
      </c>
      <c r="G2238">
        <v>17110.16</v>
      </c>
      <c r="H2238">
        <v>6844.06</v>
      </c>
      <c r="I2238">
        <v>5167.21</v>
      </c>
      <c r="J2238">
        <v>5098.88</v>
      </c>
      <c r="K2238">
        <f>Global_Household_Financial_Dyna[[#This Row],[Total_Household_Income]]-Global_Household_Financial_Dyna[[#This Row],[Estimated_Taxes]]</f>
        <v>10266.099999999999</v>
      </c>
      <c r="L2238" s="1">
        <f>Global_Household_Financial_Dyna[[#This Row],[Monthly_Savings]]/Global_Household_Financial_Dyna[[#This Row],[Net Income]]</f>
        <v>0.49667156953468217</v>
      </c>
      <c r="M2238" s="2">
        <f>Global_Household_Financial_Dyna[[#This Row],[Monthly_Expenses]]/Global_Household_Financial_Dyna[[#This Row],[Net Income]]</f>
        <v>0.50332745638557985</v>
      </c>
      <c r="N2238" t="str">
        <f>IF(Global_Household_Financial_Dyna[[#This Row],[Monthly_Savings]]&lt;0,"High Risk", IF(Global_Household_Financial_Dyna[[#This Row],[Savings Rate%]]&lt;0.1, "Medium", "Safe"))</f>
        <v>Safe</v>
      </c>
      <c r="O2238">
        <f>Global_Household_Financial_Dyna[[#This Row],[Total_Household_Income]]/Global_Household_Financial_Dyna[[#This Row],[Family_Size]]</f>
        <v>2138.77</v>
      </c>
      <c r="P2238" s="2">
        <f t="shared" si="68"/>
        <v>0.15879799892000862</v>
      </c>
      <c r="Q2238" s="2">
        <f t="shared" si="69"/>
        <v>0.33787357061467355</v>
      </c>
      <c r="R2238" s="2" t="str">
        <f>IF(Global_Household_Financial_Dyna[[#This Row],[Vs country_Average]]&lt;-0.2, "Underperformer", IF(Global_Household_Financial_Dyna[[#This Row],[Vs country_Average]]&gt;0.2, "Outperformer", "Normal"))</f>
        <v>Outperformer</v>
      </c>
      <c r="S22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5098.88</v>
      </c>
      <c r="T22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5098.88</v>
      </c>
      <c r="U22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5098.88</v>
      </c>
      <c r="V22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5098.88</v>
      </c>
    </row>
    <row r="2239" spans="1:22" x14ac:dyDescent="0.3">
      <c r="A2239">
        <v>2244</v>
      </c>
      <c r="B2239" t="s">
        <v>12</v>
      </c>
      <c r="C2239" t="s">
        <v>13</v>
      </c>
      <c r="D2239">
        <v>7</v>
      </c>
      <c r="E2239">
        <v>3</v>
      </c>
      <c r="F2239">
        <v>3187.14</v>
      </c>
      <c r="G2239">
        <v>6910.49</v>
      </c>
      <c r="H2239">
        <v>1727.62</v>
      </c>
      <c r="I2239">
        <v>4754.25</v>
      </c>
      <c r="J2239">
        <v>428.62</v>
      </c>
      <c r="K2239">
        <f>Global_Household_Financial_Dyna[[#This Row],[Total_Household_Income]]-Global_Household_Financial_Dyna[[#This Row],[Estimated_Taxes]]</f>
        <v>5182.87</v>
      </c>
      <c r="L2239" s="1">
        <f>Global_Household_Financial_Dyna[[#This Row],[Monthly_Savings]]/Global_Household_Financial_Dyna[[#This Row],[Net Income]]</f>
        <v>8.2699353832914976E-2</v>
      </c>
      <c r="M2239" s="2">
        <f>Global_Household_Financial_Dyna[[#This Row],[Monthly_Expenses]]/Global_Household_Financial_Dyna[[#This Row],[Net Income]]</f>
        <v>0.91730064616708507</v>
      </c>
      <c r="N2239" t="str">
        <f>IF(Global_Household_Financial_Dyna[[#This Row],[Monthly_Savings]]&lt;0,"High Risk", IF(Global_Household_Financial_Dyna[[#This Row],[Savings Rate%]]&lt;0.1, "Medium", "Safe"))</f>
        <v>Medium</v>
      </c>
      <c r="O2239">
        <f>Global_Household_Financial_Dyna[[#This Row],[Total_Household_Income]]/Global_Household_Financial_Dyna[[#This Row],[Family_Size]]</f>
        <v>987.21285714285716</v>
      </c>
      <c r="P2239" s="2">
        <f t="shared" si="68"/>
        <v>0.30718716818024266</v>
      </c>
      <c r="Q2239" s="2">
        <f t="shared" si="69"/>
        <v>-0.22448781434732767</v>
      </c>
      <c r="R2239" s="2" t="str">
        <f>IF(Global_Household_Financial_Dyna[[#This Row],[Vs country_Average]]&lt;-0.2, "Underperformer", IF(Global_Household_Financial_Dyna[[#This Row],[Vs country_Average]]&gt;0.2, "Outperformer", "Normal"))</f>
        <v>Underperformer</v>
      </c>
      <c r="S22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428.62</v>
      </c>
      <c r="T22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428.62</v>
      </c>
      <c r="U22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428.62</v>
      </c>
      <c r="V22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428.62</v>
      </c>
    </row>
    <row r="2240" spans="1:22" x14ac:dyDescent="0.3">
      <c r="A2240">
        <v>2246</v>
      </c>
      <c r="B2240" t="s">
        <v>16</v>
      </c>
      <c r="C2240" t="s">
        <v>17</v>
      </c>
      <c r="D2240">
        <v>2</v>
      </c>
      <c r="E2240">
        <v>2</v>
      </c>
      <c r="F2240">
        <v>4755.5600000000004</v>
      </c>
      <c r="G2240">
        <v>6539.78</v>
      </c>
      <c r="H2240">
        <v>2288.92</v>
      </c>
      <c r="I2240">
        <v>1932.03</v>
      </c>
      <c r="J2240">
        <v>2318.83</v>
      </c>
      <c r="K2240">
        <f>Global_Household_Financial_Dyna[[#This Row],[Total_Household_Income]]-Global_Household_Financial_Dyna[[#This Row],[Estimated_Taxes]]</f>
        <v>4250.8599999999997</v>
      </c>
      <c r="L2240" s="1">
        <f>Global_Household_Financial_Dyna[[#This Row],[Monthly_Savings]]/Global_Household_Financial_Dyna[[#This Row],[Net Income]]</f>
        <v>0.54549667596674556</v>
      </c>
      <c r="M2240" s="2">
        <f>Global_Household_Financial_Dyna[[#This Row],[Monthly_Expenses]]/Global_Household_Financial_Dyna[[#This Row],[Net Income]]</f>
        <v>0.4545033240332545</v>
      </c>
      <c r="N2240" t="str">
        <f>IF(Global_Household_Financial_Dyna[[#This Row],[Monthly_Savings]]&lt;0,"High Risk", IF(Global_Household_Financial_Dyna[[#This Row],[Savings Rate%]]&lt;0.1, "Medium", "Safe"))</f>
        <v>Safe</v>
      </c>
      <c r="O2240">
        <f>Global_Household_Financial_Dyna[[#This Row],[Total_Household_Income]]/Global_Household_Financial_Dyna[[#This Row],[Family_Size]]</f>
        <v>3269.89</v>
      </c>
      <c r="P2240" s="2">
        <f t="shared" si="68"/>
        <v>0.15879799892000862</v>
      </c>
      <c r="Q2240" s="2">
        <f t="shared" si="69"/>
        <v>0.38669867704673694</v>
      </c>
      <c r="R2240" s="2" t="str">
        <f>IF(Global_Household_Financial_Dyna[[#This Row],[Vs country_Average]]&lt;-0.2, "Underperformer", IF(Global_Household_Financial_Dyna[[#This Row],[Vs country_Average]]&gt;0.2, "Outperformer", "Normal"))</f>
        <v>Outperformer</v>
      </c>
      <c r="S22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2318.83</v>
      </c>
      <c r="T22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2318.83</v>
      </c>
      <c r="U22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2318.83</v>
      </c>
      <c r="V22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2318.83</v>
      </c>
    </row>
    <row r="2241" spans="1:22" x14ac:dyDescent="0.3">
      <c r="A2241">
        <v>2247</v>
      </c>
      <c r="B2241" t="s">
        <v>18</v>
      </c>
      <c r="C2241" t="s">
        <v>20</v>
      </c>
      <c r="D2241">
        <v>7</v>
      </c>
      <c r="E2241">
        <v>3</v>
      </c>
      <c r="F2241">
        <v>6396.32</v>
      </c>
      <c r="G2241">
        <v>13569.94</v>
      </c>
      <c r="H2241">
        <v>3663.88</v>
      </c>
      <c r="I2241">
        <v>4090.87</v>
      </c>
      <c r="J2241">
        <v>5815.19</v>
      </c>
      <c r="K2241">
        <f>Global_Household_Financial_Dyna[[#This Row],[Total_Household_Income]]-Global_Household_Financial_Dyna[[#This Row],[Estimated_Taxes]]</f>
        <v>9906.0600000000013</v>
      </c>
      <c r="L2241" s="1">
        <f>Global_Household_Financial_Dyna[[#This Row],[Monthly_Savings]]/Global_Household_Financial_Dyna[[#This Row],[Net Income]]</f>
        <v>0.58703359357807228</v>
      </c>
      <c r="M2241" s="2">
        <f>Global_Household_Financial_Dyna[[#This Row],[Monthly_Expenses]]/Global_Household_Financial_Dyna[[#This Row],[Net Income]]</f>
        <v>0.4129664064219275</v>
      </c>
      <c r="N2241" t="str">
        <f>IF(Global_Household_Financial_Dyna[[#This Row],[Monthly_Savings]]&lt;0,"High Risk", IF(Global_Household_Financial_Dyna[[#This Row],[Savings Rate%]]&lt;0.1, "Medium", "Safe"))</f>
        <v>Safe</v>
      </c>
      <c r="O2241">
        <f>Global_Household_Financial_Dyna[[#This Row],[Total_Household_Income]]/Global_Household_Financial_Dyna[[#This Row],[Family_Size]]</f>
        <v>1938.5628571428572</v>
      </c>
      <c r="P2241" s="2">
        <f t="shared" si="68"/>
        <v>0.32336204947805613</v>
      </c>
      <c r="Q2241" s="2">
        <f t="shared" si="69"/>
        <v>0.26367154410001614</v>
      </c>
      <c r="R2241" s="2" t="str">
        <f>IF(Global_Household_Financial_Dyna[[#This Row],[Vs country_Average]]&lt;-0.2, "Underperformer", IF(Global_Household_Financial_Dyna[[#This Row],[Vs country_Average]]&gt;0.2, "Outperformer", "Normal"))</f>
        <v>Outperformer</v>
      </c>
      <c r="S22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5815.19</v>
      </c>
      <c r="T22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5815.19</v>
      </c>
      <c r="U22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5815.19</v>
      </c>
      <c r="V22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5815.19</v>
      </c>
    </row>
    <row r="2242" spans="1:22" x14ac:dyDescent="0.3">
      <c r="A2242">
        <v>2248</v>
      </c>
      <c r="B2242" t="s">
        <v>14</v>
      </c>
      <c r="C2242" t="s">
        <v>15</v>
      </c>
      <c r="D2242">
        <v>5</v>
      </c>
      <c r="E2242">
        <v>3</v>
      </c>
      <c r="F2242">
        <v>1201.26</v>
      </c>
      <c r="G2242">
        <v>2667.11</v>
      </c>
      <c r="H2242">
        <v>400.07</v>
      </c>
      <c r="I2242">
        <v>1151.94</v>
      </c>
      <c r="J2242">
        <v>1115.0999999999999</v>
      </c>
      <c r="K2242">
        <f>Global_Household_Financial_Dyna[[#This Row],[Total_Household_Income]]-Global_Household_Financial_Dyna[[#This Row],[Estimated_Taxes]]</f>
        <v>2267.04</v>
      </c>
      <c r="L2242" s="1">
        <f>Global_Household_Financial_Dyna[[#This Row],[Monthly_Savings]]/Global_Household_Financial_Dyna[[#This Row],[Net Income]]</f>
        <v>0.49187486766885452</v>
      </c>
      <c r="M2242" s="2">
        <f>Global_Household_Financial_Dyna[[#This Row],[Monthly_Expenses]]/Global_Household_Financial_Dyna[[#This Row],[Net Income]]</f>
        <v>0.50812513233114553</v>
      </c>
      <c r="N2242" t="str">
        <f>IF(Global_Household_Financial_Dyna[[#This Row],[Monthly_Savings]]&lt;0,"High Risk", IF(Global_Household_Financial_Dyna[[#This Row],[Savings Rate%]]&lt;0.1, "Medium", "Safe"))</f>
        <v>Safe</v>
      </c>
      <c r="O2242">
        <f>Global_Household_Financial_Dyna[[#This Row],[Total_Household_Income]]/Global_Household_Financial_Dyna[[#This Row],[Family_Size]]</f>
        <v>533.42200000000003</v>
      </c>
      <c r="P2242" s="2">
        <f t="shared" ref="P2242:P2305" si="70">AVERAGEIF($B$2:$B$4986,$B2242,$L$2:$L$4986)</f>
        <v>0.39788995363055785</v>
      </c>
      <c r="Q2242" s="2">
        <f t="shared" ref="Q2242:Q2305" si="71">L2242-P2242</f>
        <v>9.3984914038296674E-2</v>
      </c>
      <c r="R2242" s="2" t="str">
        <f>IF(Global_Household_Financial_Dyna[[#This Row],[Vs country_Average]]&lt;-0.2, "Underperformer", IF(Global_Household_Financial_Dyna[[#This Row],[Vs country_Average]]&gt;0.2, "Outperformer", "Normal"))</f>
        <v>Normal</v>
      </c>
      <c r="S22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1115.0999999999999</v>
      </c>
      <c r="T22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1115.0999999999999</v>
      </c>
      <c r="U22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1115.0999999999999</v>
      </c>
      <c r="V22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1115.0999999999999</v>
      </c>
    </row>
    <row r="2243" spans="1:22" x14ac:dyDescent="0.3">
      <c r="A2243">
        <v>2249</v>
      </c>
      <c r="B2243" t="s">
        <v>16</v>
      </c>
      <c r="C2243" t="s">
        <v>17</v>
      </c>
      <c r="D2243">
        <v>8</v>
      </c>
      <c r="E2243">
        <v>3</v>
      </c>
      <c r="F2243">
        <v>4794.21</v>
      </c>
      <c r="G2243">
        <v>9799.44</v>
      </c>
      <c r="H2243">
        <v>3919.78</v>
      </c>
      <c r="I2243">
        <v>3831.75</v>
      </c>
      <c r="J2243">
        <v>2047.92</v>
      </c>
      <c r="K2243">
        <f>Global_Household_Financial_Dyna[[#This Row],[Total_Household_Income]]-Global_Household_Financial_Dyna[[#This Row],[Estimated_Taxes]]</f>
        <v>5879.66</v>
      </c>
      <c r="L2243" s="1">
        <f>Global_Household_Financial_Dyna[[#This Row],[Monthly_Savings]]/Global_Household_Financial_Dyna[[#This Row],[Net Income]]</f>
        <v>0.34830585442015355</v>
      </c>
      <c r="M2243" s="2">
        <f>Global_Household_Financial_Dyna[[#This Row],[Monthly_Expenses]]/Global_Household_Financial_Dyna[[#This Row],[Net Income]]</f>
        <v>0.65169584635846289</v>
      </c>
      <c r="N2243" t="str">
        <f>IF(Global_Household_Financial_Dyna[[#This Row],[Monthly_Savings]]&lt;0,"High Risk", IF(Global_Household_Financial_Dyna[[#This Row],[Savings Rate%]]&lt;0.1, "Medium", "Safe"))</f>
        <v>Safe</v>
      </c>
      <c r="O2243">
        <f>Global_Household_Financial_Dyna[[#This Row],[Total_Household_Income]]/Global_Household_Financial_Dyna[[#This Row],[Family_Size]]</f>
        <v>1224.93</v>
      </c>
      <c r="P2243" s="2">
        <f t="shared" si="70"/>
        <v>0.15879799892000862</v>
      </c>
      <c r="Q2243" s="2">
        <f t="shared" si="71"/>
        <v>0.18950785550014493</v>
      </c>
      <c r="R2243" s="2" t="str">
        <f>IF(Global_Household_Financial_Dyna[[#This Row],[Vs country_Average]]&lt;-0.2, "Underperformer", IF(Global_Household_Financial_Dyna[[#This Row],[Vs country_Average]]&gt;0.2, "Outperformer", "Normal"))</f>
        <v>Normal</v>
      </c>
      <c r="S22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2047.92</v>
      </c>
      <c r="T22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2047.92</v>
      </c>
      <c r="U22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2047.92</v>
      </c>
      <c r="V22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2047.92</v>
      </c>
    </row>
    <row r="2244" spans="1:22" x14ac:dyDescent="0.3">
      <c r="A2244">
        <v>2250</v>
      </c>
      <c r="B2244" t="s">
        <v>18</v>
      </c>
      <c r="C2244" t="s">
        <v>19</v>
      </c>
      <c r="D2244">
        <v>6</v>
      </c>
      <c r="E2244">
        <v>2</v>
      </c>
      <c r="F2244">
        <v>4089.36</v>
      </c>
      <c r="G2244">
        <v>6444.87</v>
      </c>
      <c r="H2244">
        <v>1417.87</v>
      </c>
      <c r="I2244">
        <v>2896.82</v>
      </c>
      <c r="J2244">
        <v>2130.1799999999998</v>
      </c>
      <c r="K2244">
        <f>Global_Household_Financial_Dyna[[#This Row],[Total_Household_Income]]-Global_Household_Financial_Dyna[[#This Row],[Estimated_Taxes]]</f>
        <v>5027</v>
      </c>
      <c r="L2244" s="1">
        <f>Global_Household_Financial_Dyna[[#This Row],[Monthly_Savings]]/Global_Household_Financial_Dyna[[#This Row],[Net Income]]</f>
        <v>0.42374776208474235</v>
      </c>
      <c r="M2244" s="2">
        <f>Global_Household_Financial_Dyna[[#This Row],[Monthly_Expenses]]/Global_Household_Financial_Dyna[[#This Row],[Net Income]]</f>
        <v>0.57625223791525759</v>
      </c>
      <c r="N2244" t="str">
        <f>IF(Global_Household_Financial_Dyna[[#This Row],[Monthly_Savings]]&lt;0,"High Risk", IF(Global_Household_Financial_Dyna[[#This Row],[Savings Rate%]]&lt;0.1, "Medium", "Safe"))</f>
        <v>Safe</v>
      </c>
      <c r="O2244">
        <f>Global_Household_Financial_Dyna[[#This Row],[Total_Household_Income]]/Global_Household_Financial_Dyna[[#This Row],[Family_Size]]</f>
        <v>1074.145</v>
      </c>
      <c r="P2244" s="2">
        <f t="shared" si="70"/>
        <v>0.32336204947805613</v>
      </c>
      <c r="Q2244" s="2">
        <f t="shared" si="71"/>
        <v>0.10038571260668622</v>
      </c>
      <c r="R2244" s="2" t="str">
        <f>IF(Global_Household_Financial_Dyna[[#This Row],[Vs country_Average]]&lt;-0.2, "Underperformer", IF(Global_Household_Financial_Dyna[[#This Row],[Vs country_Average]]&gt;0.2, "Outperformer", "Normal"))</f>
        <v>Normal</v>
      </c>
      <c r="S22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2130.1799999999998</v>
      </c>
      <c r="T22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2130.1799999999998</v>
      </c>
      <c r="U22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2130.1799999999998</v>
      </c>
      <c r="V22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2130.1799999999998</v>
      </c>
    </row>
    <row r="2245" spans="1:22" x14ac:dyDescent="0.3">
      <c r="A2245">
        <v>2251</v>
      </c>
      <c r="B2245" t="s">
        <v>18</v>
      </c>
      <c r="C2245" t="s">
        <v>20</v>
      </c>
      <c r="D2245">
        <v>8</v>
      </c>
      <c r="E2245">
        <v>3</v>
      </c>
      <c r="F2245">
        <v>3860.53</v>
      </c>
      <c r="G2245">
        <v>6929.4</v>
      </c>
      <c r="H2245">
        <v>1524.47</v>
      </c>
      <c r="I2245">
        <v>5380.4</v>
      </c>
      <c r="J2245">
        <v>24.53</v>
      </c>
      <c r="K2245">
        <f>Global_Household_Financial_Dyna[[#This Row],[Total_Household_Income]]-Global_Household_Financial_Dyna[[#This Row],[Estimated_Taxes]]</f>
        <v>5404.9299999999994</v>
      </c>
      <c r="L2245" s="1">
        <f>Global_Household_Financial_Dyna[[#This Row],[Monthly_Savings]]/Global_Household_Financial_Dyna[[#This Row],[Net Income]]</f>
        <v>4.538449156603324E-3</v>
      </c>
      <c r="M2245" s="2">
        <f>Global_Household_Financial_Dyna[[#This Row],[Monthly_Expenses]]/Global_Household_Financial_Dyna[[#This Row],[Net Income]]</f>
        <v>0.99546155084339671</v>
      </c>
      <c r="N2245" t="str">
        <f>IF(Global_Household_Financial_Dyna[[#This Row],[Monthly_Savings]]&lt;0,"High Risk", IF(Global_Household_Financial_Dyna[[#This Row],[Savings Rate%]]&lt;0.1, "Medium", "Safe"))</f>
        <v>Medium</v>
      </c>
      <c r="O2245">
        <f>Global_Household_Financial_Dyna[[#This Row],[Total_Household_Income]]/Global_Household_Financial_Dyna[[#This Row],[Family_Size]]</f>
        <v>866.17499999999995</v>
      </c>
      <c r="P2245" s="2">
        <f t="shared" si="70"/>
        <v>0.32336204947805613</v>
      </c>
      <c r="Q2245" s="2">
        <f t="shared" si="71"/>
        <v>-0.31882360032145279</v>
      </c>
      <c r="R2245" s="2" t="str">
        <f>IF(Global_Household_Financial_Dyna[[#This Row],[Vs country_Average]]&lt;-0.2, "Underperformer", IF(Global_Household_Financial_Dyna[[#This Row],[Vs country_Average]]&gt;0.2, "Outperformer", "Normal"))</f>
        <v>Underperformer</v>
      </c>
      <c r="S22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24.53</v>
      </c>
      <c r="T22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24.53</v>
      </c>
      <c r="U22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24.53</v>
      </c>
      <c r="V22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24.53</v>
      </c>
    </row>
    <row r="2246" spans="1:22" x14ac:dyDescent="0.3">
      <c r="A2246">
        <v>2252</v>
      </c>
      <c r="B2246" t="s">
        <v>12</v>
      </c>
      <c r="C2246" t="s">
        <v>13</v>
      </c>
      <c r="D2246">
        <v>1</v>
      </c>
      <c r="E2246">
        <v>1</v>
      </c>
      <c r="F2246">
        <v>2556.9499999999998</v>
      </c>
      <c r="G2246">
        <v>2556.9499999999998</v>
      </c>
      <c r="H2246">
        <v>639.24</v>
      </c>
      <c r="I2246">
        <v>1979.84</v>
      </c>
      <c r="J2246">
        <v>-62.13</v>
      </c>
      <c r="K2246">
        <f>Global_Household_Financial_Dyna[[#This Row],[Total_Household_Income]]-Global_Household_Financial_Dyna[[#This Row],[Estimated_Taxes]]</f>
        <v>1917.7099999999998</v>
      </c>
      <c r="L2246" s="1">
        <f>Global_Household_Financial_Dyna[[#This Row],[Monthly_Savings]]/Global_Household_Financial_Dyna[[#This Row],[Net Income]]</f>
        <v>-3.2398016384124817E-2</v>
      </c>
      <c r="M2246" s="2">
        <f>Global_Household_Financial_Dyna[[#This Row],[Monthly_Expenses]]/Global_Household_Financial_Dyna[[#This Row],[Net Income]]</f>
        <v>1.0323980163841249</v>
      </c>
      <c r="N2246" t="str">
        <f>IF(Global_Household_Financial_Dyna[[#This Row],[Monthly_Savings]]&lt;0,"High Risk", IF(Global_Household_Financial_Dyna[[#This Row],[Savings Rate%]]&lt;0.1, "Medium", "Safe"))</f>
        <v>High Risk</v>
      </c>
      <c r="O2246">
        <f>Global_Household_Financial_Dyna[[#This Row],[Total_Household_Income]]/Global_Household_Financial_Dyna[[#This Row],[Family_Size]]</f>
        <v>2556.9499999999998</v>
      </c>
      <c r="P2246" s="2">
        <f t="shared" si="70"/>
        <v>0.30718716818024266</v>
      </c>
      <c r="Q2246" s="2">
        <f t="shared" si="71"/>
        <v>-0.33958518456436748</v>
      </c>
      <c r="R2246" s="2" t="str">
        <f>IF(Global_Household_Financial_Dyna[[#This Row],[Vs country_Average]]&lt;-0.2, "Underperformer", IF(Global_Household_Financial_Dyna[[#This Row],[Vs country_Average]]&gt;0.2, "Outperformer", "Normal"))</f>
        <v>Underperformer</v>
      </c>
      <c r="S22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36.862000000000002</v>
      </c>
      <c r="T22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135.85400000000001</v>
      </c>
      <c r="U22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234.846</v>
      </c>
      <c r="V22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333.83800000000002</v>
      </c>
    </row>
    <row r="2247" spans="1:22" x14ac:dyDescent="0.3">
      <c r="A2247">
        <v>2253</v>
      </c>
      <c r="B2247" t="s">
        <v>16</v>
      </c>
      <c r="C2247" t="s">
        <v>17</v>
      </c>
      <c r="D2247">
        <v>1</v>
      </c>
      <c r="E2247">
        <v>1</v>
      </c>
      <c r="F2247">
        <v>4719.42</v>
      </c>
      <c r="G2247">
        <v>4719.42</v>
      </c>
      <c r="H2247">
        <v>1651.8</v>
      </c>
      <c r="I2247">
        <v>1372.66</v>
      </c>
      <c r="J2247">
        <v>1694.96</v>
      </c>
      <c r="K2247">
        <f>Global_Household_Financial_Dyna[[#This Row],[Total_Household_Income]]-Global_Household_Financial_Dyna[[#This Row],[Estimated_Taxes]]</f>
        <v>3067.62</v>
      </c>
      <c r="L2247" s="1">
        <f>Global_Household_Financial_Dyna[[#This Row],[Monthly_Savings]]/Global_Household_Financial_Dyna[[#This Row],[Net Income]]</f>
        <v>0.5525325822624706</v>
      </c>
      <c r="M2247" s="2">
        <f>Global_Household_Financial_Dyna[[#This Row],[Monthly_Expenses]]/Global_Household_Financial_Dyna[[#This Row],[Net Income]]</f>
        <v>0.44746741773752946</v>
      </c>
      <c r="N2247" t="str">
        <f>IF(Global_Household_Financial_Dyna[[#This Row],[Monthly_Savings]]&lt;0,"High Risk", IF(Global_Household_Financial_Dyna[[#This Row],[Savings Rate%]]&lt;0.1, "Medium", "Safe"))</f>
        <v>Safe</v>
      </c>
      <c r="O2247">
        <f>Global_Household_Financial_Dyna[[#This Row],[Total_Household_Income]]/Global_Household_Financial_Dyna[[#This Row],[Family_Size]]</f>
        <v>4719.42</v>
      </c>
      <c r="P2247" s="2">
        <f t="shared" si="70"/>
        <v>0.15879799892000862</v>
      </c>
      <c r="Q2247" s="2">
        <f t="shared" si="71"/>
        <v>0.39373458334246197</v>
      </c>
      <c r="R2247" s="2" t="str">
        <f>IF(Global_Household_Financial_Dyna[[#This Row],[Vs country_Average]]&lt;-0.2, "Underperformer", IF(Global_Household_Financial_Dyna[[#This Row],[Vs country_Average]]&gt;0.2, "Outperformer", "Normal"))</f>
        <v>Outperformer</v>
      </c>
      <c r="S22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1694.96</v>
      </c>
      <c r="T22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1694.96</v>
      </c>
      <c r="U22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1694.96</v>
      </c>
      <c r="V22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1694.96</v>
      </c>
    </row>
    <row r="2248" spans="1:22" x14ac:dyDescent="0.3">
      <c r="A2248">
        <v>2254</v>
      </c>
      <c r="B2248" t="s">
        <v>14</v>
      </c>
      <c r="C2248" t="s">
        <v>15</v>
      </c>
      <c r="D2248">
        <v>3</v>
      </c>
      <c r="E2248">
        <v>1</v>
      </c>
      <c r="F2248">
        <v>735.99</v>
      </c>
      <c r="G2248">
        <v>735.99</v>
      </c>
      <c r="H2248">
        <v>110.4</v>
      </c>
      <c r="I2248">
        <v>698.45</v>
      </c>
      <c r="J2248">
        <v>-72.86</v>
      </c>
      <c r="K2248">
        <f>Global_Household_Financial_Dyna[[#This Row],[Total_Household_Income]]-Global_Household_Financial_Dyna[[#This Row],[Estimated_Taxes]]</f>
        <v>625.59</v>
      </c>
      <c r="L2248" s="1">
        <f>Global_Household_Financial_Dyna[[#This Row],[Monthly_Savings]]/Global_Household_Financial_Dyna[[#This Row],[Net Income]]</f>
        <v>-0.11646605604309532</v>
      </c>
      <c r="M2248" s="2">
        <f>Global_Household_Financial_Dyna[[#This Row],[Monthly_Expenses]]/Global_Household_Financial_Dyna[[#This Row],[Net Income]]</f>
        <v>1.1164660560430952</v>
      </c>
      <c r="N2248" t="str">
        <f>IF(Global_Household_Financial_Dyna[[#This Row],[Monthly_Savings]]&lt;0,"High Risk", IF(Global_Household_Financial_Dyna[[#This Row],[Savings Rate%]]&lt;0.1, "Medium", "Safe"))</f>
        <v>High Risk</v>
      </c>
      <c r="O2248">
        <f>Global_Household_Financial_Dyna[[#This Row],[Total_Household_Income]]/Global_Household_Financial_Dyna[[#This Row],[Family_Size]]</f>
        <v>245.33</v>
      </c>
      <c r="P2248" s="2">
        <f t="shared" si="70"/>
        <v>0.39788995363055785</v>
      </c>
      <c r="Q2248" s="2">
        <f t="shared" si="71"/>
        <v>-0.51435600967365314</v>
      </c>
      <c r="R2248" s="2" t="str">
        <f>IF(Global_Household_Financial_Dyna[[#This Row],[Vs country_Average]]&lt;-0.2, "Underperformer", IF(Global_Household_Financial_Dyna[[#This Row],[Vs country_Average]]&gt;0.2, "Outperformer", "Normal"))</f>
        <v>Underperformer</v>
      </c>
      <c r="S22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-37.9375</v>
      </c>
      <c r="T22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-3.0150000000000006</v>
      </c>
      <c r="U22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31.907499999999999</v>
      </c>
      <c r="V22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66.83</v>
      </c>
    </row>
    <row r="2249" spans="1:22" x14ac:dyDescent="0.3">
      <c r="A2249">
        <v>2255</v>
      </c>
      <c r="B2249" t="s">
        <v>12</v>
      </c>
      <c r="C2249" t="s">
        <v>13</v>
      </c>
      <c r="D2249">
        <v>7</v>
      </c>
      <c r="E2249">
        <v>1</v>
      </c>
      <c r="F2249">
        <v>4117.96</v>
      </c>
      <c r="G2249">
        <v>4117.96</v>
      </c>
      <c r="H2249">
        <v>1029.49</v>
      </c>
      <c r="I2249">
        <v>3907.95</v>
      </c>
      <c r="J2249">
        <v>-819.48</v>
      </c>
      <c r="K2249">
        <f>Global_Household_Financial_Dyna[[#This Row],[Total_Household_Income]]-Global_Household_Financial_Dyna[[#This Row],[Estimated_Taxes]]</f>
        <v>3088.4700000000003</v>
      </c>
      <c r="L2249" s="1">
        <f>Global_Household_Financial_Dyna[[#This Row],[Monthly_Savings]]/Global_Household_Financial_Dyna[[#This Row],[Net Income]]</f>
        <v>-0.26533526309143363</v>
      </c>
      <c r="M2249" s="2">
        <f>Global_Household_Financial_Dyna[[#This Row],[Monthly_Expenses]]/Global_Household_Financial_Dyna[[#This Row],[Net Income]]</f>
        <v>1.2653352630914334</v>
      </c>
      <c r="N2249" t="str">
        <f>IF(Global_Household_Financial_Dyna[[#This Row],[Monthly_Savings]]&lt;0,"High Risk", IF(Global_Household_Financial_Dyna[[#This Row],[Savings Rate%]]&lt;0.1, "Medium", "Safe"))</f>
        <v>High Risk</v>
      </c>
      <c r="O2249">
        <f>Global_Household_Financial_Dyna[[#This Row],[Total_Household_Income]]/Global_Household_Financial_Dyna[[#This Row],[Family_Size]]</f>
        <v>588.28</v>
      </c>
      <c r="P2249" s="2">
        <f t="shared" si="70"/>
        <v>0.30718716818024266</v>
      </c>
      <c r="Q2249" s="2">
        <f t="shared" si="71"/>
        <v>-0.57252243127167635</v>
      </c>
      <c r="R2249" s="2" t="str">
        <f>IF(Global_Household_Financial_Dyna[[#This Row],[Vs country_Average]]&lt;-0.2, "Underperformer", IF(Global_Household_Financial_Dyna[[#This Row],[Vs country_Average]]&gt;0.2, "Outperformer", "Normal"))</f>
        <v>Underperformer</v>
      </c>
      <c r="S22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-624.08249999999998</v>
      </c>
      <c r="T22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-428.685</v>
      </c>
      <c r="U22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-233.28750000000014</v>
      </c>
      <c r="V22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-37.889999999999986</v>
      </c>
    </row>
    <row r="2250" spans="1:22" x14ac:dyDescent="0.3">
      <c r="A2250">
        <v>2256</v>
      </c>
      <c r="B2250" t="s">
        <v>16</v>
      </c>
      <c r="C2250" t="s">
        <v>17</v>
      </c>
      <c r="D2250">
        <v>3</v>
      </c>
      <c r="E2250">
        <v>2</v>
      </c>
      <c r="F2250">
        <v>1428.82</v>
      </c>
      <c r="G2250">
        <v>2181.39</v>
      </c>
      <c r="H2250">
        <v>763.49</v>
      </c>
      <c r="I2250">
        <v>2070.14</v>
      </c>
      <c r="J2250">
        <v>-652.24</v>
      </c>
      <c r="K2250">
        <f>Global_Household_Financial_Dyna[[#This Row],[Total_Household_Income]]-Global_Household_Financial_Dyna[[#This Row],[Estimated_Taxes]]</f>
        <v>1417.8999999999999</v>
      </c>
      <c r="L2250" s="1">
        <f>Global_Household_Financial_Dyna[[#This Row],[Monthly_Savings]]/Global_Household_Financial_Dyna[[#This Row],[Net Income]]</f>
        <v>-0.46000423161012771</v>
      </c>
      <c r="M2250" s="2">
        <f>Global_Household_Financial_Dyna[[#This Row],[Monthly_Expenses]]/Global_Household_Financial_Dyna[[#This Row],[Net Income]]</f>
        <v>1.4600042316101276</v>
      </c>
      <c r="N2250" t="str">
        <f>IF(Global_Household_Financial_Dyna[[#This Row],[Monthly_Savings]]&lt;0,"High Risk", IF(Global_Household_Financial_Dyna[[#This Row],[Savings Rate%]]&lt;0.1, "Medium", "Safe"))</f>
        <v>High Risk</v>
      </c>
      <c r="O2250">
        <f>Global_Household_Financial_Dyna[[#This Row],[Total_Household_Income]]/Global_Household_Financial_Dyna[[#This Row],[Family_Size]]</f>
        <v>727.13</v>
      </c>
      <c r="P2250" s="2">
        <f t="shared" si="70"/>
        <v>0.15879799892000862</v>
      </c>
      <c r="Q2250" s="2">
        <f t="shared" si="71"/>
        <v>-0.61880223053013639</v>
      </c>
      <c r="R2250" s="2" t="str">
        <f>IF(Global_Household_Financial_Dyna[[#This Row],[Vs country_Average]]&lt;-0.2, "Underperformer", IF(Global_Household_Financial_Dyna[[#This Row],[Vs country_Average]]&gt;0.2, "Outperformer", "Normal"))</f>
        <v>Underperformer</v>
      </c>
      <c r="S22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-548.73299999999995</v>
      </c>
      <c r="T22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-445.226</v>
      </c>
      <c r="U22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-341.71900000000005</v>
      </c>
      <c r="V22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-238.21199999999999</v>
      </c>
    </row>
    <row r="2251" spans="1:22" x14ac:dyDescent="0.3">
      <c r="A2251">
        <v>2257</v>
      </c>
      <c r="B2251" t="s">
        <v>16</v>
      </c>
      <c r="C2251" t="s">
        <v>21</v>
      </c>
      <c r="D2251">
        <v>4</v>
      </c>
      <c r="E2251">
        <v>2</v>
      </c>
      <c r="F2251">
        <v>3218.16</v>
      </c>
      <c r="G2251">
        <v>4778.6499999999996</v>
      </c>
      <c r="H2251">
        <v>1672.53</v>
      </c>
      <c r="I2251">
        <v>2802.1</v>
      </c>
      <c r="J2251">
        <v>304.02999999999997</v>
      </c>
      <c r="K2251">
        <f>Global_Household_Financial_Dyna[[#This Row],[Total_Household_Income]]-Global_Household_Financial_Dyna[[#This Row],[Estimated_Taxes]]</f>
        <v>3106.12</v>
      </c>
      <c r="L2251" s="1">
        <f>Global_Household_Financial_Dyna[[#This Row],[Monthly_Savings]]/Global_Household_Financial_Dyna[[#This Row],[Net Income]]</f>
        <v>9.7880957593396253E-2</v>
      </c>
      <c r="M2251" s="2">
        <f>Global_Household_Financial_Dyna[[#This Row],[Monthly_Expenses]]/Global_Household_Financial_Dyna[[#This Row],[Net Income]]</f>
        <v>0.90212226185723665</v>
      </c>
      <c r="N2251" t="str">
        <f>IF(Global_Household_Financial_Dyna[[#This Row],[Monthly_Savings]]&lt;0,"High Risk", IF(Global_Household_Financial_Dyna[[#This Row],[Savings Rate%]]&lt;0.1, "Medium", "Safe"))</f>
        <v>Medium</v>
      </c>
      <c r="O2251">
        <f>Global_Household_Financial_Dyna[[#This Row],[Total_Household_Income]]/Global_Household_Financial_Dyna[[#This Row],[Family_Size]]</f>
        <v>1194.6624999999999</v>
      </c>
      <c r="P2251" s="2">
        <f t="shared" si="70"/>
        <v>0.15879799892000862</v>
      </c>
      <c r="Q2251" s="2">
        <f t="shared" si="71"/>
        <v>-6.0917041326612367E-2</v>
      </c>
      <c r="R2251" s="2" t="str">
        <f>IF(Global_Household_Financial_Dyna[[#This Row],[Vs country_Average]]&lt;-0.2, "Underperformer", IF(Global_Household_Financial_Dyna[[#This Row],[Vs country_Average]]&gt;0.2, "Outperformer", "Normal"))</f>
        <v>Normal</v>
      </c>
      <c r="S22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304.02999999999997</v>
      </c>
      <c r="T22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304.02999999999997</v>
      </c>
      <c r="U22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304.02999999999997</v>
      </c>
      <c r="V22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304.02999999999997</v>
      </c>
    </row>
    <row r="2252" spans="1:22" x14ac:dyDescent="0.3">
      <c r="A2252">
        <v>2258</v>
      </c>
      <c r="B2252" t="s">
        <v>10</v>
      </c>
      <c r="C2252" t="s">
        <v>11</v>
      </c>
      <c r="D2252">
        <v>5</v>
      </c>
      <c r="E2252">
        <v>3</v>
      </c>
      <c r="F2252">
        <v>915.29</v>
      </c>
      <c r="G2252">
        <v>2045.29</v>
      </c>
      <c r="H2252">
        <v>204.53</v>
      </c>
      <c r="I2252">
        <v>787.88</v>
      </c>
      <c r="J2252">
        <v>1052.8900000000001</v>
      </c>
      <c r="K2252">
        <f>Global_Household_Financial_Dyna[[#This Row],[Total_Household_Income]]-Global_Household_Financial_Dyna[[#This Row],[Estimated_Taxes]]</f>
        <v>1840.76</v>
      </c>
      <c r="L2252" s="1">
        <f>Global_Household_Financial_Dyna[[#This Row],[Monthly_Savings]]/Global_Household_Financial_Dyna[[#This Row],[Net Income]]</f>
        <v>0.57198657076424964</v>
      </c>
      <c r="M2252" s="2">
        <f>Global_Household_Financial_Dyna[[#This Row],[Monthly_Expenses]]/Global_Household_Financial_Dyna[[#This Row],[Net Income]]</f>
        <v>0.42801886177448445</v>
      </c>
      <c r="N2252" t="str">
        <f>IF(Global_Household_Financial_Dyna[[#This Row],[Monthly_Savings]]&lt;0,"High Risk", IF(Global_Household_Financial_Dyna[[#This Row],[Savings Rate%]]&lt;0.1, "Medium", "Safe"))</f>
        <v>Safe</v>
      </c>
      <c r="O2252">
        <f>Global_Household_Financial_Dyna[[#This Row],[Total_Household_Income]]/Global_Household_Financial_Dyna[[#This Row],[Family_Size]]</f>
        <v>409.05799999999999</v>
      </c>
      <c r="P2252" s="2">
        <f t="shared" si="70"/>
        <v>0.42077341556833553</v>
      </c>
      <c r="Q2252" s="2">
        <f t="shared" si="71"/>
        <v>0.15121315519591411</v>
      </c>
      <c r="R2252" s="2" t="str">
        <f>IF(Global_Household_Financial_Dyna[[#This Row],[Vs country_Average]]&lt;-0.2, "Underperformer", IF(Global_Household_Financial_Dyna[[#This Row],[Vs country_Average]]&gt;0.2, "Outperformer", "Normal"))</f>
        <v>Normal</v>
      </c>
      <c r="S22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1052.8900000000001</v>
      </c>
      <c r="T22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1052.8900000000001</v>
      </c>
      <c r="U22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1052.8900000000001</v>
      </c>
      <c r="V22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1052.8900000000001</v>
      </c>
    </row>
    <row r="2253" spans="1:22" x14ac:dyDescent="0.3">
      <c r="A2253">
        <v>2259</v>
      </c>
      <c r="B2253" t="s">
        <v>10</v>
      </c>
      <c r="C2253" t="s">
        <v>22</v>
      </c>
      <c r="D2253">
        <v>6</v>
      </c>
      <c r="E2253">
        <v>3</v>
      </c>
      <c r="F2253">
        <v>189.7</v>
      </c>
      <c r="G2253">
        <v>438.27</v>
      </c>
      <c r="H2253">
        <v>43.83</v>
      </c>
      <c r="I2253">
        <v>415.92</v>
      </c>
      <c r="J2253">
        <v>-21.48</v>
      </c>
      <c r="K2253">
        <f>Global_Household_Financial_Dyna[[#This Row],[Total_Household_Income]]-Global_Household_Financial_Dyna[[#This Row],[Estimated_Taxes]]</f>
        <v>394.44</v>
      </c>
      <c r="L2253" s="1">
        <f>Global_Household_Financial_Dyna[[#This Row],[Monthly_Savings]]/Global_Household_Financial_Dyna[[#This Row],[Net Income]]</f>
        <v>-5.4456951627623977E-2</v>
      </c>
      <c r="M2253" s="2">
        <f>Global_Household_Financial_Dyna[[#This Row],[Monthly_Expenses]]/Global_Household_Financial_Dyna[[#This Row],[Net Income]]</f>
        <v>1.0544569516276241</v>
      </c>
      <c r="N2253" t="str">
        <f>IF(Global_Household_Financial_Dyna[[#This Row],[Monthly_Savings]]&lt;0,"High Risk", IF(Global_Household_Financial_Dyna[[#This Row],[Savings Rate%]]&lt;0.1, "Medium", "Safe"))</f>
        <v>High Risk</v>
      </c>
      <c r="O2253">
        <f>Global_Household_Financial_Dyna[[#This Row],[Total_Household_Income]]/Global_Household_Financial_Dyna[[#This Row],[Family_Size]]</f>
        <v>73.045000000000002</v>
      </c>
      <c r="P2253" s="2">
        <f t="shared" si="70"/>
        <v>0.42077341556833553</v>
      </c>
      <c r="Q2253" s="2">
        <f t="shared" si="71"/>
        <v>-0.47523036719595951</v>
      </c>
      <c r="R2253" s="2" t="str">
        <f>IF(Global_Household_Financial_Dyna[[#This Row],[Vs country_Average]]&lt;-0.2, "Underperformer", IF(Global_Household_Financial_Dyna[[#This Row],[Vs country_Average]]&gt;0.2, "Outperformer", "Normal"))</f>
        <v>Underperformer</v>
      </c>
      <c r="S22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-0.68399999999999395</v>
      </c>
      <c r="T22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20.112000000000005</v>
      </c>
      <c r="U22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40.908000000000001</v>
      </c>
      <c r="V22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61.704000000000008</v>
      </c>
    </row>
    <row r="2254" spans="1:22" x14ac:dyDescent="0.3">
      <c r="A2254">
        <v>2260</v>
      </c>
      <c r="B2254" t="s">
        <v>10</v>
      </c>
      <c r="C2254" t="s">
        <v>11</v>
      </c>
      <c r="D2254">
        <v>3</v>
      </c>
      <c r="E2254">
        <v>3</v>
      </c>
      <c r="F2254">
        <v>441.16</v>
      </c>
      <c r="G2254">
        <v>924.54</v>
      </c>
      <c r="H2254">
        <v>92.45</v>
      </c>
      <c r="I2254">
        <v>604.53</v>
      </c>
      <c r="J2254">
        <v>227.55</v>
      </c>
      <c r="K2254">
        <f>Global_Household_Financial_Dyna[[#This Row],[Total_Household_Income]]-Global_Household_Financial_Dyna[[#This Row],[Estimated_Taxes]]</f>
        <v>832.08999999999992</v>
      </c>
      <c r="L2254" s="1">
        <f>Global_Household_Financial_Dyna[[#This Row],[Monthly_Savings]]/Global_Household_Financial_Dyna[[#This Row],[Net Income]]</f>
        <v>0.27346801427730177</v>
      </c>
      <c r="M2254" s="2">
        <f>Global_Household_Financial_Dyna[[#This Row],[Monthly_Expenses]]/Global_Household_Financial_Dyna[[#This Row],[Net Income]]</f>
        <v>0.72651996779194561</v>
      </c>
      <c r="N2254" t="str">
        <f>IF(Global_Household_Financial_Dyna[[#This Row],[Monthly_Savings]]&lt;0,"High Risk", IF(Global_Household_Financial_Dyna[[#This Row],[Savings Rate%]]&lt;0.1, "Medium", "Safe"))</f>
        <v>Safe</v>
      </c>
      <c r="O2254">
        <f>Global_Household_Financial_Dyna[[#This Row],[Total_Household_Income]]/Global_Household_Financial_Dyna[[#This Row],[Family_Size]]</f>
        <v>308.18</v>
      </c>
      <c r="P2254" s="2">
        <f t="shared" si="70"/>
        <v>0.42077341556833553</v>
      </c>
      <c r="Q2254" s="2">
        <f t="shared" si="71"/>
        <v>-0.14730540129103376</v>
      </c>
      <c r="R2254" s="2" t="str">
        <f>IF(Global_Household_Financial_Dyna[[#This Row],[Vs country_Average]]&lt;-0.2, "Underperformer", IF(Global_Household_Financial_Dyna[[#This Row],[Vs country_Average]]&gt;0.2, "Outperformer", "Normal"))</f>
        <v>Normal</v>
      </c>
      <c r="S22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227.55</v>
      </c>
      <c r="T22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227.55</v>
      </c>
      <c r="U22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227.55</v>
      </c>
      <c r="V22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227.55</v>
      </c>
    </row>
    <row r="2255" spans="1:22" x14ac:dyDescent="0.3">
      <c r="A2255">
        <v>2261</v>
      </c>
      <c r="B2255" t="s">
        <v>14</v>
      </c>
      <c r="C2255" t="s">
        <v>15</v>
      </c>
      <c r="D2255">
        <v>4</v>
      </c>
      <c r="E2255">
        <v>3</v>
      </c>
      <c r="F2255">
        <v>2186.6</v>
      </c>
      <c r="G2255">
        <v>5535.82</v>
      </c>
      <c r="H2255">
        <v>830.37</v>
      </c>
      <c r="I2255">
        <v>917.03</v>
      </c>
      <c r="J2255">
        <v>3788.43</v>
      </c>
      <c r="K2255">
        <f>Global_Household_Financial_Dyna[[#This Row],[Total_Household_Income]]-Global_Household_Financial_Dyna[[#This Row],[Estimated_Taxes]]</f>
        <v>4705.45</v>
      </c>
      <c r="L2255" s="1">
        <f>Global_Household_Financial_Dyna[[#This Row],[Monthly_Savings]]/Global_Household_Financial_Dyna[[#This Row],[Net Income]]</f>
        <v>0.80511534497231929</v>
      </c>
      <c r="M2255" s="2">
        <f>Global_Household_Financial_Dyna[[#This Row],[Monthly_Expenses]]/Global_Household_Financial_Dyna[[#This Row],[Net Income]]</f>
        <v>0.19488678022293299</v>
      </c>
      <c r="N2255" t="str">
        <f>IF(Global_Household_Financial_Dyna[[#This Row],[Monthly_Savings]]&lt;0,"High Risk", IF(Global_Household_Financial_Dyna[[#This Row],[Savings Rate%]]&lt;0.1, "Medium", "Safe"))</f>
        <v>Safe</v>
      </c>
      <c r="O2255">
        <f>Global_Household_Financial_Dyna[[#This Row],[Total_Household_Income]]/Global_Household_Financial_Dyna[[#This Row],[Family_Size]]</f>
        <v>1383.9549999999999</v>
      </c>
      <c r="P2255" s="2">
        <f t="shared" si="70"/>
        <v>0.39788995363055785</v>
      </c>
      <c r="Q2255" s="2">
        <f t="shared" si="71"/>
        <v>0.40722539134176144</v>
      </c>
      <c r="R2255" s="2" t="str">
        <f>IF(Global_Household_Financial_Dyna[[#This Row],[Vs country_Average]]&lt;-0.2, "Underperformer", IF(Global_Household_Financial_Dyna[[#This Row],[Vs country_Average]]&gt;0.2, "Outperformer", "Normal"))</f>
        <v>Outperformer</v>
      </c>
      <c r="S22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3788.43</v>
      </c>
      <c r="T22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3788.43</v>
      </c>
      <c r="U22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3788.43</v>
      </c>
      <c r="V22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3788.43</v>
      </c>
    </row>
    <row r="2256" spans="1:22" x14ac:dyDescent="0.3">
      <c r="A2256">
        <v>2262</v>
      </c>
      <c r="B2256" t="s">
        <v>16</v>
      </c>
      <c r="C2256" t="s">
        <v>17</v>
      </c>
      <c r="D2256">
        <v>7</v>
      </c>
      <c r="E2256">
        <v>3</v>
      </c>
      <c r="F2256">
        <v>4206.8599999999997</v>
      </c>
      <c r="G2256">
        <v>9041.39</v>
      </c>
      <c r="H2256">
        <v>3616.56</v>
      </c>
      <c r="I2256">
        <v>5785.97</v>
      </c>
      <c r="J2256">
        <v>-361.14</v>
      </c>
      <c r="K2256">
        <f>Global_Household_Financial_Dyna[[#This Row],[Total_Household_Income]]-Global_Household_Financial_Dyna[[#This Row],[Estimated_Taxes]]</f>
        <v>5424.83</v>
      </c>
      <c r="L2256" s="1">
        <f>Global_Household_Financial_Dyna[[#This Row],[Monthly_Savings]]/Global_Household_Financial_Dyna[[#This Row],[Net Income]]</f>
        <v>-6.6571671370347085E-2</v>
      </c>
      <c r="M2256" s="2">
        <f>Global_Household_Financial_Dyna[[#This Row],[Monthly_Expenses]]/Global_Household_Financial_Dyna[[#This Row],[Net Income]]</f>
        <v>1.0665716713703473</v>
      </c>
      <c r="N2256" t="str">
        <f>IF(Global_Household_Financial_Dyna[[#This Row],[Monthly_Savings]]&lt;0,"High Risk", IF(Global_Household_Financial_Dyna[[#This Row],[Savings Rate%]]&lt;0.1, "Medium", "Safe"))</f>
        <v>High Risk</v>
      </c>
      <c r="O2256">
        <f>Global_Household_Financial_Dyna[[#This Row],[Total_Household_Income]]/Global_Household_Financial_Dyna[[#This Row],[Family_Size]]</f>
        <v>1291.6271428571429</v>
      </c>
      <c r="P2256" s="2">
        <f t="shared" si="70"/>
        <v>0.15879799892000862</v>
      </c>
      <c r="Q2256" s="2">
        <f t="shared" si="71"/>
        <v>-0.22536967029035571</v>
      </c>
      <c r="R2256" s="2" t="str">
        <f>IF(Global_Household_Financial_Dyna[[#This Row],[Vs country_Average]]&lt;-0.2, "Underperformer", IF(Global_Household_Financial_Dyna[[#This Row],[Vs country_Average]]&gt;0.2, "Outperformer", "Normal"))</f>
        <v>Underperformer</v>
      </c>
      <c r="S22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-71.84149999999994</v>
      </c>
      <c r="T22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217.45700000000011</v>
      </c>
      <c r="U22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506.7555000000001</v>
      </c>
      <c r="V22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796.0540000000002</v>
      </c>
    </row>
    <row r="2257" spans="1:22" x14ac:dyDescent="0.3">
      <c r="A2257">
        <v>2263</v>
      </c>
      <c r="B2257" t="s">
        <v>12</v>
      </c>
      <c r="C2257" t="s">
        <v>13</v>
      </c>
      <c r="D2257">
        <v>5</v>
      </c>
      <c r="E2257">
        <v>2</v>
      </c>
      <c r="F2257">
        <v>4643.5200000000004</v>
      </c>
      <c r="G2257">
        <v>7008.76</v>
      </c>
      <c r="H2257">
        <v>1752.19</v>
      </c>
      <c r="I2257">
        <v>3353.45</v>
      </c>
      <c r="J2257">
        <v>1903.12</v>
      </c>
      <c r="K2257">
        <f>Global_Household_Financial_Dyna[[#This Row],[Total_Household_Income]]-Global_Household_Financial_Dyna[[#This Row],[Estimated_Taxes]]</f>
        <v>5256.57</v>
      </c>
      <c r="L2257" s="1">
        <f>Global_Household_Financial_Dyna[[#This Row],[Monthly_Savings]]/Global_Household_Financial_Dyna[[#This Row],[Net Income]]</f>
        <v>0.36204597294433444</v>
      </c>
      <c r="M2257" s="2">
        <f>Global_Household_Financial_Dyna[[#This Row],[Monthly_Expenses]]/Global_Household_Financial_Dyna[[#This Row],[Net Income]]</f>
        <v>0.63795402705566562</v>
      </c>
      <c r="N2257" t="str">
        <f>IF(Global_Household_Financial_Dyna[[#This Row],[Monthly_Savings]]&lt;0,"High Risk", IF(Global_Household_Financial_Dyna[[#This Row],[Savings Rate%]]&lt;0.1, "Medium", "Safe"))</f>
        <v>Safe</v>
      </c>
      <c r="O2257">
        <f>Global_Household_Financial_Dyna[[#This Row],[Total_Household_Income]]/Global_Household_Financial_Dyna[[#This Row],[Family_Size]]</f>
        <v>1401.752</v>
      </c>
      <c r="P2257" s="2">
        <f t="shared" si="70"/>
        <v>0.30718716818024266</v>
      </c>
      <c r="Q2257" s="2">
        <f t="shared" si="71"/>
        <v>5.4858804764091773E-2</v>
      </c>
      <c r="R2257" s="2" t="str">
        <f>IF(Global_Household_Financial_Dyna[[#This Row],[Vs country_Average]]&lt;-0.2, "Underperformer", IF(Global_Household_Financial_Dyna[[#This Row],[Vs country_Average]]&gt;0.2, "Outperformer", "Normal"))</f>
        <v>Normal</v>
      </c>
      <c r="S22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1903.12</v>
      </c>
      <c r="T22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1903.12</v>
      </c>
      <c r="U22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1903.12</v>
      </c>
      <c r="V22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1903.12</v>
      </c>
    </row>
    <row r="2258" spans="1:22" x14ac:dyDescent="0.3">
      <c r="A2258">
        <v>2264</v>
      </c>
      <c r="B2258" t="s">
        <v>10</v>
      </c>
      <c r="C2258" t="s">
        <v>11</v>
      </c>
      <c r="D2258">
        <v>6</v>
      </c>
      <c r="E2258">
        <v>3</v>
      </c>
      <c r="F2258">
        <v>813.83</v>
      </c>
      <c r="G2258">
        <v>1795.67</v>
      </c>
      <c r="H2258">
        <v>179.57</v>
      </c>
      <c r="I2258">
        <v>932.8</v>
      </c>
      <c r="J2258">
        <v>683.3</v>
      </c>
      <c r="K2258">
        <f>Global_Household_Financial_Dyna[[#This Row],[Total_Household_Income]]-Global_Household_Financial_Dyna[[#This Row],[Estimated_Taxes]]</f>
        <v>1616.1000000000001</v>
      </c>
      <c r="L2258" s="1">
        <f>Global_Household_Financial_Dyna[[#This Row],[Monthly_Savings]]/Global_Household_Financial_Dyna[[#This Row],[Net Income]]</f>
        <v>0.42280799455479234</v>
      </c>
      <c r="M2258" s="2">
        <f>Global_Household_Financial_Dyna[[#This Row],[Monthly_Expenses]]/Global_Household_Financial_Dyna[[#This Row],[Net Income]]</f>
        <v>0.57719200544520755</v>
      </c>
      <c r="N2258" t="str">
        <f>IF(Global_Household_Financial_Dyna[[#This Row],[Monthly_Savings]]&lt;0,"High Risk", IF(Global_Household_Financial_Dyna[[#This Row],[Savings Rate%]]&lt;0.1, "Medium", "Safe"))</f>
        <v>Safe</v>
      </c>
      <c r="O2258">
        <f>Global_Household_Financial_Dyna[[#This Row],[Total_Household_Income]]/Global_Household_Financial_Dyna[[#This Row],[Family_Size]]</f>
        <v>299.27833333333336</v>
      </c>
      <c r="P2258" s="2">
        <f t="shared" si="70"/>
        <v>0.42077341556833553</v>
      </c>
      <c r="Q2258" s="2">
        <f t="shared" si="71"/>
        <v>2.0345789864568142E-3</v>
      </c>
      <c r="R2258" s="2" t="str">
        <f>IF(Global_Household_Financial_Dyna[[#This Row],[Vs country_Average]]&lt;-0.2, "Underperformer", IF(Global_Household_Financial_Dyna[[#This Row],[Vs country_Average]]&gt;0.2, "Outperformer", "Normal"))</f>
        <v>Normal</v>
      </c>
      <c r="S22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683.3</v>
      </c>
      <c r="T22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683.3</v>
      </c>
      <c r="U22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683.3</v>
      </c>
      <c r="V22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683.3</v>
      </c>
    </row>
    <row r="2259" spans="1:22" x14ac:dyDescent="0.3">
      <c r="A2259">
        <v>2265</v>
      </c>
      <c r="B2259" t="s">
        <v>16</v>
      </c>
      <c r="C2259" t="s">
        <v>17</v>
      </c>
      <c r="D2259">
        <v>1</v>
      </c>
      <c r="E2259">
        <v>1</v>
      </c>
      <c r="F2259">
        <v>2749.09</v>
      </c>
      <c r="G2259">
        <v>2749.09</v>
      </c>
      <c r="H2259">
        <v>962.18</v>
      </c>
      <c r="I2259">
        <v>1655.83</v>
      </c>
      <c r="J2259">
        <v>131.08000000000001</v>
      </c>
      <c r="K2259">
        <f>Global_Household_Financial_Dyna[[#This Row],[Total_Household_Income]]-Global_Household_Financial_Dyna[[#This Row],[Estimated_Taxes]]</f>
        <v>1786.9100000000003</v>
      </c>
      <c r="L2259" s="1">
        <f>Global_Household_Financial_Dyna[[#This Row],[Monthly_Savings]]/Global_Household_Financial_Dyna[[#This Row],[Net Income]]</f>
        <v>7.335568103597831E-2</v>
      </c>
      <c r="M2259" s="2">
        <f>Global_Household_Financial_Dyna[[#This Row],[Monthly_Expenses]]/Global_Household_Financial_Dyna[[#This Row],[Net Income]]</f>
        <v>0.92664431896402144</v>
      </c>
      <c r="N2259" t="str">
        <f>IF(Global_Household_Financial_Dyna[[#This Row],[Monthly_Savings]]&lt;0,"High Risk", IF(Global_Household_Financial_Dyna[[#This Row],[Savings Rate%]]&lt;0.1, "Medium", "Safe"))</f>
        <v>Medium</v>
      </c>
      <c r="O2259">
        <f>Global_Household_Financial_Dyna[[#This Row],[Total_Household_Income]]/Global_Household_Financial_Dyna[[#This Row],[Family_Size]]</f>
        <v>2749.09</v>
      </c>
      <c r="P2259" s="2">
        <f t="shared" si="70"/>
        <v>0.15879799892000862</v>
      </c>
      <c r="Q2259" s="2">
        <f t="shared" si="71"/>
        <v>-8.5442317884030311E-2</v>
      </c>
      <c r="R2259" s="2" t="str">
        <f>IF(Global_Household_Financial_Dyna[[#This Row],[Vs country_Average]]&lt;-0.2, "Underperformer", IF(Global_Household_Financial_Dyna[[#This Row],[Vs country_Average]]&gt;0.2, "Outperformer", "Normal"))</f>
        <v>Normal</v>
      </c>
      <c r="S22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131.08000000000001</v>
      </c>
      <c r="T22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131.08000000000001</v>
      </c>
      <c r="U22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131.08000000000001</v>
      </c>
      <c r="V22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131.08000000000001</v>
      </c>
    </row>
    <row r="2260" spans="1:22" x14ac:dyDescent="0.3">
      <c r="A2260">
        <v>2266</v>
      </c>
      <c r="B2260" t="s">
        <v>16</v>
      </c>
      <c r="C2260" t="s">
        <v>21</v>
      </c>
      <c r="D2260">
        <v>4</v>
      </c>
      <c r="E2260">
        <v>1</v>
      </c>
      <c r="F2260">
        <v>2414.3000000000002</v>
      </c>
      <c r="G2260">
        <v>2414.3000000000002</v>
      </c>
      <c r="H2260">
        <v>845.01</v>
      </c>
      <c r="I2260">
        <v>2291.17</v>
      </c>
      <c r="J2260">
        <v>-721.88</v>
      </c>
      <c r="K2260">
        <f>Global_Household_Financial_Dyna[[#This Row],[Total_Household_Income]]-Global_Household_Financial_Dyna[[#This Row],[Estimated_Taxes]]</f>
        <v>1569.2900000000002</v>
      </c>
      <c r="L2260" s="1">
        <f>Global_Household_Financial_Dyna[[#This Row],[Monthly_Savings]]/Global_Household_Financial_Dyna[[#This Row],[Net Income]]</f>
        <v>-0.46000420572360745</v>
      </c>
      <c r="M2260" s="2">
        <f>Global_Household_Financial_Dyna[[#This Row],[Monthly_Expenses]]/Global_Household_Financial_Dyna[[#This Row],[Net Income]]</f>
        <v>1.4600042057236073</v>
      </c>
      <c r="N2260" t="str">
        <f>IF(Global_Household_Financial_Dyna[[#This Row],[Monthly_Savings]]&lt;0,"High Risk", IF(Global_Household_Financial_Dyna[[#This Row],[Savings Rate%]]&lt;0.1, "Medium", "Safe"))</f>
        <v>High Risk</v>
      </c>
      <c r="O2260">
        <f>Global_Household_Financial_Dyna[[#This Row],[Total_Household_Income]]/Global_Household_Financial_Dyna[[#This Row],[Family_Size]]</f>
        <v>603.57500000000005</v>
      </c>
      <c r="P2260" s="2">
        <f t="shared" si="70"/>
        <v>0.15879799892000862</v>
      </c>
      <c r="Q2260" s="2">
        <f t="shared" si="71"/>
        <v>-0.61880220464361613</v>
      </c>
      <c r="R2260" s="2" t="str">
        <f>IF(Global_Household_Financial_Dyna[[#This Row],[Vs country_Average]]&lt;-0.2, "Underperformer", IF(Global_Household_Financial_Dyna[[#This Row],[Vs country_Average]]&gt;0.2, "Outperformer", "Normal"))</f>
        <v>Underperformer</v>
      </c>
      <c r="S22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-607.32150000000001</v>
      </c>
      <c r="T22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-492.76300000000003</v>
      </c>
      <c r="U22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-378.2045</v>
      </c>
      <c r="V22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-263.64600000000002</v>
      </c>
    </row>
    <row r="2261" spans="1:22" x14ac:dyDescent="0.3">
      <c r="A2261">
        <v>2267</v>
      </c>
      <c r="B2261" t="s">
        <v>16</v>
      </c>
      <c r="C2261" t="s">
        <v>17</v>
      </c>
      <c r="D2261">
        <v>7</v>
      </c>
      <c r="E2261">
        <v>3</v>
      </c>
      <c r="F2261">
        <v>2202.58</v>
      </c>
      <c r="G2261">
        <v>4679.16</v>
      </c>
      <c r="H2261">
        <v>1637.7</v>
      </c>
      <c r="I2261">
        <v>4440.5200000000004</v>
      </c>
      <c r="J2261">
        <v>-1399.07</v>
      </c>
      <c r="K2261">
        <f>Global_Household_Financial_Dyna[[#This Row],[Total_Household_Income]]-Global_Household_Financial_Dyna[[#This Row],[Estimated_Taxes]]</f>
        <v>3041.46</v>
      </c>
      <c r="L2261" s="1">
        <f>Global_Household_Financial_Dyna[[#This Row],[Monthly_Savings]]/Global_Household_Financial_Dyna[[#This Row],[Net Income]]</f>
        <v>-0.45999947393685925</v>
      </c>
      <c r="M2261" s="2">
        <f>Global_Household_Financial_Dyna[[#This Row],[Monthly_Expenses]]/Global_Household_Financial_Dyna[[#This Row],[Net Income]]</f>
        <v>1.4599961860422299</v>
      </c>
      <c r="N2261" t="str">
        <f>IF(Global_Household_Financial_Dyna[[#This Row],[Monthly_Savings]]&lt;0,"High Risk", IF(Global_Household_Financial_Dyna[[#This Row],[Savings Rate%]]&lt;0.1, "Medium", "Safe"))</f>
        <v>High Risk</v>
      </c>
      <c r="O2261">
        <f>Global_Household_Financial_Dyna[[#This Row],[Total_Household_Income]]/Global_Household_Financial_Dyna[[#This Row],[Family_Size]]</f>
        <v>668.45142857142855</v>
      </c>
      <c r="P2261" s="2">
        <f t="shared" si="70"/>
        <v>0.15879799892000862</v>
      </c>
      <c r="Q2261" s="2">
        <f t="shared" si="71"/>
        <v>-0.61879747285686793</v>
      </c>
      <c r="R2261" s="2" t="str">
        <f>IF(Global_Household_Financial_Dyna[[#This Row],[Vs country_Average]]&lt;-0.2, "Underperformer", IF(Global_Household_Financial_Dyna[[#This Row],[Vs country_Average]]&gt;0.2, "Outperformer", "Normal"))</f>
        <v>Underperformer</v>
      </c>
      <c r="S22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-1177.0439999999999</v>
      </c>
      <c r="T22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-955.0179999999998</v>
      </c>
      <c r="U22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-732.99199999999985</v>
      </c>
      <c r="V22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-510.96599999999978</v>
      </c>
    </row>
    <row r="2262" spans="1:22" x14ac:dyDescent="0.3">
      <c r="A2262">
        <v>2268</v>
      </c>
      <c r="B2262" t="s">
        <v>14</v>
      </c>
      <c r="C2262" t="s">
        <v>15</v>
      </c>
      <c r="D2262">
        <v>5</v>
      </c>
      <c r="E2262">
        <v>3</v>
      </c>
      <c r="F2262">
        <v>626.55999999999995</v>
      </c>
      <c r="G2262">
        <v>1524.69</v>
      </c>
      <c r="H2262">
        <v>228.7</v>
      </c>
      <c r="I2262">
        <v>1446.93</v>
      </c>
      <c r="J2262">
        <v>-150.94</v>
      </c>
      <c r="K2262">
        <f>Global_Household_Financial_Dyna[[#This Row],[Total_Household_Income]]-Global_Household_Financial_Dyna[[#This Row],[Estimated_Taxes]]</f>
        <v>1295.99</v>
      </c>
      <c r="L2262" s="1">
        <f>Global_Household_Financial_Dyna[[#This Row],[Monthly_Savings]]/Global_Household_Financial_Dyna[[#This Row],[Net Income]]</f>
        <v>-0.11646694804743864</v>
      </c>
      <c r="M2262" s="2">
        <f>Global_Household_Financial_Dyna[[#This Row],[Monthly_Expenses]]/Global_Household_Financial_Dyna[[#This Row],[Net Income]]</f>
        <v>1.1164669480474387</v>
      </c>
      <c r="N2262" t="str">
        <f>IF(Global_Household_Financial_Dyna[[#This Row],[Monthly_Savings]]&lt;0,"High Risk", IF(Global_Household_Financial_Dyna[[#This Row],[Savings Rate%]]&lt;0.1, "Medium", "Safe"))</f>
        <v>High Risk</v>
      </c>
      <c r="O2262">
        <f>Global_Household_Financial_Dyna[[#This Row],[Total_Household_Income]]/Global_Household_Financial_Dyna[[#This Row],[Family_Size]]</f>
        <v>304.93799999999999</v>
      </c>
      <c r="P2262" s="2">
        <f t="shared" si="70"/>
        <v>0.39788995363055785</v>
      </c>
      <c r="Q2262" s="2">
        <f t="shared" si="71"/>
        <v>-0.51435690167799653</v>
      </c>
      <c r="R2262" s="2" t="str">
        <f>IF(Global_Household_Financial_Dyna[[#This Row],[Vs country_Average]]&lt;-0.2, "Underperformer", IF(Global_Household_Financial_Dyna[[#This Row],[Vs country_Average]]&gt;0.2, "Outperformer", "Normal"))</f>
        <v>Underperformer</v>
      </c>
      <c r="S22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-78.593499999999992</v>
      </c>
      <c r="T22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-6.2469999999999857</v>
      </c>
      <c r="U22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66.099500000000035</v>
      </c>
      <c r="V22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138.44600000000003</v>
      </c>
    </row>
    <row r="2263" spans="1:22" x14ac:dyDescent="0.3">
      <c r="A2263">
        <v>2269</v>
      </c>
      <c r="B2263" t="s">
        <v>18</v>
      </c>
      <c r="C2263" t="s">
        <v>20</v>
      </c>
      <c r="D2263">
        <v>4</v>
      </c>
      <c r="E2263">
        <v>3</v>
      </c>
      <c r="F2263">
        <v>395.14</v>
      </c>
      <c r="G2263">
        <v>833.48</v>
      </c>
      <c r="H2263">
        <v>183.37</v>
      </c>
      <c r="I2263">
        <v>790.97</v>
      </c>
      <c r="J2263">
        <v>-140.86000000000001</v>
      </c>
      <c r="K2263">
        <f>Global_Household_Financial_Dyna[[#This Row],[Total_Household_Income]]-Global_Household_Financial_Dyna[[#This Row],[Estimated_Taxes]]</f>
        <v>650.11</v>
      </c>
      <c r="L2263" s="1">
        <f>Global_Household_Financial_Dyna[[#This Row],[Monthly_Savings]]/Global_Household_Financial_Dyna[[#This Row],[Net Income]]</f>
        <v>-0.21667102490347789</v>
      </c>
      <c r="M2263" s="2">
        <f>Global_Household_Financial_Dyna[[#This Row],[Monthly_Expenses]]/Global_Household_Financial_Dyna[[#This Row],[Net Income]]</f>
        <v>1.2166710249034778</v>
      </c>
      <c r="N2263" t="str">
        <f>IF(Global_Household_Financial_Dyna[[#This Row],[Monthly_Savings]]&lt;0,"High Risk", IF(Global_Household_Financial_Dyna[[#This Row],[Savings Rate%]]&lt;0.1, "Medium", "Safe"))</f>
        <v>High Risk</v>
      </c>
      <c r="O2263">
        <f>Global_Household_Financial_Dyna[[#This Row],[Total_Household_Income]]/Global_Household_Financial_Dyna[[#This Row],[Family_Size]]</f>
        <v>208.37</v>
      </c>
      <c r="P2263" s="2">
        <f t="shared" si="70"/>
        <v>0.32336204947805613</v>
      </c>
      <c r="Q2263" s="2">
        <f t="shared" si="71"/>
        <v>-0.54003307438153403</v>
      </c>
      <c r="R2263" s="2" t="str">
        <f>IF(Global_Household_Financial_Dyna[[#This Row],[Vs country_Average]]&lt;-0.2, "Underperformer", IF(Global_Household_Financial_Dyna[[#This Row],[Vs country_Average]]&gt;0.2, "Outperformer", "Normal"))</f>
        <v>Underperformer</v>
      </c>
      <c r="S22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-101.31150000000002</v>
      </c>
      <c r="T22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-61.763000000000005</v>
      </c>
      <c r="U22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-22.214500000000029</v>
      </c>
      <c r="V22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17.334000000000003</v>
      </c>
    </row>
    <row r="2264" spans="1:22" x14ac:dyDescent="0.3">
      <c r="A2264">
        <v>2270</v>
      </c>
      <c r="B2264" t="s">
        <v>16</v>
      </c>
      <c r="C2264" t="s">
        <v>21</v>
      </c>
      <c r="D2264">
        <v>3</v>
      </c>
      <c r="E2264">
        <v>1</v>
      </c>
      <c r="F2264">
        <v>5131.97</v>
      </c>
      <c r="G2264">
        <v>5131.97</v>
      </c>
      <c r="H2264">
        <v>1796.19</v>
      </c>
      <c r="I2264">
        <v>2541.4499999999998</v>
      </c>
      <c r="J2264">
        <v>794.32</v>
      </c>
      <c r="K2264">
        <f>Global_Household_Financial_Dyna[[#This Row],[Total_Household_Income]]-Global_Household_Financial_Dyna[[#This Row],[Estimated_Taxes]]</f>
        <v>3335.78</v>
      </c>
      <c r="L2264" s="1">
        <f>Global_Household_Financial_Dyna[[#This Row],[Monthly_Savings]]/Global_Household_Financial_Dyna[[#This Row],[Net Income]]</f>
        <v>0.23812121902523548</v>
      </c>
      <c r="M2264" s="2">
        <f>Global_Household_Financial_Dyna[[#This Row],[Monthly_Expenses]]/Global_Household_Financial_Dyna[[#This Row],[Net Income]]</f>
        <v>0.76187578317514937</v>
      </c>
      <c r="N2264" t="str">
        <f>IF(Global_Household_Financial_Dyna[[#This Row],[Monthly_Savings]]&lt;0,"High Risk", IF(Global_Household_Financial_Dyna[[#This Row],[Savings Rate%]]&lt;0.1, "Medium", "Safe"))</f>
        <v>Safe</v>
      </c>
      <c r="O2264">
        <f>Global_Household_Financial_Dyna[[#This Row],[Total_Household_Income]]/Global_Household_Financial_Dyna[[#This Row],[Family_Size]]</f>
        <v>1710.6566666666668</v>
      </c>
      <c r="P2264" s="2">
        <f t="shared" si="70"/>
        <v>0.15879799892000862</v>
      </c>
      <c r="Q2264" s="2">
        <f t="shared" si="71"/>
        <v>7.9323220105226855E-2</v>
      </c>
      <c r="R2264" s="2" t="str">
        <f>IF(Global_Household_Financial_Dyna[[#This Row],[Vs country_Average]]&lt;-0.2, "Underperformer", IF(Global_Household_Financial_Dyna[[#This Row],[Vs country_Average]]&gt;0.2, "Outperformer", "Normal"))</f>
        <v>Normal</v>
      </c>
      <c r="S22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794.32</v>
      </c>
      <c r="T22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794.32</v>
      </c>
      <c r="U22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794.32</v>
      </c>
      <c r="V22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794.32</v>
      </c>
    </row>
    <row r="2265" spans="1:22" x14ac:dyDescent="0.3">
      <c r="A2265">
        <v>2271</v>
      </c>
      <c r="B2265" t="s">
        <v>18</v>
      </c>
      <c r="C2265" t="s">
        <v>20</v>
      </c>
      <c r="D2265">
        <v>2</v>
      </c>
      <c r="E2265">
        <v>2</v>
      </c>
      <c r="F2265">
        <v>1834.57</v>
      </c>
      <c r="G2265">
        <v>2639.97</v>
      </c>
      <c r="H2265">
        <v>580.79</v>
      </c>
      <c r="I2265">
        <v>2295.83</v>
      </c>
      <c r="J2265">
        <v>-236.65</v>
      </c>
      <c r="K2265">
        <f>Global_Household_Financial_Dyna[[#This Row],[Total_Household_Income]]-Global_Household_Financial_Dyna[[#This Row],[Estimated_Taxes]]</f>
        <v>2059.1799999999998</v>
      </c>
      <c r="L2265" s="1">
        <f>Global_Household_Financial_Dyna[[#This Row],[Monthly_Savings]]/Global_Household_Financial_Dyna[[#This Row],[Net Income]]</f>
        <v>-0.1149243873774998</v>
      </c>
      <c r="M2265" s="2">
        <f>Global_Household_Financial_Dyna[[#This Row],[Monthly_Expenses]]/Global_Household_Financial_Dyna[[#This Row],[Net Income]]</f>
        <v>1.1149243873774999</v>
      </c>
      <c r="N2265" t="str">
        <f>IF(Global_Household_Financial_Dyna[[#This Row],[Monthly_Savings]]&lt;0,"High Risk", IF(Global_Household_Financial_Dyna[[#This Row],[Savings Rate%]]&lt;0.1, "Medium", "Safe"))</f>
        <v>High Risk</v>
      </c>
      <c r="O2265">
        <f>Global_Household_Financial_Dyna[[#This Row],[Total_Household_Income]]/Global_Household_Financial_Dyna[[#This Row],[Family_Size]]</f>
        <v>1319.9849999999999</v>
      </c>
      <c r="P2265" s="2">
        <f t="shared" si="70"/>
        <v>0.32336204947805613</v>
      </c>
      <c r="Q2265" s="2">
        <f t="shared" si="71"/>
        <v>-0.43828643685555591</v>
      </c>
      <c r="R2265" s="2" t="str">
        <f>IF(Global_Household_Financial_Dyna[[#This Row],[Vs country_Average]]&lt;-0.2, "Underperformer", IF(Global_Household_Financial_Dyna[[#This Row],[Vs country_Average]]&gt;0.2, "Outperformer", "Normal"))</f>
        <v>Underperformer</v>
      </c>
      <c r="S22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-121.85850000000001</v>
      </c>
      <c r="T22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-7.0669999999999789</v>
      </c>
      <c r="U22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107.72449999999995</v>
      </c>
      <c r="V22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222.51600000000005</v>
      </c>
    </row>
    <row r="2266" spans="1:22" x14ac:dyDescent="0.3">
      <c r="A2266">
        <v>2272</v>
      </c>
      <c r="B2266" t="s">
        <v>10</v>
      </c>
      <c r="C2266" t="s">
        <v>22</v>
      </c>
      <c r="D2266">
        <v>1</v>
      </c>
      <c r="E2266">
        <v>1</v>
      </c>
      <c r="F2266">
        <v>1033.5</v>
      </c>
      <c r="G2266">
        <v>1033.5</v>
      </c>
      <c r="H2266">
        <v>103.35</v>
      </c>
      <c r="I2266">
        <v>383.3</v>
      </c>
      <c r="J2266">
        <v>546.85</v>
      </c>
      <c r="K2266">
        <f>Global_Household_Financial_Dyna[[#This Row],[Total_Household_Income]]-Global_Household_Financial_Dyna[[#This Row],[Estimated_Taxes]]</f>
        <v>930.15</v>
      </c>
      <c r="L2266" s="1">
        <f>Global_Household_Financial_Dyna[[#This Row],[Monthly_Savings]]/Global_Household_Financial_Dyna[[#This Row],[Net Income]]</f>
        <v>0.58791592753856914</v>
      </c>
      <c r="M2266" s="2">
        <f>Global_Household_Financial_Dyna[[#This Row],[Monthly_Expenses]]/Global_Household_Financial_Dyna[[#This Row],[Net Income]]</f>
        <v>0.41208407246143097</v>
      </c>
      <c r="N2266" t="str">
        <f>IF(Global_Household_Financial_Dyna[[#This Row],[Monthly_Savings]]&lt;0,"High Risk", IF(Global_Household_Financial_Dyna[[#This Row],[Savings Rate%]]&lt;0.1, "Medium", "Safe"))</f>
        <v>Safe</v>
      </c>
      <c r="O2266">
        <f>Global_Household_Financial_Dyna[[#This Row],[Total_Household_Income]]/Global_Household_Financial_Dyna[[#This Row],[Family_Size]]</f>
        <v>1033.5</v>
      </c>
      <c r="P2266" s="2">
        <f t="shared" si="70"/>
        <v>0.42077341556833553</v>
      </c>
      <c r="Q2266" s="2">
        <f t="shared" si="71"/>
        <v>0.16714251197023361</v>
      </c>
      <c r="R2266" s="2" t="str">
        <f>IF(Global_Household_Financial_Dyna[[#This Row],[Vs country_Average]]&lt;-0.2, "Underperformer", IF(Global_Household_Financial_Dyna[[#This Row],[Vs country_Average]]&gt;0.2, "Outperformer", "Normal"))</f>
        <v>Normal</v>
      </c>
      <c r="S22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546.85</v>
      </c>
      <c r="T22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546.85</v>
      </c>
      <c r="U22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546.85</v>
      </c>
      <c r="V22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546.85</v>
      </c>
    </row>
    <row r="2267" spans="1:22" x14ac:dyDescent="0.3">
      <c r="A2267">
        <v>2273</v>
      </c>
      <c r="B2267" t="s">
        <v>10</v>
      </c>
      <c r="C2267" t="s">
        <v>22</v>
      </c>
      <c r="D2267">
        <v>3</v>
      </c>
      <c r="E2267">
        <v>1</v>
      </c>
      <c r="F2267">
        <v>291.57</v>
      </c>
      <c r="G2267">
        <v>291.57</v>
      </c>
      <c r="H2267">
        <v>29.16</v>
      </c>
      <c r="I2267">
        <v>276.7</v>
      </c>
      <c r="J2267">
        <v>-14.29</v>
      </c>
      <c r="K2267">
        <f>Global_Household_Financial_Dyna[[#This Row],[Total_Household_Income]]-Global_Household_Financial_Dyna[[#This Row],[Estimated_Taxes]]</f>
        <v>262.40999999999997</v>
      </c>
      <c r="L2267" s="1">
        <f>Global_Household_Financial_Dyna[[#This Row],[Monthly_Savings]]/Global_Household_Financial_Dyna[[#This Row],[Net Income]]</f>
        <v>-5.4456766129339584E-2</v>
      </c>
      <c r="M2267" s="2">
        <f>Global_Household_Financial_Dyna[[#This Row],[Monthly_Expenses]]/Global_Household_Financial_Dyna[[#This Row],[Net Income]]</f>
        <v>1.0544567661293396</v>
      </c>
      <c r="N2267" t="str">
        <f>IF(Global_Household_Financial_Dyna[[#This Row],[Monthly_Savings]]&lt;0,"High Risk", IF(Global_Household_Financial_Dyna[[#This Row],[Savings Rate%]]&lt;0.1, "Medium", "Safe"))</f>
        <v>High Risk</v>
      </c>
      <c r="O2267">
        <f>Global_Household_Financial_Dyna[[#This Row],[Total_Household_Income]]/Global_Household_Financial_Dyna[[#This Row],[Family_Size]]</f>
        <v>97.19</v>
      </c>
      <c r="P2267" s="2">
        <f t="shared" si="70"/>
        <v>0.42077341556833553</v>
      </c>
      <c r="Q2267" s="2">
        <f t="shared" si="71"/>
        <v>-0.47523018169767511</v>
      </c>
      <c r="R2267" s="2" t="str">
        <f>IF(Global_Household_Financial_Dyna[[#This Row],[Vs country_Average]]&lt;-0.2, "Underperformer", IF(Global_Household_Financial_Dyna[[#This Row],[Vs country_Average]]&gt;0.2, "Outperformer", "Normal"))</f>
        <v>Underperformer</v>
      </c>
      <c r="S22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-0.45499999999999829</v>
      </c>
      <c r="T22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13.379999999999999</v>
      </c>
      <c r="U22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27.214999999999996</v>
      </c>
      <c r="V22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41.05</v>
      </c>
    </row>
    <row r="2268" spans="1:22" x14ac:dyDescent="0.3">
      <c r="A2268">
        <v>2274</v>
      </c>
      <c r="B2268" t="s">
        <v>16</v>
      </c>
      <c r="C2268" t="s">
        <v>17</v>
      </c>
      <c r="D2268">
        <v>3</v>
      </c>
      <c r="E2268">
        <v>2</v>
      </c>
      <c r="F2268">
        <v>7387.38</v>
      </c>
      <c r="G2268">
        <v>11169.65</v>
      </c>
      <c r="H2268">
        <v>4467.8599999999997</v>
      </c>
      <c r="I2268">
        <v>2789.55</v>
      </c>
      <c r="J2268">
        <v>3912.24</v>
      </c>
      <c r="K2268">
        <f>Global_Household_Financial_Dyna[[#This Row],[Total_Household_Income]]-Global_Household_Financial_Dyna[[#This Row],[Estimated_Taxes]]</f>
        <v>6701.79</v>
      </c>
      <c r="L2268" s="1">
        <f>Global_Household_Financial_Dyna[[#This Row],[Monthly_Savings]]/Global_Household_Financial_Dyna[[#This Row],[Net Income]]</f>
        <v>0.58376045802688536</v>
      </c>
      <c r="M2268" s="2">
        <f>Global_Household_Financial_Dyna[[#This Row],[Monthly_Expenses]]/Global_Household_Financial_Dyna[[#This Row],[Net Income]]</f>
        <v>0.41623954197311469</v>
      </c>
      <c r="N2268" t="str">
        <f>IF(Global_Household_Financial_Dyna[[#This Row],[Monthly_Savings]]&lt;0,"High Risk", IF(Global_Household_Financial_Dyna[[#This Row],[Savings Rate%]]&lt;0.1, "Medium", "Safe"))</f>
        <v>Safe</v>
      </c>
      <c r="O2268">
        <f>Global_Household_Financial_Dyna[[#This Row],[Total_Household_Income]]/Global_Household_Financial_Dyna[[#This Row],[Family_Size]]</f>
        <v>3723.2166666666667</v>
      </c>
      <c r="P2268" s="2">
        <f t="shared" si="70"/>
        <v>0.15879799892000862</v>
      </c>
      <c r="Q2268" s="2">
        <f t="shared" si="71"/>
        <v>0.42496245910687674</v>
      </c>
      <c r="R2268" s="2" t="str">
        <f>IF(Global_Household_Financial_Dyna[[#This Row],[Vs country_Average]]&lt;-0.2, "Underperformer", IF(Global_Household_Financial_Dyna[[#This Row],[Vs country_Average]]&gt;0.2, "Outperformer", "Normal"))</f>
        <v>Outperformer</v>
      </c>
      <c r="S22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3912.24</v>
      </c>
      <c r="T22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3912.24</v>
      </c>
      <c r="U22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3912.24</v>
      </c>
      <c r="V22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3912.24</v>
      </c>
    </row>
    <row r="2269" spans="1:22" x14ac:dyDescent="0.3">
      <c r="A2269">
        <v>2275</v>
      </c>
      <c r="B2269" t="s">
        <v>12</v>
      </c>
      <c r="C2269" t="s">
        <v>13</v>
      </c>
      <c r="D2269">
        <v>7</v>
      </c>
      <c r="E2269">
        <v>3</v>
      </c>
      <c r="F2269">
        <v>2771.8</v>
      </c>
      <c r="G2269">
        <v>5711.23</v>
      </c>
      <c r="H2269">
        <v>1427.81</v>
      </c>
      <c r="I2269">
        <v>5265.16</v>
      </c>
      <c r="J2269">
        <v>-981.73</v>
      </c>
      <c r="K2269">
        <f>Global_Household_Financial_Dyna[[#This Row],[Total_Household_Income]]-Global_Household_Financial_Dyna[[#This Row],[Estimated_Taxes]]</f>
        <v>4283.42</v>
      </c>
      <c r="L2269" s="1">
        <f>Global_Household_Financial_Dyna[[#This Row],[Monthly_Savings]]/Global_Household_Financial_Dyna[[#This Row],[Net Income]]</f>
        <v>-0.22919302800098987</v>
      </c>
      <c r="M2269" s="2">
        <f>Global_Household_Financial_Dyna[[#This Row],[Monthly_Expenses]]/Global_Household_Financial_Dyna[[#This Row],[Net Income]]</f>
        <v>1.2291953625841032</v>
      </c>
      <c r="N2269" t="str">
        <f>IF(Global_Household_Financial_Dyna[[#This Row],[Monthly_Savings]]&lt;0,"High Risk", IF(Global_Household_Financial_Dyna[[#This Row],[Savings Rate%]]&lt;0.1, "Medium", "Safe"))</f>
        <v>High Risk</v>
      </c>
      <c r="O2269">
        <f>Global_Household_Financial_Dyna[[#This Row],[Total_Household_Income]]/Global_Household_Financial_Dyna[[#This Row],[Family_Size]]</f>
        <v>815.89</v>
      </c>
      <c r="P2269" s="2">
        <f t="shared" si="70"/>
        <v>0.30718716818024266</v>
      </c>
      <c r="Q2269" s="2">
        <f t="shared" si="71"/>
        <v>-0.53638019618123256</v>
      </c>
      <c r="R2269" s="2" t="str">
        <f>IF(Global_Household_Financial_Dyna[[#This Row],[Vs country_Average]]&lt;-0.2, "Underperformer", IF(Global_Household_Financial_Dyna[[#This Row],[Vs country_Average]]&gt;0.2, "Outperformer", "Normal"))</f>
        <v>Underperformer</v>
      </c>
      <c r="S22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-718.47199999999998</v>
      </c>
      <c r="T22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-455.21400000000006</v>
      </c>
      <c r="U22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-191.95600000000002</v>
      </c>
      <c r="V22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71.301999999999907</v>
      </c>
    </row>
    <row r="2270" spans="1:22" x14ac:dyDescent="0.3">
      <c r="A2270">
        <v>2276</v>
      </c>
      <c r="B2270" t="s">
        <v>16</v>
      </c>
      <c r="C2270" t="s">
        <v>21</v>
      </c>
      <c r="D2270">
        <v>7</v>
      </c>
      <c r="E2270">
        <v>3</v>
      </c>
      <c r="F2270">
        <v>4833.8500000000004</v>
      </c>
      <c r="G2270">
        <v>11207.35</v>
      </c>
      <c r="H2270">
        <v>4482.9399999999996</v>
      </c>
      <c r="I2270">
        <v>4982.01</v>
      </c>
      <c r="J2270">
        <v>1742.4</v>
      </c>
      <c r="K2270">
        <f>Global_Household_Financial_Dyna[[#This Row],[Total_Household_Income]]-Global_Household_Financial_Dyna[[#This Row],[Estimated_Taxes]]</f>
        <v>6724.4100000000008</v>
      </c>
      <c r="L2270" s="1">
        <f>Global_Household_Financial_Dyna[[#This Row],[Monthly_Savings]]/Global_Household_Financial_Dyna[[#This Row],[Net Income]]</f>
        <v>0.25911566962752119</v>
      </c>
      <c r="M2270" s="2">
        <f>Global_Household_Financial_Dyna[[#This Row],[Monthly_Expenses]]/Global_Household_Financial_Dyna[[#This Row],[Net Income]]</f>
        <v>0.74088433037247869</v>
      </c>
      <c r="N2270" t="str">
        <f>IF(Global_Household_Financial_Dyna[[#This Row],[Monthly_Savings]]&lt;0,"High Risk", IF(Global_Household_Financial_Dyna[[#This Row],[Savings Rate%]]&lt;0.1, "Medium", "Safe"))</f>
        <v>Safe</v>
      </c>
      <c r="O2270">
        <f>Global_Household_Financial_Dyna[[#This Row],[Total_Household_Income]]/Global_Household_Financial_Dyna[[#This Row],[Family_Size]]</f>
        <v>1601.05</v>
      </c>
      <c r="P2270" s="2">
        <f t="shared" si="70"/>
        <v>0.15879799892000862</v>
      </c>
      <c r="Q2270" s="2">
        <f t="shared" si="71"/>
        <v>0.10031767070751257</v>
      </c>
      <c r="R2270" s="2" t="str">
        <f>IF(Global_Household_Financial_Dyna[[#This Row],[Vs country_Average]]&lt;-0.2, "Underperformer", IF(Global_Household_Financial_Dyna[[#This Row],[Vs country_Average]]&gt;0.2, "Outperformer", "Normal"))</f>
        <v>Normal</v>
      </c>
      <c r="S22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1742.4</v>
      </c>
      <c r="T22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1742.4</v>
      </c>
      <c r="U22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1742.4</v>
      </c>
      <c r="V22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1742.4</v>
      </c>
    </row>
    <row r="2271" spans="1:22" x14ac:dyDescent="0.3">
      <c r="A2271">
        <v>2277</v>
      </c>
      <c r="B2271" t="s">
        <v>14</v>
      </c>
      <c r="C2271" t="s">
        <v>15</v>
      </c>
      <c r="D2271">
        <v>5</v>
      </c>
      <c r="E2271">
        <v>2</v>
      </c>
      <c r="F2271">
        <v>1864.3</v>
      </c>
      <c r="G2271">
        <v>2698.03</v>
      </c>
      <c r="H2271">
        <v>404.71</v>
      </c>
      <c r="I2271">
        <v>1536.6</v>
      </c>
      <c r="J2271">
        <v>756.73</v>
      </c>
      <c r="K2271">
        <f>Global_Household_Financial_Dyna[[#This Row],[Total_Household_Income]]-Global_Household_Financial_Dyna[[#This Row],[Estimated_Taxes]]</f>
        <v>2293.3200000000002</v>
      </c>
      <c r="L2271" s="1">
        <f>Global_Household_Financial_Dyna[[#This Row],[Monthly_Savings]]/Global_Household_Financial_Dyna[[#This Row],[Net Income]]</f>
        <v>0.3299713951825301</v>
      </c>
      <c r="M2271" s="2">
        <f>Global_Household_Financial_Dyna[[#This Row],[Monthly_Expenses]]/Global_Household_Financial_Dyna[[#This Row],[Net Income]]</f>
        <v>0.67003296530793777</v>
      </c>
      <c r="N2271" t="str">
        <f>IF(Global_Household_Financial_Dyna[[#This Row],[Monthly_Savings]]&lt;0,"High Risk", IF(Global_Household_Financial_Dyna[[#This Row],[Savings Rate%]]&lt;0.1, "Medium", "Safe"))</f>
        <v>Safe</v>
      </c>
      <c r="O2271">
        <f>Global_Household_Financial_Dyna[[#This Row],[Total_Household_Income]]/Global_Household_Financial_Dyna[[#This Row],[Family_Size]]</f>
        <v>539.60599999999999</v>
      </c>
      <c r="P2271" s="2">
        <f t="shared" si="70"/>
        <v>0.39788995363055785</v>
      </c>
      <c r="Q2271" s="2">
        <f t="shared" si="71"/>
        <v>-6.7918558448027744E-2</v>
      </c>
      <c r="R2271" s="2" t="str">
        <f>IF(Global_Household_Financial_Dyna[[#This Row],[Vs country_Average]]&lt;-0.2, "Underperformer", IF(Global_Household_Financial_Dyna[[#This Row],[Vs country_Average]]&gt;0.2, "Outperformer", "Normal"))</f>
        <v>Normal</v>
      </c>
      <c r="S22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756.73</v>
      </c>
      <c r="T22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756.73</v>
      </c>
      <c r="U22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756.73</v>
      </c>
      <c r="V22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756.73</v>
      </c>
    </row>
    <row r="2272" spans="1:22" x14ac:dyDescent="0.3">
      <c r="A2272">
        <v>2278</v>
      </c>
      <c r="B2272" t="s">
        <v>16</v>
      </c>
      <c r="C2272" t="s">
        <v>17</v>
      </c>
      <c r="D2272">
        <v>7</v>
      </c>
      <c r="E2272">
        <v>3</v>
      </c>
      <c r="F2272">
        <v>4143.6899999999996</v>
      </c>
      <c r="G2272">
        <v>9489.61</v>
      </c>
      <c r="H2272">
        <v>3795.84</v>
      </c>
      <c r="I2272">
        <v>5588.81</v>
      </c>
      <c r="J2272">
        <v>104.95</v>
      </c>
      <c r="K2272">
        <f>Global_Household_Financial_Dyna[[#This Row],[Total_Household_Income]]-Global_Household_Financial_Dyna[[#This Row],[Estimated_Taxes]]</f>
        <v>5693.77</v>
      </c>
      <c r="L2272" s="1">
        <f>Global_Household_Financial_Dyna[[#This Row],[Monthly_Savings]]/Global_Household_Financial_Dyna[[#This Row],[Net Income]]</f>
        <v>1.8432427021112547E-2</v>
      </c>
      <c r="M2272" s="2">
        <f>Global_Household_Financial_Dyna[[#This Row],[Monthly_Expenses]]/Global_Household_Financial_Dyna[[#This Row],[Net Income]]</f>
        <v>0.98156581667331133</v>
      </c>
      <c r="N2272" t="str">
        <f>IF(Global_Household_Financial_Dyna[[#This Row],[Monthly_Savings]]&lt;0,"High Risk", IF(Global_Household_Financial_Dyna[[#This Row],[Savings Rate%]]&lt;0.1, "Medium", "Safe"))</f>
        <v>Medium</v>
      </c>
      <c r="O2272">
        <f>Global_Household_Financial_Dyna[[#This Row],[Total_Household_Income]]/Global_Household_Financial_Dyna[[#This Row],[Family_Size]]</f>
        <v>1355.6585714285716</v>
      </c>
      <c r="P2272" s="2">
        <f t="shared" si="70"/>
        <v>0.15879799892000862</v>
      </c>
      <c r="Q2272" s="2">
        <f t="shared" si="71"/>
        <v>-0.14036557189889606</v>
      </c>
      <c r="R2272" s="2" t="str">
        <f>IF(Global_Household_Financial_Dyna[[#This Row],[Vs country_Average]]&lt;-0.2, "Underperformer", IF(Global_Household_Financial_Dyna[[#This Row],[Vs country_Average]]&gt;0.2, "Outperformer", "Normal"))</f>
        <v>Normal</v>
      </c>
      <c r="S22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104.95</v>
      </c>
      <c r="T22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104.95</v>
      </c>
      <c r="U22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104.95</v>
      </c>
      <c r="V22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104.95</v>
      </c>
    </row>
    <row r="2273" spans="1:22" x14ac:dyDescent="0.3">
      <c r="A2273">
        <v>2279</v>
      </c>
      <c r="B2273" t="s">
        <v>16</v>
      </c>
      <c r="C2273" t="s">
        <v>21</v>
      </c>
      <c r="D2273">
        <v>4</v>
      </c>
      <c r="E2273">
        <v>2</v>
      </c>
      <c r="F2273">
        <v>4480.05</v>
      </c>
      <c r="G2273">
        <v>6848.11</v>
      </c>
      <c r="H2273">
        <v>2396.84</v>
      </c>
      <c r="I2273">
        <v>3576.63</v>
      </c>
      <c r="J2273">
        <v>874.64</v>
      </c>
      <c r="K2273">
        <f>Global_Household_Financial_Dyna[[#This Row],[Total_Household_Income]]-Global_Household_Financial_Dyna[[#This Row],[Estimated_Taxes]]</f>
        <v>4451.2699999999995</v>
      </c>
      <c r="L2273" s="1">
        <f>Global_Household_Financial_Dyna[[#This Row],[Monthly_Savings]]/Global_Household_Financial_Dyna[[#This Row],[Net Income]]</f>
        <v>0.19649223704695515</v>
      </c>
      <c r="M2273" s="2">
        <f>Global_Household_Financial_Dyna[[#This Row],[Monthly_Expenses]]/Global_Household_Financial_Dyna[[#This Row],[Net Income]]</f>
        <v>0.80350776295304494</v>
      </c>
      <c r="N2273" t="str">
        <f>IF(Global_Household_Financial_Dyna[[#This Row],[Monthly_Savings]]&lt;0,"High Risk", IF(Global_Household_Financial_Dyna[[#This Row],[Savings Rate%]]&lt;0.1, "Medium", "Safe"))</f>
        <v>Safe</v>
      </c>
      <c r="O2273">
        <f>Global_Household_Financial_Dyna[[#This Row],[Total_Household_Income]]/Global_Household_Financial_Dyna[[#This Row],[Family_Size]]</f>
        <v>1712.0274999999999</v>
      </c>
      <c r="P2273" s="2">
        <f t="shared" si="70"/>
        <v>0.15879799892000862</v>
      </c>
      <c r="Q2273" s="2">
        <f t="shared" si="71"/>
        <v>3.7694238126946528E-2</v>
      </c>
      <c r="R2273" s="2" t="str">
        <f>IF(Global_Household_Financial_Dyna[[#This Row],[Vs country_Average]]&lt;-0.2, "Underperformer", IF(Global_Household_Financial_Dyna[[#This Row],[Vs country_Average]]&gt;0.2, "Outperformer", "Normal"))</f>
        <v>Normal</v>
      </c>
      <c r="S22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874.64</v>
      </c>
      <c r="T22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874.64</v>
      </c>
      <c r="U22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874.64</v>
      </c>
      <c r="V22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874.64</v>
      </c>
    </row>
    <row r="2274" spans="1:22" x14ac:dyDescent="0.3">
      <c r="A2274">
        <v>2280</v>
      </c>
      <c r="B2274" t="s">
        <v>18</v>
      </c>
      <c r="C2274" t="s">
        <v>19</v>
      </c>
      <c r="D2274">
        <v>1</v>
      </c>
      <c r="E2274">
        <v>1</v>
      </c>
      <c r="F2274">
        <v>3676.4</v>
      </c>
      <c r="G2274">
        <v>3676.4</v>
      </c>
      <c r="H2274">
        <v>808.81</v>
      </c>
      <c r="I2274">
        <v>1722.29</v>
      </c>
      <c r="J2274">
        <v>1145.3</v>
      </c>
      <c r="K2274">
        <f>Global_Household_Financial_Dyna[[#This Row],[Total_Household_Income]]-Global_Household_Financial_Dyna[[#This Row],[Estimated_Taxes]]</f>
        <v>2867.59</v>
      </c>
      <c r="L2274" s="1">
        <f>Global_Household_Financial_Dyna[[#This Row],[Monthly_Savings]]/Global_Household_Financial_Dyna[[#This Row],[Net Income]]</f>
        <v>0.39939461359538841</v>
      </c>
      <c r="M2274" s="2">
        <f>Global_Household_Financial_Dyna[[#This Row],[Monthly_Expenses]]/Global_Household_Financial_Dyna[[#This Row],[Net Income]]</f>
        <v>0.60060538640461147</v>
      </c>
      <c r="N2274" t="str">
        <f>IF(Global_Household_Financial_Dyna[[#This Row],[Monthly_Savings]]&lt;0,"High Risk", IF(Global_Household_Financial_Dyna[[#This Row],[Savings Rate%]]&lt;0.1, "Medium", "Safe"))</f>
        <v>Safe</v>
      </c>
      <c r="O2274">
        <f>Global_Household_Financial_Dyna[[#This Row],[Total_Household_Income]]/Global_Household_Financial_Dyna[[#This Row],[Family_Size]]</f>
        <v>3676.4</v>
      </c>
      <c r="P2274" s="2">
        <f t="shared" si="70"/>
        <v>0.32336204947805613</v>
      </c>
      <c r="Q2274" s="2">
        <f t="shared" si="71"/>
        <v>7.603256411733228E-2</v>
      </c>
      <c r="R2274" s="2" t="str">
        <f>IF(Global_Household_Financial_Dyna[[#This Row],[Vs country_Average]]&lt;-0.2, "Underperformer", IF(Global_Household_Financial_Dyna[[#This Row],[Vs country_Average]]&gt;0.2, "Outperformer", "Normal"))</f>
        <v>Normal</v>
      </c>
      <c r="S22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1145.3</v>
      </c>
      <c r="T22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1145.3</v>
      </c>
      <c r="U22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1145.3</v>
      </c>
      <c r="V22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1145.3</v>
      </c>
    </row>
    <row r="2275" spans="1:22" x14ac:dyDescent="0.3">
      <c r="A2275">
        <v>2281</v>
      </c>
      <c r="B2275" t="s">
        <v>10</v>
      </c>
      <c r="C2275" t="s">
        <v>11</v>
      </c>
      <c r="D2275">
        <v>3</v>
      </c>
      <c r="E2275">
        <v>3</v>
      </c>
      <c r="F2275">
        <v>908.06</v>
      </c>
      <c r="G2275">
        <v>2078.34</v>
      </c>
      <c r="H2275">
        <v>207.83</v>
      </c>
      <c r="I2275">
        <v>606.69000000000005</v>
      </c>
      <c r="J2275">
        <v>1263.82</v>
      </c>
      <c r="K2275">
        <f>Global_Household_Financial_Dyna[[#This Row],[Total_Household_Income]]-Global_Household_Financial_Dyna[[#This Row],[Estimated_Taxes]]</f>
        <v>1870.5100000000002</v>
      </c>
      <c r="L2275" s="1">
        <f>Global_Household_Financial_Dyna[[#This Row],[Monthly_Savings]]/Global_Household_Financial_Dyna[[#This Row],[Net Income]]</f>
        <v>0.67565530256454109</v>
      </c>
      <c r="M2275" s="2">
        <f>Global_Household_Financial_Dyna[[#This Row],[Monthly_Expenses]]/Global_Household_Financial_Dyna[[#This Row],[Net Income]]</f>
        <v>0.3243446974354588</v>
      </c>
      <c r="N2275" t="str">
        <f>IF(Global_Household_Financial_Dyna[[#This Row],[Monthly_Savings]]&lt;0,"High Risk", IF(Global_Household_Financial_Dyna[[#This Row],[Savings Rate%]]&lt;0.1, "Medium", "Safe"))</f>
        <v>Safe</v>
      </c>
      <c r="O2275">
        <f>Global_Household_Financial_Dyna[[#This Row],[Total_Household_Income]]/Global_Household_Financial_Dyna[[#This Row],[Family_Size]]</f>
        <v>692.78000000000009</v>
      </c>
      <c r="P2275" s="2">
        <f t="shared" si="70"/>
        <v>0.42077341556833553</v>
      </c>
      <c r="Q2275" s="2">
        <f t="shared" si="71"/>
        <v>0.25488188699620556</v>
      </c>
      <c r="R2275" s="2" t="str">
        <f>IF(Global_Household_Financial_Dyna[[#This Row],[Vs country_Average]]&lt;-0.2, "Underperformer", IF(Global_Household_Financial_Dyna[[#This Row],[Vs country_Average]]&gt;0.2, "Outperformer", "Normal"))</f>
        <v>Outperformer</v>
      </c>
      <c r="S22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1263.82</v>
      </c>
      <c r="T22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1263.82</v>
      </c>
      <c r="U22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1263.82</v>
      </c>
      <c r="V22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1263.82</v>
      </c>
    </row>
    <row r="2276" spans="1:22" x14ac:dyDescent="0.3">
      <c r="A2276">
        <v>2282</v>
      </c>
      <c r="B2276" t="s">
        <v>10</v>
      </c>
      <c r="C2276" t="s">
        <v>11</v>
      </c>
      <c r="D2276">
        <v>5</v>
      </c>
      <c r="E2276">
        <v>2</v>
      </c>
      <c r="F2276">
        <v>254.08</v>
      </c>
      <c r="G2276">
        <v>431.55</v>
      </c>
      <c r="H2276">
        <v>43.16</v>
      </c>
      <c r="I2276">
        <v>409.54</v>
      </c>
      <c r="J2276">
        <v>-21.15</v>
      </c>
      <c r="K2276">
        <f>Global_Household_Financial_Dyna[[#This Row],[Total_Household_Income]]-Global_Household_Financial_Dyna[[#This Row],[Estimated_Taxes]]</f>
        <v>388.39</v>
      </c>
      <c r="L2276" s="1">
        <f>Global_Household_Financial_Dyna[[#This Row],[Monthly_Savings]]/Global_Household_Financial_Dyna[[#This Row],[Net Income]]</f>
        <v>-5.4455573006514067E-2</v>
      </c>
      <c r="M2276" s="2">
        <f>Global_Household_Financial_Dyna[[#This Row],[Monthly_Expenses]]/Global_Household_Financial_Dyna[[#This Row],[Net Income]]</f>
        <v>1.0544555730065142</v>
      </c>
      <c r="N2276" t="str">
        <f>IF(Global_Household_Financial_Dyna[[#This Row],[Monthly_Savings]]&lt;0,"High Risk", IF(Global_Household_Financial_Dyna[[#This Row],[Savings Rate%]]&lt;0.1, "Medium", "Safe"))</f>
        <v>High Risk</v>
      </c>
      <c r="O2276">
        <f>Global_Household_Financial_Dyna[[#This Row],[Total_Household_Income]]/Global_Household_Financial_Dyna[[#This Row],[Family_Size]]</f>
        <v>86.31</v>
      </c>
      <c r="P2276" s="2">
        <f t="shared" si="70"/>
        <v>0.42077341556833553</v>
      </c>
      <c r="Q2276" s="2">
        <f t="shared" si="71"/>
        <v>-0.47522898857484958</v>
      </c>
      <c r="R2276" s="2" t="str">
        <f>IF(Global_Household_Financial_Dyna[[#This Row],[Vs country_Average]]&lt;-0.2, "Underperformer", IF(Global_Household_Financial_Dyna[[#This Row],[Vs country_Average]]&gt;0.2, "Outperformer", "Normal"))</f>
        <v>Underperformer</v>
      </c>
      <c r="S22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-0.67299999999999471</v>
      </c>
      <c r="T22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19.804000000000002</v>
      </c>
      <c r="U22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40.281000000000006</v>
      </c>
      <c r="V22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60.758000000000003</v>
      </c>
    </row>
    <row r="2277" spans="1:22" x14ac:dyDescent="0.3">
      <c r="A2277">
        <v>2283</v>
      </c>
      <c r="B2277" t="s">
        <v>10</v>
      </c>
      <c r="C2277" t="s">
        <v>22</v>
      </c>
      <c r="D2277">
        <v>8</v>
      </c>
      <c r="E2277">
        <v>3</v>
      </c>
      <c r="F2277">
        <v>988.64</v>
      </c>
      <c r="G2277">
        <v>2165.3200000000002</v>
      </c>
      <c r="H2277">
        <v>216.53</v>
      </c>
      <c r="I2277">
        <v>1082.95</v>
      </c>
      <c r="J2277">
        <v>865.84</v>
      </c>
      <c r="K2277">
        <f>Global_Household_Financial_Dyna[[#This Row],[Total_Household_Income]]-Global_Household_Financial_Dyna[[#This Row],[Estimated_Taxes]]</f>
        <v>1948.7900000000002</v>
      </c>
      <c r="L2277" s="1">
        <f>Global_Household_Financial_Dyna[[#This Row],[Monthly_Savings]]/Global_Household_Financial_Dyna[[#This Row],[Net Income]]</f>
        <v>0.44429620431139322</v>
      </c>
      <c r="M2277" s="2">
        <f>Global_Household_Financial_Dyna[[#This Row],[Monthly_Expenses]]/Global_Household_Financial_Dyna[[#This Row],[Net Income]]</f>
        <v>0.55570379568860673</v>
      </c>
      <c r="N2277" t="str">
        <f>IF(Global_Household_Financial_Dyna[[#This Row],[Monthly_Savings]]&lt;0,"High Risk", IF(Global_Household_Financial_Dyna[[#This Row],[Savings Rate%]]&lt;0.1, "Medium", "Safe"))</f>
        <v>Safe</v>
      </c>
      <c r="O2277">
        <f>Global_Household_Financial_Dyna[[#This Row],[Total_Household_Income]]/Global_Household_Financial_Dyna[[#This Row],[Family_Size]]</f>
        <v>270.66500000000002</v>
      </c>
      <c r="P2277" s="2">
        <f t="shared" si="70"/>
        <v>0.42077341556833553</v>
      </c>
      <c r="Q2277" s="2">
        <f t="shared" si="71"/>
        <v>2.3522788743057688E-2</v>
      </c>
      <c r="R2277" s="2" t="str">
        <f>IF(Global_Household_Financial_Dyna[[#This Row],[Vs country_Average]]&lt;-0.2, "Underperformer", IF(Global_Household_Financial_Dyna[[#This Row],[Vs country_Average]]&gt;0.2, "Outperformer", "Normal"))</f>
        <v>Normal</v>
      </c>
      <c r="S22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865.84</v>
      </c>
      <c r="T22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865.84</v>
      </c>
      <c r="U22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865.84</v>
      </c>
      <c r="V22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865.84</v>
      </c>
    </row>
    <row r="2278" spans="1:22" x14ac:dyDescent="0.3">
      <c r="A2278">
        <v>2284</v>
      </c>
      <c r="B2278" t="s">
        <v>18</v>
      </c>
      <c r="C2278" t="s">
        <v>20</v>
      </c>
      <c r="D2278">
        <v>8</v>
      </c>
      <c r="E2278">
        <v>3</v>
      </c>
      <c r="F2278">
        <v>3777.5</v>
      </c>
      <c r="G2278">
        <v>8870.9599999999991</v>
      </c>
      <c r="H2278">
        <v>2395.16</v>
      </c>
      <c r="I2278">
        <v>3577.74</v>
      </c>
      <c r="J2278">
        <v>2898.07</v>
      </c>
      <c r="K2278">
        <f>Global_Household_Financial_Dyna[[#This Row],[Total_Household_Income]]-Global_Household_Financial_Dyna[[#This Row],[Estimated_Taxes]]</f>
        <v>6475.7999999999993</v>
      </c>
      <c r="L2278" s="1">
        <f>Global_Household_Financial_Dyna[[#This Row],[Monthly_Savings]]/Global_Household_Financial_Dyna[[#This Row],[Net Income]]</f>
        <v>0.44752308595077062</v>
      </c>
      <c r="M2278" s="2">
        <f>Global_Household_Financial_Dyna[[#This Row],[Monthly_Expenses]]/Global_Household_Financial_Dyna[[#This Row],[Net Income]]</f>
        <v>0.55247845825998332</v>
      </c>
      <c r="N2278" t="str">
        <f>IF(Global_Household_Financial_Dyna[[#This Row],[Monthly_Savings]]&lt;0,"High Risk", IF(Global_Household_Financial_Dyna[[#This Row],[Savings Rate%]]&lt;0.1, "Medium", "Safe"))</f>
        <v>Safe</v>
      </c>
      <c r="O2278">
        <f>Global_Household_Financial_Dyna[[#This Row],[Total_Household_Income]]/Global_Household_Financial_Dyna[[#This Row],[Family_Size]]</f>
        <v>1108.8699999999999</v>
      </c>
      <c r="P2278" s="2">
        <f t="shared" si="70"/>
        <v>0.32336204947805613</v>
      </c>
      <c r="Q2278" s="2">
        <f t="shared" si="71"/>
        <v>0.12416103647271448</v>
      </c>
      <c r="R2278" s="2" t="str">
        <f>IF(Global_Household_Financial_Dyna[[#This Row],[Vs country_Average]]&lt;-0.2, "Underperformer", IF(Global_Household_Financial_Dyna[[#This Row],[Vs country_Average]]&gt;0.2, "Outperformer", "Normal"))</f>
        <v>Normal</v>
      </c>
      <c r="S22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2898.07</v>
      </c>
      <c r="T22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2898.07</v>
      </c>
      <c r="U22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2898.07</v>
      </c>
      <c r="V22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2898.07</v>
      </c>
    </row>
    <row r="2279" spans="1:22" x14ac:dyDescent="0.3">
      <c r="A2279">
        <v>2285</v>
      </c>
      <c r="B2279" t="s">
        <v>18</v>
      </c>
      <c r="C2279" t="s">
        <v>19</v>
      </c>
      <c r="D2279">
        <v>1</v>
      </c>
      <c r="E2279">
        <v>1</v>
      </c>
      <c r="F2279">
        <v>4492.54</v>
      </c>
      <c r="G2279">
        <v>4492.54</v>
      </c>
      <c r="H2279">
        <v>988.36</v>
      </c>
      <c r="I2279">
        <v>1320.79</v>
      </c>
      <c r="J2279">
        <v>2183.4</v>
      </c>
      <c r="K2279">
        <f>Global_Household_Financial_Dyna[[#This Row],[Total_Household_Income]]-Global_Household_Financial_Dyna[[#This Row],[Estimated_Taxes]]</f>
        <v>3504.18</v>
      </c>
      <c r="L2279" s="1">
        <f>Global_Household_Financial_Dyna[[#This Row],[Monthly_Savings]]/Global_Household_Financial_Dyna[[#This Row],[Net Income]]</f>
        <v>0.62308443059431884</v>
      </c>
      <c r="M2279" s="2">
        <f>Global_Household_Financial_Dyna[[#This Row],[Monthly_Expenses]]/Global_Household_Financial_Dyna[[#This Row],[Net Income]]</f>
        <v>0.37691842314036378</v>
      </c>
      <c r="N2279" t="str">
        <f>IF(Global_Household_Financial_Dyna[[#This Row],[Monthly_Savings]]&lt;0,"High Risk", IF(Global_Household_Financial_Dyna[[#This Row],[Savings Rate%]]&lt;0.1, "Medium", "Safe"))</f>
        <v>Safe</v>
      </c>
      <c r="O2279">
        <f>Global_Household_Financial_Dyna[[#This Row],[Total_Household_Income]]/Global_Household_Financial_Dyna[[#This Row],[Family_Size]]</f>
        <v>4492.54</v>
      </c>
      <c r="P2279" s="2">
        <f t="shared" si="70"/>
        <v>0.32336204947805613</v>
      </c>
      <c r="Q2279" s="2">
        <f t="shared" si="71"/>
        <v>0.2997223811162627</v>
      </c>
      <c r="R2279" s="2" t="str">
        <f>IF(Global_Household_Financial_Dyna[[#This Row],[Vs country_Average]]&lt;-0.2, "Underperformer", IF(Global_Household_Financial_Dyna[[#This Row],[Vs country_Average]]&gt;0.2, "Outperformer", "Normal"))</f>
        <v>Outperformer</v>
      </c>
      <c r="S22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2183.4</v>
      </c>
      <c r="T22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2183.4</v>
      </c>
      <c r="U22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2183.4</v>
      </c>
      <c r="V22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2183.4</v>
      </c>
    </row>
    <row r="2280" spans="1:22" x14ac:dyDescent="0.3">
      <c r="A2280">
        <v>2286</v>
      </c>
      <c r="B2280" t="s">
        <v>10</v>
      </c>
      <c r="C2280" t="s">
        <v>22</v>
      </c>
      <c r="D2280">
        <v>7</v>
      </c>
      <c r="E2280">
        <v>3</v>
      </c>
      <c r="F2280">
        <v>285.10000000000002</v>
      </c>
      <c r="G2280">
        <v>623.9</v>
      </c>
      <c r="H2280">
        <v>62.39</v>
      </c>
      <c r="I2280">
        <v>592.08000000000004</v>
      </c>
      <c r="J2280">
        <v>-30.57</v>
      </c>
      <c r="K2280">
        <f>Global_Household_Financial_Dyna[[#This Row],[Total_Household_Income]]-Global_Household_Financial_Dyna[[#This Row],[Estimated_Taxes]]</f>
        <v>561.51</v>
      </c>
      <c r="L2280" s="1">
        <f>Global_Household_Financial_Dyna[[#This Row],[Monthly_Savings]]/Global_Household_Financial_Dyna[[#This Row],[Net Income]]</f>
        <v>-5.4442485441042902E-2</v>
      </c>
      <c r="M2280" s="2">
        <f>Global_Household_Financial_Dyna[[#This Row],[Monthly_Expenses]]/Global_Household_Financial_Dyna[[#This Row],[Net Income]]</f>
        <v>1.054442485441043</v>
      </c>
      <c r="N2280" t="str">
        <f>IF(Global_Household_Financial_Dyna[[#This Row],[Monthly_Savings]]&lt;0,"High Risk", IF(Global_Household_Financial_Dyna[[#This Row],[Savings Rate%]]&lt;0.1, "Medium", "Safe"))</f>
        <v>High Risk</v>
      </c>
      <c r="O2280">
        <f>Global_Household_Financial_Dyna[[#This Row],[Total_Household_Income]]/Global_Household_Financial_Dyna[[#This Row],[Family_Size]]</f>
        <v>89.128571428571419</v>
      </c>
      <c r="P2280" s="2">
        <f t="shared" si="70"/>
        <v>0.42077341556833553</v>
      </c>
      <c r="Q2280" s="2">
        <f t="shared" si="71"/>
        <v>-0.47521590100937844</v>
      </c>
      <c r="R2280" s="2" t="str">
        <f>IF(Global_Household_Financial_Dyna[[#This Row],[Vs country_Average]]&lt;-0.2, "Underperformer", IF(Global_Household_Financial_Dyna[[#This Row],[Vs country_Average]]&gt;0.2, "Outperformer", "Normal"))</f>
        <v>Underperformer</v>
      </c>
      <c r="S22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-0.96599999999999753</v>
      </c>
      <c r="T22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28.638000000000005</v>
      </c>
      <c r="U22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58.242000000000012</v>
      </c>
      <c r="V22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87.846000000000004</v>
      </c>
    </row>
    <row r="2281" spans="1:22" x14ac:dyDescent="0.3">
      <c r="A2281">
        <v>2287</v>
      </c>
      <c r="B2281" t="s">
        <v>12</v>
      </c>
      <c r="C2281" t="s">
        <v>13</v>
      </c>
      <c r="D2281">
        <v>7</v>
      </c>
      <c r="E2281">
        <v>3</v>
      </c>
      <c r="F2281">
        <v>2473.9</v>
      </c>
      <c r="G2281">
        <v>6262.18</v>
      </c>
      <c r="H2281">
        <v>1565.54</v>
      </c>
      <c r="I2281">
        <v>4890.6899999999996</v>
      </c>
      <c r="J2281">
        <v>-194.05</v>
      </c>
      <c r="K2281">
        <f>Global_Household_Financial_Dyna[[#This Row],[Total_Household_Income]]-Global_Household_Financial_Dyna[[#This Row],[Estimated_Taxes]]</f>
        <v>4696.6400000000003</v>
      </c>
      <c r="L2281" s="1">
        <f>Global_Household_Financial_Dyna[[#This Row],[Monthly_Savings]]/Global_Household_Financial_Dyna[[#This Row],[Net Income]]</f>
        <v>-4.1316771138516048E-2</v>
      </c>
      <c r="M2281" s="2">
        <f>Global_Household_Financial_Dyna[[#This Row],[Monthly_Expenses]]/Global_Household_Financial_Dyna[[#This Row],[Net Income]]</f>
        <v>1.0413167711385158</v>
      </c>
      <c r="N2281" t="str">
        <f>IF(Global_Household_Financial_Dyna[[#This Row],[Monthly_Savings]]&lt;0,"High Risk", IF(Global_Household_Financial_Dyna[[#This Row],[Savings Rate%]]&lt;0.1, "Medium", "Safe"))</f>
        <v>High Risk</v>
      </c>
      <c r="O2281">
        <f>Global_Household_Financial_Dyna[[#This Row],[Total_Household_Income]]/Global_Household_Financial_Dyna[[#This Row],[Family_Size]]</f>
        <v>894.5971428571429</v>
      </c>
      <c r="P2281" s="2">
        <f t="shared" si="70"/>
        <v>0.30718716818024266</v>
      </c>
      <c r="Q2281" s="2">
        <f t="shared" si="71"/>
        <v>-0.34850393931875873</v>
      </c>
      <c r="R2281" s="2" t="str">
        <f>IF(Global_Household_Financial_Dyna[[#This Row],[Vs country_Average]]&lt;-0.2, "Underperformer", IF(Global_Household_Financial_Dyna[[#This Row],[Vs country_Average]]&gt;0.2, "Outperformer", "Normal"))</f>
        <v>Underperformer</v>
      </c>
      <c r="S22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50.484499999999969</v>
      </c>
      <c r="T22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295.01899999999995</v>
      </c>
      <c r="U22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539.55349999999976</v>
      </c>
      <c r="V22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784.08799999999997</v>
      </c>
    </row>
    <row r="2282" spans="1:22" x14ac:dyDescent="0.3">
      <c r="A2282">
        <v>2288</v>
      </c>
      <c r="B2282" t="s">
        <v>10</v>
      </c>
      <c r="C2282" t="s">
        <v>11</v>
      </c>
      <c r="D2282">
        <v>4</v>
      </c>
      <c r="E2282">
        <v>3</v>
      </c>
      <c r="F2282">
        <v>691.66</v>
      </c>
      <c r="G2282">
        <v>1490.37</v>
      </c>
      <c r="H2282">
        <v>149.04</v>
      </c>
      <c r="I2282">
        <v>510.6</v>
      </c>
      <c r="J2282">
        <v>830.73</v>
      </c>
      <c r="K2282">
        <f>Global_Household_Financial_Dyna[[#This Row],[Total_Household_Income]]-Global_Household_Financial_Dyna[[#This Row],[Estimated_Taxes]]</f>
        <v>1341.33</v>
      </c>
      <c r="L2282" s="1">
        <f>Global_Household_Financial_Dyna[[#This Row],[Monthly_Savings]]/Global_Household_Financial_Dyna[[#This Row],[Net Income]]</f>
        <v>0.61933305003243055</v>
      </c>
      <c r="M2282" s="2">
        <f>Global_Household_Financial_Dyna[[#This Row],[Monthly_Expenses]]/Global_Household_Financial_Dyna[[#This Row],[Net Income]]</f>
        <v>0.38066694996756956</v>
      </c>
      <c r="N2282" t="str">
        <f>IF(Global_Household_Financial_Dyna[[#This Row],[Monthly_Savings]]&lt;0,"High Risk", IF(Global_Household_Financial_Dyna[[#This Row],[Savings Rate%]]&lt;0.1, "Medium", "Safe"))</f>
        <v>Safe</v>
      </c>
      <c r="O2282">
        <f>Global_Household_Financial_Dyna[[#This Row],[Total_Household_Income]]/Global_Household_Financial_Dyna[[#This Row],[Family_Size]]</f>
        <v>372.59249999999997</v>
      </c>
      <c r="P2282" s="2">
        <f t="shared" si="70"/>
        <v>0.42077341556833553</v>
      </c>
      <c r="Q2282" s="2">
        <f t="shared" si="71"/>
        <v>0.19855963446409503</v>
      </c>
      <c r="R2282" s="2" t="str">
        <f>IF(Global_Household_Financial_Dyna[[#This Row],[Vs country_Average]]&lt;-0.2, "Underperformer", IF(Global_Household_Financial_Dyna[[#This Row],[Vs country_Average]]&gt;0.2, "Outperformer", "Normal"))</f>
        <v>Normal</v>
      </c>
      <c r="S22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830.73</v>
      </c>
      <c r="T22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830.73</v>
      </c>
      <c r="U22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830.73</v>
      </c>
      <c r="V22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830.73</v>
      </c>
    </row>
    <row r="2283" spans="1:22" x14ac:dyDescent="0.3">
      <c r="A2283">
        <v>2289</v>
      </c>
      <c r="B2283" t="s">
        <v>10</v>
      </c>
      <c r="C2283" t="s">
        <v>22</v>
      </c>
      <c r="D2283">
        <v>7</v>
      </c>
      <c r="E2283">
        <v>2</v>
      </c>
      <c r="F2283">
        <v>537.6</v>
      </c>
      <c r="G2283">
        <v>768.25</v>
      </c>
      <c r="H2283">
        <v>76.83</v>
      </c>
      <c r="I2283">
        <v>650.55999999999995</v>
      </c>
      <c r="J2283">
        <v>40.869999999999997</v>
      </c>
      <c r="K2283">
        <f>Global_Household_Financial_Dyna[[#This Row],[Total_Household_Income]]-Global_Household_Financial_Dyna[[#This Row],[Estimated_Taxes]]</f>
        <v>691.42</v>
      </c>
      <c r="L2283" s="1">
        <f>Global_Household_Financial_Dyna[[#This Row],[Monthly_Savings]]/Global_Household_Financial_Dyna[[#This Row],[Net Income]]</f>
        <v>5.9110236903763269E-2</v>
      </c>
      <c r="M2283" s="2">
        <f>Global_Household_Financial_Dyna[[#This Row],[Monthly_Expenses]]/Global_Household_Financial_Dyna[[#This Row],[Net Income]]</f>
        <v>0.94090422608544733</v>
      </c>
      <c r="N2283" t="str">
        <f>IF(Global_Household_Financial_Dyna[[#This Row],[Monthly_Savings]]&lt;0,"High Risk", IF(Global_Household_Financial_Dyna[[#This Row],[Savings Rate%]]&lt;0.1, "Medium", "Safe"))</f>
        <v>Medium</v>
      </c>
      <c r="O2283">
        <f>Global_Household_Financial_Dyna[[#This Row],[Total_Household_Income]]/Global_Household_Financial_Dyna[[#This Row],[Family_Size]]</f>
        <v>109.75</v>
      </c>
      <c r="P2283" s="2">
        <f t="shared" si="70"/>
        <v>0.42077341556833553</v>
      </c>
      <c r="Q2283" s="2">
        <f t="shared" si="71"/>
        <v>-0.36166317866457226</v>
      </c>
      <c r="R2283" s="2" t="str">
        <f>IF(Global_Household_Financial_Dyna[[#This Row],[Vs country_Average]]&lt;-0.2, "Underperformer", IF(Global_Household_Financial_Dyna[[#This Row],[Vs country_Average]]&gt;0.2, "Outperformer", "Normal"))</f>
        <v>Underperformer</v>
      </c>
      <c r="S22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40.869999999999997</v>
      </c>
      <c r="T22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40.869999999999997</v>
      </c>
      <c r="U22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40.869999999999997</v>
      </c>
      <c r="V22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40.869999999999997</v>
      </c>
    </row>
    <row r="2284" spans="1:22" x14ac:dyDescent="0.3">
      <c r="A2284">
        <v>2290</v>
      </c>
      <c r="B2284" t="s">
        <v>18</v>
      </c>
      <c r="C2284" t="s">
        <v>20</v>
      </c>
      <c r="D2284">
        <v>8</v>
      </c>
      <c r="E2284">
        <v>3</v>
      </c>
      <c r="F2284">
        <v>1635.39</v>
      </c>
      <c r="G2284">
        <v>3486</v>
      </c>
      <c r="H2284">
        <v>766.92</v>
      </c>
      <c r="I2284">
        <v>3308.21</v>
      </c>
      <c r="J2284">
        <v>-589.13</v>
      </c>
      <c r="K2284">
        <f>Global_Household_Financial_Dyna[[#This Row],[Total_Household_Income]]-Global_Household_Financial_Dyna[[#This Row],[Estimated_Taxes]]</f>
        <v>2719.08</v>
      </c>
      <c r="L2284" s="1">
        <f>Global_Household_Financial_Dyna[[#This Row],[Monthly_Savings]]/Global_Household_Financial_Dyna[[#This Row],[Net Income]]</f>
        <v>-0.21666519558085823</v>
      </c>
      <c r="M2284" s="2">
        <f>Global_Household_Financial_Dyna[[#This Row],[Monthly_Expenses]]/Global_Household_Financial_Dyna[[#This Row],[Net Income]]</f>
        <v>1.2166651955808583</v>
      </c>
      <c r="N2284" t="str">
        <f>IF(Global_Household_Financial_Dyna[[#This Row],[Monthly_Savings]]&lt;0,"High Risk", IF(Global_Household_Financial_Dyna[[#This Row],[Savings Rate%]]&lt;0.1, "Medium", "Safe"))</f>
        <v>High Risk</v>
      </c>
      <c r="O2284">
        <f>Global_Household_Financial_Dyna[[#This Row],[Total_Household_Income]]/Global_Household_Financial_Dyna[[#This Row],[Family_Size]]</f>
        <v>435.75</v>
      </c>
      <c r="P2284" s="2">
        <f t="shared" si="70"/>
        <v>0.32336204947805613</v>
      </c>
      <c r="Q2284" s="2">
        <f t="shared" si="71"/>
        <v>-0.54002724505891431</v>
      </c>
      <c r="R2284" s="2" t="str">
        <f>IF(Global_Household_Financial_Dyna[[#This Row],[Vs country_Average]]&lt;-0.2, "Underperformer", IF(Global_Household_Financial_Dyna[[#This Row],[Vs country_Average]]&gt;0.2, "Outperformer", "Normal"))</f>
        <v>Underperformer</v>
      </c>
      <c r="S22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-423.71949999999998</v>
      </c>
      <c r="T22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-258.30899999999997</v>
      </c>
      <c r="U22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-92.898500000000013</v>
      </c>
      <c r="V22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72.512000000000057</v>
      </c>
    </row>
    <row r="2285" spans="1:22" x14ac:dyDescent="0.3">
      <c r="A2285">
        <v>2291</v>
      </c>
      <c r="B2285" t="s">
        <v>16</v>
      </c>
      <c r="C2285" t="s">
        <v>17</v>
      </c>
      <c r="D2285">
        <v>3</v>
      </c>
      <c r="E2285">
        <v>3</v>
      </c>
      <c r="F2285">
        <v>6028.04</v>
      </c>
      <c r="G2285">
        <v>15088.15</v>
      </c>
      <c r="H2285">
        <v>6035.26</v>
      </c>
      <c r="I2285">
        <v>3055.53</v>
      </c>
      <c r="J2285">
        <v>5997.35</v>
      </c>
      <c r="K2285">
        <f>Global_Household_Financial_Dyna[[#This Row],[Total_Household_Income]]-Global_Household_Financial_Dyna[[#This Row],[Estimated_Taxes]]</f>
        <v>9052.89</v>
      </c>
      <c r="L2285" s="1">
        <f>Global_Household_Financial_Dyna[[#This Row],[Monthly_Savings]]/Global_Household_Financial_Dyna[[#This Row],[Net Income]]</f>
        <v>0.66247905365027093</v>
      </c>
      <c r="M2285" s="2">
        <f>Global_Household_Financial_Dyna[[#This Row],[Monthly_Expenses]]/Global_Household_Financial_Dyna[[#This Row],[Net Income]]</f>
        <v>0.33751984173009947</v>
      </c>
      <c r="N2285" t="str">
        <f>IF(Global_Household_Financial_Dyna[[#This Row],[Monthly_Savings]]&lt;0,"High Risk", IF(Global_Household_Financial_Dyna[[#This Row],[Savings Rate%]]&lt;0.1, "Medium", "Safe"))</f>
        <v>Safe</v>
      </c>
      <c r="O2285">
        <f>Global_Household_Financial_Dyna[[#This Row],[Total_Household_Income]]/Global_Household_Financial_Dyna[[#This Row],[Family_Size]]</f>
        <v>5029.3833333333332</v>
      </c>
      <c r="P2285" s="2">
        <f t="shared" si="70"/>
        <v>0.15879799892000862</v>
      </c>
      <c r="Q2285" s="2">
        <f t="shared" si="71"/>
        <v>0.50368105473026237</v>
      </c>
      <c r="R2285" s="2" t="str">
        <f>IF(Global_Household_Financial_Dyna[[#This Row],[Vs country_Average]]&lt;-0.2, "Underperformer", IF(Global_Household_Financial_Dyna[[#This Row],[Vs country_Average]]&gt;0.2, "Outperformer", "Normal"))</f>
        <v>Outperformer</v>
      </c>
      <c r="S22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5997.35</v>
      </c>
      <c r="T22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5997.35</v>
      </c>
      <c r="U22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5997.35</v>
      </c>
      <c r="V22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5997.35</v>
      </c>
    </row>
    <row r="2286" spans="1:22" x14ac:dyDescent="0.3">
      <c r="A2286">
        <v>2292</v>
      </c>
      <c r="B2286" t="s">
        <v>10</v>
      </c>
      <c r="C2286" t="s">
        <v>11</v>
      </c>
      <c r="D2286">
        <v>8</v>
      </c>
      <c r="E2286">
        <v>3</v>
      </c>
      <c r="F2286">
        <v>1073.82</v>
      </c>
      <c r="G2286">
        <v>2451.35</v>
      </c>
      <c r="H2286">
        <v>245.13</v>
      </c>
      <c r="I2286">
        <v>1114.21</v>
      </c>
      <c r="J2286">
        <v>1092</v>
      </c>
      <c r="K2286">
        <f>Global_Household_Financial_Dyna[[#This Row],[Total_Household_Income]]-Global_Household_Financial_Dyna[[#This Row],[Estimated_Taxes]]</f>
        <v>2206.2199999999998</v>
      </c>
      <c r="L2286" s="1">
        <f>Global_Household_Financial_Dyna[[#This Row],[Monthly_Savings]]/Global_Household_Financial_Dyna[[#This Row],[Net Income]]</f>
        <v>0.49496423747405066</v>
      </c>
      <c r="M2286" s="2">
        <f>Global_Household_Financial_Dyna[[#This Row],[Monthly_Expenses]]/Global_Household_Financial_Dyna[[#This Row],[Net Income]]</f>
        <v>0.50503122988641214</v>
      </c>
      <c r="N2286" t="str">
        <f>IF(Global_Household_Financial_Dyna[[#This Row],[Monthly_Savings]]&lt;0,"High Risk", IF(Global_Household_Financial_Dyna[[#This Row],[Savings Rate%]]&lt;0.1, "Medium", "Safe"))</f>
        <v>Safe</v>
      </c>
      <c r="O2286">
        <f>Global_Household_Financial_Dyna[[#This Row],[Total_Household_Income]]/Global_Household_Financial_Dyna[[#This Row],[Family_Size]]</f>
        <v>306.41874999999999</v>
      </c>
      <c r="P2286" s="2">
        <f t="shared" si="70"/>
        <v>0.42077341556833553</v>
      </c>
      <c r="Q2286" s="2">
        <f t="shared" si="71"/>
        <v>7.4190821905715132E-2</v>
      </c>
      <c r="R2286" s="2" t="str">
        <f>IF(Global_Household_Financial_Dyna[[#This Row],[Vs country_Average]]&lt;-0.2, "Underperformer", IF(Global_Household_Financial_Dyna[[#This Row],[Vs country_Average]]&gt;0.2, "Outperformer", "Normal"))</f>
        <v>Normal</v>
      </c>
      <c r="S22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1092</v>
      </c>
      <c r="T22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1092</v>
      </c>
      <c r="U22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1092</v>
      </c>
      <c r="V22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1092</v>
      </c>
    </row>
    <row r="2287" spans="1:22" x14ac:dyDescent="0.3">
      <c r="A2287">
        <v>2293</v>
      </c>
      <c r="B2287" t="s">
        <v>18</v>
      </c>
      <c r="C2287" t="s">
        <v>19</v>
      </c>
      <c r="D2287">
        <v>6</v>
      </c>
      <c r="E2287">
        <v>3</v>
      </c>
      <c r="F2287">
        <v>6230.92</v>
      </c>
      <c r="G2287">
        <v>12175.95</v>
      </c>
      <c r="H2287">
        <v>3287.51</v>
      </c>
      <c r="I2287">
        <v>4582.32</v>
      </c>
      <c r="J2287">
        <v>4306.12</v>
      </c>
      <c r="K2287">
        <f>Global_Household_Financial_Dyna[[#This Row],[Total_Household_Income]]-Global_Household_Financial_Dyna[[#This Row],[Estimated_Taxes]]</f>
        <v>8888.44</v>
      </c>
      <c r="L2287" s="1">
        <f>Global_Household_Financial_Dyna[[#This Row],[Monthly_Savings]]/Global_Household_Financial_Dyna[[#This Row],[Net Income]]</f>
        <v>0.48446296537975164</v>
      </c>
      <c r="M2287" s="2">
        <f>Global_Household_Financial_Dyna[[#This Row],[Monthly_Expenses]]/Global_Household_Financial_Dyna[[#This Row],[Net Income]]</f>
        <v>0.51553703462024825</v>
      </c>
      <c r="N2287" t="str">
        <f>IF(Global_Household_Financial_Dyna[[#This Row],[Monthly_Savings]]&lt;0,"High Risk", IF(Global_Household_Financial_Dyna[[#This Row],[Savings Rate%]]&lt;0.1, "Medium", "Safe"))</f>
        <v>Safe</v>
      </c>
      <c r="O2287">
        <f>Global_Household_Financial_Dyna[[#This Row],[Total_Household_Income]]/Global_Household_Financial_Dyna[[#This Row],[Family_Size]]</f>
        <v>2029.325</v>
      </c>
      <c r="P2287" s="2">
        <f t="shared" si="70"/>
        <v>0.32336204947805613</v>
      </c>
      <c r="Q2287" s="2">
        <f t="shared" si="71"/>
        <v>0.16110091590169551</v>
      </c>
      <c r="R2287" s="2" t="str">
        <f>IF(Global_Household_Financial_Dyna[[#This Row],[Vs country_Average]]&lt;-0.2, "Underperformer", IF(Global_Household_Financial_Dyna[[#This Row],[Vs country_Average]]&gt;0.2, "Outperformer", "Normal"))</f>
        <v>Normal</v>
      </c>
      <c r="S22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4306.12</v>
      </c>
      <c r="T22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4306.12</v>
      </c>
      <c r="U22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4306.12</v>
      </c>
      <c r="V22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4306.12</v>
      </c>
    </row>
    <row r="2288" spans="1:22" x14ac:dyDescent="0.3">
      <c r="A2288">
        <v>2294</v>
      </c>
      <c r="B2288" t="s">
        <v>16</v>
      </c>
      <c r="C2288" t="s">
        <v>17</v>
      </c>
      <c r="D2288">
        <v>3</v>
      </c>
      <c r="E2288">
        <v>2</v>
      </c>
      <c r="F2288">
        <v>5840.71</v>
      </c>
      <c r="G2288">
        <v>8305.7900000000009</v>
      </c>
      <c r="H2288">
        <v>3322.32</v>
      </c>
      <c r="I2288">
        <v>2486.11</v>
      </c>
      <c r="J2288">
        <v>2497.36</v>
      </c>
      <c r="K2288">
        <f>Global_Household_Financial_Dyna[[#This Row],[Total_Household_Income]]-Global_Household_Financial_Dyna[[#This Row],[Estimated_Taxes]]</f>
        <v>4983.4700000000012</v>
      </c>
      <c r="L2288" s="1">
        <f>Global_Household_Financial_Dyna[[#This Row],[Monthly_Savings]]/Global_Household_Financial_Dyna[[#This Row],[Net Income]]</f>
        <v>0.5011287315866253</v>
      </c>
      <c r="M2288" s="2">
        <f>Global_Household_Financial_Dyna[[#This Row],[Monthly_Expenses]]/Global_Household_Financial_Dyna[[#This Row],[Net Income]]</f>
        <v>0.49887126841337454</v>
      </c>
      <c r="N2288" t="str">
        <f>IF(Global_Household_Financial_Dyna[[#This Row],[Monthly_Savings]]&lt;0,"High Risk", IF(Global_Household_Financial_Dyna[[#This Row],[Savings Rate%]]&lt;0.1, "Medium", "Safe"))</f>
        <v>Safe</v>
      </c>
      <c r="O2288">
        <f>Global_Household_Financial_Dyna[[#This Row],[Total_Household_Income]]/Global_Household_Financial_Dyna[[#This Row],[Family_Size]]</f>
        <v>2768.5966666666668</v>
      </c>
      <c r="P2288" s="2">
        <f t="shared" si="70"/>
        <v>0.15879799892000862</v>
      </c>
      <c r="Q2288" s="2">
        <f t="shared" si="71"/>
        <v>0.34233073266661668</v>
      </c>
      <c r="R2288" s="2" t="str">
        <f>IF(Global_Household_Financial_Dyna[[#This Row],[Vs country_Average]]&lt;-0.2, "Underperformer", IF(Global_Household_Financial_Dyna[[#This Row],[Vs country_Average]]&gt;0.2, "Outperformer", "Normal"))</f>
        <v>Outperformer</v>
      </c>
      <c r="S22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2497.36</v>
      </c>
      <c r="T22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2497.36</v>
      </c>
      <c r="U22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2497.36</v>
      </c>
      <c r="V22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2497.36</v>
      </c>
    </row>
    <row r="2289" spans="1:22" x14ac:dyDescent="0.3">
      <c r="A2289">
        <v>2295</v>
      </c>
      <c r="B2289" t="s">
        <v>18</v>
      </c>
      <c r="C2289" t="s">
        <v>19</v>
      </c>
      <c r="D2289">
        <v>3</v>
      </c>
      <c r="E2289">
        <v>2</v>
      </c>
      <c r="F2289">
        <v>3831.13</v>
      </c>
      <c r="G2289">
        <v>5810.88</v>
      </c>
      <c r="H2289">
        <v>1278.3900000000001</v>
      </c>
      <c r="I2289">
        <v>2251.75</v>
      </c>
      <c r="J2289">
        <v>2280.7399999999998</v>
      </c>
      <c r="K2289">
        <f>Global_Household_Financial_Dyna[[#This Row],[Total_Household_Income]]-Global_Household_Financial_Dyna[[#This Row],[Estimated_Taxes]]</f>
        <v>4532.49</v>
      </c>
      <c r="L2289" s="1">
        <f>Global_Household_Financial_Dyna[[#This Row],[Monthly_Savings]]/Global_Household_Financial_Dyna[[#This Row],[Net Income]]</f>
        <v>0.50319802139662739</v>
      </c>
      <c r="M2289" s="2">
        <f>Global_Household_Financial_Dyna[[#This Row],[Monthly_Expenses]]/Global_Household_Financial_Dyna[[#This Row],[Net Income]]</f>
        <v>0.49680197860337255</v>
      </c>
      <c r="N2289" t="str">
        <f>IF(Global_Household_Financial_Dyna[[#This Row],[Monthly_Savings]]&lt;0,"High Risk", IF(Global_Household_Financial_Dyna[[#This Row],[Savings Rate%]]&lt;0.1, "Medium", "Safe"))</f>
        <v>Safe</v>
      </c>
      <c r="O2289">
        <f>Global_Household_Financial_Dyna[[#This Row],[Total_Household_Income]]/Global_Household_Financial_Dyna[[#This Row],[Family_Size]]</f>
        <v>1936.96</v>
      </c>
      <c r="P2289" s="2">
        <f t="shared" si="70"/>
        <v>0.32336204947805613</v>
      </c>
      <c r="Q2289" s="2">
        <f t="shared" si="71"/>
        <v>0.17983597191857126</v>
      </c>
      <c r="R2289" s="2" t="str">
        <f>IF(Global_Household_Financial_Dyna[[#This Row],[Vs country_Average]]&lt;-0.2, "Underperformer", IF(Global_Household_Financial_Dyna[[#This Row],[Vs country_Average]]&gt;0.2, "Outperformer", "Normal"))</f>
        <v>Normal</v>
      </c>
      <c r="S22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2280.7399999999998</v>
      </c>
      <c r="T22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2280.7399999999998</v>
      </c>
      <c r="U22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2280.7399999999998</v>
      </c>
      <c r="V22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2280.7399999999998</v>
      </c>
    </row>
    <row r="2290" spans="1:22" x14ac:dyDescent="0.3">
      <c r="A2290">
        <v>2296</v>
      </c>
      <c r="B2290" t="s">
        <v>18</v>
      </c>
      <c r="C2290" t="s">
        <v>19</v>
      </c>
      <c r="D2290">
        <v>7</v>
      </c>
      <c r="E2290">
        <v>3</v>
      </c>
      <c r="F2290">
        <v>559.45000000000005</v>
      </c>
      <c r="G2290">
        <v>1254.58</v>
      </c>
      <c r="H2290">
        <v>276.01</v>
      </c>
      <c r="I2290">
        <v>1190.5999999999999</v>
      </c>
      <c r="J2290">
        <v>-212.02</v>
      </c>
      <c r="K2290">
        <f>Global_Household_Financial_Dyna[[#This Row],[Total_Household_Income]]-Global_Household_Financial_Dyna[[#This Row],[Estimated_Taxes]]</f>
        <v>978.56999999999994</v>
      </c>
      <c r="L2290" s="1">
        <f>Global_Household_Financial_Dyna[[#This Row],[Monthly_Savings]]/Global_Household_Financial_Dyna[[#This Row],[Net Income]]</f>
        <v>-0.21666309001910955</v>
      </c>
      <c r="M2290" s="2">
        <f>Global_Household_Financial_Dyna[[#This Row],[Monthly_Expenses]]/Global_Household_Financial_Dyna[[#This Row],[Net Income]]</f>
        <v>1.21667330901213</v>
      </c>
      <c r="N2290" t="str">
        <f>IF(Global_Household_Financial_Dyna[[#This Row],[Monthly_Savings]]&lt;0,"High Risk", IF(Global_Household_Financial_Dyna[[#This Row],[Savings Rate%]]&lt;0.1, "Medium", "Safe"))</f>
        <v>High Risk</v>
      </c>
      <c r="O2290">
        <f>Global_Household_Financial_Dyna[[#This Row],[Total_Household_Income]]/Global_Household_Financial_Dyna[[#This Row],[Family_Size]]</f>
        <v>179.22571428571428</v>
      </c>
      <c r="P2290" s="2">
        <f t="shared" si="70"/>
        <v>0.32336204947805613</v>
      </c>
      <c r="Q2290" s="2">
        <f t="shared" si="71"/>
        <v>-0.54002513949716568</v>
      </c>
      <c r="R2290" s="2" t="str">
        <f>IF(Global_Household_Financial_Dyna[[#This Row],[Vs country_Average]]&lt;-0.2, "Underperformer", IF(Global_Household_Financial_Dyna[[#This Row],[Vs country_Average]]&gt;0.2, "Outperformer", "Normal"))</f>
        <v>Underperformer</v>
      </c>
      <c r="S22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-152.49</v>
      </c>
      <c r="T22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-92.960000000000008</v>
      </c>
      <c r="U22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-33.430000000000035</v>
      </c>
      <c r="V22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26.099999999999994</v>
      </c>
    </row>
    <row r="2291" spans="1:22" x14ac:dyDescent="0.3">
      <c r="A2291">
        <v>2297</v>
      </c>
      <c r="B2291" t="s">
        <v>18</v>
      </c>
      <c r="C2291" t="s">
        <v>20</v>
      </c>
      <c r="D2291">
        <v>1</v>
      </c>
      <c r="E2291">
        <v>1</v>
      </c>
      <c r="F2291">
        <v>4550.4799999999996</v>
      </c>
      <c r="G2291">
        <v>4550.4799999999996</v>
      </c>
      <c r="H2291">
        <v>1001.11</v>
      </c>
      <c r="I2291">
        <v>1435.68</v>
      </c>
      <c r="J2291">
        <v>2113.69</v>
      </c>
      <c r="K2291">
        <f>Global_Household_Financial_Dyna[[#This Row],[Total_Household_Income]]-Global_Household_Financial_Dyna[[#This Row],[Estimated_Taxes]]</f>
        <v>3549.3699999999994</v>
      </c>
      <c r="L2291" s="1">
        <f>Global_Household_Financial_Dyna[[#This Row],[Monthly_Savings]]/Global_Household_Financial_Dyna[[#This Row],[Net Income]]</f>
        <v>0.59551131609271513</v>
      </c>
      <c r="M2291" s="2">
        <f>Global_Household_Financial_Dyna[[#This Row],[Monthly_Expenses]]/Global_Household_Financial_Dyna[[#This Row],[Net Income]]</f>
        <v>0.40448868390728504</v>
      </c>
      <c r="N2291" t="str">
        <f>IF(Global_Household_Financial_Dyna[[#This Row],[Monthly_Savings]]&lt;0,"High Risk", IF(Global_Household_Financial_Dyna[[#This Row],[Savings Rate%]]&lt;0.1, "Medium", "Safe"))</f>
        <v>Safe</v>
      </c>
      <c r="O2291">
        <f>Global_Household_Financial_Dyna[[#This Row],[Total_Household_Income]]/Global_Household_Financial_Dyna[[#This Row],[Family_Size]]</f>
        <v>4550.4799999999996</v>
      </c>
      <c r="P2291" s="2">
        <f t="shared" si="70"/>
        <v>0.32336204947805613</v>
      </c>
      <c r="Q2291" s="2">
        <f t="shared" si="71"/>
        <v>0.27214926661465899</v>
      </c>
      <c r="R2291" s="2" t="str">
        <f>IF(Global_Household_Financial_Dyna[[#This Row],[Vs country_Average]]&lt;-0.2, "Underperformer", IF(Global_Household_Financial_Dyna[[#This Row],[Vs country_Average]]&gt;0.2, "Outperformer", "Normal"))</f>
        <v>Outperformer</v>
      </c>
      <c r="S22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2113.69</v>
      </c>
      <c r="T22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2113.69</v>
      </c>
      <c r="U22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2113.69</v>
      </c>
      <c r="V22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2113.69</v>
      </c>
    </row>
    <row r="2292" spans="1:22" x14ac:dyDescent="0.3">
      <c r="A2292">
        <v>2298</v>
      </c>
      <c r="B2292" t="s">
        <v>18</v>
      </c>
      <c r="C2292" t="s">
        <v>19</v>
      </c>
      <c r="D2292">
        <v>7</v>
      </c>
      <c r="E2292">
        <v>3</v>
      </c>
      <c r="F2292">
        <v>4033.92</v>
      </c>
      <c r="G2292">
        <v>9377.6299999999992</v>
      </c>
      <c r="H2292">
        <v>2531.96</v>
      </c>
      <c r="I2292">
        <v>4558.93</v>
      </c>
      <c r="J2292">
        <v>2286.7399999999998</v>
      </c>
      <c r="K2292">
        <f>Global_Household_Financial_Dyna[[#This Row],[Total_Household_Income]]-Global_Household_Financial_Dyna[[#This Row],[Estimated_Taxes]]</f>
        <v>6845.6699999999992</v>
      </c>
      <c r="L2292" s="1">
        <f>Global_Household_Financial_Dyna[[#This Row],[Monthly_Savings]]/Global_Household_Financial_Dyna[[#This Row],[Net Income]]</f>
        <v>0.33404181037064307</v>
      </c>
      <c r="M2292" s="2">
        <f>Global_Household_Financial_Dyna[[#This Row],[Monthly_Expenses]]/Global_Household_Financial_Dyna[[#This Row],[Net Income]]</f>
        <v>0.66595818962935704</v>
      </c>
      <c r="N2292" t="str">
        <f>IF(Global_Household_Financial_Dyna[[#This Row],[Monthly_Savings]]&lt;0,"High Risk", IF(Global_Household_Financial_Dyna[[#This Row],[Savings Rate%]]&lt;0.1, "Medium", "Safe"))</f>
        <v>Safe</v>
      </c>
      <c r="O2292">
        <f>Global_Household_Financial_Dyna[[#This Row],[Total_Household_Income]]/Global_Household_Financial_Dyna[[#This Row],[Family_Size]]</f>
        <v>1339.6614285714284</v>
      </c>
      <c r="P2292" s="2">
        <f t="shared" si="70"/>
        <v>0.32336204947805613</v>
      </c>
      <c r="Q2292" s="2">
        <f t="shared" si="71"/>
        <v>1.0679760892586931E-2</v>
      </c>
      <c r="R2292" s="2" t="str">
        <f>IF(Global_Household_Financial_Dyna[[#This Row],[Vs country_Average]]&lt;-0.2, "Underperformer", IF(Global_Household_Financial_Dyna[[#This Row],[Vs country_Average]]&gt;0.2, "Outperformer", "Normal"))</f>
        <v>Normal</v>
      </c>
      <c r="S22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2286.7399999999998</v>
      </c>
      <c r="T22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2286.7399999999998</v>
      </c>
      <c r="U22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2286.7399999999998</v>
      </c>
      <c r="V22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2286.7399999999998</v>
      </c>
    </row>
    <row r="2293" spans="1:22" x14ac:dyDescent="0.3">
      <c r="A2293">
        <v>2299</v>
      </c>
      <c r="B2293" t="s">
        <v>18</v>
      </c>
      <c r="C2293" t="s">
        <v>20</v>
      </c>
      <c r="D2293">
        <v>1</v>
      </c>
      <c r="E2293">
        <v>1</v>
      </c>
      <c r="F2293">
        <v>2703.46</v>
      </c>
      <c r="G2293">
        <v>2703.46</v>
      </c>
      <c r="H2293">
        <v>594.76</v>
      </c>
      <c r="I2293">
        <v>1420.99</v>
      </c>
      <c r="J2293">
        <v>687.71</v>
      </c>
      <c r="K2293">
        <f>Global_Household_Financial_Dyna[[#This Row],[Total_Household_Income]]-Global_Household_Financial_Dyna[[#This Row],[Estimated_Taxes]]</f>
        <v>2108.6999999999998</v>
      </c>
      <c r="L2293" s="1">
        <f>Global_Household_Financial_Dyna[[#This Row],[Monthly_Savings]]/Global_Household_Financial_Dyna[[#This Row],[Net Income]]</f>
        <v>0.32612984303125153</v>
      </c>
      <c r="M2293" s="2">
        <f>Global_Household_Financial_Dyna[[#This Row],[Monthly_Expenses]]/Global_Household_Financial_Dyna[[#This Row],[Net Income]]</f>
        <v>0.67387015696874863</v>
      </c>
      <c r="N2293" t="str">
        <f>IF(Global_Household_Financial_Dyna[[#This Row],[Monthly_Savings]]&lt;0,"High Risk", IF(Global_Household_Financial_Dyna[[#This Row],[Savings Rate%]]&lt;0.1, "Medium", "Safe"))</f>
        <v>Safe</v>
      </c>
      <c r="O2293">
        <f>Global_Household_Financial_Dyna[[#This Row],[Total_Household_Income]]/Global_Household_Financial_Dyna[[#This Row],[Family_Size]]</f>
        <v>2703.46</v>
      </c>
      <c r="P2293" s="2">
        <f t="shared" si="70"/>
        <v>0.32336204947805613</v>
      </c>
      <c r="Q2293" s="2">
        <f t="shared" si="71"/>
        <v>2.7677935531953968E-3</v>
      </c>
      <c r="R2293" s="2" t="str">
        <f>IF(Global_Household_Financial_Dyna[[#This Row],[Vs country_Average]]&lt;-0.2, "Underperformer", IF(Global_Household_Financial_Dyna[[#This Row],[Vs country_Average]]&gt;0.2, "Outperformer", "Normal"))</f>
        <v>Normal</v>
      </c>
      <c r="S22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687.71</v>
      </c>
      <c r="T22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687.71</v>
      </c>
      <c r="U22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687.71</v>
      </c>
      <c r="V22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687.71</v>
      </c>
    </row>
    <row r="2294" spans="1:22" x14ac:dyDescent="0.3">
      <c r="A2294">
        <v>2300</v>
      </c>
      <c r="B2294" t="s">
        <v>10</v>
      </c>
      <c r="C2294" t="s">
        <v>22</v>
      </c>
      <c r="D2294">
        <v>1</v>
      </c>
      <c r="E2294">
        <v>1</v>
      </c>
      <c r="F2294">
        <v>1076.5</v>
      </c>
      <c r="G2294">
        <v>1076.5</v>
      </c>
      <c r="H2294">
        <v>107.65</v>
      </c>
      <c r="I2294">
        <v>227.42</v>
      </c>
      <c r="J2294">
        <v>741.43</v>
      </c>
      <c r="K2294">
        <f>Global_Household_Financial_Dyna[[#This Row],[Total_Household_Income]]-Global_Household_Financial_Dyna[[#This Row],[Estimated_Taxes]]</f>
        <v>968.85</v>
      </c>
      <c r="L2294" s="1">
        <f>Global_Household_Financial_Dyna[[#This Row],[Monthly_Savings]]/Global_Household_Financial_Dyna[[#This Row],[Net Income]]</f>
        <v>0.76526810135727918</v>
      </c>
      <c r="M2294" s="2">
        <f>Global_Household_Financial_Dyna[[#This Row],[Monthly_Expenses]]/Global_Household_Financial_Dyna[[#This Row],[Net Income]]</f>
        <v>0.23473189864272073</v>
      </c>
      <c r="N2294" t="str">
        <f>IF(Global_Household_Financial_Dyna[[#This Row],[Monthly_Savings]]&lt;0,"High Risk", IF(Global_Household_Financial_Dyna[[#This Row],[Savings Rate%]]&lt;0.1, "Medium", "Safe"))</f>
        <v>Safe</v>
      </c>
      <c r="O2294">
        <f>Global_Household_Financial_Dyna[[#This Row],[Total_Household_Income]]/Global_Household_Financial_Dyna[[#This Row],[Family_Size]]</f>
        <v>1076.5</v>
      </c>
      <c r="P2294" s="2">
        <f t="shared" si="70"/>
        <v>0.42077341556833553</v>
      </c>
      <c r="Q2294" s="2">
        <f t="shared" si="71"/>
        <v>0.34449468578894366</v>
      </c>
      <c r="R2294" s="2" t="str">
        <f>IF(Global_Household_Financial_Dyna[[#This Row],[Vs country_Average]]&lt;-0.2, "Underperformer", IF(Global_Household_Financial_Dyna[[#This Row],[Vs country_Average]]&gt;0.2, "Outperformer", "Normal"))</f>
        <v>Outperformer</v>
      </c>
      <c r="S22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741.43</v>
      </c>
      <c r="T22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741.43</v>
      </c>
      <c r="U22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741.43</v>
      </c>
      <c r="V22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741.43</v>
      </c>
    </row>
    <row r="2295" spans="1:22" x14ac:dyDescent="0.3">
      <c r="A2295">
        <v>2301</v>
      </c>
      <c r="B2295" t="s">
        <v>14</v>
      </c>
      <c r="C2295" t="s">
        <v>15</v>
      </c>
      <c r="D2295">
        <v>8</v>
      </c>
      <c r="E2295">
        <v>3</v>
      </c>
      <c r="F2295">
        <v>2021.64</v>
      </c>
      <c r="G2295">
        <v>3801.71</v>
      </c>
      <c r="H2295">
        <v>570.26</v>
      </c>
      <c r="I2295">
        <v>1786.54</v>
      </c>
      <c r="J2295">
        <v>1444.92</v>
      </c>
      <c r="K2295">
        <f>Global_Household_Financial_Dyna[[#This Row],[Total_Household_Income]]-Global_Household_Financial_Dyna[[#This Row],[Estimated_Taxes]]</f>
        <v>3231.45</v>
      </c>
      <c r="L2295" s="1">
        <f>Global_Household_Financial_Dyna[[#This Row],[Monthly_Savings]]/Global_Household_Financial_Dyna[[#This Row],[Net Income]]</f>
        <v>0.44714292345541479</v>
      </c>
      <c r="M2295" s="2">
        <f>Global_Household_Financial_Dyna[[#This Row],[Monthly_Expenses]]/Global_Household_Financial_Dyna[[#This Row],[Net Income]]</f>
        <v>0.55286017113060704</v>
      </c>
      <c r="N2295" t="str">
        <f>IF(Global_Household_Financial_Dyna[[#This Row],[Monthly_Savings]]&lt;0,"High Risk", IF(Global_Household_Financial_Dyna[[#This Row],[Savings Rate%]]&lt;0.1, "Medium", "Safe"))</f>
        <v>Safe</v>
      </c>
      <c r="O2295">
        <f>Global_Household_Financial_Dyna[[#This Row],[Total_Household_Income]]/Global_Household_Financial_Dyna[[#This Row],[Family_Size]]</f>
        <v>475.21375</v>
      </c>
      <c r="P2295" s="2">
        <f t="shared" si="70"/>
        <v>0.39788995363055785</v>
      </c>
      <c r="Q2295" s="2">
        <f t="shared" si="71"/>
        <v>4.925296982485694E-2</v>
      </c>
      <c r="R2295" s="2" t="str">
        <f>IF(Global_Household_Financial_Dyna[[#This Row],[Vs country_Average]]&lt;-0.2, "Underperformer", IF(Global_Household_Financial_Dyna[[#This Row],[Vs country_Average]]&gt;0.2, "Outperformer", "Normal"))</f>
        <v>Normal</v>
      </c>
      <c r="S22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1444.92</v>
      </c>
      <c r="T22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1444.92</v>
      </c>
      <c r="U22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1444.92</v>
      </c>
      <c r="V22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1444.92</v>
      </c>
    </row>
    <row r="2296" spans="1:22" x14ac:dyDescent="0.3">
      <c r="A2296">
        <v>2302</v>
      </c>
      <c r="B2296" t="s">
        <v>16</v>
      </c>
      <c r="C2296" t="s">
        <v>17</v>
      </c>
      <c r="D2296">
        <v>1</v>
      </c>
      <c r="E2296">
        <v>1</v>
      </c>
      <c r="F2296">
        <v>4757.32</v>
      </c>
      <c r="G2296">
        <v>4757.32</v>
      </c>
      <c r="H2296">
        <v>1665.06</v>
      </c>
      <c r="I2296">
        <v>1439.12</v>
      </c>
      <c r="J2296">
        <v>1653.14</v>
      </c>
      <c r="K2296">
        <f>Global_Household_Financial_Dyna[[#This Row],[Total_Household_Income]]-Global_Household_Financial_Dyna[[#This Row],[Estimated_Taxes]]</f>
        <v>3092.2599999999998</v>
      </c>
      <c r="L2296" s="1">
        <f>Global_Household_Financial_Dyna[[#This Row],[Monthly_Savings]]/Global_Household_Financial_Dyna[[#This Row],[Net Income]]</f>
        <v>0.53460575760123674</v>
      </c>
      <c r="M2296" s="2">
        <f>Global_Household_Financial_Dyna[[#This Row],[Monthly_Expenses]]/Global_Household_Financial_Dyna[[#This Row],[Net Income]]</f>
        <v>0.46539424239876337</v>
      </c>
      <c r="N2296" t="str">
        <f>IF(Global_Household_Financial_Dyna[[#This Row],[Monthly_Savings]]&lt;0,"High Risk", IF(Global_Household_Financial_Dyna[[#This Row],[Savings Rate%]]&lt;0.1, "Medium", "Safe"))</f>
        <v>Safe</v>
      </c>
      <c r="O2296">
        <f>Global_Household_Financial_Dyna[[#This Row],[Total_Household_Income]]/Global_Household_Financial_Dyna[[#This Row],[Family_Size]]</f>
        <v>4757.32</v>
      </c>
      <c r="P2296" s="2">
        <f t="shared" si="70"/>
        <v>0.15879799892000862</v>
      </c>
      <c r="Q2296" s="2">
        <f t="shared" si="71"/>
        <v>0.37580775868122812</v>
      </c>
      <c r="R2296" s="2" t="str">
        <f>IF(Global_Household_Financial_Dyna[[#This Row],[Vs country_Average]]&lt;-0.2, "Underperformer", IF(Global_Household_Financial_Dyna[[#This Row],[Vs country_Average]]&gt;0.2, "Outperformer", "Normal"))</f>
        <v>Outperformer</v>
      </c>
      <c r="S22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1653.14</v>
      </c>
      <c r="T22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1653.14</v>
      </c>
      <c r="U22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1653.14</v>
      </c>
      <c r="V22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1653.14</v>
      </c>
    </row>
    <row r="2297" spans="1:22" x14ac:dyDescent="0.3">
      <c r="A2297">
        <v>2303</v>
      </c>
      <c r="B2297" t="s">
        <v>16</v>
      </c>
      <c r="C2297" t="s">
        <v>21</v>
      </c>
      <c r="D2297">
        <v>5</v>
      </c>
      <c r="E2297">
        <v>1</v>
      </c>
      <c r="F2297">
        <v>1378.42</v>
      </c>
      <c r="G2297">
        <v>1378.42</v>
      </c>
      <c r="H2297">
        <v>482.45</v>
      </c>
      <c r="I2297">
        <v>1308.1199999999999</v>
      </c>
      <c r="J2297">
        <v>-412.15</v>
      </c>
      <c r="K2297">
        <f>Global_Household_Financial_Dyna[[#This Row],[Total_Household_Income]]-Global_Household_Financial_Dyna[[#This Row],[Estimated_Taxes]]</f>
        <v>895.97</v>
      </c>
      <c r="L2297" s="1">
        <f>Global_Household_Financial_Dyna[[#This Row],[Monthly_Savings]]/Global_Household_Financial_Dyna[[#This Row],[Net Income]]</f>
        <v>-0.46000424121343347</v>
      </c>
      <c r="M2297" s="2">
        <f>Global_Household_Financial_Dyna[[#This Row],[Monthly_Expenses]]/Global_Household_Financial_Dyna[[#This Row],[Net Income]]</f>
        <v>1.4600042412134333</v>
      </c>
      <c r="N2297" t="str">
        <f>IF(Global_Household_Financial_Dyna[[#This Row],[Monthly_Savings]]&lt;0,"High Risk", IF(Global_Household_Financial_Dyna[[#This Row],[Savings Rate%]]&lt;0.1, "Medium", "Safe"))</f>
        <v>High Risk</v>
      </c>
      <c r="O2297">
        <f>Global_Household_Financial_Dyna[[#This Row],[Total_Household_Income]]/Global_Household_Financial_Dyna[[#This Row],[Family_Size]]</f>
        <v>275.68400000000003</v>
      </c>
      <c r="P2297" s="2">
        <f t="shared" si="70"/>
        <v>0.15879799892000862</v>
      </c>
      <c r="Q2297" s="2">
        <f t="shared" si="71"/>
        <v>-0.61880224013344209</v>
      </c>
      <c r="R2297" s="2" t="str">
        <f>IF(Global_Household_Financial_Dyna[[#This Row],[Vs country_Average]]&lt;-0.2, "Underperformer", IF(Global_Household_Financial_Dyna[[#This Row],[Vs country_Average]]&gt;0.2, "Outperformer", "Normal"))</f>
        <v>Underperformer</v>
      </c>
      <c r="S22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-346.74399999999997</v>
      </c>
      <c r="T22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-281.33799999999997</v>
      </c>
      <c r="U22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-215.93200000000002</v>
      </c>
      <c r="V22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-150.52599999999995</v>
      </c>
    </row>
    <row r="2298" spans="1:22" x14ac:dyDescent="0.3">
      <c r="A2298">
        <v>2304</v>
      </c>
      <c r="B2298" t="s">
        <v>10</v>
      </c>
      <c r="C2298" t="s">
        <v>22</v>
      </c>
      <c r="D2298">
        <v>2</v>
      </c>
      <c r="E2298">
        <v>2</v>
      </c>
      <c r="F2298">
        <v>591.47</v>
      </c>
      <c r="G2298">
        <v>1036.3499999999999</v>
      </c>
      <c r="H2298">
        <v>103.63</v>
      </c>
      <c r="I2298">
        <v>389.7</v>
      </c>
      <c r="J2298">
        <v>543.01</v>
      </c>
      <c r="K2298">
        <f>Global_Household_Financial_Dyna[[#This Row],[Total_Household_Income]]-Global_Household_Financial_Dyna[[#This Row],[Estimated_Taxes]]</f>
        <v>932.71999999999991</v>
      </c>
      <c r="L2298" s="1">
        <f>Global_Household_Financial_Dyna[[#This Row],[Monthly_Savings]]/Global_Household_Financial_Dyna[[#This Row],[Net Income]]</f>
        <v>0.58217900334505535</v>
      </c>
      <c r="M2298" s="2">
        <f>Global_Household_Financial_Dyna[[#This Row],[Monthly_Expenses]]/Global_Household_Financial_Dyna[[#This Row],[Net Income]]</f>
        <v>0.41781027532378423</v>
      </c>
      <c r="N2298" t="str">
        <f>IF(Global_Household_Financial_Dyna[[#This Row],[Monthly_Savings]]&lt;0,"High Risk", IF(Global_Household_Financial_Dyna[[#This Row],[Savings Rate%]]&lt;0.1, "Medium", "Safe"))</f>
        <v>Safe</v>
      </c>
      <c r="O2298">
        <f>Global_Household_Financial_Dyna[[#This Row],[Total_Household_Income]]/Global_Household_Financial_Dyna[[#This Row],[Family_Size]]</f>
        <v>518.17499999999995</v>
      </c>
      <c r="P2298" s="2">
        <f t="shared" si="70"/>
        <v>0.42077341556833553</v>
      </c>
      <c r="Q2298" s="2">
        <f t="shared" si="71"/>
        <v>0.16140558777671982</v>
      </c>
      <c r="R2298" s="2" t="str">
        <f>IF(Global_Household_Financial_Dyna[[#This Row],[Vs country_Average]]&lt;-0.2, "Underperformer", IF(Global_Household_Financial_Dyna[[#This Row],[Vs country_Average]]&gt;0.2, "Outperformer", "Normal"))</f>
        <v>Normal</v>
      </c>
      <c r="S22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543.01</v>
      </c>
      <c r="T22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543.01</v>
      </c>
      <c r="U22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543.01</v>
      </c>
      <c r="V22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543.01</v>
      </c>
    </row>
    <row r="2299" spans="1:22" x14ac:dyDescent="0.3">
      <c r="A2299">
        <v>2305</v>
      </c>
      <c r="B2299" t="s">
        <v>12</v>
      </c>
      <c r="C2299" t="s">
        <v>13</v>
      </c>
      <c r="D2299">
        <v>7</v>
      </c>
      <c r="E2299">
        <v>3</v>
      </c>
      <c r="F2299">
        <v>4451.51</v>
      </c>
      <c r="G2299">
        <v>8734.0499999999993</v>
      </c>
      <c r="H2299">
        <v>2620.2199999999998</v>
      </c>
      <c r="I2299">
        <v>3685.06</v>
      </c>
      <c r="J2299">
        <v>2428.7800000000002</v>
      </c>
      <c r="K2299">
        <f>Global_Household_Financial_Dyna[[#This Row],[Total_Household_Income]]-Global_Household_Financial_Dyna[[#This Row],[Estimated_Taxes]]</f>
        <v>6113.83</v>
      </c>
      <c r="L2299" s="1">
        <f>Global_Household_Financial_Dyna[[#This Row],[Monthly_Savings]]/Global_Household_Financial_Dyna[[#This Row],[Net Income]]</f>
        <v>0.39725998269497192</v>
      </c>
      <c r="M2299" s="2">
        <f>Global_Household_Financial_Dyna[[#This Row],[Monthly_Expenses]]/Global_Household_Financial_Dyna[[#This Row],[Net Income]]</f>
        <v>0.60274165294095516</v>
      </c>
      <c r="N2299" t="str">
        <f>IF(Global_Household_Financial_Dyna[[#This Row],[Monthly_Savings]]&lt;0,"High Risk", IF(Global_Household_Financial_Dyna[[#This Row],[Savings Rate%]]&lt;0.1, "Medium", "Safe"))</f>
        <v>Safe</v>
      </c>
      <c r="O2299">
        <f>Global_Household_Financial_Dyna[[#This Row],[Total_Household_Income]]/Global_Household_Financial_Dyna[[#This Row],[Family_Size]]</f>
        <v>1247.7214285714285</v>
      </c>
      <c r="P2299" s="2">
        <f t="shared" si="70"/>
        <v>0.30718716818024266</v>
      </c>
      <c r="Q2299" s="2">
        <f t="shared" si="71"/>
        <v>9.007281451472926E-2</v>
      </c>
      <c r="R2299" s="2" t="str">
        <f>IF(Global_Household_Financial_Dyna[[#This Row],[Vs country_Average]]&lt;-0.2, "Underperformer", IF(Global_Household_Financial_Dyna[[#This Row],[Vs country_Average]]&gt;0.2, "Outperformer", "Normal"))</f>
        <v>Normal</v>
      </c>
      <c r="S22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2428.7800000000002</v>
      </c>
      <c r="T22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2428.7800000000002</v>
      </c>
      <c r="U22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2428.7800000000002</v>
      </c>
      <c r="V22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2428.7800000000002</v>
      </c>
    </row>
    <row r="2300" spans="1:22" x14ac:dyDescent="0.3">
      <c r="A2300">
        <v>2306</v>
      </c>
      <c r="B2300" t="s">
        <v>10</v>
      </c>
      <c r="C2300" t="s">
        <v>22</v>
      </c>
      <c r="D2300">
        <v>5</v>
      </c>
      <c r="E2300">
        <v>1</v>
      </c>
      <c r="F2300">
        <v>1245.29</v>
      </c>
      <c r="G2300">
        <v>1245.29</v>
      </c>
      <c r="H2300">
        <v>124.53</v>
      </c>
      <c r="I2300">
        <v>642.99</v>
      </c>
      <c r="J2300">
        <v>477.77</v>
      </c>
      <c r="K2300">
        <f>Global_Household_Financial_Dyna[[#This Row],[Total_Household_Income]]-Global_Household_Financial_Dyna[[#This Row],[Estimated_Taxes]]</f>
        <v>1120.76</v>
      </c>
      <c r="L2300" s="1">
        <f>Global_Household_Financial_Dyna[[#This Row],[Monthly_Savings]]/Global_Household_Financial_Dyna[[#This Row],[Net Income]]</f>
        <v>0.42629108819015665</v>
      </c>
      <c r="M2300" s="2">
        <f>Global_Household_Financial_Dyna[[#This Row],[Monthly_Expenses]]/Global_Household_Financial_Dyna[[#This Row],[Net Income]]</f>
        <v>0.57370891180984329</v>
      </c>
      <c r="N2300" t="str">
        <f>IF(Global_Household_Financial_Dyna[[#This Row],[Monthly_Savings]]&lt;0,"High Risk", IF(Global_Household_Financial_Dyna[[#This Row],[Savings Rate%]]&lt;0.1, "Medium", "Safe"))</f>
        <v>Safe</v>
      </c>
      <c r="O2300">
        <f>Global_Household_Financial_Dyna[[#This Row],[Total_Household_Income]]/Global_Household_Financial_Dyna[[#This Row],[Family_Size]]</f>
        <v>249.05799999999999</v>
      </c>
      <c r="P2300" s="2">
        <f t="shared" si="70"/>
        <v>0.42077341556833553</v>
      </c>
      <c r="Q2300" s="2">
        <f t="shared" si="71"/>
        <v>5.5176726218211236E-3</v>
      </c>
      <c r="R2300" s="2" t="str">
        <f>IF(Global_Household_Financial_Dyna[[#This Row],[Vs country_Average]]&lt;-0.2, "Underperformer", IF(Global_Household_Financial_Dyna[[#This Row],[Vs country_Average]]&gt;0.2, "Outperformer", "Normal"))</f>
        <v>Normal</v>
      </c>
      <c r="S23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477.77</v>
      </c>
      <c r="T23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477.77</v>
      </c>
      <c r="U23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477.77</v>
      </c>
      <c r="V23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477.77</v>
      </c>
    </row>
    <row r="2301" spans="1:22" x14ac:dyDescent="0.3">
      <c r="A2301">
        <v>2307</v>
      </c>
      <c r="B2301" t="s">
        <v>18</v>
      </c>
      <c r="C2301" t="s">
        <v>19</v>
      </c>
      <c r="D2301">
        <v>3</v>
      </c>
      <c r="E2301">
        <v>3</v>
      </c>
      <c r="F2301">
        <v>3324.71</v>
      </c>
      <c r="G2301">
        <v>7496.52</v>
      </c>
      <c r="H2301">
        <v>1649.23</v>
      </c>
      <c r="I2301">
        <v>2126.63</v>
      </c>
      <c r="J2301">
        <v>3720.65</v>
      </c>
      <c r="K2301">
        <f>Global_Household_Financial_Dyna[[#This Row],[Total_Household_Income]]-Global_Household_Financial_Dyna[[#This Row],[Estimated_Taxes]]</f>
        <v>5847.2900000000009</v>
      </c>
      <c r="L2301" s="1">
        <f>Global_Household_Financial_Dyna[[#This Row],[Monthly_Savings]]/Global_Household_Financial_Dyna[[#This Row],[Net Income]]</f>
        <v>0.63630331315874522</v>
      </c>
      <c r="M2301" s="2">
        <f>Global_Household_Financial_Dyna[[#This Row],[Monthly_Expenses]]/Global_Household_Financial_Dyna[[#This Row],[Net Income]]</f>
        <v>0.36369497664730155</v>
      </c>
      <c r="N2301" t="str">
        <f>IF(Global_Household_Financial_Dyna[[#This Row],[Monthly_Savings]]&lt;0,"High Risk", IF(Global_Household_Financial_Dyna[[#This Row],[Savings Rate%]]&lt;0.1, "Medium", "Safe"))</f>
        <v>Safe</v>
      </c>
      <c r="O2301">
        <f>Global_Household_Financial_Dyna[[#This Row],[Total_Household_Income]]/Global_Household_Financial_Dyna[[#This Row],[Family_Size]]</f>
        <v>2498.84</v>
      </c>
      <c r="P2301" s="2">
        <f t="shared" si="70"/>
        <v>0.32336204947805613</v>
      </c>
      <c r="Q2301" s="2">
        <f t="shared" si="71"/>
        <v>0.31294126368068909</v>
      </c>
      <c r="R2301" s="2" t="str">
        <f>IF(Global_Household_Financial_Dyna[[#This Row],[Vs country_Average]]&lt;-0.2, "Underperformer", IF(Global_Household_Financial_Dyna[[#This Row],[Vs country_Average]]&gt;0.2, "Outperformer", "Normal"))</f>
        <v>Outperformer</v>
      </c>
      <c r="S23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3720.65</v>
      </c>
      <c r="T23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3720.65</v>
      </c>
      <c r="U23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3720.65</v>
      </c>
      <c r="V23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3720.65</v>
      </c>
    </row>
    <row r="2302" spans="1:22" x14ac:dyDescent="0.3">
      <c r="A2302">
        <v>2308</v>
      </c>
      <c r="B2302" t="s">
        <v>16</v>
      </c>
      <c r="C2302" t="s">
        <v>21</v>
      </c>
      <c r="D2302">
        <v>5</v>
      </c>
      <c r="E2302">
        <v>1</v>
      </c>
      <c r="F2302">
        <v>5972.42</v>
      </c>
      <c r="G2302">
        <v>5972.42</v>
      </c>
      <c r="H2302">
        <v>2090.35</v>
      </c>
      <c r="I2302">
        <v>3835.34</v>
      </c>
      <c r="J2302">
        <v>46.73</v>
      </c>
      <c r="K2302">
        <f>Global_Household_Financial_Dyna[[#This Row],[Total_Household_Income]]-Global_Household_Financial_Dyna[[#This Row],[Estimated_Taxes]]</f>
        <v>3882.07</v>
      </c>
      <c r="L2302" s="1">
        <f>Global_Household_Financial_Dyna[[#This Row],[Monthly_Savings]]/Global_Household_Financial_Dyna[[#This Row],[Net Income]]</f>
        <v>1.2037392422084093E-2</v>
      </c>
      <c r="M2302" s="2">
        <f>Global_Household_Financial_Dyna[[#This Row],[Monthly_Expenses]]/Global_Household_Financial_Dyna[[#This Row],[Net Income]]</f>
        <v>0.98796260757791587</v>
      </c>
      <c r="N2302" t="str">
        <f>IF(Global_Household_Financial_Dyna[[#This Row],[Monthly_Savings]]&lt;0,"High Risk", IF(Global_Household_Financial_Dyna[[#This Row],[Savings Rate%]]&lt;0.1, "Medium", "Safe"))</f>
        <v>Medium</v>
      </c>
      <c r="O2302">
        <f>Global_Household_Financial_Dyna[[#This Row],[Total_Household_Income]]/Global_Household_Financial_Dyna[[#This Row],[Family_Size]]</f>
        <v>1194.4839999999999</v>
      </c>
      <c r="P2302" s="2">
        <f t="shared" si="70"/>
        <v>0.15879799892000862</v>
      </c>
      <c r="Q2302" s="2">
        <f t="shared" si="71"/>
        <v>-0.14676060649792452</v>
      </c>
      <c r="R2302" s="2" t="str">
        <f>IF(Global_Household_Financial_Dyna[[#This Row],[Vs country_Average]]&lt;-0.2, "Underperformer", IF(Global_Household_Financial_Dyna[[#This Row],[Vs country_Average]]&gt;0.2, "Outperformer", "Normal"))</f>
        <v>Normal</v>
      </c>
      <c r="S23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46.73</v>
      </c>
      <c r="T23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46.73</v>
      </c>
      <c r="U23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46.73</v>
      </c>
      <c r="V23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46.73</v>
      </c>
    </row>
    <row r="2303" spans="1:22" x14ac:dyDescent="0.3">
      <c r="A2303">
        <v>2309</v>
      </c>
      <c r="B2303" t="s">
        <v>18</v>
      </c>
      <c r="C2303" t="s">
        <v>19</v>
      </c>
      <c r="D2303">
        <v>4</v>
      </c>
      <c r="E2303">
        <v>2</v>
      </c>
      <c r="F2303">
        <v>5516.41</v>
      </c>
      <c r="G2303">
        <v>8662.94</v>
      </c>
      <c r="H2303">
        <v>2338.9899999999998</v>
      </c>
      <c r="I2303">
        <v>3625.77</v>
      </c>
      <c r="J2303">
        <v>2698.18</v>
      </c>
      <c r="K2303">
        <f>Global_Household_Financial_Dyna[[#This Row],[Total_Household_Income]]-Global_Household_Financial_Dyna[[#This Row],[Estimated_Taxes]]</f>
        <v>6323.9500000000007</v>
      </c>
      <c r="L2303" s="1">
        <f>Global_Household_Financial_Dyna[[#This Row],[Monthly_Savings]]/Global_Household_Financial_Dyna[[#This Row],[Net Income]]</f>
        <v>0.42666055234465794</v>
      </c>
      <c r="M2303" s="2">
        <f>Global_Household_Financial_Dyna[[#This Row],[Monthly_Expenses]]/Global_Household_Financial_Dyna[[#This Row],[Net Income]]</f>
        <v>0.57333944765534195</v>
      </c>
      <c r="N2303" t="str">
        <f>IF(Global_Household_Financial_Dyna[[#This Row],[Monthly_Savings]]&lt;0,"High Risk", IF(Global_Household_Financial_Dyna[[#This Row],[Savings Rate%]]&lt;0.1, "Medium", "Safe"))</f>
        <v>Safe</v>
      </c>
      <c r="O2303">
        <f>Global_Household_Financial_Dyna[[#This Row],[Total_Household_Income]]/Global_Household_Financial_Dyna[[#This Row],[Family_Size]]</f>
        <v>2165.7350000000001</v>
      </c>
      <c r="P2303" s="2">
        <f t="shared" si="70"/>
        <v>0.32336204947805613</v>
      </c>
      <c r="Q2303" s="2">
        <f t="shared" si="71"/>
        <v>0.1032985028666018</v>
      </c>
      <c r="R2303" s="2" t="str">
        <f>IF(Global_Household_Financial_Dyna[[#This Row],[Vs country_Average]]&lt;-0.2, "Underperformer", IF(Global_Household_Financial_Dyna[[#This Row],[Vs country_Average]]&gt;0.2, "Outperformer", "Normal"))</f>
        <v>Normal</v>
      </c>
      <c r="S23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2698.18</v>
      </c>
      <c r="T23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2698.18</v>
      </c>
      <c r="U23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2698.18</v>
      </c>
      <c r="V23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2698.18</v>
      </c>
    </row>
    <row r="2304" spans="1:22" x14ac:dyDescent="0.3">
      <c r="A2304">
        <v>2310</v>
      </c>
      <c r="B2304" t="s">
        <v>10</v>
      </c>
      <c r="C2304" t="s">
        <v>11</v>
      </c>
      <c r="D2304">
        <v>6</v>
      </c>
      <c r="E2304">
        <v>2</v>
      </c>
      <c r="F2304">
        <v>246.98</v>
      </c>
      <c r="G2304">
        <v>426.51</v>
      </c>
      <c r="H2304">
        <v>42.65</v>
      </c>
      <c r="I2304">
        <v>404.76</v>
      </c>
      <c r="J2304">
        <v>-20.9</v>
      </c>
      <c r="K2304">
        <f>Global_Household_Financial_Dyna[[#This Row],[Total_Household_Income]]-Global_Household_Financial_Dyna[[#This Row],[Estimated_Taxes]]</f>
        <v>383.86</v>
      </c>
      <c r="L2304" s="1">
        <f>Global_Household_Financial_Dyna[[#This Row],[Monthly_Savings]]/Global_Household_Financial_Dyna[[#This Row],[Net Income]]</f>
        <v>-5.4446933777939868E-2</v>
      </c>
      <c r="M2304" s="2">
        <f>Global_Household_Financial_Dyna[[#This Row],[Monthly_Expenses]]/Global_Household_Financial_Dyna[[#This Row],[Net Income]]</f>
        <v>1.0544469337779399</v>
      </c>
      <c r="N2304" t="str">
        <f>IF(Global_Household_Financial_Dyna[[#This Row],[Monthly_Savings]]&lt;0,"High Risk", IF(Global_Household_Financial_Dyna[[#This Row],[Savings Rate%]]&lt;0.1, "Medium", "Safe"))</f>
        <v>High Risk</v>
      </c>
      <c r="O2304">
        <f>Global_Household_Financial_Dyna[[#This Row],[Total_Household_Income]]/Global_Household_Financial_Dyna[[#This Row],[Family_Size]]</f>
        <v>71.084999999999994</v>
      </c>
      <c r="P2304" s="2">
        <f t="shared" si="70"/>
        <v>0.42077341556833553</v>
      </c>
      <c r="Q2304" s="2">
        <f t="shared" si="71"/>
        <v>-0.47522034934627538</v>
      </c>
      <c r="R2304" s="2" t="str">
        <f>IF(Global_Household_Financial_Dyna[[#This Row],[Vs country_Average]]&lt;-0.2, "Underperformer", IF(Global_Household_Financial_Dyna[[#This Row],[Vs country_Average]]&gt;0.2, "Outperformer", "Normal"))</f>
        <v>Underperformer</v>
      </c>
      <c r="S23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-0.66199999999999903</v>
      </c>
      <c r="T23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19.576000000000008</v>
      </c>
      <c r="U23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39.814</v>
      </c>
      <c r="V23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60.052000000000014</v>
      </c>
    </row>
    <row r="2305" spans="1:22" x14ac:dyDescent="0.3">
      <c r="A2305">
        <v>2311</v>
      </c>
      <c r="B2305" t="s">
        <v>16</v>
      </c>
      <c r="C2305" t="s">
        <v>17</v>
      </c>
      <c r="D2305">
        <v>1</v>
      </c>
      <c r="E2305">
        <v>1</v>
      </c>
      <c r="F2305">
        <v>5071.88</v>
      </c>
      <c r="G2305">
        <v>5071.88</v>
      </c>
      <c r="H2305">
        <v>1775.16</v>
      </c>
      <c r="I2305">
        <v>1829.73</v>
      </c>
      <c r="J2305">
        <v>1466.99</v>
      </c>
      <c r="K2305">
        <f>Global_Household_Financial_Dyna[[#This Row],[Total_Household_Income]]-Global_Household_Financial_Dyna[[#This Row],[Estimated_Taxes]]</f>
        <v>3296.7200000000003</v>
      </c>
      <c r="L2305" s="1">
        <f>Global_Household_Financial_Dyna[[#This Row],[Monthly_Savings]]/Global_Household_Financial_Dyna[[#This Row],[Net Income]]</f>
        <v>0.44498471207745877</v>
      </c>
      <c r="M2305" s="2">
        <f>Global_Household_Financial_Dyna[[#This Row],[Monthly_Expenses]]/Global_Household_Financial_Dyna[[#This Row],[Net Income]]</f>
        <v>0.55501528792254118</v>
      </c>
      <c r="N2305" t="str">
        <f>IF(Global_Household_Financial_Dyna[[#This Row],[Monthly_Savings]]&lt;0,"High Risk", IF(Global_Household_Financial_Dyna[[#This Row],[Savings Rate%]]&lt;0.1, "Medium", "Safe"))</f>
        <v>Safe</v>
      </c>
      <c r="O2305">
        <f>Global_Household_Financial_Dyna[[#This Row],[Total_Household_Income]]/Global_Household_Financial_Dyna[[#This Row],[Family_Size]]</f>
        <v>5071.88</v>
      </c>
      <c r="P2305" s="2">
        <f t="shared" si="70"/>
        <v>0.15879799892000862</v>
      </c>
      <c r="Q2305" s="2">
        <f t="shared" si="71"/>
        <v>0.28618671315745015</v>
      </c>
      <c r="R2305" s="2" t="str">
        <f>IF(Global_Household_Financial_Dyna[[#This Row],[Vs country_Average]]&lt;-0.2, "Underperformer", IF(Global_Household_Financial_Dyna[[#This Row],[Vs country_Average]]&gt;0.2, "Outperformer", "Normal"))</f>
        <v>Outperformer</v>
      </c>
      <c r="S23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1466.99</v>
      </c>
      <c r="T23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1466.99</v>
      </c>
      <c r="U23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1466.99</v>
      </c>
      <c r="V23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1466.99</v>
      </c>
    </row>
    <row r="2306" spans="1:22" x14ac:dyDescent="0.3">
      <c r="A2306">
        <v>2312</v>
      </c>
      <c r="B2306" t="s">
        <v>12</v>
      </c>
      <c r="C2306" t="s">
        <v>13</v>
      </c>
      <c r="D2306">
        <v>7</v>
      </c>
      <c r="E2306">
        <v>3</v>
      </c>
      <c r="F2306">
        <v>3826.79</v>
      </c>
      <c r="G2306">
        <v>8823.4699999999993</v>
      </c>
      <c r="H2306">
        <v>2647.04</v>
      </c>
      <c r="I2306">
        <v>5392.75</v>
      </c>
      <c r="J2306">
        <v>783.69</v>
      </c>
      <c r="K2306">
        <f>Global_Household_Financial_Dyna[[#This Row],[Total_Household_Income]]-Global_Household_Financial_Dyna[[#This Row],[Estimated_Taxes]]</f>
        <v>6176.4299999999994</v>
      </c>
      <c r="L2306" s="1">
        <f>Global_Household_Financial_Dyna[[#This Row],[Monthly_Savings]]/Global_Household_Financial_Dyna[[#This Row],[Net Income]]</f>
        <v>0.12688397666613241</v>
      </c>
      <c r="M2306" s="2">
        <f>Global_Household_Financial_Dyna[[#This Row],[Monthly_Expenses]]/Global_Household_Financial_Dyna[[#This Row],[Net Income]]</f>
        <v>0.8731176423921263</v>
      </c>
      <c r="N2306" t="str">
        <f>IF(Global_Household_Financial_Dyna[[#This Row],[Monthly_Savings]]&lt;0,"High Risk", IF(Global_Household_Financial_Dyna[[#This Row],[Savings Rate%]]&lt;0.1, "Medium", "Safe"))</f>
        <v>Safe</v>
      </c>
      <c r="O2306">
        <f>Global_Household_Financial_Dyna[[#This Row],[Total_Household_Income]]/Global_Household_Financial_Dyna[[#This Row],[Family_Size]]</f>
        <v>1260.4957142857143</v>
      </c>
      <c r="P2306" s="2">
        <f t="shared" ref="P2306:P2369" si="72">AVERAGEIF($B$2:$B$4986,$B2306,$L$2:$L$4986)</f>
        <v>0.30718716818024266</v>
      </c>
      <c r="Q2306" s="2">
        <f t="shared" ref="Q2306:Q2369" si="73">L2306-P2306</f>
        <v>-0.18030319151411026</v>
      </c>
      <c r="R2306" s="2" t="str">
        <f>IF(Global_Household_Financial_Dyna[[#This Row],[Vs country_Average]]&lt;-0.2, "Underperformer", IF(Global_Household_Financial_Dyna[[#This Row],[Vs country_Average]]&gt;0.2, "Outperformer", "Normal"))</f>
        <v>Normal</v>
      </c>
      <c r="S23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783.69</v>
      </c>
      <c r="T23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783.69</v>
      </c>
      <c r="U23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783.69</v>
      </c>
      <c r="V23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783.69</v>
      </c>
    </row>
    <row r="2307" spans="1:22" x14ac:dyDescent="0.3">
      <c r="A2307">
        <v>2313</v>
      </c>
      <c r="B2307" t="s">
        <v>10</v>
      </c>
      <c r="C2307" t="s">
        <v>11</v>
      </c>
      <c r="D2307">
        <v>4</v>
      </c>
      <c r="E2307">
        <v>3</v>
      </c>
      <c r="F2307">
        <v>1044.77</v>
      </c>
      <c r="G2307">
        <v>2313.08</v>
      </c>
      <c r="H2307">
        <v>231.31</v>
      </c>
      <c r="I2307">
        <v>532.69000000000005</v>
      </c>
      <c r="J2307">
        <v>1549.08</v>
      </c>
      <c r="K2307">
        <f>Global_Household_Financial_Dyna[[#This Row],[Total_Household_Income]]-Global_Household_Financial_Dyna[[#This Row],[Estimated_Taxes]]</f>
        <v>2081.77</v>
      </c>
      <c r="L2307" s="1">
        <f>Global_Household_Financial_Dyna[[#This Row],[Monthly_Savings]]/Global_Household_Financial_Dyna[[#This Row],[Net Income]]</f>
        <v>0.74411678523564084</v>
      </c>
      <c r="M2307" s="2">
        <f>Global_Household_Financial_Dyna[[#This Row],[Monthly_Expenses]]/Global_Household_Financial_Dyna[[#This Row],[Net Income]]</f>
        <v>0.25588321476435921</v>
      </c>
      <c r="N2307" t="str">
        <f>IF(Global_Household_Financial_Dyna[[#This Row],[Monthly_Savings]]&lt;0,"High Risk", IF(Global_Household_Financial_Dyna[[#This Row],[Savings Rate%]]&lt;0.1, "Medium", "Safe"))</f>
        <v>Safe</v>
      </c>
      <c r="O2307">
        <f>Global_Household_Financial_Dyna[[#This Row],[Total_Household_Income]]/Global_Household_Financial_Dyna[[#This Row],[Family_Size]]</f>
        <v>578.27</v>
      </c>
      <c r="P2307" s="2">
        <f t="shared" si="72"/>
        <v>0.42077341556833553</v>
      </c>
      <c r="Q2307" s="2">
        <f t="shared" si="73"/>
        <v>0.32334336966730531</v>
      </c>
      <c r="R2307" s="2" t="str">
        <f>IF(Global_Household_Financial_Dyna[[#This Row],[Vs country_Average]]&lt;-0.2, "Underperformer", IF(Global_Household_Financial_Dyna[[#This Row],[Vs country_Average]]&gt;0.2, "Outperformer", "Normal"))</f>
        <v>Outperformer</v>
      </c>
      <c r="S23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1549.08</v>
      </c>
      <c r="T23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1549.08</v>
      </c>
      <c r="U23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1549.08</v>
      </c>
      <c r="V23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1549.08</v>
      </c>
    </row>
    <row r="2308" spans="1:22" x14ac:dyDescent="0.3">
      <c r="A2308">
        <v>2314</v>
      </c>
      <c r="B2308" t="s">
        <v>14</v>
      </c>
      <c r="C2308" t="s">
        <v>15</v>
      </c>
      <c r="D2308">
        <v>7</v>
      </c>
      <c r="E2308">
        <v>3</v>
      </c>
      <c r="F2308">
        <v>1991.1</v>
      </c>
      <c r="G2308">
        <v>4256.8900000000003</v>
      </c>
      <c r="H2308">
        <v>638.53</v>
      </c>
      <c r="I2308">
        <v>1367.89</v>
      </c>
      <c r="J2308">
        <v>2250.46</v>
      </c>
      <c r="K2308">
        <f>Global_Household_Financial_Dyna[[#This Row],[Total_Household_Income]]-Global_Household_Financial_Dyna[[#This Row],[Estimated_Taxes]]</f>
        <v>3618.3600000000006</v>
      </c>
      <c r="L2308" s="1">
        <f>Global_Household_Financial_Dyna[[#This Row],[Monthly_Savings]]/Global_Household_Financial_Dyna[[#This Row],[Net Income]]</f>
        <v>0.62195580318155175</v>
      </c>
      <c r="M2308" s="2">
        <f>Global_Household_Financial_Dyna[[#This Row],[Monthly_Expenses]]/Global_Household_Financial_Dyna[[#This Row],[Net Income]]</f>
        <v>0.37804143313545358</v>
      </c>
      <c r="N2308" t="str">
        <f>IF(Global_Household_Financial_Dyna[[#This Row],[Monthly_Savings]]&lt;0,"High Risk", IF(Global_Household_Financial_Dyna[[#This Row],[Savings Rate%]]&lt;0.1, "Medium", "Safe"))</f>
        <v>Safe</v>
      </c>
      <c r="O2308">
        <f>Global_Household_Financial_Dyna[[#This Row],[Total_Household_Income]]/Global_Household_Financial_Dyna[[#This Row],[Family_Size]]</f>
        <v>608.12714285714287</v>
      </c>
      <c r="P2308" s="2">
        <f t="shared" si="72"/>
        <v>0.39788995363055785</v>
      </c>
      <c r="Q2308" s="2">
        <f t="shared" si="73"/>
        <v>0.2240658495509939</v>
      </c>
      <c r="R2308" s="2" t="str">
        <f>IF(Global_Household_Financial_Dyna[[#This Row],[Vs country_Average]]&lt;-0.2, "Underperformer", IF(Global_Household_Financial_Dyna[[#This Row],[Vs country_Average]]&gt;0.2, "Outperformer", "Normal"))</f>
        <v>Outperformer</v>
      </c>
      <c r="S23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2250.46</v>
      </c>
      <c r="T23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2250.46</v>
      </c>
      <c r="U23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2250.46</v>
      </c>
      <c r="V23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2250.46</v>
      </c>
    </row>
    <row r="2309" spans="1:22" x14ac:dyDescent="0.3">
      <c r="A2309">
        <v>2315</v>
      </c>
      <c r="B2309" t="s">
        <v>12</v>
      </c>
      <c r="C2309" t="s">
        <v>13</v>
      </c>
      <c r="D2309">
        <v>8</v>
      </c>
      <c r="E2309">
        <v>3</v>
      </c>
      <c r="F2309">
        <v>3803.27</v>
      </c>
      <c r="G2309">
        <v>7749.49</v>
      </c>
      <c r="H2309">
        <v>1937.37</v>
      </c>
      <c r="I2309">
        <v>4276.28</v>
      </c>
      <c r="J2309">
        <v>1535.84</v>
      </c>
      <c r="K2309">
        <f>Global_Household_Financial_Dyna[[#This Row],[Total_Household_Income]]-Global_Household_Financial_Dyna[[#This Row],[Estimated_Taxes]]</f>
        <v>5812.12</v>
      </c>
      <c r="L2309" s="1">
        <f>Global_Household_Financial_Dyna[[#This Row],[Monthly_Savings]]/Global_Household_Financial_Dyna[[#This Row],[Net Income]]</f>
        <v>0.26424781319036772</v>
      </c>
      <c r="M2309" s="2">
        <f>Global_Household_Financial_Dyna[[#This Row],[Monthly_Expenses]]/Global_Household_Financial_Dyna[[#This Row],[Net Income]]</f>
        <v>0.73575218680963228</v>
      </c>
      <c r="N2309" t="str">
        <f>IF(Global_Household_Financial_Dyna[[#This Row],[Monthly_Savings]]&lt;0,"High Risk", IF(Global_Household_Financial_Dyna[[#This Row],[Savings Rate%]]&lt;0.1, "Medium", "Safe"))</f>
        <v>Safe</v>
      </c>
      <c r="O2309">
        <f>Global_Household_Financial_Dyna[[#This Row],[Total_Household_Income]]/Global_Household_Financial_Dyna[[#This Row],[Family_Size]]</f>
        <v>968.68624999999997</v>
      </c>
      <c r="P2309" s="2">
        <f t="shared" si="72"/>
        <v>0.30718716818024266</v>
      </c>
      <c r="Q2309" s="2">
        <f t="shared" si="73"/>
        <v>-4.2939354989874945E-2</v>
      </c>
      <c r="R2309" s="2" t="str">
        <f>IF(Global_Household_Financial_Dyna[[#This Row],[Vs country_Average]]&lt;-0.2, "Underperformer", IF(Global_Household_Financial_Dyna[[#This Row],[Vs country_Average]]&gt;0.2, "Outperformer", "Normal"))</f>
        <v>Normal</v>
      </c>
      <c r="S23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1535.84</v>
      </c>
      <c r="T23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1535.84</v>
      </c>
      <c r="U23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1535.84</v>
      </c>
      <c r="V23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1535.84</v>
      </c>
    </row>
    <row r="2310" spans="1:22" x14ac:dyDescent="0.3">
      <c r="A2310">
        <v>2316</v>
      </c>
      <c r="B2310" t="s">
        <v>18</v>
      </c>
      <c r="C2310" t="s">
        <v>19</v>
      </c>
      <c r="D2310">
        <v>6</v>
      </c>
      <c r="E2310">
        <v>1</v>
      </c>
      <c r="F2310">
        <v>5901.85</v>
      </c>
      <c r="G2310">
        <v>5901.85</v>
      </c>
      <c r="H2310">
        <v>1298.4100000000001</v>
      </c>
      <c r="I2310">
        <v>3541.7</v>
      </c>
      <c r="J2310">
        <v>1061.74</v>
      </c>
      <c r="K2310">
        <f>Global_Household_Financial_Dyna[[#This Row],[Total_Household_Income]]-Global_Household_Financial_Dyna[[#This Row],[Estimated_Taxes]]</f>
        <v>4603.4400000000005</v>
      </c>
      <c r="L2310" s="1">
        <f>Global_Household_Financial_Dyna[[#This Row],[Monthly_Savings]]/Global_Household_Financial_Dyna[[#This Row],[Net Income]]</f>
        <v>0.23064056444745665</v>
      </c>
      <c r="M2310" s="2">
        <f>Global_Household_Financial_Dyna[[#This Row],[Monthly_Expenses]]/Global_Household_Financial_Dyna[[#This Row],[Net Income]]</f>
        <v>0.76935943555254316</v>
      </c>
      <c r="N2310" t="str">
        <f>IF(Global_Household_Financial_Dyna[[#This Row],[Monthly_Savings]]&lt;0,"High Risk", IF(Global_Household_Financial_Dyna[[#This Row],[Savings Rate%]]&lt;0.1, "Medium", "Safe"))</f>
        <v>Safe</v>
      </c>
      <c r="O2310">
        <f>Global_Household_Financial_Dyna[[#This Row],[Total_Household_Income]]/Global_Household_Financial_Dyna[[#This Row],[Family_Size]]</f>
        <v>983.64166666666677</v>
      </c>
      <c r="P2310" s="2">
        <f t="shared" si="72"/>
        <v>0.32336204947805613</v>
      </c>
      <c r="Q2310" s="2">
        <f t="shared" si="73"/>
        <v>-9.2721485030599488E-2</v>
      </c>
      <c r="R2310" s="2" t="str">
        <f>IF(Global_Household_Financial_Dyna[[#This Row],[Vs country_Average]]&lt;-0.2, "Underperformer", IF(Global_Household_Financial_Dyna[[#This Row],[Vs country_Average]]&gt;0.2, "Outperformer", "Normal"))</f>
        <v>Normal</v>
      </c>
      <c r="S23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1061.74</v>
      </c>
      <c r="T23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1061.74</v>
      </c>
      <c r="U23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1061.74</v>
      </c>
      <c r="V23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1061.74</v>
      </c>
    </row>
    <row r="2311" spans="1:22" x14ac:dyDescent="0.3">
      <c r="A2311">
        <v>2317</v>
      </c>
      <c r="B2311" t="s">
        <v>10</v>
      </c>
      <c r="C2311" t="s">
        <v>11</v>
      </c>
      <c r="D2311">
        <v>4</v>
      </c>
      <c r="E2311">
        <v>2</v>
      </c>
      <c r="F2311">
        <v>1284.99</v>
      </c>
      <c r="G2311">
        <v>2282.6799999999998</v>
      </c>
      <c r="H2311">
        <v>228.27</v>
      </c>
      <c r="I2311">
        <v>617.25</v>
      </c>
      <c r="J2311">
        <v>1437.17</v>
      </c>
      <c r="K2311">
        <f>Global_Household_Financial_Dyna[[#This Row],[Total_Household_Income]]-Global_Household_Financial_Dyna[[#This Row],[Estimated_Taxes]]</f>
        <v>2054.41</v>
      </c>
      <c r="L2311" s="1">
        <f>Global_Household_Financial_Dyna[[#This Row],[Monthly_Savings]]/Global_Household_Financial_Dyna[[#This Row],[Net Income]]</f>
        <v>0.69955364313841939</v>
      </c>
      <c r="M2311" s="2">
        <f>Global_Household_Financial_Dyna[[#This Row],[Monthly_Expenses]]/Global_Household_Financial_Dyna[[#This Row],[Net Income]]</f>
        <v>0.30045122443913341</v>
      </c>
      <c r="N2311" t="str">
        <f>IF(Global_Household_Financial_Dyna[[#This Row],[Monthly_Savings]]&lt;0,"High Risk", IF(Global_Household_Financial_Dyna[[#This Row],[Savings Rate%]]&lt;0.1, "Medium", "Safe"))</f>
        <v>Safe</v>
      </c>
      <c r="O2311">
        <f>Global_Household_Financial_Dyna[[#This Row],[Total_Household_Income]]/Global_Household_Financial_Dyna[[#This Row],[Family_Size]]</f>
        <v>570.66999999999996</v>
      </c>
      <c r="P2311" s="2">
        <f t="shared" si="72"/>
        <v>0.42077341556833553</v>
      </c>
      <c r="Q2311" s="2">
        <f t="shared" si="73"/>
        <v>0.27878022757008386</v>
      </c>
      <c r="R2311" s="2" t="str">
        <f>IF(Global_Household_Financial_Dyna[[#This Row],[Vs country_Average]]&lt;-0.2, "Underperformer", IF(Global_Household_Financial_Dyna[[#This Row],[Vs country_Average]]&gt;0.2, "Outperformer", "Normal"))</f>
        <v>Outperformer</v>
      </c>
      <c r="S23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1437.17</v>
      </c>
      <c r="T23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1437.17</v>
      </c>
      <c r="U23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1437.17</v>
      </c>
      <c r="V23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1437.17</v>
      </c>
    </row>
    <row r="2312" spans="1:22" x14ac:dyDescent="0.3">
      <c r="A2312">
        <v>2319</v>
      </c>
      <c r="B2312" t="s">
        <v>10</v>
      </c>
      <c r="C2312" t="s">
        <v>22</v>
      </c>
      <c r="D2312">
        <v>3</v>
      </c>
      <c r="E2312">
        <v>2</v>
      </c>
      <c r="F2312">
        <v>732.66</v>
      </c>
      <c r="G2312">
        <v>1172.52</v>
      </c>
      <c r="H2312">
        <v>117.25</v>
      </c>
      <c r="I2312">
        <v>577.29</v>
      </c>
      <c r="J2312">
        <v>477.97</v>
      </c>
      <c r="K2312">
        <f>Global_Household_Financial_Dyna[[#This Row],[Total_Household_Income]]-Global_Household_Financial_Dyna[[#This Row],[Estimated_Taxes]]</f>
        <v>1055.27</v>
      </c>
      <c r="L2312" s="1">
        <f>Global_Household_Financial_Dyna[[#This Row],[Monthly_Savings]]/Global_Household_Financial_Dyna[[#This Row],[Net Income]]</f>
        <v>0.45293621537615969</v>
      </c>
      <c r="M2312" s="2">
        <f>Global_Household_Financial_Dyna[[#This Row],[Monthly_Expenses]]/Global_Household_Financial_Dyna[[#This Row],[Net Income]]</f>
        <v>0.5470543083760554</v>
      </c>
      <c r="N2312" t="str">
        <f>IF(Global_Household_Financial_Dyna[[#This Row],[Monthly_Savings]]&lt;0,"High Risk", IF(Global_Household_Financial_Dyna[[#This Row],[Savings Rate%]]&lt;0.1, "Medium", "Safe"))</f>
        <v>Safe</v>
      </c>
      <c r="O2312">
        <f>Global_Household_Financial_Dyna[[#This Row],[Total_Household_Income]]/Global_Household_Financial_Dyna[[#This Row],[Family_Size]]</f>
        <v>390.84</v>
      </c>
      <c r="P2312" s="2">
        <f t="shared" si="72"/>
        <v>0.42077341556833553</v>
      </c>
      <c r="Q2312" s="2">
        <f t="shared" si="73"/>
        <v>3.2162799807824161E-2</v>
      </c>
      <c r="R2312" s="2" t="str">
        <f>IF(Global_Household_Financial_Dyna[[#This Row],[Vs country_Average]]&lt;-0.2, "Underperformer", IF(Global_Household_Financial_Dyna[[#This Row],[Vs country_Average]]&gt;0.2, "Outperformer", "Normal"))</f>
        <v>Normal</v>
      </c>
      <c r="S23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477.97</v>
      </c>
      <c r="T23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477.97</v>
      </c>
      <c r="U23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477.97</v>
      </c>
      <c r="V23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477.97</v>
      </c>
    </row>
    <row r="2313" spans="1:22" x14ac:dyDescent="0.3">
      <c r="A2313">
        <v>2320</v>
      </c>
      <c r="B2313" t="s">
        <v>10</v>
      </c>
      <c r="C2313" t="s">
        <v>11</v>
      </c>
      <c r="D2313">
        <v>1</v>
      </c>
      <c r="E2313">
        <v>1</v>
      </c>
      <c r="F2313">
        <v>1096.4100000000001</v>
      </c>
      <c r="G2313">
        <v>1096.4100000000001</v>
      </c>
      <c r="H2313">
        <v>109.64</v>
      </c>
      <c r="I2313">
        <v>236.78</v>
      </c>
      <c r="J2313">
        <v>749.99</v>
      </c>
      <c r="K2313">
        <f>Global_Household_Financial_Dyna[[#This Row],[Total_Household_Income]]-Global_Household_Financial_Dyna[[#This Row],[Estimated_Taxes]]</f>
        <v>986.7700000000001</v>
      </c>
      <c r="L2313" s="1">
        <f>Global_Household_Financial_Dyna[[#This Row],[Monthly_Savings]]/Global_Household_Financial_Dyna[[#This Row],[Net Income]]</f>
        <v>0.76004540065060744</v>
      </c>
      <c r="M2313" s="2">
        <f>Global_Household_Financial_Dyna[[#This Row],[Monthly_Expenses]]/Global_Household_Financial_Dyna[[#This Row],[Net Income]]</f>
        <v>0.23995459934939245</v>
      </c>
      <c r="N2313" t="str">
        <f>IF(Global_Household_Financial_Dyna[[#This Row],[Monthly_Savings]]&lt;0,"High Risk", IF(Global_Household_Financial_Dyna[[#This Row],[Savings Rate%]]&lt;0.1, "Medium", "Safe"))</f>
        <v>Safe</v>
      </c>
      <c r="O2313">
        <f>Global_Household_Financial_Dyna[[#This Row],[Total_Household_Income]]/Global_Household_Financial_Dyna[[#This Row],[Family_Size]]</f>
        <v>1096.4100000000001</v>
      </c>
      <c r="P2313" s="2">
        <f t="shared" si="72"/>
        <v>0.42077341556833553</v>
      </c>
      <c r="Q2313" s="2">
        <f t="shared" si="73"/>
        <v>0.33927198508227191</v>
      </c>
      <c r="R2313" s="2" t="str">
        <f>IF(Global_Household_Financial_Dyna[[#This Row],[Vs country_Average]]&lt;-0.2, "Underperformer", IF(Global_Household_Financial_Dyna[[#This Row],[Vs country_Average]]&gt;0.2, "Outperformer", "Normal"))</f>
        <v>Outperformer</v>
      </c>
      <c r="S23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749.99</v>
      </c>
      <c r="T23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749.99</v>
      </c>
      <c r="U23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749.99</v>
      </c>
      <c r="V23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749.99</v>
      </c>
    </row>
    <row r="2314" spans="1:22" x14ac:dyDescent="0.3">
      <c r="A2314">
        <v>2321</v>
      </c>
      <c r="B2314" t="s">
        <v>12</v>
      </c>
      <c r="C2314" t="s">
        <v>13</v>
      </c>
      <c r="D2314">
        <v>4</v>
      </c>
      <c r="E2314">
        <v>2</v>
      </c>
      <c r="F2314">
        <v>5151.38</v>
      </c>
      <c r="G2314">
        <v>8474.67</v>
      </c>
      <c r="H2314">
        <v>2542.4</v>
      </c>
      <c r="I2314">
        <v>3659.27</v>
      </c>
      <c r="J2314">
        <v>2273</v>
      </c>
      <c r="K2314">
        <f>Global_Household_Financial_Dyna[[#This Row],[Total_Household_Income]]-Global_Household_Financial_Dyna[[#This Row],[Estimated_Taxes]]</f>
        <v>5932.27</v>
      </c>
      <c r="L2314" s="1">
        <f>Global_Household_Financial_Dyna[[#This Row],[Monthly_Savings]]/Global_Household_Financial_Dyna[[#This Row],[Net Income]]</f>
        <v>0.38315855481965583</v>
      </c>
      <c r="M2314" s="2">
        <f>Global_Household_Financial_Dyna[[#This Row],[Monthly_Expenses]]/Global_Household_Financial_Dyna[[#This Row],[Net Income]]</f>
        <v>0.61684144518034412</v>
      </c>
      <c r="N2314" t="str">
        <f>IF(Global_Household_Financial_Dyna[[#This Row],[Monthly_Savings]]&lt;0,"High Risk", IF(Global_Household_Financial_Dyna[[#This Row],[Savings Rate%]]&lt;0.1, "Medium", "Safe"))</f>
        <v>Safe</v>
      </c>
      <c r="O2314">
        <f>Global_Household_Financial_Dyna[[#This Row],[Total_Household_Income]]/Global_Household_Financial_Dyna[[#This Row],[Family_Size]]</f>
        <v>2118.6675</v>
      </c>
      <c r="P2314" s="2">
        <f t="shared" si="72"/>
        <v>0.30718716818024266</v>
      </c>
      <c r="Q2314" s="2">
        <f t="shared" si="73"/>
        <v>7.5971386639413163E-2</v>
      </c>
      <c r="R2314" s="2" t="str">
        <f>IF(Global_Household_Financial_Dyna[[#This Row],[Vs country_Average]]&lt;-0.2, "Underperformer", IF(Global_Household_Financial_Dyna[[#This Row],[Vs country_Average]]&gt;0.2, "Outperformer", "Normal"))</f>
        <v>Normal</v>
      </c>
      <c r="S23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2273</v>
      </c>
      <c r="T23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2273</v>
      </c>
      <c r="U23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2273</v>
      </c>
      <c r="V23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2273</v>
      </c>
    </row>
    <row r="2315" spans="1:22" x14ac:dyDescent="0.3">
      <c r="A2315">
        <v>2322</v>
      </c>
      <c r="B2315" t="s">
        <v>14</v>
      </c>
      <c r="C2315" t="s">
        <v>15</v>
      </c>
      <c r="D2315">
        <v>3</v>
      </c>
      <c r="E2315">
        <v>2</v>
      </c>
      <c r="F2315">
        <v>1014.91</v>
      </c>
      <c r="G2315">
        <v>1514.8</v>
      </c>
      <c r="H2315">
        <v>227.22</v>
      </c>
      <c r="I2315">
        <v>1205.3</v>
      </c>
      <c r="J2315">
        <v>82.28</v>
      </c>
      <c r="K2315">
        <f>Global_Household_Financial_Dyna[[#This Row],[Total_Household_Income]]-Global_Household_Financial_Dyna[[#This Row],[Estimated_Taxes]]</f>
        <v>1287.58</v>
      </c>
      <c r="L2315" s="1">
        <f>Global_Household_Financial_Dyna[[#This Row],[Monthly_Savings]]/Global_Household_Financial_Dyna[[#This Row],[Net Income]]</f>
        <v>6.3902825455505685E-2</v>
      </c>
      <c r="M2315" s="2">
        <f>Global_Household_Financial_Dyna[[#This Row],[Monthly_Expenses]]/Global_Household_Financial_Dyna[[#This Row],[Net Income]]</f>
        <v>0.93609717454449437</v>
      </c>
      <c r="N2315" t="str">
        <f>IF(Global_Household_Financial_Dyna[[#This Row],[Monthly_Savings]]&lt;0,"High Risk", IF(Global_Household_Financial_Dyna[[#This Row],[Savings Rate%]]&lt;0.1, "Medium", "Safe"))</f>
        <v>Medium</v>
      </c>
      <c r="O2315">
        <f>Global_Household_Financial_Dyna[[#This Row],[Total_Household_Income]]/Global_Household_Financial_Dyna[[#This Row],[Family_Size]]</f>
        <v>504.93333333333334</v>
      </c>
      <c r="P2315" s="2">
        <f t="shared" si="72"/>
        <v>0.39788995363055785</v>
      </c>
      <c r="Q2315" s="2">
        <f t="shared" si="73"/>
        <v>-0.33398712817505216</v>
      </c>
      <c r="R2315" s="2" t="str">
        <f>IF(Global_Household_Financial_Dyna[[#This Row],[Vs country_Average]]&lt;-0.2, "Underperformer", IF(Global_Household_Financial_Dyna[[#This Row],[Vs country_Average]]&gt;0.2, "Outperformer", "Normal"))</f>
        <v>Underperformer</v>
      </c>
      <c r="S23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82.28</v>
      </c>
      <c r="T23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82.28</v>
      </c>
      <c r="U23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82.28</v>
      </c>
      <c r="V23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82.28</v>
      </c>
    </row>
    <row r="2316" spans="1:22" x14ac:dyDescent="0.3">
      <c r="A2316">
        <v>2323</v>
      </c>
      <c r="B2316" t="s">
        <v>16</v>
      </c>
      <c r="C2316" t="s">
        <v>17</v>
      </c>
      <c r="D2316">
        <v>1</v>
      </c>
      <c r="E2316">
        <v>1</v>
      </c>
      <c r="F2316">
        <v>5685.04</v>
      </c>
      <c r="G2316">
        <v>5685.04</v>
      </c>
      <c r="H2316">
        <v>1989.76</v>
      </c>
      <c r="I2316">
        <v>2146.85</v>
      </c>
      <c r="J2316">
        <v>1548.42</v>
      </c>
      <c r="K2316">
        <f>Global_Household_Financial_Dyna[[#This Row],[Total_Household_Income]]-Global_Household_Financial_Dyna[[#This Row],[Estimated_Taxes]]</f>
        <v>3695.2799999999997</v>
      </c>
      <c r="L2316" s="1">
        <f>Global_Household_Financial_Dyna[[#This Row],[Monthly_Savings]]/Global_Household_Financial_Dyna[[#This Row],[Net Income]]</f>
        <v>0.41902643372085474</v>
      </c>
      <c r="M2316" s="2">
        <f>Global_Household_Financial_Dyna[[#This Row],[Monthly_Expenses]]/Global_Household_Financial_Dyna[[#This Row],[Net Income]]</f>
        <v>0.58097086012426669</v>
      </c>
      <c r="N2316" t="str">
        <f>IF(Global_Household_Financial_Dyna[[#This Row],[Monthly_Savings]]&lt;0,"High Risk", IF(Global_Household_Financial_Dyna[[#This Row],[Savings Rate%]]&lt;0.1, "Medium", "Safe"))</f>
        <v>Safe</v>
      </c>
      <c r="O2316">
        <f>Global_Household_Financial_Dyna[[#This Row],[Total_Household_Income]]/Global_Household_Financial_Dyna[[#This Row],[Family_Size]]</f>
        <v>5685.04</v>
      </c>
      <c r="P2316" s="2">
        <f t="shared" si="72"/>
        <v>0.15879799892000862</v>
      </c>
      <c r="Q2316" s="2">
        <f t="shared" si="73"/>
        <v>0.26022843480084612</v>
      </c>
      <c r="R2316" s="2" t="str">
        <f>IF(Global_Household_Financial_Dyna[[#This Row],[Vs country_Average]]&lt;-0.2, "Underperformer", IF(Global_Household_Financial_Dyna[[#This Row],[Vs country_Average]]&gt;0.2, "Outperformer", "Normal"))</f>
        <v>Outperformer</v>
      </c>
      <c r="S23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1548.42</v>
      </c>
      <c r="T23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1548.42</v>
      </c>
      <c r="U23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1548.42</v>
      </c>
      <c r="V23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1548.42</v>
      </c>
    </row>
    <row r="2317" spans="1:22" x14ac:dyDescent="0.3">
      <c r="A2317">
        <v>2324</v>
      </c>
      <c r="B2317" t="s">
        <v>10</v>
      </c>
      <c r="C2317" t="s">
        <v>11</v>
      </c>
      <c r="D2317">
        <v>2</v>
      </c>
      <c r="E2317">
        <v>1</v>
      </c>
      <c r="F2317">
        <v>372.19</v>
      </c>
      <c r="G2317">
        <v>372.19</v>
      </c>
      <c r="H2317">
        <v>37.22</v>
      </c>
      <c r="I2317">
        <v>353.21</v>
      </c>
      <c r="J2317">
        <v>-18.239999999999998</v>
      </c>
      <c r="K2317">
        <f>Global_Household_Financial_Dyna[[#This Row],[Total_Household_Income]]-Global_Household_Financial_Dyna[[#This Row],[Estimated_Taxes]]</f>
        <v>334.97</v>
      </c>
      <c r="L2317" s="1">
        <f>Global_Household_Financial_Dyna[[#This Row],[Monthly_Savings]]/Global_Household_Financial_Dyna[[#This Row],[Net Income]]</f>
        <v>-5.4452637549631304E-2</v>
      </c>
      <c r="M2317" s="2">
        <f>Global_Household_Financial_Dyna[[#This Row],[Monthly_Expenses]]/Global_Household_Financial_Dyna[[#This Row],[Net Income]]</f>
        <v>1.0544526375496313</v>
      </c>
      <c r="N2317" t="str">
        <f>IF(Global_Household_Financial_Dyna[[#This Row],[Monthly_Savings]]&lt;0,"High Risk", IF(Global_Household_Financial_Dyna[[#This Row],[Savings Rate%]]&lt;0.1, "Medium", "Safe"))</f>
        <v>High Risk</v>
      </c>
      <c r="O2317">
        <f>Global_Household_Financial_Dyna[[#This Row],[Total_Household_Income]]/Global_Household_Financial_Dyna[[#This Row],[Family_Size]]</f>
        <v>186.095</v>
      </c>
      <c r="P2317" s="2">
        <f t="shared" si="72"/>
        <v>0.42077341556833553</v>
      </c>
      <c r="Q2317" s="2">
        <f t="shared" si="73"/>
        <v>-0.47522605311796684</v>
      </c>
      <c r="R2317" s="2" t="str">
        <f>IF(Global_Household_Financial_Dyna[[#This Row],[Vs country_Average]]&lt;-0.2, "Underperformer", IF(Global_Household_Financial_Dyna[[#This Row],[Vs country_Average]]&gt;0.2, "Outperformer", "Normal"))</f>
        <v>Underperformer</v>
      </c>
      <c r="S23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-0.57949999999999591</v>
      </c>
      <c r="T23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17.081000000000007</v>
      </c>
      <c r="U23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34.741500000000002</v>
      </c>
      <c r="V23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52.402000000000015</v>
      </c>
    </row>
    <row r="2318" spans="1:22" x14ac:dyDescent="0.3">
      <c r="A2318">
        <v>2325</v>
      </c>
      <c r="B2318" t="s">
        <v>14</v>
      </c>
      <c r="C2318" t="s">
        <v>15</v>
      </c>
      <c r="D2318">
        <v>3</v>
      </c>
      <c r="E2318">
        <v>2</v>
      </c>
      <c r="F2318">
        <v>955.89</v>
      </c>
      <c r="G2318">
        <v>1638.91</v>
      </c>
      <c r="H2318">
        <v>245.84</v>
      </c>
      <c r="I2318">
        <v>778.9</v>
      </c>
      <c r="J2318">
        <v>614.17999999999995</v>
      </c>
      <c r="K2318">
        <f>Global_Household_Financial_Dyna[[#This Row],[Total_Household_Income]]-Global_Household_Financial_Dyna[[#This Row],[Estimated_Taxes]]</f>
        <v>1393.0700000000002</v>
      </c>
      <c r="L2318" s="1">
        <f>Global_Household_Financial_Dyna[[#This Row],[Monthly_Savings]]/Global_Household_Financial_Dyna[[#This Row],[Net Income]]</f>
        <v>0.440882367720215</v>
      </c>
      <c r="M2318" s="2">
        <f>Global_Household_Financial_Dyna[[#This Row],[Monthly_Expenses]]/Global_Household_Financial_Dyna[[#This Row],[Net Income]]</f>
        <v>0.55912481066995912</v>
      </c>
      <c r="N2318" t="str">
        <f>IF(Global_Household_Financial_Dyna[[#This Row],[Monthly_Savings]]&lt;0,"High Risk", IF(Global_Household_Financial_Dyna[[#This Row],[Savings Rate%]]&lt;0.1, "Medium", "Safe"))</f>
        <v>Safe</v>
      </c>
      <c r="O2318">
        <f>Global_Household_Financial_Dyna[[#This Row],[Total_Household_Income]]/Global_Household_Financial_Dyna[[#This Row],[Family_Size]]</f>
        <v>546.3033333333334</v>
      </c>
      <c r="P2318" s="2">
        <f t="shared" si="72"/>
        <v>0.39788995363055785</v>
      </c>
      <c r="Q2318" s="2">
        <f t="shared" si="73"/>
        <v>4.2992414089657149E-2</v>
      </c>
      <c r="R2318" s="2" t="str">
        <f>IF(Global_Household_Financial_Dyna[[#This Row],[Vs country_Average]]&lt;-0.2, "Underperformer", IF(Global_Household_Financial_Dyna[[#This Row],[Vs country_Average]]&gt;0.2, "Outperformer", "Normal"))</f>
        <v>Normal</v>
      </c>
      <c r="S23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614.17999999999995</v>
      </c>
      <c r="T23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614.17999999999995</v>
      </c>
      <c r="U23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614.17999999999995</v>
      </c>
      <c r="V23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614.17999999999995</v>
      </c>
    </row>
    <row r="2319" spans="1:22" x14ac:dyDescent="0.3">
      <c r="A2319">
        <v>2326</v>
      </c>
      <c r="B2319" t="s">
        <v>12</v>
      </c>
      <c r="C2319" t="s">
        <v>13</v>
      </c>
      <c r="D2319">
        <v>5</v>
      </c>
      <c r="E2319">
        <v>3</v>
      </c>
      <c r="F2319">
        <v>6058.53</v>
      </c>
      <c r="G2319">
        <v>14454.06</v>
      </c>
      <c r="H2319">
        <v>4336.22</v>
      </c>
      <c r="I2319">
        <v>3854.66</v>
      </c>
      <c r="J2319">
        <v>6263.19</v>
      </c>
      <c r="K2319">
        <f>Global_Household_Financial_Dyna[[#This Row],[Total_Household_Income]]-Global_Household_Financial_Dyna[[#This Row],[Estimated_Taxes]]</f>
        <v>10117.84</v>
      </c>
      <c r="L2319" s="1">
        <f>Global_Household_Financial_Dyna[[#This Row],[Monthly_Savings]]/Global_Household_Financial_Dyna[[#This Row],[Net Income]]</f>
        <v>0.6190244162785733</v>
      </c>
      <c r="M2319" s="2">
        <f>Global_Household_Financial_Dyna[[#This Row],[Monthly_Expenses]]/Global_Household_Financial_Dyna[[#This Row],[Net Income]]</f>
        <v>0.38097657207467206</v>
      </c>
      <c r="N2319" t="str">
        <f>IF(Global_Household_Financial_Dyna[[#This Row],[Monthly_Savings]]&lt;0,"High Risk", IF(Global_Household_Financial_Dyna[[#This Row],[Savings Rate%]]&lt;0.1, "Medium", "Safe"))</f>
        <v>Safe</v>
      </c>
      <c r="O2319">
        <f>Global_Household_Financial_Dyna[[#This Row],[Total_Household_Income]]/Global_Household_Financial_Dyna[[#This Row],[Family_Size]]</f>
        <v>2890.8119999999999</v>
      </c>
      <c r="P2319" s="2">
        <f t="shared" si="72"/>
        <v>0.30718716818024266</v>
      </c>
      <c r="Q2319" s="2">
        <f t="shared" si="73"/>
        <v>0.31183724809833063</v>
      </c>
      <c r="R2319" s="2" t="str">
        <f>IF(Global_Household_Financial_Dyna[[#This Row],[Vs country_Average]]&lt;-0.2, "Underperformer", IF(Global_Household_Financial_Dyna[[#This Row],[Vs country_Average]]&gt;0.2, "Outperformer", "Normal"))</f>
        <v>Outperformer</v>
      </c>
      <c r="S23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6263.19</v>
      </c>
      <c r="T23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6263.19</v>
      </c>
      <c r="U23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6263.19</v>
      </c>
      <c r="V23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6263.19</v>
      </c>
    </row>
    <row r="2320" spans="1:22" x14ac:dyDescent="0.3">
      <c r="A2320">
        <v>2327</v>
      </c>
      <c r="B2320" t="s">
        <v>14</v>
      </c>
      <c r="C2320" t="s">
        <v>15</v>
      </c>
      <c r="D2320">
        <v>7</v>
      </c>
      <c r="E2320">
        <v>3</v>
      </c>
      <c r="F2320">
        <v>1414.3</v>
      </c>
      <c r="G2320">
        <v>3267.78</v>
      </c>
      <c r="H2320">
        <v>490.17</v>
      </c>
      <c r="I2320">
        <v>1401.43</v>
      </c>
      <c r="J2320">
        <v>1376.18</v>
      </c>
      <c r="K2320">
        <f>Global_Household_Financial_Dyna[[#This Row],[Total_Household_Income]]-Global_Household_Financial_Dyna[[#This Row],[Estimated_Taxes]]</f>
        <v>2777.61</v>
      </c>
      <c r="L2320" s="1">
        <f>Global_Household_Financial_Dyna[[#This Row],[Monthly_Savings]]/Global_Household_Financial_Dyna[[#This Row],[Net Income]]</f>
        <v>0.49545472546541813</v>
      </c>
      <c r="M2320" s="2">
        <f>Global_Household_Financial_Dyna[[#This Row],[Monthly_Expenses]]/Global_Household_Financial_Dyna[[#This Row],[Net Income]]</f>
        <v>0.50454527453458187</v>
      </c>
      <c r="N2320" t="str">
        <f>IF(Global_Household_Financial_Dyna[[#This Row],[Monthly_Savings]]&lt;0,"High Risk", IF(Global_Household_Financial_Dyna[[#This Row],[Savings Rate%]]&lt;0.1, "Medium", "Safe"))</f>
        <v>Safe</v>
      </c>
      <c r="O2320">
        <f>Global_Household_Financial_Dyna[[#This Row],[Total_Household_Income]]/Global_Household_Financial_Dyna[[#This Row],[Family_Size]]</f>
        <v>466.8257142857143</v>
      </c>
      <c r="P2320" s="2">
        <f t="shared" si="72"/>
        <v>0.39788995363055785</v>
      </c>
      <c r="Q2320" s="2">
        <f t="shared" si="73"/>
        <v>9.7564771834860287E-2</v>
      </c>
      <c r="R2320" s="2" t="str">
        <f>IF(Global_Household_Financial_Dyna[[#This Row],[Vs country_Average]]&lt;-0.2, "Underperformer", IF(Global_Household_Financial_Dyna[[#This Row],[Vs country_Average]]&gt;0.2, "Outperformer", "Normal"))</f>
        <v>Normal</v>
      </c>
      <c r="S23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1376.18</v>
      </c>
      <c r="T23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1376.18</v>
      </c>
      <c r="U23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1376.18</v>
      </c>
      <c r="V23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1376.18</v>
      </c>
    </row>
    <row r="2321" spans="1:22" x14ac:dyDescent="0.3">
      <c r="A2321">
        <v>2328</v>
      </c>
      <c r="B2321" t="s">
        <v>18</v>
      </c>
      <c r="C2321" t="s">
        <v>20</v>
      </c>
      <c r="D2321">
        <v>8</v>
      </c>
      <c r="E2321">
        <v>1</v>
      </c>
      <c r="F2321">
        <v>3709.56</v>
      </c>
      <c r="G2321">
        <v>3709.56</v>
      </c>
      <c r="H2321">
        <v>816.1</v>
      </c>
      <c r="I2321">
        <v>3520.37</v>
      </c>
      <c r="J2321">
        <v>-626.91999999999996</v>
      </c>
      <c r="K2321">
        <f>Global_Household_Financial_Dyna[[#This Row],[Total_Household_Income]]-Global_Household_Financial_Dyna[[#This Row],[Estimated_Taxes]]</f>
        <v>2893.46</v>
      </c>
      <c r="L2321" s="1">
        <f>Global_Household_Financial_Dyna[[#This Row],[Monthly_Savings]]/Global_Household_Financial_Dyna[[#This Row],[Net Income]]</f>
        <v>-0.21666793389229502</v>
      </c>
      <c r="M2321" s="2">
        <f>Global_Household_Financial_Dyna[[#This Row],[Monthly_Expenses]]/Global_Household_Financial_Dyna[[#This Row],[Net Income]]</f>
        <v>1.2166644778223994</v>
      </c>
      <c r="N2321" t="str">
        <f>IF(Global_Household_Financial_Dyna[[#This Row],[Monthly_Savings]]&lt;0,"High Risk", IF(Global_Household_Financial_Dyna[[#This Row],[Savings Rate%]]&lt;0.1, "Medium", "Safe"))</f>
        <v>High Risk</v>
      </c>
      <c r="O2321">
        <f>Global_Household_Financial_Dyna[[#This Row],[Total_Household_Income]]/Global_Household_Financial_Dyna[[#This Row],[Family_Size]]</f>
        <v>463.69499999999999</v>
      </c>
      <c r="P2321" s="2">
        <f t="shared" si="72"/>
        <v>0.32336204947805613</v>
      </c>
      <c r="Q2321" s="2">
        <f t="shared" si="73"/>
        <v>-0.54002998337035113</v>
      </c>
      <c r="R2321" s="2" t="str">
        <f>IF(Global_Household_Financial_Dyna[[#This Row],[Vs country_Average]]&lt;-0.2, "Underperformer", IF(Global_Household_Financial_Dyna[[#This Row],[Vs country_Average]]&gt;0.2, "Outperformer", "Normal"))</f>
        <v>Underperformer</v>
      </c>
      <c r="S23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-450.90149999999994</v>
      </c>
      <c r="T23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-274.88299999999992</v>
      </c>
      <c r="U23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-98.864500000000021</v>
      </c>
      <c r="V23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77.15400000000011</v>
      </c>
    </row>
    <row r="2322" spans="1:22" x14ac:dyDescent="0.3">
      <c r="A2322">
        <v>2329</v>
      </c>
      <c r="B2322" t="s">
        <v>16</v>
      </c>
      <c r="C2322" t="s">
        <v>17</v>
      </c>
      <c r="D2322">
        <v>1</v>
      </c>
      <c r="E2322">
        <v>1</v>
      </c>
      <c r="F2322">
        <v>2453.59</v>
      </c>
      <c r="G2322">
        <v>2453.59</v>
      </c>
      <c r="H2322">
        <v>858.76</v>
      </c>
      <c r="I2322">
        <v>1524.54</v>
      </c>
      <c r="J2322">
        <v>70.290000000000006</v>
      </c>
      <c r="K2322">
        <f>Global_Household_Financial_Dyna[[#This Row],[Total_Household_Income]]-Global_Household_Financial_Dyna[[#This Row],[Estimated_Taxes]]</f>
        <v>1594.8300000000002</v>
      </c>
      <c r="L2322" s="1">
        <f>Global_Household_Financial_Dyna[[#This Row],[Monthly_Savings]]/Global_Household_Financial_Dyna[[#This Row],[Net Income]]</f>
        <v>4.4073663023645154E-2</v>
      </c>
      <c r="M2322" s="2">
        <f>Global_Household_Financial_Dyna[[#This Row],[Monthly_Expenses]]/Global_Household_Financial_Dyna[[#This Row],[Net Income]]</f>
        <v>0.95592633697635476</v>
      </c>
      <c r="N2322" t="str">
        <f>IF(Global_Household_Financial_Dyna[[#This Row],[Monthly_Savings]]&lt;0,"High Risk", IF(Global_Household_Financial_Dyna[[#This Row],[Savings Rate%]]&lt;0.1, "Medium", "Safe"))</f>
        <v>Medium</v>
      </c>
      <c r="O2322">
        <f>Global_Household_Financial_Dyna[[#This Row],[Total_Household_Income]]/Global_Household_Financial_Dyna[[#This Row],[Family_Size]]</f>
        <v>2453.59</v>
      </c>
      <c r="P2322" s="2">
        <f t="shared" si="72"/>
        <v>0.15879799892000862</v>
      </c>
      <c r="Q2322" s="2">
        <f t="shared" si="73"/>
        <v>-0.11472433589636347</v>
      </c>
      <c r="R2322" s="2" t="str">
        <f>IF(Global_Household_Financial_Dyna[[#This Row],[Vs country_Average]]&lt;-0.2, "Underperformer", IF(Global_Household_Financial_Dyna[[#This Row],[Vs country_Average]]&gt;0.2, "Outperformer", "Normal"))</f>
        <v>Normal</v>
      </c>
      <c r="S23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70.290000000000006</v>
      </c>
      <c r="T23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70.290000000000006</v>
      </c>
      <c r="U23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70.290000000000006</v>
      </c>
      <c r="V23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70.290000000000006</v>
      </c>
    </row>
    <row r="2323" spans="1:22" x14ac:dyDescent="0.3">
      <c r="A2323">
        <v>2330</v>
      </c>
      <c r="B2323" t="s">
        <v>18</v>
      </c>
      <c r="C2323" t="s">
        <v>19</v>
      </c>
      <c r="D2323">
        <v>4</v>
      </c>
      <c r="E2323">
        <v>1</v>
      </c>
      <c r="F2323">
        <v>2093.87</v>
      </c>
      <c r="G2323">
        <v>2093.87</v>
      </c>
      <c r="H2323">
        <v>460.65</v>
      </c>
      <c r="I2323">
        <v>1987.08</v>
      </c>
      <c r="J2323">
        <v>-353.86</v>
      </c>
      <c r="K2323">
        <f>Global_Household_Financial_Dyna[[#This Row],[Total_Household_Income]]-Global_Household_Financial_Dyna[[#This Row],[Estimated_Taxes]]</f>
        <v>1633.2199999999998</v>
      </c>
      <c r="L2323" s="1">
        <f>Global_Household_Financial_Dyna[[#This Row],[Monthly_Savings]]/Global_Household_Financial_Dyna[[#This Row],[Net Income]]</f>
        <v>-0.21666401342133948</v>
      </c>
      <c r="M2323" s="2">
        <f>Global_Household_Financial_Dyna[[#This Row],[Monthly_Expenses]]/Global_Household_Financial_Dyna[[#This Row],[Net Income]]</f>
        <v>1.2166640134213396</v>
      </c>
      <c r="N2323" t="str">
        <f>IF(Global_Household_Financial_Dyna[[#This Row],[Monthly_Savings]]&lt;0,"High Risk", IF(Global_Household_Financial_Dyna[[#This Row],[Savings Rate%]]&lt;0.1, "Medium", "Safe"))</f>
        <v>High Risk</v>
      </c>
      <c r="O2323">
        <f>Global_Household_Financial_Dyna[[#This Row],[Total_Household_Income]]/Global_Household_Financial_Dyna[[#This Row],[Family_Size]]</f>
        <v>523.46749999999997</v>
      </c>
      <c r="P2323" s="2">
        <f t="shared" si="72"/>
        <v>0.32336204947805613</v>
      </c>
      <c r="Q2323" s="2">
        <f t="shared" si="73"/>
        <v>-0.54002606289939559</v>
      </c>
      <c r="R2323" s="2" t="str">
        <f>IF(Global_Household_Financial_Dyna[[#This Row],[Vs country_Average]]&lt;-0.2, "Underperformer", IF(Global_Household_Financial_Dyna[[#This Row],[Vs country_Average]]&gt;0.2, "Outperformer", "Normal"))</f>
        <v>Underperformer</v>
      </c>
      <c r="S23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-254.50600000000003</v>
      </c>
      <c r="T23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-155.15199999999999</v>
      </c>
      <c r="U23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-55.798000000000059</v>
      </c>
      <c r="V23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43.55600000000004</v>
      </c>
    </row>
    <row r="2324" spans="1:22" x14ac:dyDescent="0.3">
      <c r="A2324">
        <v>2331</v>
      </c>
      <c r="B2324" t="s">
        <v>10</v>
      </c>
      <c r="C2324" t="s">
        <v>22</v>
      </c>
      <c r="D2324">
        <v>6</v>
      </c>
      <c r="E2324">
        <v>1</v>
      </c>
      <c r="F2324">
        <v>748.48</v>
      </c>
      <c r="G2324">
        <v>748.48</v>
      </c>
      <c r="H2324">
        <v>74.849999999999994</v>
      </c>
      <c r="I2324">
        <v>710.31</v>
      </c>
      <c r="J2324">
        <v>-36.68</v>
      </c>
      <c r="K2324">
        <f>Global_Household_Financial_Dyna[[#This Row],[Total_Household_Income]]-Global_Household_Financial_Dyna[[#This Row],[Estimated_Taxes]]</f>
        <v>673.63</v>
      </c>
      <c r="L2324" s="1">
        <f>Global_Household_Financial_Dyna[[#This Row],[Monthly_Savings]]/Global_Household_Financial_Dyna[[#This Row],[Net Income]]</f>
        <v>-5.4451256624556507E-2</v>
      </c>
      <c r="M2324" s="2">
        <f>Global_Household_Financial_Dyna[[#This Row],[Monthly_Expenses]]/Global_Household_Financial_Dyna[[#This Row],[Net Income]]</f>
        <v>1.0544512566245565</v>
      </c>
      <c r="N2324" t="str">
        <f>IF(Global_Household_Financial_Dyna[[#This Row],[Monthly_Savings]]&lt;0,"High Risk", IF(Global_Household_Financial_Dyna[[#This Row],[Savings Rate%]]&lt;0.1, "Medium", "Safe"))</f>
        <v>High Risk</v>
      </c>
      <c r="O2324">
        <f>Global_Household_Financial_Dyna[[#This Row],[Total_Household_Income]]/Global_Household_Financial_Dyna[[#This Row],[Family_Size]]</f>
        <v>124.74666666666667</v>
      </c>
      <c r="P2324" s="2">
        <f t="shared" si="72"/>
        <v>0.42077341556833553</v>
      </c>
      <c r="Q2324" s="2">
        <f t="shared" si="73"/>
        <v>-0.47522467219289205</v>
      </c>
      <c r="R2324" s="2" t="str">
        <f>IF(Global_Household_Financial_Dyna[[#This Row],[Vs country_Average]]&lt;-0.2, "Underperformer", IF(Global_Household_Financial_Dyna[[#This Row],[Vs country_Average]]&gt;0.2, "Outperformer", "Normal"))</f>
        <v>Underperformer</v>
      </c>
      <c r="S23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-1.1644999999999968</v>
      </c>
      <c r="T23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34.351000000000006</v>
      </c>
      <c r="U23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69.866500000000002</v>
      </c>
      <c r="V23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105.38200000000001</v>
      </c>
    </row>
    <row r="2325" spans="1:22" x14ac:dyDescent="0.3">
      <c r="A2325">
        <v>2332</v>
      </c>
      <c r="B2325" t="s">
        <v>18</v>
      </c>
      <c r="C2325" t="s">
        <v>19</v>
      </c>
      <c r="D2325">
        <v>4</v>
      </c>
      <c r="E2325">
        <v>3</v>
      </c>
      <c r="F2325">
        <v>5373.61</v>
      </c>
      <c r="G2325">
        <v>12876.93</v>
      </c>
      <c r="H2325">
        <v>3476.77</v>
      </c>
      <c r="I2325">
        <v>2100.64</v>
      </c>
      <c r="J2325">
        <v>7299.52</v>
      </c>
      <c r="K2325">
        <f>Global_Household_Financial_Dyna[[#This Row],[Total_Household_Income]]-Global_Household_Financial_Dyna[[#This Row],[Estimated_Taxes]]</f>
        <v>9400.16</v>
      </c>
      <c r="L2325" s="1">
        <f>Global_Household_Financial_Dyna[[#This Row],[Monthly_Savings]]/Global_Household_Financial_Dyna[[#This Row],[Net Income]]</f>
        <v>0.77653146329424183</v>
      </c>
      <c r="M2325" s="2">
        <f>Global_Household_Financial_Dyna[[#This Row],[Monthly_Expenses]]/Global_Household_Financial_Dyna[[#This Row],[Net Income]]</f>
        <v>0.2234685367057582</v>
      </c>
      <c r="N2325" t="str">
        <f>IF(Global_Household_Financial_Dyna[[#This Row],[Monthly_Savings]]&lt;0,"High Risk", IF(Global_Household_Financial_Dyna[[#This Row],[Savings Rate%]]&lt;0.1, "Medium", "Safe"))</f>
        <v>Safe</v>
      </c>
      <c r="O2325">
        <f>Global_Household_Financial_Dyna[[#This Row],[Total_Household_Income]]/Global_Household_Financial_Dyna[[#This Row],[Family_Size]]</f>
        <v>3219.2325000000001</v>
      </c>
      <c r="P2325" s="2">
        <f t="shared" si="72"/>
        <v>0.32336204947805613</v>
      </c>
      <c r="Q2325" s="2">
        <f t="shared" si="73"/>
        <v>0.4531694138161857</v>
      </c>
      <c r="R2325" s="2" t="str">
        <f>IF(Global_Household_Financial_Dyna[[#This Row],[Vs country_Average]]&lt;-0.2, "Underperformer", IF(Global_Household_Financial_Dyna[[#This Row],[Vs country_Average]]&gt;0.2, "Outperformer", "Normal"))</f>
        <v>Outperformer</v>
      </c>
      <c r="S23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7299.52</v>
      </c>
      <c r="T23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7299.52</v>
      </c>
      <c r="U23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7299.52</v>
      </c>
      <c r="V23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7299.52</v>
      </c>
    </row>
    <row r="2326" spans="1:22" x14ac:dyDescent="0.3">
      <c r="A2326">
        <v>2333</v>
      </c>
      <c r="B2326" t="s">
        <v>16</v>
      </c>
      <c r="C2326" t="s">
        <v>17</v>
      </c>
      <c r="D2326">
        <v>5</v>
      </c>
      <c r="E2326">
        <v>3</v>
      </c>
      <c r="F2326">
        <v>3922.02</v>
      </c>
      <c r="G2326">
        <v>8957.4599999999991</v>
      </c>
      <c r="H2326">
        <v>3582.98</v>
      </c>
      <c r="I2326">
        <v>3024.05</v>
      </c>
      <c r="J2326">
        <v>2350.42</v>
      </c>
      <c r="K2326">
        <f>Global_Household_Financial_Dyna[[#This Row],[Total_Household_Income]]-Global_Household_Financial_Dyna[[#This Row],[Estimated_Taxes]]</f>
        <v>5374.48</v>
      </c>
      <c r="L2326" s="1">
        <f>Global_Household_Financial_Dyna[[#This Row],[Monthly_Savings]]/Global_Household_Financial_Dyna[[#This Row],[Net Income]]</f>
        <v>0.43732975097125681</v>
      </c>
      <c r="M2326" s="2">
        <f>Global_Household_Financial_Dyna[[#This Row],[Monthly_Expenses]]/Global_Household_Financial_Dyna[[#This Row],[Net Income]]</f>
        <v>0.56266838838362043</v>
      </c>
      <c r="N2326" t="str">
        <f>IF(Global_Household_Financial_Dyna[[#This Row],[Monthly_Savings]]&lt;0,"High Risk", IF(Global_Household_Financial_Dyna[[#This Row],[Savings Rate%]]&lt;0.1, "Medium", "Safe"))</f>
        <v>Safe</v>
      </c>
      <c r="O2326">
        <f>Global_Household_Financial_Dyna[[#This Row],[Total_Household_Income]]/Global_Household_Financial_Dyna[[#This Row],[Family_Size]]</f>
        <v>1791.4919999999997</v>
      </c>
      <c r="P2326" s="2">
        <f t="shared" si="72"/>
        <v>0.15879799892000862</v>
      </c>
      <c r="Q2326" s="2">
        <f t="shared" si="73"/>
        <v>0.27853175205124819</v>
      </c>
      <c r="R2326" s="2" t="str">
        <f>IF(Global_Household_Financial_Dyna[[#This Row],[Vs country_Average]]&lt;-0.2, "Underperformer", IF(Global_Household_Financial_Dyna[[#This Row],[Vs country_Average]]&gt;0.2, "Outperformer", "Normal"))</f>
        <v>Outperformer</v>
      </c>
      <c r="S23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2350.42</v>
      </c>
      <c r="T23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2350.42</v>
      </c>
      <c r="U23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2350.42</v>
      </c>
      <c r="V23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2350.42</v>
      </c>
    </row>
    <row r="2327" spans="1:22" x14ac:dyDescent="0.3">
      <c r="A2327">
        <v>2334</v>
      </c>
      <c r="B2327" t="s">
        <v>16</v>
      </c>
      <c r="C2327" t="s">
        <v>17</v>
      </c>
      <c r="D2327">
        <v>7</v>
      </c>
      <c r="E2327">
        <v>3</v>
      </c>
      <c r="F2327">
        <v>4701.97</v>
      </c>
      <c r="G2327">
        <v>9594.43</v>
      </c>
      <c r="H2327">
        <v>3837.77</v>
      </c>
      <c r="I2327">
        <v>4402.21</v>
      </c>
      <c r="J2327">
        <v>1354.45</v>
      </c>
      <c r="K2327">
        <f>Global_Household_Financial_Dyna[[#This Row],[Total_Household_Income]]-Global_Household_Financial_Dyna[[#This Row],[Estimated_Taxes]]</f>
        <v>5756.66</v>
      </c>
      <c r="L2327" s="1">
        <f>Global_Household_Financial_Dyna[[#This Row],[Monthly_Savings]]/Global_Household_Financial_Dyna[[#This Row],[Net Income]]</f>
        <v>0.23528400148697337</v>
      </c>
      <c r="M2327" s="2">
        <f>Global_Household_Financial_Dyna[[#This Row],[Monthly_Expenses]]/Global_Household_Financial_Dyna[[#This Row],[Net Income]]</f>
        <v>0.76471599851302663</v>
      </c>
      <c r="N2327" t="str">
        <f>IF(Global_Household_Financial_Dyna[[#This Row],[Monthly_Savings]]&lt;0,"High Risk", IF(Global_Household_Financial_Dyna[[#This Row],[Savings Rate%]]&lt;0.1, "Medium", "Safe"))</f>
        <v>Safe</v>
      </c>
      <c r="O2327">
        <f>Global_Household_Financial_Dyna[[#This Row],[Total_Household_Income]]/Global_Household_Financial_Dyna[[#This Row],[Family_Size]]</f>
        <v>1370.6328571428571</v>
      </c>
      <c r="P2327" s="2">
        <f t="shared" si="72"/>
        <v>0.15879799892000862</v>
      </c>
      <c r="Q2327" s="2">
        <f t="shared" si="73"/>
        <v>7.648600256696475E-2</v>
      </c>
      <c r="R2327" s="2" t="str">
        <f>IF(Global_Household_Financial_Dyna[[#This Row],[Vs country_Average]]&lt;-0.2, "Underperformer", IF(Global_Household_Financial_Dyna[[#This Row],[Vs country_Average]]&gt;0.2, "Outperformer", "Normal"))</f>
        <v>Normal</v>
      </c>
      <c r="S23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1354.45</v>
      </c>
      <c r="T23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1354.45</v>
      </c>
      <c r="U23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1354.45</v>
      </c>
      <c r="V23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1354.45</v>
      </c>
    </row>
    <row r="2328" spans="1:22" x14ac:dyDescent="0.3">
      <c r="A2328">
        <v>2335</v>
      </c>
      <c r="B2328" t="s">
        <v>18</v>
      </c>
      <c r="C2328" t="s">
        <v>20</v>
      </c>
      <c r="D2328">
        <v>5</v>
      </c>
      <c r="E2328">
        <v>3</v>
      </c>
      <c r="F2328">
        <v>3219.18</v>
      </c>
      <c r="G2328">
        <v>7830.89</v>
      </c>
      <c r="H2328">
        <v>1722.8</v>
      </c>
      <c r="I2328">
        <v>3661.3</v>
      </c>
      <c r="J2328">
        <v>2446.79</v>
      </c>
      <c r="K2328">
        <f>Global_Household_Financial_Dyna[[#This Row],[Total_Household_Income]]-Global_Household_Financial_Dyna[[#This Row],[Estimated_Taxes]]</f>
        <v>6108.09</v>
      </c>
      <c r="L2328" s="1">
        <f>Global_Household_Financial_Dyna[[#This Row],[Monthly_Savings]]/Global_Household_Financial_Dyna[[#This Row],[Net Income]]</f>
        <v>0.40058185128247947</v>
      </c>
      <c r="M2328" s="2">
        <f>Global_Household_Financial_Dyna[[#This Row],[Monthly_Expenses]]/Global_Household_Financial_Dyna[[#This Row],[Net Income]]</f>
        <v>0.59941814871752053</v>
      </c>
      <c r="N2328" t="str">
        <f>IF(Global_Household_Financial_Dyna[[#This Row],[Monthly_Savings]]&lt;0,"High Risk", IF(Global_Household_Financial_Dyna[[#This Row],[Savings Rate%]]&lt;0.1, "Medium", "Safe"))</f>
        <v>Safe</v>
      </c>
      <c r="O2328">
        <f>Global_Household_Financial_Dyna[[#This Row],[Total_Household_Income]]/Global_Household_Financial_Dyna[[#This Row],[Family_Size]]</f>
        <v>1566.1780000000001</v>
      </c>
      <c r="P2328" s="2">
        <f t="shared" si="72"/>
        <v>0.32336204947805613</v>
      </c>
      <c r="Q2328" s="2">
        <f t="shared" si="73"/>
        <v>7.7219801804423338E-2</v>
      </c>
      <c r="R2328" s="2" t="str">
        <f>IF(Global_Household_Financial_Dyna[[#This Row],[Vs country_Average]]&lt;-0.2, "Underperformer", IF(Global_Household_Financial_Dyna[[#This Row],[Vs country_Average]]&gt;0.2, "Outperformer", "Normal"))</f>
        <v>Normal</v>
      </c>
      <c r="S23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2446.79</v>
      </c>
      <c r="T23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2446.79</v>
      </c>
      <c r="U23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2446.79</v>
      </c>
      <c r="V23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2446.79</v>
      </c>
    </row>
    <row r="2329" spans="1:22" x14ac:dyDescent="0.3">
      <c r="A2329">
        <v>2336</v>
      </c>
      <c r="B2329" t="s">
        <v>10</v>
      </c>
      <c r="C2329" t="s">
        <v>11</v>
      </c>
      <c r="D2329">
        <v>4</v>
      </c>
      <c r="E2329">
        <v>1</v>
      </c>
      <c r="F2329">
        <v>478.74</v>
      </c>
      <c r="G2329">
        <v>478.74</v>
      </c>
      <c r="H2329">
        <v>47.87</v>
      </c>
      <c r="I2329">
        <v>454.33</v>
      </c>
      <c r="J2329">
        <v>-23.46</v>
      </c>
      <c r="K2329">
        <f>Global_Household_Financial_Dyna[[#This Row],[Total_Household_Income]]-Global_Household_Financial_Dyna[[#This Row],[Estimated_Taxes]]</f>
        <v>430.87</v>
      </c>
      <c r="L2329" s="1">
        <f>Global_Household_Financial_Dyna[[#This Row],[Monthly_Savings]]/Global_Household_Financial_Dyna[[#This Row],[Net Income]]</f>
        <v>-5.4447977348156061E-2</v>
      </c>
      <c r="M2329" s="2">
        <f>Global_Household_Financial_Dyna[[#This Row],[Monthly_Expenses]]/Global_Household_Financial_Dyna[[#This Row],[Net Income]]</f>
        <v>1.0544479773481561</v>
      </c>
      <c r="N2329" t="str">
        <f>IF(Global_Household_Financial_Dyna[[#This Row],[Monthly_Savings]]&lt;0,"High Risk", IF(Global_Household_Financial_Dyna[[#This Row],[Savings Rate%]]&lt;0.1, "Medium", "Safe"))</f>
        <v>High Risk</v>
      </c>
      <c r="O2329">
        <f>Global_Household_Financial_Dyna[[#This Row],[Total_Household_Income]]/Global_Household_Financial_Dyna[[#This Row],[Family_Size]]</f>
        <v>119.685</v>
      </c>
      <c r="P2329" s="2">
        <f t="shared" si="72"/>
        <v>0.42077341556833553</v>
      </c>
      <c r="Q2329" s="2">
        <f t="shared" si="73"/>
        <v>-0.47522139291649157</v>
      </c>
      <c r="R2329" s="2" t="str">
        <f>IF(Global_Household_Financial_Dyna[[#This Row],[Vs country_Average]]&lt;-0.2, "Underperformer", IF(Global_Household_Financial_Dyna[[#This Row],[Vs country_Average]]&gt;0.2, "Outperformer", "Normal"))</f>
        <v>Underperformer</v>
      </c>
      <c r="S23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-0.74349999999999739</v>
      </c>
      <c r="T23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21.973000000000006</v>
      </c>
      <c r="U23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44.689500000000002</v>
      </c>
      <c r="V23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67.406000000000006</v>
      </c>
    </row>
    <row r="2330" spans="1:22" x14ac:dyDescent="0.3">
      <c r="A2330">
        <v>2337</v>
      </c>
      <c r="B2330" t="s">
        <v>10</v>
      </c>
      <c r="C2330" t="s">
        <v>22</v>
      </c>
      <c r="D2330">
        <v>8</v>
      </c>
      <c r="E2330">
        <v>3</v>
      </c>
      <c r="F2330">
        <v>905.61</v>
      </c>
      <c r="G2330">
        <v>1691.91</v>
      </c>
      <c r="H2330">
        <v>169.19</v>
      </c>
      <c r="I2330">
        <v>1009.38</v>
      </c>
      <c r="J2330">
        <v>513.33000000000004</v>
      </c>
      <c r="K2330">
        <f>Global_Household_Financial_Dyna[[#This Row],[Total_Household_Income]]-Global_Household_Financial_Dyna[[#This Row],[Estimated_Taxes]]</f>
        <v>1522.72</v>
      </c>
      <c r="L2330" s="1">
        <f>Global_Household_Financial_Dyna[[#This Row],[Monthly_Savings]]/Global_Household_Financial_Dyna[[#This Row],[Net Income]]</f>
        <v>0.33711384890196494</v>
      </c>
      <c r="M2330" s="2">
        <f>Global_Household_Financial_Dyna[[#This Row],[Monthly_Expenses]]/Global_Household_Financial_Dyna[[#This Row],[Net Income]]</f>
        <v>0.66287958390249024</v>
      </c>
      <c r="N2330" t="str">
        <f>IF(Global_Household_Financial_Dyna[[#This Row],[Monthly_Savings]]&lt;0,"High Risk", IF(Global_Household_Financial_Dyna[[#This Row],[Savings Rate%]]&lt;0.1, "Medium", "Safe"))</f>
        <v>Safe</v>
      </c>
      <c r="O2330">
        <f>Global_Household_Financial_Dyna[[#This Row],[Total_Household_Income]]/Global_Household_Financial_Dyna[[#This Row],[Family_Size]]</f>
        <v>211.48875000000001</v>
      </c>
      <c r="P2330" s="2">
        <f t="shared" si="72"/>
        <v>0.42077341556833553</v>
      </c>
      <c r="Q2330" s="2">
        <f t="shared" si="73"/>
        <v>-8.3659566666370588E-2</v>
      </c>
      <c r="R2330" s="2" t="str">
        <f>IF(Global_Household_Financial_Dyna[[#This Row],[Vs country_Average]]&lt;-0.2, "Underperformer", IF(Global_Household_Financial_Dyna[[#This Row],[Vs country_Average]]&gt;0.2, "Outperformer", "Normal"))</f>
        <v>Normal</v>
      </c>
      <c r="S23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513.33000000000004</v>
      </c>
      <c r="T23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513.33000000000004</v>
      </c>
      <c r="U23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513.33000000000004</v>
      </c>
      <c r="V23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513.33000000000004</v>
      </c>
    </row>
    <row r="2331" spans="1:22" x14ac:dyDescent="0.3">
      <c r="A2331">
        <v>2338</v>
      </c>
      <c r="B2331" t="s">
        <v>10</v>
      </c>
      <c r="C2331" t="s">
        <v>11</v>
      </c>
      <c r="D2331">
        <v>7</v>
      </c>
      <c r="E2331">
        <v>3</v>
      </c>
      <c r="F2331">
        <v>606.76</v>
      </c>
      <c r="G2331">
        <v>1393.84</v>
      </c>
      <c r="H2331">
        <v>139.38</v>
      </c>
      <c r="I2331">
        <v>1009.29</v>
      </c>
      <c r="J2331">
        <v>245.17</v>
      </c>
      <c r="K2331">
        <f>Global_Household_Financial_Dyna[[#This Row],[Total_Household_Income]]-Global_Household_Financial_Dyna[[#This Row],[Estimated_Taxes]]</f>
        <v>1254.46</v>
      </c>
      <c r="L2331" s="1">
        <f>Global_Household_Financial_Dyna[[#This Row],[Monthly_Savings]]/Global_Household_Financial_Dyna[[#This Row],[Net Income]]</f>
        <v>0.19543867480828403</v>
      </c>
      <c r="M2331" s="2">
        <f>Global_Household_Financial_Dyna[[#This Row],[Monthly_Expenses]]/Global_Household_Financial_Dyna[[#This Row],[Net Income]]</f>
        <v>0.80456132519171586</v>
      </c>
      <c r="N2331" t="str">
        <f>IF(Global_Household_Financial_Dyna[[#This Row],[Monthly_Savings]]&lt;0,"High Risk", IF(Global_Household_Financial_Dyna[[#This Row],[Savings Rate%]]&lt;0.1, "Medium", "Safe"))</f>
        <v>Safe</v>
      </c>
      <c r="O2331">
        <f>Global_Household_Financial_Dyna[[#This Row],[Total_Household_Income]]/Global_Household_Financial_Dyna[[#This Row],[Family_Size]]</f>
        <v>199.11999999999998</v>
      </c>
      <c r="P2331" s="2">
        <f t="shared" si="72"/>
        <v>0.42077341556833553</v>
      </c>
      <c r="Q2331" s="2">
        <f t="shared" si="73"/>
        <v>-0.2253347407600515</v>
      </c>
      <c r="R2331" s="2" t="str">
        <f>IF(Global_Household_Financial_Dyna[[#This Row],[Vs country_Average]]&lt;-0.2, "Underperformer", IF(Global_Household_Financial_Dyna[[#This Row],[Vs country_Average]]&gt;0.2, "Outperformer", "Normal"))</f>
        <v>Underperformer</v>
      </c>
      <c r="S23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245.17</v>
      </c>
      <c r="T23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245.17</v>
      </c>
      <c r="U23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245.17</v>
      </c>
      <c r="V23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245.17</v>
      </c>
    </row>
    <row r="2332" spans="1:22" x14ac:dyDescent="0.3">
      <c r="A2332">
        <v>2339</v>
      </c>
      <c r="B2332" t="s">
        <v>18</v>
      </c>
      <c r="C2332" t="s">
        <v>20</v>
      </c>
      <c r="D2332">
        <v>6</v>
      </c>
      <c r="E2332">
        <v>3</v>
      </c>
      <c r="F2332">
        <v>4116.3999999999996</v>
      </c>
      <c r="G2332">
        <v>8139.73</v>
      </c>
      <c r="H2332">
        <v>2197.73</v>
      </c>
      <c r="I2332">
        <v>2966.9</v>
      </c>
      <c r="J2332">
        <v>2975.1</v>
      </c>
      <c r="K2332">
        <f>Global_Household_Financial_Dyna[[#This Row],[Total_Household_Income]]-Global_Household_Financial_Dyna[[#This Row],[Estimated_Taxes]]</f>
        <v>5942</v>
      </c>
      <c r="L2332" s="1">
        <f>Global_Household_Financial_Dyna[[#This Row],[Monthly_Savings]]/Global_Household_Financial_Dyna[[#This Row],[Net Income]]</f>
        <v>0.50069000336587011</v>
      </c>
      <c r="M2332" s="2">
        <f>Global_Household_Financial_Dyna[[#This Row],[Monthly_Expenses]]/Global_Household_Financial_Dyna[[#This Row],[Net Income]]</f>
        <v>0.49930999663412995</v>
      </c>
      <c r="N2332" t="str">
        <f>IF(Global_Household_Financial_Dyna[[#This Row],[Monthly_Savings]]&lt;0,"High Risk", IF(Global_Household_Financial_Dyna[[#This Row],[Savings Rate%]]&lt;0.1, "Medium", "Safe"))</f>
        <v>Safe</v>
      </c>
      <c r="O2332">
        <f>Global_Household_Financial_Dyna[[#This Row],[Total_Household_Income]]/Global_Household_Financial_Dyna[[#This Row],[Family_Size]]</f>
        <v>1356.6216666666667</v>
      </c>
      <c r="P2332" s="2">
        <f t="shared" si="72"/>
        <v>0.32336204947805613</v>
      </c>
      <c r="Q2332" s="2">
        <f t="shared" si="73"/>
        <v>0.17732795388781397</v>
      </c>
      <c r="R2332" s="2" t="str">
        <f>IF(Global_Household_Financial_Dyna[[#This Row],[Vs country_Average]]&lt;-0.2, "Underperformer", IF(Global_Household_Financial_Dyna[[#This Row],[Vs country_Average]]&gt;0.2, "Outperformer", "Normal"))</f>
        <v>Normal</v>
      </c>
      <c r="S23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2975.1</v>
      </c>
      <c r="T23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2975.1</v>
      </c>
      <c r="U23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2975.1</v>
      </c>
      <c r="V23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2975.1</v>
      </c>
    </row>
    <row r="2333" spans="1:22" x14ac:dyDescent="0.3">
      <c r="A2333">
        <v>2340</v>
      </c>
      <c r="B2333" t="s">
        <v>10</v>
      </c>
      <c r="C2333" t="s">
        <v>22</v>
      </c>
      <c r="D2333">
        <v>1</v>
      </c>
      <c r="E2333">
        <v>1</v>
      </c>
      <c r="F2333">
        <v>910.95</v>
      </c>
      <c r="G2333">
        <v>910.95</v>
      </c>
      <c r="H2333">
        <v>91.1</v>
      </c>
      <c r="I2333">
        <v>311.72000000000003</v>
      </c>
      <c r="J2333">
        <v>508.13</v>
      </c>
      <c r="K2333">
        <f>Global_Household_Financial_Dyna[[#This Row],[Total_Household_Income]]-Global_Household_Financial_Dyna[[#This Row],[Estimated_Taxes]]</f>
        <v>819.85</v>
      </c>
      <c r="L2333" s="1">
        <f>Global_Household_Financial_Dyna[[#This Row],[Monthly_Savings]]/Global_Household_Financial_Dyna[[#This Row],[Net Income]]</f>
        <v>0.6197841068488138</v>
      </c>
      <c r="M2333" s="2">
        <f>Global_Household_Financial_Dyna[[#This Row],[Monthly_Expenses]]/Global_Household_Financial_Dyna[[#This Row],[Net Income]]</f>
        <v>0.3802158931511862</v>
      </c>
      <c r="N2333" t="str">
        <f>IF(Global_Household_Financial_Dyna[[#This Row],[Monthly_Savings]]&lt;0,"High Risk", IF(Global_Household_Financial_Dyna[[#This Row],[Savings Rate%]]&lt;0.1, "Medium", "Safe"))</f>
        <v>Safe</v>
      </c>
      <c r="O2333">
        <f>Global_Household_Financial_Dyna[[#This Row],[Total_Household_Income]]/Global_Household_Financial_Dyna[[#This Row],[Family_Size]]</f>
        <v>910.95</v>
      </c>
      <c r="P2333" s="2">
        <f t="shared" si="72"/>
        <v>0.42077341556833553</v>
      </c>
      <c r="Q2333" s="2">
        <f t="shared" si="73"/>
        <v>0.19901069128047827</v>
      </c>
      <c r="R2333" s="2" t="str">
        <f>IF(Global_Household_Financial_Dyna[[#This Row],[Vs country_Average]]&lt;-0.2, "Underperformer", IF(Global_Household_Financial_Dyna[[#This Row],[Vs country_Average]]&gt;0.2, "Outperformer", "Normal"))</f>
        <v>Normal</v>
      </c>
      <c r="S23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508.13</v>
      </c>
      <c r="T23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508.13</v>
      </c>
      <c r="U23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508.13</v>
      </c>
      <c r="V23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508.13</v>
      </c>
    </row>
    <row r="2334" spans="1:22" x14ac:dyDescent="0.3">
      <c r="A2334">
        <v>2341</v>
      </c>
      <c r="B2334" t="s">
        <v>14</v>
      </c>
      <c r="C2334" t="s">
        <v>15</v>
      </c>
      <c r="D2334">
        <v>7</v>
      </c>
      <c r="E2334">
        <v>3</v>
      </c>
      <c r="F2334">
        <v>1815.2</v>
      </c>
      <c r="G2334">
        <v>3406.75</v>
      </c>
      <c r="H2334">
        <v>511.01</v>
      </c>
      <c r="I2334">
        <v>1877.64</v>
      </c>
      <c r="J2334">
        <v>1018.1</v>
      </c>
      <c r="K2334">
        <f>Global_Household_Financial_Dyna[[#This Row],[Total_Household_Income]]-Global_Household_Financial_Dyna[[#This Row],[Estimated_Taxes]]</f>
        <v>2895.74</v>
      </c>
      <c r="L2334" s="1">
        <f>Global_Household_Financial_Dyna[[#This Row],[Monthly_Savings]]/Global_Household_Financial_Dyna[[#This Row],[Net Income]]</f>
        <v>0.35158543239379231</v>
      </c>
      <c r="M2334" s="2">
        <f>Global_Household_Financial_Dyna[[#This Row],[Monthly_Expenses]]/Global_Household_Financial_Dyna[[#This Row],[Net Income]]</f>
        <v>0.64841456760620786</v>
      </c>
      <c r="N2334" t="str">
        <f>IF(Global_Household_Financial_Dyna[[#This Row],[Monthly_Savings]]&lt;0,"High Risk", IF(Global_Household_Financial_Dyna[[#This Row],[Savings Rate%]]&lt;0.1, "Medium", "Safe"))</f>
        <v>Safe</v>
      </c>
      <c r="O2334">
        <f>Global_Household_Financial_Dyna[[#This Row],[Total_Household_Income]]/Global_Household_Financial_Dyna[[#This Row],[Family_Size]]</f>
        <v>486.67857142857144</v>
      </c>
      <c r="P2334" s="2">
        <f t="shared" si="72"/>
        <v>0.39788995363055785</v>
      </c>
      <c r="Q2334" s="2">
        <f t="shared" si="73"/>
        <v>-4.6304521236765539E-2</v>
      </c>
      <c r="R2334" s="2" t="str">
        <f>IF(Global_Household_Financial_Dyna[[#This Row],[Vs country_Average]]&lt;-0.2, "Underperformer", IF(Global_Household_Financial_Dyna[[#This Row],[Vs country_Average]]&gt;0.2, "Outperformer", "Normal"))</f>
        <v>Normal</v>
      </c>
      <c r="S23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1018.1</v>
      </c>
      <c r="T23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1018.1</v>
      </c>
      <c r="U23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1018.1</v>
      </c>
      <c r="V23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1018.1</v>
      </c>
    </row>
    <row r="2335" spans="1:22" x14ac:dyDescent="0.3">
      <c r="A2335">
        <v>2342</v>
      </c>
      <c r="B2335" t="s">
        <v>18</v>
      </c>
      <c r="C2335" t="s">
        <v>20</v>
      </c>
      <c r="D2335">
        <v>3</v>
      </c>
      <c r="E2335">
        <v>3</v>
      </c>
      <c r="F2335">
        <v>7020.55</v>
      </c>
      <c r="G2335">
        <v>14096.9</v>
      </c>
      <c r="H2335">
        <v>3806.16</v>
      </c>
      <c r="I2335">
        <v>2599.6799999999998</v>
      </c>
      <c r="J2335">
        <v>7691.06</v>
      </c>
      <c r="K2335">
        <f>Global_Household_Financial_Dyna[[#This Row],[Total_Household_Income]]-Global_Household_Financial_Dyna[[#This Row],[Estimated_Taxes]]</f>
        <v>10290.74</v>
      </c>
      <c r="L2335" s="1">
        <f>Global_Household_Financial_Dyna[[#This Row],[Monthly_Savings]]/Global_Household_Financial_Dyna[[#This Row],[Net Income]]</f>
        <v>0.74737676785148599</v>
      </c>
      <c r="M2335" s="2">
        <f>Global_Household_Financial_Dyna[[#This Row],[Monthly_Expenses]]/Global_Household_Financial_Dyna[[#This Row],[Net Income]]</f>
        <v>0.25262323214851407</v>
      </c>
      <c r="N2335" t="str">
        <f>IF(Global_Household_Financial_Dyna[[#This Row],[Monthly_Savings]]&lt;0,"High Risk", IF(Global_Household_Financial_Dyna[[#This Row],[Savings Rate%]]&lt;0.1, "Medium", "Safe"))</f>
        <v>Safe</v>
      </c>
      <c r="O2335">
        <f>Global_Household_Financial_Dyna[[#This Row],[Total_Household_Income]]/Global_Household_Financial_Dyna[[#This Row],[Family_Size]]</f>
        <v>4698.9666666666662</v>
      </c>
      <c r="P2335" s="2">
        <f t="shared" si="72"/>
        <v>0.32336204947805613</v>
      </c>
      <c r="Q2335" s="2">
        <f t="shared" si="73"/>
        <v>0.42401471837342986</v>
      </c>
      <c r="R2335" s="2" t="str">
        <f>IF(Global_Household_Financial_Dyna[[#This Row],[Vs country_Average]]&lt;-0.2, "Underperformer", IF(Global_Household_Financial_Dyna[[#This Row],[Vs country_Average]]&gt;0.2, "Outperformer", "Normal"))</f>
        <v>Outperformer</v>
      </c>
      <c r="S23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7691.06</v>
      </c>
      <c r="T23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7691.06</v>
      </c>
      <c r="U23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7691.06</v>
      </c>
      <c r="V23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7691.06</v>
      </c>
    </row>
    <row r="2336" spans="1:22" x14ac:dyDescent="0.3">
      <c r="A2336">
        <v>2343</v>
      </c>
      <c r="B2336" t="s">
        <v>18</v>
      </c>
      <c r="C2336" t="s">
        <v>20</v>
      </c>
      <c r="D2336">
        <v>7</v>
      </c>
      <c r="E2336">
        <v>3</v>
      </c>
      <c r="F2336">
        <v>2979.5</v>
      </c>
      <c r="G2336">
        <v>6842.61</v>
      </c>
      <c r="H2336">
        <v>1505.38</v>
      </c>
      <c r="I2336">
        <v>4062.16</v>
      </c>
      <c r="J2336">
        <v>1275.08</v>
      </c>
      <c r="K2336">
        <f>Global_Household_Financial_Dyna[[#This Row],[Total_Household_Income]]-Global_Household_Financial_Dyna[[#This Row],[Estimated_Taxes]]</f>
        <v>5337.23</v>
      </c>
      <c r="L2336" s="1">
        <f>Global_Household_Financial_Dyna[[#This Row],[Monthly_Savings]]/Global_Household_Financial_Dyna[[#This Row],[Net Income]]</f>
        <v>0.23890295153103763</v>
      </c>
      <c r="M2336" s="2">
        <f>Global_Household_Financial_Dyna[[#This Row],[Monthly_Expenses]]/Global_Household_Financial_Dyna[[#This Row],[Net Income]]</f>
        <v>0.76109892210004071</v>
      </c>
      <c r="N2336" t="str">
        <f>IF(Global_Household_Financial_Dyna[[#This Row],[Monthly_Savings]]&lt;0,"High Risk", IF(Global_Household_Financial_Dyna[[#This Row],[Savings Rate%]]&lt;0.1, "Medium", "Safe"))</f>
        <v>Safe</v>
      </c>
      <c r="O2336">
        <f>Global_Household_Financial_Dyna[[#This Row],[Total_Household_Income]]/Global_Household_Financial_Dyna[[#This Row],[Family_Size]]</f>
        <v>977.51571428571424</v>
      </c>
      <c r="P2336" s="2">
        <f t="shared" si="72"/>
        <v>0.32336204947805613</v>
      </c>
      <c r="Q2336" s="2">
        <f t="shared" si="73"/>
        <v>-8.4459097947018502E-2</v>
      </c>
      <c r="R2336" s="2" t="str">
        <f>IF(Global_Household_Financial_Dyna[[#This Row],[Vs country_Average]]&lt;-0.2, "Underperformer", IF(Global_Household_Financial_Dyna[[#This Row],[Vs country_Average]]&gt;0.2, "Outperformer", "Normal"))</f>
        <v>Normal</v>
      </c>
      <c r="S23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1275.08</v>
      </c>
      <c r="T23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1275.08</v>
      </c>
      <c r="U23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1275.08</v>
      </c>
      <c r="V23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1275.08</v>
      </c>
    </row>
    <row r="2337" spans="1:22" x14ac:dyDescent="0.3">
      <c r="A2337">
        <v>2344</v>
      </c>
      <c r="B2337" t="s">
        <v>10</v>
      </c>
      <c r="C2337" t="s">
        <v>22</v>
      </c>
      <c r="D2337">
        <v>5</v>
      </c>
      <c r="E2337">
        <v>1</v>
      </c>
      <c r="F2337">
        <v>745.3</v>
      </c>
      <c r="G2337">
        <v>745.3</v>
      </c>
      <c r="H2337">
        <v>74.53</v>
      </c>
      <c r="I2337">
        <v>486.16</v>
      </c>
      <c r="J2337">
        <v>184.61</v>
      </c>
      <c r="K2337">
        <f>Global_Household_Financial_Dyna[[#This Row],[Total_Household_Income]]-Global_Household_Financial_Dyna[[#This Row],[Estimated_Taxes]]</f>
        <v>670.77</v>
      </c>
      <c r="L2337" s="1">
        <f>Global_Household_Financial_Dyna[[#This Row],[Monthly_Savings]]/Global_Household_Financial_Dyna[[#This Row],[Net Income]]</f>
        <v>0.27522101465479976</v>
      </c>
      <c r="M2337" s="2">
        <f>Global_Household_Financial_Dyna[[#This Row],[Monthly_Expenses]]/Global_Household_Financial_Dyna[[#This Row],[Net Income]]</f>
        <v>0.72477898534520036</v>
      </c>
      <c r="N2337" t="str">
        <f>IF(Global_Household_Financial_Dyna[[#This Row],[Monthly_Savings]]&lt;0,"High Risk", IF(Global_Household_Financial_Dyna[[#This Row],[Savings Rate%]]&lt;0.1, "Medium", "Safe"))</f>
        <v>Safe</v>
      </c>
      <c r="O2337">
        <f>Global_Household_Financial_Dyna[[#This Row],[Total_Household_Income]]/Global_Household_Financial_Dyna[[#This Row],[Family_Size]]</f>
        <v>149.06</v>
      </c>
      <c r="P2337" s="2">
        <f t="shared" si="72"/>
        <v>0.42077341556833553</v>
      </c>
      <c r="Q2337" s="2">
        <f t="shared" si="73"/>
        <v>-0.14555240091353577</v>
      </c>
      <c r="R2337" s="2" t="str">
        <f>IF(Global_Household_Financial_Dyna[[#This Row],[Vs country_Average]]&lt;-0.2, "Underperformer", IF(Global_Household_Financial_Dyna[[#This Row],[Vs country_Average]]&gt;0.2, "Outperformer", "Normal"))</f>
        <v>Normal</v>
      </c>
      <c r="S23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184.61</v>
      </c>
      <c r="T23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184.61</v>
      </c>
      <c r="U23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184.61</v>
      </c>
      <c r="V23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184.61</v>
      </c>
    </row>
    <row r="2338" spans="1:22" x14ac:dyDescent="0.3">
      <c r="A2338">
        <v>2345</v>
      </c>
      <c r="B2338" t="s">
        <v>12</v>
      </c>
      <c r="C2338" t="s">
        <v>13</v>
      </c>
      <c r="D2338">
        <v>5</v>
      </c>
      <c r="E2338">
        <v>3</v>
      </c>
      <c r="F2338">
        <v>5508.5</v>
      </c>
      <c r="G2338">
        <v>11634.34</v>
      </c>
      <c r="H2338">
        <v>3490.3</v>
      </c>
      <c r="I2338">
        <v>2634.25</v>
      </c>
      <c r="J2338">
        <v>5509.78</v>
      </c>
      <c r="K2338">
        <f>Global_Household_Financial_Dyna[[#This Row],[Total_Household_Income]]-Global_Household_Financial_Dyna[[#This Row],[Estimated_Taxes]]</f>
        <v>8144.04</v>
      </c>
      <c r="L2338" s="1">
        <f>Global_Household_Financial_Dyna[[#This Row],[Monthly_Savings]]/Global_Household_Financial_Dyna[[#This Row],[Net Income]]</f>
        <v>0.67654137258657865</v>
      </c>
      <c r="M2338" s="2">
        <f>Global_Household_Financial_Dyna[[#This Row],[Monthly_Expenses]]/Global_Household_Financial_Dyna[[#This Row],[Net Income]]</f>
        <v>0.32345739952161334</v>
      </c>
      <c r="N2338" t="str">
        <f>IF(Global_Household_Financial_Dyna[[#This Row],[Monthly_Savings]]&lt;0,"High Risk", IF(Global_Household_Financial_Dyna[[#This Row],[Savings Rate%]]&lt;0.1, "Medium", "Safe"))</f>
        <v>Safe</v>
      </c>
      <c r="O2338">
        <f>Global_Household_Financial_Dyna[[#This Row],[Total_Household_Income]]/Global_Household_Financial_Dyna[[#This Row],[Family_Size]]</f>
        <v>2326.8679999999999</v>
      </c>
      <c r="P2338" s="2">
        <f t="shared" si="72"/>
        <v>0.30718716818024266</v>
      </c>
      <c r="Q2338" s="2">
        <f t="shared" si="73"/>
        <v>0.36935420440633598</v>
      </c>
      <c r="R2338" s="2" t="str">
        <f>IF(Global_Household_Financial_Dyna[[#This Row],[Vs country_Average]]&lt;-0.2, "Underperformer", IF(Global_Household_Financial_Dyna[[#This Row],[Vs country_Average]]&gt;0.2, "Outperformer", "Normal"))</f>
        <v>Outperformer</v>
      </c>
      <c r="S23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5509.78</v>
      </c>
      <c r="T23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5509.78</v>
      </c>
      <c r="U23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5509.78</v>
      </c>
      <c r="V23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5509.78</v>
      </c>
    </row>
    <row r="2339" spans="1:22" x14ac:dyDescent="0.3">
      <c r="A2339">
        <v>2346</v>
      </c>
      <c r="B2339" t="s">
        <v>16</v>
      </c>
      <c r="C2339" t="s">
        <v>17</v>
      </c>
      <c r="D2339">
        <v>5</v>
      </c>
      <c r="E2339">
        <v>2</v>
      </c>
      <c r="F2339">
        <v>6050.17</v>
      </c>
      <c r="G2339">
        <v>9040.94</v>
      </c>
      <c r="H2339">
        <v>3616.38</v>
      </c>
      <c r="I2339">
        <v>2875.5</v>
      </c>
      <c r="J2339">
        <v>2549.06</v>
      </c>
      <c r="K2339">
        <f>Global_Household_Financial_Dyna[[#This Row],[Total_Household_Income]]-Global_Household_Financial_Dyna[[#This Row],[Estimated_Taxes]]</f>
        <v>5424.56</v>
      </c>
      <c r="L2339" s="1">
        <f>Global_Household_Financial_Dyna[[#This Row],[Monthly_Savings]]/Global_Household_Financial_Dyna[[#This Row],[Net Income]]</f>
        <v>0.46991092365095044</v>
      </c>
      <c r="M2339" s="2">
        <f>Global_Household_Financial_Dyna[[#This Row],[Monthly_Expenses]]/Global_Household_Financial_Dyna[[#This Row],[Net Income]]</f>
        <v>0.53008907634904945</v>
      </c>
      <c r="N2339" t="str">
        <f>IF(Global_Household_Financial_Dyna[[#This Row],[Monthly_Savings]]&lt;0,"High Risk", IF(Global_Household_Financial_Dyna[[#This Row],[Savings Rate%]]&lt;0.1, "Medium", "Safe"))</f>
        <v>Safe</v>
      </c>
      <c r="O2339">
        <f>Global_Household_Financial_Dyna[[#This Row],[Total_Household_Income]]/Global_Household_Financial_Dyna[[#This Row],[Family_Size]]</f>
        <v>1808.1880000000001</v>
      </c>
      <c r="P2339" s="2">
        <f t="shared" si="72"/>
        <v>0.15879799892000862</v>
      </c>
      <c r="Q2339" s="2">
        <f t="shared" si="73"/>
        <v>0.31111292473094182</v>
      </c>
      <c r="R2339" s="2" t="str">
        <f>IF(Global_Household_Financial_Dyna[[#This Row],[Vs country_Average]]&lt;-0.2, "Underperformer", IF(Global_Household_Financial_Dyna[[#This Row],[Vs country_Average]]&gt;0.2, "Outperformer", "Normal"))</f>
        <v>Outperformer</v>
      </c>
      <c r="S23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2549.06</v>
      </c>
      <c r="T23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2549.06</v>
      </c>
      <c r="U23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2549.06</v>
      </c>
      <c r="V23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2549.06</v>
      </c>
    </row>
    <row r="2340" spans="1:22" x14ac:dyDescent="0.3">
      <c r="A2340">
        <v>2347</v>
      </c>
      <c r="B2340" t="s">
        <v>16</v>
      </c>
      <c r="C2340" t="s">
        <v>21</v>
      </c>
      <c r="D2340">
        <v>6</v>
      </c>
      <c r="E2340">
        <v>3</v>
      </c>
      <c r="F2340">
        <v>5070.16</v>
      </c>
      <c r="G2340">
        <v>11661.89</v>
      </c>
      <c r="H2340">
        <v>4664.76</v>
      </c>
      <c r="I2340">
        <v>3762.2</v>
      </c>
      <c r="J2340">
        <v>3234.93</v>
      </c>
      <c r="K2340">
        <f>Global_Household_Financial_Dyna[[#This Row],[Total_Household_Income]]-Global_Household_Financial_Dyna[[#This Row],[Estimated_Taxes]]</f>
        <v>6997.1299999999992</v>
      </c>
      <c r="L2340" s="1">
        <f>Global_Household_Financial_Dyna[[#This Row],[Monthly_Savings]]/Global_Household_Financial_Dyna[[#This Row],[Net Income]]</f>
        <v>0.46232240933068275</v>
      </c>
      <c r="M2340" s="2">
        <f>Global_Household_Financial_Dyna[[#This Row],[Monthly_Expenses]]/Global_Household_Financial_Dyna[[#This Row],[Net Income]]</f>
        <v>0.53767759066931731</v>
      </c>
      <c r="N2340" t="str">
        <f>IF(Global_Household_Financial_Dyna[[#This Row],[Monthly_Savings]]&lt;0,"High Risk", IF(Global_Household_Financial_Dyna[[#This Row],[Savings Rate%]]&lt;0.1, "Medium", "Safe"))</f>
        <v>Safe</v>
      </c>
      <c r="O2340">
        <f>Global_Household_Financial_Dyna[[#This Row],[Total_Household_Income]]/Global_Household_Financial_Dyna[[#This Row],[Family_Size]]</f>
        <v>1943.6483333333333</v>
      </c>
      <c r="P2340" s="2">
        <f t="shared" si="72"/>
        <v>0.15879799892000862</v>
      </c>
      <c r="Q2340" s="2">
        <f t="shared" si="73"/>
        <v>0.30352441041067413</v>
      </c>
      <c r="R2340" s="2" t="str">
        <f>IF(Global_Household_Financial_Dyna[[#This Row],[Vs country_Average]]&lt;-0.2, "Underperformer", IF(Global_Household_Financial_Dyna[[#This Row],[Vs country_Average]]&gt;0.2, "Outperformer", "Normal"))</f>
        <v>Outperformer</v>
      </c>
      <c r="S23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3234.93</v>
      </c>
      <c r="T23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3234.93</v>
      </c>
      <c r="U23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3234.93</v>
      </c>
      <c r="V23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3234.93</v>
      </c>
    </row>
    <row r="2341" spans="1:22" x14ac:dyDescent="0.3">
      <c r="A2341">
        <v>2348</v>
      </c>
      <c r="B2341" t="s">
        <v>10</v>
      </c>
      <c r="C2341" t="s">
        <v>11</v>
      </c>
      <c r="D2341">
        <v>7</v>
      </c>
      <c r="E2341">
        <v>2</v>
      </c>
      <c r="F2341">
        <v>1246.8900000000001</v>
      </c>
      <c r="G2341">
        <v>1923.81</v>
      </c>
      <c r="H2341">
        <v>192.38</v>
      </c>
      <c r="I2341">
        <v>661.65</v>
      </c>
      <c r="J2341">
        <v>1069.78</v>
      </c>
      <c r="K2341">
        <f>Global_Household_Financial_Dyna[[#This Row],[Total_Household_Income]]-Global_Household_Financial_Dyna[[#This Row],[Estimated_Taxes]]</f>
        <v>1731.4299999999998</v>
      </c>
      <c r="L2341" s="1">
        <f>Global_Household_Financial_Dyna[[#This Row],[Monthly_Savings]]/Global_Household_Financial_Dyna[[#This Row],[Net Income]]</f>
        <v>0.61785922618875733</v>
      </c>
      <c r="M2341" s="2">
        <f>Global_Household_Financial_Dyna[[#This Row],[Monthly_Expenses]]/Global_Household_Financial_Dyna[[#This Row],[Net Income]]</f>
        <v>0.38214077381124273</v>
      </c>
      <c r="N2341" t="str">
        <f>IF(Global_Household_Financial_Dyna[[#This Row],[Monthly_Savings]]&lt;0,"High Risk", IF(Global_Household_Financial_Dyna[[#This Row],[Savings Rate%]]&lt;0.1, "Medium", "Safe"))</f>
        <v>Safe</v>
      </c>
      <c r="O2341">
        <f>Global_Household_Financial_Dyna[[#This Row],[Total_Household_Income]]/Global_Household_Financial_Dyna[[#This Row],[Family_Size]]</f>
        <v>274.83</v>
      </c>
      <c r="P2341" s="2">
        <f t="shared" si="72"/>
        <v>0.42077341556833553</v>
      </c>
      <c r="Q2341" s="2">
        <f t="shared" si="73"/>
        <v>0.1970858106204218</v>
      </c>
      <c r="R2341" s="2" t="str">
        <f>IF(Global_Household_Financial_Dyna[[#This Row],[Vs country_Average]]&lt;-0.2, "Underperformer", IF(Global_Household_Financial_Dyna[[#This Row],[Vs country_Average]]&gt;0.2, "Outperformer", "Normal"))</f>
        <v>Normal</v>
      </c>
      <c r="S23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1069.78</v>
      </c>
      <c r="T23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1069.78</v>
      </c>
      <c r="U23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1069.78</v>
      </c>
      <c r="V23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1069.78</v>
      </c>
    </row>
    <row r="2342" spans="1:22" x14ac:dyDescent="0.3">
      <c r="A2342">
        <v>2349</v>
      </c>
      <c r="B2342" t="s">
        <v>16</v>
      </c>
      <c r="C2342" t="s">
        <v>21</v>
      </c>
      <c r="D2342">
        <v>8</v>
      </c>
      <c r="E2342">
        <v>3</v>
      </c>
      <c r="F2342">
        <v>3250.59</v>
      </c>
      <c r="G2342">
        <v>8007.55</v>
      </c>
      <c r="H2342">
        <v>3203.02</v>
      </c>
      <c r="I2342">
        <v>4877.1000000000004</v>
      </c>
      <c r="J2342">
        <v>-72.569999999999993</v>
      </c>
      <c r="K2342">
        <f>Global_Household_Financial_Dyna[[#This Row],[Total_Household_Income]]-Global_Household_Financial_Dyna[[#This Row],[Estimated_Taxes]]</f>
        <v>4804.5300000000007</v>
      </c>
      <c r="L2342" s="1">
        <f>Global_Household_Financial_Dyna[[#This Row],[Monthly_Savings]]/Global_Household_Financial_Dyna[[#This Row],[Net Income]]</f>
        <v>-1.5104495132718493E-2</v>
      </c>
      <c r="M2342" s="2">
        <f>Global_Household_Financial_Dyna[[#This Row],[Monthly_Expenses]]/Global_Household_Financial_Dyna[[#This Row],[Net Income]]</f>
        <v>1.0151044951327184</v>
      </c>
      <c r="N2342" t="str">
        <f>IF(Global_Household_Financial_Dyna[[#This Row],[Monthly_Savings]]&lt;0,"High Risk", IF(Global_Household_Financial_Dyna[[#This Row],[Savings Rate%]]&lt;0.1, "Medium", "Safe"))</f>
        <v>High Risk</v>
      </c>
      <c r="O2342">
        <f>Global_Household_Financial_Dyna[[#This Row],[Total_Household_Income]]/Global_Household_Financial_Dyna[[#This Row],[Family_Size]]</f>
        <v>1000.94375</v>
      </c>
      <c r="P2342" s="2">
        <f t="shared" si="72"/>
        <v>0.15879799892000862</v>
      </c>
      <c r="Q2342" s="2">
        <f t="shared" si="73"/>
        <v>-0.17390249405272712</v>
      </c>
      <c r="R2342" s="2" t="str">
        <f>IF(Global_Household_Financial_Dyna[[#This Row],[Vs country_Average]]&lt;-0.2, "Underperformer", IF(Global_Household_Financial_Dyna[[#This Row],[Vs country_Average]]&gt;0.2, "Outperformer", "Normal"))</f>
        <v>Normal</v>
      </c>
      <c r="S23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171.28500000000003</v>
      </c>
      <c r="T23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415.14000000000004</v>
      </c>
      <c r="U23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658.99499999999989</v>
      </c>
      <c r="V23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902.85000000000014</v>
      </c>
    </row>
    <row r="2343" spans="1:22" x14ac:dyDescent="0.3">
      <c r="A2343">
        <v>2350</v>
      </c>
      <c r="B2343" t="s">
        <v>18</v>
      </c>
      <c r="C2343" t="s">
        <v>20</v>
      </c>
      <c r="D2343">
        <v>8</v>
      </c>
      <c r="E2343">
        <v>3</v>
      </c>
      <c r="F2343">
        <v>6846.8</v>
      </c>
      <c r="G2343">
        <v>14733.86</v>
      </c>
      <c r="H2343">
        <v>3978.14</v>
      </c>
      <c r="I2343">
        <v>3810.18</v>
      </c>
      <c r="J2343">
        <v>6945.54</v>
      </c>
      <c r="K2343">
        <f>Global_Household_Financial_Dyna[[#This Row],[Total_Household_Income]]-Global_Household_Financial_Dyna[[#This Row],[Estimated_Taxes]]</f>
        <v>10755.720000000001</v>
      </c>
      <c r="L2343" s="1">
        <f>Global_Household_Financial_Dyna[[#This Row],[Monthly_Savings]]/Global_Household_Financial_Dyna[[#This Row],[Net Income]]</f>
        <v>0.64575314344367452</v>
      </c>
      <c r="M2343" s="2">
        <f>Global_Household_Financial_Dyna[[#This Row],[Monthly_Expenses]]/Global_Household_Financial_Dyna[[#This Row],[Net Income]]</f>
        <v>0.35424685655632532</v>
      </c>
      <c r="N2343" t="str">
        <f>IF(Global_Household_Financial_Dyna[[#This Row],[Monthly_Savings]]&lt;0,"High Risk", IF(Global_Household_Financial_Dyna[[#This Row],[Savings Rate%]]&lt;0.1, "Medium", "Safe"))</f>
        <v>Safe</v>
      </c>
      <c r="O2343">
        <f>Global_Household_Financial_Dyna[[#This Row],[Total_Household_Income]]/Global_Household_Financial_Dyna[[#This Row],[Family_Size]]</f>
        <v>1841.7325000000001</v>
      </c>
      <c r="P2343" s="2">
        <f t="shared" si="72"/>
        <v>0.32336204947805613</v>
      </c>
      <c r="Q2343" s="2">
        <f t="shared" si="73"/>
        <v>0.32239109396561838</v>
      </c>
      <c r="R2343" s="2" t="str">
        <f>IF(Global_Household_Financial_Dyna[[#This Row],[Vs country_Average]]&lt;-0.2, "Underperformer", IF(Global_Household_Financial_Dyna[[#This Row],[Vs country_Average]]&gt;0.2, "Outperformer", "Normal"))</f>
        <v>Outperformer</v>
      </c>
      <c r="S23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6945.54</v>
      </c>
      <c r="T23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6945.54</v>
      </c>
      <c r="U23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6945.54</v>
      </c>
      <c r="V23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6945.54</v>
      </c>
    </row>
    <row r="2344" spans="1:22" x14ac:dyDescent="0.3">
      <c r="A2344">
        <v>2351</v>
      </c>
      <c r="B2344" t="s">
        <v>16</v>
      </c>
      <c r="C2344" t="s">
        <v>21</v>
      </c>
      <c r="D2344">
        <v>7</v>
      </c>
      <c r="E2344">
        <v>3</v>
      </c>
      <c r="F2344">
        <v>1882.79</v>
      </c>
      <c r="G2344">
        <v>4144.95</v>
      </c>
      <c r="H2344">
        <v>1450.73</v>
      </c>
      <c r="I2344">
        <v>3933.56</v>
      </c>
      <c r="J2344">
        <v>-1239.3399999999999</v>
      </c>
      <c r="K2344">
        <f>Global_Household_Financial_Dyna[[#This Row],[Total_Household_Income]]-Global_Household_Financial_Dyna[[#This Row],[Estimated_Taxes]]</f>
        <v>2694.22</v>
      </c>
      <c r="L2344" s="1">
        <f>Global_Household_Financial_Dyna[[#This Row],[Monthly_Savings]]/Global_Household_Financial_Dyna[[#This Row],[Net Income]]</f>
        <v>-0.45999955460207409</v>
      </c>
      <c r="M2344" s="2">
        <f>Global_Household_Financial_Dyna[[#This Row],[Monthly_Expenses]]/Global_Household_Financial_Dyna[[#This Row],[Net Income]]</f>
        <v>1.4599995546020741</v>
      </c>
      <c r="N2344" t="str">
        <f>IF(Global_Household_Financial_Dyna[[#This Row],[Monthly_Savings]]&lt;0,"High Risk", IF(Global_Household_Financial_Dyna[[#This Row],[Savings Rate%]]&lt;0.1, "Medium", "Safe"))</f>
        <v>High Risk</v>
      </c>
      <c r="O2344">
        <f>Global_Household_Financial_Dyna[[#This Row],[Total_Household_Income]]/Global_Household_Financial_Dyna[[#This Row],[Family_Size]]</f>
        <v>592.13571428571424</v>
      </c>
      <c r="P2344" s="2">
        <f t="shared" si="72"/>
        <v>0.15879799892000862</v>
      </c>
      <c r="Q2344" s="2">
        <f t="shared" si="73"/>
        <v>-0.61879755352208266</v>
      </c>
      <c r="R2344" s="2" t="str">
        <f>IF(Global_Household_Financial_Dyna[[#This Row],[Vs country_Average]]&lt;-0.2, "Underperformer", IF(Global_Household_Financial_Dyna[[#This Row],[Vs country_Average]]&gt;0.2, "Outperformer", "Normal"))</f>
        <v>Underperformer</v>
      </c>
      <c r="S23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-1042.6619999999998</v>
      </c>
      <c r="T23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-845.98399999999992</v>
      </c>
      <c r="U23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-649.30599999999993</v>
      </c>
      <c r="V23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-452.62799999999993</v>
      </c>
    </row>
    <row r="2345" spans="1:22" x14ac:dyDescent="0.3">
      <c r="A2345">
        <v>2352</v>
      </c>
      <c r="B2345" t="s">
        <v>12</v>
      </c>
      <c r="C2345" t="s">
        <v>13</v>
      </c>
      <c r="D2345">
        <v>8</v>
      </c>
      <c r="E2345">
        <v>3</v>
      </c>
      <c r="F2345">
        <v>7040.75</v>
      </c>
      <c r="G2345">
        <v>15108.62</v>
      </c>
      <c r="H2345">
        <v>4532.59</v>
      </c>
      <c r="I2345">
        <v>5833.96</v>
      </c>
      <c r="J2345">
        <v>4742.08</v>
      </c>
      <c r="K2345">
        <f>Global_Household_Financial_Dyna[[#This Row],[Total_Household_Income]]-Global_Household_Financial_Dyna[[#This Row],[Estimated_Taxes]]</f>
        <v>10576.03</v>
      </c>
      <c r="L2345" s="1">
        <f>Global_Household_Financial_Dyna[[#This Row],[Monthly_Savings]]/Global_Household_Financial_Dyna[[#This Row],[Net Income]]</f>
        <v>0.44837996866499052</v>
      </c>
      <c r="M2345" s="2">
        <f>Global_Household_Financial_Dyna[[#This Row],[Monthly_Expenses]]/Global_Household_Financial_Dyna[[#This Row],[Net Income]]</f>
        <v>0.55162097686939238</v>
      </c>
      <c r="N2345" t="str">
        <f>IF(Global_Household_Financial_Dyna[[#This Row],[Monthly_Savings]]&lt;0,"High Risk", IF(Global_Household_Financial_Dyna[[#This Row],[Savings Rate%]]&lt;0.1, "Medium", "Safe"))</f>
        <v>Safe</v>
      </c>
      <c r="O2345">
        <f>Global_Household_Financial_Dyna[[#This Row],[Total_Household_Income]]/Global_Household_Financial_Dyna[[#This Row],[Family_Size]]</f>
        <v>1888.5775000000001</v>
      </c>
      <c r="P2345" s="2">
        <f t="shared" si="72"/>
        <v>0.30718716818024266</v>
      </c>
      <c r="Q2345" s="2">
        <f t="shared" si="73"/>
        <v>0.14119280048474786</v>
      </c>
      <c r="R2345" s="2" t="str">
        <f>IF(Global_Household_Financial_Dyna[[#This Row],[Vs country_Average]]&lt;-0.2, "Underperformer", IF(Global_Household_Financial_Dyna[[#This Row],[Vs country_Average]]&gt;0.2, "Outperformer", "Normal"))</f>
        <v>Normal</v>
      </c>
      <c r="S23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4742.08</v>
      </c>
      <c r="T23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4742.08</v>
      </c>
      <c r="U23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4742.08</v>
      </c>
      <c r="V23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4742.08</v>
      </c>
    </row>
    <row r="2346" spans="1:22" x14ac:dyDescent="0.3">
      <c r="A2346">
        <v>2353</v>
      </c>
      <c r="B2346" t="s">
        <v>16</v>
      </c>
      <c r="C2346" t="s">
        <v>17</v>
      </c>
      <c r="D2346">
        <v>2</v>
      </c>
      <c r="E2346">
        <v>1</v>
      </c>
      <c r="F2346">
        <v>7171.55</v>
      </c>
      <c r="G2346">
        <v>7171.55</v>
      </c>
      <c r="H2346">
        <v>2510.04</v>
      </c>
      <c r="I2346">
        <v>2046.9</v>
      </c>
      <c r="J2346">
        <v>2614.61</v>
      </c>
      <c r="K2346">
        <f>Global_Household_Financial_Dyna[[#This Row],[Total_Household_Income]]-Global_Household_Financial_Dyna[[#This Row],[Estimated_Taxes]]</f>
        <v>4661.51</v>
      </c>
      <c r="L2346" s="1">
        <f>Global_Household_Financial_Dyna[[#This Row],[Monthly_Savings]]/Global_Household_Financial_Dyna[[#This Row],[Net Income]]</f>
        <v>0.56089335858981315</v>
      </c>
      <c r="M2346" s="2">
        <f>Global_Household_Financial_Dyna[[#This Row],[Monthly_Expenses]]/Global_Household_Financial_Dyna[[#This Row],[Net Income]]</f>
        <v>0.43910664141018685</v>
      </c>
      <c r="N2346" t="str">
        <f>IF(Global_Household_Financial_Dyna[[#This Row],[Monthly_Savings]]&lt;0,"High Risk", IF(Global_Household_Financial_Dyna[[#This Row],[Savings Rate%]]&lt;0.1, "Medium", "Safe"))</f>
        <v>Safe</v>
      </c>
      <c r="O2346">
        <f>Global_Household_Financial_Dyna[[#This Row],[Total_Household_Income]]/Global_Household_Financial_Dyna[[#This Row],[Family_Size]]</f>
        <v>3585.7750000000001</v>
      </c>
      <c r="P2346" s="2">
        <f t="shared" si="72"/>
        <v>0.15879799892000862</v>
      </c>
      <c r="Q2346" s="2">
        <f t="shared" si="73"/>
        <v>0.40209535966980453</v>
      </c>
      <c r="R2346" s="2" t="str">
        <f>IF(Global_Household_Financial_Dyna[[#This Row],[Vs country_Average]]&lt;-0.2, "Underperformer", IF(Global_Household_Financial_Dyna[[#This Row],[Vs country_Average]]&gt;0.2, "Outperformer", "Normal"))</f>
        <v>Outperformer</v>
      </c>
      <c r="S23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2614.61</v>
      </c>
      <c r="T23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2614.61</v>
      </c>
      <c r="U23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2614.61</v>
      </c>
      <c r="V23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2614.61</v>
      </c>
    </row>
    <row r="2347" spans="1:22" x14ac:dyDescent="0.3">
      <c r="A2347">
        <v>2354</v>
      </c>
      <c r="B2347" t="s">
        <v>12</v>
      </c>
      <c r="C2347" t="s">
        <v>13</v>
      </c>
      <c r="D2347">
        <v>6</v>
      </c>
      <c r="E2347">
        <v>3</v>
      </c>
      <c r="F2347">
        <v>3026.97</v>
      </c>
      <c r="G2347">
        <v>6467.07</v>
      </c>
      <c r="H2347">
        <v>1616.77</v>
      </c>
      <c r="I2347">
        <v>3951.27</v>
      </c>
      <c r="J2347">
        <v>899.03</v>
      </c>
      <c r="K2347">
        <f>Global_Household_Financial_Dyna[[#This Row],[Total_Household_Income]]-Global_Household_Financial_Dyna[[#This Row],[Estimated_Taxes]]</f>
        <v>4850.2999999999993</v>
      </c>
      <c r="L2347" s="1">
        <f>Global_Household_Financial_Dyna[[#This Row],[Monthly_Savings]]/Global_Household_Financial_Dyna[[#This Row],[Net Income]]</f>
        <v>0.18535554501783397</v>
      </c>
      <c r="M2347" s="2">
        <f>Global_Household_Financial_Dyna[[#This Row],[Monthly_Expenses]]/Global_Household_Financial_Dyna[[#This Row],[Net Income]]</f>
        <v>0.8146444549821662</v>
      </c>
      <c r="N2347" t="str">
        <f>IF(Global_Household_Financial_Dyna[[#This Row],[Monthly_Savings]]&lt;0,"High Risk", IF(Global_Household_Financial_Dyna[[#This Row],[Savings Rate%]]&lt;0.1, "Medium", "Safe"))</f>
        <v>Safe</v>
      </c>
      <c r="O2347">
        <f>Global_Household_Financial_Dyna[[#This Row],[Total_Household_Income]]/Global_Household_Financial_Dyna[[#This Row],[Family_Size]]</f>
        <v>1077.845</v>
      </c>
      <c r="P2347" s="2">
        <f t="shared" si="72"/>
        <v>0.30718716818024266</v>
      </c>
      <c r="Q2347" s="2">
        <f t="shared" si="73"/>
        <v>-0.1218316231624087</v>
      </c>
      <c r="R2347" s="2" t="str">
        <f>IF(Global_Household_Financial_Dyna[[#This Row],[Vs country_Average]]&lt;-0.2, "Underperformer", IF(Global_Household_Financial_Dyna[[#This Row],[Vs country_Average]]&gt;0.2, "Outperformer", "Normal"))</f>
        <v>Normal</v>
      </c>
      <c r="S23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899.03</v>
      </c>
      <c r="T23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899.03</v>
      </c>
      <c r="U23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899.03</v>
      </c>
      <c r="V23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899.03</v>
      </c>
    </row>
    <row r="2348" spans="1:22" x14ac:dyDescent="0.3">
      <c r="A2348">
        <v>2355</v>
      </c>
      <c r="B2348" t="s">
        <v>14</v>
      </c>
      <c r="C2348" t="s">
        <v>15</v>
      </c>
      <c r="D2348">
        <v>1</v>
      </c>
      <c r="E2348">
        <v>1</v>
      </c>
      <c r="F2348">
        <v>723.61</v>
      </c>
      <c r="G2348">
        <v>723.61</v>
      </c>
      <c r="H2348">
        <v>108.54</v>
      </c>
      <c r="I2348">
        <v>686.71</v>
      </c>
      <c r="J2348">
        <v>-71.64</v>
      </c>
      <c r="K2348">
        <f>Global_Household_Financial_Dyna[[#This Row],[Total_Household_Income]]-Global_Household_Financial_Dyna[[#This Row],[Estimated_Taxes]]</f>
        <v>615.07000000000005</v>
      </c>
      <c r="L2348" s="1">
        <f>Global_Household_Financial_Dyna[[#This Row],[Monthly_Savings]]/Global_Household_Financial_Dyna[[#This Row],[Net Income]]</f>
        <v>-0.11647454761246687</v>
      </c>
      <c r="M2348" s="2">
        <f>Global_Household_Financial_Dyna[[#This Row],[Monthly_Expenses]]/Global_Household_Financial_Dyna[[#This Row],[Net Income]]</f>
        <v>1.1164745476124669</v>
      </c>
      <c r="N2348" t="str">
        <f>IF(Global_Household_Financial_Dyna[[#This Row],[Monthly_Savings]]&lt;0,"High Risk", IF(Global_Household_Financial_Dyna[[#This Row],[Savings Rate%]]&lt;0.1, "Medium", "Safe"))</f>
        <v>High Risk</v>
      </c>
      <c r="O2348">
        <f>Global_Household_Financial_Dyna[[#This Row],[Total_Household_Income]]/Global_Household_Financial_Dyna[[#This Row],[Family_Size]]</f>
        <v>723.61</v>
      </c>
      <c r="P2348" s="2">
        <f t="shared" si="72"/>
        <v>0.39788995363055785</v>
      </c>
      <c r="Q2348" s="2">
        <f t="shared" si="73"/>
        <v>-0.51436450124302469</v>
      </c>
      <c r="R2348" s="2" t="str">
        <f>IF(Global_Household_Financial_Dyna[[#This Row],[Vs country_Average]]&lt;-0.2, "Underperformer", IF(Global_Household_Financial_Dyna[[#This Row],[Vs country_Average]]&gt;0.2, "Outperformer", "Normal"))</f>
        <v>Underperformer</v>
      </c>
      <c r="S23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-37.304499999999997</v>
      </c>
      <c r="T23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-2.9689999999999941</v>
      </c>
      <c r="U23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31.366500000000016</v>
      </c>
      <c r="V23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65.702000000000012</v>
      </c>
    </row>
    <row r="2349" spans="1:22" x14ac:dyDescent="0.3">
      <c r="A2349">
        <v>2356</v>
      </c>
      <c r="B2349" t="s">
        <v>18</v>
      </c>
      <c r="C2349" t="s">
        <v>19</v>
      </c>
      <c r="D2349">
        <v>1</v>
      </c>
      <c r="E2349">
        <v>1</v>
      </c>
      <c r="F2349">
        <v>4187.33</v>
      </c>
      <c r="G2349">
        <v>4187.33</v>
      </c>
      <c r="H2349">
        <v>921.21</v>
      </c>
      <c r="I2349">
        <v>1569.83</v>
      </c>
      <c r="J2349">
        <v>1696.29</v>
      </c>
      <c r="K2349">
        <f>Global_Household_Financial_Dyna[[#This Row],[Total_Household_Income]]-Global_Household_Financial_Dyna[[#This Row],[Estimated_Taxes]]</f>
        <v>3266.12</v>
      </c>
      <c r="L2349" s="1">
        <f>Global_Household_Financial_Dyna[[#This Row],[Monthly_Savings]]/Global_Household_Financial_Dyna[[#This Row],[Net Income]]</f>
        <v>0.51935936217897694</v>
      </c>
      <c r="M2349" s="2">
        <f>Global_Household_Financial_Dyna[[#This Row],[Monthly_Expenses]]/Global_Household_Financial_Dyna[[#This Row],[Net Income]]</f>
        <v>0.48064063782102312</v>
      </c>
      <c r="N2349" t="str">
        <f>IF(Global_Household_Financial_Dyna[[#This Row],[Monthly_Savings]]&lt;0,"High Risk", IF(Global_Household_Financial_Dyna[[#This Row],[Savings Rate%]]&lt;0.1, "Medium", "Safe"))</f>
        <v>Safe</v>
      </c>
      <c r="O2349">
        <f>Global_Household_Financial_Dyna[[#This Row],[Total_Household_Income]]/Global_Household_Financial_Dyna[[#This Row],[Family_Size]]</f>
        <v>4187.33</v>
      </c>
      <c r="P2349" s="2">
        <f t="shared" si="72"/>
        <v>0.32336204947805613</v>
      </c>
      <c r="Q2349" s="2">
        <f t="shared" si="73"/>
        <v>0.1959973127009208</v>
      </c>
      <c r="R2349" s="2" t="str">
        <f>IF(Global_Household_Financial_Dyna[[#This Row],[Vs country_Average]]&lt;-0.2, "Underperformer", IF(Global_Household_Financial_Dyna[[#This Row],[Vs country_Average]]&gt;0.2, "Outperformer", "Normal"))</f>
        <v>Normal</v>
      </c>
      <c r="S23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1696.29</v>
      </c>
      <c r="T23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1696.29</v>
      </c>
      <c r="U23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1696.29</v>
      </c>
      <c r="V23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1696.29</v>
      </c>
    </row>
    <row r="2350" spans="1:22" x14ac:dyDescent="0.3">
      <c r="A2350">
        <v>2357</v>
      </c>
      <c r="B2350" t="s">
        <v>12</v>
      </c>
      <c r="C2350" t="s">
        <v>13</v>
      </c>
      <c r="D2350">
        <v>1</v>
      </c>
      <c r="E2350">
        <v>1</v>
      </c>
      <c r="F2350">
        <v>4208.1000000000004</v>
      </c>
      <c r="G2350">
        <v>4208.1000000000004</v>
      </c>
      <c r="H2350">
        <v>1052.03</v>
      </c>
      <c r="I2350">
        <v>2053.65</v>
      </c>
      <c r="J2350">
        <v>1102.42</v>
      </c>
      <c r="K2350">
        <f>Global_Household_Financial_Dyna[[#This Row],[Total_Household_Income]]-Global_Household_Financial_Dyna[[#This Row],[Estimated_Taxes]]</f>
        <v>3156.0700000000006</v>
      </c>
      <c r="L2350" s="1">
        <f>Global_Household_Financial_Dyna[[#This Row],[Monthly_Savings]]/Global_Household_Financial_Dyna[[#This Row],[Net Income]]</f>
        <v>0.34930150471947702</v>
      </c>
      <c r="M2350" s="2">
        <f>Global_Household_Financial_Dyna[[#This Row],[Monthly_Expenses]]/Global_Household_Financial_Dyna[[#This Row],[Net Income]]</f>
        <v>0.65069849528052282</v>
      </c>
      <c r="N2350" t="str">
        <f>IF(Global_Household_Financial_Dyna[[#This Row],[Monthly_Savings]]&lt;0,"High Risk", IF(Global_Household_Financial_Dyna[[#This Row],[Savings Rate%]]&lt;0.1, "Medium", "Safe"))</f>
        <v>Safe</v>
      </c>
      <c r="O2350">
        <f>Global_Household_Financial_Dyna[[#This Row],[Total_Household_Income]]/Global_Household_Financial_Dyna[[#This Row],[Family_Size]]</f>
        <v>4208.1000000000004</v>
      </c>
      <c r="P2350" s="2">
        <f t="shared" si="72"/>
        <v>0.30718716818024266</v>
      </c>
      <c r="Q2350" s="2">
        <f t="shared" si="73"/>
        <v>4.2114336539234354E-2</v>
      </c>
      <c r="R2350" s="2" t="str">
        <f>IF(Global_Household_Financial_Dyna[[#This Row],[Vs country_Average]]&lt;-0.2, "Underperformer", IF(Global_Household_Financial_Dyna[[#This Row],[Vs country_Average]]&gt;0.2, "Outperformer", "Normal"))</f>
        <v>Normal</v>
      </c>
      <c r="S23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1102.42</v>
      </c>
      <c r="T23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1102.42</v>
      </c>
      <c r="U23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1102.42</v>
      </c>
      <c r="V23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1102.42</v>
      </c>
    </row>
    <row r="2351" spans="1:22" x14ac:dyDescent="0.3">
      <c r="A2351">
        <v>2358</v>
      </c>
      <c r="B2351" t="s">
        <v>18</v>
      </c>
      <c r="C2351" t="s">
        <v>19</v>
      </c>
      <c r="D2351">
        <v>1</v>
      </c>
      <c r="E2351">
        <v>1</v>
      </c>
      <c r="F2351">
        <v>2861.61</v>
      </c>
      <c r="G2351">
        <v>2861.61</v>
      </c>
      <c r="H2351">
        <v>629.54999999999995</v>
      </c>
      <c r="I2351">
        <v>1239.3900000000001</v>
      </c>
      <c r="J2351">
        <v>992.67</v>
      </c>
      <c r="K2351">
        <f>Global_Household_Financial_Dyna[[#This Row],[Total_Household_Income]]-Global_Household_Financial_Dyna[[#This Row],[Estimated_Taxes]]</f>
        <v>2232.0600000000004</v>
      </c>
      <c r="L2351" s="1">
        <f>Global_Household_Financial_Dyna[[#This Row],[Monthly_Savings]]/Global_Household_Financial_Dyna[[#This Row],[Net Income]]</f>
        <v>0.44473266847665377</v>
      </c>
      <c r="M2351" s="2">
        <f>Global_Household_Financial_Dyna[[#This Row],[Monthly_Expenses]]/Global_Household_Financial_Dyna[[#This Row],[Net Income]]</f>
        <v>0.55526733152334606</v>
      </c>
      <c r="N2351" t="str">
        <f>IF(Global_Household_Financial_Dyna[[#This Row],[Monthly_Savings]]&lt;0,"High Risk", IF(Global_Household_Financial_Dyna[[#This Row],[Savings Rate%]]&lt;0.1, "Medium", "Safe"))</f>
        <v>Safe</v>
      </c>
      <c r="O2351">
        <f>Global_Household_Financial_Dyna[[#This Row],[Total_Household_Income]]/Global_Household_Financial_Dyna[[#This Row],[Family_Size]]</f>
        <v>2861.61</v>
      </c>
      <c r="P2351" s="2">
        <f t="shared" si="72"/>
        <v>0.32336204947805613</v>
      </c>
      <c r="Q2351" s="2">
        <f t="shared" si="73"/>
        <v>0.12137061899859763</v>
      </c>
      <c r="R2351" s="2" t="str">
        <f>IF(Global_Household_Financial_Dyna[[#This Row],[Vs country_Average]]&lt;-0.2, "Underperformer", IF(Global_Household_Financial_Dyna[[#This Row],[Vs country_Average]]&gt;0.2, "Outperformer", "Normal"))</f>
        <v>Normal</v>
      </c>
      <c r="S23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992.67</v>
      </c>
      <c r="T23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992.67</v>
      </c>
      <c r="U23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992.67</v>
      </c>
      <c r="V23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992.67</v>
      </c>
    </row>
    <row r="2352" spans="1:22" x14ac:dyDescent="0.3">
      <c r="A2352">
        <v>2359</v>
      </c>
      <c r="B2352" t="s">
        <v>16</v>
      </c>
      <c r="C2352" t="s">
        <v>17</v>
      </c>
      <c r="D2352">
        <v>1</v>
      </c>
      <c r="E2352">
        <v>1</v>
      </c>
      <c r="F2352">
        <v>7499.83</v>
      </c>
      <c r="G2352">
        <v>7499.83</v>
      </c>
      <c r="H2352">
        <v>2624.94</v>
      </c>
      <c r="I2352">
        <v>2028.7</v>
      </c>
      <c r="J2352">
        <v>2846.19</v>
      </c>
      <c r="K2352">
        <f>Global_Household_Financial_Dyna[[#This Row],[Total_Household_Income]]-Global_Household_Financial_Dyna[[#This Row],[Estimated_Taxes]]</f>
        <v>4874.8899999999994</v>
      </c>
      <c r="L2352" s="1">
        <f>Global_Household_Financial_Dyna[[#This Row],[Monthly_Savings]]/Global_Household_Financial_Dyna[[#This Row],[Net Income]]</f>
        <v>0.58384702013789036</v>
      </c>
      <c r="M2352" s="2">
        <f>Global_Household_Financial_Dyna[[#This Row],[Monthly_Expenses]]/Global_Household_Financial_Dyna[[#This Row],[Net Income]]</f>
        <v>0.41615297986210975</v>
      </c>
      <c r="N2352" t="str">
        <f>IF(Global_Household_Financial_Dyna[[#This Row],[Monthly_Savings]]&lt;0,"High Risk", IF(Global_Household_Financial_Dyna[[#This Row],[Savings Rate%]]&lt;0.1, "Medium", "Safe"))</f>
        <v>Safe</v>
      </c>
      <c r="O2352">
        <f>Global_Household_Financial_Dyna[[#This Row],[Total_Household_Income]]/Global_Household_Financial_Dyna[[#This Row],[Family_Size]]</f>
        <v>7499.83</v>
      </c>
      <c r="P2352" s="2">
        <f t="shared" si="72"/>
        <v>0.15879799892000862</v>
      </c>
      <c r="Q2352" s="2">
        <f t="shared" si="73"/>
        <v>0.42504902121788174</v>
      </c>
      <c r="R2352" s="2" t="str">
        <f>IF(Global_Household_Financial_Dyna[[#This Row],[Vs country_Average]]&lt;-0.2, "Underperformer", IF(Global_Household_Financial_Dyna[[#This Row],[Vs country_Average]]&gt;0.2, "Outperformer", "Normal"))</f>
        <v>Outperformer</v>
      </c>
      <c r="S23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2846.19</v>
      </c>
      <c r="T23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2846.19</v>
      </c>
      <c r="U23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2846.19</v>
      </c>
      <c r="V23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2846.19</v>
      </c>
    </row>
    <row r="2353" spans="1:22" x14ac:dyDescent="0.3">
      <c r="A2353">
        <v>2360</v>
      </c>
      <c r="B2353" t="s">
        <v>18</v>
      </c>
      <c r="C2353" t="s">
        <v>20</v>
      </c>
      <c r="D2353">
        <v>8</v>
      </c>
      <c r="E2353">
        <v>3</v>
      </c>
      <c r="F2353">
        <v>3994.04</v>
      </c>
      <c r="G2353">
        <v>9279.01</v>
      </c>
      <c r="H2353">
        <v>2505.33</v>
      </c>
      <c r="I2353">
        <v>4612.95</v>
      </c>
      <c r="J2353">
        <v>2160.73</v>
      </c>
      <c r="K2353">
        <f>Global_Household_Financial_Dyna[[#This Row],[Total_Household_Income]]-Global_Household_Financial_Dyna[[#This Row],[Estimated_Taxes]]</f>
        <v>6773.68</v>
      </c>
      <c r="L2353" s="1">
        <f>Global_Household_Financial_Dyna[[#This Row],[Monthly_Savings]]/Global_Household_Financial_Dyna[[#This Row],[Net Income]]</f>
        <v>0.31898908717270374</v>
      </c>
      <c r="M2353" s="2">
        <f>Global_Household_Financial_Dyna[[#This Row],[Monthly_Expenses]]/Global_Household_Financial_Dyna[[#This Row],[Net Income]]</f>
        <v>0.6810109128272962</v>
      </c>
      <c r="N2353" t="str">
        <f>IF(Global_Household_Financial_Dyna[[#This Row],[Monthly_Savings]]&lt;0,"High Risk", IF(Global_Household_Financial_Dyna[[#This Row],[Savings Rate%]]&lt;0.1, "Medium", "Safe"))</f>
        <v>Safe</v>
      </c>
      <c r="O2353">
        <f>Global_Household_Financial_Dyna[[#This Row],[Total_Household_Income]]/Global_Household_Financial_Dyna[[#This Row],[Family_Size]]</f>
        <v>1159.87625</v>
      </c>
      <c r="P2353" s="2">
        <f t="shared" si="72"/>
        <v>0.32336204947805613</v>
      </c>
      <c r="Q2353" s="2">
        <f t="shared" si="73"/>
        <v>-4.3729623053523903E-3</v>
      </c>
      <c r="R2353" s="2" t="str">
        <f>IF(Global_Household_Financial_Dyna[[#This Row],[Vs country_Average]]&lt;-0.2, "Underperformer", IF(Global_Household_Financial_Dyna[[#This Row],[Vs country_Average]]&gt;0.2, "Outperformer", "Normal"))</f>
        <v>Normal</v>
      </c>
      <c r="S23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2160.73</v>
      </c>
      <c r="T23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2160.73</v>
      </c>
      <c r="U23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2160.73</v>
      </c>
      <c r="V23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2160.73</v>
      </c>
    </row>
    <row r="2354" spans="1:22" x14ac:dyDescent="0.3">
      <c r="A2354">
        <v>2361</v>
      </c>
      <c r="B2354" t="s">
        <v>18</v>
      </c>
      <c r="C2354" t="s">
        <v>19</v>
      </c>
      <c r="D2354">
        <v>4</v>
      </c>
      <c r="E2354">
        <v>3</v>
      </c>
      <c r="F2354">
        <v>1363.79</v>
      </c>
      <c r="G2354">
        <v>3120.4</v>
      </c>
      <c r="H2354">
        <v>686.49</v>
      </c>
      <c r="I2354">
        <v>2115.4299999999998</v>
      </c>
      <c r="J2354">
        <v>318.48</v>
      </c>
      <c r="K2354">
        <f>Global_Household_Financial_Dyna[[#This Row],[Total_Household_Income]]-Global_Household_Financial_Dyna[[#This Row],[Estimated_Taxes]]</f>
        <v>2433.91</v>
      </c>
      <c r="L2354" s="1">
        <f>Global_Household_Financial_Dyna[[#This Row],[Monthly_Savings]]/Global_Household_Financial_Dyna[[#This Row],[Net Income]]</f>
        <v>0.13085118184320704</v>
      </c>
      <c r="M2354" s="2">
        <f>Global_Household_Financial_Dyna[[#This Row],[Monthly_Expenses]]/Global_Household_Financial_Dyna[[#This Row],[Net Income]]</f>
        <v>0.86914881815679301</v>
      </c>
      <c r="N2354" t="str">
        <f>IF(Global_Household_Financial_Dyna[[#This Row],[Monthly_Savings]]&lt;0,"High Risk", IF(Global_Household_Financial_Dyna[[#This Row],[Savings Rate%]]&lt;0.1, "Medium", "Safe"))</f>
        <v>Safe</v>
      </c>
      <c r="O2354">
        <f>Global_Household_Financial_Dyna[[#This Row],[Total_Household_Income]]/Global_Household_Financial_Dyna[[#This Row],[Family_Size]]</f>
        <v>780.1</v>
      </c>
      <c r="P2354" s="2">
        <f t="shared" si="72"/>
        <v>0.32336204947805613</v>
      </c>
      <c r="Q2354" s="2">
        <f t="shared" si="73"/>
        <v>-0.19251086763484909</v>
      </c>
      <c r="R2354" s="2" t="str">
        <f>IF(Global_Household_Financial_Dyna[[#This Row],[Vs country_Average]]&lt;-0.2, "Underperformer", IF(Global_Household_Financial_Dyna[[#This Row],[Vs country_Average]]&gt;0.2, "Outperformer", "Normal"))</f>
        <v>Normal</v>
      </c>
      <c r="S23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318.48</v>
      </c>
      <c r="T23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318.48</v>
      </c>
      <c r="U23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318.48</v>
      </c>
      <c r="V23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318.48</v>
      </c>
    </row>
    <row r="2355" spans="1:22" x14ac:dyDescent="0.3">
      <c r="A2355">
        <v>2362</v>
      </c>
      <c r="B2355" t="s">
        <v>10</v>
      </c>
      <c r="C2355" t="s">
        <v>11</v>
      </c>
      <c r="D2355">
        <v>5</v>
      </c>
      <c r="E2355">
        <v>3</v>
      </c>
      <c r="F2355">
        <v>1317.21</v>
      </c>
      <c r="G2355">
        <v>2581.06</v>
      </c>
      <c r="H2355">
        <v>258.11</v>
      </c>
      <c r="I2355">
        <v>830</v>
      </c>
      <c r="J2355">
        <v>1492.96</v>
      </c>
      <c r="K2355">
        <f>Global_Household_Financial_Dyna[[#This Row],[Total_Household_Income]]-Global_Household_Financial_Dyna[[#This Row],[Estimated_Taxes]]</f>
        <v>2322.9499999999998</v>
      </c>
      <c r="L2355" s="1">
        <f>Global_Household_Financial_Dyna[[#This Row],[Monthly_Savings]]/Global_Household_Financial_Dyna[[#This Row],[Net Income]]</f>
        <v>0.64270001506704844</v>
      </c>
      <c r="M2355" s="2">
        <f>Global_Household_Financial_Dyna[[#This Row],[Monthly_Expenses]]/Global_Household_Financial_Dyna[[#This Row],[Net Income]]</f>
        <v>0.35730428980391316</v>
      </c>
      <c r="N2355" t="str">
        <f>IF(Global_Household_Financial_Dyna[[#This Row],[Monthly_Savings]]&lt;0,"High Risk", IF(Global_Household_Financial_Dyna[[#This Row],[Savings Rate%]]&lt;0.1, "Medium", "Safe"))</f>
        <v>Safe</v>
      </c>
      <c r="O2355">
        <f>Global_Household_Financial_Dyna[[#This Row],[Total_Household_Income]]/Global_Household_Financial_Dyna[[#This Row],[Family_Size]]</f>
        <v>516.21199999999999</v>
      </c>
      <c r="P2355" s="2">
        <f t="shared" si="72"/>
        <v>0.42077341556833553</v>
      </c>
      <c r="Q2355" s="2">
        <f t="shared" si="73"/>
        <v>0.22192659949871291</v>
      </c>
      <c r="R2355" s="2" t="str">
        <f>IF(Global_Household_Financial_Dyna[[#This Row],[Vs country_Average]]&lt;-0.2, "Underperformer", IF(Global_Household_Financial_Dyna[[#This Row],[Vs country_Average]]&gt;0.2, "Outperformer", "Normal"))</f>
        <v>Outperformer</v>
      </c>
      <c r="S23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1492.96</v>
      </c>
      <c r="T23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1492.96</v>
      </c>
      <c r="U23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1492.96</v>
      </c>
      <c r="V23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1492.96</v>
      </c>
    </row>
    <row r="2356" spans="1:22" x14ac:dyDescent="0.3">
      <c r="A2356">
        <v>2363</v>
      </c>
      <c r="B2356" t="s">
        <v>10</v>
      </c>
      <c r="C2356" t="s">
        <v>11</v>
      </c>
      <c r="D2356">
        <v>6</v>
      </c>
      <c r="E2356">
        <v>2</v>
      </c>
      <c r="F2356">
        <v>943.2</v>
      </c>
      <c r="G2356">
        <v>1574.79</v>
      </c>
      <c r="H2356">
        <v>157.47999999999999</v>
      </c>
      <c r="I2356">
        <v>937.74</v>
      </c>
      <c r="J2356">
        <v>479.57</v>
      </c>
      <c r="K2356">
        <f>Global_Household_Financial_Dyna[[#This Row],[Total_Household_Income]]-Global_Household_Financial_Dyna[[#This Row],[Estimated_Taxes]]</f>
        <v>1417.31</v>
      </c>
      <c r="L2356" s="1">
        <f>Global_Household_Financial_Dyna[[#This Row],[Monthly_Savings]]/Global_Household_Financial_Dyna[[#This Row],[Net Income]]</f>
        <v>0.33836634187298475</v>
      </c>
      <c r="M2356" s="2">
        <f>Global_Household_Financial_Dyna[[#This Row],[Monthly_Expenses]]/Global_Household_Financial_Dyna[[#This Row],[Net Income]]</f>
        <v>0.66163365812701525</v>
      </c>
      <c r="N2356" t="str">
        <f>IF(Global_Household_Financial_Dyna[[#This Row],[Monthly_Savings]]&lt;0,"High Risk", IF(Global_Household_Financial_Dyna[[#This Row],[Savings Rate%]]&lt;0.1, "Medium", "Safe"))</f>
        <v>Safe</v>
      </c>
      <c r="O2356">
        <f>Global_Household_Financial_Dyna[[#This Row],[Total_Household_Income]]/Global_Household_Financial_Dyna[[#This Row],[Family_Size]]</f>
        <v>262.46499999999997</v>
      </c>
      <c r="P2356" s="2">
        <f t="shared" si="72"/>
        <v>0.42077341556833553</v>
      </c>
      <c r="Q2356" s="2">
        <f t="shared" si="73"/>
        <v>-8.2407073695350774E-2</v>
      </c>
      <c r="R2356" s="2" t="str">
        <f>IF(Global_Household_Financial_Dyna[[#This Row],[Vs country_Average]]&lt;-0.2, "Underperformer", IF(Global_Household_Financial_Dyna[[#This Row],[Vs country_Average]]&gt;0.2, "Outperformer", "Normal"))</f>
        <v>Normal</v>
      </c>
      <c r="S23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479.57</v>
      </c>
      <c r="T23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479.57</v>
      </c>
      <c r="U23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479.57</v>
      </c>
      <c r="V23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479.57</v>
      </c>
    </row>
    <row r="2357" spans="1:22" x14ac:dyDescent="0.3">
      <c r="A2357">
        <v>2364</v>
      </c>
      <c r="B2357" t="s">
        <v>10</v>
      </c>
      <c r="C2357" t="s">
        <v>11</v>
      </c>
      <c r="D2357">
        <v>4</v>
      </c>
      <c r="E2357">
        <v>1</v>
      </c>
      <c r="F2357">
        <v>1109.3900000000001</v>
      </c>
      <c r="G2357">
        <v>1109.3900000000001</v>
      </c>
      <c r="H2357">
        <v>110.94</v>
      </c>
      <c r="I2357">
        <v>535.58000000000004</v>
      </c>
      <c r="J2357">
        <v>462.87</v>
      </c>
      <c r="K2357">
        <f>Global_Household_Financial_Dyna[[#This Row],[Total_Household_Income]]-Global_Household_Financial_Dyna[[#This Row],[Estimated_Taxes]]</f>
        <v>998.45</v>
      </c>
      <c r="L2357" s="1">
        <f>Global_Household_Financial_Dyna[[#This Row],[Monthly_Savings]]/Global_Household_Financial_Dyna[[#This Row],[Net Income]]</f>
        <v>0.46358856227152084</v>
      </c>
      <c r="M2357" s="2">
        <f>Global_Household_Financial_Dyna[[#This Row],[Monthly_Expenses]]/Global_Household_Financial_Dyna[[#This Row],[Net Income]]</f>
        <v>0.53641143772847921</v>
      </c>
      <c r="N2357" t="str">
        <f>IF(Global_Household_Financial_Dyna[[#This Row],[Monthly_Savings]]&lt;0,"High Risk", IF(Global_Household_Financial_Dyna[[#This Row],[Savings Rate%]]&lt;0.1, "Medium", "Safe"))</f>
        <v>Safe</v>
      </c>
      <c r="O2357">
        <f>Global_Household_Financial_Dyna[[#This Row],[Total_Household_Income]]/Global_Household_Financial_Dyna[[#This Row],[Family_Size]]</f>
        <v>277.34750000000003</v>
      </c>
      <c r="P2357" s="2">
        <f t="shared" si="72"/>
        <v>0.42077341556833553</v>
      </c>
      <c r="Q2357" s="2">
        <f t="shared" si="73"/>
        <v>4.2815146703185314E-2</v>
      </c>
      <c r="R2357" s="2" t="str">
        <f>IF(Global_Household_Financial_Dyna[[#This Row],[Vs country_Average]]&lt;-0.2, "Underperformer", IF(Global_Household_Financial_Dyna[[#This Row],[Vs country_Average]]&gt;0.2, "Outperformer", "Normal"))</f>
        <v>Normal</v>
      </c>
      <c r="S23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462.87</v>
      </c>
      <c r="T23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462.87</v>
      </c>
      <c r="U23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462.87</v>
      </c>
      <c r="V23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462.87</v>
      </c>
    </row>
    <row r="2358" spans="1:22" x14ac:dyDescent="0.3">
      <c r="A2358">
        <v>2365</v>
      </c>
      <c r="B2358" t="s">
        <v>16</v>
      </c>
      <c r="C2358" t="s">
        <v>17</v>
      </c>
      <c r="D2358">
        <v>6</v>
      </c>
      <c r="E2358">
        <v>3</v>
      </c>
      <c r="F2358">
        <v>4395.6099999999997</v>
      </c>
      <c r="G2358">
        <v>9964.56</v>
      </c>
      <c r="H2358">
        <v>3985.82</v>
      </c>
      <c r="I2358">
        <v>5133.09</v>
      </c>
      <c r="J2358">
        <v>845.64</v>
      </c>
      <c r="K2358">
        <f>Global_Household_Financial_Dyna[[#This Row],[Total_Household_Income]]-Global_Household_Financial_Dyna[[#This Row],[Estimated_Taxes]]</f>
        <v>5978.74</v>
      </c>
      <c r="L2358" s="1">
        <f>Global_Household_Financial_Dyna[[#This Row],[Monthly_Savings]]/Global_Household_Financial_Dyna[[#This Row],[Net Income]]</f>
        <v>0.14144117322378963</v>
      </c>
      <c r="M2358" s="2">
        <f>Global_Household_Financial_Dyna[[#This Row],[Monthly_Expenses]]/Global_Household_Financial_Dyna[[#This Row],[Net Income]]</f>
        <v>0.85855715418298839</v>
      </c>
      <c r="N2358" t="str">
        <f>IF(Global_Household_Financial_Dyna[[#This Row],[Monthly_Savings]]&lt;0,"High Risk", IF(Global_Household_Financial_Dyna[[#This Row],[Savings Rate%]]&lt;0.1, "Medium", "Safe"))</f>
        <v>Safe</v>
      </c>
      <c r="O2358">
        <f>Global_Household_Financial_Dyna[[#This Row],[Total_Household_Income]]/Global_Household_Financial_Dyna[[#This Row],[Family_Size]]</f>
        <v>1660.76</v>
      </c>
      <c r="P2358" s="2">
        <f t="shared" si="72"/>
        <v>0.15879799892000862</v>
      </c>
      <c r="Q2358" s="2">
        <f t="shared" si="73"/>
        <v>-1.7356825696218992E-2</v>
      </c>
      <c r="R2358" s="2" t="str">
        <f>IF(Global_Household_Financial_Dyna[[#This Row],[Vs country_Average]]&lt;-0.2, "Underperformer", IF(Global_Household_Financial_Dyna[[#This Row],[Vs country_Average]]&gt;0.2, "Outperformer", "Normal"))</f>
        <v>Normal</v>
      </c>
      <c r="S23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845.64</v>
      </c>
      <c r="T23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845.64</v>
      </c>
      <c r="U23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845.64</v>
      </c>
      <c r="V23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845.64</v>
      </c>
    </row>
    <row r="2359" spans="1:22" x14ac:dyDescent="0.3">
      <c r="A2359">
        <v>2366</v>
      </c>
      <c r="B2359" t="s">
        <v>18</v>
      </c>
      <c r="C2359" t="s">
        <v>19</v>
      </c>
      <c r="D2359">
        <v>2</v>
      </c>
      <c r="E2359">
        <v>2</v>
      </c>
      <c r="F2359">
        <v>5928.54</v>
      </c>
      <c r="G2359">
        <v>8865.74</v>
      </c>
      <c r="H2359">
        <v>2393.75</v>
      </c>
      <c r="I2359">
        <v>1592.29</v>
      </c>
      <c r="J2359">
        <v>4879.7</v>
      </c>
      <c r="K2359">
        <f>Global_Household_Financial_Dyna[[#This Row],[Total_Household_Income]]-Global_Household_Financial_Dyna[[#This Row],[Estimated_Taxes]]</f>
        <v>6471.99</v>
      </c>
      <c r="L2359" s="1">
        <f>Global_Household_Financial_Dyna[[#This Row],[Monthly_Savings]]/Global_Household_Financial_Dyna[[#This Row],[Net Income]]</f>
        <v>0.75397211676779474</v>
      </c>
      <c r="M2359" s="2">
        <f>Global_Household_Financial_Dyna[[#This Row],[Monthly_Expenses]]/Global_Household_Financial_Dyna[[#This Row],[Net Income]]</f>
        <v>0.24602788323220526</v>
      </c>
      <c r="N2359" t="str">
        <f>IF(Global_Household_Financial_Dyna[[#This Row],[Monthly_Savings]]&lt;0,"High Risk", IF(Global_Household_Financial_Dyna[[#This Row],[Savings Rate%]]&lt;0.1, "Medium", "Safe"))</f>
        <v>Safe</v>
      </c>
      <c r="O2359">
        <f>Global_Household_Financial_Dyna[[#This Row],[Total_Household_Income]]/Global_Household_Financial_Dyna[[#This Row],[Family_Size]]</f>
        <v>4432.87</v>
      </c>
      <c r="P2359" s="2">
        <f t="shared" si="72"/>
        <v>0.32336204947805613</v>
      </c>
      <c r="Q2359" s="2">
        <f t="shared" si="73"/>
        <v>0.43061006728973861</v>
      </c>
      <c r="R2359" s="2" t="str">
        <f>IF(Global_Household_Financial_Dyna[[#This Row],[Vs country_Average]]&lt;-0.2, "Underperformer", IF(Global_Household_Financial_Dyna[[#This Row],[Vs country_Average]]&gt;0.2, "Outperformer", "Normal"))</f>
        <v>Outperformer</v>
      </c>
      <c r="S23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4879.7</v>
      </c>
      <c r="T23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4879.7</v>
      </c>
      <c r="U23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4879.7</v>
      </c>
      <c r="V23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4879.7</v>
      </c>
    </row>
    <row r="2360" spans="1:22" x14ac:dyDescent="0.3">
      <c r="A2360">
        <v>2367</v>
      </c>
      <c r="B2360" t="s">
        <v>18</v>
      </c>
      <c r="C2360" t="s">
        <v>20</v>
      </c>
      <c r="D2360">
        <v>7</v>
      </c>
      <c r="E2360">
        <v>3</v>
      </c>
      <c r="F2360">
        <v>6064.01</v>
      </c>
      <c r="G2360">
        <v>15212</v>
      </c>
      <c r="H2360">
        <v>4107.24</v>
      </c>
      <c r="I2360">
        <v>4590.6499999999996</v>
      </c>
      <c r="J2360">
        <v>6514.11</v>
      </c>
      <c r="K2360">
        <f>Global_Household_Financial_Dyna[[#This Row],[Total_Household_Income]]-Global_Household_Financial_Dyna[[#This Row],[Estimated_Taxes]]</f>
        <v>11104.76</v>
      </c>
      <c r="L2360" s="1">
        <f>Global_Household_Financial_Dyna[[#This Row],[Monthly_Savings]]/Global_Household_Financial_Dyna[[#This Row],[Net Income]]</f>
        <v>0.5866052035343402</v>
      </c>
      <c r="M2360" s="2">
        <f>Global_Household_Financial_Dyna[[#This Row],[Monthly_Expenses]]/Global_Household_Financial_Dyna[[#This Row],[Net Income]]</f>
        <v>0.41339479646565974</v>
      </c>
      <c r="N2360" t="str">
        <f>IF(Global_Household_Financial_Dyna[[#This Row],[Monthly_Savings]]&lt;0,"High Risk", IF(Global_Household_Financial_Dyna[[#This Row],[Savings Rate%]]&lt;0.1, "Medium", "Safe"))</f>
        <v>Safe</v>
      </c>
      <c r="O2360">
        <f>Global_Household_Financial_Dyna[[#This Row],[Total_Household_Income]]/Global_Household_Financial_Dyna[[#This Row],[Family_Size]]</f>
        <v>2173.1428571428573</v>
      </c>
      <c r="P2360" s="2">
        <f t="shared" si="72"/>
        <v>0.32336204947805613</v>
      </c>
      <c r="Q2360" s="2">
        <f t="shared" si="73"/>
        <v>0.26324315405628407</v>
      </c>
      <c r="R2360" s="2" t="str">
        <f>IF(Global_Household_Financial_Dyna[[#This Row],[Vs country_Average]]&lt;-0.2, "Underperformer", IF(Global_Household_Financial_Dyna[[#This Row],[Vs country_Average]]&gt;0.2, "Outperformer", "Normal"))</f>
        <v>Outperformer</v>
      </c>
      <c r="S23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6514.11</v>
      </c>
      <c r="T23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6514.11</v>
      </c>
      <c r="U23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6514.11</v>
      </c>
      <c r="V23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6514.11</v>
      </c>
    </row>
    <row r="2361" spans="1:22" x14ac:dyDescent="0.3">
      <c r="A2361">
        <v>2368</v>
      </c>
      <c r="B2361" t="s">
        <v>16</v>
      </c>
      <c r="C2361" t="s">
        <v>17</v>
      </c>
      <c r="D2361">
        <v>3</v>
      </c>
      <c r="E2361">
        <v>3</v>
      </c>
      <c r="F2361">
        <v>2746.12</v>
      </c>
      <c r="G2361">
        <v>5318.4</v>
      </c>
      <c r="H2361">
        <v>1861.44</v>
      </c>
      <c r="I2361">
        <v>2214.6799999999998</v>
      </c>
      <c r="J2361">
        <v>1242.28</v>
      </c>
      <c r="K2361">
        <f>Global_Household_Financial_Dyna[[#This Row],[Total_Household_Income]]-Global_Household_Financial_Dyna[[#This Row],[Estimated_Taxes]]</f>
        <v>3456.9599999999996</v>
      </c>
      <c r="L2361" s="1">
        <f>Global_Household_Financial_Dyna[[#This Row],[Monthly_Savings]]/Global_Household_Financial_Dyna[[#This Row],[Net Income]]</f>
        <v>0.35935619735258728</v>
      </c>
      <c r="M2361" s="2">
        <f>Global_Household_Financial_Dyna[[#This Row],[Monthly_Expenses]]/Global_Household_Financial_Dyna[[#This Row],[Net Income]]</f>
        <v>0.64064380264741283</v>
      </c>
      <c r="N2361" t="str">
        <f>IF(Global_Household_Financial_Dyna[[#This Row],[Monthly_Savings]]&lt;0,"High Risk", IF(Global_Household_Financial_Dyna[[#This Row],[Savings Rate%]]&lt;0.1, "Medium", "Safe"))</f>
        <v>Safe</v>
      </c>
      <c r="O2361">
        <f>Global_Household_Financial_Dyna[[#This Row],[Total_Household_Income]]/Global_Household_Financial_Dyna[[#This Row],[Family_Size]]</f>
        <v>1772.8</v>
      </c>
      <c r="P2361" s="2">
        <f t="shared" si="72"/>
        <v>0.15879799892000862</v>
      </c>
      <c r="Q2361" s="2">
        <f t="shared" si="73"/>
        <v>0.20055819843257866</v>
      </c>
      <c r="R2361" s="2" t="str">
        <f>IF(Global_Household_Financial_Dyna[[#This Row],[Vs country_Average]]&lt;-0.2, "Underperformer", IF(Global_Household_Financial_Dyna[[#This Row],[Vs country_Average]]&gt;0.2, "Outperformer", "Normal"))</f>
        <v>Outperformer</v>
      </c>
      <c r="S23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1242.28</v>
      </c>
      <c r="T23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1242.28</v>
      </c>
      <c r="U23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1242.28</v>
      </c>
      <c r="V23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1242.28</v>
      </c>
    </row>
    <row r="2362" spans="1:22" x14ac:dyDescent="0.3">
      <c r="A2362">
        <v>2369</v>
      </c>
      <c r="B2362" t="s">
        <v>10</v>
      </c>
      <c r="C2362" t="s">
        <v>11</v>
      </c>
      <c r="D2362">
        <v>5</v>
      </c>
      <c r="E2362">
        <v>3</v>
      </c>
      <c r="F2362">
        <v>430.31</v>
      </c>
      <c r="G2362">
        <v>835.84</v>
      </c>
      <c r="H2362">
        <v>83.58</v>
      </c>
      <c r="I2362">
        <v>568.79</v>
      </c>
      <c r="J2362">
        <v>183.46</v>
      </c>
      <c r="K2362">
        <f>Global_Household_Financial_Dyna[[#This Row],[Total_Household_Income]]-Global_Household_Financial_Dyna[[#This Row],[Estimated_Taxes]]</f>
        <v>752.26</v>
      </c>
      <c r="L2362" s="1">
        <f>Global_Household_Financial_Dyna[[#This Row],[Monthly_Savings]]/Global_Household_Financial_Dyna[[#This Row],[Net Income]]</f>
        <v>0.24387844628187064</v>
      </c>
      <c r="M2362" s="2">
        <f>Global_Household_Financial_Dyna[[#This Row],[Monthly_Expenses]]/Global_Household_Financial_Dyna[[#This Row],[Net Income]]</f>
        <v>0.75610826044186852</v>
      </c>
      <c r="N2362" t="str">
        <f>IF(Global_Household_Financial_Dyna[[#This Row],[Monthly_Savings]]&lt;0,"High Risk", IF(Global_Household_Financial_Dyna[[#This Row],[Savings Rate%]]&lt;0.1, "Medium", "Safe"))</f>
        <v>Safe</v>
      </c>
      <c r="O2362">
        <f>Global_Household_Financial_Dyna[[#This Row],[Total_Household_Income]]/Global_Household_Financial_Dyna[[#This Row],[Family_Size]]</f>
        <v>167.16800000000001</v>
      </c>
      <c r="P2362" s="2">
        <f t="shared" si="72"/>
        <v>0.42077341556833553</v>
      </c>
      <c r="Q2362" s="2">
        <f t="shared" si="73"/>
        <v>-0.17689496928646489</v>
      </c>
      <c r="R2362" s="2" t="str">
        <f>IF(Global_Household_Financial_Dyna[[#This Row],[Vs country_Average]]&lt;-0.2, "Underperformer", IF(Global_Household_Financial_Dyna[[#This Row],[Vs country_Average]]&gt;0.2, "Outperformer", "Normal"))</f>
        <v>Normal</v>
      </c>
      <c r="S23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183.46</v>
      </c>
      <c r="T23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183.46</v>
      </c>
      <c r="U23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183.46</v>
      </c>
      <c r="V23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183.46</v>
      </c>
    </row>
    <row r="2363" spans="1:22" x14ac:dyDescent="0.3">
      <c r="A2363">
        <v>2370</v>
      </c>
      <c r="B2363" t="s">
        <v>14</v>
      </c>
      <c r="C2363" t="s">
        <v>15</v>
      </c>
      <c r="D2363">
        <v>2</v>
      </c>
      <c r="E2363">
        <v>1</v>
      </c>
      <c r="F2363">
        <v>2256.2600000000002</v>
      </c>
      <c r="G2363">
        <v>2256.2600000000002</v>
      </c>
      <c r="H2363">
        <v>338.44</v>
      </c>
      <c r="I2363">
        <v>912.67</v>
      </c>
      <c r="J2363">
        <v>1005.15</v>
      </c>
      <c r="K2363">
        <f>Global_Household_Financial_Dyna[[#This Row],[Total_Household_Income]]-Global_Household_Financial_Dyna[[#This Row],[Estimated_Taxes]]</f>
        <v>1917.8200000000002</v>
      </c>
      <c r="L2363" s="1">
        <f>Global_Household_Financial_Dyna[[#This Row],[Monthly_Savings]]/Global_Household_Financial_Dyna[[#This Row],[Net Income]]</f>
        <v>0.52411070903421586</v>
      </c>
      <c r="M2363" s="2">
        <f>Global_Household_Financial_Dyna[[#This Row],[Monthly_Expenses]]/Global_Household_Financial_Dyna[[#This Row],[Net Income]]</f>
        <v>0.47588929096578403</v>
      </c>
      <c r="N2363" t="str">
        <f>IF(Global_Household_Financial_Dyna[[#This Row],[Monthly_Savings]]&lt;0,"High Risk", IF(Global_Household_Financial_Dyna[[#This Row],[Savings Rate%]]&lt;0.1, "Medium", "Safe"))</f>
        <v>Safe</v>
      </c>
      <c r="O2363">
        <f>Global_Household_Financial_Dyna[[#This Row],[Total_Household_Income]]/Global_Household_Financial_Dyna[[#This Row],[Family_Size]]</f>
        <v>1128.1300000000001</v>
      </c>
      <c r="P2363" s="2">
        <f t="shared" si="72"/>
        <v>0.39788995363055785</v>
      </c>
      <c r="Q2363" s="2">
        <f t="shared" si="73"/>
        <v>0.12622075540365801</v>
      </c>
      <c r="R2363" s="2" t="str">
        <f>IF(Global_Household_Financial_Dyna[[#This Row],[Vs country_Average]]&lt;-0.2, "Underperformer", IF(Global_Household_Financial_Dyna[[#This Row],[Vs country_Average]]&gt;0.2, "Outperformer", "Normal"))</f>
        <v>Normal</v>
      </c>
      <c r="S23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1005.15</v>
      </c>
      <c r="T23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1005.15</v>
      </c>
      <c r="U23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1005.15</v>
      </c>
      <c r="V23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1005.15</v>
      </c>
    </row>
    <row r="2364" spans="1:22" x14ac:dyDescent="0.3">
      <c r="A2364">
        <v>2371</v>
      </c>
      <c r="B2364" t="s">
        <v>16</v>
      </c>
      <c r="C2364" t="s">
        <v>17</v>
      </c>
      <c r="D2364">
        <v>4</v>
      </c>
      <c r="E2364">
        <v>3</v>
      </c>
      <c r="F2364">
        <v>4193.6899999999996</v>
      </c>
      <c r="G2364">
        <v>8908.94</v>
      </c>
      <c r="H2364">
        <v>3563.58</v>
      </c>
      <c r="I2364">
        <v>2935.55</v>
      </c>
      <c r="J2364">
        <v>2409.8200000000002</v>
      </c>
      <c r="K2364">
        <f>Global_Household_Financial_Dyna[[#This Row],[Total_Household_Income]]-Global_Household_Financial_Dyna[[#This Row],[Estimated_Taxes]]</f>
        <v>5345.3600000000006</v>
      </c>
      <c r="L2364" s="1">
        <f>Global_Household_Financial_Dyna[[#This Row],[Monthly_Savings]]/Global_Household_Financial_Dyna[[#This Row],[Net Income]]</f>
        <v>0.45082464043581721</v>
      </c>
      <c r="M2364" s="2">
        <f>Global_Household_Financial_Dyna[[#This Row],[Monthly_Expenses]]/Global_Household_Financial_Dyna[[#This Row],[Net Income]]</f>
        <v>0.54917723034557075</v>
      </c>
      <c r="N2364" t="str">
        <f>IF(Global_Household_Financial_Dyna[[#This Row],[Monthly_Savings]]&lt;0,"High Risk", IF(Global_Household_Financial_Dyna[[#This Row],[Savings Rate%]]&lt;0.1, "Medium", "Safe"))</f>
        <v>Safe</v>
      </c>
      <c r="O2364">
        <f>Global_Household_Financial_Dyna[[#This Row],[Total_Household_Income]]/Global_Household_Financial_Dyna[[#This Row],[Family_Size]]</f>
        <v>2227.2350000000001</v>
      </c>
      <c r="P2364" s="2">
        <f t="shared" si="72"/>
        <v>0.15879799892000862</v>
      </c>
      <c r="Q2364" s="2">
        <f t="shared" si="73"/>
        <v>0.29202664151580859</v>
      </c>
      <c r="R2364" s="2" t="str">
        <f>IF(Global_Household_Financial_Dyna[[#This Row],[Vs country_Average]]&lt;-0.2, "Underperformer", IF(Global_Household_Financial_Dyna[[#This Row],[Vs country_Average]]&gt;0.2, "Outperformer", "Normal"))</f>
        <v>Outperformer</v>
      </c>
      <c r="S23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2409.8200000000002</v>
      </c>
      <c r="T23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2409.8200000000002</v>
      </c>
      <c r="U23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2409.8200000000002</v>
      </c>
      <c r="V23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2409.8200000000002</v>
      </c>
    </row>
    <row r="2365" spans="1:22" x14ac:dyDescent="0.3">
      <c r="A2365">
        <v>2372</v>
      </c>
      <c r="B2365" t="s">
        <v>14</v>
      </c>
      <c r="C2365" t="s">
        <v>15</v>
      </c>
      <c r="D2365">
        <v>3</v>
      </c>
      <c r="E2365">
        <v>1</v>
      </c>
      <c r="F2365">
        <v>1471.49</v>
      </c>
      <c r="G2365">
        <v>1471.49</v>
      </c>
      <c r="H2365">
        <v>220.72</v>
      </c>
      <c r="I2365">
        <v>707.76</v>
      </c>
      <c r="J2365">
        <v>543.01</v>
      </c>
      <c r="K2365">
        <f>Global_Household_Financial_Dyna[[#This Row],[Total_Household_Income]]-Global_Household_Financial_Dyna[[#This Row],[Estimated_Taxes]]</f>
        <v>1250.77</v>
      </c>
      <c r="L2365" s="1">
        <f>Global_Household_Financial_Dyna[[#This Row],[Monthly_Savings]]/Global_Household_Financial_Dyna[[#This Row],[Net Income]]</f>
        <v>0.43414056940924389</v>
      </c>
      <c r="M2365" s="2">
        <f>Global_Household_Financial_Dyna[[#This Row],[Monthly_Expenses]]/Global_Household_Financial_Dyna[[#This Row],[Net Income]]</f>
        <v>0.56585943059075605</v>
      </c>
      <c r="N2365" t="str">
        <f>IF(Global_Household_Financial_Dyna[[#This Row],[Monthly_Savings]]&lt;0,"High Risk", IF(Global_Household_Financial_Dyna[[#This Row],[Savings Rate%]]&lt;0.1, "Medium", "Safe"))</f>
        <v>Safe</v>
      </c>
      <c r="O2365">
        <f>Global_Household_Financial_Dyna[[#This Row],[Total_Household_Income]]/Global_Household_Financial_Dyna[[#This Row],[Family_Size]]</f>
        <v>490.49666666666667</v>
      </c>
      <c r="P2365" s="2">
        <f t="shared" si="72"/>
        <v>0.39788995363055785</v>
      </c>
      <c r="Q2365" s="2">
        <f t="shared" si="73"/>
        <v>3.6250615778686046E-2</v>
      </c>
      <c r="R2365" s="2" t="str">
        <f>IF(Global_Household_Financial_Dyna[[#This Row],[Vs country_Average]]&lt;-0.2, "Underperformer", IF(Global_Household_Financial_Dyna[[#This Row],[Vs country_Average]]&gt;0.2, "Outperformer", "Normal"))</f>
        <v>Normal</v>
      </c>
      <c r="S23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543.01</v>
      </c>
      <c r="T23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543.01</v>
      </c>
      <c r="U23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543.01</v>
      </c>
      <c r="V23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543.01</v>
      </c>
    </row>
    <row r="2366" spans="1:22" x14ac:dyDescent="0.3">
      <c r="A2366">
        <v>2373</v>
      </c>
      <c r="B2366" t="s">
        <v>16</v>
      </c>
      <c r="C2366" t="s">
        <v>21</v>
      </c>
      <c r="D2366">
        <v>7</v>
      </c>
      <c r="E2366">
        <v>3</v>
      </c>
      <c r="F2366">
        <v>4352.93</v>
      </c>
      <c r="G2366">
        <v>10525.53</v>
      </c>
      <c r="H2366">
        <v>4210.21</v>
      </c>
      <c r="I2366">
        <v>4382.91</v>
      </c>
      <c r="J2366">
        <v>1932.41</v>
      </c>
      <c r="K2366">
        <f>Global_Household_Financial_Dyna[[#This Row],[Total_Household_Income]]-Global_Household_Financial_Dyna[[#This Row],[Estimated_Taxes]]</f>
        <v>6315.3200000000006</v>
      </c>
      <c r="L2366" s="1">
        <f>Global_Household_Financial_Dyna[[#This Row],[Monthly_Savings]]/Global_Household_Financial_Dyna[[#This Row],[Net Income]]</f>
        <v>0.30598766174952335</v>
      </c>
      <c r="M2366" s="2">
        <f>Global_Household_Financial_Dyna[[#This Row],[Monthly_Expenses]]/Global_Household_Financial_Dyna[[#This Row],[Net Income]]</f>
        <v>0.69401233825047648</v>
      </c>
      <c r="N2366" t="str">
        <f>IF(Global_Household_Financial_Dyna[[#This Row],[Monthly_Savings]]&lt;0,"High Risk", IF(Global_Household_Financial_Dyna[[#This Row],[Savings Rate%]]&lt;0.1, "Medium", "Safe"))</f>
        <v>Safe</v>
      </c>
      <c r="O2366">
        <f>Global_Household_Financial_Dyna[[#This Row],[Total_Household_Income]]/Global_Household_Financial_Dyna[[#This Row],[Family_Size]]</f>
        <v>1503.6471428571429</v>
      </c>
      <c r="P2366" s="2">
        <f t="shared" si="72"/>
        <v>0.15879799892000862</v>
      </c>
      <c r="Q2366" s="2">
        <f t="shared" si="73"/>
        <v>0.14718966282951473</v>
      </c>
      <c r="R2366" s="2" t="str">
        <f>IF(Global_Household_Financial_Dyna[[#This Row],[Vs country_Average]]&lt;-0.2, "Underperformer", IF(Global_Household_Financial_Dyna[[#This Row],[Vs country_Average]]&gt;0.2, "Outperformer", "Normal"))</f>
        <v>Normal</v>
      </c>
      <c r="S23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1932.41</v>
      </c>
      <c r="T23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1932.41</v>
      </c>
      <c r="U23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1932.41</v>
      </c>
      <c r="V23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1932.41</v>
      </c>
    </row>
    <row r="2367" spans="1:22" x14ac:dyDescent="0.3">
      <c r="A2367">
        <v>2374</v>
      </c>
      <c r="B2367" t="s">
        <v>10</v>
      </c>
      <c r="C2367" t="s">
        <v>22</v>
      </c>
      <c r="D2367">
        <v>2</v>
      </c>
      <c r="E2367">
        <v>1</v>
      </c>
      <c r="F2367">
        <v>408.02</v>
      </c>
      <c r="G2367">
        <v>408.02</v>
      </c>
      <c r="H2367">
        <v>40.799999999999997</v>
      </c>
      <c r="I2367">
        <v>337.26</v>
      </c>
      <c r="J2367">
        <v>29.96</v>
      </c>
      <c r="K2367">
        <f>Global_Household_Financial_Dyna[[#This Row],[Total_Household_Income]]-Global_Household_Financial_Dyna[[#This Row],[Estimated_Taxes]]</f>
        <v>367.21999999999997</v>
      </c>
      <c r="L2367" s="1">
        <f>Global_Household_Financial_Dyna[[#This Row],[Monthly_Savings]]/Global_Household_Financial_Dyna[[#This Row],[Net Income]]</f>
        <v>8.1585970263057583E-2</v>
      </c>
      <c r="M2367" s="2">
        <f>Global_Household_Financial_Dyna[[#This Row],[Monthly_Expenses]]/Global_Household_Financial_Dyna[[#This Row],[Net Income]]</f>
        <v>0.91841402973694253</v>
      </c>
      <c r="N2367" t="str">
        <f>IF(Global_Household_Financial_Dyna[[#This Row],[Monthly_Savings]]&lt;0,"High Risk", IF(Global_Household_Financial_Dyna[[#This Row],[Savings Rate%]]&lt;0.1, "Medium", "Safe"))</f>
        <v>Medium</v>
      </c>
      <c r="O2367">
        <f>Global_Household_Financial_Dyna[[#This Row],[Total_Household_Income]]/Global_Household_Financial_Dyna[[#This Row],[Family_Size]]</f>
        <v>204.01</v>
      </c>
      <c r="P2367" s="2">
        <f t="shared" si="72"/>
        <v>0.42077341556833553</v>
      </c>
      <c r="Q2367" s="2">
        <f t="shared" si="73"/>
        <v>-0.33918744530527795</v>
      </c>
      <c r="R2367" s="2" t="str">
        <f>IF(Global_Household_Financial_Dyna[[#This Row],[Vs country_Average]]&lt;-0.2, "Underperformer", IF(Global_Household_Financial_Dyna[[#This Row],[Vs country_Average]]&gt;0.2, "Outperformer", "Normal"))</f>
        <v>Underperformer</v>
      </c>
      <c r="S23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29.96</v>
      </c>
      <c r="T23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29.96</v>
      </c>
      <c r="U23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29.96</v>
      </c>
      <c r="V23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29.96</v>
      </c>
    </row>
    <row r="2368" spans="1:22" x14ac:dyDescent="0.3">
      <c r="A2368">
        <v>2375</v>
      </c>
      <c r="B2368" t="s">
        <v>16</v>
      </c>
      <c r="C2368" t="s">
        <v>17</v>
      </c>
      <c r="D2368">
        <v>7</v>
      </c>
      <c r="E2368">
        <v>3</v>
      </c>
      <c r="F2368">
        <v>4340.3599999999997</v>
      </c>
      <c r="G2368">
        <v>8766.1200000000008</v>
      </c>
      <c r="H2368">
        <v>3506.45</v>
      </c>
      <c r="I2368">
        <v>5057.79</v>
      </c>
      <c r="J2368">
        <v>201.88</v>
      </c>
      <c r="K2368">
        <f>Global_Household_Financial_Dyna[[#This Row],[Total_Household_Income]]-Global_Household_Financial_Dyna[[#This Row],[Estimated_Taxes]]</f>
        <v>5259.670000000001</v>
      </c>
      <c r="L2368" s="1">
        <f>Global_Household_Financial_Dyna[[#This Row],[Monthly_Savings]]/Global_Household_Financial_Dyna[[#This Row],[Net Income]]</f>
        <v>3.8382636172991834E-2</v>
      </c>
      <c r="M2368" s="2">
        <f>Global_Household_Financial_Dyna[[#This Row],[Monthly_Expenses]]/Global_Household_Financial_Dyna[[#This Row],[Net Income]]</f>
        <v>0.96161736382700802</v>
      </c>
      <c r="N2368" t="str">
        <f>IF(Global_Household_Financial_Dyna[[#This Row],[Monthly_Savings]]&lt;0,"High Risk", IF(Global_Household_Financial_Dyna[[#This Row],[Savings Rate%]]&lt;0.1, "Medium", "Safe"))</f>
        <v>Medium</v>
      </c>
      <c r="O2368">
        <f>Global_Household_Financial_Dyna[[#This Row],[Total_Household_Income]]/Global_Household_Financial_Dyna[[#This Row],[Family_Size]]</f>
        <v>1252.3028571428572</v>
      </c>
      <c r="P2368" s="2">
        <f t="shared" si="72"/>
        <v>0.15879799892000862</v>
      </c>
      <c r="Q2368" s="2">
        <f t="shared" si="73"/>
        <v>-0.12041536274701678</v>
      </c>
      <c r="R2368" s="2" t="str">
        <f>IF(Global_Household_Financial_Dyna[[#This Row],[Vs country_Average]]&lt;-0.2, "Underperformer", IF(Global_Household_Financial_Dyna[[#This Row],[Vs country_Average]]&gt;0.2, "Outperformer", "Normal"))</f>
        <v>Normal</v>
      </c>
      <c r="S23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201.88</v>
      </c>
      <c r="T23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201.88</v>
      </c>
      <c r="U23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201.88</v>
      </c>
      <c r="V23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201.88</v>
      </c>
    </row>
    <row r="2369" spans="1:22" x14ac:dyDescent="0.3">
      <c r="A2369">
        <v>2376</v>
      </c>
      <c r="B2369" t="s">
        <v>10</v>
      </c>
      <c r="C2369" t="s">
        <v>11</v>
      </c>
      <c r="D2369">
        <v>7</v>
      </c>
      <c r="E2369">
        <v>3</v>
      </c>
      <c r="F2369">
        <v>331.33</v>
      </c>
      <c r="G2369">
        <v>685.37</v>
      </c>
      <c r="H2369">
        <v>68.540000000000006</v>
      </c>
      <c r="I2369">
        <v>650.41</v>
      </c>
      <c r="J2369">
        <v>-33.58</v>
      </c>
      <c r="K2369">
        <f>Global_Household_Financial_Dyna[[#This Row],[Total_Household_Income]]-Global_Household_Financial_Dyna[[#This Row],[Estimated_Taxes]]</f>
        <v>616.83000000000004</v>
      </c>
      <c r="L2369" s="1">
        <f>Global_Household_Financial_Dyna[[#This Row],[Monthly_Savings]]/Global_Household_Financial_Dyna[[#This Row],[Net Income]]</f>
        <v>-5.4439634907510977E-2</v>
      </c>
      <c r="M2369" s="2">
        <f>Global_Household_Financial_Dyna[[#This Row],[Monthly_Expenses]]/Global_Household_Financial_Dyna[[#This Row],[Net Income]]</f>
        <v>1.0544396349075109</v>
      </c>
      <c r="N2369" t="str">
        <f>IF(Global_Household_Financial_Dyna[[#This Row],[Monthly_Savings]]&lt;0,"High Risk", IF(Global_Household_Financial_Dyna[[#This Row],[Savings Rate%]]&lt;0.1, "Medium", "Safe"))</f>
        <v>High Risk</v>
      </c>
      <c r="O2369">
        <f>Global_Household_Financial_Dyna[[#This Row],[Total_Household_Income]]/Global_Household_Financial_Dyna[[#This Row],[Family_Size]]</f>
        <v>97.91</v>
      </c>
      <c r="P2369" s="2">
        <f t="shared" si="72"/>
        <v>0.42077341556833553</v>
      </c>
      <c r="Q2369" s="2">
        <f t="shared" si="73"/>
        <v>-0.4752130504758465</v>
      </c>
      <c r="R2369" s="2" t="str">
        <f>IF(Global_Household_Financial_Dyna[[#This Row],[Vs country_Average]]&lt;-0.2, "Underperformer", IF(Global_Household_Financial_Dyna[[#This Row],[Vs country_Average]]&gt;0.2, "Outperformer", "Normal"))</f>
        <v>Underperformer</v>
      </c>
      <c r="S23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-1.0594999999999999</v>
      </c>
      <c r="T23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31.460999999999999</v>
      </c>
      <c r="U23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63.981499999999997</v>
      </c>
      <c r="V23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96.501999999999995</v>
      </c>
    </row>
    <row r="2370" spans="1:22" x14ac:dyDescent="0.3">
      <c r="A2370">
        <v>2377</v>
      </c>
      <c r="B2370" t="s">
        <v>10</v>
      </c>
      <c r="C2370" t="s">
        <v>22</v>
      </c>
      <c r="D2370">
        <v>8</v>
      </c>
      <c r="E2370">
        <v>3</v>
      </c>
      <c r="F2370">
        <v>378.4</v>
      </c>
      <c r="G2370">
        <v>885.81</v>
      </c>
      <c r="H2370">
        <v>88.58</v>
      </c>
      <c r="I2370">
        <v>840.64</v>
      </c>
      <c r="J2370">
        <v>-43.4</v>
      </c>
      <c r="K2370">
        <f>Global_Household_Financial_Dyna[[#This Row],[Total_Household_Income]]-Global_Household_Financial_Dyna[[#This Row],[Estimated_Taxes]]</f>
        <v>797.2299999999999</v>
      </c>
      <c r="L2370" s="1">
        <f>Global_Household_Financial_Dyna[[#This Row],[Monthly_Savings]]/Global_Household_Financial_Dyna[[#This Row],[Net Income]]</f>
        <v>-5.4438493282992363E-2</v>
      </c>
      <c r="M2370" s="2">
        <f>Global_Household_Financial_Dyna[[#This Row],[Monthly_Expenses]]/Global_Household_Financial_Dyna[[#This Row],[Net Income]]</f>
        <v>1.0544510367146245</v>
      </c>
      <c r="N2370" t="str">
        <f>IF(Global_Household_Financial_Dyna[[#This Row],[Monthly_Savings]]&lt;0,"High Risk", IF(Global_Household_Financial_Dyna[[#This Row],[Savings Rate%]]&lt;0.1, "Medium", "Safe"))</f>
        <v>High Risk</v>
      </c>
      <c r="O2370">
        <f>Global_Household_Financial_Dyna[[#This Row],[Total_Household_Income]]/Global_Household_Financial_Dyna[[#This Row],[Family_Size]]</f>
        <v>110.72624999999999</v>
      </c>
      <c r="P2370" s="2">
        <f t="shared" ref="P2370:P2433" si="74">AVERAGEIF($B$2:$B$4986,$B2370,$L$2:$L$4986)</f>
        <v>0.42077341556833553</v>
      </c>
      <c r="Q2370" s="2">
        <f t="shared" ref="Q2370:Q2433" si="75">L2370-P2370</f>
        <v>-0.47521190885132791</v>
      </c>
      <c r="R2370" s="2" t="str">
        <f>IF(Global_Household_Financial_Dyna[[#This Row],[Vs country_Average]]&lt;-0.2, "Underperformer", IF(Global_Household_Financial_Dyna[[#This Row],[Vs country_Average]]&gt;0.2, "Outperformer", "Normal"))</f>
        <v>Underperformer</v>
      </c>
      <c r="S23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-1.367999999999995</v>
      </c>
      <c r="T23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40.664000000000009</v>
      </c>
      <c r="U23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82.695999999999998</v>
      </c>
      <c r="V23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124.72800000000001</v>
      </c>
    </row>
    <row r="2371" spans="1:22" x14ac:dyDescent="0.3">
      <c r="A2371">
        <v>2378</v>
      </c>
      <c r="B2371" t="s">
        <v>14</v>
      </c>
      <c r="C2371" t="s">
        <v>15</v>
      </c>
      <c r="D2371">
        <v>6</v>
      </c>
      <c r="E2371">
        <v>3</v>
      </c>
      <c r="F2371">
        <v>1980.95</v>
      </c>
      <c r="G2371">
        <v>4294.51</v>
      </c>
      <c r="H2371">
        <v>644.17999999999995</v>
      </c>
      <c r="I2371">
        <v>1305.95</v>
      </c>
      <c r="J2371">
        <v>2344.39</v>
      </c>
      <c r="K2371">
        <f>Global_Household_Financial_Dyna[[#This Row],[Total_Household_Income]]-Global_Household_Financial_Dyna[[#This Row],[Estimated_Taxes]]</f>
        <v>3650.3300000000004</v>
      </c>
      <c r="L2371" s="1">
        <f>Global_Household_Financial_Dyna[[#This Row],[Monthly_Savings]]/Global_Household_Financial_Dyna[[#This Row],[Net Income]]</f>
        <v>0.64224056455169798</v>
      </c>
      <c r="M2371" s="2">
        <f>Global_Household_Financial_Dyna[[#This Row],[Monthly_Expenses]]/Global_Household_Financial_Dyna[[#This Row],[Net Income]]</f>
        <v>0.35776217492665047</v>
      </c>
      <c r="N2371" t="str">
        <f>IF(Global_Household_Financial_Dyna[[#This Row],[Monthly_Savings]]&lt;0,"High Risk", IF(Global_Household_Financial_Dyna[[#This Row],[Savings Rate%]]&lt;0.1, "Medium", "Safe"))</f>
        <v>Safe</v>
      </c>
      <c r="O2371">
        <f>Global_Household_Financial_Dyna[[#This Row],[Total_Household_Income]]/Global_Household_Financial_Dyna[[#This Row],[Family_Size]]</f>
        <v>715.75166666666667</v>
      </c>
      <c r="P2371" s="2">
        <f t="shared" si="74"/>
        <v>0.39788995363055785</v>
      </c>
      <c r="Q2371" s="2">
        <f t="shared" si="75"/>
        <v>0.24435061092114013</v>
      </c>
      <c r="R2371" s="2" t="str">
        <f>IF(Global_Household_Financial_Dyna[[#This Row],[Vs country_Average]]&lt;-0.2, "Underperformer", IF(Global_Household_Financial_Dyna[[#This Row],[Vs country_Average]]&gt;0.2, "Outperformer", "Normal"))</f>
        <v>Outperformer</v>
      </c>
      <c r="S23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2344.39</v>
      </c>
      <c r="T23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2344.39</v>
      </c>
      <c r="U23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2344.39</v>
      </c>
      <c r="V23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2344.39</v>
      </c>
    </row>
    <row r="2372" spans="1:22" x14ac:dyDescent="0.3">
      <c r="A2372">
        <v>2379</v>
      </c>
      <c r="B2372" t="s">
        <v>10</v>
      </c>
      <c r="C2372" t="s">
        <v>22</v>
      </c>
      <c r="D2372">
        <v>3</v>
      </c>
      <c r="E2372">
        <v>2</v>
      </c>
      <c r="F2372">
        <v>741.61</v>
      </c>
      <c r="G2372">
        <v>1361.49</v>
      </c>
      <c r="H2372">
        <v>136.15</v>
      </c>
      <c r="I2372">
        <v>455.76</v>
      </c>
      <c r="J2372">
        <v>769.58</v>
      </c>
      <c r="K2372">
        <f>Global_Household_Financial_Dyna[[#This Row],[Total_Household_Income]]-Global_Household_Financial_Dyna[[#This Row],[Estimated_Taxes]]</f>
        <v>1225.3399999999999</v>
      </c>
      <c r="L2372" s="1">
        <f>Global_Household_Financial_Dyna[[#This Row],[Monthly_Savings]]/Global_Household_Financial_Dyna[[#This Row],[Net Income]]</f>
        <v>0.62805425432941064</v>
      </c>
      <c r="M2372" s="2">
        <f>Global_Household_Financial_Dyna[[#This Row],[Monthly_Expenses]]/Global_Household_Financial_Dyna[[#This Row],[Net Income]]</f>
        <v>0.37194574567058941</v>
      </c>
      <c r="N2372" t="str">
        <f>IF(Global_Household_Financial_Dyna[[#This Row],[Monthly_Savings]]&lt;0,"High Risk", IF(Global_Household_Financial_Dyna[[#This Row],[Savings Rate%]]&lt;0.1, "Medium", "Safe"))</f>
        <v>Safe</v>
      </c>
      <c r="O2372">
        <f>Global_Household_Financial_Dyna[[#This Row],[Total_Household_Income]]/Global_Household_Financial_Dyna[[#This Row],[Family_Size]]</f>
        <v>453.83</v>
      </c>
      <c r="P2372" s="2">
        <f t="shared" si="74"/>
        <v>0.42077341556833553</v>
      </c>
      <c r="Q2372" s="2">
        <f t="shared" si="75"/>
        <v>0.20728083876107511</v>
      </c>
      <c r="R2372" s="2" t="str">
        <f>IF(Global_Household_Financial_Dyna[[#This Row],[Vs country_Average]]&lt;-0.2, "Underperformer", IF(Global_Household_Financial_Dyna[[#This Row],[Vs country_Average]]&gt;0.2, "Outperformer", "Normal"))</f>
        <v>Outperformer</v>
      </c>
      <c r="S23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769.58</v>
      </c>
      <c r="T23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769.58</v>
      </c>
      <c r="U23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769.58</v>
      </c>
      <c r="V23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769.58</v>
      </c>
    </row>
    <row r="2373" spans="1:22" x14ac:dyDescent="0.3">
      <c r="A2373">
        <v>2380</v>
      </c>
      <c r="B2373" t="s">
        <v>14</v>
      </c>
      <c r="C2373" t="s">
        <v>15</v>
      </c>
      <c r="D2373">
        <v>6</v>
      </c>
      <c r="E2373">
        <v>1</v>
      </c>
      <c r="F2373">
        <v>2420.7800000000002</v>
      </c>
      <c r="G2373">
        <v>2420.7800000000002</v>
      </c>
      <c r="H2373">
        <v>363.12</v>
      </c>
      <c r="I2373">
        <v>1331.2</v>
      </c>
      <c r="J2373">
        <v>726.47</v>
      </c>
      <c r="K2373">
        <f>Global_Household_Financial_Dyna[[#This Row],[Total_Household_Income]]-Global_Household_Financial_Dyna[[#This Row],[Estimated_Taxes]]</f>
        <v>2057.6600000000003</v>
      </c>
      <c r="L2373" s="1">
        <f>Global_Household_Financial_Dyna[[#This Row],[Monthly_Savings]]/Global_Household_Financial_Dyna[[#This Row],[Net Income]]</f>
        <v>0.35305638443669018</v>
      </c>
      <c r="M2373" s="2">
        <f>Global_Household_Financial_Dyna[[#This Row],[Monthly_Expenses]]/Global_Household_Financial_Dyna[[#This Row],[Net Income]]</f>
        <v>0.64694847545269862</v>
      </c>
      <c r="N2373" t="str">
        <f>IF(Global_Household_Financial_Dyna[[#This Row],[Monthly_Savings]]&lt;0,"High Risk", IF(Global_Household_Financial_Dyna[[#This Row],[Savings Rate%]]&lt;0.1, "Medium", "Safe"))</f>
        <v>Safe</v>
      </c>
      <c r="O2373">
        <f>Global_Household_Financial_Dyna[[#This Row],[Total_Household_Income]]/Global_Household_Financial_Dyna[[#This Row],[Family_Size]]</f>
        <v>403.46333333333337</v>
      </c>
      <c r="P2373" s="2">
        <f t="shared" si="74"/>
        <v>0.39788995363055785</v>
      </c>
      <c r="Q2373" s="2">
        <f t="shared" si="75"/>
        <v>-4.4833569193867662E-2</v>
      </c>
      <c r="R2373" s="2" t="str">
        <f>IF(Global_Household_Financial_Dyna[[#This Row],[Vs country_Average]]&lt;-0.2, "Underperformer", IF(Global_Household_Financial_Dyna[[#This Row],[Vs country_Average]]&gt;0.2, "Outperformer", "Normal"))</f>
        <v>Normal</v>
      </c>
      <c r="S23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726.47</v>
      </c>
      <c r="T23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726.47</v>
      </c>
      <c r="U23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726.47</v>
      </c>
      <c r="V23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726.47</v>
      </c>
    </row>
    <row r="2374" spans="1:22" x14ac:dyDescent="0.3">
      <c r="A2374">
        <v>2381</v>
      </c>
      <c r="B2374" t="s">
        <v>14</v>
      </c>
      <c r="C2374" t="s">
        <v>15</v>
      </c>
      <c r="D2374">
        <v>7</v>
      </c>
      <c r="E2374">
        <v>3</v>
      </c>
      <c r="F2374">
        <v>1392.73</v>
      </c>
      <c r="G2374">
        <v>2695.92</v>
      </c>
      <c r="H2374">
        <v>404.39</v>
      </c>
      <c r="I2374">
        <v>1803.26</v>
      </c>
      <c r="J2374">
        <v>488.27</v>
      </c>
      <c r="K2374">
        <f>Global_Household_Financial_Dyna[[#This Row],[Total_Household_Income]]-Global_Household_Financial_Dyna[[#This Row],[Estimated_Taxes]]</f>
        <v>2291.5300000000002</v>
      </c>
      <c r="L2374" s="1">
        <f>Global_Household_Financial_Dyna[[#This Row],[Monthly_Savings]]/Global_Household_Financial_Dyna[[#This Row],[Net Income]]</f>
        <v>0.21307597980388646</v>
      </c>
      <c r="M2374" s="2">
        <f>Global_Household_Financial_Dyna[[#This Row],[Monthly_Expenses]]/Global_Household_Financial_Dyna[[#This Row],[Net Income]]</f>
        <v>0.78692402019611341</v>
      </c>
      <c r="N2374" t="str">
        <f>IF(Global_Household_Financial_Dyna[[#This Row],[Monthly_Savings]]&lt;0,"High Risk", IF(Global_Household_Financial_Dyna[[#This Row],[Savings Rate%]]&lt;0.1, "Medium", "Safe"))</f>
        <v>Safe</v>
      </c>
      <c r="O2374">
        <f>Global_Household_Financial_Dyna[[#This Row],[Total_Household_Income]]/Global_Household_Financial_Dyna[[#This Row],[Family_Size]]</f>
        <v>385.13142857142856</v>
      </c>
      <c r="P2374" s="2">
        <f t="shared" si="74"/>
        <v>0.39788995363055785</v>
      </c>
      <c r="Q2374" s="2">
        <f t="shared" si="75"/>
        <v>-0.18481397382667139</v>
      </c>
      <c r="R2374" s="2" t="str">
        <f>IF(Global_Household_Financial_Dyna[[#This Row],[Vs country_Average]]&lt;-0.2, "Underperformer", IF(Global_Household_Financial_Dyna[[#This Row],[Vs country_Average]]&gt;0.2, "Outperformer", "Normal"))</f>
        <v>Normal</v>
      </c>
      <c r="S23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488.27</v>
      </c>
      <c r="T23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488.27</v>
      </c>
      <c r="U23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488.27</v>
      </c>
      <c r="V23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488.27</v>
      </c>
    </row>
    <row r="2375" spans="1:22" x14ac:dyDescent="0.3">
      <c r="A2375">
        <v>2382</v>
      </c>
      <c r="B2375" t="s">
        <v>12</v>
      </c>
      <c r="C2375" t="s">
        <v>13</v>
      </c>
      <c r="D2375">
        <v>8</v>
      </c>
      <c r="E2375">
        <v>3</v>
      </c>
      <c r="F2375">
        <v>2551.17</v>
      </c>
      <c r="G2375">
        <v>5892.23</v>
      </c>
      <c r="H2375">
        <v>1473.06</v>
      </c>
      <c r="I2375">
        <v>3795.68</v>
      </c>
      <c r="J2375">
        <v>623.49</v>
      </c>
      <c r="K2375">
        <f>Global_Household_Financial_Dyna[[#This Row],[Total_Household_Income]]-Global_Household_Financial_Dyna[[#This Row],[Estimated_Taxes]]</f>
        <v>4419.17</v>
      </c>
      <c r="L2375" s="1">
        <f>Global_Household_Financial_Dyna[[#This Row],[Monthly_Savings]]/Global_Household_Financial_Dyna[[#This Row],[Net Income]]</f>
        <v>0.14108757979439579</v>
      </c>
      <c r="M2375" s="2">
        <f>Global_Household_Financial_Dyna[[#This Row],[Monthly_Expenses]]/Global_Household_Financial_Dyna[[#This Row],[Net Income]]</f>
        <v>0.85891242020560421</v>
      </c>
      <c r="N2375" t="str">
        <f>IF(Global_Household_Financial_Dyna[[#This Row],[Monthly_Savings]]&lt;0,"High Risk", IF(Global_Household_Financial_Dyna[[#This Row],[Savings Rate%]]&lt;0.1, "Medium", "Safe"))</f>
        <v>Safe</v>
      </c>
      <c r="O2375">
        <f>Global_Household_Financial_Dyna[[#This Row],[Total_Household_Income]]/Global_Household_Financial_Dyna[[#This Row],[Family_Size]]</f>
        <v>736.52874999999995</v>
      </c>
      <c r="P2375" s="2">
        <f t="shared" si="74"/>
        <v>0.30718716818024266</v>
      </c>
      <c r="Q2375" s="2">
        <f t="shared" si="75"/>
        <v>-0.16609958838584687</v>
      </c>
      <c r="R2375" s="2" t="str">
        <f>IF(Global_Household_Financial_Dyna[[#This Row],[Vs country_Average]]&lt;-0.2, "Underperformer", IF(Global_Household_Financial_Dyna[[#This Row],[Vs country_Average]]&gt;0.2, "Outperformer", "Normal"))</f>
        <v>Normal</v>
      </c>
      <c r="S23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623.49</v>
      </c>
      <c r="T23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623.49</v>
      </c>
      <c r="U23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623.49</v>
      </c>
      <c r="V23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623.49</v>
      </c>
    </row>
    <row r="2376" spans="1:22" x14ac:dyDescent="0.3">
      <c r="A2376">
        <v>2383</v>
      </c>
      <c r="B2376" t="s">
        <v>12</v>
      </c>
      <c r="C2376" t="s">
        <v>13</v>
      </c>
      <c r="D2376">
        <v>2</v>
      </c>
      <c r="E2376">
        <v>2</v>
      </c>
      <c r="F2376">
        <v>4195.38</v>
      </c>
      <c r="G2376">
        <v>6083.79</v>
      </c>
      <c r="H2376">
        <v>1520.95</v>
      </c>
      <c r="I2376">
        <v>2054.16</v>
      </c>
      <c r="J2376">
        <v>2508.6799999999998</v>
      </c>
      <c r="K2376">
        <f>Global_Household_Financial_Dyna[[#This Row],[Total_Household_Income]]-Global_Household_Financial_Dyna[[#This Row],[Estimated_Taxes]]</f>
        <v>4562.84</v>
      </c>
      <c r="L2376" s="1">
        <f>Global_Household_Financial_Dyna[[#This Row],[Monthly_Savings]]/Global_Household_Financial_Dyna[[#This Row],[Net Income]]</f>
        <v>0.54980669933637816</v>
      </c>
      <c r="M2376" s="2">
        <f>Global_Household_Financial_Dyna[[#This Row],[Monthly_Expenses]]/Global_Household_Financial_Dyna[[#This Row],[Net Income]]</f>
        <v>0.45019330066362173</v>
      </c>
      <c r="N2376" t="str">
        <f>IF(Global_Household_Financial_Dyna[[#This Row],[Monthly_Savings]]&lt;0,"High Risk", IF(Global_Household_Financial_Dyna[[#This Row],[Savings Rate%]]&lt;0.1, "Medium", "Safe"))</f>
        <v>Safe</v>
      </c>
      <c r="O2376">
        <f>Global_Household_Financial_Dyna[[#This Row],[Total_Household_Income]]/Global_Household_Financial_Dyna[[#This Row],[Family_Size]]</f>
        <v>3041.895</v>
      </c>
      <c r="P2376" s="2">
        <f t="shared" si="74"/>
        <v>0.30718716818024266</v>
      </c>
      <c r="Q2376" s="2">
        <f t="shared" si="75"/>
        <v>0.24261953115613549</v>
      </c>
      <c r="R2376" s="2" t="str">
        <f>IF(Global_Household_Financial_Dyna[[#This Row],[Vs country_Average]]&lt;-0.2, "Underperformer", IF(Global_Household_Financial_Dyna[[#This Row],[Vs country_Average]]&gt;0.2, "Outperformer", "Normal"))</f>
        <v>Outperformer</v>
      </c>
      <c r="S23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2508.6799999999998</v>
      </c>
      <c r="T23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2508.6799999999998</v>
      </c>
      <c r="U23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2508.6799999999998</v>
      </c>
      <c r="V23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2508.6799999999998</v>
      </c>
    </row>
    <row r="2377" spans="1:22" x14ac:dyDescent="0.3">
      <c r="A2377">
        <v>2384</v>
      </c>
      <c r="B2377" t="s">
        <v>10</v>
      </c>
      <c r="C2377" t="s">
        <v>11</v>
      </c>
      <c r="D2377">
        <v>7</v>
      </c>
      <c r="E2377">
        <v>2</v>
      </c>
      <c r="F2377">
        <v>943.14</v>
      </c>
      <c r="G2377">
        <v>1450.23</v>
      </c>
      <c r="H2377">
        <v>145.02000000000001</v>
      </c>
      <c r="I2377">
        <v>760.51</v>
      </c>
      <c r="J2377">
        <v>544.69000000000005</v>
      </c>
      <c r="K2377">
        <f>Global_Household_Financial_Dyna[[#This Row],[Total_Household_Income]]-Global_Household_Financial_Dyna[[#This Row],[Estimated_Taxes]]</f>
        <v>1305.21</v>
      </c>
      <c r="L2377" s="1">
        <f>Global_Household_Financial_Dyna[[#This Row],[Monthly_Savings]]/Global_Household_Financial_Dyna[[#This Row],[Net Income]]</f>
        <v>0.41731981826679232</v>
      </c>
      <c r="M2377" s="2">
        <f>Global_Household_Financial_Dyna[[#This Row],[Monthly_Expenses]]/Global_Household_Financial_Dyna[[#This Row],[Net Income]]</f>
        <v>0.58267252013086013</v>
      </c>
      <c r="N2377" t="str">
        <f>IF(Global_Household_Financial_Dyna[[#This Row],[Monthly_Savings]]&lt;0,"High Risk", IF(Global_Household_Financial_Dyna[[#This Row],[Savings Rate%]]&lt;0.1, "Medium", "Safe"))</f>
        <v>Safe</v>
      </c>
      <c r="O2377">
        <f>Global_Household_Financial_Dyna[[#This Row],[Total_Household_Income]]/Global_Household_Financial_Dyna[[#This Row],[Family_Size]]</f>
        <v>207.17571428571429</v>
      </c>
      <c r="P2377" s="2">
        <f t="shared" si="74"/>
        <v>0.42077341556833553</v>
      </c>
      <c r="Q2377" s="2">
        <f t="shared" si="75"/>
        <v>-3.4535973015432098E-3</v>
      </c>
      <c r="R2377" s="2" t="str">
        <f>IF(Global_Household_Financial_Dyna[[#This Row],[Vs country_Average]]&lt;-0.2, "Underperformer", IF(Global_Household_Financial_Dyna[[#This Row],[Vs country_Average]]&gt;0.2, "Outperformer", "Normal"))</f>
        <v>Normal</v>
      </c>
      <c r="S23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544.69000000000005</v>
      </c>
      <c r="T23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544.69000000000005</v>
      </c>
      <c r="U23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544.69000000000005</v>
      </c>
      <c r="V23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544.69000000000005</v>
      </c>
    </row>
    <row r="2378" spans="1:22" x14ac:dyDescent="0.3">
      <c r="A2378">
        <v>2385</v>
      </c>
      <c r="B2378" t="s">
        <v>10</v>
      </c>
      <c r="C2378" t="s">
        <v>22</v>
      </c>
      <c r="D2378">
        <v>4</v>
      </c>
      <c r="E2378">
        <v>3</v>
      </c>
      <c r="F2378">
        <v>1284.47</v>
      </c>
      <c r="G2378">
        <v>2991.61</v>
      </c>
      <c r="H2378">
        <v>299.16000000000003</v>
      </c>
      <c r="I2378">
        <v>691.85</v>
      </c>
      <c r="J2378">
        <v>2000.6</v>
      </c>
      <c r="K2378">
        <f>Global_Household_Financial_Dyna[[#This Row],[Total_Household_Income]]-Global_Household_Financial_Dyna[[#This Row],[Estimated_Taxes]]</f>
        <v>2692.4500000000003</v>
      </c>
      <c r="L2378" s="1">
        <f>Global_Household_Financial_Dyna[[#This Row],[Monthly_Savings]]/Global_Household_Financial_Dyna[[#This Row],[Net Income]]</f>
        <v>0.74304072499025042</v>
      </c>
      <c r="M2378" s="2">
        <f>Global_Household_Financial_Dyna[[#This Row],[Monthly_Expenses]]/Global_Household_Financial_Dyna[[#This Row],[Net Income]]</f>
        <v>0.25695927500974947</v>
      </c>
      <c r="N2378" t="str">
        <f>IF(Global_Household_Financial_Dyna[[#This Row],[Monthly_Savings]]&lt;0,"High Risk", IF(Global_Household_Financial_Dyna[[#This Row],[Savings Rate%]]&lt;0.1, "Medium", "Safe"))</f>
        <v>Safe</v>
      </c>
      <c r="O2378">
        <f>Global_Household_Financial_Dyna[[#This Row],[Total_Household_Income]]/Global_Household_Financial_Dyna[[#This Row],[Family_Size]]</f>
        <v>747.90250000000003</v>
      </c>
      <c r="P2378" s="2">
        <f t="shared" si="74"/>
        <v>0.42077341556833553</v>
      </c>
      <c r="Q2378" s="2">
        <f t="shared" si="75"/>
        <v>0.32226730942191489</v>
      </c>
      <c r="R2378" s="2" t="str">
        <f>IF(Global_Household_Financial_Dyna[[#This Row],[Vs country_Average]]&lt;-0.2, "Underperformer", IF(Global_Household_Financial_Dyna[[#This Row],[Vs country_Average]]&gt;0.2, "Outperformer", "Normal"))</f>
        <v>Outperformer</v>
      </c>
      <c r="S23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2000.6</v>
      </c>
      <c r="T23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2000.6</v>
      </c>
      <c r="U23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2000.6</v>
      </c>
      <c r="V23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2000.6</v>
      </c>
    </row>
    <row r="2379" spans="1:22" x14ac:dyDescent="0.3">
      <c r="A2379">
        <v>2386</v>
      </c>
      <c r="B2379" t="s">
        <v>16</v>
      </c>
      <c r="C2379" t="s">
        <v>17</v>
      </c>
      <c r="D2379">
        <v>7</v>
      </c>
      <c r="E2379">
        <v>2</v>
      </c>
      <c r="F2379">
        <v>6428.46</v>
      </c>
      <c r="G2379">
        <v>9701.7199999999993</v>
      </c>
      <c r="H2379">
        <v>3880.69</v>
      </c>
      <c r="I2379">
        <v>3528.12</v>
      </c>
      <c r="J2379">
        <v>2292.92</v>
      </c>
      <c r="K2379">
        <f>Global_Household_Financial_Dyna[[#This Row],[Total_Household_Income]]-Global_Household_Financial_Dyna[[#This Row],[Estimated_Taxes]]</f>
        <v>5821.0299999999988</v>
      </c>
      <c r="L2379" s="1">
        <f>Global_Household_Financial_Dyna[[#This Row],[Monthly_Savings]]/Global_Household_Financial_Dyna[[#This Row],[Net Income]]</f>
        <v>0.39390279727127336</v>
      </c>
      <c r="M2379" s="2">
        <f>Global_Household_Financial_Dyna[[#This Row],[Monthly_Expenses]]/Global_Household_Financial_Dyna[[#This Row],[Net Income]]</f>
        <v>0.60609892063775661</v>
      </c>
      <c r="N2379" t="str">
        <f>IF(Global_Household_Financial_Dyna[[#This Row],[Monthly_Savings]]&lt;0,"High Risk", IF(Global_Household_Financial_Dyna[[#This Row],[Savings Rate%]]&lt;0.1, "Medium", "Safe"))</f>
        <v>Safe</v>
      </c>
      <c r="O2379">
        <f>Global_Household_Financial_Dyna[[#This Row],[Total_Household_Income]]/Global_Household_Financial_Dyna[[#This Row],[Family_Size]]</f>
        <v>1385.9599999999998</v>
      </c>
      <c r="P2379" s="2">
        <f t="shared" si="74"/>
        <v>0.15879799892000862</v>
      </c>
      <c r="Q2379" s="2">
        <f t="shared" si="75"/>
        <v>0.23510479835126474</v>
      </c>
      <c r="R2379" s="2" t="str">
        <f>IF(Global_Household_Financial_Dyna[[#This Row],[Vs country_Average]]&lt;-0.2, "Underperformer", IF(Global_Household_Financial_Dyna[[#This Row],[Vs country_Average]]&gt;0.2, "Outperformer", "Normal"))</f>
        <v>Outperformer</v>
      </c>
      <c r="S23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2292.92</v>
      </c>
      <c r="T23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2292.92</v>
      </c>
      <c r="U23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2292.92</v>
      </c>
      <c r="V23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2292.92</v>
      </c>
    </row>
    <row r="2380" spans="1:22" x14ac:dyDescent="0.3">
      <c r="A2380">
        <v>2387</v>
      </c>
      <c r="B2380" t="s">
        <v>10</v>
      </c>
      <c r="C2380" t="s">
        <v>11</v>
      </c>
      <c r="D2380">
        <v>6</v>
      </c>
      <c r="E2380">
        <v>3</v>
      </c>
      <c r="F2380">
        <v>715.56</v>
      </c>
      <c r="G2380">
        <v>1509.93</v>
      </c>
      <c r="H2380">
        <v>150.99</v>
      </c>
      <c r="I2380">
        <v>882.52</v>
      </c>
      <c r="J2380">
        <v>476.42</v>
      </c>
      <c r="K2380">
        <f>Global_Household_Financial_Dyna[[#This Row],[Total_Household_Income]]-Global_Household_Financial_Dyna[[#This Row],[Estimated_Taxes]]</f>
        <v>1358.94</v>
      </c>
      <c r="L2380" s="1">
        <f>Global_Household_Financial_Dyna[[#This Row],[Monthly_Savings]]/Global_Household_Financial_Dyna[[#This Row],[Net Income]]</f>
        <v>0.35058207132029373</v>
      </c>
      <c r="M2380" s="2">
        <f>Global_Household_Financial_Dyna[[#This Row],[Monthly_Expenses]]/Global_Household_Financial_Dyna[[#This Row],[Net Income]]</f>
        <v>0.64941792867970616</v>
      </c>
      <c r="N2380" t="str">
        <f>IF(Global_Household_Financial_Dyna[[#This Row],[Monthly_Savings]]&lt;0,"High Risk", IF(Global_Household_Financial_Dyna[[#This Row],[Savings Rate%]]&lt;0.1, "Medium", "Safe"))</f>
        <v>Safe</v>
      </c>
      <c r="O2380">
        <f>Global_Household_Financial_Dyna[[#This Row],[Total_Household_Income]]/Global_Household_Financial_Dyna[[#This Row],[Family_Size]]</f>
        <v>251.655</v>
      </c>
      <c r="P2380" s="2">
        <f t="shared" si="74"/>
        <v>0.42077341556833553</v>
      </c>
      <c r="Q2380" s="2">
        <f t="shared" si="75"/>
        <v>-7.0191344248041798E-2</v>
      </c>
      <c r="R2380" s="2" t="str">
        <f>IF(Global_Household_Financial_Dyna[[#This Row],[Vs country_Average]]&lt;-0.2, "Underperformer", IF(Global_Household_Financial_Dyna[[#This Row],[Vs country_Average]]&gt;0.2, "Outperformer", "Normal"))</f>
        <v>Normal</v>
      </c>
      <c r="S23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476.42</v>
      </c>
      <c r="T23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476.42</v>
      </c>
      <c r="U23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476.42</v>
      </c>
      <c r="V23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476.42</v>
      </c>
    </row>
    <row r="2381" spans="1:22" x14ac:dyDescent="0.3">
      <c r="A2381">
        <v>2388</v>
      </c>
      <c r="B2381" t="s">
        <v>16</v>
      </c>
      <c r="C2381" t="s">
        <v>21</v>
      </c>
      <c r="D2381">
        <v>3</v>
      </c>
      <c r="E2381">
        <v>2</v>
      </c>
      <c r="F2381">
        <v>358.17</v>
      </c>
      <c r="G2381">
        <v>600.20000000000005</v>
      </c>
      <c r="H2381">
        <v>210.07</v>
      </c>
      <c r="I2381">
        <v>569.59</v>
      </c>
      <c r="J2381">
        <v>-179.46</v>
      </c>
      <c r="K2381">
        <f>Global_Household_Financial_Dyna[[#This Row],[Total_Household_Income]]-Global_Household_Financial_Dyna[[#This Row],[Estimated_Taxes]]</f>
        <v>390.13000000000005</v>
      </c>
      <c r="L2381" s="1">
        <f>Global_Household_Financial_Dyna[[#This Row],[Monthly_Savings]]/Global_Household_Financial_Dyna[[#This Row],[Net Income]]</f>
        <v>-0.46000051264962954</v>
      </c>
      <c r="M2381" s="2">
        <f>Global_Household_Financial_Dyna[[#This Row],[Monthly_Expenses]]/Global_Household_Financial_Dyna[[#This Row],[Net Income]]</f>
        <v>1.4600005126496296</v>
      </c>
      <c r="N2381" t="str">
        <f>IF(Global_Household_Financial_Dyna[[#This Row],[Monthly_Savings]]&lt;0,"High Risk", IF(Global_Household_Financial_Dyna[[#This Row],[Savings Rate%]]&lt;0.1, "Medium", "Safe"))</f>
        <v>High Risk</v>
      </c>
      <c r="O2381">
        <f>Global_Household_Financial_Dyna[[#This Row],[Total_Household_Income]]/Global_Household_Financial_Dyna[[#This Row],[Family_Size]]</f>
        <v>200.06666666666669</v>
      </c>
      <c r="P2381" s="2">
        <f t="shared" si="74"/>
        <v>0.15879799892000862</v>
      </c>
      <c r="Q2381" s="2">
        <f t="shared" si="75"/>
        <v>-0.61879851156963817</v>
      </c>
      <c r="R2381" s="2" t="str">
        <f>IF(Global_Household_Financial_Dyna[[#This Row],[Vs country_Average]]&lt;-0.2, "Underperformer", IF(Global_Household_Financial_Dyna[[#This Row],[Vs country_Average]]&gt;0.2, "Outperformer", "Normal"))</f>
        <v>Underperformer</v>
      </c>
      <c r="S23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-150.98050000000001</v>
      </c>
      <c r="T23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-122.501</v>
      </c>
      <c r="U23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-94.021500000000003</v>
      </c>
      <c r="V23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-65.541999999999987</v>
      </c>
    </row>
    <row r="2382" spans="1:22" x14ac:dyDescent="0.3">
      <c r="A2382">
        <v>2389</v>
      </c>
      <c r="B2382" t="s">
        <v>14</v>
      </c>
      <c r="C2382" t="s">
        <v>15</v>
      </c>
      <c r="D2382">
        <v>2</v>
      </c>
      <c r="E2382">
        <v>2</v>
      </c>
      <c r="F2382">
        <v>1253.47</v>
      </c>
      <c r="G2382">
        <v>1755.77</v>
      </c>
      <c r="H2382">
        <v>263.37</v>
      </c>
      <c r="I2382">
        <v>614.27</v>
      </c>
      <c r="J2382">
        <v>878.14</v>
      </c>
      <c r="K2382">
        <f>Global_Household_Financial_Dyna[[#This Row],[Total_Household_Income]]-Global_Household_Financial_Dyna[[#This Row],[Estimated_Taxes]]</f>
        <v>1492.4</v>
      </c>
      <c r="L2382" s="1">
        <f>Global_Household_Financial_Dyna[[#This Row],[Monthly_Savings]]/Global_Household_Financial_Dyna[[#This Row],[Net Income]]</f>
        <v>0.58840793352988474</v>
      </c>
      <c r="M2382" s="2">
        <f>Global_Household_Financial_Dyna[[#This Row],[Monthly_Expenses]]/Global_Household_Financial_Dyna[[#This Row],[Net Income]]</f>
        <v>0.41159876708657195</v>
      </c>
      <c r="N2382" t="str">
        <f>IF(Global_Household_Financial_Dyna[[#This Row],[Monthly_Savings]]&lt;0,"High Risk", IF(Global_Household_Financial_Dyna[[#This Row],[Savings Rate%]]&lt;0.1, "Medium", "Safe"))</f>
        <v>Safe</v>
      </c>
      <c r="O2382">
        <f>Global_Household_Financial_Dyna[[#This Row],[Total_Household_Income]]/Global_Household_Financial_Dyna[[#This Row],[Family_Size]]</f>
        <v>877.88499999999999</v>
      </c>
      <c r="P2382" s="2">
        <f t="shared" si="74"/>
        <v>0.39788995363055785</v>
      </c>
      <c r="Q2382" s="2">
        <f t="shared" si="75"/>
        <v>0.19051797989932689</v>
      </c>
      <c r="R2382" s="2" t="str">
        <f>IF(Global_Household_Financial_Dyna[[#This Row],[Vs country_Average]]&lt;-0.2, "Underperformer", IF(Global_Household_Financial_Dyna[[#This Row],[Vs country_Average]]&gt;0.2, "Outperformer", "Normal"))</f>
        <v>Normal</v>
      </c>
      <c r="S23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878.14</v>
      </c>
      <c r="T23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878.14</v>
      </c>
      <c r="U23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878.14</v>
      </c>
      <c r="V23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878.14</v>
      </c>
    </row>
    <row r="2383" spans="1:22" x14ac:dyDescent="0.3">
      <c r="A2383">
        <v>2390</v>
      </c>
      <c r="B2383" t="s">
        <v>16</v>
      </c>
      <c r="C2383" t="s">
        <v>17</v>
      </c>
      <c r="D2383">
        <v>6</v>
      </c>
      <c r="E2383">
        <v>2</v>
      </c>
      <c r="F2383">
        <v>3349.58</v>
      </c>
      <c r="G2383">
        <v>5380.21</v>
      </c>
      <c r="H2383">
        <v>1883.07</v>
      </c>
      <c r="I2383">
        <v>3446.01</v>
      </c>
      <c r="J2383">
        <v>51.12</v>
      </c>
      <c r="K2383">
        <f>Global_Household_Financial_Dyna[[#This Row],[Total_Household_Income]]-Global_Household_Financial_Dyna[[#This Row],[Estimated_Taxes]]</f>
        <v>3497.1400000000003</v>
      </c>
      <c r="L2383" s="1">
        <f>Global_Household_Financial_Dyna[[#This Row],[Monthly_Savings]]/Global_Household_Financial_Dyna[[#This Row],[Net Income]]</f>
        <v>1.4617659001355391E-2</v>
      </c>
      <c r="M2383" s="2">
        <f>Global_Household_Financial_Dyna[[#This Row],[Monthly_Expenses]]/Global_Household_Financial_Dyna[[#This Row],[Net Income]]</f>
        <v>0.9853794815191842</v>
      </c>
      <c r="N2383" t="str">
        <f>IF(Global_Household_Financial_Dyna[[#This Row],[Monthly_Savings]]&lt;0,"High Risk", IF(Global_Household_Financial_Dyna[[#This Row],[Savings Rate%]]&lt;0.1, "Medium", "Safe"))</f>
        <v>Medium</v>
      </c>
      <c r="O2383">
        <f>Global_Household_Financial_Dyna[[#This Row],[Total_Household_Income]]/Global_Household_Financial_Dyna[[#This Row],[Family_Size]]</f>
        <v>896.70166666666671</v>
      </c>
      <c r="P2383" s="2">
        <f t="shared" si="74"/>
        <v>0.15879799892000862</v>
      </c>
      <c r="Q2383" s="2">
        <f t="shared" si="75"/>
        <v>-0.14418033991865323</v>
      </c>
      <c r="R2383" s="2" t="str">
        <f>IF(Global_Household_Financial_Dyna[[#This Row],[Vs country_Average]]&lt;-0.2, "Underperformer", IF(Global_Household_Financial_Dyna[[#This Row],[Vs country_Average]]&gt;0.2, "Outperformer", "Normal"))</f>
        <v>Normal</v>
      </c>
      <c r="S23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51.12</v>
      </c>
      <c r="T23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51.12</v>
      </c>
      <c r="U23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51.12</v>
      </c>
      <c r="V23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51.12</v>
      </c>
    </row>
    <row r="2384" spans="1:22" x14ac:dyDescent="0.3">
      <c r="A2384">
        <v>2391</v>
      </c>
      <c r="B2384" t="s">
        <v>10</v>
      </c>
      <c r="C2384" t="s">
        <v>22</v>
      </c>
      <c r="D2384">
        <v>7</v>
      </c>
      <c r="E2384">
        <v>3</v>
      </c>
      <c r="F2384">
        <v>1195.17</v>
      </c>
      <c r="G2384">
        <v>2772.32</v>
      </c>
      <c r="H2384">
        <v>277.23</v>
      </c>
      <c r="I2384">
        <v>654.80999999999995</v>
      </c>
      <c r="J2384">
        <v>1840.28</v>
      </c>
      <c r="K2384">
        <f>Global_Household_Financial_Dyna[[#This Row],[Total_Household_Income]]-Global_Household_Financial_Dyna[[#This Row],[Estimated_Taxes]]</f>
        <v>2495.09</v>
      </c>
      <c r="L2384" s="1">
        <f>Global_Household_Financial_Dyna[[#This Row],[Monthly_Savings]]/Global_Household_Financial_Dyna[[#This Row],[Net Income]]</f>
        <v>0.73756056895743238</v>
      </c>
      <c r="M2384" s="2">
        <f>Global_Household_Financial_Dyna[[#This Row],[Monthly_Expenses]]/Global_Household_Financial_Dyna[[#This Row],[Net Income]]</f>
        <v>0.26243943104256756</v>
      </c>
      <c r="N2384" t="str">
        <f>IF(Global_Household_Financial_Dyna[[#This Row],[Monthly_Savings]]&lt;0,"High Risk", IF(Global_Household_Financial_Dyna[[#This Row],[Savings Rate%]]&lt;0.1, "Medium", "Safe"))</f>
        <v>Safe</v>
      </c>
      <c r="O2384">
        <f>Global_Household_Financial_Dyna[[#This Row],[Total_Household_Income]]/Global_Household_Financial_Dyna[[#This Row],[Family_Size]]</f>
        <v>396.04571428571433</v>
      </c>
      <c r="P2384" s="2">
        <f t="shared" si="74"/>
        <v>0.42077341556833553</v>
      </c>
      <c r="Q2384" s="2">
        <f t="shared" si="75"/>
        <v>0.31678715338909685</v>
      </c>
      <c r="R2384" s="2" t="str">
        <f>IF(Global_Household_Financial_Dyna[[#This Row],[Vs country_Average]]&lt;-0.2, "Underperformer", IF(Global_Household_Financial_Dyna[[#This Row],[Vs country_Average]]&gt;0.2, "Outperformer", "Normal"))</f>
        <v>Outperformer</v>
      </c>
      <c r="S23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1840.28</v>
      </c>
      <c r="T23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1840.28</v>
      </c>
      <c r="U23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1840.28</v>
      </c>
      <c r="V23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1840.28</v>
      </c>
    </row>
    <row r="2385" spans="1:22" x14ac:dyDescent="0.3">
      <c r="A2385">
        <v>2392</v>
      </c>
      <c r="B2385" t="s">
        <v>18</v>
      </c>
      <c r="C2385" t="s">
        <v>20</v>
      </c>
      <c r="D2385">
        <v>4</v>
      </c>
      <c r="E2385">
        <v>3</v>
      </c>
      <c r="F2385">
        <v>2963.21</v>
      </c>
      <c r="G2385">
        <v>7377.08</v>
      </c>
      <c r="H2385">
        <v>1622.96</v>
      </c>
      <c r="I2385">
        <v>2892.73</v>
      </c>
      <c r="J2385">
        <v>2861.39</v>
      </c>
      <c r="K2385">
        <f>Global_Household_Financial_Dyna[[#This Row],[Total_Household_Income]]-Global_Household_Financial_Dyna[[#This Row],[Estimated_Taxes]]</f>
        <v>5754.12</v>
      </c>
      <c r="L2385" s="1">
        <f>Global_Household_Financial_Dyna[[#This Row],[Monthly_Savings]]/Global_Household_Financial_Dyna[[#This Row],[Net Income]]</f>
        <v>0.49727673388806626</v>
      </c>
      <c r="M2385" s="2">
        <f>Global_Household_Financial_Dyna[[#This Row],[Monthly_Expenses]]/Global_Household_Financial_Dyna[[#This Row],[Net Income]]</f>
        <v>0.50272326611193374</v>
      </c>
      <c r="N2385" t="str">
        <f>IF(Global_Household_Financial_Dyna[[#This Row],[Monthly_Savings]]&lt;0,"High Risk", IF(Global_Household_Financial_Dyna[[#This Row],[Savings Rate%]]&lt;0.1, "Medium", "Safe"))</f>
        <v>Safe</v>
      </c>
      <c r="O2385">
        <f>Global_Household_Financial_Dyna[[#This Row],[Total_Household_Income]]/Global_Household_Financial_Dyna[[#This Row],[Family_Size]]</f>
        <v>1844.27</v>
      </c>
      <c r="P2385" s="2">
        <f t="shared" si="74"/>
        <v>0.32336204947805613</v>
      </c>
      <c r="Q2385" s="2">
        <f t="shared" si="75"/>
        <v>0.17391468441001012</v>
      </c>
      <c r="R2385" s="2" t="str">
        <f>IF(Global_Household_Financial_Dyna[[#This Row],[Vs country_Average]]&lt;-0.2, "Underperformer", IF(Global_Household_Financial_Dyna[[#This Row],[Vs country_Average]]&gt;0.2, "Outperformer", "Normal"))</f>
        <v>Normal</v>
      </c>
      <c r="S23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2861.39</v>
      </c>
      <c r="T23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2861.39</v>
      </c>
      <c r="U23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2861.39</v>
      </c>
      <c r="V23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2861.39</v>
      </c>
    </row>
    <row r="2386" spans="1:22" x14ac:dyDescent="0.3">
      <c r="A2386">
        <v>2393</v>
      </c>
      <c r="B2386" t="s">
        <v>10</v>
      </c>
      <c r="C2386" t="s">
        <v>11</v>
      </c>
      <c r="D2386">
        <v>5</v>
      </c>
      <c r="E2386">
        <v>1</v>
      </c>
      <c r="F2386">
        <v>363.2</v>
      </c>
      <c r="G2386">
        <v>363.2</v>
      </c>
      <c r="H2386">
        <v>36.32</v>
      </c>
      <c r="I2386">
        <v>344.68</v>
      </c>
      <c r="J2386">
        <v>-17.8</v>
      </c>
      <c r="K2386">
        <f>Global_Household_Financial_Dyna[[#This Row],[Total_Household_Income]]-Global_Household_Financial_Dyna[[#This Row],[Estimated_Taxes]]</f>
        <v>326.88</v>
      </c>
      <c r="L2386" s="1">
        <f>Global_Household_Financial_Dyna[[#This Row],[Monthly_Savings]]/Global_Household_Financial_Dyna[[#This Row],[Net Income]]</f>
        <v>-5.4454233969652474E-2</v>
      </c>
      <c r="M2386" s="2">
        <f>Global_Household_Financial_Dyna[[#This Row],[Monthly_Expenses]]/Global_Household_Financial_Dyna[[#This Row],[Net Income]]</f>
        <v>1.0544542339696525</v>
      </c>
      <c r="N2386" t="str">
        <f>IF(Global_Household_Financial_Dyna[[#This Row],[Monthly_Savings]]&lt;0,"High Risk", IF(Global_Household_Financial_Dyna[[#This Row],[Savings Rate%]]&lt;0.1, "Medium", "Safe"))</f>
        <v>High Risk</v>
      </c>
      <c r="O2386">
        <f>Global_Household_Financial_Dyna[[#This Row],[Total_Household_Income]]/Global_Household_Financial_Dyna[[#This Row],[Family_Size]]</f>
        <v>72.64</v>
      </c>
      <c r="P2386" s="2">
        <f t="shared" si="74"/>
        <v>0.42077341556833553</v>
      </c>
      <c r="Q2386" s="2">
        <f t="shared" si="75"/>
        <v>-0.47522764953798802</v>
      </c>
      <c r="R2386" s="2" t="str">
        <f>IF(Global_Household_Financial_Dyna[[#This Row],[Vs country_Average]]&lt;-0.2, "Underperformer", IF(Global_Household_Financial_Dyna[[#This Row],[Vs country_Average]]&gt;0.2, "Outperformer", "Normal"))</f>
        <v>Underperformer</v>
      </c>
      <c r="S23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-0.56599999999999895</v>
      </c>
      <c r="T23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16.668000000000003</v>
      </c>
      <c r="U23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33.902000000000001</v>
      </c>
      <c r="V23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51.13600000000001</v>
      </c>
    </row>
    <row r="2387" spans="1:22" x14ac:dyDescent="0.3">
      <c r="A2387">
        <v>2394</v>
      </c>
      <c r="B2387" t="s">
        <v>18</v>
      </c>
      <c r="C2387" t="s">
        <v>20</v>
      </c>
      <c r="D2387">
        <v>8</v>
      </c>
      <c r="E2387">
        <v>3</v>
      </c>
      <c r="F2387">
        <v>3389.2</v>
      </c>
      <c r="G2387">
        <v>7727.86</v>
      </c>
      <c r="H2387">
        <v>1700.13</v>
      </c>
      <c r="I2387">
        <v>3446.5</v>
      </c>
      <c r="J2387">
        <v>2581.2199999999998</v>
      </c>
      <c r="K2387">
        <f>Global_Household_Financial_Dyna[[#This Row],[Total_Household_Income]]-Global_Household_Financial_Dyna[[#This Row],[Estimated_Taxes]]</f>
        <v>6027.73</v>
      </c>
      <c r="L2387" s="1">
        <f>Global_Household_Financial_Dyna[[#This Row],[Monthly_Savings]]/Global_Household_Financial_Dyna[[#This Row],[Net Income]]</f>
        <v>0.42822422371274094</v>
      </c>
      <c r="M2387" s="2">
        <f>Global_Household_Financial_Dyna[[#This Row],[Monthly_Expenses]]/Global_Household_Financial_Dyna[[#This Row],[Net Income]]</f>
        <v>0.57177411728793426</v>
      </c>
      <c r="N2387" t="str">
        <f>IF(Global_Household_Financial_Dyna[[#This Row],[Monthly_Savings]]&lt;0,"High Risk", IF(Global_Household_Financial_Dyna[[#This Row],[Savings Rate%]]&lt;0.1, "Medium", "Safe"))</f>
        <v>Safe</v>
      </c>
      <c r="O2387">
        <f>Global_Household_Financial_Dyna[[#This Row],[Total_Household_Income]]/Global_Household_Financial_Dyna[[#This Row],[Family_Size]]</f>
        <v>965.98249999999996</v>
      </c>
      <c r="P2387" s="2">
        <f t="shared" si="74"/>
        <v>0.32336204947805613</v>
      </c>
      <c r="Q2387" s="2">
        <f t="shared" si="75"/>
        <v>0.1048621742346848</v>
      </c>
      <c r="R2387" s="2" t="str">
        <f>IF(Global_Household_Financial_Dyna[[#This Row],[Vs country_Average]]&lt;-0.2, "Underperformer", IF(Global_Household_Financial_Dyna[[#This Row],[Vs country_Average]]&gt;0.2, "Outperformer", "Normal"))</f>
        <v>Normal</v>
      </c>
      <c r="S23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2581.2199999999998</v>
      </c>
      <c r="T23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2581.2199999999998</v>
      </c>
      <c r="U23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2581.2199999999998</v>
      </c>
      <c r="V23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2581.2199999999998</v>
      </c>
    </row>
    <row r="2388" spans="1:22" x14ac:dyDescent="0.3">
      <c r="A2388">
        <v>2395</v>
      </c>
      <c r="B2388" t="s">
        <v>12</v>
      </c>
      <c r="C2388" t="s">
        <v>13</v>
      </c>
      <c r="D2388">
        <v>4</v>
      </c>
      <c r="E2388">
        <v>3</v>
      </c>
      <c r="F2388">
        <v>5728.99</v>
      </c>
      <c r="G2388">
        <v>11489.38</v>
      </c>
      <c r="H2388">
        <v>3446.82</v>
      </c>
      <c r="I2388">
        <v>2939.33</v>
      </c>
      <c r="J2388">
        <v>5103.24</v>
      </c>
      <c r="K2388">
        <f>Global_Household_Financial_Dyna[[#This Row],[Total_Household_Income]]-Global_Household_Financial_Dyna[[#This Row],[Estimated_Taxes]]</f>
        <v>8042.5599999999995</v>
      </c>
      <c r="L2388" s="1">
        <f>Global_Household_Financial_Dyna[[#This Row],[Monthly_Savings]]/Global_Household_Financial_Dyna[[#This Row],[Net Income]]</f>
        <v>0.63452930410217645</v>
      </c>
      <c r="M2388" s="2">
        <f>Global_Household_Financial_Dyna[[#This Row],[Monthly_Expenses]]/Global_Household_Financial_Dyna[[#This Row],[Net Income]]</f>
        <v>0.36547193928301436</v>
      </c>
      <c r="N2388" t="str">
        <f>IF(Global_Household_Financial_Dyna[[#This Row],[Monthly_Savings]]&lt;0,"High Risk", IF(Global_Household_Financial_Dyna[[#This Row],[Savings Rate%]]&lt;0.1, "Medium", "Safe"))</f>
        <v>Safe</v>
      </c>
      <c r="O2388">
        <f>Global_Household_Financial_Dyna[[#This Row],[Total_Household_Income]]/Global_Household_Financial_Dyna[[#This Row],[Family_Size]]</f>
        <v>2872.3449999999998</v>
      </c>
      <c r="P2388" s="2">
        <f t="shared" si="74"/>
        <v>0.30718716818024266</v>
      </c>
      <c r="Q2388" s="2">
        <f t="shared" si="75"/>
        <v>0.32734213592193379</v>
      </c>
      <c r="R2388" s="2" t="str">
        <f>IF(Global_Household_Financial_Dyna[[#This Row],[Vs country_Average]]&lt;-0.2, "Underperformer", IF(Global_Household_Financial_Dyna[[#This Row],[Vs country_Average]]&gt;0.2, "Outperformer", "Normal"))</f>
        <v>Outperformer</v>
      </c>
      <c r="S23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5103.24</v>
      </c>
      <c r="T23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5103.24</v>
      </c>
      <c r="U23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5103.24</v>
      </c>
      <c r="V23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5103.24</v>
      </c>
    </row>
    <row r="2389" spans="1:22" x14ac:dyDescent="0.3">
      <c r="A2389">
        <v>2396</v>
      </c>
      <c r="B2389" t="s">
        <v>10</v>
      </c>
      <c r="C2389" t="s">
        <v>22</v>
      </c>
      <c r="D2389">
        <v>7</v>
      </c>
      <c r="E2389">
        <v>3</v>
      </c>
      <c r="F2389">
        <v>646.33000000000004</v>
      </c>
      <c r="G2389">
        <v>1483.15</v>
      </c>
      <c r="H2389">
        <v>148.31</v>
      </c>
      <c r="I2389">
        <v>784.05</v>
      </c>
      <c r="J2389">
        <v>550.79</v>
      </c>
      <c r="K2389">
        <f>Global_Household_Financial_Dyna[[#This Row],[Total_Household_Income]]-Global_Household_Financial_Dyna[[#This Row],[Estimated_Taxes]]</f>
        <v>1334.8400000000001</v>
      </c>
      <c r="L2389" s="1">
        <f>Global_Household_Financial_Dyna[[#This Row],[Monthly_Savings]]/Global_Household_Financial_Dyna[[#This Row],[Net Income]]</f>
        <v>0.41262623235743601</v>
      </c>
      <c r="M2389" s="2">
        <f>Global_Household_Financial_Dyna[[#This Row],[Monthly_Expenses]]/Global_Household_Financial_Dyna[[#This Row],[Net Income]]</f>
        <v>0.58737376764256377</v>
      </c>
      <c r="N2389" t="str">
        <f>IF(Global_Household_Financial_Dyna[[#This Row],[Monthly_Savings]]&lt;0,"High Risk", IF(Global_Household_Financial_Dyna[[#This Row],[Savings Rate%]]&lt;0.1, "Medium", "Safe"))</f>
        <v>Safe</v>
      </c>
      <c r="O2389">
        <f>Global_Household_Financial_Dyna[[#This Row],[Total_Household_Income]]/Global_Household_Financial_Dyna[[#This Row],[Family_Size]]</f>
        <v>211.87857142857143</v>
      </c>
      <c r="P2389" s="2">
        <f t="shared" si="74"/>
        <v>0.42077341556833553</v>
      </c>
      <c r="Q2389" s="2">
        <f t="shared" si="75"/>
        <v>-8.1471832108995224E-3</v>
      </c>
      <c r="R2389" s="2" t="str">
        <f>IF(Global_Household_Financial_Dyna[[#This Row],[Vs country_Average]]&lt;-0.2, "Underperformer", IF(Global_Household_Financial_Dyna[[#This Row],[Vs country_Average]]&gt;0.2, "Outperformer", "Normal"))</f>
        <v>Normal</v>
      </c>
      <c r="S23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550.79</v>
      </c>
      <c r="T23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550.79</v>
      </c>
      <c r="U23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550.79</v>
      </c>
      <c r="V23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550.79</v>
      </c>
    </row>
    <row r="2390" spans="1:22" x14ac:dyDescent="0.3">
      <c r="A2390">
        <v>2397</v>
      </c>
      <c r="B2390" t="s">
        <v>18</v>
      </c>
      <c r="C2390" t="s">
        <v>20</v>
      </c>
      <c r="D2390">
        <v>4</v>
      </c>
      <c r="E2390">
        <v>3</v>
      </c>
      <c r="F2390">
        <v>4762.41</v>
      </c>
      <c r="G2390">
        <v>9864.61</v>
      </c>
      <c r="H2390">
        <v>2663.45</v>
      </c>
      <c r="I2390">
        <v>2609.79</v>
      </c>
      <c r="J2390">
        <v>4591.38</v>
      </c>
      <c r="K2390">
        <f>Global_Household_Financial_Dyna[[#This Row],[Total_Household_Income]]-Global_Household_Financial_Dyna[[#This Row],[Estimated_Taxes]]</f>
        <v>7201.1600000000008</v>
      </c>
      <c r="L2390" s="1">
        <f>Global_Household_Financial_Dyna[[#This Row],[Monthly_Savings]]/Global_Household_Financial_Dyna[[#This Row],[Net Income]]</f>
        <v>0.63758894400346611</v>
      </c>
      <c r="M2390" s="2">
        <f>Global_Household_Financial_Dyna[[#This Row],[Monthly_Expenses]]/Global_Household_Financial_Dyna[[#This Row],[Net Income]]</f>
        <v>0.36241244466169337</v>
      </c>
      <c r="N2390" t="str">
        <f>IF(Global_Household_Financial_Dyna[[#This Row],[Monthly_Savings]]&lt;0,"High Risk", IF(Global_Household_Financial_Dyna[[#This Row],[Savings Rate%]]&lt;0.1, "Medium", "Safe"))</f>
        <v>Safe</v>
      </c>
      <c r="O2390">
        <f>Global_Household_Financial_Dyna[[#This Row],[Total_Household_Income]]/Global_Household_Financial_Dyna[[#This Row],[Family_Size]]</f>
        <v>2466.1525000000001</v>
      </c>
      <c r="P2390" s="2">
        <f t="shared" si="74"/>
        <v>0.32336204947805613</v>
      </c>
      <c r="Q2390" s="2">
        <f t="shared" si="75"/>
        <v>0.31422689452540997</v>
      </c>
      <c r="R2390" s="2" t="str">
        <f>IF(Global_Household_Financial_Dyna[[#This Row],[Vs country_Average]]&lt;-0.2, "Underperformer", IF(Global_Household_Financial_Dyna[[#This Row],[Vs country_Average]]&gt;0.2, "Outperformer", "Normal"))</f>
        <v>Outperformer</v>
      </c>
      <c r="S23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4591.38</v>
      </c>
      <c r="T23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4591.38</v>
      </c>
      <c r="U23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4591.38</v>
      </c>
      <c r="V23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4591.38</v>
      </c>
    </row>
    <row r="2391" spans="1:22" x14ac:dyDescent="0.3">
      <c r="A2391">
        <v>2398</v>
      </c>
      <c r="B2391" t="s">
        <v>18</v>
      </c>
      <c r="C2391" t="s">
        <v>20</v>
      </c>
      <c r="D2391">
        <v>8</v>
      </c>
      <c r="E2391">
        <v>3</v>
      </c>
      <c r="F2391">
        <v>6015.73</v>
      </c>
      <c r="G2391">
        <v>13477.23</v>
      </c>
      <c r="H2391">
        <v>3638.85</v>
      </c>
      <c r="I2391">
        <v>4196.3</v>
      </c>
      <c r="J2391">
        <v>5642.08</v>
      </c>
      <c r="K2391">
        <f>Global_Household_Financial_Dyna[[#This Row],[Total_Household_Income]]-Global_Household_Financial_Dyna[[#This Row],[Estimated_Taxes]]</f>
        <v>9838.3799999999992</v>
      </c>
      <c r="L2391" s="1">
        <f>Global_Household_Financial_Dyna[[#This Row],[Monthly_Savings]]/Global_Household_Financial_Dyna[[#This Row],[Net Income]]</f>
        <v>0.57347652763971313</v>
      </c>
      <c r="M2391" s="2">
        <f>Global_Household_Financial_Dyna[[#This Row],[Monthly_Expenses]]/Global_Household_Financial_Dyna[[#This Row],[Net Income]]</f>
        <v>0.42652347236028704</v>
      </c>
      <c r="N2391" t="str">
        <f>IF(Global_Household_Financial_Dyna[[#This Row],[Monthly_Savings]]&lt;0,"High Risk", IF(Global_Household_Financial_Dyna[[#This Row],[Savings Rate%]]&lt;0.1, "Medium", "Safe"))</f>
        <v>Safe</v>
      </c>
      <c r="O2391">
        <f>Global_Household_Financial_Dyna[[#This Row],[Total_Household_Income]]/Global_Household_Financial_Dyna[[#This Row],[Family_Size]]</f>
        <v>1684.6537499999999</v>
      </c>
      <c r="P2391" s="2">
        <f t="shared" si="74"/>
        <v>0.32336204947805613</v>
      </c>
      <c r="Q2391" s="2">
        <f t="shared" si="75"/>
        <v>0.25011447816165699</v>
      </c>
      <c r="R2391" s="2" t="str">
        <f>IF(Global_Household_Financial_Dyna[[#This Row],[Vs country_Average]]&lt;-0.2, "Underperformer", IF(Global_Household_Financial_Dyna[[#This Row],[Vs country_Average]]&gt;0.2, "Outperformer", "Normal"))</f>
        <v>Outperformer</v>
      </c>
      <c r="S23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5642.08</v>
      </c>
      <c r="T23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5642.08</v>
      </c>
      <c r="U23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5642.08</v>
      </c>
      <c r="V23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5642.08</v>
      </c>
    </row>
    <row r="2392" spans="1:22" x14ac:dyDescent="0.3">
      <c r="A2392">
        <v>2399</v>
      </c>
      <c r="B2392" t="s">
        <v>16</v>
      </c>
      <c r="C2392" t="s">
        <v>17</v>
      </c>
      <c r="D2392">
        <v>5</v>
      </c>
      <c r="E2392">
        <v>3</v>
      </c>
      <c r="F2392">
        <v>3263.59</v>
      </c>
      <c r="G2392">
        <v>7522.18</v>
      </c>
      <c r="H2392">
        <v>2632.76</v>
      </c>
      <c r="I2392">
        <v>4412.13</v>
      </c>
      <c r="J2392">
        <v>477.29</v>
      </c>
      <c r="K2392">
        <f>Global_Household_Financial_Dyna[[#This Row],[Total_Household_Income]]-Global_Household_Financial_Dyna[[#This Row],[Estimated_Taxes]]</f>
        <v>4889.42</v>
      </c>
      <c r="L2392" s="1">
        <f>Global_Household_Financial_Dyna[[#This Row],[Monthly_Savings]]/Global_Household_Financial_Dyna[[#This Row],[Net Income]]</f>
        <v>9.7616895255469974E-2</v>
      </c>
      <c r="M2392" s="2">
        <f>Global_Household_Financial_Dyna[[#This Row],[Monthly_Expenses]]/Global_Household_Financial_Dyna[[#This Row],[Net Income]]</f>
        <v>0.90238310474452998</v>
      </c>
      <c r="N2392" t="str">
        <f>IF(Global_Household_Financial_Dyna[[#This Row],[Monthly_Savings]]&lt;0,"High Risk", IF(Global_Household_Financial_Dyna[[#This Row],[Savings Rate%]]&lt;0.1, "Medium", "Safe"))</f>
        <v>Medium</v>
      </c>
      <c r="O2392">
        <f>Global_Household_Financial_Dyna[[#This Row],[Total_Household_Income]]/Global_Household_Financial_Dyna[[#This Row],[Family_Size]]</f>
        <v>1504.4360000000001</v>
      </c>
      <c r="P2392" s="2">
        <f t="shared" si="74"/>
        <v>0.15879799892000862</v>
      </c>
      <c r="Q2392" s="2">
        <f t="shared" si="75"/>
        <v>-6.1181103664538647E-2</v>
      </c>
      <c r="R2392" s="2" t="str">
        <f>IF(Global_Household_Financial_Dyna[[#This Row],[Vs country_Average]]&lt;-0.2, "Underperformer", IF(Global_Household_Financial_Dyna[[#This Row],[Vs country_Average]]&gt;0.2, "Outperformer", "Normal"))</f>
        <v>Normal</v>
      </c>
      <c r="S23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477.29</v>
      </c>
      <c r="T23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477.29</v>
      </c>
      <c r="U23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477.29</v>
      </c>
      <c r="V23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477.29</v>
      </c>
    </row>
    <row r="2393" spans="1:22" x14ac:dyDescent="0.3">
      <c r="A2393">
        <v>2400</v>
      </c>
      <c r="B2393" t="s">
        <v>16</v>
      </c>
      <c r="C2393" t="s">
        <v>17</v>
      </c>
      <c r="D2393">
        <v>4</v>
      </c>
      <c r="E2393">
        <v>3</v>
      </c>
      <c r="F2393">
        <v>1236.02</v>
      </c>
      <c r="G2393">
        <v>2959.35</v>
      </c>
      <c r="H2393">
        <v>1035.77</v>
      </c>
      <c r="I2393">
        <v>2320.56</v>
      </c>
      <c r="J2393">
        <v>-396.99</v>
      </c>
      <c r="K2393">
        <f>Global_Household_Financial_Dyna[[#This Row],[Total_Household_Income]]-Global_Household_Financial_Dyna[[#This Row],[Estimated_Taxes]]</f>
        <v>1923.58</v>
      </c>
      <c r="L2393" s="1">
        <f>Global_Household_Financial_Dyna[[#This Row],[Monthly_Savings]]/Global_Household_Financial_Dyna[[#This Row],[Net Income]]</f>
        <v>-0.2063808107799</v>
      </c>
      <c r="M2393" s="2">
        <f>Global_Household_Financial_Dyna[[#This Row],[Monthly_Expenses]]/Global_Household_Financial_Dyna[[#This Row],[Net Income]]</f>
        <v>1.2063756121398643</v>
      </c>
      <c r="N2393" t="str">
        <f>IF(Global_Household_Financial_Dyna[[#This Row],[Monthly_Savings]]&lt;0,"High Risk", IF(Global_Household_Financial_Dyna[[#This Row],[Savings Rate%]]&lt;0.1, "Medium", "Safe"))</f>
        <v>High Risk</v>
      </c>
      <c r="O2393">
        <f>Global_Household_Financial_Dyna[[#This Row],[Total_Household_Income]]/Global_Household_Financial_Dyna[[#This Row],[Family_Size]]</f>
        <v>739.83749999999998</v>
      </c>
      <c r="P2393" s="2">
        <f t="shared" si="74"/>
        <v>0.15879799892000862</v>
      </c>
      <c r="Q2393" s="2">
        <f t="shared" si="75"/>
        <v>-0.36517880969990862</v>
      </c>
      <c r="R2393" s="2" t="str">
        <f>IF(Global_Household_Financial_Dyna[[#This Row],[Vs country_Average]]&lt;-0.2, "Underperformer", IF(Global_Household_Financial_Dyna[[#This Row],[Vs country_Average]]&gt;0.2, "Outperformer", "Normal"))</f>
        <v>Underperformer</v>
      </c>
      <c r="S23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-280.96199999999999</v>
      </c>
      <c r="T23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-164.93399999999997</v>
      </c>
      <c r="U23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-48.906000000000006</v>
      </c>
      <c r="V23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67.122000000000071</v>
      </c>
    </row>
    <row r="2394" spans="1:22" x14ac:dyDescent="0.3">
      <c r="A2394">
        <v>2401</v>
      </c>
      <c r="B2394" t="s">
        <v>10</v>
      </c>
      <c r="C2394" t="s">
        <v>11</v>
      </c>
      <c r="D2394">
        <v>5</v>
      </c>
      <c r="E2394">
        <v>2</v>
      </c>
      <c r="F2394">
        <v>869.3</v>
      </c>
      <c r="G2394">
        <v>1337.42</v>
      </c>
      <c r="H2394">
        <v>133.74</v>
      </c>
      <c r="I2394">
        <v>758.97</v>
      </c>
      <c r="J2394">
        <v>444.71</v>
      </c>
      <c r="K2394">
        <f>Global_Household_Financial_Dyna[[#This Row],[Total_Household_Income]]-Global_Household_Financial_Dyna[[#This Row],[Estimated_Taxes]]</f>
        <v>1203.68</v>
      </c>
      <c r="L2394" s="1">
        <f>Global_Household_Financial_Dyna[[#This Row],[Monthly_Savings]]/Global_Household_Financial_Dyna[[#This Row],[Net Income]]</f>
        <v>0.36945866010899903</v>
      </c>
      <c r="M2394" s="2">
        <f>Global_Household_Financial_Dyna[[#This Row],[Monthly_Expenses]]/Global_Household_Financial_Dyna[[#This Row],[Net Income]]</f>
        <v>0.63054133989100092</v>
      </c>
      <c r="N2394" t="str">
        <f>IF(Global_Household_Financial_Dyna[[#This Row],[Monthly_Savings]]&lt;0,"High Risk", IF(Global_Household_Financial_Dyna[[#This Row],[Savings Rate%]]&lt;0.1, "Medium", "Safe"))</f>
        <v>Safe</v>
      </c>
      <c r="O2394">
        <f>Global_Household_Financial_Dyna[[#This Row],[Total_Household_Income]]/Global_Household_Financial_Dyna[[#This Row],[Family_Size]]</f>
        <v>267.48400000000004</v>
      </c>
      <c r="P2394" s="2">
        <f t="shared" si="74"/>
        <v>0.42077341556833553</v>
      </c>
      <c r="Q2394" s="2">
        <f t="shared" si="75"/>
        <v>-5.1314755459336503E-2</v>
      </c>
      <c r="R2394" s="2" t="str">
        <f>IF(Global_Household_Financial_Dyna[[#This Row],[Vs country_Average]]&lt;-0.2, "Underperformer", IF(Global_Household_Financial_Dyna[[#This Row],[Vs country_Average]]&gt;0.2, "Outperformer", "Normal"))</f>
        <v>Normal</v>
      </c>
      <c r="S23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444.71</v>
      </c>
      <c r="T23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444.71</v>
      </c>
      <c r="U23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444.71</v>
      </c>
      <c r="V23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444.71</v>
      </c>
    </row>
    <row r="2395" spans="1:22" x14ac:dyDescent="0.3">
      <c r="A2395">
        <v>2402</v>
      </c>
      <c r="B2395" t="s">
        <v>18</v>
      </c>
      <c r="C2395" t="s">
        <v>19</v>
      </c>
      <c r="D2395">
        <v>7</v>
      </c>
      <c r="E2395">
        <v>2</v>
      </c>
      <c r="F2395">
        <v>2615.2600000000002</v>
      </c>
      <c r="G2395">
        <v>3971.29</v>
      </c>
      <c r="H2395">
        <v>873.68</v>
      </c>
      <c r="I2395">
        <v>3616.69</v>
      </c>
      <c r="J2395">
        <v>-519.08000000000004</v>
      </c>
      <c r="K2395">
        <f>Global_Household_Financial_Dyna[[#This Row],[Total_Household_Income]]-Global_Household_Financial_Dyna[[#This Row],[Estimated_Taxes]]</f>
        <v>3097.61</v>
      </c>
      <c r="L2395" s="1">
        <f>Global_Household_Financial_Dyna[[#This Row],[Monthly_Savings]]/Global_Household_Financial_Dyna[[#This Row],[Net Income]]</f>
        <v>-0.1675743557129529</v>
      </c>
      <c r="M2395" s="2">
        <f>Global_Household_Financial_Dyna[[#This Row],[Monthly_Expenses]]/Global_Household_Financial_Dyna[[#This Row],[Net Income]]</f>
        <v>1.1675743557129528</v>
      </c>
      <c r="N2395" t="str">
        <f>IF(Global_Household_Financial_Dyna[[#This Row],[Monthly_Savings]]&lt;0,"High Risk", IF(Global_Household_Financial_Dyna[[#This Row],[Savings Rate%]]&lt;0.1, "Medium", "Safe"))</f>
        <v>High Risk</v>
      </c>
      <c r="O2395">
        <f>Global_Household_Financial_Dyna[[#This Row],[Total_Household_Income]]/Global_Household_Financial_Dyna[[#This Row],[Family_Size]]</f>
        <v>567.3271428571428</v>
      </c>
      <c r="P2395" s="2">
        <f t="shared" si="74"/>
        <v>0.32336204947805613</v>
      </c>
      <c r="Q2395" s="2">
        <f t="shared" si="75"/>
        <v>-0.49093640519100901</v>
      </c>
      <c r="R2395" s="2" t="str">
        <f>IF(Global_Household_Financial_Dyna[[#This Row],[Vs country_Average]]&lt;-0.2, "Underperformer", IF(Global_Household_Financial_Dyna[[#This Row],[Vs country_Average]]&gt;0.2, "Outperformer", "Normal"))</f>
        <v>Underperformer</v>
      </c>
      <c r="S23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-338.24550000000005</v>
      </c>
      <c r="T23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-157.41100000000006</v>
      </c>
      <c r="U23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23.423499999999876</v>
      </c>
      <c r="V23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204.25799999999992</v>
      </c>
    </row>
    <row r="2396" spans="1:22" x14ac:dyDescent="0.3">
      <c r="A2396">
        <v>2403</v>
      </c>
      <c r="B2396" t="s">
        <v>10</v>
      </c>
      <c r="C2396" t="s">
        <v>22</v>
      </c>
      <c r="D2396">
        <v>5</v>
      </c>
      <c r="E2396">
        <v>3</v>
      </c>
      <c r="F2396">
        <v>905.3</v>
      </c>
      <c r="G2396">
        <v>2097.06</v>
      </c>
      <c r="H2396">
        <v>209.71</v>
      </c>
      <c r="I2396">
        <v>617.99</v>
      </c>
      <c r="J2396">
        <v>1269.3699999999999</v>
      </c>
      <c r="K2396">
        <f>Global_Household_Financial_Dyna[[#This Row],[Total_Household_Income]]-Global_Household_Financial_Dyna[[#This Row],[Estimated_Taxes]]</f>
        <v>1887.35</v>
      </c>
      <c r="L2396" s="1">
        <f>Global_Household_Financial_Dyna[[#This Row],[Monthly_Savings]]/Global_Household_Financial_Dyna[[#This Row],[Net Income]]</f>
        <v>0.67256735634619969</v>
      </c>
      <c r="M2396" s="2">
        <f>Global_Household_Financial_Dyna[[#This Row],[Monthly_Expenses]]/Global_Household_Financial_Dyna[[#This Row],[Net Income]]</f>
        <v>0.327437942088113</v>
      </c>
      <c r="N2396" t="str">
        <f>IF(Global_Household_Financial_Dyna[[#This Row],[Monthly_Savings]]&lt;0,"High Risk", IF(Global_Household_Financial_Dyna[[#This Row],[Savings Rate%]]&lt;0.1, "Medium", "Safe"))</f>
        <v>Safe</v>
      </c>
      <c r="O2396">
        <f>Global_Household_Financial_Dyna[[#This Row],[Total_Household_Income]]/Global_Household_Financial_Dyna[[#This Row],[Family_Size]]</f>
        <v>419.41199999999998</v>
      </c>
      <c r="P2396" s="2">
        <f t="shared" si="74"/>
        <v>0.42077341556833553</v>
      </c>
      <c r="Q2396" s="2">
        <f t="shared" si="75"/>
        <v>0.25179394077786416</v>
      </c>
      <c r="R2396" s="2" t="str">
        <f>IF(Global_Household_Financial_Dyna[[#This Row],[Vs country_Average]]&lt;-0.2, "Underperformer", IF(Global_Household_Financial_Dyna[[#This Row],[Vs country_Average]]&gt;0.2, "Outperformer", "Normal"))</f>
        <v>Outperformer</v>
      </c>
      <c r="S23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1269.3699999999999</v>
      </c>
      <c r="T23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1269.3699999999999</v>
      </c>
      <c r="U23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1269.3699999999999</v>
      </c>
      <c r="V23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1269.3699999999999</v>
      </c>
    </row>
    <row r="2397" spans="1:22" x14ac:dyDescent="0.3">
      <c r="A2397">
        <v>2404</v>
      </c>
      <c r="B2397" t="s">
        <v>10</v>
      </c>
      <c r="C2397" t="s">
        <v>22</v>
      </c>
      <c r="D2397">
        <v>6</v>
      </c>
      <c r="E2397">
        <v>3</v>
      </c>
      <c r="F2397">
        <v>1163.46</v>
      </c>
      <c r="G2397">
        <v>2323.9499999999998</v>
      </c>
      <c r="H2397">
        <v>232.4</v>
      </c>
      <c r="I2397">
        <v>715.42</v>
      </c>
      <c r="J2397">
        <v>1376.14</v>
      </c>
      <c r="K2397">
        <f>Global_Household_Financial_Dyna[[#This Row],[Total_Household_Income]]-Global_Household_Financial_Dyna[[#This Row],[Estimated_Taxes]]</f>
        <v>2091.5499999999997</v>
      </c>
      <c r="L2397" s="1">
        <f>Global_Household_Financial_Dyna[[#This Row],[Monthly_Savings]]/Global_Household_Financial_Dyna[[#This Row],[Net Income]]</f>
        <v>0.65795223637971856</v>
      </c>
      <c r="M2397" s="2">
        <f>Global_Household_Financial_Dyna[[#This Row],[Monthly_Expenses]]/Global_Household_Financial_Dyna[[#This Row],[Net Income]]</f>
        <v>0.34205254476345298</v>
      </c>
      <c r="N2397" t="str">
        <f>IF(Global_Household_Financial_Dyna[[#This Row],[Monthly_Savings]]&lt;0,"High Risk", IF(Global_Household_Financial_Dyna[[#This Row],[Savings Rate%]]&lt;0.1, "Medium", "Safe"))</f>
        <v>Safe</v>
      </c>
      <c r="O2397">
        <f>Global_Household_Financial_Dyna[[#This Row],[Total_Household_Income]]/Global_Household_Financial_Dyna[[#This Row],[Family_Size]]</f>
        <v>387.32499999999999</v>
      </c>
      <c r="P2397" s="2">
        <f t="shared" si="74"/>
        <v>0.42077341556833553</v>
      </c>
      <c r="Q2397" s="2">
        <f t="shared" si="75"/>
        <v>0.23717882081138303</v>
      </c>
      <c r="R2397" s="2" t="str">
        <f>IF(Global_Household_Financial_Dyna[[#This Row],[Vs country_Average]]&lt;-0.2, "Underperformer", IF(Global_Household_Financial_Dyna[[#This Row],[Vs country_Average]]&gt;0.2, "Outperformer", "Normal"))</f>
        <v>Outperformer</v>
      </c>
      <c r="S23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1376.14</v>
      </c>
      <c r="T23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1376.14</v>
      </c>
      <c r="U23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1376.14</v>
      </c>
      <c r="V23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1376.14</v>
      </c>
    </row>
    <row r="2398" spans="1:22" x14ac:dyDescent="0.3">
      <c r="A2398">
        <v>2405</v>
      </c>
      <c r="B2398" t="s">
        <v>16</v>
      </c>
      <c r="C2398" t="s">
        <v>21</v>
      </c>
      <c r="D2398">
        <v>6</v>
      </c>
      <c r="E2398">
        <v>3</v>
      </c>
      <c r="F2398">
        <v>4823.63</v>
      </c>
      <c r="G2398">
        <v>10951.9</v>
      </c>
      <c r="H2398">
        <v>4380.76</v>
      </c>
      <c r="I2398">
        <v>3675.82</v>
      </c>
      <c r="J2398">
        <v>2895.32</v>
      </c>
      <c r="K2398">
        <f>Global_Household_Financial_Dyna[[#This Row],[Total_Household_Income]]-Global_Household_Financial_Dyna[[#This Row],[Estimated_Taxes]]</f>
        <v>6571.1399999999994</v>
      </c>
      <c r="L2398" s="1">
        <f>Global_Household_Financial_Dyna[[#This Row],[Monthly_Savings]]/Global_Household_Financial_Dyna[[#This Row],[Net Income]]</f>
        <v>0.4406115225059884</v>
      </c>
      <c r="M2398" s="2">
        <f>Global_Household_Financial_Dyna[[#This Row],[Monthly_Expenses]]/Global_Household_Financial_Dyna[[#This Row],[Net Income]]</f>
        <v>0.55938847749401177</v>
      </c>
      <c r="N2398" t="str">
        <f>IF(Global_Household_Financial_Dyna[[#This Row],[Monthly_Savings]]&lt;0,"High Risk", IF(Global_Household_Financial_Dyna[[#This Row],[Savings Rate%]]&lt;0.1, "Medium", "Safe"))</f>
        <v>Safe</v>
      </c>
      <c r="O2398">
        <f>Global_Household_Financial_Dyna[[#This Row],[Total_Household_Income]]/Global_Household_Financial_Dyna[[#This Row],[Family_Size]]</f>
        <v>1825.3166666666666</v>
      </c>
      <c r="P2398" s="2">
        <f t="shared" si="74"/>
        <v>0.15879799892000862</v>
      </c>
      <c r="Q2398" s="2">
        <f t="shared" si="75"/>
        <v>0.28181352358597977</v>
      </c>
      <c r="R2398" s="2" t="str">
        <f>IF(Global_Household_Financial_Dyna[[#This Row],[Vs country_Average]]&lt;-0.2, "Underperformer", IF(Global_Household_Financial_Dyna[[#This Row],[Vs country_Average]]&gt;0.2, "Outperformer", "Normal"))</f>
        <v>Outperformer</v>
      </c>
      <c r="S23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2895.32</v>
      </c>
      <c r="T23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2895.32</v>
      </c>
      <c r="U23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2895.32</v>
      </c>
      <c r="V23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2895.32</v>
      </c>
    </row>
    <row r="2399" spans="1:22" x14ac:dyDescent="0.3">
      <c r="A2399">
        <v>2406</v>
      </c>
      <c r="B2399" t="s">
        <v>16</v>
      </c>
      <c r="C2399" t="s">
        <v>21</v>
      </c>
      <c r="D2399">
        <v>5</v>
      </c>
      <c r="E2399">
        <v>1</v>
      </c>
      <c r="F2399">
        <v>5626.17</v>
      </c>
      <c r="G2399">
        <v>5626.17</v>
      </c>
      <c r="H2399">
        <v>1969.16</v>
      </c>
      <c r="I2399">
        <v>2825.25</v>
      </c>
      <c r="J2399">
        <v>831.76</v>
      </c>
      <c r="K2399">
        <f>Global_Household_Financial_Dyna[[#This Row],[Total_Household_Income]]-Global_Household_Financial_Dyna[[#This Row],[Estimated_Taxes]]</f>
        <v>3657.01</v>
      </c>
      <c r="L2399" s="1">
        <f>Global_Household_Financial_Dyna[[#This Row],[Monthly_Savings]]/Global_Household_Financial_Dyna[[#This Row],[Net Income]]</f>
        <v>0.22744263756456776</v>
      </c>
      <c r="M2399" s="2">
        <f>Global_Household_Financial_Dyna[[#This Row],[Monthly_Expenses]]/Global_Household_Financial_Dyna[[#This Row],[Net Income]]</f>
        <v>0.77255736243543216</v>
      </c>
      <c r="N2399" t="str">
        <f>IF(Global_Household_Financial_Dyna[[#This Row],[Monthly_Savings]]&lt;0,"High Risk", IF(Global_Household_Financial_Dyna[[#This Row],[Savings Rate%]]&lt;0.1, "Medium", "Safe"))</f>
        <v>Safe</v>
      </c>
      <c r="O2399">
        <f>Global_Household_Financial_Dyna[[#This Row],[Total_Household_Income]]/Global_Household_Financial_Dyna[[#This Row],[Family_Size]]</f>
        <v>1125.2339999999999</v>
      </c>
      <c r="P2399" s="2">
        <f t="shared" si="74"/>
        <v>0.15879799892000862</v>
      </c>
      <c r="Q2399" s="2">
        <f t="shared" si="75"/>
        <v>6.8644638644559136E-2</v>
      </c>
      <c r="R2399" s="2" t="str">
        <f>IF(Global_Household_Financial_Dyna[[#This Row],[Vs country_Average]]&lt;-0.2, "Underperformer", IF(Global_Household_Financial_Dyna[[#This Row],[Vs country_Average]]&gt;0.2, "Outperformer", "Normal"))</f>
        <v>Normal</v>
      </c>
      <c r="S23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831.76</v>
      </c>
      <c r="T23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831.76</v>
      </c>
      <c r="U23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831.76</v>
      </c>
      <c r="V23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831.76</v>
      </c>
    </row>
    <row r="2400" spans="1:22" x14ac:dyDescent="0.3">
      <c r="A2400">
        <v>2407</v>
      </c>
      <c r="B2400" t="s">
        <v>10</v>
      </c>
      <c r="C2400" t="s">
        <v>11</v>
      </c>
      <c r="D2400">
        <v>2</v>
      </c>
      <c r="E2400">
        <v>2</v>
      </c>
      <c r="F2400">
        <v>648.08000000000004</v>
      </c>
      <c r="G2400">
        <v>1151.3599999999999</v>
      </c>
      <c r="H2400">
        <v>115.14</v>
      </c>
      <c r="I2400">
        <v>312.7</v>
      </c>
      <c r="J2400">
        <v>723.53</v>
      </c>
      <c r="K2400">
        <f>Global_Household_Financial_Dyna[[#This Row],[Total_Household_Income]]-Global_Household_Financial_Dyna[[#This Row],[Estimated_Taxes]]</f>
        <v>1036.2199999999998</v>
      </c>
      <c r="L2400" s="1">
        <f>Global_Household_Financial_Dyna[[#This Row],[Monthly_Savings]]/Global_Household_Financial_Dyna[[#This Row],[Net Income]]</f>
        <v>0.69823975603636301</v>
      </c>
      <c r="M2400" s="2">
        <f>Global_Household_Financial_Dyna[[#This Row],[Monthly_Expenses]]/Global_Household_Financial_Dyna[[#This Row],[Net Income]]</f>
        <v>0.30176989442396407</v>
      </c>
      <c r="N2400" t="str">
        <f>IF(Global_Household_Financial_Dyna[[#This Row],[Monthly_Savings]]&lt;0,"High Risk", IF(Global_Household_Financial_Dyna[[#This Row],[Savings Rate%]]&lt;0.1, "Medium", "Safe"))</f>
        <v>Safe</v>
      </c>
      <c r="O2400">
        <f>Global_Household_Financial_Dyna[[#This Row],[Total_Household_Income]]/Global_Household_Financial_Dyna[[#This Row],[Family_Size]]</f>
        <v>575.67999999999995</v>
      </c>
      <c r="P2400" s="2">
        <f t="shared" si="74"/>
        <v>0.42077341556833553</v>
      </c>
      <c r="Q2400" s="2">
        <f t="shared" si="75"/>
        <v>0.27746634046802748</v>
      </c>
      <c r="R2400" s="2" t="str">
        <f>IF(Global_Household_Financial_Dyna[[#This Row],[Vs country_Average]]&lt;-0.2, "Underperformer", IF(Global_Household_Financial_Dyna[[#This Row],[Vs country_Average]]&gt;0.2, "Outperformer", "Normal"))</f>
        <v>Outperformer</v>
      </c>
      <c r="S24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723.53</v>
      </c>
      <c r="T24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723.53</v>
      </c>
      <c r="U24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723.53</v>
      </c>
      <c r="V24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723.53</v>
      </c>
    </row>
    <row r="2401" spans="1:22" x14ac:dyDescent="0.3">
      <c r="A2401">
        <v>2408</v>
      </c>
      <c r="B2401" t="s">
        <v>18</v>
      </c>
      <c r="C2401" t="s">
        <v>20</v>
      </c>
      <c r="D2401">
        <v>3</v>
      </c>
      <c r="E2401">
        <v>3</v>
      </c>
      <c r="F2401">
        <v>1669.66</v>
      </c>
      <c r="G2401">
        <v>4000.63</v>
      </c>
      <c r="H2401">
        <v>880.14</v>
      </c>
      <c r="I2401">
        <v>2153.5300000000002</v>
      </c>
      <c r="J2401">
        <v>966.96</v>
      </c>
      <c r="K2401">
        <f>Global_Household_Financial_Dyna[[#This Row],[Total_Household_Income]]-Global_Household_Financial_Dyna[[#This Row],[Estimated_Taxes]]</f>
        <v>3120.4900000000002</v>
      </c>
      <c r="L2401" s="1">
        <f>Global_Household_Financial_Dyna[[#This Row],[Monthly_Savings]]/Global_Household_Financial_Dyna[[#This Row],[Net Income]]</f>
        <v>0.30987441074959382</v>
      </c>
      <c r="M2401" s="2">
        <f>Global_Household_Financial_Dyna[[#This Row],[Monthly_Expenses]]/Global_Household_Financial_Dyna[[#This Row],[Net Income]]</f>
        <v>0.69012558925040624</v>
      </c>
      <c r="N2401" t="str">
        <f>IF(Global_Household_Financial_Dyna[[#This Row],[Monthly_Savings]]&lt;0,"High Risk", IF(Global_Household_Financial_Dyna[[#This Row],[Savings Rate%]]&lt;0.1, "Medium", "Safe"))</f>
        <v>Safe</v>
      </c>
      <c r="O2401">
        <f>Global_Household_Financial_Dyna[[#This Row],[Total_Household_Income]]/Global_Household_Financial_Dyna[[#This Row],[Family_Size]]</f>
        <v>1333.5433333333333</v>
      </c>
      <c r="P2401" s="2">
        <f t="shared" si="74"/>
        <v>0.32336204947805613</v>
      </c>
      <c r="Q2401" s="2">
        <f t="shared" si="75"/>
        <v>-1.3487638728462314E-2</v>
      </c>
      <c r="R2401" s="2" t="str">
        <f>IF(Global_Household_Financial_Dyna[[#This Row],[Vs country_Average]]&lt;-0.2, "Underperformer", IF(Global_Household_Financial_Dyna[[#This Row],[Vs country_Average]]&gt;0.2, "Outperformer", "Normal"))</f>
        <v>Normal</v>
      </c>
      <c r="S24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966.96</v>
      </c>
      <c r="T24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966.96</v>
      </c>
      <c r="U24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966.96</v>
      </c>
      <c r="V24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966.96</v>
      </c>
    </row>
    <row r="2402" spans="1:22" x14ac:dyDescent="0.3">
      <c r="A2402">
        <v>2409</v>
      </c>
      <c r="B2402" t="s">
        <v>12</v>
      </c>
      <c r="C2402" t="s">
        <v>13</v>
      </c>
      <c r="D2402">
        <v>2</v>
      </c>
      <c r="E2402">
        <v>2</v>
      </c>
      <c r="F2402">
        <v>4965.1899999999996</v>
      </c>
      <c r="G2402">
        <v>8363.9500000000007</v>
      </c>
      <c r="H2402">
        <v>2509.19</v>
      </c>
      <c r="I2402">
        <v>2443.9299999999998</v>
      </c>
      <c r="J2402">
        <v>3410.83</v>
      </c>
      <c r="K2402">
        <f>Global_Household_Financial_Dyna[[#This Row],[Total_Household_Income]]-Global_Household_Financial_Dyna[[#This Row],[Estimated_Taxes]]</f>
        <v>5854.76</v>
      </c>
      <c r="L2402" s="1">
        <f>Global_Household_Financial_Dyna[[#This Row],[Monthly_Savings]]/Global_Household_Financial_Dyna[[#This Row],[Net Income]]</f>
        <v>0.58257383735627077</v>
      </c>
      <c r="M2402" s="2">
        <f>Global_Household_Financial_Dyna[[#This Row],[Monthly_Expenses]]/Global_Household_Financial_Dyna[[#This Row],[Net Income]]</f>
        <v>0.41742616264372917</v>
      </c>
      <c r="N2402" t="str">
        <f>IF(Global_Household_Financial_Dyna[[#This Row],[Monthly_Savings]]&lt;0,"High Risk", IF(Global_Household_Financial_Dyna[[#This Row],[Savings Rate%]]&lt;0.1, "Medium", "Safe"))</f>
        <v>Safe</v>
      </c>
      <c r="O2402">
        <f>Global_Household_Financial_Dyna[[#This Row],[Total_Household_Income]]/Global_Household_Financial_Dyna[[#This Row],[Family_Size]]</f>
        <v>4181.9750000000004</v>
      </c>
      <c r="P2402" s="2">
        <f t="shared" si="74"/>
        <v>0.30718716818024266</v>
      </c>
      <c r="Q2402" s="2">
        <f t="shared" si="75"/>
        <v>0.27538666917602811</v>
      </c>
      <c r="R2402" s="2" t="str">
        <f>IF(Global_Household_Financial_Dyna[[#This Row],[Vs country_Average]]&lt;-0.2, "Underperformer", IF(Global_Household_Financial_Dyna[[#This Row],[Vs country_Average]]&gt;0.2, "Outperformer", "Normal"))</f>
        <v>Outperformer</v>
      </c>
      <c r="S24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3410.83</v>
      </c>
      <c r="T24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3410.83</v>
      </c>
      <c r="U24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3410.83</v>
      </c>
      <c r="V24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3410.83</v>
      </c>
    </row>
    <row r="2403" spans="1:22" x14ac:dyDescent="0.3">
      <c r="A2403">
        <v>2410</v>
      </c>
      <c r="B2403" t="s">
        <v>10</v>
      </c>
      <c r="C2403" t="s">
        <v>22</v>
      </c>
      <c r="D2403">
        <v>5</v>
      </c>
      <c r="E2403">
        <v>1</v>
      </c>
      <c r="F2403">
        <v>560.27</v>
      </c>
      <c r="G2403">
        <v>560.27</v>
      </c>
      <c r="H2403">
        <v>56.03</v>
      </c>
      <c r="I2403">
        <v>528.47</v>
      </c>
      <c r="J2403">
        <v>-24.23</v>
      </c>
      <c r="K2403">
        <f>Global_Household_Financial_Dyna[[#This Row],[Total_Household_Income]]-Global_Household_Financial_Dyna[[#This Row],[Estimated_Taxes]]</f>
        <v>504.24</v>
      </c>
      <c r="L2403" s="1">
        <f>Global_Household_Financial_Dyna[[#This Row],[Monthly_Savings]]/Global_Household_Financial_Dyna[[#This Row],[Net Income]]</f>
        <v>-4.8052514675551328E-2</v>
      </c>
      <c r="M2403" s="2">
        <f>Global_Household_Financial_Dyna[[#This Row],[Monthly_Expenses]]/Global_Household_Financial_Dyna[[#This Row],[Net Income]]</f>
        <v>1.0480525146755513</v>
      </c>
      <c r="N2403" t="str">
        <f>IF(Global_Household_Financial_Dyna[[#This Row],[Monthly_Savings]]&lt;0,"High Risk", IF(Global_Household_Financial_Dyna[[#This Row],[Savings Rate%]]&lt;0.1, "Medium", "Safe"))</f>
        <v>High Risk</v>
      </c>
      <c r="O2403">
        <f>Global_Household_Financial_Dyna[[#This Row],[Total_Household_Income]]/Global_Household_Financial_Dyna[[#This Row],[Family_Size]]</f>
        <v>112.054</v>
      </c>
      <c r="P2403" s="2">
        <f t="shared" si="74"/>
        <v>0.42077341556833553</v>
      </c>
      <c r="Q2403" s="2">
        <f t="shared" si="75"/>
        <v>-0.46882593024388686</v>
      </c>
      <c r="R2403" s="2" t="str">
        <f>IF(Global_Household_Financial_Dyna[[#This Row],[Vs country_Average]]&lt;-0.2, "Underperformer", IF(Global_Household_Financial_Dyna[[#This Row],[Vs country_Average]]&gt;0.2, "Outperformer", "Normal"))</f>
        <v>Underperformer</v>
      </c>
      <c r="S24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2.1935000000000038</v>
      </c>
      <c r="T24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28.617000000000001</v>
      </c>
      <c r="U24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55.040499999999994</v>
      </c>
      <c r="V24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81.463999999999999</v>
      </c>
    </row>
    <row r="2404" spans="1:22" x14ac:dyDescent="0.3">
      <c r="A2404">
        <v>2411</v>
      </c>
      <c r="B2404" t="s">
        <v>16</v>
      </c>
      <c r="C2404" t="s">
        <v>17</v>
      </c>
      <c r="D2404">
        <v>3</v>
      </c>
      <c r="E2404">
        <v>1</v>
      </c>
      <c r="F2404">
        <v>6008.11</v>
      </c>
      <c r="G2404">
        <v>6008.11</v>
      </c>
      <c r="H2404">
        <v>2102.84</v>
      </c>
      <c r="I2404">
        <v>3014.31</v>
      </c>
      <c r="J2404">
        <v>890.96</v>
      </c>
      <c r="K2404">
        <f>Global_Household_Financial_Dyna[[#This Row],[Total_Household_Income]]-Global_Household_Financial_Dyna[[#This Row],[Estimated_Taxes]]</f>
        <v>3905.2699999999995</v>
      </c>
      <c r="L2404" s="1">
        <f>Global_Household_Financial_Dyna[[#This Row],[Monthly_Savings]]/Global_Household_Financial_Dyna[[#This Row],[Net Income]]</f>
        <v>0.22814299651496572</v>
      </c>
      <c r="M2404" s="2">
        <f>Global_Household_Financial_Dyna[[#This Row],[Monthly_Expenses]]/Global_Household_Financial_Dyna[[#This Row],[Net Income]]</f>
        <v>0.77185700348503439</v>
      </c>
      <c r="N2404" t="str">
        <f>IF(Global_Household_Financial_Dyna[[#This Row],[Monthly_Savings]]&lt;0,"High Risk", IF(Global_Household_Financial_Dyna[[#This Row],[Savings Rate%]]&lt;0.1, "Medium", "Safe"))</f>
        <v>Safe</v>
      </c>
      <c r="O2404">
        <f>Global_Household_Financial_Dyna[[#This Row],[Total_Household_Income]]/Global_Household_Financial_Dyna[[#This Row],[Family_Size]]</f>
        <v>2002.7033333333331</v>
      </c>
      <c r="P2404" s="2">
        <f t="shared" si="74"/>
        <v>0.15879799892000862</v>
      </c>
      <c r="Q2404" s="2">
        <f t="shared" si="75"/>
        <v>6.9344997594957103E-2</v>
      </c>
      <c r="R2404" s="2" t="str">
        <f>IF(Global_Household_Financial_Dyna[[#This Row],[Vs country_Average]]&lt;-0.2, "Underperformer", IF(Global_Household_Financial_Dyna[[#This Row],[Vs country_Average]]&gt;0.2, "Outperformer", "Normal"))</f>
        <v>Normal</v>
      </c>
      <c r="S24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890.96</v>
      </c>
      <c r="T24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890.96</v>
      </c>
      <c r="U24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890.96</v>
      </c>
      <c r="V24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890.96</v>
      </c>
    </row>
    <row r="2405" spans="1:22" x14ac:dyDescent="0.3">
      <c r="A2405">
        <v>2412</v>
      </c>
      <c r="B2405" t="s">
        <v>18</v>
      </c>
      <c r="C2405" t="s">
        <v>20</v>
      </c>
      <c r="D2405">
        <v>6</v>
      </c>
      <c r="E2405">
        <v>3</v>
      </c>
      <c r="F2405">
        <v>2048.6</v>
      </c>
      <c r="G2405">
        <v>4288.74</v>
      </c>
      <c r="H2405">
        <v>943.52</v>
      </c>
      <c r="I2405">
        <v>3309.29</v>
      </c>
      <c r="J2405">
        <v>35.92</v>
      </c>
      <c r="K2405">
        <f>Global_Household_Financial_Dyna[[#This Row],[Total_Household_Income]]-Global_Household_Financial_Dyna[[#This Row],[Estimated_Taxes]]</f>
        <v>3345.22</v>
      </c>
      <c r="L2405" s="1">
        <f>Global_Household_Financial_Dyna[[#This Row],[Monthly_Savings]]/Global_Household_Financial_Dyna[[#This Row],[Net Income]]</f>
        <v>1.0737709328534448E-2</v>
      </c>
      <c r="M2405" s="2">
        <f>Global_Household_Financial_Dyna[[#This Row],[Monthly_Expenses]]/Global_Household_Financial_Dyna[[#This Row],[Net Income]]</f>
        <v>0.98925930133145212</v>
      </c>
      <c r="N2405" t="str">
        <f>IF(Global_Household_Financial_Dyna[[#This Row],[Monthly_Savings]]&lt;0,"High Risk", IF(Global_Household_Financial_Dyna[[#This Row],[Savings Rate%]]&lt;0.1, "Medium", "Safe"))</f>
        <v>Medium</v>
      </c>
      <c r="O2405">
        <f>Global_Household_Financial_Dyna[[#This Row],[Total_Household_Income]]/Global_Household_Financial_Dyna[[#This Row],[Family_Size]]</f>
        <v>714.79</v>
      </c>
      <c r="P2405" s="2">
        <f t="shared" si="74"/>
        <v>0.32336204947805613</v>
      </c>
      <c r="Q2405" s="2">
        <f t="shared" si="75"/>
        <v>-0.31262434014952167</v>
      </c>
      <c r="R2405" s="2" t="str">
        <f>IF(Global_Household_Financial_Dyna[[#This Row],[Vs country_Average]]&lt;-0.2, "Underperformer", IF(Global_Household_Financial_Dyna[[#This Row],[Vs country_Average]]&gt;0.2, "Outperformer", "Normal"))</f>
        <v>Underperformer</v>
      </c>
      <c r="S24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35.92</v>
      </c>
      <c r="T24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35.92</v>
      </c>
      <c r="U24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35.92</v>
      </c>
      <c r="V24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35.92</v>
      </c>
    </row>
    <row r="2406" spans="1:22" x14ac:dyDescent="0.3">
      <c r="A2406">
        <v>2413</v>
      </c>
      <c r="B2406" t="s">
        <v>10</v>
      </c>
      <c r="C2406" t="s">
        <v>11</v>
      </c>
      <c r="D2406">
        <v>3</v>
      </c>
      <c r="E2406">
        <v>1</v>
      </c>
      <c r="F2406">
        <v>858.59</v>
      </c>
      <c r="G2406">
        <v>858.59</v>
      </c>
      <c r="H2406">
        <v>85.86</v>
      </c>
      <c r="I2406">
        <v>585.23</v>
      </c>
      <c r="J2406">
        <v>187.5</v>
      </c>
      <c r="K2406">
        <f>Global_Household_Financial_Dyna[[#This Row],[Total_Household_Income]]-Global_Household_Financial_Dyna[[#This Row],[Estimated_Taxes]]</f>
        <v>772.73</v>
      </c>
      <c r="L2406" s="1">
        <f>Global_Household_Financial_Dyna[[#This Row],[Monthly_Savings]]/Global_Household_Financial_Dyna[[#This Row],[Net Income]]</f>
        <v>0.24264620242516791</v>
      </c>
      <c r="M2406" s="2">
        <f>Global_Household_Financial_Dyna[[#This Row],[Monthly_Expenses]]/Global_Household_Financial_Dyna[[#This Row],[Net Income]]</f>
        <v>0.75735379757483212</v>
      </c>
      <c r="N2406" t="str">
        <f>IF(Global_Household_Financial_Dyna[[#This Row],[Monthly_Savings]]&lt;0,"High Risk", IF(Global_Household_Financial_Dyna[[#This Row],[Savings Rate%]]&lt;0.1, "Medium", "Safe"))</f>
        <v>Safe</v>
      </c>
      <c r="O2406">
        <f>Global_Household_Financial_Dyna[[#This Row],[Total_Household_Income]]/Global_Household_Financial_Dyna[[#This Row],[Family_Size]]</f>
        <v>286.19666666666666</v>
      </c>
      <c r="P2406" s="2">
        <f t="shared" si="74"/>
        <v>0.42077341556833553</v>
      </c>
      <c r="Q2406" s="2">
        <f t="shared" si="75"/>
        <v>-0.17812721314316762</v>
      </c>
      <c r="R2406" s="2" t="str">
        <f>IF(Global_Household_Financial_Dyna[[#This Row],[Vs country_Average]]&lt;-0.2, "Underperformer", IF(Global_Household_Financial_Dyna[[#This Row],[Vs country_Average]]&gt;0.2, "Outperformer", "Normal"))</f>
        <v>Normal</v>
      </c>
      <c r="S24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187.5</v>
      </c>
      <c r="T24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187.5</v>
      </c>
      <c r="U24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187.5</v>
      </c>
      <c r="V24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187.5</v>
      </c>
    </row>
    <row r="2407" spans="1:22" x14ac:dyDescent="0.3">
      <c r="A2407">
        <v>2414</v>
      </c>
      <c r="B2407" t="s">
        <v>18</v>
      </c>
      <c r="C2407" t="s">
        <v>19</v>
      </c>
      <c r="D2407">
        <v>5</v>
      </c>
      <c r="E2407">
        <v>3</v>
      </c>
      <c r="F2407">
        <v>1784.55</v>
      </c>
      <c r="G2407">
        <v>3810.29</v>
      </c>
      <c r="H2407">
        <v>838.26</v>
      </c>
      <c r="I2407">
        <v>3170.99</v>
      </c>
      <c r="J2407">
        <v>-198.97</v>
      </c>
      <c r="K2407">
        <f>Global_Household_Financial_Dyna[[#This Row],[Total_Household_Income]]-Global_Household_Financial_Dyna[[#This Row],[Estimated_Taxes]]</f>
        <v>2972.0299999999997</v>
      </c>
      <c r="L2407" s="1">
        <f>Global_Household_Financial_Dyna[[#This Row],[Monthly_Savings]]/Global_Household_Financial_Dyna[[#This Row],[Net Income]]</f>
        <v>-6.6947507259347991E-2</v>
      </c>
      <c r="M2407" s="2">
        <f>Global_Household_Financial_Dyna[[#This Row],[Monthly_Expenses]]/Global_Household_Financial_Dyna[[#This Row],[Net Income]]</f>
        <v>1.0669441425557615</v>
      </c>
      <c r="N2407" t="str">
        <f>IF(Global_Household_Financial_Dyna[[#This Row],[Monthly_Savings]]&lt;0,"High Risk", IF(Global_Household_Financial_Dyna[[#This Row],[Savings Rate%]]&lt;0.1, "Medium", "Safe"))</f>
        <v>High Risk</v>
      </c>
      <c r="O2407">
        <f>Global_Household_Financial_Dyna[[#This Row],[Total_Household_Income]]/Global_Household_Financial_Dyna[[#This Row],[Family_Size]]</f>
        <v>762.05799999999999</v>
      </c>
      <c r="P2407" s="2">
        <f t="shared" si="74"/>
        <v>0.32336204947805613</v>
      </c>
      <c r="Q2407" s="2">
        <f t="shared" si="75"/>
        <v>-0.39030955673740414</v>
      </c>
      <c r="R2407" s="2" t="str">
        <f>IF(Global_Household_Financial_Dyna[[#This Row],[Vs country_Average]]&lt;-0.2, "Underperformer", IF(Global_Household_Financial_Dyna[[#This Row],[Vs country_Average]]&gt;0.2, "Outperformer", "Normal"))</f>
        <v>Underperformer</v>
      </c>
      <c r="S24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-40.420500000000004</v>
      </c>
      <c r="T24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118.12899999999999</v>
      </c>
      <c r="U24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276.67849999999999</v>
      </c>
      <c r="V24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435.22799999999995</v>
      </c>
    </row>
    <row r="2408" spans="1:22" x14ac:dyDescent="0.3">
      <c r="A2408">
        <v>2415</v>
      </c>
      <c r="B2408" t="s">
        <v>16</v>
      </c>
      <c r="C2408" t="s">
        <v>21</v>
      </c>
      <c r="D2408">
        <v>6</v>
      </c>
      <c r="E2408">
        <v>1</v>
      </c>
      <c r="F2408">
        <v>4157.38</v>
      </c>
      <c r="G2408">
        <v>4157.38</v>
      </c>
      <c r="H2408">
        <v>1455.08</v>
      </c>
      <c r="I2408">
        <v>3377.35</v>
      </c>
      <c r="J2408">
        <v>-675.05</v>
      </c>
      <c r="K2408">
        <f>Global_Household_Financial_Dyna[[#This Row],[Total_Household_Income]]-Global_Household_Financial_Dyna[[#This Row],[Estimated_Taxes]]</f>
        <v>2702.3</v>
      </c>
      <c r="L2408" s="1">
        <f>Global_Household_Financial_Dyna[[#This Row],[Monthly_Savings]]/Global_Household_Financial_Dyna[[#This Row],[Net Income]]</f>
        <v>-0.24980572105243679</v>
      </c>
      <c r="M2408" s="2">
        <f>Global_Household_Financial_Dyna[[#This Row],[Monthly_Expenses]]/Global_Household_Financial_Dyna[[#This Row],[Net Income]]</f>
        <v>1.2498057210524367</v>
      </c>
      <c r="N2408" t="str">
        <f>IF(Global_Household_Financial_Dyna[[#This Row],[Monthly_Savings]]&lt;0,"High Risk", IF(Global_Household_Financial_Dyna[[#This Row],[Savings Rate%]]&lt;0.1, "Medium", "Safe"))</f>
        <v>High Risk</v>
      </c>
      <c r="O2408">
        <f>Global_Household_Financial_Dyna[[#This Row],[Total_Household_Income]]/Global_Household_Financial_Dyna[[#This Row],[Family_Size]]</f>
        <v>692.89666666666665</v>
      </c>
      <c r="P2408" s="2">
        <f t="shared" si="74"/>
        <v>0.15879799892000862</v>
      </c>
      <c r="Q2408" s="2">
        <f t="shared" si="75"/>
        <v>-0.40860371997244538</v>
      </c>
      <c r="R2408" s="2" t="str">
        <f>IF(Global_Household_Financial_Dyna[[#This Row],[Vs country_Average]]&lt;-0.2, "Underperformer", IF(Global_Household_Financial_Dyna[[#This Row],[Vs country_Average]]&gt;0.2, "Outperformer", "Normal"))</f>
        <v>Underperformer</v>
      </c>
      <c r="S24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-506.18249999999995</v>
      </c>
      <c r="T24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-337.31499999999994</v>
      </c>
      <c r="U24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-168.44749999999999</v>
      </c>
      <c r="V24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0.42000000000007276</v>
      </c>
    </row>
    <row r="2409" spans="1:22" x14ac:dyDescent="0.3">
      <c r="A2409">
        <v>2416</v>
      </c>
      <c r="B2409" t="s">
        <v>12</v>
      </c>
      <c r="C2409" t="s">
        <v>13</v>
      </c>
      <c r="D2409">
        <v>3</v>
      </c>
      <c r="E2409">
        <v>2</v>
      </c>
      <c r="F2409">
        <v>4939.16</v>
      </c>
      <c r="G2409">
        <v>7253.65</v>
      </c>
      <c r="H2409">
        <v>1813.41</v>
      </c>
      <c r="I2409">
        <v>3214.38</v>
      </c>
      <c r="J2409">
        <v>2225.86</v>
      </c>
      <c r="K2409">
        <f>Global_Household_Financial_Dyna[[#This Row],[Total_Household_Income]]-Global_Household_Financial_Dyna[[#This Row],[Estimated_Taxes]]</f>
        <v>5440.24</v>
      </c>
      <c r="L2409" s="1">
        <f>Global_Household_Financial_Dyna[[#This Row],[Monthly_Savings]]/Global_Household_Financial_Dyna[[#This Row],[Net Income]]</f>
        <v>0.40914739055629901</v>
      </c>
      <c r="M2409" s="2">
        <f>Global_Household_Financial_Dyna[[#This Row],[Monthly_Expenses]]/Global_Household_Financial_Dyna[[#This Row],[Net Income]]</f>
        <v>0.5908526094437011</v>
      </c>
      <c r="N2409" t="str">
        <f>IF(Global_Household_Financial_Dyna[[#This Row],[Monthly_Savings]]&lt;0,"High Risk", IF(Global_Household_Financial_Dyna[[#This Row],[Savings Rate%]]&lt;0.1, "Medium", "Safe"))</f>
        <v>Safe</v>
      </c>
      <c r="O2409">
        <f>Global_Household_Financial_Dyna[[#This Row],[Total_Household_Income]]/Global_Household_Financial_Dyna[[#This Row],[Family_Size]]</f>
        <v>2417.8833333333332</v>
      </c>
      <c r="P2409" s="2">
        <f t="shared" si="74"/>
        <v>0.30718716818024266</v>
      </c>
      <c r="Q2409" s="2">
        <f t="shared" si="75"/>
        <v>0.10196022237605634</v>
      </c>
      <c r="R2409" s="2" t="str">
        <f>IF(Global_Household_Financial_Dyna[[#This Row],[Vs country_Average]]&lt;-0.2, "Underperformer", IF(Global_Household_Financial_Dyna[[#This Row],[Vs country_Average]]&gt;0.2, "Outperformer", "Normal"))</f>
        <v>Normal</v>
      </c>
      <c r="S24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2225.86</v>
      </c>
      <c r="T24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2225.86</v>
      </c>
      <c r="U24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2225.86</v>
      </c>
      <c r="V24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2225.86</v>
      </c>
    </row>
    <row r="2410" spans="1:22" x14ac:dyDescent="0.3">
      <c r="A2410">
        <v>2417</v>
      </c>
      <c r="B2410" t="s">
        <v>10</v>
      </c>
      <c r="C2410" t="s">
        <v>11</v>
      </c>
      <c r="D2410">
        <v>3</v>
      </c>
      <c r="E2410">
        <v>3</v>
      </c>
      <c r="F2410">
        <v>581.52</v>
      </c>
      <c r="G2410">
        <v>1372.02</v>
      </c>
      <c r="H2410">
        <v>137.19999999999999</v>
      </c>
      <c r="I2410">
        <v>398.63</v>
      </c>
      <c r="J2410">
        <v>836.18</v>
      </c>
      <c r="K2410">
        <f>Global_Household_Financial_Dyna[[#This Row],[Total_Household_Income]]-Global_Household_Financial_Dyna[[#This Row],[Estimated_Taxes]]</f>
        <v>1234.82</v>
      </c>
      <c r="L2410" s="1">
        <f>Global_Household_Financial_Dyna[[#This Row],[Monthly_Savings]]/Global_Household_Financial_Dyna[[#This Row],[Net Income]]</f>
        <v>0.67716752239192757</v>
      </c>
      <c r="M2410" s="2">
        <f>Global_Household_Financial_Dyna[[#This Row],[Monthly_Expenses]]/Global_Household_Financial_Dyna[[#This Row],[Net Income]]</f>
        <v>0.32282437926175478</v>
      </c>
      <c r="N2410" t="str">
        <f>IF(Global_Household_Financial_Dyna[[#This Row],[Monthly_Savings]]&lt;0,"High Risk", IF(Global_Household_Financial_Dyna[[#This Row],[Savings Rate%]]&lt;0.1, "Medium", "Safe"))</f>
        <v>Safe</v>
      </c>
      <c r="O2410">
        <f>Global_Household_Financial_Dyna[[#This Row],[Total_Household_Income]]/Global_Household_Financial_Dyna[[#This Row],[Family_Size]]</f>
        <v>457.34</v>
      </c>
      <c r="P2410" s="2">
        <f t="shared" si="74"/>
        <v>0.42077341556833553</v>
      </c>
      <c r="Q2410" s="2">
        <f t="shared" si="75"/>
        <v>0.25639410682359204</v>
      </c>
      <c r="R2410" s="2" t="str">
        <f>IF(Global_Household_Financial_Dyna[[#This Row],[Vs country_Average]]&lt;-0.2, "Underperformer", IF(Global_Household_Financial_Dyna[[#This Row],[Vs country_Average]]&gt;0.2, "Outperformer", "Normal"))</f>
        <v>Outperformer</v>
      </c>
      <c r="S24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836.18</v>
      </c>
      <c r="T24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836.18</v>
      </c>
      <c r="U24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836.18</v>
      </c>
      <c r="V24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836.18</v>
      </c>
    </row>
    <row r="2411" spans="1:22" x14ac:dyDescent="0.3">
      <c r="A2411">
        <v>2418</v>
      </c>
      <c r="B2411" t="s">
        <v>18</v>
      </c>
      <c r="C2411" t="s">
        <v>20</v>
      </c>
      <c r="D2411">
        <v>2</v>
      </c>
      <c r="E2411">
        <v>1</v>
      </c>
      <c r="F2411">
        <v>4586.08</v>
      </c>
      <c r="G2411">
        <v>4586.08</v>
      </c>
      <c r="H2411">
        <v>1008.94</v>
      </c>
      <c r="I2411">
        <v>2053.0300000000002</v>
      </c>
      <c r="J2411">
        <v>1524.11</v>
      </c>
      <c r="K2411">
        <f>Global_Household_Financial_Dyna[[#This Row],[Total_Household_Income]]-Global_Household_Financial_Dyna[[#This Row],[Estimated_Taxes]]</f>
        <v>3577.14</v>
      </c>
      <c r="L2411" s="1">
        <f>Global_Household_Financial_Dyna[[#This Row],[Monthly_Savings]]/Global_Household_Financial_Dyna[[#This Row],[Net Income]]</f>
        <v>0.42606942976791512</v>
      </c>
      <c r="M2411" s="2">
        <f>Global_Household_Financial_Dyna[[#This Row],[Monthly_Expenses]]/Global_Household_Financial_Dyna[[#This Row],[Net Income]]</f>
        <v>0.57393057023208494</v>
      </c>
      <c r="N2411" t="str">
        <f>IF(Global_Household_Financial_Dyna[[#This Row],[Monthly_Savings]]&lt;0,"High Risk", IF(Global_Household_Financial_Dyna[[#This Row],[Savings Rate%]]&lt;0.1, "Medium", "Safe"))</f>
        <v>Safe</v>
      </c>
      <c r="O2411">
        <f>Global_Household_Financial_Dyna[[#This Row],[Total_Household_Income]]/Global_Household_Financial_Dyna[[#This Row],[Family_Size]]</f>
        <v>2293.04</v>
      </c>
      <c r="P2411" s="2">
        <f t="shared" si="74"/>
        <v>0.32336204947805613</v>
      </c>
      <c r="Q2411" s="2">
        <f t="shared" si="75"/>
        <v>0.10270738028985898</v>
      </c>
      <c r="R2411" s="2" t="str">
        <f>IF(Global_Household_Financial_Dyna[[#This Row],[Vs country_Average]]&lt;-0.2, "Underperformer", IF(Global_Household_Financial_Dyna[[#This Row],[Vs country_Average]]&gt;0.2, "Outperformer", "Normal"))</f>
        <v>Normal</v>
      </c>
      <c r="S24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1524.11</v>
      </c>
      <c r="T24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1524.11</v>
      </c>
      <c r="U24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1524.11</v>
      </c>
      <c r="V24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1524.11</v>
      </c>
    </row>
    <row r="2412" spans="1:22" x14ac:dyDescent="0.3">
      <c r="A2412">
        <v>2419</v>
      </c>
      <c r="B2412" t="s">
        <v>18</v>
      </c>
      <c r="C2412" t="s">
        <v>20</v>
      </c>
      <c r="D2412">
        <v>3</v>
      </c>
      <c r="E2412">
        <v>3</v>
      </c>
      <c r="F2412">
        <v>3623.96</v>
      </c>
      <c r="G2412">
        <v>7823.09</v>
      </c>
      <c r="H2412">
        <v>1721.08</v>
      </c>
      <c r="I2412">
        <v>2511.46</v>
      </c>
      <c r="J2412">
        <v>3590.55</v>
      </c>
      <c r="K2412">
        <f>Global_Household_Financial_Dyna[[#This Row],[Total_Household_Income]]-Global_Household_Financial_Dyna[[#This Row],[Estimated_Taxes]]</f>
        <v>6102.01</v>
      </c>
      <c r="L2412" s="1">
        <f>Global_Household_Financial_Dyna[[#This Row],[Monthly_Savings]]/Global_Household_Financial_Dyna[[#This Row],[Net Income]]</f>
        <v>0.58842086460035303</v>
      </c>
      <c r="M2412" s="2">
        <f>Global_Household_Financial_Dyna[[#This Row],[Monthly_Expenses]]/Global_Household_Financial_Dyna[[#This Row],[Net Income]]</f>
        <v>0.41157913539964697</v>
      </c>
      <c r="N2412" t="str">
        <f>IF(Global_Household_Financial_Dyna[[#This Row],[Monthly_Savings]]&lt;0,"High Risk", IF(Global_Household_Financial_Dyna[[#This Row],[Savings Rate%]]&lt;0.1, "Medium", "Safe"))</f>
        <v>Safe</v>
      </c>
      <c r="O2412">
        <f>Global_Household_Financial_Dyna[[#This Row],[Total_Household_Income]]/Global_Household_Financial_Dyna[[#This Row],[Family_Size]]</f>
        <v>2607.6966666666667</v>
      </c>
      <c r="P2412" s="2">
        <f t="shared" si="74"/>
        <v>0.32336204947805613</v>
      </c>
      <c r="Q2412" s="2">
        <f t="shared" si="75"/>
        <v>0.2650588151222969</v>
      </c>
      <c r="R2412" s="2" t="str">
        <f>IF(Global_Household_Financial_Dyna[[#This Row],[Vs country_Average]]&lt;-0.2, "Underperformer", IF(Global_Household_Financial_Dyna[[#This Row],[Vs country_Average]]&gt;0.2, "Outperformer", "Normal"))</f>
        <v>Outperformer</v>
      </c>
      <c r="S24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3590.55</v>
      </c>
      <c r="T24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3590.55</v>
      </c>
      <c r="U24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3590.55</v>
      </c>
      <c r="V24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3590.55</v>
      </c>
    </row>
    <row r="2413" spans="1:22" x14ac:dyDescent="0.3">
      <c r="A2413">
        <v>2420</v>
      </c>
      <c r="B2413" t="s">
        <v>10</v>
      </c>
      <c r="C2413" t="s">
        <v>11</v>
      </c>
      <c r="D2413">
        <v>7</v>
      </c>
      <c r="E2413">
        <v>3</v>
      </c>
      <c r="F2413">
        <v>917.1</v>
      </c>
      <c r="G2413">
        <v>2087.5500000000002</v>
      </c>
      <c r="H2413">
        <v>208.75</v>
      </c>
      <c r="I2413">
        <v>778</v>
      </c>
      <c r="J2413">
        <v>1100.79</v>
      </c>
      <c r="K2413">
        <f>Global_Household_Financial_Dyna[[#This Row],[Total_Household_Income]]-Global_Household_Financial_Dyna[[#This Row],[Estimated_Taxes]]</f>
        <v>1878.8000000000002</v>
      </c>
      <c r="L2413" s="1">
        <f>Global_Household_Financial_Dyna[[#This Row],[Monthly_Savings]]/Global_Household_Financial_Dyna[[#This Row],[Net Income]]</f>
        <v>0.58590057483500102</v>
      </c>
      <c r="M2413" s="2">
        <f>Global_Household_Financial_Dyna[[#This Row],[Monthly_Expenses]]/Global_Household_Financial_Dyna[[#This Row],[Net Income]]</f>
        <v>0.41409410261869273</v>
      </c>
      <c r="N2413" t="str">
        <f>IF(Global_Household_Financial_Dyna[[#This Row],[Monthly_Savings]]&lt;0,"High Risk", IF(Global_Household_Financial_Dyna[[#This Row],[Savings Rate%]]&lt;0.1, "Medium", "Safe"))</f>
        <v>Safe</v>
      </c>
      <c r="O2413">
        <f>Global_Household_Financial_Dyna[[#This Row],[Total_Household_Income]]/Global_Household_Financial_Dyna[[#This Row],[Family_Size]]</f>
        <v>298.22142857142859</v>
      </c>
      <c r="P2413" s="2">
        <f t="shared" si="74"/>
        <v>0.42077341556833553</v>
      </c>
      <c r="Q2413" s="2">
        <f t="shared" si="75"/>
        <v>0.16512715926666549</v>
      </c>
      <c r="R2413" s="2" t="str">
        <f>IF(Global_Household_Financial_Dyna[[#This Row],[Vs country_Average]]&lt;-0.2, "Underperformer", IF(Global_Household_Financial_Dyna[[#This Row],[Vs country_Average]]&gt;0.2, "Outperformer", "Normal"))</f>
        <v>Normal</v>
      </c>
      <c r="S24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1100.79</v>
      </c>
      <c r="T24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1100.79</v>
      </c>
      <c r="U24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1100.79</v>
      </c>
      <c r="V24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1100.79</v>
      </c>
    </row>
    <row r="2414" spans="1:22" x14ac:dyDescent="0.3">
      <c r="A2414">
        <v>2421</v>
      </c>
      <c r="B2414" t="s">
        <v>18</v>
      </c>
      <c r="C2414" t="s">
        <v>19</v>
      </c>
      <c r="D2414">
        <v>5</v>
      </c>
      <c r="E2414">
        <v>1</v>
      </c>
      <c r="F2414">
        <v>5728.81</v>
      </c>
      <c r="G2414">
        <v>5728.81</v>
      </c>
      <c r="H2414">
        <v>1260.3399999999999</v>
      </c>
      <c r="I2414">
        <v>4112.68</v>
      </c>
      <c r="J2414">
        <v>355.79</v>
      </c>
      <c r="K2414">
        <f>Global_Household_Financial_Dyna[[#This Row],[Total_Household_Income]]-Global_Household_Financial_Dyna[[#This Row],[Estimated_Taxes]]</f>
        <v>4468.47</v>
      </c>
      <c r="L2414" s="1">
        <f>Global_Household_Financial_Dyna[[#This Row],[Monthly_Savings]]/Global_Household_Financial_Dyna[[#This Row],[Net Income]]</f>
        <v>7.9622331581055708E-2</v>
      </c>
      <c r="M2414" s="2">
        <f>Global_Household_Financial_Dyna[[#This Row],[Monthly_Expenses]]/Global_Household_Financial_Dyna[[#This Row],[Net Income]]</f>
        <v>0.92037766841894431</v>
      </c>
      <c r="N2414" t="str">
        <f>IF(Global_Household_Financial_Dyna[[#This Row],[Monthly_Savings]]&lt;0,"High Risk", IF(Global_Household_Financial_Dyna[[#This Row],[Savings Rate%]]&lt;0.1, "Medium", "Safe"))</f>
        <v>Medium</v>
      </c>
      <c r="O2414">
        <f>Global_Household_Financial_Dyna[[#This Row],[Total_Household_Income]]/Global_Household_Financial_Dyna[[#This Row],[Family_Size]]</f>
        <v>1145.7620000000002</v>
      </c>
      <c r="P2414" s="2">
        <f t="shared" si="74"/>
        <v>0.32336204947805613</v>
      </c>
      <c r="Q2414" s="2">
        <f t="shared" si="75"/>
        <v>-0.24373971789700044</v>
      </c>
      <c r="R2414" s="2" t="str">
        <f>IF(Global_Household_Financial_Dyna[[#This Row],[Vs country_Average]]&lt;-0.2, "Underperformer", IF(Global_Household_Financial_Dyna[[#This Row],[Vs country_Average]]&gt;0.2, "Outperformer", "Normal"))</f>
        <v>Underperformer</v>
      </c>
      <c r="S24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355.79</v>
      </c>
      <c r="T24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355.79</v>
      </c>
      <c r="U24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355.79</v>
      </c>
      <c r="V24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355.79</v>
      </c>
    </row>
    <row r="2415" spans="1:22" x14ac:dyDescent="0.3">
      <c r="A2415">
        <v>2422</v>
      </c>
      <c r="B2415" t="s">
        <v>18</v>
      </c>
      <c r="C2415" t="s">
        <v>19</v>
      </c>
      <c r="D2415">
        <v>1</v>
      </c>
      <c r="E2415">
        <v>1</v>
      </c>
      <c r="F2415">
        <v>3184.72</v>
      </c>
      <c r="G2415">
        <v>3184.72</v>
      </c>
      <c r="H2415">
        <v>700.64</v>
      </c>
      <c r="I2415">
        <v>1828.85</v>
      </c>
      <c r="J2415">
        <v>655.22</v>
      </c>
      <c r="K2415">
        <f>Global_Household_Financial_Dyna[[#This Row],[Total_Household_Income]]-Global_Household_Financial_Dyna[[#This Row],[Estimated_Taxes]]</f>
        <v>2484.08</v>
      </c>
      <c r="L2415" s="1">
        <f>Global_Household_Financial_Dyna[[#This Row],[Monthly_Savings]]/Global_Household_Financial_Dyna[[#This Row],[Net Income]]</f>
        <v>0.26376767253872663</v>
      </c>
      <c r="M2415" s="2">
        <f>Global_Household_Financial_Dyna[[#This Row],[Monthly_Expenses]]/Global_Household_Financial_Dyna[[#This Row],[Net Income]]</f>
        <v>0.73622830182602816</v>
      </c>
      <c r="N2415" t="str">
        <f>IF(Global_Household_Financial_Dyna[[#This Row],[Monthly_Savings]]&lt;0,"High Risk", IF(Global_Household_Financial_Dyna[[#This Row],[Savings Rate%]]&lt;0.1, "Medium", "Safe"))</f>
        <v>Safe</v>
      </c>
      <c r="O2415">
        <f>Global_Household_Financial_Dyna[[#This Row],[Total_Household_Income]]/Global_Household_Financial_Dyna[[#This Row],[Family_Size]]</f>
        <v>3184.72</v>
      </c>
      <c r="P2415" s="2">
        <f t="shared" si="74"/>
        <v>0.32336204947805613</v>
      </c>
      <c r="Q2415" s="2">
        <f t="shared" si="75"/>
        <v>-5.9594376939329508E-2</v>
      </c>
      <c r="R2415" s="2" t="str">
        <f>IF(Global_Household_Financial_Dyna[[#This Row],[Vs country_Average]]&lt;-0.2, "Underperformer", IF(Global_Household_Financial_Dyna[[#This Row],[Vs country_Average]]&gt;0.2, "Outperformer", "Normal"))</f>
        <v>Normal</v>
      </c>
      <c r="S24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655.22</v>
      </c>
      <c r="T24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655.22</v>
      </c>
      <c r="U24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655.22</v>
      </c>
      <c r="V24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655.22</v>
      </c>
    </row>
    <row r="2416" spans="1:22" x14ac:dyDescent="0.3">
      <c r="A2416">
        <v>2423</v>
      </c>
      <c r="B2416" t="s">
        <v>14</v>
      </c>
      <c r="C2416" t="s">
        <v>15</v>
      </c>
      <c r="D2416">
        <v>1</v>
      </c>
      <c r="E2416">
        <v>1</v>
      </c>
      <c r="F2416">
        <v>2342.06</v>
      </c>
      <c r="G2416">
        <v>2342.06</v>
      </c>
      <c r="H2416">
        <v>351.31</v>
      </c>
      <c r="I2416">
        <v>726.82</v>
      </c>
      <c r="J2416">
        <v>1263.93</v>
      </c>
      <c r="K2416">
        <f>Global_Household_Financial_Dyna[[#This Row],[Total_Household_Income]]-Global_Household_Financial_Dyna[[#This Row],[Estimated_Taxes]]</f>
        <v>1990.75</v>
      </c>
      <c r="L2416" s="1">
        <f>Global_Household_Financial_Dyna[[#This Row],[Monthly_Savings]]/Global_Household_Financial_Dyna[[#This Row],[Net Income]]</f>
        <v>0.63490141906316722</v>
      </c>
      <c r="M2416" s="2">
        <f>Global_Household_Financial_Dyna[[#This Row],[Monthly_Expenses]]/Global_Household_Financial_Dyna[[#This Row],[Net Income]]</f>
        <v>0.36509858093683289</v>
      </c>
      <c r="N2416" t="str">
        <f>IF(Global_Household_Financial_Dyna[[#This Row],[Monthly_Savings]]&lt;0,"High Risk", IF(Global_Household_Financial_Dyna[[#This Row],[Savings Rate%]]&lt;0.1, "Medium", "Safe"))</f>
        <v>Safe</v>
      </c>
      <c r="O2416">
        <f>Global_Household_Financial_Dyna[[#This Row],[Total_Household_Income]]/Global_Household_Financial_Dyna[[#This Row],[Family_Size]]</f>
        <v>2342.06</v>
      </c>
      <c r="P2416" s="2">
        <f t="shared" si="74"/>
        <v>0.39788995363055785</v>
      </c>
      <c r="Q2416" s="2">
        <f t="shared" si="75"/>
        <v>0.23701146543260937</v>
      </c>
      <c r="R2416" s="2" t="str">
        <f>IF(Global_Household_Financial_Dyna[[#This Row],[Vs country_Average]]&lt;-0.2, "Underperformer", IF(Global_Household_Financial_Dyna[[#This Row],[Vs country_Average]]&gt;0.2, "Outperformer", "Normal"))</f>
        <v>Outperformer</v>
      </c>
      <c r="S24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1263.93</v>
      </c>
      <c r="T24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1263.93</v>
      </c>
      <c r="U24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1263.93</v>
      </c>
      <c r="V24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1263.93</v>
      </c>
    </row>
    <row r="2417" spans="1:22" x14ac:dyDescent="0.3">
      <c r="A2417">
        <v>2424</v>
      </c>
      <c r="B2417" t="s">
        <v>10</v>
      </c>
      <c r="C2417" t="s">
        <v>11</v>
      </c>
      <c r="D2417">
        <v>1</v>
      </c>
      <c r="E2417">
        <v>1</v>
      </c>
      <c r="F2417">
        <v>582.66</v>
      </c>
      <c r="G2417">
        <v>582.66</v>
      </c>
      <c r="H2417">
        <v>58.27</v>
      </c>
      <c r="I2417">
        <v>387.66</v>
      </c>
      <c r="J2417">
        <v>136.74</v>
      </c>
      <c r="K2417">
        <f>Global_Household_Financial_Dyna[[#This Row],[Total_Household_Income]]-Global_Household_Financial_Dyna[[#This Row],[Estimated_Taxes]]</f>
        <v>524.39</v>
      </c>
      <c r="L2417" s="1">
        <f>Global_Household_Financial_Dyna[[#This Row],[Monthly_Savings]]/Global_Household_Financial_Dyna[[#This Row],[Net Income]]</f>
        <v>0.26076012128377735</v>
      </c>
      <c r="M2417" s="2">
        <f>Global_Household_Financial_Dyna[[#This Row],[Monthly_Expenses]]/Global_Household_Financial_Dyna[[#This Row],[Net Income]]</f>
        <v>0.73925894849253426</v>
      </c>
      <c r="N2417" t="str">
        <f>IF(Global_Household_Financial_Dyna[[#This Row],[Monthly_Savings]]&lt;0,"High Risk", IF(Global_Household_Financial_Dyna[[#This Row],[Savings Rate%]]&lt;0.1, "Medium", "Safe"))</f>
        <v>Safe</v>
      </c>
      <c r="O2417">
        <f>Global_Household_Financial_Dyna[[#This Row],[Total_Household_Income]]/Global_Household_Financial_Dyna[[#This Row],[Family_Size]]</f>
        <v>582.66</v>
      </c>
      <c r="P2417" s="2">
        <f t="shared" si="74"/>
        <v>0.42077341556833553</v>
      </c>
      <c r="Q2417" s="2">
        <f t="shared" si="75"/>
        <v>-0.16001329428455818</v>
      </c>
      <c r="R2417" s="2" t="str">
        <f>IF(Global_Household_Financial_Dyna[[#This Row],[Vs country_Average]]&lt;-0.2, "Underperformer", IF(Global_Household_Financial_Dyna[[#This Row],[Vs country_Average]]&gt;0.2, "Outperformer", "Normal"))</f>
        <v>Normal</v>
      </c>
      <c r="S24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136.74</v>
      </c>
      <c r="T24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136.74</v>
      </c>
      <c r="U24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136.74</v>
      </c>
      <c r="V24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136.74</v>
      </c>
    </row>
    <row r="2418" spans="1:22" x14ac:dyDescent="0.3">
      <c r="A2418">
        <v>2425</v>
      </c>
      <c r="B2418" t="s">
        <v>10</v>
      </c>
      <c r="C2418" t="s">
        <v>11</v>
      </c>
      <c r="D2418">
        <v>5</v>
      </c>
      <c r="E2418">
        <v>2</v>
      </c>
      <c r="F2418">
        <v>816.54</v>
      </c>
      <c r="G2418">
        <v>1537.39</v>
      </c>
      <c r="H2418">
        <v>153.74</v>
      </c>
      <c r="I2418">
        <v>644.55999999999995</v>
      </c>
      <c r="J2418">
        <v>739.09</v>
      </c>
      <c r="K2418">
        <f>Global_Household_Financial_Dyna[[#This Row],[Total_Household_Income]]-Global_Household_Financial_Dyna[[#This Row],[Estimated_Taxes]]</f>
        <v>1383.65</v>
      </c>
      <c r="L2418" s="1">
        <f>Global_Household_Financial_Dyna[[#This Row],[Monthly_Savings]]/Global_Household_Financial_Dyna[[#This Row],[Net Income]]</f>
        <v>0.53415965020055645</v>
      </c>
      <c r="M2418" s="2">
        <f>Global_Household_Financial_Dyna[[#This Row],[Monthly_Expenses]]/Global_Household_Financial_Dyna[[#This Row],[Net Income]]</f>
        <v>0.46584034979944344</v>
      </c>
      <c r="N2418" t="str">
        <f>IF(Global_Household_Financial_Dyna[[#This Row],[Monthly_Savings]]&lt;0,"High Risk", IF(Global_Household_Financial_Dyna[[#This Row],[Savings Rate%]]&lt;0.1, "Medium", "Safe"))</f>
        <v>Safe</v>
      </c>
      <c r="O2418">
        <f>Global_Household_Financial_Dyna[[#This Row],[Total_Household_Income]]/Global_Household_Financial_Dyna[[#This Row],[Family_Size]]</f>
        <v>307.47800000000001</v>
      </c>
      <c r="P2418" s="2">
        <f t="shared" si="74"/>
        <v>0.42077341556833553</v>
      </c>
      <c r="Q2418" s="2">
        <f t="shared" si="75"/>
        <v>0.11338623463222092</v>
      </c>
      <c r="R2418" s="2" t="str">
        <f>IF(Global_Household_Financial_Dyna[[#This Row],[Vs country_Average]]&lt;-0.2, "Underperformer", IF(Global_Household_Financial_Dyna[[#This Row],[Vs country_Average]]&gt;0.2, "Outperformer", "Normal"))</f>
        <v>Normal</v>
      </c>
      <c r="S24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739.09</v>
      </c>
      <c r="T24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739.09</v>
      </c>
      <c r="U24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739.09</v>
      </c>
      <c r="V24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739.09</v>
      </c>
    </row>
    <row r="2419" spans="1:22" x14ac:dyDescent="0.3">
      <c r="A2419">
        <v>2426</v>
      </c>
      <c r="B2419" t="s">
        <v>12</v>
      </c>
      <c r="C2419" t="s">
        <v>13</v>
      </c>
      <c r="D2419">
        <v>1</v>
      </c>
      <c r="E2419">
        <v>1</v>
      </c>
      <c r="F2419">
        <v>3408.73</v>
      </c>
      <c r="G2419">
        <v>3408.73</v>
      </c>
      <c r="H2419">
        <v>852.18</v>
      </c>
      <c r="I2419">
        <v>1261.72</v>
      </c>
      <c r="J2419">
        <v>1294.83</v>
      </c>
      <c r="K2419">
        <f>Global_Household_Financial_Dyna[[#This Row],[Total_Household_Income]]-Global_Household_Financial_Dyna[[#This Row],[Estimated_Taxes]]</f>
        <v>2556.5500000000002</v>
      </c>
      <c r="L2419" s="1">
        <f>Global_Household_Financial_Dyna[[#This Row],[Monthly_Savings]]/Global_Household_Financial_Dyna[[#This Row],[Net Income]]</f>
        <v>0.50647552365492554</v>
      </c>
      <c r="M2419" s="2">
        <f>Global_Household_Financial_Dyna[[#This Row],[Monthly_Expenses]]/Global_Household_Financial_Dyna[[#This Row],[Net Income]]</f>
        <v>0.4935244763450744</v>
      </c>
      <c r="N2419" t="str">
        <f>IF(Global_Household_Financial_Dyna[[#This Row],[Monthly_Savings]]&lt;0,"High Risk", IF(Global_Household_Financial_Dyna[[#This Row],[Savings Rate%]]&lt;0.1, "Medium", "Safe"))</f>
        <v>Safe</v>
      </c>
      <c r="O2419">
        <f>Global_Household_Financial_Dyna[[#This Row],[Total_Household_Income]]/Global_Household_Financial_Dyna[[#This Row],[Family_Size]]</f>
        <v>3408.73</v>
      </c>
      <c r="P2419" s="2">
        <f t="shared" si="74"/>
        <v>0.30718716818024266</v>
      </c>
      <c r="Q2419" s="2">
        <f t="shared" si="75"/>
        <v>0.19928835547468288</v>
      </c>
      <c r="R2419" s="2" t="str">
        <f>IF(Global_Household_Financial_Dyna[[#This Row],[Vs country_Average]]&lt;-0.2, "Underperformer", IF(Global_Household_Financial_Dyna[[#This Row],[Vs country_Average]]&gt;0.2, "Outperformer", "Normal"))</f>
        <v>Normal</v>
      </c>
      <c r="S24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1294.83</v>
      </c>
      <c r="T24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1294.83</v>
      </c>
      <c r="U24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1294.83</v>
      </c>
      <c r="V24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1294.83</v>
      </c>
    </row>
    <row r="2420" spans="1:22" x14ac:dyDescent="0.3">
      <c r="A2420">
        <v>2427</v>
      </c>
      <c r="B2420" t="s">
        <v>18</v>
      </c>
      <c r="C2420" t="s">
        <v>20</v>
      </c>
      <c r="D2420">
        <v>2</v>
      </c>
      <c r="E2420">
        <v>1</v>
      </c>
      <c r="F2420">
        <v>3306.71</v>
      </c>
      <c r="G2420">
        <v>3306.71</v>
      </c>
      <c r="H2420">
        <v>727.48</v>
      </c>
      <c r="I2420">
        <v>2266.69</v>
      </c>
      <c r="J2420">
        <v>312.54000000000002</v>
      </c>
      <c r="K2420">
        <f>Global_Household_Financial_Dyna[[#This Row],[Total_Household_Income]]-Global_Household_Financial_Dyna[[#This Row],[Estimated_Taxes]]</f>
        <v>2579.23</v>
      </c>
      <c r="L2420" s="1">
        <f>Global_Household_Financial_Dyna[[#This Row],[Monthly_Savings]]/Global_Household_Financial_Dyna[[#This Row],[Net Income]]</f>
        <v>0.12117569972433634</v>
      </c>
      <c r="M2420" s="2">
        <f>Global_Household_Financial_Dyna[[#This Row],[Monthly_Expenses]]/Global_Household_Financial_Dyna[[#This Row],[Net Income]]</f>
        <v>0.87882430027566372</v>
      </c>
      <c r="N2420" t="str">
        <f>IF(Global_Household_Financial_Dyna[[#This Row],[Monthly_Savings]]&lt;0,"High Risk", IF(Global_Household_Financial_Dyna[[#This Row],[Savings Rate%]]&lt;0.1, "Medium", "Safe"))</f>
        <v>Safe</v>
      </c>
      <c r="O2420">
        <f>Global_Household_Financial_Dyna[[#This Row],[Total_Household_Income]]/Global_Household_Financial_Dyna[[#This Row],[Family_Size]]</f>
        <v>1653.355</v>
      </c>
      <c r="P2420" s="2">
        <f t="shared" si="74"/>
        <v>0.32336204947805613</v>
      </c>
      <c r="Q2420" s="2">
        <f t="shared" si="75"/>
        <v>-0.2021863497537198</v>
      </c>
      <c r="R2420" s="2" t="str">
        <f>IF(Global_Household_Financial_Dyna[[#This Row],[Vs country_Average]]&lt;-0.2, "Underperformer", IF(Global_Household_Financial_Dyna[[#This Row],[Vs country_Average]]&gt;0.2, "Outperformer", "Normal"))</f>
        <v>Underperformer</v>
      </c>
      <c r="S24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312.54000000000002</v>
      </c>
      <c r="T24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312.54000000000002</v>
      </c>
      <c r="U24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312.54000000000002</v>
      </c>
      <c r="V24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312.54000000000002</v>
      </c>
    </row>
    <row r="2421" spans="1:22" x14ac:dyDescent="0.3">
      <c r="A2421">
        <v>2428</v>
      </c>
      <c r="B2421" t="s">
        <v>12</v>
      </c>
      <c r="C2421" t="s">
        <v>13</v>
      </c>
      <c r="D2421">
        <v>5</v>
      </c>
      <c r="E2421">
        <v>3</v>
      </c>
      <c r="F2421">
        <v>1488.87</v>
      </c>
      <c r="G2421">
        <v>3124.35</v>
      </c>
      <c r="H2421">
        <v>781.09</v>
      </c>
      <c r="I2421">
        <v>2965.01</v>
      </c>
      <c r="J2421">
        <v>-621.75</v>
      </c>
      <c r="K2421">
        <f>Global_Household_Financial_Dyna[[#This Row],[Total_Household_Income]]-Global_Household_Financial_Dyna[[#This Row],[Estimated_Taxes]]</f>
        <v>2343.2599999999998</v>
      </c>
      <c r="L2421" s="1">
        <f>Global_Household_Financial_Dyna[[#This Row],[Monthly_Savings]]/Global_Household_Financial_Dyna[[#This Row],[Net Income]]</f>
        <v>-0.26533547280284736</v>
      </c>
      <c r="M2421" s="2">
        <f>Global_Household_Financial_Dyna[[#This Row],[Monthly_Expenses]]/Global_Household_Financial_Dyna[[#This Row],[Net Income]]</f>
        <v>1.2653354728028476</v>
      </c>
      <c r="N2421" t="str">
        <f>IF(Global_Household_Financial_Dyna[[#This Row],[Monthly_Savings]]&lt;0,"High Risk", IF(Global_Household_Financial_Dyna[[#This Row],[Savings Rate%]]&lt;0.1, "Medium", "Safe"))</f>
        <v>High Risk</v>
      </c>
      <c r="O2421">
        <f>Global_Household_Financial_Dyna[[#This Row],[Total_Household_Income]]/Global_Household_Financial_Dyna[[#This Row],[Family_Size]]</f>
        <v>624.87</v>
      </c>
      <c r="P2421" s="2">
        <f t="shared" si="74"/>
        <v>0.30718716818024266</v>
      </c>
      <c r="Q2421" s="2">
        <f t="shared" si="75"/>
        <v>-0.57252264098309003</v>
      </c>
      <c r="R2421" s="2" t="str">
        <f>IF(Global_Household_Financial_Dyna[[#This Row],[Vs country_Average]]&lt;-0.2, "Underperformer", IF(Global_Household_Financial_Dyna[[#This Row],[Vs country_Average]]&gt;0.2, "Outperformer", "Normal"))</f>
        <v>Underperformer</v>
      </c>
      <c r="S24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-473.49949999999995</v>
      </c>
      <c r="T24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-325.24899999999997</v>
      </c>
      <c r="U24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-176.99849999999992</v>
      </c>
      <c r="V24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-28.747999999999934</v>
      </c>
    </row>
    <row r="2422" spans="1:22" x14ac:dyDescent="0.3">
      <c r="A2422">
        <v>2429</v>
      </c>
      <c r="B2422" t="s">
        <v>10</v>
      </c>
      <c r="C2422" t="s">
        <v>22</v>
      </c>
      <c r="D2422">
        <v>7</v>
      </c>
      <c r="E2422">
        <v>1</v>
      </c>
      <c r="F2422">
        <v>260.3</v>
      </c>
      <c r="G2422">
        <v>260.3</v>
      </c>
      <c r="H2422">
        <v>26.03</v>
      </c>
      <c r="I2422">
        <v>247.02</v>
      </c>
      <c r="J2422">
        <v>-12.75</v>
      </c>
      <c r="K2422">
        <f>Global_Household_Financial_Dyna[[#This Row],[Total_Household_Income]]-Global_Household_Financial_Dyna[[#This Row],[Estimated_Taxes]]</f>
        <v>234.27</v>
      </c>
      <c r="L2422" s="1">
        <f>Global_Household_Financial_Dyna[[#This Row],[Monthly_Savings]]/Global_Household_Financial_Dyna[[#This Row],[Net Income]]</f>
        <v>-5.4424382123191187E-2</v>
      </c>
      <c r="M2422" s="2">
        <f>Global_Household_Financial_Dyna[[#This Row],[Monthly_Expenses]]/Global_Household_Financial_Dyna[[#This Row],[Net Income]]</f>
        <v>1.0544243821231911</v>
      </c>
      <c r="N2422" t="str">
        <f>IF(Global_Household_Financial_Dyna[[#This Row],[Monthly_Savings]]&lt;0,"High Risk", IF(Global_Household_Financial_Dyna[[#This Row],[Savings Rate%]]&lt;0.1, "Medium", "Safe"))</f>
        <v>High Risk</v>
      </c>
      <c r="O2422">
        <f>Global_Household_Financial_Dyna[[#This Row],[Total_Household_Income]]/Global_Household_Financial_Dyna[[#This Row],[Family_Size]]</f>
        <v>37.18571428571429</v>
      </c>
      <c r="P2422" s="2">
        <f t="shared" si="74"/>
        <v>0.42077341556833553</v>
      </c>
      <c r="Q2422" s="2">
        <f t="shared" si="75"/>
        <v>-0.4751977976915267</v>
      </c>
      <c r="R2422" s="2" t="str">
        <f>IF(Global_Household_Financial_Dyna[[#This Row],[Vs country_Average]]&lt;-0.2, "Underperformer", IF(Global_Household_Financial_Dyna[[#This Row],[Vs country_Average]]&gt;0.2, "Outperformer", "Normal"))</f>
        <v>Underperformer</v>
      </c>
      <c r="S24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-0.39900000000000091</v>
      </c>
      <c r="T24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11.952000000000002</v>
      </c>
      <c r="U24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24.302999999999997</v>
      </c>
      <c r="V24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36.654000000000003</v>
      </c>
    </row>
    <row r="2423" spans="1:22" x14ac:dyDescent="0.3">
      <c r="A2423">
        <v>2430</v>
      </c>
      <c r="B2423" t="s">
        <v>12</v>
      </c>
      <c r="C2423" t="s">
        <v>13</v>
      </c>
      <c r="D2423">
        <v>6</v>
      </c>
      <c r="E2423">
        <v>1</v>
      </c>
      <c r="F2423">
        <v>4594.45</v>
      </c>
      <c r="G2423">
        <v>4594.45</v>
      </c>
      <c r="H2423">
        <v>1148.6099999999999</v>
      </c>
      <c r="I2423">
        <v>3891.12</v>
      </c>
      <c r="J2423">
        <v>-445.28</v>
      </c>
      <c r="K2423">
        <f>Global_Household_Financial_Dyna[[#This Row],[Total_Household_Income]]-Global_Household_Financial_Dyna[[#This Row],[Estimated_Taxes]]</f>
        <v>3445.84</v>
      </c>
      <c r="L2423" s="1">
        <f>Global_Household_Financial_Dyna[[#This Row],[Monthly_Savings]]/Global_Household_Financial_Dyna[[#This Row],[Net Income]]</f>
        <v>-0.12922248276182294</v>
      </c>
      <c r="M2423" s="2">
        <f>Global_Household_Financial_Dyna[[#This Row],[Monthly_Expenses]]/Global_Household_Financial_Dyna[[#This Row],[Net Income]]</f>
        <v>1.1292224827618229</v>
      </c>
      <c r="N2423" t="str">
        <f>IF(Global_Household_Financial_Dyna[[#This Row],[Monthly_Savings]]&lt;0,"High Risk", IF(Global_Household_Financial_Dyna[[#This Row],[Savings Rate%]]&lt;0.1, "Medium", "Safe"))</f>
        <v>High Risk</v>
      </c>
      <c r="O2423">
        <f>Global_Household_Financial_Dyna[[#This Row],[Total_Household_Income]]/Global_Household_Financial_Dyna[[#This Row],[Family_Size]]</f>
        <v>765.74166666666667</v>
      </c>
      <c r="P2423" s="2">
        <f t="shared" si="74"/>
        <v>0.30718716818024266</v>
      </c>
      <c r="Q2423" s="2">
        <f t="shared" si="75"/>
        <v>-0.43640965094206563</v>
      </c>
      <c r="R2423" s="2" t="str">
        <f>IF(Global_Household_Financial_Dyna[[#This Row],[Vs country_Average]]&lt;-0.2, "Underperformer", IF(Global_Household_Financial_Dyna[[#This Row],[Vs country_Average]]&gt;0.2, "Outperformer", "Normal"))</f>
        <v>Underperformer</v>
      </c>
      <c r="S24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-250.72399999999996</v>
      </c>
      <c r="T24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-56.16799999999995</v>
      </c>
      <c r="U24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138.38800000000003</v>
      </c>
      <c r="V24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332.94400000000007</v>
      </c>
    </row>
    <row r="2424" spans="1:22" x14ac:dyDescent="0.3">
      <c r="A2424">
        <v>2431</v>
      </c>
      <c r="B2424" t="s">
        <v>16</v>
      </c>
      <c r="C2424" t="s">
        <v>21</v>
      </c>
      <c r="D2424">
        <v>7</v>
      </c>
      <c r="E2424">
        <v>1</v>
      </c>
      <c r="F2424">
        <v>2256.59</v>
      </c>
      <c r="G2424">
        <v>2256.59</v>
      </c>
      <c r="H2424">
        <v>789.81</v>
      </c>
      <c r="I2424">
        <v>2141.5100000000002</v>
      </c>
      <c r="J2424">
        <v>-674.72</v>
      </c>
      <c r="K2424">
        <f>Global_Household_Financial_Dyna[[#This Row],[Total_Household_Income]]-Global_Household_Financial_Dyna[[#This Row],[Estimated_Taxes]]</f>
        <v>1466.7800000000002</v>
      </c>
      <c r="L2424" s="1">
        <f>Global_Household_Financial_Dyna[[#This Row],[Monthly_Savings]]/Global_Household_Financial_Dyna[[#This Row],[Net Income]]</f>
        <v>-0.46000081811859989</v>
      </c>
      <c r="M2424" s="2">
        <f>Global_Household_Financial_Dyna[[#This Row],[Monthly_Expenses]]/Global_Household_Financial_Dyna[[#This Row],[Net Income]]</f>
        <v>1.4600076357735992</v>
      </c>
      <c r="N2424" t="str">
        <f>IF(Global_Household_Financial_Dyna[[#This Row],[Monthly_Savings]]&lt;0,"High Risk", IF(Global_Household_Financial_Dyna[[#This Row],[Savings Rate%]]&lt;0.1, "Medium", "Safe"))</f>
        <v>High Risk</v>
      </c>
      <c r="O2424">
        <f>Global_Household_Financial_Dyna[[#This Row],[Total_Household_Income]]/Global_Household_Financial_Dyna[[#This Row],[Family_Size]]</f>
        <v>322.37</v>
      </c>
      <c r="P2424" s="2">
        <f t="shared" si="74"/>
        <v>0.15879799892000862</v>
      </c>
      <c r="Q2424" s="2">
        <f t="shared" si="75"/>
        <v>-0.61879881703860851</v>
      </c>
      <c r="R2424" s="2" t="str">
        <f>IF(Global_Household_Financial_Dyna[[#This Row],[Vs country_Average]]&lt;-0.2, "Underperformer", IF(Global_Household_Financial_Dyna[[#This Row],[Vs country_Average]]&gt;0.2, "Outperformer", "Normal"))</f>
        <v>Underperformer</v>
      </c>
      <c r="S24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-567.64449999999999</v>
      </c>
      <c r="T24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-460.56900000000002</v>
      </c>
      <c r="U24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-353.49350000000004</v>
      </c>
      <c r="V24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-246.41800000000001</v>
      </c>
    </row>
    <row r="2425" spans="1:22" x14ac:dyDescent="0.3">
      <c r="A2425">
        <v>2432</v>
      </c>
      <c r="B2425" t="s">
        <v>14</v>
      </c>
      <c r="C2425" t="s">
        <v>15</v>
      </c>
      <c r="D2425">
        <v>5</v>
      </c>
      <c r="E2425">
        <v>3</v>
      </c>
      <c r="F2425">
        <v>1090.8699999999999</v>
      </c>
      <c r="G2425">
        <v>2652.36</v>
      </c>
      <c r="H2425">
        <v>397.85</v>
      </c>
      <c r="I2425">
        <v>1083.3800000000001</v>
      </c>
      <c r="J2425">
        <v>1171.1300000000001</v>
      </c>
      <c r="K2425">
        <f>Global_Household_Financial_Dyna[[#This Row],[Total_Household_Income]]-Global_Household_Financial_Dyna[[#This Row],[Estimated_Taxes]]</f>
        <v>2254.5100000000002</v>
      </c>
      <c r="L2425" s="1">
        <f>Global_Household_Financial_Dyna[[#This Row],[Monthly_Savings]]/Global_Household_Financial_Dyna[[#This Row],[Net Income]]</f>
        <v>0.51946099152365699</v>
      </c>
      <c r="M2425" s="2">
        <f>Global_Household_Financial_Dyna[[#This Row],[Monthly_Expenses]]/Global_Household_Financial_Dyna[[#This Row],[Net Income]]</f>
        <v>0.48053900847634295</v>
      </c>
      <c r="N2425" t="str">
        <f>IF(Global_Household_Financial_Dyna[[#This Row],[Monthly_Savings]]&lt;0,"High Risk", IF(Global_Household_Financial_Dyna[[#This Row],[Savings Rate%]]&lt;0.1, "Medium", "Safe"))</f>
        <v>Safe</v>
      </c>
      <c r="O2425">
        <f>Global_Household_Financial_Dyna[[#This Row],[Total_Household_Income]]/Global_Household_Financial_Dyna[[#This Row],[Family_Size]]</f>
        <v>530.47199999999998</v>
      </c>
      <c r="P2425" s="2">
        <f t="shared" si="74"/>
        <v>0.39788995363055785</v>
      </c>
      <c r="Q2425" s="2">
        <f t="shared" si="75"/>
        <v>0.12157103789309914</v>
      </c>
      <c r="R2425" s="2" t="str">
        <f>IF(Global_Household_Financial_Dyna[[#This Row],[Vs country_Average]]&lt;-0.2, "Underperformer", IF(Global_Household_Financial_Dyna[[#This Row],[Vs country_Average]]&gt;0.2, "Outperformer", "Normal"))</f>
        <v>Normal</v>
      </c>
      <c r="S24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1171.1300000000001</v>
      </c>
      <c r="T24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1171.1300000000001</v>
      </c>
      <c r="U24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1171.1300000000001</v>
      </c>
      <c r="V24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1171.1300000000001</v>
      </c>
    </row>
    <row r="2426" spans="1:22" x14ac:dyDescent="0.3">
      <c r="A2426">
        <v>2433</v>
      </c>
      <c r="B2426" t="s">
        <v>12</v>
      </c>
      <c r="C2426" t="s">
        <v>13</v>
      </c>
      <c r="D2426">
        <v>5</v>
      </c>
      <c r="E2426">
        <v>1</v>
      </c>
      <c r="F2426">
        <v>3743.76</v>
      </c>
      <c r="G2426">
        <v>3743.76</v>
      </c>
      <c r="H2426">
        <v>935.94</v>
      </c>
      <c r="I2426">
        <v>3552.83</v>
      </c>
      <c r="J2426">
        <v>-745.01</v>
      </c>
      <c r="K2426">
        <f>Global_Household_Financial_Dyna[[#This Row],[Total_Household_Income]]-Global_Household_Financial_Dyna[[#This Row],[Estimated_Taxes]]</f>
        <v>2807.82</v>
      </c>
      <c r="L2426" s="1">
        <f>Global_Household_Financial_Dyna[[#This Row],[Monthly_Savings]]/Global_Household_Financial_Dyna[[#This Row],[Net Income]]</f>
        <v>-0.2653339601541409</v>
      </c>
      <c r="M2426" s="2">
        <f>Global_Household_Financial_Dyna[[#This Row],[Monthly_Expenses]]/Global_Household_Financial_Dyna[[#This Row],[Net Income]]</f>
        <v>1.2653339601541409</v>
      </c>
      <c r="N2426" t="str">
        <f>IF(Global_Household_Financial_Dyna[[#This Row],[Monthly_Savings]]&lt;0,"High Risk", IF(Global_Household_Financial_Dyna[[#This Row],[Savings Rate%]]&lt;0.1, "Medium", "Safe"))</f>
        <v>High Risk</v>
      </c>
      <c r="O2426">
        <f>Global_Household_Financial_Dyna[[#This Row],[Total_Household_Income]]/Global_Household_Financial_Dyna[[#This Row],[Family_Size]]</f>
        <v>748.75200000000007</v>
      </c>
      <c r="P2426" s="2">
        <f t="shared" si="74"/>
        <v>0.30718716818024266</v>
      </c>
      <c r="Q2426" s="2">
        <f t="shared" si="75"/>
        <v>-0.57252112833438362</v>
      </c>
      <c r="R2426" s="2" t="str">
        <f>IF(Global_Household_Financial_Dyna[[#This Row],[Vs country_Average]]&lt;-0.2, "Underperformer", IF(Global_Household_Financial_Dyna[[#This Row],[Vs country_Average]]&gt;0.2, "Outperformer", "Normal"))</f>
        <v>Underperformer</v>
      </c>
      <c r="S24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-567.36850000000004</v>
      </c>
      <c r="T24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-389.72699999999992</v>
      </c>
      <c r="U24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-212.08550000000002</v>
      </c>
      <c r="V24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-34.443999999999846</v>
      </c>
    </row>
    <row r="2427" spans="1:22" x14ac:dyDescent="0.3">
      <c r="A2427">
        <v>2434</v>
      </c>
      <c r="B2427" t="s">
        <v>10</v>
      </c>
      <c r="C2427" t="s">
        <v>11</v>
      </c>
      <c r="D2427">
        <v>3</v>
      </c>
      <c r="E2427">
        <v>2</v>
      </c>
      <c r="F2427">
        <v>1168.99</v>
      </c>
      <c r="G2427">
        <v>1867.97</v>
      </c>
      <c r="H2427">
        <v>186.8</v>
      </c>
      <c r="I2427">
        <v>462.41</v>
      </c>
      <c r="J2427">
        <v>1218.77</v>
      </c>
      <c r="K2427">
        <f>Global_Household_Financial_Dyna[[#This Row],[Total_Household_Income]]-Global_Household_Financial_Dyna[[#This Row],[Estimated_Taxes]]</f>
        <v>1681.17</v>
      </c>
      <c r="L2427" s="1">
        <f>Global_Household_Financial_Dyna[[#This Row],[Monthly_Savings]]/Global_Household_Financial_Dyna[[#This Row],[Net Income]]</f>
        <v>0.72495345503429154</v>
      </c>
      <c r="M2427" s="2">
        <f>Global_Household_Financial_Dyna[[#This Row],[Monthly_Expenses]]/Global_Household_Financial_Dyna[[#This Row],[Net Income]]</f>
        <v>0.2750524932041376</v>
      </c>
      <c r="N2427" t="str">
        <f>IF(Global_Household_Financial_Dyna[[#This Row],[Monthly_Savings]]&lt;0,"High Risk", IF(Global_Household_Financial_Dyna[[#This Row],[Savings Rate%]]&lt;0.1, "Medium", "Safe"))</f>
        <v>Safe</v>
      </c>
      <c r="O2427">
        <f>Global_Household_Financial_Dyna[[#This Row],[Total_Household_Income]]/Global_Household_Financial_Dyna[[#This Row],[Family_Size]]</f>
        <v>622.65666666666664</v>
      </c>
      <c r="P2427" s="2">
        <f t="shared" si="74"/>
        <v>0.42077341556833553</v>
      </c>
      <c r="Q2427" s="2">
        <f t="shared" si="75"/>
        <v>0.30418003946595601</v>
      </c>
      <c r="R2427" s="2" t="str">
        <f>IF(Global_Household_Financial_Dyna[[#This Row],[Vs country_Average]]&lt;-0.2, "Underperformer", IF(Global_Household_Financial_Dyna[[#This Row],[Vs country_Average]]&gt;0.2, "Outperformer", "Normal"))</f>
        <v>Outperformer</v>
      </c>
      <c r="S24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1218.77</v>
      </c>
      <c r="T24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1218.77</v>
      </c>
      <c r="U24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1218.77</v>
      </c>
      <c r="V24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1218.77</v>
      </c>
    </row>
    <row r="2428" spans="1:22" x14ac:dyDescent="0.3">
      <c r="A2428">
        <v>2435</v>
      </c>
      <c r="B2428" t="s">
        <v>12</v>
      </c>
      <c r="C2428" t="s">
        <v>13</v>
      </c>
      <c r="D2428">
        <v>3</v>
      </c>
      <c r="E2428">
        <v>1</v>
      </c>
      <c r="F2428">
        <v>2515.63</v>
      </c>
      <c r="G2428">
        <v>2515.63</v>
      </c>
      <c r="H2428">
        <v>628.91</v>
      </c>
      <c r="I2428">
        <v>2037.61</v>
      </c>
      <c r="J2428">
        <v>-150.88999999999999</v>
      </c>
      <c r="K2428">
        <f>Global_Household_Financial_Dyna[[#This Row],[Total_Household_Income]]-Global_Household_Financial_Dyna[[#This Row],[Estimated_Taxes]]</f>
        <v>1886.7200000000003</v>
      </c>
      <c r="L2428" s="1">
        <f>Global_Household_Financial_Dyna[[#This Row],[Monthly_Savings]]/Global_Household_Financial_Dyna[[#This Row],[Net Income]]</f>
        <v>-7.9974771031207578E-2</v>
      </c>
      <c r="M2428" s="2">
        <f>Global_Household_Financial_Dyna[[#This Row],[Monthly_Expenses]]/Global_Household_Financial_Dyna[[#This Row],[Net Income]]</f>
        <v>1.0799747710312073</v>
      </c>
      <c r="N2428" t="str">
        <f>IF(Global_Household_Financial_Dyna[[#This Row],[Monthly_Savings]]&lt;0,"High Risk", IF(Global_Household_Financial_Dyna[[#This Row],[Savings Rate%]]&lt;0.1, "Medium", "Safe"))</f>
        <v>High Risk</v>
      </c>
      <c r="O2428">
        <f>Global_Household_Financial_Dyna[[#This Row],[Total_Household_Income]]/Global_Household_Financial_Dyna[[#This Row],[Family_Size]]</f>
        <v>838.54333333333341</v>
      </c>
      <c r="P2428" s="2">
        <f t="shared" si="74"/>
        <v>0.30718716818024266</v>
      </c>
      <c r="Q2428" s="2">
        <f t="shared" si="75"/>
        <v>-0.38716193921145026</v>
      </c>
      <c r="R2428" s="2" t="str">
        <f>IF(Global_Household_Financial_Dyna[[#This Row],[Vs country_Average]]&lt;-0.2, "Underperformer", IF(Global_Household_Financial_Dyna[[#This Row],[Vs country_Average]]&gt;0.2, "Outperformer", "Normal"))</f>
        <v>Underperformer</v>
      </c>
      <c r="S24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-49.009500000000003</v>
      </c>
      <c r="T24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52.871000000000009</v>
      </c>
      <c r="U24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154.75149999999996</v>
      </c>
      <c r="V24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256.63200000000001</v>
      </c>
    </row>
    <row r="2429" spans="1:22" x14ac:dyDescent="0.3">
      <c r="A2429">
        <v>2436</v>
      </c>
      <c r="B2429" t="s">
        <v>10</v>
      </c>
      <c r="C2429" t="s">
        <v>11</v>
      </c>
      <c r="D2429">
        <v>3</v>
      </c>
      <c r="E2429">
        <v>2</v>
      </c>
      <c r="F2429">
        <v>443.06</v>
      </c>
      <c r="G2429">
        <v>736.86</v>
      </c>
      <c r="H2429">
        <v>73.69</v>
      </c>
      <c r="I2429">
        <v>575.97</v>
      </c>
      <c r="J2429">
        <v>87.2</v>
      </c>
      <c r="K2429">
        <f>Global_Household_Financial_Dyna[[#This Row],[Total_Household_Income]]-Global_Household_Financial_Dyna[[#This Row],[Estimated_Taxes]]</f>
        <v>663.17000000000007</v>
      </c>
      <c r="L2429" s="1">
        <f>Global_Household_Financial_Dyna[[#This Row],[Monthly_Savings]]/Global_Household_Financial_Dyna[[#This Row],[Net Income]]</f>
        <v>0.13148966328392417</v>
      </c>
      <c r="M2429" s="2">
        <f>Global_Household_Financial_Dyna[[#This Row],[Monthly_Expenses]]/Global_Household_Financial_Dyna[[#This Row],[Net Income]]</f>
        <v>0.8685103367160758</v>
      </c>
      <c r="N2429" t="str">
        <f>IF(Global_Household_Financial_Dyna[[#This Row],[Monthly_Savings]]&lt;0,"High Risk", IF(Global_Household_Financial_Dyna[[#This Row],[Savings Rate%]]&lt;0.1, "Medium", "Safe"))</f>
        <v>Safe</v>
      </c>
      <c r="O2429">
        <f>Global_Household_Financial_Dyna[[#This Row],[Total_Household_Income]]/Global_Household_Financial_Dyna[[#This Row],[Family_Size]]</f>
        <v>245.62</v>
      </c>
      <c r="P2429" s="2">
        <f t="shared" si="74"/>
        <v>0.42077341556833553</v>
      </c>
      <c r="Q2429" s="2">
        <f t="shared" si="75"/>
        <v>-0.28928375228441139</v>
      </c>
      <c r="R2429" s="2" t="str">
        <f>IF(Global_Household_Financial_Dyna[[#This Row],[Vs country_Average]]&lt;-0.2, "Underperformer", IF(Global_Household_Financial_Dyna[[#This Row],[Vs country_Average]]&gt;0.2, "Outperformer", "Normal"))</f>
        <v>Underperformer</v>
      </c>
      <c r="S24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87.2</v>
      </c>
      <c r="T24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87.2</v>
      </c>
      <c r="U24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87.2</v>
      </c>
      <c r="V24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87.2</v>
      </c>
    </row>
    <row r="2430" spans="1:22" x14ac:dyDescent="0.3">
      <c r="A2430">
        <v>2437</v>
      </c>
      <c r="B2430" t="s">
        <v>10</v>
      </c>
      <c r="C2430" t="s">
        <v>22</v>
      </c>
      <c r="D2430">
        <v>8</v>
      </c>
      <c r="E2430">
        <v>3</v>
      </c>
      <c r="F2430">
        <v>758.55</v>
      </c>
      <c r="G2430">
        <v>1593.91</v>
      </c>
      <c r="H2430">
        <v>159.38999999999999</v>
      </c>
      <c r="I2430">
        <v>1160.69</v>
      </c>
      <c r="J2430">
        <v>273.83</v>
      </c>
      <c r="K2430">
        <f>Global_Household_Financial_Dyna[[#This Row],[Total_Household_Income]]-Global_Household_Financial_Dyna[[#This Row],[Estimated_Taxes]]</f>
        <v>1434.52</v>
      </c>
      <c r="L2430" s="1">
        <f>Global_Household_Financial_Dyna[[#This Row],[Monthly_Savings]]/Global_Household_Financial_Dyna[[#This Row],[Net Income]]</f>
        <v>0.1908861500711039</v>
      </c>
      <c r="M2430" s="2">
        <f>Global_Household_Financial_Dyna[[#This Row],[Monthly_Expenses]]/Global_Household_Financial_Dyna[[#This Row],[Net Income]]</f>
        <v>0.80911384992889612</v>
      </c>
      <c r="N2430" t="str">
        <f>IF(Global_Household_Financial_Dyna[[#This Row],[Monthly_Savings]]&lt;0,"High Risk", IF(Global_Household_Financial_Dyna[[#This Row],[Savings Rate%]]&lt;0.1, "Medium", "Safe"))</f>
        <v>Safe</v>
      </c>
      <c r="O2430">
        <f>Global_Household_Financial_Dyna[[#This Row],[Total_Household_Income]]/Global_Household_Financial_Dyna[[#This Row],[Family_Size]]</f>
        <v>199.23875000000001</v>
      </c>
      <c r="P2430" s="2">
        <f t="shared" si="74"/>
        <v>0.42077341556833553</v>
      </c>
      <c r="Q2430" s="2">
        <f t="shared" si="75"/>
        <v>-0.22988726549723162</v>
      </c>
      <c r="R2430" s="2" t="str">
        <f>IF(Global_Household_Financial_Dyna[[#This Row],[Vs country_Average]]&lt;-0.2, "Underperformer", IF(Global_Household_Financial_Dyna[[#This Row],[Vs country_Average]]&gt;0.2, "Outperformer", "Normal"))</f>
        <v>Underperformer</v>
      </c>
      <c r="S24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273.83</v>
      </c>
      <c r="T24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273.83</v>
      </c>
      <c r="U24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273.83</v>
      </c>
      <c r="V24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273.83</v>
      </c>
    </row>
    <row r="2431" spans="1:22" x14ac:dyDescent="0.3">
      <c r="A2431">
        <v>2438</v>
      </c>
      <c r="B2431" t="s">
        <v>10</v>
      </c>
      <c r="C2431" t="s">
        <v>22</v>
      </c>
      <c r="D2431">
        <v>8</v>
      </c>
      <c r="E2431">
        <v>3</v>
      </c>
      <c r="F2431">
        <v>800.98</v>
      </c>
      <c r="G2431">
        <v>1756.06</v>
      </c>
      <c r="H2431">
        <v>175.61</v>
      </c>
      <c r="I2431">
        <v>818.8</v>
      </c>
      <c r="J2431">
        <v>761.66</v>
      </c>
      <c r="K2431">
        <f>Global_Household_Financial_Dyna[[#This Row],[Total_Household_Income]]-Global_Household_Financial_Dyna[[#This Row],[Estimated_Taxes]]</f>
        <v>1580.4499999999998</v>
      </c>
      <c r="L2431" s="1">
        <f>Global_Household_Financial_Dyna[[#This Row],[Monthly_Savings]]/Global_Household_Financial_Dyna[[#This Row],[Net Income]]</f>
        <v>0.48192603372457216</v>
      </c>
      <c r="M2431" s="2">
        <f>Global_Household_Financial_Dyna[[#This Row],[Monthly_Expenses]]/Global_Household_Financial_Dyna[[#This Row],[Net Income]]</f>
        <v>0.51808029358726948</v>
      </c>
      <c r="N2431" t="str">
        <f>IF(Global_Household_Financial_Dyna[[#This Row],[Monthly_Savings]]&lt;0,"High Risk", IF(Global_Household_Financial_Dyna[[#This Row],[Savings Rate%]]&lt;0.1, "Medium", "Safe"))</f>
        <v>Safe</v>
      </c>
      <c r="O2431">
        <f>Global_Household_Financial_Dyna[[#This Row],[Total_Household_Income]]/Global_Household_Financial_Dyna[[#This Row],[Family_Size]]</f>
        <v>219.50749999999999</v>
      </c>
      <c r="P2431" s="2">
        <f t="shared" si="74"/>
        <v>0.42077341556833553</v>
      </c>
      <c r="Q2431" s="2">
        <f t="shared" si="75"/>
        <v>6.1152618156236627E-2</v>
      </c>
      <c r="R2431" s="2" t="str">
        <f>IF(Global_Household_Financial_Dyna[[#This Row],[Vs country_Average]]&lt;-0.2, "Underperformer", IF(Global_Household_Financial_Dyna[[#This Row],[Vs country_Average]]&gt;0.2, "Outperformer", "Normal"))</f>
        <v>Normal</v>
      </c>
      <c r="S24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761.66</v>
      </c>
      <c r="T24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761.66</v>
      </c>
      <c r="U24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761.66</v>
      </c>
      <c r="V24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761.66</v>
      </c>
    </row>
    <row r="2432" spans="1:22" x14ac:dyDescent="0.3">
      <c r="A2432">
        <v>2439</v>
      </c>
      <c r="B2432" t="s">
        <v>16</v>
      </c>
      <c r="C2432" t="s">
        <v>17</v>
      </c>
      <c r="D2432">
        <v>4</v>
      </c>
      <c r="E2432">
        <v>3</v>
      </c>
      <c r="F2432">
        <v>3680.6</v>
      </c>
      <c r="G2432">
        <v>8133.46</v>
      </c>
      <c r="H2432">
        <v>3253.38</v>
      </c>
      <c r="I2432">
        <v>2808.87</v>
      </c>
      <c r="J2432">
        <v>2071.21</v>
      </c>
      <c r="K2432">
        <f>Global_Household_Financial_Dyna[[#This Row],[Total_Household_Income]]-Global_Household_Financial_Dyna[[#This Row],[Estimated_Taxes]]</f>
        <v>4880.08</v>
      </c>
      <c r="L2432" s="1">
        <f>Global_Household_Financial_Dyna[[#This Row],[Monthly_Savings]]/Global_Household_Financial_Dyna[[#This Row],[Net Income]]</f>
        <v>0.42442132096195145</v>
      </c>
      <c r="M2432" s="2">
        <f>Global_Household_Financial_Dyna[[#This Row],[Monthly_Expenses]]/Global_Household_Financial_Dyna[[#This Row],[Net Income]]</f>
        <v>0.57557867903804849</v>
      </c>
      <c r="N2432" t="str">
        <f>IF(Global_Household_Financial_Dyna[[#This Row],[Monthly_Savings]]&lt;0,"High Risk", IF(Global_Household_Financial_Dyna[[#This Row],[Savings Rate%]]&lt;0.1, "Medium", "Safe"))</f>
        <v>Safe</v>
      </c>
      <c r="O2432">
        <f>Global_Household_Financial_Dyna[[#This Row],[Total_Household_Income]]/Global_Household_Financial_Dyna[[#This Row],[Family_Size]]</f>
        <v>2033.365</v>
      </c>
      <c r="P2432" s="2">
        <f t="shared" si="74"/>
        <v>0.15879799892000862</v>
      </c>
      <c r="Q2432" s="2">
        <f t="shared" si="75"/>
        <v>0.26562332204194283</v>
      </c>
      <c r="R2432" s="2" t="str">
        <f>IF(Global_Household_Financial_Dyna[[#This Row],[Vs country_Average]]&lt;-0.2, "Underperformer", IF(Global_Household_Financial_Dyna[[#This Row],[Vs country_Average]]&gt;0.2, "Outperformer", "Normal"))</f>
        <v>Outperformer</v>
      </c>
      <c r="S24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2071.21</v>
      </c>
      <c r="T24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2071.21</v>
      </c>
      <c r="U24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2071.21</v>
      </c>
      <c r="V24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2071.21</v>
      </c>
    </row>
    <row r="2433" spans="1:22" x14ac:dyDescent="0.3">
      <c r="A2433">
        <v>2440</v>
      </c>
      <c r="B2433" t="s">
        <v>18</v>
      </c>
      <c r="C2433" t="s">
        <v>19</v>
      </c>
      <c r="D2433">
        <v>8</v>
      </c>
      <c r="E2433">
        <v>3</v>
      </c>
      <c r="F2433">
        <v>5215.8900000000003</v>
      </c>
      <c r="G2433">
        <v>11212.48</v>
      </c>
      <c r="H2433">
        <v>3027.37</v>
      </c>
      <c r="I2433">
        <v>4344.18</v>
      </c>
      <c r="J2433">
        <v>3840.93</v>
      </c>
      <c r="K2433">
        <f>Global_Household_Financial_Dyna[[#This Row],[Total_Household_Income]]-Global_Household_Financial_Dyna[[#This Row],[Estimated_Taxes]]</f>
        <v>8185.11</v>
      </c>
      <c r="L2433" s="1">
        <f>Global_Household_Financial_Dyna[[#This Row],[Monthly_Savings]]/Global_Household_Financial_Dyna[[#This Row],[Net Income]]</f>
        <v>0.46925820178348243</v>
      </c>
      <c r="M2433" s="2">
        <f>Global_Household_Financial_Dyna[[#This Row],[Monthly_Expenses]]/Global_Household_Financial_Dyna[[#This Row],[Net Income]]</f>
        <v>0.53074179821651757</v>
      </c>
      <c r="N2433" t="str">
        <f>IF(Global_Household_Financial_Dyna[[#This Row],[Monthly_Savings]]&lt;0,"High Risk", IF(Global_Household_Financial_Dyna[[#This Row],[Savings Rate%]]&lt;0.1, "Medium", "Safe"))</f>
        <v>Safe</v>
      </c>
      <c r="O2433">
        <f>Global_Household_Financial_Dyna[[#This Row],[Total_Household_Income]]/Global_Household_Financial_Dyna[[#This Row],[Family_Size]]</f>
        <v>1401.56</v>
      </c>
      <c r="P2433" s="2">
        <f t="shared" si="74"/>
        <v>0.32336204947805613</v>
      </c>
      <c r="Q2433" s="2">
        <f t="shared" si="75"/>
        <v>0.1458961523054263</v>
      </c>
      <c r="R2433" s="2" t="str">
        <f>IF(Global_Household_Financial_Dyna[[#This Row],[Vs country_Average]]&lt;-0.2, "Underperformer", IF(Global_Household_Financial_Dyna[[#This Row],[Vs country_Average]]&gt;0.2, "Outperformer", "Normal"))</f>
        <v>Normal</v>
      </c>
      <c r="S24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3840.93</v>
      </c>
      <c r="T24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3840.93</v>
      </c>
      <c r="U24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3840.93</v>
      </c>
      <c r="V24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3840.93</v>
      </c>
    </row>
    <row r="2434" spans="1:22" x14ac:dyDescent="0.3">
      <c r="A2434">
        <v>2441</v>
      </c>
      <c r="B2434" t="s">
        <v>16</v>
      </c>
      <c r="C2434" t="s">
        <v>17</v>
      </c>
      <c r="D2434">
        <v>2</v>
      </c>
      <c r="E2434">
        <v>1</v>
      </c>
      <c r="F2434">
        <v>5694.03</v>
      </c>
      <c r="G2434">
        <v>5694.03</v>
      </c>
      <c r="H2434">
        <v>1992.91</v>
      </c>
      <c r="I2434">
        <v>2551.19</v>
      </c>
      <c r="J2434">
        <v>1149.93</v>
      </c>
      <c r="K2434">
        <f>Global_Household_Financial_Dyna[[#This Row],[Total_Household_Income]]-Global_Household_Financial_Dyna[[#This Row],[Estimated_Taxes]]</f>
        <v>3701.12</v>
      </c>
      <c r="L2434" s="1">
        <f>Global_Household_Financial_Dyna[[#This Row],[Monthly_Savings]]/Global_Household_Financial_Dyna[[#This Row],[Net Income]]</f>
        <v>0.3106978428151479</v>
      </c>
      <c r="M2434" s="2">
        <f>Global_Household_Financial_Dyna[[#This Row],[Monthly_Expenses]]/Global_Household_Financial_Dyna[[#This Row],[Net Income]]</f>
        <v>0.68930215718485222</v>
      </c>
      <c r="N2434" t="str">
        <f>IF(Global_Household_Financial_Dyna[[#This Row],[Monthly_Savings]]&lt;0,"High Risk", IF(Global_Household_Financial_Dyna[[#This Row],[Savings Rate%]]&lt;0.1, "Medium", "Safe"))</f>
        <v>Safe</v>
      </c>
      <c r="O2434">
        <f>Global_Household_Financial_Dyna[[#This Row],[Total_Household_Income]]/Global_Household_Financial_Dyna[[#This Row],[Family_Size]]</f>
        <v>2847.0149999999999</v>
      </c>
      <c r="P2434" s="2">
        <f t="shared" ref="P2434:P2497" si="76">AVERAGEIF($B$2:$B$4986,$B2434,$L$2:$L$4986)</f>
        <v>0.15879799892000862</v>
      </c>
      <c r="Q2434" s="2">
        <f t="shared" ref="Q2434:Q2497" si="77">L2434-P2434</f>
        <v>0.15189984389513927</v>
      </c>
      <c r="R2434" s="2" t="str">
        <f>IF(Global_Household_Financial_Dyna[[#This Row],[Vs country_Average]]&lt;-0.2, "Underperformer", IF(Global_Household_Financial_Dyna[[#This Row],[Vs country_Average]]&gt;0.2, "Outperformer", "Normal"))</f>
        <v>Normal</v>
      </c>
      <c r="S24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1149.93</v>
      </c>
      <c r="T24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1149.93</v>
      </c>
      <c r="U24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1149.93</v>
      </c>
      <c r="V24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1149.93</v>
      </c>
    </row>
    <row r="2435" spans="1:22" x14ac:dyDescent="0.3">
      <c r="A2435">
        <v>2442</v>
      </c>
      <c r="B2435" t="s">
        <v>16</v>
      </c>
      <c r="C2435" t="s">
        <v>21</v>
      </c>
      <c r="D2435">
        <v>5</v>
      </c>
      <c r="E2435">
        <v>3</v>
      </c>
      <c r="F2435">
        <v>4630.8</v>
      </c>
      <c r="G2435">
        <v>8401.48</v>
      </c>
      <c r="H2435">
        <v>3360.59</v>
      </c>
      <c r="I2435">
        <v>2660.63</v>
      </c>
      <c r="J2435">
        <v>2380.2600000000002</v>
      </c>
      <c r="K2435">
        <f>Global_Household_Financial_Dyna[[#This Row],[Total_Household_Income]]-Global_Household_Financial_Dyna[[#This Row],[Estimated_Taxes]]</f>
        <v>5040.8899999999994</v>
      </c>
      <c r="L2435" s="1">
        <f>Global_Household_Financial_Dyna[[#This Row],[Monthly_Savings]]/Global_Household_Financial_Dyna[[#This Row],[Net Income]]</f>
        <v>0.47219042669052497</v>
      </c>
      <c r="M2435" s="2">
        <f>Global_Household_Financial_Dyna[[#This Row],[Monthly_Expenses]]/Global_Household_Financial_Dyna[[#This Row],[Net Income]]</f>
        <v>0.5278095733094752</v>
      </c>
      <c r="N2435" t="str">
        <f>IF(Global_Household_Financial_Dyna[[#This Row],[Monthly_Savings]]&lt;0,"High Risk", IF(Global_Household_Financial_Dyna[[#This Row],[Savings Rate%]]&lt;0.1, "Medium", "Safe"))</f>
        <v>Safe</v>
      </c>
      <c r="O2435">
        <f>Global_Household_Financial_Dyna[[#This Row],[Total_Household_Income]]/Global_Household_Financial_Dyna[[#This Row],[Family_Size]]</f>
        <v>1680.2959999999998</v>
      </c>
      <c r="P2435" s="2">
        <f t="shared" si="76"/>
        <v>0.15879799892000862</v>
      </c>
      <c r="Q2435" s="2">
        <f t="shared" si="77"/>
        <v>0.31339242777051635</v>
      </c>
      <c r="R2435" s="2" t="str">
        <f>IF(Global_Household_Financial_Dyna[[#This Row],[Vs country_Average]]&lt;-0.2, "Underperformer", IF(Global_Household_Financial_Dyna[[#This Row],[Vs country_Average]]&gt;0.2, "Outperformer", "Normal"))</f>
        <v>Outperformer</v>
      </c>
      <c r="S24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2380.2600000000002</v>
      </c>
      <c r="T24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2380.2600000000002</v>
      </c>
      <c r="U24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2380.2600000000002</v>
      </c>
      <c r="V24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2380.2600000000002</v>
      </c>
    </row>
    <row r="2436" spans="1:22" x14ac:dyDescent="0.3">
      <c r="A2436">
        <v>2443</v>
      </c>
      <c r="B2436" t="s">
        <v>14</v>
      </c>
      <c r="C2436" t="s">
        <v>15</v>
      </c>
      <c r="D2436">
        <v>7</v>
      </c>
      <c r="E2436">
        <v>3</v>
      </c>
      <c r="F2436">
        <v>1003.12</v>
      </c>
      <c r="G2436">
        <v>2331.81</v>
      </c>
      <c r="H2436">
        <v>349.77</v>
      </c>
      <c r="I2436">
        <v>1420.25</v>
      </c>
      <c r="J2436">
        <v>561.79</v>
      </c>
      <c r="K2436">
        <f>Global_Household_Financial_Dyna[[#This Row],[Total_Household_Income]]-Global_Household_Financial_Dyna[[#This Row],[Estimated_Taxes]]</f>
        <v>1982.04</v>
      </c>
      <c r="L2436" s="1">
        <f>Global_Household_Financial_Dyna[[#This Row],[Monthly_Savings]]/Global_Household_Financial_Dyna[[#This Row],[Net Income]]</f>
        <v>0.28344029383867125</v>
      </c>
      <c r="M2436" s="2">
        <f>Global_Household_Financial_Dyna[[#This Row],[Monthly_Expenses]]/Global_Household_Financial_Dyna[[#This Row],[Net Income]]</f>
        <v>0.71655970616132869</v>
      </c>
      <c r="N2436" t="str">
        <f>IF(Global_Household_Financial_Dyna[[#This Row],[Monthly_Savings]]&lt;0,"High Risk", IF(Global_Household_Financial_Dyna[[#This Row],[Savings Rate%]]&lt;0.1, "Medium", "Safe"))</f>
        <v>Safe</v>
      </c>
      <c r="O2436">
        <f>Global_Household_Financial_Dyna[[#This Row],[Total_Household_Income]]/Global_Household_Financial_Dyna[[#This Row],[Family_Size]]</f>
        <v>333.11571428571426</v>
      </c>
      <c r="P2436" s="2">
        <f t="shared" si="76"/>
        <v>0.39788995363055785</v>
      </c>
      <c r="Q2436" s="2">
        <f t="shared" si="77"/>
        <v>-0.11444965979188659</v>
      </c>
      <c r="R2436" s="2" t="str">
        <f>IF(Global_Household_Financial_Dyna[[#This Row],[Vs country_Average]]&lt;-0.2, "Underperformer", IF(Global_Household_Financial_Dyna[[#This Row],[Vs country_Average]]&gt;0.2, "Outperformer", "Normal"))</f>
        <v>Normal</v>
      </c>
      <c r="S24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561.79</v>
      </c>
      <c r="T24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561.79</v>
      </c>
      <c r="U24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561.79</v>
      </c>
      <c r="V24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561.79</v>
      </c>
    </row>
    <row r="2437" spans="1:22" x14ac:dyDescent="0.3">
      <c r="A2437">
        <v>2444</v>
      </c>
      <c r="B2437" t="s">
        <v>14</v>
      </c>
      <c r="C2437" t="s">
        <v>15</v>
      </c>
      <c r="D2437">
        <v>5</v>
      </c>
      <c r="E2437">
        <v>3</v>
      </c>
      <c r="F2437">
        <v>1500.34</v>
      </c>
      <c r="G2437">
        <v>3415.88</v>
      </c>
      <c r="H2437">
        <v>512.38</v>
      </c>
      <c r="I2437">
        <v>1468.25</v>
      </c>
      <c r="J2437">
        <v>1435.25</v>
      </c>
      <c r="K2437">
        <f>Global_Household_Financial_Dyna[[#This Row],[Total_Household_Income]]-Global_Household_Financial_Dyna[[#This Row],[Estimated_Taxes]]</f>
        <v>2903.5</v>
      </c>
      <c r="L2437" s="1">
        <f>Global_Household_Financial_Dyna[[#This Row],[Monthly_Savings]]/Global_Household_Financial_Dyna[[#This Row],[Net Income]]</f>
        <v>0.49431720337523677</v>
      </c>
      <c r="M2437" s="2">
        <f>Global_Household_Financial_Dyna[[#This Row],[Monthly_Expenses]]/Global_Household_Financial_Dyna[[#This Row],[Net Income]]</f>
        <v>0.50568279662476323</v>
      </c>
      <c r="N2437" t="str">
        <f>IF(Global_Household_Financial_Dyna[[#This Row],[Monthly_Savings]]&lt;0,"High Risk", IF(Global_Household_Financial_Dyna[[#This Row],[Savings Rate%]]&lt;0.1, "Medium", "Safe"))</f>
        <v>Safe</v>
      </c>
      <c r="O2437">
        <f>Global_Household_Financial_Dyna[[#This Row],[Total_Household_Income]]/Global_Household_Financial_Dyna[[#This Row],[Family_Size]]</f>
        <v>683.17600000000004</v>
      </c>
      <c r="P2437" s="2">
        <f t="shared" si="76"/>
        <v>0.39788995363055785</v>
      </c>
      <c r="Q2437" s="2">
        <f t="shared" si="77"/>
        <v>9.6427249744678922E-2</v>
      </c>
      <c r="R2437" s="2" t="str">
        <f>IF(Global_Household_Financial_Dyna[[#This Row],[Vs country_Average]]&lt;-0.2, "Underperformer", IF(Global_Household_Financial_Dyna[[#This Row],[Vs country_Average]]&gt;0.2, "Outperformer", "Normal"))</f>
        <v>Normal</v>
      </c>
      <c r="S24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1435.25</v>
      </c>
      <c r="T24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1435.25</v>
      </c>
      <c r="U24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1435.25</v>
      </c>
      <c r="V24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1435.25</v>
      </c>
    </row>
    <row r="2438" spans="1:22" x14ac:dyDescent="0.3">
      <c r="A2438">
        <v>2445</v>
      </c>
      <c r="B2438" t="s">
        <v>10</v>
      </c>
      <c r="C2438" t="s">
        <v>22</v>
      </c>
      <c r="D2438">
        <v>3</v>
      </c>
      <c r="E2438">
        <v>2</v>
      </c>
      <c r="F2438">
        <v>1038.08</v>
      </c>
      <c r="G2438">
        <v>1729.65</v>
      </c>
      <c r="H2438">
        <v>172.97</v>
      </c>
      <c r="I2438">
        <v>459.09</v>
      </c>
      <c r="J2438">
        <v>1097.5999999999999</v>
      </c>
      <c r="K2438">
        <f>Global_Household_Financial_Dyna[[#This Row],[Total_Household_Income]]-Global_Household_Financial_Dyna[[#This Row],[Estimated_Taxes]]</f>
        <v>1556.68</v>
      </c>
      <c r="L2438" s="1">
        <f>Global_Household_Financial_Dyna[[#This Row],[Monthly_Savings]]/Global_Household_Financial_Dyna[[#This Row],[Net Income]]</f>
        <v>0.70509032042552089</v>
      </c>
      <c r="M2438" s="2">
        <f>Global_Household_Financial_Dyna[[#This Row],[Monthly_Expenses]]/Global_Household_Financial_Dyna[[#This Row],[Net Income]]</f>
        <v>0.29491610350232544</v>
      </c>
      <c r="N2438" t="str">
        <f>IF(Global_Household_Financial_Dyna[[#This Row],[Monthly_Savings]]&lt;0,"High Risk", IF(Global_Household_Financial_Dyna[[#This Row],[Savings Rate%]]&lt;0.1, "Medium", "Safe"))</f>
        <v>Safe</v>
      </c>
      <c r="O2438">
        <f>Global_Household_Financial_Dyna[[#This Row],[Total_Household_Income]]/Global_Household_Financial_Dyna[[#This Row],[Family_Size]]</f>
        <v>576.55000000000007</v>
      </c>
      <c r="P2438" s="2">
        <f t="shared" si="76"/>
        <v>0.42077341556833553</v>
      </c>
      <c r="Q2438" s="2">
        <f t="shared" si="77"/>
        <v>0.28431690485718536</v>
      </c>
      <c r="R2438" s="2" t="str">
        <f>IF(Global_Household_Financial_Dyna[[#This Row],[Vs country_Average]]&lt;-0.2, "Underperformer", IF(Global_Household_Financial_Dyna[[#This Row],[Vs country_Average]]&gt;0.2, "Outperformer", "Normal"))</f>
        <v>Outperformer</v>
      </c>
      <c r="S24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1097.5999999999999</v>
      </c>
      <c r="T24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1097.5999999999999</v>
      </c>
      <c r="U24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1097.5999999999999</v>
      </c>
      <c r="V24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1097.5999999999999</v>
      </c>
    </row>
    <row r="2439" spans="1:22" x14ac:dyDescent="0.3">
      <c r="A2439">
        <v>2446</v>
      </c>
      <c r="B2439" t="s">
        <v>10</v>
      </c>
      <c r="C2439" t="s">
        <v>22</v>
      </c>
      <c r="D2439">
        <v>5</v>
      </c>
      <c r="E2439">
        <v>2</v>
      </c>
      <c r="F2439">
        <v>758.19</v>
      </c>
      <c r="G2439">
        <v>1146.01</v>
      </c>
      <c r="H2439">
        <v>114.6</v>
      </c>
      <c r="I2439">
        <v>598.91</v>
      </c>
      <c r="J2439">
        <v>432.5</v>
      </c>
      <c r="K2439">
        <f>Global_Household_Financial_Dyna[[#This Row],[Total_Household_Income]]-Global_Household_Financial_Dyna[[#This Row],[Estimated_Taxes]]</f>
        <v>1031.4100000000001</v>
      </c>
      <c r="L2439" s="1">
        <f>Global_Household_Financial_Dyna[[#This Row],[Monthly_Savings]]/Global_Household_Financial_Dyna[[#This Row],[Net Income]]</f>
        <v>0.41932887988287876</v>
      </c>
      <c r="M2439" s="2">
        <f>Global_Household_Financial_Dyna[[#This Row],[Monthly_Expenses]]/Global_Household_Financial_Dyna[[#This Row],[Net Income]]</f>
        <v>0.58067112011712119</v>
      </c>
      <c r="N2439" t="str">
        <f>IF(Global_Household_Financial_Dyna[[#This Row],[Monthly_Savings]]&lt;0,"High Risk", IF(Global_Household_Financial_Dyna[[#This Row],[Savings Rate%]]&lt;0.1, "Medium", "Safe"))</f>
        <v>Safe</v>
      </c>
      <c r="O2439">
        <f>Global_Household_Financial_Dyna[[#This Row],[Total_Household_Income]]/Global_Household_Financial_Dyna[[#This Row],[Family_Size]]</f>
        <v>229.202</v>
      </c>
      <c r="P2439" s="2">
        <f t="shared" si="76"/>
        <v>0.42077341556833553</v>
      </c>
      <c r="Q2439" s="2">
        <f t="shared" si="77"/>
        <v>-1.4445356854567715E-3</v>
      </c>
      <c r="R2439" s="2" t="str">
        <f>IF(Global_Household_Financial_Dyna[[#This Row],[Vs country_Average]]&lt;-0.2, "Underperformer", IF(Global_Household_Financial_Dyna[[#This Row],[Vs country_Average]]&gt;0.2, "Outperformer", "Normal"))</f>
        <v>Normal</v>
      </c>
      <c r="S24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432.5</v>
      </c>
      <c r="T24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432.5</v>
      </c>
      <c r="U24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432.5</v>
      </c>
      <c r="V24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432.5</v>
      </c>
    </row>
    <row r="2440" spans="1:22" x14ac:dyDescent="0.3">
      <c r="A2440">
        <v>2447</v>
      </c>
      <c r="B2440" t="s">
        <v>10</v>
      </c>
      <c r="C2440" t="s">
        <v>22</v>
      </c>
      <c r="D2440">
        <v>6</v>
      </c>
      <c r="E2440">
        <v>3</v>
      </c>
      <c r="F2440">
        <v>1018.13</v>
      </c>
      <c r="G2440">
        <v>2208.1</v>
      </c>
      <c r="H2440">
        <v>220.81</v>
      </c>
      <c r="I2440">
        <v>899.89</v>
      </c>
      <c r="J2440">
        <v>1087.4000000000001</v>
      </c>
      <c r="K2440">
        <f>Global_Household_Financial_Dyna[[#This Row],[Total_Household_Income]]-Global_Household_Financial_Dyna[[#This Row],[Estimated_Taxes]]</f>
        <v>1987.29</v>
      </c>
      <c r="L2440" s="1">
        <f>Global_Household_Financial_Dyna[[#This Row],[Monthly_Savings]]/Global_Household_Financial_Dyna[[#This Row],[Net Income]]</f>
        <v>0.54717731181659446</v>
      </c>
      <c r="M2440" s="2">
        <f>Global_Household_Financial_Dyna[[#This Row],[Monthly_Expenses]]/Global_Household_Financial_Dyna[[#This Row],[Net Income]]</f>
        <v>0.45282268818340554</v>
      </c>
      <c r="N2440" t="str">
        <f>IF(Global_Household_Financial_Dyna[[#This Row],[Monthly_Savings]]&lt;0,"High Risk", IF(Global_Household_Financial_Dyna[[#This Row],[Savings Rate%]]&lt;0.1, "Medium", "Safe"))</f>
        <v>Safe</v>
      </c>
      <c r="O2440">
        <f>Global_Household_Financial_Dyna[[#This Row],[Total_Household_Income]]/Global_Household_Financial_Dyna[[#This Row],[Family_Size]]</f>
        <v>368.01666666666665</v>
      </c>
      <c r="P2440" s="2">
        <f t="shared" si="76"/>
        <v>0.42077341556833553</v>
      </c>
      <c r="Q2440" s="2">
        <f t="shared" si="77"/>
        <v>0.12640389624825893</v>
      </c>
      <c r="R2440" s="2" t="str">
        <f>IF(Global_Household_Financial_Dyna[[#This Row],[Vs country_Average]]&lt;-0.2, "Underperformer", IF(Global_Household_Financial_Dyna[[#This Row],[Vs country_Average]]&gt;0.2, "Outperformer", "Normal"))</f>
        <v>Normal</v>
      </c>
      <c r="S24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1087.4000000000001</v>
      </c>
      <c r="T24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1087.4000000000001</v>
      </c>
      <c r="U24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1087.4000000000001</v>
      </c>
      <c r="V24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1087.4000000000001</v>
      </c>
    </row>
    <row r="2441" spans="1:22" x14ac:dyDescent="0.3">
      <c r="A2441">
        <v>2448</v>
      </c>
      <c r="B2441" t="s">
        <v>18</v>
      </c>
      <c r="C2441" t="s">
        <v>19</v>
      </c>
      <c r="D2441">
        <v>8</v>
      </c>
      <c r="E2441">
        <v>3</v>
      </c>
      <c r="F2441">
        <v>6261.35</v>
      </c>
      <c r="G2441">
        <v>14821.27</v>
      </c>
      <c r="H2441">
        <v>4001.74</v>
      </c>
      <c r="I2441">
        <v>5671.68</v>
      </c>
      <c r="J2441">
        <v>5147.84</v>
      </c>
      <c r="K2441">
        <f>Global_Household_Financial_Dyna[[#This Row],[Total_Household_Income]]-Global_Household_Financial_Dyna[[#This Row],[Estimated_Taxes]]</f>
        <v>10819.53</v>
      </c>
      <c r="L2441" s="1">
        <f>Global_Household_Financial_Dyna[[#This Row],[Monthly_Savings]]/Global_Household_Financial_Dyna[[#This Row],[Net Income]]</f>
        <v>0.47579146229087582</v>
      </c>
      <c r="M2441" s="2">
        <f>Global_Household_Financial_Dyna[[#This Row],[Monthly_Expenses]]/Global_Household_Financial_Dyna[[#This Row],[Net Income]]</f>
        <v>0.52420761345455857</v>
      </c>
      <c r="N2441" t="str">
        <f>IF(Global_Household_Financial_Dyna[[#This Row],[Monthly_Savings]]&lt;0,"High Risk", IF(Global_Household_Financial_Dyna[[#This Row],[Savings Rate%]]&lt;0.1, "Medium", "Safe"))</f>
        <v>Safe</v>
      </c>
      <c r="O2441">
        <f>Global_Household_Financial_Dyna[[#This Row],[Total_Household_Income]]/Global_Household_Financial_Dyna[[#This Row],[Family_Size]]</f>
        <v>1852.6587500000001</v>
      </c>
      <c r="P2441" s="2">
        <f t="shared" si="76"/>
        <v>0.32336204947805613</v>
      </c>
      <c r="Q2441" s="2">
        <f t="shared" si="77"/>
        <v>0.15242941281281969</v>
      </c>
      <c r="R2441" s="2" t="str">
        <f>IF(Global_Household_Financial_Dyna[[#This Row],[Vs country_Average]]&lt;-0.2, "Underperformer", IF(Global_Household_Financial_Dyna[[#This Row],[Vs country_Average]]&gt;0.2, "Outperformer", "Normal"))</f>
        <v>Normal</v>
      </c>
      <c r="S24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5147.84</v>
      </c>
      <c r="T24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5147.84</v>
      </c>
      <c r="U24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5147.84</v>
      </c>
      <c r="V24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5147.84</v>
      </c>
    </row>
    <row r="2442" spans="1:22" x14ac:dyDescent="0.3">
      <c r="A2442">
        <v>2449</v>
      </c>
      <c r="B2442" t="s">
        <v>18</v>
      </c>
      <c r="C2442" t="s">
        <v>19</v>
      </c>
      <c r="D2442">
        <v>5</v>
      </c>
      <c r="E2442">
        <v>3</v>
      </c>
      <c r="F2442">
        <v>4585</v>
      </c>
      <c r="G2442">
        <v>10608.72</v>
      </c>
      <c r="H2442">
        <v>2864.35</v>
      </c>
      <c r="I2442">
        <v>4106.38</v>
      </c>
      <c r="J2442">
        <v>3637.99</v>
      </c>
      <c r="K2442">
        <f>Global_Household_Financial_Dyna[[#This Row],[Total_Household_Income]]-Global_Household_Financial_Dyna[[#This Row],[Estimated_Taxes]]</f>
        <v>7744.369999999999</v>
      </c>
      <c r="L2442" s="1">
        <f>Global_Household_Financial_Dyna[[#This Row],[Monthly_Savings]]/Global_Household_Financial_Dyna[[#This Row],[Net Income]]</f>
        <v>0.46975932193322378</v>
      </c>
      <c r="M2442" s="2">
        <f>Global_Household_Financial_Dyna[[#This Row],[Monthly_Expenses]]/Global_Household_Financial_Dyna[[#This Row],[Net Income]]</f>
        <v>0.53024067806677633</v>
      </c>
      <c r="N2442" t="str">
        <f>IF(Global_Household_Financial_Dyna[[#This Row],[Monthly_Savings]]&lt;0,"High Risk", IF(Global_Household_Financial_Dyna[[#This Row],[Savings Rate%]]&lt;0.1, "Medium", "Safe"))</f>
        <v>Safe</v>
      </c>
      <c r="O2442">
        <f>Global_Household_Financial_Dyna[[#This Row],[Total_Household_Income]]/Global_Household_Financial_Dyna[[#This Row],[Family_Size]]</f>
        <v>2121.7439999999997</v>
      </c>
      <c r="P2442" s="2">
        <f t="shared" si="76"/>
        <v>0.32336204947805613</v>
      </c>
      <c r="Q2442" s="2">
        <f t="shared" si="77"/>
        <v>0.14639727245516765</v>
      </c>
      <c r="R2442" s="2" t="str">
        <f>IF(Global_Household_Financial_Dyna[[#This Row],[Vs country_Average]]&lt;-0.2, "Underperformer", IF(Global_Household_Financial_Dyna[[#This Row],[Vs country_Average]]&gt;0.2, "Outperformer", "Normal"))</f>
        <v>Normal</v>
      </c>
      <c r="S24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3637.99</v>
      </c>
      <c r="T24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3637.99</v>
      </c>
      <c r="U24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3637.99</v>
      </c>
      <c r="V24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3637.99</v>
      </c>
    </row>
    <row r="2443" spans="1:22" x14ac:dyDescent="0.3">
      <c r="A2443">
        <v>2450</v>
      </c>
      <c r="B2443" t="s">
        <v>10</v>
      </c>
      <c r="C2443" t="s">
        <v>22</v>
      </c>
      <c r="D2443">
        <v>7</v>
      </c>
      <c r="E2443">
        <v>3</v>
      </c>
      <c r="F2443">
        <v>1179.3499999999999</v>
      </c>
      <c r="G2443">
        <v>2196.4299999999998</v>
      </c>
      <c r="H2443">
        <v>219.64</v>
      </c>
      <c r="I2443">
        <v>732.28</v>
      </c>
      <c r="J2443">
        <v>1244.51</v>
      </c>
      <c r="K2443">
        <f>Global_Household_Financial_Dyna[[#This Row],[Total_Household_Income]]-Global_Household_Financial_Dyna[[#This Row],[Estimated_Taxes]]</f>
        <v>1976.79</v>
      </c>
      <c r="L2443" s="1">
        <f>Global_Household_Financial_Dyna[[#This Row],[Monthly_Savings]]/Global_Household_Financial_Dyna[[#This Row],[Net Income]]</f>
        <v>0.62956105605552437</v>
      </c>
      <c r="M2443" s="2">
        <f>Global_Household_Financial_Dyna[[#This Row],[Monthly_Expenses]]/Global_Household_Financial_Dyna[[#This Row],[Net Income]]</f>
        <v>0.37043894394447563</v>
      </c>
      <c r="N2443" t="str">
        <f>IF(Global_Household_Financial_Dyna[[#This Row],[Monthly_Savings]]&lt;0,"High Risk", IF(Global_Household_Financial_Dyna[[#This Row],[Savings Rate%]]&lt;0.1, "Medium", "Safe"))</f>
        <v>Safe</v>
      </c>
      <c r="O2443">
        <f>Global_Household_Financial_Dyna[[#This Row],[Total_Household_Income]]/Global_Household_Financial_Dyna[[#This Row],[Family_Size]]</f>
        <v>313.77571428571429</v>
      </c>
      <c r="P2443" s="2">
        <f t="shared" si="76"/>
        <v>0.42077341556833553</v>
      </c>
      <c r="Q2443" s="2">
        <f t="shared" si="77"/>
        <v>0.20878764048718884</v>
      </c>
      <c r="R2443" s="2" t="str">
        <f>IF(Global_Household_Financial_Dyna[[#This Row],[Vs country_Average]]&lt;-0.2, "Underperformer", IF(Global_Household_Financial_Dyna[[#This Row],[Vs country_Average]]&gt;0.2, "Outperformer", "Normal"))</f>
        <v>Outperformer</v>
      </c>
      <c r="S24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1244.51</v>
      </c>
      <c r="T24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1244.51</v>
      </c>
      <c r="U24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1244.51</v>
      </c>
      <c r="V24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1244.51</v>
      </c>
    </row>
    <row r="2444" spans="1:22" x14ac:dyDescent="0.3">
      <c r="A2444">
        <v>2451</v>
      </c>
      <c r="B2444" t="s">
        <v>10</v>
      </c>
      <c r="C2444" t="s">
        <v>11</v>
      </c>
      <c r="D2444">
        <v>1</v>
      </c>
      <c r="E2444">
        <v>1</v>
      </c>
      <c r="F2444">
        <v>550.49</v>
      </c>
      <c r="G2444">
        <v>550.49</v>
      </c>
      <c r="H2444">
        <v>55.05</v>
      </c>
      <c r="I2444">
        <v>377.3</v>
      </c>
      <c r="J2444">
        <v>118.14</v>
      </c>
      <c r="K2444">
        <f>Global_Household_Financial_Dyna[[#This Row],[Total_Household_Income]]-Global_Household_Financial_Dyna[[#This Row],[Estimated_Taxes]]</f>
        <v>495.44</v>
      </c>
      <c r="L2444" s="1">
        <f>Global_Household_Financial_Dyna[[#This Row],[Monthly_Savings]]/Global_Household_Financial_Dyna[[#This Row],[Net Income]]</f>
        <v>0.23845470692717585</v>
      </c>
      <c r="M2444" s="2">
        <f>Global_Household_Financial_Dyna[[#This Row],[Monthly_Expenses]]/Global_Household_Financial_Dyna[[#This Row],[Net Income]]</f>
        <v>0.76154529307282415</v>
      </c>
      <c r="N2444" t="str">
        <f>IF(Global_Household_Financial_Dyna[[#This Row],[Monthly_Savings]]&lt;0,"High Risk", IF(Global_Household_Financial_Dyna[[#This Row],[Savings Rate%]]&lt;0.1, "Medium", "Safe"))</f>
        <v>Safe</v>
      </c>
      <c r="O2444">
        <f>Global_Household_Financial_Dyna[[#This Row],[Total_Household_Income]]/Global_Household_Financial_Dyna[[#This Row],[Family_Size]]</f>
        <v>550.49</v>
      </c>
      <c r="P2444" s="2">
        <f t="shared" si="76"/>
        <v>0.42077341556833553</v>
      </c>
      <c r="Q2444" s="2">
        <f t="shared" si="77"/>
        <v>-0.18231870864115968</v>
      </c>
      <c r="R2444" s="2" t="str">
        <f>IF(Global_Household_Financial_Dyna[[#This Row],[Vs country_Average]]&lt;-0.2, "Underperformer", IF(Global_Household_Financial_Dyna[[#This Row],[Vs country_Average]]&gt;0.2, "Outperformer", "Normal"))</f>
        <v>Normal</v>
      </c>
      <c r="S24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118.14</v>
      </c>
      <c r="T24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118.14</v>
      </c>
      <c r="U24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118.14</v>
      </c>
      <c r="V24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118.14</v>
      </c>
    </row>
    <row r="2445" spans="1:22" x14ac:dyDescent="0.3">
      <c r="A2445">
        <v>2452</v>
      </c>
      <c r="B2445" t="s">
        <v>12</v>
      </c>
      <c r="C2445" t="s">
        <v>13</v>
      </c>
      <c r="D2445">
        <v>6</v>
      </c>
      <c r="E2445">
        <v>3</v>
      </c>
      <c r="F2445">
        <v>382.86</v>
      </c>
      <c r="G2445">
        <v>890.81</v>
      </c>
      <c r="H2445">
        <v>222.7</v>
      </c>
      <c r="I2445">
        <v>845.37</v>
      </c>
      <c r="J2445">
        <v>-177.27</v>
      </c>
      <c r="K2445">
        <f>Global_Household_Financial_Dyna[[#This Row],[Total_Household_Income]]-Global_Household_Financial_Dyna[[#This Row],[Estimated_Taxes]]</f>
        <v>668.1099999999999</v>
      </c>
      <c r="L2445" s="1">
        <f>Global_Household_Financial_Dyna[[#This Row],[Monthly_Savings]]/Global_Household_Financial_Dyna[[#This Row],[Net Income]]</f>
        <v>-0.26533055933903105</v>
      </c>
      <c r="M2445" s="2">
        <f>Global_Household_Financial_Dyna[[#This Row],[Monthly_Expenses]]/Global_Household_Financial_Dyna[[#This Row],[Net Income]]</f>
        <v>1.2653155917438748</v>
      </c>
      <c r="N2445" t="str">
        <f>IF(Global_Household_Financial_Dyna[[#This Row],[Monthly_Savings]]&lt;0,"High Risk", IF(Global_Household_Financial_Dyna[[#This Row],[Savings Rate%]]&lt;0.1, "Medium", "Safe"))</f>
        <v>High Risk</v>
      </c>
      <c r="O2445">
        <f>Global_Household_Financial_Dyna[[#This Row],[Total_Household_Income]]/Global_Household_Financial_Dyna[[#This Row],[Family_Size]]</f>
        <v>148.46833333333333</v>
      </c>
      <c r="P2445" s="2">
        <f t="shared" si="76"/>
        <v>0.30718716818024266</v>
      </c>
      <c r="Q2445" s="2">
        <f t="shared" si="77"/>
        <v>-0.57251772751927366</v>
      </c>
      <c r="R2445" s="2" t="str">
        <f>IF(Global_Household_Financial_Dyna[[#This Row],[Vs country_Average]]&lt;-0.2, "Underperformer", IF(Global_Household_Financial_Dyna[[#This Row],[Vs country_Average]]&gt;0.2, "Outperformer", "Normal"))</f>
        <v>Underperformer</v>
      </c>
      <c r="S24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-135.00150000000002</v>
      </c>
      <c r="T24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-92.73299999999999</v>
      </c>
      <c r="U24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-50.464500000000015</v>
      </c>
      <c r="V24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-8.1959999999999695</v>
      </c>
    </row>
    <row r="2446" spans="1:22" x14ac:dyDescent="0.3">
      <c r="A2446">
        <v>2453</v>
      </c>
      <c r="B2446" t="s">
        <v>16</v>
      </c>
      <c r="C2446" t="s">
        <v>21</v>
      </c>
      <c r="D2446">
        <v>6</v>
      </c>
      <c r="E2446">
        <v>3</v>
      </c>
      <c r="F2446">
        <v>3843.77</v>
      </c>
      <c r="G2446">
        <v>7192.58</v>
      </c>
      <c r="H2446">
        <v>2517.4</v>
      </c>
      <c r="I2446">
        <v>3338.06</v>
      </c>
      <c r="J2446">
        <v>1337.12</v>
      </c>
      <c r="K2446">
        <f>Global_Household_Financial_Dyna[[#This Row],[Total_Household_Income]]-Global_Household_Financial_Dyna[[#This Row],[Estimated_Taxes]]</f>
        <v>4675.18</v>
      </c>
      <c r="L2446" s="1">
        <f>Global_Household_Financial_Dyna[[#This Row],[Monthly_Savings]]/Global_Household_Financial_Dyna[[#This Row],[Net Income]]</f>
        <v>0.28600396134480377</v>
      </c>
      <c r="M2446" s="2">
        <f>Global_Household_Financial_Dyna[[#This Row],[Monthly_Expenses]]/Global_Household_Financial_Dyna[[#This Row],[Net Income]]</f>
        <v>0.71399603865519612</v>
      </c>
      <c r="N2446" t="str">
        <f>IF(Global_Household_Financial_Dyna[[#This Row],[Monthly_Savings]]&lt;0,"High Risk", IF(Global_Household_Financial_Dyna[[#This Row],[Savings Rate%]]&lt;0.1, "Medium", "Safe"))</f>
        <v>Safe</v>
      </c>
      <c r="O2446">
        <f>Global_Household_Financial_Dyna[[#This Row],[Total_Household_Income]]/Global_Household_Financial_Dyna[[#This Row],[Family_Size]]</f>
        <v>1198.7633333333333</v>
      </c>
      <c r="P2446" s="2">
        <f t="shared" si="76"/>
        <v>0.15879799892000862</v>
      </c>
      <c r="Q2446" s="2">
        <f t="shared" si="77"/>
        <v>0.12720596242479515</v>
      </c>
      <c r="R2446" s="2" t="str">
        <f>IF(Global_Household_Financial_Dyna[[#This Row],[Vs country_Average]]&lt;-0.2, "Underperformer", IF(Global_Household_Financial_Dyna[[#This Row],[Vs country_Average]]&gt;0.2, "Outperformer", "Normal"))</f>
        <v>Normal</v>
      </c>
      <c r="S24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1337.12</v>
      </c>
      <c r="T24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1337.12</v>
      </c>
      <c r="U24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1337.12</v>
      </c>
      <c r="V24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1337.12</v>
      </c>
    </row>
    <row r="2447" spans="1:22" x14ac:dyDescent="0.3">
      <c r="A2447">
        <v>2454</v>
      </c>
      <c r="B2447" t="s">
        <v>10</v>
      </c>
      <c r="C2447" t="s">
        <v>11</v>
      </c>
      <c r="D2447">
        <v>5</v>
      </c>
      <c r="E2447">
        <v>3</v>
      </c>
      <c r="F2447">
        <v>901.05</v>
      </c>
      <c r="G2447">
        <v>1935.89</v>
      </c>
      <c r="H2447">
        <v>193.59</v>
      </c>
      <c r="I2447">
        <v>699.7</v>
      </c>
      <c r="J2447">
        <v>1042.6099999999999</v>
      </c>
      <c r="K2447">
        <f>Global_Household_Financial_Dyna[[#This Row],[Total_Household_Income]]-Global_Household_Financial_Dyna[[#This Row],[Estimated_Taxes]]</f>
        <v>1742.3000000000002</v>
      </c>
      <c r="L2447" s="1">
        <f>Global_Household_Financial_Dyna[[#This Row],[Monthly_Savings]]/Global_Household_Financial_Dyna[[#This Row],[Net Income]]</f>
        <v>0.59841014750616983</v>
      </c>
      <c r="M2447" s="2">
        <f>Global_Household_Financial_Dyna[[#This Row],[Monthly_Expenses]]/Global_Household_Financial_Dyna[[#This Row],[Net Income]]</f>
        <v>0.40159559203351891</v>
      </c>
      <c r="N2447" t="str">
        <f>IF(Global_Household_Financial_Dyna[[#This Row],[Monthly_Savings]]&lt;0,"High Risk", IF(Global_Household_Financial_Dyna[[#This Row],[Savings Rate%]]&lt;0.1, "Medium", "Safe"))</f>
        <v>Safe</v>
      </c>
      <c r="O2447">
        <f>Global_Household_Financial_Dyna[[#This Row],[Total_Household_Income]]/Global_Household_Financial_Dyna[[#This Row],[Family_Size]]</f>
        <v>387.178</v>
      </c>
      <c r="P2447" s="2">
        <f t="shared" si="76"/>
        <v>0.42077341556833553</v>
      </c>
      <c r="Q2447" s="2">
        <f t="shared" si="77"/>
        <v>0.1776367319378343</v>
      </c>
      <c r="R2447" s="2" t="str">
        <f>IF(Global_Household_Financial_Dyna[[#This Row],[Vs country_Average]]&lt;-0.2, "Underperformer", IF(Global_Household_Financial_Dyna[[#This Row],[Vs country_Average]]&gt;0.2, "Outperformer", "Normal"))</f>
        <v>Normal</v>
      </c>
      <c r="S24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1042.6099999999999</v>
      </c>
      <c r="T24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1042.6099999999999</v>
      </c>
      <c r="U24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1042.6099999999999</v>
      </c>
      <c r="V24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1042.6099999999999</v>
      </c>
    </row>
    <row r="2448" spans="1:22" x14ac:dyDescent="0.3">
      <c r="A2448">
        <v>2455</v>
      </c>
      <c r="B2448" t="s">
        <v>16</v>
      </c>
      <c r="C2448" t="s">
        <v>21</v>
      </c>
      <c r="D2448">
        <v>4</v>
      </c>
      <c r="E2448">
        <v>2</v>
      </c>
      <c r="F2448">
        <v>4448.6899999999996</v>
      </c>
      <c r="G2448">
        <v>8150.7</v>
      </c>
      <c r="H2448">
        <v>3260.28</v>
      </c>
      <c r="I2448">
        <v>2333.19</v>
      </c>
      <c r="J2448">
        <v>2557.23</v>
      </c>
      <c r="K2448">
        <f>Global_Household_Financial_Dyna[[#This Row],[Total_Household_Income]]-Global_Household_Financial_Dyna[[#This Row],[Estimated_Taxes]]</f>
        <v>4890.42</v>
      </c>
      <c r="L2448" s="1">
        <f>Global_Household_Financial_Dyna[[#This Row],[Monthly_Savings]]/Global_Household_Financial_Dyna[[#This Row],[Net Income]]</f>
        <v>0.5229060080729262</v>
      </c>
      <c r="M2448" s="2">
        <f>Global_Household_Financial_Dyna[[#This Row],[Monthly_Expenses]]/Global_Household_Financial_Dyna[[#This Row],[Net Income]]</f>
        <v>0.47709399192707375</v>
      </c>
      <c r="N2448" t="str">
        <f>IF(Global_Household_Financial_Dyna[[#This Row],[Monthly_Savings]]&lt;0,"High Risk", IF(Global_Household_Financial_Dyna[[#This Row],[Savings Rate%]]&lt;0.1, "Medium", "Safe"))</f>
        <v>Safe</v>
      </c>
      <c r="O2448">
        <f>Global_Household_Financial_Dyna[[#This Row],[Total_Household_Income]]/Global_Household_Financial_Dyna[[#This Row],[Family_Size]]</f>
        <v>2037.675</v>
      </c>
      <c r="P2448" s="2">
        <f t="shared" si="76"/>
        <v>0.15879799892000862</v>
      </c>
      <c r="Q2448" s="2">
        <f t="shared" si="77"/>
        <v>0.36410800915291758</v>
      </c>
      <c r="R2448" s="2" t="str">
        <f>IF(Global_Household_Financial_Dyna[[#This Row],[Vs country_Average]]&lt;-0.2, "Underperformer", IF(Global_Household_Financial_Dyna[[#This Row],[Vs country_Average]]&gt;0.2, "Outperformer", "Normal"))</f>
        <v>Outperformer</v>
      </c>
      <c r="S24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2557.23</v>
      </c>
      <c r="T24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2557.23</v>
      </c>
      <c r="U24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2557.23</v>
      </c>
      <c r="V24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2557.23</v>
      </c>
    </row>
    <row r="2449" spans="1:22" x14ac:dyDescent="0.3">
      <c r="A2449">
        <v>2456</v>
      </c>
      <c r="B2449" t="s">
        <v>18</v>
      </c>
      <c r="C2449" t="s">
        <v>19</v>
      </c>
      <c r="D2449">
        <v>3</v>
      </c>
      <c r="E2449">
        <v>1</v>
      </c>
      <c r="F2449">
        <v>2229.79</v>
      </c>
      <c r="G2449">
        <v>2229.79</v>
      </c>
      <c r="H2449">
        <v>490.55</v>
      </c>
      <c r="I2449">
        <v>2116.0700000000002</v>
      </c>
      <c r="J2449">
        <v>-376.83</v>
      </c>
      <c r="K2449">
        <f>Global_Household_Financial_Dyna[[#This Row],[Total_Household_Income]]-Global_Household_Financial_Dyna[[#This Row],[Estimated_Taxes]]</f>
        <v>1739.24</v>
      </c>
      <c r="L2449" s="1">
        <f>Global_Household_Financial_Dyna[[#This Row],[Monthly_Savings]]/Global_Household_Financial_Dyna[[#This Row],[Net Income]]</f>
        <v>-0.21666360019318781</v>
      </c>
      <c r="M2449" s="2">
        <f>Global_Household_Financial_Dyna[[#This Row],[Monthly_Expenses]]/Global_Household_Financial_Dyna[[#This Row],[Net Income]]</f>
        <v>1.2166636001931879</v>
      </c>
      <c r="N2449" t="str">
        <f>IF(Global_Household_Financial_Dyna[[#This Row],[Monthly_Savings]]&lt;0,"High Risk", IF(Global_Household_Financial_Dyna[[#This Row],[Savings Rate%]]&lt;0.1, "Medium", "Safe"))</f>
        <v>High Risk</v>
      </c>
      <c r="O2449">
        <f>Global_Household_Financial_Dyna[[#This Row],[Total_Household_Income]]/Global_Household_Financial_Dyna[[#This Row],[Family_Size]]</f>
        <v>743.26333333333332</v>
      </c>
      <c r="P2449" s="2">
        <f t="shared" si="76"/>
        <v>0.32336204947805613</v>
      </c>
      <c r="Q2449" s="2">
        <f t="shared" si="77"/>
        <v>-0.54002564967124389</v>
      </c>
      <c r="R2449" s="2" t="str">
        <f>IF(Global_Household_Financial_Dyna[[#This Row],[Vs country_Average]]&lt;-0.2, "Underperformer", IF(Global_Household_Financial_Dyna[[#This Row],[Vs country_Average]]&gt;0.2, "Outperformer", "Normal"))</f>
        <v>Underperformer</v>
      </c>
      <c r="S24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-271.02649999999994</v>
      </c>
      <c r="T24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-165.22299999999996</v>
      </c>
      <c r="U24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-59.419499999999971</v>
      </c>
      <c r="V24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46.384000000000071</v>
      </c>
    </row>
    <row r="2450" spans="1:22" x14ac:dyDescent="0.3">
      <c r="A2450">
        <v>2457</v>
      </c>
      <c r="B2450" t="s">
        <v>10</v>
      </c>
      <c r="C2450" t="s">
        <v>11</v>
      </c>
      <c r="D2450">
        <v>2</v>
      </c>
      <c r="E2450">
        <v>2</v>
      </c>
      <c r="F2450">
        <v>822.82</v>
      </c>
      <c r="G2450">
        <v>1385.37</v>
      </c>
      <c r="H2450">
        <v>138.54</v>
      </c>
      <c r="I2450">
        <v>446.45</v>
      </c>
      <c r="J2450">
        <v>800.38</v>
      </c>
      <c r="K2450">
        <f>Global_Household_Financial_Dyna[[#This Row],[Total_Household_Income]]-Global_Household_Financial_Dyna[[#This Row],[Estimated_Taxes]]</f>
        <v>1246.83</v>
      </c>
      <c r="L2450" s="1">
        <f>Global_Household_Financial_Dyna[[#This Row],[Monthly_Savings]]/Global_Household_Financial_Dyna[[#This Row],[Net Income]]</f>
        <v>0.64193193939831417</v>
      </c>
      <c r="M2450" s="2">
        <f>Global_Household_Financial_Dyna[[#This Row],[Monthly_Expenses]]/Global_Household_Financial_Dyna[[#This Row],[Net Income]]</f>
        <v>0.35806806060168589</v>
      </c>
      <c r="N2450" t="str">
        <f>IF(Global_Household_Financial_Dyna[[#This Row],[Monthly_Savings]]&lt;0,"High Risk", IF(Global_Household_Financial_Dyna[[#This Row],[Savings Rate%]]&lt;0.1, "Medium", "Safe"))</f>
        <v>Safe</v>
      </c>
      <c r="O2450">
        <f>Global_Household_Financial_Dyna[[#This Row],[Total_Household_Income]]/Global_Household_Financial_Dyna[[#This Row],[Family_Size]]</f>
        <v>692.68499999999995</v>
      </c>
      <c r="P2450" s="2">
        <f t="shared" si="76"/>
        <v>0.42077341556833553</v>
      </c>
      <c r="Q2450" s="2">
        <f t="shared" si="77"/>
        <v>0.22115852382997864</v>
      </c>
      <c r="R2450" s="2" t="str">
        <f>IF(Global_Household_Financial_Dyna[[#This Row],[Vs country_Average]]&lt;-0.2, "Underperformer", IF(Global_Household_Financial_Dyna[[#This Row],[Vs country_Average]]&gt;0.2, "Outperformer", "Normal"))</f>
        <v>Outperformer</v>
      </c>
      <c r="S24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800.38</v>
      </c>
      <c r="T24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800.38</v>
      </c>
      <c r="U24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800.38</v>
      </c>
      <c r="V24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800.38</v>
      </c>
    </row>
    <row r="2451" spans="1:22" x14ac:dyDescent="0.3">
      <c r="A2451">
        <v>2458</v>
      </c>
      <c r="B2451" t="s">
        <v>16</v>
      </c>
      <c r="C2451" t="s">
        <v>21</v>
      </c>
      <c r="D2451">
        <v>2</v>
      </c>
      <c r="E2451">
        <v>2</v>
      </c>
      <c r="F2451">
        <v>4791.0600000000004</v>
      </c>
      <c r="G2451">
        <v>7461.85</v>
      </c>
      <c r="H2451">
        <v>2611.65</v>
      </c>
      <c r="I2451">
        <v>2521.73</v>
      </c>
      <c r="J2451">
        <v>2328.4699999999998</v>
      </c>
      <c r="K2451">
        <f>Global_Household_Financial_Dyna[[#This Row],[Total_Household_Income]]-Global_Household_Financial_Dyna[[#This Row],[Estimated_Taxes]]</f>
        <v>4850.2000000000007</v>
      </c>
      <c r="L2451" s="1">
        <f>Global_Household_Financial_Dyna[[#This Row],[Monthly_Savings]]/Global_Household_Financial_Dyna[[#This Row],[Net Income]]</f>
        <v>0.48007711022225874</v>
      </c>
      <c r="M2451" s="2">
        <f>Global_Household_Financial_Dyna[[#This Row],[Monthly_Expenses]]/Global_Household_Financial_Dyna[[#This Row],[Net Income]]</f>
        <v>0.51992288977774104</v>
      </c>
      <c r="N2451" t="str">
        <f>IF(Global_Household_Financial_Dyna[[#This Row],[Monthly_Savings]]&lt;0,"High Risk", IF(Global_Household_Financial_Dyna[[#This Row],[Savings Rate%]]&lt;0.1, "Medium", "Safe"))</f>
        <v>Safe</v>
      </c>
      <c r="O2451">
        <f>Global_Household_Financial_Dyna[[#This Row],[Total_Household_Income]]/Global_Household_Financial_Dyna[[#This Row],[Family_Size]]</f>
        <v>3730.9250000000002</v>
      </c>
      <c r="P2451" s="2">
        <f t="shared" si="76"/>
        <v>0.15879799892000862</v>
      </c>
      <c r="Q2451" s="2">
        <f t="shared" si="77"/>
        <v>0.32127911130225012</v>
      </c>
      <c r="R2451" s="2" t="str">
        <f>IF(Global_Household_Financial_Dyna[[#This Row],[Vs country_Average]]&lt;-0.2, "Underperformer", IF(Global_Household_Financial_Dyna[[#This Row],[Vs country_Average]]&gt;0.2, "Outperformer", "Normal"))</f>
        <v>Outperformer</v>
      </c>
      <c r="S24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2328.4699999999998</v>
      </c>
      <c r="T24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2328.4699999999998</v>
      </c>
      <c r="U24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2328.4699999999998</v>
      </c>
      <c r="V24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2328.4699999999998</v>
      </c>
    </row>
    <row r="2452" spans="1:22" x14ac:dyDescent="0.3">
      <c r="A2452">
        <v>2459</v>
      </c>
      <c r="B2452" t="s">
        <v>10</v>
      </c>
      <c r="C2452" t="s">
        <v>22</v>
      </c>
      <c r="D2452">
        <v>1</v>
      </c>
      <c r="E2452">
        <v>1</v>
      </c>
      <c r="F2452">
        <v>134.81</v>
      </c>
      <c r="G2452">
        <v>134.81</v>
      </c>
      <c r="H2452">
        <v>13.48</v>
      </c>
      <c r="I2452">
        <v>127.93</v>
      </c>
      <c r="J2452">
        <v>-6.61</v>
      </c>
      <c r="K2452">
        <f>Global_Household_Financial_Dyna[[#This Row],[Total_Household_Income]]-Global_Household_Financial_Dyna[[#This Row],[Estimated_Taxes]]</f>
        <v>121.33</v>
      </c>
      <c r="L2452" s="1">
        <f>Global_Household_Financial_Dyna[[#This Row],[Monthly_Savings]]/Global_Household_Financial_Dyna[[#This Row],[Net Income]]</f>
        <v>-5.4479518668095278E-2</v>
      </c>
      <c r="M2452" s="2">
        <f>Global_Household_Financial_Dyna[[#This Row],[Monthly_Expenses]]/Global_Household_Financial_Dyna[[#This Row],[Net Income]]</f>
        <v>1.0543970988213962</v>
      </c>
      <c r="N2452" t="str">
        <f>IF(Global_Household_Financial_Dyna[[#This Row],[Monthly_Savings]]&lt;0,"High Risk", IF(Global_Household_Financial_Dyna[[#This Row],[Savings Rate%]]&lt;0.1, "Medium", "Safe"))</f>
        <v>High Risk</v>
      </c>
      <c r="O2452">
        <f>Global_Household_Financial_Dyna[[#This Row],[Total_Household_Income]]/Global_Household_Financial_Dyna[[#This Row],[Family_Size]]</f>
        <v>134.81</v>
      </c>
      <c r="P2452" s="2">
        <f t="shared" si="76"/>
        <v>0.42077341556833553</v>
      </c>
      <c r="Q2452" s="2">
        <f t="shared" si="77"/>
        <v>-0.47525293423643078</v>
      </c>
      <c r="R2452" s="2" t="str">
        <f>IF(Global_Household_Financial_Dyna[[#This Row],[Vs country_Average]]&lt;-0.2, "Underperformer", IF(Global_Household_Financial_Dyna[[#This Row],[Vs country_Average]]&gt;0.2, "Outperformer", "Normal"))</f>
        <v>Underperformer</v>
      </c>
      <c r="S24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-0.2134999999999998</v>
      </c>
      <c r="T24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6.1830000000000007</v>
      </c>
      <c r="U24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12.579499999999999</v>
      </c>
      <c r="V24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18.976000000000003</v>
      </c>
    </row>
    <row r="2453" spans="1:22" x14ac:dyDescent="0.3">
      <c r="A2453">
        <v>2460</v>
      </c>
      <c r="B2453" t="s">
        <v>10</v>
      </c>
      <c r="C2453" t="s">
        <v>11</v>
      </c>
      <c r="D2453">
        <v>2</v>
      </c>
      <c r="E2453">
        <v>2</v>
      </c>
      <c r="F2453">
        <v>1055.3699999999999</v>
      </c>
      <c r="G2453">
        <v>1667.75</v>
      </c>
      <c r="H2453">
        <v>166.78</v>
      </c>
      <c r="I2453">
        <v>423.7</v>
      </c>
      <c r="J2453">
        <v>1077.28</v>
      </c>
      <c r="K2453">
        <f>Global_Household_Financial_Dyna[[#This Row],[Total_Household_Income]]-Global_Household_Financial_Dyna[[#This Row],[Estimated_Taxes]]</f>
        <v>1500.97</v>
      </c>
      <c r="L2453" s="1">
        <f>Global_Household_Financial_Dyna[[#This Row],[Monthly_Savings]]/Global_Household_Financial_Dyna[[#This Row],[Net Income]]</f>
        <v>0.71772253942450548</v>
      </c>
      <c r="M2453" s="2">
        <f>Global_Household_Financial_Dyna[[#This Row],[Monthly_Expenses]]/Global_Household_Financial_Dyna[[#This Row],[Net Income]]</f>
        <v>0.28228412293383609</v>
      </c>
      <c r="N2453" t="str">
        <f>IF(Global_Household_Financial_Dyna[[#This Row],[Monthly_Savings]]&lt;0,"High Risk", IF(Global_Household_Financial_Dyna[[#This Row],[Savings Rate%]]&lt;0.1, "Medium", "Safe"))</f>
        <v>Safe</v>
      </c>
      <c r="O2453">
        <f>Global_Household_Financial_Dyna[[#This Row],[Total_Household_Income]]/Global_Household_Financial_Dyna[[#This Row],[Family_Size]]</f>
        <v>833.875</v>
      </c>
      <c r="P2453" s="2">
        <f t="shared" si="76"/>
        <v>0.42077341556833553</v>
      </c>
      <c r="Q2453" s="2">
        <f t="shared" si="77"/>
        <v>0.29694912385616995</v>
      </c>
      <c r="R2453" s="2" t="str">
        <f>IF(Global_Household_Financial_Dyna[[#This Row],[Vs country_Average]]&lt;-0.2, "Underperformer", IF(Global_Household_Financial_Dyna[[#This Row],[Vs country_Average]]&gt;0.2, "Outperformer", "Normal"))</f>
        <v>Outperformer</v>
      </c>
      <c r="S24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1077.28</v>
      </c>
      <c r="T24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1077.28</v>
      </c>
      <c r="U24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1077.28</v>
      </c>
      <c r="V24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1077.28</v>
      </c>
    </row>
    <row r="2454" spans="1:22" x14ac:dyDescent="0.3">
      <c r="A2454">
        <v>2461</v>
      </c>
      <c r="B2454" t="s">
        <v>12</v>
      </c>
      <c r="C2454" t="s">
        <v>13</v>
      </c>
      <c r="D2454">
        <v>2</v>
      </c>
      <c r="E2454">
        <v>1</v>
      </c>
      <c r="F2454">
        <v>3665.74</v>
      </c>
      <c r="G2454">
        <v>3665.74</v>
      </c>
      <c r="H2454">
        <v>916.43</v>
      </c>
      <c r="I2454">
        <v>1714.82</v>
      </c>
      <c r="J2454">
        <v>1034.48</v>
      </c>
      <c r="K2454">
        <f>Global_Household_Financial_Dyna[[#This Row],[Total_Household_Income]]-Global_Household_Financial_Dyna[[#This Row],[Estimated_Taxes]]</f>
        <v>2749.31</v>
      </c>
      <c r="L2454" s="1">
        <f>Global_Household_Financial_Dyna[[#This Row],[Monthly_Savings]]/Global_Household_Financial_Dyna[[#This Row],[Net Income]]</f>
        <v>0.37626895475592059</v>
      </c>
      <c r="M2454" s="2">
        <f>Global_Household_Financial_Dyna[[#This Row],[Monthly_Expenses]]/Global_Household_Financial_Dyna[[#This Row],[Net Income]]</f>
        <v>0.62372740796781734</v>
      </c>
      <c r="N2454" t="str">
        <f>IF(Global_Household_Financial_Dyna[[#This Row],[Monthly_Savings]]&lt;0,"High Risk", IF(Global_Household_Financial_Dyna[[#This Row],[Savings Rate%]]&lt;0.1, "Medium", "Safe"))</f>
        <v>Safe</v>
      </c>
      <c r="O2454">
        <f>Global_Household_Financial_Dyna[[#This Row],[Total_Household_Income]]/Global_Household_Financial_Dyna[[#This Row],[Family_Size]]</f>
        <v>1832.87</v>
      </c>
      <c r="P2454" s="2">
        <f t="shared" si="76"/>
        <v>0.30718716818024266</v>
      </c>
      <c r="Q2454" s="2">
        <f t="shared" si="77"/>
        <v>6.9081786575677928E-2</v>
      </c>
      <c r="R2454" s="2" t="str">
        <f>IF(Global_Household_Financial_Dyna[[#This Row],[Vs country_Average]]&lt;-0.2, "Underperformer", IF(Global_Household_Financial_Dyna[[#This Row],[Vs country_Average]]&gt;0.2, "Outperformer", "Normal"))</f>
        <v>Normal</v>
      </c>
      <c r="S24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1034.48</v>
      </c>
      <c r="T24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1034.48</v>
      </c>
      <c r="U24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1034.48</v>
      </c>
      <c r="V24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1034.48</v>
      </c>
    </row>
    <row r="2455" spans="1:22" x14ac:dyDescent="0.3">
      <c r="A2455">
        <v>2462</v>
      </c>
      <c r="B2455" t="s">
        <v>12</v>
      </c>
      <c r="C2455" t="s">
        <v>13</v>
      </c>
      <c r="D2455">
        <v>3</v>
      </c>
      <c r="E2455">
        <v>2</v>
      </c>
      <c r="F2455">
        <v>2787.07</v>
      </c>
      <c r="G2455">
        <v>4242.42</v>
      </c>
      <c r="H2455">
        <v>1060.5999999999999</v>
      </c>
      <c r="I2455">
        <v>3160.06</v>
      </c>
      <c r="J2455">
        <v>21.76</v>
      </c>
      <c r="K2455">
        <f>Global_Household_Financial_Dyna[[#This Row],[Total_Household_Income]]-Global_Household_Financial_Dyna[[#This Row],[Estimated_Taxes]]</f>
        <v>3181.82</v>
      </c>
      <c r="L2455" s="1">
        <f>Global_Household_Financial_Dyna[[#This Row],[Monthly_Savings]]/Global_Household_Financial_Dyna[[#This Row],[Net Income]]</f>
        <v>6.8388532349410091E-3</v>
      </c>
      <c r="M2455" s="2">
        <f>Global_Household_Financial_Dyna[[#This Row],[Monthly_Expenses]]/Global_Household_Financial_Dyna[[#This Row],[Net Income]]</f>
        <v>0.99316114676505896</v>
      </c>
      <c r="N2455" t="str">
        <f>IF(Global_Household_Financial_Dyna[[#This Row],[Monthly_Savings]]&lt;0,"High Risk", IF(Global_Household_Financial_Dyna[[#This Row],[Savings Rate%]]&lt;0.1, "Medium", "Safe"))</f>
        <v>Medium</v>
      </c>
      <c r="O2455">
        <f>Global_Household_Financial_Dyna[[#This Row],[Total_Household_Income]]/Global_Household_Financial_Dyna[[#This Row],[Family_Size]]</f>
        <v>1414.14</v>
      </c>
      <c r="P2455" s="2">
        <f t="shared" si="76"/>
        <v>0.30718716818024266</v>
      </c>
      <c r="Q2455" s="2">
        <f t="shared" si="77"/>
        <v>-0.30034831494530168</v>
      </c>
      <c r="R2455" s="2" t="str">
        <f>IF(Global_Household_Financial_Dyna[[#This Row],[Vs country_Average]]&lt;-0.2, "Underperformer", IF(Global_Household_Financial_Dyna[[#This Row],[Vs country_Average]]&gt;0.2, "Outperformer", "Normal"))</f>
        <v>Underperformer</v>
      </c>
      <c r="S24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21.76</v>
      </c>
      <c r="T24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21.76</v>
      </c>
      <c r="U24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21.76</v>
      </c>
      <c r="V24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21.76</v>
      </c>
    </row>
    <row r="2456" spans="1:22" x14ac:dyDescent="0.3">
      <c r="A2456">
        <v>2463</v>
      </c>
      <c r="B2456" t="s">
        <v>16</v>
      </c>
      <c r="C2456" t="s">
        <v>21</v>
      </c>
      <c r="D2456">
        <v>8</v>
      </c>
      <c r="E2456">
        <v>3</v>
      </c>
      <c r="F2456">
        <v>3836.06</v>
      </c>
      <c r="G2456">
        <v>8345.2099999999991</v>
      </c>
      <c r="H2456">
        <v>3338.09</v>
      </c>
      <c r="I2456">
        <v>5567.13</v>
      </c>
      <c r="J2456">
        <v>-560</v>
      </c>
      <c r="K2456">
        <f>Global_Household_Financial_Dyna[[#This Row],[Total_Household_Income]]-Global_Household_Financial_Dyna[[#This Row],[Estimated_Taxes]]</f>
        <v>5007.119999999999</v>
      </c>
      <c r="L2456" s="1">
        <f>Global_Household_Financial_Dyna[[#This Row],[Monthly_Savings]]/Global_Household_Financial_Dyna[[#This Row],[Net Income]]</f>
        <v>-0.11184073878796597</v>
      </c>
      <c r="M2456" s="2">
        <f>Global_Household_Financial_Dyna[[#This Row],[Monthly_Expenses]]/Global_Household_Financial_Dyna[[#This Row],[Net Income]]</f>
        <v>1.1118427359440159</v>
      </c>
      <c r="N2456" t="str">
        <f>IF(Global_Household_Financial_Dyna[[#This Row],[Monthly_Savings]]&lt;0,"High Risk", IF(Global_Household_Financial_Dyna[[#This Row],[Savings Rate%]]&lt;0.1, "Medium", "Safe"))</f>
        <v>High Risk</v>
      </c>
      <c r="O2456">
        <f>Global_Household_Financial_Dyna[[#This Row],[Total_Household_Income]]/Global_Household_Financial_Dyna[[#This Row],[Family_Size]]</f>
        <v>1043.1512499999999</v>
      </c>
      <c r="P2456" s="2">
        <f t="shared" si="76"/>
        <v>0.15879799892000862</v>
      </c>
      <c r="Q2456" s="2">
        <f t="shared" si="77"/>
        <v>-0.27063873770797459</v>
      </c>
      <c r="R2456" s="2" t="str">
        <f>IF(Global_Household_Financial_Dyna[[#This Row],[Vs country_Average]]&lt;-0.2, "Underperformer", IF(Global_Household_Financial_Dyna[[#This Row],[Vs country_Average]]&gt;0.2, "Outperformer", "Normal"))</f>
        <v>Underperformer</v>
      </c>
      <c r="S24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-281.64349999999996</v>
      </c>
      <c r="T24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-3.2870000000000346</v>
      </c>
      <c r="U24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275.06949999999995</v>
      </c>
      <c r="V24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553.42599999999993</v>
      </c>
    </row>
    <row r="2457" spans="1:22" x14ac:dyDescent="0.3">
      <c r="A2457">
        <v>2464</v>
      </c>
      <c r="B2457" t="s">
        <v>16</v>
      </c>
      <c r="C2457" t="s">
        <v>17</v>
      </c>
      <c r="D2457">
        <v>3</v>
      </c>
      <c r="E2457">
        <v>1</v>
      </c>
      <c r="F2457">
        <v>3509.12</v>
      </c>
      <c r="G2457">
        <v>3509.12</v>
      </c>
      <c r="H2457">
        <v>1228.19</v>
      </c>
      <c r="I2457">
        <v>2074.41</v>
      </c>
      <c r="J2457">
        <v>206.51</v>
      </c>
      <c r="K2457">
        <f>Global_Household_Financial_Dyna[[#This Row],[Total_Household_Income]]-Global_Household_Financial_Dyna[[#This Row],[Estimated_Taxes]]</f>
        <v>2280.9299999999998</v>
      </c>
      <c r="L2457" s="1">
        <f>Global_Household_Financial_Dyna[[#This Row],[Monthly_Savings]]/Global_Household_Financial_Dyna[[#This Row],[Net Income]]</f>
        <v>9.0537631580101099E-2</v>
      </c>
      <c r="M2457" s="2">
        <f>Global_Household_Financial_Dyna[[#This Row],[Monthly_Expenses]]/Global_Household_Financial_Dyna[[#This Row],[Net Income]]</f>
        <v>0.90945798424326918</v>
      </c>
      <c r="N2457" t="str">
        <f>IF(Global_Household_Financial_Dyna[[#This Row],[Monthly_Savings]]&lt;0,"High Risk", IF(Global_Household_Financial_Dyna[[#This Row],[Savings Rate%]]&lt;0.1, "Medium", "Safe"))</f>
        <v>Medium</v>
      </c>
      <c r="O2457">
        <f>Global_Household_Financial_Dyna[[#This Row],[Total_Household_Income]]/Global_Household_Financial_Dyna[[#This Row],[Family_Size]]</f>
        <v>1169.7066666666667</v>
      </c>
      <c r="P2457" s="2">
        <f t="shared" si="76"/>
        <v>0.15879799892000862</v>
      </c>
      <c r="Q2457" s="2">
        <f t="shared" si="77"/>
        <v>-6.8260367339907521E-2</v>
      </c>
      <c r="R2457" s="2" t="str">
        <f>IF(Global_Household_Financial_Dyna[[#This Row],[Vs country_Average]]&lt;-0.2, "Underperformer", IF(Global_Household_Financial_Dyna[[#This Row],[Vs country_Average]]&gt;0.2, "Outperformer", "Normal"))</f>
        <v>Normal</v>
      </c>
      <c r="S24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206.51</v>
      </c>
      <c r="T24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206.51</v>
      </c>
      <c r="U24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206.51</v>
      </c>
      <c r="V24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206.51</v>
      </c>
    </row>
    <row r="2458" spans="1:22" x14ac:dyDescent="0.3">
      <c r="A2458">
        <v>2465</v>
      </c>
      <c r="B2458" t="s">
        <v>16</v>
      </c>
      <c r="C2458" t="s">
        <v>17</v>
      </c>
      <c r="D2458">
        <v>4</v>
      </c>
      <c r="E2458">
        <v>3</v>
      </c>
      <c r="F2458">
        <v>4073.9</v>
      </c>
      <c r="G2458">
        <v>8773.19</v>
      </c>
      <c r="H2458">
        <v>3509.27</v>
      </c>
      <c r="I2458">
        <v>2608.9499999999998</v>
      </c>
      <c r="J2458">
        <v>2654.96</v>
      </c>
      <c r="K2458">
        <f>Global_Household_Financial_Dyna[[#This Row],[Total_Household_Income]]-Global_Household_Financial_Dyna[[#This Row],[Estimated_Taxes]]</f>
        <v>5263.92</v>
      </c>
      <c r="L2458" s="1">
        <f>Global_Household_Financial_Dyna[[#This Row],[Monthly_Savings]]/Global_Household_Financial_Dyna[[#This Row],[Net Income]]</f>
        <v>0.50436936731561266</v>
      </c>
      <c r="M2458" s="2">
        <f>Global_Household_Financial_Dyna[[#This Row],[Monthly_Expenses]]/Global_Household_Financial_Dyna[[#This Row],[Net Income]]</f>
        <v>0.49562873295946741</v>
      </c>
      <c r="N2458" t="str">
        <f>IF(Global_Household_Financial_Dyna[[#This Row],[Monthly_Savings]]&lt;0,"High Risk", IF(Global_Household_Financial_Dyna[[#This Row],[Savings Rate%]]&lt;0.1, "Medium", "Safe"))</f>
        <v>Safe</v>
      </c>
      <c r="O2458">
        <f>Global_Household_Financial_Dyna[[#This Row],[Total_Household_Income]]/Global_Household_Financial_Dyna[[#This Row],[Family_Size]]</f>
        <v>2193.2975000000001</v>
      </c>
      <c r="P2458" s="2">
        <f t="shared" si="76"/>
        <v>0.15879799892000862</v>
      </c>
      <c r="Q2458" s="2">
        <f t="shared" si="77"/>
        <v>0.34557136839560404</v>
      </c>
      <c r="R2458" s="2" t="str">
        <f>IF(Global_Household_Financial_Dyna[[#This Row],[Vs country_Average]]&lt;-0.2, "Underperformer", IF(Global_Household_Financial_Dyna[[#This Row],[Vs country_Average]]&gt;0.2, "Outperformer", "Normal"))</f>
        <v>Outperformer</v>
      </c>
      <c r="S24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2654.96</v>
      </c>
      <c r="T24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2654.96</v>
      </c>
      <c r="U24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2654.96</v>
      </c>
      <c r="V24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2654.96</v>
      </c>
    </row>
    <row r="2459" spans="1:22" x14ac:dyDescent="0.3">
      <c r="A2459">
        <v>2466</v>
      </c>
      <c r="B2459" t="s">
        <v>18</v>
      </c>
      <c r="C2459" t="s">
        <v>20</v>
      </c>
      <c r="D2459">
        <v>7</v>
      </c>
      <c r="E2459">
        <v>3</v>
      </c>
      <c r="F2459">
        <v>3620.13</v>
      </c>
      <c r="G2459">
        <v>7864.43</v>
      </c>
      <c r="H2459">
        <v>1730.18</v>
      </c>
      <c r="I2459">
        <v>4552.6899999999996</v>
      </c>
      <c r="J2459">
        <v>1581.57</v>
      </c>
      <c r="K2459">
        <f>Global_Household_Financial_Dyna[[#This Row],[Total_Household_Income]]-Global_Household_Financial_Dyna[[#This Row],[Estimated_Taxes]]</f>
        <v>6134.25</v>
      </c>
      <c r="L2459" s="1">
        <f>Global_Household_Financial_Dyna[[#This Row],[Monthly_Savings]]/Global_Household_Financial_Dyna[[#This Row],[Net Income]]</f>
        <v>0.25782614011492849</v>
      </c>
      <c r="M2459" s="2">
        <f>Global_Household_Financial_Dyna[[#This Row],[Monthly_Expenses]]/Global_Household_Financial_Dyna[[#This Row],[Net Income]]</f>
        <v>0.74217549007621142</v>
      </c>
      <c r="N2459" t="str">
        <f>IF(Global_Household_Financial_Dyna[[#This Row],[Monthly_Savings]]&lt;0,"High Risk", IF(Global_Household_Financial_Dyna[[#This Row],[Savings Rate%]]&lt;0.1, "Medium", "Safe"))</f>
        <v>Safe</v>
      </c>
      <c r="O2459">
        <f>Global_Household_Financial_Dyna[[#This Row],[Total_Household_Income]]/Global_Household_Financial_Dyna[[#This Row],[Family_Size]]</f>
        <v>1123.49</v>
      </c>
      <c r="P2459" s="2">
        <f t="shared" si="76"/>
        <v>0.32336204947805613</v>
      </c>
      <c r="Q2459" s="2">
        <f t="shared" si="77"/>
        <v>-6.5535909363127642E-2</v>
      </c>
      <c r="R2459" s="2" t="str">
        <f>IF(Global_Household_Financial_Dyna[[#This Row],[Vs country_Average]]&lt;-0.2, "Underperformer", IF(Global_Household_Financial_Dyna[[#This Row],[Vs country_Average]]&gt;0.2, "Outperformer", "Normal"))</f>
        <v>Normal</v>
      </c>
      <c r="S24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1581.57</v>
      </c>
      <c r="T24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1581.57</v>
      </c>
      <c r="U24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1581.57</v>
      </c>
      <c r="V24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1581.57</v>
      </c>
    </row>
    <row r="2460" spans="1:22" x14ac:dyDescent="0.3">
      <c r="A2460">
        <v>2467</v>
      </c>
      <c r="B2460" t="s">
        <v>10</v>
      </c>
      <c r="C2460" t="s">
        <v>22</v>
      </c>
      <c r="D2460">
        <v>1</v>
      </c>
      <c r="E2460">
        <v>1</v>
      </c>
      <c r="F2460">
        <v>1175.6600000000001</v>
      </c>
      <c r="G2460">
        <v>1175.6600000000001</v>
      </c>
      <c r="H2460">
        <v>117.57</v>
      </c>
      <c r="I2460">
        <v>304.08</v>
      </c>
      <c r="J2460">
        <v>754.01</v>
      </c>
      <c r="K2460">
        <f>Global_Household_Financial_Dyna[[#This Row],[Total_Household_Income]]-Global_Household_Financial_Dyna[[#This Row],[Estimated_Taxes]]</f>
        <v>1058.0900000000001</v>
      </c>
      <c r="L2460" s="1">
        <f>Global_Household_Financial_Dyna[[#This Row],[Monthly_Savings]]/Global_Household_Financial_Dyna[[#This Row],[Net Income]]</f>
        <v>0.7126142388643687</v>
      </c>
      <c r="M2460" s="2">
        <f>Global_Household_Financial_Dyna[[#This Row],[Monthly_Expenses]]/Global_Household_Financial_Dyna[[#This Row],[Net Income]]</f>
        <v>0.28738576113563113</v>
      </c>
      <c r="N2460" t="str">
        <f>IF(Global_Household_Financial_Dyna[[#This Row],[Monthly_Savings]]&lt;0,"High Risk", IF(Global_Household_Financial_Dyna[[#This Row],[Savings Rate%]]&lt;0.1, "Medium", "Safe"))</f>
        <v>Safe</v>
      </c>
      <c r="O2460">
        <f>Global_Household_Financial_Dyna[[#This Row],[Total_Household_Income]]/Global_Household_Financial_Dyna[[#This Row],[Family_Size]]</f>
        <v>1175.6600000000001</v>
      </c>
      <c r="P2460" s="2">
        <f t="shared" si="76"/>
        <v>0.42077341556833553</v>
      </c>
      <c r="Q2460" s="2">
        <f t="shared" si="77"/>
        <v>0.29184082329603317</v>
      </c>
      <c r="R2460" s="2" t="str">
        <f>IF(Global_Household_Financial_Dyna[[#This Row],[Vs country_Average]]&lt;-0.2, "Underperformer", IF(Global_Household_Financial_Dyna[[#This Row],[Vs country_Average]]&gt;0.2, "Outperformer", "Normal"))</f>
        <v>Outperformer</v>
      </c>
      <c r="S24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754.01</v>
      </c>
      <c r="T24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754.01</v>
      </c>
      <c r="U24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754.01</v>
      </c>
      <c r="V24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754.01</v>
      </c>
    </row>
    <row r="2461" spans="1:22" x14ac:dyDescent="0.3">
      <c r="A2461">
        <v>2468</v>
      </c>
      <c r="B2461" t="s">
        <v>18</v>
      </c>
      <c r="C2461" t="s">
        <v>19</v>
      </c>
      <c r="D2461">
        <v>2</v>
      </c>
      <c r="E2461">
        <v>2</v>
      </c>
      <c r="F2461">
        <v>3909.13</v>
      </c>
      <c r="G2461">
        <v>5874.64</v>
      </c>
      <c r="H2461">
        <v>1292.42</v>
      </c>
      <c r="I2461">
        <v>2235.1999999999998</v>
      </c>
      <c r="J2461">
        <v>2347.02</v>
      </c>
      <c r="K2461">
        <f>Global_Household_Financial_Dyna[[#This Row],[Total_Household_Income]]-Global_Household_Financial_Dyna[[#This Row],[Estimated_Taxes]]</f>
        <v>4582.22</v>
      </c>
      <c r="L2461" s="1">
        <f>Global_Household_Financial_Dyna[[#This Row],[Monthly_Savings]]/Global_Household_Financial_Dyna[[#This Row],[Net Income]]</f>
        <v>0.51220150931208008</v>
      </c>
      <c r="M2461" s="2">
        <f>Global_Household_Financial_Dyna[[#This Row],[Monthly_Expenses]]/Global_Household_Financial_Dyna[[#This Row],[Net Income]]</f>
        <v>0.48779849068791975</v>
      </c>
      <c r="N2461" t="str">
        <f>IF(Global_Household_Financial_Dyna[[#This Row],[Monthly_Savings]]&lt;0,"High Risk", IF(Global_Household_Financial_Dyna[[#This Row],[Savings Rate%]]&lt;0.1, "Medium", "Safe"))</f>
        <v>Safe</v>
      </c>
      <c r="O2461">
        <f>Global_Household_Financial_Dyna[[#This Row],[Total_Household_Income]]/Global_Household_Financial_Dyna[[#This Row],[Family_Size]]</f>
        <v>2937.32</v>
      </c>
      <c r="P2461" s="2">
        <f t="shared" si="76"/>
        <v>0.32336204947805613</v>
      </c>
      <c r="Q2461" s="2">
        <f t="shared" si="77"/>
        <v>0.18883945983402395</v>
      </c>
      <c r="R2461" s="2" t="str">
        <f>IF(Global_Household_Financial_Dyna[[#This Row],[Vs country_Average]]&lt;-0.2, "Underperformer", IF(Global_Household_Financial_Dyna[[#This Row],[Vs country_Average]]&gt;0.2, "Outperformer", "Normal"))</f>
        <v>Normal</v>
      </c>
      <c r="S24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2347.02</v>
      </c>
      <c r="T24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2347.02</v>
      </c>
      <c r="U24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2347.02</v>
      </c>
      <c r="V24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2347.02</v>
      </c>
    </row>
    <row r="2462" spans="1:22" x14ac:dyDescent="0.3">
      <c r="A2462">
        <v>2469</v>
      </c>
      <c r="B2462" t="s">
        <v>10</v>
      </c>
      <c r="C2462" t="s">
        <v>22</v>
      </c>
      <c r="D2462">
        <v>4</v>
      </c>
      <c r="E2462">
        <v>1</v>
      </c>
      <c r="F2462">
        <v>1035.44</v>
      </c>
      <c r="G2462">
        <v>1035.44</v>
      </c>
      <c r="H2462">
        <v>103.54</v>
      </c>
      <c r="I2462">
        <v>503.61</v>
      </c>
      <c r="J2462">
        <v>428.29</v>
      </c>
      <c r="K2462">
        <f>Global_Household_Financial_Dyna[[#This Row],[Total_Household_Income]]-Global_Household_Financial_Dyna[[#This Row],[Estimated_Taxes]]</f>
        <v>931.90000000000009</v>
      </c>
      <c r="L2462" s="1">
        <f>Global_Household_Financial_Dyna[[#This Row],[Monthly_Savings]]/Global_Household_Financial_Dyna[[#This Row],[Net Income]]</f>
        <v>0.45958793862002356</v>
      </c>
      <c r="M2462" s="2">
        <f>Global_Household_Financial_Dyna[[#This Row],[Monthly_Expenses]]/Global_Household_Financial_Dyna[[#This Row],[Net Income]]</f>
        <v>0.54041206137997633</v>
      </c>
      <c r="N2462" t="str">
        <f>IF(Global_Household_Financial_Dyna[[#This Row],[Monthly_Savings]]&lt;0,"High Risk", IF(Global_Household_Financial_Dyna[[#This Row],[Savings Rate%]]&lt;0.1, "Medium", "Safe"))</f>
        <v>Safe</v>
      </c>
      <c r="O2462">
        <f>Global_Household_Financial_Dyna[[#This Row],[Total_Household_Income]]/Global_Household_Financial_Dyna[[#This Row],[Family_Size]]</f>
        <v>258.86</v>
      </c>
      <c r="P2462" s="2">
        <f t="shared" si="76"/>
        <v>0.42077341556833553</v>
      </c>
      <c r="Q2462" s="2">
        <f t="shared" si="77"/>
        <v>3.8814523051688032E-2</v>
      </c>
      <c r="R2462" s="2" t="str">
        <f>IF(Global_Household_Financial_Dyna[[#This Row],[Vs country_Average]]&lt;-0.2, "Underperformer", IF(Global_Household_Financial_Dyna[[#This Row],[Vs country_Average]]&gt;0.2, "Outperformer", "Normal"))</f>
        <v>Normal</v>
      </c>
      <c r="S24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428.29</v>
      </c>
      <c r="T24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428.29</v>
      </c>
      <c r="U24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428.29</v>
      </c>
      <c r="V24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428.29</v>
      </c>
    </row>
    <row r="2463" spans="1:22" x14ac:dyDescent="0.3">
      <c r="A2463">
        <v>2470</v>
      </c>
      <c r="B2463" t="s">
        <v>16</v>
      </c>
      <c r="C2463" t="s">
        <v>17</v>
      </c>
      <c r="D2463">
        <v>1</v>
      </c>
      <c r="E2463">
        <v>1</v>
      </c>
      <c r="F2463">
        <v>5543.22</v>
      </c>
      <c r="G2463">
        <v>5543.22</v>
      </c>
      <c r="H2463">
        <v>1940.13</v>
      </c>
      <c r="I2463">
        <v>1839.92</v>
      </c>
      <c r="J2463">
        <v>1763.17</v>
      </c>
      <c r="K2463">
        <f>Global_Household_Financial_Dyna[[#This Row],[Total_Household_Income]]-Global_Household_Financial_Dyna[[#This Row],[Estimated_Taxes]]</f>
        <v>3603.09</v>
      </c>
      <c r="L2463" s="1">
        <f>Global_Household_Financial_Dyna[[#This Row],[Monthly_Savings]]/Global_Household_Financial_Dyna[[#This Row],[Net Income]]</f>
        <v>0.48934941952601796</v>
      </c>
      <c r="M2463" s="2">
        <f>Global_Household_Financial_Dyna[[#This Row],[Monthly_Expenses]]/Global_Household_Financial_Dyna[[#This Row],[Net Income]]</f>
        <v>0.51065058047398204</v>
      </c>
      <c r="N2463" t="str">
        <f>IF(Global_Household_Financial_Dyna[[#This Row],[Monthly_Savings]]&lt;0,"High Risk", IF(Global_Household_Financial_Dyna[[#This Row],[Savings Rate%]]&lt;0.1, "Medium", "Safe"))</f>
        <v>Safe</v>
      </c>
      <c r="O2463">
        <f>Global_Household_Financial_Dyna[[#This Row],[Total_Household_Income]]/Global_Household_Financial_Dyna[[#This Row],[Family_Size]]</f>
        <v>5543.22</v>
      </c>
      <c r="P2463" s="2">
        <f t="shared" si="76"/>
        <v>0.15879799892000862</v>
      </c>
      <c r="Q2463" s="2">
        <f t="shared" si="77"/>
        <v>0.33055142060600934</v>
      </c>
      <c r="R2463" s="2" t="str">
        <f>IF(Global_Household_Financial_Dyna[[#This Row],[Vs country_Average]]&lt;-0.2, "Underperformer", IF(Global_Household_Financial_Dyna[[#This Row],[Vs country_Average]]&gt;0.2, "Outperformer", "Normal"))</f>
        <v>Outperformer</v>
      </c>
      <c r="S24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1763.17</v>
      </c>
      <c r="T24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1763.17</v>
      </c>
      <c r="U24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1763.17</v>
      </c>
      <c r="V24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1763.17</v>
      </c>
    </row>
    <row r="2464" spans="1:22" x14ac:dyDescent="0.3">
      <c r="A2464">
        <v>2471</v>
      </c>
      <c r="B2464" t="s">
        <v>18</v>
      </c>
      <c r="C2464" t="s">
        <v>19</v>
      </c>
      <c r="D2464">
        <v>6</v>
      </c>
      <c r="E2464">
        <v>1</v>
      </c>
      <c r="F2464">
        <v>6346.44</v>
      </c>
      <c r="G2464">
        <v>6346.44</v>
      </c>
      <c r="H2464">
        <v>1396.22</v>
      </c>
      <c r="I2464">
        <v>3081</v>
      </c>
      <c r="J2464">
        <v>1869.22</v>
      </c>
      <c r="K2464">
        <f>Global_Household_Financial_Dyna[[#This Row],[Total_Household_Income]]-Global_Household_Financial_Dyna[[#This Row],[Estimated_Taxes]]</f>
        <v>4950.2199999999993</v>
      </c>
      <c r="L2464" s="1">
        <f>Global_Household_Financial_Dyna[[#This Row],[Monthly_Savings]]/Global_Household_Financial_Dyna[[#This Row],[Net Income]]</f>
        <v>0.37760341964599559</v>
      </c>
      <c r="M2464" s="2">
        <f>Global_Household_Financial_Dyna[[#This Row],[Monthly_Expenses]]/Global_Household_Financial_Dyna[[#This Row],[Net Income]]</f>
        <v>0.62239658035400458</v>
      </c>
      <c r="N2464" t="str">
        <f>IF(Global_Household_Financial_Dyna[[#This Row],[Monthly_Savings]]&lt;0,"High Risk", IF(Global_Household_Financial_Dyna[[#This Row],[Savings Rate%]]&lt;0.1, "Medium", "Safe"))</f>
        <v>Safe</v>
      </c>
      <c r="O2464">
        <f>Global_Household_Financial_Dyna[[#This Row],[Total_Household_Income]]/Global_Household_Financial_Dyna[[#This Row],[Family_Size]]</f>
        <v>1057.74</v>
      </c>
      <c r="P2464" s="2">
        <f t="shared" si="76"/>
        <v>0.32336204947805613</v>
      </c>
      <c r="Q2464" s="2">
        <f t="shared" si="77"/>
        <v>5.4241370167939451E-2</v>
      </c>
      <c r="R2464" s="2" t="str">
        <f>IF(Global_Household_Financial_Dyna[[#This Row],[Vs country_Average]]&lt;-0.2, "Underperformer", IF(Global_Household_Financial_Dyna[[#This Row],[Vs country_Average]]&gt;0.2, "Outperformer", "Normal"))</f>
        <v>Normal</v>
      </c>
      <c r="S24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1869.22</v>
      </c>
      <c r="T24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1869.22</v>
      </c>
      <c r="U24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1869.22</v>
      </c>
      <c r="V24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1869.22</v>
      </c>
    </row>
    <row r="2465" spans="1:22" x14ac:dyDescent="0.3">
      <c r="A2465">
        <v>2472</v>
      </c>
      <c r="B2465" t="s">
        <v>12</v>
      </c>
      <c r="C2465" t="s">
        <v>13</v>
      </c>
      <c r="D2465">
        <v>2</v>
      </c>
      <c r="E2465">
        <v>1</v>
      </c>
      <c r="F2465">
        <v>5256.38</v>
      </c>
      <c r="G2465">
        <v>5256.38</v>
      </c>
      <c r="H2465">
        <v>1314.1</v>
      </c>
      <c r="I2465">
        <v>2128.5700000000002</v>
      </c>
      <c r="J2465">
        <v>1813.72</v>
      </c>
      <c r="K2465">
        <f>Global_Household_Financial_Dyna[[#This Row],[Total_Household_Income]]-Global_Household_Financial_Dyna[[#This Row],[Estimated_Taxes]]</f>
        <v>3942.28</v>
      </c>
      <c r="L2465" s="1">
        <f>Global_Household_Financial_Dyna[[#This Row],[Monthly_Savings]]/Global_Household_Financial_Dyna[[#This Row],[Net Income]]</f>
        <v>0.46006879267834855</v>
      </c>
      <c r="M2465" s="2">
        <f>Global_Household_Financial_Dyna[[#This Row],[Monthly_Expenses]]/Global_Household_Financial_Dyna[[#This Row],[Net Income]]</f>
        <v>0.5399337439248354</v>
      </c>
      <c r="N2465" t="str">
        <f>IF(Global_Household_Financial_Dyna[[#This Row],[Monthly_Savings]]&lt;0,"High Risk", IF(Global_Household_Financial_Dyna[[#This Row],[Savings Rate%]]&lt;0.1, "Medium", "Safe"))</f>
        <v>Safe</v>
      </c>
      <c r="O2465">
        <f>Global_Household_Financial_Dyna[[#This Row],[Total_Household_Income]]/Global_Household_Financial_Dyna[[#This Row],[Family_Size]]</f>
        <v>2628.19</v>
      </c>
      <c r="P2465" s="2">
        <f t="shared" si="76"/>
        <v>0.30718716818024266</v>
      </c>
      <c r="Q2465" s="2">
        <f t="shared" si="77"/>
        <v>0.15288162449810588</v>
      </c>
      <c r="R2465" s="2" t="str">
        <f>IF(Global_Household_Financial_Dyna[[#This Row],[Vs country_Average]]&lt;-0.2, "Underperformer", IF(Global_Household_Financial_Dyna[[#This Row],[Vs country_Average]]&gt;0.2, "Outperformer", "Normal"))</f>
        <v>Normal</v>
      </c>
      <c r="S24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1813.72</v>
      </c>
      <c r="T24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1813.72</v>
      </c>
      <c r="U24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1813.72</v>
      </c>
      <c r="V24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1813.72</v>
      </c>
    </row>
    <row r="2466" spans="1:22" x14ac:dyDescent="0.3">
      <c r="A2466">
        <v>2473</v>
      </c>
      <c r="B2466" t="s">
        <v>12</v>
      </c>
      <c r="C2466" t="s">
        <v>13</v>
      </c>
      <c r="D2466">
        <v>2</v>
      </c>
      <c r="E2466">
        <v>1</v>
      </c>
      <c r="F2466">
        <v>4043.33</v>
      </c>
      <c r="G2466">
        <v>4043.33</v>
      </c>
      <c r="H2466">
        <v>1010.83</v>
      </c>
      <c r="I2466">
        <v>2598.14</v>
      </c>
      <c r="J2466">
        <v>434.35</v>
      </c>
      <c r="K2466">
        <f>Global_Household_Financial_Dyna[[#This Row],[Total_Household_Income]]-Global_Household_Financial_Dyna[[#This Row],[Estimated_Taxes]]</f>
        <v>3032.5</v>
      </c>
      <c r="L2466" s="1">
        <f>Global_Household_Financial_Dyna[[#This Row],[Monthly_Savings]]/Global_Household_Financial_Dyna[[#This Row],[Net Income]]</f>
        <v>0.14323165704863974</v>
      </c>
      <c r="M2466" s="2">
        <f>Global_Household_Financial_Dyna[[#This Row],[Monthly_Expenses]]/Global_Household_Financial_Dyna[[#This Row],[Net Income]]</f>
        <v>0.85676504534212694</v>
      </c>
      <c r="N2466" t="str">
        <f>IF(Global_Household_Financial_Dyna[[#This Row],[Monthly_Savings]]&lt;0,"High Risk", IF(Global_Household_Financial_Dyna[[#This Row],[Savings Rate%]]&lt;0.1, "Medium", "Safe"))</f>
        <v>Safe</v>
      </c>
      <c r="O2466">
        <f>Global_Household_Financial_Dyna[[#This Row],[Total_Household_Income]]/Global_Household_Financial_Dyna[[#This Row],[Family_Size]]</f>
        <v>2021.665</v>
      </c>
      <c r="P2466" s="2">
        <f t="shared" si="76"/>
        <v>0.30718716818024266</v>
      </c>
      <c r="Q2466" s="2">
        <f t="shared" si="77"/>
        <v>-0.16395551113160292</v>
      </c>
      <c r="R2466" s="2" t="str">
        <f>IF(Global_Household_Financial_Dyna[[#This Row],[Vs country_Average]]&lt;-0.2, "Underperformer", IF(Global_Household_Financial_Dyna[[#This Row],[Vs country_Average]]&gt;0.2, "Outperformer", "Normal"))</f>
        <v>Normal</v>
      </c>
      <c r="S24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434.35</v>
      </c>
      <c r="T24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434.35</v>
      </c>
      <c r="U24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434.35</v>
      </c>
      <c r="V24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434.35</v>
      </c>
    </row>
    <row r="2467" spans="1:22" x14ac:dyDescent="0.3">
      <c r="A2467">
        <v>2474</v>
      </c>
      <c r="B2467" t="s">
        <v>14</v>
      </c>
      <c r="C2467" t="s">
        <v>15</v>
      </c>
      <c r="D2467">
        <v>3</v>
      </c>
      <c r="E2467">
        <v>2</v>
      </c>
      <c r="F2467">
        <v>1889.39</v>
      </c>
      <c r="G2467">
        <v>2738.37</v>
      </c>
      <c r="H2467">
        <v>410.76</v>
      </c>
      <c r="I2467">
        <v>1035.7</v>
      </c>
      <c r="J2467">
        <v>1291.92</v>
      </c>
      <c r="K2467">
        <f>Global_Household_Financial_Dyna[[#This Row],[Total_Household_Income]]-Global_Household_Financial_Dyna[[#This Row],[Estimated_Taxes]]</f>
        <v>2327.6099999999997</v>
      </c>
      <c r="L2467" s="1">
        <f>Global_Household_Financial_Dyna[[#This Row],[Monthly_Savings]]/Global_Household_Financial_Dyna[[#This Row],[Net Income]]</f>
        <v>0.55504143735419609</v>
      </c>
      <c r="M2467" s="2">
        <f>Global_Household_Financial_Dyna[[#This Row],[Monthly_Expenses]]/Global_Household_Financial_Dyna[[#This Row],[Net Income]]</f>
        <v>0.44496285889818321</v>
      </c>
      <c r="N2467" t="str">
        <f>IF(Global_Household_Financial_Dyna[[#This Row],[Monthly_Savings]]&lt;0,"High Risk", IF(Global_Household_Financial_Dyna[[#This Row],[Savings Rate%]]&lt;0.1, "Medium", "Safe"))</f>
        <v>Safe</v>
      </c>
      <c r="O2467">
        <f>Global_Household_Financial_Dyna[[#This Row],[Total_Household_Income]]/Global_Household_Financial_Dyna[[#This Row],[Family_Size]]</f>
        <v>912.79</v>
      </c>
      <c r="P2467" s="2">
        <f t="shared" si="76"/>
        <v>0.39788995363055785</v>
      </c>
      <c r="Q2467" s="2">
        <f t="shared" si="77"/>
        <v>0.15715148372363824</v>
      </c>
      <c r="R2467" s="2" t="str">
        <f>IF(Global_Household_Financial_Dyna[[#This Row],[Vs country_Average]]&lt;-0.2, "Underperformer", IF(Global_Household_Financial_Dyna[[#This Row],[Vs country_Average]]&gt;0.2, "Outperformer", "Normal"))</f>
        <v>Normal</v>
      </c>
      <c r="S24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1291.92</v>
      </c>
      <c r="T24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1291.92</v>
      </c>
      <c r="U24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1291.92</v>
      </c>
      <c r="V24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1291.92</v>
      </c>
    </row>
    <row r="2468" spans="1:22" x14ac:dyDescent="0.3">
      <c r="A2468">
        <v>2475</v>
      </c>
      <c r="B2468" t="s">
        <v>16</v>
      </c>
      <c r="C2468" t="s">
        <v>21</v>
      </c>
      <c r="D2468">
        <v>5</v>
      </c>
      <c r="E2468">
        <v>1</v>
      </c>
      <c r="F2468">
        <v>3493.55</v>
      </c>
      <c r="G2468">
        <v>3493.55</v>
      </c>
      <c r="H2468">
        <v>1222.74</v>
      </c>
      <c r="I2468">
        <v>2738.99</v>
      </c>
      <c r="J2468">
        <v>-468.18</v>
      </c>
      <c r="K2468">
        <f>Global_Household_Financial_Dyna[[#This Row],[Total_Household_Income]]-Global_Household_Financial_Dyna[[#This Row],[Estimated_Taxes]]</f>
        <v>2270.8100000000004</v>
      </c>
      <c r="L2468" s="1">
        <f>Global_Household_Financial_Dyna[[#This Row],[Monthly_Savings]]/Global_Household_Financial_Dyna[[#This Row],[Net Income]]</f>
        <v>-0.20617312765048593</v>
      </c>
      <c r="M2468" s="2">
        <f>Global_Household_Financial_Dyna[[#This Row],[Monthly_Expenses]]/Global_Household_Financial_Dyna[[#This Row],[Net Income]]</f>
        <v>1.2061731276504857</v>
      </c>
      <c r="N2468" t="str">
        <f>IF(Global_Household_Financial_Dyna[[#This Row],[Monthly_Savings]]&lt;0,"High Risk", IF(Global_Household_Financial_Dyna[[#This Row],[Savings Rate%]]&lt;0.1, "Medium", "Safe"))</f>
        <v>High Risk</v>
      </c>
      <c r="O2468">
        <f>Global_Household_Financial_Dyna[[#This Row],[Total_Household_Income]]/Global_Household_Financial_Dyna[[#This Row],[Family_Size]]</f>
        <v>698.71</v>
      </c>
      <c r="P2468" s="2">
        <f t="shared" si="76"/>
        <v>0.15879799892000862</v>
      </c>
      <c r="Q2468" s="2">
        <f t="shared" si="77"/>
        <v>-0.36497112657049458</v>
      </c>
      <c r="R2468" s="2" t="str">
        <f>IF(Global_Household_Financial_Dyna[[#This Row],[Vs country_Average]]&lt;-0.2, "Underperformer", IF(Global_Household_Financial_Dyna[[#This Row],[Vs country_Average]]&gt;0.2, "Outperformer", "Normal"))</f>
        <v>Underperformer</v>
      </c>
      <c r="S24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-331.23050000000001</v>
      </c>
      <c r="T24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-194.28100000000001</v>
      </c>
      <c r="U24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-57.331500000000062</v>
      </c>
      <c r="V24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79.617999999999995</v>
      </c>
    </row>
    <row r="2469" spans="1:22" x14ac:dyDescent="0.3">
      <c r="A2469">
        <v>2476</v>
      </c>
      <c r="B2469" t="s">
        <v>12</v>
      </c>
      <c r="C2469" t="s">
        <v>13</v>
      </c>
      <c r="D2469">
        <v>1</v>
      </c>
      <c r="E2469">
        <v>1</v>
      </c>
      <c r="F2469">
        <v>1486.25</v>
      </c>
      <c r="G2469">
        <v>1486.25</v>
      </c>
      <c r="H2469">
        <v>371.56</v>
      </c>
      <c r="I2469">
        <v>1410.45</v>
      </c>
      <c r="J2469">
        <v>-295.76</v>
      </c>
      <c r="K2469">
        <f>Global_Household_Financial_Dyna[[#This Row],[Total_Household_Income]]-Global_Household_Financial_Dyna[[#This Row],[Estimated_Taxes]]</f>
        <v>1114.69</v>
      </c>
      <c r="L2469" s="1">
        <f>Global_Household_Financial_Dyna[[#This Row],[Monthly_Savings]]/Global_Household_Financial_Dyna[[#This Row],[Net Income]]</f>
        <v>-0.26532937408606877</v>
      </c>
      <c r="M2469" s="2">
        <f>Global_Household_Financial_Dyna[[#This Row],[Monthly_Expenses]]/Global_Household_Financial_Dyna[[#This Row],[Net Income]]</f>
        <v>1.2653293740860687</v>
      </c>
      <c r="N2469" t="str">
        <f>IF(Global_Household_Financial_Dyna[[#This Row],[Monthly_Savings]]&lt;0,"High Risk", IF(Global_Household_Financial_Dyna[[#This Row],[Savings Rate%]]&lt;0.1, "Medium", "Safe"))</f>
        <v>High Risk</v>
      </c>
      <c r="O2469">
        <f>Global_Household_Financial_Dyna[[#This Row],[Total_Household_Income]]/Global_Household_Financial_Dyna[[#This Row],[Family_Size]]</f>
        <v>1486.25</v>
      </c>
      <c r="P2469" s="2">
        <f t="shared" si="76"/>
        <v>0.30718716818024266</v>
      </c>
      <c r="Q2469" s="2">
        <f t="shared" si="77"/>
        <v>-0.57251654226631143</v>
      </c>
      <c r="R2469" s="2" t="str">
        <f>IF(Global_Household_Financial_Dyna[[#This Row],[Vs country_Average]]&lt;-0.2, "Underperformer", IF(Global_Household_Financial_Dyna[[#This Row],[Vs country_Average]]&gt;0.2, "Outperformer", "Normal"))</f>
        <v>Underperformer</v>
      </c>
      <c r="S24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-225.23749999999998</v>
      </c>
      <c r="T24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-154.71499999999997</v>
      </c>
      <c r="U24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-84.192499999999995</v>
      </c>
      <c r="V24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-13.669999999999959</v>
      </c>
    </row>
    <row r="2470" spans="1:22" x14ac:dyDescent="0.3">
      <c r="A2470">
        <v>2477</v>
      </c>
      <c r="B2470" t="s">
        <v>18</v>
      </c>
      <c r="C2470" t="s">
        <v>19</v>
      </c>
      <c r="D2470">
        <v>2</v>
      </c>
      <c r="E2470">
        <v>1</v>
      </c>
      <c r="F2470">
        <v>2886.78</v>
      </c>
      <c r="G2470">
        <v>2886.78</v>
      </c>
      <c r="H2470">
        <v>635.09</v>
      </c>
      <c r="I2470">
        <v>1609.42</v>
      </c>
      <c r="J2470">
        <v>642.27</v>
      </c>
      <c r="K2470">
        <f>Global_Household_Financial_Dyna[[#This Row],[Total_Household_Income]]-Global_Household_Financial_Dyna[[#This Row],[Estimated_Taxes]]</f>
        <v>2251.69</v>
      </c>
      <c r="L2470" s="1">
        <f>Global_Household_Financial_Dyna[[#This Row],[Monthly_Savings]]/Global_Household_Financial_Dyna[[#This Row],[Net Income]]</f>
        <v>0.28523908708570006</v>
      </c>
      <c r="M2470" s="2">
        <f>Global_Household_Financial_Dyna[[#This Row],[Monthly_Expenses]]/Global_Household_Financial_Dyna[[#This Row],[Net Income]]</f>
        <v>0.7147609129143</v>
      </c>
      <c r="N2470" t="str">
        <f>IF(Global_Household_Financial_Dyna[[#This Row],[Monthly_Savings]]&lt;0,"High Risk", IF(Global_Household_Financial_Dyna[[#This Row],[Savings Rate%]]&lt;0.1, "Medium", "Safe"))</f>
        <v>Safe</v>
      </c>
      <c r="O2470">
        <f>Global_Household_Financial_Dyna[[#This Row],[Total_Household_Income]]/Global_Household_Financial_Dyna[[#This Row],[Family_Size]]</f>
        <v>1443.39</v>
      </c>
      <c r="P2470" s="2">
        <f t="shared" si="76"/>
        <v>0.32336204947805613</v>
      </c>
      <c r="Q2470" s="2">
        <f t="shared" si="77"/>
        <v>-3.8122962392356075E-2</v>
      </c>
      <c r="R2470" s="2" t="str">
        <f>IF(Global_Household_Financial_Dyna[[#This Row],[Vs country_Average]]&lt;-0.2, "Underperformer", IF(Global_Household_Financial_Dyna[[#This Row],[Vs country_Average]]&gt;0.2, "Outperformer", "Normal"))</f>
        <v>Normal</v>
      </c>
      <c r="S24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642.27</v>
      </c>
      <c r="T24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642.27</v>
      </c>
      <c r="U24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642.27</v>
      </c>
      <c r="V24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642.27</v>
      </c>
    </row>
    <row r="2471" spans="1:22" x14ac:dyDescent="0.3">
      <c r="A2471">
        <v>2478</v>
      </c>
      <c r="B2471" t="s">
        <v>14</v>
      </c>
      <c r="C2471" t="s">
        <v>15</v>
      </c>
      <c r="D2471">
        <v>8</v>
      </c>
      <c r="E2471">
        <v>3</v>
      </c>
      <c r="F2471">
        <v>1588.21</v>
      </c>
      <c r="G2471">
        <v>3615.49</v>
      </c>
      <c r="H2471">
        <v>542.32000000000005</v>
      </c>
      <c r="I2471">
        <v>2067.81</v>
      </c>
      <c r="J2471">
        <v>1005.35</v>
      </c>
      <c r="K2471">
        <f>Global_Household_Financial_Dyna[[#This Row],[Total_Household_Income]]-Global_Household_Financial_Dyna[[#This Row],[Estimated_Taxes]]</f>
        <v>3073.1699999999996</v>
      </c>
      <c r="L2471" s="1">
        <f>Global_Household_Financial_Dyna[[#This Row],[Monthly_Savings]]/Global_Household_Financial_Dyna[[#This Row],[Net Income]]</f>
        <v>0.32713777630264518</v>
      </c>
      <c r="M2471" s="2">
        <f>Global_Household_Financial_Dyna[[#This Row],[Monthly_Expenses]]/Global_Household_Financial_Dyna[[#This Row],[Net Income]]</f>
        <v>0.67285896972832615</v>
      </c>
      <c r="N2471" t="str">
        <f>IF(Global_Household_Financial_Dyna[[#This Row],[Monthly_Savings]]&lt;0,"High Risk", IF(Global_Household_Financial_Dyna[[#This Row],[Savings Rate%]]&lt;0.1, "Medium", "Safe"))</f>
        <v>Safe</v>
      </c>
      <c r="O2471">
        <f>Global_Household_Financial_Dyna[[#This Row],[Total_Household_Income]]/Global_Household_Financial_Dyna[[#This Row],[Family_Size]]</f>
        <v>451.93624999999997</v>
      </c>
      <c r="P2471" s="2">
        <f t="shared" si="76"/>
        <v>0.39788995363055785</v>
      </c>
      <c r="Q2471" s="2">
        <f t="shared" si="77"/>
        <v>-7.0752177327912669E-2</v>
      </c>
      <c r="R2471" s="2" t="str">
        <f>IF(Global_Household_Financial_Dyna[[#This Row],[Vs country_Average]]&lt;-0.2, "Underperformer", IF(Global_Household_Financial_Dyna[[#This Row],[Vs country_Average]]&gt;0.2, "Outperformer", "Normal"))</f>
        <v>Normal</v>
      </c>
      <c r="S24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1005.35</v>
      </c>
      <c r="T24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1005.35</v>
      </c>
      <c r="U24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1005.35</v>
      </c>
      <c r="V24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1005.35</v>
      </c>
    </row>
    <row r="2472" spans="1:22" x14ac:dyDescent="0.3">
      <c r="A2472">
        <v>2479</v>
      </c>
      <c r="B2472" t="s">
        <v>18</v>
      </c>
      <c r="C2472" t="s">
        <v>20</v>
      </c>
      <c r="D2472">
        <v>1</v>
      </c>
      <c r="E2472">
        <v>1</v>
      </c>
      <c r="F2472">
        <v>3208.83</v>
      </c>
      <c r="G2472">
        <v>3208.83</v>
      </c>
      <c r="H2472">
        <v>705.94</v>
      </c>
      <c r="I2472">
        <v>1567.33</v>
      </c>
      <c r="J2472">
        <v>935.56</v>
      </c>
      <c r="K2472">
        <f>Global_Household_Financial_Dyna[[#This Row],[Total_Household_Income]]-Global_Household_Financial_Dyna[[#This Row],[Estimated_Taxes]]</f>
        <v>2502.89</v>
      </c>
      <c r="L2472" s="1">
        <f>Global_Household_Financial_Dyna[[#This Row],[Monthly_Savings]]/Global_Household_Financial_Dyna[[#This Row],[Net Income]]</f>
        <v>0.37379189656756789</v>
      </c>
      <c r="M2472" s="2">
        <f>Global_Household_Financial_Dyna[[#This Row],[Monthly_Expenses]]/Global_Household_Financial_Dyna[[#This Row],[Net Income]]</f>
        <v>0.62620810343243216</v>
      </c>
      <c r="N2472" t="str">
        <f>IF(Global_Household_Financial_Dyna[[#This Row],[Monthly_Savings]]&lt;0,"High Risk", IF(Global_Household_Financial_Dyna[[#This Row],[Savings Rate%]]&lt;0.1, "Medium", "Safe"))</f>
        <v>Safe</v>
      </c>
      <c r="O2472">
        <f>Global_Household_Financial_Dyna[[#This Row],[Total_Household_Income]]/Global_Household_Financial_Dyna[[#This Row],[Family_Size]]</f>
        <v>3208.83</v>
      </c>
      <c r="P2472" s="2">
        <f t="shared" si="76"/>
        <v>0.32336204947805613</v>
      </c>
      <c r="Q2472" s="2">
        <f t="shared" si="77"/>
        <v>5.0429847089511759E-2</v>
      </c>
      <c r="R2472" s="2" t="str">
        <f>IF(Global_Household_Financial_Dyna[[#This Row],[Vs country_Average]]&lt;-0.2, "Underperformer", IF(Global_Household_Financial_Dyna[[#This Row],[Vs country_Average]]&gt;0.2, "Outperformer", "Normal"))</f>
        <v>Normal</v>
      </c>
      <c r="S24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935.56</v>
      </c>
      <c r="T24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935.56</v>
      </c>
      <c r="U24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935.56</v>
      </c>
      <c r="V24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935.56</v>
      </c>
    </row>
    <row r="2473" spans="1:22" x14ac:dyDescent="0.3">
      <c r="A2473">
        <v>2480</v>
      </c>
      <c r="B2473" t="s">
        <v>14</v>
      </c>
      <c r="C2473" t="s">
        <v>15</v>
      </c>
      <c r="D2473">
        <v>7</v>
      </c>
      <c r="E2473">
        <v>3</v>
      </c>
      <c r="F2473">
        <v>1261</v>
      </c>
      <c r="G2473">
        <v>2792.01</v>
      </c>
      <c r="H2473">
        <v>418.8</v>
      </c>
      <c r="I2473">
        <v>1484.46</v>
      </c>
      <c r="J2473">
        <v>888.75</v>
      </c>
      <c r="K2473">
        <f>Global_Household_Financial_Dyna[[#This Row],[Total_Household_Income]]-Global_Household_Financial_Dyna[[#This Row],[Estimated_Taxes]]</f>
        <v>2373.21</v>
      </c>
      <c r="L2473" s="1">
        <f>Global_Household_Financial_Dyna[[#This Row],[Monthly_Savings]]/Global_Household_Financial_Dyna[[#This Row],[Net Income]]</f>
        <v>0.37449277560772121</v>
      </c>
      <c r="M2473" s="2">
        <f>Global_Household_Financial_Dyna[[#This Row],[Monthly_Expenses]]/Global_Household_Financial_Dyna[[#This Row],[Net Income]]</f>
        <v>0.62550722439227879</v>
      </c>
      <c r="N2473" t="str">
        <f>IF(Global_Household_Financial_Dyna[[#This Row],[Monthly_Savings]]&lt;0,"High Risk", IF(Global_Household_Financial_Dyna[[#This Row],[Savings Rate%]]&lt;0.1, "Medium", "Safe"))</f>
        <v>Safe</v>
      </c>
      <c r="O2473">
        <f>Global_Household_Financial_Dyna[[#This Row],[Total_Household_Income]]/Global_Household_Financial_Dyna[[#This Row],[Family_Size]]</f>
        <v>398.85857142857145</v>
      </c>
      <c r="P2473" s="2">
        <f t="shared" si="76"/>
        <v>0.39788995363055785</v>
      </c>
      <c r="Q2473" s="2">
        <f t="shared" si="77"/>
        <v>-2.339717802283664E-2</v>
      </c>
      <c r="R2473" s="2" t="str">
        <f>IF(Global_Household_Financial_Dyna[[#This Row],[Vs country_Average]]&lt;-0.2, "Underperformer", IF(Global_Household_Financial_Dyna[[#This Row],[Vs country_Average]]&gt;0.2, "Outperformer", "Normal"))</f>
        <v>Normal</v>
      </c>
      <c r="S24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888.75</v>
      </c>
      <c r="T24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888.75</v>
      </c>
      <c r="U24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888.75</v>
      </c>
      <c r="V24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888.75</v>
      </c>
    </row>
    <row r="2474" spans="1:22" x14ac:dyDescent="0.3">
      <c r="A2474">
        <v>2481</v>
      </c>
      <c r="B2474" t="s">
        <v>10</v>
      </c>
      <c r="C2474" t="s">
        <v>11</v>
      </c>
      <c r="D2474">
        <v>8</v>
      </c>
      <c r="E2474">
        <v>3</v>
      </c>
      <c r="F2474">
        <v>1142.79</v>
      </c>
      <c r="G2474">
        <v>2723.78</v>
      </c>
      <c r="H2474">
        <v>272.38</v>
      </c>
      <c r="I2474">
        <v>761.36</v>
      </c>
      <c r="J2474">
        <v>1690.03</v>
      </c>
      <c r="K2474">
        <f>Global_Household_Financial_Dyna[[#This Row],[Total_Household_Income]]-Global_Household_Financial_Dyna[[#This Row],[Estimated_Taxes]]</f>
        <v>2451.4</v>
      </c>
      <c r="L2474" s="1">
        <f>Global_Household_Financial_Dyna[[#This Row],[Monthly_Savings]]/Global_Household_Financial_Dyna[[#This Row],[Net Income]]</f>
        <v>0.6894142122868564</v>
      </c>
      <c r="M2474" s="2">
        <f>Global_Household_Financial_Dyna[[#This Row],[Monthly_Expenses]]/Global_Household_Financial_Dyna[[#This Row],[Net Income]]</f>
        <v>0.31058170841151994</v>
      </c>
      <c r="N2474" t="str">
        <f>IF(Global_Household_Financial_Dyna[[#This Row],[Monthly_Savings]]&lt;0,"High Risk", IF(Global_Household_Financial_Dyna[[#This Row],[Savings Rate%]]&lt;0.1, "Medium", "Safe"))</f>
        <v>Safe</v>
      </c>
      <c r="O2474">
        <f>Global_Household_Financial_Dyna[[#This Row],[Total_Household_Income]]/Global_Household_Financial_Dyna[[#This Row],[Family_Size]]</f>
        <v>340.47250000000003</v>
      </c>
      <c r="P2474" s="2">
        <f t="shared" si="76"/>
        <v>0.42077341556833553</v>
      </c>
      <c r="Q2474" s="2">
        <f t="shared" si="77"/>
        <v>0.26864079671852087</v>
      </c>
      <c r="R2474" s="2" t="str">
        <f>IF(Global_Household_Financial_Dyna[[#This Row],[Vs country_Average]]&lt;-0.2, "Underperformer", IF(Global_Household_Financial_Dyna[[#This Row],[Vs country_Average]]&gt;0.2, "Outperformer", "Normal"))</f>
        <v>Outperformer</v>
      </c>
      <c r="S24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1690.03</v>
      </c>
      <c r="T24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1690.03</v>
      </c>
      <c r="U24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1690.03</v>
      </c>
      <c r="V24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1690.03</v>
      </c>
    </row>
    <row r="2475" spans="1:22" x14ac:dyDescent="0.3">
      <c r="A2475">
        <v>2482</v>
      </c>
      <c r="B2475" t="s">
        <v>12</v>
      </c>
      <c r="C2475" t="s">
        <v>13</v>
      </c>
      <c r="D2475">
        <v>4</v>
      </c>
      <c r="E2475">
        <v>3</v>
      </c>
      <c r="F2475">
        <v>6766</v>
      </c>
      <c r="G2475">
        <v>14531.15</v>
      </c>
      <c r="H2475">
        <v>4359.34</v>
      </c>
      <c r="I2475">
        <v>2475.08</v>
      </c>
      <c r="J2475">
        <v>7696.73</v>
      </c>
      <c r="K2475">
        <f>Global_Household_Financial_Dyna[[#This Row],[Total_Household_Income]]-Global_Household_Financial_Dyna[[#This Row],[Estimated_Taxes]]</f>
        <v>10171.81</v>
      </c>
      <c r="L2475" s="1">
        <f>Global_Household_Financial_Dyna[[#This Row],[Monthly_Savings]]/Global_Household_Financial_Dyna[[#This Row],[Net Income]]</f>
        <v>0.75667260792327029</v>
      </c>
      <c r="M2475" s="2">
        <f>Global_Household_Financial_Dyna[[#This Row],[Monthly_Expenses]]/Global_Household_Financial_Dyna[[#This Row],[Net Income]]</f>
        <v>0.24332739207672971</v>
      </c>
      <c r="N2475" t="str">
        <f>IF(Global_Household_Financial_Dyna[[#This Row],[Monthly_Savings]]&lt;0,"High Risk", IF(Global_Household_Financial_Dyna[[#This Row],[Savings Rate%]]&lt;0.1, "Medium", "Safe"))</f>
        <v>Safe</v>
      </c>
      <c r="O2475">
        <f>Global_Household_Financial_Dyna[[#This Row],[Total_Household_Income]]/Global_Household_Financial_Dyna[[#This Row],[Family_Size]]</f>
        <v>3632.7874999999999</v>
      </c>
      <c r="P2475" s="2">
        <f t="shared" si="76"/>
        <v>0.30718716818024266</v>
      </c>
      <c r="Q2475" s="2">
        <f t="shared" si="77"/>
        <v>0.44948543974302763</v>
      </c>
      <c r="R2475" s="2" t="str">
        <f>IF(Global_Household_Financial_Dyna[[#This Row],[Vs country_Average]]&lt;-0.2, "Underperformer", IF(Global_Household_Financial_Dyna[[#This Row],[Vs country_Average]]&gt;0.2, "Outperformer", "Normal"))</f>
        <v>Outperformer</v>
      </c>
      <c r="S24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7696.73</v>
      </c>
      <c r="T24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7696.73</v>
      </c>
      <c r="U24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7696.73</v>
      </c>
      <c r="V24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7696.73</v>
      </c>
    </row>
    <row r="2476" spans="1:22" x14ac:dyDescent="0.3">
      <c r="A2476">
        <v>2483</v>
      </c>
      <c r="B2476" t="s">
        <v>12</v>
      </c>
      <c r="C2476" t="s">
        <v>13</v>
      </c>
      <c r="D2476">
        <v>8</v>
      </c>
      <c r="E2476">
        <v>3</v>
      </c>
      <c r="F2476">
        <v>5244.57</v>
      </c>
      <c r="G2476">
        <v>12709.55</v>
      </c>
      <c r="H2476">
        <v>3812.86</v>
      </c>
      <c r="I2476">
        <v>5799.33</v>
      </c>
      <c r="J2476">
        <v>3097.36</v>
      </c>
      <c r="K2476">
        <f>Global_Household_Financial_Dyna[[#This Row],[Total_Household_Income]]-Global_Household_Financial_Dyna[[#This Row],[Estimated_Taxes]]</f>
        <v>8896.6899999999987</v>
      </c>
      <c r="L2476" s="1">
        <f>Global_Household_Financial_Dyna[[#This Row],[Monthly_Savings]]/Global_Household_Financial_Dyna[[#This Row],[Net Income]]</f>
        <v>0.34814745708797323</v>
      </c>
      <c r="M2476" s="2">
        <f>Global_Household_Financial_Dyna[[#This Row],[Monthly_Expenses]]/Global_Household_Financial_Dyna[[#This Row],[Net Income]]</f>
        <v>0.65185254291202688</v>
      </c>
      <c r="N2476" t="str">
        <f>IF(Global_Household_Financial_Dyna[[#This Row],[Monthly_Savings]]&lt;0,"High Risk", IF(Global_Household_Financial_Dyna[[#This Row],[Savings Rate%]]&lt;0.1, "Medium", "Safe"))</f>
        <v>Safe</v>
      </c>
      <c r="O2476">
        <f>Global_Household_Financial_Dyna[[#This Row],[Total_Household_Income]]/Global_Household_Financial_Dyna[[#This Row],[Family_Size]]</f>
        <v>1588.6937499999999</v>
      </c>
      <c r="P2476" s="2">
        <f t="shared" si="76"/>
        <v>0.30718716818024266</v>
      </c>
      <c r="Q2476" s="2">
        <f t="shared" si="77"/>
        <v>4.0960288907730569E-2</v>
      </c>
      <c r="R2476" s="2" t="str">
        <f>IF(Global_Household_Financial_Dyna[[#This Row],[Vs country_Average]]&lt;-0.2, "Underperformer", IF(Global_Household_Financial_Dyna[[#This Row],[Vs country_Average]]&gt;0.2, "Outperformer", "Normal"))</f>
        <v>Normal</v>
      </c>
      <c r="S24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3097.36</v>
      </c>
      <c r="T24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3097.36</v>
      </c>
      <c r="U24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3097.36</v>
      </c>
      <c r="V24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3097.36</v>
      </c>
    </row>
    <row r="2477" spans="1:22" x14ac:dyDescent="0.3">
      <c r="A2477">
        <v>2484</v>
      </c>
      <c r="B2477" t="s">
        <v>18</v>
      </c>
      <c r="C2477" t="s">
        <v>20</v>
      </c>
      <c r="D2477">
        <v>4</v>
      </c>
      <c r="E2477">
        <v>3</v>
      </c>
      <c r="F2477">
        <v>4828.3900000000003</v>
      </c>
      <c r="G2477">
        <v>10360.42</v>
      </c>
      <c r="H2477">
        <v>2797.31</v>
      </c>
      <c r="I2477">
        <v>3441.74</v>
      </c>
      <c r="J2477">
        <v>4121.37</v>
      </c>
      <c r="K2477">
        <f>Global_Household_Financial_Dyna[[#This Row],[Total_Household_Income]]-Global_Household_Financial_Dyna[[#This Row],[Estimated_Taxes]]</f>
        <v>7563.1100000000006</v>
      </c>
      <c r="L2477" s="1">
        <f>Global_Household_Financial_Dyna[[#This Row],[Monthly_Savings]]/Global_Household_Financial_Dyna[[#This Row],[Net Income]]</f>
        <v>0.54493059072259953</v>
      </c>
      <c r="M2477" s="2">
        <f>Global_Household_Financial_Dyna[[#This Row],[Monthly_Expenses]]/Global_Household_Financial_Dyna[[#This Row],[Net Income]]</f>
        <v>0.45506940927740036</v>
      </c>
      <c r="N2477" t="str">
        <f>IF(Global_Household_Financial_Dyna[[#This Row],[Monthly_Savings]]&lt;0,"High Risk", IF(Global_Household_Financial_Dyna[[#This Row],[Savings Rate%]]&lt;0.1, "Medium", "Safe"))</f>
        <v>Safe</v>
      </c>
      <c r="O2477">
        <f>Global_Household_Financial_Dyna[[#This Row],[Total_Household_Income]]/Global_Household_Financial_Dyna[[#This Row],[Family_Size]]</f>
        <v>2590.105</v>
      </c>
      <c r="P2477" s="2">
        <f t="shared" si="76"/>
        <v>0.32336204947805613</v>
      </c>
      <c r="Q2477" s="2">
        <f t="shared" si="77"/>
        <v>0.22156854124454339</v>
      </c>
      <c r="R2477" s="2" t="str">
        <f>IF(Global_Household_Financial_Dyna[[#This Row],[Vs country_Average]]&lt;-0.2, "Underperformer", IF(Global_Household_Financial_Dyna[[#This Row],[Vs country_Average]]&gt;0.2, "Outperformer", "Normal"))</f>
        <v>Outperformer</v>
      </c>
      <c r="S24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4121.37</v>
      </c>
      <c r="T24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4121.37</v>
      </c>
      <c r="U24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4121.37</v>
      </c>
      <c r="V24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4121.37</v>
      </c>
    </row>
    <row r="2478" spans="1:22" x14ac:dyDescent="0.3">
      <c r="A2478">
        <v>2485</v>
      </c>
      <c r="B2478" t="s">
        <v>10</v>
      </c>
      <c r="C2478" t="s">
        <v>11</v>
      </c>
      <c r="D2478">
        <v>5</v>
      </c>
      <c r="E2478">
        <v>3</v>
      </c>
      <c r="F2478">
        <v>693.6</v>
      </c>
      <c r="G2478">
        <v>1386.44</v>
      </c>
      <c r="H2478">
        <v>138.63999999999999</v>
      </c>
      <c r="I2478">
        <v>647.45000000000005</v>
      </c>
      <c r="J2478">
        <v>600.34</v>
      </c>
      <c r="K2478">
        <f>Global_Household_Financial_Dyna[[#This Row],[Total_Household_Income]]-Global_Household_Financial_Dyna[[#This Row],[Estimated_Taxes]]</f>
        <v>1247.8000000000002</v>
      </c>
      <c r="L2478" s="1">
        <f>Global_Household_Financial_Dyna[[#This Row],[Monthly_Savings]]/Global_Household_Financial_Dyna[[#This Row],[Net Income]]</f>
        <v>0.48111876903349893</v>
      </c>
      <c r="M2478" s="2">
        <f>Global_Household_Financial_Dyna[[#This Row],[Monthly_Expenses]]/Global_Household_Financial_Dyna[[#This Row],[Net Income]]</f>
        <v>0.51887321686167653</v>
      </c>
      <c r="N2478" t="str">
        <f>IF(Global_Household_Financial_Dyna[[#This Row],[Monthly_Savings]]&lt;0,"High Risk", IF(Global_Household_Financial_Dyna[[#This Row],[Savings Rate%]]&lt;0.1, "Medium", "Safe"))</f>
        <v>Safe</v>
      </c>
      <c r="O2478">
        <f>Global_Household_Financial_Dyna[[#This Row],[Total_Household_Income]]/Global_Household_Financial_Dyna[[#This Row],[Family_Size]]</f>
        <v>277.28800000000001</v>
      </c>
      <c r="P2478" s="2">
        <f t="shared" si="76"/>
        <v>0.42077341556833553</v>
      </c>
      <c r="Q2478" s="2">
        <f t="shared" si="77"/>
        <v>6.0345353465163398E-2</v>
      </c>
      <c r="R2478" s="2" t="str">
        <f>IF(Global_Household_Financial_Dyna[[#This Row],[Vs country_Average]]&lt;-0.2, "Underperformer", IF(Global_Household_Financial_Dyna[[#This Row],[Vs country_Average]]&gt;0.2, "Outperformer", "Normal"))</f>
        <v>Normal</v>
      </c>
      <c r="S24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600.34</v>
      </c>
      <c r="T24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600.34</v>
      </c>
      <c r="U24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600.34</v>
      </c>
      <c r="V24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600.34</v>
      </c>
    </row>
    <row r="2479" spans="1:22" x14ac:dyDescent="0.3">
      <c r="A2479">
        <v>2486</v>
      </c>
      <c r="B2479" t="s">
        <v>12</v>
      </c>
      <c r="C2479" t="s">
        <v>13</v>
      </c>
      <c r="D2479">
        <v>2</v>
      </c>
      <c r="E2479">
        <v>1</v>
      </c>
      <c r="F2479">
        <v>2047.82</v>
      </c>
      <c r="G2479">
        <v>2047.82</v>
      </c>
      <c r="H2479">
        <v>511.96</v>
      </c>
      <c r="I2479">
        <v>1629.51</v>
      </c>
      <c r="J2479">
        <v>-93.64</v>
      </c>
      <c r="K2479">
        <f>Global_Household_Financial_Dyna[[#This Row],[Total_Household_Income]]-Global_Household_Financial_Dyna[[#This Row],[Estimated_Taxes]]</f>
        <v>1535.86</v>
      </c>
      <c r="L2479" s="1">
        <f>Global_Household_Financial_Dyna[[#This Row],[Monthly_Savings]]/Global_Household_Financial_Dyna[[#This Row],[Net Income]]</f>
        <v>-6.0969098745979458E-2</v>
      </c>
      <c r="M2479" s="2">
        <f>Global_Household_Financial_Dyna[[#This Row],[Monthly_Expenses]]/Global_Household_Financial_Dyna[[#This Row],[Net Income]]</f>
        <v>1.0609756097560976</v>
      </c>
      <c r="N2479" t="str">
        <f>IF(Global_Household_Financial_Dyna[[#This Row],[Monthly_Savings]]&lt;0,"High Risk", IF(Global_Household_Financial_Dyna[[#This Row],[Savings Rate%]]&lt;0.1, "Medium", "Safe"))</f>
        <v>High Risk</v>
      </c>
      <c r="O2479">
        <f>Global_Household_Financial_Dyna[[#This Row],[Total_Household_Income]]/Global_Household_Financial_Dyna[[#This Row],[Family_Size]]</f>
        <v>1023.91</v>
      </c>
      <c r="P2479" s="2">
        <f t="shared" si="76"/>
        <v>0.30718716818024266</v>
      </c>
      <c r="Q2479" s="2">
        <f t="shared" si="77"/>
        <v>-0.36815626692622211</v>
      </c>
      <c r="R2479" s="2" t="str">
        <f>IF(Global_Household_Financial_Dyna[[#This Row],[Vs country_Average]]&lt;-0.2, "Underperformer", IF(Global_Household_Financial_Dyna[[#This Row],[Vs country_Average]]&gt;0.2, "Outperformer", "Normal"))</f>
        <v>Underperformer</v>
      </c>
      <c r="S24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-12.16449999999999</v>
      </c>
      <c r="T24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69.310999999999993</v>
      </c>
      <c r="U24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150.78649999999999</v>
      </c>
      <c r="V24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232.262</v>
      </c>
    </row>
    <row r="2480" spans="1:22" x14ac:dyDescent="0.3">
      <c r="A2480">
        <v>2487</v>
      </c>
      <c r="B2480" t="s">
        <v>10</v>
      </c>
      <c r="C2480" t="s">
        <v>11</v>
      </c>
      <c r="D2480">
        <v>8</v>
      </c>
      <c r="E2480">
        <v>3</v>
      </c>
      <c r="F2480">
        <v>1019.97</v>
      </c>
      <c r="G2480">
        <v>2005.21</v>
      </c>
      <c r="H2480">
        <v>200.52</v>
      </c>
      <c r="I2480">
        <v>1117.6199999999999</v>
      </c>
      <c r="J2480">
        <v>687.07</v>
      </c>
      <c r="K2480">
        <f>Global_Household_Financial_Dyna[[#This Row],[Total_Household_Income]]-Global_Household_Financial_Dyna[[#This Row],[Estimated_Taxes]]</f>
        <v>1804.69</v>
      </c>
      <c r="L2480" s="1">
        <f>Global_Household_Financial_Dyna[[#This Row],[Monthly_Savings]]/Global_Household_Financial_Dyna[[#This Row],[Net Income]]</f>
        <v>0.38071358515866993</v>
      </c>
      <c r="M2480" s="2">
        <f>Global_Household_Financial_Dyna[[#This Row],[Monthly_Expenses]]/Global_Household_Financial_Dyna[[#This Row],[Net Income]]</f>
        <v>0.61928641484132996</v>
      </c>
      <c r="N2480" t="str">
        <f>IF(Global_Household_Financial_Dyna[[#This Row],[Monthly_Savings]]&lt;0,"High Risk", IF(Global_Household_Financial_Dyna[[#This Row],[Savings Rate%]]&lt;0.1, "Medium", "Safe"))</f>
        <v>Safe</v>
      </c>
      <c r="O2480">
        <f>Global_Household_Financial_Dyna[[#This Row],[Total_Household_Income]]/Global_Household_Financial_Dyna[[#This Row],[Family_Size]]</f>
        <v>250.65125</v>
      </c>
      <c r="P2480" s="2">
        <f t="shared" si="76"/>
        <v>0.42077341556833553</v>
      </c>
      <c r="Q2480" s="2">
        <f t="shared" si="77"/>
        <v>-4.0059830409665598E-2</v>
      </c>
      <c r="R2480" s="2" t="str">
        <f>IF(Global_Household_Financial_Dyna[[#This Row],[Vs country_Average]]&lt;-0.2, "Underperformer", IF(Global_Household_Financial_Dyna[[#This Row],[Vs country_Average]]&gt;0.2, "Outperformer", "Normal"))</f>
        <v>Normal</v>
      </c>
      <c r="S24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687.07</v>
      </c>
      <c r="T24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687.07</v>
      </c>
      <c r="U24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687.07</v>
      </c>
      <c r="V24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687.07</v>
      </c>
    </row>
    <row r="2481" spans="1:22" x14ac:dyDescent="0.3">
      <c r="A2481">
        <v>2488</v>
      </c>
      <c r="B2481" t="s">
        <v>12</v>
      </c>
      <c r="C2481" t="s">
        <v>13</v>
      </c>
      <c r="D2481">
        <v>7</v>
      </c>
      <c r="E2481">
        <v>1</v>
      </c>
      <c r="F2481">
        <v>6247.99</v>
      </c>
      <c r="G2481">
        <v>6247.99</v>
      </c>
      <c r="H2481">
        <v>1562</v>
      </c>
      <c r="I2481">
        <v>4357.92</v>
      </c>
      <c r="J2481">
        <v>328.07</v>
      </c>
      <c r="K2481">
        <f>Global_Household_Financial_Dyna[[#This Row],[Total_Household_Income]]-Global_Household_Financial_Dyna[[#This Row],[Estimated_Taxes]]</f>
        <v>4685.99</v>
      </c>
      <c r="L2481" s="1">
        <f>Global_Household_Financial_Dyna[[#This Row],[Monthly_Savings]]/Global_Household_Financial_Dyna[[#This Row],[Net Income]]</f>
        <v>7.0010819485316872E-2</v>
      </c>
      <c r="M2481" s="2">
        <f>Global_Household_Financial_Dyna[[#This Row],[Monthly_Expenses]]/Global_Household_Financial_Dyna[[#This Row],[Net Income]]</f>
        <v>0.92998918051468316</v>
      </c>
      <c r="N2481" t="str">
        <f>IF(Global_Household_Financial_Dyna[[#This Row],[Monthly_Savings]]&lt;0,"High Risk", IF(Global_Household_Financial_Dyna[[#This Row],[Savings Rate%]]&lt;0.1, "Medium", "Safe"))</f>
        <v>Medium</v>
      </c>
      <c r="O2481">
        <f>Global_Household_Financial_Dyna[[#This Row],[Total_Household_Income]]/Global_Household_Financial_Dyna[[#This Row],[Family_Size]]</f>
        <v>892.56999999999994</v>
      </c>
      <c r="P2481" s="2">
        <f t="shared" si="76"/>
        <v>0.30718716818024266</v>
      </c>
      <c r="Q2481" s="2">
        <f t="shared" si="77"/>
        <v>-0.23717634869492579</v>
      </c>
      <c r="R2481" s="2" t="str">
        <f>IF(Global_Household_Financial_Dyna[[#This Row],[Vs country_Average]]&lt;-0.2, "Underperformer", IF(Global_Household_Financial_Dyna[[#This Row],[Vs country_Average]]&gt;0.2, "Outperformer", "Normal"))</f>
        <v>Underperformer</v>
      </c>
      <c r="S24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328.07</v>
      </c>
      <c r="T24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328.07</v>
      </c>
      <c r="U24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328.07</v>
      </c>
      <c r="V24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328.07</v>
      </c>
    </row>
    <row r="2482" spans="1:22" x14ac:dyDescent="0.3">
      <c r="A2482">
        <v>2489</v>
      </c>
      <c r="B2482" t="s">
        <v>16</v>
      </c>
      <c r="C2482" t="s">
        <v>17</v>
      </c>
      <c r="D2482">
        <v>3</v>
      </c>
      <c r="E2482">
        <v>1</v>
      </c>
      <c r="F2482">
        <v>5530.36</v>
      </c>
      <c r="G2482">
        <v>5530.36</v>
      </c>
      <c r="H2482">
        <v>1935.63</v>
      </c>
      <c r="I2482">
        <v>2573.08</v>
      </c>
      <c r="J2482">
        <v>1021.65</v>
      </c>
      <c r="K2482">
        <f>Global_Household_Financial_Dyna[[#This Row],[Total_Household_Income]]-Global_Household_Financial_Dyna[[#This Row],[Estimated_Taxes]]</f>
        <v>3594.7299999999996</v>
      </c>
      <c r="L2482" s="1">
        <f>Global_Household_Financial_Dyna[[#This Row],[Monthly_Savings]]/Global_Household_Financial_Dyna[[#This Row],[Net Income]]</f>
        <v>0.28420771518305965</v>
      </c>
      <c r="M2482" s="2">
        <f>Global_Household_Financial_Dyna[[#This Row],[Monthly_Expenses]]/Global_Household_Financial_Dyna[[#This Row],[Net Income]]</f>
        <v>0.71579228481694046</v>
      </c>
      <c r="N2482" t="str">
        <f>IF(Global_Household_Financial_Dyna[[#This Row],[Monthly_Savings]]&lt;0,"High Risk", IF(Global_Household_Financial_Dyna[[#This Row],[Savings Rate%]]&lt;0.1, "Medium", "Safe"))</f>
        <v>Safe</v>
      </c>
      <c r="O2482">
        <f>Global_Household_Financial_Dyna[[#This Row],[Total_Household_Income]]/Global_Household_Financial_Dyna[[#This Row],[Family_Size]]</f>
        <v>1843.4533333333331</v>
      </c>
      <c r="P2482" s="2">
        <f t="shared" si="76"/>
        <v>0.15879799892000862</v>
      </c>
      <c r="Q2482" s="2">
        <f t="shared" si="77"/>
        <v>0.12540971626305103</v>
      </c>
      <c r="R2482" s="2" t="str">
        <f>IF(Global_Household_Financial_Dyna[[#This Row],[Vs country_Average]]&lt;-0.2, "Underperformer", IF(Global_Household_Financial_Dyna[[#This Row],[Vs country_Average]]&gt;0.2, "Outperformer", "Normal"))</f>
        <v>Normal</v>
      </c>
      <c r="S24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1021.65</v>
      </c>
      <c r="T24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1021.65</v>
      </c>
      <c r="U24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1021.65</v>
      </c>
      <c r="V24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1021.65</v>
      </c>
    </row>
    <row r="2483" spans="1:22" x14ac:dyDescent="0.3">
      <c r="A2483">
        <v>2490</v>
      </c>
      <c r="B2483" t="s">
        <v>10</v>
      </c>
      <c r="C2483" t="s">
        <v>11</v>
      </c>
      <c r="D2483">
        <v>2</v>
      </c>
      <c r="E2483">
        <v>2</v>
      </c>
      <c r="F2483">
        <v>997.29</v>
      </c>
      <c r="G2483">
        <v>1495.23</v>
      </c>
      <c r="H2483">
        <v>149.52000000000001</v>
      </c>
      <c r="I2483">
        <v>375.99</v>
      </c>
      <c r="J2483">
        <v>969.72</v>
      </c>
      <c r="K2483">
        <f>Global_Household_Financial_Dyna[[#This Row],[Total_Household_Income]]-Global_Household_Financial_Dyna[[#This Row],[Estimated_Taxes]]</f>
        <v>1345.71</v>
      </c>
      <c r="L2483" s="1">
        <f>Global_Household_Financial_Dyna[[#This Row],[Monthly_Savings]]/Global_Household_Financial_Dyna[[#This Row],[Net Income]]</f>
        <v>0.7206010210223599</v>
      </c>
      <c r="M2483" s="2">
        <f>Global_Household_Financial_Dyna[[#This Row],[Monthly_Expenses]]/Global_Household_Financial_Dyna[[#This Row],[Net Income]]</f>
        <v>0.27939897897764004</v>
      </c>
      <c r="N2483" t="str">
        <f>IF(Global_Household_Financial_Dyna[[#This Row],[Monthly_Savings]]&lt;0,"High Risk", IF(Global_Household_Financial_Dyna[[#This Row],[Savings Rate%]]&lt;0.1, "Medium", "Safe"))</f>
        <v>Safe</v>
      </c>
      <c r="O2483">
        <f>Global_Household_Financial_Dyna[[#This Row],[Total_Household_Income]]/Global_Household_Financial_Dyna[[#This Row],[Family_Size]]</f>
        <v>747.61500000000001</v>
      </c>
      <c r="P2483" s="2">
        <f t="shared" si="76"/>
        <v>0.42077341556833553</v>
      </c>
      <c r="Q2483" s="2">
        <f t="shared" si="77"/>
        <v>0.29982760545402437</v>
      </c>
      <c r="R2483" s="2" t="str">
        <f>IF(Global_Household_Financial_Dyna[[#This Row],[Vs country_Average]]&lt;-0.2, "Underperformer", IF(Global_Household_Financial_Dyna[[#This Row],[Vs country_Average]]&gt;0.2, "Outperformer", "Normal"))</f>
        <v>Outperformer</v>
      </c>
      <c r="S24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969.72</v>
      </c>
      <c r="T24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969.72</v>
      </c>
      <c r="U24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969.72</v>
      </c>
      <c r="V24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969.72</v>
      </c>
    </row>
    <row r="2484" spans="1:22" x14ac:dyDescent="0.3">
      <c r="A2484">
        <v>2491</v>
      </c>
      <c r="B2484" t="s">
        <v>10</v>
      </c>
      <c r="C2484" t="s">
        <v>11</v>
      </c>
      <c r="D2484">
        <v>1</v>
      </c>
      <c r="E2484">
        <v>1</v>
      </c>
      <c r="F2484">
        <v>835.63</v>
      </c>
      <c r="G2484">
        <v>835.63</v>
      </c>
      <c r="H2484">
        <v>83.56</v>
      </c>
      <c r="I2484">
        <v>285.32</v>
      </c>
      <c r="J2484">
        <v>466.75</v>
      </c>
      <c r="K2484">
        <f>Global_Household_Financial_Dyna[[#This Row],[Total_Household_Income]]-Global_Household_Financial_Dyna[[#This Row],[Estimated_Taxes]]</f>
        <v>752.06999999999994</v>
      </c>
      <c r="L2484" s="1">
        <f>Global_Household_Financial_Dyna[[#This Row],[Monthly_Savings]]/Global_Household_Financial_Dyna[[#This Row],[Net Income]]</f>
        <v>0.6206204209714522</v>
      </c>
      <c r="M2484" s="2">
        <f>Global_Household_Financial_Dyna[[#This Row],[Monthly_Expenses]]/Global_Household_Financial_Dyna[[#This Row],[Net Income]]</f>
        <v>0.37937957902854791</v>
      </c>
      <c r="N2484" t="str">
        <f>IF(Global_Household_Financial_Dyna[[#This Row],[Monthly_Savings]]&lt;0,"High Risk", IF(Global_Household_Financial_Dyna[[#This Row],[Savings Rate%]]&lt;0.1, "Medium", "Safe"))</f>
        <v>Safe</v>
      </c>
      <c r="O2484">
        <f>Global_Household_Financial_Dyna[[#This Row],[Total_Household_Income]]/Global_Household_Financial_Dyna[[#This Row],[Family_Size]]</f>
        <v>835.63</v>
      </c>
      <c r="P2484" s="2">
        <f t="shared" si="76"/>
        <v>0.42077341556833553</v>
      </c>
      <c r="Q2484" s="2">
        <f t="shared" si="77"/>
        <v>0.19984700540311667</v>
      </c>
      <c r="R2484" s="2" t="str">
        <f>IF(Global_Household_Financial_Dyna[[#This Row],[Vs country_Average]]&lt;-0.2, "Underperformer", IF(Global_Household_Financial_Dyna[[#This Row],[Vs country_Average]]&gt;0.2, "Outperformer", "Normal"))</f>
        <v>Normal</v>
      </c>
      <c r="S24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466.75</v>
      </c>
      <c r="T24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466.75</v>
      </c>
      <c r="U24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466.75</v>
      </c>
      <c r="V24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466.75</v>
      </c>
    </row>
    <row r="2485" spans="1:22" x14ac:dyDescent="0.3">
      <c r="A2485">
        <v>2492</v>
      </c>
      <c r="B2485" t="s">
        <v>18</v>
      </c>
      <c r="C2485" t="s">
        <v>19</v>
      </c>
      <c r="D2485">
        <v>6</v>
      </c>
      <c r="E2485">
        <v>3</v>
      </c>
      <c r="F2485">
        <v>5214.43</v>
      </c>
      <c r="G2485">
        <v>10901.66</v>
      </c>
      <c r="H2485">
        <v>2943.45</v>
      </c>
      <c r="I2485">
        <v>3793.05</v>
      </c>
      <c r="J2485">
        <v>4165.16</v>
      </c>
      <c r="K2485">
        <f>Global_Household_Financial_Dyna[[#This Row],[Total_Household_Income]]-Global_Household_Financial_Dyna[[#This Row],[Estimated_Taxes]]</f>
        <v>7958.21</v>
      </c>
      <c r="L2485" s="1">
        <f>Global_Household_Financial_Dyna[[#This Row],[Monthly_Savings]]/Global_Household_Financial_Dyna[[#This Row],[Net Income]]</f>
        <v>0.52337900105677027</v>
      </c>
      <c r="M2485" s="2">
        <f>Global_Household_Financial_Dyna[[#This Row],[Monthly_Expenses]]/Global_Household_Financial_Dyna[[#This Row],[Net Income]]</f>
        <v>0.47662099894322973</v>
      </c>
      <c r="N2485" t="str">
        <f>IF(Global_Household_Financial_Dyna[[#This Row],[Monthly_Savings]]&lt;0,"High Risk", IF(Global_Household_Financial_Dyna[[#This Row],[Savings Rate%]]&lt;0.1, "Medium", "Safe"))</f>
        <v>Safe</v>
      </c>
      <c r="O2485">
        <f>Global_Household_Financial_Dyna[[#This Row],[Total_Household_Income]]/Global_Household_Financial_Dyna[[#This Row],[Family_Size]]</f>
        <v>1816.9433333333334</v>
      </c>
      <c r="P2485" s="2">
        <f t="shared" si="76"/>
        <v>0.32336204947805613</v>
      </c>
      <c r="Q2485" s="2">
        <f t="shared" si="77"/>
        <v>0.20001695157871413</v>
      </c>
      <c r="R2485" s="2" t="str">
        <f>IF(Global_Household_Financial_Dyna[[#This Row],[Vs country_Average]]&lt;-0.2, "Underperformer", IF(Global_Household_Financial_Dyna[[#This Row],[Vs country_Average]]&gt;0.2, "Outperformer", "Normal"))</f>
        <v>Outperformer</v>
      </c>
      <c r="S24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4165.16</v>
      </c>
      <c r="T24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4165.16</v>
      </c>
      <c r="U24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4165.16</v>
      </c>
      <c r="V24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4165.16</v>
      </c>
    </row>
    <row r="2486" spans="1:22" x14ac:dyDescent="0.3">
      <c r="A2486">
        <v>2493</v>
      </c>
      <c r="B2486" t="s">
        <v>14</v>
      </c>
      <c r="C2486" t="s">
        <v>15</v>
      </c>
      <c r="D2486">
        <v>4</v>
      </c>
      <c r="E2486">
        <v>3</v>
      </c>
      <c r="F2486">
        <v>1304.99</v>
      </c>
      <c r="G2486">
        <v>2577.79</v>
      </c>
      <c r="H2486">
        <v>386.67</v>
      </c>
      <c r="I2486">
        <v>1209.23</v>
      </c>
      <c r="J2486">
        <v>981.89</v>
      </c>
      <c r="K2486">
        <f>Global_Household_Financial_Dyna[[#This Row],[Total_Household_Income]]-Global_Household_Financial_Dyna[[#This Row],[Estimated_Taxes]]</f>
        <v>2191.12</v>
      </c>
      <c r="L2486" s="1">
        <f>Global_Household_Financial_Dyna[[#This Row],[Monthly_Savings]]/Global_Household_Financial_Dyna[[#This Row],[Net Income]]</f>
        <v>0.44812242141005515</v>
      </c>
      <c r="M2486" s="2">
        <f>Global_Household_Financial_Dyna[[#This Row],[Monthly_Expenses]]/Global_Household_Financial_Dyna[[#This Row],[Net Income]]</f>
        <v>0.55187757858994491</v>
      </c>
      <c r="N2486" t="str">
        <f>IF(Global_Household_Financial_Dyna[[#This Row],[Monthly_Savings]]&lt;0,"High Risk", IF(Global_Household_Financial_Dyna[[#This Row],[Savings Rate%]]&lt;0.1, "Medium", "Safe"))</f>
        <v>Safe</v>
      </c>
      <c r="O2486">
        <f>Global_Household_Financial_Dyna[[#This Row],[Total_Household_Income]]/Global_Household_Financial_Dyna[[#This Row],[Family_Size]]</f>
        <v>644.44749999999999</v>
      </c>
      <c r="P2486" s="2">
        <f t="shared" si="76"/>
        <v>0.39788995363055785</v>
      </c>
      <c r="Q2486" s="2">
        <f t="shared" si="77"/>
        <v>5.0232467779497303E-2</v>
      </c>
      <c r="R2486" s="2" t="str">
        <f>IF(Global_Household_Financial_Dyna[[#This Row],[Vs country_Average]]&lt;-0.2, "Underperformer", IF(Global_Household_Financial_Dyna[[#This Row],[Vs country_Average]]&gt;0.2, "Outperformer", "Normal"))</f>
        <v>Normal</v>
      </c>
      <c r="S24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981.89</v>
      </c>
      <c r="T24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981.89</v>
      </c>
      <c r="U24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981.89</v>
      </c>
      <c r="V24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981.89</v>
      </c>
    </row>
    <row r="2487" spans="1:22" x14ac:dyDescent="0.3">
      <c r="A2487">
        <v>2494</v>
      </c>
      <c r="B2487" t="s">
        <v>10</v>
      </c>
      <c r="C2487" t="s">
        <v>11</v>
      </c>
      <c r="D2487">
        <v>1</v>
      </c>
      <c r="E2487">
        <v>1</v>
      </c>
      <c r="F2487">
        <v>1218.67</v>
      </c>
      <c r="G2487">
        <v>1218.67</v>
      </c>
      <c r="H2487">
        <v>121.87</v>
      </c>
      <c r="I2487">
        <v>302.36</v>
      </c>
      <c r="J2487">
        <v>794.44</v>
      </c>
      <c r="K2487">
        <f>Global_Household_Financial_Dyna[[#This Row],[Total_Household_Income]]-Global_Household_Financial_Dyna[[#This Row],[Estimated_Taxes]]</f>
        <v>1096.8000000000002</v>
      </c>
      <c r="L2487" s="1">
        <f>Global_Household_Financial_Dyna[[#This Row],[Monthly_Savings]]/Global_Household_Financial_Dyna[[#This Row],[Net Income]]</f>
        <v>0.72432530999270595</v>
      </c>
      <c r="M2487" s="2">
        <f>Global_Household_Financial_Dyna[[#This Row],[Monthly_Expenses]]/Global_Household_Financial_Dyna[[#This Row],[Net Income]]</f>
        <v>0.27567469000729389</v>
      </c>
      <c r="N2487" t="str">
        <f>IF(Global_Household_Financial_Dyna[[#This Row],[Monthly_Savings]]&lt;0,"High Risk", IF(Global_Household_Financial_Dyna[[#This Row],[Savings Rate%]]&lt;0.1, "Medium", "Safe"))</f>
        <v>Safe</v>
      </c>
      <c r="O2487">
        <f>Global_Household_Financial_Dyna[[#This Row],[Total_Household_Income]]/Global_Household_Financial_Dyna[[#This Row],[Family_Size]]</f>
        <v>1218.67</v>
      </c>
      <c r="P2487" s="2">
        <f t="shared" si="76"/>
        <v>0.42077341556833553</v>
      </c>
      <c r="Q2487" s="2">
        <f t="shared" si="77"/>
        <v>0.30355189442437042</v>
      </c>
      <c r="R2487" s="2" t="str">
        <f>IF(Global_Household_Financial_Dyna[[#This Row],[Vs country_Average]]&lt;-0.2, "Underperformer", IF(Global_Household_Financial_Dyna[[#This Row],[Vs country_Average]]&gt;0.2, "Outperformer", "Normal"))</f>
        <v>Outperformer</v>
      </c>
      <c r="S24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794.44</v>
      </c>
      <c r="T24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794.44</v>
      </c>
      <c r="U24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794.44</v>
      </c>
      <c r="V24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794.44</v>
      </c>
    </row>
    <row r="2488" spans="1:22" x14ac:dyDescent="0.3">
      <c r="A2488">
        <v>2495</v>
      </c>
      <c r="B2488" t="s">
        <v>16</v>
      </c>
      <c r="C2488" t="s">
        <v>21</v>
      </c>
      <c r="D2488">
        <v>5</v>
      </c>
      <c r="E2488">
        <v>3</v>
      </c>
      <c r="F2488">
        <v>4490.33</v>
      </c>
      <c r="G2488">
        <v>10696.28</v>
      </c>
      <c r="H2488">
        <v>4278.51</v>
      </c>
      <c r="I2488">
        <v>4415.3599999999997</v>
      </c>
      <c r="J2488">
        <v>2002.4</v>
      </c>
      <c r="K2488">
        <f>Global_Household_Financial_Dyna[[#This Row],[Total_Household_Income]]-Global_Household_Financial_Dyna[[#This Row],[Estimated_Taxes]]</f>
        <v>6417.77</v>
      </c>
      <c r="L2488" s="1">
        <f>Global_Household_Financial_Dyna[[#This Row],[Monthly_Savings]]/Global_Household_Financial_Dyna[[#This Row],[Net Income]]</f>
        <v>0.31200868837618051</v>
      </c>
      <c r="M2488" s="2">
        <f>Global_Household_Financial_Dyna[[#This Row],[Monthly_Expenses]]/Global_Household_Financial_Dyna[[#This Row],[Net Income]]</f>
        <v>0.68798975345018587</v>
      </c>
      <c r="N2488" t="str">
        <f>IF(Global_Household_Financial_Dyna[[#This Row],[Monthly_Savings]]&lt;0,"High Risk", IF(Global_Household_Financial_Dyna[[#This Row],[Savings Rate%]]&lt;0.1, "Medium", "Safe"))</f>
        <v>Safe</v>
      </c>
      <c r="O2488">
        <f>Global_Household_Financial_Dyna[[#This Row],[Total_Household_Income]]/Global_Household_Financial_Dyna[[#This Row],[Family_Size]]</f>
        <v>2139.2560000000003</v>
      </c>
      <c r="P2488" s="2">
        <f t="shared" si="76"/>
        <v>0.15879799892000862</v>
      </c>
      <c r="Q2488" s="2">
        <f t="shared" si="77"/>
        <v>0.15321068945617189</v>
      </c>
      <c r="R2488" s="2" t="str">
        <f>IF(Global_Household_Financial_Dyna[[#This Row],[Vs country_Average]]&lt;-0.2, "Underperformer", IF(Global_Household_Financial_Dyna[[#This Row],[Vs country_Average]]&gt;0.2, "Outperformer", "Normal"))</f>
        <v>Normal</v>
      </c>
      <c r="S24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2002.4</v>
      </c>
      <c r="T24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2002.4</v>
      </c>
      <c r="U24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2002.4</v>
      </c>
      <c r="V24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2002.4</v>
      </c>
    </row>
    <row r="2489" spans="1:22" x14ac:dyDescent="0.3">
      <c r="A2489">
        <v>2496</v>
      </c>
      <c r="B2489" t="s">
        <v>10</v>
      </c>
      <c r="C2489" t="s">
        <v>22</v>
      </c>
      <c r="D2489">
        <v>4</v>
      </c>
      <c r="E2489">
        <v>3</v>
      </c>
      <c r="F2489">
        <v>619.4</v>
      </c>
      <c r="G2489">
        <v>1291.96</v>
      </c>
      <c r="H2489">
        <v>129.19999999999999</v>
      </c>
      <c r="I2489">
        <v>515.11</v>
      </c>
      <c r="J2489">
        <v>647.65</v>
      </c>
      <c r="K2489">
        <f>Global_Household_Financial_Dyna[[#This Row],[Total_Household_Income]]-Global_Household_Financial_Dyna[[#This Row],[Estimated_Taxes]]</f>
        <v>1162.76</v>
      </c>
      <c r="L2489" s="1">
        <f>Global_Household_Financial_Dyna[[#This Row],[Monthly_Savings]]/Global_Household_Financial_Dyna[[#This Row],[Net Income]]</f>
        <v>0.55699370463380227</v>
      </c>
      <c r="M2489" s="2">
        <f>Global_Household_Financial_Dyna[[#This Row],[Monthly_Expenses]]/Global_Household_Financial_Dyna[[#This Row],[Net Income]]</f>
        <v>0.44300629536619768</v>
      </c>
      <c r="N2489" t="str">
        <f>IF(Global_Household_Financial_Dyna[[#This Row],[Monthly_Savings]]&lt;0,"High Risk", IF(Global_Household_Financial_Dyna[[#This Row],[Savings Rate%]]&lt;0.1, "Medium", "Safe"))</f>
        <v>Safe</v>
      </c>
      <c r="O2489">
        <f>Global_Household_Financial_Dyna[[#This Row],[Total_Household_Income]]/Global_Household_Financial_Dyna[[#This Row],[Family_Size]]</f>
        <v>322.99</v>
      </c>
      <c r="P2489" s="2">
        <f t="shared" si="76"/>
        <v>0.42077341556833553</v>
      </c>
      <c r="Q2489" s="2">
        <f t="shared" si="77"/>
        <v>0.13622028906546674</v>
      </c>
      <c r="R2489" s="2" t="str">
        <f>IF(Global_Household_Financial_Dyna[[#This Row],[Vs country_Average]]&lt;-0.2, "Underperformer", IF(Global_Household_Financial_Dyna[[#This Row],[Vs country_Average]]&gt;0.2, "Outperformer", "Normal"))</f>
        <v>Normal</v>
      </c>
      <c r="S24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647.65</v>
      </c>
      <c r="T24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647.65</v>
      </c>
      <c r="U24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647.65</v>
      </c>
      <c r="V24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647.65</v>
      </c>
    </row>
    <row r="2490" spans="1:22" x14ac:dyDescent="0.3">
      <c r="A2490">
        <v>2497</v>
      </c>
      <c r="B2490" t="s">
        <v>16</v>
      </c>
      <c r="C2490" t="s">
        <v>17</v>
      </c>
      <c r="D2490">
        <v>3</v>
      </c>
      <c r="E2490">
        <v>1</v>
      </c>
      <c r="F2490">
        <v>5416.33</v>
      </c>
      <c r="G2490">
        <v>5416.33</v>
      </c>
      <c r="H2490">
        <v>1895.71</v>
      </c>
      <c r="I2490">
        <v>2775.71</v>
      </c>
      <c r="J2490">
        <v>744.9</v>
      </c>
      <c r="K2490">
        <f>Global_Household_Financial_Dyna[[#This Row],[Total_Household_Income]]-Global_Household_Financial_Dyna[[#This Row],[Estimated_Taxes]]</f>
        <v>3520.62</v>
      </c>
      <c r="L2490" s="1">
        <f>Global_Household_Financial_Dyna[[#This Row],[Monthly_Savings]]/Global_Household_Financial_Dyna[[#This Row],[Net Income]]</f>
        <v>0.21158205088876392</v>
      </c>
      <c r="M2490" s="2">
        <f>Global_Household_Financial_Dyna[[#This Row],[Monthly_Expenses]]/Global_Household_Financial_Dyna[[#This Row],[Net Income]]</f>
        <v>0.78841510870244447</v>
      </c>
      <c r="N2490" t="str">
        <f>IF(Global_Household_Financial_Dyna[[#This Row],[Monthly_Savings]]&lt;0,"High Risk", IF(Global_Household_Financial_Dyna[[#This Row],[Savings Rate%]]&lt;0.1, "Medium", "Safe"))</f>
        <v>Safe</v>
      </c>
      <c r="O2490">
        <f>Global_Household_Financial_Dyna[[#This Row],[Total_Household_Income]]/Global_Household_Financial_Dyna[[#This Row],[Family_Size]]</f>
        <v>1805.4433333333334</v>
      </c>
      <c r="P2490" s="2">
        <f t="shared" si="76"/>
        <v>0.15879799892000862</v>
      </c>
      <c r="Q2490" s="2">
        <f t="shared" si="77"/>
        <v>5.2784051968755297E-2</v>
      </c>
      <c r="R2490" s="2" t="str">
        <f>IF(Global_Household_Financial_Dyna[[#This Row],[Vs country_Average]]&lt;-0.2, "Underperformer", IF(Global_Household_Financial_Dyna[[#This Row],[Vs country_Average]]&gt;0.2, "Outperformer", "Normal"))</f>
        <v>Normal</v>
      </c>
      <c r="S24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744.9</v>
      </c>
      <c r="T24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744.9</v>
      </c>
      <c r="U24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744.9</v>
      </c>
      <c r="V24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744.9</v>
      </c>
    </row>
    <row r="2491" spans="1:22" x14ac:dyDescent="0.3">
      <c r="A2491">
        <v>2498</v>
      </c>
      <c r="B2491" t="s">
        <v>12</v>
      </c>
      <c r="C2491" t="s">
        <v>13</v>
      </c>
      <c r="D2491">
        <v>4</v>
      </c>
      <c r="E2491">
        <v>2</v>
      </c>
      <c r="F2491">
        <v>4410.96</v>
      </c>
      <c r="G2491">
        <v>7478.01</v>
      </c>
      <c r="H2491">
        <v>1869.5</v>
      </c>
      <c r="I2491">
        <v>2675.32</v>
      </c>
      <c r="J2491">
        <v>2933.18</v>
      </c>
      <c r="K2491">
        <f>Global_Household_Financial_Dyna[[#This Row],[Total_Household_Income]]-Global_Household_Financial_Dyna[[#This Row],[Estimated_Taxes]]</f>
        <v>5608.51</v>
      </c>
      <c r="L2491" s="1">
        <f>Global_Household_Financial_Dyna[[#This Row],[Monthly_Savings]]/Global_Household_Financial_Dyna[[#This Row],[Net Income]]</f>
        <v>0.52298738880736595</v>
      </c>
      <c r="M2491" s="2">
        <f>Global_Household_Financial_Dyna[[#This Row],[Monthly_Expenses]]/Global_Household_Financial_Dyna[[#This Row],[Net Income]]</f>
        <v>0.47701082818787877</v>
      </c>
      <c r="N2491" t="str">
        <f>IF(Global_Household_Financial_Dyna[[#This Row],[Monthly_Savings]]&lt;0,"High Risk", IF(Global_Household_Financial_Dyna[[#This Row],[Savings Rate%]]&lt;0.1, "Medium", "Safe"))</f>
        <v>Safe</v>
      </c>
      <c r="O2491">
        <f>Global_Household_Financial_Dyna[[#This Row],[Total_Household_Income]]/Global_Household_Financial_Dyna[[#This Row],[Family_Size]]</f>
        <v>1869.5025000000001</v>
      </c>
      <c r="P2491" s="2">
        <f t="shared" si="76"/>
        <v>0.30718716818024266</v>
      </c>
      <c r="Q2491" s="2">
        <f t="shared" si="77"/>
        <v>0.21580022062712328</v>
      </c>
      <c r="R2491" s="2" t="str">
        <f>IF(Global_Household_Financial_Dyna[[#This Row],[Vs country_Average]]&lt;-0.2, "Underperformer", IF(Global_Household_Financial_Dyna[[#This Row],[Vs country_Average]]&gt;0.2, "Outperformer", "Normal"))</f>
        <v>Outperformer</v>
      </c>
      <c r="S24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2933.18</v>
      </c>
      <c r="T24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2933.18</v>
      </c>
      <c r="U24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2933.18</v>
      </c>
      <c r="V24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2933.18</v>
      </c>
    </row>
    <row r="2492" spans="1:22" x14ac:dyDescent="0.3">
      <c r="A2492">
        <v>2499</v>
      </c>
      <c r="B2492" t="s">
        <v>12</v>
      </c>
      <c r="C2492" t="s">
        <v>13</v>
      </c>
      <c r="D2492">
        <v>6</v>
      </c>
      <c r="E2492">
        <v>3</v>
      </c>
      <c r="F2492">
        <v>4151.84</v>
      </c>
      <c r="G2492">
        <v>9209.68</v>
      </c>
      <c r="H2492">
        <v>2762.91</v>
      </c>
      <c r="I2492">
        <v>4469.68</v>
      </c>
      <c r="J2492">
        <v>1977.1</v>
      </c>
      <c r="K2492">
        <f>Global_Household_Financial_Dyna[[#This Row],[Total_Household_Income]]-Global_Household_Financial_Dyna[[#This Row],[Estimated_Taxes]]</f>
        <v>6446.77</v>
      </c>
      <c r="L2492" s="1">
        <f>Global_Household_Financial_Dyna[[#This Row],[Monthly_Savings]]/Global_Household_Financial_Dyna[[#This Row],[Net Income]]</f>
        <v>0.30668070987486751</v>
      </c>
      <c r="M2492" s="2">
        <f>Global_Household_Financial_Dyna[[#This Row],[Monthly_Expenses]]/Global_Household_Financial_Dyna[[#This Row],[Net Income]]</f>
        <v>0.69332084128951399</v>
      </c>
      <c r="N2492" t="str">
        <f>IF(Global_Household_Financial_Dyna[[#This Row],[Monthly_Savings]]&lt;0,"High Risk", IF(Global_Household_Financial_Dyna[[#This Row],[Savings Rate%]]&lt;0.1, "Medium", "Safe"))</f>
        <v>Safe</v>
      </c>
      <c r="O2492">
        <f>Global_Household_Financial_Dyna[[#This Row],[Total_Household_Income]]/Global_Household_Financial_Dyna[[#This Row],[Family_Size]]</f>
        <v>1534.9466666666667</v>
      </c>
      <c r="P2492" s="2">
        <f t="shared" si="76"/>
        <v>0.30718716818024266</v>
      </c>
      <c r="Q2492" s="2">
        <f t="shared" si="77"/>
        <v>-5.0645830537515701E-4</v>
      </c>
      <c r="R2492" s="2" t="str">
        <f>IF(Global_Household_Financial_Dyna[[#This Row],[Vs country_Average]]&lt;-0.2, "Underperformer", IF(Global_Household_Financial_Dyna[[#This Row],[Vs country_Average]]&gt;0.2, "Outperformer", "Normal"))</f>
        <v>Normal</v>
      </c>
      <c r="S24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1977.1</v>
      </c>
      <c r="T24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1977.1</v>
      </c>
      <c r="U24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1977.1</v>
      </c>
      <c r="V24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1977.1</v>
      </c>
    </row>
    <row r="2493" spans="1:22" x14ac:dyDescent="0.3">
      <c r="A2493">
        <v>2500</v>
      </c>
      <c r="B2493" t="s">
        <v>10</v>
      </c>
      <c r="C2493" t="s">
        <v>11</v>
      </c>
      <c r="D2493">
        <v>8</v>
      </c>
      <c r="E2493">
        <v>3</v>
      </c>
      <c r="F2493">
        <v>1418.37</v>
      </c>
      <c r="G2493">
        <v>3090.45</v>
      </c>
      <c r="H2493">
        <v>309.05</v>
      </c>
      <c r="I2493">
        <v>723.47</v>
      </c>
      <c r="J2493">
        <v>2057.94</v>
      </c>
      <c r="K2493">
        <f>Global_Household_Financial_Dyna[[#This Row],[Total_Household_Income]]-Global_Household_Financial_Dyna[[#This Row],[Estimated_Taxes]]</f>
        <v>2781.3999999999996</v>
      </c>
      <c r="L2493" s="1">
        <f>Global_Household_Financial_Dyna[[#This Row],[Monthly_Savings]]/Global_Household_Financial_Dyna[[#This Row],[Net Income]]</f>
        <v>0.73989357877327977</v>
      </c>
      <c r="M2493" s="2">
        <f>Global_Household_Financial_Dyna[[#This Row],[Monthly_Expenses]]/Global_Household_Financial_Dyna[[#This Row],[Net Income]]</f>
        <v>0.26011001653843391</v>
      </c>
      <c r="N2493" t="str">
        <f>IF(Global_Household_Financial_Dyna[[#This Row],[Monthly_Savings]]&lt;0,"High Risk", IF(Global_Household_Financial_Dyna[[#This Row],[Savings Rate%]]&lt;0.1, "Medium", "Safe"))</f>
        <v>Safe</v>
      </c>
      <c r="O2493">
        <f>Global_Household_Financial_Dyna[[#This Row],[Total_Household_Income]]/Global_Household_Financial_Dyna[[#This Row],[Family_Size]]</f>
        <v>386.30624999999998</v>
      </c>
      <c r="P2493" s="2">
        <f t="shared" si="76"/>
        <v>0.42077341556833553</v>
      </c>
      <c r="Q2493" s="2">
        <f t="shared" si="77"/>
        <v>0.31912016320494424</v>
      </c>
      <c r="R2493" s="2" t="str">
        <f>IF(Global_Household_Financial_Dyna[[#This Row],[Vs country_Average]]&lt;-0.2, "Underperformer", IF(Global_Household_Financial_Dyna[[#This Row],[Vs country_Average]]&gt;0.2, "Outperformer", "Normal"))</f>
        <v>Outperformer</v>
      </c>
      <c r="S24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2057.94</v>
      </c>
      <c r="T24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2057.94</v>
      </c>
      <c r="U24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2057.94</v>
      </c>
      <c r="V24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2057.94</v>
      </c>
    </row>
    <row r="2494" spans="1:22" x14ac:dyDescent="0.3">
      <c r="A2494">
        <v>2501</v>
      </c>
      <c r="B2494" t="s">
        <v>14</v>
      </c>
      <c r="C2494" t="s">
        <v>15</v>
      </c>
      <c r="D2494">
        <v>7</v>
      </c>
      <c r="E2494">
        <v>3</v>
      </c>
      <c r="F2494">
        <v>2189.0700000000002</v>
      </c>
      <c r="G2494">
        <v>5085.24</v>
      </c>
      <c r="H2494">
        <v>762.79</v>
      </c>
      <c r="I2494">
        <v>1388.09</v>
      </c>
      <c r="J2494">
        <v>2934.36</v>
      </c>
      <c r="K2494">
        <f>Global_Household_Financial_Dyna[[#This Row],[Total_Household_Income]]-Global_Household_Financial_Dyna[[#This Row],[Estimated_Taxes]]</f>
        <v>4322.45</v>
      </c>
      <c r="L2494" s="1">
        <f>Global_Household_Financial_Dyna[[#This Row],[Monthly_Savings]]/Global_Household_Financial_Dyna[[#This Row],[Net Income]]</f>
        <v>0.67886499554650725</v>
      </c>
      <c r="M2494" s="2">
        <f>Global_Household_Financial_Dyna[[#This Row],[Monthly_Expenses]]/Global_Household_Financial_Dyna[[#This Row],[Net Income]]</f>
        <v>0.3211350044534928</v>
      </c>
      <c r="N2494" t="str">
        <f>IF(Global_Household_Financial_Dyna[[#This Row],[Monthly_Savings]]&lt;0,"High Risk", IF(Global_Household_Financial_Dyna[[#This Row],[Savings Rate%]]&lt;0.1, "Medium", "Safe"))</f>
        <v>Safe</v>
      </c>
      <c r="O2494">
        <f>Global_Household_Financial_Dyna[[#This Row],[Total_Household_Income]]/Global_Household_Financial_Dyna[[#This Row],[Family_Size]]</f>
        <v>726.46285714285716</v>
      </c>
      <c r="P2494" s="2">
        <f t="shared" si="76"/>
        <v>0.39788995363055785</v>
      </c>
      <c r="Q2494" s="2">
        <f t="shared" si="77"/>
        <v>0.28097504191594941</v>
      </c>
      <c r="R2494" s="2" t="str">
        <f>IF(Global_Household_Financial_Dyna[[#This Row],[Vs country_Average]]&lt;-0.2, "Underperformer", IF(Global_Household_Financial_Dyna[[#This Row],[Vs country_Average]]&gt;0.2, "Outperformer", "Normal"))</f>
        <v>Outperformer</v>
      </c>
      <c r="S24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2934.36</v>
      </c>
      <c r="T24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2934.36</v>
      </c>
      <c r="U24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2934.36</v>
      </c>
      <c r="V24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2934.36</v>
      </c>
    </row>
    <row r="2495" spans="1:22" x14ac:dyDescent="0.3">
      <c r="A2495">
        <v>2502</v>
      </c>
      <c r="B2495" t="s">
        <v>14</v>
      </c>
      <c r="C2495" t="s">
        <v>15</v>
      </c>
      <c r="D2495">
        <v>8</v>
      </c>
      <c r="E2495">
        <v>3</v>
      </c>
      <c r="F2495">
        <v>1394.8</v>
      </c>
      <c r="G2495">
        <v>2831.48</v>
      </c>
      <c r="H2495">
        <v>424.72</v>
      </c>
      <c r="I2495">
        <v>2151.61</v>
      </c>
      <c r="J2495">
        <v>255.15</v>
      </c>
      <c r="K2495">
        <f>Global_Household_Financial_Dyna[[#This Row],[Total_Household_Income]]-Global_Household_Financial_Dyna[[#This Row],[Estimated_Taxes]]</f>
        <v>2406.7600000000002</v>
      </c>
      <c r="L2495" s="1">
        <f>Global_Household_Financial_Dyna[[#This Row],[Monthly_Savings]]/Global_Household_Financial_Dyna[[#This Row],[Net Income]]</f>
        <v>0.10601389419800894</v>
      </c>
      <c r="M2495" s="2">
        <f>Global_Household_Financial_Dyna[[#This Row],[Monthly_Expenses]]/Global_Household_Financial_Dyna[[#This Row],[Net Income]]</f>
        <v>0.893986105801991</v>
      </c>
      <c r="N2495" t="str">
        <f>IF(Global_Household_Financial_Dyna[[#This Row],[Monthly_Savings]]&lt;0,"High Risk", IF(Global_Household_Financial_Dyna[[#This Row],[Savings Rate%]]&lt;0.1, "Medium", "Safe"))</f>
        <v>Safe</v>
      </c>
      <c r="O2495">
        <f>Global_Household_Financial_Dyna[[#This Row],[Total_Household_Income]]/Global_Household_Financial_Dyna[[#This Row],[Family_Size]]</f>
        <v>353.935</v>
      </c>
      <c r="P2495" s="2">
        <f t="shared" si="76"/>
        <v>0.39788995363055785</v>
      </c>
      <c r="Q2495" s="2">
        <f t="shared" si="77"/>
        <v>-0.29187605943254891</v>
      </c>
      <c r="R2495" s="2" t="str">
        <f>IF(Global_Household_Financial_Dyna[[#This Row],[Vs country_Average]]&lt;-0.2, "Underperformer", IF(Global_Household_Financial_Dyna[[#This Row],[Vs country_Average]]&gt;0.2, "Outperformer", "Normal"))</f>
        <v>Underperformer</v>
      </c>
      <c r="S24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255.15</v>
      </c>
      <c r="T24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255.15</v>
      </c>
      <c r="U24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255.15</v>
      </c>
      <c r="V24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255.15</v>
      </c>
    </row>
    <row r="2496" spans="1:22" x14ac:dyDescent="0.3">
      <c r="A2496">
        <v>2503</v>
      </c>
      <c r="B2496" t="s">
        <v>16</v>
      </c>
      <c r="C2496" t="s">
        <v>17</v>
      </c>
      <c r="D2496">
        <v>2</v>
      </c>
      <c r="E2496">
        <v>2</v>
      </c>
      <c r="F2496">
        <v>5278.84</v>
      </c>
      <c r="G2496">
        <v>9758.51</v>
      </c>
      <c r="H2496">
        <v>3903.4</v>
      </c>
      <c r="I2496">
        <v>1801.64</v>
      </c>
      <c r="J2496">
        <v>4053.47</v>
      </c>
      <c r="K2496">
        <f>Global_Household_Financial_Dyna[[#This Row],[Total_Household_Income]]-Global_Household_Financial_Dyna[[#This Row],[Estimated_Taxes]]</f>
        <v>5855.1100000000006</v>
      </c>
      <c r="L2496" s="1">
        <f>Global_Household_Financial_Dyna[[#This Row],[Monthly_Savings]]/Global_Household_Financial_Dyna[[#This Row],[Net Income]]</f>
        <v>0.69229613107183285</v>
      </c>
      <c r="M2496" s="2">
        <f>Global_Household_Financial_Dyna[[#This Row],[Monthly_Expenses]]/Global_Household_Financial_Dyna[[#This Row],[Net Income]]</f>
        <v>0.30770386892816698</v>
      </c>
      <c r="N2496" t="str">
        <f>IF(Global_Household_Financial_Dyna[[#This Row],[Monthly_Savings]]&lt;0,"High Risk", IF(Global_Household_Financial_Dyna[[#This Row],[Savings Rate%]]&lt;0.1, "Medium", "Safe"))</f>
        <v>Safe</v>
      </c>
      <c r="O2496">
        <f>Global_Household_Financial_Dyna[[#This Row],[Total_Household_Income]]/Global_Household_Financial_Dyna[[#This Row],[Family_Size]]</f>
        <v>4879.2550000000001</v>
      </c>
      <c r="P2496" s="2">
        <f t="shared" si="76"/>
        <v>0.15879799892000862</v>
      </c>
      <c r="Q2496" s="2">
        <f t="shared" si="77"/>
        <v>0.53349813215182418</v>
      </c>
      <c r="R2496" s="2" t="str">
        <f>IF(Global_Household_Financial_Dyna[[#This Row],[Vs country_Average]]&lt;-0.2, "Underperformer", IF(Global_Household_Financial_Dyna[[#This Row],[Vs country_Average]]&gt;0.2, "Outperformer", "Normal"))</f>
        <v>Outperformer</v>
      </c>
      <c r="S24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4053.47</v>
      </c>
      <c r="T24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4053.47</v>
      </c>
      <c r="U24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4053.47</v>
      </c>
      <c r="V24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4053.47</v>
      </c>
    </row>
    <row r="2497" spans="1:22" x14ac:dyDescent="0.3">
      <c r="A2497">
        <v>2504</v>
      </c>
      <c r="B2497" t="s">
        <v>12</v>
      </c>
      <c r="C2497" t="s">
        <v>13</v>
      </c>
      <c r="D2497">
        <v>6</v>
      </c>
      <c r="E2497">
        <v>3</v>
      </c>
      <c r="F2497">
        <v>4190.7</v>
      </c>
      <c r="G2497">
        <v>9445.6</v>
      </c>
      <c r="H2497">
        <v>2833.68</v>
      </c>
      <c r="I2497">
        <v>4196.3500000000004</v>
      </c>
      <c r="J2497">
        <v>2415.5700000000002</v>
      </c>
      <c r="K2497">
        <f>Global_Household_Financial_Dyna[[#This Row],[Total_Household_Income]]-Global_Household_Financial_Dyna[[#This Row],[Estimated_Taxes]]</f>
        <v>6611.92</v>
      </c>
      <c r="L2497" s="1">
        <f>Global_Household_Financial_Dyna[[#This Row],[Monthly_Savings]]/Global_Household_Financial_Dyna[[#This Row],[Net Income]]</f>
        <v>0.36533563624484267</v>
      </c>
      <c r="M2497" s="2">
        <f>Global_Household_Financial_Dyna[[#This Row],[Monthly_Expenses]]/Global_Household_Financial_Dyna[[#This Row],[Net Income]]</f>
        <v>0.63466436375515745</v>
      </c>
      <c r="N2497" t="str">
        <f>IF(Global_Household_Financial_Dyna[[#This Row],[Monthly_Savings]]&lt;0,"High Risk", IF(Global_Household_Financial_Dyna[[#This Row],[Savings Rate%]]&lt;0.1, "Medium", "Safe"))</f>
        <v>Safe</v>
      </c>
      <c r="O2497">
        <f>Global_Household_Financial_Dyna[[#This Row],[Total_Household_Income]]/Global_Household_Financial_Dyna[[#This Row],[Family_Size]]</f>
        <v>1574.2666666666667</v>
      </c>
      <c r="P2497" s="2">
        <f t="shared" si="76"/>
        <v>0.30718716818024266</v>
      </c>
      <c r="Q2497" s="2">
        <f t="shared" si="77"/>
        <v>5.8148468064600001E-2</v>
      </c>
      <c r="R2497" s="2" t="str">
        <f>IF(Global_Household_Financial_Dyna[[#This Row],[Vs country_Average]]&lt;-0.2, "Underperformer", IF(Global_Household_Financial_Dyna[[#This Row],[Vs country_Average]]&gt;0.2, "Outperformer", "Normal"))</f>
        <v>Normal</v>
      </c>
      <c r="S24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2415.5700000000002</v>
      </c>
      <c r="T24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2415.5700000000002</v>
      </c>
      <c r="U24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2415.5700000000002</v>
      </c>
      <c r="V24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2415.5700000000002</v>
      </c>
    </row>
    <row r="2498" spans="1:22" x14ac:dyDescent="0.3">
      <c r="A2498">
        <v>2505</v>
      </c>
      <c r="B2498" t="s">
        <v>18</v>
      </c>
      <c r="C2498" t="s">
        <v>20</v>
      </c>
      <c r="D2498">
        <v>7</v>
      </c>
      <c r="E2498">
        <v>3</v>
      </c>
      <c r="F2498">
        <v>4373.1099999999997</v>
      </c>
      <c r="G2498">
        <v>10031.66</v>
      </c>
      <c r="H2498">
        <v>2708.55</v>
      </c>
      <c r="I2498">
        <v>5252.16</v>
      </c>
      <c r="J2498">
        <v>2070.9499999999998</v>
      </c>
      <c r="K2498">
        <f>Global_Household_Financial_Dyna[[#This Row],[Total_Household_Income]]-Global_Household_Financial_Dyna[[#This Row],[Estimated_Taxes]]</f>
        <v>7323.11</v>
      </c>
      <c r="L2498" s="1">
        <f>Global_Household_Financial_Dyna[[#This Row],[Monthly_Savings]]/Global_Household_Financial_Dyna[[#This Row],[Net Income]]</f>
        <v>0.28279651678043888</v>
      </c>
      <c r="M2498" s="2">
        <f>Global_Household_Financial_Dyna[[#This Row],[Monthly_Expenses]]/Global_Household_Financial_Dyna[[#This Row],[Net Income]]</f>
        <v>0.71720348321956107</v>
      </c>
      <c r="N2498" t="str">
        <f>IF(Global_Household_Financial_Dyna[[#This Row],[Monthly_Savings]]&lt;0,"High Risk", IF(Global_Household_Financial_Dyna[[#This Row],[Savings Rate%]]&lt;0.1, "Medium", "Safe"))</f>
        <v>Safe</v>
      </c>
      <c r="O2498">
        <f>Global_Household_Financial_Dyna[[#This Row],[Total_Household_Income]]/Global_Household_Financial_Dyna[[#This Row],[Family_Size]]</f>
        <v>1433.0942857142857</v>
      </c>
      <c r="P2498" s="2">
        <f t="shared" ref="P2498:P2561" si="78">AVERAGEIF($B$2:$B$4986,$B2498,$L$2:$L$4986)</f>
        <v>0.32336204947805613</v>
      </c>
      <c r="Q2498" s="2">
        <f t="shared" ref="Q2498:Q2561" si="79">L2498-P2498</f>
        <v>-4.0565532697617257E-2</v>
      </c>
      <c r="R2498" s="2" t="str">
        <f>IF(Global_Household_Financial_Dyna[[#This Row],[Vs country_Average]]&lt;-0.2, "Underperformer", IF(Global_Household_Financial_Dyna[[#This Row],[Vs country_Average]]&gt;0.2, "Outperformer", "Normal"))</f>
        <v>Normal</v>
      </c>
      <c r="S24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2070.9499999999998</v>
      </c>
      <c r="T24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2070.9499999999998</v>
      </c>
      <c r="U24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2070.9499999999998</v>
      </c>
      <c r="V24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2070.9499999999998</v>
      </c>
    </row>
    <row r="2499" spans="1:22" x14ac:dyDescent="0.3">
      <c r="A2499">
        <v>2506</v>
      </c>
      <c r="B2499" t="s">
        <v>18</v>
      </c>
      <c r="C2499" t="s">
        <v>20</v>
      </c>
      <c r="D2499">
        <v>6</v>
      </c>
      <c r="E2499">
        <v>3</v>
      </c>
      <c r="F2499">
        <v>3599.55</v>
      </c>
      <c r="G2499">
        <v>7374.53</v>
      </c>
      <c r="H2499">
        <v>1622.4</v>
      </c>
      <c r="I2499">
        <v>3786.7</v>
      </c>
      <c r="J2499">
        <v>1965.43</v>
      </c>
      <c r="K2499">
        <f>Global_Household_Financial_Dyna[[#This Row],[Total_Household_Income]]-Global_Household_Financial_Dyna[[#This Row],[Estimated_Taxes]]</f>
        <v>5752.1299999999992</v>
      </c>
      <c r="L2499" s="1">
        <f>Global_Household_Financial_Dyna[[#This Row],[Monthly_Savings]]/Global_Household_Financial_Dyna[[#This Row],[Net Income]]</f>
        <v>0.34168734016790309</v>
      </c>
      <c r="M2499" s="2">
        <f>Global_Household_Financial_Dyna[[#This Row],[Monthly_Expenses]]/Global_Household_Financial_Dyna[[#This Row],[Net Income]]</f>
        <v>0.65831265983209708</v>
      </c>
      <c r="N2499" t="str">
        <f>IF(Global_Household_Financial_Dyna[[#This Row],[Monthly_Savings]]&lt;0,"High Risk", IF(Global_Household_Financial_Dyna[[#This Row],[Savings Rate%]]&lt;0.1, "Medium", "Safe"))</f>
        <v>Safe</v>
      </c>
      <c r="O2499">
        <f>Global_Household_Financial_Dyna[[#This Row],[Total_Household_Income]]/Global_Household_Financial_Dyna[[#This Row],[Family_Size]]</f>
        <v>1229.0883333333334</v>
      </c>
      <c r="P2499" s="2">
        <f t="shared" si="78"/>
        <v>0.32336204947805613</v>
      </c>
      <c r="Q2499" s="2">
        <f t="shared" si="79"/>
        <v>1.8325290689846951E-2</v>
      </c>
      <c r="R2499" s="2" t="str">
        <f>IF(Global_Household_Financial_Dyna[[#This Row],[Vs country_Average]]&lt;-0.2, "Underperformer", IF(Global_Household_Financial_Dyna[[#This Row],[Vs country_Average]]&gt;0.2, "Outperformer", "Normal"))</f>
        <v>Normal</v>
      </c>
      <c r="S24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1965.43</v>
      </c>
      <c r="T24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1965.43</v>
      </c>
      <c r="U24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1965.43</v>
      </c>
      <c r="V24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1965.43</v>
      </c>
    </row>
    <row r="2500" spans="1:22" x14ac:dyDescent="0.3">
      <c r="A2500">
        <v>2507</v>
      </c>
      <c r="B2500" t="s">
        <v>12</v>
      </c>
      <c r="C2500" t="s">
        <v>13</v>
      </c>
      <c r="D2500">
        <v>2</v>
      </c>
      <c r="E2500">
        <v>1</v>
      </c>
      <c r="F2500">
        <v>4122.63</v>
      </c>
      <c r="G2500">
        <v>4122.63</v>
      </c>
      <c r="H2500">
        <v>1030.6600000000001</v>
      </c>
      <c r="I2500">
        <v>1724.51</v>
      </c>
      <c r="J2500">
        <v>1367.47</v>
      </c>
      <c r="K2500">
        <f>Global_Household_Financial_Dyna[[#This Row],[Total_Household_Income]]-Global_Household_Financial_Dyna[[#This Row],[Estimated_Taxes]]</f>
        <v>3091.9700000000003</v>
      </c>
      <c r="L2500" s="1">
        <f>Global_Household_Financial_Dyna[[#This Row],[Monthly_Savings]]/Global_Household_Financial_Dyna[[#This Row],[Net Income]]</f>
        <v>0.44226496376096791</v>
      </c>
      <c r="M2500" s="2">
        <f>Global_Household_Financial_Dyna[[#This Row],[Monthly_Expenses]]/Global_Household_Financial_Dyna[[#This Row],[Net Income]]</f>
        <v>0.55773827042306356</v>
      </c>
      <c r="N2500" t="str">
        <f>IF(Global_Household_Financial_Dyna[[#This Row],[Monthly_Savings]]&lt;0,"High Risk", IF(Global_Household_Financial_Dyna[[#This Row],[Savings Rate%]]&lt;0.1, "Medium", "Safe"))</f>
        <v>Safe</v>
      </c>
      <c r="O2500">
        <f>Global_Household_Financial_Dyna[[#This Row],[Total_Household_Income]]/Global_Household_Financial_Dyna[[#This Row],[Family_Size]]</f>
        <v>2061.3150000000001</v>
      </c>
      <c r="P2500" s="2">
        <f t="shared" si="78"/>
        <v>0.30718716818024266</v>
      </c>
      <c r="Q2500" s="2">
        <f t="shared" si="79"/>
        <v>0.13507779558072525</v>
      </c>
      <c r="R2500" s="2" t="str">
        <f>IF(Global_Household_Financial_Dyna[[#This Row],[Vs country_Average]]&lt;-0.2, "Underperformer", IF(Global_Household_Financial_Dyna[[#This Row],[Vs country_Average]]&gt;0.2, "Outperformer", "Normal"))</f>
        <v>Normal</v>
      </c>
      <c r="S25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1367.47</v>
      </c>
      <c r="T25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1367.47</v>
      </c>
      <c r="U25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1367.47</v>
      </c>
      <c r="V25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1367.47</v>
      </c>
    </row>
    <row r="2501" spans="1:22" x14ac:dyDescent="0.3">
      <c r="A2501">
        <v>2508</v>
      </c>
      <c r="B2501" t="s">
        <v>10</v>
      </c>
      <c r="C2501" t="s">
        <v>11</v>
      </c>
      <c r="D2501">
        <v>4</v>
      </c>
      <c r="E2501">
        <v>3</v>
      </c>
      <c r="F2501">
        <v>912.54</v>
      </c>
      <c r="G2501">
        <v>2132.92</v>
      </c>
      <c r="H2501">
        <v>213.29</v>
      </c>
      <c r="I2501">
        <v>516.05999999999995</v>
      </c>
      <c r="J2501">
        <v>1403.58</v>
      </c>
      <c r="K2501">
        <f>Global_Household_Financial_Dyna[[#This Row],[Total_Household_Income]]-Global_Household_Financial_Dyna[[#This Row],[Estimated_Taxes]]</f>
        <v>1919.63</v>
      </c>
      <c r="L2501" s="1">
        <f>Global_Household_Financial_Dyna[[#This Row],[Monthly_Savings]]/Global_Household_Financial_Dyna[[#This Row],[Net Income]]</f>
        <v>0.73117215296697791</v>
      </c>
      <c r="M2501" s="2">
        <f>Global_Household_Financial_Dyna[[#This Row],[Monthly_Expenses]]/Global_Household_Financial_Dyna[[#This Row],[Net Income]]</f>
        <v>0.26883305637023797</v>
      </c>
      <c r="N2501" t="str">
        <f>IF(Global_Household_Financial_Dyna[[#This Row],[Monthly_Savings]]&lt;0,"High Risk", IF(Global_Household_Financial_Dyna[[#This Row],[Savings Rate%]]&lt;0.1, "Medium", "Safe"))</f>
        <v>Safe</v>
      </c>
      <c r="O2501">
        <f>Global_Household_Financial_Dyna[[#This Row],[Total_Household_Income]]/Global_Household_Financial_Dyna[[#This Row],[Family_Size]]</f>
        <v>533.23</v>
      </c>
      <c r="P2501" s="2">
        <f t="shared" si="78"/>
        <v>0.42077341556833553</v>
      </c>
      <c r="Q2501" s="2">
        <f t="shared" si="79"/>
        <v>0.31039873739864238</v>
      </c>
      <c r="R2501" s="2" t="str">
        <f>IF(Global_Household_Financial_Dyna[[#This Row],[Vs country_Average]]&lt;-0.2, "Underperformer", IF(Global_Household_Financial_Dyna[[#This Row],[Vs country_Average]]&gt;0.2, "Outperformer", "Normal"))</f>
        <v>Outperformer</v>
      </c>
      <c r="S25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1403.58</v>
      </c>
      <c r="T25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1403.58</v>
      </c>
      <c r="U25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1403.58</v>
      </c>
      <c r="V25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1403.58</v>
      </c>
    </row>
    <row r="2502" spans="1:22" x14ac:dyDescent="0.3">
      <c r="A2502">
        <v>2509</v>
      </c>
      <c r="B2502" t="s">
        <v>14</v>
      </c>
      <c r="C2502" t="s">
        <v>15</v>
      </c>
      <c r="D2502">
        <v>5</v>
      </c>
      <c r="E2502">
        <v>3</v>
      </c>
      <c r="F2502">
        <v>1065.3699999999999</v>
      </c>
      <c r="G2502">
        <v>2522.02</v>
      </c>
      <c r="H2502">
        <v>378.3</v>
      </c>
      <c r="I2502">
        <v>1552.89</v>
      </c>
      <c r="J2502">
        <v>590.83000000000004</v>
      </c>
      <c r="K2502">
        <f>Global_Household_Financial_Dyna[[#This Row],[Total_Household_Income]]-Global_Household_Financial_Dyna[[#This Row],[Estimated_Taxes]]</f>
        <v>2143.7199999999998</v>
      </c>
      <c r="L2502" s="1">
        <f>Global_Household_Financial_Dyna[[#This Row],[Monthly_Savings]]/Global_Household_Financial_Dyna[[#This Row],[Net Income]]</f>
        <v>0.27560968783236622</v>
      </c>
      <c r="M2502" s="2">
        <f>Global_Household_Financial_Dyna[[#This Row],[Monthly_Expenses]]/Global_Household_Financial_Dyna[[#This Row],[Net Income]]</f>
        <v>0.72439031216763394</v>
      </c>
      <c r="N2502" t="str">
        <f>IF(Global_Household_Financial_Dyna[[#This Row],[Monthly_Savings]]&lt;0,"High Risk", IF(Global_Household_Financial_Dyna[[#This Row],[Savings Rate%]]&lt;0.1, "Medium", "Safe"))</f>
        <v>Safe</v>
      </c>
      <c r="O2502">
        <f>Global_Household_Financial_Dyna[[#This Row],[Total_Household_Income]]/Global_Household_Financial_Dyna[[#This Row],[Family_Size]]</f>
        <v>504.404</v>
      </c>
      <c r="P2502" s="2">
        <f t="shared" si="78"/>
        <v>0.39788995363055785</v>
      </c>
      <c r="Q2502" s="2">
        <f t="shared" si="79"/>
        <v>-0.12228026579819162</v>
      </c>
      <c r="R2502" s="2" t="str">
        <f>IF(Global_Household_Financial_Dyna[[#This Row],[Vs country_Average]]&lt;-0.2, "Underperformer", IF(Global_Household_Financial_Dyna[[#This Row],[Vs country_Average]]&gt;0.2, "Outperformer", "Normal"))</f>
        <v>Normal</v>
      </c>
      <c r="S25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590.83000000000004</v>
      </c>
      <c r="T25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590.83000000000004</v>
      </c>
      <c r="U25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590.83000000000004</v>
      </c>
      <c r="V25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590.83000000000004</v>
      </c>
    </row>
    <row r="2503" spans="1:22" x14ac:dyDescent="0.3">
      <c r="A2503">
        <v>2510</v>
      </c>
      <c r="B2503" t="s">
        <v>12</v>
      </c>
      <c r="C2503" t="s">
        <v>13</v>
      </c>
      <c r="D2503">
        <v>2</v>
      </c>
      <c r="E2503">
        <v>1</v>
      </c>
      <c r="F2503">
        <v>6657.87</v>
      </c>
      <c r="G2503">
        <v>6657.87</v>
      </c>
      <c r="H2503">
        <v>1664.47</v>
      </c>
      <c r="I2503">
        <v>1910.78</v>
      </c>
      <c r="J2503">
        <v>3082.62</v>
      </c>
      <c r="K2503">
        <f>Global_Household_Financial_Dyna[[#This Row],[Total_Household_Income]]-Global_Household_Financial_Dyna[[#This Row],[Estimated_Taxes]]</f>
        <v>4993.3999999999996</v>
      </c>
      <c r="L2503" s="1">
        <f>Global_Household_Financial_Dyna[[#This Row],[Monthly_Savings]]/Global_Household_Financial_Dyna[[#This Row],[Net Income]]</f>
        <v>0.61733888733127729</v>
      </c>
      <c r="M2503" s="2">
        <f>Global_Household_Financial_Dyna[[#This Row],[Monthly_Expenses]]/Global_Household_Financial_Dyna[[#This Row],[Net Income]]</f>
        <v>0.38266111266872271</v>
      </c>
      <c r="N2503" t="str">
        <f>IF(Global_Household_Financial_Dyna[[#This Row],[Monthly_Savings]]&lt;0,"High Risk", IF(Global_Household_Financial_Dyna[[#This Row],[Savings Rate%]]&lt;0.1, "Medium", "Safe"))</f>
        <v>Safe</v>
      </c>
      <c r="O2503">
        <f>Global_Household_Financial_Dyna[[#This Row],[Total_Household_Income]]/Global_Household_Financial_Dyna[[#This Row],[Family_Size]]</f>
        <v>3328.9349999999999</v>
      </c>
      <c r="P2503" s="2">
        <f t="shared" si="78"/>
        <v>0.30718716818024266</v>
      </c>
      <c r="Q2503" s="2">
        <f t="shared" si="79"/>
        <v>0.31015171915103462</v>
      </c>
      <c r="R2503" s="2" t="str">
        <f>IF(Global_Household_Financial_Dyna[[#This Row],[Vs country_Average]]&lt;-0.2, "Underperformer", IF(Global_Household_Financial_Dyna[[#This Row],[Vs country_Average]]&gt;0.2, "Outperformer", "Normal"))</f>
        <v>Outperformer</v>
      </c>
      <c r="S25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3082.62</v>
      </c>
      <c r="T25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3082.62</v>
      </c>
      <c r="U25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3082.62</v>
      </c>
      <c r="V25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3082.62</v>
      </c>
    </row>
    <row r="2504" spans="1:22" x14ac:dyDescent="0.3">
      <c r="A2504">
        <v>2511</v>
      </c>
      <c r="B2504" t="s">
        <v>18</v>
      </c>
      <c r="C2504" t="s">
        <v>19</v>
      </c>
      <c r="D2504">
        <v>2</v>
      </c>
      <c r="E2504">
        <v>2</v>
      </c>
      <c r="F2504">
        <v>5312.31</v>
      </c>
      <c r="G2504">
        <v>8223.41</v>
      </c>
      <c r="H2504">
        <v>2220.3200000000002</v>
      </c>
      <c r="I2504">
        <v>2221.39</v>
      </c>
      <c r="J2504">
        <v>3781.69</v>
      </c>
      <c r="K2504">
        <f>Global_Household_Financial_Dyna[[#This Row],[Total_Household_Income]]-Global_Household_Financial_Dyna[[#This Row],[Estimated_Taxes]]</f>
        <v>6003.09</v>
      </c>
      <c r="L2504" s="1">
        <f>Global_Household_Financial_Dyna[[#This Row],[Monthly_Savings]]/Global_Household_Financial_Dyna[[#This Row],[Net Income]]</f>
        <v>0.62995723868874198</v>
      </c>
      <c r="M2504" s="2">
        <f>Global_Household_Financial_Dyna[[#This Row],[Monthly_Expenses]]/Global_Household_Financial_Dyna[[#This Row],[Net Income]]</f>
        <v>0.37004109550248288</v>
      </c>
      <c r="N2504" t="str">
        <f>IF(Global_Household_Financial_Dyna[[#This Row],[Monthly_Savings]]&lt;0,"High Risk", IF(Global_Household_Financial_Dyna[[#This Row],[Savings Rate%]]&lt;0.1, "Medium", "Safe"))</f>
        <v>Safe</v>
      </c>
      <c r="O2504">
        <f>Global_Household_Financial_Dyna[[#This Row],[Total_Household_Income]]/Global_Household_Financial_Dyna[[#This Row],[Family_Size]]</f>
        <v>4111.7049999999999</v>
      </c>
      <c r="P2504" s="2">
        <f t="shared" si="78"/>
        <v>0.32336204947805613</v>
      </c>
      <c r="Q2504" s="2">
        <f t="shared" si="79"/>
        <v>0.30659518921068585</v>
      </c>
      <c r="R2504" s="2" t="str">
        <f>IF(Global_Household_Financial_Dyna[[#This Row],[Vs country_Average]]&lt;-0.2, "Underperformer", IF(Global_Household_Financial_Dyna[[#This Row],[Vs country_Average]]&gt;0.2, "Outperformer", "Normal"))</f>
        <v>Outperformer</v>
      </c>
      <c r="S25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3781.69</v>
      </c>
      <c r="T25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3781.69</v>
      </c>
      <c r="U25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3781.69</v>
      </c>
      <c r="V25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3781.69</v>
      </c>
    </row>
    <row r="2505" spans="1:22" x14ac:dyDescent="0.3">
      <c r="A2505">
        <v>2512</v>
      </c>
      <c r="B2505" t="s">
        <v>12</v>
      </c>
      <c r="C2505" t="s">
        <v>13</v>
      </c>
      <c r="D2505">
        <v>7</v>
      </c>
      <c r="E2505">
        <v>3</v>
      </c>
      <c r="F2505">
        <v>4938.32</v>
      </c>
      <c r="G2505">
        <v>11189.71</v>
      </c>
      <c r="H2505">
        <v>3356.91</v>
      </c>
      <c r="I2505">
        <v>5052.9799999999996</v>
      </c>
      <c r="J2505">
        <v>2779.82</v>
      </c>
      <c r="K2505">
        <f>Global_Household_Financial_Dyna[[#This Row],[Total_Household_Income]]-Global_Household_Financial_Dyna[[#This Row],[Estimated_Taxes]]</f>
        <v>7832.7999999999993</v>
      </c>
      <c r="L2505" s="1">
        <f>Global_Household_Financial_Dyna[[#This Row],[Monthly_Savings]]/Global_Household_Financial_Dyna[[#This Row],[Net Income]]</f>
        <v>0.35489480134817697</v>
      </c>
      <c r="M2505" s="2">
        <f>Global_Household_Financial_Dyna[[#This Row],[Monthly_Expenses]]/Global_Household_Financial_Dyna[[#This Row],[Net Income]]</f>
        <v>0.64510519865182314</v>
      </c>
      <c r="N2505" t="str">
        <f>IF(Global_Household_Financial_Dyna[[#This Row],[Monthly_Savings]]&lt;0,"High Risk", IF(Global_Household_Financial_Dyna[[#This Row],[Savings Rate%]]&lt;0.1, "Medium", "Safe"))</f>
        <v>Safe</v>
      </c>
      <c r="O2505">
        <f>Global_Household_Financial_Dyna[[#This Row],[Total_Household_Income]]/Global_Household_Financial_Dyna[[#This Row],[Family_Size]]</f>
        <v>1598.53</v>
      </c>
      <c r="P2505" s="2">
        <f t="shared" si="78"/>
        <v>0.30718716818024266</v>
      </c>
      <c r="Q2505" s="2">
        <f t="shared" si="79"/>
        <v>4.7707633167934305E-2</v>
      </c>
      <c r="R2505" s="2" t="str">
        <f>IF(Global_Household_Financial_Dyna[[#This Row],[Vs country_Average]]&lt;-0.2, "Underperformer", IF(Global_Household_Financial_Dyna[[#This Row],[Vs country_Average]]&gt;0.2, "Outperformer", "Normal"))</f>
        <v>Normal</v>
      </c>
      <c r="S25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2779.82</v>
      </c>
      <c r="T25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2779.82</v>
      </c>
      <c r="U25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2779.82</v>
      </c>
      <c r="V25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2779.82</v>
      </c>
    </row>
    <row r="2506" spans="1:22" x14ac:dyDescent="0.3">
      <c r="A2506">
        <v>2513</v>
      </c>
      <c r="B2506" t="s">
        <v>10</v>
      </c>
      <c r="C2506" t="s">
        <v>11</v>
      </c>
      <c r="D2506">
        <v>3</v>
      </c>
      <c r="E2506">
        <v>3</v>
      </c>
      <c r="F2506">
        <v>718.51</v>
      </c>
      <c r="G2506">
        <v>1345.96</v>
      </c>
      <c r="H2506">
        <v>134.6</v>
      </c>
      <c r="I2506">
        <v>484.31</v>
      </c>
      <c r="J2506">
        <v>727.05</v>
      </c>
      <c r="K2506">
        <f>Global_Household_Financial_Dyna[[#This Row],[Total_Household_Income]]-Global_Household_Financial_Dyna[[#This Row],[Estimated_Taxes]]</f>
        <v>1211.3600000000001</v>
      </c>
      <c r="L2506" s="1">
        <f>Global_Household_Financial_Dyna[[#This Row],[Monthly_Savings]]/Global_Household_Financial_Dyna[[#This Row],[Net Income]]</f>
        <v>0.60019317131158356</v>
      </c>
      <c r="M2506" s="2">
        <f>Global_Household_Financial_Dyna[[#This Row],[Monthly_Expenses]]/Global_Household_Financial_Dyna[[#This Row],[Net Income]]</f>
        <v>0.39980682868841627</v>
      </c>
      <c r="N2506" t="str">
        <f>IF(Global_Household_Financial_Dyna[[#This Row],[Monthly_Savings]]&lt;0,"High Risk", IF(Global_Household_Financial_Dyna[[#This Row],[Savings Rate%]]&lt;0.1, "Medium", "Safe"))</f>
        <v>Safe</v>
      </c>
      <c r="O2506">
        <f>Global_Household_Financial_Dyna[[#This Row],[Total_Household_Income]]/Global_Household_Financial_Dyna[[#This Row],[Family_Size]]</f>
        <v>448.65333333333336</v>
      </c>
      <c r="P2506" s="2">
        <f t="shared" si="78"/>
        <v>0.42077341556833553</v>
      </c>
      <c r="Q2506" s="2">
        <f t="shared" si="79"/>
        <v>0.17941975574324803</v>
      </c>
      <c r="R2506" s="2" t="str">
        <f>IF(Global_Household_Financial_Dyna[[#This Row],[Vs country_Average]]&lt;-0.2, "Underperformer", IF(Global_Household_Financial_Dyna[[#This Row],[Vs country_Average]]&gt;0.2, "Outperformer", "Normal"))</f>
        <v>Normal</v>
      </c>
      <c r="S25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727.05</v>
      </c>
      <c r="T25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727.05</v>
      </c>
      <c r="U25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727.05</v>
      </c>
      <c r="V25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727.05</v>
      </c>
    </row>
    <row r="2507" spans="1:22" x14ac:dyDescent="0.3">
      <c r="A2507">
        <v>2514</v>
      </c>
      <c r="B2507" t="s">
        <v>16</v>
      </c>
      <c r="C2507" t="s">
        <v>17</v>
      </c>
      <c r="D2507">
        <v>8</v>
      </c>
      <c r="E2507">
        <v>3</v>
      </c>
      <c r="F2507">
        <v>3300.49</v>
      </c>
      <c r="G2507">
        <v>6719.79</v>
      </c>
      <c r="H2507">
        <v>2351.9299999999998</v>
      </c>
      <c r="I2507">
        <v>5867.07</v>
      </c>
      <c r="J2507">
        <v>-1499.2</v>
      </c>
      <c r="K2507">
        <f>Global_Household_Financial_Dyna[[#This Row],[Total_Household_Income]]-Global_Household_Financial_Dyna[[#This Row],[Estimated_Taxes]]</f>
        <v>4367.8600000000006</v>
      </c>
      <c r="L2507" s="1">
        <f>Global_Household_Financial_Dyna[[#This Row],[Monthly_Savings]]/Global_Household_Financial_Dyna[[#This Row],[Net Income]]</f>
        <v>-0.34323444432742806</v>
      </c>
      <c r="M2507" s="2">
        <f>Global_Household_Financial_Dyna[[#This Row],[Monthly_Expenses]]/Global_Household_Financial_Dyna[[#This Row],[Net Income]]</f>
        <v>1.343236733778097</v>
      </c>
      <c r="N2507" t="str">
        <f>IF(Global_Household_Financial_Dyna[[#This Row],[Monthly_Savings]]&lt;0,"High Risk", IF(Global_Household_Financial_Dyna[[#This Row],[Savings Rate%]]&lt;0.1, "Medium", "Safe"))</f>
        <v>High Risk</v>
      </c>
      <c r="O2507">
        <f>Global_Household_Financial_Dyna[[#This Row],[Total_Household_Income]]/Global_Household_Financial_Dyna[[#This Row],[Family_Size]]</f>
        <v>839.97375</v>
      </c>
      <c r="P2507" s="2">
        <f t="shared" si="78"/>
        <v>0.15879799892000862</v>
      </c>
      <c r="Q2507" s="2">
        <f t="shared" si="79"/>
        <v>-0.50203244324743668</v>
      </c>
      <c r="R2507" s="2" t="str">
        <f>IF(Global_Household_Financial_Dyna[[#This Row],[Vs country_Average]]&lt;-0.2, "Underperformer", IF(Global_Household_Financial_Dyna[[#This Row],[Vs country_Average]]&gt;0.2, "Outperformer", "Normal"))</f>
        <v>Underperformer</v>
      </c>
      <c r="S25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-1205.8465000000001</v>
      </c>
      <c r="T25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-912.49300000000005</v>
      </c>
      <c r="U25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-619.13950000000011</v>
      </c>
      <c r="V25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-325.78600000000006</v>
      </c>
    </row>
    <row r="2508" spans="1:22" x14ac:dyDescent="0.3">
      <c r="A2508">
        <v>2515</v>
      </c>
      <c r="B2508" t="s">
        <v>16</v>
      </c>
      <c r="C2508" t="s">
        <v>17</v>
      </c>
      <c r="D2508">
        <v>4</v>
      </c>
      <c r="E2508">
        <v>2</v>
      </c>
      <c r="F2508">
        <v>5924.76</v>
      </c>
      <c r="G2508">
        <v>9572.81</v>
      </c>
      <c r="H2508">
        <v>3829.12</v>
      </c>
      <c r="I2508">
        <v>2831.81</v>
      </c>
      <c r="J2508">
        <v>2911.88</v>
      </c>
      <c r="K2508">
        <f>Global_Household_Financial_Dyna[[#This Row],[Total_Household_Income]]-Global_Household_Financial_Dyna[[#This Row],[Estimated_Taxes]]</f>
        <v>5743.69</v>
      </c>
      <c r="L2508" s="1">
        <f>Global_Household_Financial_Dyna[[#This Row],[Monthly_Savings]]/Global_Household_Financial_Dyna[[#This Row],[Net Income]]</f>
        <v>0.50697025779594651</v>
      </c>
      <c r="M2508" s="2">
        <f>Global_Household_Financial_Dyna[[#This Row],[Monthly_Expenses]]/Global_Household_Financial_Dyna[[#This Row],[Net Income]]</f>
        <v>0.49302974220405349</v>
      </c>
      <c r="N2508" t="str">
        <f>IF(Global_Household_Financial_Dyna[[#This Row],[Monthly_Savings]]&lt;0,"High Risk", IF(Global_Household_Financial_Dyna[[#This Row],[Savings Rate%]]&lt;0.1, "Medium", "Safe"))</f>
        <v>Safe</v>
      </c>
      <c r="O2508">
        <f>Global_Household_Financial_Dyna[[#This Row],[Total_Household_Income]]/Global_Household_Financial_Dyna[[#This Row],[Family_Size]]</f>
        <v>2393.2024999999999</v>
      </c>
      <c r="P2508" s="2">
        <f t="shared" si="78"/>
        <v>0.15879799892000862</v>
      </c>
      <c r="Q2508" s="2">
        <f t="shared" si="79"/>
        <v>0.34817225887593789</v>
      </c>
      <c r="R2508" s="2" t="str">
        <f>IF(Global_Household_Financial_Dyna[[#This Row],[Vs country_Average]]&lt;-0.2, "Underperformer", IF(Global_Household_Financial_Dyna[[#This Row],[Vs country_Average]]&gt;0.2, "Outperformer", "Normal"))</f>
        <v>Outperformer</v>
      </c>
      <c r="S25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2911.88</v>
      </c>
      <c r="T25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2911.88</v>
      </c>
      <c r="U25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2911.88</v>
      </c>
      <c r="V25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2911.88</v>
      </c>
    </row>
    <row r="2509" spans="1:22" x14ac:dyDescent="0.3">
      <c r="A2509">
        <v>2516</v>
      </c>
      <c r="B2509" t="s">
        <v>12</v>
      </c>
      <c r="C2509" t="s">
        <v>13</v>
      </c>
      <c r="D2509">
        <v>2</v>
      </c>
      <c r="E2509">
        <v>2</v>
      </c>
      <c r="F2509">
        <v>6566.75</v>
      </c>
      <c r="G2509">
        <v>10075.790000000001</v>
      </c>
      <c r="H2509">
        <v>3022.74</v>
      </c>
      <c r="I2509">
        <v>2097.33</v>
      </c>
      <c r="J2509">
        <v>4955.7299999999996</v>
      </c>
      <c r="K2509">
        <f>Global_Household_Financial_Dyna[[#This Row],[Total_Household_Income]]-Global_Household_Financial_Dyna[[#This Row],[Estimated_Taxes]]</f>
        <v>7053.0500000000011</v>
      </c>
      <c r="L2509" s="1">
        <f>Global_Household_Financial_Dyna[[#This Row],[Monthly_Savings]]/Global_Household_Financial_Dyna[[#This Row],[Net Income]]</f>
        <v>0.70263644806147674</v>
      </c>
      <c r="M2509" s="2">
        <f>Global_Household_Financial_Dyna[[#This Row],[Monthly_Expenses]]/Global_Household_Financial_Dyna[[#This Row],[Net Income]]</f>
        <v>0.29736496976485344</v>
      </c>
      <c r="N2509" t="str">
        <f>IF(Global_Household_Financial_Dyna[[#This Row],[Monthly_Savings]]&lt;0,"High Risk", IF(Global_Household_Financial_Dyna[[#This Row],[Savings Rate%]]&lt;0.1, "Medium", "Safe"))</f>
        <v>Safe</v>
      </c>
      <c r="O2509">
        <f>Global_Household_Financial_Dyna[[#This Row],[Total_Household_Income]]/Global_Household_Financial_Dyna[[#This Row],[Family_Size]]</f>
        <v>5037.8950000000004</v>
      </c>
      <c r="P2509" s="2">
        <f t="shared" si="78"/>
        <v>0.30718716818024266</v>
      </c>
      <c r="Q2509" s="2">
        <f t="shared" si="79"/>
        <v>0.39544927988123407</v>
      </c>
      <c r="R2509" s="2" t="str">
        <f>IF(Global_Household_Financial_Dyna[[#This Row],[Vs country_Average]]&lt;-0.2, "Underperformer", IF(Global_Household_Financial_Dyna[[#This Row],[Vs country_Average]]&gt;0.2, "Outperformer", "Normal"))</f>
        <v>Outperformer</v>
      </c>
      <c r="S25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4955.7299999999996</v>
      </c>
      <c r="T25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4955.7299999999996</v>
      </c>
      <c r="U25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4955.7299999999996</v>
      </c>
      <c r="V25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4955.7299999999996</v>
      </c>
    </row>
    <row r="2510" spans="1:22" x14ac:dyDescent="0.3">
      <c r="A2510">
        <v>2517</v>
      </c>
      <c r="B2510" t="s">
        <v>18</v>
      </c>
      <c r="C2510" t="s">
        <v>19</v>
      </c>
      <c r="D2510">
        <v>5</v>
      </c>
      <c r="E2510">
        <v>1</v>
      </c>
      <c r="F2510">
        <v>3505.17</v>
      </c>
      <c r="G2510">
        <v>3505.17</v>
      </c>
      <c r="H2510">
        <v>771.14</v>
      </c>
      <c r="I2510">
        <v>3326.41</v>
      </c>
      <c r="J2510">
        <v>-592.37</v>
      </c>
      <c r="K2510">
        <f>Global_Household_Financial_Dyna[[#This Row],[Total_Household_Income]]-Global_Household_Financial_Dyna[[#This Row],[Estimated_Taxes]]</f>
        <v>2734.03</v>
      </c>
      <c r="L2510" s="1">
        <f>Global_Household_Financial_Dyna[[#This Row],[Monthly_Savings]]/Global_Household_Financial_Dyna[[#This Row],[Net Income]]</f>
        <v>-0.21666550842529159</v>
      </c>
      <c r="M2510" s="2">
        <f>Global_Household_Financial_Dyna[[#This Row],[Monthly_Expenses]]/Global_Household_Financial_Dyna[[#This Row],[Net Income]]</f>
        <v>1.2166691660296338</v>
      </c>
      <c r="N2510" t="str">
        <f>IF(Global_Household_Financial_Dyna[[#This Row],[Monthly_Savings]]&lt;0,"High Risk", IF(Global_Household_Financial_Dyna[[#This Row],[Savings Rate%]]&lt;0.1, "Medium", "Safe"))</f>
        <v>High Risk</v>
      </c>
      <c r="O2510">
        <f>Global_Household_Financial_Dyna[[#This Row],[Total_Household_Income]]/Global_Household_Financial_Dyna[[#This Row],[Family_Size]]</f>
        <v>701.03399999999999</v>
      </c>
      <c r="P2510" s="2">
        <f t="shared" si="78"/>
        <v>0.32336204947805613</v>
      </c>
      <c r="Q2510" s="2">
        <f t="shared" si="79"/>
        <v>-0.54002755790334778</v>
      </c>
      <c r="R2510" s="2" t="str">
        <f>IF(Global_Household_Financial_Dyna[[#This Row],[Vs country_Average]]&lt;-0.2, "Underperformer", IF(Global_Household_Financial_Dyna[[#This Row],[Vs country_Average]]&gt;0.2, "Outperformer", "Normal"))</f>
        <v>Underperformer</v>
      </c>
      <c r="S25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-426.04949999999997</v>
      </c>
      <c r="T25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-259.72899999999998</v>
      </c>
      <c r="U25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-93.408500000000004</v>
      </c>
      <c r="V25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72.912000000000035</v>
      </c>
    </row>
    <row r="2511" spans="1:22" x14ac:dyDescent="0.3">
      <c r="A2511">
        <v>2518</v>
      </c>
      <c r="B2511" t="s">
        <v>10</v>
      </c>
      <c r="C2511" t="s">
        <v>11</v>
      </c>
      <c r="D2511">
        <v>1</v>
      </c>
      <c r="E2511">
        <v>1</v>
      </c>
      <c r="F2511">
        <v>885.2</v>
      </c>
      <c r="G2511">
        <v>885.2</v>
      </c>
      <c r="H2511">
        <v>88.52</v>
      </c>
      <c r="I2511">
        <v>252.24</v>
      </c>
      <c r="J2511">
        <v>544.44000000000005</v>
      </c>
      <c r="K2511">
        <f>Global_Household_Financial_Dyna[[#This Row],[Total_Household_Income]]-Global_Household_Financial_Dyna[[#This Row],[Estimated_Taxes]]</f>
        <v>796.68000000000006</v>
      </c>
      <c r="L2511" s="1">
        <f>Global_Household_Financial_Dyna[[#This Row],[Monthly_Savings]]/Global_Household_Financial_Dyna[[#This Row],[Net Income]]</f>
        <v>0.68338605211628256</v>
      </c>
      <c r="M2511" s="2">
        <f>Global_Household_Financial_Dyna[[#This Row],[Monthly_Expenses]]/Global_Household_Financial_Dyna[[#This Row],[Net Income]]</f>
        <v>0.31661394788371744</v>
      </c>
      <c r="N2511" t="str">
        <f>IF(Global_Household_Financial_Dyna[[#This Row],[Monthly_Savings]]&lt;0,"High Risk", IF(Global_Household_Financial_Dyna[[#This Row],[Savings Rate%]]&lt;0.1, "Medium", "Safe"))</f>
        <v>Safe</v>
      </c>
      <c r="O2511">
        <f>Global_Household_Financial_Dyna[[#This Row],[Total_Household_Income]]/Global_Household_Financial_Dyna[[#This Row],[Family_Size]]</f>
        <v>885.2</v>
      </c>
      <c r="P2511" s="2">
        <f t="shared" si="78"/>
        <v>0.42077341556833553</v>
      </c>
      <c r="Q2511" s="2">
        <f t="shared" si="79"/>
        <v>0.26261263654794703</v>
      </c>
      <c r="R2511" s="2" t="str">
        <f>IF(Global_Household_Financial_Dyna[[#This Row],[Vs country_Average]]&lt;-0.2, "Underperformer", IF(Global_Household_Financial_Dyna[[#This Row],[Vs country_Average]]&gt;0.2, "Outperformer", "Normal"))</f>
        <v>Outperformer</v>
      </c>
      <c r="S25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544.44000000000005</v>
      </c>
      <c r="T25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544.44000000000005</v>
      </c>
      <c r="U25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544.44000000000005</v>
      </c>
      <c r="V25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544.44000000000005</v>
      </c>
    </row>
    <row r="2512" spans="1:22" x14ac:dyDescent="0.3">
      <c r="A2512">
        <v>2519</v>
      </c>
      <c r="B2512" t="s">
        <v>16</v>
      </c>
      <c r="C2512" t="s">
        <v>17</v>
      </c>
      <c r="D2512">
        <v>4</v>
      </c>
      <c r="E2512">
        <v>3</v>
      </c>
      <c r="F2512">
        <v>1669.22</v>
      </c>
      <c r="G2512">
        <v>3453.76</v>
      </c>
      <c r="H2512">
        <v>1208.82</v>
      </c>
      <c r="I2512">
        <v>2757.54</v>
      </c>
      <c r="J2512">
        <v>-512.59</v>
      </c>
      <c r="K2512">
        <f>Global_Household_Financial_Dyna[[#This Row],[Total_Household_Income]]-Global_Household_Financial_Dyna[[#This Row],[Estimated_Taxes]]</f>
        <v>2244.9400000000005</v>
      </c>
      <c r="L2512" s="1">
        <f>Global_Household_Financial_Dyna[[#This Row],[Monthly_Savings]]/Global_Household_Financial_Dyna[[#This Row],[Net Income]]</f>
        <v>-0.22833126943259058</v>
      </c>
      <c r="M2512" s="2">
        <f>Global_Household_Financial_Dyna[[#This Row],[Monthly_Expenses]]/Global_Household_Financial_Dyna[[#This Row],[Net Income]]</f>
        <v>1.2283357238946249</v>
      </c>
      <c r="N2512" t="str">
        <f>IF(Global_Household_Financial_Dyna[[#This Row],[Monthly_Savings]]&lt;0,"High Risk", IF(Global_Household_Financial_Dyna[[#This Row],[Savings Rate%]]&lt;0.1, "Medium", "Safe"))</f>
        <v>High Risk</v>
      </c>
      <c r="O2512">
        <f>Global_Household_Financial_Dyna[[#This Row],[Total_Household_Income]]/Global_Household_Financial_Dyna[[#This Row],[Family_Size]]</f>
        <v>863.44</v>
      </c>
      <c r="P2512" s="2">
        <f t="shared" si="78"/>
        <v>0.15879799892000862</v>
      </c>
      <c r="Q2512" s="2">
        <f t="shared" si="79"/>
        <v>-0.3871292683525992</v>
      </c>
      <c r="R2512" s="2" t="str">
        <f>IF(Global_Household_Financial_Dyna[[#This Row],[Vs country_Average]]&lt;-0.2, "Underperformer", IF(Global_Household_Financial_Dyna[[#This Row],[Vs country_Average]]&gt;0.2, "Outperformer", "Normal"))</f>
        <v>Underperformer</v>
      </c>
      <c r="S25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-374.71300000000002</v>
      </c>
      <c r="T25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-236.83600000000007</v>
      </c>
      <c r="U25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-98.95900000000006</v>
      </c>
      <c r="V25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38.917999999999893</v>
      </c>
    </row>
    <row r="2513" spans="1:22" x14ac:dyDescent="0.3">
      <c r="A2513">
        <v>2520</v>
      </c>
      <c r="B2513" t="s">
        <v>14</v>
      </c>
      <c r="C2513" t="s">
        <v>15</v>
      </c>
      <c r="D2513">
        <v>3</v>
      </c>
      <c r="E2513">
        <v>3</v>
      </c>
      <c r="F2513">
        <v>1547.95</v>
      </c>
      <c r="G2513">
        <v>3756.87</v>
      </c>
      <c r="H2513">
        <v>563.53</v>
      </c>
      <c r="I2513">
        <v>1048.28</v>
      </c>
      <c r="J2513">
        <v>2145.0700000000002</v>
      </c>
      <c r="K2513">
        <f>Global_Household_Financial_Dyna[[#This Row],[Total_Household_Income]]-Global_Household_Financial_Dyna[[#This Row],[Estimated_Taxes]]</f>
        <v>3193.34</v>
      </c>
      <c r="L2513" s="1">
        <f>Global_Household_Financial_Dyna[[#This Row],[Monthly_Savings]]/Global_Household_Financial_Dyna[[#This Row],[Net Income]]</f>
        <v>0.6717324180951606</v>
      </c>
      <c r="M2513" s="2">
        <f>Global_Household_Financial_Dyna[[#This Row],[Monthly_Expenses]]/Global_Household_Financial_Dyna[[#This Row],[Net Income]]</f>
        <v>0.32827071342231018</v>
      </c>
      <c r="N2513" t="str">
        <f>IF(Global_Household_Financial_Dyna[[#This Row],[Monthly_Savings]]&lt;0,"High Risk", IF(Global_Household_Financial_Dyna[[#This Row],[Savings Rate%]]&lt;0.1, "Medium", "Safe"))</f>
        <v>Safe</v>
      </c>
      <c r="O2513">
        <f>Global_Household_Financial_Dyna[[#This Row],[Total_Household_Income]]/Global_Household_Financial_Dyna[[#This Row],[Family_Size]]</f>
        <v>1252.29</v>
      </c>
      <c r="P2513" s="2">
        <f t="shared" si="78"/>
        <v>0.39788995363055785</v>
      </c>
      <c r="Q2513" s="2">
        <f t="shared" si="79"/>
        <v>0.27384246446460275</v>
      </c>
      <c r="R2513" s="2" t="str">
        <f>IF(Global_Household_Financial_Dyna[[#This Row],[Vs country_Average]]&lt;-0.2, "Underperformer", IF(Global_Household_Financial_Dyna[[#This Row],[Vs country_Average]]&gt;0.2, "Outperformer", "Normal"))</f>
        <v>Outperformer</v>
      </c>
      <c r="S25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2145.0700000000002</v>
      </c>
      <c r="T25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2145.0700000000002</v>
      </c>
      <c r="U25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2145.0700000000002</v>
      </c>
      <c r="V25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2145.0700000000002</v>
      </c>
    </row>
    <row r="2514" spans="1:22" x14ac:dyDescent="0.3">
      <c r="A2514">
        <v>2521</v>
      </c>
      <c r="B2514" t="s">
        <v>16</v>
      </c>
      <c r="C2514" t="s">
        <v>17</v>
      </c>
      <c r="D2514">
        <v>6</v>
      </c>
      <c r="E2514">
        <v>2</v>
      </c>
      <c r="F2514">
        <v>8043.61</v>
      </c>
      <c r="G2514">
        <v>11829.46</v>
      </c>
      <c r="H2514">
        <v>4731.79</v>
      </c>
      <c r="I2514">
        <v>4462.63</v>
      </c>
      <c r="J2514">
        <v>2635.05</v>
      </c>
      <c r="K2514">
        <f>Global_Household_Financial_Dyna[[#This Row],[Total_Household_Income]]-Global_Household_Financial_Dyna[[#This Row],[Estimated_Taxes]]</f>
        <v>7097.6699999999992</v>
      </c>
      <c r="L2514" s="1">
        <f>Global_Household_Financial_Dyna[[#This Row],[Monthly_Savings]]/Global_Household_Financial_Dyna[[#This Row],[Net Income]]</f>
        <v>0.37125563741340473</v>
      </c>
      <c r="M2514" s="2">
        <f>Global_Household_Financial_Dyna[[#This Row],[Monthly_Expenses]]/Global_Household_Financial_Dyna[[#This Row],[Net Income]]</f>
        <v>0.62874577149966127</v>
      </c>
      <c r="N2514" t="str">
        <f>IF(Global_Household_Financial_Dyna[[#This Row],[Monthly_Savings]]&lt;0,"High Risk", IF(Global_Household_Financial_Dyna[[#This Row],[Savings Rate%]]&lt;0.1, "Medium", "Safe"))</f>
        <v>Safe</v>
      </c>
      <c r="O2514">
        <f>Global_Household_Financial_Dyna[[#This Row],[Total_Household_Income]]/Global_Household_Financial_Dyna[[#This Row],[Family_Size]]</f>
        <v>1971.5766666666666</v>
      </c>
      <c r="P2514" s="2">
        <f t="shared" si="78"/>
        <v>0.15879799892000862</v>
      </c>
      <c r="Q2514" s="2">
        <f t="shared" si="79"/>
        <v>0.21245763849339611</v>
      </c>
      <c r="R2514" s="2" t="str">
        <f>IF(Global_Household_Financial_Dyna[[#This Row],[Vs country_Average]]&lt;-0.2, "Underperformer", IF(Global_Household_Financial_Dyna[[#This Row],[Vs country_Average]]&gt;0.2, "Outperformer", "Normal"))</f>
        <v>Outperformer</v>
      </c>
      <c r="S25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2635.05</v>
      </c>
      <c r="T25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2635.05</v>
      </c>
      <c r="U25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2635.05</v>
      </c>
      <c r="V25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2635.05</v>
      </c>
    </row>
    <row r="2515" spans="1:22" x14ac:dyDescent="0.3">
      <c r="A2515">
        <v>2522</v>
      </c>
      <c r="B2515" t="s">
        <v>18</v>
      </c>
      <c r="C2515" t="s">
        <v>19</v>
      </c>
      <c r="D2515">
        <v>2</v>
      </c>
      <c r="E2515">
        <v>2</v>
      </c>
      <c r="F2515">
        <v>2930.15</v>
      </c>
      <c r="G2515">
        <v>4629.59</v>
      </c>
      <c r="H2515">
        <v>1018.51</v>
      </c>
      <c r="I2515">
        <v>1972.77</v>
      </c>
      <c r="J2515">
        <v>1638.32</v>
      </c>
      <c r="K2515">
        <f>Global_Household_Financial_Dyna[[#This Row],[Total_Household_Income]]-Global_Household_Financial_Dyna[[#This Row],[Estimated_Taxes]]</f>
        <v>3611.08</v>
      </c>
      <c r="L2515" s="1">
        <f>Global_Household_Financial_Dyna[[#This Row],[Monthly_Savings]]/Global_Household_Financial_Dyna[[#This Row],[Net Income]]</f>
        <v>0.45369252412020777</v>
      </c>
      <c r="M2515" s="2">
        <f>Global_Household_Financial_Dyna[[#This Row],[Monthly_Expenses]]/Global_Household_Financial_Dyna[[#This Row],[Net Income]]</f>
        <v>0.54631024513441961</v>
      </c>
      <c r="N2515" t="str">
        <f>IF(Global_Household_Financial_Dyna[[#This Row],[Monthly_Savings]]&lt;0,"High Risk", IF(Global_Household_Financial_Dyna[[#This Row],[Savings Rate%]]&lt;0.1, "Medium", "Safe"))</f>
        <v>Safe</v>
      </c>
      <c r="O2515">
        <f>Global_Household_Financial_Dyna[[#This Row],[Total_Household_Income]]/Global_Household_Financial_Dyna[[#This Row],[Family_Size]]</f>
        <v>2314.7950000000001</v>
      </c>
      <c r="P2515" s="2">
        <f t="shared" si="78"/>
        <v>0.32336204947805613</v>
      </c>
      <c r="Q2515" s="2">
        <f t="shared" si="79"/>
        <v>0.13033047464215164</v>
      </c>
      <c r="R2515" s="2" t="str">
        <f>IF(Global_Household_Financial_Dyna[[#This Row],[Vs country_Average]]&lt;-0.2, "Underperformer", IF(Global_Household_Financial_Dyna[[#This Row],[Vs country_Average]]&gt;0.2, "Outperformer", "Normal"))</f>
        <v>Normal</v>
      </c>
      <c r="S25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1638.32</v>
      </c>
      <c r="T25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1638.32</v>
      </c>
      <c r="U25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1638.32</v>
      </c>
      <c r="V25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1638.32</v>
      </c>
    </row>
    <row r="2516" spans="1:22" x14ac:dyDescent="0.3">
      <c r="A2516">
        <v>2523</v>
      </c>
      <c r="B2516" t="s">
        <v>10</v>
      </c>
      <c r="C2516" t="s">
        <v>22</v>
      </c>
      <c r="D2516">
        <v>5</v>
      </c>
      <c r="E2516">
        <v>3</v>
      </c>
      <c r="F2516">
        <v>1030.95</v>
      </c>
      <c r="G2516">
        <v>1964.78</v>
      </c>
      <c r="H2516">
        <v>196.48</v>
      </c>
      <c r="I2516">
        <v>766.41</v>
      </c>
      <c r="J2516">
        <v>1001.89</v>
      </c>
      <c r="K2516">
        <f>Global_Household_Financial_Dyna[[#This Row],[Total_Household_Income]]-Global_Household_Financial_Dyna[[#This Row],[Estimated_Taxes]]</f>
        <v>1768.3</v>
      </c>
      <c r="L2516" s="1">
        <f>Global_Household_Financial_Dyna[[#This Row],[Monthly_Savings]]/Global_Household_Financial_Dyna[[#This Row],[Net Income]]</f>
        <v>0.56658372448114014</v>
      </c>
      <c r="M2516" s="2">
        <f>Global_Household_Financial_Dyna[[#This Row],[Monthly_Expenses]]/Global_Household_Financial_Dyna[[#This Row],[Net Income]]</f>
        <v>0.43341627551885992</v>
      </c>
      <c r="N2516" t="str">
        <f>IF(Global_Household_Financial_Dyna[[#This Row],[Monthly_Savings]]&lt;0,"High Risk", IF(Global_Household_Financial_Dyna[[#This Row],[Savings Rate%]]&lt;0.1, "Medium", "Safe"))</f>
        <v>Safe</v>
      </c>
      <c r="O2516">
        <f>Global_Household_Financial_Dyna[[#This Row],[Total_Household_Income]]/Global_Household_Financial_Dyna[[#This Row],[Family_Size]]</f>
        <v>392.95600000000002</v>
      </c>
      <c r="P2516" s="2">
        <f t="shared" si="78"/>
        <v>0.42077341556833553</v>
      </c>
      <c r="Q2516" s="2">
        <f t="shared" si="79"/>
        <v>0.14581030891280461</v>
      </c>
      <c r="R2516" s="2" t="str">
        <f>IF(Global_Household_Financial_Dyna[[#This Row],[Vs country_Average]]&lt;-0.2, "Underperformer", IF(Global_Household_Financial_Dyna[[#This Row],[Vs country_Average]]&gt;0.2, "Outperformer", "Normal"))</f>
        <v>Normal</v>
      </c>
      <c r="S25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1001.89</v>
      </c>
      <c r="T25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1001.89</v>
      </c>
      <c r="U25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1001.89</v>
      </c>
      <c r="V25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1001.89</v>
      </c>
    </row>
    <row r="2517" spans="1:22" x14ac:dyDescent="0.3">
      <c r="A2517">
        <v>2524</v>
      </c>
      <c r="B2517" t="s">
        <v>10</v>
      </c>
      <c r="C2517" t="s">
        <v>22</v>
      </c>
      <c r="D2517">
        <v>4</v>
      </c>
      <c r="E2517">
        <v>3</v>
      </c>
      <c r="F2517">
        <v>658.72</v>
      </c>
      <c r="G2517">
        <v>1291.23</v>
      </c>
      <c r="H2517">
        <v>129.12</v>
      </c>
      <c r="I2517">
        <v>566.4</v>
      </c>
      <c r="J2517">
        <v>595.71</v>
      </c>
      <c r="K2517">
        <f>Global_Household_Financial_Dyna[[#This Row],[Total_Household_Income]]-Global_Household_Financial_Dyna[[#This Row],[Estimated_Taxes]]</f>
        <v>1162.1100000000001</v>
      </c>
      <c r="L2517" s="1">
        <f>Global_Household_Financial_Dyna[[#This Row],[Monthly_Savings]]/Global_Household_Financial_Dyna[[#This Row],[Net Income]]</f>
        <v>0.51261068229341455</v>
      </c>
      <c r="M2517" s="2">
        <f>Global_Household_Financial_Dyna[[#This Row],[Monthly_Expenses]]/Global_Household_Financial_Dyna[[#This Row],[Net Income]]</f>
        <v>0.48738931770658533</v>
      </c>
      <c r="N2517" t="str">
        <f>IF(Global_Household_Financial_Dyna[[#This Row],[Monthly_Savings]]&lt;0,"High Risk", IF(Global_Household_Financial_Dyna[[#This Row],[Savings Rate%]]&lt;0.1, "Medium", "Safe"))</f>
        <v>Safe</v>
      </c>
      <c r="O2517">
        <f>Global_Household_Financial_Dyna[[#This Row],[Total_Household_Income]]/Global_Household_Financial_Dyna[[#This Row],[Family_Size]]</f>
        <v>322.8075</v>
      </c>
      <c r="P2517" s="2">
        <f t="shared" si="78"/>
        <v>0.42077341556833553</v>
      </c>
      <c r="Q2517" s="2">
        <f t="shared" si="79"/>
        <v>9.1837266725079025E-2</v>
      </c>
      <c r="R2517" s="2" t="str">
        <f>IF(Global_Household_Financial_Dyna[[#This Row],[Vs country_Average]]&lt;-0.2, "Underperformer", IF(Global_Household_Financial_Dyna[[#This Row],[Vs country_Average]]&gt;0.2, "Outperformer", "Normal"))</f>
        <v>Normal</v>
      </c>
      <c r="S25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595.71</v>
      </c>
      <c r="T25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595.71</v>
      </c>
      <c r="U25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595.71</v>
      </c>
      <c r="V25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595.71</v>
      </c>
    </row>
    <row r="2518" spans="1:22" x14ac:dyDescent="0.3">
      <c r="A2518">
        <v>2525</v>
      </c>
      <c r="B2518" t="s">
        <v>14</v>
      </c>
      <c r="C2518" t="s">
        <v>15</v>
      </c>
      <c r="D2518">
        <v>5</v>
      </c>
      <c r="E2518">
        <v>2</v>
      </c>
      <c r="F2518">
        <v>559.65</v>
      </c>
      <c r="G2518">
        <v>898.1</v>
      </c>
      <c r="H2518">
        <v>134.72</v>
      </c>
      <c r="I2518">
        <v>852.3</v>
      </c>
      <c r="J2518">
        <v>-88.91</v>
      </c>
      <c r="K2518">
        <f>Global_Household_Financial_Dyna[[#This Row],[Total_Household_Income]]-Global_Household_Financial_Dyna[[#This Row],[Estimated_Taxes]]</f>
        <v>763.38</v>
      </c>
      <c r="L2518" s="1">
        <f>Global_Household_Financial_Dyna[[#This Row],[Monthly_Savings]]/Global_Household_Financial_Dyna[[#This Row],[Net Income]]</f>
        <v>-0.11646886216563179</v>
      </c>
      <c r="M2518" s="2">
        <f>Global_Household_Financial_Dyna[[#This Row],[Monthly_Expenses]]/Global_Household_Financial_Dyna[[#This Row],[Net Income]]</f>
        <v>1.1164819618014619</v>
      </c>
      <c r="N2518" t="str">
        <f>IF(Global_Household_Financial_Dyna[[#This Row],[Monthly_Savings]]&lt;0,"High Risk", IF(Global_Household_Financial_Dyna[[#This Row],[Savings Rate%]]&lt;0.1, "Medium", "Safe"))</f>
        <v>High Risk</v>
      </c>
      <c r="O2518">
        <f>Global_Household_Financial_Dyna[[#This Row],[Total_Household_Income]]/Global_Household_Financial_Dyna[[#This Row],[Family_Size]]</f>
        <v>179.62</v>
      </c>
      <c r="P2518" s="2">
        <f t="shared" si="78"/>
        <v>0.39788995363055785</v>
      </c>
      <c r="Q2518" s="2">
        <f t="shared" si="79"/>
        <v>-0.51435881579618958</v>
      </c>
      <c r="R2518" s="2" t="str">
        <f>IF(Global_Household_Financial_Dyna[[#This Row],[Vs country_Average]]&lt;-0.2, "Underperformer", IF(Global_Household_Financial_Dyna[[#This Row],[Vs country_Average]]&gt;0.2, "Outperformer", "Normal"))</f>
        <v>Underperformer</v>
      </c>
      <c r="S25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-46.294999999999995</v>
      </c>
      <c r="T25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-3.6799999999999926</v>
      </c>
      <c r="U25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38.935000000000002</v>
      </c>
      <c r="V25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81.550000000000011</v>
      </c>
    </row>
    <row r="2519" spans="1:22" x14ac:dyDescent="0.3">
      <c r="A2519">
        <v>2526</v>
      </c>
      <c r="B2519" t="s">
        <v>10</v>
      </c>
      <c r="C2519" t="s">
        <v>22</v>
      </c>
      <c r="D2519">
        <v>5</v>
      </c>
      <c r="E2519">
        <v>3</v>
      </c>
      <c r="F2519">
        <v>901.02</v>
      </c>
      <c r="G2519">
        <v>1954.25</v>
      </c>
      <c r="H2519">
        <v>195.42</v>
      </c>
      <c r="I2519">
        <v>744.93</v>
      </c>
      <c r="J2519">
        <v>1013.9</v>
      </c>
      <c r="K2519">
        <f>Global_Household_Financial_Dyna[[#This Row],[Total_Household_Income]]-Global_Household_Financial_Dyna[[#This Row],[Estimated_Taxes]]</f>
        <v>1758.83</v>
      </c>
      <c r="L2519" s="1">
        <f>Global_Household_Financial_Dyna[[#This Row],[Monthly_Savings]]/Global_Household_Financial_Dyna[[#This Row],[Net Income]]</f>
        <v>0.57646276217712911</v>
      </c>
      <c r="M2519" s="2">
        <f>Global_Household_Financial_Dyna[[#This Row],[Monthly_Expenses]]/Global_Household_Financial_Dyna[[#This Row],[Net Income]]</f>
        <v>0.42353723782287089</v>
      </c>
      <c r="N2519" t="str">
        <f>IF(Global_Household_Financial_Dyna[[#This Row],[Monthly_Savings]]&lt;0,"High Risk", IF(Global_Household_Financial_Dyna[[#This Row],[Savings Rate%]]&lt;0.1, "Medium", "Safe"))</f>
        <v>Safe</v>
      </c>
      <c r="O2519">
        <f>Global_Household_Financial_Dyna[[#This Row],[Total_Household_Income]]/Global_Household_Financial_Dyna[[#This Row],[Family_Size]]</f>
        <v>390.85</v>
      </c>
      <c r="P2519" s="2">
        <f t="shared" si="78"/>
        <v>0.42077341556833553</v>
      </c>
      <c r="Q2519" s="2">
        <f t="shared" si="79"/>
        <v>0.15568934660879358</v>
      </c>
      <c r="R2519" s="2" t="str">
        <f>IF(Global_Household_Financial_Dyna[[#This Row],[Vs country_Average]]&lt;-0.2, "Underperformer", IF(Global_Household_Financial_Dyna[[#This Row],[Vs country_Average]]&gt;0.2, "Outperformer", "Normal"))</f>
        <v>Normal</v>
      </c>
      <c r="S25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1013.9</v>
      </c>
      <c r="T25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1013.9</v>
      </c>
      <c r="U25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1013.9</v>
      </c>
      <c r="V25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1013.9</v>
      </c>
    </row>
    <row r="2520" spans="1:22" x14ac:dyDescent="0.3">
      <c r="A2520">
        <v>2527</v>
      </c>
      <c r="B2520" t="s">
        <v>18</v>
      </c>
      <c r="C2520" t="s">
        <v>20</v>
      </c>
      <c r="D2520">
        <v>8</v>
      </c>
      <c r="E2520">
        <v>1</v>
      </c>
      <c r="F2520">
        <v>1821.21</v>
      </c>
      <c r="G2520">
        <v>1821.21</v>
      </c>
      <c r="H2520">
        <v>400.67</v>
      </c>
      <c r="I2520">
        <v>1728.33</v>
      </c>
      <c r="J2520">
        <v>-307.77999999999997</v>
      </c>
      <c r="K2520">
        <f>Global_Household_Financial_Dyna[[#This Row],[Total_Household_Income]]-Global_Household_Financial_Dyna[[#This Row],[Estimated_Taxes]]</f>
        <v>1420.54</v>
      </c>
      <c r="L2520" s="1">
        <f>Global_Household_Financial_Dyna[[#This Row],[Monthly_Savings]]/Global_Household_Financial_Dyna[[#This Row],[Net Income]]</f>
        <v>-0.21666408548861699</v>
      </c>
      <c r="M2520" s="2">
        <f>Global_Household_Financial_Dyna[[#This Row],[Monthly_Expenses]]/Global_Household_Financial_Dyna[[#This Row],[Net Income]]</f>
        <v>1.2166711250651161</v>
      </c>
      <c r="N2520" t="str">
        <f>IF(Global_Household_Financial_Dyna[[#This Row],[Monthly_Savings]]&lt;0,"High Risk", IF(Global_Household_Financial_Dyna[[#This Row],[Savings Rate%]]&lt;0.1, "Medium", "Safe"))</f>
        <v>High Risk</v>
      </c>
      <c r="O2520">
        <f>Global_Household_Financial_Dyna[[#This Row],[Total_Household_Income]]/Global_Household_Financial_Dyna[[#This Row],[Family_Size]]</f>
        <v>227.65125</v>
      </c>
      <c r="P2520" s="2">
        <f t="shared" si="78"/>
        <v>0.32336204947805613</v>
      </c>
      <c r="Q2520" s="2">
        <f t="shared" si="79"/>
        <v>-0.54002613496667307</v>
      </c>
      <c r="R2520" s="2" t="str">
        <f>IF(Global_Household_Financial_Dyna[[#This Row],[Vs country_Average]]&lt;-0.2, "Underperformer", IF(Global_Household_Financial_Dyna[[#This Row],[Vs country_Average]]&gt;0.2, "Outperformer", "Normal"))</f>
        <v>Underperformer</v>
      </c>
      <c r="S25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-221.36349999999999</v>
      </c>
      <c r="T25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-134.94699999999997</v>
      </c>
      <c r="U25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-48.530499999999961</v>
      </c>
      <c r="V25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37.886000000000024</v>
      </c>
    </row>
    <row r="2521" spans="1:22" x14ac:dyDescent="0.3">
      <c r="A2521">
        <v>2528</v>
      </c>
      <c r="B2521" t="s">
        <v>12</v>
      </c>
      <c r="C2521" t="s">
        <v>13</v>
      </c>
      <c r="D2521">
        <v>7</v>
      </c>
      <c r="E2521">
        <v>1</v>
      </c>
      <c r="F2521">
        <v>2928.7</v>
      </c>
      <c r="G2521">
        <v>2928.7</v>
      </c>
      <c r="H2521">
        <v>732.17</v>
      </c>
      <c r="I2521">
        <v>2779.33</v>
      </c>
      <c r="J2521">
        <v>-582.80999999999995</v>
      </c>
      <c r="K2521">
        <f>Global_Household_Financial_Dyna[[#This Row],[Total_Household_Income]]-Global_Household_Financial_Dyna[[#This Row],[Estimated_Taxes]]</f>
        <v>2196.5299999999997</v>
      </c>
      <c r="L2521" s="1">
        <f>Global_Household_Financial_Dyna[[#This Row],[Monthly_Savings]]/Global_Household_Financial_Dyna[[#This Row],[Net Income]]</f>
        <v>-0.26533213750779638</v>
      </c>
      <c r="M2521" s="2">
        <f>Global_Household_Financial_Dyna[[#This Row],[Monthly_Expenses]]/Global_Household_Financial_Dyna[[#This Row],[Net Income]]</f>
        <v>1.2653275848725036</v>
      </c>
      <c r="N2521" t="str">
        <f>IF(Global_Household_Financial_Dyna[[#This Row],[Monthly_Savings]]&lt;0,"High Risk", IF(Global_Household_Financial_Dyna[[#This Row],[Savings Rate%]]&lt;0.1, "Medium", "Safe"))</f>
        <v>High Risk</v>
      </c>
      <c r="O2521">
        <f>Global_Household_Financial_Dyna[[#This Row],[Total_Household_Income]]/Global_Household_Financial_Dyna[[#This Row],[Family_Size]]</f>
        <v>418.38571428571424</v>
      </c>
      <c r="P2521" s="2">
        <f t="shared" si="78"/>
        <v>0.30718716818024266</v>
      </c>
      <c r="Q2521" s="2">
        <f t="shared" si="79"/>
        <v>-0.5725193056880391</v>
      </c>
      <c r="R2521" s="2" t="str">
        <f>IF(Global_Household_Financial_Dyna[[#This Row],[Vs country_Average]]&lt;-0.2, "Underperformer", IF(Global_Household_Financial_Dyna[[#This Row],[Vs country_Average]]&gt;0.2, "Outperformer", "Normal"))</f>
        <v>Underperformer</v>
      </c>
      <c r="S25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-443.84349999999995</v>
      </c>
      <c r="T25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-304.8769999999999</v>
      </c>
      <c r="U25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-165.91049999999996</v>
      </c>
      <c r="V25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-26.943999999999846</v>
      </c>
    </row>
    <row r="2522" spans="1:22" x14ac:dyDescent="0.3">
      <c r="A2522">
        <v>2529</v>
      </c>
      <c r="B2522" t="s">
        <v>18</v>
      </c>
      <c r="C2522" t="s">
        <v>20</v>
      </c>
      <c r="D2522">
        <v>6</v>
      </c>
      <c r="E2522">
        <v>3</v>
      </c>
      <c r="F2522">
        <v>5329.04</v>
      </c>
      <c r="G2522">
        <v>12357.31</v>
      </c>
      <c r="H2522">
        <v>3336.47</v>
      </c>
      <c r="I2522">
        <v>4082.08</v>
      </c>
      <c r="J2522">
        <v>4938.76</v>
      </c>
      <c r="K2522">
        <f>Global_Household_Financial_Dyna[[#This Row],[Total_Household_Income]]-Global_Household_Financial_Dyna[[#This Row],[Estimated_Taxes]]</f>
        <v>9020.84</v>
      </c>
      <c r="L2522" s="1">
        <f>Global_Household_Financial_Dyna[[#This Row],[Monthly_Savings]]/Global_Household_Financial_Dyna[[#This Row],[Net Income]]</f>
        <v>0.54748338292221121</v>
      </c>
      <c r="M2522" s="2">
        <f>Global_Household_Financial_Dyna[[#This Row],[Monthly_Expenses]]/Global_Household_Financial_Dyna[[#This Row],[Net Income]]</f>
        <v>0.45251661707778873</v>
      </c>
      <c r="N2522" t="str">
        <f>IF(Global_Household_Financial_Dyna[[#This Row],[Monthly_Savings]]&lt;0,"High Risk", IF(Global_Household_Financial_Dyna[[#This Row],[Savings Rate%]]&lt;0.1, "Medium", "Safe"))</f>
        <v>Safe</v>
      </c>
      <c r="O2522">
        <f>Global_Household_Financial_Dyna[[#This Row],[Total_Household_Income]]/Global_Household_Financial_Dyna[[#This Row],[Family_Size]]</f>
        <v>2059.5516666666667</v>
      </c>
      <c r="P2522" s="2">
        <f t="shared" si="78"/>
        <v>0.32336204947805613</v>
      </c>
      <c r="Q2522" s="2">
        <f t="shared" si="79"/>
        <v>0.22412133344415508</v>
      </c>
      <c r="R2522" s="2" t="str">
        <f>IF(Global_Household_Financial_Dyna[[#This Row],[Vs country_Average]]&lt;-0.2, "Underperformer", IF(Global_Household_Financial_Dyna[[#This Row],[Vs country_Average]]&gt;0.2, "Outperformer", "Normal"))</f>
        <v>Outperformer</v>
      </c>
      <c r="S25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4938.76</v>
      </c>
      <c r="T25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4938.76</v>
      </c>
      <c r="U25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4938.76</v>
      </c>
      <c r="V25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4938.76</v>
      </c>
    </row>
    <row r="2523" spans="1:22" x14ac:dyDescent="0.3">
      <c r="A2523">
        <v>2530</v>
      </c>
      <c r="B2523" t="s">
        <v>12</v>
      </c>
      <c r="C2523" t="s">
        <v>13</v>
      </c>
      <c r="D2523">
        <v>3</v>
      </c>
      <c r="E2523">
        <v>1</v>
      </c>
      <c r="F2523">
        <v>4663.37</v>
      </c>
      <c r="G2523">
        <v>4663.37</v>
      </c>
      <c r="H2523">
        <v>1165.8399999999999</v>
      </c>
      <c r="I2523">
        <v>3087.71</v>
      </c>
      <c r="J2523">
        <v>409.82</v>
      </c>
      <c r="K2523">
        <f>Global_Household_Financial_Dyna[[#This Row],[Total_Household_Income]]-Global_Household_Financial_Dyna[[#This Row],[Estimated_Taxes]]</f>
        <v>3497.5299999999997</v>
      </c>
      <c r="L2523" s="1">
        <f>Global_Household_Financial_Dyna[[#This Row],[Monthly_Savings]]/Global_Household_Financial_Dyna[[#This Row],[Net Income]]</f>
        <v>0.11717412002184399</v>
      </c>
      <c r="M2523" s="2">
        <f>Global_Household_Financial_Dyna[[#This Row],[Monthly_Expenses]]/Global_Household_Financial_Dyna[[#This Row],[Net Income]]</f>
        <v>0.88282587997815609</v>
      </c>
      <c r="N2523" t="str">
        <f>IF(Global_Household_Financial_Dyna[[#This Row],[Monthly_Savings]]&lt;0,"High Risk", IF(Global_Household_Financial_Dyna[[#This Row],[Savings Rate%]]&lt;0.1, "Medium", "Safe"))</f>
        <v>Safe</v>
      </c>
      <c r="O2523">
        <f>Global_Household_Financial_Dyna[[#This Row],[Total_Household_Income]]/Global_Household_Financial_Dyna[[#This Row],[Family_Size]]</f>
        <v>1554.4566666666667</v>
      </c>
      <c r="P2523" s="2">
        <f t="shared" si="78"/>
        <v>0.30718716818024266</v>
      </c>
      <c r="Q2523" s="2">
        <f t="shared" si="79"/>
        <v>-0.19001304815839867</v>
      </c>
      <c r="R2523" s="2" t="str">
        <f>IF(Global_Household_Financial_Dyna[[#This Row],[Vs country_Average]]&lt;-0.2, "Underperformer", IF(Global_Household_Financial_Dyna[[#This Row],[Vs country_Average]]&gt;0.2, "Outperformer", "Normal"))</f>
        <v>Normal</v>
      </c>
      <c r="S25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409.82</v>
      </c>
      <c r="T25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409.82</v>
      </c>
      <c r="U25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409.82</v>
      </c>
      <c r="V25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409.82</v>
      </c>
    </row>
    <row r="2524" spans="1:22" x14ac:dyDescent="0.3">
      <c r="A2524">
        <v>2531</v>
      </c>
      <c r="B2524" t="s">
        <v>16</v>
      </c>
      <c r="C2524" t="s">
        <v>17</v>
      </c>
      <c r="D2524">
        <v>8</v>
      </c>
      <c r="E2524">
        <v>3</v>
      </c>
      <c r="F2524">
        <v>6881.37</v>
      </c>
      <c r="G2524">
        <v>15446.67</v>
      </c>
      <c r="H2524">
        <v>6178.67</v>
      </c>
      <c r="I2524">
        <v>4191.38</v>
      </c>
      <c r="J2524">
        <v>5076.62</v>
      </c>
      <c r="K2524">
        <f>Global_Household_Financial_Dyna[[#This Row],[Total_Household_Income]]-Global_Household_Financial_Dyna[[#This Row],[Estimated_Taxes]]</f>
        <v>9268</v>
      </c>
      <c r="L2524" s="1">
        <f>Global_Household_Financial_Dyna[[#This Row],[Monthly_Savings]]/Global_Household_Financial_Dyna[[#This Row],[Net Income]]</f>
        <v>0.54775787656452313</v>
      </c>
      <c r="M2524" s="2">
        <f>Global_Household_Financial_Dyna[[#This Row],[Monthly_Expenses]]/Global_Household_Financial_Dyna[[#This Row],[Net Income]]</f>
        <v>0.45224212343547693</v>
      </c>
      <c r="N2524" t="str">
        <f>IF(Global_Household_Financial_Dyna[[#This Row],[Monthly_Savings]]&lt;0,"High Risk", IF(Global_Household_Financial_Dyna[[#This Row],[Savings Rate%]]&lt;0.1, "Medium", "Safe"))</f>
        <v>Safe</v>
      </c>
      <c r="O2524">
        <f>Global_Household_Financial_Dyna[[#This Row],[Total_Household_Income]]/Global_Household_Financial_Dyna[[#This Row],[Family_Size]]</f>
        <v>1930.83375</v>
      </c>
      <c r="P2524" s="2">
        <f t="shared" si="78"/>
        <v>0.15879799892000862</v>
      </c>
      <c r="Q2524" s="2">
        <f t="shared" si="79"/>
        <v>0.38895987764451451</v>
      </c>
      <c r="R2524" s="2" t="str">
        <f>IF(Global_Household_Financial_Dyna[[#This Row],[Vs country_Average]]&lt;-0.2, "Underperformer", IF(Global_Household_Financial_Dyna[[#This Row],[Vs country_Average]]&gt;0.2, "Outperformer", "Normal"))</f>
        <v>Outperformer</v>
      </c>
      <c r="S25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5076.62</v>
      </c>
      <c r="T25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5076.62</v>
      </c>
      <c r="U25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5076.62</v>
      </c>
      <c r="V25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5076.62</v>
      </c>
    </row>
    <row r="2525" spans="1:22" x14ac:dyDescent="0.3">
      <c r="A2525">
        <v>2532</v>
      </c>
      <c r="B2525" t="s">
        <v>14</v>
      </c>
      <c r="C2525" t="s">
        <v>15</v>
      </c>
      <c r="D2525">
        <v>4</v>
      </c>
      <c r="E2525">
        <v>3</v>
      </c>
      <c r="F2525">
        <v>104.73</v>
      </c>
      <c r="G2525">
        <v>219.87</v>
      </c>
      <c r="H2525">
        <v>32.979999999999997</v>
      </c>
      <c r="I2525">
        <v>208.66</v>
      </c>
      <c r="J2525">
        <v>-21.77</v>
      </c>
      <c r="K2525">
        <f>Global_Household_Financial_Dyna[[#This Row],[Total_Household_Income]]-Global_Household_Financial_Dyna[[#This Row],[Estimated_Taxes]]</f>
        <v>186.89000000000001</v>
      </c>
      <c r="L2525" s="1">
        <f>Global_Household_Financial_Dyna[[#This Row],[Monthly_Savings]]/Global_Household_Financial_Dyna[[#This Row],[Net Income]]</f>
        <v>-0.11648563326020653</v>
      </c>
      <c r="M2525" s="2">
        <f>Global_Household_Financial_Dyna[[#This Row],[Monthly_Expenses]]/Global_Household_Financial_Dyna[[#This Row],[Net Income]]</f>
        <v>1.1164856332602064</v>
      </c>
      <c r="N2525" t="str">
        <f>IF(Global_Household_Financial_Dyna[[#This Row],[Monthly_Savings]]&lt;0,"High Risk", IF(Global_Household_Financial_Dyna[[#This Row],[Savings Rate%]]&lt;0.1, "Medium", "Safe"))</f>
        <v>High Risk</v>
      </c>
      <c r="O2525">
        <f>Global_Household_Financial_Dyna[[#This Row],[Total_Household_Income]]/Global_Household_Financial_Dyna[[#This Row],[Family_Size]]</f>
        <v>54.967500000000001</v>
      </c>
      <c r="P2525" s="2">
        <f t="shared" si="78"/>
        <v>0.39788995363055785</v>
      </c>
      <c r="Q2525" s="2">
        <f t="shared" si="79"/>
        <v>-0.51437558689076435</v>
      </c>
      <c r="R2525" s="2" t="str">
        <f>IF(Global_Household_Financial_Dyna[[#This Row],[Vs country_Average]]&lt;-0.2, "Underperformer", IF(Global_Household_Financial_Dyna[[#This Row],[Vs country_Average]]&gt;0.2, "Outperformer", "Normal"))</f>
        <v>Underperformer</v>
      </c>
      <c r="S25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-11.337</v>
      </c>
      <c r="T25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-0.90399999999999991</v>
      </c>
      <c r="U25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9.5289999999999964</v>
      </c>
      <c r="V25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19.962</v>
      </c>
    </row>
    <row r="2526" spans="1:22" x14ac:dyDescent="0.3">
      <c r="A2526">
        <v>2533</v>
      </c>
      <c r="B2526" t="s">
        <v>10</v>
      </c>
      <c r="C2526" t="s">
        <v>22</v>
      </c>
      <c r="D2526">
        <v>2</v>
      </c>
      <c r="E2526">
        <v>1</v>
      </c>
      <c r="F2526">
        <v>1183.81</v>
      </c>
      <c r="G2526">
        <v>1183.81</v>
      </c>
      <c r="H2526">
        <v>118.38</v>
      </c>
      <c r="I2526">
        <v>313.66000000000003</v>
      </c>
      <c r="J2526">
        <v>751.77</v>
      </c>
      <c r="K2526">
        <f>Global_Household_Financial_Dyna[[#This Row],[Total_Household_Income]]-Global_Household_Financial_Dyna[[#This Row],[Estimated_Taxes]]</f>
        <v>1065.4299999999998</v>
      </c>
      <c r="L2526" s="1">
        <f>Global_Household_Financial_Dyna[[#This Row],[Monthly_Savings]]/Global_Household_Financial_Dyna[[#This Row],[Net Income]]</f>
        <v>0.70560243282055146</v>
      </c>
      <c r="M2526" s="2">
        <f>Global_Household_Financial_Dyna[[#This Row],[Monthly_Expenses]]/Global_Household_Financial_Dyna[[#This Row],[Net Income]]</f>
        <v>0.29439756717944876</v>
      </c>
      <c r="N2526" t="str">
        <f>IF(Global_Household_Financial_Dyna[[#This Row],[Monthly_Savings]]&lt;0,"High Risk", IF(Global_Household_Financial_Dyna[[#This Row],[Savings Rate%]]&lt;0.1, "Medium", "Safe"))</f>
        <v>Safe</v>
      </c>
      <c r="O2526">
        <f>Global_Household_Financial_Dyna[[#This Row],[Total_Household_Income]]/Global_Household_Financial_Dyna[[#This Row],[Family_Size]]</f>
        <v>591.90499999999997</v>
      </c>
      <c r="P2526" s="2">
        <f t="shared" si="78"/>
        <v>0.42077341556833553</v>
      </c>
      <c r="Q2526" s="2">
        <f t="shared" si="79"/>
        <v>0.28482901725221593</v>
      </c>
      <c r="R2526" s="2" t="str">
        <f>IF(Global_Household_Financial_Dyna[[#This Row],[Vs country_Average]]&lt;-0.2, "Underperformer", IF(Global_Household_Financial_Dyna[[#This Row],[Vs country_Average]]&gt;0.2, "Outperformer", "Normal"))</f>
        <v>Outperformer</v>
      </c>
      <c r="S25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751.77</v>
      </c>
      <c r="T25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751.77</v>
      </c>
      <c r="U25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751.77</v>
      </c>
      <c r="V25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751.77</v>
      </c>
    </row>
    <row r="2527" spans="1:22" x14ac:dyDescent="0.3">
      <c r="A2527">
        <v>2534</v>
      </c>
      <c r="B2527" t="s">
        <v>18</v>
      </c>
      <c r="C2527" t="s">
        <v>19</v>
      </c>
      <c r="D2527">
        <v>3</v>
      </c>
      <c r="E2527">
        <v>2</v>
      </c>
      <c r="F2527">
        <v>3401.01</v>
      </c>
      <c r="G2527">
        <v>5626.86</v>
      </c>
      <c r="H2527">
        <v>1237.9100000000001</v>
      </c>
      <c r="I2527">
        <v>2128.88</v>
      </c>
      <c r="J2527">
        <v>2260.0700000000002</v>
      </c>
      <c r="K2527">
        <f>Global_Household_Financial_Dyna[[#This Row],[Total_Household_Income]]-Global_Household_Financial_Dyna[[#This Row],[Estimated_Taxes]]</f>
        <v>4388.95</v>
      </c>
      <c r="L2527" s="1">
        <f>Global_Household_Financial_Dyna[[#This Row],[Monthly_Savings]]/Global_Household_Financial_Dyna[[#This Row],[Net Income]]</f>
        <v>0.51494548810079865</v>
      </c>
      <c r="M2527" s="2">
        <f>Global_Household_Financial_Dyna[[#This Row],[Monthly_Expenses]]/Global_Household_Financial_Dyna[[#This Row],[Net Income]]</f>
        <v>0.48505451189920146</v>
      </c>
      <c r="N2527" t="str">
        <f>IF(Global_Household_Financial_Dyna[[#This Row],[Monthly_Savings]]&lt;0,"High Risk", IF(Global_Household_Financial_Dyna[[#This Row],[Savings Rate%]]&lt;0.1, "Medium", "Safe"))</f>
        <v>Safe</v>
      </c>
      <c r="O2527">
        <f>Global_Household_Financial_Dyna[[#This Row],[Total_Household_Income]]/Global_Household_Financial_Dyna[[#This Row],[Family_Size]]</f>
        <v>1875.62</v>
      </c>
      <c r="P2527" s="2">
        <f t="shared" si="78"/>
        <v>0.32336204947805613</v>
      </c>
      <c r="Q2527" s="2">
        <f t="shared" si="79"/>
        <v>0.19158343862274252</v>
      </c>
      <c r="R2527" s="2" t="str">
        <f>IF(Global_Household_Financial_Dyna[[#This Row],[Vs country_Average]]&lt;-0.2, "Underperformer", IF(Global_Household_Financial_Dyna[[#This Row],[Vs country_Average]]&gt;0.2, "Outperformer", "Normal"))</f>
        <v>Normal</v>
      </c>
      <c r="S25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2260.0700000000002</v>
      </c>
      <c r="T25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2260.0700000000002</v>
      </c>
      <c r="U25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2260.0700000000002</v>
      </c>
      <c r="V25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2260.0700000000002</v>
      </c>
    </row>
    <row r="2528" spans="1:22" x14ac:dyDescent="0.3">
      <c r="A2528">
        <v>2535</v>
      </c>
      <c r="B2528" t="s">
        <v>14</v>
      </c>
      <c r="C2528" t="s">
        <v>15</v>
      </c>
      <c r="D2528">
        <v>2</v>
      </c>
      <c r="E2528">
        <v>2</v>
      </c>
      <c r="F2528">
        <v>1803.36</v>
      </c>
      <c r="G2528">
        <v>2552.39</v>
      </c>
      <c r="H2528">
        <v>382.86</v>
      </c>
      <c r="I2528">
        <v>872.34</v>
      </c>
      <c r="J2528">
        <v>1297.18</v>
      </c>
      <c r="K2528">
        <f>Global_Household_Financial_Dyna[[#This Row],[Total_Household_Income]]-Global_Household_Financial_Dyna[[#This Row],[Estimated_Taxes]]</f>
        <v>2169.5299999999997</v>
      </c>
      <c r="L2528" s="1">
        <f>Global_Household_Financial_Dyna[[#This Row],[Monthly_Savings]]/Global_Household_Financial_Dyna[[#This Row],[Net Income]]</f>
        <v>0.597908302719944</v>
      </c>
      <c r="M2528" s="2">
        <f>Global_Household_Financial_Dyna[[#This Row],[Monthly_Expenses]]/Global_Household_Financial_Dyna[[#This Row],[Net Income]]</f>
        <v>0.40208708798679904</v>
      </c>
      <c r="N2528" t="str">
        <f>IF(Global_Household_Financial_Dyna[[#This Row],[Monthly_Savings]]&lt;0,"High Risk", IF(Global_Household_Financial_Dyna[[#This Row],[Savings Rate%]]&lt;0.1, "Medium", "Safe"))</f>
        <v>Safe</v>
      </c>
      <c r="O2528">
        <f>Global_Household_Financial_Dyna[[#This Row],[Total_Household_Income]]/Global_Household_Financial_Dyna[[#This Row],[Family_Size]]</f>
        <v>1276.1949999999999</v>
      </c>
      <c r="P2528" s="2">
        <f t="shared" si="78"/>
        <v>0.39788995363055785</v>
      </c>
      <c r="Q2528" s="2">
        <f t="shared" si="79"/>
        <v>0.20001834908938615</v>
      </c>
      <c r="R2528" s="2" t="str">
        <f>IF(Global_Household_Financial_Dyna[[#This Row],[Vs country_Average]]&lt;-0.2, "Underperformer", IF(Global_Household_Financial_Dyna[[#This Row],[Vs country_Average]]&gt;0.2, "Outperformer", "Normal"))</f>
        <v>Outperformer</v>
      </c>
      <c r="S25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1297.18</v>
      </c>
      <c r="T25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1297.18</v>
      </c>
      <c r="U25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1297.18</v>
      </c>
      <c r="V25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1297.18</v>
      </c>
    </row>
    <row r="2529" spans="1:22" x14ac:dyDescent="0.3">
      <c r="A2529">
        <v>2536</v>
      </c>
      <c r="B2529" t="s">
        <v>14</v>
      </c>
      <c r="C2529" t="s">
        <v>15</v>
      </c>
      <c r="D2529">
        <v>1</v>
      </c>
      <c r="E2529">
        <v>1</v>
      </c>
      <c r="F2529">
        <v>1529.74</v>
      </c>
      <c r="G2529">
        <v>1529.74</v>
      </c>
      <c r="H2529">
        <v>229.46</v>
      </c>
      <c r="I2529">
        <v>474.12</v>
      </c>
      <c r="J2529">
        <v>826.16</v>
      </c>
      <c r="K2529">
        <f>Global_Household_Financial_Dyna[[#This Row],[Total_Household_Income]]-Global_Household_Financial_Dyna[[#This Row],[Estimated_Taxes]]</f>
        <v>1300.28</v>
      </c>
      <c r="L2529" s="1">
        <f>Global_Household_Financial_Dyna[[#This Row],[Monthly_Savings]]/Global_Household_Financial_Dyna[[#This Row],[Net Income]]</f>
        <v>0.63537084320300241</v>
      </c>
      <c r="M2529" s="2">
        <f>Global_Household_Financial_Dyna[[#This Row],[Monthly_Expenses]]/Global_Household_Financial_Dyna[[#This Row],[Net Income]]</f>
        <v>0.36462915679699759</v>
      </c>
      <c r="N2529" t="str">
        <f>IF(Global_Household_Financial_Dyna[[#This Row],[Monthly_Savings]]&lt;0,"High Risk", IF(Global_Household_Financial_Dyna[[#This Row],[Savings Rate%]]&lt;0.1, "Medium", "Safe"))</f>
        <v>Safe</v>
      </c>
      <c r="O2529">
        <f>Global_Household_Financial_Dyna[[#This Row],[Total_Household_Income]]/Global_Household_Financial_Dyna[[#This Row],[Family_Size]]</f>
        <v>1529.74</v>
      </c>
      <c r="P2529" s="2">
        <f t="shared" si="78"/>
        <v>0.39788995363055785</v>
      </c>
      <c r="Q2529" s="2">
        <f t="shared" si="79"/>
        <v>0.23748088957244456</v>
      </c>
      <c r="R2529" s="2" t="str">
        <f>IF(Global_Household_Financial_Dyna[[#This Row],[Vs country_Average]]&lt;-0.2, "Underperformer", IF(Global_Household_Financial_Dyna[[#This Row],[Vs country_Average]]&gt;0.2, "Outperformer", "Normal"))</f>
        <v>Outperformer</v>
      </c>
      <c r="S25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826.16</v>
      </c>
      <c r="T25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826.16</v>
      </c>
      <c r="U25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826.16</v>
      </c>
      <c r="V25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826.16</v>
      </c>
    </row>
    <row r="2530" spans="1:22" x14ac:dyDescent="0.3">
      <c r="A2530">
        <v>2537</v>
      </c>
      <c r="B2530" t="s">
        <v>14</v>
      </c>
      <c r="C2530" t="s">
        <v>15</v>
      </c>
      <c r="D2530">
        <v>5</v>
      </c>
      <c r="E2530">
        <v>2</v>
      </c>
      <c r="F2530">
        <v>1818.9</v>
      </c>
      <c r="G2530">
        <v>2892.19</v>
      </c>
      <c r="H2530">
        <v>433.83</v>
      </c>
      <c r="I2530">
        <v>1436.9</v>
      </c>
      <c r="J2530">
        <v>1021.47</v>
      </c>
      <c r="K2530">
        <f>Global_Household_Financial_Dyna[[#This Row],[Total_Household_Income]]-Global_Household_Financial_Dyna[[#This Row],[Estimated_Taxes]]</f>
        <v>2458.36</v>
      </c>
      <c r="L2530" s="1">
        <f>Global_Household_Financial_Dyna[[#This Row],[Monthly_Savings]]/Global_Household_Financial_Dyna[[#This Row],[Net Income]]</f>
        <v>0.41550871312582371</v>
      </c>
      <c r="M2530" s="2">
        <f>Global_Household_Financial_Dyna[[#This Row],[Monthly_Expenses]]/Global_Household_Financial_Dyna[[#This Row],[Net Income]]</f>
        <v>0.58449535462666169</v>
      </c>
      <c r="N2530" t="str">
        <f>IF(Global_Household_Financial_Dyna[[#This Row],[Monthly_Savings]]&lt;0,"High Risk", IF(Global_Household_Financial_Dyna[[#This Row],[Savings Rate%]]&lt;0.1, "Medium", "Safe"))</f>
        <v>Safe</v>
      </c>
      <c r="O2530">
        <f>Global_Household_Financial_Dyna[[#This Row],[Total_Household_Income]]/Global_Household_Financial_Dyna[[#This Row],[Family_Size]]</f>
        <v>578.43799999999999</v>
      </c>
      <c r="P2530" s="2">
        <f t="shared" si="78"/>
        <v>0.39788995363055785</v>
      </c>
      <c r="Q2530" s="2">
        <f t="shared" si="79"/>
        <v>1.7618759495265868E-2</v>
      </c>
      <c r="R2530" s="2" t="str">
        <f>IF(Global_Household_Financial_Dyna[[#This Row],[Vs country_Average]]&lt;-0.2, "Underperformer", IF(Global_Household_Financial_Dyna[[#This Row],[Vs country_Average]]&gt;0.2, "Outperformer", "Normal"))</f>
        <v>Normal</v>
      </c>
      <c r="S25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1021.47</v>
      </c>
      <c r="T25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1021.47</v>
      </c>
      <c r="U25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1021.47</v>
      </c>
      <c r="V25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1021.47</v>
      </c>
    </row>
    <row r="2531" spans="1:22" x14ac:dyDescent="0.3">
      <c r="A2531">
        <v>2538</v>
      </c>
      <c r="B2531" t="s">
        <v>18</v>
      </c>
      <c r="C2531" t="s">
        <v>19</v>
      </c>
      <c r="D2531">
        <v>1</v>
      </c>
      <c r="E2531">
        <v>1</v>
      </c>
      <c r="F2531">
        <v>4808.1099999999997</v>
      </c>
      <c r="G2531">
        <v>4808.1099999999997</v>
      </c>
      <c r="H2531">
        <v>1057.78</v>
      </c>
      <c r="I2531">
        <v>1876.68</v>
      </c>
      <c r="J2531">
        <v>1873.65</v>
      </c>
      <c r="K2531">
        <f>Global_Household_Financial_Dyna[[#This Row],[Total_Household_Income]]-Global_Household_Financial_Dyna[[#This Row],[Estimated_Taxes]]</f>
        <v>3750.33</v>
      </c>
      <c r="L2531" s="1">
        <f>Global_Household_Financial_Dyna[[#This Row],[Monthly_Savings]]/Global_Household_Financial_Dyna[[#This Row],[Net Income]]</f>
        <v>0.49959603554887172</v>
      </c>
      <c r="M2531" s="2">
        <f>Global_Household_Financial_Dyna[[#This Row],[Monthly_Expenses]]/Global_Household_Financial_Dyna[[#This Row],[Net Income]]</f>
        <v>0.50040396445112834</v>
      </c>
      <c r="N2531" t="str">
        <f>IF(Global_Household_Financial_Dyna[[#This Row],[Monthly_Savings]]&lt;0,"High Risk", IF(Global_Household_Financial_Dyna[[#This Row],[Savings Rate%]]&lt;0.1, "Medium", "Safe"))</f>
        <v>Safe</v>
      </c>
      <c r="O2531">
        <f>Global_Household_Financial_Dyna[[#This Row],[Total_Household_Income]]/Global_Household_Financial_Dyna[[#This Row],[Family_Size]]</f>
        <v>4808.1099999999997</v>
      </c>
      <c r="P2531" s="2">
        <f t="shared" si="78"/>
        <v>0.32336204947805613</v>
      </c>
      <c r="Q2531" s="2">
        <f t="shared" si="79"/>
        <v>0.17623398607081558</v>
      </c>
      <c r="R2531" s="2" t="str">
        <f>IF(Global_Household_Financial_Dyna[[#This Row],[Vs country_Average]]&lt;-0.2, "Underperformer", IF(Global_Household_Financial_Dyna[[#This Row],[Vs country_Average]]&gt;0.2, "Outperformer", "Normal"))</f>
        <v>Normal</v>
      </c>
      <c r="S25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1873.65</v>
      </c>
      <c r="T25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1873.65</v>
      </c>
      <c r="U25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1873.65</v>
      </c>
      <c r="V25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1873.65</v>
      </c>
    </row>
    <row r="2532" spans="1:22" x14ac:dyDescent="0.3">
      <c r="A2532">
        <v>2539</v>
      </c>
      <c r="B2532" t="s">
        <v>14</v>
      </c>
      <c r="C2532" t="s">
        <v>15</v>
      </c>
      <c r="D2532">
        <v>7</v>
      </c>
      <c r="E2532">
        <v>2</v>
      </c>
      <c r="F2532">
        <v>1985.09</v>
      </c>
      <c r="G2532">
        <v>3157.85</v>
      </c>
      <c r="H2532">
        <v>473.68</v>
      </c>
      <c r="I2532">
        <v>2100.0700000000002</v>
      </c>
      <c r="J2532">
        <v>584.11</v>
      </c>
      <c r="K2532">
        <f>Global_Household_Financial_Dyna[[#This Row],[Total_Household_Income]]-Global_Household_Financial_Dyna[[#This Row],[Estimated_Taxes]]</f>
        <v>2684.17</v>
      </c>
      <c r="L2532" s="1">
        <f>Global_Household_Financial_Dyna[[#This Row],[Monthly_Savings]]/Global_Household_Financial_Dyna[[#This Row],[Net Income]]</f>
        <v>0.21761289337113521</v>
      </c>
      <c r="M2532" s="2">
        <f>Global_Household_Financial_Dyna[[#This Row],[Monthly_Expenses]]/Global_Household_Financial_Dyna[[#This Row],[Net Income]]</f>
        <v>0.78239083217530936</v>
      </c>
      <c r="N2532" t="str">
        <f>IF(Global_Household_Financial_Dyna[[#This Row],[Monthly_Savings]]&lt;0,"High Risk", IF(Global_Household_Financial_Dyna[[#This Row],[Savings Rate%]]&lt;0.1, "Medium", "Safe"))</f>
        <v>Safe</v>
      </c>
      <c r="O2532">
        <f>Global_Household_Financial_Dyna[[#This Row],[Total_Household_Income]]/Global_Household_Financial_Dyna[[#This Row],[Family_Size]]</f>
        <v>451.12142857142857</v>
      </c>
      <c r="P2532" s="2">
        <f t="shared" si="78"/>
        <v>0.39788995363055785</v>
      </c>
      <c r="Q2532" s="2">
        <f t="shared" si="79"/>
        <v>-0.18027706025942264</v>
      </c>
      <c r="R2532" s="2" t="str">
        <f>IF(Global_Household_Financial_Dyna[[#This Row],[Vs country_Average]]&lt;-0.2, "Underperformer", IF(Global_Household_Financial_Dyna[[#This Row],[Vs country_Average]]&gt;0.2, "Outperformer", "Normal"))</f>
        <v>Normal</v>
      </c>
      <c r="S25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584.11</v>
      </c>
      <c r="T25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584.11</v>
      </c>
      <c r="U25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584.11</v>
      </c>
      <c r="V25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584.11</v>
      </c>
    </row>
    <row r="2533" spans="1:22" x14ac:dyDescent="0.3">
      <c r="A2533">
        <v>2540</v>
      </c>
      <c r="B2533" t="s">
        <v>14</v>
      </c>
      <c r="C2533" t="s">
        <v>15</v>
      </c>
      <c r="D2533">
        <v>5</v>
      </c>
      <c r="E2533">
        <v>3</v>
      </c>
      <c r="F2533">
        <v>1601.95</v>
      </c>
      <c r="G2533">
        <v>3428.71</v>
      </c>
      <c r="H2533">
        <v>514.30999999999995</v>
      </c>
      <c r="I2533">
        <v>1115.98</v>
      </c>
      <c r="J2533">
        <v>1798.43</v>
      </c>
      <c r="K2533">
        <f>Global_Household_Financial_Dyna[[#This Row],[Total_Household_Income]]-Global_Household_Financial_Dyna[[#This Row],[Estimated_Taxes]]</f>
        <v>2914.4</v>
      </c>
      <c r="L2533" s="1">
        <f>Global_Household_Financial_Dyna[[#This Row],[Monthly_Savings]]/Global_Household_Financial_Dyna[[#This Row],[Net Income]]</f>
        <v>0.61708413395553119</v>
      </c>
      <c r="M2533" s="2">
        <f>Global_Household_Financial_Dyna[[#This Row],[Monthly_Expenses]]/Global_Household_Financial_Dyna[[#This Row],[Net Income]]</f>
        <v>0.38291929728245949</v>
      </c>
      <c r="N2533" t="str">
        <f>IF(Global_Household_Financial_Dyna[[#This Row],[Monthly_Savings]]&lt;0,"High Risk", IF(Global_Household_Financial_Dyna[[#This Row],[Savings Rate%]]&lt;0.1, "Medium", "Safe"))</f>
        <v>Safe</v>
      </c>
      <c r="O2533">
        <f>Global_Household_Financial_Dyna[[#This Row],[Total_Household_Income]]/Global_Household_Financial_Dyna[[#This Row],[Family_Size]]</f>
        <v>685.74199999999996</v>
      </c>
      <c r="P2533" s="2">
        <f t="shared" si="78"/>
        <v>0.39788995363055785</v>
      </c>
      <c r="Q2533" s="2">
        <f t="shared" si="79"/>
        <v>0.21919418032497334</v>
      </c>
      <c r="R2533" s="2" t="str">
        <f>IF(Global_Household_Financial_Dyna[[#This Row],[Vs country_Average]]&lt;-0.2, "Underperformer", IF(Global_Household_Financial_Dyna[[#This Row],[Vs country_Average]]&gt;0.2, "Outperformer", "Normal"))</f>
        <v>Outperformer</v>
      </c>
      <c r="S25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1798.43</v>
      </c>
      <c r="T25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1798.43</v>
      </c>
      <c r="U25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1798.43</v>
      </c>
      <c r="V25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1798.43</v>
      </c>
    </row>
    <row r="2534" spans="1:22" x14ac:dyDescent="0.3">
      <c r="A2534">
        <v>2541</v>
      </c>
      <c r="B2534" t="s">
        <v>16</v>
      </c>
      <c r="C2534" t="s">
        <v>17</v>
      </c>
      <c r="D2534">
        <v>6</v>
      </c>
      <c r="E2534">
        <v>3</v>
      </c>
      <c r="F2534">
        <v>5088.55</v>
      </c>
      <c r="G2534">
        <v>12597.13</v>
      </c>
      <c r="H2534">
        <v>5038.8500000000004</v>
      </c>
      <c r="I2534">
        <v>4672.53</v>
      </c>
      <c r="J2534">
        <v>2885.75</v>
      </c>
      <c r="K2534">
        <f>Global_Household_Financial_Dyna[[#This Row],[Total_Household_Income]]-Global_Household_Financial_Dyna[[#This Row],[Estimated_Taxes]]</f>
        <v>7558.2799999999988</v>
      </c>
      <c r="L2534" s="1">
        <f>Global_Household_Financial_Dyna[[#This Row],[Monthly_Savings]]/Global_Household_Financial_Dyna[[#This Row],[Net Income]]</f>
        <v>0.38179982747397562</v>
      </c>
      <c r="M2534" s="2">
        <f>Global_Household_Financial_Dyna[[#This Row],[Monthly_Expenses]]/Global_Household_Financial_Dyna[[#This Row],[Net Income]]</f>
        <v>0.61820017252602455</v>
      </c>
      <c r="N2534" t="str">
        <f>IF(Global_Household_Financial_Dyna[[#This Row],[Monthly_Savings]]&lt;0,"High Risk", IF(Global_Household_Financial_Dyna[[#This Row],[Savings Rate%]]&lt;0.1, "Medium", "Safe"))</f>
        <v>Safe</v>
      </c>
      <c r="O2534">
        <f>Global_Household_Financial_Dyna[[#This Row],[Total_Household_Income]]/Global_Household_Financial_Dyna[[#This Row],[Family_Size]]</f>
        <v>2099.5216666666665</v>
      </c>
      <c r="P2534" s="2">
        <f t="shared" si="78"/>
        <v>0.15879799892000862</v>
      </c>
      <c r="Q2534" s="2">
        <f t="shared" si="79"/>
        <v>0.223001828553967</v>
      </c>
      <c r="R2534" s="2" t="str">
        <f>IF(Global_Household_Financial_Dyna[[#This Row],[Vs country_Average]]&lt;-0.2, "Underperformer", IF(Global_Household_Financial_Dyna[[#This Row],[Vs country_Average]]&gt;0.2, "Outperformer", "Normal"))</f>
        <v>Outperformer</v>
      </c>
      <c r="S25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2885.75</v>
      </c>
      <c r="T25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2885.75</v>
      </c>
      <c r="U25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2885.75</v>
      </c>
      <c r="V25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2885.75</v>
      </c>
    </row>
    <row r="2535" spans="1:22" x14ac:dyDescent="0.3">
      <c r="A2535">
        <v>2542</v>
      </c>
      <c r="B2535" t="s">
        <v>14</v>
      </c>
      <c r="C2535" t="s">
        <v>15</v>
      </c>
      <c r="D2535">
        <v>3</v>
      </c>
      <c r="E2535">
        <v>2</v>
      </c>
      <c r="F2535">
        <v>1404.51</v>
      </c>
      <c r="G2535">
        <v>2399.83</v>
      </c>
      <c r="H2535">
        <v>359.97</v>
      </c>
      <c r="I2535">
        <v>1193.1199999999999</v>
      </c>
      <c r="J2535">
        <v>846.73</v>
      </c>
      <c r="K2535">
        <f>Global_Household_Financial_Dyna[[#This Row],[Total_Household_Income]]-Global_Household_Financial_Dyna[[#This Row],[Estimated_Taxes]]</f>
        <v>2039.86</v>
      </c>
      <c r="L2535" s="1">
        <f>Global_Household_Financial_Dyna[[#This Row],[Monthly_Savings]]/Global_Household_Financial_Dyna[[#This Row],[Net Income]]</f>
        <v>0.41509221221064191</v>
      </c>
      <c r="M2535" s="2">
        <f>Global_Household_Financial_Dyna[[#This Row],[Monthly_Expenses]]/Global_Household_Financial_Dyna[[#This Row],[Net Income]]</f>
        <v>0.58490288549214164</v>
      </c>
      <c r="N2535" t="str">
        <f>IF(Global_Household_Financial_Dyna[[#This Row],[Monthly_Savings]]&lt;0,"High Risk", IF(Global_Household_Financial_Dyna[[#This Row],[Savings Rate%]]&lt;0.1, "Medium", "Safe"))</f>
        <v>Safe</v>
      </c>
      <c r="O2535">
        <f>Global_Household_Financial_Dyna[[#This Row],[Total_Household_Income]]/Global_Household_Financial_Dyna[[#This Row],[Family_Size]]</f>
        <v>799.94333333333327</v>
      </c>
      <c r="P2535" s="2">
        <f t="shared" si="78"/>
        <v>0.39788995363055785</v>
      </c>
      <c r="Q2535" s="2">
        <f t="shared" si="79"/>
        <v>1.7202258580084062E-2</v>
      </c>
      <c r="R2535" s="2" t="str">
        <f>IF(Global_Household_Financial_Dyna[[#This Row],[Vs country_Average]]&lt;-0.2, "Underperformer", IF(Global_Household_Financial_Dyna[[#This Row],[Vs country_Average]]&gt;0.2, "Outperformer", "Normal"))</f>
        <v>Normal</v>
      </c>
      <c r="S25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846.73</v>
      </c>
      <c r="T25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846.73</v>
      </c>
      <c r="U25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846.73</v>
      </c>
      <c r="V25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846.73</v>
      </c>
    </row>
    <row r="2536" spans="1:22" x14ac:dyDescent="0.3">
      <c r="A2536">
        <v>2543</v>
      </c>
      <c r="B2536" t="s">
        <v>14</v>
      </c>
      <c r="C2536" t="s">
        <v>15</v>
      </c>
      <c r="D2536">
        <v>2</v>
      </c>
      <c r="E2536">
        <v>2</v>
      </c>
      <c r="F2536">
        <v>1370.76</v>
      </c>
      <c r="G2536">
        <v>2284.67</v>
      </c>
      <c r="H2536">
        <v>342.7</v>
      </c>
      <c r="I2536">
        <v>615.47</v>
      </c>
      <c r="J2536">
        <v>1326.5</v>
      </c>
      <c r="K2536">
        <f>Global_Household_Financial_Dyna[[#This Row],[Total_Household_Income]]-Global_Household_Financial_Dyna[[#This Row],[Estimated_Taxes]]</f>
        <v>1941.97</v>
      </c>
      <c r="L2536" s="1">
        <f>Global_Household_Financial_Dyna[[#This Row],[Monthly_Savings]]/Global_Household_Financial_Dyna[[#This Row],[Net Income]]</f>
        <v>0.68306925441690658</v>
      </c>
      <c r="M2536" s="2">
        <f>Global_Household_Financial_Dyna[[#This Row],[Monthly_Expenses]]/Global_Household_Financial_Dyna[[#This Row],[Net Income]]</f>
        <v>0.31693074558309348</v>
      </c>
      <c r="N2536" t="str">
        <f>IF(Global_Household_Financial_Dyna[[#This Row],[Monthly_Savings]]&lt;0,"High Risk", IF(Global_Household_Financial_Dyna[[#This Row],[Savings Rate%]]&lt;0.1, "Medium", "Safe"))</f>
        <v>Safe</v>
      </c>
      <c r="O2536">
        <f>Global_Household_Financial_Dyna[[#This Row],[Total_Household_Income]]/Global_Household_Financial_Dyna[[#This Row],[Family_Size]]</f>
        <v>1142.335</v>
      </c>
      <c r="P2536" s="2">
        <f t="shared" si="78"/>
        <v>0.39788995363055785</v>
      </c>
      <c r="Q2536" s="2">
        <f t="shared" si="79"/>
        <v>0.28517930078634873</v>
      </c>
      <c r="R2536" s="2" t="str">
        <f>IF(Global_Household_Financial_Dyna[[#This Row],[Vs country_Average]]&lt;-0.2, "Underperformer", IF(Global_Household_Financial_Dyna[[#This Row],[Vs country_Average]]&gt;0.2, "Outperformer", "Normal"))</f>
        <v>Outperformer</v>
      </c>
      <c r="S25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1326.5</v>
      </c>
      <c r="T25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1326.5</v>
      </c>
      <c r="U25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1326.5</v>
      </c>
      <c r="V25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1326.5</v>
      </c>
    </row>
    <row r="2537" spans="1:22" x14ac:dyDescent="0.3">
      <c r="A2537">
        <v>2544</v>
      </c>
      <c r="B2537" t="s">
        <v>16</v>
      </c>
      <c r="C2537" t="s">
        <v>17</v>
      </c>
      <c r="D2537">
        <v>8</v>
      </c>
      <c r="E2537">
        <v>3</v>
      </c>
      <c r="F2537">
        <v>2354.52</v>
      </c>
      <c r="G2537">
        <v>5295.63</v>
      </c>
      <c r="H2537">
        <v>1853.47</v>
      </c>
      <c r="I2537">
        <v>4843.67</v>
      </c>
      <c r="J2537">
        <v>-1401.51</v>
      </c>
      <c r="K2537">
        <f>Global_Household_Financial_Dyna[[#This Row],[Total_Household_Income]]-Global_Household_Financial_Dyna[[#This Row],[Estimated_Taxes]]</f>
        <v>3442.16</v>
      </c>
      <c r="L2537" s="1">
        <f>Global_Household_Financial_Dyna[[#This Row],[Monthly_Savings]]/Global_Household_Financial_Dyna[[#This Row],[Net Income]]</f>
        <v>-0.40716003904525067</v>
      </c>
      <c r="M2537" s="2">
        <f>Global_Household_Financial_Dyna[[#This Row],[Monthly_Expenses]]/Global_Household_Financial_Dyna[[#This Row],[Net Income]]</f>
        <v>1.4071600390452508</v>
      </c>
      <c r="N2537" t="str">
        <f>IF(Global_Household_Financial_Dyna[[#This Row],[Monthly_Savings]]&lt;0,"High Risk", IF(Global_Household_Financial_Dyna[[#This Row],[Savings Rate%]]&lt;0.1, "Medium", "Safe"))</f>
        <v>High Risk</v>
      </c>
      <c r="O2537">
        <f>Global_Household_Financial_Dyna[[#This Row],[Total_Household_Income]]/Global_Household_Financial_Dyna[[#This Row],[Family_Size]]</f>
        <v>661.95375000000001</v>
      </c>
      <c r="P2537" s="2">
        <f t="shared" si="78"/>
        <v>0.15879799892000862</v>
      </c>
      <c r="Q2537" s="2">
        <f t="shared" si="79"/>
        <v>-0.56595803796525934</v>
      </c>
      <c r="R2537" s="2" t="str">
        <f>IF(Global_Household_Financial_Dyna[[#This Row],[Vs country_Average]]&lt;-0.2, "Underperformer", IF(Global_Household_Financial_Dyna[[#This Row],[Vs country_Average]]&gt;0.2, "Outperformer", "Normal"))</f>
        <v>Underperformer</v>
      </c>
      <c r="S25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-1159.3264999999999</v>
      </c>
      <c r="T25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-917.14300000000003</v>
      </c>
      <c r="U25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-674.95949999999993</v>
      </c>
      <c r="V25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-432.77599999999995</v>
      </c>
    </row>
    <row r="2538" spans="1:22" x14ac:dyDescent="0.3">
      <c r="A2538">
        <v>2545</v>
      </c>
      <c r="B2538" t="s">
        <v>18</v>
      </c>
      <c r="C2538" t="s">
        <v>20</v>
      </c>
      <c r="D2538">
        <v>7</v>
      </c>
      <c r="E2538">
        <v>3</v>
      </c>
      <c r="F2538">
        <v>4402.8</v>
      </c>
      <c r="G2538">
        <v>10659.89</v>
      </c>
      <c r="H2538">
        <v>2878.17</v>
      </c>
      <c r="I2538">
        <v>5136.25</v>
      </c>
      <c r="J2538">
        <v>2645.46</v>
      </c>
      <c r="K2538">
        <f>Global_Household_Financial_Dyna[[#This Row],[Total_Household_Income]]-Global_Household_Financial_Dyna[[#This Row],[Estimated_Taxes]]</f>
        <v>7781.7199999999993</v>
      </c>
      <c r="L2538" s="1">
        <f>Global_Household_Financial_Dyna[[#This Row],[Monthly_Savings]]/Global_Household_Financial_Dyna[[#This Row],[Net Income]]</f>
        <v>0.33995826115563144</v>
      </c>
      <c r="M2538" s="2">
        <f>Global_Household_Financial_Dyna[[#This Row],[Monthly_Expenses]]/Global_Household_Financial_Dyna[[#This Row],[Net Income]]</f>
        <v>0.66004045378142628</v>
      </c>
      <c r="N2538" t="str">
        <f>IF(Global_Household_Financial_Dyna[[#This Row],[Monthly_Savings]]&lt;0,"High Risk", IF(Global_Household_Financial_Dyna[[#This Row],[Savings Rate%]]&lt;0.1, "Medium", "Safe"))</f>
        <v>Safe</v>
      </c>
      <c r="O2538">
        <f>Global_Household_Financial_Dyna[[#This Row],[Total_Household_Income]]/Global_Household_Financial_Dyna[[#This Row],[Family_Size]]</f>
        <v>1522.8414285714284</v>
      </c>
      <c r="P2538" s="2">
        <f t="shared" si="78"/>
        <v>0.32336204947805613</v>
      </c>
      <c r="Q2538" s="2">
        <f t="shared" si="79"/>
        <v>1.6596211677575301E-2</v>
      </c>
      <c r="R2538" s="2" t="str">
        <f>IF(Global_Household_Financial_Dyna[[#This Row],[Vs country_Average]]&lt;-0.2, "Underperformer", IF(Global_Household_Financial_Dyna[[#This Row],[Vs country_Average]]&gt;0.2, "Outperformer", "Normal"))</f>
        <v>Normal</v>
      </c>
      <c r="S25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2645.46</v>
      </c>
      <c r="T25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2645.46</v>
      </c>
      <c r="U25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2645.46</v>
      </c>
      <c r="V25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2645.46</v>
      </c>
    </row>
    <row r="2539" spans="1:22" x14ac:dyDescent="0.3">
      <c r="A2539">
        <v>2546</v>
      </c>
      <c r="B2539" t="s">
        <v>10</v>
      </c>
      <c r="C2539" t="s">
        <v>11</v>
      </c>
      <c r="D2539">
        <v>6</v>
      </c>
      <c r="E2539">
        <v>3</v>
      </c>
      <c r="F2539">
        <v>445.68</v>
      </c>
      <c r="G2539">
        <v>934.53</v>
      </c>
      <c r="H2539">
        <v>93.45</v>
      </c>
      <c r="I2539">
        <v>626.74</v>
      </c>
      <c r="J2539">
        <v>214.34</v>
      </c>
      <c r="K2539">
        <f>Global_Household_Financial_Dyna[[#This Row],[Total_Household_Income]]-Global_Household_Financial_Dyna[[#This Row],[Estimated_Taxes]]</f>
        <v>841.07999999999993</v>
      </c>
      <c r="L2539" s="1">
        <f>Global_Household_Financial_Dyna[[#This Row],[Monthly_Savings]]/Global_Household_Financial_Dyna[[#This Row],[Net Income]]</f>
        <v>0.25483901650259194</v>
      </c>
      <c r="M2539" s="2">
        <f>Global_Household_Financial_Dyna[[#This Row],[Monthly_Expenses]]/Global_Household_Financial_Dyna[[#This Row],[Net Income]]</f>
        <v>0.74516098349740822</v>
      </c>
      <c r="N2539" t="str">
        <f>IF(Global_Household_Financial_Dyna[[#This Row],[Monthly_Savings]]&lt;0,"High Risk", IF(Global_Household_Financial_Dyna[[#This Row],[Savings Rate%]]&lt;0.1, "Medium", "Safe"))</f>
        <v>Safe</v>
      </c>
      <c r="O2539">
        <f>Global_Household_Financial_Dyna[[#This Row],[Total_Household_Income]]/Global_Household_Financial_Dyna[[#This Row],[Family_Size]]</f>
        <v>155.755</v>
      </c>
      <c r="P2539" s="2">
        <f t="shared" si="78"/>
        <v>0.42077341556833553</v>
      </c>
      <c r="Q2539" s="2">
        <f t="shared" si="79"/>
        <v>-0.16593439906574359</v>
      </c>
      <c r="R2539" s="2" t="str">
        <f>IF(Global_Household_Financial_Dyna[[#This Row],[Vs country_Average]]&lt;-0.2, "Underperformer", IF(Global_Household_Financial_Dyna[[#This Row],[Vs country_Average]]&gt;0.2, "Outperformer", "Normal"))</f>
        <v>Normal</v>
      </c>
      <c r="S25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214.34</v>
      </c>
      <c r="T25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214.34</v>
      </c>
      <c r="U25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214.34</v>
      </c>
      <c r="V25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214.34</v>
      </c>
    </row>
    <row r="2540" spans="1:22" x14ac:dyDescent="0.3">
      <c r="A2540">
        <v>2547</v>
      </c>
      <c r="B2540" t="s">
        <v>18</v>
      </c>
      <c r="C2540" t="s">
        <v>19</v>
      </c>
      <c r="D2540">
        <v>2</v>
      </c>
      <c r="E2540">
        <v>1</v>
      </c>
      <c r="F2540">
        <v>4707.71</v>
      </c>
      <c r="G2540">
        <v>4707.71</v>
      </c>
      <c r="H2540">
        <v>1035.7</v>
      </c>
      <c r="I2540">
        <v>2448.46</v>
      </c>
      <c r="J2540">
        <v>1223.56</v>
      </c>
      <c r="K2540">
        <f>Global_Household_Financial_Dyna[[#This Row],[Total_Household_Income]]-Global_Household_Financial_Dyna[[#This Row],[Estimated_Taxes]]</f>
        <v>3672.01</v>
      </c>
      <c r="L2540" s="1">
        <f>Global_Household_Financial_Dyna[[#This Row],[Monthly_Savings]]/Global_Household_Financial_Dyna[[#This Row],[Net Income]]</f>
        <v>0.33321260018355064</v>
      </c>
      <c r="M2540" s="2">
        <f>Global_Household_Financial_Dyna[[#This Row],[Monthly_Expenses]]/Global_Household_Financial_Dyna[[#This Row],[Net Income]]</f>
        <v>0.66679012312057973</v>
      </c>
      <c r="N2540" t="str">
        <f>IF(Global_Household_Financial_Dyna[[#This Row],[Monthly_Savings]]&lt;0,"High Risk", IF(Global_Household_Financial_Dyna[[#This Row],[Savings Rate%]]&lt;0.1, "Medium", "Safe"))</f>
        <v>Safe</v>
      </c>
      <c r="O2540">
        <f>Global_Household_Financial_Dyna[[#This Row],[Total_Household_Income]]/Global_Household_Financial_Dyna[[#This Row],[Family_Size]]</f>
        <v>2353.855</v>
      </c>
      <c r="P2540" s="2">
        <f t="shared" si="78"/>
        <v>0.32336204947805613</v>
      </c>
      <c r="Q2540" s="2">
        <f t="shared" si="79"/>
        <v>9.8505507054945096E-3</v>
      </c>
      <c r="R2540" s="2" t="str">
        <f>IF(Global_Household_Financial_Dyna[[#This Row],[Vs country_Average]]&lt;-0.2, "Underperformer", IF(Global_Household_Financial_Dyna[[#This Row],[Vs country_Average]]&gt;0.2, "Outperformer", "Normal"))</f>
        <v>Normal</v>
      </c>
      <c r="S25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1223.56</v>
      </c>
      <c r="T25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1223.56</v>
      </c>
      <c r="U25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1223.56</v>
      </c>
      <c r="V25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1223.56</v>
      </c>
    </row>
    <row r="2541" spans="1:22" x14ac:dyDescent="0.3">
      <c r="A2541">
        <v>2548</v>
      </c>
      <c r="B2541" t="s">
        <v>10</v>
      </c>
      <c r="C2541" t="s">
        <v>22</v>
      </c>
      <c r="D2541">
        <v>3</v>
      </c>
      <c r="E2541">
        <v>2</v>
      </c>
      <c r="F2541">
        <v>1129.1500000000001</v>
      </c>
      <c r="G2541">
        <v>1594.83</v>
      </c>
      <c r="H2541">
        <v>159.47999999999999</v>
      </c>
      <c r="I2541">
        <v>491.18</v>
      </c>
      <c r="J2541">
        <v>944.17</v>
      </c>
      <c r="K2541">
        <f>Global_Household_Financial_Dyna[[#This Row],[Total_Household_Income]]-Global_Household_Financial_Dyna[[#This Row],[Estimated_Taxes]]</f>
        <v>1435.35</v>
      </c>
      <c r="L2541" s="1">
        <f>Global_Household_Financial_Dyna[[#This Row],[Monthly_Savings]]/Global_Household_Financial_Dyna[[#This Row],[Net Income]]</f>
        <v>0.65779774967777893</v>
      </c>
      <c r="M2541" s="2">
        <f>Global_Household_Financial_Dyna[[#This Row],[Monthly_Expenses]]/Global_Household_Financial_Dyna[[#This Row],[Net Income]]</f>
        <v>0.34220225032222107</v>
      </c>
      <c r="N2541" t="str">
        <f>IF(Global_Household_Financial_Dyna[[#This Row],[Monthly_Savings]]&lt;0,"High Risk", IF(Global_Household_Financial_Dyna[[#This Row],[Savings Rate%]]&lt;0.1, "Medium", "Safe"))</f>
        <v>Safe</v>
      </c>
      <c r="O2541">
        <f>Global_Household_Financial_Dyna[[#This Row],[Total_Household_Income]]/Global_Household_Financial_Dyna[[#This Row],[Family_Size]]</f>
        <v>531.61</v>
      </c>
      <c r="P2541" s="2">
        <f t="shared" si="78"/>
        <v>0.42077341556833553</v>
      </c>
      <c r="Q2541" s="2">
        <f t="shared" si="79"/>
        <v>0.2370243341094434</v>
      </c>
      <c r="R2541" s="2" t="str">
        <f>IF(Global_Household_Financial_Dyna[[#This Row],[Vs country_Average]]&lt;-0.2, "Underperformer", IF(Global_Household_Financial_Dyna[[#This Row],[Vs country_Average]]&gt;0.2, "Outperformer", "Normal"))</f>
        <v>Outperformer</v>
      </c>
      <c r="S25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944.17</v>
      </c>
      <c r="T25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944.17</v>
      </c>
      <c r="U25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944.17</v>
      </c>
      <c r="V25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944.17</v>
      </c>
    </row>
    <row r="2542" spans="1:22" x14ac:dyDescent="0.3">
      <c r="A2542">
        <v>2549</v>
      </c>
      <c r="B2542" t="s">
        <v>10</v>
      </c>
      <c r="C2542" t="s">
        <v>11</v>
      </c>
      <c r="D2542">
        <v>4</v>
      </c>
      <c r="E2542">
        <v>3</v>
      </c>
      <c r="F2542">
        <v>873.56</v>
      </c>
      <c r="G2542">
        <v>1962.96</v>
      </c>
      <c r="H2542">
        <v>196.3</v>
      </c>
      <c r="I2542">
        <v>447.17</v>
      </c>
      <c r="J2542">
        <v>1319.5</v>
      </c>
      <c r="K2542">
        <f>Global_Household_Financial_Dyna[[#This Row],[Total_Household_Income]]-Global_Household_Financial_Dyna[[#This Row],[Estimated_Taxes]]</f>
        <v>1766.66</v>
      </c>
      <c r="L2542" s="1">
        <f>Global_Household_Financial_Dyna[[#This Row],[Monthly_Savings]]/Global_Household_Financial_Dyna[[#This Row],[Net Income]]</f>
        <v>0.74688961090419204</v>
      </c>
      <c r="M2542" s="2">
        <f>Global_Household_Financial_Dyna[[#This Row],[Monthly_Expenses]]/Global_Household_Financial_Dyna[[#This Row],[Net Income]]</f>
        <v>0.25311604949452637</v>
      </c>
      <c r="N2542" t="str">
        <f>IF(Global_Household_Financial_Dyna[[#This Row],[Monthly_Savings]]&lt;0,"High Risk", IF(Global_Household_Financial_Dyna[[#This Row],[Savings Rate%]]&lt;0.1, "Medium", "Safe"))</f>
        <v>Safe</v>
      </c>
      <c r="O2542">
        <f>Global_Household_Financial_Dyna[[#This Row],[Total_Household_Income]]/Global_Household_Financial_Dyna[[#This Row],[Family_Size]]</f>
        <v>490.74</v>
      </c>
      <c r="P2542" s="2">
        <f t="shared" si="78"/>
        <v>0.42077341556833553</v>
      </c>
      <c r="Q2542" s="2">
        <f t="shared" si="79"/>
        <v>0.32611619533585651</v>
      </c>
      <c r="R2542" s="2" t="str">
        <f>IF(Global_Household_Financial_Dyna[[#This Row],[Vs country_Average]]&lt;-0.2, "Underperformer", IF(Global_Household_Financial_Dyna[[#This Row],[Vs country_Average]]&gt;0.2, "Outperformer", "Normal"))</f>
        <v>Outperformer</v>
      </c>
      <c r="S25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1319.5</v>
      </c>
      <c r="T25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1319.5</v>
      </c>
      <c r="U25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1319.5</v>
      </c>
      <c r="V25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1319.5</v>
      </c>
    </row>
    <row r="2543" spans="1:22" x14ac:dyDescent="0.3">
      <c r="A2543">
        <v>2550</v>
      </c>
      <c r="B2543" t="s">
        <v>18</v>
      </c>
      <c r="C2543" t="s">
        <v>20</v>
      </c>
      <c r="D2543">
        <v>7</v>
      </c>
      <c r="E2543">
        <v>3</v>
      </c>
      <c r="F2543">
        <v>2745.07</v>
      </c>
      <c r="G2543">
        <v>6779.18</v>
      </c>
      <c r="H2543">
        <v>1491.42</v>
      </c>
      <c r="I2543">
        <v>4065.72</v>
      </c>
      <c r="J2543">
        <v>1222.04</v>
      </c>
      <c r="K2543">
        <f>Global_Household_Financial_Dyna[[#This Row],[Total_Household_Income]]-Global_Household_Financial_Dyna[[#This Row],[Estimated_Taxes]]</f>
        <v>5287.76</v>
      </c>
      <c r="L2543" s="1">
        <f>Global_Household_Financial_Dyna[[#This Row],[Monthly_Savings]]/Global_Household_Financial_Dyna[[#This Row],[Net Income]]</f>
        <v>0.23110731198087658</v>
      </c>
      <c r="M2543" s="2">
        <f>Global_Household_Financial_Dyna[[#This Row],[Monthly_Expenses]]/Global_Household_Financial_Dyna[[#This Row],[Net Income]]</f>
        <v>0.76889268801912336</v>
      </c>
      <c r="N2543" t="str">
        <f>IF(Global_Household_Financial_Dyna[[#This Row],[Monthly_Savings]]&lt;0,"High Risk", IF(Global_Household_Financial_Dyna[[#This Row],[Savings Rate%]]&lt;0.1, "Medium", "Safe"))</f>
        <v>Safe</v>
      </c>
      <c r="O2543">
        <f>Global_Household_Financial_Dyna[[#This Row],[Total_Household_Income]]/Global_Household_Financial_Dyna[[#This Row],[Family_Size]]</f>
        <v>968.45428571428579</v>
      </c>
      <c r="P2543" s="2">
        <f t="shared" si="78"/>
        <v>0.32336204947805613</v>
      </c>
      <c r="Q2543" s="2">
        <f t="shared" si="79"/>
        <v>-9.2254737497179551E-2</v>
      </c>
      <c r="R2543" s="2" t="str">
        <f>IF(Global_Household_Financial_Dyna[[#This Row],[Vs country_Average]]&lt;-0.2, "Underperformer", IF(Global_Household_Financial_Dyna[[#This Row],[Vs country_Average]]&gt;0.2, "Outperformer", "Normal"))</f>
        <v>Normal</v>
      </c>
      <c r="S25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1222.04</v>
      </c>
      <c r="T25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1222.04</v>
      </c>
      <c r="U25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1222.04</v>
      </c>
      <c r="V25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1222.04</v>
      </c>
    </row>
    <row r="2544" spans="1:22" x14ac:dyDescent="0.3">
      <c r="A2544">
        <v>2551</v>
      </c>
      <c r="B2544" t="s">
        <v>10</v>
      </c>
      <c r="C2544" t="s">
        <v>22</v>
      </c>
      <c r="D2544">
        <v>1</v>
      </c>
      <c r="E2544">
        <v>1</v>
      </c>
      <c r="F2544">
        <v>1041.32</v>
      </c>
      <c r="G2544">
        <v>1041.32</v>
      </c>
      <c r="H2544">
        <v>104.13</v>
      </c>
      <c r="I2544">
        <v>278.81</v>
      </c>
      <c r="J2544">
        <v>658.38</v>
      </c>
      <c r="K2544">
        <f>Global_Household_Financial_Dyna[[#This Row],[Total_Household_Income]]-Global_Household_Financial_Dyna[[#This Row],[Estimated_Taxes]]</f>
        <v>937.18999999999994</v>
      </c>
      <c r="L2544" s="1">
        <f>Global_Household_Financial_Dyna[[#This Row],[Monthly_Savings]]/Global_Household_Financial_Dyna[[#This Row],[Net Income]]</f>
        <v>0.70250429475346521</v>
      </c>
      <c r="M2544" s="2">
        <f>Global_Household_Financial_Dyna[[#This Row],[Monthly_Expenses]]/Global_Household_Financial_Dyna[[#This Row],[Net Income]]</f>
        <v>0.2974957052465349</v>
      </c>
      <c r="N2544" t="str">
        <f>IF(Global_Household_Financial_Dyna[[#This Row],[Monthly_Savings]]&lt;0,"High Risk", IF(Global_Household_Financial_Dyna[[#This Row],[Savings Rate%]]&lt;0.1, "Medium", "Safe"))</f>
        <v>Safe</v>
      </c>
      <c r="O2544">
        <f>Global_Household_Financial_Dyna[[#This Row],[Total_Household_Income]]/Global_Household_Financial_Dyna[[#This Row],[Family_Size]]</f>
        <v>1041.32</v>
      </c>
      <c r="P2544" s="2">
        <f t="shared" si="78"/>
        <v>0.42077341556833553</v>
      </c>
      <c r="Q2544" s="2">
        <f t="shared" si="79"/>
        <v>0.28173087918512968</v>
      </c>
      <c r="R2544" s="2" t="str">
        <f>IF(Global_Household_Financial_Dyna[[#This Row],[Vs country_Average]]&lt;-0.2, "Underperformer", IF(Global_Household_Financial_Dyna[[#This Row],[Vs country_Average]]&gt;0.2, "Outperformer", "Normal"))</f>
        <v>Outperformer</v>
      </c>
      <c r="S25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658.38</v>
      </c>
      <c r="T25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658.38</v>
      </c>
      <c r="U25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658.38</v>
      </c>
      <c r="V25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658.38</v>
      </c>
    </row>
    <row r="2545" spans="1:22" x14ac:dyDescent="0.3">
      <c r="A2545">
        <v>2552</v>
      </c>
      <c r="B2545" t="s">
        <v>18</v>
      </c>
      <c r="C2545" t="s">
        <v>20</v>
      </c>
      <c r="D2545">
        <v>1</v>
      </c>
      <c r="E2545">
        <v>1</v>
      </c>
      <c r="F2545">
        <v>5626.32</v>
      </c>
      <c r="G2545">
        <v>5626.32</v>
      </c>
      <c r="H2545">
        <v>1237.79</v>
      </c>
      <c r="I2545">
        <v>1357.05</v>
      </c>
      <c r="J2545">
        <v>3031.48</v>
      </c>
      <c r="K2545">
        <f>Global_Household_Financial_Dyna[[#This Row],[Total_Household_Income]]-Global_Household_Financial_Dyna[[#This Row],[Estimated_Taxes]]</f>
        <v>4388.53</v>
      </c>
      <c r="L2545" s="1">
        <f>Global_Household_Financial_Dyna[[#This Row],[Monthly_Savings]]/Global_Household_Financial_Dyna[[#This Row],[Net Income]]</f>
        <v>0.69077344805663865</v>
      </c>
      <c r="M2545" s="2">
        <f>Global_Household_Financial_Dyna[[#This Row],[Monthly_Expenses]]/Global_Household_Financial_Dyna[[#This Row],[Net Income]]</f>
        <v>0.30922655194336146</v>
      </c>
      <c r="N2545" t="str">
        <f>IF(Global_Household_Financial_Dyna[[#This Row],[Monthly_Savings]]&lt;0,"High Risk", IF(Global_Household_Financial_Dyna[[#This Row],[Savings Rate%]]&lt;0.1, "Medium", "Safe"))</f>
        <v>Safe</v>
      </c>
      <c r="O2545">
        <f>Global_Household_Financial_Dyna[[#This Row],[Total_Household_Income]]/Global_Household_Financial_Dyna[[#This Row],[Family_Size]]</f>
        <v>5626.32</v>
      </c>
      <c r="P2545" s="2">
        <f t="shared" si="78"/>
        <v>0.32336204947805613</v>
      </c>
      <c r="Q2545" s="2">
        <f t="shared" si="79"/>
        <v>0.36741139857858252</v>
      </c>
      <c r="R2545" s="2" t="str">
        <f>IF(Global_Household_Financial_Dyna[[#This Row],[Vs country_Average]]&lt;-0.2, "Underperformer", IF(Global_Household_Financial_Dyna[[#This Row],[Vs country_Average]]&gt;0.2, "Outperformer", "Normal"))</f>
        <v>Outperformer</v>
      </c>
      <c r="S25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3031.48</v>
      </c>
      <c r="T25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3031.48</v>
      </c>
      <c r="U25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3031.48</v>
      </c>
      <c r="V25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3031.48</v>
      </c>
    </row>
    <row r="2546" spans="1:22" x14ac:dyDescent="0.3">
      <c r="A2546">
        <v>2553</v>
      </c>
      <c r="B2546" t="s">
        <v>14</v>
      </c>
      <c r="C2546" t="s">
        <v>15</v>
      </c>
      <c r="D2546">
        <v>8</v>
      </c>
      <c r="E2546">
        <v>3</v>
      </c>
      <c r="F2546">
        <v>1603.76</v>
      </c>
      <c r="G2546">
        <v>3575.4</v>
      </c>
      <c r="H2546">
        <v>536.30999999999995</v>
      </c>
      <c r="I2546">
        <v>1889.81</v>
      </c>
      <c r="J2546">
        <v>1149.29</v>
      </c>
      <c r="K2546">
        <f>Global_Household_Financial_Dyna[[#This Row],[Total_Household_Income]]-Global_Household_Financial_Dyna[[#This Row],[Estimated_Taxes]]</f>
        <v>3039.09</v>
      </c>
      <c r="L2546" s="1">
        <f>Global_Household_Financial_Dyna[[#This Row],[Monthly_Savings]]/Global_Household_Financial_Dyna[[#This Row],[Net Income]]</f>
        <v>0.37816912299405409</v>
      </c>
      <c r="M2546" s="2">
        <f>Global_Household_Financial_Dyna[[#This Row],[Monthly_Expenses]]/Global_Household_Financial_Dyna[[#This Row],[Net Income]]</f>
        <v>0.62183416746460285</v>
      </c>
      <c r="N2546" t="str">
        <f>IF(Global_Household_Financial_Dyna[[#This Row],[Monthly_Savings]]&lt;0,"High Risk", IF(Global_Household_Financial_Dyna[[#This Row],[Savings Rate%]]&lt;0.1, "Medium", "Safe"))</f>
        <v>Safe</v>
      </c>
      <c r="O2546">
        <f>Global_Household_Financial_Dyna[[#This Row],[Total_Household_Income]]/Global_Household_Financial_Dyna[[#This Row],[Family_Size]]</f>
        <v>446.92500000000001</v>
      </c>
      <c r="P2546" s="2">
        <f t="shared" si="78"/>
        <v>0.39788995363055785</v>
      </c>
      <c r="Q2546" s="2">
        <f t="shared" si="79"/>
        <v>-1.9720830636503761E-2</v>
      </c>
      <c r="R2546" s="2" t="str">
        <f>IF(Global_Household_Financial_Dyna[[#This Row],[Vs country_Average]]&lt;-0.2, "Underperformer", IF(Global_Household_Financial_Dyna[[#This Row],[Vs country_Average]]&gt;0.2, "Outperformer", "Normal"))</f>
        <v>Normal</v>
      </c>
      <c r="S25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1149.29</v>
      </c>
      <c r="T25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1149.29</v>
      </c>
      <c r="U25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1149.29</v>
      </c>
      <c r="V25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1149.29</v>
      </c>
    </row>
    <row r="2547" spans="1:22" x14ac:dyDescent="0.3">
      <c r="A2547">
        <v>2554</v>
      </c>
      <c r="B2547" t="s">
        <v>12</v>
      </c>
      <c r="C2547" t="s">
        <v>13</v>
      </c>
      <c r="D2547">
        <v>2</v>
      </c>
      <c r="E2547">
        <v>1</v>
      </c>
      <c r="F2547">
        <v>2446.67</v>
      </c>
      <c r="G2547">
        <v>2446.67</v>
      </c>
      <c r="H2547">
        <v>611.66999999999996</v>
      </c>
      <c r="I2547">
        <v>2060.39</v>
      </c>
      <c r="J2547">
        <v>-225.39</v>
      </c>
      <c r="K2547">
        <f>Global_Household_Financial_Dyna[[#This Row],[Total_Household_Income]]-Global_Household_Financial_Dyna[[#This Row],[Estimated_Taxes]]</f>
        <v>1835</v>
      </c>
      <c r="L2547" s="1">
        <f>Global_Household_Financial_Dyna[[#This Row],[Monthly_Savings]]/Global_Household_Financial_Dyna[[#This Row],[Net Income]]</f>
        <v>-0.1228283378746594</v>
      </c>
      <c r="M2547" s="2">
        <f>Global_Household_Financial_Dyna[[#This Row],[Monthly_Expenses]]/Global_Household_Financial_Dyna[[#This Row],[Net Income]]</f>
        <v>1.1228283378746593</v>
      </c>
      <c r="N2547" t="str">
        <f>IF(Global_Household_Financial_Dyna[[#This Row],[Monthly_Savings]]&lt;0,"High Risk", IF(Global_Household_Financial_Dyna[[#This Row],[Savings Rate%]]&lt;0.1, "Medium", "Safe"))</f>
        <v>High Risk</v>
      </c>
      <c r="O2547">
        <f>Global_Household_Financial_Dyna[[#This Row],[Total_Household_Income]]/Global_Household_Financial_Dyna[[#This Row],[Family_Size]]</f>
        <v>1223.335</v>
      </c>
      <c r="P2547" s="2">
        <f t="shared" si="78"/>
        <v>0.30718716818024266</v>
      </c>
      <c r="Q2547" s="2">
        <f t="shared" si="79"/>
        <v>-0.43001550605490207</v>
      </c>
      <c r="R2547" s="2" t="str">
        <f>IF(Global_Household_Financial_Dyna[[#This Row],[Vs country_Average]]&lt;-0.2, "Underperformer", IF(Global_Household_Financial_Dyna[[#This Row],[Vs country_Average]]&gt;0.2, "Outperformer", "Normal"))</f>
        <v>Underperformer</v>
      </c>
      <c r="S25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-122.37049999999999</v>
      </c>
      <c r="T25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-19.350999999999999</v>
      </c>
      <c r="U25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83.668499999999995</v>
      </c>
      <c r="V25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186.68799999999999</v>
      </c>
    </row>
    <row r="2548" spans="1:22" x14ac:dyDescent="0.3">
      <c r="A2548">
        <v>2555</v>
      </c>
      <c r="B2548" t="s">
        <v>18</v>
      </c>
      <c r="C2548" t="s">
        <v>20</v>
      </c>
      <c r="D2548">
        <v>2</v>
      </c>
      <c r="E2548">
        <v>1</v>
      </c>
      <c r="F2548">
        <v>4800.7299999999996</v>
      </c>
      <c r="G2548">
        <v>4800.7299999999996</v>
      </c>
      <c r="H2548">
        <v>1056.1600000000001</v>
      </c>
      <c r="I2548">
        <v>1960.52</v>
      </c>
      <c r="J2548">
        <v>1784.04</v>
      </c>
      <c r="K2548">
        <f>Global_Household_Financial_Dyna[[#This Row],[Total_Household_Income]]-Global_Household_Financial_Dyna[[#This Row],[Estimated_Taxes]]</f>
        <v>3744.5699999999997</v>
      </c>
      <c r="L2548" s="1">
        <f>Global_Household_Financial_Dyna[[#This Row],[Monthly_Savings]]/Global_Household_Financial_Dyna[[#This Row],[Net Income]]</f>
        <v>0.47643387625281408</v>
      </c>
      <c r="M2548" s="2">
        <f>Global_Household_Financial_Dyna[[#This Row],[Monthly_Expenses]]/Global_Household_Financial_Dyna[[#This Row],[Net Income]]</f>
        <v>0.52356345321358666</v>
      </c>
      <c r="N2548" t="str">
        <f>IF(Global_Household_Financial_Dyna[[#This Row],[Monthly_Savings]]&lt;0,"High Risk", IF(Global_Household_Financial_Dyna[[#This Row],[Savings Rate%]]&lt;0.1, "Medium", "Safe"))</f>
        <v>Safe</v>
      </c>
      <c r="O2548">
        <f>Global_Household_Financial_Dyna[[#This Row],[Total_Household_Income]]/Global_Household_Financial_Dyna[[#This Row],[Family_Size]]</f>
        <v>2400.3649999999998</v>
      </c>
      <c r="P2548" s="2">
        <f t="shared" si="78"/>
        <v>0.32336204947805613</v>
      </c>
      <c r="Q2548" s="2">
        <f t="shared" si="79"/>
        <v>0.15307182677475795</v>
      </c>
      <c r="R2548" s="2" t="str">
        <f>IF(Global_Household_Financial_Dyna[[#This Row],[Vs country_Average]]&lt;-0.2, "Underperformer", IF(Global_Household_Financial_Dyna[[#This Row],[Vs country_Average]]&gt;0.2, "Outperformer", "Normal"))</f>
        <v>Normal</v>
      </c>
      <c r="S25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1784.04</v>
      </c>
      <c r="T25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1784.04</v>
      </c>
      <c r="U25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1784.04</v>
      </c>
      <c r="V25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1784.04</v>
      </c>
    </row>
    <row r="2549" spans="1:22" x14ac:dyDescent="0.3">
      <c r="A2549">
        <v>2556</v>
      </c>
      <c r="B2549" t="s">
        <v>12</v>
      </c>
      <c r="C2549" t="s">
        <v>13</v>
      </c>
      <c r="D2549">
        <v>2</v>
      </c>
      <c r="E2549">
        <v>2</v>
      </c>
      <c r="F2549">
        <v>6248.54</v>
      </c>
      <c r="G2549">
        <v>9833.11</v>
      </c>
      <c r="H2549">
        <v>2949.93</v>
      </c>
      <c r="I2549">
        <v>1611.95</v>
      </c>
      <c r="J2549">
        <v>5271.23</v>
      </c>
      <c r="K2549">
        <f>Global_Household_Financial_Dyna[[#This Row],[Total_Household_Income]]-Global_Household_Financial_Dyna[[#This Row],[Estimated_Taxes]]</f>
        <v>6883.18</v>
      </c>
      <c r="L2549" s="1">
        <f>Global_Household_Financial_Dyna[[#This Row],[Monthly_Savings]]/Global_Household_Financial_Dyna[[#This Row],[Net Income]]</f>
        <v>0.76581318518475461</v>
      </c>
      <c r="M2549" s="2">
        <f>Global_Household_Financial_Dyna[[#This Row],[Monthly_Expenses]]/Global_Household_Financial_Dyna[[#This Row],[Net Income]]</f>
        <v>0.23418681481524528</v>
      </c>
      <c r="N2549" t="str">
        <f>IF(Global_Household_Financial_Dyna[[#This Row],[Monthly_Savings]]&lt;0,"High Risk", IF(Global_Household_Financial_Dyna[[#This Row],[Savings Rate%]]&lt;0.1, "Medium", "Safe"))</f>
        <v>Safe</v>
      </c>
      <c r="O2549">
        <f>Global_Household_Financial_Dyna[[#This Row],[Total_Household_Income]]/Global_Household_Financial_Dyna[[#This Row],[Family_Size]]</f>
        <v>4916.5550000000003</v>
      </c>
      <c r="P2549" s="2">
        <f t="shared" si="78"/>
        <v>0.30718716818024266</v>
      </c>
      <c r="Q2549" s="2">
        <f t="shared" si="79"/>
        <v>0.45862601700451194</v>
      </c>
      <c r="R2549" s="2" t="str">
        <f>IF(Global_Household_Financial_Dyna[[#This Row],[Vs country_Average]]&lt;-0.2, "Underperformer", IF(Global_Household_Financial_Dyna[[#This Row],[Vs country_Average]]&gt;0.2, "Outperformer", "Normal"))</f>
        <v>Outperformer</v>
      </c>
      <c r="S25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5271.23</v>
      </c>
      <c r="T25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5271.23</v>
      </c>
      <c r="U25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5271.23</v>
      </c>
      <c r="V25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5271.23</v>
      </c>
    </row>
    <row r="2550" spans="1:22" x14ac:dyDescent="0.3">
      <c r="A2550">
        <v>2557</v>
      </c>
      <c r="B2550" t="s">
        <v>16</v>
      </c>
      <c r="C2550" t="s">
        <v>17</v>
      </c>
      <c r="D2550">
        <v>7</v>
      </c>
      <c r="E2550">
        <v>3</v>
      </c>
      <c r="F2550">
        <v>6782.01</v>
      </c>
      <c r="G2550">
        <v>15162.02</v>
      </c>
      <c r="H2550">
        <v>6064.81</v>
      </c>
      <c r="I2550">
        <v>5356.21</v>
      </c>
      <c r="J2550">
        <v>3741</v>
      </c>
      <c r="K2550">
        <f>Global_Household_Financial_Dyna[[#This Row],[Total_Household_Income]]-Global_Household_Financial_Dyna[[#This Row],[Estimated_Taxes]]</f>
        <v>9097.2099999999991</v>
      </c>
      <c r="L2550" s="1">
        <f>Global_Household_Financial_Dyna[[#This Row],[Monthly_Savings]]/Global_Household_Financial_Dyna[[#This Row],[Net Income]]</f>
        <v>0.41122497996638535</v>
      </c>
      <c r="M2550" s="2">
        <f>Global_Household_Financial_Dyna[[#This Row],[Monthly_Expenses]]/Global_Household_Financial_Dyna[[#This Row],[Net Income]]</f>
        <v>0.58877502003361482</v>
      </c>
      <c r="N2550" t="str">
        <f>IF(Global_Household_Financial_Dyna[[#This Row],[Monthly_Savings]]&lt;0,"High Risk", IF(Global_Household_Financial_Dyna[[#This Row],[Savings Rate%]]&lt;0.1, "Medium", "Safe"))</f>
        <v>Safe</v>
      </c>
      <c r="O2550">
        <f>Global_Household_Financial_Dyna[[#This Row],[Total_Household_Income]]/Global_Household_Financial_Dyna[[#This Row],[Family_Size]]</f>
        <v>2166.002857142857</v>
      </c>
      <c r="P2550" s="2">
        <f t="shared" si="78"/>
        <v>0.15879799892000862</v>
      </c>
      <c r="Q2550" s="2">
        <f t="shared" si="79"/>
        <v>0.25242698104637673</v>
      </c>
      <c r="R2550" s="2" t="str">
        <f>IF(Global_Household_Financial_Dyna[[#This Row],[Vs country_Average]]&lt;-0.2, "Underperformer", IF(Global_Household_Financial_Dyna[[#This Row],[Vs country_Average]]&gt;0.2, "Outperformer", "Normal"))</f>
        <v>Outperformer</v>
      </c>
      <c r="S25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3741</v>
      </c>
      <c r="T25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3741</v>
      </c>
      <c r="U25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3741</v>
      </c>
      <c r="V25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3741</v>
      </c>
    </row>
    <row r="2551" spans="1:22" x14ac:dyDescent="0.3">
      <c r="A2551">
        <v>2558</v>
      </c>
      <c r="B2551" t="s">
        <v>10</v>
      </c>
      <c r="C2551" t="s">
        <v>22</v>
      </c>
      <c r="D2551">
        <v>3</v>
      </c>
      <c r="E2551">
        <v>1</v>
      </c>
      <c r="F2551">
        <v>492.15</v>
      </c>
      <c r="G2551">
        <v>492.15</v>
      </c>
      <c r="H2551">
        <v>49.21</v>
      </c>
      <c r="I2551">
        <v>467.05</v>
      </c>
      <c r="J2551">
        <v>-24.12</v>
      </c>
      <c r="K2551">
        <f>Global_Household_Financial_Dyna[[#This Row],[Total_Household_Income]]-Global_Household_Financial_Dyna[[#This Row],[Estimated_Taxes]]</f>
        <v>442.94</v>
      </c>
      <c r="L2551" s="1">
        <f>Global_Household_Financial_Dyna[[#This Row],[Monthly_Savings]]/Global_Household_Financial_Dyna[[#This Row],[Net Income]]</f>
        <v>-5.4454327899941306E-2</v>
      </c>
      <c r="M2551" s="2">
        <f>Global_Household_Financial_Dyna[[#This Row],[Monthly_Expenses]]/Global_Household_Financial_Dyna[[#This Row],[Net Income]]</f>
        <v>1.0544317514787556</v>
      </c>
      <c r="N2551" t="str">
        <f>IF(Global_Household_Financial_Dyna[[#This Row],[Monthly_Savings]]&lt;0,"High Risk", IF(Global_Household_Financial_Dyna[[#This Row],[Savings Rate%]]&lt;0.1, "Medium", "Safe"))</f>
        <v>High Risk</v>
      </c>
      <c r="O2551">
        <f>Global_Household_Financial_Dyna[[#This Row],[Total_Household_Income]]/Global_Household_Financial_Dyna[[#This Row],[Family_Size]]</f>
        <v>164.04999999999998</v>
      </c>
      <c r="P2551" s="2">
        <f t="shared" si="78"/>
        <v>0.42077341556833553</v>
      </c>
      <c r="Q2551" s="2">
        <f t="shared" si="79"/>
        <v>-0.47522774346827684</v>
      </c>
      <c r="R2551" s="2" t="str">
        <f>IF(Global_Household_Financial_Dyna[[#This Row],[Vs country_Average]]&lt;-0.2, "Underperformer", IF(Global_Household_Financial_Dyna[[#This Row],[Vs country_Average]]&gt;0.2, "Outperformer", "Normal"))</f>
        <v>Underperformer</v>
      </c>
      <c r="S25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-0.76749999999999829</v>
      </c>
      <c r="T25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22.584999999999997</v>
      </c>
      <c r="U25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45.937499999999986</v>
      </c>
      <c r="V25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69.289999999999992</v>
      </c>
    </row>
    <row r="2552" spans="1:22" x14ac:dyDescent="0.3">
      <c r="A2552">
        <v>2559</v>
      </c>
      <c r="B2552" t="s">
        <v>18</v>
      </c>
      <c r="C2552" t="s">
        <v>20</v>
      </c>
      <c r="D2552">
        <v>4</v>
      </c>
      <c r="E2552">
        <v>2</v>
      </c>
      <c r="F2552">
        <v>4468.7299999999996</v>
      </c>
      <c r="G2552">
        <v>6951.22</v>
      </c>
      <c r="H2552">
        <v>1529.27</v>
      </c>
      <c r="I2552">
        <v>3360.61</v>
      </c>
      <c r="J2552">
        <v>2061.34</v>
      </c>
      <c r="K2552">
        <f>Global_Household_Financial_Dyna[[#This Row],[Total_Household_Income]]-Global_Household_Financial_Dyna[[#This Row],[Estimated_Taxes]]</f>
        <v>5421.9500000000007</v>
      </c>
      <c r="L2552" s="1">
        <f>Global_Household_Financial_Dyna[[#This Row],[Monthly_Savings]]/Global_Household_Financial_Dyna[[#This Row],[Net Income]]</f>
        <v>0.38018425105358772</v>
      </c>
      <c r="M2552" s="2">
        <f>Global_Household_Financial_Dyna[[#This Row],[Monthly_Expenses]]/Global_Household_Financial_Dyna[[#This Row],[Net Income]]</f>
        <v>0.61981574894641223</v>
      </c>
      <c r="N2552" t="str">
        <f>IF(Global_Household_Financial_Dyna[[#This Row],[Monthly_Savings]]&lt;0,"High Risk", IF(Global_Household_Financial_Dyna[[#This Row],[Savings Rate%]]&lt;0.1, "Medium", "Safe"))</f>
        <v>Safe</v>
      </c>
      <c r="O2552">
        <f>Global_Household_Financial_Dyna[[#This Row],[Total_Household_Income]]/Global_Household_Financial_Dyna[[#This Row],[Family_Size]]</f>
        <v>1737.8050000000001</v>
      </c>
      <c r="P2552" s="2">
        <f t="shared" si="78"/>
        <v>0.32336204947805613</v>
      </c>
      <c r="Q2552" s="2">
        <f t="shared" si="79"/>
        <v>5.6822201575531583E-2</v>
      </c>
      <c r="R2552" s="2" t="str">
        <f>IF(Global_Household_Financial_Dyna[[#This Row],[Vs country_Average]]&lt;-0.2, "Underperformer", IF(Global_Household_Financial_Dyna[[#This Row],[Vs country_Average]]&gt;0.2, "Outperformer", "Normal"))</f>
        <v>Normal</v>
      </c>
      <c r="S25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2061.34</v>
      </c>
      <c r="T25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2061.34</v>
      </c>
      <c r="U25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2061.34</v>
      </c>
      <c r="V25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2061.34</v>
      </c>
    </row>
    <row r="2553" spans="1:22" x14ac:dyDescent="0.3">
      <c r="A2553">
        <v>2560</v>
      </c>
      <c r="B2553" t="s">
        <v>16</v>
      </c>
      <c r="C2553" t="s">
        <v>21</v>
      </c>
      <c r="D2553">
        <v>1</v>
      </c>
      <c r="E2553">
        <v>1</v>
      </c>
      <c r="F2553">
        <v>1465.01</v>
      </c>
      <c r="G2553">
        <v>1465.01</v>
      </c>
      <c r="H2553">
        <v>512.75</v>
      </c>
      <c r="I2553">
        <v>1390.29</v>
      </c>
      <c r="J2553">
        <v>-438.04</v>
      </c>
      <c r="K2553">
        <f>Global_Household_Financial_Dyna[[#This Row],[Total_Household_Income]]-Global_Household_Financial_Dyna[[#This Row],[Estimated_Taxes]]</f>
        <v>952.26</v>
      </c>
      <c r="L2553" s="1">
        <f>Global_Household_Financial_Dyna[[#This Row],[Monthly_Savings]]/Global_Household_Financial_Dyna[[#This Row],[Net Income]]</f>
        <v>-0.46000042005334679</v>
      </c>
      <c r="M2553" s="2">
        <f>Global_Household_Financial_Dyna[[#This Row],[Monthly_Expenses]]/Global_Household_Financial_Dyna[[#This Row],[Net Income]]</f>
        <v>1.4599899187196774</v>
      </c>
      <c r="N2553" t="str">
        <f>IF(Global_Household_Financial_Dyna[[#This Row],[Monthly_Savings]]&lt;0,"High Risk", IF(Global_Household_Financial_Dyna[[#This Row],[Savings Rate%]]&lt;0.1, "Medium", "Safe"))</f>
        <v>High Risk</v>
      </c>
      <c r="O2553">
        <f>Global_Household_Financial_Dyna[[#This Row],[Total_Household_Income]]/Global_Household_Financial_Dyna[[#This Row],[Family_Size]]</f>
        <v>1465.01</v>
      </c>
      <c r="P2553" s="2">
        <f t="shared" si="78"/>
        <v>0.15879799892000862</v>
      </c>
      <c r="Q2553" s="2">
        <f t="shared" si="79"/>
        <v>-0.61879841897335541</v>
      </c>
      <c r="R2553" s="2" t="str">
        <f>IF(Global_Household_Financial_Dyna[[#This Row],[Vs country_Average]]&lt;-0.2, "Underperformer", IF(Global_Household_Financial_Dyna[[#This Row],[Vs country_Average]]&gt;0.2, "Outperformer", "Normal"))</f>
        <v>Underperformer</v>
      </c>
      <c r="S25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-368.52550000000002</v>
      </c>
      <c r="T25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-299.01100000000002</v>
      </c>
      <c r="U25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-229.49650000000003</v>
      </c>
      <c r="V25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-159.98200000000003</v>
      </c>
    </row>
    <row r="2554" spans="1:22" x14ac:dyDescent="0.3">
      <c r="A2554">
        <v>2561</v>
      </c>
      <c r="B2554" t="s">
        <v>14</v>
      </c>
      <c r="C2554" t="s">
        <v>15</v>
      </c>
      <c r="D2554">
        <v>6</v>
      </c>
      <c r="E2554">
        <v>1</v>
      </c>
      <c r="F2554">
        <v>1404.46</v>
      </c>
      <c r="G2554">
        <v>1404.46</v>
      </c>
      <c r="H2554">
        <v>210.67</v>
      </c>
      <c r="I2554">
        <v>1332.83</v>
      </c>
      <c r="J2554">
        <v>-139.04</v>
      </c>
      <c r="K2554">
        <f>Global_Household_Financial_Dyna[[#This Row],[Total_Household_Income]]-Global_Household_Financial_Dyna[[#This Row],[Estimated_Taxes]]</f>
        <v>1193.79</v>
      </c>
      <c r="L2554" s="1">
        <f>Global_Household_Financial_Dyna[[#This Row],[Monthly_Savings]]/Global_Household_Financial_Dyna[[#This Row],[Net Income]]</f>
        <v>-0.11646939578987929</v>
      </c>
      <c r="M2554" s="2">
        <f>Global_Household_Financial_Dyna[[#This Row],[Monthly_Expenses]]/Global_Household_Financial_Dyna[[#This Row],[Net Income]]</f>
        <v>1.1164693957898792</v>
      </c>
      <c r="N2554" t="str">
        <f>IF(Global_Household_Financial_Dyna[[#This Row],[Monthly_Savings]]&lt;0,"High Risk", IF(Global_Household_Financial_Dyna[[#This Row],[Savings Rate%]]&lt;0.1, "Medium", "Safe"))</f>
        <v>High Risk</v>
      </c>
      <c r="O2554">
        <f>Global_Household_Financial_Dyna[[#This Row],[Total_Household_Income]]/Global_Household_Financial_Dyna[[#This Row],[Family_Size]]</f>
        <v>234.07666666666668</v>
      </c>
      <c r="P2554" s="2">
        <f t="shared" si="78"/>
        <v>0.39788995363055785</v>
      </c>
      <c r="Q2554" s="2">
        <f t="shared" si="79"/>
        <v>-0.51435934942043715</v>
      </c>
      <c r="R2554" s="2" t="str">
        <f>IF(Global_Household_Financial_Dyna[[#This Row],[Vs country_Average]]&lt;-0.2, "Underperformer", IF(Global_Household_Financial_Dyna[[#This Row],[Vs country_Average]]&gt;0.2, "Outperformer", "Normal"))</f>
        <v>Underperformer</v>
      </c>
      <c r="S25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-72.398499999999999</v>
      </c>
      <c r="T25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-5.757000000000005</v>
      </c>
      <c r="U25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60.884499999999974</v>
      </c>
      <c r="V25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127.52599999999998</v>
      </c>
    </row>
    <row r="2555" spans="1:22" x14ac:dyDescent="0.3">
      <c r="A2555">
        <v>2562</v>
      </c>
      <c r="B2555" t="s">
        <v>14</v>
      </c>
      <c r="C2555" t="s">
        <v>15</v>
      </c>
      <c r="D2555">
        <v>5</v>
      </c>
      <c r="E2555">
        <v>3</v>
      </c>
      <c r="F2555">
        <v>2904.9</v>
      </c>
      <c r="G2555">
        <v>6381.63</v>
      </c>
      <c r="H2555">
        <v>957.25</v>
      </c>
      <c r="I2555">
        <v>963.13</v>
      </c>
      <c r="J2555">
        <v>4461.26</v>
      </c>
      <c r="K2555">
        <f>Global_Household_Financial_Dyna[[#This Row],[Total_Household_Income]]-Global_Household_Financial_Dyna[[#This Row],[Estimated_Taxes]]</f>
        <v>5424.38</v>
      </c>
      <c r="L2555" s="1">
        <f>Global_Household_Financial_Dyna[[#This Row],[Monthly_Savings]]/Global_Household_Financial_Dyna[[#This Row],[Net Income]]</f>
        <v>0.82244606756901251</v>
      </c>
      <c r="M2555" s="2">
        <f>Global_Household_Financial_Dyna[[#This Row],[Monthly_Expenses]]/Global_Household_Financial_Dyna[[#This Row],[Net Income]]</f>
        <v>0.17755577595964883</v>
      </c>
      <c r="N2555" t="str">
        <f>IF(Global_Household_Financial_Dyna[[#This Row],[Monthly_Savings]]&lt;0,"High Risk", IF(Global_Household_Financial_Dyna[[#This Row],[Savings Rate%]]&lt;0.1, "Medium", "Safe"))</f>
        <v>Safe</v>
      </c>
      <c r="O2555">
        <f>Global_Household_Financial_Dyna[[#This Row],[Total_Household_Income]]/Global_Household_Financial_Dyna[[#This Row],[Family_Size]]</f>
        <v>1276.326</v>
      </c>
      <c r="P2555" s="2">
        <f t="shared" si="78"/>
        <v>0.39788995363055785</v>
      </c>
      <c r="Q2555" s="2">
        <f t="shared" si="79"/>
        <v>0.42455611393845466</v>
      </c>
      <c r="R2555" s="2" t="str">
        <f>IF(Global_Household_Financial_Dyna[[#This Row],[Vs country_Average]]&lt;-0.2, "Underperformer", IF(Global_Household_Financial_Dyna[[#This Row],[Vs country_Average]]&gt;0.2, "Outperformer", "Normal"))</f>
        <v>Outperformer</v>
      </c>
      <c r="S25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4461.26</v>
      </c>
      <c r="T25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4461.26</v>
      </c>
      <c r="U25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4461.26</v>
      </c>
      <c r="V25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4461.26</v>
      </c>
    </row>
    <row r="2556" spans="1:22" x14ac:dyDescent="0.3">
      <c r="A2556">
        <v>2563</v>
      </c>
      <c r="B2556" t="s">
        <v>18</v>
      </c>
      <c r="C2556" t="s">
        <v>20</v>
      </c>
      <c r="D2556">
        <v>7</v>
      </c>
      <c r="E2556">
        <v>3</v>
      </c>
      <c r="F2556">
        <v>2565.06</v>
      </c>
      <c r="G2556">
        <v>5582.14</v>
      </c>
      <c r="H2556">
        <v>1228.07</v>
      </c>
      <c r="I2556">
        <v>5117.6400000000003</v>
      </c>
      <c r="J2556">
        <v>-763.57</v>
      </c>
      <c r="K2556">
        <f>Global_Household_Financial_Dyna[[#This Row],[Total_Household_Income]]-Global_Household_Financial_Dyna[[#This Row],[Estimated_Taxes]]</f>
        <v>4354.0700000000006</v>
      </c>
      <c r="L2556" s="1">
        <f>Global_Household_Financial_Dyna[[#This Row],[Monthly_Savings]]/Global_Household_Financial_Dyna[[#This Row],[Net Income]]</f>
        <v>-0.17536925221689131</v>
      </c>
      <c r="M2556" s="2">
        <f>Global_Household_Financial_Dyna[[#This Row],[Monthly_Expenses]]/Global_Household_Financial_Dyna[[#This Row],[Net Income]]</f>
        <v>1.1753692522168913</v>
      </c>
      <c r="N2556" t="str">
        <f>IF(Global_Household_Financial_Dyna[[#This Row],[Monthly_Savings]]&lt;0,"High Risk", IF(Global_Household_Financial_Dyna[[#This Row],[Savings Rate%]]&lt;0.1, "Medium", "Safe"))</f>
        <v>High Risk</v>
      </c>
      <c r="O2556">
        <f>Global_Household_Financial_Dyna[[#This Row],[Total_Household_Income]]/Global_Household_Financial_Dyna[[#This Row],[Family_Size]]</f>
        <v>797.44857142857143</v>
      </c>
      <c r="P2556" s="2">
        <f t="shared" si="78"/>
        <v>0.32336204947805613</v>
      </c>
      <c r="Q2556" s="2">
        <f t="shared" si="79"/>
        <v>-0.49873130169494745</v>
      </c>
      <c r="R2556" s="2" t="str">
        <f>IF(Global_Household_Financial_Dyna[[#This Row],[Vs country_Average]]&lt;-0.2, "Underperformer", IF(Global_Household_Financial_Dyna[[#This Row],[Vs country_Average]]&gt;0.2, "Outperformer", "Normal"))</f>
        <v>Underperformer</v>
      </c>
      <c r="S25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-507.68799999999999</v>
      </c>
      <c r="T25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-251.80599999999998</v>
      </c>
      <c r="U25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4.0760000000000218</v>
      </c>
      <c r="V25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259.95800000000008</v>
      </c>
    </row>
    <row r="2557" spans="1:22" x14ac:dyDescent="0.3">
      <c r="A2557">
        <v>2564</v>
      </c>
      <c r="B2557" t="s">
        <v>18</v>
      </c>
      <c r="C2557" t="s">
        <v>19</v>
      </c>
      <c r="D2557">
        <v>7</v>
      </c>
      <c r="E2557">
        <v>3</v>
      </c>
      <c r="F2557">
        <v>3466.48</v>
      </c>
      <c r="G2557">
        <v>7179.99</v>
      </c>
      <c r="H2557">
        <v>1579.6</v>
      </c>
      <c r="I2557">
        <v>4774.38</v>
      </c>
      <c r="J2557">
        <v>826.01</v>
      </c>
      <c r="K2557">
        <f>Global_Household_Financial_Dyna[[#This Row],[Total_Household_Income]]-Global_Household_Financial_Dyna[[#This Row],[Estimated_Taxes]]</f>
        <v>5600.3899999999994</v>
      </c>
      <c r="L2557" s="1">
        <f>Global_Household_Financial_Dyna[[#This Row],[Monthly_Savings]]/Global_Household_Financial_Dyna[[#This Row],[Net Income]]</f>
        <v>0.14749151398384758</v>
      </c>
      <c r="M2557" s="2">
        <f>Global_Household_Financial_Dyna[[#This Row],[Monthly_Expenses]]/Global_Household_Financial_Dyna[[#This Row],[Net Income]]</f>
        <v>0.85250848601615259</v>
      </c>
      <c r="N2557" t="str">
        <f>IF(Global_Household_Financial_Dyna[[#This Row],[Monthly_Savings]]&lt;0,"High Risk", IF(Global_Household_Financial_Dyna[[#This Row],[Savings Rate%]]&lt;0.1, "Medium", "Safe"))</f>
        <v>Safe</v>
      </c>
      <c r="O2557">
        <f>Global_Household_Financial_Dyna[[#This Row],[Total_Household_Income]]/Global_Household_Financial_Dyna[[#This Row],[Family_Size]]</f>
        <v>1025.712857142857</v>
      </c>
      <c r="P2557" s="2">
        <f t="shared" si="78"/>
        <v>0.32336204947805613</v>
      </c>
      <c r="Q2557" s="2">
        <f t="shared" si="79"/>
        <v>-0.17587053549420856</v>
      </c>
      <c r="R2557" s="2" t="str">
        <f>IF(Global_Household_Financial_Dyna[[#This Row],[Vs country_Average]]&lt;-0.2, "Underperformer", IF(Global_Household_Financial_Dyna[[#This Row],[Vs country_Average]]&gt;0.2, "Outperformer", "Normal"))</f>
        <v>Normal</v>
      </c>
      <c r="S25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826.01</v>
      </c>
      <c r="T25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826.01</v>
      </c>
      <c r="U25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826.01</v>
      </c>
      <c r="V25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826.01</v>
      </c>
    </row>
    <row r="2558" spans="1:22" x14ac:dyDescent="0.3">
      <c r="A2558">
        <v>2565</v>
      </c>
      <c r="B2558" t="s">
        <v>10</v>
      </c>
      <c r="C2558" t="s">
        <v>22</v>
      </c>
      <c r="D2558">
        <v>3</v>
      </c>
      <c r="E2558">
        <v>2</v>
      </c>
      <c r="F2558">
        <v>1514.59</v>
      </c>
      <c r="G2558">
        <v>2445.8200000000002</v>
      </c>
      <c r="H2558">
        <v>244.58</v>
      </c>
      <c r="I2558">
        <v>380.31</v>
      </c>
      <c r="J2558">
        <v>1820.93</v>
      </c>
      <c r="K2558">
        <f>Global_Household_Financial_Dyna[[#This Row],[Total_Household_Income]]-Global_Household_Financial_Dyna[[#This Row],[Estimated_Taxes]]</f>
        <v>2201.2400000000002</v>
      </c>
      <c r="L2558" s="1">
        <f>Global_Household_Financial_Dyna[[#This Row],[Monthly_Savings]]/Global_Household_Financial_Dyna[[#This Row],[Net Income]]</f>
        <v>0.82722919808835016</v>
      </c>
      <c r="M2558" s="2">
        <f>Global_Household_Financial_Dyna[[#This Row],[Monthly_Expenses]]/Global_Household_Financial_Dyna[[#This Row],[Net Income]]</f>
        <v>0.17277080191164979</v>
      </c>
      <c r="N2558" t="str">
        <f>IF(Global_Household_Financial_Dyna[[#This Row],[Monthly_Savings]]&lt;0,"High Risk", IF(Global_Household_Financial_Dyna[[#This Row],[Savings Rate%]]&lt;0.1, "Medium", "Safe"))</f>
        <v>Safe</v>
      </c>
      <c r="O2558">
        <f>Global_Household_Financial_Dyna[[#This Row],[Total_Household_Income]]/Global_Household_Financial_Dyna[[#This Row],[Family_Size]]</f>
        <v>815.27333333333343</v>
      </c>
      <c r="P2558" s="2">
        <f t="shared" si="78"/>
        <v>0.42077341556833553</v>
      </c>
      <c r="Q2558" s="2">
        <f t="shared" si="79"/>
        <v>0.40645578252001463</v>
      </c>
      <c r="R2558" s="2" t="str">
        <f>IF(Global_Household_Financial_Dyna[[#This Row],[Vs country_Average]]&lt;-0.2, "Underperformer", IF(Global_Household_Financial_Dyna[[#This Row],[Vs country_Average]]&gt;0.2, "Outperformer", "Normal"))</f>
        <v>Outperformer</v>
      </c>
      <c r="S25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1820.93</v>
      </c>
      <c r="T25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1820.93</v>
      </c>
      <c r="U25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1820.93</v>
      </c>
      <c r="V25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1820.93</v>
      </c>
    </row>
    <row r="2559" spans="1:22" x14ac:dyDescent="0.3">
      <c r="A2559">
        <v>2566</v>
      </c>
      <c r="B2559" t="s">
        <v>10</v>
      </c>
      <c r="C2559" t="s">
        <v>22</v>
      </c>
      <c r="D2559">
        <v>1</v>
      </c>
      <c r="E2559">
        <v>1</v>
      </c>
      <c r="F2559">
        <v>868.24</v>
      </c>
      <c r="G2559">
        <v>868.24</v>
      </c>
      <c r="H2559">
        <v>86.82</v>
      </c>
      <c r="I2559">
        <v>341.89</v>
      </c>
      <c r="J2559">
        <v>439.53</v>
      </c>
      <c r="K2559">
        <f>Global_Household_Financial_Dyna[[#This Row],[Total_Household_Income]]-Global_Household_Financial_Dyna[[#This Row],[Estimated_Taxes]]</f>
        <v>781.42000000000007</v>
      </c>
      <c r="L2559" s="1">
        <f>Global_Household_Financial_Dyna[[#This Row],[Monthly_Savings]]/Global_Household_Financial_Dyna[[#This Row],[Net Income]]</f>
        <v>0.56247600522126373</v>
      </c>
      <c r="M2559" s="2">
        <f>Global_Household_Financial_Dyna[[#This Row],[Monthly_Expenses]]/Global_Household_Financial_Dyna[[#This Row],[Net Income]]</f>
        <v>0.4375239947787361</v>
      </c>
      <c r="N2559" t="str">
        <f>IF(Global_Household_Financial_Dyna[[#This Row],[Monthly_Savings]]&lt;0,"High Risk", IF(Global_Household_Financial_Dyna[[#This Row],[Savings Rate%]]&lt;0.1, "Medium", "Safe"))</f>
        <v>Safe</v>
      </c>
      <c r="O2559">
        <f>Global_Household_Financial_Dyna[[#This Row],[Total_Household_Income]]/Global_Household_Financial_Dyna[[#This Row],[Family_Size]]</f>
        <v>868.24</v>
      </c>
      <c r="P2559" s="2">
        <f t="shared" si="78"/>
        <v>0.42077341556833553</v>
      </c>
      <c r="Q2559" s="2">
        <f t="shared" si="79"/>
        <v>0.1417025896529282</v>
      </c>
      <c r="R2559" s="2" t="str">
        <f>IF(Global_Household_Financial_Dyna[[#This Row],[Vs country_Average]]&lt;-0.2, "Underperformer", IF(Global_Household_Financial_Dyna[[#This Row],[Vs country_Average]]&gt;0.2, "Outperformer", "Normal"))</f>
        <v>Normal</v>
      </c>
      <c r="S25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439.53</v>
      </c>
      <c r="T25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439.53</v>
      </c>
      <c r="U25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439.53</v>
      </c>
      <c r="V25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439.53</v>
      </c>
    </row>
    <row r="2560" spans="1:22" x14ac:dyDescent="0.3">
      <c r="A2560">
        <v>2567</v>
      </c>
      <c r="B2560" t="s">
        <v>18</v>
      </c>
      <c r="C2560" t="s">
        <v>19</v>
      </c>
      <c r="D2560">
        <v>8</v>
      </c>
      <c r="E2560">
        <v>3</v>
      </c>
      <c r="F2560">
        <v>4982</v>
      </c>
      <c r="G2560">
        <v>12842.71</v>
      </c>
      <c r="H2560">
        <v>3467.53</v>
      </c>
      <c r="I2560">
        <v>3410.46</v>
      </c>
      <c r="J2560">
        <v>5964.72</v>
      </c>
      <c r="K2560">
        <f>Global_Household_Financial_Dyna[[#This Row],[Total_Household_Income]]-Global_Household_Financial_Dyna[[#This Row],[Estimated_Taxes]]</f>
        <v>9375.1799999999985</v>
      </c>
      <c r="L2560" s="1">
        <f>Global_Household_Financial_Dyna[[#This Row],[Monthly_Savings]]/Global_Household_Financial_Dyna[[#This Row],[Net Income]]</f>
        <v>0.63622458448797792</v>
      </c>
      <c r="M2560" s="2">
        <f>Global_Household_Financial_Dyna[[#This Row],[Monthly_Expenses]]/Global_Household_Financial_Dyna[[#This Row],[Net Income]]</f>
        <v>0.36377541551202225</v>
      </c>
      <c r="N2560" t="str">
        <f>IF(Global_Household_Financial_Dyna[[#This Row],[Monthly_Savings]]&lt;0,"High Risk", IF(Global_Household_Financial_Dyna[[#This Row],[Savings Rate%]]&lt;0.1, "Medium", "Safe"))</f>
        <v>Safe</v>
      </c>
      <c r="O2560">
        <f>Global_Household_Financial_Dyna[[#This Row],[Total_Household_Income]]/Global_Household_Financial_Dyna[[#This Row],[Family_Size]]</f>
        <v>1605.3387499999999</v>
      </c>
      <c r="P2560" s="2">
        <f t="shared" si="78"/>
        <v>0.32336204947805613</v>
      </c>
      <c r="Q2560" s="2">
        <f t="shared" si="79"/>
        <v>0.31286253500992178</v>
      </c>
      <c r="R2560" s="2" t="str">
        <f>IF(Global_Household_Financial_Dyna[[#This Row],[Vs country_Average]]&lt;-0.2, "Underperformer", IF(Global_Household_Financial_Dyna[[#This Row],[Vs country_Average]]&gt;0.2, "Outperformer", "Normal"))</f>
        <v>Outperformer</v>
      </c>
      <c r="S25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5964.72</v>
      </c>
      <c r="T25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5964.72</v>
      </c>
      <c r="U25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5964.72</v>
      </c>
      <c r="V25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5964.72</v>
      </c>
    </row>
    <row r="2561" spans="1:22" x14ac:dyDescent="0.3">
      <c r="A2561">
        <v>2568</v>
      </c>
      <c r="B2561" t="s">
        <v>10</v>
      </c>
      <c r="C2561" t="s">
        <v>11</v>
      </c>
      <c r="D2561">
        <v>4</v>
      </c>
      <c r="E2561">
        <v>1</v>
      </c>
      <c r="F2561">
        <v>317.94</v>
      </c>
      <c r="G2561">
        <v>317.94</v>
      </c>
      <c r="H2561">
        <v>31.79</v>
      </c>
      <c r="I2561">
        <v>301.73</v>
      </c>
      <c r="J2561">
        <v>-15.58</v>
      </c>
      <c r="K2561">
        <f>Global_Household_Financial_Dyna[[#This Row],[Total_Household_Income]]-Global_Household_Financial_Dyna[[#This Row],[Estimated_Taxes]]</f>
        <v>286.14999999999998</v>
      </c>
      <c r="L2561" s="1">
        <f>Global_Household_Financial_Dyna[[#This Row],[Monthly_Savings]]/Global_Household_Financial_Dyna[[#This Row],[Net Income]]</f>
        <v>-5.4446968373230827E-2</v>
      </c>
      <c r="M2561" s="2">
        <f>Global_Household_Financial_Dyna[[#This Row],[Monthly_Expenses]]/Global_Household_Financial_Dyna[[#This Row],[Net Income]]</f>
        <v>1.0544469683732309</v>
      </c>
      <c r="N2561" t="str">
        <f>IF(Global_Household_Financial_Dyna[[#This Row],[Monthly_Savings]]&lt;0,"High Risk", IF(Global_Household_Financial_Dyna[[#This Row],[Savings Rate%]]&lt;0.1, "Medium", "Safe"))</f>
        <v>High Risk</v>
      </c>
      <c r="O2561">
        <f>Global_Household_Financial_Dyna[[#This Row],[Total_Household_Income]]/Global_Household_Financial_Dyna[[#This Row],[Family_Size]]</f>
        <v>79.484999999999999</v>
      </c>
      <c r="P2561" s="2">
        <f t="shared" si="78"/>
        <v>0.42077341556833553</v>
      </c>
      <c r="Q2561" s="2">
        <f t="shared" si="79"/>
        <v>-0.47522038394156635</v>
      </c>
      <c r="R2561" s="2" t="str">
        <f>IF(Global_Household_Financial_Dyna[[#This Row],[Vs country_Average]]&lt;-0.2, "Underperformer", IF(Global_Household_Financial_Dyna[[#This Row],[Vs country_Average]]&gt;0.2, "Outperformer", "Normal"))</f>
        <v>Underperformer</v>
      </c>
      <c r="S25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-0.49349999999999916</v>
      </c>
      <c r="T25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14.593000000000005</v>
      </c>
      <c r="U25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29.679499999999997</v>
      </c>
      <c r="V25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44.766000000000012</v>
      </c>
    </row>
    <row r="2562" spans="1:22" x14ac:dyDescent="0.3">
      <c r="A2562">
        <v>2569</v>
      </c>
      <c r="B2562" t="s">
        <v>14</v>
      </c>
      <c r="C2562" t="s">
        <v>15</v>
      </c>
      <c r="D2562">
        <v>3</v>
      </c>
      <c r="E2562">
        <v>1</v>
      </c>
      <c r="F2562">
        <v>1020.24</v>
      </c>
      <c r="G2562">
        <v>1020.24</v>
      </c>
      <c r="H2562">
        <v>153.04</v>
      </c>
      <c r="I2562">
        <v>968.21</v>
      </c>
      <c r="J2562">
        <v>-101</v>
      </c>
      <c r="K2562">
        <f>Global_Household_Financial_Dyna[[#This Row],[Total_Household_Income]]-Global_Household_Financial_Dyna[[#This Row],[Estimated_Taxes]]</f>
        <v>867.2</v>
      </c>
      <c r="L2562" s="1">
        <f>Global_Household_Financial_Dyna[[#This Row],[Monthly_Savings]]/Global_Household_Financial_Dyna[[#This Row],[Net Income]]</f>
        <v>-0.11646678966789667</v>
      </c>
      <c r="M2562" s="2">
        <f>Global_Household_Financial_Dyna[[#This Row],[Monthly_Expenses]]/Global_Household_Financial_Dyna[[#This Row],[Net Income]]</f>
        <v>1.1164783210332103</v>
      </c>
      <c r="N2562" t="str">
        <f>IF(Global_Household_Financial_Dyna[[#This Row],[Monthly_Savings]]&lt;0,"High Risk", IF(Global_Household_Financial_Dyna[[#This Row],[Savings Rate%]]&lt;0.1, "Medium", "Safe"))</f>
        <v>High Risk</v>
      </c>
      <c r="O2562">
        <f>Global_Household_Financial_Dyna[[#This Row],[Total_Household_Income]]/Global_Household_Financial_Dyna[[#This Row],[Family_Size]]</f>
        <v>340.08</v>
      </c>
      <c r="P2562" s="2">
        <f t="shared" ref="P2562:P2625" si="80">AVERAGEIF($B$2:$B$4986,$B2562,$L$2:$L$4986)</f>
        <v>0.39788995363055785</v>
      </c>
      <c r="Q2562" s="2">
        <f t="shared" ref="Q2562:Q2625" si="81">L2562-P2562</f>
        <v>-0.51435674329845449</v>
      </c>
      <c r="R2562" s="2" t="str">
        <f>IF(Global_Household_Financial_Dyna[[#This Row],[Vs country_Average]]&lt;-0.2, "Underperformer", IF(Global_Household_Financial_Dyna[[#This Row],[Vs country_Average]]&gt;0.2, "Outperformer", "Normal"))</f>
        <v>Underperformer</v>
      </c>
      <c r="S25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-52.589499999999994</v>
      </c>
      <c r="T25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-4.1789999999999878</v>
      </c>
      <c r="U25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44.231499999999983</v>
      </c>
      <c r="V25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92.642000000000024</v>
      </c>
    </row>
    <row r="2563" spans="1:22" x14ac:dyDescent="0.3">
      <c r="A2563">
        <v>2570</v>
      </c>
      <c r="B2563" t="s">
        <v>12</v>
      </c>
      <c r="C2563" t="s">
        <v>13</v>
      </c>
      <c r="D2563">
        <v>6</v>
      </c>
      <c r="E2563">
        <v>3</v>
      </c>
      <c r="F2563">
        <v>5252.03</v>
      </c>
      <c r="G2563">
        <v>11143.79</v>
      </c>
      <c r="H2563">
        <v>3343.14</v>
      </c>
      <c r="I2563">
        <v>3061.71</v>
      </c>
      <c r="J2563">
        <v>4738.9399999999996</v>
      </c>
      <c r="K2563">
        <f>Global_Household_Financial_Dyna[[#This Row],[Total_Household_Income]]-Global_Household_Financial_Dyna[[#This Row],[Estimated_Taxes]]</f>
        <v>7800.6500000000015</v>
      </c>
      <c r="L2563" s="1">
        <f>Global_Household_Financial_Dyna[[#This Row],[Monthly_Savings]]/Global_Household_Financial_Dyna[[#This Row],[Net Income]]</f>
        <v>0.60750578477434558</v>
      </c>
      <c r="M2563" s="2">
        <f>Global_Household_Financial_Dyna[[#This Row],[Monthly_Expenses]]/Global_Household_Financial_Dyna[[#This Row],[Net Income]]</f>
        <v>0.3924942152256542</v>
      </c>
      <c r="N2563" t="str">
        <f>IF(Global_Household_Financial_Dyna[[#This Row],[Monthly_Savings]]&lt;0,"High Risk", IF(Global_Household_Financial_Dyna[[#This Row],[Savings Rate%]]&lt;0.1, "Medium", "Safe"))</f>
        <v>Safe</v>
      </c>
      <c r="O2563">
        <f>Global_Household_Financial_Dyna[[#This Row],[Total_Household_Income]]/Global_Household_Financial_Dyna[[#This Row],[Family_Size]]</f>
        <v>1857.2983333333334</v>
      </c>
      <c r="P2563" s="2">
        <f t="shared" si="80"/>
        <v>0.30718716818024266</v>
      </c>
      <c r="Q2563" s="2">
        <f t="shared" si="81"/>
        <v>0.30031861659410292</v>
      </c>
      <c r="R2563" s="2" t="str">
        <f>IF(Global_Household_Financial_Dyna[[#This Row],[Vs country_Average]]&lt;-0.2, "Underperformer", IF(Global_Household_Financial_Dyna[[#This Row],[Vs country_Average]]&gt;0.2, "Outperformer", "Normal"))</f>
        <v>Outperformer</v>
      </c>
      <c r="S25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4738.9399999999996</v>
      </c>
      <c r="T25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4738.9399999999996</v>
      </c>
      <c r="U25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4738.9399999999996</v>
      </c>
      <c r="V25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4738.9399999999996</v>
      </c>
    </row>
    <row r="2564" spans="1:22" x14ac:dyDescent="0.3">
      <c r="A2564">
        <v>2571</v>
      </c>
      <c r="B2564" t="s">
        <v>10</v>
      </c>
      <c r="C2564" t="s">
        <v>22</v>
      </c>
      <c r="D2564">
        <v>1</v>
      </c>
      <c r="E2564">
        <v>1</v>
      </c>
      <c r="F2564">
        <v>651.99</v>
      </c>
      <c r="G2564">
        <v>651.99</v>
      </c>
      <c r="H2564">
        <v>65.2</v>
      </c>
      <c r="I2564">
        <v>386.01</v>
      </c>
      <c r="J2564">
        <v>200.78</v>
      </c>
      <c r="K2564">
        <f>Global_Household_Financial_Dyna[[#This Row],[Total_Household_Income]]-Global_Household_Financial_Dyna[[#This Row],[Estimated_Taxes]]</f>
        <v>586.79</v>
      </c>
      <c r="L2564" s="1">
        <f>Global_Household_Financial_Dyna[[#This Row],[Monthly_Savings]]/Global_Household_Financial_Dyna[[#This Row],[Net Income]]</f>
        <v>0.34216670359072243</v>
      </c>
      <c r="M2564" s="2">
        <f>Global_Household_Financial_Dyna[[#This Row],[Monthly_Expenses]]/Global_Household_Financial_Dyna[[#This Row],[Net Income]]</f>
        <v>0.65783329640927757</v>
      </c>
      <c r="N2564" t="str">
        <f>IF(Global_Household_Financial_Dyna[[#This Row],[Monthly_Savings]]&lt;0,"High Risk", IF(Global_Household_Financial_Dyna[[#This Row],[Savings Rate%]]&lt;0.1, "Medium", "Safe"))</f>
        <v>Safe</v>
      </c>
      <c r="O2564">
        <f>Global_Household_Financial_Dyna[[#This Row],[Total_Household_Income]]/Global_Household_Financial_Dyna[[#This Row],[Family_Size]]</f>
        <v>651.99</v>
      </c>
      <c r="P2564" s="2">
        <f t="shared" si="80"/>
        <v>0.42077341556833553</v>
      </c>
      <c r="Q2564" s="2">
        <f t="shared" si="81"/>
        <v>-7.8606711977613097E-2</v>
      </c>
      <c r="R2564" s="2" t="str">
        <f>IF(Global_Household_Financial_Dyna[[#This Row],[Vs country_Average]]&lt;-0.2, "Underperformer", IF(Global_Household_Financial_Dyna[[#This Row],[Vs country_Average]]&gt;0.2, "Outperformer", "Normal"))</f>
        <v>Normal</v>
      </c>
      <c r="S25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200.78</v>
      </c>
      <c r="T25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200.78</v>
      </c>
      <c r="U25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200.78</v>
      </c>
      <c r="V25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200.78</v>
      </c>
    </row>
    <row r="2565" spans="1:22" x14ac:dyDescent="0.3">
      <c r="A2565">
        <v>2572</v>
      </c>
      <c r="B2565" t="s">
        <v>12</v>
      </c>
      <c r="C2565" t="s">
        <v>13</v>
      </c>
      <c r="D2565">
        <v>3</v>
      </c>
      <c r="E2565">
        <v>3</v>
      </c>
      <c r="F2565">
        <v>4341.75</v>
      </c>
      <c r="G2565">
        <v>11105.91</v>
      </c>
      <c r="H2565">
        <v>3331.77</v>
      </c>
      <c r="I2565">
        <v>3086.85</v>
      </c>
      <c r="J2565">
        <v>4687.29</v>
      </c>
      <c r="K2565">
        <f>Global_Household_Financial_Dyna[[#This Row],[Total_Household_Income]]-Global_Household_Financial_Dyna[[#This Row],[Estimated_Taxes]]</f>
        <v>7774.1399999999994</v>
      </c>
      <c r="L2565" s="1">
        <f>Global_Household_Financial_Dyna[[#This Row],[Monthly_Savings]]/Global_Household_Financial_Dyna[[#This Row],[Net Income]]</f>
        <v>0.60293357207356701</v>
      </c>
      <c r="M2565" s="2">
        <f>Global_Household_Financial_Dyna[[#This Row],[Monthly_Expenses]]/Global_Household_Financial_Dyna[[#This Row],[Net Income]]</f>
        <v>0.39706642792643304</v>
      </c>
      <c r="N2565" t="str">
        <f>IF(Global_Household_Financial_Dyna[[#This Row],[Monthly_Savings]]&lt;0,"High Risk", IF(Global_Household_Financial_Dyna[[#This Row],[Savings Rate%]]&lt;0.1, "Medium", "Safe"))</f>
        <v>Safe</v>
      </c>
      <c r="O2565">
        <f>Global_Household_Financial_Dyna[[#This Row],[Total_Household_Income]]/Global_Household_Financial_Dyna[[#This Row],[Family_Size]]</f>
        <v>3701.97</v>
      </c>
      <c r="P2565" s="2">
        <f t="shared" si="80"/>
        <v>0.30718716818024266</v>
      </c>
      <c r="Q2565" s="2">
        <f t="shared" si="81"/>
        <v>0.29574640389332435</v>
      </c>
      <c r="R2565" s="2" t="str">
        <f>IF(Global_Household_Financial_Dyna[[#This Row],[Vs country_Average]]&lt;-0.2, "Underperformer", IF(Global_Household_Financial_Dyna[[#This Row],[Vs country_Average]]&gt;0.2, "Outperformer", "Normal"))</f>
        <v>Outperformer</v>
      </c>
      <c r="S25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4687.29</v>
      </c>
      <c r="T25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4687.29</v>
      </c>
      <c r="U25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4687.29</v>
      </c>
      <c r="V25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4687.29</v>
      </c>
    </row>
    <row r="2566" spans="1:22" x14ac:dyDescent="0.3">
      <c r="A2566">
        <v>2573</v>
      </c>
      <c r="B2566" t="s">
        <v>10</v>
      </c>
      <c r="C2566" t="s">
        <v>11</v>
      </c>
      <c r="D2566">
        <v>1</v>
      </c>
      <c r="E2566">
        <v>1</v>
      </c>
      <c r="F2566">
        <v>852.79</v>
      </c>
      <c r="G2566">
        <v>852.79</v>
      </c>
      <c r="H2566">
        <v>85.28</v>
      </c>
      <c r="I2566">
        <v>333.17</v>
      </c>
      <c r="J2566">
        <v>434.35</v>
      </c>
      <c r="K2566">
        <f>Global_Household_Financial_Dyna[[#This Row],[Total_Household_Income]]-Global_Household_Financial_Dyna[[#This Row],[Estimated_Taxes]]</f>
        <v>767.51</v>
      </c>
      <c r="L2566" s="1">
        <f>Global_Household_Financial_Dyna[[#This Row],[Monthly_Savings]]/Global_Household_Financial_Dyna[[#This Row],[Net Income]]</f>
        <v>0.56592096519915058</v>
      </c>
      <c r="M2566" s="2">
        <f>Global_Household_Financial_Dyna[[#This Row],[Monthly_Expenses]]/Global_Household_Financial_Dyna[[#This Row],[Net Income]]</f>
        <v>0.43409206394704958</v>
      </c>
      <c r="N2566" t="str">
        <f>IF(Global_Household_Financial_Dyna[[#This Row],[Monthly_Savings]]&lt;0,"High Risk", IF(Global_Household_Financial_Dyna[[#This Row],[Savings Rate%]]&lt;0.1, "Medium", "Safe"))</f>
        <v>Safe</v>
      </c>
      <c r="O2566">
        <f>Global_Household_Financial_Dyna[[#This Row],[Total_Household_Income]]/Global_Household_Financial_Dyna[[#This Row],[Family_Size]]</f>
        <v>852.79</v>
      </c>
      <c r="P2566" s="2">
        <f t="shared" si="80"/>
        <v>0.42077341556833553</v>
      </c>
      <c r="Q2566" s="2">
        <f t="shared" si="81"/>
        <v>0.14514754963081505</v>
      </c>
      <c r="R2566" s="2" t="str">
        <f>IF(Global_Household_Financial_Dyna[[#This Row],[Vs country_Average]]&lt;-0.2, "Underperformer", IF(Global_Household_Financial_Dyna[[#This Row],[Vs country_Average]]&gt;0.2, "Outperformer", "Normal"))</f>
        <v>Normal</v>
      </c>
      <c r="S25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434.35</v>
      </c>
      <c r="T25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434.35</v>
      </c>
      <c r="U25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434.35</v>
      </c>
      <c r="V25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434.35</v>
      </c>
    </row>
    <row r="2567" spans="1:22" x14ac:dyDescent="0.3">
      <c r="A2567">
        <v>2574</v>
      </c>
      <c r="B2567" t="s">
        <v>10</v>
      </c>
      <c r="C2567" t="s">
        <v>22</v>
      </c>
      <c r="D2567">
        <v>1</v>
      </c>
      <c r="E2567">
        <v>1</v>
      </c>
      <c r="F2567">
        <v>348.01</v>
      </c>
      <c r="G2567">
        <v>348.01</v>
      </c>
      <c r="H2567">
        <v>34.799999999999997</v>
      </c>
      <c r="I2567">
        <v>234.7</v>
      </c>
      <c r="J2567">
        <v>78.5</v>
      </c>
      <c r="K2567">
        <f>Global_Household_Financial_Dyna[[#This Row],[Total_Household_Income]]-Global_Household_Financial_Dyna[[#This Row],[Estimated_Taxes]]</f>
        <v>313.20999999999998</v>
      </c>
      <c r="L2567" s="1">
        <f>Global_Household_Financial_Dyna[[#This Row],[Monthly_Savings]]/Global_Household_Financial_Dyna[[#This Row],[Net Income]]</f>
        <v>0.25063056735097861</v>
      </c>
      <c r="M2567" s="2">
        <f>Global_Household_Financial_Dyna[[#This Row],[Monthly_Expenses]]/Global_Household_Financial_Dyna[[#This Row],[Net Income]]</f>
        <v>0.7493375051882124</v>
      </c>
      <c r="N2567" t="str">
        <f>IF(Global_Household_Financial_Dyna[[#This Row],[Monthly_Savings]]&lt;0,"High Risk", IF(Global_Household_Financial_Dyna[[#This Row],[Savings Rate%]]&lt;0.1, "Medium", "Safe"))</f>
        <v>Safe</v>
      </c>
      <c r="O2567">
        <f>Global_Household_Financial_Dyna[[#This Row],[Total_Household_Income]]/Global_Household_Financial_Dyna[[#This Row],[Family_Size]]</f>
        <v>348.01</v>
      </c>
      <c r="P2567" s="2">
        <f t="shared" si="80"/>
        <v>0.42077341556833553</v>
      </c>
      <c r="Q2567" s="2">
        <f t="shared" si="81"/>
        <v>-0.17014284821735692</v>
      </c>
      <c r="R2567" s="2" t="str">
        <f>IF(Global_Household_Financial_Dyna[[#This Row],[Vs country_Average]]&lt;-0.2, "Underperformer", IF(Global_Household_Financial_Dyna[[#This Row],[Vs country_Average]]&gt;0.2, "Outperformer", "Normal"))</f>
        <v>Normal</v>
      </c>
      <c r="S25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78.5</v>
      </c>
      <c r="T25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78.5</v>
      </c>
      <c r="U25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78.5</v>
      </c>
      <c r="V25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78.5</v>
      </c>
    </row>
    <row r="2568" spans="1:22" x14ac:dyDescent="0.3">
      <c r="A2568">
        <v>2575</v>
      </c>
      <c r="B2568" t="s">
        <v>18</v>
      </c>
      <c r="C2568" t="s">
        <v>20</v>
      </c>
      <c r="D2568">
        <v>8</v>
      </c>
      <c r="E2568">
        <v>3</v>
      </c>
      <c r="F2568">
        <v>2897.69</v>
      </c>
      <c r="G2568">
        <v>6943.76</v>
      </c>
      <c r="H2568">
        <v>1527.63</v>
      </c>
      <c r="I2568">
        <v>4178.58</v>
      </c>
      <c r="J2568">
        <v>1237.55</v>
      </c>
      <c r="K2568">
        <f>Global_Household_Financial_Dyna[[#This Row],[Total_Household_Income]]-Global_Household_Financial_Dyna[[#This Row],[Estimated_Taxes]]</f>
        <v>5416.13</v>
      </c>
      <c r="L2568" s="1">
        <f>Global_Household_Financial_Dyna[[#This Row],[Monthly_Savings]]/Global_Household_Financial_Dyna[[#This Row],[Net Income]]</f>
        <v>0.22849340765454298</v>
      </c>
      <c r="M2568" s="2">
        <f>Global_Household_Financial_Dyna[[#This Row],[Monthly_Expenses]]/Global_Household_Financial_Dyna[[#This Row],[Net Income]]</f>
        <v>0.77150659234545693</v>
      </c>
      <c r="N2568" t="str">
        <f>IF(Global_Household_Financial_Dyna[[#This Row],[Monthly_Savings]]&lt;0,"High Risk", IF(Global_Household_Financial_Dyna[[#This Row],[Savings Rate%]]&lt;0.1, "Medium", "Safe"))</f>
        <v>Safe</v>
      </c>
      <c r="O2568">
        <f>Global_Household_Financial_Dyna[[#This Row],[Total_Household_Income]]/Global_Household_Financial_Dyna[[#This Row],[Family_Size]]</f>
        <v>867.97</v>
      </c>
      <c r="P2568" s="2">
        <f t="shared" si="80"/>
        <v>0.32336204947805613</v>
      </c>
      <c r="Q2568" s="2">
        <f t="shared" si="81"/>
        <v>-9.486864182351315E-2</v>
      </c>
      <c r="R2568" s="2" t="str">
        <f>IF(Global_Household_Financial_Dyna[[#This Row],[Vs country_Average]]&lt;-0.2, "Underperformer", IF(Global_Household_Financial_Dyna[[#This Row],[Vs country_Average]]&gt;0.2, "Outperformer", "Normal"))</f>
        <v>Normal</v>
      </c>
      <c r="S25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1237.55</v>
      </c>
      <c r="T25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1237.55</v>
      </c>
      <c r="U25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1237.55</v>
      </c>
      <c r="V25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1237.55</v>
      </c>
    </row>
    <row r="2569" spans="1:22" x14ac:dyDescent="0.3">
      <c r="A2569">
        <v>2576</v>
      </c>
      <c r="B2569" t="s">
        <v>16</v>
      </c>
      <c r="C2569" t="s">
        <v>21</v>
      </c>
      <c r="D2569">
        <v>7</v>
      </c>
      <c r="E2569">
        <v>3</v>
      </c>
      <c r="F2569">
        <v>3008.99</v>
      </c>
      <c r="G2569">
        <v>6678.95</v>
      </c>
      <c r="H2569">
        <v>2337.63</v>
      </c>
      <c r="I2569">
        <v>4276.28</v>
      </c>
      <c r="J2569">
        <v>65.040000000000006</v>
      </c>
      <c r="K2569">
        <f>Global_Household_Financial_Dyna[[#This Row],[Total_Household_Income]]-Global_Household_Financial_Dyna[[#This Row],[Estimated_Taxes]]</f>
        <v>4341.32</v>
      </c>
      <c r="L2569" s="1">
        <f>Global_Household_Financial_Dyna[[#This Row],[Monthly_Savings]]/Global_Household_Financial_Dyna[[#This Row],[Net Income]]</f>
        <v>1.4981618493914295E-2</v>
      </c>
      <c r="M2569" s="2">
        <f>Global_Household_Financial_Dyna[[#This Row],[Monthly_Expenses]]/Global_Household_Financial_Dyna[[#This Row],[Net Income]]</f>
        <v>0.98501838150608567</v>
      </c>
      <c r="N2569" t="str">
        <f>IF(Global_Household_Financial_Dyna[[#This Row],[Monthly_Savings]]&lt;0,"High Risk", IF(Global_Household_Financial_Dyna[[#This Row],[Savings Rate%]]&lt;0.1, "Medium", "Safe"))</f>
        <v>Medium</v>
      </c>
      <c r="O2569">
        <f>Global_Household_Financial_Dyna[[#This Row],[Total_Household_Income]]/Global_Household_Financial_Dyna[[#This Row],[Family_Size]]</f>
        <v>954.13571428571424</v>
      </c>
      <c r="P2569" s="2">
        <f t="shared" si="80"/>
        <v>0.15879799892000862</v>
      </c>
      <c r="Q2569" s="2">
        <f t="shared" si="81"/>
        <v>-0.14381638042609432</v>
      </c>
      <c r="R2569" s="2" t="str">
        <f>IF(Global_Household_Financial_Dyna[[#This Row],[Vs country_Average]]&lt;-0.2, "Underperformer", IF(Global_Household_Financial_Dyna[[#This Row],[Vs country_Average]]&gt;0.2, "Outperformer", "Normal"))</f>
        <v>Normal</v>
      </c>
      <c r="S25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65.040000000000006</v>
      </c>
      <c r="T25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65.040000000000006</v>
      </c>
      <c r="U25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65.040000000000006</v>
      </c>
      <c r="V25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65.040000000000006</v>
      </c>
    </row>
    <row r="2570" spans="1:22" x14ac:dyDescent="0.3">
      <c r="A2570">
        <v>2577</v>
      </c>
      <c r="B2570" t="s">
        <v>12</v>
      </c>
      <c r="C2570" t="s">
        <v>13</v>
      </c>
      <c r="D2570">
        <v>4</v>
      </c>
      <c r="E2570">
        <v>3</v>
      </c>
      <c r="F2570">
        <v>2435.37</v>
      </c>
      <c r="G2570">
        <v>5424.93</v>
      </c>
      <c r="H2570">
        <v>1356.23</v>
      </c>
      <c r="I2570">
        <v>2971.68</v>
      </c>
      <c r="J2570">
        <v>1097.01</v>
      </c>
      <c r="K2570">
        <f>Global_Household_Financial_Dyna[[#This Row],[Total_Household_Income]]-Global_Household_Financial_Dyna[[#This Row],[Estimated_Taxes]]</f>
        <v>4068.7000000000003</v>
      </c>
      <c r="L2570" s="1">
        <f>Global_Household_Financial_Dyna[[#This Row],[Monthly_Savings]]/Global_Household_Financial_Dyna[[#This Row],[Net Income]]</f>
        <v>0.26962174650379728</v>
      </c>
      <c r="M2570" s="2">
        <f>Global_Household_Financial_Dyna[[#This Row],[Monthly_Expenses]]/Global_Household_Financial_Dyna[[#This Row],[Net Income]]</f>
        <v>0.73037579570870292</v>
      </c>
      <c r="N2570" t="str">
        <f>IF(Global_Household_Financial_Dyna[[#This Row],[Monthly_Savings]]&lt;0,"High Risk", IF(Global_Household_Financial_Dyna[[#This Row],[Savings Rate%]]&lt;0.1, "Medium", "Safe"))</f>
        <v>Safe</v>
      </c>
      <c r="O2570">
        <f>Global_Household_Financial_Dyna[[#This Row],[Total_Household_Income]]/Global_Household_Financial_Dyna[[#This Row],[Family_Size]]</f>
        <v>1356.2325000000001</v>
      </c>
      <c r="P2570" s="2">
        <f t="shared" si="80"/>
        <v>0.30718716818024266</v>
      </c>
      <c r="Q2570" s="2">
        <f t="shared" si="81"/>
        <v>-3.7565421676445387E-2</v>
      </c>
      <c r="R2570" s="2" t="str">
        <f>IF(Global_Household_Financial_Dyna[[#This Row],[Vs country_Average]]&lt;-0.2, "Underperformer", IF(Global_Household_Financial_Dyna[[#This Row],[Vs country_Average]]&gt;0.2, "Outperformer", "Normal"))</f>
        <v>Normal</v>
      </c>
      <c r="S25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1097.01</v>
      </c>
      <c r="T25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1097.01</v>
      </c>
      <c r="U25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1097.01</v>
      </c>
      <c r="V25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1097.01</v>
      </c>
    </row>
    <row r="2571" spans="1:22" x14ac:dyDescent="0.3">
      <c r="A2571">
        <v>2578</v>
      </c>
      <c r="B2571" t="s">
        <v>16</v>
      </c>
      <c r="C2571" t="s">
        <v>21</v>
      </c>
      <c r="D2571">
        <v>7</v>
      </c>
      <c r="E2571">
        <v>3</v>
      </c>
      <c r="F2571">
        <v>5971.33</v>
      </c>
      <c r="G2571">
        <v>13986.49</v>
      </c>
      <c r="H2571">
        <v>5594.6</v>
      </c>
      <c r="I2571">
        <v>3767.61</v>
      </c>
      <c r="J2571">
        <v>4624.29</v>
      </c>
      <c r="K2571">
        <f>Global_Household_Financial_Dyna[[#This Row],[Total_Household_Income]]-Global_Household_Financial_Dyna[[#This Row],[Estimated_Taxes]]</f>
        <v>8391.89</v>
      </c>
      <c r="L2571" s="1">
        <f>Global_Household_Financial_Dyna[[#This Row],[Monthly_Savings]]/Global_Household_Financial_Dyna[[#This Row],[Net Income]]</f>
        <v>0.55104273292428763</v>
      </c>
      <c r="M2571" s="2">
        <f>Global_Household_Financial_Dyna[[#This Row],[Monthly_Expenses]]/Global_Household_Financial_Dyna[[#This Row],[Net Income]]</f>
        <v>0.4489584587023901</v>
      </c>
      <c r="N2571" t="str">
        <f>IF(Global_Household_Financial_Dyna[[#This Row],[Monthly_Savings]]&lt;0,"High Risk", IF(Global_Household_Financial_Dyna[[#This Row],[Savings Rate%]]&lt;0.1, "Medium", "Safe"))</f>
        <v>Safe</v>
      </c>
      <c r="O2571">
        <f>Global_Household_Financial_Dyna[[#This Row],[Total_Household_Income]]/Global_Household_Financial_Dyna[[#This Row],[Family_Size]]</f>
        <v>1998.07</v>
      </c>
      <c r="P2571" s="2">
        <f t="shared" si="80"/>
        <v>0.15879799892000862</v>
      </c>
      <c r="Q2571" s="2">
        <f t="shared" si="81"/>
        <v>0.39224473400427901</v>
      </c>
      <c r="R2571" s="2" t="str">
        <f>IF(Global_Household_Financial_Dyna[[#This Row],[Vs country_Average]]&lt;-0.2, "Underperformer", IF(Global_Household_Financial_Dyna[[#This Row],[Vs country_Average]]&gt;0.2, "Outperformer", "Normal"))</f>
        <v>Outperformer</v>
      </c>
      <c r="S25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4624.29</v>
      </c>
      <c r="T25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4624.29</v>
      </c>
      <c r="U25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4624.29</v>
      </c>
      <c r="V25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4624.29</v>
      </c>
    </row>
    <row r="2572" spans="1:22" x14ac:dyDescent="0.3">
      <c r="A2572">
        <v>2579</v>
      </c>
      <c r="B2572" t="s">
        <v>10</v>
      </c>
      <c r="C2572" t="s">
        <v>11</v>
      </c>
      <c r="D2572">
        <v>5</v>
      </c>
      <c r="E2572">
        <v>3</v>
      </c>
      <c r="F2572">
        <v>1438.75</v>
      </c>
      <c r="G2572">
        <v>2938.93</v>
      </c>
      <c r="H2572">
        <v>293.89</v>
      </c>
      <c r="I2572">
        <v>687.9</v>
      </c>
      <c r="J2572">
        <v>1957.13</v>
      </c>
      <c r="K2572">
        <f>Global_Household_Financial_Dyna[[#This Row],[Total_Household_Income]]-Global_Household_Financial_Dyna[[#This Row],[Estimated_Taxes]]</f>
        <v>2645.04</v>
      </c>
      <c r="L2572" s="1">
        <f>Global_Household_Financial_Dyna[[#This Row],[Monthly_Savings]]/Global_Household_Financial_Dyna[[#This Row],[Net Income]]</f>
        <v>0.73992453800320601</v>
      </c>
      <c r="M2572" s="2">
        <f>Global_Household_Financial_Dyna[[#This Row],[Monthly_Expenses]]/Global_Household_Financial_Dyna[[#This Row],[Net Income]]</f>
        <v>0.26007168133563197</v>
      </c>
      <c r="N2572" t="str">
        <f>IF(Global_Household_Financial_Dyna[[#This Row],[Monthly_Savings]]&lt;0,"High Risk", IF(Global_Household_Financial_Dyna[[#This Row],[Savings Rate%]]&lt;0.1, "Medium", "Safe"))</f>
        <v>Safe</v>
      </c>
      <c r="O2572">
        <f>Global_Household_Financial_Dyna[[#This Row],[Total_Household_Income]]/Global_Household_Financial_Dyna[[#This Row],[Family_Size]]</f>
        <v>587.78599999999994</v>
      </c>
      <c r="P2572" s="2">
        <f t="shared" si="80"/>
        <v>0.42077341556833553</v>
      </c>
      <c r="Q2572" s="2">
        <f t="shared" si="81"/>
        <v>0.31915112243487048</v>
      </c>
      <c r="R2572" s="2" t="str">
        <f>IF(Global_Household_Financial_Dyna[[#This Row],[Vs country_Average]]&lt;-0.2, "Underperformer", IF(Global_Household_Financial_Dyna[[#This Row],[Vs country_Average]]&gt;0.2, "Outperformer", "Normal"))</f>
        <v>Outperformer</v>
      </c>
      <c r="S25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1957.13</v>
      </c>
      <c r="T25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1957.13</v>
      </c>
      <c r="U25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1957.13</v>
      </c>
      <c r="V25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1957.13</v>
      </c>
    </row>
    <row r="2573" spans="1:22" x14ac:dyDescent="0.3">
      <c r="A2573">
        <v>2580</v>
      </c>
      <c r="B2573" t="s">
        <v>16</v>
      </c>
      <c r="C2573" t="s">
        <v>21</v>
      </c>
      <c r="D2573">
        <v>4</v>
      </c>
      <c r="E2573">
        <v>3</v>
      </c>
      <c r="F2573">
        <v>4641.3999999999996</v>
      </c>
      <c r="G2573">
        <v>10339.17</v>
      </c>
      <c r="H2573">
        <v>4135.67</v>
      </c>
      <c r="I2573">
        <v>3035.78</v>
      </c>
      <c r="J2573">
        <v>3167.72</v>
      </c>
      <c r="K2573">
        <f>Global_Household_Financial_Dyna[[#This Row],[Total_Household_Income]]-Global_Household_Financial_Dyna[[#This Row],[Estimated_Taxes]]</f>
        <v>6203.5</v>
      </c>
      <c r="L2573" s="1">
        <f>Global_Household_Financial_Dyna[[#This Row],[Monthly_Savings]]/Global_Household_Financial_Dyna[[#This Row],[Net Income]]</f>
        <v>0.51063431933585879</v>
      </c>
      <c r="M2573" s="2">
        <f>Global_Household_Financial_Dyna[[#This Row],[Monthly_Expenses]]/Global_Household_Financial_Dyna[[#This Row],[Net Income]]</f>
        <v>0.48936568066414127</v>
      </c>
      <c r="N2573" t="str">
        <f>IF(Global_Household_Financial_Dyna[[#This Row],[Monthly_Savings]]&lt;0,"High Risk", IF(Global_Household_Financial_Dyna[[#This Row],[Savings Rate%]]&lt;0.1, "Medium", "Safe"))</f>
        <v>Safe</v>
      </c>
      <c r="O2573">
        <f>Global_Household_Financial_Dyna[[#This Row],[Total_Household_Income]]/Global_Household_Financial_Dyna[[#This Row],[Family_Size]]</f>
        <v>2584.7925</v>
      </c>
      <c r="P2573" s="2">
        <f t="shared" si="80"/>
        <v>0.15879799892000862</v>
      </c>
      <c r="Q2573" s="2">
        <f t="shared" si="81"/>
        <v>0.35183632041585017</v>
      </c>
      <c r="R2573" s="2" t="str">
        <f>IF(Global_Household_Financial_Dyna[[#This Row],[Vs country_Average]]&lt;-0.2, "Underperformer", IF(Global_Household_Financial_Dyna[[#This Row],[Vs country_Average]]&gt;0.2, "Outperformer", "Normal"))</f>
        <v>Outperformer</v>
      </c>
      <c r="S25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3167.72</v>
      </c>
      <c r="T25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3167.72</v>
      </c>
      <c r="U25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3167.72</v>
      </c>
      <c r="V25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3167.72</v>
      </c>
    </row>
    <row r="2574" spans="1:22" x14ac:dyDescent="0.3">
      <c r="A2574">
        <v>2581</v>
      </c>
      <c r="B2574" t="s">
        <v>18</v>
      </c>
      <c r="C2574" t="s">
        <v>20</v>
      </c>
      <c r="D2574">
        <v>1</v>
      </c>
      <c r="E2574">
        <v>1</v>
      </c>
      <c r="F2574">
        <v>2768.7</v>
      </c>
      <c r="G2574">
        <v>2768.7</v>
      </c>
      <c r="H2574">
        <v>609.11</v>
      </c>
      <c r="I2574">
        <v>1915.73</v>
      </c>
      <c r="J2574">
        <v>243.86</v>
      </c>
      <c r="K2574">
        <f>Global_Household_Financial_Dyna[[#This Row],[Total_Household_Income]]-Global_Household_Financial_Dyna[[#This Row],[Estimated_Taxes]]</f>
        <v>2159.5899999999997</v>
      </c>
      <c r="L2574" s="1">
        <f>Global_Household_Financial_Dyna[[#This Row],[Monthly_Savings]]/Global_Household_Financial_Dyna[[#This Row],[Net Income]]</f>
        <v>0.11291958195768644</v>
      </c>
      <c r="M2574" s="2">
        <f>Global_Household_Financial_Dyna[[#This Row],[Monthly_Expenses]]/Global_Household_Financial_Dyna[[#This Row],[Net Income]]</f>
        <v>0.88708041804231375</v>
      </c>
      <c r="N2574" t="str">
        <f>IF(Global_Household_Financial_Dyna[[#This Row],[Monthly_Savings]]&lt;0,"High Risk", IF(Global_Household_Financial_Dyna[[#This Row],[Savings Rate%]]&lt;0.1, "Medium", "Safe"))</f>
        <v>Safe</v>
      </c>
      <c r="O2574">
        <f>Global_Household_Financial_Dyna[[#This Row],[Total_Household_Income]]/Global_Household_Financial_Dyna[[#This Row],[Family_Size]]</f>
        <v>2768.7</v>
      </c>
      <c r="P2574" s="2">
        <f t="shared" si="80"/>
        <v>0.32336204947805613</v>
      </c>
      <c r="Q2574" s="2">
        <f t="shared" si="81"/>
        <v>-0.21044246752036971</v>
      </c>
      <c r="R2574" s="2" t="str">
        <f>IF(Global_Household_Financial_Dyna[[#This Row],[Vs country_Average]]&lt;-0.2, "Underperformer", IF(Global_Household_Financial_Dyna[[#This Row],[Vs country_Average]]&gt;0.2, "Outperformer", "Normal"))</f>
        <v>Underperformer</v>
      </c>
      <c r="S25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243.86</v>
      </c>
      <c r="T25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243.86</v>
      </c>
      <c r="U25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243.86</v>
      </c>
      <c r="V25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243.86</v>
      </c>
    </row>
    <row r="2575" spans="1:22" x14ac:dyDescent="0.3">
      <c r="A2575">
        <v>2582</v>
      </c>
      <c r="B2575" t="s">
        <v>12</v>
      </c>
      <c r="C2575" t="s">
        <v>13</v>
      </c>
      <c r="D2575">
        <v>3</v>
      </c>
      <c r="E2575">
        <v>1</v>
      </c>
      <c r="F2575">
        <v>2457.94</v>
      </c>
      <c r="G2575">
        <v>2457.94</v>
      </c>
      <c r="H2575">
        <v>614.49</v>
      </c>
      <c r="I2575">
        <v>2332.59</v>
      </c>
      <c r="J2575">
        <v>-489.13</v>
      </c>
      <c r="K2575">
        <f>Global_Household_Financial_Dyna[[#This Row],[Total_Household_Income]]-Global_Household_Financial_Dyna[[#This Row],[Estimated_Taxes]]</f>
        <v>1843.45</v>
      </c>
      <c r="L2575" s="1">
        <f>Global_Household_Financial_Dyna[[#This Row],[Monthly_Savings]]/Global_Household_Financial_Dyna[[#This Row],[Net Income]]</f>
        <v>-0.26533402045078519</v>
      </c>
      <c r="M2575" s="2">
        <f>Global_Household_Financial_Dyna[[#This Row],[Monthly_Expenses]]/Global_Household_Financial_Dyna[[#This Row],[Net Income]]</f>
        <v>1.2653394450622475</v>
      </c>
      <c r="N2575" t="str">
        <f>IF(Global_Household_Financial_Dyna[[#This Row],[Monthly_Savings]]&lt;0,"High Risk", IF(Global_Household_Financial_Dyna[[#This Row],[Savings Rate%]]&lt;0.1, "Medium", "Safe"))</f>
        <v>High Risk</v>
      </c>
      <c r="O2575">
        <f>Global_Household_Financial_Dyna[[#This Row],[Total_Household_Income]]/Global_Household_Financial_Dyna[[#This Row],[Family_Size]]</f>
        <v>819.31333333333339</v>
      </c>
      <c r="P2575" s="2">
        <f t="shared" si="80"/>
        <v>0.30718716818024266</v>
      </c>
      <c r="Q2575" s="2">
        <f t="shared" si="81"/>
        <v>-0.57252118863102786</v>
      </c>
      <c r="R2575" s="2" t="str">
        <f>IF(Global_Household_Financial_Dyna[[#This Row],[Vs country_Average]]&lt;-0.2, "Underperformer", IF(Global_Household_Financial_Dyna[[#This Row],[Vs country_Average]]&gt;0.2, "Outperformer", "Normal"))</f>
        <v>Underperformer</v>
      </c>
      <c r="S25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-372.50049999999999</v>
      </c>
      <c r="T25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-255.87099999999995</v>
      </c>
      <c r="U25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-139.24149999999997</v>
      </c>
      <c r="V25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-22.61199999999991</v>
      </c>
    </row>
    <row r="2576" spans="1:22" x14ac:dyDescent="0.3">
      <c r="A2576">
        <v>2583</v>
      </c>
      <c r="B2576" t="s">
        <v>16</v>
      </c>
      <c r="C2576" t="s">
        <v>21</v>
      </c>
      <c r="D2576">
        <v>6</v>
      </c>
      <c r="E2576">
        <v>3</v>
      </c>
      <c r="F2576">
        <v>6576.48</v>
      </c>
      <c r="G2576">
        <v>14335.6</v>
      </c>
      <c r="H2576">
        <v>5734.24</v>
      </c>
      <c r="I2576">
        <v>4260.92</v>
      </c>
      <c r="J2576">
        <v>4340.43</v>
      </c>
      <c r="K2576">
        <f>Global_Household_Financial_Dyna[[#This Row],[Total_Household_Income]]-Global_Household_Financial_Dyna[[#This Row],[Estimated_Taxes]]</f>
        <v>8601.36</v>
      </c>
      <c r="L2576" s="1">
        <f>Global_Household_Financial_Dyna[[#This Row],[Monthly_Savings]]/Global_Household_Financial_Dyna[[#This Row],[Net Income]]</f>
        <v>0.50462136220318643</v>
      </c>
      <c r="M2576" s="2">
        <f>Global_Household_Financial_Dyna[[#This Row],[Monthly_Expenses]]/Global_Household_Financial_Dyna[[#This Row],[Net Income]]</f>
        <v>0.49537747518996994</v>
      </c>
      <c r="N2576" t="str">
        <f>IF(Global_Household_Financial_Dyna[[#This Row],[Monthly_Savings]]&lt;0,"High Risk", IF(Global_Household_Financial_Dyna[[#This Row],[Savings Rate%]]&lt;0.1, "Medium", "Safe"))</f>
        <v>Safe</v>
      </c>
      <c r="O2576">
        <f>Global_Household_Financial_Dyna[[#This Row],[Total_Household_Income]]/Global_Household_Financial_Dyna[[#This Row],[Family_Size]]</f>
        <v>2389.2666666666669</v>
      </c>
      <c r="P2576" s="2">
        <f t="shared" si="80"/>
        <v>0.15879799892000862</v>
      </c>
      <c r="Q2576" s="2">
        <f t="shared" si="81"/>
        <v>0.34582336328317781</v>
      </c>
      <c r="R2576" s="2" t="str">
        <f>IF(Global_Household_Financial_Dyna[[#This Row],[Vs country_Average]]&lt;-0.2, "Underperformer", IF(Global_Household_Financial_Dyna[[#This Row],[Vs country_Average]]&gt;0.2, "Outperformer", "Normal"))</f>
        <v>Outperformer</v>
      </c>
      <c r="S25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4340.43</v>
      </c>
      <c r="T25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4340.43</v>
      </c>
      <c r="U25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4340.43</v>
      </c>
      <c r="V25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4340.43</v>
      </c>
    </row>
    <row r="2577" spans="1:22" x14ac:dyDescent="0.3">
      <c r="A2577">
        <v>2584</v>
      </c>
      <c r="B2577" t="s">
        <v>10</v>
      </c>
      <c r="C2577" t="s">
        <v>11</v>
      </c>
      <c r="D2577">
        <v>8</v>
      </c>
      <c r="E2577">
        <v>2</v>
      </c>
      <c r="F2577">
        <v>994.22</v>
      </c>
      <c r="G2577">
        <v>1549.43</v>
      </c>
      <c r="H2577">
        <v>154.94</v>
      </c>
      <c r="I2577">
        <v>996.75</v>
      </c>
      <c r="J2577">
        <v>397.73</v>
      </c>
      <c r="K2577">
        <f>Global_Household_Financial_Dyna[[#This Row],[Total_Household_Income]]-Global_Household_Financial_Dyna[[#This Row],[Estimated_Taxes]]</f>
        <v>1394.49</v>
      </c>
      <c r="L2577" s="1">
        <f>Global_Household_Financial_Dyna[[#This Row],[Monthly_Savings]]/Global_Household_Financial_Dyna[[#This Row],[Net Income]]</f>
        <v>0.28521538340181718</v>
      </c>
      <c r="M2577" s="2">
        <f>Global_Household_Financial_Dyna[[#This Row],[Monthly_Expenses]]/Global_Household_Financial_Dyna[[#This Row],[Net Income]]</f>
        <v>0.71477744551771616</v>
      </c>
      <c r="N2577" t="str">
        <f>IF(Global_Household_Financial_Dyna[[#This Row],[Monthly_Savings]]&lt;0,"High Risk", IF(Global_Household_Financial_Dyna[[#This Row],[Savings Rate%]]&lt;0.1, "Medium", "Safe"))</f>
        <v>Safe</v>
      </c>
      <c r="O2577">
        <f>Global_Household_Financial_Dyna[[#This Row],[Total_Household_Income]]/Global_Household_Financial_Dyna[[#This Row],[Family_Size]]</f>
        <v>193.67875000000001</v>
      </c>
      <c r="P2577" s="2">
        <f t="shared" si="80"/>
        <v>0.42077341556833553</v>
      </c>
      <c r="Q2577" s="2">
        <f t="shared" si="81"/>
        <v>-0.13555803216651835</v>
      </c>
      <c r="R2577" s="2" t="str">
        <f>IF(Global_Household_Financial_Dyna[[#This Row],[Vs country_Average]]&lt;-0.2, "Underperformer", IF(Global_Household_Financial_Dyna[[#This Row],[Vs country_Average]]&gt;0.2, "Outperformer", "Normal"))</f>
        <v>Normal</v>
      </c>
      <c r="S25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397.73</v>
      </c>
      <c r="T25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397.73</v>
      </c>
      <c r="U25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397.73</v>
      </c>
      <c r="V25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397.73</v>
      </c>
    </row>
    <row r="2578" spans="1:22" x14ac:dyDescent="0.3">
      <c r="A2578">
        <v>2585</v>
      </c>
      <c r="B2578" t="s">
        <v>16</v>
      </c>
      <c r="C2578" t="s">
        <v>21</v>
      </c>
      <c r="D2578">
        <v>4</v>
      </c>
      <c r="E2578">
        <v>1</v>
      </c>
      <c r="F2578">
        <v>6309.86</v>
      </c>
      <c r="G2578">
        <v>6309.86</v>
      </c>
      <c r="H2578">
        <v>2208.4499999999998</v>
      </c>
      <c r="I2578">
        <v>2524.46</v>
      </c>
      <c r="J2578">
        <v>1576.95</v>
      </c>
      <c r="K2578">
        <f>Global_Household_Financial_Dyna[[#This Row],[Total_Household_Income]]-Global_Household_Financial_Dyna[[#This Row],[Estimated_Taxes]]</f>
        <v>4101.41</v>
      </c>
      <c r="L2578" s="1">
        <f>Global_Household_Financial_Dyna[[#This Row],[Monthly_Savings]]/Global_Household_Financial_Dyna[[#This Row],[Net Income]]</f>
        <v>0.3844897242655575</v>
      </c>
      <c r="M2578" s="2">
        <f>Global_Household_Financial_Dyna[[#This Row],[Monthly_Expenses]]/Global_Household_Financial_Dyna[[#This Row],[Net Income]]</f>
        <v>0.61551027573444261</v>
      </c>
      <c r="N2578" t="str">
        <f>IF(Global_Household_Financial_Dyna[[#This Row],[Monthly_Savings]]&lt;0,"High Risk", IF(Global_Household_Financial_Dyna[[#This Row],[Savings Rate%]]&lt;0.1, "Medium", "Safe"))</f>
        <v>Safe</v>
      </c>
      <c r="O2578">
        <f>Global_Household_Financial_Dyna[[#This Row],[Total_Household_Income]]/Global_Household_Financial_Dyna[[#This Row],[Family_Size]]</f>
        <v>1577.4649999999999</v>
      </c>
      <c r="P2578" s="2">
        <f t="shared" si="80"/>
        <v>0.15879799892000862</v>
      </c>
      <c r="Q2578" s="2">
        <f t="shared" si="81"/>
        <v>0.22569172534554888</v>
      </c>
      <c r="R2578" s="2" t="str">
        <f>IF(Global_Household_Financial_Dyna[[#This Row],[Vs country_Average]]&lt;-0.2, "Underperformer", IF(Global_Household_Financial_Dyna[[#This Row],[Vs country_Average]]&gt;0.2, "Outperformer", "Normal"))</f>
        <v>Outperformer</v>
      </c>
      <c r="S25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1576.95</v>
      </c>
      <c r="T25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1576.95</v>
      </c>
      <c r="U25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1576.95</v>
      </c>
      <c r="V25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1576.95</v>
      </c>
    </row>
    <row r="2579" spans="1:22" x14ac:dyDescent="0.3">
      <c r="A2579">
        <v>2586</v>
      </c>
      <c r="B2579" t="s">
        <v>16</v>
      </c>
      <c r="C2579" t="s">
        <v>21</v>
      </c>
      <c r="D2579">
        <v>5</v>
      </c>
      <c r="E2579">
        <v>1</v>
      </c>
      <c r="F2579">
        <v>3831</v>
      </c>
      <c r="G2579">
        <v>3831</v>
      </c>
      <c r="H2579">
        <v>1340.85</v>
      </c>
      <c r="I2579">
        <v>3082.18</v>
      </c>
      <c r="J2579">
        <v>-592.03</v>
      </c>
      <c r="K2579">
        <f>Global_Household_Financial_Dyna[[#This Row],[Total_Household_Income]]-Global_Household_Financial_Dyna[[#This Row],[Estimated_Taxes]]</f>
        <v>2490.15</v>
      </c>
      <c r="L2579" s="1">
        <f>Global_Household_Financial_Dyna[[#This Row],[Monthly_Savings]]/Global_Household_Financial_Dyna[[#This Row],[Net Income]]</f>
        <v>-0.23774872999618496</v>
      </c>
      <c r="M2579" s="2">
        <f>Global_Household_Financial_Dyna[[#This Row],[Monthly_Expenses]]/Global_Household_Financial_Dyna[[#This Row],[Net Income]]</f>
        <v>1.2377487299961849</v>
      </c>
      <c r="N2579" t="str">
        <f>IF(Global_Household_Financial_Dyna[[#This Row],[Monthly_Savings]]&lt;0,"High Risk", IF(Global_Household_Financial_Dyna[[#This Row],[Savings Rate%]]&lt;0.1, "Medium", "Safe"))</f>
        <v>High Risk</v>
      </c>
      <c r="O2579">
        <f>Global_Household_Financial_Dyna[[#This Row],[Total_Household_Income]]/Global_Household_Financial_Dyna[[#This Row],[Family_Size]]</f>
        <v>766.2</v>
      </c>
      <c r="P2579" s="2">
        <f t="shared" si="80"/>
        <v>0.15879799892000862</v>
      </c>
      <c r="Q2579" s="2">
        <f t="shared" si="81"/>
        <v>-0.39654672891619358</v>
      </c>
      <c r="R2579" s="2" t="str">
        <f>IF(Global_Household_Financial_Dyna[[#This Row],[Vs country_Average]]&lt;-0.2, "Underperformer", IF(Global_Household_Financial_Dyna[[#This Row],[Vs country_Average]]&gt;0.2, "Outperformer", "Normal"))</f>
        <v>Underperformer</v>
      </c>
      <c r="S25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-437.92099999999994</v>
      </c>
      <c r="T25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-283.81199999999995</v>
      </c>
      <c r="U25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-129.70300000000003</v>
      </c>
      <c r="V25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24.406000000000063</v>
      </c>
    </row>
    <row r="2580" spans="1:22" x14ac:dyDescent="0.3">
      <c r="A2580">
        <v>2587</v>
      </c>
      <c r="B2580" t="s">
        <v>18</v>
      </c>
      <c r="C2580" t="s">
        <v>19</v>
      </c>
      <c r="D2580">
        <v>1</v>
      </c>
      <c r="E2580">
        <v>1</v>
      </c>
      <c r="F2580">
        <v>2523.9499999999998</v>
      </c>
      <c r="G2580">
        <v>2523.9499999999998</v>
      </c>
      <c r="H2580">
        <v>555.27</v>
      </c>
      <c r="I2580">
        <v>1876.6</v>
      </c>
      <c r="J2580">
        <v>92.08</v>
      </c>
      <c r="K2580">
        <f>Global_Household_Financial_Dyna[[#This Row],[Total_Household_Income]]-Global_Household_Financial_Dyna[[#This Row],[Estimated_Taxes]]</f>
        <v>1968.6799999999998</v>
      </c>
      <c r="L2580" s="1">
        <f>Global_Household_Financial_Dyna[[#This Row],[Monthly_Savings]]/Global_Household_Financial_Dyna[[#This Row],[Net Income]]</f>
        <v>4.6772456671475303E-2</v>
      </c>
      <c r="M2580" s="2">
        <f>Global_Household_Financial_Dyna[[#This Row],[Monthly_Expenses]]/Global_Household_Financial_Dyna[[#This Row],[Net Income]]</f>
        <v>0.95322754332852477</v>
      </c>
      <c r="N2580" t="str">
        <f>IF(Global_Household_Financial_Dyna[[#This Row],[Monthly_Savings]]&lt;0,"High Risk", IF(Global_Household_Financial_Dyna[[#This Row],[Savings Rate%]]&lt;0.1, "Medium", "Safe"))</f>
        <v>Medium</v>
      </c>
      <c r="O2580">
        <f>Global_Household_Financial_Dyna[[#This Row],[Total_Household_Income]]/Global_Household_Financial_Dyna[[#This Row],[Family_Size]]</f>
        <v>2523.9499999999998</v>
      </c>
      <c r="P2580" s="2">
        <f t="shared" si="80"/>
        <v>0.32336204947805613</v>
      </c>
      <c r="Q2580" s="2">
        <f t="shared" si="81"/>
        <v>-0.27658959280658085</v>
      </c>
      <c r="R2580" s="2" t="str">
        <f>IF(Global_Household_Financial_Dyna[[#This Row],[Vs country_Average]]&lt;-0.2, "Underperformer", IF(Global_Household_Financial_Dyna[[#This Row],[Vs country_Average]]&gt;0.2, "Outperformer", "Normal"))</f>
        <v>Underperformer</v>
      </c>
      <c r="S25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92.08</v>
      </c>
      <c r="T25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92.08</v>
      </c>
      <c r="U25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92.08</v>
      </c>
      <c r="V25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92.08</v>
      </c>
    </row>
    <row r="2581" spans="1:22" x14ac:dyDescent="0.3">
      <c r="A2581">
        <v>2588</v>
      </c>
      <c r="B2581" t="s">
        <v>16</v>
      </c>
      <c r="C2581" t="s">
        <v>17</v>
      </c>
      <c r="D2581">
        <v>6</v>
      </c>
      <c r="E2581">
        <v>3</v>
      </c>
      <c r="F2581">
        <v>5260.11</v>
      </c>
      <c r="G2581">
        <v>11757.75</v>
      </c>
      <c r="H2581">
        <v>4703.1000000000004</v>
      </c>
      <c r="I2581">
        <v>4560.93</v>
      </c>
      <c r="J2581">
        <v>2493.7199999999998</v>
      </c>
      <c r="K2581">
        <f>Global_Household_Financial_Dyna[[#This Row],[Total_Household_Income]]-Global_Household_Financial_Dyna[[#This Row],[Estimated_Taxes]]</f>
        <v>7054.65</v>
      </c>
      <c r="L2581" s="1">
        <f>Global_Household_Financial_Dyna[[#This Row],[Monthly_Savings]]/Global_Household_Financial_Dyna[[#This Row],[Net Income]]</f>
        <v>0.35348599859667029</v>
      </c>
      <c r="M2581" s="2">
        <f>Global_Household_Financial_Dyna[[#This Row],[Monthly_Expenses]]/Global_Household_Financial_Dyna[[#This Row],[Net Income]]</f>
        <v>0.64651400140332982</v>
      </c>
      <c r="N2581" t="str">
        <f>IF(Global_Household_Financial_Dyna[[#This Row],[Monthly_Savings]]&lt;0,"High Risk", IF(Global_Household_Financial_Dyna[[#This Row],[Savings Rate%]]&lt;0.1, "Medium", "Safe"))</f>
        <v>Safe</v>
      </c>
      <c r="O2581">
        <f>Global_Household_Financial_Dyna[[#This Row],[Total_Household_Income]]/Global_Household_Financial_Dyna[[#This Row],[Family_Size]]</f>
        <v>1959.625</v>
      </c>
      <c r="P2581" s="2">
        <f t="shared" si="80"/>
        <v>0.15879799892000862</v>
      </c>
      <c r="Q2581" s="2">
        <f t="shared" si="81"/>
        <v>0.19468799967666167</v>
      </c>
      <c r="R2581" s="2" t="str">
        <f>IF(Global_Household_Financial_Dyna[[#This Row],[Vs country_Average]]&lt;-0.2, "Underperformer", IF(Global_Household_Financial_Dyna[[#This Row],[Vs country_Average]]&gt;0.2, "Outperformer", "Normal"))</f>
        <v>Normal</v>
      </c>
      <c r="S25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2493.7199999999998</v>
      </c>
      <c r="T25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2493.7199999999998</v>
      </c>
      <c r="U25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2493.7199999999998</v>
      </c>
      <c r="V25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2493.7199999999998</v>
      </c>
    </row>
    <row r="2582" spans="1:22" x14ac:dyDescent="0.3">
      <c r="A2582">
        <v>2589</v>
      </c>
      <c r="B2582" t="s">
        <v>18</v>
      </c>
      <c r="C2582" t="s">
        <v>20</v>
      </c>
      <c r="D2582">
        <v>4</v>
      </c>
      <c r="E2582">
        <v>1</v>
      </c>
      <c r="F2582">
        <v>3671.62</v>
      </c>
      <c r="G2582">
        <v>3671.62</v>
      </c>
      <c r="H2582">
        <v>807.76</v>
      </c>
      <c r="I2582">
        <v>2375.5100000000002</v>
      </c>
      <c r="J2582">
        <v>488.35</v>
      </c>
      <c r="K2582">
        <f>Global_Household_Financial_Dyna[[#This Row],[Total_Household_Income]]-Global_Household_Financial_Dyna[[#This Row],[Estimated_Taxes]]</f>
        <v>2863.8599999999997</v>
      </c>
      <c r="L2582" s="1">
        <f>Global_Household_Financial_Dyna[[#This Row],[Monthly_Savings]]/Global_Household_Financial_Dyna[[#This Row],[Net Income]]</f>
        <v>0.17052160370967856</v>
      </c>
      <c r="M2582" s="2">
        <f>Global_Household_Financial_Dyna[[#This Row],[Monthly_Expenses]]/Global_Household_Financial_Dyna[[#This Row],[Net Income]]</f>
        <v>0.82947839629032161</v>
      </c>
      <c r="N2582" t="str">
        <f>IF(Global_Household_Financial_Dyna[[#This Row],[Monthly_Savings]]&lt;0,"High Risk", IF(Global_Household_Financial_Dyna[[#This Row],[Savings Rate%]]&lt;0.1, "Medium", "Safe"))</f>
        <v>Safe</v>
      </c>
      <c r="O2582">
        <f>Global_Household_Financial_Dyna[[#This Row],[Total_Household_Income]]/Global_Household_Financial_Dyna[[#This Row],[Family_Size]]</f>
        <v>917.90499999999997</v>
      </c>
      <c r="P2582" s="2">
        <f t="shared" si="80"/>
        <v>0.32336204947805613</v>
      </c>
      <c r="Q2582" s="2">
        <f t="shared" si="81"/>
        <v>-0.15284044576837758</v>
      </c>
      <c r="R2582" s="2" t="str">
        <f>IF(Global_Household_Financial_Dyna[[#This Row],[Vs country_Average]]&lt;-0.2, "Underperformer", IF(Global_Household_Financial_Dyna[[#This Row],[Vs country_Average]]&gt;0.2, "Outperformer", "Normal"))</f>
        <v>Normal</v>
      </c>
      <c r="S25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488.35</v>
      </c>
      <c r="T25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488.35</v>
      </c>
      <c r="U25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488.35</v>
      </c>
      <c r="V25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488.35</v>
      </c>
    </row>
    <row r="2583" spans="1:22" x14ac:dyDescent="0.3">
      <c r="A2583">
        <v>2590</v>
      </c>
      <c r="B2583" t="s">
        <v>14</v>
      </c>
      <c r="C2583" t="s">
        <v>15</v>
      </c>
      <c r="D2583">
        <v>7</v>
      </c>
      <c r="E2583">
        <v>3</v>
      </c>
      <c r="F2583">
        <v>1413.75</v>
      </c>
      <c r="G2583">
        <v>3038.06</v>
      </c>
      <c r="H2583">
        <v>455.71</v>
      </c>
      <c r="I2583">
        <v>1736.03</v>
      </c>
      <c r="J2583">
        <v>846.32</v>
      </c>
      <c r="K2583">
        <f>Global_Household_Financial_Dyna[[#This Row],[Total_Household_Income]]-Global_Household_Financial_Dyna[[#This Row],[Estimated_Taxes]]</f>
        <v>2582.35</v>
      </c>
      <c r="L2583" s="1">
        <f>Global_Household_Financial_Dyna[[#This Row],[Monthly_Savings]]/Global_Household_Financial_Dyna[[#This Row],[Net Income]]</f>
        <v>0.32773249172265573</v>
      </c>
      <c r="M2583" s="2">
        <f>Global_Household_Financial_Dyna[[#This Row],[Monthly_Expenses]]/Global_Household_Financial_Dyna[[#This Row],[Net Income]]</f>
        <v>0.67226750827734427</v>
      </c>
      <c r="N2583" t="str">
        <f>IF(Global_Household_Financial_Dyna[[#This Row],[Monthly_Savings]]&lt;0,"High Risk", IF(Global_Household_Financial_Dyna[[#This Row],[Savings Rate%]]&lt;0.1, "Medium", "Safe"))</f>
        <v>Safe</v>
      </c>
      <c r="O2583">
        <f>Global_Household_Financial_Dyna[[#This Row],[Total_Household_Income]]/Global_Household_Financial_Dyna[[#This Row],[Family_Size]]</f>
        <v>434.00857142857143</v>
      </c>
      <c r="P2583" s="2">
        <f t="shared" si="80"/>
        <v>0.39788995363055785</v>
      </c>
      <c r="Q2583" s="2">
        <f t="shared" si="81"/>
        <v>-7.0157461907902119E-2</v>
      </c>
      <c r="R2583" s="2" t="str">
        <f>IF(Global_Household_Financial_Dyna[[#This Row],[Vs country_Average]]&lt;-0.2, "Underperformer", IF(Global_Household_Financial_Dyna[[#This Row],[Vs country_Average]]&gt;0.2, "Outperformer", "Normal"))</f>
        <v>Normal</v>
      </c>
      <c r="S25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846.32</v>
      </c>
      <c r="T25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846.32</v>
      </c>
      <c r="U25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846.32</v>
      </c>
      <c r="V25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846.32</v>
      </c>
    </row>
    <row r="2584" spans="1:22" x14ac:dyDescent="0.3">
      <c r="A2584">
        <v>2591</v>
      </c>
      <c r="B2584" t="s">
        <v>14</v>
      </c>
      <c r="C2584" t="s">
        <v>15</v>
      </c>
      <c r="D2584">
        <v>7</v>
      </c>
      <c r="E2584">
        <v>3</v>
      </c>
      <c r="F2584">
        <v>2038.48</v>
      </c>
      <c r="G2584">
        <v>4993.3500000000004</v>
      </c>
      <c r="H2584">
        <v>749</v>
      </c>
      <c r="I2584">
        <v>2068.5</v>
      </c>
      <c r="J2584">
        <v>2175.84</v>
      </c>
      <c r="K2584">
        <f>Global_Household_Financial_Dyna[[#This Row],[Total_Household_Income]]-Global_Household_Financial_Dyna[[#This Row],[Estimated_Taxes]]</f>
        <v>4244.3500000000004</v>
      </c>
      <c r="L2584" s="1">
        <f>Global_Household_Financial_Dyna[[#This Row],[Monthly_Savings]]/Global_Household_Financial_Dyna[[#This Row],[Net Income]]</f>
        <v>0.51264386773004111</v>
      </c>
      <c r="M2584" s="2">
        <f>Global_Household_Financial_Dyna[[#This Row],[Monthly_Expenses]]/Global_Household_Financial_Dyna[[#This Row],[Net Income]]</f>
        <v>0.4873537761965907</v>
      </c>
      <c r="N2584" t="str">
        <f>IF(Global_Household_Financial_Dyna[[#This Row],[Monthly_Savings]]&lt;0,"High Risk", IF(Global_Household_Financial_Dyna[[#This Row],[Savings Rate%]]&lt;0.1, "Medium", "Safe"))</f>
        <v>Safe</v>
      </c>
      <c r="O2584">
        <f>Global_Household_Financial_Dyna[[#This Row],[Total_Household_Income]]/Global_Household_Financial_Dyna[[#This Row],[Family_Size]]</f>
        <v>713.33571428571429</v>
      </c>
      <c r="P2584" s="2">
        <f t="shared" si="80"/>
        <v>0.39788995363055785</v>
      </c>
      <c r="Q2584" s="2">
        <f t="shared" si="81"/>
        <v>0.11475391409948327</v>
      </c>
      <c r="R2584" s="2" t="str">
        <f>IF(Global_Household_Financial_Dyna[[#This Row],[Vs country_Average]]&lt;-0.2, "Underperformer", IF(Global_Household_Financial_Dyna[[#This Row],[Vs country_Average]]&gt;0.2, "Outperformer", "Normal"))</f>
        <v>Normal</v>
      </c>
      <c r="S25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2175.84</v>
      </c>
      <c r="T25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2175.84</v>
      </c>
      <c r="U25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2175.84</v>
      </c>
      <c r="V25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2175.84</v>
      </c>
    </row>
    <row r="2585" spans="1:22" x14ac:dyDescent="0.3">
      <c r="A2585">
        <v>2592</v>
      </c>
      <c r="B2585" t="s">
        <v>14</v>
      </c>
      <c r="C2585" t="s">
        <v>15</v>
      </c>
      <c r="D2585">
        <v>4</v>
      </c>
      <c r="E2585">
        <v>3</v>
      </c>
      <c r="F2585">
        <v>1856.86</v>
      </c>
      <c r="G2585">
        <v>4314.7</v>
      </c>
      <c r="H2585">
        <v>647.21</v>
      </c>
      <c r="I2585">
        <v>1047.3900000000001</v>
      </c>
      <c r="J2585">
        <v>2620.11</v>
      </c>
      <c r="K2585">
        <f>Global_Household_Financial_Dyna[[#This Row],[Total_Household_Income]]-Global_Household_Financial_Dyna[[#This Row],[Estimated_Taxes]]</f>
        <v>3667.49</v>
      </c>
      <c r="L2585" s="1">
        <f>Global_Household_Financial_Dyna[[#This Row],[Monthly_Savings]]/Global_Household_Financial_Dyna[[#This Row],[Net Income]]</f>
        <v>0.71441503589648514</v>
      </c>
      <c r="M2585" s="2">
        <f>Global_Household_Financial_Dyna[[#This Row],[Monthly_Expenses]]/Global_Household_Financial_Dyna[[#This Row],[Net Income]]</f>
        <v>0.28558769076398305</v>
      </c>
      <c r="N2585" t="str">
        <f>IF(Global_Household_Financial_Dyna[[#This Row],[Monthly_Savings]]&lt;0,"High Risk", IF(Global_Household_Financial_Dyna[[#This Row],[Savings Rate%]]&lt;0.1, "Medium", "Safe"))</f>
        <v>Safe</v>
      </c>
      <c r="O2585">
        <f>Global_Household_Financial_Dyna[[#This Row],[Total_Household_Income]]/Global_Household_Financial_Dyna[[#This Row],[Family_Size]]</f>
        <v>1078.675</v>
      </c>
      <c r="P2585" s="2">
        <f t="shared" si="80"/>
        <v>0.39788995363055785</v>
      </c>
      <c r="Q2585" s="2">
        <f t="shared" si="81"/>
        <v>0.31652508226592729</v>
      </c>
      <c r="R2585" s="2" t="str">
        <f>IF(Global_Household_Financial_Dyna[[#This Row],[Vs country_Average]]&lt;-0.2, "Underperformer", IF(Global_Household_Financial_Dyna[[#This Row],[Vs country_Average]]&gt;0.2, "Outperformer", "Normal"))</f>
        <v>Outperformer</v>
      </c>
      <c r="S25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2620.11</v>
      </c>
      <c r="T25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2620.11</v>
      </c>
      <c r="U25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2620.11</v>
      </c>
      <c r="V25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2620.11</v>
      </c>
    </row>
    <row r="2586" spans="1:22" x14ac:dyDescent="0.3">
      <c r="A2586">
        <v>2593</v>
      </c>
      <c r="B2586" t="s">
        <v>16</v>
      </c>
      <c r="C2586" t="s">
        <v>21</v>
      </c>
      <c r="D2586">
        <v>4</v>
      </c>
      <c r="E2586">
        <v>2</v>
      </c>
      <c r="F2586">
        <v>4395.29</v>
      </c>
      <c r="G2586">
        <v>7368.36</v>
      </c>
      <c r="H2586">
        <v>2578.9299999999998</v>
      </c>
      <c r="I2586">
        <v>2606.87</v>
      </c>
      <c r="J2586">
        <v>2182.5700000000002</v>
      </c>
      <c r="K2586">
        <f>Global_Household_Financial_Dyna[[#This Row],[Total_Household_Income]]-Global_Household_Financial_Dyna[[#This Row],[Estimated_Taxes]]</f>
        <v>4789.43</v>
      </c>
      <c r="L2586" s="1">
        <f>Global_Household_Financial_Dyna[[#This Row],[Monthly_Savings]]/Global_Household_Financial_Dyna[[#This Row],[Net Income]]</f>
        <v>0.45570558500698416</v>
      </c>
      <c r="M2586" s="2">
        <f>Global_Household_Financial_Dyna[[#This Row],[Monthly_Expenses]]/Global_Household_Financial_Dyna[[#This Row],[Net Income]]</f>
        <v>0.54429650292414744</v>
      </c>
      <c r="N2586" t="str">
        <f>IF(Global_Household_Financial_Dyna[[#This Row],[Monthly_Savings]]&lt;0,"High Risk", IF(Global_Household_Financial_Dyna[[#This Row],[Savings Rate%]]&lt;0.1, "Medium", "Safe"))</f>
        <v>Safe</v>
      </c>
      <c r="O2586">
        <f>Global_Household_Financial_Dyna[[#This Row],[Total_Household_Income]]/Global_Household_Financial_Dyna[[#This Row],[Family_Size]]</f>
        <v>1842.09</v>
      </c>
      <c r="P2586" s="2">
        <f t="shared" si="80"/>
        <v>0.15879799892000862</v>
      </c>
      <c r="Q2586" s="2">
        <f t="shared" si="81"/>
        <v>0.29690758608697554</v>
      </c>
      <c r="R2586" s="2" t="str">
        <f>IF(Global_Household_Financial_Dyna[[#This Row],[Vs country_Average]]&lt;-0.2, "Underperformer", IF(Global_Household_Financial_Dyna[[#This Row],[Vs country_Average]]&gt;0.2, "Outperformer", "Normal"))</f>
        <v>Outperformer</v>
      </c>
      <c r="S25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2182.5700000000002</v>
      </c>
      <c r="T25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2182.5700000000002</v>
      </c>
      <c r="U25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2182.5700000000002</v>
      </c>
      <c r="V25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2182.5700000000002</v>
      </c>
    </row>
    <row r="2587" spans="1:22" x14ac:dyDescent="0.3">
      <c r="A2587">
        <v>2594</v>
      </c>
      <c r="B2587" t="s">
        <v>16</v>
      </c>
      <c r="C2587" t="s">
        <v>21</v>
      </c>
      <c r="D2587">
        <v>4</v>
      </c>
      <c r="E2587">
        <v>3</v>
      </c>
      <c r="F2587">
        <v>3791.85</v>
      </c>
      <c r="G2587">
        <v>8579.32</v>
      </c>
      <c r="H2587">
        <v>3431.73</v>
      </c>
      <c r="I2587">
        <v>3904.52</v>
      </c>
      <c r="J2587">
        <v>1243.08</v>
      </c>
      <c r="K2587">
        <f>Global_Household_Financial_Dyna[[#This Row],[Total_Household_Income]]-Global_Household_Financial_Dyna[[#This Row],[Estimated_Taxes]]</f>
        <v>5147.59</v>
      </c>
      <c r="L2587" s="1">
        <f>Global_Household_Financial_Dyna[[#This Row],[Monthly_Savings]]/Global_Household_Financial_Dyna[[#This Row],[Net Income]]</f>
        <v>0.24148776417702261</v>
      </c>
      <c r="M2587" s="2">
        <f>Global_Household_Financial_Dyna[[#This Row],[Monthly_Expenses]]/Global_Household_Financial_Dyna[[#This Row],[Net Income]]</f>
        <v>0.75851417847963798</v>
      </c>
      <c r="N2587" t="str">
        <f>IF(Global_Household_Financial_Dyna[[#This Row],[Monthly_Savings]]&lt;0,"High Risk", IF(Global_Household_Financial_Dyna[[#This Row],[Savings Rate%]]&lt;0.1, "Medium", "Safe"))</f>
        <v>Safe</v>
      </c>
      <c r="O2587">
        <f>Global_Household_Financial_Dyna[[#This Row],[Total_Household_Income]]/Global_Household_Financial_Dyna[[#This Row],[Family_Size]]</f>
        <v>2144.83</v>
      </c>
      <c r="P2587" s="2">
        <f t="shared" si="80"/>
        <v>0.15879799892000862</v>
      </c>
      <c r="Q2587" s="2">
        <f t="shared" si="81"/>
        <v>8.2689765257013992E-2</v>
      </c>
      <c r="R2587" s="2" t="str">
        <f>IF(Global_Household_Financial_Dyna[[#This Row],[Vs country_Average]]&lt;-0.2, "Underperformer", IF(Global_Household_Financial_Dyna[[#This Row],[Vs country_Average]]&gt;0.2, "Outperformer", "Normal"))</f>
        <v>Normal</v>
      </c>
      <c r="S25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1243.08</v>
      </c>
      <c r="T25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1243.08</v>
      </c>
      <c r="U25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1243.08</v>
      </c>
      <c r="V25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1243.08</v>
      </c>
    </row>
    <row r="2588" spans="1:22" x14ac:dyDescent="0.3">
      <c r="A2588">
        <v>2595</v>
      </c>
      <c r="B2588" t="s">
        <v>18</v>
      </c>
      <c r="C2588" t="s">
        <v>20</v>
      </c>
      <c r="D2588">
        <v>6</v>
      </c>
      <c r="E2588">
        <v>3</v>
      </c>
      <c r="F2588">
        <v>2442.65</v>
      </c>
      <c r="G2588">
        <v>5658.68</v>
      </c>
      <c r="H2588">
        <v>1244.9100000000001</v>
      </c>
      <c r="I2588">
        <v>3660.98</v>
      </c>
      <c r="J2588">
        <v>752.79</v>
      </c>
      <c r="K2588">
        <f>Global_Household_Financial_Dyna[[#This Row],[Total_Household_Income]]-Global_Household_Financial_Dyna[[#This Row],[Estimated_Taxes]]</f>
        <v>4413.7700000000004</v>
      </c>
      <c r="L2588" s="1">
        <f>Global_Household_Financial_Dyna[[#This Row],[Monthly_Savings]]/Global_Household_Financial_Dyna[[#This Row],[Net Income]]</f>
        <v>0.17055487712318493</v>
      </c>
      <c r="M2588" s="2">
        <f>Global_Household_Financial_Dyna[[#This Row],[Monthly_Expenses]]/Global_Household_Financial_Dyna[[#This Row],[Net Income]]</f>
        <v>0.82944512287681493</v>
      </c>
      <c r="N2588" t="str">
        <f>IF(Global_Household_Financial_Dyna[[#This Row],[Monthly_Savings]]&lt;0,"High Risk", IF(Global_Household_Financial_Dyna[[#This Row],[Savings Rate%]]&lt;0.1, "Medium", "Safe"))</f>
        <v>Safe</v>
      </c>
      <c r="O2588">
        <f>Global_Household_Financial_Dyna[[#This Row],[Total_Household_Income]]/Global_Household_Financial_Dyna[[#This Row],[Family_Size]]</f>
        <v>943.11333333333334</v>
      </c>
      <c r="P2588" s="2">
        <f t="shared" si="80"/>
        <v>0.32336204947805613</v>
      </c>
      <c r="Q2588" s="2">
        <f t="shared" si="81"/>
        <v>-0.15280717235487121</v>
      </c>
      <c r="R2588" s="2" t="str">
        <f>IF(Global_Household_Financial_Dyna[[#This Row],[Vs country_Average]]&lt;-0.2, "Underperformer", IF(Global_Household_Financial_Dyna[[#This Row],[Vs country_Average]]&gt;0.2, "Outperformer", "Normal"))</f>
        <v>Normal</v>
      </c>
      <c r="S25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752.79</v>
      </c>
      <c r="T25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752.79</v>
      </c>
      <c r="U25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752.79</v>
      </c>
      <c r="V25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752.79</v>
      </c>
    </row>
    <row r="2589" spans="1:22" x14ac:dyDescent="0.3">
      <c r="A2589">
        <v>2596</v>
      </c>
      <c r="B2589" t="s">
        <v>14</v>
      </c>
      <c r="C2589" t="s">
        <v>15</v>
      </c>
      <c r="D2589">
        <v>7</v>
      </c>
      <c r="E2589">
        <v>2</v>
      </c>
      <c r="F2589">
        <v>2065.54</v>
      </c>
      <c r="G2589">
        <v>2826.12</v>
      </c>
      <c r="H2589">
        <v>423.92</v>
      </c>
      <c r="I2589">
        <v>1596.52</v>
      </c>
      <c r="J2589">
        <v>805.68</v>
      </c>
      <c r="K2589">
        <f>Global_Household_Financial_Dyna[[#This Row],[Total_Household_Income]]-Global_Household_Financial_Dyna[[#This Row],[Estimated_Taxes]]</f>
        <v>2402.1999999999998</v>
      </c>
      <c r="L2589" s="1">
        <f>Global_Household_Financial_Dyna[[#This Row],[Monthly_Savings]]/Global_Household_Financial_Dyna[[#This Row],[Net Income]]</f>
        <v>0.33539255682291236</v>
      </c>
      <c r="M2589" s="2">
        <f>Global_Household_Financial_Dyna[[#This Row],[Monthly_Expenses]]/Global_Household_Financial_Dyna[[#This Row],[Net Income]]</f>
        <v>0.66460744317708775</v>
      </c>
      <c r="N2589" t="str">
        <f>IF(Global_Household_Financial_Dyna[[#This Row],[Monthly_Savings]]&lt;0,"High Risk", IF(Global_Household_Financial_Dyna[[#This Row],[Savings Rate%]]&lt;0.1, "Medium", "Safe"))</f>
        <v>Safe</v>
      </c>
      <c r="O2589">
        <f>Global_Household_Financial_Dyna[[#This Row],[Total_Household_Income]]/Global_Household_Financial_Dyna[[#This Row],[Family_Size]]</f>
        <v>403.73142857142858</v>
      </c>
      <c r="P2589" s="2">
        <f t="shared" si="80"/>
        <v>0.39788995363055785</v>
      </c>
      <c r="Q2589" s="2">
        <f t="shared" si="81"/>
        <v>-6.2497396807645489E-2</v>
      </c>
      <c r="R2589" s="2" t="str">
        <f>IF(Global_Household_Financial_Dyna[[#This Row],[Vs country_Average]]&lt;-0.2, "Underperformer", IF(Global_Household_Financial_Dyna[[#This Row],[Vs country_Average]]&gt;0.2, "Outperformer", "Normal"))</f>
        <v>Normal</v>
      </c>
      <c r="S25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805.68</v>
      </c>
      <c r="T25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805.68</v>
      </c>
      <c r="U25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805.68</v>
      </c>
      <c r="V25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805.68</v>
      </c>
    </row>
    <row r="2590" spans="1:22" x14ac:dyDescent="0.3">
      <c r="A2590">
        <v>2597</v>
      </c>
      <c r="B2590" t="s">
        <v>10</v>
      </c>
      <c r="C2590" t="s">
        <v>11</v>
      </c>
      <c r="D2590">
        <v>3</v>
      </c>
      <c r="E2590">
        <v>2</v>
      </c>
      <c r="F2590">
        <v>1054.97</v>
      </c>
      <c r="G2590">
        <v>1743.95</v>
      </c>
      <c r="H2590">
        <v>174.39</v>
      </c>
      <c r="I2590">
        <v>422.64</v>
      </c>
      <c r="J2590">
        <v>1146.9100000000001</v>
      </c>
      <c r="K2590">
        <f>Global_Household_Financial_Dyna[[#This Row],[Total_Household_Income]]-Global_Household_Financial_Dyna[[#This Row],[Estimated_Taxes]]</f>
        <v>1569.56</v>
      </c>
      <c r="L2590" s="1">
        <f>Global_Household_Financial_Dyna[[#This Row],[Monthly_Savings]]/Global_Household_Financial_Dyna[[#This Row],[Net Income]]</f>
        <v>0.73072071153699136</v>
      </c>
      <c r="M2590" s="2">
        <f>Global_Household_Financial_Dyna[[#This Row],[Monthly_Expenses]]/Global_Household_Financial_Dyna[[#This Row],[Net Income]]</f>
        <v>0.26927291725069447</v>
      </c>
      <c r="N2590" t="str">
        <f>IF(Global_Household_Financial_Dyna[[#This Row],[Monthly_Savings]]&lt;0,"High Risk", IF(Global_Household_Financial_Dyna[[#This Row],[Savings Rate%]]&lt;0.1, "Medium", "Safe"))</f>
        <v>Safe</v>
      </c>
      <c r="O2590">
        <f>Global_Household_Financial_Dyna[[#This Row],[Total_Household_Income]]/Global_Household_Financial_Dyna[[#This Row],[Family_Size]]</f>
        <v>581.31666666666672</v>
      </c>
      <c r="P2590" s="2">
        <f t="shared" si="80"/>
        <v>0.42077341556833553</v>
      </c>
      <c r="Q2590" s="2">
        <f t="shared" si="81"/>
        <v>0.30994729596865583</v>
      </c>
      <c r="R2590" s="2" t="str">
        <f>IF(Global_Household_Financial_Dyna[[#This Row],[Vs country_Average]]&lt;-0.2, "Underperformer", IF(Global_Household_Financial_Dyna[[#This Row],[Vs country_Average]]&gt;0.2, "Outperformer", "Normal"))</f>
        <v>Outperformer</v>
      </c>
      <c r="S25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1146.9100000000001</v>
      </c>
      <c r="T25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1146.9100000000001</v>
      </c>
      <c r="U25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1146.9100000000001</v>
      </c>
      <c r="V25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1146.9100000000001</v>
      </c>
    </row>
    <row r="2591" spans="1:22" x14ac:dyDescent="0.3">
      <c r="A2591">
        <v>2598</v>
      </c>
      <c r="B2591" t="s">
        <v>10</v>
      </c>
      <c r="C2591" t="s">
        <v>22</v>
      </c>
      <c r="D2591">
        <v>5</v>
      </c>
      <c r="E2591">
        <v>3</v>
      </c>
      <c r="F2591">
        <v>373.32</v>
      </c>
      <c r="G2591">
        <v>744.11</v>
      </c>
      <c r="H2591">
        <v>74.41</v>
      </c>
      <c r="I2591">
        <v>706.16</v>
      </c>
      <c r="J2591">
        <v>-36.46</v>
      </c>
      <c r="K2591">
        <f>Global_Household_Financial_Dyna[[#This Row],[Total_Household_Income]]-Global_Household_Financial_Dyna[[#This Row],[Estimated_Taxes]]</f>
        <v>669.7</v>
      </c>
      <c r="L2591" s="1">
        <f>Global_Household_Financial_Dyna[[#This Row],[Monthly_Savings]]/Global_Household_Financial_Dyna[[#This Row],[Net Income]]</f>
        <v>-5.444228759145886E-2</v>
      </c>
      <c r="M2591" s="2">
        <f>Global_Household_Financial_Dyna[[#This Row],[Monthly_Expenses]]/Global_Household_Financial_Dyna[[#This Row],[Net Income]]</f>
        <v>1.0544422875914587</v>
      </c>
      <c r="N2591" t="str">
        <f>IF(Global_Household_Financial_Dyna[[#This Row],[Monthly_Savings]]&lt;0,"High Risk", IF(Global_Household_Financial_Dyna[[#This Row],[Savings Rate%]]&lt;0.1, "Medium", "Safe"))</f>
        <v>High Risk</v>
      </c>
      <c r="O2591">
        <f>Global_Household_Financial_Dyna[[#This Row],[Total_Household_Income]]/Global_Household_Financial_Dyna[[#This Row],[Family_Size]]</f>
        <v>148.822</v>
      </c>
      <c r="P2591" s="2">
        <f t="shared" si="80"/>
        <v>0.42077341556833553</v>
      </c>
      <c r="Q2591" s="2">
        <f t="shared" si="81"/>
        <v>-0.47521570315979439</v>
      </c>
      <c r="R2591" s="2" t="str">
        <f>IF(Global_Household_Financial_Dyna[[#This Row],[Vs country_Average]]&lt;-0.2, "Underperformer", IF(Global_Household_Financial_Dyna[[#This Row],[Vs country_Average]]&gt;0.2, "Outperformer", "Normal"))</f>
        <v>Underperformer</v>
      </c>
      <c r="S25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-1.152000000000001</v>
      </c>
      <c r="T25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34.155999999999999</v>
      </c>
      <c r="U25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69.463999999999999</v>
      </c>
      <c r="V25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104.77199999999999</v>
      </c>
    </row>
    <row r="2592" spans="1:22" x14ac:dyDescent="0.3">
      <c r="A2592">
        <v>2599</v>
      </c>
      <c r="B2592" t="s">
        <v>10</v>
      </c>
      <c r="C2592" t="s">
        <v>22</v>
      </c>
      <c r="D2592">
        <v>5</v>
      </c>
      <c r="E2592">
        <v>3</v>
      </c>
      <c r="F2592">
        <v>1133.1300000000001</v>
      </c>
      <c r="G2592">
        <v>2790.43</v>
      </c>
      <c r="H2592">
        <v>279.04000000000002</v>
      </c>
      <c r="I2592">
        <v>784.42</v>
      </c>
      <c r="J2592">
        <v>1726.97</v>
      </c>
      <c r="K2592">
        <f>Global_Household_Financial_Dyna[[#This Row],[Total_Household_Income]]-Global_Household_Financial_Dyna[[#This Row],[Estimated_Taxes]]</f>
        <v>2511.39</v>
      </c>
      <c r="L2592" s="1">
        <f>Global_Household_Financial_Dyna[[#This Row],[Monthly_Savings]]/Global_Household_Financial_Dyna[[#This Row],[Net Income]]</f>
        <v>0.68765504362126162</v>
      </c>
      <c r="M2592" s="2">
        <f>Global_Household_Financial_Dyna[[#This Row],[Monthly_Expenses]]/Global_Household_Financial_Dyna[[#This Row],[Net Income]]</f>
        <v>0.31234495637873849</v>
      </c>
      <c r="N2592" t="str">
        <f>IF(Global_Household_Financial_Dyna[[#This Row],[Monthly_Savings]]&lt;0,"High Risk", IF(Global_Household_Financial_Dyna[[#This Row],[Savings Rate%]]&lt;0.1, "Medium", "Safe"))</f>
        <v>Safe</v>
      </c>
      <c r="O2592">
        <f>Global_Household_Financial_Dyna[[#This Row],[Total_Household_Income]]/Global_Household_Financial_Dyna[[#This Row],[Family_Size]]</f>
        <v>558.08600000000001</v>
      </c>
      <c r="P2592" s="2">
        <f t="shared" si="80"/>
        <v>0.42077341556833553</v>
      </c>
      <c r="Q2592" s="2">
        <f t="shared" si="81"/>
        <v>0.26688162805292609</v>
      </c>
      <c r="R2592" s="2" t="str">
        <f>IF(Global_Household_Financial_Dyna[[#This Row],[Vs country_Average]]&lt;-0.2, "Underperformer", IF(Global_Household_Financial_Dyna[[#This Row],[Vs country_Average]]&gt;0.2, "Outperformer", "Normal"))</f>
        <v>Outperformer</v>
      </c>
      <c r="S25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1726.97</v>
      </c>
      <c r="T25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1726.97</v>
      </c>
      <c r="U25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1726.97</v>
      </c>
      <c r="V25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1726.97</v>
      </c>
    </row>
    <row r="2593" spans="1:22" x14ac:dyDescent="0.3">
      <c r="A2593">
        <v>2600</v>
      </c>
      <c r="B2593" t="s">
        <v>18</v>
      </c>
      <c r="C2593" t="s">
        <v>19</v>
      </c>
      <c r="D2593">
        <v>8</v>
      </c>
      <c r="E2593">
        <v>2</v>
      </c>
      <c r="F2593">
        <v>4744.6000000000004</v>
      </c>
      <c r="G2593">
        <v>7626.64</v>
      </c>
      <c r="H2593">
        <v>1677.86</v>
      </c>
      <c r="I2593">
        <v>4375.54</v>
      </c>
      <c r="J2593">
        <v>1573.24</v>
      </c>
      <c r="K2593">
        <f>Global_Household_Financial_Dyna[[#This Row],[Total_Household_Income]]-Global_Household_Financial_Dyna[[#This Row],[Estimated_Taxes]]</f>
        <v>5948.7800000000007</v>
      </c>
      <c r="L2593" s="1">
        <f>Global_Household_Financial_Dyna[[#This Row],[Monthly_Savings]]/Global_Household_Financial_Dyna[[#This Row],[Net Income]]</f>
        <v>0.26446431032917672</v>
      </c>
      <c r="M2593" s="2">
        <f>Global_Household_Financial_Dyna[[#This Row],[Monthly_Expenses]]/Global_Household_Financial_Dyna[[#This Row],[Net Income]]</f>
        <v>0.73553568967082317</v>
      </c>
      <c r="N2593" t="str">
        <f>IF(Global_Household_Financial_Dyna[[#This Row],[Monthly_Savings]]&lt;0,"High Risk", IF(Global_Household_Financial_Dyna[[#This Row],[Savings Rate%]]&lt;0.1, "Medium", "Safe"))</f>
        <v>Safe</v>
      </c>
      <c r="O2593">
        <f>Global_Household_Financial_Dyna[[#This Row],[Total_Household_Income]]/Global_Household_Financial_Dyna[[#This Row],[Family_Size]]</f>
        <v>953.33</v>
      </c>
      <c r="P2593" s="2">
        <f t="shared" si="80"/>
        <v>0.32336204947805613</v>
      </c>
      <c r="Q2593" s="2">
        <f t="shared" si="81"/>
        <v>-5.8897739148879413E-2</v>
      </c>
      <c r="R2593" s="2" t="str">
        <f>IF(Global_Household_Financial_Dyna[[#This Row],[Vs country_Average]]&lt;-0.2, "Underperformer", IF(Global_Household_Financial_Dyna[[#This Row],[Vs country_Average]]&gt;0.2, "Outperformer", "Normal"))</f>
        <v>Normal</v>
      </c>
      <c r="S25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1573.24</v>
      </c>
      <c r="T25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1573.24</v>
      </c>
      <c r="U25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1573.24</v>
      </c>
      <c r="V25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1573.24</v>
      </c>
    </row>
    <row r="2594" spans="1:22" x14ac:dyDescent="0.3">
      <c r="A2594">
        <v>2601</v>
      </c>
      <c r="B2594" t="s">
        <v>16</v>
      </c>
      <c r="C2594" t="s">
        <v>17</v>
      </c>
      <c r="D2594">
        <v>1</v>
      </c>
      <c r="E2594">
        <v>1</v>
      </c>
      <c r="F2594">
        <v>3519.1</v>
      </c>
      <c r="G2594">
        <v>3519.1</v>
      </c>
      <c r="H2594">
        <v>1231.69</v>
      </c>
      <c r="I2594">
        <v>1260.29</v>
      </c>
      <c r="J2594">
        <v>1027.1300000000001</v>
      </c>
      <c r="K2594">
        <f>Global_Household_Financial_Dyna[[#This Row],[Total_Household_Income]]-Global_Household_Financial_Dyna[[#This Row],[Estimated_Taxes]]</f>
        <v>2287.41</v>
      </c>
      <c r="L2594" s="1">
        <f>Global_Household_Financial_Dyna[[#This Row],[Monthly_Savings]]/Global_Household_Financial_Dyna[[#This Row],[Net Income]]</f>
        <v>0.44903624623482463</v>
      </c>
      <c r="M2594" s="2">
        <f>Global_Household_Financial_Dyna[[#This Row],[Monthly_Expenses]]/Global_Household_Financial_Dyna[[#This Row],[Net Income]]</f>
        <v>0.55096812552187846</v>
      </c>
      <c r="N2594" t="str">
        <f>IF(Global_Household_Financial_Dyna[[#This Row],[Monthly_Savings]]&lt;0,"High Risk", IF(Global_Household_Financial_Dyna[[#This Row],[Savings Rate%]]&lt;0.1, "Medium", "Safe"))</f>
        <v>Safe</v>
      </c>
      <c r="O2594">
        <f>Global_Household_Financial_Dyna[[#This Row],[Total_Household_Income]]/Global_Household_Financial_Dyna[[#This Row],[Family_Size]]</f>
        <v>3519.1</v>
      </c>
      <c r="P2594" s="2">
        <f t="shared" si="80"/>
        <v>0.15879799892000862</v>
      </c>
      <c r="Q2594" s="2">
        <f t="shared" si="81"/>
        <v>0.29023824731481601</v>
      </c>
      <c r="R2594" s="2" t="str">
        <f>IF(Global_Household_Financial_Dyna[[#This Row],[Vs country_Average]]&lt;-0.2, "Underperformer", IF(Global_Household_Financial_Dyna[[#This Row],[Vs country_Average]]&gt;0.2, "Outperformer", "Normal"))</f>
        <v>Outperformer</v>
      </c>
      <c r="S25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1027.1300000000001</v>
      </c>
      <c r="T25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1027.1300000000001</v>
      </c>
      <c r="U25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1027.1300000000001</v>
      </c>
      <c r="V25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1027.1300000000001</v>
      </c>
    </row>
    <row r="2595" spans="1:22" x14ac:dyDescent="0.3">
      <c r="A2595">
        <v>2602</v>
      </c>
      <c r="B2595" t="s">
        <v>18</v>
      </c>
      <c r="C2595" t="s">
        <v>19</v>
      </c>
      <c r="D2595">
        <v>2</v>
      </c>
      <c r="E2595">
        <v>2</v>
      </c>
      <c r="F2595">
        <v>3111.31</v>
      </c>
      <c r="G2595">
        <v>5012.3599999999997</v>
      </c>
      <c r="H2595">
        <v>1102.72</v>
      </c>
      <c r="I2595">
        <v>1922.38</v>
      </c>
      <c r="J2595">
        <v>1987.26</v>
      </c>
      <c r="K2595">
        <f>Global_Household_Financial_Dyna[[#This Row],[Total_Household_Income]]-Global_Household_Financial_Dyna[[#This Row],[Estimated_Taxes]]</f>
        <v>3909.6399999999994</v>
      </c>
      <c r="L2595" s="1">
        <f>Global_Household_Financial_Dyna[[#This Row],[Monthly_Savings]]/Global_Household_Financial_Dyna[[#This Row],[Net Income]]</f>
        <v>0.50829743915040781</v>
      </c>
      <c r="M2595" s="2">
        <f>Global_Household_Financial_Dyna[[#This Row],[Monthly_Expenses]]/Global_Household_Financial_Dyna[[#This Row],[Net Income]]</f>
        <v>0.49170256084959241</v>
      </c>
      <c r="N2595" t="str">
        <f>IF(Global_Household_Financial_Dyna[[#This Row],[Monthly_Savings]]&lt;0,"High Risk", IF(Global_Household_Financial_Dyna[[#This Row],[Savings Rate%]]&lt;0.1, "Medium", "Safe"))</f>
        <v>Safe</v>
      </c>
      <c r="O2595">
        <f>Global_Household_Financial_Dyna[[#This Row],[Total_Household_Income]]/Global_Household_Financial_Dyna[[#This Row],[Family_Size]]</f>
        <v>2506.1799999999998</v>
      </c>
      <c r="P2595" s="2">
        <f t="shared" si="80"/>
        <v>0.32336204947805613</v>
      </c>
      <c r="Q2595" s="2">
        <f t="shared" si="81"/>
        <v>0.18493538967235168</v>
      </c>
      <c r="R2595" s="2" t="str">
        <f>IF(Global_Household_Financial_Dyna[[#This Row],[Vs country_Average]]&lt;-0.2, "Underperformer", IF(Global_Household_Financial_Dyna[[#This Row],[Vs country_Average]]&gt;0.2, "Outperformer", "Normal"))</f>
        <v>Normal</v>
      </c>
      <c r="S25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1987.26</v>
      </c>
      <c r="T25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1987.26</v>
      </c>
      <c r="U25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1987.26</v>
      </c>
      <c r="V25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1987.26</v>
      </c>
    </row>
    <row r="2596" spans="1:22" x14ac:dyDescent="0.3">
      <c r="A2596">
        <v>2603</v>
      </c>
      <c r="B2596" t="s">
        <v>14</v>
      </c>
      <c r="C2596" t="s">
        <v>15</v>
      </c>
      <c r="D2596">
        <v>3</v>
      </c>
      <c r="E2596">
        <v>1</v>
      </c>
      <c r="F2596">
        <v>1813.57</v>
      </c>
      <c r="G2596">
        <v>1813.57</v>
      </c>
      <c r="H2596">
        <v>272.04000000000002</v>
      </c>
      <c r="I2596">
        <v>799.49</v>
      </c>
      <c r="J2596">
        <v>742.04</v>
      </c>
      <c r="K2596">
        <f>Global_Household_Financial_Dyna[[#This Row],[Total_Household_Income]]-Global_Household_Financial_Dyna[[#This Row],[Estimated_Taxes]]</f>
        <v>1541.53</v>
      </c>
      <c r="L2596" s="1">
        <f>Global_Household_Financial_Dyna[[#This Row],[Monthly_Savings]]/Global_Household_Financial_Dyna[[#This Row],[Net Income]]</f>
        <v>0.48136591568117387</v>
      </c>
      <c r="M2596" s="2">
        <f>Global_Household_Financial_Dyna[[#This Row],[Monthly_Expenses]]/Global_Household_Financial_Dyna[[#This Row],[Net Income]]</f>
        <v>0.51863408431882607</v>
      </c>
      <c r="N2596" t="str">
        <f>IF(Global_Household_Financial_Dyna[[#This Row],[Monthly_Savings]]&lt;0,"High Risk", IF(Global_Household_Financial_Dyna[[#This Row],[Savings Rate%]]&lt;0.1, "Medium", "Safe"))</f>
        <v>Safe</v>
      </c>
      <c r="O2596">
        <f>Global_Household_Financial_Dyna[[#This Row],[Total_Household_Income]]/Global_Household_Financial_Dyna[[#This Row],[Family_Size]]</f>
        <v>604.52333333333331</v>
      </c>
      <c r="P2596" s="2">
        <f t="shared" si="80"/>
        <v>0.39788995363055785</v>
      </c>
      <c r="Q2596" s="2">
        <f t="shared" si="81"/>
        <v>8.3475962050616026E-2</v>
      </c>
      <c r="R2596" s="2" t="str">
        <f>IF(Global_Household_Financial_Dyna[[#This Row],[Vs country_Average]]&lt;-0.2, "Underperformer", IF(Global_Household_Financial_Dyna[[#This Row],[Vs country_Average]]&gt;0.2, "Outperformer", "Normal"))</f>
        <v>Normal</v>
      </c>
      <c r="S25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742.04</v>
      </c>
      <c r="T25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742.04</v>
      </c>
      <c r="U25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742.04</v>
      </c>
      <c r="V25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742.04</v>
      </c>
    </row>
    <row r="2597" spans="1:22" x14ac:dyDescent="0.3">
      <c r="A2597">
        <v>2604</v>
      </c>
      <c r="B2597" t="s">
        <v>10</v>
      </c>
      <c r="C2597" t="s">
        <v>11</v>
      </c>
      <c r="D2597">
        <v>7</v>
      </c>
      <c r="E2597">
        <v>3</v>
      </c>
      <c r="F2597">
        <v>1486.92</v>
      </c>
      <c r="G2597">
        <v>3724.79</v>
      </c>
      <c r="H2597">
        <v>372.48</v>
      </c>
      <c r="I2597">
        <v>673.09</v>
      </c>
      <c r="J2597">
        <v>2679.23</v>
      </c>
      <c r="K2597">
        <f>Global_Household_Financial_Dyna[[#This Row],[Total_Household_Income]]-Global_Household_Financial_Dyna[[#This Row],[Estimated_Taxes]]</f>
        <v>3352.31</v>
      </c>
      <c r="L2597" s="1">
        <f>Global_Household_Financial_Dyna[[#This Row],[Monthly_Savings]]/Global_Household_Financial_Dyna[[#This Row],[Net Income]]</f>
        <v>0.79921904597128546</v>
      </c>
      <c r="M2597" s="2">
        <f>Global_Household_Financial_Dyna[[#This Row],[Monthly_Expenses]]/Global_Household_Financial_Dyna[[#This Row],[Net Income]]</f>
        <v>0.20078393704639488</v>
      </c>
      <c r="N2597" t="str">
        <f>IF(Global_Household_Financial_Dyna[[#This Row],[Monthly_Savings]]&lt;0,"High Risk", IF(Global_Household_Financial_Dyna[[#This Row],[Savings Rate%]]&lt;0.1, "Medium", "Safe"))</f>
        <v>Safe</v>
      </c>
      <c r="O2597">
        <f>Global_Household_Financial_Dyna[[#This Row],[Total_Household_Income]]/Global_Household_Financial_Dyna[[#This Row],[Family_Size]]</f>
        <v>532.11285714285714</v>
      </c>
      <c r="P2597" s="2">
        <f t="shared" si="80"/>
        <v>0.42077341556833553</v>
      </c>
      <c r="Q2597" s="2">
        <f t="shared" si="81"/>
        <v>0.37844563040294993</v>
      </c>
      <c r="R2597" s="2" t="str">
        <f>IF(Global_Household_Financial_Dyna[[#This Row],[Vs country_Average]]&lt;-0.2, "Underperformer", IF(Global_Household_Financial_Dyna[[#This Row],[Vs country_Average]]&gt;0.2, "Outperformer", "Normal"))</f>
        <v>Outperformer</v>
      </c>
      <c r="S25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2679.23</v>
      </c>
      <c r="T25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2679.23</v>
      </c>
      <c r="U25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2679.23</v>
      </c>
      <c r="V25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2679.23</v>
      </c>
    </row>
    <row r="2598" spans="1:22" x14ac:dyDescent="0.3">
      <c r="A2598">
        <v>2605</v>
      </c>
      <c r="B2598" t="s">
        <v>18</v>
      </c>
      <c r="C2598" t="s">
        <v>20</v>
      </c>
      <c r="D2598">
        <v>1</v>
      </c>
      <c r="E2598">
        <v>1</v>
      </c>
      <c r="F2598">
        <v>5341.89</v>
      </c>
      <c r="G2598">
        <v>5341.89</v>
      </c>
      <c r="H2598">
        <v>1175.22</v>
      </c>
      <c r="I2598">
        <v>1450.2</v>
      </c>
      <c r="J2598">
        <v>2716.48</v>
      </c>
      <c r="K2598">
        <f>Global_Household_Financial_Dyna[[#This Row],[Total_Household_Income]]-Global_Household_Financial_Dyna[[#This Row],[Estimated_Taxes]]</f>
        <v>4166.67</v>
      </c>
      <c r="L2598" s="1">
        <f>Global_Household_Financial_Dyna[[#This Row],[Monthly_Savings]]/Global_Household_Financial_Dyna[[#This Row],[Net Income]]</f>
        <v>0.65195467843625721</v>
      </c>
      <c r="M2598" s="2">
        <f>Global_Household_Financial_Dyna[[#This Row],[Monthly_Expenses]]/Global_Household_Financial_Dyna[[#This Row],[Net Income]]</f>
        <v>0.34804772156182273</v>
      </c>
      <c r="N2598" t="str">
        <f>IF(Global_Household_Financial_Dyna[[#This Row],[Monthly_Savings]]&lt;0,"High Risk", IF(Global_Household_Financial_Dyna[[#This Row],[Savings Rate%]]&lt;0.1, "Medium", "Safe"))</f>
        <v>Safe</v>
      </c>
      <c r="O2598">
        <f>Global_Household_Financial_Dyna[[#This Row],[Total_Household_Income]]/Global_Household_Financial_Dyna[[#This Row],[Family_Size]]</f>
        <v>5341.89</v>
      </c>
      <c r="P2598" s="2">
        <f t="shared" si="80"/>
        <v>0.32336204947805613</v>
      </c>
      <c r="Q2598" s="2">
        <f t="shared" si="81"/>
        <v>0.32859262895820107</v>
      </c>
      <c r="R2598" s="2" t="str">
        <f>IF(Global_Household_Financial_Dyna[[#This Row],[Vs country_Average]]&lt;-0.2, "Underperformer", IF(Global_Household_Financial_Dyna[[#This Row],[Vs country_Average]]&gt;0.2, "Outperformer", "Normal"))</f>
        <v>Outperformer</v>
      </c>
      <c r="S25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2716.48</v>
      </c>
      <c r="T25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2716.48</v>
      </c>
      <c r="U25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2716.48</v>
      </c>
      <c r="V25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2716.48</v>
      </c>
    </row>
    <row r="2599" spans="1:22" x14ac:dyDescent="0.3">
      <c r="A2599">
        <v>2606</v>
      </c>
      <c r="B2599" t="s">
        <v>16</v>
      </c>
      <c r="C2599" t="s">
        <v>17</v>
      </c>
      <c r="D2599">
        <v>8</v>
      </c>
      <c r="E2599">
        <v>1</v>
      </c>
      <c r="F2599">
        <v>3708.3</v>
      </c>
      <c r="G2599">
        <v>3708.3</v>
      </c>
      <c r="H2599">
        <v>1297.9100000000001</v>
      </c>
      <c r="I2599">
        <v>3519.18</v>
      </c>
      <c r="J2599">
        <v>-1108.78</v>
      </c>
      <c r="K2599">
        <f>Global_Household_Financial_Dyna[[#This Row],[Total_Household_Income]]-Global_Household_Financial_Dyna[[#This Row],[Estimated_Taxes]]</f>
        <v>2410.3900000000003</v>
      </c>
      <c r="L2599" s="1">
        <f>Global_Household_Financial_Dyna[[#This Row],[Monthly_Savings]]/Global_Household_Financial_Dyna[[#This Row],[Net Income]]</f>
        <v>-0.46000024892237351</v>
      </c>
      <c r="M2599" s="2">
        <f>Global_Household_Financial_Dyna[[#This Row],[Monthly_Expenses]]/Global_Household_Financial_Dyna[[#This Row],[Net Income]]</f>
        <v>1.4600043976285992</v>
      </c>
      <c r="N2599" t="str">
        <f>IF(Global_Household_Financial_Dyna[[#This Row],[Monthly_Savings]]&lt;0,"High Risk", IF(Global_Household_Financial_Dyna[[#This Row],[Savings Rate%]]&lt;0.1, "Medium", "Safe"))</f>
        <v>High Risk</v>
      </c>
      <c r="O2599">
        <f>Global_Household_Financial_Dyna[[#This Row],[Total_Household_Income]]/Global_Household_Financial_Dyna[[#This Row],[Family_Size]]</f>
        <v>463.53750000000002</v>
      </c>
      <c r="P2599" s="2">
        <f t="shared" si="80"/>
        <v>0.15879799892000862</v>
      </c>
      <c r="Q2599" s="2">
        <f t="shared" si="81"/>
        <v>-0.61879824784238213</v>
      </c>
      <c r="R2599" s="2" t="str">
        <f>IF(Global_Household_Financial_Dyna[[#This Row],[Vs country_Average]]&lt;-0.2, "Underperformer", IF(Global_Household_Financial_Dyna[[#This Row],[Vs country_Average]]&gt;0.2, "Outperformer", "Normal"))</f>
        <v>Underperformer</v>
      </c>
      <c r="S25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-932.82099999999991</v>
      </c>
      <c r="T25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-756.86199999999997</v>
      </c>
      <c r="U25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-580.90300000000002</v>
      </c>
      <c r="V25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-404.94399999999996</v>
      </c>
    </row>
    <row r="2600" spans="1:22" x14ac:dyDescent="0.3">
      <c r="A2600">
        <v>2607</v>
      </c>
      <c r="B2600" t="s">
        <v>18</v>
      </c>
      <c r="C2600" t="s">
        <v>19</v>
      </c>
      <c r="D2600">
        <v>1</v>
      </c>
      <c r="E2600">
        <v>1</v>
      </c>
      <c r="F2600">
        <v>5196.2299999999996</v>
      </c>
      <c r="G2600">
        <v>5196.2299999999996</v>
      </c>
      <c r="H2600">
        <v>1143.17</v>
      </c>
      <c r="I2600">
        <v>1924.27</v>
      </c>
      <c r="J2600">
        <v>2128.79</v>
      </c>
      <c r="K2600">
        <f>Global_Household_Financial_Dyna[[#This Row],[Total_Household_Income]]-Global_Household_Financial_Dyna[[#This Row],[Estimated_Taxes]]</f>
        <v>4053.0599999999995</v>
      </c>
      <c r="L2600" s="1">
        <f>Global_Household_Financial_Dyna[[#This Row],[Monthly_Savings]]/Global_Household_Financial_Dyna[[#This Row],[Net Income]]</f>
        <v>0.52523031980775026</v>
      </c>
      <c r="M2600" s="2">
        <f>Global_Household_Financial_Dyna[[#This Row],[Monthly_Expenses]]/Global_Household_Financial_Dyna[[#This Row],[Net Income]]</f>
        <v>0.47476968019224985</v>
      </c>
      <c r="N2600" t="str">
        <f>IF(Global_Household_Financial_Dyna[[#This Row],[Monthly_Savings]]&lt;0,"High Risk", IF(Global_Household_Financial_Dyna[[#This Row],[Savings Rate%]]&lt;0.1, "Medium", "Safe"))</f>
        <v>Safe</v>
      </c>
      <c r="O2600">
        <f>Global_Household_Financial_Dyna[[#This Row],[Total_Household_Income]]/Global_Household_Financial_Dyna[[#This Row],[Family_Size]]</f>
        <v>5196.2299999999996</v>
      </c>
      <c r="P2600" s="2">
        <f t="shared" si="80"/>
        <v>0.32336204947805613</v>
      </c>
      <c r="Q2600" s="2">
        <f t="shared" si="81"/>
        <v>0.20186827032969412</v>
      </c>
      <c r="R2600" s="2" t="str">
        <f>IF(Global_Household_Financial_Dyna[[#This Row],[Vs country_Average]]&lt;-0.2, "Underperformer", IF(Global_Household_Financial_Dyna[[#This Row],[Vs country_Average]]&gt;0.2, "Outperformer", "Normal"))</f>
        <v>Outperformer</v>
      </c>
      <c r="S26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2128.79</v>
      </c>
      <c r="T26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2128.79</v>
      </c>
      <c r="U26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2128.79</v>
      </c>
      <c r="V26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2128.79</v>
      </c>
    </row>
    <row r="2601" spans="1:22" x14ac:dyDescent="0.3">
      <c r="A2601">
        <v>2608</v>
      </c>
      <c r="B2601" t="s">
        <v>10</v>
      </c>
      <c r="C2601" t="s">
        <v>22</v>
      </c>
      <c r="D2601">
        <v>4</v>
      </c>
      <c r="E2601">
        <v>1</v>
      </c>
      <c r="F2601">
        <v>804.19</v>
      </c>
      <c r="G2601">
        <v>804.19</v>
      </c>
      <c r="H2601">
        <v>80.42</v>
      </c>
      <c r="I2601">
        <v>430.83</v>
      </c>
      <c r="J2601">
        <v>292.94</v>
      </c>
      <c r="K2601">
        <f>Global_Household_Financial_Dyna[[#This Row],[Total_Household_Income]]-Global_Household_Financial_Dyna[[#This Row],[Estimated_Taxes]]</f>
        <v>723.7700000000001</v>
      </c>
      <c r="L2601" s="1">
        <f>Global_Household_Financial_Dyna[[#This Row],[Monthly_Savings]]/Global_Household_Financial_Dyna[[#This Row],[Net Income]]</f>
        <v>0.40474183787667345</v>
      </c>
      <c r="M2601" s="2">
        <f>Global_Household_Financial_Dyna[[#This Row],[Monthly_Expenses]]/Global_Household_Financial_Dyna[[#This Row],[Net Income]]</f>
        <v>0.59525816212332638</v>
      </c>
      <c r="N2601" t="str">
        <f>IF(Global_Household_Financial_Dyna[[#This Row],[Monthly_Savings]]&lt;0,"High Risk", IF(Global_Household_Financial_Dyna[[#This Row],[Savings Rate%]]&lt;0.1, "Medium", "Safe"))</f>
        <v>Safe</v>
      </c>
      <c r="O2601">
        <f>Global_Household_Financial_Dyna[[#This Row],[Total_Household_Income]]/Global_Household_Financial_Dyna[[#This Row],[Family_Size]]</f>
        <v>201.04750000000001</v>
      </c>
      <c r="P2601" s="2">
        <f t="shared" si="80"/>
        <v>0.42077341556833553</v>
      </c>
      <c r="Q2601" s="2">
        <f t="shared" si="81"/>
        <v>-1.603157769166208E-2</v>
      </c>
      <c r="R2601" s="2" t="str">
        <f>IF(Global_Household_Financial_Dyna[[#This Row],[Vs country_Average]]&lt;-0.2, "Underperformer", IF(Global_Household_Financial_Dyna[[#This Row],[Vs country_Average]]&gt;0.2, "Outperformer", "Normal"))</f>
        <v>Normal</v>
      </c>
      <c r="S26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292.94</v>
      </c>
      <c r="T26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292.94</v>
      </c>
      <c r="U26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292.94</v>
      </c>
      <c r="V26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292.94</v>
      </c>
    </row>
    <row r="2602" spans="1:22" x14ac:dyDescent="0.3">
      <c r="A2602">
        <v>2609</v>
      </c>
      <c r="B2602" t="s">
        <v>14</v>
      </c>
      <c r="C2602" t="s">
        <v>15</v>
      </c>
      <c r="D2602">
        <v>2</v>
      </c>
      <c r="E2602">
        <v>2</v>
      </c>
      <c r="F2602">
        <v>2349.94</v>
      </c>
      <c r="G2602">
        <v>3796.43</v>
      </c>
      <c r="H2602">
        <v>569.46</v>
      </c>
      <c r="I2602">
        <v>749.39</v>
      </c>
      <c r="J2602">
        <v>2477.58</v>
      </c>
      <c r="K2602">
        <f>Global_Household_Financial_Dyna[[#This Row],[Total_Household_Income]]-Global_Household_Financial_Dyna[[#This Row],[Estimated_Taxes]]</f>
        <v>3226.97</v>
      </c>
      <c r="L2602" s="1">
        <f>Global_Household_Financial_Dyna[[#This Row],[Monthly_Savings]]/Global_Household_Financial_Dyna[[#This Row],[Net Income]]</f>
        <v>0.76777286432783698</v>
      </c>
      <c r="M2602" s="2">
        <f>Global_Household_Financial_Dyna[[#This Row],[Monthly_Expenses]]/Global_Household_Financial_Dyna[[#This Row],[Net Income]]</f>
        <v>0.23222713567216305</v>
      </c>
      <c r="N2602" t="str">
        <f>IF(Global_Household_Financial_Dyna[[#This Row],[Monthly_Savings]]&lt;0,"High Risk", IF(Global_Household_Financial_Dyna[[#This Row],[Savings Rate%]]&lt;0.1, "Medium", "Safe"))</f>
        <v>Safe</v>
      </c>
      <c r="O2602">
        <f>Global_Household_Financial_Dyna[[#This Row],[Total_Household_Income]]/Global_Household_Financial_Dyna[[#This Row],[Family_Size]]</f>
        <v>1898.2149999999999</v>
      </c>
      <c r="P2602" s="2">
        <f t="shared" si="80"/>
        <v>0.39788995363055785</v>
      </c>
      <c r="Q2602" s="2">
        <f t="shared" si="81"/>
        <v>0.36988291069727913</v>
      </c>
      <c r="R2602" s="2" t="str">
        <f>IF(Global_Household_Financial_Dyna[[#This Row],[Vs country_Average]]&lt;-0.2, "Underperformer", IF(Global_Household_Financial_Dyna[[#This Row],[Vs country_Average]]&gt;0.2, "Outperformer", "Normal"))</f>
        <v>Outperformer</v>
      </c>
      <c r="S26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2477.58</v>
      </c>
      <c r="T26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2477.58</v>
      </c>
      <c r="U26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2477.58</v>
      </c>
      <c r="V26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2477.58</v>
      </c>
    </row>
    <row r="2603" spans="1:22" x14ac:dyDescent="0.3">
      <c r="A2603">
        <v>2610</v>
      </c>
      <c r="B2603" t="s">
        <v>18</v>
      </c>
      <c r="C2603" t="s">
        <v>19</v>
      </c>
      <c r="D2603">
        <v>7</v>
      </c>
      <c r="E2603">
        <v>3</v>
      </c>
      <c r="F2603">
        <v>2583.12</v>
      </c>
      <c r="G2603">
        <v>5933.9</v>
      </c>
      <c r="H2603">
        <v>1305.46</v>
      </c>
      <c r="I2603">
        <v>3410.96</v>
      </c>
      <c r="J2603">
        <v>1217.48</v>
      </c>
      <c r="K2603">
        <f>Global_Household_Financial_Dyna[[#This Row],[Total_Household_Income]]-Global_Household_Financial_Dyna[[#This Row],[Estimated_Taxes]]</f>
        <v>4628.4399999999996</v>
      </c>
      <c r="L2603" s="1">
        <f>Global_Household_Financial_Dyna[[#This Row],[Monthly_Savings]]/Global_Household_Financial_Dyna[[#This Row],[Net Income]]</f>
        <v>0.26304327159907015</v>
      </c>
      <c r="M2603" s="2">
        <f>Global_Household_Financial_Dyna[[#This Row],[Monthly_Expenses]]/Global_Household_Financial_Dyna[[#This Row],[Net Income]]</f>
        <v>0.73695672840092996</v>
      </c>
      <c r="N2603" t="str">
        <f>IF(Global_Household_Financial_Dyna[[#This Row],[Monthly_Savings]]&lt;0,"High Risk", IF(Global_Household_Financial_Dyna[[#This Row],[Savings Rate%]]&lt;0.1, "Medium", "Safe"))</f>
        <v>Safe</v>
      </c>
      <c r="O2603">
        <f>Global_Household_Financial_Dyna[[#This Row],[Total_Household_Income]]/Global_Household_Financial_Dyna[[#This Row],[Family_Size]]</f>
        <v>847.69999999999993</v>
      </c>
      <c r="P2603" s="2">
        <f t="shared" si="80"/>
        <v>0.32336204947805613</v>
      </c>
      <c r="Q2603" s="2">
        <f t="shared" si="81"/>
        <v>-6.0318777878985985E-2</v>
      </c>
      <c r="R2603" s="2" t="str">
        <f>IF(Global_Household_Financial_Dyna[[#This Row],[Vs country_Average]]&lt;-0.2, "Underperformer", IF(Global_Household_Financial_Dyna[[#This Row],[Vs country_Average]]&gt;0.2, "Outperformer", "Normal"))</f>
        <v>Normal</v>
      </c>
      <c r="S26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1217.48</v>
      </c>
      <c r="T26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1217.48</v>
      </c>
      <c r="U26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1217.48</v>
      </c>
      <c r="V26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1217.48</v>
      </c>
    </row>
    <row r="2604" spans="1:22" x14ac:dyDescent="0.3">
      <c r="A2604">
        <v>2611</v>
      </c>
      <c r="B2604" t="s">
        <v>14</v>
      </c>
      <c r="C2604" t="s">
        <v>15</v>
      </c>
      <c r="D2604">
        <v>2</v>
      </c>
      <c r="E2604">
        <v>2</v>
      </c>
      <c r="F2604">
        <v>1441.41</v>
      </c>
      <c r="G2604">
        <v>2124.5300000000002</v>
      </c>
      <c r="H2604">
        <v>318.68</v>
      </c>
      <c r="I2604">
        <v>873.57</v>
      </c>
      <c r="J2604">
        <v>932.28</v>
      </c>
      <c r="K2604">
        <f>Global_Household_Financial_Dyna[[#This Row],[Total_Household_Income]]-Global_Household_Financial_Dyna[[#This Row],[Estimated_Taxes]]</f>
        <v>1805.8500000000001</v>
      </c>
      <c r="L2604" s="1">
        <f>Global_Household_Financial_Dyna[[#This Row],[Monthly_Savings]]/Global_Household_Financial_Dyna[[#This Row],[Net Income]]</f>
        <v>0.51625550294874989</v>
      </c>
      <c r="M2604" s="2">
        <f>Global_Household_Financial_Dyna[[#This Row],[Monthly_Expenses]]/Global_Household_Financial_Dyna[[#This Row],[Net Income]]</f>
        <v>0.48374449705125011</v>
      </c>
      <c r="N2604" t="str">
        <f>IF(Global_Household_Financial_Dyna[[#This Row],[Monthly_Savings]]&lt;0,"High Risk", IF(Global_Household_Financial_Dyna[[#This Row],[Savings Rate%]]&lt;0.1, "Medium", "Safe"))</f>
        <v>Safe</v>
      </c>
      <c r="O2604">
        <f>Global_Household_Financial_Dyna[[#This Row],[Total_Household_Income]]/Global_Household_Financial_Dyna[[#This Row],[Family_Size]]</f>
        <v>1062.2650000000001</v>
      </c>
      <c r="P2604" s="2">
        <f t="shared" si="80"/>
        <v>0.39788995363055785</v>
      </c>
      <c r="Q2604" s="2">
        <f t="shared" si="81"/>
        <v>0.11836554931819204</v>
      </c>
      <c r="R2604" s="2" t="str">
        <f>IF(Global_Household_Financial_Dyna[[#This Row],[Vs country_Average]]&lt;-0.2, "Underperformer", IF(Global_Household_Financial_Dyna[[#This Row],[Vs country_Average]]&gt;0.2, "Outperformer", "Normal"))</f>
        <v>Normal</v>
      </c>
      <c r="S26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932.28</v>
      </c>
      <c r="T26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932.28</v>
      </c>
      <c r="U26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932.28</v>
      </c>
      <c r="V26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932.28</v>
      </c>
    </row>
    <row r="2605" spans="1:22" x14ac:dyDescent="0.3">
      <c r="A2605">
        <v>2612</v>
      </c>
      <c r="B2605" t="s">
        <v>18</v>
      </c>
      <c r="C2605" t="s">
        <v>20</v>
      </c>
      <c r="D2605">
        <v>3</v>
      </c>
      <c r="E2605">
        <v>2</v>
      </c>
      <c r="F2605">
        <v>4788.58</v>
      </c>
      <c r="G2605">
        <v>8024.73</v>
      </c>
      <c r="H2605">
        <v>2166.6799999999998</v>
      </c>
      <c r="I2605">
        <v>1864.03</v>
      </c>
      <c r="J2605">
        <v>3994.02</v>
      </c>
      <c r="K2605">
        <f>Global_Household_Financial_Dyna[[#This Row],[Total_Household_Income]]-Global_Household_Financial_Dyna[[#This Row],[Estimated_Taxes]]</f>
        <v>5858.0499999999993</v>
      </c>
      <c r="L2605" s="1">
        <f>Global_Household_Financial_Dyna[[#This Row],[Monthly_Savings]]/Global_Household_Financial_Dyna[[#This Row],[Net Income]]</f>
        <v>0.68180025776495601</v>
      </c>
      <c r="M2605" s="2">
        <f>Global_Household_Financial_Dyna[[#This Row],[Monthly_Expenses]]/Global_Household_Financial_Dyna[[#This Row],[Net Income]]</f>
        <v>0.3181997422350441</v>
      </c>
      <c r="N2605" t="str">
        <f>IF(Global_Household_Financial_Dyna[[#This Row],[Monthly_Savings]]&lt;0,"High Risk", IF(Global_Household_Financial_Dyna[[#This Row],[Savings Rate%]]&lt;0.1, "Medium", "Safe"))</f>
        <v>Safe</v>
      </c>
      <c r="O2605">
        <f>Global_Household_Financial_Dyna[[#This Row],[Total_Household_Income]]/Global_Household_Financial_Dyna[[#This Row],[Family_Size]]</f>
        <v>2674.91</v>
      </c>
      <c r="P2605" s="2">
        <f t="shared" si="80"/>
        <v>0.32336204947805613</v>
      </c>
      <c r="Q2605" s="2">
        <f t="shared" si="81"/>
        <v>0.35843820828689987</v>
      </c>
      <c r="R2605" s="2" t="str">
        <f>IF(Global_Household_Financial_Dyna[[#This Row],[Vs country_Average]]&lt;-0.2, "Underperformer", IF(Global_Household_Financial_Dyna[[#This Row],[Vs country_Average]]&gt;0.2, "Outperformer", "Normal"))</f>
        <v>Outperformer</v>
      </c>
      <c r="S26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3994.02</v>
      </c>
      <c r="T26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3994.02</v>
      </c>
      <c r="U26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3994.02</v>
      </c>
      <c r="V26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3994.02</v>
      </c>
    </row>
    <row r="2606" spans="1:22" x14ac:dyDescent="0.3">
      <c r="A2606">
        <v>2613</v>
      </c>
      <c r="B2606" t="s">
        <v>18</v>
      </c>
      <c r="C2606" t="s">
        <v>20</v>
      </c>
      <c r="D2606">
        <v>2</v>
      </c>
      <c r="E2606">
        <v>1</v>
      </c>
      <c r="F2606">
        <v>4461.7700000000004</v>
      </c>
      <c r="G2606">
        <v>4461.7700000000004</v>
      </c>
      <c r="H2606">
        <v>981.59</v>
      </c>
      <c r="I2606">
        <v>2030.55</v>
      </c>
      <c r="J2606">
        <v>1449.63</v>
      </c>
      <c r="K2606">
        <f>Global_Household_Financial_Dyna[[#This Row],[Total_Household_Income]]-Global_Household_Financial_Dyna[[#This Row],[Estimated_Taxes]]</f>
        <v>3480.1800000000003</v>
      </c>
      <c r="L2606" s="1">
        <f>Global_Household_Financial_Dyna[[#This Row],[Monthly_Savings]]/Global_Household_Financial_Dyna[[#This Row],[Net Income]]</f>
        <v>0.41653879971725599</v>
      </c>
      <c r="M2606" s="2">
        <f>Global_Household_Financial_Dyna[[#This Row],[Monthly_Expenses]]/Global_Household_Financial_Dyna[[#This Row],[Net Income]]</f>
        <v>0.58346120028274395</v>
      </c>
      <c r="N2606" t="str">
        <f>IF(Global_Household_Financial_Dyna[[#This Row],[Monthly_Savings]]&lt;0,"High Risk", IF(Global_Household_Financial_Dyna[[#This Row],[Savings Rate%]]&lt;0.1, "Medium", "Safe"))</f>
        <v>Safe</v>
      </c>
      <c r="O2606">
        <f>Global_Household_Financial_Dyna[[#This Row],[Total_Household_Income]]/Global_Household_Financial_Dyna[[#This Row],[Family_Size]]</f>
        <v>2230.8850000000002</v>
      </c>
      <c r="P2606" s="2">
        <f t="shared" si="80"/>
        <v>0.32336204947805613</v>
      </c>
      <c r="Q2606" s="2">
        <f t="shared" si="81"/>
        <v>9.3176750239199857E-2</v>
      </c>
      <c r="R2606" s="2" t="str">
        <f>IF(Global_Household_Financial_Dyna[[#This Row],[Vs country_Average]]&lt;-0.2, "Underperformer", IF(Global_Household_Financial_Dyna[[#This Row],[Vs country_Average]]&gt;0.2, "Outperformer", "Normal"))</f>
        <v>Normal</v>
      </c>
      <c r="S26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1449.63</v>
      </c>
      <c r="T26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1449.63</v>
      </c>
      <c r="U26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1449.63</v>
      </c>
      <c r="V26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1449.63</v>
      </c>
    </row>
    <row r="2607" spans="1:22" x14ac:dyDescent="0.3">
      <c r="A2607">
        <v>2614</v>
      </c>
      <c r="B2607" t="s">
        <v>14</v>
      </c>
      <c r="C2607" t="s">
        <v>15</v>
      </c>
      <c r="D2607">
        <v>1</v>
      </c>
      <c r="E2607">
        <v>1</v>
      </c>
      <c r="F2607">
        <v>1494.04</v>
      </c>
      <c r="G2607">
        <v>1494.04</v>
      </c>
      <c r="H2607">
        <v>224.11</v>
      </c>
      <c r="I2607">
        <v>707.76</v>
      </c>
      <c r="J2607">
        <v>562.17999999999995</v>
      </c>
      <c r="K2607">
        <f>Global_Household_Financial_Dyna[[#This Row],[Total_Household_Income]]-Global_Household_Financial_Dyna[[#This Row],[Estimated_Taxes]]</f>
        <v>1269.9299999999998</v>
      </c>
      <c r="L2607" s="1">
        <f>Global_Household_Financial_Dyna[[#This Row],[Monthly_Savings]]/Global_Household_Financial_Dyna[[#This Row],[Net Income]]</f>
        <v>0.4426858173285142</v>
      </c>
      <c r="M2607" s="2">
        <f>Global_Household_Financial_Dyna[[#This Row],[Monthly_Expenses]]/Global_Household_Financial_Dyna[[#This Row],[Net Income]]</f>
        <v>0.55732205712125871</v>
      </c>
      <c r="N2607" t="str">
        <f>IF(Global_Household_Financial_Dyna[[#This Row],[Monthly_Savings]]&lt;0,"High Risk", IF(Global_Household_Financial_Dyna[[#This Row],[Savings Rate%]]&lt;0.1, "Medium", "Safe"))</f>
        <v>Safe</v>
      </c>
      <c r="O2607">
        <f>Global_Household_Financial_Dyna[[#This Row],[Total_Household_Income]]/Global_Household_Financial_Dyna[[#This Row],[Family_Size]]</f>
        <v>1494.04</v>
      </c>
      <c r="P2607" s="2">
        <f t="shared" si="80"/>
        <v>0.39788995363055785</v>
      </c>
      <c r="Q2607" s="2">
        <f t="shared" si="81"/>
        <v>4.4795863697956351E-2</v>
      </c>
      <c r="R2607" s="2" t="str">
        <f>IF(Global_Household_Financial_Dyna[[#This Row],[Vs country_Average]]&lt;-0.2, "Underperformer", IF(Global_Household_Financial_Dyna[[#This Row],[Vs country_Average]]&gt;0.2, "Outperformer", "Normal"))</f>
        <v>Normal</v>
      </c>
      <c r="S26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562.17999999999995</v>
      </c>
      <c r="T26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562.17999999999995</v>
      </c>
      <c r="U26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562.17999999999995</v>
      </c>
      <c r="V26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562.17999999999995</v>
      </c>
    </row>
    <row r="2608" spans="1:22" x14ac:dyDescent="0.3">
      <c r="A2608">
        <v>2615</v>
      </c>
      <c r="B2608" t="s">
        <v>10</v>
      </c>
      <c r="C2608" t="s">
        <v>11</v>
      </c>
      <c r="D2608">
        <v>2</v>
      </c>
      <c r="E2608">
        <v>1</v>
      </c>
      <c r="F2608">
        <v>689.02</v>
      </c>
      <c r="G2608">
        <v>689.02</v>
      </c>
      <c r="H2608">
        <v>68.900000000000006</v>
      </c>
      <c r="I2608">
        <v>493.21</v>
      </c>
      <c r="J2608">
        <v>126.9</v>
      </c>
      <c r="K2608">
        <f>Global_Household_Financial_Dyna[[#This Row],[Total_Household_Income]]-Global_Household_Financial_Dyna[[#This Row],[Estimated_Taxes]]</f>
        <v>620.12</v>
      </c>
      <c r="L2608" s="1">
        <f>Global_Household_Financial_Dyna[[#This Row],[Monthly_Savings]]/Global_Household_Financial_Dyna[[#This Row],[Net Income]]</f>
        <v>0.20463781203638007</v>
      </c>
      <c r="M2608" s="2">
        <f>Global_Household_Financial_Dyna[[#This Row],[Monthly_Expenses]]/Global_Household_Financial_Dyna[[#This Row],[Net Income]]</f>
        <v>0.79534606205250591</v>
      </c>
      <c r="N2608" t="str">
        <f>IF(Global_Household_Financial_Dyna[[#This Row],[Monthly_Savings]]&lt;0,"High Risk", IF(Global_Household_Financial_Dyna[[#This Row],[Savings Rate%]]&lt;0.1, "Medium", "Safe"))</f>
        <v>Safe</v>
      </c>
      <c r="O2608">
        <f>Global_Household_Financial_Dyna[[#This Row],[Total_Household_Income]]/Global_Household_Financial_Dyna[[#This Row],[Family_Size]]</f>
        <v>344.51</v>
      </c>
      <c r="P2608" s="2">
        <f t="shared" si="80"/>
        <v>0.42077341556833553</v>
      </c>
      <c r="Q2608" s="2">
        <f t="shared" si="81"/>
        <v>-0.21613560353195546</v>
      </c>
      <c r="R2608" s="2" t="str">
        <f>IF(Global_Household_Financial_Dyna[[#This Row],[Vs country_Average]]&lt;-0.2, "Underperformer", IF(Global_Household_Financial_Dyna[[#This Row],[Vs country_Average]]&gt;0.2, "Outperformer", "Normal"))</f>
        <v>Underperformer</v>
      </c>
      <c r="S26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126.9</v>
      </c>
      <c r="T26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126.9</v>
      </c>
      <c r="U26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126.9</v>
      </c>
      <c r="V26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126.9</v>
      </c>
    </row>
    <row r="2609" spans="1:22" x14ac:dyDescent="0.3">
      <c r="A2609">
        <v>2616</v>
      </c>
      <c r="B2609" t="s">
        <v>18</v>
      </c>
      <c r="C2609" t="s">
        <v>19</v>
      </c>
      <c r="D2609">
        <v>2</v>
      </c>
      <c r="E2609">
        <v>1</v>
      </c>
      <c r="F2609">
        <v>4472.37</v>
      </c>
      <c r="G2609">
        <v>4472.37</v>
      </c>
      <c r="H2609">
        <v>983.92</v>
      </c>
      <c r="I2609">
        <v>2194.41</v>
      </c>
      <c r="J2609">
        <v>1294.04</v>
      </c>
      <c r="K2609">
        <f>Global_Household_Financial_Dyna[[#This Row],[Total_Household_Income]]-Global_Household_Financial_Dyna[[#This Row],[Estimated_Taxes]]</f>
        <v>3488.45</v>
      </c>
      <c r="L2609" s="1">
        <f>Global_Household_Financial_Dyna[[#This Row],[Monthly_Savings]]/Global_Household_Financial_Dyna[[#This Row],[Net Income]]</f>
        <v>0.37094984878671045</v>
      </c>
      <c r="M2609" s="2">
        <f>Global_Household_Financial_Dyna[[#This Row],[Monthly_Expenses]]/Global_Household_Financial_Dyna[[#This Row],[Net Income]]</f>
        <v>0.62905015121328955</v>
      </c>
      <c r="N2609" t="str">
        <f>IF(Global_Household_Financial_Dyna[[#This Row],[Monthly_Savings]]&lt;0,"High Risk", IF(Global_Household_Financial_Dyna[[#This Row],[Savings Rate%]]&lt;0.1, "Medium", "Safe"))</f>
        <v>Safe</v>
      </c>
      <c r="O2609">
        <f>Global_Household_Financial_Dyna[[#This Row],[Total_Household_Income]]/Global_Household_Financial_Dyna[[#This Row],[Family_Size]]</f>
        <v>2236.1849999999999</v>
      </c>
      <c r="P2609" s="2">
        <f t="shared" si="80"/>
        <v>0.32336204947805613</v>
      </c>
      <c r="Q2609" s="2">
        <f t="shared" si="81"/>
        <v>4.7587799308654311E-2</v>
      </c>
      <c r="R2609" s="2" t="str">
        <f>IF(Global_Household_Financial_Dyna[[#This Row],[Vs country_Average]]&lt;-0.2, "Underperformer", IF(Global_Household_Financial_Dyna[[#This Row],[Vs country_Average]]&gt;0.2, "Outperformer", "Normal"))</f>
        <v>Normal</v>
      </c>
      <c r="S26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1294.04</v>
      </c>
      <c r="T26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1294.04</v>
      </c>
      <c r="U26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1294.04</v>
      </c>
      <c r="V26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1294.04</v>
      </c>
    </row>
    <row r="2610" spans="1:22" x14ac:dyDescent="0.3">
      <c r="A2610">
        <v>2617</v>
      </c>
      <c r="B2610" t="s">
        <v>10</v>
      </c>
      <c r="C2610" t="s">
        <v>11</v>
      </c>
      <c r="D2610">
        <v>5</v>
      </c>
      <c r="E2610">
        <v>3</v>
      </c>
      <c r="F2610">
        <v>859.31</v>
      </c>
      <c r="G2610">
        <v>1848.52</v>
      </c>
      <c r="H2610">
        <v>184.85</v>
      </c>
      <c r="I2610">
        <v>515.82000000000005</v>
      </c>
      <c r="J2610">
        <v>1147.8499999999999</v>
      </c>
      <c r="K2610">
        <f>Global_Household_Financial_Dyna[[#This Row],[Total_Household_Income]]-Global_Household_Financial_Dyna[[#This Row],[Estimated_Taxes]]</f>
        <v>1663.67</v>
      </c>
      <c r="L2610" s="1">
        <f>Global_Household_Financial_Dyna[[#This Row],[Monthly_Savings]]/Global_Household_Financial_Dyna[[#This Row],[Net Income]]</f>
        <v>0.6899505310548365</v>
      </c>
      <c r="M2610" s="2">
        <f>Global_Household_Financial_Dyna[[#This Row],[Monthly_Expenses]]/Global_Household_Financial_Dyna[[#This Row],[Net Income]]</f>
        <v>0.31004946894516344</v>
      </c>
      <c r="N2610" t="str">
        <f>IF(Global_Household_Financial_Dyna[[#This Row],[Monthly_Savings]]&lt;0,"High Risk", IF(Global_Household_Financial_Dyna[[#This Row],[Savings Rate%]]&lt;0.1, "Medium", "Safe"))</f>
        <v>Safe</v>
      </c>
      <c r="O2610">
        <f>Global_Household_Financial_Dyna[[#This Row],[Total_Household_Income]]/Global_Household_Financial_Dyna[[#This Row],[Family_Size]]</f>
        <v>369.70400000000001</v>
      </c>
      <c r="P2610" s="2">
        <f t="shared" si="80"/>
        <v>0.42077341556833553</v>
      </c>
      <c r="Q2610" s="2">
        <f t="shared" si="81"/>
        <v>0.26917711548650097</v>
      </c>
      <c r="R2610" s="2" t="str">
        <f>IF(Global_Household_Financial_Dyna[[#This Row],[Vs country_Average]]&lt;-0.2, "Underperformer", IF(Global_Household_Financial_Dyna[[#This Row],[Vs country_Average]]&gt;0.2, "Outperformer", "Normal"))</f>
        <v>Outperformer</v>
      </c>
      <c r="S26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1147.8499999999999</v>
      </c>
      <c r="T26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1147.8499999999999</v>
      </c>
      <c r="U26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1147.8499999999999</v>
      </c>
      <c r="V26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1147.8499999999999</v>
      </c>
    </row>
    <row r="2611" spans="1:22" x14ac:dyDescent="0.3">
      <c r="A2611">
        <v>2618</v>
      </c>
      <c r="B2611" t="s">
        <v>10</v>
      </c>
      <c r="C2611" t="s">
        <v>22</v>
      </c>
      <c r="D2611">
        <v>7</v>
      </c>
      <c r="E2611">
        <v>3</v>
      </c>
      <c r="F2611">
        <v>838.68</v>
      </c>
      <c r="G2611">
        <v>1770.46</v>
      </c>
      <c r="H2611">
        <v>177.05</v>
      </c>
      <c r="I2611">
        <v>648.37</v>
      </c>
      <c r="J2611">
        <v>945.05</v>
      </c>
      <c r="K2611">
        <f>Global_Household_Financial_Dyna[[#This Row],[Total_Household_Income]]-Global_Household_Financial_Dyna[[#This Row],[Estimated_Taxes]]</f>
        <v>1593.41</v>
      </c>
      <c r="L2611" s="1">
        <f>Global_Household_Financial_Dyna[[#This Row],[Monthly_Savings]]/Global_Household_Financial_Dyna[[#This Row],[Net Income]]</f>
        <v>0.59309907682266327</v>
      </c>
      <c r="M2611" s="2">
        <f>Global_Household_Financial_Dyna[[#This Row],[Monthly_Expenses]]/Global_Household_Financial_Dyna[[#This Row],[Net Income]]</f>
        <v>0.40690719902598826</v>
      </c>
      <c r="N2611" t="str">
        <f>IF(Global_Household_Financial_Dyna[[#This Row],[Monthly_Savings]]&lt;0,"High Risk", IF(Global_Household_Financial_Dyna[[#This Row],[Savings Rate%]]&lt;0.1, "Medium", "Safe"))</f>
        <v>Safe</v>
      </c>
      <c r="O2611">
        <f>Global_Household_Financial_Dyna[[#This Row],[Total_Household_Income]]/Global_Household_Financial_Dyna[[#This Row],[Family_Size]]</f>
        <v>252.92285714285714</v>
      </c>
      <c r="P2611" s="2">
        <f t="shared" si="80"/>
        <v>0.42077341556833553</v>
      </c>
      <c r="Q2611" s="2">
        <f t="shared" si="81"/>
        <v>0.17232566125432774</v>
      </c>
      <c r="R2611" s="2" t="str">
        <f>IF(Global_Household_Financial_Dyna[[#This Row],[Vs country_Average]]&lt;-0.2, "Underperformer", IF(Global_Household_Financial_Dyna[[#This Row],[Vs country_Average]]&gt;0.2, "Outperformer", "Normal"))</f>
        <v>Normal</v>
      </c>
      <c r="S26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945.05</v>
      </c>
      <c r="T26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945.05</v>
      </c>
      <c r="U26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945.05</v>
      </c>
      <c r="V26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945.05</v>
      </c>
    </row>
    <row r="2612" spans="1:22" x14ac:dyDescent="0.3">
      <c r="A2612">
        <v>2619</v>
      </c>
      <c r="B2612" t="s">
        <v>14</v>
      </c>
      <c r="C2612" t="s">
        <v>15</v>
      </c>
      <c r="D2612">
        <v>7</v>
      </c>
      <c r="E2612">
        <v>3</v>
      </c>
      <c r="F2612">
        <v>1570.95</v>
      </c>
      <c r="G2612">
        <v>3226.35</v>
      </c>
      <c r="H2612">
        <v>483.95</v>
      </c>
      <c r="I2612">
        <v>1883.22</v>
      </c>
      <c r="J2612">
        <v>859.18</v>
      </c>
      <c r="K2612">
        <f>Global_Household_Financial_Dyna[[#This Row],[Total_Household_Income]]-Global_Household_Financial_Dyna[[#This Row],[Estimated_Taxes]]</f>
        <v>2742.4</v>
      </c>
      <c r="L2612" s="1">
        <f>Global_Household_Financial_Dyna[[#This Row],[Monthly_Savings]]/Global_Household_Financial_Dyna[[#This Row],[Net Income]]</f>
        <v>0.31329492415402566</v>
      </c>
      <c r="M2612" s="2">
        <f>Global_Household_Financial_Dyna[[#This Row],[Monthly_Expenses]]/Global_Household_Financial_Dyna[[#This Row],[Net Income]]</f>
        <v>0.68670507584597429</v>
      </c>
      <c r="N2612" t="str">
        <f>IF(Global_Household_Financial_Dyna[[#This Row],[Monthly_Savings]]&lt;0,"High Risk", IF(Global_Household_Financial_Dyna[[#This Row],[Savings Rate%]]&lt;0.1, "Medium", "Safe"))</f>
        <v>Safe</v>
      </c>
      <c r="O2612">
        <f>Global_Household_Financial_Dyna[[#This Row],[Total_Household_Income]]/Global_Household_Financial_Dyna[[#This Row],[Family_Size]]</f>
        <v>460.90714285714284</v>
      </c>
      <c r="P2612" s="2">
        <f t="shared" si="80"/>
        <v>0.39788995363055785</v>
      </c>
      <c r="Q2612" s="2">
        <f t="shared" si="81"/>
        <v>-8.4595029476532191E-2</v>
      </c>
      <c r="R2612" s="2" t="str">
        <f>IF(Global_Household_Financial_Dyna[[#This Row],[Vs country_Average]]&lt;-0.2, "Underperformer", IF(Global_Household_Financial_Dyna[[#This Row],[Vs country_Average]]&gt;0.2, "Outperformer", "Normal"))</f>
        <v>Normal</v>
      </c>
      <c r="S26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859.18</v>
      </c>
      <c r="T26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859.18</v>
      </c>
      <c r="U26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859.18</v>
      </c>
      <c r="V26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859.18</v>
      </c>
    </row>
    <row r="2613" spans="1:22" x14ac:dyDescent="0.3">
      <c r="A2613">
        <v>2620</v>
      </c>
      <c r="B2613" t="s">
        <v>10</v>
      </c>
      <c r="C2613" t="s">
        <v>11</v>
      </c>
      <c r="D2613">
        <v>1</v>
      </c>
      <c r="E2613">
        <v>1</v>
      </c>
      <c r="F2613">
        <v>648.37</v>
      </c>
      <c r="G2613">
        <v>648.37</v>
      </c>
      <c r="H2613">
        <v>64.84</v>
      </c>
      <c r="I2613">
        <v>260.18</v>
      </c>
      <c r="J2613">
        <v>323.36</v>
      </c>
      <c r="K2613">
        <f>Global_Household_Financial_Dyna[[#This Row],[Total_Household_Income]]-Global_Household_Financial_Dyna[[#This Row],[Estimated_Taxes]]</f>
        <v>583.53</v>
      </c>
      <c r="L2613" s="1">
        <f>Global_Household_Financial_Dyna[[#This Row],[Monthly_Savings]]/Global_Household_Financial_Dyna[[#This Row],[Net Income]]</f>
        <v>0.55414460267681187</v>
      </c>
      <c r="M2613" s="2">
        <f>Global_Household_Financial_Dyna[[#This Row],[Monthly_Expenses]]/Global_Household_Financial_Dyna[[#This Row],[Net Income]]</f>
        <v>0.44587253440268715</v>
      </c>
      <c r="N2613" t="str">
        <f>IF(Global_Household_Financial_Dyna[[#This Row],[Monthly_Savings]]&lt;0,"High Risk", IF(Global_Household_Financial_Dyna[[#This Row],[Savings Rate%]]&lt;0.1, "Medium", "Safe"))</f>
        <v>Safe</v>
      </c>
      <c r="O2613">
        <f>Global_Household_Financial_Dyna[[#This Row],[Total_Household_Income]]/Global_Household_Financial_Dyna[[#This Row],[Family_Size]]</f>
        <v>648.37</v>
      </c>
      <c r="P2613" s="2">
        <f t="shared" si="80"/>
        <v>0.42077341556833553</v>
      </c>
      <c r="Q2613" s="2">
        <f t="shared" si="81"/>
        <v>0.13337118710847634</v>
      </c>
      <c r="R2613" s="2" t="str">
        <f>IF(Global_Household_Financial_Dyna[[#This Row],[Vs country_Average]]&lt;-0.2, "Underperformer", IF(Global_Household_Financial_Dyna[[#This Row],[Vs country_Average]]&gt;0.2, "Outperformer", "Normal"))</f>
        <v>Normal</v>
      </c>
      <c r="S26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323.36</v>
      </c>
      <c r="T26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323.36</v>
      </c>
      <c r="U26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323.36</v>
      </c>
      <c r="V26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323.36</v>
      </c>
    </row>
    <row r="2614" spans="1:22" x14ac:dyDescent="0.3">
      <c r="A2614">
        <v>2621</v>
      </c>
      <c r="B2614" t="s">
        <v>14</v>
      </c>
      <c r="C2614" t="s">
        <v>15</v>
      </c>
      <c r="D2614">
        <v>6</v>
      </c>
      <c r="E2614">
        <v>3</v>
      </c>
      <c r="F2614">
        <v>2479.5100000000002</v>
      </c>
      <c r="G2614">
        <v>5082.07</v>
      </c>
      <c r="H2614">
        <v>762.31</v>
      </c>
      <c r="I2614">
        <v>1452.95</v>
      </c>
      <c r="J2614">
        <v>2866.81</v>
      </c>
      <c r="K2614">
        <f>Global_Household_Financial_Dyna[[#This Row],[Total_Household_Income]]-Global_Household_Financial_Dyna[[#This Row],[Estimated_Taxes]]</f>
        <v>4319.76</v>
      </c>
      <c r="L2614" s="1">
        <f>Global_Household_Financial_Dyna[[#This Row],[Monthly_Savings]]/Global_Household_Financial_Dyna[[#This Row],[Net Income]]</f>
        <v>0.66365029538678066</v>
      </c>
      <c r="M2614" s="2">
        <f>Global_Household_Financial_Dyna[[#This Row],[Monthly_Expenses]]/Global_Household_Financial_Dyna[[#This Row],[Net Income]]</f>
        <v>0.33634970461321922</v>
      </c>
      <c r="N2614" t="str">
        <f>IF(Global_Household_Financial_Dyna[[#This Row],[Monthly_Savings]]&lt;0,"High Risk", IF(Global_Household_Financial_Dyna[[#This Row],[Savings Rate%]]&lt;0.1, "Medium", "Safe"))</f>
        <v>Safe</v>
      </c>
      <c r="O2614">
        <f>Global_Household_Financial_Dyna[[#This Row],[Total_Household_Income]]/Global_Household_Financial_Dyna[[#This Row],[Family_Size]]</f>
        <v>847.01166666666666</v>
      </c>
      <c r="P2614" s="2">
        <f t="shared" si="80"/>
        <v>0.39788995363055785</v>
      </c>
      <c r="Q2614" s="2">
        <f t="shared" si="81"/>
        <v>0.26576034175622282</v>
      </c>
      <c r="R2614" s="2" t="str">
        <f>IF(Global_Household_Financial_Dyna[[#This Row],[Vs country_Average]]&lt;-0.2, "Underperformer", IF(Global_Household_Financial_Dyna[[#This Row],[Vs country_Average]]&gt;0.2, "Outperformer", "Normal"))</f>
        <v>Outperformer</v>
      </c>
      <c r="S26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2866.81</v>
      </c>
      <c r="T26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2866.81</v>
      </c>
      <c r="U26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2866.81</v>
      </c>
      <c r="V26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2866.81</v>
      </c>
    </row>
    <row r="2615" spans="1:22" x14ac:dyDescent="0.3">
      <c r="A2615">
        <v>2622</v>
      </c>
      <c r="B2615" t="s">
        <v>12</v>
      </c>
      <c r="C2615" t="s">
        <v>13</v>
      </c>
      <c r="D2615">
        <v>2</v>
      </c>
      <c r="E2615">
        <v>1</v>
      </c>
      <c r="F2615">
        <v>3596.36</v>
      </c>
      <c r="G2615">
        <v>3596.36</v>
      </c>
      <c r="H2615">
        <v>899.09</v>
      </c>
      <c r="I2615">
        <v>2619.4899999999998</v>
      </c>
      <c r="J2615">
        <v>77.78</v>
      </c>
      <c r="K2615">
        <f>Global_Household_Financial_Dyna[[#This Row],[Total_Household_Income]]-Global_Household_Financial_Dyna[[#This Row],[Estimated_Taxes]]</f>
        <v>2697.27</v>
      </c>
      <c r="L2615" s="1">
        <f>Global_Household_Financial_Dyna[[#This Row],[Monthly_Savings]]/Global_Household_Financial_Dyna[[#This Row],[Net Income]]</f>
        <v>2.8836564378056331E-2</v>
      </c>
      <c r="M2615" s="2">
        <f>Global_Household_Financial_Dyna[[#This Row],[Monthly_Expenses]]/Global_Household_Financial_Dyna[[#This Row],[Net Income]]</f>
        <v>0.97116343562194363</v>
      </c>
      <c r="N2615" t="str">
        <f>IF(Global_Household_Financial_Dyna[[#This Row],[Monthly_Savings]]&lt;0,"High Risk", IF(Global_Household_Financial_Dyna[[#This Row],[Savings Rate%]]&lt;0.1, "Medium", "Safe"))</f>
        <v>Medium</v>
      </c>
      <c r="O2615">
        <f>Global_Household_Financial_Dyna[[#This Row],[Total_Household_Income]]/Global_Household_Financial_Dyna[[#This Row],[Family_Size]]</f>
        <v>1798.18</v>
      </c>
      <c r="P2615" s="2">
        <f t="shared" si="80"/>
        <v>0.30718716818024266</v>
      </c>
      <c r="Q2615" s="2">
        <f t="shared" si="81"/>
        <v>-0.27835060380218635</v>
      </c>
      <c r="R2615" s="2" t="str">
        <f>IF(Global_Household_Financial_Dyna[[#This Row],[Vs country_Average]]&lt;-0.2, "Underperformer", IF(Global_Household_Financial_Dyna[[#This Row],[Vs country_Average]]&gt;0.2, "Outperformer", "Normal"))</f>
        <v>Underperformer</v>
      </c>
      <c r="S26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77.78</v>
      </c>
      <c r="T26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77.78</v>
      </c>
      <c r="U26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77.78</v>
      </c>
      <c r="V26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77.78</v>
      </c>
    </row>
    <row r="2616" spans="1:22" x14ac:dyDescent="0.3">
      <c r="A2616">
        <v>2623</v>
      </c>
      <c r="B2616" t="s">
        <v>10</v>
      </c>
      <c r="C2616" t="s">
        <v>11</v>
      </c>
      <c r="D2616">
        <v>2</v>
      </c>
      <c r="E2616">
        <v>1</v>
      </c>
      <c r="F2616">
        <v>993.38</v>
      </c>
      <c r="G2616">
        <v>993.38</v>
      </c>
      <c r="H2616">
        <v>99.34</v>
      </c>
      <c r="I2616">
        <v>465.1</v>
      </c>
      <c r="J2616">
        <v>428.94</v>
      </c>
      <c r="K2616">
        <f>Global_Household_Financial_Dyna[[#This Row],[Total_Household_Income]]-Global_Household_Financial_Dyna[[#This Row],[Estimated_Taxes]]</f>
        <v>894.04</v>
      </c>
      <c r="L2616" s="1">
        <f>Global_Household_Financial_Dyna[[#This Row],[Monthly_Savings]]/Global_Household_Financial_Dyna[[#This Row],[Net Income]]</f>
        <v>0.47977719117712858</v>
      </c>
      <c r="M2616" s="2">
        <f>Global_Household_Financial_Dyna[[#This Row],[Monthly_Expenses]]/Global_Household_Financial_Dyna[[#This Row],[Net Income]]</f>
        <v>0.52022280882287153</v>
      </c>
      <c r="N2616" t="str">
        <f>IF(Global_Household_Financial_Dyna[[#This Row],[Monthly_Savings]]&lt;0,"High Risk", IF(Global_Household_Financial_Dyna[[#This Row],[Savings Rate%]]&lt;0.1, "Medium", "Safe"))</f>
        <v>Safe</v>
      </c>
      <c r="O2616">
        <f>Global_Household_Financial_Dyna[[#This Row],[Total_Household_Income]]/Global_Household_Financial_Dyna[[#This Row],[Family_Size]]</f>
        <v>496.69</v>
      </c>
      <c r="P2616" s="2">
        <f t="shared" si="80"/>
        <v>0.42077341556833553</v>
      </c>
      <c r="Q2616" s="2">
        <f t="shared" si="81"/>
        <v>5.9003775608793052E-2</v>
      </c>
      <c r="R2616" s="2" t="str">
        <f>IF(Global_Household_Financial_Dyna[[#This Row],[Vs country_Average]]&lt;-0.2, "Underperformer", IF(Global_Household_Financial_Dyna[[#This Row],[Vs country_Average]]&gt;0.2, "Outperformer", "Normal"))</f>
        <v>Normal</v>
      </c>
      <c r="S26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428.94</v>
      </c>
      <c r="T26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428.94</v>
      </c>
      <c r="U26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428.94</v>
      </c>
      <c r="V26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428.94</v>
      </c>
    </row>
    <row r="2617" spans="1:22" x14ac:dyDescent="0.3">
      <c r="A2617">
        <v>2624</v>
      </c>
      <c r="B2617" t="s">
        <v>12</v>
      </c>
      <c r="C2617" t="s">
        <v>13</v>
      </c>
      <c r="D2617">
        <v>4</v>
      </c>
      <c r="E2617">
        <v>1</v>
      </c>
      <c r="F2617">
        <v>4317.0200000000004</v>
      </c>
      <c r="G2617">
        <v>4317.0200000000004</v>
      </c>
      <c r="H2617">
        <v>1079.26</v>
      </c>
      <c r="I2617">
        <v>3570.72</v>
      </c>
      <c r="J2617">
        <v>-332.95</v>
      </c>
      <c r="K2617">
        <f>Global_Household_Financial_Dyna[[#This Row],[Total_Household_Income]]-Global_Household_Financial_Dyna[[#This Row],[Estimated_Taxes]]</f>
        <v>3237.76</v>
      </c>
      <c r="L2617" s="1">
        <f>Global_Household_Financial_Dyna[[#This Row],[Monthly_Savings]]/Global_Household_Financial_Dyna[[#This Row],[Net Income]]</f>
        <v>-0.10283344040324174</v>
      </c>
      <c r="M2617" s="2">
        <f>Global_Household_Financial_Dyna[[#This Row],[Monthly_Expenses]]/Global_Household_Financial_Dyna[[#This Row],[Net Income]]</f>
        <v>1.102836528958292</v>
      </c>
      <c r="N2617" t="str">
        <f>IF(Global_Household_Financial_Dyna[[#This Row],[Monthly_Savings]]&lt;0,"High Risk", IF(Global_Household_Financial_Dyna[[#This Row],[Savings Rate%]]&lt;0.1, "Medium", "Safe"))</f>
        <v>High Risk</v>
      </c>
      <c r="O2617">
        <f>Global_Household_Financial_Dyna[[#This Row],[Total_Household_Income]]/Global_Household_Financial_Dyna[[#This Row],[Family_Size]]</f>
        <v>1079.2550000000001</v>
      </c>
      <c r="P2617" s="2">
        <f t="shared" si="80"/>
        <v>0.30718716818024266</v>
      </c>
      <c r="Q2617" s="2">
        <f t="shared" si="81"/>
        <v>-0.41002060858348444</v>
      </c>
      <c r="R2617" s="2" t="str">
        <f>IF(Global_Household_Financial_Dyna[[#This Row],[Vs country_Average]]&lt;-0.2, "Underperformer", IF(Global_Household_Financial_Dyna[[#This Row],[Vs country_Average]]&gt;0.2, "Outperformer", "Normal"))</f>
        <v>Underperformer</v>
      </c>
      <c r="S26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-154.41399999999999</v>
      </c>
      <c r="T26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24.121999999999957</v>
      </c>
      <c r="U26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202.65799999999996</v>
      </c>
      <c r="V26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381.1939999999999</v>
      </c>
    </row>
    <row r="2618" spans="1:22" x14ac:dyDescent="0.3">
      <c r="A2618">
        <v>2625</v>
      </c>
      <c r="B2618" t="s">
        <v>10</v>
      </c>
      <c r="C2618" t="s">
        <v>22</v>
      </c>
      <c r="D2618">
        <v>7</v>
      </c>
      <c r="E2618">
        <v>3</v>
      </c>
      <c r="F2618">
        <v>924.41</v>
      </c>
      <c r="G2618">
        <v>1873.2</v>
      </c>
      <c r="H2618">
        <v>187.32</v>
      </c>
      <c r="I2618">
        <v>1000.51</v>
      </c>
      <c r="J2618">
        <v>685.37</v>
      </c>
      <c r="K2618">
        <f>Global_Household_Financial_Dyna[[#This Row],[Total_Household_Income]]-Global_Household_Financial_Dyna[[#This Row],[Estimated_Taxes]]</f>
        <v>1685.88</v>
      </c>
      <c r="L2618" s="1">
        <f>Global_Household_Financial_Dyna[[#This Row],[Monthly_Savings]]/Global_Household_Financial_Dyna[[#This Row],[Net Income]]</f>
        <v>0.40653545922604217</v>
      </c>
      <c r="M2618" s="2">
        <f>Global_Household_Financial_Dyna[[#This Row],[Monthly_Expenses]]/Global_Household_Financial_Dyna[[#This Row],[Net Income]]</f>
        <v>0.59346454077395772</v>
      </c>
      <c r="N2618" t="str">
        <f>IF(Global_Household_Financial_Dyna[[#This Row],[Monthly_Savings]]&lt;0,"High Risk", IF(Global_Household_Financial_Dyna[[#This Row],[Savings Rate%]]&lt;0.1, "Medium", "Safe"))</f>
        <v>Safe</v>
      </c>
      <c r="O2618">
        <f>Global_Household_Financial_Dyna[[#This Row],[Total_Household_Income]]/Global_Household_Financial_Dyna[[#This Row],[Family_Size]]</f>
        <v>267.60000000000002</v>
      </c>
      <c r="P2618" s="2">
        <f t="shared" si="80"/>
        <v>0.42077341556833553</v>
      </c>
      <c r="Q2618" s="2">
        <f t="shared" si="81"/>
        <v>-1.4237956342293356E-2</v>
      </c>
      <c r="R2618" s="2" t="str">
        <f>IF(Global_Household_Financial_Dyna[[#This Row],[Vs country_Average]]&lt;-0.2, "Underperformer", IF(Global_Household_Financial_Dyna[[#This Row],[Vs country_Average]]&gt;0.2, "Outperformer", "Normal"))</f>
        <v>Normal</v>
      </c>
      <c r="S26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685.37</v>
      </c>
      <c r="T26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685.37</v>
      </c>
      <c r="U26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685.37</v>
      </c>
      <c r="V26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685.37</v>
      </c>
    </row>
    <row r="2619" spans="1:22" x14ac:dyDescent="0.3">
      <c r="A2619">
        <v>2626</v>
      </c>
      <c r="B2619" t="s">
        <v>12</v>
      </c>
      <c r="C2619" t="s">
        <v>13</v>
      </c>
      <c r="D2619">
        <v>2</v>
      </c>
      <c r="E2619">
        <v>1</v>
      </c>
      <c r="F2619">
        <v>2610.77</v>
      </c>
      <c r="G2619">
        <v>2610.77</v>
      </c>
      <c r="H2619">
        <v>652.69000000000005</v>
      </c>
      <c r="I2619">
        <v>2214.56</v>
      </c>
      <c r="J2619">
        <v>-256.49</v>
      </c>
      <c r="K2619">
        <f>Global_Household_Financial_Dyna[[#This Row],[Total_Household_Income]]-Global_Household_Financial_Dyna[[#This Row],[Estimated_Taxes]]</f>
        <v>1958.08</v>
      </c>
      <c r="L2619" s="1">
        <f>Global_Household_Financial_Dyna[[#This Row],[Monthly_Savings]]/Global_Household_Financial_Dyna[[#This Row],[Net Income]]</f>
        <v>-0.1309905621833633</v>
      </c>
      <c r="M2619" s="2">
        <f>Global_Household_Financial_Dyna[[#This Row],[Monthly_Expenses]]/Global_Household_Financial_Dyna[[#This Row],[Net Income]]</f>
        <v>1.1309854551397287</v>
      </c>
      <c r="N2619" t="str">
        <f>IF(Global_Household_Financial_Dyna[[#This Row],[Monthly_Savings]]&lt;0,"High Risk", IF(Global_Household_Financial_Dyna[[#This Row],[Savings Rate%]]&lt;0.1, "Medium", "Safe"))</f>
        <v>High Risk</v>
      </c>
      <c r="O2619">
        <f>Global_Household_Financial_Dyna[[#This Row],[Total_Household_Income]]/Global_Household_Financial_Dyna[[#This Row],[Family_Size]]</f>
        <v>1305.385</v>
      </c>
      <c r="P2619" s="2">
        <f t="shared" si="80"/>
        <v>0.30718716818024266</v>
      </c>
      <c r="Q2619" s="2">
        <f t="shared" si="81"/>
        <v>-0.43817773036360597</v>
      </c>
      <c r="R2619" s="2" t="str">
        <f>IF(Global_Household_Financial_Dyna[[#This Row],[Vs country_Average]]&lt;-0.2, "Underperformer", IF(Global_Household_Financial_Dyna[[#This Row],[Vs country_Average]]&gt;0.2, "Outperformer", "Normal"))</f>
        <v>Underperformer</v>
      </c>
      <c r="S26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-145.762</v>
      </c>
      <c r="T26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-35.03400000000002</v>
      </c>
      <c r="U26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75.69399999999996</v>
      </c>
      <c r="V26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186.42199999999997</v>
      </c>
    </row>
    <row r="2620" spans="1:22" x14ac:dyDescent="0.3">
      <c r="A2620">
        <v>2627</v>
      </c>
      <c r="B2620" t="s">
        <v>18</v>
      </c>
      <c r="C2620" t="s">
        <v>20</v>
      </c>
      <c r="D2620">
        <v>7</v>
      </c>
      <c r="E2620">
        <v>3</v>
      </c>
      <c r="F2620">
        <v>5388.51</v>
      </c>
      <c r="G2620">
        <v>12257.46</v>
      </c>
      <c r="H2620">
        <v>3309.51</v>
      </c>
      <c r="I2620">
        <v>4736.17</v>
      </c>
      <c r="J2620">
        <v>4211.78</v>
      </c>
      <c r="K2620">
        <f>Global_Household_Financial_Dyna[[#This Row],[Total_Household_Income]]-Global_Household_Financial_Dyna[[#This Row],[Estimated_Taxes]]</f>
        <v>8947.9499999999989</v>
      </c>
      <c r="L2620" s="1">
        <f>Global_Household_Financial_Dyna[[#This Row],[Monthly_Savings]]/Global_Household_Financial_Dyna[[#This Row],[Net Income]]</f>
        <v>0.47069775758693333</v>
      </c>
      <c r="M2620" s="2">
        <f>Global_Household_Financial_Dyna[[#This Row],[Monthly_Expenses]]/Global_Household_Financial_Dyna[[#This Row],[Net Income]]</f>
        <v>0.52930224241306678</v>
      </c>
      <c r="N2620" t="str">
        <f>IF(Global_Household_Financial_Dyna[[#This Row],[Monthly_Savings]]&lt;0,"High Risk", IF(Global_Household_Financial_Dyna[[#This Row],[Savings Rate%]]&lt;0.1, "Medium", "Safe"))</f>
        <v>Safe</v>
      </c>
      <c r="O2620">
        <f>Global_Household_Financial_Dyna[[#This Row],[Total_Household_Income]]/Global_Household_Financial_Dyna[[#This Row],[Family_Size]]</f>
        <v>1751.0657142857142</v>
      </c>
      <c r="P2620" s="2">
        <f t="shared" si="80"/>
        <v>0.32336204947805613</v>
      </c>
      <c r="Q2620" s="2">
        <f t="shared" si="81"/>
        <v>0.14733570810887719</v>
      </c>
      <c r="R2620" s="2" t="str">
        <f>IF(Global_Household_Financial_Dyna[[#This Row],[Vs country_Average]]&lt;-0.2, "Underperformer", IF(Global_Household_Financial_Dyna[[#This Row],[Vs country_Average]]&gt;0.2, "Outperformer", "Normal"))</f>
        <v>Normal</v>
      </c>
      <c r="S26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4211.78</v>
      </c>
      <c r="T26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4211.78</v>
      </c>
      <c r="U26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4211.78</v>
      </c>
      <c r="V26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4211.78</v>
      </c>
    </row>
    <row r="2621" spans="1:22" x14ac:dyDescent="0.3">
      <c r="A2621">
        <v>2628</v>
      </c>
      <c r="B2621" t="s">
        <v>16</v>
      </c>
      <c r="C2621" t="s">
        <v>21</v>
      </c>
      <c r="D2621">
        <v>2</v>
      </c>
      <c r="E2621">
        <v>2</v>
      </c>
      <c r="F2621">
        <v>1989.89</v>
      </c>
      <c r="G2621">
        <v>3329.45</v>
      </c>
      <c r="H2621">
        <v>1165.31</v>
      </c>
      <c r="I2621">
        <v>2010.45</v>
      </c>
      <c r="J2621">
        <v>153.69999999999999</v>
      </c>
      <c r="K2621">
        <f>Global_Household_Financial_Dyna[[#This Row],[Total_Household_Income]]-Global_Household_Financial_Dyna[[#This Row],[Estimated_Taxes]]</f>
        <v>2164.14</v>
      </c>
      <c r="L2621" s="1">
        <f>Global_Household_Financial_Dyna[[#This Row],[Monthly_Savings]]/Global_Household_Financial_Dyna[[#This Row],[Net Income]]</f>
        <v>7.1021283281118591E-2</v>
      </c>
      <c r="M2621" s="2">
        <f>Global_Household_Financial_Dyna[[#This Row],[Monthly_Expenses]]/Global_Household_Financial_Dyna[[#This Row],[Net Income]]</f>
        <v>0.92898333749202922</v>
      </c>
      <c r="N2621" t="str">
        <f>IF(Global_Household_Financial_Dyna[[#This Row],[Monthly_Savings]]&lt;0,"High Risk", IF(Global_Household_Financial_Dyna[[#This Row],[Savings Rate%]]&lt;0.1, "Medium", "Safe"))</f>
        <v>Medium</v>
      </c>
      <c r="O2621">
        <f>Global_Household_Financial_Dyna[[#This Row],[Total_Household_Income]]/Global_Household_Financial_Dyna[[#This Row],[Family_Size]]</f>
        <v>1664.7249999999999</v>
      </c>
      <c r="P2621" s="2">
        <f t="shared" si="80"/>
        <v>0.15879799892000862</v>
      </c>
      <c r="Q2621" s="2">
        <f t="shared" si="81"/>
        <v>-8.7776715638890029E-2</v>
      </c>
      <c r="R2621" s="2" t="str">
        <f>IF(Global_Household_Financial_Dyna[[#This Row],[Vs country_Average]]&lt;-0.2, "Underperformer", IF(Global_Household_Financial_Dyna[[#This Row],[Vs country_Average]]&gt;0.2, "Outperformer", "Normal"))</f>
        <v>Normal</v>
      </c>
      <c r="S26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153.69999999999999</v>
      </c>
      <c r="T26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153.69999999999999</v>
      </c>
      <c r="U26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153.69999999999999</v>
      </c>
      <c r="V26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153.69999999999999</v>
      </c>
    </row>
    <row r="2622" spans="1:22" x14ac:dyDescent="0.3">
      <c r="A2622">
        <v>2629</v>
      </c>
      <c r="B2622" t="s">
        <v>10</v>
      </c>
      <c r="C2622" t="s">
        <v>11</v>
      </c>
      <c r="D2622">
        <v>5</v>
      </c>
      <c r="E2622">
        <v>1</v>
      </c>
      <c r="F2622">
        <v>962.1</v>
      </c>
      <c r="G2622">
        <v>962.1</v>
      </c>
      <c r="H2622">
        <v>96.21</v>
      </c>
      <c r="I2622">
        <v>839.44</v>
      </c>
      <c r="J2622">
        <v>26.45</v>
      </c>
      <c r="K2622">
        <f>Global_Household_Financial_Dyna[[#This Row],[Total_Household_Income]]-Global_Household_Financial_Dyna[[#This Row],[Estimated_Taxes]]</f>
        <v>865.89</v>
      </c>
      <c r="L2622" s="1">
        <f>Global_Household_Financial_Dyna[[#This Row],[Monthly_Savings]]/Global_Household_Financial_Dyna[[#This Row],[Net Income]]</f>
        <v>3.0546605226991881E-2</v>
      </c>
      <c r="M2622" s="2">
        <f>Global_Household_Financial_Dyna[[#This Row],[Monthly_Expenses]]/Global_Household_Financial_Dyna[[#This Row],[Net Income]]</f>
        <v>0.96945339477300818</v>
      </c>
      <c r="N2622" t="str">
        <f>IF(Global_Household_Financial_Dyna[[#This Row],[Monthly_Savings]]&lt;0,"High Risk", IF(Global_Household_Financial_Dyna[[#This Row],[Savings Rate%]]&lt;0.1, "Medium", "Safe"))</f>
        <v>Medium</v>
      </c>
      <c r="O2622">
        <f>Global_Household_Financial_Dyna[[#This Row],[Total_Household_Income]]/Global_Household_Financial_Dyna[[#This Row],[Family_Size]]</f>
        <v>192.42000000000002</v>
      </c>
      <c r="P2622" s="2">
        <f t="shared" si="80"/>
        <v>0.42077341556833553</v>
      </c>
      <c r="Q2622" s="2">
        <f t="shared" si="81"/>
        <v>-0.39022681034134366</v>
      </c>
      <c r="R2622" s="2" t="str">
        <f>IF(Global_Household_Financial_Dyna[[#This Row],[Vs country_Average]]&lt;-0.2, "Underperformer", IF(Global_Household_Financial_Dyna[[#This Row],[Vs country_Average]]&gt;0.2, "Outperformer", "Normal"))</f>
        <v>Underperformer</v>
      </c>
      <c r="S26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26.45</v>
      </c>
      <c r="T26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26.45</v>
      </c>
      <c r="U26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26.45</v>
      </c>
      <c r="V26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26.45</v>
      </c>
    </row>
    <row r="2623" spans="1:22" x14ac:dyDescent="0.3">
      <c r="A2623">
        <v>2630</v>
      </c>
      <c r="B2623" t="s">
        <v>10</v>
      </c>
      <c r="C2623" t="s">
        <v>11</v>
      </c>
      <c r="D2623">
        <v>1</v>
      </c>
      <c r="E2623">
        <v>1</v>
      </c>
      <c r="F2623">
        <v>670.2</v>
      </c>
      <c r="G2623">
        <v>670.2</v>
      </c>
      <c r="H2623">
        <v>67.02</v>
      </c>
      <c r="I2623">
        <v>270.98</v>
      </c>
      <c r="J2623">
        <v>332.2</v>
      </c>
      <c r="K2623">
        <f>Global_Household_Financial_Dyna[[#This Row],[Total_Household_Income]]-Global_Household_Financial_Dyna[[#This Row],[Estimated_Taxes]]</f>
        <v>603.18000000000006</v>
      </c>
      <c r="L2623" s="1">
        <f>Global_Household_Financial_Dyna[[#This Row],[Monthly_Savings]]/Global_Household_Financial_Dyna[[#This Row],[Net Income]]</f>
        <v>0.55074770383633398</v>
      </c>
      <c r="M2623" s="2">
        <f>Global_Household_Financial_Dyna[[#This Row],[Monthly_Expenses]]/Global_Household_Financial_Dyna[[#This Row],[Net Income]]</f>
        <v>0.44925229616366591</v>
      </c>
      <c r="N2623" t="str">
        <f>IF(Global_Household_Financial_Dyna[[#This Row],[Monthly_Savings]]&lt;0,"High Risk", IF(Global_Household_Financial_Dyna[[#This Row],[Savings Rate%]]&lt;0.1, "Medium", "Safe"))</f>
        <v>Safe</v>
      </c>
      <c r="O2623">
        <f>Global_Household_Financial_Dyna[[#This Row],[Total_Household_Income]]/Global_Household_Financial_Dyna[[#This Row],[Family_Size]]</f>
        <v>670.2</v>
      </c>
      <c r="P2623" s="2">
        <f t="shared" si="80"/>
        <v>0.42077341556833553</v>
      </c>
      <c r="Q2623" s="2">
        <f t="shared" si="81"/>
        <v>0.12997428826799845</v>
      </c>
      <c r="R2623" s="2" t="str">
        <f>IF(Global_Household_Financial_Dyna[[#This Row],[Vs country_Average]]&lt;-0.2, "Underperformer", IF(Global_Household_Financial_Dyna[[#This Row],[Vs country_Average]]&gt;0.2, "Outperformer", "Normal"))</f>
        <v>Normal</v>
      </c>
      <c r="S26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332.2</v>
      </c>
      <c r="T26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332.2</v>
      </c>
      <c r="U26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332.2</v>
      </c>
      <c r="V26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332.2</v>
      </c>
    </row>
    <row r="2624" spans="1:22" x14ac:dyDescent="0.3">
      <c r="A2624">
        <v>2631</v>
      </c>
      <c r="B2624" t="s">
        <v>16</v>
      </c>
      <c r="C2624" t="s">
        <v>21</v>
      </c>
      <c r="D2624">
        <v>7</v>
      </c>
      <c r="E2624">
        <v>3</v>
      </c>
      <c r="F2624">
        <v>3751.16</v>
      </c>
      <c r="G2624">
        <v>8203</v>
      </c>
      <c r="H2624">
        <v>3281.2</v>
      </c>
      <c r="I2624">
        <v>4823.74</v>
      </c>
      <c r="J2624">
        <v>98.06</v>
      </c>
      <c r="K2624">
        <f>Global_Household_Financial_Dyna[[#This Row],[Total_Household_Income]]-Global_Household_Financial_Dyna[[#This Row],[Estimated_Taxes]]</f>
        <v>4921.8</v>
      </c>
      <c r="L2624" s="1">
        <f>Global_Household_Financial_Dyna[[#This Row],[Monthly_Savings]]/Global_Household_Financial_Dyna[[#This Row],[Net Income]]</f>
        <v>1.9923605185094884E-2</v>
      </c>
      <c r="M2624" s="2">
        <f>Global_Household_Financial_Dyna[[#This Row],[Monthly_Expenses]]/Global_Household_Financial_Dyna[[#This Row],[Net Income]]</f>
        <v>0.98007639481490505</v>
      </c>
      <c r="N2624" t="str">
        <f>IF(Global_Household_Financial_Dyna[[#This Row],[Monthly_Savings]]&lt;0,"High Risk", IF(Global_Household_Financial_Dyna[[#This Row],[Savings Rate%]]&lt;0.1, "Medium", "Safe"))</f>
        <v>Medium</v>
      </c>
      <c r="O2624">
        <f>Global_Household_Financial_Dyna[[#This Row],[Total_Household_Income]]/Global_Household_Financial_Dyna[[#This Row],[Family_Size]]</f>
        <v>1171.8571428571429</v>
      </c>
      <c r="P2624" s="2">
        <f t="shared" si="80"/>
        <v>0.15879799892000862</v>
      </c>
      <c r="Q2624" s="2">
        <f t="shared" si="81"/>
        <v>-0.13887439373491373</v>
      </c>
      <c r="R2624" s="2" t="str">
        <f>IF(Global_Household_Financial_Dyna[[#This Row],[Vs country_Average]]&lt;-0.2, "Underperformer", IF(Global_Household_Financial_Dyna[[#This Row],[Vs country_Average]]&gt;0.2, "Outperformer", "Normal"))</f>
        <v>Normal</v>
      </c>
      <c r="S26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98.06</v>
      </c>
      <c r="T26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98.06</v>
      </c>
      <c r="U26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98.06</v>
      </c>
      <c r="V26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98.06</v>
      </c>
    </row>
    <row r="2625" spans="1:22" x14ac:dyDescent="0.3">
      <c r="A2625">
        <v>2632</v>
      </c>
      <c r="B2625" t="s">
        <v>14</v>
      </c>
      <c r="C2625" t="s">
        <v>15</v>
      </c>
      <c r="D2625">
        <v>3</v>
      </c>
      <c r="E2625">
        <v>2</v>
      </c>
      <c r="F2625">
        <v>2322.48</v>
      </c>
      <c r="G2625">
        <v>3811.11</v>
      </c>
      <c r="H2625">
        <v>571.66999999999996</v>
      </c>
      <c r="I2625">
        <v>852.93</v>
      </c>
      <c r="J2625">
        <v>2386.52</v>
      </c>
      <c r="K2625">
        <f>Global_Household_Financial_Dyna[[#This Row],[Total_Household_Income]]-Global_Household_Financial_Dyna[[#This Row],[Estimated_Taxes]]</f>
        <v>3239.44</v>
      </c>
      <c r="L2625" s="1">
        <f>Global_Household_Financial_Dyna[[#This Row],[Monthly_Savings]]/Global_Household_Financial_Dyna[[#This Row],[Net Income]]</f>
        <v>0.73670757908774354</v>
      </c>
      <c r="M2625" s="2">
        <f>Global_Household_Financial_Dyna[[#This Row],[Monthly_Expenses]]/Global_Household_Financial_Dyna[[#This Row],[Net Income]]</f>
        <v>0.263295507865557</v>
      </c>
      <c r="N2625" t="str">
        <f>IF(Global_Household_Financial_Dyna[[#This Row],[Monthly_Savings]]&lt;0,"High Risk", IF(Global_Household_Financial_Dyna[[#This Row],[Savings Rate%]]&lt;0.1, "Medium", "Safe"))</f>
        <v>Safe</v>
      </c>
      <c r="O2625">
        <f>Global_Household_Financial_Dyna[[#This Row],[Total_Household_Income]]/Global_Household_Financial_Dyna[[#This Row],[Family_Size]]</f>
        <v>1270.3700000000001</v>
      </c>
      <c r="P2625" s="2">
        <f t="shared" si="80"/>
        <v>0.39788995363055785</v>
      </c>
      <c r="Q2625" s="2">
        <f t="shared" si="81"/>
        <v>0.33881762545718569</v>
      </c>
      <c r="R2625" s="2" t="str">
        <f>IF(Global_Household_Financial_Dyna[[#This Row],[Vs country_Average]]&lt;-0.2, "Underperformer", IF(Global_Household_Financial_Dyna[[#This Row],[Vs country_Average]]&gt;0.2, "Outperformer", "Normal"))</f>
        <v>Outperformer</v>
      </c>
      <c r="S26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2386.52</v>
      </c>
      <c r="T26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2386.52</v>
      </c>
      <c r="U26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2386.52</v>
      </c>
      <c r="V26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2386.52</v>
      </c>
    </row>
    <row r="2626" spans="1:22" x14ac:dyDescent="0.3">
      <c r="A2626">
        <v>2633</v>
      </c>
      <c r="B2626" t="s">
        <v>18</v>
      </c>
      <c r="C2626" t="s">
        <v>20</v>
      </c>
      <c r="D2626">
        <v>1</v>
      </c>
      <c r="E2626">
        <v>1</v>
      </c>
      <c r="F2626">
        <v>4055.79</v>
      </c>
      <c r="G2626">
        <v>4055.79</v>
      </c>
      <c r="H2626">
        <v>892.27</v>
      </c>
      <c r="I2626">
        <v>1214.1400000000001</v>
      </c>
      <c r="J2626">
        <v>1949.38</v>
      </c>
      <c r="K2626">
        <f>Global_Household_Financial_Dyna[[#This Row],[Total_Household_Income]]-Global_Household_Financial_Dyna[[#This Row],[Estimated_Taxes]]</f>
        <v>3163.52</v>
      </c>
      <c r="L2626" s="1">
        <f>Global_Household_Financial_Dyna[[#This Row],[Monthly_Savings]]/Global_Household_Financial_Dyna[[#This Row],[Net Income]]</f>
        <v>0.61620599838154966</v>
      </c>
      <c r="M2626" s="2">
        <f>Global_Household_Financial_Dyna[[#This Row],[Monthly_Expenses]]/Global_Household_Financial_Dyna[[#This Row],[Net Income]]</f>
        <v>0.38379400161845034</v>
      </c>
      <c r="N2626" t="str">
        <f>IF(Global_Household_Financial_Dyna[[#This Row],[Monthly_Savings]]&lt;0,"High Risk", IF(Global_Household_Financial_Dyna[[#This Row],[Savings Rate%]]&lt;0.1, "Medium", "Safe"))</f>
        <v>Safe</v>
      </c>
      <c r="O2626">
        <f>Global_Household_Financial_Dyna[[#This Row],[Total_Household_Income]]/Global_Household_Financial_Dyna[[#This Row],[Family_Size]]</f>
        <v>4055.79</v>
      </c>
      <c r="P2626" s="2">
        <f t="shared" ref="P2626:P2689" si="82">AVERAGEIF($B$2:$B$4986,$B2626,$L$2:$L$4986)</f>
        <v>0.32336204947805613</v>
      </c>
      <c r="Q2626" s="2">
        <f t="shared" ref="Q2626:Q2689" si="83">L2626-P2626</f>
        <v>0.29284394890349352</v>
      </c>
      <c r="R2626" s="2" t="str">
        <f>IF(Global_Household_Financial_Dyna[[#This Row],[Vs country_Average]]&lt;-0.2, "Underperformer", IF(Global_Household_Financial_Dyna[[#This Row],[Vs country_Average]]&gt;0.2, "Outperformer", "Normal"))</f>
        <v>Outperformer</v>
      </c>
      <c r="S26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1949.38</v>
      </c>
      <c r="T26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1949.38</v>
      </c>
      <c r="U26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1949.38</v>
      </c>
      <c r="V26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1949.38</v>
      </c>
    </row>
    <row r="2627" spans="1:22" x14ac:dyDescent="0.3">
      <c r="A2627">
        <v>2634</v>
      </c>
      <c r="B2627" t="s">
        <v>18</v>
      </c>
      <c r="C2627" t="s">
        <v>20</v>
      </c>
      <c r="D2627">
        <v>4</v>
      </c>
      <c r="E2627">
        <v>1</v>
      </c>
      <c r="F2627">
        <v>1919.96</v>
      </c>
      <c r="G2627">
        <v>1919.96</v>
      </c>
      <c r="H2627">
        <v>422.39</v>
      </c>
      <c r="I2627">
        <v>1822.04</v>
      </c>
      <c r="J2627">
        <v>-324.47000000000003</v>
      </c>
      <c r="K2627">
        <f>Global_Household_Financial_Dyna[[#This Row],[Total_Household_Income]]-Global_Household_Financial_Dyna[[#This Row],[Estimated_Taxes]]</f>
        <v>1497.5700000000002</v>
      </c>
      <c r="L2627" s="1">
        <f>Global_Household_Financial_Dyna[[#This Row],[Monthly_Savings]]/Global_Household_Financial_Dyna[[#This Row],[Net Income]]</f>
        <v>-0.2166643295471998</v>
      </c>
      <c r="M2627" s="2">
        <f>Global_Household_Financial_Dyna[[#This Row],[Monthly_Expenses]]/Global_Household_Financial_Dyna[[#This Row],[Net Income]]</f>
        <v>1.2166643295471997</v>
      </c>
      <c r="N2627" t="str">
        <f>IF(Global_Household_Financial_Dyna[[#This Row],[Monthly_Savings]]&lt;0,"High Risk", IF(Global_Household_Financial_Dyna[[#This Row],[Savings Rate%]]&lt;0.1, "Medium", "Safe"))</f>
        <v>High Risk</v>
      </c>
      <c r="O2627">
        <f>Global_Household_Financial_Dyna[[#This Row],[Total_Household_Income]]/Global_Household_Financial_Dyna[[#This Row],[Family_Size]]</f>
        <v>479.99</v>
      </c>
      <c r="P2627" s="2">
        <f t="shared" si="82"/>
        <v>0.32336204947805613</v>
      </c>
      <c r="Q2627" s="2">
        <f t="shared" si="83"/>
        <v>-0.54002637902525596</v>
      </c>
      <c r="R2627" s="2" t="str">
        <f>IF(Global_Household_Financial_Dyna[[#This Row],[Vs country_Average]]&lt;-0.2, "Underperformer", IF(Global_Household_Financial_Dyna[[#This Row],[Vs country_Average]]&gt;0.2, "Outperformer", "Normal"))</f>
        <v>Underperformer</v>
      </c>
      <c r="S26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-233.36799999999999</v>
      </c>
      <c r="T26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-142.26600000000002</v>
      </c>
      <c r="U26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-51.164000000000044</v>
      </c>
      <c r="V26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39.937999999999988</v>
      </c>
    </row>
    <row r="2628" spans="1:22" x14ac:dyDescent="0.3">
      <c r="A2628">
        <v>2635</v>
      </c>
      <c r="B2628" t="s">
        <v>14</v>
      </c>
      <c r="C2628" t="s">
        <v>15</v>
      </c>
      <c r="D2628">
        <v>1</v>
      </c>
      <c r="E2628">
        <v>1</v>
      </c>
      <c r="F2628">
        <v>1984.19</v>
      </c>
      <c r="G2628">
        <v>1984.19</v>
      </c>
      <c r="H2628">
        <v>297.63</v>
      </c>
      <c r="I2628">
        <v>566.73</v>
      </c>
      <c r="J2628">
        <v>1119.8399999999999</v>
      </c>
      <c r="K2628">
        <f>Global_Household_Financial_Dyna[[#This Row],[Total_Household_Income]]-Global_Household_Financial_Dyna[[#This Row],[Estimated_Taxes]]</f>
        <v>1686.56</v>
      </c>
      <c r="L2628" s="1">
        <f>Global_Household_Financial_Dyna[[#This Row],[Monthly_Savings]]/Global_Household_Financial_Dyna[[#This Row],[Net Income]]</f>
        <v>0.6639787496442463</v>
      </c>
      <c r="M2628" s="2">
        <f>Global_Household_Financial_Dyna[[#This Row],[Monthly_Expenses]]/Global_Household_Financial_Dyna[[#This Row],[Net Income]]</f>
        <v>0.3360271795844797</v>
      </c>
      <c r="N2628" t="str">
        <f>IF(Global_Household_Financial_Dyna[[#This Row],[Monthly_Savings]]&lt;0,"High Risk", IF(Global_Household_Financial_Dyna[[#This Row],[Savings Rate%]]&lt;0.1, "Medium", "Safe"))</f>
        <v>Safe</v>
      </c>
      <c r="O2628">
        <f>Global_Household_Financial_Dyna[[#This Row],[Total_Household_Income]]/Global_Household_Financial_Dyna[[#This Row],[Family_Size]]</f>
        <v>1984.19</v>
      </c>
      <c r="P2628" s="2">
        <f t="shared" si="82"/>
        <v>0.39788995363055785</v>
      </c>
      <c r="Q2628" s="2">
        <f t="shared" si="83"/>
        <v>0.26608879601368846</v>
      </c>
      <c r="R2628" s="2" t="str">
        <f>IF(Global_Household_Financial_Dyna[[#This Row],[Vs country_Average]]&lt;-0.2, "Underperformer", IF(Global_Household_Financial_Dyna[[#This Row],[Vs country_Average]]&gt;0.2, "Outperformer", "Normal"))</f>
        <v>Outperformer</v>
      </c>
      <c r="S26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1119.8399999999999</v>
      </c>
      <c r="T26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1119.8399999999999</v>
      </c>
      <c r="U26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1119.8399999999999</v>
      </c>
      <c r="V26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1119.8399999999999</v>
      </c>
    </row>
    <row r="2629" spans="1:22" x14ac:dyDescent="0.3">
      <c r="A2629">
        <v>2636</v>
      </c>
      <c r="B2629" t="s">
        <v>16</v>
      </c>
      <c r="C2629" t="s">
        <v>21</v>
      </c>
      <c r="D2629">
        <v>2</v>
      </c>
      <c r="E2629">
        <v>1</v>
      </c>
      <c r="F2629">
        <v>3210.57</v>
      </c>
      <c r="G2629">
        <v>3210.57</v>
      </c>
      <c r="H2629">
        <v>1123.7</v>
      </c>
      <c r="I2629">
        <v>2276.86</v>
      </c>
      <c r="J2629">
        <v>-189.99</v>
      </c>
      <c r="K2629">
        <f>Global_Household_Financial_Dyna[[#This Row],[Total_Household_Income]]-Global_Household_Financial_Dyna[[#This Row],[Estimated_Taxes]]</f>
        <v>2086.87</v>
      </c>
      <c r="L2629" s="1">
        <f>Global_Household_Financial_Dyna[[#This Row],[Monthly_Savings]]/Global_Household_Financial_Dyna[[#This Row],[Net Income]]</f>
        <v>-9.1040649393589454E-2</v>
      </c>
      <c r="M2629" s="2">
        <f>Global_Household_Financial_Dyna[[#This Row],[Monthly_Expenses]]/Global_Household_Financial_Dyna[[#This Row],[Net Income]]</f>
        <v>1.0910406493935896</v>
      </c>
      <c r="N2629" t="str">
        <f>IF(Global_Household_Financial_Dyna[[#This Row],[Monthly_Savings]]&lt;0,"High Risk", IF(Global_Household_Financial_Dyna[[#This Row],[Savings Rate%]]&lt;0.1, "Medium", "Safe"))</f>
        <v>High Risk</v>
      </c>
      <c r="O2629">
        <f>Global_Household_Financial_Dyna[[#This Row],[Total_Household_Income]]/Global_Household_Financial_Dyna[[#This Row],[Family_Size]]</f>
        <v>1605.2850000000001</v>
      </c>
      <c r="P2629" s="2">
        <f t="shared" si="82"/>
        <v>0.15879799892000862</v>
      </c>
      <c r="Q2629" s="2">
        <f t="shared" si="83"/>
        <v>-0.24983864831359809</v>
      </c>
      <c r="R2629" s="2" t="str">
        <f>IF(Global_Household_Financial_Dyna[[#This Row],[Vs country_Average]]&lt;-0.2, "Underperformer", IF(Global_Household_Financial_Dyna[[#This Row],[Vs country_Average]]&gt;0.2, "Outperformer", "Normal"))</f>
        <v>Underperformer</v>
      </c>
      <c r="S26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-76.146999999999991</v>
      </c>
      <c r="T26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37.696000000000026</v>
      </c>
      <c r="U26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151.53900000000004</v>
      </c>
      <c r="V26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265.38200000000006</v>
      </c>
    </row>
    <row r="2630" spans="1:22" x14ac:dyDescent="0.3">
      <c r="A2630">
        <v>2637</v>
      </c>
      <c r="B2630" t="s">
        <v>12</v>
      </c>
      <c r="C2630" t="s">
        <v>13</v>
      </c>
      <c r="D2630">
        <v>4</v>
      </c>
      <c r="E2630">
        <v>3</v>
      </c>
      <c r="F2630">
        <v>5462.91</v>
      </c>
      <c r="G2630">
        <v>14165.91</v>
      </c>
      <c r="H2630">
        <v>4249.7700000000004</v>
      </c>
      <c r="I2630">
        <v>3099.12</v>
      </c>
      <c r="J2630">
        <v>6817.02</v>
      </c>
      <c r="K2630">
        <f>Global_Household_Financial_Dyna[[#This Row],[Total_Household_Income]]-Global_Household_Financial_Dyna[[#This Row],[Estimated_Taxes]]</f>
        <v>9916.14</v>
      </c>
      <c r="L2630" s="1">
        <f>Global_Household_Financial_Dyna[[#This Row],[Monthly_Savings]]/Global_Household_Financial_Dyna[[#This Row],[Net Income]]</f>
        <v>0.68746709909299397</v>
      </c>
      <c r="M2630" s="2">
        <f>Global_Household_Financial_Dyna[[#This Row],[Monthly_Expenses]]/Global_Household_Financial_Dyna[[#This Row],[Net Income]]</f>
        <v>0.31253290090700614</v>
      </c>
      <c r="N2630" t="str">
        <f>IF(Global_Household_Financial_Dyna[[#This Row],[Monthly_Savings]]&lt;0,"High Risk", IF(Global_Household_Financial_Dyna[[#This Row],[Savings Rate%]]&lt;0.1, "Medium", "Safe"))</f>
        <v>Safe</v>
      </c>
      <c r="O2630">
        <f>Global_Household_Financial_Dyna[[#This Row],[Total_Household_Income]]/Global_Household_Financial_Dyna[[#This Row],[Family_Size]]</f>
        <v>3541.4775</v>
      </c>
      <c r="P2630" s="2">
        <f t="shared" si="82"/>
        <v>0.30718716818024266</v>
      </c>
      <c r="Q2630" s="2">
        <f t="shared" si="83"/>
        <v>0.38027993091275131</v>
      </c>
      <c r="R2630" s="2" t="str">
        <f>IF(Global_Household_Financial_Dyna[[#This Row],[Vs country_Average]]&lt;-0.2, "Underperformer", IF(Global_Household_Financial_Dyna[[#This Row],[Vs country_Average]]&gt;0.2, "Outperformer", "Normal"))</f>
        <v>Outperformer</v>
      </c>
      <c r="S26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6817.02</v>
      </c>
      <c r="T26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6817.02</v>
      </c>
      <c r="U26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6817.02</v>
      </c>
      <c r="V26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6817.02</v>
      </c>
    </row>
    <row r="2631" spans="1:22" x14ac:dyDescent="0.3">
      <c r="A2631">
        <v>2638</v>
      </c>
      <c r="B2631" t="s">
        <v>14</v>
      </c>
      <c r="C2631" t="s">
        <v>15</v>
      </c>
      <c r="D2631">
        <v>1</v>
      </c>
      <c r="E2631">
        <v>1</v>
      </c>
      <c r="F2631">
        <v>998.8</v>
      </c>
      <c r="G2631">
        <v>998.8</v>
      </c>
      <c r="H2631">
        <v>149.82</v>
      </c>
      <c r="I2631">
        <v>630.20000000000005</v>
      </c>
      <c r="J2631">
        <v>218.78</v>
      </c>
      <c r="K2631">
        <f>Global_Household_Financial_Dyna[[#This Row],[Total_Household_Income]]-Global_Household_Financial_Dyna[[#This Row],[Estimated_Taxes]]</f>
        <v>848.98</v>
      </c>
      <c r="L2631" s="1">
        <f>Global_Household_Financial_Dyna[[#This Row],[Monthly_Savings]]/Global_Household_Financial_Dyna[[#This Row],[Net Income]]</f>
        <v>0.25769747226083062</v>
      </c>
      <c r="M2631" s="2">
        <f>Global_Household_Financial_Dyna[[#This Row],[Monthly_Expenses]]/Global_Household_Financial_Dyna[[#This Row],[Net Income]]</f>
        <v>0.74230252773916938</v>
      </c>
      <c r="N2631" t="str">
        <f>IF(Global_Household_Financial_Dyna[[#This Row],[Monthly_Savings]]&lt;0,"High Risk", IF(Global_Household_Financial_Dyna[[#This Row],[Savings Rate%]]&lt;0.1, "Medium", "Safe"))</f>
        <v>Safe</v>
      </c>
      <c r="O2631">
        <f>Global_Household_Financial_Dyna[[#This Row],[Total_Household_Income]]/Global_Household_Financial_Dyna[[#This Row],[Family_Size]]</f>
        <v>998.8</v>
      </c>
      <c r="P2631" s="2">
        <f t="shared" si="82"/>
        <v>0.39788995363055785</v>
      </c>
      <c r="Q2631" s="2">
        <f t="shared" si="83"/>
        <v>-0.14019248136972723</v>
      </c>
      <c r="R2631" s="2" t="str">
        <f>IF(Global_Household_Financial_Dyna[[#This Row],[Vs country_Average]]&lt;-0.2, "Underperformer", IF(Global_Household_Financial_Dyna[[#This Row],[Vs country_Average]]&gt;0.2, "Outperformer", "Normal"))</f>
        <v>Normal</v>
      </c>
      <c r="S26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218.78</v>
      </c>
      <c r="T26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218.78</v>
      </c>
      <c r="U26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218.78</v>
      </c>
      <c r="V26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218.78</v>
      </c>
    </row>
    <row r="2632" spans="1:22" x14ac:dyDescent="0.3">
      <c r="A2632">
        <v>2639</v>
      </c>
      <c r="B2632" t="s">
        <v>12</v>
      </c>
      <c r="C2632" t="s">
        <v>13</v>
      </c>
      <c r="D2632">
        <v>8</v>
      </c>
      <c r="E2632">
        <v>3</v>
      </c>
      <c r="F2632">
        <v>3250.93</v>
      </c>
      <c r="G2632">
        <v>7248.4</v>
      </c>
      <c r="H2632">
        <v>1812.1</v>
      </c>
      <c r="I2632">
        <v>3854.25</v>
      </c>
      <c r="J2632">
        <v>1582.04</v>
      </c>
      <c r="K2632">
        <f>Global_Household_Financial_Dyna[[#This Row],[Total_Household_Income]]-Global_Household_Financial_Dyna[[#This Row],[Estimated_Taxes]]</f>
        <v>5436.2999999999993</v>
      </c>
      <c r="L2632" s="1">
        <f>Global_Household_Financial_Dyna[[#This Row],[Monthly_Savings]]/Global_Household_Financial_Dyna[[#This Row],[Net Income]]</f>
        <v>0.29101410886080609</v>
      </c>
      <c r="M2632" s="2">
        <f>Global_Household_Financial_Dyna[[#This Row],[Monthly_Expenses]]/Global_Household_Financial_Dyna[[#This Row],[Net Income]]</f>
        <v>0.70898405165277867</v>
      </c>
      <c r="N2632" t="str">
        <f>IF(Global_Household_Financial_Dyna[[#This Row],[Monthly_Savings]]&lt;0,"High Risk", IF(Global_Household_Financial_Dyna[[#This Row],[Savings Rate%]]&lt;0.1, "Medium", "Safe"))</f>
        <v>Safe</v>
      </c>
      <c r="O2632">
        <f>Global_Household_Financial_Dyna[[#This Row],[Total_Household_Income]]/Global_Household_Financial_Dyna[[#This Row],[Family_Size]]</f>
        <v>906.05</v>
      </c>
      <c r="P2632" s="2">
        <f t="shared" si="82"/>
        <v>0.30718716818024266</v>
      </c>
      <c r="Q2632" s="2">
        <f t="shared" si="83"/>
        <v>-1.6173059319436578E-2</v>
      </c>
      <c r="R2632" s="2" t="str">
        <f>IF(Global_Household_Financial_Dyna[[#This Row],[Vs country_Average]]&lt;-0.2, "Underperformer", IF(Global_Household_Financial_Dyna[[#This Row],[Vs country_Average]]&gt;0.2, "Outperformer", "Normal"))</f>
        <v>Normal</v>
      </c>
      <c r="S26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1582.04</v>
      </c>
      <c r="T26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1582.04</v>
      </c>
      <c r="U26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1582.04</v>
      </c>
      <c r="V26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1582.04</v>
      </c>
    </row>
    <row r="2633" spans="1:22" x14ac:dyDescent="0.3">
      <c r="A2633">
        <v>2640</v>
      </c>
      <c r="B2633" t="s">
        <v>14</v>
      </c>
      <c r="C2633" t="s">
        <v>15</v>
      </c>
      <c r="D2633">
        <v>4</v>
      </c>
      <c r="E2633">
        <v>3</v>
      </c>
      <c r="F2633">
        <v>2427.85</v>
      </c>
      <c r="G2633">
        <v>5119.1499999999996</v>
      </c>
      <c r="H2633">
        <v>767.87</v>
      </c>
      <c r="I2633">
        <v>1106.67</v>
      </c>
      <c r="J2633">
        <v>3244.61</v>
      </c>
      <c r="K2633">
        <f>Global_Household_Financial_Dyna[[#This Row],[Total_Household_Income]]-Global_Household_Financial_Dyna[[#This Row],[Estimated_Taxes]]</f>
        <v>4351.28</v>
      </c>
      <c r="L2633" s="1">
        <f>Global_Household_Financial_Dyna[[#This Row],[Monthly_Savings]]/Global_Household_Financial_Dyna[[#This Row],[Net Income]]</f>
        <v>0.74566794138736192</v>
      </c>
      <c r="M2633" s="2">
        <f>Global_Household_Financial_Dyna[[#This Row],[Monthly_Expenses]]/Global_Household_Financial_Dyna[[#This Row],[Net Income]]</f>
        <v>0.25433205861263813</v>
      </c>
      <c r="N2633" t="str">
        <f>IF(Global_Household_Financial_Dyna[[#This Row],[Monthly_Savings]]&lt;0,"High Risk", IF(Global_Household_Financial_Dyna[[#This Row],[Savings Rate%]]&lt;0.1, "Medium", "Safe"))</f>
        <v>Safe</v>
      </c>
      <c r="O2633">
        <f>Global_Household_Financial_Dyna[[#This Row],[Total_Household_Income]]/Global_Household_Financial_Dyna[[#This Row],[Family_Size]]</f>
        <v>1279.7874999999999</v>
      </c>
      <c r="P2633" s="2">
        <f t="shared" si="82"/>
        <v>0.39788995363055785</v>
      </c>
      <c r="Q2633" s="2">
        <f t="shared" si="83"/>
        <v>0.34777798775680407</v>
      </c>
      <c r="R2633" s="2" t="str">
        <f>IF(Global_Household_Financial_Dyna[[#This Row],[Vs country_Average]]&lt;-0.2, "Underperformer", IF(Global_Household_Financial_Dyna[[#This Row],[Vs country_Average]]&gt;0.2, "Outperformer", "Normal"))</f>
        <v>Outperformer</v>
      </c>
      <c r="S26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3244.61</v>
      </c>
      <c r="T26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3244.61</v>
      </c>
      <c r="U26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3244.61</v>
      </c>
      <c r="V26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3244.61</v>
      </c>
    </row>
    <row r="2634" spans="1:22" x14ac:dyDescent="0.3">
      <c r="A2634">
        <v>2641</v>
      </c>
      <c r="B2634" t="s">
        <v>10</v>
      </c>
      <c r="C2634" t="s">
        <v>11</v>
      </c>
      <c r="D2634">
        <v>8</v>
      </c>
      <c r="E2634">
        <v>2</v>
      </c>
      <c r="F2634">
        <v>965.54</v>
      </c>
      <c r="G2634">
        <v>1629.46</v>
      </c>
      <c r="H2634">
        <v>162.94999999999999</v>
      </c>
      <c r="I2634">
        <v>1081.25</v>
      </c>
      <c r="J2634">
        <v>385.26</v>
      </c>
      <c r="K2634">
        <f>Global_Household_Financial_Dyna[[#This Row],[Total_Household_Income]]-Global_Household_Financial_Dyna[[#This Row],[Estimated_Taxes]]</f>
        <v>1466.51</v>
      </c>
      <c r="L2634" s="1">
        <f>Global_Household_Financial_Dyna[[#This Row],[Monthly_Savings]]/Global_Household_Financial_Dyna[[#This Row],[Net Income]]</f>
        <v>0.26270533443345084</v>
      </c>
      <c r="M2634" s="2">
        <f>Global_Household_Financial_Dyna[[#This Row],[Monthly_Expenses]]/Global_Household_Financial_Dyna[[#This Row],[Net Income]]</f>
        <v>0.73729466556654921</v>
      </c>
      <c r="N2634" t="str">
        <f>IF(Global_Household_Financial_Dyna[[#This Row],[Monthly_Savings]]&lt;0,"High Risk", IF(Global_Household_Financial_Dyna[[#This Row],[Savings Rate%]]&lt;0.1, "Medium", "Safe"))</f>
        <v>Safe</v>
      </c>
      <c r="O2634">
        <f>Global_Household_Financial_Dyna[[#This Row],[Total_Household_Income]]/Global_Household_Financial_Dyna[[#This Row],[Family_Size]]</f>
        <v>203.6825</v>
      </c>
      <c r="P2634" s="2">
        <f t="shared" si="82"/>
        <v>0.42077341556833553</v>
      </c>
      <c r="Q2634" s="2">
        <f t="shared" si="83"/>
        <v>-0.15806808113488469</v>
      </c>
      <c r="R2634" s="2" t="str">
        <f>IF(Global_Household_Financial_Dyna[[#This Row],[Vs country_Average]]&lt;-0.2, "Underperformer", IF(Global_Household_Financial_Dyna[[#This Row],[Vs country_Average]]&gt;0.2, "Outperformer", "Normal"))</f>
        <v>Normal</v>
      </c>
      <c r="S26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385.26</v>
      </c>
      <c r="T26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385.26</v>
      </c>
      <c r="U26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385.26</v>
      </c>
      <c r="V26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385.26</v>
      </c>
    </row>
    <row r="2635" spans="1:22" x14ac:dyDescent="0.3">
      <c r="A2635">
        <v>2642</v>
      </c>
      <c r="B2635" t="s">
        <v>18</v>
      </c>
      <c r="C2635" t="s">
        <v>19</v>
      </c>
      <c r="D2635">
        <v>3</v>
      </c>
      <c r="E2635">
        <v>3</v>
      </c>
      <c r="F2635">
        <v>4091.68</v>
      </c>
      <c r="G2635">
        <v>8434.32</v>
      </c>
      <c r="H2635">
        <v>2277.27</v>
      </c>
      <c r="I2635">
        <v>2175.9899999999998</v>
      </c>
      <c r="J2635">
        <v>3981.07</v>
      </c>
      <c r="K2635">
        <f>Global_Household_Financial_Dyna[[#This Row],[Total_Household_Income]]-Global_Household_Financial_Dyna[[#This Row],[Estimated_Taxes]]</f>
        <v>6157.0499999999993</v>
      </c>
      <c r="L2635" s="1">
        <f>Global_Household_Financial_Dyna[[#This Row],[Monthly_Savings]]/Global_Household_Financial_Dyna[[#This Row],[Net Income]]</f>
        <v>0.64658724551530367</v>
      </c>
      <c r="M2635" s="2">
        <f>Global_Household_Financial_Dyna[[#This Row],[Monthly_Expenses]]/Global_Household_Financial_Dyna[[#This Row],[Net Income]]</f>
        <v>0.35341437863912101</v>
      </c>
      <c r="N2635" t="str">
        <f>IF(Global_Household_Financial_Dyna[[#This Row],[Monthly_Savings]]&lt;0,"High Risk", IF(Global_Household_Financial_Dyna[[#This Row],[Savings Rate%]]&lt;0.1, "Medium", "Safe"))</f>
        <v>Safe</v>
      </c>
      <c r="O2635">
        <f>Global_Household_Financial_Dyna[[#This Row],[Total_Household_Income]]/Global_Household_Financial_Dyna[[#This Row],[Family_Size]]</f>
        <v>2811.44</v>
      </c>
      <c r="P2635" s="2">
        <f t="shared" si="82"/>
        <v>0.32336204947805613</v>
      </c>
      <c r="Q2635" s="2">
        <f t="shared" si="83"/>
        <v>0.32322519603724753</v>
      </c>
      <c r="R2635" s="2" t="str">
        <f>IF(Global_Household_Financial_Dyna[[#This Row],[Vs country_Average]]&lt;-0.2, "Underperformer", IF(Global_Household_Financial_Dyna[[#This Row],[Vs country_Average]]&gt;0.2, "Outperformer", "Normal"))</f>
        <v>Outperformer</v>
      </c>
      <c r="S26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3981.07</v>
      </c>
      <c r="T26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3981.07</v>
      </c>
      <c r="U26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3981.07</v>
      </c>
      <c r="V26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3981.07</v>
      </c>
    </row>
    <row r="2636" spans="1:22" x14ac:dyDescent="0.3">
      <c r="A2636">
        <v>2643</v>
      </c>
      <c r="B2636" t="s">
        <v>14</v>
      </c>
      <c r="C2636" t="s">
        <v>15</v>
      </c>
      <c r="D2636">
        <v>1</v>
      </c>
      <c r="E2636">
        <v>1</v>
      </c>
      <c r="F2636">
        <v>2422.21</v>
      </c>
      <c r="G2636">
        <v>2422.21</v>
      </c>
      <c r="H2636">
        <v>363.33</v>
      </c>
      <c r="I2636">
        <v>597.13</v>
      </c>
      <c r="J2636">
        <v>1461.75</v>
      </c>
      <c r="K2636">
        <f>Global_Household_Financial_Dyna[[#This Row],[Total_Household_Income]]-Global_Household_Financial_Dyna[[#This Row],[Estimated_Taxes]]</f>
        <v>2058.88</v>
      </c>
      <c r="L2636" s="1">
        <f>Global_Household_Financial_Dyna[[#This Row],[Monthly_Savings]]/Global_Household_Financial_Dyna[[#This Row],[Net Income]]</f>
        <v>0.70997338358719297</v>
      </c>
      <c r="M2636" s="2">
        <f>Global_Household_Financial_Dyna[[#This Row],[Monthly_Expenses]]/Global_Household_Financial_Dyna[[#This Row],[Net Income]]</f>
        <v>0.29002661641280697</v>
      </c>
      <c r="N2636" t="str">
        <f>IF(Global_Household_Financial_Dyna[[#This Row],[Monthly_Savings]]&lt;0,"High Risk", IF(Global_Household_Financial_Dyna[[#This Row],[Savings Rate%]]&lt;0.1, "Medium", "Safe"))</f>
        <v>Safe</v>
      </c>
      <c r="O2636">
        <f>Global_Household_Financial_Dyna[[#This Row],[Total_Household_Income]]/Global_Household_Financial_Dyna[[#This Row],[Family_Size]]</f>
        <v>2422.21</v>
      </c>
      <c r="P2636" s="2">
        <f t="shared" si="82"/>
        <v>0.39788995363055785</v>
      </c>
      <c r="Q2636" s="2">
        <f t="shared" si="83"/>
        <v>0.31208342995663513</v>
      </c>
      <c r="R2636" s="2" t="str">
        <f>IF(Global_Household_Financial_Dyna[[#This Row],[Vs country_Average]]&lt;-0.2, "Underperformer", IF(Global_Household_Financial_Dyna[[#This Row],[Vs country_Average]]&gt;0.2, "Outperformer", "Normal"))</f>
        <v>Outperformer</v>
      </c>
      <c r="S26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1461.75</v>
      </c>
      <c r="T26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1461.75</v>
      </c>
      <c r="U26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1461.75</v>
      </c>
      <c r="V26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1461.75</v>
      </c>
    </row>
    <row r="2637" spans="1:22" x14ac:dyDescent="0.3">
      <c r="A2637">
        <v>2644</v>
      </c>
      <c r="B2637" t="s">
        <v>16</v>
      </c>
      <c r="C2637" t="s">
        <v>17</v>
      </c>
      <c r="D2637">
        <v>7</v>
      </c>
      <c r="E2637">
        <v>3</v>
      </c>
      <c r="F2637">
        <v>1640.95</v>
      </c>
      <c r="G2637">
        <v>3546.83</v>
      </c>
      <c r="H2637">
        <v>1241.3900000000001</v>
      </c>
      <c r="I2637">
        <v>3365.94</v>
      </c>
      <c r="J2637">
        <v>-1060.5</v>
      </c>
      <c r="K2637">
        <f>Global_Household_Financial_Dyna[[#This Row],[Total_Household_Income]]-Global_Household_Financial_Dyna[[#This Row],[Estimated_Taxes]]</f>
        <v>2305.4399999999996</v>
      </c>
      <c r="L2637" s="1">
        <f>Global_Household_Financial_Dyna[[#This Row],[Monthly_Savings]]/Global_Household_Financial_Dyna[[#This Row],[Net Income]]</f>
        <v>-0.45999895898396842</v>
      </c>
      <c r="M2637" s="2">
        <f>Global_Household_Financial_Dyna[[#This Row],[Monthly_Expenses]]/Global_Household_Financial_Dyna[[#This Row],[Net Income]]</f>
        <v>1.4599989589839686</v>
      </c>
      <c r="N2637" t="str">
        <f>IF(Global_Household_Financial_Dyna[[#This Row],[Monthly_Savings]]&lt;0,"High Risk", IF(Global_Household_Financial_Dyna[[#This Row],[Savings Rate%]]&lt;0.1, "Medium", "Safe"))</f>
        <v>High Risk</v>
      </c>
      <c r="O2637">
        <f>Global_Household_Financial_Dyna[[#This Row],[Total_Household_Income]]/Global_Household_Financial_Dyna[[#This Row],[Family_Size]]</f>
        <v>506.69</v>
      </c>
      <c r="P2637" s="2">
        <f t="shared" si="82"/>
        <v>0.15879799892000862</v>
      </c>
      <c r="Q2637" s="2">
        <f t="shared" si="83"/>
        <v>-0.61879695790397704</v>
      </c>
      <c r="R2637" s="2" t="str">
        <f>IF(Global_Household_Financial_Dyna[[#This Row],[Vs country_Average]]&lt;-0.2, "Underperformer", IF(Global_Household_Financial_Dyna[[#This Row],[Vs country_Average]]&gt;0.2, "Outperformer", "Normal"))</f>
        <v>Underperformer</v>
      </c>
      <c r="S26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-892.20299999999997</v>
      </c>
      <c r="T26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-723.90599999999995</v>
      </c>
      <c r="U26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-555.60900000000004</v>
      </c>
      <c r="V26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-387.3119999999999</v>
      </c>
    </row>
    <row r="2638" spans="1:22" x14ac:dyDescent="0.3">
      <c r="A2638">
        <v>2645</v>
      </c>
      <c r="B2638" t="s">
        <v>18</v>
      </c>
      <c r="C2638" t="s">
        <v>19</v>
      </c>
      <c r="D2638">
        <v>7</v>
      </c>
      <c r="E2638">
        <v>2</v>
      </c>
      <c r="F2638">
        <v>2523.36</v>
      </c>
      <c r="G2638">
        <v>3604.48</v>
      </c>
      <c r="H2638">
        <v>792.99</v>
      </c>
      <c r="I2638">
        <v>3420.66</v>
      </c>
      <c r="J2638">
        <v>-609.16</v>
      </c>
      <c r="K2638">
        <f>Global_Household_Financial_Dyna[[#This Row],[Total_Household_Income]]-Global_Household_Financial_Dyna[[#This Row],[Estimated_Taxes]]</f>
        <v>2811.49</v>
      </c>
      <c r="L2638" s="1">
        <f>Global_Household_Financial_Dyna[[#This Row],[Monthly_Savings]]/Global_Household_Financial_Dyna[[#This Row],[Net Income]]</f>
        <v>-0.21666803011926061</v>
      </c>
      <c r="M2638" s="2">
        <f>Global_Household_Financial_Dyna[[#This Row],[Monthly_Expenses]]/Global_Household_Financial_Dyna[[#This Row],[Net Income]]</f>
        <v>1.2166715869521143</v>
      </c>
      <c r="N2638" t="str">
        <f>IF(Global_Household_Financial_Dyna[[#This Row],[Monthly_Savings]]&lt;0,"High Risk", IF(Global_Household_Financial_Dyna[[#This Row],[Savings Rate%]]&lt;0.1, "Medium", "Safe"))</f>
        <v>High Risk</v>
      </c>
      <c r="O2638">
        <f>Global_Household_Financial_Dyna[[#This Row],[Total_Household_Income]]/Global_Household_Financial_Dyna[[#This Row],[Family_Size]]</f>
        <v>514.92571428571432</v>
      </c>
      <c r="P2638" s="2">
        <f t="shared" si="82"/>
        <v>0.32336204947805613</v>
      </c>
      <c r="Q2638" s="2">
        <f t="shared" si="83"/>
        <v>-0.54003007959731675</v>
      </c>
      <c r="R2638" s="2" t="str">
        <f>IF(Global_Household_Financial_Dyna[[#This Row],[Vs country_Average]]&lt;-0.2, "Underperformer", IF(Global_Household_Financial_Dyna[[#This Row],[Vs country_Average]]&gt;0.2, "Outperformer", "Normal"))</f>
        <v>Underperformer</v>
      </c>
      <c r="S26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-438.12699999999995</v>
      </c>
      <c r="T26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-267.09399999999999</v>
      </c>
      <c r="U26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-96.061000000000035</v>
      </c>
      <c r="V26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74.97199999999998</v>
      </c>
    </row>
    <row r="2639" spans="1:22" x14ac:dyDescent="0.3">
      <c r="A2639">
        <v>2646</v>
      </c>
      <c r="B2639" t="s">
        <v>10</v>
      </c>
      <c r="C2639" t="s">
        <v>11</v>
      </c>
      <c r="D2639">
        <v>6</v>
      </c>
      <c r="E2639">
        <v>1</v>
      </c>
      <c r="F2639">
        <v>889.79</v>
      </c>
      <c r="G2639">
        <v>889.79</v>
      </c>
      <c r="H2639">
        <v>88.98</v>
      </c>
      <c r="I2639">
        <v>811.48</v>
      </c>
      <c r="J2639">
        <v>-10.68</v>
      </c>
      <c r="K2639">
        <f>Global_Household_Financial_Dyna[[#This Row],[Total_Household_Income]]-Global_Household_Financial_Dyna[[#This Row],[Estimated_Taxes]]</f>
        <v>800.81</v>
      </c>
      <c r="L2639" s="1">
        <f>Global_Household_Financial_Dyna[[#This Row],[Monthly_Savings]]/Global_Household_Financial_Dyna[[#This Row],[Net Income]]</f>
        <v>-1.3336496796993044E-2</v>
      </c>
      <c r="M2639" s="2">
        <f>Global_Household_Financial_Dyna[[#This Row],[Monthly_Expenses]]/Global_Household_Financial_Dyna[[#This Row],[Net Income]]</f>
        <v>1.0133240094404417</v>
      </c>
      <c r="N2639" t="str">
        <f>IF(Global_Household_Financial_Dyna[[#This Row],[Monthly_Savings]]&lt;0,"High Risk", IF(Global_Household_Financial_Dyna[[#This Row],[Savings Rate%]]&lt;0.1, "Medium", "Safe"))</f>
        <v>High Risk</v>
      </c>
      <c r="O2639">
        <f>Global_Household_Financial_Dyna[[#This Row],[Total_Household_Income]]/Global_Household_Financial_Dyna[[#This Row],[Family_Size]]</f>
        <v>148.29833333333332</v>
      </c>
      <c r="P2639" s="2">
        <f t="shared" si="82"/>
        <v>0.42077341556833553</v>
      </c>
      <c r="Q2639" s="2">
        <f t="shared" si="83"/>
        <v>-0.43410991236532859</v>
      </c>
      <c r="R2639" s="2" t="str">
        <f>IF(Global_Household_Financial_Dyna[[#This Row],[Vs country_Average]]&lt;-0.2, "Underperformer", IF(Global_Household_Financial_Dyna[[#This Row],[Vs country_Average]]&gt;0.2, "Outperformer", "Normal"))</f>
        <v>Underperformer</v>
      </c>
      <c r="S26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29.894000000000005</v>
      </c>
      <c r="T26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70.467999999999989</v>
      </c>
      <c r="U26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111.042</v>
      </c>
      <c r="V26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151.61599999999999</v>
      </c>
    </row>
    <row r="2640" spans="1:22" x14ac:dyDescent="0.3">
      <c r="A2640">
        <v>2647</v>
      </c>
      <c r="B2640" t="s">
        <v>12</v>
      </c>
      <c r="C2640" t="s">
        <v>13</v>
      </c>
      <c r="D2640">
        <v>2</v>
      </c>
      <c r="E2640">
        <v>2</v>
      </c>
      <c r="F2640">
        <v>4111.46</v>
      </c>
      <c r="G2640">
        <v>5726.67</v>
      </c>
      <c r="H2640">
        <v>1431.67</v>
      </c>
      <c r="I2640">
        <v>1625.63</v>
      </c>
      <c r="J2640">
        <v>2669.37</v>
      </c>
      <c r="K2640">
        <f>Global_Household_Financial_Dyna[[#This Row],[Total_Household_Income]]-Global_Household_Financial_Dyna[[#This Row],[Estimated_Taxes]]</f>
        <v>4295</v>
      </c>
      <c r="L2640" s="1">
        <f>Global_Household_Financial_Dyna[[#This Row],[Monthly_Savings]]/Global_Household_Financial_Dyna[[#This Row],[Net Income]]</f>
        <v>0.62150640279394642</v>
      </c>
      <c r="M2640" s="2">
        <f>Global_Household_Financial_Dyna[[#This Row],[Monthly_Expenses]]/Global_Household_Financial_Dyna[[#This Row],[Net Income]]</f>
        <v>0.37849359720605358</v>
      </c>
      <c r="N2640" t="str">
        <f>IF(Global_Household_Financial_Dyna[[#This Row],[Monthly_Savings]]&lt;0,"High Risk", IF(Global_Household_Financial_Dyna[[#This Row],[Savings Rate%]]&lt;0.1, "Medium", "Safe"))</f>
        <v>Safe</v>
      </c>
      <c r="O2640">
        <f>Global_Household_Financial_Dyna[[#This Row],[Total_Household_Income]]/Global_Household_Financial_Dyna[[#This Row],[Family_Size]]</f>
        <v>2863.335</v>
      </c>
      <c r="P2640" s="2">
        <f t="shared" si="82"/>
        <v>0.30718716818024266</v>
      </c>
      <c r="Q2640" s="2">
        <f t="shared" si="83"/>
        <v>0.31431923461370376</v>
      </c>
      <c r="R2640" s="2" t="str">
        <f>IF(Global_Household_Financial_Dyna[[#This Row],[Vs country_Average]]&lt;-0.2, "Underperformer", IF(Global_Household_Financial_Dyna[[#This Row],[Vs country_Average]]&gt;0.2, "Outperformer", "Normal"))</f>
        <v>Outperformer</v>
      </c>
      <c r="S26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2669.37</v>
      </c>
      <c r="T26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2669.37</v>
      </c>
      <c r="U26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2669.37</v>
      </c>
      <c r="V26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2669.37</v>
      </c>
    </row>
    <row r="2641" spans="1:22" x14ac:dyDescent="0.3">
      <c r="A2641">
        <v>2648</v>
      </c>
      <c r="B2641" t="s">
        <v>16</v>
      </c>
      <c r="C2641" t="s">
        <v>17</v>
      </c>
      <c r="D2641">
        <v>8</v>
      </c>
      <c r="E2641">
        <v>3</v>
      </c>
      <c r="F2641">
        <v>4245.51</v>
      </c>
      <c r="G2641">
        <v>9359.11</v>
      </c>
      <c r="H2641">
        <v>3743.64</v>
      </c>
      <c r="I2641">
        <v>6094.25</v>
      </c>
      <c r="J2641">
        <v>-478.79</v>
      </c>
      <c r="K2641">
        <f>Global_Household_Financial_Dyna[[#This Row],[Total_Household_Income]]-Global_Household_Financial_Dyna[[#This Row],[Estimated_Taxes]]</f>
        <v>5615.4700000000012</v>
      </c>
      <c r="L2641" s="1">
        <f>Global_Household_Financial_Dyna[[#This Row],[Monthly_Savings]]/Global_Household_Financial_Dyna[[#This Row],[Net Income]]</f>
        <v>-8.5262676142869601E-2</v>
      </c>
      <c r="M2641" s="2">
        <f>Global_Household_Financial_Dyna[[#This Row],[Monthly_Expenses]]/Global_Household_Financial_Dyna[[#This Row],[Net Income]]</f>
        <v>1.0852608953480294</v>
      </c>
      <c r="N2641" t="str">
        <f>IF(Global_Household_Financial_Dyna[[#This Row],[Monthly_Savings]]&lt;0,"High Risk", IF(Global_Household_Financial_Dyna[[#This Row],[Savings Rate%]]&lt;0.1, "Medium", "Safe"))</f>
        <v>High Risk</v>
      </c>
      <c r="O2641">
        <f>Global_Household_Financial_Dyna[[#This Row],[Total_Household_Income]]/Global_Household_Financial_Dyna[[#This Row],[Family_Size]]</f>
        <v>1169.8887500000001</v>
      </c>
      <c r="P2641" s="2">
        <f t="shared" si="82"/>
        <v>0.15879799892000862</v>
      </c>
      <c r="Q2641" s="2">
        <f t="shared" si="83"/>
        <v>-0.24406067506287821</v>
      </c>
      <c r="R2641" s="2" t="str">
        <f>IF(Global_Household_Financial_Dyna[[#This Row],[Vs country_Average]]&lt;-0.2, "Underperformer", IF(Global_Household_Financial_Dyna[[#This Row],[Vs country_Average]]&gt;0.2, "Outperformer", "Normal"))</f>
        <v>Underperformer</v>
      </c>
      <c r="S26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-174.07749999999999</v>
      </c>
      <c r="T26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130.63500000000005</v>
      </c>
      <c r="U26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435.34749999999991</v>
      </c>
      <c r="V26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740.06000000000017</v>
      </c>
    </row>
    <row r="2642" spans="1:22" x14ac:dyDescent="0.3">
      <c r="A2642">
        <v>2649</v>
      </c>
      <c r="B2642" t="s">
        <v>10</v>
      </c>
      <c r="C2642" t="s">
        <v>22</v>
      </c>
      <c r="D2642">
        <v>4</v>
      </c>
      <c r="E2642">
        <v>2</v>
      </c>
      <c r="F2642">
        <v>601.20000000000005</v>
      </c>
      <c r="G2642">
        <v>1019.02</v>
      </c>
      <c r="H2642">
        <v>101.9</v>
      </c>
      <c r="I2642">
        <v>675.6</v>
      </c>
      <c r="J2642">
        <v>241.51</v>
      </c>
      <c r="K2642">
        <f>Global_Household_Financial_Dyna[[#This Row],[Total_Household_Income]]-Global_Household_Financial_Dyna[[#This Row],[Estimated_Taxes]]</f>
        <v>917.12</v>
      </c>
      <c r="L2642" s="1">
        <f>Global_Household_Financial_Dyna[[#This Row],[Monthly_Savings]]/Global_Household_Financial_Dyna[[#This Row],[Net Income]]</f>
        <v>0.263335223307746</v>
      </c>
      <c r="M2642" s="2">
        <f>Global_Household_Financial_Dyna[[#This Row],[Monthly_Expenses]]/Global_Household_Financial_Dyna[[#This Row],[Net Income]]</f>
        <v>0.73665387299371954</v>
      </c>
      <c r="N2642" t="str">
        <f>IF(Global_Household_Financial_Dyna[[#This Row],[Monthly_Savings]]&lt;0,"High Risk", IF(Global_Household_Financial_Dyna[[#This Row],[Savings Rate%]]&lt;0.1, "Medium", "Safe"))</f>
        <v>Safe</v>
      </c>
      <c r="O2642">
        <f>Global_Household_Financial_Dyna[[#This Row],[Total_Household_Income]]/Global_Household_Financial_Dyna[[#This Row],[Family_Size]]</f>
        <v>254.755</v>
      </c>
      <c r="P2642" s="2">
        <f t="shared" si="82"/>
        <v>0.42077341556833553</v>
      </c>
      <c r="Q2642" s="2">
        <f t="shared" si="83"/>
        <v>-0.15743819226058953</v>
      </c>
      <c r="R2642" s="2" t="str">
        <f>IF(Global_Household_Financial_Dyna[[#This Row],[Vs country_Average]]&lt;-0.2, "Underperformer", IF(Global_Household_Financial_Dyna[[#This Row],[Vs country_Average]]&gt;0.2, "Outperformer", "Normal"))</f>
        <v>Normal</v>
      </c>
      <c r="S26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241.51</v>
      </c>
      <c r="T26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241.51</v>
      </c>
      <c r="U26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241.51</v>
      </c>
      <c r="V26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241.51</v>
      </c>
    </row>
    <row r="2643" spans="1:22" x14ac:dyDescent="0.3">
      <c r="A2643">
        <v>2650</v>
      </c>
      <c r="B2643" t="s">
        <v>10</v>
      </c>
      <c r="C2643" t="s">
        <v>11</v>
      </c>
      <c r="D2643">
        <v>6</v>
      </c>
      <c r="E2643">
        <v>3</v>
      </c>
      <c r="F2643">
        <v>1097.6300000000001</v>
      </c>
      <c r="G2643">
        <v>2458.92</v>
      </c>
      <c r="H2643">
        <v>245.89</v>
      </c>
      <c r="I2643">
        <v>851.49</v>
      </c>
      <c r="J2643">
        <v>1361.54</v>
      </c>
      <c r="K2643">
        <f>Global_Household_Financial_Dyna[[#This Row],[Total_Household_Income]]-Global_Household_Financial_Dyna[[#This Row],[Estimated_Taxes]]</f>
        <v>2213.0300000000002</v>
      </c>
      <c r="L2643" s="1">
        <f>Global_Household_Financial_Dyna[[#This Row],[Monthly_Savings]]/Global_Household_Financial_Dyna[[#This Row],[Net Income]]</f>
        <v>0.61523793170449559</v>
      </c>
      <c r="M2643" s="2">
        <f>Global_Household_Financial_Dyna[[#This Row],[Monthly_Expenses]]/Global_Household_Financial_Dyna[[#This Row],[Net Income]]</f>
        <v>0.3847620682955043</v>
      </c>
      <c r="N2643" t="str">
        <f>IF(Global_Household_Financial_Dyna[[#This Row],[Monthly_Savings]]&lt;0,"High Risk", IF(Global_Household_Financial_Dyna[[#This Row],[Savings Rate%]]&lt;0.1, "Medium", "Safe"))</f>
        <v>Safe</v>
      </c>
      <c r="O2643">
        <f>Global_Household_Financial_Dyna[[#This Row],[Total_Household_Income]]/Global_Household_Financial_Dyna[[#This Row],[Family_Size]]</f>
        <v>409.82</v>
      </c>
      <c r="P2643" s="2">
        <f t="shared" si="82"/>
        <v>0.42077341556833553</v>
      </c>
      <c r="Q2643" s="2">
        <f t="shared" si="83"/>
        <v>0.19446451613616006</v>
      </c>
      <c r="R2643" s="2" t="str">
        <f>IF(Global_Household_Financial_Dyna[[#This Row],[Vs country_Average]]&lt;-0.2, "Underperformer", IF(Global_Household_Financial_Dyna[[#This Row],[Vs country_Average]]&gt;0.2, "Outperformer", "Normal"))</f>
        <v>Normal</v>
      </c>
      <c r="S26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1361.54</v>
      </c>
      <c r="T26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1361.54</v>
      </c>
      <c r="U26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1361.54</v>
      </c>
      <c r="V26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1361.54</v>
      </c>
    </row>
    <row r="2644" spans="1:22" x14ac:dyDescent="0.3">
      <c r="A2644">
        <v>2651</v>
      </c>
      <c r="B2644" t="s">
        <v>18</v>
      </c>
      <c r="C2644" t="s">
        <v>19</v>
      </c>
      <c r="D2644">
        <v>6</v>
      </c>
      <c r="E2644">
        <v>3</v>
      </c>
      <c r="F2644">
        <v>5849.86</v>
      </c>
      <c r="G2644">
        <v>12335.71</v>
      </c>
      <c r="H2644">
        <v>3330.64</v>
      </c>
      <c r="I2644">
        <v>3670.76</v>
      </c>
      <c r="J2644">
        <v>5334.31</v>
      </c>
      <c r="K2644">
        <f>Global_Household_Financial_Dyna[[#This Row],[Total_Household_Income]]-Global_Household_Financial_Dyna[[#This Row],[Estimated_Taxes]]</f>
        <v>9005.07</v>
      </c>
      <c r="L2644" s="1">
        <f>Global_Household_Financial_Dyna[[#This Row],[Monthly_Savings]]/Global_Household_Financial_Dyna[[#This Row],[Net Income]]</f>
        <v>0.59236741080302546</v>
      </c>
      <c r="M2644" s="2">
        <f>Global_Household_Financial_Dyna[[#This Row],[Monthly_Expenses]]/Global_Household_Financial_Dyna[[#This Row],[Net Income]]</f>
        <v>0.40763258919697465</v>
      </c>
      <c r="N2644" t="str">
        <f>IF(Global_Household_Financial_Dyna[[#This Row],[Monthly_Savings]]&lt;0,"High Risk", IF(Global_Household_Financial_Dyna[[#This Row],[Savings Rate%]]&lt;0.1, "Medium", "Safe"))</f>
        <v>Safe</v>
      </c>
      <c r="O2644">
        <f>Global_Household_Financial_Dyna[[#This Row],[Total_Household_Income]]/Global_Household_Financial_Dyna[[#This Row],[Family_Size]]</f>
        <v>2055.9516666666664</v>
      </c>
      <c r="P2644" s="2">
        <f t="shared" si="82"/>
        <v>0.32336204947805613</v>
      </c>
      <c r="Q2644" s="2">
        <f t="shared" si="83"/>
        <v>0.26900536132496933</v>
      </c>
      <c r="R2644" s="2" t="str">
        <f>IF(Global_Household_Financial_Dyna[[#This Row],[Vs country_Average]]&lt;-0.2, "Underperformer", IF(Global_Household_Financial_Dyna[[#This Row],[Vs country_Average]]&gt;0.2, "Outperformer", "Normal"))</f>
        <v>Outperformer</v>
      </c>
      <c r="S26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5334.31</v>
      </c>
      <c r="T26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5334.31</v>
      </c>
      <c r="U26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5334.31</v>
      </c>
      <c r="V26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5334.31</v>
      </c>
    </row>
    <row r="2645" spans="1:22" x14ac:dyDescent="0.3">
      <c r="A2645">
        <v>2652</v>
      </c>
      <c r="B2645" t="s">
        <v>10</v>
      </c>
      <c r="C2645" t="s">
        <v>22</v>
      </c>
      <c r="D2645">
        <v>5</v>
      </c>
      <c r="E2645">
        <v>2</v>
      </c>
      <c r="F2645">
        <v>1159.49</v>
      </c>
      <c r="G2645">
        <v>1705.74</v>
      </c>
      <c r="H2645">
        <v>170.57</v>
      </c>
      <c r="I2645">
        <v>752.72</v>
      </c>
      <c r="J2645">
        <v>782.45</v>
      </c>
      <c r="K2645">
        <f>Global_Household_Financial_Dyna[[#This Row],[Total_Household_Income]]-Global_Household_Financial_Dyna[[#This Row],[Estimated_Taxes]]</f>
        <v>1535.17</v>
      </c>
      <c r="L2645" s="1">
        <f>Global_Household_Financial_Dyna[[#This Row],[Monthly_Savings]]/Global_Household_Financial_Dyna[[#This Row],[Net Income]]</f>
        <v>0.5096829667072702</v>
      </c>
      <c r="M2645" s="2">
        <f>Global_Household_Financial_Dyna[[#This Row],[Monthly_Expenses]]/Global_Household_Financial_Dyna[[#This Row],[Net Income]]</f>
        <v>0.4903170332927298</v>
      </c>
      <c r="N2645" t="str">
        <f>IF(Global_Household_Financial_Dyna[[#This Row],[Monthly_Savings]]&lt;0,"High Risk", IF(Global_Household_Financial_Dyna[[#This Row],[Savings Rate%]]&lt;0.1, "Medium", "Safe"))</f>
        <v>Safe</v>
      </c>
      <c r="O2645">
        <f>Global_Household_Financial_Dyna[[#This Row],[Total_Household_Income]]/Global_Household_Financial_Dyna[[#This Row],[Family_Size]]</f>
        <v>341.14800000000002</v>
      </c>
      <c r="P2645" s="2">
        <f t="shared" si="82"/>
        <v>0.42077341556833553</v>
      </c>
      <c r="Q2645" s="2">
        <f t="shared" si="83"/>
        <v>8.8909551138934673E-2</v>
      </c>
      <c r="R2645" s="2" t="str">
        <f>IF(Global_Household_Financial_Dyna[[#This Row],[Vs country_Average]]&lt;-0.2, "Underperformer", IF(Global_Household_Financial_Dyna[[#This Row],[Vs country_Average]]&gt;0.2, "Outperformer", "Normal"))</f>
        <v>Normal</v>
      </c>
      <c r="S26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782.45</v>
      </c>
      <c r="T26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782.45</v>
      </c>
      <c r="U26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782.45</v>
      </c>
      <c r="V26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782.45</v>
      </c>
    </row>
    <row r="2646" spans="1:22" x14ac:dyDescent="0.3">
      <c r="A2646">
        <v>2653</v>
      </c>
      <c r="B2646" t="s">
        <v>10</v>
      </c>
      <c r="C2646" t="s">
        <v>11</v>
      </c>
      <c r="D2646">
        <v>8</v>
      </c>
      <c r="E2646">
        <v>3</v>
      </c>
      <c r="F2646">
        <v>789.74</v>
      </c>
      <c r="G2646">
        <v>1671.32</v>
      </c>
      <c r="H2646">
        <v>167.13</v>
      </c>
      <c r="I2646">
        <v>913.29</v>
      </c>
      <c r="J2646">
        <v>590.9</v>
      </c>
      <c r="K2646">
        <f>Global_Household_Financial_Dyna[[#This Row],[Total_Household_Income]]-Global_Household_Financial_Dyna[[#This Row],[Estimated_Taxes]]</f>
        <v>1504.19</v>
      </c>
      <c r="L2646" s="1">
        <f>Global_Household_Financial_Dyna[[#This Row],[Monthly_Savings]]/Global_Household_Financial_Dyna[[#This Row],[Net Income]]</f>
        <v>0.39283601140813323</v>
      </c>
      <c r="M2646" s="2">
        <f>Global_Household_Financial_Dyna[[#This Row],[Monthly_Expenses]]/Global_Household_Financial_Dyna[[#This Row],[Net Income]]</f>
        <v>0.60716398859186671</v>
      </c>
      <c r="N2646" t="str">
        <f>IF(Global_Household_Financial_Dyna[[#This Row],[Monthly_Savings]]&lt;0,"High Risk", IF(Global_Household_Financial_Dyna[[#This Row],[Savings Rate%]]&lt;0.1, "Medium", "Safe"))</f>
        <v>Safe</v>
      </c>
      <c r="O2646">
        <f>Global_Household_Financial_Dyna[[#This Row],[Total_Household_Income]]/Global_Household_Financial_Dyna[[#This Row],[Family_Size]]</f>
        <v>208.91499999999999</v>
      </c>
      <c r="P2646" s="2">
        <f t="shared" si="82"/>
        <v>0.42077341556833553</v>
      </c>
      <c r="Q2646" s="2">
        <f t="shared" si="83"/>
        <v>-2.7937404160202295E-2</v>
      </c>
      <c r="R2646" s="2" t="str">
        <f>IF(Global_Household_Financial_Dyna[[#This Row],[Vs country_Average]]&lt;-0.2, "Underperformer", IF(Global_Household_Financial_Dyna[[#This Row],[Vs country_Average]]&gt;0.2, "Outperformer", "Normal"))</f>
        <v>Normal</v>
      </c>
      <c r="S26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590.9</v>
      </c>
      <c r="T26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590.9</v>
      </c>
      <c r="U26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590.9</v>
      </c>
      <c r="V26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590.9</v>
      </c>
    </row>
    <row r="2647" spans="1:22" x14ac:dyDescent="0.3">
      <c r="A2647">
        <v>2654</v>
      </c>
      <c r="B2647" t="s">
        <v>18</v>
      </c>
      <c r="C2647" t="s">
        <v>19</v>
      </c>
      <c r="D2647">
        <v>4</v>
      </c>
      <c r="E2647">
        <v>2</v>
      </c>
      <c r="F2647">
        <v>2957.63</v>
      </c>
      <c r="G2647">
        <v>4519.28</v>
      </c>
      <c r="H2647">
        <v>994.24</v>
      </c>
      <c r="I2647">
        <v>3229.13</v>
      </c>
      <c r="J2647">
        <v>295.91000000000003</v>
      </c>
      <c r="K2647">
        <f>Global_Household_Financial_Dyna[[#This Row],[Total_Household_Income]]-Global_Household_Financial_Dyna[[#This Row],[Estimated_Taxes]]</f>
        <v>3525.04</v>
      </c>
      <c r="L2647" s="1">
        <f>Global_Household_Financial_Dyna[[#This Row],[Monthly_Savings]]/Global_Household_Financial_Dyna[[#This Row],[Net Income]]</f>
        <v>8.3945146721739333E-2</v>
      </c>
      <c r="M2647" s="2">
        <f>Global_Household_Financial_Dyna[[#This Row],[Monthly_Expenses]]/Global_Household_Financial_Dyna[[#This Row],[Net Income]]</f>
        <v>0.91605485327826075</v>
      </c>
      <c r="N2647" t="str">
        <f>IF(Global_Household_Financial_Dyna[[#This Row],[Monthly_Savings]]&lt;0,"High Risk", IF(Global_Household_Financial_Dyna[[#This Row],[Savings Rate%]]&lt;0.1, "Medium", "Safe"))</f>
        <v>Medium</v>
      </c>
      <c r="O2647">
        <f>Global_Household_Financial_Dyna[[#This Row],[Total_Household_Income]]/Global_Household_Financial_Dyna[[#This Row],[Family_Size]]</f>
        <v>1129.82</v>
      </c>
      <c r="P2647" s="2">
        <f t="shared" si="82"/>
        <v>0.32336204947805613</v>
      </c>
      <c r="Q2647" s="2">
        <f t="shared" si="83"/>
        <v>-0.2394169027563168</v>
      </c>
      <c r="R2647" s="2" t="str">
        <f>IF(Global_Household_Financial_Dyna[[#This Row],[Vs country_Average]]&lt;-0.2, "Underperformer", IF(Global_Household_Financial_Dyna[[#This Row],[Vs country_Average]]&gt;0.2, "Outperformer", "Normal"))</f>
        <v>Underperformer</v>
      </c>
      <c r="S26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295.91000000000003</v>
      </c>
      <c r="T26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295.91000000000003</v>
      </c>
      <c r="U26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295.91000000000003</v>
      </c>
      <c r="V26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295.91000000000003</v>
      </c>
    </row>
    <row r="2648" spans="1:22" x14ac:dyDescent="0.3">
      <c r="A2648">
        <v>2655</v>
      </c>
      <c r="B2648" t="s">
        <v>14</v>
      </c>
      <c r="C2648" t="s">
        <v>15</v>
      </c>
      <c r="D2648">
        <v>6</v>
      </c>
      <c r="E2648">
        <v>3</v>
      </c>
      <c r="F2648">
        <v>1832.06</v>
      </c>
      <c r="G2648">
        <v>4077.9</v>
      </c>
      <c r="H2648">
        <v>611.69000000000005</v>
      </c>
      <c r="I2648">
        <v>1806.17</v>
      </c>
      <c r="J2648">
        <v>1660.05</v>
      </c>
      <c r="K2648">
        <f>Global_Household_Financial_Dyna[[#This Row],[Total_Household_Income]]-Global_Household_Financial_Dyna[[#This Row],[Estimated_Taxes]]</f>
        <v>3466.21</v>
      </c>
      <c r="L2648" s="1">
        <f>Global_Household_Financial_Dyna[[#This Row],[Monthly_Savings]]/Global_Household_Financial_Dyna[[#This Row],[Net Income]]</f>
        <v>0.4789236659059895</v>
      </c>
      <c r="M2648" s="2">
        <f>Global_Household_Financial_Dyna[[#This Row],[Monthly_Expenses]]/Global_Household_Financial_Dyna[[#This Row],[Net Income]]</f>
        <v>0.52107921908943777</v>
      </c>
      <c r="N2648" t="str">
        <f>IF(Global_Household_Financial_Dyna[[#This Row],[Monthly_Savings]]&lt;0,"High Risk", IF(Global_Household_Financial_Dyna[[#This Row],[Savings Rate%]]&lt;0.1, "Medium", "Safe"))</f>
        <v>Safe</v>
      </c>
      <c r="O2648">
        <f>Global_Household_Financial_Dyna[[#This Row],[Total_Household_Income]]/Global_Household_Financial_Dyna[[#This Row],[Family_Size]]</f>
        <v>679.65</v>
      </c>
      <c r="P2648" s="2">
        <f t="shared" si="82"/>
        <v>0.39788995363055785</v>
      </c>
      <c r="Q2648" s="2">
        <f t="shared" si="83"/>
        <v>8.1033712275431657E-2</v>
      </c>
      <c r="R2648" s="2" t="str">
        <f>IF(Global_Household_Financial_Dyna[[#This Row],[Vs country_Average]]&lt;-0.2, "Underperformer", IF(Global_Household_Financial_Dyna[[#This Row],[Vs country_Average]]&gt;0.2, "Outperformer", "Normal"))</f>
        <v>Normal</v>
      </c>
      <c r="S26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1660.05</v>
      </c>
      <c r="T26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1660.05</v>
      </c>
      <c r="U26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1660.05</v>
      </c>
      <c r="V26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1660.05</v>
      </c>
    </row>
    <row r="2649" spans="1:22" x14ac:dyDescent="0.3">
      <c r="A2649">
        <v>2656</v>
      </c>
      <c r="B2649" t="s">
        <v>10</v>
      </c>
      <c r="C2649" t="s">
        <v>22</v>
      </c>
      <c r="D2649">
        <v>5</v>
      </c>
      <c r="E2649">
        <v>3</v>
      </c>
      <c r="F2649">
        <v>541.27</v>
      </c>
      <c r="G2649">
        <v>987.07</v>
      </c>
      <c r="H2649">
        <v>98.71</v>
      </c>
      <c r="I2649">
        <v>800.59</v>
      </c>
      <c r="J2649">
        <v>87.77</v>
      </c>
      <c r="K2649">
        <f>Global_Household_Financial_Dyna[[#This Row],[Total_Household_Income]]-Global_Household_Financial_Dyna[[#This Row],[Estimated_Taxes]]</f>
        <v>888.36</v>
      </c>
      <c r="L2649" s="1">
        <f>Global_Household_Financial_Dyna[[#This Row],[Monthly_Savings]]/Global_Household_Financial_Dyna[[#This Row],[Net Income]]</f>
        <v>9.8800036021432752E-2</v>
      </c>
      <c r="M2649" s="2">
        <f>Global_Household_Financial_Dyna[[#This Row],[Monthly_Expenses]]/Global_Household_Financial_Dyna[[#This Row],[Net Income]]</f>
        <v>0.90119996397856728</v>
      </c>
      <c r="N2649" t="str">
        <f>IF(Global_Household_Financial_Dyna[[#This Row],[Monthly_Savings]]&lt;0,"High Risk", IF(Global_Household_Financial_Dyna[[#This Row],[Savings Rate%]]&lt;0.1, "Medium", "Safe"))</f>
        <v>Medium</v>
      </c>
      <c r="O2649">
        <f>Global_Household_Financial_Dyna[[#This Row],[Total_Household_Income]]/Global_Household_Financial_Dyna[[#This Row],[Family_Size]]</f>
        <v>197.41400000000002</v>
      </c>
      <c r="P2649" s="2">
        <f t="shared" si="82"/>
        <v>0.42077341556833553</v>
      </c>
      <c r="Q2649" s="2">
        <f t="shared" si="83"/>
        <v>-0.32197337954690275</v>
      </c>
      <c r="R2649" s="2" t="str">
        <f>IF(Global_Household_Financial_Dyna[[#This Row],[Vs country_Average]]&lt;-0.2, "Underperformer", IF(Global_Household_Financial_Dyna[[#This Row],[Vs country_Average]]&gt;0.2, "Outperformer", "Normal"))</f>
        <v>Underperformer</v>
      </c>
      <c r="S26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87.77</v>
      </c>
      <c r="T26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87.77</v>
      </c>
      <c r="U26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87.77</v>
      </c>
      <c r="V26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87.77</v>
      </c>
    </row>
    <row r="2650" spans="1:22" x14ac:dyDescent="0.3">
      <c r="A2650">
        <v>2657</v>
      </c>
      <c r="B2650" t="s">
        <v>14</v>
      </c>
      <c r="C2650" t="s">
        <v>15</v>
      </c>
      <c r="D2650">
        <v>6</v>
      </c>
      <c r="E2650">
        <v>2</v>
      </c>
      <c r="F2650">
        <v>1450.38</v>
      </c>
      <c r="G2650">
        <v>2384.5</v>
      </c>
      <c r="H2650">
        <v>357.68</v>
      </c>
      <c r="I2650">
        <v>1458.94</v>
      </c>
      <c r="J2650">
        <v>567.89</v>
      </c>
      <c r="K2650">
        <f>Global_Household_Financial_Dyna[[#This Row],[Total_Household_Income]]-Global_Household_Financial_Dyna[[#This Row],[Estimated_Taxes]]</f>
        <v>2026.82</v>
      </c>
      <c r="L2650" s="1">
        <f>Global_Household_Financial_Dyna[[#This Row],[Monthly_Savings]]/Global_Household_Financial_Dyna[[#This Row],[Net Income]]</f>
        <v>0.28018768316870762</v>
      </c>
      <c r="M2650" s="2">
        <f>Global_Household_Financial_Dyna[[#This Row],[Monthly_Expenses]]/Global_Household_Financial_Dyna[[#This Row],[Net Income]]</f>
        <v>0.71981725066853497</v>
      </c>
      <c r="N2650" t="str">
        <f>IF(Global_Household_Financial_Dyna[[#This Row],[Monthly_Savings]]&lt;0,"High Risk", IF(Global_Household_Financial_Dyna[[#This Row],[Savings Rate%]]&lt;0.1, "Medium", "Safe"))</f>
        <v>Safe</v>
      </c>
      <c r="O2650">
        <f>Global_Household_Financial_Dyna[[#This Row],[Total_Household_Income]]/Global_Household_Financial_Dyna[[#This Row],[Family_Size]]</f>
        <v>397.41666666666669</v>
      </c>
      <c r="P2650" s="2">
        <f t="shared" si="82"/>
        <v>0.39788995363055785</v>
      </c>
      <c r="Q2650" s="2">
        <f t="shared" si="83"/>
        <v>-0.11770227046185022</v>
      </c>
      <c r="R2650" s="2" t="str">
        <f>IF(Global_Household_Financial_Dyna[[#This Row],[Vs country_Average]]&lt;-0.2, "Underperformer", IF(Global_Household_Financial_Dyna[[#This Row],[Vs country_Average]]&gt;0.2, "Outperformer", "Normal"))</f>
        <v>Normal</v>
      </c>
      <c r="S26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567.89</v>
      </c>
      <c r="T26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567.89</v>
      </c>
      <c r="U26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567.89</v>
      </c>
      <c r="V26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567.89</v>
      </c>
    </row>
    <row r="2651" spans="1:22" x14ac:dyDescent="0.3">
      <c r="A2651">
        <v>2658</v>
      </c>
      <c r="B2651" t="s">
        <v>12</v>
      </c>
      <c r="C2651" t="s">
        <v>13</v>
      </c>
      <c r="D2651">
        <v>2</v>
      </c>
      <c r="E2651">
        <v>2</v>
      </c>
      <c r="F2651">
        <v>2420.25</v>
      </c>
      <c r="G2651">
        <v>3915.31</v>
      </c>
      <c r="H2651">
        <v>978.83</v>
      </c>
      <c r="I2651">
        <v>2486.4899999999998</v>
      </c>
      <c r="J2651">
        <v>449.99</v>
      </c>
      <c r="K2651">
        <f>Global_Household_Financial_Dyna[[#This Row],[Total_Household_Income]]-Global_Household_Financial_Dyna[[#This Row],[Estimated_Taxes]]</f>
        <v>2936.48</v>
      </c>
      <c r="L2651" s="1">
        <f>Global_Household_Financial_Dyna[[#This Row],[Monthly_Savings]]/Global_Household_Financial_Dyna[[#This Row],[Net Income]]</f>
        <v>0.15324129570097533</v>
      </c>
      <c r="M2651" s="2">
        <f>Global_Household_Financial_Dyna[[#This Row],[Monthly_Expenses]]/Global_Household_Financial_Dyna[[#This Row],[Net Income]]</f>
        <v>0.84675870429902456</v>
      </c>
      <c r="N2651" t="str">
        <f>IF(Global_Household_Financial_Dyna[[#This Row],[Monthly_Savings]]&lt;0,"High Risk", IF(Global_Household_Financial_Dyna[[#This Row],[Savings Rate%]]&lt;0.1, "Medium", "Safe"))</f>
        <v>Safe</v>
      </c>
      <c r="O2651">
        <f>Global_Household_Financial_Dyna[[#This Row],[Total_Household_Income]]/Global_Household_Financial_Dyna[[#This Row],[Family_Size]]</f>
        <v>1957.655</v>
      </c>
      <c r="P2651" s="2">
        <f t="shared" si="82"/>
        <v>0.30718716818024266</v>
      </c>
      <c r="Q2651" s="2">
        <f t="shared" si="83"/>
        <v>-0.15394587247926733</v>
      </c>
      <c r="R2651" s="2" t="str">
        <f>IF(Global_Household_Financial_Dyna[[#This Row],[Vs country_Average]]&lt;-0.2, "Underperformer", IF(Global_Household_Financial_Dyna[[#This Row],[Vs country_Average]]&gt;0.2, "Outperformer", "Normal"))</f>
        <v>Normal</v>
      </c>
      <c r="S26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449.99</v>
      </c>
      <c r="T26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449.99</v>
      </c>
      <c r="U26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449.99</v>
      </c>
      <c r="V26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449.99</v>
      </c>
    </row>
    <row r="2652" spans="1:22" x14ac:dyDescent="0.3">
      <c r="A2652">
        <v>2659</v>
      </c>
      <c r="B2652" t="s">
        <v>18</v>
      </c>
      <c r="C2652" t="s">
        <v>20</v>
      </c>
      <c r="D2652">
        <v>3</v>
      </c>
      <c r="E2652">
        <v>1</v>
      </c>
      <c r="F2652">
        <v>4127.6099999999997</v>
      </c>
      <c r="G2652">
        <v>4127.6099999999997</v>
      </c>
      <c r="H2652">
        <v>908.07</v>
      </c>
      <c r="I2652">
        <v>1893.92</v>
      </c>
      <c r="J2652">
        <v>1325.61</v>
      </c>
      <c r="K2652">
        <f>Global_Household_Financial_Dyna[[#This Row],[Total_Household_Income]]-Global_Household_Financial_Dyna[[#This Row],[Estimated_Taxes]]</f>
        <v>3219.5399999999995</v>
      </c>
      <c r="L2652" s="1">
        <f>Global_Household_Financial_Dyna[[#This Row],[Monthly_Savings]]/Global_Household_Financial_Dyna[[#This Row],[Net Income]]</f>
        <v>0.41173894407275574</v>
      </c>
      <c r="M2652" s="2">
        <f>Global_Household_Financial_Dyna[[#This Row],[Monthly_Expenses]]/Global_Household_Financial_Dyna[[#This Row],[Net Income]]</f>
        <v>0.58825794989346314</v>
      </c>
      <c r="N2652" t="str">
        <f>IF(Global_Household_Financial_Dyna[[#This Row],[Monthly_Savings]]&lt;0,"High Risk", IF(Global_Household_Financial_Dyna[[#This Row],[Savings Rate%]]&lt;0.1, "Medium", "Safe"))</f>
        <v>Safe</v>
      </c>
      <c r="O2652">
        <f>Global_Household_Financial_Dyna[[#This Row],[Total_Household_Income]]/Global_Household_Financial_Dyna[[#This Row],[Family_Size]]</f>
        <v>1375.87</v>
      </c>
      <c r="P2652" s="2">
        <f t="shared" si="82"/>
        <v>0.32336204947805613</v>
      </c>
      <c r="Q2652" s="2">
        <f t="shared" si="83"/>
        <v>8.8376894594699607E-2</v>
      </c>
      <c r="R2652" s="2" t="str">
        <f>IF(Global_Household_Financial_Dyna[[#This Row],[Vs country_Average]]&lt;-0.2, "Underperformer", IF(Global_Household_Financial_Dyna[[#This Row],[Vs country_Average]]&gt;0.2, "Outperformer", "Normal"))</f>
        <v>Normal</v>
      </c>
      <c r="S26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1325.61</v>
      </c>
      <c r="T26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1325.61</v>
      </c>
      <c r="U26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1325.61</v>
      </c>
      <c r="V26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1325.61</v>
      </c>
    </row>
    <row r="2653" spans="1:22" x14ac:dyDescent="0.3">
      <c r="A2653">
        <v>2660</v>
      </c>
      <c r="B2653" t="s">
        <v>16</v>
      </c>
      <c r="C2653" t="s">
        <v>17</v>
      </c>
      <c r="D2653">
        <v>8</v>
      </c>
      <c r="E2653">
        <v>1</v>
      </c>
      <c r="F2653">
        <v>1782.55</v>
      </c>
      <c r="G2653">
        <v>1782.55</v>
      </c>
      <c r="H2653">
        <v>623.89</v>
      </c>
      <c r="I2653">
        <v>1691.64</v>
      </c>
      <c r="J2653">
        <v>-532.98</v>
      </c>
      <c r="K2653">
        <f>Global_Household_Financial_Dyna[[#This Row],[Total_Household_Income]]-Global_Household_Financial_Dyna[[#This Row],[Estimated_Taxes]]</f>
        <v>1158.6599999999999</v>
      </c>
      <c r="L2653" s="1">
        <f>Global_Household_Financial_Dyna[[#This Row],[Monthly_Savings]]/Global_Household_Financial_Dyna[[#This Row],[Net Income]]</f>
        <v>-0.4599968929625603</v>
      </c>
      <c r="M2653" s="2">
        <f>Global_Household_Financial_Dyna[[#This Row],[Monthly_Expenses]]/Global_Household_Financial_Dyna[[#This Row],[Net Income]]</f>
        <v>1.4599968929625604</v>
      </c>
      <c r="N2653" t="str">
        <f>IF(Global_Household_Financial_Dyna[[#This Row],[Monthly_Savings]]&lt;0,"High Risk", IF(Global_Household_Financial_Dyna[[#This Row],[Savings Rate%]]&lt;0.1, "Medium", "Safe"))</f>
        <v>High Risk</v>
      </c>
      <c r="O2653">
        <f>Global_Household_Financial_Dyna[[#This Row],[Total_Household_Income]]/Global_Household_Financial_Dyna[[#This Row],[Family_Size]]</f>
        <v>222.81874999999999</v>
      </c>
      <c r="P2653" s="2">
        <f t="shared" si="82"/>
        <v>0.15879799892000862</v>
      </c>
      <c r="Q2653" s="2">
        <f t="shared" si="83"/>
        <v>-0.61879489188256898</v>
      </c>
      <c r="R2653" s="2" t="str">
        <f>IF(Global_Household_Financial_Dyna[[#This Row],[Vs country_Average]]&lt;-0.2, "Underperformer", IF(Global_Household_Financial_Dyna[[#This Row],[Vs country_Average]]&gt;0.2, "Outperformer", "Normal"))</f>
        <v>Underperformer</v>
      </c>
      <c r="S26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-448.39800000000002</v>
      </c>
      <c r="T26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-363.81600000000003</v>
      </c>
      <c r="U26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-279.23400000000004</v>
      </c>
      <c r="V26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-194.65200000000004</v>
      </c>
    </row>
    <row r="2654" spans="1:22" x14ac:dyDescent="0.3">
      <c r="A2654">
        <v>2661</v>
      </c>
      <c r="B2654" t="s">
        <v>10</v>
      </c>
      <c r="C2654" t="s">
        <v>11</v>
      </c>
      <c r="D2654">
        <v>5</v>
      </c>
      <c r="E2654">
        <v>3</v>
      </c>
      <c r="F2654">
        <v>950.97</v>
      </c>
      <c r="G2654">
        <v>2183.81</v>
      </c>
      <c r="H2654">
        <v>218.38</v>
      </c>
      <c r="I2654">
        <v>677.38</v>
      </c>
      <c r="J2654">
        <v>1288.05</v>
      </c>
      <c r="K2654">
        <f>Global_Household_Financial_Dyna[[#This Row],[Total_Household_Income]]-Global_Household_Financial_Dyna[[#This Row],[Estimated_Taxes]]</f>
        <v>1965.4299999999998</v>
      </c>
      <c r="L2654" s="1">
        <f>Global_Household_Financial_Dyna[[#This Row],[Monthly_Savings]]/Global_Household_Financial_Dyna[[#This Row],[Net Income]]</f>
        <v>0.65535277267569947</v>
      </c>
      <c r="M2654" s="2">
        <f>Global_Household_Financial_Dyna[[#This Row],[Monthly_Expenses]]/Global_Household_Financial_Dyna[[#This Row],[Net Income]]</f>
        <v>0.34464722732430059</v>
      </c>
      <c r="N2654" t="str">
        <f>IF(Global_Household_Financial_Dyna[[#This Row],[Monthly_Savings]]&lt;0,"High Risk", IF(Global_Household_Financial_Dyna[[#This Row],[Savings Rate%]]&lt;0.1, "Medium", "Safe"))</f>
        <v>Safe</v>
      </c>
      <c r="O2654">
        <f>Global_Household_Financial_Dyna[[#This Row],[Total_Household_Income]]/Global_Household_Financial_Dyna[[#This Row],[Family_Size]]</f>
        <v>436.762</v>
      </c>
      <c r="P2654" s="2">
        <f t="shared" si="82"/>
        <v>0.42077341556833553</v>
      </c>
      <c r="Q2654" s="2">
        <f t="shared" si="83"/>
        <v>0.23457935710736394</v>
      </c>
      <c r="R2654" s="2" t="str">
        <f>IF(Global_Household_Financial_Dyna[[#This Row],[Vs country_Average]]&lt;-0.2, "Underperformer", IF(Global_Household_Financial_Dyna[[#This Row],[Vs country_Average]]&gt;0.2, "Outperformer", "Normal"))</f>
        <v>Outperformer</v>
      </c>
      <c r="S26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1288.05</v>
      </c>
      <c r="T26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1288.05</v>
      </c>
      <c r="U26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1288.05</v>
      </c>
      <c r="V26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1288.05</v>
      </c>
    </row>
    <row r="2655" spans="1:22" x14ac:dyDescent="0.3">
      <c r="A2655">
        <v>2662</v>
      </c>
      <c r="B2655" t="s">
        <v>12</v>
      </c>
      <c r="C2655" t="s">
        <v>13</v>
      </c>
      <c r="D2655">
        <v>3</v>
      </c>
      <c r="E2655">
        <v>3</v>
      </c>
      <c r="F2655">
        <v>4909.1000000000004</v>
      </c>
      <c r="G2655">
        <v>10818.1</v>
      </c>
      <c r="H2655">
        <v>3245.43</v>
      </c>
      <c r="I2655">
        <v>2751.46</v>
      </c>
      <c r="J2655">
        <v>4821.21</v>
      </c>
      <c r="K2655">
        <f>Global_Household_Financial_Dyna[[#This Row],[Total_Household_Income]]-Global_Household_Financial_Dyna[[#This Row],[Estimated_Taxes]]</f>
        <v>7572.67</v>
      </c>
      <c r="L2655" s="1">
        <f>Global_Household_Financial_Dyna[[#This Row],[Monthly_Savings]]/Global_Household_Financial_Dyna[[#This Row],[Net Income]]</f>
        <v>0.63665919682225691</v>
      </c>
      <c r="M2655" s="2">
        <f>Global_Household_Financial_Dyna[[#This Row],[Monthly_Expenses]]/Global_Household_Financial_Dyna[[#This Row],[Net Income]]</f>
        <v>0.36334080317774314</v>
      </c>
      <c r="N2655" t="str">
        <f>IF(Global_Household_Financial_Dyna[[#This Row],[Monthly_Savings]]&lt;0,"High Risk", IF(Global_Household_Financial_Dyna[[#This Row],[Savings Rate%]]&lt;0.1, "Medium", "Safe"))</f>
        <v>Safe</v>
      </c>
      <c r="O2655">
        <f>Global_Household_Financial_Dyna[[#This Row],[Total_Household_Income]]/Global_Household_Financial_Dyna[[#This Row],[Family_Size]]</f>
        <v>3606.0333333333333</v>
      </c>
      <c r="P2655" s="2">
        <f t="shared" si="82"/>
        <v>0.30718716818024266</v>
      </c>
      <c r="Q2655" s="2">
        <f t="shared" si="83"/>
        <v>0.32947202864201425</v>
      </c>
      <c r="R2655" s="2" t="str">
        <f>IF(Global_Household_Financial_Dyna[[#This Row],[Vs country_Average]]&lt;-0.2, "Underperformer", IF(Global_Household_Financial_Dyna[[#This Row],[Vs country_Average]]&gt;0.2, "Outperformer", "Normal"))</f>
        <v>Outperformer</v>
      </c>
      <c r="S26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4821.21</v>
      </c>
      <c r="T26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4821.21</v>
      </c>
      <c r="U26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4821.21</v>
      </c>
      <c r="V26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4821.21</v>
      </c>
    </row>
    <row r="2656" spans="1:22" x14ac:dyDescent="0.3">
      <c r="A2656">
        <v>2663</v>
      </c>
      <c r="B2656" t="s">
        <v>18</v>
      </c>
      <c r="C2656" t="s">
        <v>20</v>
      </c>
      <c r="D2656">
        <v>4</v>
      </c>
      <c r="E2656">
        <v>1</v>
      </c>
      <c r="F2656">
        <v>6014.49</v>
      </c>
      <c r="G2656">
        <v>6014.49</v>
      </c>
      <c r="H2656">
        <v>1323.19</v>
      </c>
      <c r="I2656">
        <v>2318.67</v>
      </c>
      <c r="J2656">
        <v>2372.63</v>
      </c>
      <c r="K2656">
        <f>Global_Household_Financial_Dyna[[#This Row],[Total_Household_Income]]-Global_Household_Financial_Dyna[[#This Row],[Estimated_Taxes]]</f>
        <v>4691.2999999999993</v>
      </c>
      <c r="L2656" s="1">
        <f>Global_Household_Financial_Dyna[[#This Row],[Monthly_Savings]]/Global_Household_Financial_Dyna[[#This Row],[Net Income]]</f>
        <v>0.50575107113166939</v>
      </c>
      <c r="M2656" s="2">
        <f>Global_Household_Financial_Dyna[[#This Row],[Monthly_Expenses]]/Global_Household_Financial_Dyna[[#This Row],[Net Income]]</f>
        <v>0.49424892886833083</v>
      </c>
      <c r="N2656" t="str">
        <f>IF(Global_Household_Financial_Dyna[[#This Row],[Monthly_Savings]]&lt;0,"High Risk", IF(Global_Household_Financial_Dyna[[#This Row],[Savings Rate%]]&lt;0.1, "Medium", "Safe"))</f>
        <v>Safe</v>
      </c>
      <c r="O2656">
        <f>Global_Household_Financial_Dyna[[#This Row],[Total_Household_Income]]/Global_Household_Financial_Dyna[[#This Row],[Family_Size]]</f>
        <v>1503.6224999999999</v>
      </c>
      <c r="P2656" s="2">
        <f t="shared" si="82"/>
        <v>0.32336204947805613</v>
      </c>
      <c r="Q2656" s="2">
        <f t="shared" si="83"/>
        <v>0.18238902165361326</v>
      </c>
      <c r="R2656" s="2" t="str">
        <f>IF(Global_Household_Financial_Dyna[[#This Row],[Vs country_Average]]&lt;-0.2, "Underperformer", IF(Global_Household_Financial_Dyna[[#This Row],[Vs country_Average]]&gt;0.2, "Outperformer", "Normal"))</f>
        <v>Normal</v>
      </c>
      <c r="S26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2372.63</v>
      </c>
      <c r="T26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2372.63</v>
      </c>
      <c r="U26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2372.63</v>
      </c>
      <c r="V26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2372.63</v>
      </c>
    </row>
    <row r="2657" spans="1:22" x14ac:dyDescent="0.3">
      <c r="A2657">
        <v>2664</v>
      </c>
      <c r="B2657" t="s">
        <v>16</v>
      </c>
      <c r="C2657" t="s">
        <v>17</v>
      </c>
      <c r="D2657">
        <v>2</v>
      </c>
      <c r="E2657">
        <v>2</v>
      </c>
      <c r="F2657">
        <v>6022.85</v>
      </c>
      <c r="G2657">
        <v>9429.83</v>
      </c>
      <c r="H2657">
        <v>3771.93</v>
      </c>
      <c r="I2657">
        <v>2144.9499999999998</v>
      </c>
      <c r="J2657">
        <v>3512.95</v>
      </c>
      <c r="K2657">
        <f>Global_Household_Financial_Dyna[[#This Row],[Total_Household_Income]]-Global_Household_Financial_Dyna[[#This Row],[Estimated_Taxes]]</f>
        <v>5657.9</v>
      </c>
      <c r="L2657" s="1">
        <f>Global_Household_Financial_Dyna[[#This Row],[Monthly_Savings]]/Global_Household_Financial_Dyna[[#This Row],[Net Income]]</f>
        <v>0.62089291079729225</v>
      </c>
      <c r="M2657" s="2">
        <f>Global_Household_Financial_Dyna[[#This Row],[Monthly_Expenses]]/Global_Household_Financial_Dyna[[#This Row],[Net Income]]</f>
        <v>0.37910708920270769</v>
      </c>
      <c r="N2657" t="str">
        <f>IF(Global_Household_Financial_Dyna[[#This Row],[Monthly_Savings]]&lt;0,"High Risk", IF(Global_Household_Financial_Dyna[[#This Row],[Savings Rate%]]&lt;0.1, "Medium", "Safe"))</f>
        <v>Safe</v>
      </c>
      <c r="O2657">
        <f>Global_Household_Financial_Dyna[[#This Row],[Total_Household_Income]]/Global_Household_Financial_Dyna[[#This Row],[Family_Size]]</f>
        <v>4714.915</v>
      </c>
      <c r="P2657" s="2">
        <f t="shared" si="82"/>
        <v>0.15879799892000862</v>
      </c>
      <c r="Q2657" s="2">
        <f t="shared" si="83"/>
        <v>0.46209491187728363</v>
      </c>
      <c r="R2657" s="2" t="str">
        <f>IF(Global_Household_Financial_Dyna[[#This Row],[Vs country_Average]]&lt;-0.2, "Underperformer", IF(Global_Household_Financial_Dyna[[#This Row],[Vs country_Average]]&gt;0.2, "Outperformer", "Normal"))</f>
        <v>Outperformer</v>
      </c>
      <c r="S26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3512.95</v>
      </c>
      <c r="T26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3512.95</v>
      </c>
      <c r="U26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3512.95</v>
      </c>
      <c r="V26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3512.95</v>
      </c>
    </row>
    <row r="2658" spans="1:22" x14ac:dyDescent="0.3">
      <c r="A2658">
        <v>2665</v>
      </c>
      <c r="B2658" t="s">
        <v>16</v>
      </c>
      <c r="C2658" t="s">
        <v>21</v>
      </c>
      <c r="D2658">
        <v>5</v>
      </c>
      <c r="E2658">
        <v>3</v>
      </c>
      <c r="F2658">
        <v>2572.69</v>
      </c>
      <c r="G2658">
        <v>4810.8999999999996</v>
      </c>
      <c r="H2658">
        <v>1683.82</v>
      </c>
      <c r="I2658">
        <v>2826.84</v>
      </c>
      <c r="J2658">
        <v>300.25</v>
      </c>
      <c r="K2658">
        <f>Global_Household_Financial_Dyna[[#This Row],[Total_Household_Income]]-Global_Household_Financial_Dyna[[#This Row],[Estimated_Taxes]]</f>
        <v>3127.08</v>
      </c>
      <c r="L2658" s="1">
        <f>Global_Household_Financial_Dyna[[#This Row],[Monthly_Savings]]/Global_Household_Financial_Dyna[[#This Row],[Net Income]]</f>
        <v>9.6016091689371558E-2</v>
      </c>
      <c r="M2658" s="2">
        <f>Global_Household_Financial_Dyna[[#This Row],[Monthly_Expenses]]/Global_Household_Financial_Dyna[[#This Row],[Net Income]]</f>
        <v>0.9039871061821253</v>
      </c>
      <c r="N2658" t="str">
        <f>IF(Global_Household_Financial_Dyna[[#This Row],[Monthly_Savings]]&lt;0,"High Risk", IF(Global_Household_Financial_Dyna[[#This Row],[Savings Rate%]]&lt;0.1, "Medium", "Safe"))</f>
        <v>Medium</v>
      </c>
      <c r="O2658">
        <f>Global_Household_Financial_Dyna[[#This Row],[Total_Household_Income]]/Global_Household_Financial_Dyna[[#This Row],[Family_Size]]</f>
        <v>962.18</v>
      </c>
      <c r="P2658" s="2">
        <f t="shared" si="82"/>
        <v>0.15879799892000862</v>
      </c>
      <c r="Q2658" s="2">
        <f t="shared" si="83"/>
        <v>-6.2781907230637063E-2</v>
      </c>
      <c r="R2658" s="2" t="str">
        <f>IF(Global_Household_Financial_Dyna[[#This Row],[Vs country_Average]]&lt;-0.2, "Underperformer", IF(Global_Household_Financial_Dyna[[#This Row],[Vs country_Average]]&gt;0.2, "Outperformer", "Normal"))</f>
        <v>Normal</v>
      </c>
      <c r="S26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300.25</v>
      </c>
      <c r="T26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300.25</v>
      </c>
      <c r="U26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300.25</v>
      </c>
      <c r="V26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300.25</v>
      </c>
    </row>
    <row r="2659" spans="1:22" x14ac:dyDescent="0.3">
      <c r="A2659">
        <v>2666</v>
      </c>
      <c r="B2659" t="s">
        <v>10</v>
      </c>
      <c r="C2659" t="s">
        <v>11</v>
      </c>
      <c r="D2659">
        <v>4</v>
      </c>
      <c r="E2659">
        <v>1</v>
      </c>
      <c r="F2659">
        <v>914.09</v>
      </c>
      <c r="G2659">
        <v>914.09</v>
      </c>
      <c r="H2659">
        <v>91.41</v>
      </c>
      <c r="I2659">
        <v>603.86</v>
      </c>
      <c r="J2659">
        <v>218.83</v>
      </c>
      <c r="K2659">
        <f>Global_Household_Financial_Dyna[[#This Row],[Total_Household_Income]]-Global_Household_Financial_Dyna[[#This Row],[Estimated_Taxes]]</f>
        <v>822.68000000000006</v>
      </c>
      <c r="L2659" s="1">
        <f>Global_Household_Financial_Dyna[[#This Row],[Monthly_Savings]]/Global_Household_Financial_Dyna[[#This Row],[Net Income]]</f>
        <v>0.26599649924636554</v>
      </c>
      <c r="M2659" s="2">
        <f>Global_Household_Financial_Dyna[[#This Row],[Monthly_Expenses]]/Global_Household_Financial_Dyna[[#This Row],[Net Income]]</f>
        <v>0.73401565614819853</v>
      </c>
      <c r="N2659" t="str">
        <f>IF(Global_Household_Financial_Dyna[[#This Row],[Monthly_Savings]]&lt;0,"High Risk", IF(Global_Household_Financial_Dyna[[#This Row],[Savings Rate%]]&lt;0.1, "Medium", "Safe"))</f>
        <v>Safe</v>
      </c>
      <c r="O2659">
        <f>Global_Household_Financial_Dyna[[#This Row],[Total_Household_Income]]/Global_Household_Financial_Dyna[[#This Row],[Family_Size]]</f>
        <v>228.52250000000001</v>
      </c>
      <c r="P2659" s="2">
        <f t="shared" si="82"/>
        <v>0.42077341556833553</v>
      </c>
      <c r="Q2659" s="2">
        <f t="shared" si="83"/>
        <v>-0.15477691632196999</v>
      </c>
      <c r="R2659" s="2" t="str">
        <f>IF(Global_Household_Financial_Dyna[[#This Row],[Vs country_Average]]&lt;-0.2, "Underperformer", IF(Global_Household_Financial_Dyna[[#This Row],[Vs country_Average]]&gt;0.2, "Outperformer", "Normal"))</f>
        <v>Normal</v>
      </c>
      <c r="S26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218.83</v>
      </c>
      <c r="T26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218.83</v>
      </c>
      <c r="U26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218.83</v>
      </c>
      <c r="V26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218.83</v>
      </c>
    </row>
    <row r="2660" spans="1:22" x14ac:dyDescent="0.3">
      <c r="A2660">
        <v>2667</v>
      </c>
      <c r="B2660" t="s">
        <v>18</v>
      </c>
      <c r="C2660" t="s">
        <v>20</v>
      </c>
      <c r="D2660">
        <v>6</v>
      </c>
      <c r="E2660">
        <v>2</v>
      </c>
      <c r="F2660">
        <v>6840.18</v>
      </c>
      <c r="G2660">
        <v>11175.43</v>
      </c>
      <c r="H2660">
        <v>3017.36</v>
      </c>
      <c r="I2660">
        <v>4464.3900000000003</v>
      </c>
      <c r="J2660">
        <v>3693.67</v>
      </c>
      <c r="K2660">
        <f>Global_Household_Financial_Dyna[[#This Row],[Total_Household_Income]]-Global_Household_Financial_Dyna[[#This Row],[Estimated_Taxes]]</f>
        <v>8158.07</v>
      </c>
      <c r="L2660" s="1">
        <f>Global_Household_Financial_Dyna[[#This Row],[Monthly_Savings]]/Global_Household_Financial_Dyna[[#This Row],[Net Income]]</f>
        <v>0.45276272451695071</v>
      </c>
      <c r="M2660" s="2">
        <f>Global_Household_Financial_Dyna[[#This Row],[Monthly_Expenses]]/Global_Household_Financial_Dyna[[#This Row],[Net Income]]</f>
        <v>0.54723604970293227</v>
      </c>
      <c r="N2660" t="str">
        <f>IF(Global_Household_Financial_Dyna[[#This Row],[Monthly_Savings]]&lt;0,"High Risk", IF(Global_Household_Financial_Dyna[[#This Row],[Savings Rate%]]&lt;0.1, "Medium", "Safe"))</f>
        <v>Safe</v>
      </c>
      <c r="O2660">
        <f>Global_Household_Financial_Dyna[[#This Row],[Total_Household_Income]]/Global_Household_Financial_Dyna[[#This Row],[Family_Size]]</f>
        <v>1862.5716666666667</v>
      </c>
      <c r="P2660" s="2">
        <f t="shared" si="82"/>
        <v>0.32336204947805613</v>
      </c>
      <c r="Q2660" s="2">
        <f t="shared" si="83"/>
        <v>0.12940067503889457</v>
      </c>
      <c r="R2660" s="2" t="str">
        <f>IF(Global_Household_Financial_Dyna[[#This Row],[Vs country_Average]]&lt;-0.2, "Underperformer", IF(Global_Household_Financial_Dyna[[#This Row],[Vs country_Average]]&gt;0.2, "Outperformer", "Normal"))</f>
        <v>Normal</v>
      </c>
      <c r="S26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3693.67</v>
      </c>
      <c r="T26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3693.67</v>
      </c>
      <c r="U26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3693.67</v>
      </c>
      <c r="V26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3693.67</v>
      </c>
    </row>
    <row r="2661" spans="1:22" x14ac:dyDescent="0.3">
      <c r="A2661">
        <v>2668</v>
      </c>
      <c r="B2661" t="s">
        <v>16</v>
      </c>
      <c r="C2661" t="s">
        <v>17</v>
      </c>
      <c r="D2661">
        <v>7</v>
      </c>
      <c r="E2661">
        <v>3</v>
      </c>
      <c r="F2661">
        <v>6658.66</v>
      </c>
      <c r="G2661">
        <v>15698.21</v>
      </c>
      <c r="H2661">
        <v>6279.28</v>
      </c>
      <c r="I2661">
        <v>5194</v>
      </c>
      <c r="J2661">
        <v>4224.93</v>
      </c>
      <c r="K2661">
        <f>Global_Household_Financial_Dyna[[#This Row],[Total_Household_Income]]-Global_Household_Financial_Dyna[[#This Row],[Estimated_Taxes]]</f>
        <v>9418.93</v>
      </c>
      <c r="L2661" s="1">
        <f>Global_Household_Financial_Dyna[[#This Row],[Monthly_Savings]]/Global_Household_Financial_Dyna[[#This Row],[Net Income]]</f>
        <v>0.44855732020516131</v>
      </c>
      <c r="M2661" s="2">
        <f>Global_Household_Financial_Dyna[[#This Row],[Monthly_Expenses]]/Global_Household_Financial_Dyna[[#This Row],[Net Income]]</f>
        <v>0.55144267979483863</v>
      </c>
      <c r="N2661" t="str">
        <f>IF(Global_Household_Financial_Dyna[[#This Row],[Monthly_Savings]]&lt;0,"High Risk", IF(Global_Household_Financial_Dyna[[#This Row],[Savings Rate%]]&lt;0.1, "Medium", "Safe"))</f>
        <v>Safe</v>
      </c>
      <c r="O2661">
        <f>Global_Household_Financial_Dyna[[#This Row],[Total_Household_Income]]/Global_Household_Financial_Dyna[[#This Row],[Family_Size]]</f>
        <v>2242.6014285714286</v>
      </c>
      <c r="P2661" s="2">
        <f t="shared" si="82"/>
        <v>0.15879799892000862</v>
      </c>
      <c r="Q2661" s="2">
        <f t="shared" si="83"/>
        <v>0.28975932128515269</v>
      </c>
      <c r="R2661" s="2" t="str">
        <f>IF(Global_Household_Financial_Dyna[[#This Row],[Vs country_Average]]&lt;-0.2, "Underperformer", IF(Global_Household_Financial_Dyna[[#This Row],[Vs country_Average]]&gt;0.2, "Outperformer", "Normal"))</f>
        <v>Outperformer</v>
      </c>
      <c r="S26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4224.93</v>
      </c>
      <c r="T26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4224.93</v>
      </c>
      <c r="U26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4224.93</v>
      </c>
      <c r="V26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4224.93</v>
      </c>
    </row>
    <row r="2662" spans="1:22" x14ac:dyDescent="0.3">
      <c r="A2662">
        <v>2669</v>
      </c>
      <c r="B2662" t="s">
        <v>14</v>
      </c>
      <c r="C2662" t="s">
        <v>15</v>
      </c>
      <c r="D2662">
        <v>1</v>
      </c>
      <c r="E2662">
        <v>1</v>
      </c>
      <c r="F2662">
        <v>1724.6</v>
      </c>
      <c r="G2662">
        <v>1724.6</v>
      </c>
      <c r="H2662">
        <v>258.69</v>
      </c>
      <c r="I2662">
        <v>575.11</v>
      </c>
      <c r="J2662">
        <v>890.81</v>
      </c>
      <c r="K2662">
        <f>Global_Household_Financial_Dyna[[#This Row],[Total_Household_Income]]-Global_Household_Financial_Dyna[[#This Row],[Estimated_Taxes]]</f>
        <v>1465.9099999999999</v>
      </c>
      <c r="L2662" s="1">
        <f>Global_Household_Financial_Dyna[[#This Row],[Monthly_Savings]]/Global_Household_Financial_Dyna[[#This Row],[Net Income]]</f>
        <v>0.607683964226999</v>
      </c>
      <c r="M2662" s="2">
        <f>Global_Household_Financial_Dyna[[#This Row],[Monthly_Expenses]]/Global_Household_Financial_Dyna[[#This Row],[Net Income]]</f>
        <v>0.39232285747419698</v>
      </c>
      <c r="N2662" t="str">
        <f>IF(Global_Household_Financial_Dyna[[#This Row],[Monthly_Savings]]&lt;0,"High Risk", IF(Global_Household_Financial_Dyna[[#This Row],[Savings Rate%]]&lt;0.1, "Medium", "Safe"))</f>
        <v>Safe</v>
      </c>
      <c r="O2662">
        <f>Global_Household_Financial_Dyna[[#This Row],[Total_Household_Income]]/Global_Household_Financial_Dyna[[#This Row],[Family_Size]]</f>
        <v>1724.6</v>
      </c>
      <c r="P2662" s="2">
        <f t="shared" si="82"/>
        <v>0.39788995363055785</v>
      </c>
      <c r="Q2662" s="2">
        <f t="shared" si="83"/>
        <v>0.20979401059644115</v>
      </c>
      <c r="R2662" s="2" t="str">
        <f>IF(Global_Household_Financial_Dyna[[#This Row],[Vs country_Average]]&lt;-0.2, "Underperformer", IF(Global_Household_Financial_Dyna[[#This Row],[Vs country_Average]]&gt;0.2, "Outperformer", "Normal"))</f>
        <v>Outperformer</v>
      </c>
      <c r="S26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890.81</v>
      </c>
      <c r="T26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890.81</v>
      </c>
      <c r="U26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890.81</v>
      </c>
      <c r="V26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890.81</v>
      </c>
    </row>
    <row r="2663" spans="1:22" x14ac:dyDescent="0.3">
      <c r="A2663">
        <v>2670</v>
      </c>
      <c r="B2663" t="s">
        <v>10</v>
      </c>
      <c r="C2663" t="s">
        <v>11</v>
      </c>
      <c r="D2663">
        <v>4</v>
      </c>
      <c r="E2663">
        <v>1</v>
      </c>
      <c r="F2663">
        <v>943.3</v>
      </c>
      <c r="G2663">
        <v>943.3</v>
      </c>
      <c r="H2663">
        <v>94.33</v>
      </c>
      <c r="I2663">
        <v>726.06</v>
      </c>
      <c r="J2663">
        <v>122.91</v>
      </c>
      <c r="K2663">
        <f>Global_Household_Financial_Dyna[[#This Row],[Total_Household_Income]]-Global_Household_Financial_Dyna[[#This Row],[Estimated_Taxes]]</f>
        <v>848.96999999999991</v>
      </c>
      <c r="L2663" s="1">
        <f>Global_Household_Financial_Dyna[[#This Row],[Monthly_Savings]]/Global_Household_Financial_Dyna[[#This Row],[Net Income]]</f>
        <v>0.14477543376091029</v>
      </c>
      <c r="M2663" s="2">
        <f>Global_Household_Financial_Dyna[[#This Row],[Monthly_Expenses]]/Global_Household_Financial_Dyna[[#This Row],[Net Income]]</f>
        <v>0.85522456623908971</v>
      </c>
      <c r="N2663" t="str">
        <f>IF(Global_Household_Financial_Dyna[[#This Row],[Monthly_Savings]]&lt;0,"High Risk", IF(Global_Household_Financial_Dyna[[#This Row],[Savings Rate%]]&lt;0.1, "Medium", "Safe"))</f>
        <v>Safe</v>
      </c>
      <c r="O2663">
        <f>Global_Household_Financial_Dyna[[#This Row],[Total_Household_Income]]/Global_Household_Financial_Dyna[[#This Row],[Family_Size]]</f>
        <v>235.82499999999999</v>
      </c>
      <c r="P2663" s="2">
        <f t="shared" si="82"/>
        <v>0.42077341556833553</v>
      </c>
      <c r="Q2663" s="2">
        <f t="shared" si="83"/>
        <v>-0.27599798180742524</v>
      </c>
      <c r="R2663" s="2" t="str">
        <f>IF(Global_Household_Financial_Dyna[[#This Row],[Vs country_Average]]&lt;-0.2, "Underperformer", IF(Global_Household_Financial_Dyna[[#This Row],[Vs country_Average]]&gt;0.2, "Outperformer", "Normal"))</f>
        <v>Underperformer</v>
      </c>
      <c r="S26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122.91</v>
      </c>
      <c r="T26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122.91</v>
      </c>
      <c r="U26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122.91</v>
      </c>
      <c r="V26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122.91</v>
      </c>
    </row>
    <row r="2664" spans="1:22" x14ac:dyDescent="0.3">
      <c r="A2664">
        <v>2671</v>
      </c>
      <c r="B2664" t="s">
        <v>16</v>
      </c>
      <c r="C2664" t="s">
        <v>21</v>
      </c>
      <c r="D2664">
        <v>3</v>
      </c>
      <c r="E2664">
        <v>1</v>
      </c>
      <c r="F2664">
        <v>2623.06</v>
      </c>
      <c r="G2664">
        <v>2623.06</v>
      </c>
      <c r="H2664">
        <v>918.07</v>
      </c>
      <c r="I2664">
        <v>2489.29</v>
      </c>
      <c r="J2664">
        <v>-784.3</v>
      </c>
      <c r="K2664">
        <f>Global_Household_Financial_Dyna[[#This Row],[Total_Household_Income]]-Global_Household_Financial_Dyna[[#This Row],[Estimated_Taxes]]</f>
        <v>1704.9899999999998</v>
      </c>
      <c r="L2664" s="1">
        <f>Global_Household_Financial_Dyna[[#This Row],[Monthly_Savings]]/Global_Household_Financial_Dyna[[#This Row],[Net Income]]</f>
        <v>-0.46000269796303794</v>
      </c>
      <c r="M2664" s="2">
        <f>Global_Household_Financial_Dyna[[#This Row],[Monthly_Expenses]]/Global_Household_Financial_Dyna[[#This Row],[Net Income]]</f>
        <v>1.4600026979630381</v>
      </c>
      <c r="N2664" t="str">
        <f>IF(Global_Household_Financial_Dyna[[#This Row],[Monthly_Savings]]&lt;0,"High Risk", IF(Global_Household_Financial_Dyna[[#This Row],[Savings Rate%]]&lt;0.1, "Medium", "Safe"))</f>
        <v>High Risk</v>
      </c>
      <c r="O2664">
        <f>Global_Household_Financial_Dyna[[#This Row],[Total_Household_Income]]/Global_Household_Financial_Dyna[[#This Row],[Family_Size]]</f>
        <v>874.35333333333335</v>
      </c>
      <c r="P2664" s="2">
        <f t="shared" si="82"/>
        <v>0.15879799892000862</v>
      </c>
      <c r="Q2664" s="2">
        <f t="shared" si="83"/>
        <v>-0.61880069688304662</v>
      </c>
      <c r="R2664" s="2" t="str">
        <f>IF(Global_Household_Financial_Dyna[[#This Row],[Vs country_Average]]&lt;-0.2, "Underperformer", IF(Global_Household_Financial_Dyna[[#This Row],[Vs country_Average]]&gt;0.2, "Outperformer", "Normal"))</f>
        <v>Underperformer</v>
      </c>
      <c r="S26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-659.83549999999991</v>
      </c>
      <c r="T26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-535.37099999999998</v>
      </c>
      <c r="U26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-410.90649999999999</v>
      </c>
      <c r="V26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-286.44199999999995</v>
      </c>
    </row>
    <row r="2665" spans="1:22" x14ac:dyDescent="0.3">
      <c r="A2665">
        <v>2672</v>
      </c>
      <c r="B2665" t="s">
        <v>10</v>
      </c>
      <c r="C2665" t="s">
        <v>22</v>
      </c>
      <c r="D2665">
        <v>2</v>
      </c>
      <c r="E2665">
        <v>2</v>
      </c>
      <c r="F2665">
        <v>1011.83</v>
      </c>
      <c r="G2665">
        <v>1639.5</v>
      </c>
      <c r="H2665">
        <v>163.95</v>
      </c>
      <c r="I2665">
        <v>464.09</v>
      </c>
      <c r="J2665">
        <v>1011.46</v>
      </c>
      <c r="K2665">
        <f>Global_Household_Financial_Dyna[[#This Row],[Total_Household_Income]]-Global_Household_Financial_Dyna[[#This Row],[Estimated_Taxes]]</f>
        <v>1475.55</v>
      </c>
      <c r="L2665" s="1">
        <f>Global_Household_Financial_Dyna[[#This Row],[Monthly_Savings]]/Global_Household_Financial_Dyna[[#This Row],[Net Income]]</f>
        <v>0.68547999051201247</v>
      </c>
      <c r="M2665" s="2">
        <f>Global_Household_Financial_Dyna[[#This Row],[Monthly_Expenses]]/Global_Household_Financial_Dyna[[#This Row],[Net Income]]</f>
        <v>0.31452000948798753</v>
      </c>
      <c r="N2665" t="str">
        <f>IF(Global_Household_Financial_Dyna[[#This Row],[Monthly_Savings]]&lt;0,"High Risk", IF(Global_Household_Financial_Dyna[[#This Row],[Savings Rate%]]&lt;0.1, "Medium", "Safe"))</f>
        <v>Safe</v>
      </c>
      <c r="O2665">
        <f>Global_Household_Financial_Dyna[[#This Row],[Total_Household_Income]]/Global_Household_Financial_Dyna[[#This Row],[Family_Size]]</f>
        <v>819.75</v>
      </c>
      <c r="P2665" s="2">
        <f t="shared" si="82"/>
        <v>0.42077341556833553</v>
      </c>
      <c r="Q2665" s="2">
        <f t="shared" si="83"/>
        <v>0.26470657494367694</v>
      </c>
      <c r="R2665" s="2" t="str">
        <f>IF(Global_Household_Financial_Dyna[[#This Row],[Vs country_Average]]&lt;-0.2, "Underperformer", IF(Global_Household_Financial_Dyna[[#This Row],[Vs country_Average]]&gt;0.2, "Outperformer", "Normal"))</f>
        <v>Outperformer</v>
      </c>
      <c r="S26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1011.46</v>
      </c>
      <c r="T26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1011.46</v>
      </c>
      <c r="U26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1011.46</v>
      </c>
      <c r="V26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1011.46</v>
      </c>
    </row>
    <row r="2666" spans="1:22" x14ac:dyDescent="0.3">
      <c r="A2666">
        <v>2673</v>
      </c>
      <c r="B2666" t="s">
        <v>14</v>
      </c>
      <c r="C2666" t="s">
        <v>15</v>
      </c>
      <c r="D2666">
        <v>2</v>
      </c>
      <c r="E2666">
        <v>2</v>
      </c>
      <c r="F2666">
        <v>1697.19</v>
      </c>
      <c r="G2666">
        <v>2531.7600000000002</v>
      </c>
      <c r="H2666">
        <v>379.76</v>
      </c>
      <c r="I2666">
        <v>865.31</v>
      </c>
      <c r="J2666">
        <v>1286.68</v>
      </c>
      <c r="K2666">
        <f>Global_Household_Financial_Dyna[[#This Row],[Total_Household_Income]]-Global_Household_Financial_Dyna[[#This Row],[Estimated_Taxes]]</f>
        <v>2152</v>
      </c>
      <c r="L2666" s="1">
        <f>Global_Household_Financial_Dyna[[#This Row],[Monthly_Savings]]/Global_Household_Financial_Dyna[[#This Row],[Net Income]]</f>
        <v>0.59789962825278808</v>
      </c>
      <c r="M2666" s="2">
        <f>Global_Household_Financial_Dyna[[#This Row],[Monthly_Expenses]]/Global_Household_Financial_Dyna[[#This Row],[Net Income]]</f>
        <v>0.40209572490706319</v>
      </c>
      <c r="N2666" t="str">
        <f>IF(Global_Household_Financial_Dyna[[#This Row],[Monthly_Savings]]&lt;0,"High Risk", IF(Global_Household_Financial_Dyna[[#This Row],[Savings Rate%]]&lt;0.1, "Medium", "Safe"))</f>
        <v>Safe</v>
      </c>
      <c r="O2666">
        <f>Global_Household_Financial_Dyna[[#This Row],[Total_Household_Income]]/Global_Household_Financial_Dyna[[#This Row],[Family_Size]]</f>
        <v>1265.8800000000001</v>
      </c>
      <c r="P2666" s="2">
        <f t="shared" si="82"/>
        <v>0.39788995363055785</v>
      </c>
      <c r="Q2666" s="2">
        <f t="shared" si="83"/>
        <v>0.20000967462223024</v>
      </c>
      <c r="R2666" s="2" t="str">
        <f>IF(Global_Household_Financial_Dyna[[#This Row],[Vs country_Average]]&lt;-0.2, "Underperformer", IF(Global_Household_Financial_Dyna[[#This Row],[Vs country_Average]]&gt;0.2, "Outperformer", "Normal"))</f>
        <v>Outperformer</v>
      </c>
      <c r="S26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1286.68</v>
      </c>
      <c r="T26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1286.68</v>
      </c>
      <c r="U26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1286.68</v>
      </c>
      <c r="V26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1286.68</v>
      </c>
    </row>
    <row r="2667" spans="1:22" x14ac:dyDescent="0.3">
      <c r="A2667">
        <v>2674</v>
      </c>
      <c r="B2667" t="s">
        <v>18</v>
      </c>
      <c r="C2667" t="s">
        <v>20</v>
      </c>
      <c r="D2667">
        <v>4</v>
      </c>
      <c r="E2667">
        <v>3</v>
      </c>
      <c r="F2667">
        <v>3577.94</v>
      </c>
      <c r="G2667">
        <v>7478.04</v>
      </c>
      <c r="H2667">
        <v>1645.17</v>
      </c>
      <c r="I2667">
        <v>3623.49</v>
      </c>
      <c r="J2667">
        <v>2209.38</v>
      </c>
      <c r="K2667">
        <f>Global_Household_Financial_Dyna[[#This Row],[Total_Household_Income]]-Global_Household_Financial_Dyna[[#This Row],[Estimated_Taxes]]</f>
        <v>5832.87</v>
      </c>
      <c r="L2667" s="1">
        <f>Global_Household_Financial_Dyna[[#This Row],[Monthly_Savings]]/Global_Household_Financial_Dyna[[#This Row],[Net Income]]</f>
        <v>0.37878094317205768</v>
      </c>
      <c r="M2667" s="2">
        <f>Global_Household_Financial_Dyna[[#This Row],[Monthly_Expenses]]/Global_Household_Financial_Dyna[[#This Row],[Net Income]]</f>
        <v>0.62121905682794232</v>
      </c>
      <c r="N2667" t="str">
        <f>IF(Global_Household_Financial_Dyna[[#This Row],[Monthly_Savings]]&lt;0,"High Risk", IF(Global_Household_Financial_Dyna[[#This Row],[Savings Rate%]]&lt;0.1, "Medium", "Safe"))</f>
        <v>Safe</v>
      </c>
      <c r="O2667">
        <f>Global_Household_Financial_Dyna[[#This Row],[Total_Household_Income]]/Global_Household_Financial_Dyna[[#This Row],[Family_Size]]</f>
        <v>1869.51</v>
      </c>
      <c r="P2667" s="2">
        <f t="shared" si="82"/>
        <v>0.32336204947805613</v>
      </c>
      <c r="Q2667" s="2">
        <f t="shared" si="83"/>
        <v>5.5418893694001548E-2</v>
      </c>
      <c r="R2667" s="2" t="str">
        <f>IF(Global_Household_Financial_Dyna[[#This Row],[Vs country_Average]]&lt;-0.2, "Underperformer", IF(Global_Household_Financial_Dyna[[#This Row],[Vs country_Average]]&gt;0.2, "Outperformer", "Normal"))</f>
        <v>Normal</v>
      </c>
      <c r="S26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2209.38</v>
      </c>
      <c r="T26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2209.38</v>
      </c>
      <c r="U26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2209.38</v>
      </c>
      <c r="V26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2209.38</v>
      </c>
    </row>
    <row r="2668" spans="1:22" x14ac:dyDescent="0.3">
      <c r="A2668">
        <v>2675</v>
      </c>
      <c r="B2668" t="s">
        <v>12</v>
      </c>
      <c r="C2668" t="s">
        <v>13</v>
      </c>
      <c r="D2668">
        <v>6</v>
      </c>
      <c r="E2668">
        <v>3</v>
      </c>
      <c r="F2668">
        <v>5173.43</v>
      </c>
      <c r="G2668">
        <v>10887.5</v>
      </c>
      <c r="H2668">
        <v>3266.25</v>
      </c>
      <c r="I2668">
        <v>4615.3500000000004</v>
      </c>
      <c r="J2668">
        <v>3005.89</v>
      </c>
      <c r="K2668">
        <f>Global_Household_Financial_Dyna[[#This Row],[Total_Household_Income]]-Global_Household_Financial_Dyna[[#This Row],[Estimated_Taxes]]</f>
        <v>7621.25</v>
      </c>
      <c r="L2668" s="1">
        <f>Global_Household_Financial_Dyna[[#This Row],[Monthly_Savings]]/Global_Household_Financial_Dyna[[#This Row],[Net Income]]</f>
        <v>0.39440905363293421</v>
      </c>
      <c r="M2668" s="2">
        <f>Global_Household_Financial_Dyna[[#This Row],[Monthly_Expenses]]/Global_Household_Financial_Dyna[[#This Row],[Net Income]]</f>
        <v>0.60558963424635071</v>
      </c>
      <c r="N2668" t="str">
        <f>IF(Global_Household_Financial_Dyna[[#This Row],[Monthly_Savings]]&lt;0,"High Risk", IF(Global_Household_Financial_Dyna[[#This Row],[Savings Rate%]]&lt;0.1, "Medium", "Safe"))</f>
        <v>Safe</v>
      </c>
      <c r="O2668">
        <f>Global_Household_Financial_Dyna[[#This Row],[Total_Household_Income]]/Global_Household_Financial_Dyna[[#This Row],[Family_Size]]</f>
        <v>1814.5833333333333</v>
      </c>
      <c r="P2668" s="2">
        <f t="shared" si="82"/>
        <v>0.30718716818024266</v>
      </c>
      <c r="Q2668" s="2">
        <f t="shared" si="83"/>
        <v>8.722188545269155E-2</v>
      </c>
      <c r="R2668" s="2" t="str">
        <f>IF(Global_Household_Financial_Dyna[[#This Row],[Vs country_Average]]&lt;-0.2, "Underperformer", IF(Global_Household_Financial_Dyna[[#This Row],[Vs country_Average]]&gt;0.2, "Outperformer", "Normal"))</f>
        <v>Normal</v>
      </c>
      <c r="S26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3005.89</v>
      </c>
      <c r="T26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3005.89</v>
      </c>
      <c r="U26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3005.89</v>
      </c>
      <c r="V26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3005.89</v>
      </c>
    </row>
    <row r="2669" spans="1:22" x14ac:dyDescent="0.3">
      <c r="A2669">
        <v>2676</v>
      </c>
      <c r="B2669" t="s">
        <v>10</v>
      </c>
      <c r="C2669" t="s">
        <v>11</v>
      </c>
      <c r="D2669">
        <v>1</v>
      </c>
      <c r="E2669">
        <v>1</v>
      </c>
      <c r="F2669">
        <v>835.93</v>
      </c>
      <c r="G2669">
        <v>835.93</v>
      </c>
      <c r="H2669">
        <v>83.59</v>
      </c>
      <c r="I2669">
        <v>311.26</v>
      </c>
      <c r="J2669">
        <v>441.07</v>
      </c>
      <c r="K2669">
        <f>Global_Household_Financial_Dyna[[#This Row],[Total_Household_Income]]-Global_Household_Financial_Dyna[[#This Row],[Estimated_Taxes]]</f>
        <v>752.33999999999992</v>
      </c>
      <c r="L2669" s="1">
        <f>Global_Household_Financial_Dyna[[#This Row],[Monthly_Savings]]/Global_Household_Financial_Dyna[[#This Row],[Net Income]]</f>
        <v>0.58626418906345545</v>
      </c>
      <c r="M2669" s="2">
        <f>Global_Household_Financial_Dyna[[#This Row],[Monthly_Expenses]]/Global_Household_Financial_Dyna[[#This Row],[Net Income]]</f>
        <v>0.41372251907382301</v>
      </c>
      <c r="N2669" t="str">
        <f>IF(Global_Household_Financial_Dyna[[#This Row],[Monthly_Savings]]&lt;0,"High Risk", IF(Global_Household_Financial_Dyna[[#This Row],[Savings Rate%]]&lt;0.1, "Medium", "Safe"))</f>
        <v>Safe</v>
      </c>
      <c r="O2669">
        <f>Global_Household_Financial_Dyna[[#This Row],[Total_Household_Income]]/Global_Household_Financial_Dyna[[#This Row],[Family_Size]]</f>
        <v>835.93</v>
      </c>
      <c r="P2669" s="2">
        <f t="shared" si="82"/>
        <v>0.42077341556833553</v>
      </c>
      <c r="Q2669" s="2">
        <f t="shared" si="83"/>
        <v>0.16549077349511992</v>
      </c>
      <c r="R2669" s="2" t="str">
        <f>IF(Global_Household_Financial_Dyna[[#This Row],[Vs country_Average]]&lt;-0.2, "Underperformer", IF(Global_Household_Financial_Dyna[[#This Row],[Vs country_Average]]&gt;0.2, "Outperformer", "Normal"))</f>
        <v>Normal</v>
      </c>
      <c r="S26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441.07</v>
      </c>
      <c r="T26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441.07</v>
      </c>
      <c r="U26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441.07</v>
      </c>
      <c r="V26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441.07</v>
      </c>
    </row>
    <row r="2670" spans="1:22" x14ac:dyDescent="0.3">
      <c r="A2670">
        <v>2677</v>
      </c>
      <c r="B2670" t="s">
        <v>10</v>
      </c>
      <c r="C2670" t="s">
        <v>22</v>
      </c>
      <c r="D2670">
        <v>8</v>
      </c>
      <c r="E2670">
        <v>2</v>
      </c>
      <c r="F2670">
        <v>585.96</v>
      </c>
      <c r="G2670">
        <v>858.32</v>
      </c>
      <c r="H2670">
        <v>85.83</v>
      </c>
      <c r="I2670">
        <v>814.54</v>
      </c>
      <c r="J2670">
        <v>-42.06</v>
      </c>
      <c r="K2670">
        <f>Global_Household_Financial_Dyna[[#This Row],[Total_Household_Income]]-Global_Household_Financial_Dyna[[#This Row],[Estimated_Taxes]]</f>
        <v>772.49</v>
      </c>
      <c r="L2670" s="1">
        <f>Global_Household_Financial_Dyna[[#This Row],[Monthly_Savings]]/Global_Household_Financial_Dyna[[#This Row],[Net Income]]</f>
        <v>-5.4447306761252576E-2</v>
      </c>
      <c r="M2670" s="2">
        <f>Global_Household_Financial_Dyna[[#This Row],[Monthly_Expenses]]/Global_Household_Financial_Dyna[[#This Row],[Net Income]]</f>
        <v>1.054434361609859</v>
      </c>
      <c r="N2670" t="str">
        <f>IF(Global_Household_Financial_Dyna[[#This Row],[Monthly_Savings]]&lt;0,"High Risk", IF(Global_Household_Financial_Dyna[[#This Row],[Savings Rate%]]&lt;0.1, "Medium", "Safe"))</f>
        <v>High Risk</v>
      </c>
      <c r="O2670">
        <f>Global_Household_Financial_Dyna[[#This Row],[Total_Household_Income]]/Global_Household_Financial_Dyna[[#This Row],[Family_Size]]</f>
        <v>107.29</v>
      </c>
      <c r="P2670" s="2">
        <f t="shared" si="82"/>
        <v>0.42077341556833553</v>
      </c>
      <c r="Q2670" s="2">
        <f t="shared" si="83"/>
        <v>-0.47522072232958812</v>
      </c>
      <c r="R2670" s="2" t="str">
        <f>IF(Global_Household_Financial_Dyna[[#This Row],[Vs country_Average]]&lt;-0.2, "Underperformer", IF(Global_Household_Financial_Dyna[[#This Row],[Vs country_Average]]&gt;0.2, "Outperformer", "Normal"))</f>
        <v>Underperformer</v>
      </c>
      <c r="S26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-1.3329999999999984</v>
      </c>
      <c r="T26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39.394000000000005</v>
      </c>
      <c r="U26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80.120999999999981</v>
      </c>
      <c r="V26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120.84800000000001</v>
      </c>
    </row>
    <row r="2671" spans="1:22" x14ac:dyDescent="0.3">
      <c r="A2671">
        <v>2678</v>
      </c>
      <c r="B2671" t="s">
        <v>18</v>
      </c>
      <c r="C2671" t="s">
        <v>19</v>
      </c>
      <c r="D2671">
        <v>3</v>
      </c>
      <c r="E2671">
        <v>2</v>
      </c>
      <c r="F2671">
        <v>6483.15</v>
      </c>
      <c r="G2671">
        <v>10380.709999999999</v>
      </c>
      <c r="H2671">
        <v>2802.79</v>
      </c>
      <c r="I2671">
        <v>2660.44</v>
      </c>
      <c r="J2671">
        <v>4917.4799999999996</v>
      </c>
      <c r="K2671">
        <f>Global_Household_Financial_Dyna[[#This Row],[Total_Household_Income]]-Global_Household_Financial_Dyna[[#This Row],[Estimated_Taxes]]</f>
        <v>7577.9199999999992</v>
      </c>
      <c r="L2671" s="1">
        <f>Global_Household_Financial_Dyna[[#This Row],[Monthly_Savings]]/Global_Household_Financial_Dyna[[#This Row],[Net Income]]</f>
        <v>0.64892213166673707</v>
      </c>
      <c r="M2671" s="2">
        <f>Global_Household_Financial_Dyna[[#This Row],[Monthly_Expenses]]/Global_Household_Financial_Dyna[[#This Row],[Net Income]]</f>
        <v>0.35107786833326299</v>
      </c>
      <c r="N2671" t="str">
        <f>IF(Global_Household_Financial_Dyna[[#This Row],[Monthly_Savings]]&lt;0,"High Risk", IF(Global_Household_Financial_Dyna[[#This Row],[Savings Rate%]]&lt;0.1, "Medium", "Safe"))</f>
        <v>Safe</v>
      </c>
      <c r="O2671">
        <f>Global_Household_Financial_Dyna[[#This Row],[Total_Household_Income]]/Global_Household_Financial_Dyna[[#This Row],[Family_Size]]</f>
        <v>3460.2366666666662</v>
      </c>
      <c r="P2671" s="2">
        <f t="shared" si="82"/>
        <v>0.32336204947805613</v>
      </c>
      <c r="Q2671" s="2">
        <f t="shared" si="83"/>
        <v>0.32556008218868093</v>
      </c>
      <c r="R2671" s="2" t="str">
        <f>IF(Global_Household_Financial_Dyna[[#This Row],[Vs country_Average]]&lt;-0.2, "Underperformer", IF(Global_Household_Financial_Dyna[[#This Row],[Vs country_Average]]&gt;0.2, "Outperformer", "Normal"))</f>
        <v>Outperformer</v>
      </c>
      <c r="S26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4917.4799999999996</v>
      </c>
      <c r="T26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4917.4799999999996</v>
      </c>
      <c r="U26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4917.4799999999996</v>
      </c>
      <c r="V26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4917.4799999999996</v>
      </c>
    </row>
    <row r="2672" spans="1:22" x14ac:dyDescent="0.3">
      <c r="A2672">
        <v>2679</v>
      </c>
      <c r="B2672" t="s">
        <v>18</v>
      </c>
      <c r="C2672" t="s">
        <v>20</v>
      </c>
      <c r="D2672">
        <v>4</v>
      </c>
      <c r="E2672">
        <v>1</v>
      </c>
      <c r="F2672">
        <v>2479.6</v>
      </c>
      <c r="G2672">
        <v>2479.6</v>
      </c>
      <c r="H2672">
        <v>545.51</v>
      </c>
      <c r="I2672">
        <v>2353.14</v>
      </c>
      <c r="J2672">
        <v>-419.05</v>
      </c>
      <c r="K2672">
        <f>Global_Household_Financial_Dyna[[#This Row],[Total_Household_Income]]-Global_Household_Financial_Dyna[[#This Row],[Estimated_Taxes]]</f>
        <v>1934.09</v>
      </c>
      <c r="L2672" s="1">
        <f>Global_Household_Financial_Dyna[[#This Row],[Monthly_Savings]]/Global_Household_Financial_Dyna[[#This Row],[Net Income]]</f>
        <v>-0.21666520172277404</v>
      </c>
      <c r="M2672" s="2">
        <f>Global_Household_Financial_Dyna[[#This Row],[Monthly_Expenses]]/Global_Household_Financial_Dyna[[#This Row],[Net Income]]</f>
        <v>1.2166652017227739</v>
      </c>
      <c r="N2672" t="str">
        <f>IF(Global_Household_Financial_Dyna[[#This Row],[Monthly_Savings]]&lt;0,"High Risk", IF(Global_Household_Financial_Dyna[[#This Row],[Savings Rate%]]&lt;0.1, "Medium", "Safe"))</f>
        <v>High Risk</v>
      </c>
      <c r="O2672">
        <f>Global_Household_Financial_Dyna[[#This Row],[Total_Household_Income]]/Global_Household_Financial_Dyna[[#This Row],[Family_Size]]</f>
        <v>619.9</v>
      </c>
      <c r="P2672" s="2">
        <f t="shared" si="82"/>
        <v>0.32336204947805613</v>
      </c>
      <c r="Q2672" s="2">
        <f t="shared" si="83"/>
        <v>-0.54002725120083017</v>
      </c>
      <c r="R2672" s="2" t="str">
        <f>IF(Global_Household_Financial_Dyna[[#This Row],[Vs country_Average]]&lt;-0.2, "Underperformer", IF(Global_Household_Financial_Dyna[[#This Row],[Vs country_Average]]&gt;0.2, "Outperformer", "Normal"))</f>
        <v>Underperformer</v>
      </c>
      <c r="S26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-301.39300000000003</v>
      </c>
      <c r="T26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-183.73600000000002</v>
      </c>
      <c r="U26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-66.079000000000065</v>
      </c>
      <c r="V26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51.577999999999975</v>
      </c>
    </row>
    <row r="2673" spans="1:22" x14ac:dyDescent="0.3">
      <c r="A2673">
        <v>2680</v>
      </c>
      <c r="B2673" t="s">
        <v>16</v>
      </c>
      <c r="C2673" t="s">
        <v>21</v>
      </c>
      <c r="D2673">
        <v>4</v>
      </c>
      <c r="E2673">
        <v>3</v>
      </c>
      <c r="F2673">
        <v>2584.63</v>
      </c>
      <c r="G2673">
        <v>4858.95</v>
      </c>
      <c r="H2673">
        <v>1700.63</v>
      </c>
      <c r="I2673">
        <v>3367.97</v>
      </c>
      <c r="J2673">
        <v>-209.65</v>
      </c>
      <c r="K2673">
        <f>Global_Household_Financial_Dyna[[#This Row],[Total_Household_Income]]-Global_Household_Financial_Dyna[[#This Row],[Estimated_Taxes]]</f>
        <v>3158.3199999999997</v>
      </c>
      <c r="L2673" s="1">
        <f>Global_Household_Financial_Dyna[[#This Row],[Monthly_Savings]]/Global_Household_Financial_Dyna[[#This Row],[Net Income]]</f>
        <v>-6.6380227462701696E-2</v>
      </c>
      <c r="M2673" s="2">
        <f>Global_Household_Financial_Dyna[[#This Row],[Monthly_Expenses]]/Global_Household_Financial_Dyna[[#This Row],[Net Income]]</f>
        <v>1.0663802274627017</v>
      </c>
      <c r="N2673" t="str">
        <f>IF(Global_Household_Financial_Dyna[[#This Row],[Monthly_Savings]]&lt;0,"High Risk", IF(Global_Household_Financial_Dyna[[#This Row],[Savings Rate%]]&lt;0.1, "Medium", "Safe"))</f>
        <v>High Risk</v>
      </c>
      <c r="O2673">
        <f>Global_Household_Financial_Dyna[[#This Row],[Total_Household_Income]]/Global_Household_Financial_Dyna[[#This Row],[Family_Size]]</f>
        <v>1214.7375</v>
      </c>
      <c r="P2673" s="2">
        <f t="shared" si="82"/>
        <v>0.15879799892000862</v>
      </c>
      <c r="Q2673" s="2">
        <f t="shared" si="83"/>
        <v>-0.22517822638271032</v>
      </c>
      <c r="R2673" s="2" t="str">
        <f>IF(Global_Household_Financial_Dyna[[#This Row],[Vs country_Average]]&lt;-0.2, "Underperformer", IF(Global_Household_Financial_Dyna[[#This Row],[Vs country_Average]]&gt;0.2, "Outperformer", "Normal"))</f>
        <v>Underperformer</v>
      </c>
      <c r="S26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-41.251499999999993</v>
      </c>
      <c r="T26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127.14699999999996</v>
      </c>
      <c r="U26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295.54549999999983</v>
      </c>
      <c r="V26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463.94399999999996</v>
      </c>
    </row>
    <row r="2674" spans="1:22" x14ac:dyDescent="0.3">
      <c r="A2674">
        <v>2681</v>
      </c>
      <c r="B2674" t="s">
        <v>10</v>
      </c>
      <c r="C2674" t="s">
        <v>11</v>
      </c>
      <c r="D2674">
        <v>7</v>
      </c>
      <c r="E2674">
        <v>3</v>
      </c>
      <c r="F2674">
        <v>743.63</v>
      </c>
      <c r="G2674">
        <v>1654.92</v>
      </c>
      <c r="H2674">
        <v>165.49</v>
      </c>
      <c r="I2674">
        <v>764.41</v>
      </c>
      <c r="J2674">
        <v>725.02</v>
      </c>
      <c r="K2674">
        <f>Global_Household_Financial_Dyna[[#This Row],[Total_Household_Income]]-Global_Household_Financial_Dyna[[#This Row],[Estimated_Taxes]]</f>
        <v>1489.43</v>
      </c>
      <c r="L2674" s="1">
        <f>Global_Household_Financial_Dyna[[#This Row],[Monthly_Savings]]/Global_Household_Financial_Dyna[[#This Row],[Net Income]]</f>
        <v>0.48677682066293815</v>
      </c>
      <c r="M2674" s="2">
        <f>Global_Household_Financial_Dyna[[#This Row],[Monthly_Expenses]]/Global_Household_Financial_Dyna[[#This Row],[Net Income]]</f>
        <v>0.51322317933706174</v>
      </c>
      <c r="N2674" t="str">
        <f>IF(Global_Household_Financial_Dyna[[#This Row],[Monthly_Savings]]&lt;0,"High Risk", IF(Global_Household_Financial_Dyna[[#This Row],[Savings Rate%]]&lt;0.1, "Medium", "Safe"))</f>
        <v>Safe</v>
      </c>
      <c r="O2674">
        <f>Global_Household_Financial_Dyna[[#This Row],[Total_Household_Income]]/Global_Household_Financial_Dyna[[#This Row],[Family_Size]]</f>
        <v>236.41714285714286</v>
      </c>
      <c r="P2674" s="2">
        <f t="shared" si="82"/>
        <v>0.42077341556833553</v>
      </c>
      <c r="Q2674" s="2">
        <f t="shared" si="83"/>
        <v>6.6003405094602619E-2</v>
      </c>
      <c r="R2674" s="2" t="str">
        <f>IF(Global_Household_Financial_Dyna[[#This Row],[Vs country_Average]]&lt;-0.2, "Underperformer", IF(Global_Household_Financial_Dyna[[#This Row],[Vs country_Average]]&gt;0.2, "Outperformer", "Normal"))</f>
        <v>Normal</v>
      </c>
      <c r="S26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725.02</v>
      </c>
      <c r="T26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725.02</v>
      </c>
      <c r="U26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725.02</v>
      </c>
      <c r="V26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725.02</v>
      </c>
    </row>
    <row r="2675" spans="1:22" x14ac:dyDescent="0.3">
      <c r="A2675">
        <v>2682</v>
      </c>
      <c r="B2675" t="s">
        <v>14</v>
      </c>
      <c r="C2675" t="s">
        <v>15</v>
      </c>
      <c r="D2675">
        <v>2</v>
      </c>
      <c r="E2675">
        <v>1</v>
      </c>
      <c r="F2675">
        <v>1858.01</v>
      </c>
      <c r="G2675">
        <v>1858.01</v>
      </c>
      <c r="H2675">
        <v>278.7</v>
      </c>
      <c r="I2675">
        <v>761.21</v>
      </c>
      <c r="J2675">
        <v>818.1</v>
      </c>
      <c r="K2675">
        <f>Global_Household_Financial_Dyna[[#This Row],[Total_Household_Income]]-Global_Household_Financial_Dyna[[#This Row],[Estimated_Taxes]]</f>
        <v>1579.31</v>
      </c>
      <c r="L2675" s="1">
        <f>Global_Household_Financial_Dyna[[#This Row],[Monthly_Savings]]/Global_Household_Financial_Dyna[[#This Row],[Net Income]]</f>
        <v>0.51801103013341276</v>
      </c>
      <c r="M2675" s="2">
        <f>Global_Household_Financial_Dyna[[#This Row],[Monthly_Expenses]]/Global_Household_Financial_Dyna[[#This Row],[Net Income]]</f>
        <v>0.48198896986658735</v>
      </c>
      <c r="N2675" t="str">
        <f>IF(Global_Household_Financial_Dyna[[#This Row],[Monthly_Savings]]&lt;0,"High Risk", IF(Global_Household_Financial_Dyna[[#This Row],[Savings Rate%]]&lt;0.1, "Medium", "Safe"))</f>
        <v>Safe</v>
      </c>
      <c r="O2675">
        <f>Global_Household_Financial_Dyna[[#This Row],[Total_Household_Income]]/Global_Household_Financial_Dyna[[#This Row],[Family_Size]]</f>
        <v>929.005</v>
      </c>
      <c r="P2675" s="2">
        <f t="shared" si="82"/>
        <v>0.39788995363055785</v>
      </c>
      <c r="Q2675" s="2">
        <f t="shared" si="83"/>
        <v>0.12012107650285492</v>
      </c>
      <c r="R2675" s="2" t="str">
        <f>IF(Global_Household_Financial_Dyna[[#This Row],[Vs country_Average]]&lt;-0.2, "Underperformer", IF(Global_Household_Financial_Dyna[[#This Row],[Vs country_Average]]&gt;0.2, "Outperformer", "Normal"))</f>
        <v>Normal</v>
      </c>
      <c r="S26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818.1</v>
      </c>
      <c r="T26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818.1</v>
      </c>
      <c r="U26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818.1</v>
      </c>
      <c r="V26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818.1</v>
      </c>
    </row>
    <row r="2676" spans="1:22" x14ac:dyDescent="0.3">
      <c r="A2676">
        <v>2683</v>
      </c>
      <c r="B2676" t="s">
        <v>18</v>
      </c>
      <c r="C2676" t="s">
        <v>20</v>
      </c>
      <c r="D2676">
        <v>3</v>
      </c>
      <c r="E2676">
        <v>2</v>
      </c>
      <c r="F2676">
        <v>4417.8599999999997</v>
      </c>
      <c r="G2676">
        <v>7670.31</v>
      </c>
      <c r="H2676">
        <v>1687.47</v>
      </c>
      <c r="I2676">
        <v>2496.69</v>
      </c>
      <c r="J2676">
        <v>3486.15</v>
      </c>
      <c r="K2676">
        <f>Global_Household_Financial_Dyna[[#This Row],[Total_Household_Income]]-Global_Household_Financial_Dyna[[#This Row],[Estimated_Taxes]]</f>
        <v>5982.84</v>
      </c>
      <c r="L2676" s="1">
        <f>Global_Household_Financial_Dyna[[#This Row],[Monthly_Savings]]/Global_Household_Financial_Dyna[[#This Row],[Net Income]]</f>
        <v>0.58269149768337447</v>
      </c>
      <c r="M2676" s="2">
        <f>Global_Household_Financial_Dyna[[#This Row],[Monthly_Expenses]]/Global_Household_Financial_Dyna[[#This Row],[Net Income]]</f>
        <v>0.41730850231662553</v>
      </c>
      <c r="N2676" t="str">
        <f>IF(Global_Household_Financial_Dyna[[#This Row],[Monthly_Savings]]&lt;0,"High Risk", IF(Global_Household_Financial_Dyna[[#This Row],[Savings Rate%]]&lt;0.1, "Medium", "Safe"))</f>
        <v>Safe</v>
      </c>
      <c r="O2676">
        <f>Global_Household_Financial_Dyna[[#This Row],[Total_Household_Income]]/Global_Household_Financial_Dyna[[#This Row],[Family_Size]]</f>
        <v>2556.77</v>
      </c>
      <c r="P2676" s="2">
        <f t="shared" si="82"/>
        <v>0.32336204947805613</v>
      </c>
      <c r="Q2676" s="2">
        <f t="shared" si="83"/>
        <v>0.25932944820531834</v>
      </c>
      <c r="R2676" s="2" t="str">
        <f>IF(Global_Household_Financial_Dyna[[#This Row],[Vs country_Average]]&lt;-0.2, "Underperformer", IF(Global_Household_Financial_Dyna[[#This Row],[Vs country_Average]]&gt;0.2, "Outperformer", "Normal"))</f>
        <v>Outperformer</v>
      </c>
      <c r="S26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3486.15</v>
      </c>
      <c r="T26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3486.15</v>
      </c>
      <c r="U26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3486.15</v>
      </c>
      <c r="V26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3486.15</v>
      </c>
    </row>
    <row r="2677" spans="1:22" x14ac:dyDescent="0.3">
      <c r="A2677">
        <v>2684</v>
      </c>
      <c r="B2677" t="s">
        <v>10</v>
      </c>
      <c r="C2677" t="s">
        <v>22</v>
      </c>
      <c r="D2677">
        <v>1</v>
      </c>
      <c r="E2677">
        <v>1</v>
      </c>
      <c r="F2677">
        <v>730.38</v>
      </c>
      <c r="G2677">
        <v>730.38</v>
      </c>
      <c r="H2677">
        <v>73.040000000000006</v>
      </c>
      <c r="I2677">
        <v>365</v>
      </c>
      <c r="J2677">
        <v>292.33999999999997</v>
      </c>
      <c r="K2677">
        <f>Global_Household_Financial_Dyna[[#This Row],[Total_Household_Income]]-Global_Household_Financial_Dyna[[#This Row],[Estimated_Taxes]]</f>
        <v>657.34</v>
      </c>
      <c r="L2677" s="1">
        <f>Global_Household_Financial_Dyna[[#This Row],[Monthly_Savings]]/Global_Household_Financial_Dyna[[#This Row],[Net Income]]</f>
        <v>0.44473179785194872</v>
      </c>
      <c r="M2677" s="2">
        <f>Global_Household_Financial_Dyna[[#This Row],[Monthly_Expenses]]/Global_Household_Financial_Dyna[[#This Row],[Net Income]]</f>
        <v>0.55526820214805117</v>
      </c>
      <c r="N2677" t="str">
        <f>IF(Global_Household_Financial_Dyna[[#This Row],[Monthly_Savings]]&lt;0,"High Risk", IF(Global_Household_Financial_Dyna[[#This Row],[Savings Rate%]]&lt;0.1, "Medium", "Safe"))</f>
        <v>Safe</v>
      </c>
      <c r="O2677">
        <f>Global_Household_Financial_Dyna[[#This Row],[Total_Household_Income]]/Global_Household_Financial_Dyna[[#This Row],[Family_Size]]</f>
        <v>730.38</v>
      </c>
      <c r="P2677" s="2">
        <f t="shared" si="82"/>
        <v>0.42077341556833553</v>
      </c>
      <c r="Q2677" s="2">
        <f t="shared" si="83"/>
        <v>2.3958382283613189E-2</v>
      </c>
      <c r="R2677" s="2" t="str">
        <f>IF(Global_Household_Financial_Dyna[[#This Row],[Vs country_Average]]&lt;-0.2, "Underperformer", IF(Global_Household_Financial_Dyna[[#This Row],[Vs country_Average]]&gt;0.2, "Outperformer", "Normal"))</f>
        <v>Normal</v>
      </c>
      <c r="S26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292.33999999999997</v>
      </c>
      <c r="T26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292.33999999999997</v>
      </c>
      <c r="U26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292.33999999999997</v>
      </c>
      <c r="V26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292.33999999999997</v>
      </c>
    </row>
    <row r="2678" spans="1:22" x14ac:dyDescent="0.3">
      <c r="A2678">
        <v>2685</v>
      </c>
      <c r="B2678" t="s">
        <v>10</v>
      </c>
      <c r="C2678" t="s">
        <v>11</v>
      </c>
      <c r="D2678">
        <v>2</v>
      </c>
      <c r="E2678">
        <v>1</v>
      </c>
      <c r="F2678">
        <v>1111.3900000000001</v>
      </c>
      <c r="G2678">
        <v>1111.3900000000001</v>
      </c>
      <c r="H2678">
        <v>111.14</v>
      </c>
      <c r="I2678">
        <v>452.79</v>
      </c>
      <c r="J2678">
        <v>547.46</v>
      </c>
      <c r="K2678">
        <f>Global_Household_Financial_Dyna[[#This Row],[Total_Household_Income]]-Global_Household_Financial_Dyna[[#This Row],[Estimated_Taxes]]</f>
        <v>1000.2500000000001</v>
      </c>
      <c r="L2678" s="1">
        <f>Global_Household_Financial_Dyna[[#This Row],[Monthly_Savings]]/Global_Household_Financial_Dyna[[#This Row],[Net Income]]</f>
        <v>0.54732316920769808</v>
      </c>
      <c r="M2678" s="2">
        <f>Global_Household_Financial_Dyna[[#This Row],[Monthly_Expenses]]/Global_Household_Financial_Dyna[[#This Row],[Net Income]]</f>
        <v>0.45267683079230192</v>
      </c>
      <c r="N2678" t="str">
        <f>IF(Global_Household_Financial_Dyna[[#This Row],[Monthly_Savings]]&lt;0,"High Risk", IF(Global_Household_Financial_Dyna[[#This Row],[Savings Rate%]]&lt;0.1, "Medium", "Safe"))</f>
        <v>Safe</v>
      </c>
      <c r="O2678">
        <f>Global_Household_Financial_Dyna[[#This Row],[Total_Household_Income]]/Global_Household_Financial_Dyna[[#This Row],[Family_Size]]</f>
        <v>555.69500000000005</v>
      </c>
      <c r="P2678" s="2">
        <f t="shared" si="82"/>
        <v>0.42077341556833553</v>
      </c>
      <c r="Q2678" s="2">
        <f t="shared" si="83"/>
        <v>0.12654975363936255</v>
      </c>
      <c r="R2678" s="2" t="str">
        <f>IF(Global_Household_Financial_Dyna[[#This Row],[Vs country_Average]]&lt;-0.2, "Underperformer", IF(Global_Household_Financial_Dyna[[#This Row],[Vs country_Average]]&gt;0.2, "Outperformer", "Normal"))</f>
        <v>Normal</v>
      </c>
      <c r="S26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547.46</v>
      </c>
      <c r="T26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547.46</v>
      </c>
      <c r="U26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547.46</v>
      </c>
      <c r="V26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547.46</v>
      </c>
    </row>
    <row r="2679" spans="1:22" x14ac:dyDescent="0.3">
      <c r="A2679">
        <v>2686</v>
      </c>
      <c r="B2679" t="s">
        <v>18</v>
      </c>
      <c r="C2679" t="s">
        <v>20</v>
      </c>
      <c r="D2679">
        <v>4</v>
      </c>
      <c r="E2679">
        <v>1</v>
      </c>
      <c r="F2679">
        <v>4403.08</v>
      </c>
      <c r="G2679">
        <v>4403.08</v>
      </c>
      <c r="H2679">
        <v>968.68</v>
      </c>
      <c r="I2679">
        <v>2265.1</v>
      </c>
      <c r="J2679">
        <v>1169.3</v>
      </c>
      <c r="K2679">
        <f>Global_Household_Financial_Dyna[[#This Row],[Total_Household_Income]]-Global_Household_Financial_Dyna[[#This Row],[Estimated_Taxes]]</f>
        <v>3434.4</v>
      </c>
      <c r="L2679" s="1">
        <f>Global_Household_Financial_Dyna[[#This Row],[Monthly_Savings]]/Global_Household_Financial_Dyna[[#This Row],[Net Income]]</f>
        <v>0.34046703936641043</v>
      </c>
      <c r="M2679" s="2">
        <f>Global_Household_Financial_Dyna[[#This Row],[Monthly_Expenses]]/Global_Household_Financial_Dyna[[#This Row],[Net Income]]</f>
        <v>0.65953296063358957</v>
      </c>
      <c r="N2679" t="str">
        <f>IF(Global_Household_Financial_Dyna[[#This Row],[Monthly_Savings]]&lt;0,"High Risk", IF(Global_Household_Financial_Dyna[[#This Row],[Savings Rate%]]&lt;0.1, "Medium", "Safe"))</f>
        <v>Safe</v>
      </c>
      <c r="O2679">
        <f>Global_Household_Financial_Dyna[[#This Row],[Total_Household_Income]]/Global_Household_Financial_Dyna[[#This Row],[Family_Size]]</f>
        <v>1100.77</v>
      </c>
      <c r="P2679" s="2">
        <f t="shared" si="82"/>
        <v>0.32336204947805613</v>
      </c>
      <c r="Q2679" s="2">
        <f t="shared" si="83"/>
        <v>1.7104989888354294E-2</v>
      </c>
      <c r="R2679" s="2" t="str">
        <f>IF(Global_Household_Financial_Dyna[[#This Row],[Vs country_Average]]&lt;-0.2, "Underperformer", IF(Global_Household_Financial_Dyna[[#This Row],[Vs country_Average]]&gt;0.2, "Outperformer", "Normal"))</f>
        <v>Normal</v>
      </c>
      <c r="S26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1169.3</v>
      </c>
      <c r="T26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1169.3</v>
      </c>
      <c r="U26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1169.3</v>
      </c>
      <c r="V26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1169.3</v>
      </c>
    </row>
    <row r="2680" spans="1:22" x14ac:dyDescent="0.3">
      <c r="A2680">
        <v>2687</v>
      </c>
      <c r="B2680" t="s">
        <v>18</v>
      </c>
      <c r="C2680" t="s">
        <v>20</v>
      </c>
      <c r="D2680">
        <v>2</v>
      </c>
      <c r="E2680">
        <v>1</v>
      </c>
      <c r="F2680">
        <v>1936.04</v>
      </c>
      <c r="G2680">
        <v>1936.04</v>
      </c>
      <c r="H2680">
        <v>425.93</v>
      </c>
      <c r="I2680">
        <v>1705.2</v>
      </c>
      <c r="J2680">
        <v>-195.09</v>
      </c>
      <c r="K2680">
        <f>Global_Household_Financial_Dyna[[#This Row],[Total_Household_Income]]-Global_Household_Financial_Dyna[[#This Row],[Estimated_Taxes]]</f>
        <v>1510.11</v>
      </c>
      <c r="L2680" s="1">
        <f>Global_Household_Financial_Dyna[[#This Row],[Monthly_Savings]]/Global_Household_Financial_Dyna[[#This Row],[Net Income]]</f>
        <v>-0.12918926435822556</v>
      </c>
      <c r="M2680" s="2">
        <f>Global_Household_Financial_Dyna[[#This Row],[Monthly_Expenses]]/Global_Household_Financial_Dyna[[#This Row],[Net Income]]</f>
        <v>1.1291892643582258</v>
      </c>
      <c r="N2680" t="str">
        <f>IF(Global_Household_Financial_Dyna[[#This Row],[Monthly_Savings]]&lt;0,"High Risk", IF(Global_Household_Financial_Dyna[[#This Row],[Savings Rate%]]&lt;0.1, "Medium", "Safe"))</f>
        <v>High Risk</v>
      </c>
      <c r="O2680">
        <f>Global_Household_Financial_Dyna[[#This Row],[Total_Household_Income]]/Global_Household_Financial_Dyna[[#This Row],[Family_Size]]</f>
        <v>968.02</v>
      </c>
      <c r="P2680" s="2">
        <f t="shared" si="82"/>
        <v>0.32336204947805613</v>
      </c>
      <c r="Q2680" s="2">
        <f t="shared" si="83"/>
        <v>-0.45255131383628167</v>
      </c>
      <c r="R2680" s="2" t="str">
        <f>IF(Global_Household_Financial_Dyna[[#This Row],[Vs country_Average]]&lt;-0.2, "Underperformer", IF(Global_Household_Financial_Dyna[[#This Row],[Vs country_Average]]&gt;0.2, "Outperformer", "Normal"))</f>
        <v>Underperformer</v>
      </c>
      <c r="S26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-109.82999999999998</v>
      </c>
      <c r="T26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-24.569999999999993</v>
      </c>
      <c r="U26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60.690000000000026</v>
      </c>
      <c r="V26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145.95000000000002</v>
      </c>
    </row>
    <row r="2681" spans="1:22" x14ac:dyDescent="0.3">
      <c r="A2681">
        <v>2688</v>
      </c>
      <c r="B2681" t="s">
        <v>10</v>
      </c>
      <c r="C2681" t="s">
        <v>22</v>
      </c>
      <c r="D2681">
        <v>2</v>
      </c>
      <c r="E2681">
        <v>2</v>
      </c>
      <c r="F2681">
        <v>921.55</v>
      </c>
      <c r="G2681">
        <v>1371.16</v>
      </c>
      <c r="H2681">
        <v>137.12</v>
      </c>
      <c r="I2681">
        <v>293.76</v>
      </c>
      <c r="J2681">
        <v>940.29</v>
      </c>
      <c r="K2681">
        <f>Global_Household_Financial_Dyna[[#This Row],[Total_Household_Income]]-Global_Household_Financial_Dyna[[#This Row],[Estimated_Taxes]]</f>
        <v>1234.04</v>
      </c>
      <c r="L2681" s="1">
        <f>Global_Household_Financial_Dyna[[#This Row],[Monthly_Savings]]/Global_Household_Financial_Dyna[[#This Row],[Net Income]]</f>
        <v>0.76196071440147806</v>
      </c>
      <c r="M2681" s="2">
        <f>Global_Household_Financial_Dyna[[#This Row],[Monthly_Expenses]]/Global_Household_Financial_Dyna[[#This Row],[Net Income]]</f>
        <v>0.23804738906356357</v>
      </c>
      <c r="N2681" t="str">
        <f>IF(Global_Household_Financial_Dyna[[#This Row],[Monthly_Savings]]&lt;0,"High Risk", IF(Global_Household_Financial_Dyna[[#This Row],[Savings Rate%]]&lt;0.1, "Medium", "Safe"))</f>
        <v>Safe</v>
      </c>
      <c r="O2681">
        <f>Global_Household_Financial_Dyna[[#This Row],[Total_Household_Income]]/Global_Household_Financial_Dyna[[#This Row],[Family_Size]]</f>
        <v>685.58</v>
      </c>
      <c r="P2681" s="2">
        <f t="shared" si="82"/>
        <v>0.42077341556833553</v>
      </c>
      <c r="Q2681" s="2">
        <f t="shared" si="83"/>
        <v>0.34118729883314253</v>
      </c>
      <c r="R2681" s="2" t="str">
        <f>IF(Global_Household_Financial_Dyna[[#This Row],[Vs country_Average]]&lt;-0.2, "Underperformer", IF(Global_Household_Financial_Dyna[[#This Row],[Vs country_Average]]&gt;0.2, "Outperformer", "Normal"))</f>
        <v>Outperformer</v>
      </c>
      <c r="S26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940.29</v>
      </c>
      <c r="T26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940.29</v>
      </c>
      <c r="U26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940.29</v>
      </c>
      <c r="V26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940.29</v>
      </c>
    </row>
    <row r="2682" spans="1:22" x14ac:dyDescent="0.3">
      <c r="A2682">
        <v>2689</v>
      </c>
      <c r="B2682" t="s">
        <v>10</v>
      </c>
      <c r="C2682" t="s">
        <v>11</v>
      </c>
      <c r="D2682">
        <v>5</v>
      </c>
      <c r="E2682">
        <v>3</v>
      </c>
      <c r="F2682">
        <v>559.44000000000005</v>
      </c>
      <c r="G2682">
        <v>1168.6500000000001</v>
      </c>
      <c r="H2682">
        <v>116.86</v>
      </c>
      <c r="I2682">
        <v>482.87</v>
      </c>
      <c r="J2682">
        <v>568.91999999999996</v>
      </c>
      <c r="K2682">
        <f>Global_Household_Financial_Dyna[[#This Row],[Total_Household_Income]]-Global_Household_Financial_Dyna[[#This Row],[Estimated_Taxes]]</f>
        <v>1051.7900000000002</v>
      </c>
      <c r="L2682" s="1">
        <f>Global_Household_Financial_Dyna[[#This Row],[Monthly_Savings]]/Global_Household_Financial_Dyna[[#This Row],[Net Income]]</f>
        <v>0.540906454710541</v>
      </c>
      <c r="M2682" s="2">
        <f>Global_Household_Financial_Dyna[[#This Row],[Monthly_Expenses]]/Global_Household_Financial_Dyna[[#This Row],[Net Income]]</f>
        <v>0.45909354528945884</v>
      </c>
      <c r="N2682" t="str">
        <f>IF(Global_Household_Financial_Dyna[[#This Row],[Monthly_Savings]]&lt;0,"High Risk", IF(Global_Household_Financial_Dyna[[#This Row],[Savings Rate%]]&lt;0.1, "Medium", "Safe"))</f>
        <v>Safe</v>
      </c>
      <c r="O2682">
        <f>Global_Household_Financial_Dyna[[#This Row],[Total_Household_Income]]/Global_Household_Financial_Dyna[[#This Row],[Family_Size]]</f>
        <v>233.73000000000002</v>
      </c>
      <c r="P2682" s="2">
        <f t="shared" si="82"/>
        <v>0.42077341556833553</v>
      </c>
      <c r="Q2682" s="2">
        <f t="shared" si="83"/>
        <v>0.12013303914220547</v>
      </c>
      <c r="R2682" s="2" t="str">
        <f>IF(Global_Household_Financial_Dyna[[#This Row],[Vs country_Average]]&lt;-0.2, "Underperformer", IF(Global_Household_Financial_Dyna[[#This Row],[Vs country_Average]]&gt;0.2, "Outperformer", "Normal"))</f>
        <v>Normal</v>
      </c>
      <c r="S26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568.91999999999996</v>
      </c>
      <c r="T26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568.91999999999996</v>
      </c>
      <c r="U26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568.91999999999996</v>
      </c>
      <c r="V26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568.91999999999996</v>
      </c>
    </row>
    <row r="2683" spans="1:22" x14ac:dyDescent="0.3">
      <c r="A2683">
        <v>2690</v>
      </c>
      <c r="B2683" t="s">
        <v>10</v>
      </c>
      <c r="C2683" t="s">
        <v>22</v>
      </c>
      <c r="D2683">
        <v>2</v>
      </c>
      <c r="E2683">
        <v>2</v>
      </c>
      <c r="F2683">
        <v>962.91</v>
      </c>
      <c r="G2683">
        <v>1663.63</v>
      </c>
      <c r="H2683">
        <v>166.36</v>
      </c>
      <c r="I2683">
        <v>336.47</v>
      </c>
      <c r="J2683">
        <v>1160.8</v>
      </c>
      <c r="K2683">
        <f>Global_Household_Financial_Dyna[[#This Row],[Total_Household_Income]]-Global_Household_Financial_Dyna[[#This Row],[Estimated_Taxes]]</f>
        <v>1497.27</v>
      </c>
      <c r="L2683" s="1">
        <f>Global_Household_Financial_Dyna[[#This Row],[Monthly_Savings]]/Global_Household_Financial_Dyna[[#This Row],[Net Income]]</f>
        <v>0.77527767202976083</v>
      </c>
      <c r="M2683" s="2">
        <f>Global_Household_Financial_Dyna[[#This Row],[Monthly_Expenses]]/Global_Household_Financial_Dyna[[#This Row],[Net Income]]</f>
        <v>0.22472232797023919</v>
      </c>
      <c r="N2683" t="str">
        <f>IF(Global_Household_Financial_Dyna[[#This Row],[Monthly_Savings]]&lt;0,"High Risk", IF(Global_Household_Financial_Dyna[[#This Row],[Savings Rate%]]&lt;0.1, "Medium", "Safe"))</f>
        <v>Safe</v>
      </c>
      <c r="O2683">
        <f>Global_Household_Financial_Dyna[[#This Row],[Total_Household_Income]]/Global_Household_Financial_Dyna[[#This Row],[Family_Size]]</f>
        <v>831.81500000000005</v>
      </c>
      <c r="P2683" s="2">
        <f t="shared" si="82"/>
        <v>0.42077341556833553</v>
      </c>
      <c r="Q2683" s="2">
        <f t="shared" si="83"/>
        <v>0.3545042564614253</v>
      </c>
      <c r="R2683" s="2" t="str">
        <f>IF(Global_Household_Financial_Dyna[[#This Row],[Vs country_Average]]&lt;-0.2, "Underperformer", IF(Global_Household_Financial_Dyna[[#This Row],[Vs country_Average]]&gt;0.2, "Outperformer", "Normal"))</f>
        <v>Outperformer</v>
      </c>
      <c r="S26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1160.8</v>
      </c>
      <c r="T26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1160.8</v>
      </c>
      <c r="U26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1160.8</v>
      </c>
      <c r="V26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1160.8</v>
      </c>
    </row>
    <row r="2684" spans="1:22" x14ac:dyDescent="0.3">
      <c r="A2684">
        <v>2691</v>
      </c>
      <c r="B2684" t="s">
        <v>16</v>
      </c>
      <c r="C2684" t="s">
        <v>17</v>
      </c>
      <c r="D2684">
        <v>6</v>
      </c>
      <c r="E2684">
        <v>1</v>
      </c>
      <c r="F2684">
        <v>4945.13</v>
      </c>
      <c r="G2684">
        <v>4945.13</v>
      </c>
      <c r="H2684">
        <v>1730.79</v>
      </c>
      <c r="I2684">
        <v>4692.92</v>
      </c>
      <c r="J2684">
        <v>-1478.59</v>
      </c>
      <c r="K2684">
        <f>Global_Household_Financial_Dyna[[#This Row],[Total_Household_Income]]-Global_Household_Financial_Dyna[[#This Row],[Estimated_Taxes]]</f>
        <v>3214.34</v>
      </c>
      <c r="L2684" s="1">
        <f>Global_Household_Financial_Dyna[[#This Row],[Monthly_Savings]]/Global_Household_Financial_Dyna[[#This Row],[Net Income]]</f>
        <v>-0.45999800892251591</v>
      </c>
      <c r="M2684" s="2">
        <f>Global_Household_Financial_Dyna[[#This Row],[Monthly_Expenses]]/Global_Household_Financial_Dyna[[#This Row],[Net Income]]</f>
        <v>1.4599948978639472</v>
      </c>
      <c r="N2684" t="str">
        <f>IF(Global_Household_Financial_Dyna[[#This Row],[Monthly_Savings]]&lt;0,"High Risk", IF(Global_Household_Financial_Dyna[[#This Row],[Savings Rate%]]&lt;0.1, "Medium", "Safe"))</f>
        <v>High Risk</v>
      </c>
      <c r="O2684">
        <f>Global_Household_Financial_Dyna[[#This Row],[Total_Household_Income]]/Global_Household_Financial_Dyna[[#This Row],[Family_Size]]</f>
        <v>824.18833333333339</v>
      </c>
      <c r="P2684" s="2">
        <f t="shared" si="82"/>
        <v>0.15879799892000862</v>
      </c>
      <c r="Q2684" s="2">
        <f t="shared" si="83"/>
        <v>-0.61879600784252453</v>
      </c>
      <c r="R2684" s="2" t="str">
        <f>IF(Global_Household_Financial_Dyna[[#This Row],[Vs country_Average]]&lt;-0.2, "Underperformer", IF(Global_Household_Financial_Dyna[[#This Row],[Vs country_Average]]&gt;0.2, "Outperformer", "Normal"))</f>
        <v>Underperformer</v>
      </c>
      <c r="S26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-1243.944</v>
      </c>
      <c r="T26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-1009.2979999999998</v>
      </c>
      <c r="U26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-774.65199999999993</v>
      </c>
      <c r="V26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-540.00599999999974</v>
      </c>
    </row>
    <row r="2685" spans="1:22" x14ac:dyDescent="0.3">
      <c r="A2685">
        <v>2692</v>
      </c>
      <c r="B2685" t="s">
        <v>16</v>
      </c>
      <c r="C2685" t="s">
        <v>21</v>
      </c>
      <c r="D2685">
        <v>2</v>
      </c>
      <c r="E2685">
        <v>1</v>
      </c>
      <c r="F2685">
        <v>3238.23</v>
      </c>
      <c r="G2685">
        <v>3238.23</v>
      </c>
      <c r="H2685">
        <v>1133.3800000000001</v>
      </c>
      <c r="I2685">
        <v>2658.84</v>
      </c>
      <c r="J2685">
        <v>-553.99</v>
      </c>
      <c r="K2685">
        <f>Global_Household_Financial_Dyna[[#This Row],[Total_Household_Income]]-Global_Household_Financial_Dyna[[#This Row],[Estimated_Taxes]]</f>
        <v>2104.85</v>
      </c>
      <c r="L2685" s="1">
        <f>Global_Household_Financial_Dyna[[#This Row],[Monthly_Savings]]/Global_Household_Financial_Dyna[[#This Row],[Net Income]]</f>
        <v>-0.26319690239209448</v>
      </c>
      <c r="M2685" s="2">
        <f>Global_Household_Financial_Dyna[[#This Row],[Monthly_Expenses]]/Global_Household_Financial_Dyna[[#This Row],[Net Income]]</f>
        <v>1.2631969023920946</v>
      </c>
      <c r="N2685" t="str">
        <f>IF(Global_Household_Financial_Dyna[[#This Row],[Monthly_Savings]]&lt;0,"High Risk", IF(Global_Household_Financial_Dyna[[#This Row],[Savings Rate%]]&lt;0.1, "Medium", "Safe"))</f>
        <v>High Risk</v>
      </c>
      <c r="O2685">
        <f>Global_Household_Financial_Dyna[[#This Row],[Total_Household_Income]]/Global_Household_Financial_Dyna[[#This Row],[Family_Size]]</f>
        <v>1619.115</v>
      </c>
      <c r="P2685" s="2">
        <f t="shared" si="82"/>
        <v>0.15879799892000862</v>
      </c>
      <c r="Q2685" s="2">
        <f t="shared" si="83"/>
        <v>-0.4219949013121031</v>
      </c>
      <c r="R2685" s="2" t="str">
        <f>IF(Global_Household_Financial_Dyna[[#This Row],[Vs country_Average]]&lt;-0.2, "Underperformer", IF(Global_Household_Financial_Dyna[[#This Row],[Vs country_Average]]&gt;0.2, "Outperformer", "Normal"))</f>
        <v>Underperformer</v>
      </c>
      <c r="S26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-421.048</v>
      </c>
      <c r="T26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-288.10599999999999</v>
      </c>
      <c r="U26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-155.16399999999999</v>
      </c>
      <c r="V26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-22.22199999999998</v>
      </c>
    </row>
    <row r="2686" spans="1:22" x14ac:dyDescent="0.3">
      <c r="A2686">
        <v>2693</v>
      </c>
      <c r="B2686" t="s">
        <v>18</v>
      </c>
      <c r="C2686" t="s">
        <v>20</v>
      </c>
      <c r="D2686">
        <v>8</v>
      </c>
      <c r="E2686">
        <v>3</v>
      </c>
      <c r="F2686">
        <v>3415.61</v>
      </c>
      <c r="G2686">
        <v>8069.3</v>
      </c>
      <c r="H2686">
        <v>2178.71</v>
      </c>
      <c r="I2686">
        <v>4347.26</v>
      </c>
      <c r="J2686">
        <v>1543.33</v>
      </c>
      <c r="K2686">
        <f>Global_Household_Financial_Dyna[[#This Row],[Total_Household_Income]]-Global_Household_Financial_Dyna[[#This Row],[Estimated_Taxes]]</f>
        <v>5890.59</v>
      </c>
      <c r="L2686" s="1">
        <f>Global_Household_Financial_Dyna[[#This Row],[Monthly_Savings]]/Global_Household_Financial_Dyna[[#This Row],[Net Income]]</f>
        <v>0.26199922248874896</v>
      </c>
      <c r="M2686" s="2">
        <f>Global_Household_Financial_Dyna[[#This Row],[Monthly_Expenses]]/Global_Household_Financial_Dyna[[#This Row],[Net Income]]</f>
        <v>0.73800077751125104</v>
      </c>
      <c r="N2686" t="str">
        <f>IF(Global_Household_Financial_Dyna[[#This Row],[Monthly_Savings]]&lt;0,"High Risk", IF(Global_Household_Financial_Dyna[[#This Row],[Savings Rate%]]&lt;0.1, "Medium", "Safe"))</f>
        <v>Safe</v>
      </c>
      <c r="O2686">
        <f>Global_Household_Financial_Dyna[[#This Row],[Total_Household_Income]]/Global_Household_Financial_Dyna[[#This Row],[Family_Size]]</f>
        <v>1008.6625</v>
      </c>
      <c r="P2686" s="2">
        <f t="shared" si="82"/>
        <v>0.32336204947805613</v>
      </c>
      <c r="Q2686" s="2">
        <f t="shared" si="83"/>
        <v>-6.1362826989307173E-2</v>
      </c>
      <c r="R2686" s="2" t="str">
        <f>IF(Global_Household_Financial_Dyna[[#This Row],[Vs country_Average]]&lt;-0.2, "Underperformer", IF(Global_Household_Financial_Dyna[[#This Row],[Vs country_Average]]&gt;0.2, "Outperformer", "Normal"))</f>
        <v>Normal</v>
      </c>
      <c r="S26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1543.33</v>
      </c>
      <c r="T26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1543.33</v>
      </c>
      <c r="U26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1543.33</v>
      </c>
      <c r="V26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1543.33</v>
      </c>
    </row>
    <row r="2687" spans="1:22" x14ac:dyDescent="0.3">
      <c r="A2687">
        <v>2694</v>
      </c>
      <c r="B2687" t="s">
        <v>10</v>
      </c>
      <c r="C2687" t="s">
        <v>22</v>
      </c>
      <c r="D2687">
        <v>6</v>
      </c>
      <c r="E2687">
        <v>3</v>
      </c>
      <c r="F2687">
        <v>1019.58</v>
      </c>
      <c r="G2687">
        <v>2182.7399999999998</v>
      </c>
      <c r="H2687">
        <v>218.27</v>
      </c>
      <c r="I2687">
        <v>773.79</v>
      </c>
      <c r="J2687">
        <v>1190.68</v>
      </c>
      <c r="K2687">
        <f>Global_Household_Financial_Dyna[[#This Row],[Total_Household_Income]]-Global_Household_Financial_Dyna[[#This Row],[Estimated_Taxes]]</f>
        <v>1964.4699999999998</v>
      </c>
      <c r="L2687" s="1">
        <f>Global_Household_Financial_Dyna[[#This Row],[Monthly_Savings]]/Global_Household_Financial_Dyna[[#This Row],[Net Income]]</f>
        <v>0.60610749973275246</v>
      </c>
      <c r="M2687" s="2">
        <f>Global_Household_Financial_Dyna[[#This Row],[Monthly_Expenses]]/Global_Household_Financial_Dyna[[#This Row],[Net Income]]</f>
        <v>0.3938925002672477</v>
      </c>
      <c r="N2687" t="str">
        <f>IF(Global_Household_Financial_Dyna[[#This Row],[Monthly_Savings]]&lt;0,"High Risk", IF(Global_Household_Financial_Dyna[[#This Row],[Savings Rate%]]&lt;0.1, "Medium", "Safe"))</f>
        <v>Safe</v>
      </c>
      <c r="O2687">
        <f>Global_Household_Financial_Dyna[[#This Row],[Total_Household_Income]]/Global_Household_Financial_Dyna[[#This Row],[Family_Size]]</f>
        <v>363.78999999999996</v>
      </c>
      <c r="P2687" s="2">
        <f t="shared" si="82"/>
        <v>0.42077341556833553</v>
      </c>
      <c r="Q2687" s="2">
        <f t="shared" si="83"/>
        <v>0.18533408416441693</v>
      </c>
      <c r="R2687" s="2" t="str">
        <f>IF(Global_Household_Financial_Dyna[[#This Row],[Vs country_Average]]&lt;-0.2, "Underperformer", IF(Global_Household_Financial_Dyna[[#This Row],[Vs country_Average]]&gt;0.2, "Outperformer", "Normal"))</f>
        <v>Normal</v>
      </c>
      <c r="S26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1190.68</v>
      </c>
      <c r="T26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1190.68</v>
      </c>
      <c r="U26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1190.68</v>
      </c>
      <c r="V26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1190.68</v>
      </c>
    </row>
    <row r="2688" spans="1:22" x14ac:dyDescent="0.3">
      <c r="A2688">
        <v>2695</v>
      </c>
      <c r="B2688" t="s">
        <v>12</v>
      </c>
      <c r="C2688" t="s">
        <v>13</v>
      </c>
      <c r="D2688">
        <v>3</v>
      </c>
      <c r="E2688">
        <v>3</v>
      </c>
      <c r="F2688">
        <v>2892.49</v>
      </c>
      <c r="G2688">
        <v>6502.64</v>
      </c>
      <c r="H2688">
        <v>1625.66</v>
      </c>
      <c r="I2688">
        <v>2826.59</v>
      </c>
      <c r="J2688">
        <v>2050.39</v>
      </c>
      <c r="K2688">
        <f>Global_Household_Financial_Dyna[[#This Row],[Total_Household_Income]]-Global_Household_Financial_Dyna[[#This Row],[Estimated_Taxes]]</f>
        <v>4876.9800000000005</v>
      </c>
      <c r="L2688" s="1">
        <f>Global_Household_Financial_Dyna[[#This Row],[Monthly_Savings]]/Global_Household_Financial_Dyna[[#This Row],[Net Income]]</f>
        <v>0.42042206447432628</v>
      </c>
      <c r="M2688" s="2">
        <f>Global_Household_Financial_Dyna[[#This Row],[Monthly_Expenses]]/Global_Household_Financial_Dyna[[#This Row],[Net Income]]</f>
        <v>0.5795779355256736</v>
      </c>
      <c r="N2688" t="str">
        <f>IF(Global_Household_Financial_Dyna[[#This Row],[Monthly_Savings]]&lt;0,"High Risk", IF(Global_Household_Financial_Dyna[[#This Row],[Savings Rate%]]&lt;0.1, "Medium", "Safe"))</f>
        <v>Safe</v>
      </c>
      <c r="O2688">
        <f>Global_Household_Financial_Dyna[[#This Row],[Total_Household_Income]]/Global_Household_Financial_Dyna[[#This Row],[Family_Size]]</f>
        <v>2167.5466666666666</v>
      </c>
      <c r="P2688" s="2">
        <f t="shared" si="82"/>
        <v>0.30718716818024266</v>
      </c>
      <c r="Q2688" s="2">
        <f t="shared" si="83"/>
        <v>0.11323489629408362</v>
      </c>
      <c r="R2688" s="2" t="str">
        <f>IF(Global_Household_Financial_Dyna[[#This Row],[Vs country_Average]]&lt;-0.2, "Underperformer", IF(Global_Household_Financial_Dyna[[#This Row],[Vs country_Average]]&gt;0.2, "Outperformer", "Normal"))</f>
        <v>Normal</v>
      </c>
      <c r="S26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2050.39</v>
      </c>
      <c r="T26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2050.39</v>
      </c>
      <c r="U26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2050.39</v>
      </c>
      <c r="V26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2050.39</v>
      </c>
    </row>
    <row r="2689" spans="1:22" x14ac:dyDescent="0.3">
      <c r="A2689">
        <v>2696</v>
      </c>
      <c r="B2689" t="s">
        <v>16</v>
      </c>
      <c r="C2689" t="s">
        <v>21</v>
      </c>
      <c r="D2689">
        <v>2</v>
      </c>
      <c r="E2689">
        <v>2</v>
      </c>
      <c r="F2689">
        <v>7643.96</v>
      </c>
      <c r="G2689">
        <v>11671.11</v>
      </c>
      <c r="H2689">
        <v>4668.4399999999996</v>
      </c>
      <c r="I2689">
        <v>2716.09</v>
      </c>
      <c r="J2689">
        <v>4286.58</v>
      </c>
      <c r="K2689">
        <f>Global_Household_Financial_Dyna[[#This Row],[Total_Household_Income]]-Global_Household_Financial_Dyna[[#This Row],[Estimated_Taxes]]</f>
        <v>7002.670000000001</v>
      </c>
      <c r="L2689" s="1">
        <f>Global_Household_Financial_Dyna[[#This Row],[Monthly_Savings]]/Global_Household_Financial_Dyna[[#This Row],[Net Income]]</f>
        <v>0.61213508561734298</v>
      </c>
      <c r="M2689" s="2">
        <f>Global_Household_Financial_Dyna[[#This Row],[Monthly_Expenses]]/Global_Household_Financial_Dyna[[#This Row],[Net Income]]</f>
        <v>0.38786491438265686</v>
      </c>
      <c r="N2689" t="str">
        <f>IF(Global_Household_Financial_Dyna[[#This Row],[Monthly_Savings]]&lt;0,"High Risk", IF(Global_Household_Financial_Dyna[[#This Row],[Savings Rate%]]&lt;0.1, "Medium", "Safe"))</f>
        <v>Safe</v>
      </c>
      <c r="O2689">
        <f>Global_Household_Financial_Dyna[[#This Row],[Total_Household_Income]]/Global_Household_Financial_Dyna[[#This Row],[Family_Size]]</f>
        <v>5835.5550000000003</v>
      </c>
      <c r="P2689" s="2">
        <f t="shared" si="82"/>
        <v>0.15879799892000862</v>
      </c>
      <c r="Q2689" s="2">
        <f t="shared" si="83"/>
        <v>0.45333708669733436</v>
      </c>
      <c r="R2689" s="2" t="str">
        <f>IF(Global_Household_Financial_Dyna[[#This Row],[Vs country_Average]]&lt;-0.2, "Underperformer", IF(Global_Household_Financial_Dyna[[#This Row],[Vs country_Average]]&gt;0.2, "Outperformer", "Normal"))</f>
        <v>Outperformer</v>
      </c>
      <c r="S26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4286.58</v>
      </c>
      <c r="T26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4286.58</v>
      </c>
      <c r="U26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4286.58</v>
      </c>
      <c r="V26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4286.58</v>
      </c>
    </row>
    <row r="2690" spans="1:22" x14ac:dyDescent="0.3">
      <c r="A2690">
        <v>2697</v>
      </c>
      <c r="B2690" t="s">
        <v>16</v>
      </c>
      <c r="C2690" t="s">
        <v>21</v>
      </c>
      <c r="D2690">
        <v>1</v>
      </c>
      <c r="E2690">
        <v>1</v>
      </c>
      <c r="F2690">
        <v>6285.4</v>
      </c>
      <c r="G2690">
        <v>6285.4</v>
      </c>
      <c r="H2690">
        <v>2199.89</v>
      </c>
      <c r="I2690">
        <v>2075.5500000000002</v>
      </c>
      <c r="J2690">
        <v>2009.96</v>
      </c>
      <c r="K2690">
        <f>Global_Household_Financial_Dyna[[#This Row],[Total_Household_Income]]-Global_Household_Financial_Dyna[[#This Row],[Estimated_Taxes]]</f>
        <v>4085.5099999999998</v>
      </c>
      <c r="L2690" s="1">
        <f>Global_Household_Financial_Dyna[[#This Row],[Monthly_Savings]]/Global_Household_Financial_Dyna[[#This Row],[Net Income]]</f>
        <v>0.49197285039077132</v>
      </c>
      <c r="M2690" s="2">
        <f>Global_Household_Financial_Dyna[[#This Row],[Monthly_Expenses]]/Global_Household_Financial_Dyna[[#This Row],[Net Income]]</f>
        <v>0.50802714960922879</v>
      </c>
      <c r="N2690" t="str">
        <f>IF(Global_Household_Financial_Dyna[[#This Row],[Monthly_Savings]]&lt;0,"High Risk", IF(Global_Household_Financial_Dyna[[#This Row],[Savings Rate%]]&lt;0.1, "Medium", "Safe"))</f>
        <v>Safe</v>
      </c>
      <c r="O2690">
        <f>Global_Household_Financial_Dyna[[#This Row],[Total_Household_Income]]/Global_Household_Financial_Dyna[[#This Row],[Family_Size]]</f>
        <v>6285.4</v>
      </c>
      <c r="P2690" s="2">
        <f t="shared" ref="P2690:P2753" si="84">AVERAGEIF($B$2:$B$4986,$B2690,$L$2:$L$4986)</f>
        <v>0.15879799892000862</v>
      </c>
      <c r="Q2690" s="2">
        <f t="shared" ref="Q2690:Q2753" si="85">L2690-P2690</f>
        <v>0.3331748514707627</v>
      </c>
      <c r="R2690" s="2" t="str">
        <f>IF(Global_Household_Financial_Dyna[[#This Row],[Vs country_Average]]&lt;-0.2, "Underperformer", IF(Global_Household_Financial_Dyna[[#This Row],[Vs country_Average]]&gt;0.2, "Outperformer", "Normal"))</f>
        <v>Outperformer</v>
      </c>
      <c r="S26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2009.96</v>
      </c>
      <c r="T26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2009.96</v>
      </c>
      <c r="U26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2009.96</v>
      </c>
      <c r="V26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2009.96</v>
      </c>
    </row>
    <row r="2691" spans="1:22" x14ac:dyDescent="0.3">
      <c r="A2691">
        <v>2698</v>
      </c>
      <c r="B2691" t="s">
        <v>10</v>
      </c>
      <c r="C2691" t="s">
        <v>22</v>
      </c>
      <c r="D2691">
        <v>6</v>
      </c>
      <c r="E2691">
        <v>3</v>
      </c>
      <c r="F2691">
        <v>696.54</v>
      </c>
      <c r="G2691">
        <v>1397.35</v>
      </c>
      <c r="H2691">
        <v>139.72999999999999</v>
      </c>
      <c r="I2691">
        <v>567.33000000000004</v>
      </c>
      <c r="J2691">
        <v>690.28</v>
      </c>
      <c r="K2691">
        <f>Global_Household_Financial_Dyna[[#This Row],[Total_Household_Income]]-Global_Household_Financial_Dyna[[#This Row],[Estimated_Taxes]]</f>
        <v>1257.6199999999999</v>
      </c>
      <c r="L2691" s="1">
        <f>Global_Household_Financial_Dyna[[#This Row],[Monthly_Savings]]/Global_Household_Financial_Dyna[[#This Row],[Net Income]]</f>
        <v>0.54887803947138247</v>
      </c>
      <c r="M2691" s="2">
        <f>Global_Household_Financial_Dyna[[#This Row],[Monthly_Expenses]]/Global_Household_Financial_Dyna[[#This Row],[Net Income]]</f>
        <v>0.45111400900112919</v>
      </c>
      <c r="N2691" t="str">
        <f>IF(Global_Household_Financial_Dyna[[#This Row],[Monthly_Savings]]&lt;0,"High Risk", IF(Global_Household_Financial_Dyna[[#This Row],[Savings Rate%]]&lt;0.1, "Medium", "Safe"))</f>
        <v>Safe</v>
      </c>
      <c r="O2691">
        <f>Global_Household_Financial_Dyna[[#This Row],[Total_Household_Income]]/Global_Household_Financial_Dyna[[#This Row],[Family_Size]]</f>
        <v>232.89166666666665</v>
      </c>
      <c r="P2691" s="2">
        <f t="shared" si="84"/>
        <v>0.42077341556833553</v>
      </c>
      <c r="Q2691" s="2">
        <f t="shared" si="85"/>
        <v>0.12810462390304694</v>
      </c>
      <c r="R2691" s="2" t="str">
        <f>IF(Global_Household_Financial_Dyna[[#This Row],[Vs country_Average]]&lt;-0.2, "Underperformer", IF(Global_Household_Financial_Dyna[[#This Row],[Vs country_Average]]&gt;0.2, "Outperformer", "Normal"))</f>
        <v>Normal</v>
      </c>
      <c r="S26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690.28</v>
      </c>
      <c r="T26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690.28</v>
      </c>
      <c r="U26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690.28</v>
      </c>
      <c r="V26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690.28</v>
      </c>
    </row>
    <row r="2692" spans="1:22" x14ac:dyDescent="0.3">
      <c r="A2692">
        <v>2699</v>
      </c>
      <c r="B2692" t="s">
        <v>14</v>
      </c>
      <c r="C2692" t="s">
        <v>15</v>
      </c>
      <c r="D2692">
        <v>6</v>
      </c>
      <c r="E2692">
        <v>3</v>
      </c>
      <c r="F2692">
        <v>1321.57</v>
      </c>
      <c r="G2692">
        <v>2511.52</v>
      </c>
      <c r="H2692">
        <v>376.73</v>
      </c>
      <c r="I2692">
        <v>1290.5</v>
      </c>
      <c r="J2692">
        <v>844.29</v>
      </c>
      <c r="K2692">
        <f>Global_Household_Financial_Dyna[[#This Row],[Total_Household_Income]]-Global_Household_Financial_Dyna[[#This Row],[Estimated_Taxes]]</f>
        <v>2134.79</v>
      </c>
      <c r="L2692" s="1">
        <f>Global_Household_Financial_Dyna[[#This Row],[Monthly_Savings]]/Global_Household_Financial_Dyna[[#This Row],[Net Income]]</f>
        <v>0.39549089137573251</v>
      </c>
      <c r="M2692" s="2">
        <f>Global_Household_Financial_Dyna[[#This Row],[Monthly_Expenses]]/Global_Household_Financial_Dyna[[#This Row],[Net Income]]</f>
        <v>0.60450910862426754</v>
      </c>
      <c r="N2692" t="str">
        <f>IF(Global_Household_Financial_Dyna[[#This Row],[Monthly_Savings]]&lt;0,"High Risk", IF(Global_Household_Financial_Dyna[[#This Row],[Savings Rate%]]&lt;0.1, "Medium", "Safe"))</f>
        <v>Safe</v>
      </c>
      <c r="O2692">
        <f>Global_Household_Financial_Dyna[[#This Row],[Total_Household_Income]]/Global_Household_Financial_Dyna[[#This Row],[Family_Size]]</f>
        <v>418.58666666666664</v>
      </c>
      <c r="P2692" s="2">
        <f t="shared" si="84"/>
        <v>0.39788995363055785</v>
      </c>
      <c r="Q2692" s="2">
        <f t="shared" si="85"/>
        <v>-2.3990622548253349E-3</v>
      </c>
      <c r="R2692" s="2" t="str">
        <f>IF(Global_Household_Financial_Dyna[[#This Row],[Vs country_Average]]&lt;-0.2, "Underperformer", IF(Global_Household_Financial_Dyna[[#This Row],[Vs country_Average]]&gt;0.2, "Outperformer", "Normal"))</f>
        <v>Normal</v>
      </c>
      <c r="S26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844.29</v>
      </c>
      <c r="T26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844.29</v>
      </c>
      <c r="U26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844.29</v>
      </c>
      <c r="V26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844.29</v>
      </c>
    </row>
    <row r="2693" spans="1:22" x14ac:dyDescent="0.3">
      <c r="A2693">
        <v>2700</v>
      </c>
      <c r="B2693" t="s">
        <v>14</v>
      </c>
      <c r="C2693" t="s">
        <v>15</v>
      </c>
      <c r="D2693">
        <v>4</v>
      </c>
      <c r="E2693">
        <v>3</v>
      </c>
      <c r="F2693">
        <v>1317.79</v>
      </c>
      <c r="G2693">
        <v>2619.21</v>
      </c>
      <c r="H2693">
        <v>392.88</v>
      </c>
      <c r="I2693">
        <v>862.67</v>
      </c>
      <c r="J2693">
        <v>1363.66</v>
      </c>
      <c r="K2693">
        <f>Global_Household_Financial_Dyna[[#This Row],[Total_Household_Income]]-Global_Household_Financial_Dyna[[#This Row],[Estimated_Taxes]]</f>
        <v>2226.33</v>
      </c>
      <c r="L2693" s="1">
        <f>Global_Household_Financial_Dyna[[#This Row],[Monthly_Savings]]/Global_Household_Financial_Dyna[[#This Row],[Net Income]]</f>
        <v>0.61251476645420944</v>
      </c>
      <c r="M2693" s="2">
        <f>Global_Household_Financial_Dyna[[#This Row],[Monthly_Expenses]]/Global_Household_Financial_Dyna[[#This Row],[Net Income]]</f>
        <v>0.38748523354579062</v>
      </c>
      <c r="N2693" t="str">
        <f>IF(Global_Household_Financial_Dyna[[#This Row],[Monthly_Savings]]&lt;0,"High Risk", IF(Global_Household_Financial_Dyna[[#This Row],[Savings Rate%]]&lt;0.1, "Medium", "Safe"))</f>
        <v>Safe</v>
      </c>
      <c r="O2693">
        <f>Global_Household_Financial_Dyna[[#This Row],[Total_Household_Income]]/Global_Household_Financial_Dyna[[#This Row],[Family_Size]]</f>
        <v>654.80250000000001</v>
      </c>
      <c r="P2693" s="2">
        <f t="shared" si="84"/>
        <v>0.39788995363055785</v>
      </c>
      <c r="Q2693" s="2">
        <f t="shared" si="85"/>
        <v>0.21462481282365159</v>
      </c>
      <c r="R2693" s="2" t="str">
        <f>IF(Global_Household_Financial_Dyna[[#This Row],[Vs country_Average]]&lt;-0.2, "Underperformer", IF(Global_Household_Financial_Dyna[[#This Row],[Vs country_Average]]&gt;0.2, "Outperformer", "Normal"))</f>
        <v>Outperformer</v>
      </c>
      <c r="S26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1363.66</v>
      </c>
      <c r="T26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1363.66</v>
      </c>
      <c r="U26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1363.66</v>
      </c>
      <c r="V26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1363.66</v>
      </c>
    </row>
    <row r="2694" spans="1:22" x14ac:dyDescent="0.3">
      <c r="A2694">
        <v>2701</v>
      </c>
      <c r="B2694" t="s">
        <v>16</v>
      </c>
      <c r="C2694" t="s">
        <v>17</v>
      </c>
      <c r="D2694">
        <v>3</v>
      </c>
      <c r="E2694">
        <v>2</v>
      </c>
      <c r="F2694">
        <v>4544.42</v>
      </c>
      <c r="G2694">
        <v>7532.09</v>
      </c>
      <c r="H2694">
        <v>2636.23</v>
      </c>
      <c r="I2694">
        <v>2831.22</v>
      </c>
      <c r="J2694">
        <v>2064.64</v>
      </c>
      <c r="K2694">
        <f>Global_Household_Financial_Dyna[[#This Row],[Total_Household_Income]]-Global_Household_Financial_Dyna[[#This Row],[Estimated_Taxes]]</f>
        <v>4895.8600000000006</v>
      </c>
      <c r="L2694" s="1">
        <f>Global_Household_Financial_Dyna[[#This Row],[Monthly_Savings]]/Global_Household_Financial_Dyna[[#This Row],[Net Income]]</f>
        <v>0.42171140514638894</v>
      </c>
      <c r="M2694" s="2">
        <f>Global_Household_Financial_Dyna[[#This Row],[Monthly_Expenses]]/Global_Household_Financial_Dyna[[#This Row],[Net Income]]</f>
        <v>0.57828859485361095</v>
      </c>
      <c r="N2694" t="str">
        <f>IF(Global_Household_Financial_Dyna[[#This Row],[Monthly_Savings]]&lt;0,"High Risk", IF(Global_Household_Financial_Dyna[[#This Row],[Savings Rate%]]&lt;0.1, "Medium", "Safe"))</f>
        <v>Safe</v>
      </c>
      <c r="O2694">
        <f>Global_Household_Financial_Dyna[[#This Row],[Total_Household_Income]]/Global_Household_Financial_Dyna[[#This Row],[Family_Size]]</f>
        <v>2510.6966666666667</v>
      </c>
      <c r="P2694" s="2">
        <f t="shared" si="84"/>
        <v>0.15879799892000862</v>
      </c>
      <c r="Q2694" s="2">
        <f t="shared" si="85"/>
        <v>0.26291340622638032</v>
      </c>
      <c r="R2694" s="2" t="str">
        <f>IF(Global_Household_Financial_Dyna[[#This Row],[Vs country_Average]]&lt;-0.2, "Underperformer", IF(Global_Household_Financial_Dyna[[#This Row],[Vs country_Average]]&gt;0.2, "Outperformer", "Normal"))</f>
        <v>Outperformer</v>
      </c>
      <c r="S26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2064.64</v>
      </c>
      <c r="T26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2064.64</v>
      </c>
      <c r="U26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2064.64</v>
      </c>
      <c r="V26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2064.64</v>
      </c>
    </row>
    <row r="2695" spans="1:22" x14ac:dyDescent="0.3">
      <c r="A2695">
        <v>2702</v>
      </c>
      <c r="B2695" t="s">
        <v>12</v>
      </c>
      <c r="C2695" t="s">
        <v>13</v>
      </c>
      <c r="D2695">
        <v>2</v>
      </c>
      <c r="E2695">
        <v>2</v>
      </c>
      <c r="F2695">
        <v>1396.91</v>
      </c>
      <c r="G2695">
        <v>2285.13</v>
      </c>
      <c r="H2695">
        <v>571.28</v>
      </c>
      <c r="I2695">
        <v>2168.59</v>
      </c>
      <c r="J2695">
        <v>-454.74</v>
      </c>
      <c r="K2695">
        <f>Global_Household_Financial_Dyna[[#This Row],[Total_Household_Income]]-Global_Household_Financial_Dyna[[#This Row],[Estimated_Taxes]]</f>
        <v>1713.8500000000001</v>
      </c>
      <c r="L2695" s="1">
        <f>Global_Household_Financial_Dyna[[#This Row],[Monthly_Savings]]/Global_Household_Financial_Dyna[[#This Row],[Net Income]]</f>
        <v>-0.26533243866149309</v>
      </c>
      <c r="M2695" s="2">
        <f>Global_Household_Financial_Dyna[[#This Row],[Monthly_Expenses]]/Global_Household_Financial_Dyna[[#This Row],[Net Income]]</f>
        <v>1.265332438661493</v>
      </c>
      <c r="N2695" t="str">
        <f>IF(Global_Household_Financial_Dyna[[#This Row],[Monthly_Savings]]&lt;0,"High Risk", IF(Global_Household_Financial_Dyna[[#This Row],[Savings Rate%]]&lt;0.1, "Medium", "Safe"))</f>
        <v>High Risk</v>
      </c>
      <c r="O2695">
        <f>Global_Household_Financial_Dyna[[#This Row],[Total_Household_Income]]/Global_Household_Financial_Dyna[[#This Row],[Family_Size]]</f>
        <v>1142.5650000000001</v>
      </c>
      <c r="P2695" s="2">
        <f t="shared" si="84"/>
        <v>0.30718716818024266</v>
      </c>
      <c r="Q2695" s="2">
        <f t="shared" si="85"/>
        <v>-0.57251960684173575</v>
      </c>
      <c r="R2695" s="2" t="str">
        <f>IF(Global_Household_Financial_Dyna[[#This Row],[Vs country_Average]]&lt;-0.2, "Underperformer", IF(Global_Household_Financial_Dyna[[#This Row],[Vs country_Average]]&gt;0.2, "Outperformer", "Normal"))</f>
        <v>Underperformer</v>
      </c>
      <c r="S26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-346.31049999999999</v>
      </c>
      <c r="T26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-237.881</v>
      </c>
      <c r="U26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-129.45150000000001</v>
      </c>
      <c r="V26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-21.021999999999991</v>
      </c>
    </row>
    <row r="2696" spans="1:22" x14ac:dyDescent="0.3">
      <c r="A2696">
        <v>2703</v>
      </c>
      <c r="B2696" t="s">
        <v>18</v>
      </c>
      <c r="C2696" t="s">
        <v>19</v>
      </c>
      <c r="D2696">
        <v>7</v>
      </c>
      <c r="E2696">
        <v>2</v>
      </c>
      <c r="F2696">
        <v>3599.05</v>
      </c>
      <c r="G2696">
        <v>5637.03</v>
      </c>
      <c r="H2696">
        <v>1240.1500000000001</v>
      </c>
      <c r="I2696">
        <v>3742.89</v>
      </c>
      <c r="J2696">
        <v>653.99</v>
      </c>
      <c r="K2696">
        <f>Global_Household_Financial_Dyna[[#This Row],[Total_Household_Income]]-Global_Household_Financial_Dyna[[#This Row],[Estimated_Taxes]]</f>
        <v>4396.8799999999992</v>
      </c>
      <c r="L2696" s="1">
        <f>Global_Household_Financial_Dyna[[#This Row],[Monthly_Savings]]/Global_Household_Financial_Dyna[[#This Row],[Net Income]]</f>
        <v>0.14873956077946182</v>
      </c>
      <c r="M2696" s="2">
        <f>Global_Household_Financial_Dyna[[#This Row],[Monthly_Expenses]]/Global_Household_Financial_Dyna[[#This Row],[Net Income]]</f>
        <v>0.85126043922053829</v>
      </c>
      <c r="N2696" t="str">
        <f>IF(Global_Household_Financial_Dyna[[#This Row],[Monthly_Savings]]&lt;0,"High Risk", IF(Global_Household_Financial_Dyna[[#This Row],[Savings Rate%]]&lt;0.1, "Medium", "Safe"))</f>
        <v>Safe</v>
      </c>
      <c r="O2696">
        <f>Global_Household_Financial_Dyna[[#This Row],[Total_Household_Income]]/Global_Household_Financial_Dyna[[#This Row],[Family_Size]]</f>
        <v>805.29</v>
      </c>
      <c r="P2696" s="2">
        <f t="shared" si="84"/>
        <v>0.32336204947805613</v>
      </c>
      <c r="Q2696" s="2">
        <f t="shared" si="85"/>
        <v>-0.17462248869859431</v>
      </c>
      <c r="R2696" s="2" t="str">
        <f>IF(Global_Household_Financial_Dyna[[#This Row],[Vs country_Average]]&lt;-0.2, "Underperformer", IF(Global_Household_Financial_Dyna[[#This Row],[Vs country_Average]]&gt;0.2, "Outperformer", "Normal"))</f>
        <v>Normal</v>
      </c>
      <c r="S26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653.99</v>
      </c>
      <c r="T26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653.99</v>
      </c>
      <c r="U26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653.99</v>
      </c>
      <c r="V26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653.99</v>
      </c>
    </row>
    <row r="2697" spans="1:22" x14ac:dyDescent="0.3">
      <c r="A2697">
        <v>2704</v>
      </c>
      <c r="B2697" t="s">
        <v>18</v>
      </c>
      <c r="C2697" t="s">
        <v>19</v>
      </c>
      <c r="D2697">
        <v>1</v>
      </c>
      <c r="E2697">
        <v>1</v>
      </c>
      <c r="F2697">
        <v>5429.2</v>
      </c>
      <c r="G2697">
        <v>5429.2</v>
      </c>
      <c r="H2697">
        <v>1194.42</v>
      </c>
      <c r="I2697">
        <v>1837.24</v>
      </c>
      <c r="J2697">
        <v>2397.54</v>
      </c>
      <c r="K2697">
        <f>Global_Household_Financial_Dyna[[#This Row],[Total_Household_Income]]-Global_Household_Financial_Dyna[[#This Row],[Estimated_Taxes]]</f>
        <v>4234.78</v>
      </c>
      <c r="L2697" s="1">
        <f>Global_Household_Financial_Dyna[[#This Row],[Monthly_Savings]]/Global_Household_Financial_Dyna[[#This Row],[Net Income]]</f>
        <v>0.56615455820609339</v>
      </c>
      <c r="M2697" s="2">
        <f>Global_Household_Financial_Dyna[[#This Row],[Monthly_Expenses]]/Global_Household_Financial_Dyna[[#This Row],[Net Income]]</f>
        <v>0.43384544179390666</v>
      </c>
      <c r="N2697" t="str">
        <f>IF(Global_Household_Financial_Dyna[[#This Row],[Monthly_Savings]]&lt;0,"High Risk", IF(Global_Household_Financial_Dyna[[#This Row],[Savings Rate%]]&lt;0.1, "Medium", "Safe"))</f>
        <v>Safe</v>
      </c>
      <c r="O2697">
        <f>Global_Household_Financial_Dyna[[#This Row],[Total_Household_Income]]/Global_Household_Financial_Dyna[[#This Row],[Family_Size]]</f>
        <v>5429.2</v>
      </c>
      <c r="P2697" s="2">
        <f t="shared" si="84"/>
        <v>0.32336204947805613</v>
      </c>
      <c r="Q2697" s="2">
        <f t="shared" si="85"/>
        <v>0.24279250872803726</v>
      </c>
      <c r="R2697" s="2" t="str">
        <f>IF(Global_Household_Financial_Dyna[[#This Row],[Vs country_Average]]&lt;-0.2, "Underperformer", IF(Global_Household_Financial_Dyna[[#This Row],[Vs country_Average]]&gt;0.2, "Outperformer", "Normal"))</f>
        <v>Outperformer</v>
      </c>
      <c r="S26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2397.54</v>
      </c>
      <c r="T26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2397.54</v>
      </c>
      <c r="U26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2397.54</v>
      </c>
      <c r="V26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2397.54</v>
      </c>
    </row>
    <row r="2698" spans="1:22" x14ac:dyDescent="0.3">
      <c r="A2698">
        <v>2705</v>
      </c>
      <c r="B2698" t="s">
        <v>14</v>
      </c>
      <c r="C2698" t="s">
        <v>15</v>
      </c>
      <c r="D2698">
        <v>4</v>
      </c>
      <c r="E2698">
        <v>1</v>
      </c>
      <c r="F2698">
        <v>1522.29</v>
      </c>
      <c r="G2698">
        <v>1522.29</v>
      </c>
      <c r="H2698">
        <v>228.34</v>
      </c>
      <c r="I2698">
        <v>1114.56</v>
      </c>
      <c r="J2698">
        <v>179.39</v>
      </c>
      <c r="K2698">
        <f>Global_Household_Financial_Dyna[[#This Row],[Total_Household_Income]]-Global_Household_Financial_Dyna[[#This Row],[Estimated_Taxes]]</f>
        <v>1293.95</v>
      </c>
      <c r="L2698" s="1">
        <f>Global_Household_Financial_Dyna[[#This Row],[Monthly_Savings]]/Global_Household_Financial_Dyna[[#This Row],[Net Income]]</f>
        <v>0.13863750531318828</v>
      </c>
      <c r="M2698" s="2">
        <f>Global_Household_Financial_Dyna[[#This Row],[Monthly_Expenses]]/Global_Household_Financial_Dyna[[#This Row],[Net Income]]</f>
        <v>0.86136249468681159</v>
      </c>
      <c r="N2698" t="str">
        <f>IF(Global_Household_Financial_Dyna[[#This Row],[Monthly_Savings]]&lt;0,"High Risk", IF(Global_Household_Financial_Dyna[[#This Row],[Savings Rate%]]&lt;0.1, "Medium", "Safe"))</f>
        <v>Safe</v>
      </c>
      <c r="O2698">
        <f>Global_Household_Financial_Dyna[[#This Row],[Total_Household_Income]]/Global_Household_Financial_Dyna[[#This Row],[Family_Size]]</f>
        <v>380.57249999999999</v>
      </c>
      <c r="P2698" s="2">
        <f t="shared" si="84"/>
        <v>0.39788995363055785</v>
      </c>
      <c r="Q2698" s="2">
        <f t="shared" si="85"/>
        <v>-0.2592524483173696</v>
      </c>
      <c r="R2698" s="2" t="str">
        <f>IF(Global_Household_Financial_Dyna[[#This Row],[Vs country_Average]]&lt;-0.2, "Underperformer", IF(Global_Household_Financial_Dyna[[#This Row],[Vs country_Average]]&gt;0.2, "Outperformer", "Normal"))</f>
        <v>Underperformer</v>
      </c>
      <c r="S26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179.39</v>
      </c>
      <c r="T26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179.39</v>
      </c>
      <c r="U26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179.39</v>
      </c>
      <c r="V26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179.39</v>
      </c>
    </row>
    <row r="2699" spans="1:22" x14ac:dyDescent="0.3">
      <c r="A2699">
        <v>2706</v>
      </c>
      <c r="B2699" t="s">
        <v>14</v>
      </c>
      <c r="C2699" t="s">
        <v>15</v>
      </c>
      <c r="D2699">
        <v>3</v>
      </c>
      <c r="E2699">
        <v>2</v>
      </c>
      <c r="F2699">
        <v>3529.57</v>
      </c>
      <c r="G2699">
        <v>5335.87</v>
      </c>
      <c r="H2699">
        <v>800.38</v>
      </c>
      <c r="I2699">
        <v>1231.1500000000001</v>
      </c>
      <c r="J2699">
        <v>3304.35</v>
      </c>
      <c r="K2699">
        <f>Global_Household_Financial_Dyna[[#This Row],[Total_Household_Income]]-Global_Household_Financial_Dyna[[#This Row],[Estimated_Taxes]]</f>
        <v>4535.49</v>
      </c>
      <c r="L2699" s="1">
        <f>Global_Household_Financial_Dyna[[#This Row],[Monthly_Savings]]/Global_Household_Financial_Dyna[[#This Row],[Net Income]]</f>
        <v>0.72855413637776734</v>
      </c>
      <c r="M2699" s="2">
        <f>Global_Household_Financial_Dyna[[#This Row],[Monthly_Expenses]]/Global_Household_Financial_Dyna[[#This Row],[Net Income]]</f>
        <v>0.27144806845566855</v>
      </c>
      <c r="N2699" t="str">
        <f>IF(Global_Household_Financial_Dyna[[#This Row],[Monthly_Savings]]&lt;0,"High Risk", IF(Global_Household_Financial_Dyna[[#This Row],[Savings Rate%]]&lt;0.1, "Medium", "Safe"))</f>
        <v>Safe</v>
      </c>
      <c r="O2699">
        <f>Global_Household_Financial_Dyna[[#This Row],[Total_Household_Income]]/Global_Household_Financial_Dyna[[#This Row],[Family_Size]]</f>
        <v>1778.6233333333332</v>
      </c>
      <c r="P2699" s="2">
        <f t="shared" si="84"/>
        <v>0.39788995363055785</v>
      </c>
      <c r="Q2699" s="2">
        <f t="shared" si="85"/>
        <v>0.33066418274720949</v>
      </c>
      <c r="R2699" s="2" t="str">
        <f>IF(Global_Household_Financial_Dyna[[#This Row],[Vs country_Average]]&lt;-0.2, "Underperformer", IF(Global_Household_Financial_Dyna[[#This Row],[Vs country_Average]]&gt;0.2, "Outperformer", "Normal"))</f>
        <v>Outperformer</v>
      </c>
      <c r="S26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3304.35</v>
      </c>
      <c r="T26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3304.35</v>
      </c>
      <c r="U26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3304.35</v>
      </c>
      <c r="V26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3304.35</v>
      </c>
    </row>
    <row r="2700" spans="1:22" x14ac:dyDescent="0.3">
      <c r="A2700">
        <v>2707</v>
      </c>
      <c r="B2700" t="s">
        <v>18</v>
      </c>
      <c r="C2700" t="s">
        <v>20</v>
      </c>
      <c r="D2700">
        <v>8</v>
      </c>
      <c r="E2700">
        <v>3</v>
      </c>
      <c r="F2700">
        <v>6628.32</v>
      </c>
      <c r="G2700">
        <v>13282.2</v>
      </c>
      <c r="H2700">
        <v>3586.19</v>
      </c>
      <c r="I2700">
        <v>3361.01</v>
      </c>
      <c r="J2700">
        <v>6335</v>
      </c>
      <c r="K2700">
        <f>Global_Household_Financial_Dyna[[#This Row],[Total_Household_Income]]-Global_Household_Financial_Dyna[[#This Row],[Estimated_Taxes]]</f>
        <v>9696.01</v>
      </c>
      <c r="L2700" s="1">
        <f>Global_Household_Financial_Dyna[[#This Row],[Monthly_Savings]]/Global_Household_Financial_Dyna[[#This Row],[Net Income]]</f>
        <v>0.65336153737465208</v>
      </c>
      <c r="M2700" s="2">
        <f>Global_Household_Financial_Dyna[[#This Row],[Monthly_Expenses]]/Global_Household_Financial_Dyna[[#This Row],[Net Income]]</f>
        <v>0.34663846262534798</v>
      </c>
      <c r="N2700" t="str">
        <f>IF(Global_Household_Financial_Dyna[[#This Row],[Monthly_Savings]]&lt;0,"High Risk", IF(Global_Household_Financial_Dyna[[#This Row],[Savings Rate%]]&lt;0.1, "Medium", "Safe"))</f>
        <v>Safe</v>
      </c>
      <c r="O2700">
        <f>Global_Household_Financial_Dyna[[#This Row],[Total_Household_Income]]/Global_Household_Financial_Dyna[[#This Row],[Family_Size]]</f>
        <v>1660.2750000000001</v>
      </c>
      <c r="P2700" s="2">
        <f t="shared" si="84"/>
        <v>0.32336204947805613</v>
      </c>
      <c r="Q2700" s="2">
        <f t="shared" si="85"/>
        <v>0.32999948789659594</v>
      </c>
      <c r="R2700" s="2" t="str">
        <f>IF(Global_Household_Financial_Dyna[[#This Row],[Vs country_Average]]&lt;-0.2, "Underperformer", IF(Global_Household_Financial_Dyna[[#This Row],[Vs country_Average]]&gt;0.2, "Outperformer", "Normal"))</f>
        <v>Outperformer</v>
      </c>
      <c r="S27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6335</v>
      </c>
      <c r="T27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6335</v>
      </c>
      <c r="U27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6335</v>
      </c>
      <c r="V27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6335</v>
      </c>
    </row>
    <row r="2701" spans="1:22" x14ac:dyDescent="0.3">
      <c r="A2701">
        <v>2708</v>
      </c>
      <c r="B2701" t="s">
        <v>10</v>
      </c>
      <c r="C2701" t="s">
        <v>22</v>
      </c>
      <c r="D2701">
        <v>6</v>
      </c>
      <c r="E2701">
        <v>2</v>
      </c>
      <c r="F2701">
        <v>1112.9000000000001</v>
      </c>
      <c r="G2701">
        <v>1621.13</v>
      </c>
      <c r="H2701">
        <v>162.11000000000001</v>
      </c>
      <c r="I2701">
        <v>588.66999999999996</v>
      </c>
      <c r="J2701">
        <v>870.34</v>
      </c>
      <c r="K2701">
        <f>Global_Household_Financial_Dyna[[#This Row],[Total_Household_Income]]-Global_Household_Financial_Dyna[[#This Row],[Estimated_Taxes]]</f>
        <v>1459.02</v>
      </c>
      <c r="L2701" s="1">
        <f>Global_Household_Financial_Dyna[[#This Row],[Monthly_Savings]]/Global_Household_Financial_Dyna[[#This Row],[Net Income]]</f>
        <v>0.59652369398637439</v>
      </c>
      <c r="M2701" s="2">
        <f>Global_Household_Financial_Dyna[[#This Row],[Monthly_Expenses]]/Global_Household_Financial_Dyna[[#This Row],[Net Income]]</f>
        <v>0.40346945209798357</v>
      </c>
      <c r="N2701" t="str">
        <f>IF(Global_Household_Financial_Dyna[[#This Row],[Monthly_Savings]]&lt;0,"High Risk", IF(Global_Household_Financial_Dyna[[#This Row],[Savings Rate%]]&lt;0.1, "Medium", "Safe"))</f>
        <v>Safe</v>
      </c>
      <c r="O2701">
        <f>Global_Household_Financial_Dyna[[#This Row],[Total_Household_Income]]/Global_Household_Financial_Dyna[[#This Row],[Family_Size]]</f>
        <v>270.18833333333333</v>
      </c>
      <c r="P2701" s="2">
        <f t="shared" si="84"/>
        <v>0.42077341556833553</v>
      </c>
      <c r="Q2701" s="2">
        <f t="shared" si="85"/>
        <v>0.17575027841803886</v>
      </c>
      <c r="R2701" s="2" t="str">
        <f>IF(Global_Household_Financial_Dyna[[#This Row],[Vs country_Average]]&lt;-0.2, "Underperformer", IF(Global_Household_Financial_Dyna[[#This Row],[Vs country_Average]]&gt;0.2, "Outperformer", "Normal"))</f>
        <v>Normal</v>
      </c>
      <c r="S27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870.34</v>
      </c>
      <c r="T27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870.34</v>
      </c>
      <c r="U27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870.34</v>
      </c>
      <c r="V27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870.34</v>
      </c>
    </row>
    <row r="2702" spans="1:22" x14ac:dyDescent="0.3">
      <c r="A2702">
        <v>2709</v>
      </c>
      <c r="B2702" t="s">
        <v>18</v>
      </c>
      <c r="C2702" t="s">
        <v>20</v>
      </c>
      <c r="D2702">
        <v>1</v>
      </c>
      <c r="E2702">
        <v>1</v>
      </c>
      <c r="F2702">
        <v>5163.1099999999997</v>
      </c>
      <c r="G2702">
        <v>5163.1099999999997</v>
      </c>
      <c r="H2702">
        <v>1135.8900000000001</v>
      </c>
      <c r="I2702">
        <v>1373.51</v>
      </c>
      <c r="J2702">
        <v>2653.72</v>
      </c>
      <c r="K2702">
        <f>Global_Household_Financial_Dyna[[#This Row],[Total_Household_Income]]-Global_Household_Financial_Dyna[[#This Row],[Estimated_Taxes]]</f>
        <v>4027.2199999999993</v>
      </c>
      <c r="L2702" s="1">
        <f>Global_Household_Financial_Dyna[[#This Row],[Monthly_Savings]]/Global_Household_Financial_Dyna[[#This Row],[Net Income]]</f>
        <v>0.65894587333197596</v>
      </c>
      <c r="M2702" s="2">
        <f>Global_Household_Financial_Dyna[[#This Row],[Monthly_Expenses]]/Global_Household_Financial_Dyna[[#This Row],[Net Income]]</f>
        <v>0.34105660977051172</v>
      </c>
      <c r="N2702" t="str">
        <f>IF(Global_Household_Financial_Dyna[[#This Row],[Monthly_Savings]]&lt;0,"High Risk", IF(Global_Household_Financial_Dyna[[#This Row],[Savings Rate%]]&lt;0.1, "Medium", "Safe"))</f>
        <v>Safe</v>
      </c>
      <c r="O2702">
        <f>Global_Household_Financial_Dyna[[#This Row],[Total_Household_Income]]/Global_Household_Financial_Dyna[[#This Row],[Family_Size]]</f>
        <v>5163.1099999999997</v>
      </c>
      <c r="P2702" s="2">
        <f t="shared" si="84"/>
        <v>0.32336204947805613</v>
      </c>
      <c r="Q2702" s="2">
        <f t="shared" si="85"/>
        <v>0.33558382385391983</v>
      </c>
      <c r="R2702" s="2" t="str">
        <f>IF(Global_Household_Financial_Dyna[[#This Row],[Vs country_Average]]&lt;-0.2, "Underperformer", IF(Global_Household_Financial_Dyna[[#This Row],[Vs country_Average]]&gt;0.2, "Outperformer", "Normal"))</f>
        <v>Outperformer</v>
      </c>
      <c r="S27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2653.72</v>
      </c>
      <c r="T27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2653.72</v>
      </c>
      <c r="U27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2653.72</v>
      </c>
      <c r="V27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2653.72</v>
      </c>
    </row>
    <row r="2703" spans="1:22" x14ac:dyDescent="0.3">
      <c r="A2703">
        <v>2710</v>
      </c>
      <c r="B2703" t="s">
        <v>10</v>
      </c>
      <c r="C2703" t="s">
        <v>11</v>
      </c>
      <c r="D2703">
        <v>8</v>
      </c>
      <c r="E2703">
        <v>2</v>
      </c>
      <c r="F2703">
        <v>1263.47</v>
      </c>
      <c r="G2703">
        <v>2098.84</v>
      </c>
      <c r="H2703">
        <v>209.88</v>
      </c>
      <c r="I2703">
        <v>684.86</v>
      </c>
      <c r="J2703">
        <v>1204.0999999999999</v>
      </c>
      <c r="K2703">
        <f>Global_Household_Financial_Dyna[[#This Row],[Total_Household_Income]]-Global_Household_Financial_Dyna[[#This Row],[Estimated_Taxes]]</f>
        <v>1888.96</v>
      </c>
      <c r="L2703" s="1">
        <f>Global_Household_Financial_Dyna[[#This Row],[Monthly_Savings]]/Global_Household_Financial_Dyna[[#This Row],[Net Income]]</f>
        <v>0.63744070811451803</v>
      </c>
      <c r="M2703" s="2">
        <f>Global_Household_Financial_Dyna[[#This Row],[Monthly_Expenses]]/Global_Household_Financial_Dyna[[#This Row],[Net Income]]</f>
        <v>0.36255929188548197</v>
      </c>
      <c r="N2703" t="str">
        <f>IF(Global_Household_Financial_Dyna[[#This Row],[Monthly_Savings]]&lt;0,"High Risk", IF(Global_Household_Financial_Dyna[[#This Row],[Savings Rate%]]&lt;0.1, "Medium", "Safe"))</f>
        <v>Safe</v>
      </c>
      <c r="O2703">
        <f>Global_Household_Financial_Dyna[[#This Row],[Total_Household_Income]]/Global_Household_Financial_Dyna[[#This Row],[Family_Size]]</f>
        <v>262.35500000000002</v>
      </c>
      <c r="P2703" s="2">
        <f t="shared" si="84"/>
        <v>0.42077341556833553</v>
      </c>
      <c r="Q2703" s="2">
        <f t="shared" si="85"/>
        <v>0.2166672925461825</v>
      </c>
      <c r="R2703" s="2" t="str">
        <f>IF(Global_Household_Financial_Dyna[[#This Row],[Vs country_Average]]&lt;-0.2, "Underperformer", IF(Global_Household_Financial_Dyna[[#This Row],[Vs country_Average]]&gt;0.2, "Outperformer", "Normal"))</f>
        <v>Outperformer</v>
      </c>
      <c r="S27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1204.0999999999999</v>
      </c>
      <c r="T27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1204.0999999999999</v>
      </c>
      <c r="U27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1204.0999999999999</v>
      </c>
      <c r="V27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1204.0999999999999</v>
      </c>
    </row>
    <row r="2704" spans="1:22" x14ac:dyDescent="0.3">
      <c r="A2704">
        <v>2711</v>
      </c>
      <c r="B2704" t="s">
        <v>14</v>
      </c>
      <c r="C2704" t="s">
        <v>15</v>
      </c>
      <c r="D2704">
        <v>2</v>
      </c>
      <c r="E2704">
        <v>2</v>
      </c>
      <c r="F2704">
        <v>1727.33</v>
      </c>
      <c r="G2704">
        <v>2555.4299999999998</v>
      </c>
      <c r="H2704">
        <v>383.31</v>
      </c>
      <c r="I2704">
        <v>913.97</v>
      </c>
      <c r="J2704">
        <v>1258.1400000000001</v>
      </c>
      <c r="K2704">
        <f>Global_Household_Financial_Dyna[[#This Row],[Total_Household_Income]]-Global_Household_Financial_Dyna[[#This Row],[Estimated_Taxes]]</f>
        <v>2172.12</v>
      </c>
      <c r="L2704" s="1">
        <f>Global_Household_Financial_Dyna[[#This Row],[Monthly_Savings]]/Global_Household_Financial_Dyna[[#This Row],[Net Income]]</f>
        <v>0.57922214242307057</v>
      </c>
      <c r="M2704" s="2">
        <f>Global_Household_Financial_Dyna[[#This Row],[Monthly_Expenses]]/Global_Household_Financial_Dyna[[#This Row],[Net Income]]</f>
        <v>0.42077325377971753</v>
      </c>
      <c r="N2704" t="str">
        <f>IF(Global_Household_Financial_Dyna[[#This Row],[Monthly_Savings]]&lt;0,"High Risk", IF(Global_Household_Financial_Dyna[[#This Row],[Savings Rate%]]&lt;0.1, "Medium", "Safe"))</f>
        <v>Safe</v>
      </c>
      <c r="O2704">
        <f>Global_Household_Financial_Dyna[[#This Row],[Total_Household_Income]]/Global_Household_Financial_Dyna[[#This Row],[Family_Size]]</f>
        <v>1277.7149999999999</v>
      </c>
      <c r="P2704" s="2">
        <f t="shared" si="84"/>
        <v>0.39788995363055785</v>
      </c>
      <c r="Q2704" s="2">
        <f t="shared" si="85"/>
        <v>0.18133218879251273</v>
      </c>
      <c r="R2704" s="2" t="str">
        <f>IF(Global_Household_Financial_Dyna[[#This Row],[Vs country_Average]]&lt;-0.2, "Underperformer", IF(Global_Household_Financial_Dyna[[#This Row],[Vs country_Average]]&gt;0.2, "Outperformer", "Normal"))</f>
        <v>Normal</v>
      </c>
      <c r="S27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1258.1400000000001</v>
      </c>
      <c r="T27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1258.1400000000001</v>
      </c>
      <c r="U27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1258.1400000000001</v>
      </c>
      <c r="V27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1258.1400000000001</v>
      </c>
    </row>
    <row r="2705" spans="1:22" x14ac:dyDescent="0.3">
      <c r="A2705">
        <v>2712</v>
      </c>
      <c r="B2705" t="s">
        <v>16</v>
      </c>
      <c r="C2705" t="s">
        <v>17</v>
      </c>
      <c r="D2705">
        <v>7</v>
      </c>
      <c r="E2705">
        <v>1</v>
      </c>
      <c r="F2705">
        <v>4992.07</v>
      </c>
      <c r="G2705">
        <v>4992.07</v>
      </c>
      <c r="H2705">
        <v>1747.22</v>
      </c>
      <c r="I2705">
        <v>3476.35</v>
      </c>
      <c r="J2705">
        <v>-231.51</v>
      </c>
      <c r="K2705">
        <f>Global_Household_Financial_Dyna[[#This Row],[Total_Household_Income]]-Global_Household_Financial_Dyna[[#This Row],[Estimated_Taxes]]</f>
        <v>3244.8499999999995</v>
      </c>
      <c r="L2705" s="1">
        <f>Global_Household_Financial_Dyna[[#This Row],[Monthly_Savings]]/Global_Household_Financial_Dyna[[#This Row],[Net Income]]</f>
        <v>-7.1346903554863866E-2</v>
      </c>
      <c r="M2705" s="2">
        <f>Global_Household_Financial_Dyna[[#This Row],[Monthly_Expenses]]/Global_Household_Financial_Dyna[[#This Row],[Net Income]]</f>
        <v>1.0713438217483091</v>
      </c>
      <c r="N2705" t="str">
        <f>IF(Global_Household_Financial_Dyna[[#This Row],[Monthly_Savings]]&lt;0,"High Risk", IF(Global_Household_Financial_Dyna[[#This Row],[Savings Rate%]]&lt;0.1, "Medium", "Safe"))</f>
        <v>High Risk</v>
      </c>
      <c r="O2705">
        <f>Global_Household_Financial_Dyna[[#This Row],[Total_Household_Income]]/Global_Household_Financial_Dyna[[#This Row],[Family_Size]]</f>
        <v>713.1528571428571</v>
      </c>
      <c r="P2705" s="2">
        <f t="shared" si="84"/>
        <v>0.15879799892000862</v>
      </c>
      <c r="Q2705" s="2">
        <f t="shared" si="85"/>
        <v>-0.23014490247487249</v>
      </c>
      <c r="R2705" s="2" t="str">
        <f>IF(Global_Household_Financial_Dyna[[#This Row],[Vs country_Average]]&lt;-0.2, "Underperformer", IF(Global_Household_Financial_Dyna[[#This Row],[Vs country_Average]]&gt;0.2, "Outperformer", "Normal"))</f>
        <v>Underperformer</v>
      </c>
      <c r="S27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-57.692499999999967</v>
      </c>
      <c r="T27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116.12500000000006</v>
      </c>
      <c r="U27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289.9425</v>
      </c>
      <c r="V27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463.7600000000001</v>
      </c>
    </row>
    <row r="2706" spans="1:22" x14ac:dyDescent="0.3">
      <c r="A2706">
        <v>2713</v>
      </c>
      <c r="B2706" t="s">
        <v>10</v>
      </c>
      <c r="C2706" t="s">
        <v>11</v>
      </c>
      <c r="D2706">
        <v>5</v>
      </c>
      <c r="E2706">
        <v>3</v>
      </c>
      <c r="F2706">
        <v>471.01</v>
      </c>
      <c r="G2706">
        <v>956.2</v>
      </c>
      <c r="H2706">
        <v>95.62</v>
      </c>
      <c r="I2706">
        <v>749.63</v>
      </c>
      <c r="J2706">
        <v>110.95</v>
      </c>
      <c r="K2706">
        <f>Global_Household_Financial_Dyna[[#This Row],[Total_Household_Income]]-Global_Household_Financial_Dyna[[#This Row],[Estimated_Taxes]]</f>
        <v>860.58</v>
      </c>
      <c r="L2706" s="1">
        <f>Global_Household_Financial_Dyna[[#This Row],[Monthly_Savings]]/Global_Household_Financial_Dyna[[#This Row],[Net Income]]</f>
        <v>0.12892467870505939</v>
      </c>
      <c r="M2706" s="2">
        <f>Global_Household_Financial_Dyna[[#This Row],[Monthly_Expenses]]/Global_Household_Financial_Dyna[[#This Row],[Net Income]]</f>
        <v>0.87107532129494059</v>
      </c>
      <c r="N2706" t="str">
        <f>IF(Global_Household_Financial_Dyna[[#This Row],[Monthly_Savings]]&lt;0,"High Risk", IF(Global_Household_Financial_Dyna[[#This Row],[Savings Rate%]]&lt;0.1, "Medium", "Safe"))</f>
        <v>Safe</v>
      </c>
      <c r="O2706">
        <f>Global_Household_Financial_Dyna[[#This Row],[Total_Household_Income]]/Global_Household_Financial_Dyna[[#This Row],[Family_Size]]</f>
        <v>191.24</v>
      </c>
      <c r="P2706" s="2">
        <f t="shared" si="84"/>
        <v>0.42077341556833553</v>
      </c>
      <c r="Q2706" s="2">
        <f t="shared" si="85"/>
        <v>-0.29184873686327617</v>
      </c>
      <c r="R2706" s="2" t="str">
        <f>IF(Global_Household_Financial_Dyna[[#This Row],[Vs country_Average]]&lt;-0.2, "Underperformer", IF(Global_Household_Financial_Dyna[[#This Row],[Vs country_Average]]&gt;0.2, "Outperformer", "Normal"))</f>
        <v>Underperformer</v>
      </c>
      <c r="S27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110.95</v>
      </c>
      <c r="T27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110.95</v>
      </c>
      <c r="U27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110.95</v>
      </c>
      <c r="V27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110.95</v>
      </c>
    </row>
    <row r="2707" spans="1:22" x14ac:dyDescent="0.3">
      <c r="A2707">
        <v>2714</v>
      </c>
      <c r="B2707" t="s">
        <v>10</v>
      </c>
      <c r="C2707" t="s">
        <v>11</v>
      </c>
      <c r="D2707">
        <v>5</v>
      </c>
      <c r="E2707">
        <v>2</v>
      </c>
      <c r="F2707">
        <v>433.22</v>
      </c>
      <c r="G2707">
        <v>672.64</v>
      </c>
      <c r="H2707">
        <v>67.260000000000005</v>
      </c>
      <c r="I2707">
        <v>498.92</v>
      </c>
      <c r="J2707">
        <v>106.45</v>
      </c>
      <c r="K2707">
        <f>Global_Household_Financial_Dyna[[#This Row],[Total_Household_Income]]-Global_Household_Financial_Dyna[[#This Row],[Estimated_Taxes]]</f>
        <v>605.38</v>
      </c>
      <c r="L2707" s="1">
        <f>Global_Household_Financial_Dyna[[#This Row],[Monthly_Savings]]/Global_Household_Financial_Dyna[[#This Row],[Net Income]]</f>
        <v>0.17583996828438336</v>
      </c>
      <c r="M2707" s="2">
        <f>Global_Household_Financial_Dyna[[#This Row],[Monthly_Expenses]]/Global_Household_Financial_Dyna[[#This Row],[Net Income]]</f>
        <v>0.82414351316528467</v>
      </c>
      <c r="N2707" t="str">
        <f>IF(Global_Household_Financial_Dyna[[#This Row],[Monthly_Savings]]&lt;0,"High Risk", IF(Global_Household_Financial_Dyna[[#This Row],[Savings Rate%]]&lt;0.1, "Medium", "Safe"))</f>
        <v>Safe</v>
      </c>
      <c r="O2707">
        <f>Global_Household_Financial_Dyna[[#This Row],[Total_Household_Income]]/Global_Household_Financial_Dyna[[#This Row],[Family_Size]]</f>
        <v>134.52799999999999</v>
      </c>
      <c r="P2707" s="2">
        <f t="shared" si="84"/>
        <v>0.42077341556833553</v>
      </c>
      <c r="Q2707" s="2">
        <f t="shared" si="85"/>
        <v>-0.24493344728395217</v>
      </c>
      <c r="R2707" s="2" t="str">
        <f>IF(Global_Household_Financial_Dyna[[#This Row],[Vs country_Average]]&lt;-0.2, "Underperformer", IF(Global_Household_Financial_Dyna[[#This Row],[Vs country_Average]]&gt;0.2, "Outperformer", "Normal"))</f>
        <v>Underperformer</v>
      </c>
      <c r="S27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106.45</v>
      </c>
      <c r="T27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106.45</v>
      </c>
      <c r="U27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106.45</v>
      </c>
      <c r="V27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106.45</v>
      </c>
    </row>
    <row r="2708" spans="1:22" x14ac:dyDescent="0.3">
      <c r="A2708">
        <v>2715</v>
      </c>
      <c r="B2708" t="s">
        <v>18</v>
      </c>
      <c r="C2708" t="s">
        <v>19</v>
      </c>
      <c r="D2708">
        <v>3</v>
      </c>
      <c r="E2708">
        <v>1</v>
      </c>
      <c r="F2708">
        <v>4166.42</v>
      </c>
      <c r="G2708">
        <v>4166.42</v>
      </c>
      <c r="H2708">
        <v>916.61</v>
      </c>
      <c r="I2708">
        <v>2093.6</v>
      </c>
      <c r="J2708">
        <v>1156.21</v>
      </c>
      <c r="K2708">
        <f>Global_Household_Financial_Dyna[[#This Row],[Total_Household_Income]]-Global_Household_Financial_Dyna[[#This Row],[Estimated_Taxes]]</f>
        <v>3249.81</v>
      </c>
      <c r="L2708" s="1">
        <f>Global_Household_Financial_Dyna[[#This Row],[Monthly_Savings]]/Global_Household_Financial_Dyna[[#This Row],[Net Income]]</f>
        <v>0.35577772238992433</v>
      </c>
      <c r="M2708" s="2">
        <f>Global_Household_Financial_Dyna[[#This Row],[Monthly_Expenses]]/Global_Household_Financial_Dyna[[#This Row],[Net Income]]</f>
        <v>0.64422227761007567</v>
      </c>
      <c r="N2708" t="str">
        <f>IF(Global_Household_Financial_Dyna[[#This Row],[Monthly_Savings]]&lt;0,"High Risk", IF(Global_Household_Financial_Dyna[[#This Row],[Savings Rate%]]&lt;0.1, "Medium", "Safe"))</f>
        <v>Safe</v>
      </c>
      <c r="O2708">
        <f>Global_Household_Financial_Dyna[[#This Row],[Total_Household_Income]]/Global_Household_Financial_Dyna[[#This Row],[Family_Size]]</f>
        <v>1388.8066666666666</v>
      </c>
      <c r="P2708" s="2">
        <f t="shared" si="84"/>
        <v>0.32336204947805613</v>
      </c>
      <c r="Q2708" s="2">
        <f t="shared" si="85"/>
        <v>3.2415672911868199E-2</v>
      </c>
      <c r="R2708" s="2" t="str">
        <f>IF(Global_Household_Financial_Dyna[[#This Row],[Vs country_Average]]&lt;-0.2, "Underperformer", IF(Global_Household_Financial_Dyna[[#This Row],[Vs country_Average]]&gt;0.2, "Outperformer", "Normal"))</f>
        <v>Normal</v>
      </c>
      <c r="S27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1156.21</v>
      </c>
      <c r="T27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1156.21</v>
      </c>
      <c r="U27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1156.21</v>
      </c>
      <c r="V27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1156.21</v>
      </c>
    </row>
    <row r="2709" spans="1:22" x14ac:dyDescent="0.3">
      <c r="A2709">
        <v>2716</v>
      </c>
      <c r="B2709" t="s">
        <v>10</v>
      </c>
      <c r="C2709" t="s">
        <v>22</v>
      </c>
      <c r="D2709">
        <v>7</v>
      </c>
      <c r="E2709">
        <v>3</v>
      </c>
      <c r="F2709">
        <v>11.77</v>
      </c>
      <c r="G2709">
        <v>28.01</v>
      </c>
      <c r="H2709">
        <v>2.8</v>
      </c>
      <c r="I2709">
        <v>26.58</v>
      </c>
      <c r="J2709">
        <v>-1.37</v>
      </c>
      <c r="K2709">
        <f>Global_Household_Financial_Dyna[[#This Row],[Total_Household_Income]]-Global_Household_Financial_Dyna[[#This Row],[Estimated_Taxes]]</f>
        <v>25.21</v>
      </c>
      <c r="L2709" s="1">
        <f>Global_Household_Financial_Dyna[[#This Row],[Monthly_Savings]]/Global_Household_Financial_Dyna[[#This Row],[Net Income]]</f>
        <v>-5.4343514478381594E-2</v>
      </c>
      <c r="M2709" s="2">
        <f>Global_Household_Financial_Dyna[[#This Row],[Monthly_Expenses]]/Global_Household_Financial_Dyna[[#This Row],[Net Income]]</f>
        <v>1.0543435144783815</v>
      </c>
      <c r="N2709" t="str">
        <f>IF(Global_Household_Financial_Dyna[[#This Row],[Monthly_Savings]]&lt;0,"High Risk", IF(Global_Household_Financial_Dyna[[#This Row],[Savings Rate%]]&lt;0.1, "Medium", "Safe"))</f>
        <v>High Risk</v>
      </c>
      <c r="O2709">
        <f>Global_Household_Financial_Dyna[[#This Row],[Total_Household_Income]]/Global_Household_Financial_Dyna[[#This Row],[Family_Size]]</f>
        <v>4.0014285714285718</v>
      </c>
      <c r="P2709" s="2">
        <f t="shared" si="84"/>
        <v>0.42077341556833553</v>
      </c>
      <c r="Q2709" s="2">
        <f t="shared" si="85"/>
        <v>-0.47511693004671712</v>
      </c>
      <c r="R2709" s="2" t="str">
        <f>IF(Global_Household_Financial_Dyna[[#This Row],[Vs country_Average]]&lt;-0.2, "Underperformer", IF(Global_Household_Financial_Dyna[[#This Row],[Vs country_Average]]&gt;0.2, "Outperformer", "Normal"))</f>
        <v>Underperformer</v>
      </c>
      <c r="S27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-4.1000000000000147E-2</v>
      </c>
      <c r="T27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1.2879999999999998</v>
      </c>
      <c r="U27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2.6169999999999991</v>
      </c>
      <c r="V27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3.9459999999999997</v>
      </c>
    </row>
    <row r="2710" spans="1:22" x14ac:dyDescent="0.3">
      <c r="A2710">
        <v>2717</v>
      </c>
      <c r="B2710" t="s">
        <v>16</v>
      </c>
      <c r="C2710" t="s">
        <v>17</v>
      </c>
      <c r="D2710">
        <v>1</v>
      </c>
      <c r="E2710">
        <v>1</v>
      </c>
      <c r="F2710">
        <v>3929.16</v>
      </c>
      <c r="G2710">
        <v>3929.16</v>
      </c>
      <c r="H2710">
        <v>1375.2</v>
      </c>
      <c r="I2710">
        <v>2110.81</v>
      </c>
      <c r="J2710">
        <v>443.14</v>
      </c>
      <c r="K2710">
        <f>Global_Household_Financial_Dyna[[#This Row],[Total_Household_Income]]-Global_Household_Financial_Dyna[[#This Row],[Estimated_Taxes]]</f>
        <v>2553.96</v>
      </c>
      <c r="L2710" s="1">
        <f>Global_Household_Financial_Dyna[[#This Row],[Monthly_Savings]]/Global_Household_Financial_Dyna[[#This Row],[Net Income]]</f>
        <v>0.17351093987376465</v>
      </c>
      <c r="M2710" s="2">
        <f>Global_Household_Financial_Dyna[[#This Row],[Monthly_Expenses]]/Global_Household_Financial_Dyna[[#This Row],[Net Income]]</f>
        <v>0.82648514463813061</v>
      </c>
      <c r="N2710" t="str">
        <f>IF(Global_Household_Financial_Dyna[[#This Row],[Monthly_Savings]]&lt;0,"High Risk", IF(Global_Household_Financial_Dyna[[#This Row],[Savings Rate%]]&lt;0.1, "Medium", "Safe"))</f>
        <v>Safe</v>
      </c>
      <c r="O2710">
        <f>Global_Household_Financial_Dyna[[#This Row],[Total_Household_Income]]/Global_Household_Financial_Dyna[[#This Row],[Family_Size]]</f>
        <v>3929.16</v>
      </c>
      <c r="P2710" s="2">
        <f t="shared" si="84"/>
        <v>0.15879799892000862</v>
      </c>
      <c r="Q2710" s="2">
        <f t="shared" si="85"/>
        <v>1.4712940953756026E-2</v>
      </c>
      <c r="R2710" s="2" t="str">
        <f>IF(Global_Household_Financial_Dyna[[#This Row],[Vs country_Average]]&lt;-0.2, "Underperformer", IF(Global_Household_Financial_Dyna[[#This Row],[Vs country_Average]]&gt;0.2, "Outperformer", "Normal"))</f>
        <v>Normal</v>
      </c>
      <c r="S27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443.14</v>
      </c>
      <c r="T27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443.14</v>
      </c>
      <c r="U27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443.14</v>
      </c>
      <c r="V27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443.14</v>
      </c>
    </row>
    <row r="2711" spans="1:22" x14ac:dyDescent="0.3">
      <c r="A2711">
        <v>2718</v>
      </c>
      <c r="B2711" t="s">
        <v>12</v>
      </c>
      <c r="C2711" t="s">
        <v>13</v>
      </c>
      <c r="D2711">
        <v>4</v>
      </c>
      <c r="E2711">
        <v>1</v>
      </c>
      <c r="F2711">
        <v>4554.68</v>
      </c>
      <c r="G2711">
        <v>4554.68</v>
      </c>
      <c r="H2711">
        <v>1138.67</v>
      </c>
      <c r="I2711">
        <v>2862.99</v>
      </c>
      <c r="J2711">
        <v>553.01</v>
      </c>
      <c r="K2711">
        <f>Global_Household_Financial_Dyna[[#This Row],[Total_Household_Income]]-Global_Household_Financial_Dyna[[#This Row],[Estimated_Taxes]]</f>
        <v>3416.01</v>
      </c>
      <c r="L2711" s="1">
        <f>Global_Household_Financial_Dyna[[#This Row],[Monthly_Savings]]/Global_Household_Financial_Dyna[[#This Row],[Net Income]]</f>
        <v>0.16188769939198069</v>
      </c>
      <c r="M2711" s="2">
        <f>Global_Household_Financial_Dyna[[#This Row],[Monthly_Expenses]]/Global_Household_Financial_Dyna[[#This Row],[Net Income]]</f>
        <v>0.83810937321612045</v>
      </c>
      <c r="N2711" t="str">
        <f>IF(Global_Household_Financial_Dyna[[#This Row],[Monthly_Savings]]&lt;0,"High Risk", IF(Global_Household_Financial_Dyna[[#This Row],[Savings Rate%]]&lt;0.1, "Medium", "Safe"))</f>
        <v>Safe</v>
      </c>
      <c r="O2711">
        <f>Global_Household_Financial_Dyna[[#This Row],[Total_Household_Income]]/Global_Household_Financial_Dyna[[#This Row],[Family_Size]]</f>
        <v>1138.67</v>
      </c>
      <c r="P2711" s="2">
        <f t="shared" si="84"/>
        <v>0.30718716818024266</v>
      </c>
      <c r="Q2711" s="2">
        <f t="shared" si="85"/>
        <v>-0.14529946878826197</v>
      </c>
      <c r="R2711" s="2" t="str">
        <f>IF(Global_Household_Financial_Dyna[[#This Row],[Vs country_Average]]&lt;-0.2, "Underperformer", IF(Global_Household_Financial_Dyna[[#This Row],[Vs country_Average]]&gt;0.2, "Outperformer", "Normal"))</f>
        <v>Normal</v>
      </c>
      <c r="S27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553.01</v>
      </c>
      <c r="T27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553.01</v>
      </c>
      <c r="U27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553.01</v>
      </c>
      <c r="V27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553.01</v>
      </c>
    </row>
    <row r="2712" spans="1:22" x14ac:dyDescent="0.3">
      <c r="A2712">
        <v>2719</v>
      </c>
      <c r="B2712" t="s">
        <v>14</v>
      </c>
      <c r="C2712" t="s">
        <v>15</v>
      </c>
      <c r="D2712">
        <v>1</v>
      </c>
      <c r="E2712">
        <v>1</v>
      </c>
      <c r="F2712">
        <v>1728.14</v>
      </c>
      <c r="G2712">
        <v>1728.14</v>
      </c>
      <c r="H2712">
        <v>259.22000000000003</v>
      </c>
      <c r="I2712">
        <v>773.9</v>
      </c>
      <c r="J2712">
        <v>695.02</v>
      </c>
      <c r="K2712">
        <f>Global_Household_Financial_Dyna[[#This Row],[Total_Household_Income]]-Global_Household_Financial_Dyna[[#This Row],[Estimated_Taxes]]</f>
        <v>1468.92</v>
      </c>
      <c r="L2712" s="1">
        <f>Global_Household_Financial_Dyna[[#This Row],[Monthly_Savings]]/Global_Household_Financial_Dyna[[#This Row],[Net Income]]</f>
        <v>0.4731503417476785</v>
      </c>
      <c r="M2712" s="2">
        <f>Global_Household_Financial_Dyna[[#This Row],[Monthly_Expenses]]/Global_Household_Financial_Dyna[[#This Row],[Net Income]]</f>
        <v>0.52684965825232144</v>
      </c>
      <c r="N2712" t="str">
        <f>IF(Global_Household_Financial_Dyna[[#This Row],[Monthly_Savings]]&lt;0,"High Risk", IF(Global_Household_Financial_Dyna[[#This Row],[Savings Rate%]]&lt;0.1, "Medium", "Safe"))</f>
        <v>Safe</v>
      </c>
      <c r="O2712">
        <f>Global_Household_Financial_Dyna[[#This Row],[Total_Household_Income]]/Global_Household_Financial_Dyna[[#This Row],[Family_Size]]</f>
        <v>1728.14</v>
      </c>
      <c r="P2712" s="2">
        <f t="shared" si="84"/>
        <v>0.39788995363055785</v>
      </c>
      <c r="Q2712" s="2">
        <f t="shared" si="85"/>
        <v>7.5260388117120658E-2</v>
      </c>
      <c r="R2712" s="2" t="str">
        <f>IF(Global_Household_Financial_Dyna[[#This Row],[Vs country_Average]]&lt;-0.2, "Underperformer", IF(Global_Household_Financial_Dyna[[#This Row],[Vs country_Average]]&gt;0.2, "Outperformer", "Normal"))</f>
        <v>Normal</v>
      </c>
      <c r="S27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695.02</v>
      </c>
      <c r="T27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695.02</v>
      </c>
      <c r="U27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695.02</v>
      </c>
      <c r="V27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695.02</v>
      </c>
    </row>
    <row r="2713" spans="1:22" x14ac:dyDescent="0.3">
      <c r="A2713">
        <v>2720</v>
      </c>
      <c r="B2713" t="s">
        <v>18</v>
      </c>
      <c r="C2713" t="s">
        <v>20</v>
      </c>
      <c r="D2713">
        <v>7</v>
      </c>
      <c r="E2713">
        <v>3</v>
      </c>
      <c r="F2713">
        <v>5952.27</v>
      </c>
      <c r="G2713">
        <v>14911.04</v>
      </c>
      <c r="H2713">
        <v>4025.98</v>
      </c>
      <c r="I2713">
        <v>4469.29</v>
      </c>
      <c r="J2713">
        <v>6415.77</v>
      </c>
      <c r="K2713">
        <f>Global_Household_Financial_Dyna[[#This Row],[Total_Household_Income]]-Global_Household_Financial_Dyna[[#This Row],[Estimated_Taxes]]</f>
        <v>10885.060000000001</v>
      </c>
      <c r="L2713" s="1">
        <f>Global_Household_Financial_Dyna[[#This Row],[Monthly_Savings]]/Global_Household_Financial_Dyna[[#This Row],[Net Income]]</f>
        <v>0.58941062336817618</v>
      </c>
      <c r="M2713" s="2">
        <f>Global_Household_Financial_Dyna[[#This Row],[Monthly_Expenses]]/Global_Household_Financial_Dyna[[#This Row],[Net Income]]</f>
        <v>0.41058937663182377</v>
      </c>
      <c r="N2713" t="str">
        <f>IF(Global_Household_Financial_Dyna[[#This Row],[Monthly_Savings]]&lt;0,"High Risk", IF(Global_Household_Financial_Dyna[[#This Row],[Savings Rate%]]&lt;0.1, "Medium", "Safe"))</f>
        <v>Safe</v>
      </c>
      <c r="O2713">
        <f>Global_Household_Financial_Dyna[[#This Row],[Total_Household_Income]]/Global_Household_Financial_Dyna[[#This Row],[Family_Size]]</f>
        <v>2130.1485714285714</v>
      </c>
      <c r="P2713" s="2">
        <f t="shared" si="84"/>
        <v>0.32336204947805613</v>
      </c>
      <c r="Q2713" s="2">
        <f t="shared" si="85"/>
        <v>0.26604857389012004</v>
      </c>
      <c r="R2713" s="2" t="str">
        <f>IF(Global_Household_Financial_Dyna[[#This Row],[Vs country_Average]]&lt;-0.2, "Underperformer", IF(Global_Household_Financial_Dyna[[#This Row],[Vs country_Average]]&gt;0.2, "Outperformer", "Normal"))</f>
        <v>Outperformer</v>
      </c>
      <c r="S27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6415.77</v>
      </c>
      <c r="T27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6415.77</v>
      </c>
      <c r="U27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6415.77</v>
      </c>
      <c r="V27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6415.77</v>
      </c>
    </row>
    <row r="2714" spans="1:22" x14ac:dyDescent="0.3">
      <c r="A2714">
        <v>2721</v>
      </c>
      <c r="B2714" t="s">
        <v>12</v>
      </c>
      <c r="C2714" t="s">
        <v>13</v>
      </c>
      <c r="D2714">
        <v>8</v>
      </c>
      <c r="E2714">
        <v>3</v>
      </c>
      <c r="F2714">
        <v>2943.57</v>
      </c>
      <c r="G2714">
        <v>5882.4</v>
      </c>
      <c r="H2714">
        <v>1470.6</v>
      </c>
      <c r="I2714">
        <v>4628.3</v>
      </c>
      <c r="J2714">
        <v>-216.5</v>
      </c>
      <c r="K2714">
        <f>Global_Household_Financial_Dyna[[#This Row],[Total_Household_Income]]-Global_Household_Financial_Dyna[[#This Row],[Estimated_Taxes]]</f>
        <v>4411.7999999999993</v>
      </c>
      <c r="L2714" s="1">
        <f>Global_Household_Financial_Dyna[[#This Row],[Monthly_Savings]]/Global_Household_Financial_Dyna[[#This Row],[Net Income]]</f>
        <v>-4.9072940749807344E-2</v>
      </c>
      <c r="M2714" s="2">
        <f>Global_Household_Financial_Dyna[[#This Row],[Monthly_Expenses]]/Global_Household_Financial_Dyna[[#This Row],[Net Income]]</f>
        <v>1.0490729407498076</v>
      </c>
      <c r="N2714" t="str">
        <f>IF(Global_Household_Financial_Dyna[[#This Row],[Monthly_Savings]]&lt;0,"High Risk", IF(Global_Household_Financial_Dyna[[#This Row],[Savings Rate%]]&lt;0.1, "Medium", "Safe"))</f>
        <v>High Risk</v>
      </c>
      <c r="O2714">
        <f>Global_Household_Financial_Dyna[[#This Row],[Total_Household_Income]]/Global_Household_Financial_Dyna[[#This Row],[Family_Size]]</f>
        <v>735.3</v>
      </c>
      <c r="P2714" s="2">
        <f t="shared" si="84"/>
        <v>0.30718716818024266</v>
      </c>
      <c r="Q2714" s="2">
        <f t="shared" si="85"/>
        <v>-0.35626010893005</v>
      </c>
      <c r="R2714" s="2" t="str">
        <f>IF(Global_Household_Financial_Dyna[[#This Row],[Vs country_Average]]&lt;-0.2, "Underperformer", IF(Global_Household_Financial_Dyna[[#This Row],[Vs country_Average]]&gt;0.2, "Outperformer", "Normal"))</f>
        <v>Underperformer</v>
      </c>
      <c r="S27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14.91500000000002</v>
      </c>
      <c r="T27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246.3300000000001</v>
      </c>
      <c r="U27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477.74500000000012</v>
      </c>
      <c r="V27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709.1600000000002</v>
      </c>
    </row>
    <row r="2715" spans="1:22" x14ac:dyDescent="0.3">
      <c r="A2715">
        <v>2722</v>
      </c>
      <c r="B2715" t="s">
        <v>14</v>
      </c>
      <c r="C2715" t="s">
        <v>15</v>
      </c>
      <c r="D2715">
        <v>6</v>
      </c>
      <c r="E2715">
        <v>2</v>
      </c>
      <c r="F2715">
        <v>2054.64</v>
      </c>
      <c r="G2715">
        <v>3093.28</v>
      </c>
      <c r="H2715">
        <v>463.99</v>
      </c>
      <c r="I2715">
        <v>1743.09</v>
      </c>
      <c r="J2715">
        <v>886.2</v>
      </c>
      <c r="K2715">
        <f>Global_Household_Financial_Dyna[[#This Row],[Total_Household_Income]]-Global_Household_Financial_Dyna[[#This Row],[Estimated_Taxes]]</f>
        <v>2629.29</v>
      </c>
      <c r="L2715" s="1">
        <f>Global_Household_Financial_Dyna[[#This Row],[Monthly_Savings]]/Global_Household_Financial_Dyna[[#This Row],[Net Income]]</f>
        <v>0.33704916536403368</v>
      </c>
      <c r="M2715" s="2">
        <f>Global_Household_Financial_Dyna[[#This Row],[Monthly_Expenses]]/Global_Household_Financial_Dyna[[#This Row],[Net Income]]</f>
        <v>0.66295083463596638</v>
      </c>
      <c r="N2715" t="str">
        <f>IF(Global_Household_Financial_Dyna[[#This Row],[Monthly_Savings]]&lt;0,"High Risk", IF(Global_Household_Financial_Dyna[[#This Row],[Savings Rate%]]&lt;0.1, "Medium", "Safe"))</f>
        <v>Safe</v>
      </c>
      <c r="O2715">
        <f>Global_Household_Financial_Dyna[[#This Row],[Total_Household_Income]]/Global_Household_Financial_Dyna[[#This Row],[Family_Size]]</f>
        <v>515.54666666666674</v>
      </c>
      <c r="P2715" s="2">
        <f t="shared" si="84"/>
        <v>0.39788995363055785</v>
      </c>
      <c r="Q2715" s="2">
        <f t="shared" si="85"/>
        <v>-6.0840788266524171E-2</v>
      </c>
      <c r="R2715" s="2" t="str">
        <f>IF(Global_Household_Financial_Dyna[[#This Row],[Vs country_Average]]&lt;-0.2, "Underperformer", IF(Global_Household_Financial_Dyna[[#This Row],[Vs country_Average]]&gt;0.2, "Outperformer", "Normal"))</f>
        <v>Normal</v>
      </c>
      <c r="S27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886.2</v>
      </c>
      <c r="T27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886.2</v>
      </c>
      <c r="U27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886.2</v>
      </c>
      <c r="V27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886.2</v>
      </c>
    </row>
    <row r="2716" spans="1:22" x14ac:dyDescent="0.3">
      <c r="A2716">
        <v>2723</v>
      </c>
      <c r="B2716" t="s">
        <v>14</v>
      </c>
      <c r="C2716" t="s">
        <v>15</v>
      </c>
      <c r="D2716">
        <v>5</v>
      </c>
      <c r="E2716">
        <v>1</v>
      </c>
      <c r="F2716">
        <v>1898.43</v>
      </c>
      <c r="G2716">
        <v>1898.43</v>
      </c>
      <c r="H2716">
        <v>284.76</v>
      </c>
      <c r="I2716">
        <v>1172.6400000000001</v>
      </c>
      <c r="J2716">
        <v>441.03</v>
      </c>
      <c r="K2716">
        <f>Global_Household_Financial_Dyna[[#This Row],[Total_Household_Income]]-Global_Household_Financial_Dyna[[#This Row],[Estimated_Taxes]]</f>
        <v>1613.67</v>
      </c>
      <c r="L2716" s="1">
        <f>Global_Household_Financial_Dyna[[#This Row],[Monthly_Savings]]/Global_Household_Financial_Dyna[[#This Row],[Net Income]]</f>
        <v>0.27330866905872947</v>
      </c>
      <c r="M2716" s="2">
        <f>Global_Household_Financial_Dyna[[#This Row],[Monthly_Expenses]]/Global_Household_Financial_Dyna[[#This Row],[Net Income]]</f>
        <v>0.72669133094127059</v>
      </c>
      <c r="N2716" t="str">
        <f>IF(Global_Household_Financial_Dyna[[#This Row],[Monthly_Savings]]&lt;0,"High Risk", IF(Global_Household_Financial_Dyna[[#This Row],[Savings Rate%]]&lt;0.1, "Medium", "Safe"))</f>
        <v>Safe</v>
      </c>
      <c r="O2716">
        <f>Global_Household_Financial_Dyna[[#This Row],[Total_Household_Income]]/Global_Household_Financial_Dyna[[#This Row],[Family_Size]]</f>
        <v>379.68600000000004</v>
      </c>
      <c r="P2716" s="2">
        <f t="shared" si="84"/>
        <v>0.39788995363055785</v>
      </c>
      <c r="Q2716" s="2">
        <f t="shared" si="85"/>
        <v>-0.12458128457182838</v>
      </c>
      <c r="R2716" s="2" t="str">
        <f>IF(Global_Household_Financial_Dyna[[#This Row],[Vs country_Average]]&lt;-0.2, "Underperformer", IF(Global_Household_Financial_Dyna[[#This Row],[Vs country_Average]]&gt;0.2, "Outperformer", "Normal"))</f>
        <v>Normal</v>
      </c>
      <c r="S27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441.03</v>
      </c>
      <c r="T27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441.03</v>
      </c>
      <c r="U27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441.03</v>
      </c>
      <c r="V27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441.03</v>
      </c>
    </row>
    <row r="2717" spans="1:22" x14ac:dyDescent="0.3">
      <c r="A2717">
        <v>2724</v>
      </c>
      <c r="B2717" t="s">
        <v>10</v>
      </c>
      <c r="C2717" t="s">
        <v>11</v>
      </c>
      <c r="D2717">
        <v>3</v>
      </c>
      <c r="E2717">
        <v>2</v>
      </c>
      <c r="F2717">
        <v>809.82</v>
      </c>
      <c r="G2717">
        <v>1405.17</v>
      </c>
      <c r="H2717">
        <v>140.52000000000001</v>
      </c>
      <c r="I2717">
        <v>422.17</v>
      </c>
      <c r="J2717">
        <v>842.49</v>
      </c>
      <c r="K2717">
        <f>Global_Household_Financial_Dyna[[#This Row],[Total_Household_Income]]-Global_Household_Financial_Dyna[[#This Row],[Estimated_Taxes]]</f>
        <v>1264.6500000000001</v>
      </c>
      <c r="L2717" s="1">
        <f>Global_Household_Financial_Dyna[[#This Row],[Monthly_Savings]]/Global_Household_Financial_Dyna[[#This Row],[Net Income]]</f>
        <v>0.666184319772269</v>
      </c>
      <c r="M2717" s="2">
        <f>Global_Household_Financial_Dyna[[#This Row],[Monthly_Expenses]]/Global_Household_Financial_Dyna[[#This Row],[Net Income]]</f>
        <v>0.33382358755386865</v>
      </c>
      <c r="N2717" t="str">
        <f>IF(Global_Household_Financial_Dyna[[#This Row],[Monthly_Savings]]&lt;0,"High Risk", IF(Global_Household_Financial_Dyna[[#This Row],[Savings Rate%]]&lt;0.1, "Medium", "Safe"))</f>
        <v>Safe</v>
      </c>
      <c r="O2717">
        <f>Global_Household_Financial_Dyna[[#This Row],[Total_Household_Income]]/Global_Household_Financial_Dyna[[#This Row],[Family_Size]]</f>
        <v>468.39000000000004</v>
      </c>
      <c r="P2717" s="2">
        <f t="shared" si="84"/>
        <v>0.42077341556833553</v>
      </c>
      <c r="Q2717" s="2">
        <f t="shared" si="85"/>
        <v>0.24541090420393347</v>
      </c>
      <c r="R2717" s="2" t="str">
        <f>IF(Global_Household_Financial_Dyna[[#This Row],[Vs country_Average]]&lt;-0.2, "Underperformer", IF(Global_Household_Financial_Dyna[[#This Row],[Vs country_Average]]&gt;0.2, "Outperformer", "Normal"))</f>
        <v>Outperformer</v>
      </c>
      <c r="S27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842.49</v>
      </c>
      <c r="T27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842.49</v>
      </c>
      <c r="U27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842.49</v>
      </c>
      <c r="V27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842.49</v>
      </c>
    </row>
    <row r="2718" spans="1:22" x14ac:dyDescent="0.3">
      <c r="A2718">
        <v>2725</v>
      </c>
      <c r="B2718" t="s">
        <v>10</v>
      </c>
      <c r="C2718" t="s">
        <v>22</v>
      </c>
      <c r="D2718">
        <v>2</v>
      </c>
      <c r="E2718">
        <v>1</v>
      </c>
      <c r="F2718">
        <v>741.24</v>
      </c>
      <c r="G2718">
        <v>741.24</v>
      </c>
      <c r="H2718">
        <v>74.12</v>
      </c>
      <c r="I2718">
        <v>429.81</v>
      </c>
      <c r="J2718">
        <v>237.3</v>
      </c>
      <c r="K2718">
        <f>Global_Household_Financial_Dyna[[#This Row],[Total_Household_Income]]-Global_Household_Financial_Dyna[[#This Row],[Estimated_Taxes]]</f>
        <v>667.12</v>
      </c>
      <c r="L2718" s="1">
        <f>Global_Household_Financial_Dyna[[#This Row],[Monthly_Savings]]/Global_Household_Financial_Dyna[[#This Row],[Net Income]]</f>
        <v>0.35570811847943401</v>
      </c>
      <c r="M2718" s="2">
        <f>Global_Household_Financial_Dyna[[#This Row],[Monthly_Expenses]]/Global_Household_Financial_Dyna[[#This Row],[Net Income]]</f>
        <v>0.64427689171363478</v>
      </c>
      <c r="N2718" t="str">
        <f>IF(Global_Household_Financial_Dyna[[#This Row],[Monthly_Savings]]&lt;0,"High Risk", IF(Global_Household_Financial_Dyna[[#This Row],[Savings Rate%]]&lt;0.1, "Medium", "Safe"))</f>
        <v>Safe</v>
      </c>
      <c r="O2718">
        <f>Global_Household_Financial_Dyna[[#This Row],[Total_Household_Income]]/Global_Household_Financial_Dyna[[#This Row],[Family_Size]]</f>
        <v>370.62</v>
      </c>
      <c r="P2718" s="2">
        <f t="shared" si="84"/>
        <v>0.42077341556833553</v>
      </c>
      <c r="Q2718" s="2">
        <f t="shared" si="85"/>
        <v>-6.5065297088901519E-2</v>
      </c>
      <c r="R2718" s="2" t="str">
        <f>IF(Global_Household_Financial_Dyna[[#This Row],[Vs country_Average]]&lt;-0.2, "Underperformer", IF(Global_Household_Financial_Dyna[[#This Row],[Vs country_Average]]&gt;0.2, "Outperformer", "Normal"))</f>
        <v>Normal</v>
      </c>
      <c r="S27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237.3</v>
      </c>
      <c r="T27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237.3</v>
      </c>
      <c r="U27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237.3</v>
      </c>
      <c r="V27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237.3</v>
      </c>
    </row>
    <row r="2719" spans="1:22" x14ac:dyDescent="0.3">
      <c r="A2719">
        <v>2726</v>
      </c>
      <c r="B2719" t="s">
        <v>10</v>
      </c>
      <c r="C2719" t="s">
        <v>11</v>
      </c>
      <c r="D2719">
        <v>1</v>
      </c>
      <c r="E2719">
        <v>1</v>
      </c>
      <c r="F2719">
        <v>1049.1099999999999</v>
      </c>
      <c r="G2719">
        <v>1049.1099999999999</v>
      </c>
      <c r="H2719">
        <v>104.91</v>
      </c>
      <c r="I2719">
        <v>289.60000000000002</v>
      </c>
      <c r="J2719">
        <v>654.6</v>
      </c>
      <c r="K2719">
        <f>Global_Household_Financial_Dyna[[#This Row],[Total_Household_Income]]-Global_Household_Financial_Dyna[[#This Row],[Estimated_Taxes]]</f>
        <v>944.19999999999993</v>
      </c>
      <c r="L2719" s="1">
        <f>Global_Household_Financial_Dyna[[#This Row],[Monthly_Savings]]/Global_Household_Financial_Dyna[[#This Row],[Net Income]]</f>
        <v>0.69328532090658768</v>
      </c>
      <c r="M2719" s="2">
        <f>Global_Household_Financial_Dyna[[#This Row],[Monthly_Expenses]]/Global_Household_Financial_Dyna[[#This Row],[Net Income]]</f>
        <v>0.30671467909341243</v>
      </c>
      <c r="N2719" t="str">
        <f>IF(Global_Household_Financial_Dyna[[#This Row],[Monthly_Savings]]&lt;0,"High Risk", IF(Global_Household_Financial_Dyna[[#This Row],[Savings Rate%]]&lt;0.1, "Medium", "Safe"))</f>
        <v>Safe</v>
      </c>
      <c r="O2719">
        <f>Global_Household_Financial_Dyna[[#This Row],[Total_Household_Income]]/Global_Household_Financial_Dyna[[#This Row],[Family_Size]]</f>
        <v>1049.1099999999999</v>
      </c>
      <c r="P2719" s="2">
        <f t="shared" si="84"/>
        <v>0.42077341556833553</v>
      </c>
      <c r="Q2719" s="2">
        <f t="shared" si="85"/>
        <v>0.27251190533825215</v>
      </c>
      <c r="R2719" s="2" t="str">
        <f>IF(Global_Household_Financial_Dyna[[#This Row],[Vs country_Average]]&lt;-0.2, "Underperformer", IF(Global_Household_Financial_Dyna[[#This Row],[Vs country_Average]]&gt;0.2, "Outperformer", "Normal"))</f>
        <v>Outperformer</v>
      </c>
      <c r="S27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654.6</v>
      </c>
      <c r="T27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654.6</v>
      </c>
      <c r="U27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654.6</v>
      </c>
      <c r="V27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654.6</v>
      </c>
    </row>
    <row r="2720" spans="1:22" x14ac:dyDescent="0.3">
      <c r="A2720">
        <v>2727</v>
      </c>
      <c r="B2720" t="s">
        <v>18</v>
      </c>
      <c r="C2720" t="s">
        <v>19</v>
      </c>
      <c r="D2720">
        <v>5</v>
      </c>
      <c r="E2720">
        <v>1</v>
      </c>
      <c r="F2720">
        <v>2891.53</v>
      </c>
      <c r="G2720">
        <v>2891.53</v>
      </c>
      <c r="H2720">
        <v>636.14</v>
      </c>
      <c r="I2720">
        <v>2644.65</v>
      </c>
      <c r="J2720">
        <v>-389.26</v>
      </c>
      <c r="K2720">
        <f>Global_Household_Financial_Dyna[[#This Row],[Total_Household_Income]]-Global_Household_Financial_Dyna[[#This Row],[Estimated_Taxes]]</f>
        <v>2255.3900000000003</v>
      </c>
      <c r="L2720" s="1">
        <f>Global_Household_Financial_Dyna[[#This Row],[Monthly_Savings]]/Global_Household_Financial_Dyna[[#This Row],[Net Income]]</f>
        <v>-0.17259099313200818</v>
      </c>
      <c r="M2720" s="2">
        <f>Global_Household_Financial_Dyna[[#This Row],[Monthly_Expenses]]/Global_Household_Financial_Dyna[[#This Row],[Net Income]]</f>
        <v>1.172590993132008</v>
      </c>
      <c r="N2720" t="str">
        <f>IF(Global_Household_Financial_Dyna[[#This Row],[Monthly_Savings]]&lt;0,"High Risk", IF(Global_Household_Financial_Dyna[[#This Row],[Savings Rate%]]&lt;0.1, "Medium", "Safe"))</f>
        <v>High Risk</v>
      </c>
      <c r="O2720">
        <f>Global_Household_Financial_Dyna[[#This Row],[Total_Household_Income]]/Global_Household_Financial_Dyna[[#This Row],[Family_Size]]</f>
        <v>578.30600000000004</v>
      </c>
      <c r="P2720" s="2">
        <f t="shared" si="84"/>
        <v>0.32336204947805613</v>
      </c>
      <c r="Q2720" s="2">
        <f t="shared" si="85"/>
        <v>-0.49595304261006434</v>
      </c>
      <c r="R2720" s="2" t="str">
        <f>IF(Global_Household_Financial_Dyna[[#This Row],[Vs country_Average]]&lt;-0.2, "Underperformer", IF(Global_Household_Financial_Dyna[[#This Row],[Vs country_Average]]&gt;0.2, "Outperformer", "Normal"))</f>
        <v>Underperformer</v>
      </c>
      <c r="S27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-257.02749999999997</v>
      </c>
      <c r="T27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-124.79500000000002</v>
      </c>
      <c r="U27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7.4375</v>
      </c>
      <c r="V27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139.66999999999996</v>
      </c>
    </row>
    <row r="2721" spans="1:22" x14ac:dyDescent="0.3">
      <c r="A2721">
        <v>2728</v>
      </c>
      <c r="B2721" t="s">
        <v>18</v>
      </c>
      <c r="C2721" t="s">
        <v>19</v>
      </c>
      <c r="D2721">
        <v>4</v>
      </c>
      <c r="E2721">
        <v>3</v>
      </c>
      <c r="F2721">
        <v>2882.17</v>
      </c>
      <c r="G2721">
        <v>6750.34</v>
      </c>
      <c r="H2721">
        <v>1485.08</v>
      </c>
      <c r="I2721">
        <v>2184.46</v>
      </c>
      <c r="J2721">
        <v>3080.8</v>
      </c>
      <c r="K2721">
        <f>Global_Household_Financial_Dyna[[#This Row],[Total_Household_Income]]-Global_Household_Financial_Dyna[[#This Row],[Estimated_Taxes]]</f>
        <v>5265.26</v>
      </c>
      <c r="L2721" s="1">
        <f>Global_Household_Financial_Dyna[[#This Row],[Monthly_Savings]]/Global_Household_Financial_Dyna[[#This Row],[Net Income]]</f>
        <v>0.58511830374948248</v>
      </c>
      <c r="M2721" s="2">
        <f>Global_Household_Financial_Dyna[[#This Row],[Monthly_Expenses]]/Global_Household_Financial_Dyna[[#This Row],[Net Income]]</f>
        <v>0.41488169625051752</v>
      </c>
      <c r="N2721" t="str">
        <f>IF(Global_Household_Financial_Dyna[[#This Row],[Monthly_Savings]]&lt;0,"High Risk", IF(Global_Household_Financial_Dyna[[#This Row],[Savings Rate%]]&lt;0.1, "Medium", "Safe"))</f>
        <v>Safe</v>
      </c>
      <c r="O2721">
        <f>Global_Household_Financial_Dyna[[#This Row],[Total_Household_Income]]/Global_Household_Financial_Dyna[[#This Row],[Family_Size]]</f>
        <v>1687.585</v>
      </c>
      <c r="P2721" s="2">
        <f t="shared" si="84"/>
        <v>0.32336204947805613</v>
      </c>
      <c r="Q2721" s="2">
        <f t="shared" si="85"/>
        <v>0.26175625427142635</v>
      </c>
      <c r="R2721" s="2" t="str">
        <f>IF(Global_Household_Financial_Dyna[[#This Row],[Vs country_Average]]&lt;-0.2, "Underperformer", IF(Global_Household_Financial_Dyna[[#This Row],[Vs country_Average]]&gt;0.2, "Outperformer", "Normal"))</f>
        <v>Outperformer</v>
      </c>
      <c r="S27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3080.8</v>
      </c>
      <c r="T27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3080.8</v>
      </c>
      <c r="U27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3080.8</v>
      </c>
      <c r="V27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3080.8</v>
      </c>
    </row>
    <row r="2722" spans="1:22" x14ac:dyDescent="0.3">
      <c r="A2722">
        <v>2729</v>
      </c>
      <c r="B2722" t="s">
        <v>18</v>
      </c>
      <c r="C2722" t="s">
        <v>19</v>
      </c>
      <c r="D2722">
        <v>3</v>
      </c>
      <c r="E2722">
        <v>1</v>
      </c>
      <c r="F2722">
        <v>1942.09</v>
      </c>
      <c r="G2722">
        <v>1942.09</v>
      </c>
      <c r="H2722">
        <v>427.26</v>
      </c>
      <c r="I2722">
        <v>1843.04</v>
      </c>
      <c r="J2722">
        <v>-328.21</v>
      </c>
      <c r="K2722">
        <f>Global_Household_Financial_Dyna[[#This Row],[Total_Household_Income]]-Global_Household_Financial_Dyna[[#This Row],[Estimated_Taxes]]</f>
        <v>1514.83</v>
      </c>
      <c r="L2722" s="1">
        <f>Global_Household_Financial_Dyna[[#This Row],[Monthly_Savings]]/Global_Household_Financial_Dyna[[#This Row],[Net Income]]</f>
        <v>-0.21666457622307453</v>
      </c>
      <c r="M2722" s="2">
        <f>Global_Household_Financial_Dyna[[#This Row],[Monthly_Expenses]]/Global_Household_Financial_Dyna[[#This Row],[Net Income]]</f>
        <v>1.2166645762230746</v>
      </c>
      <c r="N2722" t="str">
        <f>IF(Global_Household_Financial_Dyna[[#This Row],[Monthly_Savings]]&lt;0,"High Risk", IF(Global_Household_Financial_Dyna[[#This Row],[Savings Rate%]]&lt;0.1, "Medium", "Safe"))</f>
        <v>High Risk</v>
      </c>
      <c r="O2722">
        <f>Global_Household_Financial_Dyna[[#This Row],[Total_Household_Income]]/Global_Household_Financial_Dyna[[#This Row],[Family_Size]]</f>
        <v>647.36333333333334</v>
      </c>
      <c r="P2722" s="2">
        <f t="shared" si="84"/>
        <v>0.32336204947805613</v>
      </c>
      <c r="Q2722" s="2">
        <f t="shared" si="85"/>
        <v>-0.54002662570113069</v>
      </c>
      <c r="R2722" s="2" t="str">
        <f>IF(Global_Household_Financial_Dyna[[#This Row],[Vs country_Average]]&lt;-0.2, "Underperformer", IF(Global_Household_Financial_Dyna[[#This Row],[Vs country_Average]]&gt;0.2, "Outperformer", "Normal"))</f>
        <v>Underperformer</v>
      </c>
      <c r="S27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-236.05799999999999</v>
      </c>
      <c r="T27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-143.90599999999998</v>
      </c>
      <c r="U27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-51.754000000000019</v>
      </c>
      <c r="V27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40.398000000000025</v>
      </c>
    </row>
    <row r="2723" spans="1:22" x14ac:dyDescent="0.3">
      <c r="A2723">
        <v>2730</v>
      </c>
      <c r="B2723" t="s">
        <v>10</v>
      </c>
      <c r="C2723" t="s">
        <v>11</v>
      </c>
      <c r="D2723">
        <v>2</v>
      </c>
      <c r="E2723">
        <v>1</v>
      </c>
      <c r="F2723">
        <v>843.53</v>
      </c>
      <c r="G2723">
        <v>843.53</v>
      </c>
      <c r="H2723">
        <v>84.35</v>
      </c>
      <c r="I2723">
        <v>434</v>
      </c>
      <c r="J2723">
        <v>325.18</v>
      </c>
      <c r="K2723">
        <f>Global_Household_Financial_Dyna[[#This Row],[Total_Household_Income]]-Global_Household_Financial_Dyna[[#This Row],[Estimated_Taxes]]</f>
        <v>759.18</v>
      </c>
      <c r="L2723" s="1">
        <f>Global_Household_Financial_Dyna[[#This Row],[Monthly_Savings]]/Global_Household_Financial_Dyna[[#This Row],[Net Income]]</f>
        <v>0.42833056719091656</v>
      </c>
      <c r="M2723" s="2">
        <f>Global_Household_Financial_Dyna[[#This Row],[Monthly_Expenses]]/Global_Household_Financial_Dyna[[#This Row],[Net Income]]</f>
        <v>0.57166943280908356</v>
      </c>
      <c r="N2723" t="str">
        <f>IF(Global_Household_Financial_Dyna[[#This Row],[Monthly_Savings]]&lt;0,"High Risk", IF(Global_Household_Financial_Dyna[[#This Row],[Savings Rate%]]&lt;0.1, "Medium", "Safe"))</f>
        <v>Safe</v>
      </c>
      <c r="O2723">
        <f>Global_Household_Financial_Dyna[[#This Row],[Total_Household_Income]]/Global_Household_Financial_Dyna[[#This Row],[Family_Size]]</f>
        <v>421.76499999999999</v>
      </c>
      <c r="P2723" s="2">
        <f t="shared" si="84"/>
        <v>0.42077341556833553</v>
      </c>
      <c r="Q2723" s="2">
        <f t="shared" si="85"/>
        <v>7.5571516225810265E-3</v>
      </c>
      <c r="R2723" s="2" t="str">
        <f>IF(Global_Household_Financial_Dyna[[#This Row],[Vs country_Average]]&lt;-0.2, "Underperformer", IF(Global_Household_Financial_Dyna[[#This Row],[Vs country_Average]]&gt;0.2, "Outperformer", "Normal"))</f>
        <v>Normal</v>
      </c>
      <c r="S27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325.18</v>
      </c>
      <c r="T27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325.18</v>
      </c>
      <c r="U27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325.18</v>
      </c>
      <c r="V27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325.18</v>
      </c>
    </row>
    <row r="2724" spans="1:22" x14ac:dyDescent="0.3">
      <c r="A2724">
        <v>2731</v>
      </c>
      <c r="B2724" t="s">
        <v>14</v>
      </c>
      <c r="C2724" t="s">
        <v>15</v>
      </c>
      <c r="D2724">
        <v>1</v>
      </c>
      <c r="E2724">
        <v>1</v>
      </c>
      <c r="F2724">
        <v>2092.66</v>
      </c>
      <c r="G2724">
        <v>2092.66</v>
      </c>
      <c r="H2724">
        <v>313.89999999999998</v>
      </c>
      <c r="I2724">
        <v>586.36</v>
      </c>
      <c r="J2724">
        <v>1192.4000000000001</v>
      </c>
      <c r="K2724">
        <f>Global_Household_Financial_Dyna[[#This Row],[Total_Household_Income]]-Global_Household_Financial_Dyna[[#This Row],[Estimated_Taxes]]</f>
        <v>1778.7599999999998</v>
      </c>
      <c r="L2724" s="1">
        <f>Global_Household_Financial_Dyna[[#This Row],[Monthly_Savings]]/Global_Household_Financial_Dyna[[#This Row],[Net Income]]</f>
        <v>0.67035462906744037</v>
      </c>
      <c r="M2724" s="2">
        <f>Global_Household_Financial_Dyna[[#This Row],[Monthly_Expenses]]/Global_Household_Financial_Dyna[[#This Row],[Net Income]]</f>
        <v>0.3296453709325598</v>
      </c>
      <c r="N2724" t="str">
        <f>IF(Global_Household_Financial_Dyna[[#This Row],[Monthly_Savings]]&lt;0,"High Risk", IF(Global_Household_Financial_Dyna[[#This Row],[Savings Rate%]]&lt;0.1, "Medium", "Safe"))</f>
        <v>Safe</v>
      </c>
      <c r="O2724">
        <f>Global_Household_Financial_Dyna[[#This Row],[Total_Household_Income]]/Global_Household_Financial_Dyna[[#This Row],[Family_Size]]</f>
        <v>2092.66</v>
      </c>
      <c r="P2724" s="2">
        <f t="shared" si="84"/>
        <v>0.39788995363055785</v>
      </c>
      <c r="Q2724" s="2">
        <f t="shared" si="85"/>
        <v>0.27246467543688252</v>
      </c>
      <c r="R2724" s="2" t="str">
        <f>IF(Global_Household_Financial_Dyna[[#This Row],[Vs country_Average]]&lt;-0.2, "Underperformer", IF(Global_Household_Financial_Dyna[[#This Row],[Vs country_Average]]&gt;0.2, "Outperformer", "Normal"))</f>
        <v>Outperformer</v>
      </c>
      <c r="S27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1192.4000000000001</v>
      </c>
      <c r="T27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1192.4000000000001</v>
      </c>
      <c r="U27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1192.4000000000001</v>
      </c>
      <c r="V27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1192.4000000000001</v>
      </c>
    </row>
    <row r="2725" spans="1:22" x14ac:dyDescent="0.3">
      <c r="A2725">
        <v>2732</v>
      </c>
      <c r="B2725" t="s">
        <v>10</v>
      </c>
      <c r="C2725" t="s">
        <v>11</v>
      </c>
      <c r="D2725">
        <v>4</v>
      </c>
      <c r="E2725">
        <v>3</v>
      </c>
      <c r="F2725">
        <v>1425.6</v>
      </c>
      <c r="G2725">
        <v>3275.9</v>
      </c>
      <c r="H2725">
        <v>327.58999999999997</v>
      </c>
      <c r="I2725">
        <v>695.62</v>
      </c>
      <c r="J2725">
        <v>2252.6799999999998</v>
      </c>
      <c r="K2725">
        <f>Global_Household_Financial_Dyna[[#This Row],[Total_Household_Income]]-Global_Household_Financial_Dyna[[#This Row],[Estimated_Taxes]]</f>
        <v>2948.31</v>
      </c>
      <c r="L2725" s="1">
        <f>Global_Household_Financial_Dyna[[#This Row],[Monthly_Savings]]/Global_Household_Financial_Dyna[[#This Row],[Net Income]]</f>
        <v>0.76405805359680623</v>
      </c>
      <c r="M2725" s="2">
        <f>Global_Household_Financial_Dyna[[#This Row],[Monthly_Expenses]]/Global_Household_Financial_Dyna[[#This Row],[Net Income]]</f>
        <v>0.23593855462960137</v>
      </c>
      <c r="N2725" t="str">
        <f>IF(Global_Household_Financial_Dyna[[#This Row],[Monthly_Savings]]&lt;0,"High Risk", IF(Global_Household_Financial_Dyna[[#This Row],[Savings Rate%]]&lt;0.1, "Medium", "Safe"))</f>
        <v>Safe</v>
      </c>
      <c r="O2725">
        <f>Global_Household_Financial_Dyna[[#This Row],[Total_Household_Income]]/Global_Household_Financial_Dyna[[#This Row],[Family_Size]]</f>
        <v>818.97500000000002</v>
      </c>
      <c r="P2725" s="2">
        <f t="shared" si="84"/>
        <v>0.42077341556833553</v>
      </c>
      <c r="Q2725" s="2">
        <f t="shared" si="85"/>
        <v>0.3432846380284707</v>
      </c>
      <c r="R2725" s="2" t="str">
        <f>IF(Global_Household_Financial_Dyna[[#This Row],[Vs country_Average]]&lt;-0.2, "Underperformer", IF(Global_Household_Financial_Dyna[[#This Row],[Vs country_Average]]&gt;0.2, "Outperformer", "Normal"))</f>
        <v>Outperformer</v>
      </c>
      <c r="S27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2252.6799999999998</v>
      </c>
      <c r="T27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2252.6799999999998</v>
      </c>
      <c r="U27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2252.6799999999998</v>
      </c>
      <c r="V27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2252.6799999999998</v>
      </c>
    </row>
    <row r="2726" spans="1:22" x14ac:dyDescent="0.3">
      <c r="A2726">
        <v>2733</v>
      </c>
      <c r="B2726" t="s">
        <v>18</v>
      </c>
      <c r="C2726" t="s">
        <v>20</v>
      </c>
      <c r="D2726">
        <v>2</v>
      </c>
      <c r="E2726">
        <v>1</v>
      </c>
      <c r="F2726">
        <v>1974.52</v>
      </c>
      <c r="G2726">
        <v>1974.52</v>
      </c>
      <c r="H2726">
        <v>434.4</v>
      </c>
      <c r="I2726">
        <v>1873.82</v>
      </c>
      <c r="J2726">
        <v>-333.69</v>
      </c>
      <c r="K2726">
        <f>Global_Household_Financial_Dyna[[#This Row],[Total_Household_Income]]-Global_Household_Financial_Dyna[[#This Row],[Estimated_Taxes]]</f>
        <v>1540.12</v>
      </c>
      <c r="L2726" s="1">
        <f>Global_Household_Financial_Dyna[[#This Row],[Monthly_Savings]]/Global_Household_Financial_Dyna[[#This Row],[Net Income]]</f>
        <v>-0.21666493519985458</v>
      </c>
      <c r="M2726" s="2">
        <f>Global_Household_Financial_Dyna[[#This Row],[Monthly_Expenses]]/Global_Household_Financial_Dyna[[#This Row],[Net Income]]</f>
        <v>1.2166714282004001</v>
      </c>
      <c r="N2726" t="str">
        <f>IF(Global_Household_Financial_Dyna[[#This Row],[Monthly_Savings]]&lt;0,"High Risk", IF(Global_Household_Financial_Dyna[[#This Row],[Savings Rate%]]&lt;0.1, "Medium", "Safe"))</f>
        <v>High Risk</v>
      </c>
      <c r="O2726">
        <f>Global_Household_Financial_Dyna[[#This Row],[Total_Household_Income]]/Global_Household_Financial_Dyna[[#This Row],[Family_Size]]</f>
        <v>987.26</v>
      </c>
      <c r="P2726" s="2">
        <f t="shared" si="84"/>
        <v>0.32336204947805613</v>
      </c>
      <c r="Q2726" s="2">
        <f t="shared" si="85"/>
        <v>-0.54002698467791066</v>
      </c>
      <c r="R2726" s="2" t="str">
        <f>IF(Global_Household_Financial_Dyna[[#This Row],[Vs country_Average]]&lt;-0.2, "Underperformer", IF(Global_Household_Financial_Dyna[[#This Row],[Vs country_Average]]&gt;0.2, "Outperformer", "Normal"))</f>
        <v>Underperformer</v>
      </c>
      <c r="S27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-239.999</v>
      </c>
      <c r="T27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-146.30799999999999</v>
      </c>
      <c r="U27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-52.617000000000019</v>
      </c>
      <c r="V27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41.074000000000012</v>
      </c>
    </row>
    <row r="2727" spans="1:22" x14ac:dyDescent="0.3">
      <c r="A2727">
        <v>2734</v>
      </c>
      <c r="B2727" t="s">
        <v>12</v>
      </c>
      <c r="C2727" t="s">
        <v>13</v>
      </c>
      <c r="D2727">
        <v>6</v>
      </c>
      <c r="E2727">
        <v>3</v>
      </c>
      <c r="F2727">
        <v>4598.88</v>
      </c>
      <c r="G2727">
        <v>10174.379999999999</v>
      </c>
      <c r="H2727">
        <v>3052.31</v>
      </c>
      <c r="I2727">
        <v>4377.45</v>
      </c>
      <c r="J2727">
        <v>2744.61</v>
      </c>
      <c r="K2727">
        <f>Global_Household_Financial_Dyna[[#This Row],[Total_Household_Income]]-Global_Household_Financial_Dyna[[#This Row],[Estimated_Taxes]]</f>
        <v>7122.07</v>
      </c>
      <c r="L2727" s="1">
        <f>Global_Household_Financial_Dyna[[#This Row],[Monthly_Savings]]/Global_Household_Financial_Dyna[[#This Row],[Net Income]]</f>
        <v>0.38536689473706381</v>
      </c>
      <c r="M2727" s="2">
        <f>Global_Household_Financial_Dyna[[#This Row],[Monthly_Expenses]]/Global_Household_Financial_Dyna[[#This Row],[Net Income]]</f>
        <v>0.61463170117676458</v>
      </c>
      <c r="N2727" t="str">
        <f>IF(Global_Household_Financial_Dyna[[#This Row],[Monthly_Savings]]&lt;0,"High Risk", IF(Global_Household_Financial_Dyna[[#This Row],[Savings Rate%]]&lt;0.1, "Medium", "Safe"))</f>
        <v>Safe</v>
      </c>
      <c r="O2727">
        <f>Global_Household_Financial_Dyna[[#This Row],[Total_Household_Income]]/Global_Household_Financial_Dyna[[#This Row],[Family_Size]]</f>
        <v>1695.7299999999998</v>
      </c>
      <c r="P2727" s="2">
        <f t="shared" si="84"/>
        <v>0.30718716818024266</v>
      </c>
      <c r="Q2727" s="2">
        <f t="shared" si="85"/>
        <v>7.817972655682115E-2</v>
      </c>
      <c r="R2727" s="2" t="str">
        <f>IF(Global_Household_Financial_Dyna[[#This Row],[Vs country_Average]]&lt;-0.2, "Underperformer", IF(Global_Household_Financial_Dyna[[#This Row],[Vs country_Average]]&gt;0.2, "Outperformer", "Normal"))</f>
        <v>Normal</v>
      </c>
      <c r="S27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2744.61</v>
      </c>
      <c r="T27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2744.61</v>
      </c>
      <c r="U27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2744.61</v>
      </c>
      <c r="V27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2744.61</v>
      </c>
    </row>
    <row r="2728" spans="1:22" x14ac:dyDescent="0.3">
      <c r="A2728">
        <v>2735</v>
      </c>
      <c r="B2728" t="s">
        <v>12</v>
      </c>
      <c r="C2728" t="s">
        <v>13</v>
      </c>
      <c r="D2728">
        <v>5</v>
      </c>
      <c r="E2728">
        <v>3</v>
      </c>
      <c r="F2728">
        <v>4918.46</v>
      </c>
      <c r="G2728">
        <v>10886.96</v>
      </c>
      <c r="H2728">
        <v>3266.09</v>
      </c>
      <c r="I2728">
        <v>4238.2299999999996</v>
      </c>
      <c r="J2728">
        <v>3382.65</v>
      </c>
      <c r="K2728">
        <f>Global_Household_Financial_Dyna[[#This Row],[Total_Household_Income]]-Global_Household_Financial_Dyna[[#This Row],[Estimated_Taxes]]</f>
        <v>7620.869999999999</v>
      </c>
      <c r="L2728" s="1">
        <f>Global_Household_Financial_Dyna[[#This Row],[Monthly_Savings]]/Global_Household_Financial_Dyna[[#This Row],[Net Income]]</f>
        <v>0.44386664514681401</v>
      </c>
      <c r="M2728" s="2">
        <f>Global_Household_Financial_Dyna[[#This Row],[Monthly_Expenses]]/Global_Household_Financial_Dyna[[#This Row],[Net Income]]</f>
        <v>0.55613466703932757</v>
      </c>
      <c r="N2728" t="str">
        <f>IF(Global_Household_Financial_Dyna[[#This Row],[Monthly_Savings]]&lt;0,"High Risk", IF(Global_Household_Financial_Dyna[[#This Row],[Savings Rate%]]&lt;0.1, "Medium", "Safe"))</f>
        <v>Safe</v>
      </c>
      <c r="O2728">
        <f>Global_Household_Financial_Dyna[[#This Row],[Total_Household_Income]]/Global_Household_Financial_Dyna[[#This Row],[Family_Size]]</f>
        <v>2177.3919999999998</v>
      </c>
      <c r="P2728" s="2">
        <f t="shared" si="84"/>
        <v>0.30718716818024266</v>
      </c>
      <c r="Q2728" s="2">
        <f t="shared" si="85"/>
        <v>0.13667947696657134</v>
      </c>
      <c r="R2728" s="2" t="str">
        <f>IF(Global_Household_Financial_Dyna[[#This Row],[Vs country_Average]]&lt;-0.2, "Underperformer", IF(Global_Household_Financial_Dyna[[#This Row],[Vs country_Average]]&gt;0.2, "Outperformer", "Normal"))</f>
        <v>Normal</v>
      </c>
      <c r="S27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3382.65</v>
      </c>
      <c r="T27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3382.65</v>
      </c>
      <c r="U27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3382.65</v>
      </c>
      <c r="V27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3382.65</v>
      </c>
    </row>
    <row r="2729" spans="1:22" x14ac:dyDescent="0.3">
      <c r="A2729">
        <v>2736</v>
      </c>
      <c r="B2729" t="s">
        <v>14</v>
      </c>
      <c r="C2729" t="s">
        <v>15</v>
      </c>
      <c r="D2729">
        <v>6</v>
      </c>
      <c r="E2729">
        <v>3</v>
      </c>
      <c r="F2729">
        <v>1194.18</v>
      </c>
      <c r="G2729">
        <v>2416.34</v>
      </c>
      <c r="H2729">
        <v>362.45</v>
      </c>
      <c r="I2729">
        <v>1774.02</v>
      </c>
      <c r="J2729">
        <v>279.86</v>
      </c>
      <c r="K2729">
        <f>Global_Household_Financial_Dyna[[#This Row],[Total_Household_Income]]-Global_Household_Financial_Dyna[[#This Row],[Estimated_Taxes]]</f>
        <v>2053.8900000000003</v>
      </c>
      <c r="L2729" s="1">
        <f>Global_Household_Financial_Dyna[[#This Row],[Monthly_Savings]]/Global_Household_Financial_Dyna[[#This Row],[Net Income]]</f>
        <v>0.13625851433134198</v>
      </c>
      <c r="M2729" s="2">
        <f>Global_Household_Financial_Dyna[[#This Row],[Monthly_Expenses]]/Global_Household_Financial_Dyna[[#This Row],[Net Income]]</f>
        <v>0.86373661685874104</v>
      </c>
      <c r="N2729" t="str">
        <f>IF(Global_Household_Financial_Dyna[[#This Row],[Monthly_Savings]]&lt;0,"High Risk", IF(Global_Household_Financial_Dyna[[#This Row],[Savings Rate%]]&lt;0.1, "Medium", "Safe"))</f>
        <v>Safe</v>
      </c>
      <c r="O2729">
        <f>Global_Household_Financial_Dyna[[#This Row],[Total_Household_Income]]/Global_Household_Financial_Dyna[[#This Row],[Family_Size]]</f>
        <v>402.72333333333336</v>
      </c>
      <c r="P2729" s="2">
        <f t="shared" si="84"/>
        <v>0.39788995363055785</v>
      </c>
      <c r="Q2729" s="2">
        <f t="shared" si="85"/>
        <v>-0.26163143929921584</v>
      </c>
      <c r="R2729" s="2" t="str">
        <f>IF(Global_Household_Financial_Dyna[[#This Row],[Vs country_Average]]&lt;-0.2, "Underperformer", IF(Global_Household_Financial_Dyna[[#This Row],[Vs country_Average]]&gt;0.2, "Outperformer", "Normal"))</f>
        <v>Underperformer</v>
      </c>
      <c r="S27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279.86</v>
      </c>
      <c r="T27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279.86</v>
      </c>
      <c r="U27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279.86</v>
      </c>
      <c r="V27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279.86</v>
      </c>
    </row>
    <row r="2730" spans="1:22" x14ac:dyDescent="0.3">
      <c r="A2730">
        <v>2737</v>
      </c>
      <c r="B2730" t="s">
        <v>12</v>
      </c>
      <c r="C2730" t="s">
        <v>13</v>
      </c>
      <c r="D2730">
        <v>5</v>
      </c>
      <c r="E2730">
        <v>3</v>
      </c>
      <c r="F2730">
        <v>5123.83</v>
      </c>
      <c r="G2730">
        <v>11583.96</v>
      </c>
      <c r="H2730">
        <v>3475.19</v>
      </c>
      <c r="I2730">
        <v>3485.99</v>
      </c>
      <c r="J2730">
        <v>4622.79</v>
      </c>
      <c r="K2730">
        <f>Global_Household_Financial_Dyna[[#This Row],[Total_Household_Income]]-Global_Household_Financial_Dyna[[#This Row],[Estimated_Taxes]]</f>
        <v>8108.7699999999986</v>
      </c>
      <c r="L2730" s="1">
        <f>Global_Household_Financial_Dyna[[#This Row],[Monthly_Savings]]/Global_Household_Financial_Dyna[[#This Row],[Net Income]]</f>
        <v>0.57009756103576759</v>
      </c>
      <c r="M2730" s="2">
        <f>Global_Household_Financial_Dyna[[#This Row],[Monthly_Expenses]]/Global_Household_Financial_Dyna[[#This Row],[Net Income]]</f>
        <v>0.42990367219689302</v>
      </c>
      <c r="N2730" t="str">
        <f>IF(Global_Household_Financial_Dyna[[#This Row],[Monthly_Savings]]&lt;0,"High Risk", IF(Global_Household_Financial_Dyna[[#This Row],[Savings Rate%]]&lt;0.1, "Medium", "Safe"))</f>
        <v>Safe</v>
      </c>
      <c r="O2730">
        <f>Global_Household_Financial_Dyna[[#This Row],[Total_Household_Income]]/Global_Household_Financial_Dyna[[#This Row],[Family_Size]]</f>
        <v>2316.7919999999999</v>
      </c>
      <c r="P2730" s="2">
        <f t="shared" si="84"/>
        <v>0.30718716818024266</v>
      </c>
      <c r="Q2730" s="2">
        <f t="shared" si="85"/>
        <v>0.26291039285552492</v>
      </c>
      <c r="R2730" s="2" t="str">
        <f>IF(Global_Household_Financial_Dyna[[#This Row],[Vs country_Average]]&lt;-0.2, "Underperformer", IF(Global_Household_Financial_Dyna[[#This Row],[Vs country_Average]]&gt;0.2, "Outperformer", "Normal"))</f>
        <v>Outperformer</v>
      </c>
      <c r="S27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4622.79</v>
      </c>
      <c r="T27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4622.79</v>
      </c>
      <c r="U27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4622.79</v>
      </c>
      <c r="V27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4622.79</v>
      </c>
    </row>
    <row r="2731" spans="1:22" x14ac:dyDescent="0.3">
      <c r="A2731">
        <v>2738</v>
      </c>
      <c r="B2731" t="s">
        <v>16</v>
      </c>
      <c r="C2731" t="s">
        <v>21</v>
      </c>
      <c r="D2731">
        <v>4</v>
      </c>
      <c r="E2731">
        <v>3</v>
      </c>
      <c r="F2731">
        <v>1110.5999999999999</v>
      </c>
      <c r="G2731">
        <v>2291.0700000000002</v>
      </c>
      <c r="H2731">
        <v>801.87</v>
      </c>
      <c r="I2731">
        <v>2174.2199999999998</v>
      </c>
      <c r="J2731">
        <v>-685.03</v>
      </c>
      <c r="K2731">
        <f>Global_Household_Financial_Dyna[[#This Row],[Total_Household_Income]]-Global_Household_Financial_Dyna[[#This Row],[Estimated_Taxes]]</f>
        <v>1489.2000000000003</v>
      </c>
      <c r="L2731" s="1">
        <f>Global_Household_Financial_Dyna[[#This Row],[Monthly_Savings]]/Global_Household_Financial_Dyna[[#This Row],[Net Income]]</f>
        <v>-0.45999865699704529</v>
      </c>
      <c r="M2731" s="2">
        <f>Global_Household_Financial_Dyna[[#This Row],[Monthly_Expenses]]/Global_Household_Financial_Dyna[[#This Row],[Net Income]]</f>
        <v>1.459991941982272</v>
      </c>
      <c r="N2731" t="str">
        <f>IF(Global_Household_Financial_Dyna[[#This Row],[Monthly_Savings]]&lt;0,"High Risk", IF(Global_Household_Financial_Dyna[[#This Row],[Savings Rate%]]&lt;0.1, "Medium", "Safe"))</f>
        <v>High Risk</v>
      </c>
      <c r="O2731">
        <f>Global_Household_Financial_Dyna[[#This Row],[Total_Household_Income]]/Global_Household_Financial_Dyna[[#This Row],[Family_Size]]</f>
        <v>572.76750000000004</v>
      </c>
      <c r="P2731" s="2">
        <f t="shared" si="84"/>
        <v>0.15879799892000862</v>
      </c>
      <c r="Q2731" s="2">
        <f t="shared" si="85"/>
        <v>-0.61879665591705391</v>
      </c>
      <c r="R2731" s="2" t="str">
        <f>IF(Global_Household_Financial_Dyna[[#This Row],[Vs country_Average]]&lt;-0.2, "Underperformer", IF(Global_Household_Financial_Dyna[[#This Row],[Vs country_Average]]&gt;0.2, "Outperformer", "Normal"))</f>
        <v>Underperformer</v>
      </c>
      <c r="S27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-576.31899999999996</v>
      </c>
      <c r="T27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-467.60799999999995</v>
      </c>
      <c r="U27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-358.89699999999999</v>
      </c>
      <c r="V27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-250.18599999999998</v>
      </c>
    </row>
    <row r="2732" spans="1:22" x14ac:dyDescent="0.3">
      <c r="A2732">
        <v>2739</v>
      </c>
      <c r="B2732" t="s">
        <v>12</v>
      </c>
      <c r="C2732" t="s">
        <v>13</v>
      </c>
      <c r="D2732">
        <v>8</v>
      </c>
      <c r="E2732">
        <v>3</v>
      </c>
      <c r="F2732">
        <v>2306.84</v>
      </c>
      <c r="G2732">
        <v>5457.94</v>
      </c>
      <c r="H2732">
        <v>1364.49</v>
      </c>
      <c r="I2732">
        <v>4622.5600000000004</v>
      </c>
      <c r="J2732">
        <v>-529.1</v>
      </c>
      <c r="K2732">
        <f>Global_Household_Financial_Dyna[[#This Row],[Total_Household_Income]]-Global_Household_Financial_Dyna[[#This Row],[Estimated_Taxes]]</f>
        <v>4093.45</v>
      </c>
      <c r="L2732" s="1">
        <f>Global_Household_Financial_Dyna[[#This Row],[Monthly_Savings]]/Global_Household_Financial_Dyna[[#This Row],[Net Income]]</f>
        <v>-0.1292552736689101</v>
      </c>
      <c r="M2732" s="2">
        <f>Global_Household_Financial_Dyna[[#This Row],[Monthly_Expenses]]/Global_Household_Financial_Dyna[[#This Row],[Net Income]]</f>
        <v>1.1292577165960256</v>
      </c>
      <c r="N2732" t="str">
        <f>IF(Global_Household_Financial_Dyna[[#This Row],[Monthly_Savings]]&lt;0,"High Risk", IF(Global_Household_Financial_Dyna[[#This Row],[Savings Rate%]]&lt;0.1, "Medium", "Safe"))</f>
        <v>High Risk</v>
      </c>
      <c r="O2732">
        <f>Global_Household_Financial_Dyna[[#This Row],[Total_Household_Income]]/Global_Household_Financial_Dyna[[#This Row],[Family_Size]]</f>
        <v>682.24249999999995</v>
      </c>
      <c r="P2732" s="2">
        <f t="shared" si="84"/>
        <v>0.30718716818024266</v>
      </c>
      <c r="Q2732" s="2">
        <f t="shared" si="85"/>
        <v>-0.43644244184915276</v>
      </c>
      <c r="R2732" s="2" t="str">
        <f>IF(Global_Household_Financial_Dyna[[#This Row],[Vs country_Average]]&lt;-0.2, "Underperformer", IF(Global_Household_Financial_Dyna[[#This Row],[Vs country_Average]]&gt;0.2, "Outperformer", "Normal"))</f>
        <v>Underperformer</v>
      </c>
      <c r="S27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-297.97199999999998</v>
      </c>
      <c r="T27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-66.843999999999937</v>
      </c>
      <c r="U27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164.28399999999999</v>
      </c>
      <c r="V27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395.41200000000015</v>
      </c>
    </row>
    <row r="2733" spans="1:22" x14ac:dyDescent="0.3">
      <c r="A2733">
        <v>2740</v>
      </c>
      <c r="B2733" t="s">
        <v>18</v>
      </c>
      <c r="C2733" t="s">
        <v>20</v>
      </c>
      <c r="D2733">
        <v>6</v>
      </c>
      <c r="E2733">
        <v>3</v>
      </c>
      <c r="F2733">
        <v>4869.1499999999996</v>
      </c>
      <c r="G2733">
        <v>10755.84</v>
      </c>
      <c r="H2733">
        <v>2904.08</v>
      </c>
      <c r="I2733">
        <v>4040.28</v>
      </c>
      <c r="J2733">
        <v>3811.48</v>
      </c>
      <c r="K2733">
        <f>Global_Household_Financial_Dyna[[#This Row],[Total_Household_Income]]-Global_Household_Financial_Dyna[[#This Row],[Estimated_Taxes]]</f>
        <v>7851.76</v>
      </c>
      <c r="L2733" s="1">
        <f>Global_Household_Financial_Dyna[[#This Row],[Monthly_Savings]]/Global_Household_Financial_Dyna[[#This Row],[Net Income]]</f>
        <v>0.48543001823794918</v>
      </c>
      <c r="M2733" s="2">
        <f>Global_Household_Financial_Dyna[[#This Row],[Monthly_Expenses]]/Global_Household_Financial_Dyna[[#This Row],[Net Income]]</f>
        <v>0.51456998176205082</v>
      </c>
      <c r="N2733" t="str">
        <f>IF(Global_Household_Financial_Dyna[[#This Row],[Monthly_Savings]]&lt;0,"High Risk", IF(Global_Household_Financial_Dyna[[#This Row],[Savings Rate%]]&lt;0.1, "Medium", "Safe"))</f>
        <v>Safe</v>
      </c>
      <c r="O2733">
        <f>Global_Household_Financial_Dyna[[#This Row],[Total_Household_Income]]/Global_Household_Financial_Dyna[[#This Row],[Family_Size]]</f>
        <v>1792.64</v>
      </c>
      <c r="P2733" s="2">
        <f t="shared" si="84"/>
        <v>0.32336204947805613</v>
      </c>
      <c r="Q2733" s="2">
        <f t="shared" si="85"/>
        <v>0.16206796875989304</v>
      </c>
      <c r="R2733" s="2" t="str">
        <f>IF(Global_Household_Financial_Dyna[[#This Row],[Vs country_Average]]&lt;-0.2, "Underperformer", IF(Global_Household_Financial_Dyna[[#This Row],[Vs country_Average]]&gt;0.2, "Outperformer", "Normal"))</f>
        <v>Normal</v>
      </c>
      <c r="S27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3811.48</v>
      </c>
      <c r="T27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3811.48</v>
      </c>
      <c r="U27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3811.48</v>
      </c>
      <c r="V27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3811.48</v>
      </c>
    </row>
    <row r="2734" spans="1:22" x14ac:dyDescent="0.3">
      <c r="A2734">
        <v>2741</v>
      </c>
      <c r="B2734" t="s">
        <v>10</v>
      </c>
      <c r="C2734" t="s">
        <v>11</v>
      </c>
      <c r="D2734">
        <v>5</v>
      </c>
      <c r="E2734">
        <v>1</v>
      </c>
      <c r="F2734">
        <v>1124.1099999999999</v>
      </c>
      <c r="G2734">
        <v>1124.1099999999999</v>
      </c>
      <c r="H2734">
        <v>112.41</v>
      </c>
      <c r="I2734">
        <v>572.72</v>
      </c>
      <c r="J2734">
        <v>438.98</v>
      </c>
      <c r="K2734">
        <f>Global_Household_Financial_Dyna[[#This Row],[Total_Household_Income]]-Global_Household_Financial_Dyna[[#This Row],[Estimated_Taxes]]</f>
        <v>1011.6999999999999</v>
      </c>
      <c r="L2734" s="1">
        <f>Global_Household_Financial_Dyna[[#This Row],[Monthly_Savings]]/Global_Household_Financial_Dyna[[#This Row],[Net Income]]</f>
        <v>0.43390333102698431</v>
      </c>
      <c r="M2734" s="2">
        <f>Global_Household_Financial_Dyna[[#This Row],[Monthly_Expenses]]/Global_Household_Financial_Dyna[[#This Row],[Net Income]]</f>
        <v>0.5660966689730158</v>
      </c>
      <c r="N2734" t="str">
        <f>IF(Global_Household_Financial_Dyna[[#This Row],[Monthly_Savings]]&lt;0,"High Risk", IF(Global_Household_Financial_Dyna[[#This Row],[Savings Rate%]]&lt;0.1, "Medium", "Safe"))</f>
        <v>Safe</v>
      </c>
      <c r="O2734">
        <f>Global_Household_Financial_Dyna[[#This Row],[Total_Household_Income]]/Global_Household_Financial_Dyna[[#This Row],[Family_Size]]</f>
        <v>224.82199999999997</v>
      </c>
      <c r="P2734" s="2">
        <f t="shared" si="84"/>
        <v>0.42077341556833553</v>
      </c>
      <c r="Q2734" s="2">
        <f t="shared" si="85"/>
        <v>1.3129915458648778E-2</v>
      </c>
      <c r="R2734" s="2" t="str">
        <f>IF(Global_Household_Financial_Dyna[[#This Row],[Vs country_Average]]&lt;-0.2, "Underperformer", IF(Global_Household_Financial_Dyna[[#This Row],[Vs country_Average]]&gt;0.2, "Outperformer", "Normal"))</f>
        <v>Normal</v>
      </c>
      <c r="S27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438.98</v>
      </c>
      <c r="T27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438.98</v>
      </c>
      <c r="U27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438.98</v>
      </c>
      <c r="V27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438.98</v>
      </c>
    </row>
    <row r="2735" spans="1:22" x14ac:dyDescent="0.3">
      <c r="A2735">
        <v>2742</v>
      </c>
      <c r="B2735" t="s">
        <v>18</v>
      </c>
      <c r="C2735" t="s">
        <v>20</v>
      </c>
      <c r="D2735">
        <v>3</v>
      </c>
      <c r="E2735">
        <v>1</v>
      </c>
      <c r="F2735">
        <v>3475.06</v>
      </c>
      <c r="G2735">
        <v>3475.06</v>
      </c>
      <c r="H2735">
        <v>764.51</v>
      </c>
      <c r="I2735">
        <v>2333.86</v>
      </c>
      <c r="J2735">
        <v>376.69</v>
      </c>
      <c r="K2735">
        <f>Global_Household_Financial_Dyna[[#This Row],[Total_Household_Income]]-Global_Household_Financial_Dyna[[#This Row],[Estimated_Taxes]]</f>
        <v>2710.55</v>
      </c>
      <c r="L2735" s="1">
        <f>Global_Household_Financial_Dyna[[#This Row],[Monthly_Savings]]/Global_Household_Financial_Dyna[[#This Row],[Net Income]]</f>
        <v>0.1389717953920791</v>
      </c>
      <c r="M2735" s="2">
        <f>Global_Household_Financial_Dyna[[#This Row],[Monthly_Expenses]]/Global_Household_Financial_Dyna[[#This Row],[Net Income]]</f>
        <v>0.86102820460792084</v>
      </c>
      <c r="N2735" t="str">
        <f>IF(Global_Household_Financial_Dyna[[#This Row],[Monthly_Savings]]&lt;0,"High Risk", IF(Global_Household_Financial_Dyna[[#This Row],[Savings Rate%]]&lt;0.1, "Medium", "Safe"))</f>
        <v>Safe</v>
      </c>
      <c r="O2735">
        <f>Global_Household_Financial_Dyna[[#This Row],[Total_Household_Income]]/Global_Household_Financial_Dyna[[#This Row],[Family_Size]]</f>
        <v>1158.3533333333332</v>
      </c>
      <c r="P2735" s="2">
        <f t="shared" si="84"/>
        <v>0.32336204947805613</v>
      </c>
      <c r="Q2735" s="2">
        <f t="shared" si="85"/>
        <v>-0.18439025408597703</v>
      </c>
      <c r="R2735" s="2" t="str">
        <f>IF(Global_Household_Financial_Dyna[[#This Row],[Vs country_Average]]&lt;-0.2, "Underperformer", IF(Global_Household_Financial_Dyna[[#This Row],[Vs country_Average]]&gt;0.2, "Outperformer", "Normal"))</f>
        <v>Normal</v>
      </c>
      <c r="S27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376.69</v>
      </c>
      <c r="T27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376.69</v>
      </c>
      <c r="U27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376.69</v>
      </c>
      <c r="V27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376.69</v>
      </c>
    </row>
    <row r="2736" spans="1:22" x14ac:dyDescent="0.3">
      <c r="A2736">
        <v>2743</v>
      </c>
      <c r="B2736" t="s">
        <v>18</v>
      </c>
      <c r="C2736" t="s">
        <v>20</v>
      </c>
      <c r="D2736">
        <v>4</v>
      </c>
      <c r="E2736">
        <v>3</v>
      </c>
      <c r="F2736">
        <v>4010.88</v>
      </c>
      <c r="G2736">
        <v>8153.29</v>
      </c>
      <c r="H2736">
        <v>2201.39</v>
      </c>
      <c r="I2736">
        <v>2406.89</v>
      </c>
      <c r="J2736">
        <v>3545.01</v>
      </c>
      <c r="K2736">
        <f>Global_Household_Financial_Dyna[[#This Row],[Total_Household_Income]]-Global_Household_Financial_Dyna[[#This Row],[Estimated_Taxes]]</f>
        <v>5951.9</v>
      </c>
      <c r="L2736" s="1">
        <f>Global_Household_Financial_Dyna[[#This Row],[Monthly_Savings]]/Global_Household_Financial_Dyna[[#This Row],[Net Income]]</f>
        <v>0.59560980527226604</v>
      </c>
      <c r="M2736" s="2">
        <f>Global_Household_Financial_Dyna[[#This Row],[Monthly_Expenses]]/Global_Household_Financial_Dyna[[#This Row],[Net Income]]</f>
        <v>0.40439019472773402</v>
      </c>
      <c r="N2736" t="str">
        <f>IF(Global_Household_Financial_Dyna[[#This Row],[Monthly_Savings]]&lt;0,"High Risk", IF(Global_Household_Financial_Dyna[[#This Row],[Savings Rate%]]&lt;0.1, "Medium", "Safe"))</f>
        <v>Safe</v>
      </c>
      <c r="O2736">
        <f>Global_Household_Financial_Dyna[[#This Row],[Total_Household_Income]]/Global_Household_Financial_Dyna[[#This Row],[Family_Size]]</f>
        <v>2038.3225</v>
      </c>
      <c r="P2736" s="2">
        <f t="shared" si="84"/>
        <v>0.32336204947805613</v>
      </c>
      <c r="Q2736" s="2">
        <f t="shared" si="85"/>
        <v>0.2722477557942099</v>
      </c>
      <c r="R2736" s="2" t="str">
        <f>IF(Global_Household_Financial_Dyna[[#This Row],[Vs country_Average]]&lt;-0.2, "Underperformer", IF(Global_Household_Financial_Dyna[[#This Row],[Vs country_Average]]&gt;0.2, "Outperformer", "Normal"))</f>
        <v>Outperformer</v>
      </c>
      <c r="S27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3545.01</v>
      </c>
      <c r="T27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3545.01</v>
      </c>
      <c r="U27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3545.01</v>
      </c>
      <c r="V27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3545.01</v>
      </c>
    </row>
    <row r="2737" spans="1:22" x14ac:dyDescent="0.3">
      <c r="A2737">
        <v>2744</v>
      </c>
      <c r="B2737" t="s">
        <v>18</v>
      </c>
      <c r="C2737" t="s">
        <v>20</v>
      </c>
      <c r="D2737">
        <v>5</v>
      </c>
      <c r="E2737">
        <v>3</v>
      </c>
      <c r="F2737">
        <v>3732.71</v>
      </c>
      <c r="G2737">
        <v>8556.0400000000009</v>
      </c>
      <c r="H2737">
        <v>2310.13</v>
      </c>
      <c r="I2737">
        <v>2468.73</v>
      </c>
      <c r="J2737">
        <v>3777.17</v>
      </c>
      <c r="K2737">
        <f>Global_Household_Financial_Dyna[[#This Row],[Total_Household_Income]]-Global_Household_Financial_Dyna[[#This Row],[Estimated_Taxes]]</f>
        <v>6245.9100000000008</v>
      </c>
      <c r="L2737" s="1">
        <f>Global_Household_Financial_Dyna[[#This Row],[Monthly_Savings]]/Global_Household_Financial_Dyna[[#This Row],[Net Income]]</f>
        <v>0.60474294378241111</v>
      </c>
      <c r="M2737" s="2">
        <f>Global_Household_Financial_Dyna[[#This Row],[Monthly_Expenses]]/Global_Household_Financial_Dyna[[#This Row],[Net Income]]</f>
        <v>0.3952554551698631</v>
      </c>
      <c r="N2737" t="str">
        <f>IF(Global_Household_Financial_Dyna[[#This Row],[Monthly_Savings]]&lt;0,"High Risk", IF(Global_Household_Financial_Dyna[[#This Row],[Savings Rate%]]&lt;0.1, "Medium", "Safe"))</f>
        <v>Safe</v>
      </c>
      <c r="O2737">
        <f>Global_Household_Financial_Dyna[[#This Row],[Total_Household_Income]]/Global_Household_Financial_Dyna[[#This Row],[Family_Size]]</f>
        <v>1711.2080000000001</v>
      </c>
      <c r="P2737" s="2">
        <f t="shared" si="84"/>
        <v>0.32336204947805613</v>
      </c>
      <c r="Q2737" s="2">
        <f t="shared" si="85"/>
        <v>0.28138089430435498</v>
      </c>
      <c r="R2737" s="2" t="str">
        <f>IF(Global_Household_Financial_Dyna[[#This Row],[Vs country_Average]]&lt;-0.2, "Underperformer", IF(Global_Household_Financial_Dyna[[#This Row],[Vs country_Average]]&gt;0.2, "Outperformer", "Normal"))</f>
        <v>Outperformer</v>
      </c>
      <c r="S27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3777.17</v>
      </c>
      <c r="T27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3777.17</v>
      </c>
      <c r="U27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3777.17</v>
      </c>
      <c r="V27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3777.17</v>
      </c>
    </row>
    <row r="2738" spans="1:22" x14ac:dyDescent="0.3">
      <c r="A2738">
        <v>2745</v>
      </c>
      <c r="B2738" t="s">
        <v>16</v>
      </c>
      <c r="C2738" t="s">
        <v>17</v>
      </c>
      <c r="D2738">
        <v>1</v>
      </c>
      <c r="E2738">
        <v>1</v>
      </c>
      <c r="F2738">
        <v>4807.8900000000003</v>
      </c>
      <c r="G2738">
        <v>4807.8900000000003</v>
      </c>
      <c r="H2738">
        <v>1682.76</v>
      </c>
      <c r="I2738">
        <v>1775.81</v>
      </c>
      <c r="J2738">
        <v>1349.31</v>
      </c>
      <c r="K2738">
        <f>Global_Household_Financial_Dyna[[#This Row],[Total_Household_Income]]-Global_Household_Financial_Dyna[[#This Row],[Estimated_Taxes]]</f>
        <v>3125.13</v>
      </c>
      <c r="L2738" s="1">
        <f>Global_Household_Financial_Dyna[[#This Row],[Monthly_Savings]]/Global_Household_Financial_Dyna[[#This Row],[Net Income]]</f>
        <v>0.43176123873246869</v>
      </c>
      <c r="M2738" s="2">
        <f>Global_Household_Financial_Dyna[[#This Row],[Monthly_Expenses]]/Global_Household_Financial_Dyna[[#This Row],[Net Income]]</f>
        <v>0.56823556140064568</v>
      </c>
      <c r="N2738" t="str">
        <f>IF(Global_Household_Financial_Dyna[[#This Row],[Monthly_Savings]]&lt;0,"High Risk", IF(Global_Household_Financial_Dyna[[#This Row],[Savings Rate%]]&lt;0.1, "Medium", "Safe"))</f>
        <v>Safe</v>
      </c>
      <c r="O2738">
        <f>Global_Household_Financial_Dyna[[#This Row],[Total_Household_Income]]/Global_Household_Financial_Dyna[[#This Row],[Family_Size]]</f>
        <v>4807.8900000000003</v>
      </c>
      <c r="P2738" s="2">
        <f t="shared" si="84"/>
        <v>0.15879799892000862</v>
      </c>
      <c r="Q2738" s="2">
        <f t="shared" si="85"/>
        <v>0.27296323981246007</v>
      </c>
      <c r="R2738" s="2" t="str">
        <f>IF(Global_Household_Financial_Dyna[[#This Row],[Vs country_Average]]&lt;-0.2, "Underperformer", IF(Global_Household_Financial_Dyna[[#This Row],[Vs country_Average]]&gt;0.2, "Outperformer", "Normal"))</f>
        <v>Outperformer</v>
      </c>
      <c r="S27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1349.31</v>
      </c>
      <c r="T27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1349.31</v>
      </c>
      <c r="U27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1349.31</v>
      </c>
      <c r="V27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1349.31</v>
      </c>
    </row>
    <row r="2739" spans="1:22" x14ac:dyDescent="0.3">
      <c r="A2739">
        <v>2746</v>
      </c>
      <c r="B2739" t="s">
        <v>14</v>
      </c>
      <c r="C2739" t="s">
        <v>15</v>
      </c>
      <c r="D2739">
        <v>5</v>
      </c>
      <c r="E2739">
        <v>1</v>
      </c>
      <c r="F2739">
        <v>2661.58</v>
      </c>
      <c r="G2739">
        <v>2661.58</v>
      </c>
      <c r="H2739">
        <v>399.24</v>
      </c>
      <c r="I2739">
        <v>1582.39</v>
      </c>
      <c r="J2739">
        <v>679.95</v>
      </c>
      <c r="K2739">
        <f>Global_Household_Financial_Dyna[[#This Row],[Total_Household_Income]]-Global_Household_Financial_Dyna[[#This Row],[Estimated_Taxes]]</f>
        <v>2262.34</v>
      </c>
      <c r="L2739" s="1">
        <f>Global_Household_Financial_Dyna[[#This Row],[Monthly_Savings]]/Global_Household_Financial_Dyna[[#This Row],[Net Income]]</f>
        <v>0.30055164122103661</v>
      </c>
      <c r="M2739" s="2">
        <f>Global_Household_Financial_Dyna[[#This Row],[Monthly_Expenses]]/Global_Household_Financial_Dyna[[#This Row],[Net Income]]</f>
        <v>0.69944835877896339</v>
      </c>
      <c r="N2739" t="str">
        <f>IF(Global_Household_Financial_Dyna[[#This Row],[Monthly_Savings]]&lt;0,"High Risk", IF(Global_Household_Financial_Dyna[[#This Row],[Savings Rate%]]&lt;0.1, "Medium", "Safe"))</f>
        <v>Safe</v>
      </c>
      <c r="O2739">
        <f>Global_Household_Financial_Dyna[[#This Row],[Total_Household_Income]]/Global_Household_Financial_Dyna[[#This Row],[Family_Size]]</f>
        <v>532.31600000000003</v>
      </c>
      <c r="P2739" s="2">
        <f t="shared" si="84"/>
        <v>0.39788995363055785</v>
      </c>
      <c r="Q2739" s="2">
        <f t="shared" si="85"/>
        <v>-9.7338312409521233E-2</v>
      </c>
      <c r="R2739" s="2" t="str">
        <f>IF(Global_Household_Financial_Dyna[[#This Row],[Vs country_Average]]&lt;-0.2, "Underperformer", IF(Global_Household_Financial_Dyna[[#This Row],[Vs country_Average]]&gt;0.2, "Outperformer", "Normal"))</f>
        <v>Normal</v>
      </c>
      <c r="S27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679.95</v>
      </c>
      <c r="T27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679.95</v>
      </c>
      <c r="U27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679.95</v>
      </c>
      <c r="V27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679.95</v>
      </c>
    </row>
    <row r="2740" spans="1:22" x14ac:dyDescent="0.3">
      <c r="A2740">
        <v>2747</v>
      </c>
      <c r="B2740" t="s">
        <v>16</v>
      </c>
      <c r="C2740" t="s">
        <v>21</v>
      </c>
      <c r="D2740">
        <v>6</v>
      </c>
      <c r="E2740">
        <v>1</v>
      </c>
      <c r="F2740">
        <v>3646.03</v>
      </c>
      <c r="G2740">
        <v>3646.03</v>
      </c>
      <c r="H2740">
        <v>1276.1099999999999</v>
      </c>
      <c r="I2740">
        <v>3049.4</v>
      </c>
      <c r="J2740">
        <v>-679.48</v>
      </c>
      <c r="K2740">
        <f>Global_Household_Financial_Dyna[[#This Row],[Total_Household_Income]]-Global_Household_Financial_Dyna[[#This Row],[Estimated_Taxes]]</f>
        <v>2369.92</v>
      </c>
      <c r="L2740" s="1">
        <f>Global_Household_Financial_Dyna[[#This Row],[Monthly_Savings]]/Global_Household_Financial_Dyna[[#This Row],[Net Income]]</f>
        <v>-0.28671009991898461</v>
      </c>
      <c r="M2740" s="2">
        <f>Global_Household_Financial_Dyna[[#This Row],[Monthly_Expenses]]/Global_Household_Financial_Dyna[[#This Row],[Net Income]]</f>
        <v>1.2867100999189847</v>
      </c>
      <c r="N2740" t="str">
        <f>IF(Global_Household_Financial_Dyna[[#This Row],[Monthly_Savings]]&lt;0,"High Risk", IF(Global_Household_Financial_Dyna[[#This Row],[Savings Rate%]]&lt;0.1, "Medium", "Safe"))</f>
        <v>High Risk</v>
      </c>
      <c r="O2740">
        <f>Global_Household_Financial_Dyna[[#This Row],[Total_Household_Income]]/Global_Household_Financial_Dyna[[#This Row],[Family_Size]]</f>
        <v>607.67166666666674</v>
      </c>
      <c r="P2740" s="2">
        <f t="shared" si="84"/>
        <v>0.15879799892000862</v>
      </c>
      <c r="Q2740" s="2">
        <f t="shared" si="85"/>
        <v>-0.44550809883899323</v>
      </c>
      <c r="R2740" s="2" t="str">
        <f>IF(Global_Household_Financial_Dyna[[#This Row],[Vs country_Average]]&lt;-0.2, "Underperformer", IF(Global_Household_Financial_Dyna[[#This Row],[Vs country_Average]]&gt;0.2, "Outperformer", "Normal"))</f>
        <v>Underperformer</v>
      </c>
      <c r="S27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-527.01</v>
      </c>
      <c r="T27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-374.53999999999996</v>
      </c>
      <c r="U27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-222.07000000000005</v>
      </c>
      <c r="V27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-69.599999999999909</v>
      </c>
    </row>
    <row r="2741" spans="1:22" x14ac:dyDescent="0.3">
      <c r="A2741">
        <v>2748</v>
      </c>
      <c r="B2741" t="s">
        <v>18</v>
      </c>
      <c r="C2741" t="s">
        <v>19</v>
      </c>
      <c r="D2741">
        <v>3</v>
      </c>
      <c r="E2741">
        <v>2</v>
      </c>
      <c r="F2741">
        <v>4389.6099999999997</v>
      </c>
      <c r="G2741">
        <v>6848.63</v>
      </c>
      <c r="H2741">
        <v>1506.7</v>
      </c>
      <c r="I2741">
        <v>2018.76</v>
      </c>
      <c r="J2741">
        <v>3323.18</v>
      </c>
      <c r="K2741">
        <f>Global_Household_Financial_Dyna[[#This Row],[Total_Household_Income]]-Global_Household_Financial_Dyna[[#This Row],[Estimated_Taxes]]</f>
        <v>5341.93</v>
      </c>
      <c r="L2741" s="1">
        <f>Global_Household_Financial_Dyna[[#This Row],[Monthly_Savings]]/Global_Household_Financial_Dyna[[#This Row],[Net Income]]</f>
        <v>0.62209351301870286</v>
      </c>
      <c r="M2741" s="2">
        <f>Global_Household_Financial_Dyna[[#This Row],[Monthly_Expenses]]/Global_Household_Financial_Dyna[[#This Row],[Net Income]]</f>
        <v>0.37790835896389507</v>
      </c>
      <c r="N2741" t="str">
        <f>IF(Global_Household_Financial_Dyna[[#This Row],[Monthly_Savings]]&lt;0,"High Risk", IF(Global_Household_Financial_Dyna[[#This Row],[Savings Rate%]]&lt;0.1, "Medium", "Safe"))</f>
        <v>Safe</v>
      </c>
      <c r="O2741">
        <f>Global_Household_Financial_Dyna[[#This Row],[Total_Household_Income]]/Global_Household_Financial_Dyna[[#This Row],[Family_Size]]</f>
        <v>2282.8766666666666</v>
      </c>
      <c r="P2741" s="2">
        <f t="shared" si="84"/>
        <v>0.32336204947805613</v>
      </c>
      <c r="Q2741" s="2">
        <f t="shared" si="85"/>
        <v>0.29873146354064672</v>
      </c>
      <c r="R2741" s="2" t="str">
        <f>IF(Global_Household_Financial_Dyna[[#This Row],[Vs country_Average]]&lt;-0.2, "Underperformer", IF(Global_Household_Financial_Dyna[[#This Row],[Vs country_Average]]&gt;0.2, "Outperformer", "Normal"))</f>
        <v>Outperformer</v>
      </c>
      <c r="S27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3323.18</v>
      </c>
      <c r="T27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3323.18</v>
      </c>
      <c r="U27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3323.18</v>
      </c>
      <c r="V27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3323.18</v>
      </c>
    </row>
    <row r="2742" spans="1:22" x14ac:dyDescent="0.3">
      <c r="A2742">
        <v>2749</v>
      </c>
      <c r="B2742" t="s">
        <v>14</v>
      </c>
      <c r="C2742" t="s">
        <v>15</v>
      </c>
      <c r="D2742">
        <v>2</v>
      </c>
      <c r="E2742">
        <v>2</v>
      </c>
      <c r="F2742">
        <v>1729.94</v>
      </c>
      <c r="G2742">
        <v>2802.06</v>
      </c>
      <c r="H2742">
        <v>420.31</v>
      </c>
      <c r="I2742">
        <v>774.8</v>
      </c>
      <c r="J2742">
        <v>1606.95</v>
      </c>
      <c r="K2742">
        <f>Global_Household_Financial_Dyna[[#This Row],[Total_Household_Income]]-Global_Household_Financial_Dyna[[#This Row],[Estimated_Taxes]]</f>
        <v>2381.75</v>
      </c>
      <c r="L2742" s="1">
        <f>Global_Household_Financial_Dyna[[#This Row],[Monthly_Savings]]/Global_Household_Financial_Dyna[[#This Row],[Net Income]]</f>
        <v>0.67469297785241944</v>
      </c>
      <c r="M2742" s="2">
        <f>Global_Household_Financial_Dyna[[#This Row],[Monthly_Expenses]]/Global_Household_Financial_Dyna[[#This Row],[Net Income]]</f>
        <v>0.32530702214758056</v>
      </c>
      <c r="N2742" t="str">
        <f>IF(Global_Household_Financial_Dyna[[#This Row],[Monthly_Savings]]&lt;0,"High Risk", IF(Global_Household_Financial_Dyna[[#This Row],[Savings Rate%]]&lt;0.1, "Medium", "Safe"))</f>
        <v>Safe</v>
      </c>
      <c r="O2742">
        <f>Global_Household_Financial_Dyna[[#This Row],[Total_Household_Income]]/Global_Household_Financial_Dyna[[#This Row],[Family_Size]]</f>
        <v>1401.03</v>
      </c>
      <c r="P2742" s="2">
        <f t="shared" si="84"/>
        <v>0.39788995363055785</v>
      </c>
      <c r="Q2742" s="2">
        <f t="shared" si="85"/>
        <v>0.27680302422186159</v>
      </c>
      <c r="R2742" s="2" t="str">
        <f>IF(Global_Household_Financial_Dyna[[#This Row],[Vs country_Average]]&lt;-0.2, "Underperformer", IF(Global_Household_Financial_Dyna[[#This Row],[Vs country_Average]]&gt;0.2, "Outperformer", "Normal"))</f>
        <v>Outperformer</v>
      </c>
      <c r="S27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1606.95</v>
      </c>
      <c r="T27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1606.95</v>
      </c>
      <c r="U27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1606.95</v>
      </c>
      <c r="V27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1606.95</v>
      </c>
    </row>
    <row r="2743" spans="1:22" x14ac:dyDescent="0.3">
      <c r="A2743">
        <v>2750</v>
      </c>
      <c r="B2743" t="s">
        <v>16</v>
      </c>
      <c r="C2743" t="s">
        <v>21</v>
      </c>
      <c r="D2743">
        <v>8</v>
      </c>
      <c r="E2743">
        <v>3</v>
      </c>
      <c r="F2743">
        <v>4592.18</v>
      </c>
      <c r="G2743">
        <v>9827.99</v>
      </c>
      <c r="H2743">
        <v>3931.2</v>
      </c>
      <c r="I2743">
        <v>5541.87</v>
      </c>
      <c r="J2743">
        <v>354.93</v>
      </c>
      <c r="K2743">
        <f>Global_Household_Financial_Dyna[[#This Row],[Total_Household_Income]]-Global_Household_Financial_Dyna[[#This Row],[Estimated_Taxes]]</f>
        <v>5896.79</v>
      </c>
      <c r="L2743" s="1">
        <f>Global_Household_Financial_Dyna[[#This Row],[Monthly_Savings]]/Global_Household_Financial_Dyna[[#This Row],[Net Income]]</f>
        <v>6.0190374763218632E-2</v>
      </c>
      <c r="M2743" s="2">
        <f>Global_Household_Financial_Dyna[[#This Row],[Monthly_Expenses]]/Global_Household_Financial_Dyna[[#This Row],[Net Income]]</f>
        <v>0.93981132107468635</v>
      </c>
      <c r="N2743" t="str">
        <f>IF(Global_Household_Financial_Dyna[[#This Row],[Monthly_Savings]]&lt;0,"High Risk", IF(Global_Household_Financial_Dyna[[#This Row],[Savings Rate%]]&lt;0.1, "Medium", "Safe"))</f>
        <v>Medium</v>
      </c>
      <c r="O2743">
        <f>Global_Household_Financial_Dyna[[#This Row],[Total_Household_Income]]/Global_Household_Financial_Dyna[[#This Row],[Family_Size]]</f>
        <v>1228.49875</v>
      </c>
      <c r="P2743" s="2">
        <f t="shared" si="84"/>
        <v>0.15879799892000862</v>
      </c>
      <c r="Q2743" s="2">
        <f t="shared" si="85"/>
        <v>-9.8607624156789989E-2</v>
      </c>
      <c r="R2743" s="2" t="str">
        <f>IF(Global_Household_Financial_Dyna[[#This Row],[Vs country_Average]]&lt;-0.2, "Underperformer", IF(Global_Household_Financial_Dyna[[#This Row],[Vs country_Average]]&gt;0.2, "Outperformer", "Normal"))</f>
        <v>Normal</v>
      </c>
      <c r="S27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354.93</v>
      </c>
      <c r="T27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354.93</v>
      </c>
      <c r="U27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354.93</v>
      </c>
      <c r="V27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354.93</v>
      </c>
    </row>
    <row r="2744" spans="1:22" x14ac:dyDescent="0.3">
      <c r="A2744">
        <v>2751</v>
      </c>
      <c r="B2744" t="s">
        <v>10</v>
      </c>
      <c r="C2744" t="s">
        <v>11</v>
      </c>
      <c r="D2744">
        <v>2</v>
      </c>
      <c r="E2744">
        <v>2</v>
      </c>
      <c r="F2744">
        <v>1232.99</v>
      </c>
      <c r="G2744">
        <v>1838.17</v>
      </c>
      <c r="H2744">
        <v>183.82</v>
      </c>
      <c r="I2744">
        <v>324.99</v>
      </c>
      <c r="J2744">
        <v>1329.36</v>
      </c>
      <c r="K2744">
        <f>Global_Household_Financial_Dyna[[#This Row],[Total_Household_Income]]-Global_Household_Financial_Dyna[[#This Row],[Estimated_Taxes]]</f>
        <v>1654.3500000000001</v>
      </c>
      <c r="L2744" s="1">
        <f>Global_Household_Financial_Dyna[[#This Row],[Monthly_Savings]]/Global_Household_Financial_Dyna[[#This Row],[Net Income]]</f>
        <v>0.8035542660259315</v>
      </c>
      <c r="M2744" s="2">
        <f>Global_Household_Financial_Dyna[[#This Row],[Monthly_Expenses]]/Global_Household_Financial_Dyna[[#This Row],[Net Income]]</f>
        <v>0.19644573397406837</v>
      </c>
      <c r="N2744" t="str">
        <f>IF(Global_Household_Financial_Dyna[[#This Row],[Monthly_Savings]]&lt;0,"High Risk", IF(Global_Household_Financial_Dyna[[#This Row],[Savings Rate%]]&lt;0.1, "Medium", "Safe"))</f>
        <v>Safe</v>
      </c>
      <c r="O2744">
        <f>Global_Household_Financial_Dyna[[#This Row],[Total_Household_Income]]/Global_Household_Financial_Dyna[[#This Row],[Family_Size]]</f>
        <v>919.08500000000004</v>
      </c>
      <c r="P2744" s="2">
        <f t="shared" si="84"/>
        <v>0.42077341556833553</v>
      </c>
      <c r="Q2744" s="2">
        <f t="shared" si="85"/>
        <v>0.38278085045759597</v>
      </c>
      <c r="R2744" s="2" t="str">
        <f>IF(Global_Household_Financial_Dyna[[#This Row],[Vs country_Average]]&lt;-0.2, "Underperformer", IF(Global_Household_Financial_Dyna[[#This Row],[Vs country_Average]]&gt;0.2, "Outperformer", "Normal"))</f>
        <v>Outperformer</v>
      </c>
      <c r="S27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1329.36</v>
      </c>
      <c r="T27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1329.36</v>
      </c>
      <c r="U27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1329.36</v>
      </c>
      <c r="V27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1329.36</v>
      </c>
    </row>
    <row r="2745" spans="1:22" x14ac:dyDescent="0.3">
      <c r="A2745">
        <v>2752</v>
      </c>
      <c r="B2745" t="s">
        <v>16</v>
      </c>
      <c r="C2745" t="s">
        <v>17</v>
      </c>
      <c r="D2745">
        <v>5</v>
      </c>
      <c r="E2745">
        <v>1</v>
      </c>
      <c r="F2745">
        <v>4750.88</v>
      </c>
      <c r="G2745">
        <v>4750.88</v>
      </c>
      <c r="H2745">
        <v>1662.81</v>
      </c>
      <c r="I2745">
        <v>2752.26</v>
      </c>
      <c r="J2745">
        <v>335.82</v>
      </c>
      <c r="K2745">
        <f>Global_Household_Financial_Dyna[[#This Row],[Total_Household_Income]]-Global_Household_Financial_Dyna[[#This Row],[Estimated_Taxes]]</f>
        <v>3088.07</v>
      </c>
      <c r="L2745" s="1">
        <f>Global_Household_Financial_Dyna[[#This Row],[Monthly_Savings]]/Global_Household_Financial_Dyna[[#This Row],[Net Income]]</f>
        <v>0.10874753486805674</v>
      </c>
      <c r="M2745" s="2">
        <f>Global_Household_Financial_Dyna[[#This Row],[Monthly_Expenses]]/Global_Household_Financial_Dyna[[#This Row],[Net Income]]</f>
        <v>0.89125570340050586</v>
      </c>
      <c r="N2745" t="str">
        <f>IF(Global_Household_Financial_Dyna[[#This Row],[Monthly_Savings]]&lt;0,"High Risk", IF(Global_Household_Financial_Dyna[[#This Row],[Savings Rate%]]&lt;0.1, "Medium", "Safe"))</f>
        <v>Safe</v>
      </c>
      <c r="O2745">
        <f>Global_Household_Financial_Dyna[[#This Row],[Total_Household_Income]]/Global_Household_Financial_Dyna[[#This Row],[Family_Size]]</f>
        <v>950.17600000000004</v>
      </c>
      <c r="P2745" s="2">
        <f t="shared" si="84"/>
        <v>0.15879799892000862</v>
      </c>
      <c r="Q2745" s="2">
        <f t="shared" si="85"/>
        <v>-5.0050464051951876E-2</v>
      </c>
      <c r="R2745" s="2" t="str">
        <f>IF(Global_Household_Financial_Dyna[[#This Row],[Vs country_Average]]&lt;-0.2, "Underperformer", IF(Global_Household_Financial_Dyna[[#This Row],[Vs country_Average]]&gt;0.2, "Outperformer", "Normal"))</f>
        <v>Normal</v>
      </c>
      <c r="S27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335.82</v>
      </c>
      <c r="T27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335.82</v>
      </c>
      <c r="U27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335.82</v>
      </c>
      <c r="V27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335.82</v>
      </c>
    </row>
    <row r="2746" spans="1:22" x14ac:dyDescent="0.3">
      <c r="A2746">
        <v>2753</v>
      </c>
      <c r="B2746" t="s">
        <v>10</v>
      </c>
      <c r="C2746" t="s">
        <v>22</v>
      </c>
      <c r="D2746">
        <v>2</v>
      </c>
      <c r="E2746">
        <v>1</v>
      </c>
      <c r="F2746">
        <v>467.09</v>
      </c>
      <c r="G2746">
        <v>467.09</v>
      </c>
      <c r="H2746">
        <v>46.71</v>
      </c>
      <c r="I2746">
        <v>400.11</v>
      </c>
      <c r="J2746">
        <v>20.27</v>
      </c>
      <c r="K2746">
        <f>Global_Household_Financial_Dyna[[#This Row],[Total_Household_Income]]-Global_Household_Financial_Dyna[[#This Row],[Estimated_Taxes]]</f>
        <v>420.38</v>
      </c>
      <c r="L2746" s="1">
        <f>Global_Household_Financial_Dyna[[#This Row],[Monthly_Savings]]/Global_Household_Financial_Dyna[[#This Row],[Net Income]]</f>
        <v>4.8218278700223605E-2</v>
      </c>
      <c r="M2746" s="2">
        <f>Global_Household_Financial_Dyna[[#This Row],[Monthly_Expenses]]/Global_Household_Financial_Dyna[[#This Row],[Net Income]]</f>
        <v>0.95178172129977645</v>
      </c>
      <c r="N2746" t="str">
        <f>IF(Global_Household_Financial_Dyna[[#This Row],[Monthly_Savings]]&lt;0,"High Risk", IF(Global_Household_Financial_Dyna[[#This Row],[Savings Rate%]]&lt;0.1, "Medium", "Safe"))</f>
        <v>Medium</v>
      </c>
      <c r="O2746">
        <f>Global_Household_Financial_Dyna[[#This Row],[Total_Household_Income]]/Global_Household_Financial_Dyna[[#This Row],[Family_Size]]</f>
        <v>233.54499999999999</v>
      </c>
      <c r="P2746" s="2">
        <f t="shared" si="84"/>
        <v>0.42077341556833553</v>
      </c>
      <c r="Q2746" s="2">
        <f t="shared" si="85"/>
        <v>-0.37255513686811192</v>
      </c>
      <c r="R2746" s="2" t="str">
        <f>IF(Global_Household_Financial_Dyna[[#This Row],[Vs country_Average]]&lt;-0.2, "Underperformer", IF(Global_Household_Financial_Dyna[[#This Row],[Vs country_Average]]&gt;0.2, "Outperformer", "Normal"))</f>
        <v>Underperformer</v>
      </c>
      <c r="S27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20.27</v>
      </c>
      <c r="T27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20.27</v>
      </c>
      <c r="U27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20.27</v>
      </c>
      <c r="V27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20.27</v>
      </c>
    </row>
    <row r="2747" spans="1:22" x14ac:dyDescent="0.3">
      <c r="A2747">
        <v>2754</v>
      </c>
      <c r="B2747" t="s">
        <v>10</v>
      </c>
      <c r="C2747" t="s">
        <v>22</v>
      </c>
      <c r="D2747">
        <v>5</v>
      </c>
      <c r="E2747">
        <v>2</v>
      </c>
      <c r="F2747">
        <v>905.25</v>
      </c>
      <c r="G2747">
        <v>1485.39</v>
      </c>
      <c r="H2747">
        <v>148.54</v>
      </c>
      <c r="I2747">
        <v>774.74</v>
      </c>
      <c r="J2747">
        <v>562.12</v>
      </c>
      <c r="K2747">
        <f>Global_Household_Financial_Dyna[[#This Row],[Total_Household_Income]]-Global_Household_Financial_Dyna[[#This Row],[Estimated_Taxes]]</f>
        <v>1336.8500000000001</v>
      </c>
      <c r="L2747" s="1">
        <f>Global_Household_Financial_Dyna[[#This Row],[Monthly_Savings]]/Global_Household_Financial_Dyna[[#This Row],[Net Income]]</f>
        <v>0.42048098141152707</v>
      </c>
      <c r="M2747" s="2">
        <f>Global_Household_Financial_Dyna[[#This Row],[Monthly_Expenses]]/Global_Household_Financial_Dyna[[#This Row],[Net Income]]</f>
        <v>0.57952649885925867</v>
      </c>
      <c r="N2747" t="str">
        <f>IF(Global_Household_Financial_Dyna[[#This Row],[Monthly_Savings]]&lt;0,"High Risk", IF(Global_Household_Financial_Dyna[[#This Row],[Savings Rate%]]&lt;0.1, "Medium", "Safe"))</f>
        <v>Safe</v>
      </c>
      <c r="O2747">
        <f>Global_Household_Financial_Dyna[[#This Row],[Total_Household_Income]]/Global_Household_Financial_Dyna[[#This Row],[Family_Size]]</f>
        <v>297.07800000000003</v>
      </c>
      <c r="P2747" s="2">
        <f t="shared" si="84"/>
        <v>0.42077341556833553</v>
      </c>
      <c r="Q2747" s="2">
        <f t="shared" si="85"/>
        <v>-2.9243415680846319E-4</v>
      </c>
      <c r="R2747" s="2" t="str">
        <f>IF(Global_Household_Financial_Dyna[[#This Row],[Vs country_Average]]&lt;-0.2, "Underperformer", IF(Global_Household_Financial_Dyna[[#This Row],[Vs country_Average]]&gt;0.2, "Outperformer", "Normal"))</f>
        <v>Normal</v>
      </c>
      <c r="S27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562.12</v>
      </c>
      <c r="T27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562.12</v>
      </c>
      <c r="U27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562.12</v>
      </c>
      <c r="V27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562.12</v>
      </c>
    </row>
    <row r="2748" spans="1:22" x14ac:dyDescent="0.3">
      <c r="A2748">
        <v>2755</v>
      </c>
      <c r="B2748" t="s">
        <v>12</v>
      </c>
      <c r="C2748" t="s">
        <v>13</v>
      </c>
      <c r="D2748">
        <v>3</v>
      </c>
      <c r="E2748">
        <v>2</v>
      </c>
      <c r="F2748">
        <v>4652.71</v>
      </c>
      <c r="G2748">
        <v>7668.8</v>
      </c>
      <c r="H2748">
        <v>1917.2</v>
      </c>
      <c r="I2748">
        <v>1896.84</v>
      </c>
      <c r="J2748">
        <v>3854.76</v>
      </c>
      <c r="K2748">
        <f>Global_Household_Financial_Dyna[[#This Row],[Total_Household_Income]]-Global_Household_Financial_Dyna[[#This Row],[Estimated_Taxes]]</f>
        <v>5751.6</v>
      </c>
      <c r="L2748" s="1">
        <f>Global_Household_Financial_Dyna[[#This Row],[Monthly_Savings]]/Global_Household_Financial_Dyna[[#This Row],[Net Income]]</f>
        <v>0.67020655122052997</v>
      </c>
      <c r="M2748" s="2">
        <f>Global_Household_Financial_Dyna[[#This Row],[Monthly_Expenses]]/Global_Household_Financial_Dyna[[#This Row],[Net Income]]</f>
        <v>0.32979344877947003</v>
      </c>
      <c r="N2748" t="str">
        <f>IF(Global_Household_Financial_Dyna[[#This Row],[Monthly_Savings]]&lt;0,"High Risk", IF(Global_Household_Financial_Dyna[[#This Row],[Savings Rate%]]&lt;0.1, "Medium", "Safe"))</f>
        <v>Safe</v>
      </c>
      <c r="O2748">
        <f>Global_Household_Financial_Dyna[[#This Row],[Total_Household_Income]]/Global_Household_Financial_Dyna[[#This Row],[Family_Size]]</f>
        <v>2556.2666666666669</v>
      </c>
      <c r="P2748" s="2">
        <f t="shared" si="84"/>
        <v>0.30718716818024266</v>
      </c>
      <c r="Q2748" s="2">
        <f t="shared" si="85"/>
        <v>0.3630193830402873</v>
      </c>
      <c r="R2748" s="2" t="str">
        <f>IF(Global_Household_Financial_Dyna[[#This Row],[Vs country_Average]]&lt;-0.2, "Underperformer", IF(Global_Household_Financial_Dyna[[#This Row],[Vs country_Average]]&gt;0.2, "Outperformer", "Normal"))</f>
        <v>Outperformer</v>
      </c>
      <c r="S27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3854.76</v>
      </c>
      <c r="T27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3854.76</v>
      </c>
      <c r="U27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3854.76</v>
      </c>
      <c r="V27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3854.76</v>
      </c>
    </row>
    <row r="2749" spans="1:22" x14ac:dyDescent="0.3">
      <c r="A2749">
        <v>2756</v>
      </c>
      <c r="B2749" t="s">
        <v>10</v>
      </c>
      <c r="C2749" t="s">
        <v>11</v>
      </c>
      <c r="D2749">
        <v>2</v>
      </c>
      <c r="E2749">
        <v>2</v>
      </c>
      <c r="F2749">
        <v>372.5</v>
      </c>
      <c r="G2749">
        <v>640.67999999999995</v>
      </c>
      <c r="H2749">
        <v>64.069999999999993</v>
      </c>
      <c r="I2749">
        <v>363.46</v>
      </c>
      <c r="J2749">
        <v>213.15</v>
      </c>
      <c r="K2749">
        <f>Global_Household_Financial_Dyna[[#This Row],[Total_Household_Income]]-Global_Household_Financial_Dyna[[#This Row],[Estimated_Taxes]]</f>
        <v>576.6099999999999</v>
      </c>
      <c r="L2749" s="1">
        <f>Global_Household_Financial_Dyna[[#This Row],[Monthly_Savings]]/Global_Household_Financial_Dyna[[#This Row],[Net Income]]</f>
        <v>0.36966060248694965</v>
      </c>
      <c r="M2749" s="2">
        <f>Global_Household_Financial_Dyna[[#This Row],[Monthly_Expenses]]/Global_Household_Financial_Dyna[[#This Row],[Net Income]]</f>
        <v>0.63033939751305046</v>
      </c>
      <c r="N2749" t="str">
        <f>IF(Global_Household_Financial_Dyna[[#This Row],[Monthly_Savings]]&lt;0,"High Risk", IF(Global_Household_Financial_Dyna[[#This Row],[Savings Rate%]]&lt;0.1, "Medium", "Safe"))</f>
        <v>Safe</v>
      </c>
      <c r="O2749">
        <f>Global_Household_Financial_Dyna[[#This Row],[Total_Household_Income]]/Global_Household_Financial_Dyna[[#This Row],[Family_Size]]</f>
        <v>320.33999999999997</v>
      </c>
      <c r="P2749" s="2">
        <f t="shared" si="84"/>
        <v>0.42077341556833553</v>
      </c>
      <c r="Q2749" s="2">
        <f t="shared" si="85"/>
        <v>-5.1112813081385877E-2</v>
      </c>
      <c r="R2749" s="2" t="str">
        <f>IF(Global_Household_Financial_Dyna[[#This Row],[Vs country_Average]]&lt;-0.2, "Underperformer", IF(Global_Household_Financial_Dyna[[#This Row],[Vs country_Average]]&gt;0.2, "Outperformer", "Normal"))</f>
        <v>Normal</v>
      </c>
      <c r="S27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213.15</v>
      </c>
      <c r="T27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213.15</v>
      </c>
      <c r="U27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213.15</v>
      </c>
      <c r="V27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213.15</v>
      </c>
    </row>
    <row r="2750" spans="1:22" x14ac:dyDescent="0.3">
      <c r="A2750">
        <v>2757</v>
      </c>
      <c r="B2750" t="s">
        <v>10</v>
      </c>
      <c r="C2750" t="s">
        <v>22</v>
      </c>
      <c r="D2750">
        <v>6</v>
      </c>
      <c r="E2750">
        <v>2</v>
      </c>
      <c r="F2750">
        <v>381.71</v>
      </c>
      <c r="G2750">
        <v>581.76</v>
      </c>
      <c r="H2750">
        <v>58.18</v>
      </c>
      <c r="I2750">
        <v>552.09</v>
      </c>
      <c r="J2750">
        <v>-28.51</v>
      </c>
      <c r="K2750">
        <f>Global_Household_Financial_Dyna[[#This Row],[Total_Household_Income]]-Global_Household_Financial_Dyna[[#This Row],[Estimated_Taxes]]</f>
        <v>523.58000000000004</v>
      </c>
      <c r="L2750" s="1">
        <f>Global_Household_Financial_Dyna[[#This Row],[Monthly_Savings]]/Global_Household_Financial_Dyna[[#This Row],[Net Income]]</f>
        <v>-5.4452041712823251E-2</v>
      </c>
      <c r="M2750" s="2">
        <f>Global_Household_Financial_Dyna[[#This Row],[Monthly_Expenses]]/Global_Household_Financial_Dyna[[#This Row],[Net Income]]</f>
        <v>1.0544520417128231</v>
      </c>
      <c r="N2750" t="str">
        <f>IF(Global_Household_Financial_Dyna[[#This Row],[Monthly_Savings]]&lt;0,"High Risk", IF(Global_Household_Financial_Dyna[[#This Row],[Savings Rate%]]&lt;0.1, "Medium", "Safe"))</f>
        <v>High Risk</v>
      </c>
      <c r="O2750">
        <f>Global_Household_Financial_Dyna[[#This Row],[Total_Household_Income]]/Global_Household_Financial_Dyna[[#This Row],[Family_Size]]</f>
        <v>96.96</v>
      </c>
      <c r="P2750" s="2">
        <f t="shared" si="84"/>
        <v>0.42077341556833553</v>
      </c>
      <c r="Q2750" s="2">
        <f t="shared" si="85"/>
        <v>-0.47522545728115878</v>
      </c>
      <c r="R2750" s="2" t="str">
        <f>IF(Global_Household_Financial_Dyna[[#This Row],[Vs country_Average]]&lt;-0.2, "Underperformer", IF(Global_Household_Financial_Dyna[[#This Row],[Vs country_Average]]&gt;0.2, "Outperformer", "Normal"))</f>
        <v>Underperformer</v>
      </c>
      <c r="S27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-0.90549999999999997</v>
      </c>
      <c r="T27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26.699000000000002</v>
      </c>
      <c r="U27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54.3035</v>
      </c>
      <c r="V27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81.908000000000001</v>
      </c>
    </row>
    <row r="2751" spans="1:22" x14ac:dyDescent="0.3">
      <c r="A2751">
        <v>2758</v>
      </c>
      <c r="B2751" t="s">
        <v>12</v>
      </c>
      <c r="C2751" t="s">
        <v>13</v>
      </c>
      <c r="D2751">
        <v>6</v>
      </c>
      <c r="E2751">
        <v>2</v>
      </c>
      <c r="F2751">
        <v>2428.6999999999998</v>
      </c>
      <c r="G2751">
        <v>4012.28</v>
      </c>
      <c r="H2751">
        <v>1003.07</v>
      </c>
      <c r="I2751">
        <v>3136.05</v>
      </c>
      <c r="J2751">
        <v>-126.84</v>
      </c>
      <c r="K2751">
        <f>Global_Household_Financial_Dyna[[#This Row],[Total_Household_Income]]-Global_Household_Financial_Dyna[[#This Row],[Estimated_Taxes]]</f>
        <v>3009.21</v>
      </c>
      <c r="L2751" s="1">
        <f>Global_Household_Financial_Dyna[[#This Row],[Monthly_Savings]]/Global_Household_Financial_Dyna[[#This Row],[Net Income]]</f>
        <v>-4.2150597665167933E-2</v>
      </c>
      <c r="M2751" s="2">
        <f>Global_Household_Financial_Dyna[[#This Row],[Monthly_Expenses]]/Global_Household_Financial_Dyna[[#This Row],[Net Income]]</f>
        <v>1.0421505976651679</v>
      </c>
      <c r="N2751" t="str">
        <f>IF(Global_Household_Financial_Dyna[[#This Row],[Monthly_Savings]]&lt;0,"High Risk", IF(Global_Household_Financial_Dyna[[#This Row],[Savings Rate%]]&lt;0.1, "Medium", "Safe"))</f>
        <v>High Risk</v>
      </c>
      <c r="O2751">
        <f>Global_Household_Financial_Dyna[[#This Row],[Total_Household_Income]]/Global_Household_Financial_Dyna[[#This Row],[Family_Size]]</f>
        <v>668.71333333333337</v>
      </c>
      <c r="P2751" s="2">
        <f t="shared" si="84"/>
        <v>0.30718716818024266</v>
      </c>
      <c r="Q2751" s="2">
        <f t="shared" si="85"/>
        <v>-0.3493377658454106</v>
      </c>
      <c r="R2751" s="2" t="str">
        <f>IF(Global_Household_Financial_Dyna[[#This Row],[Vs country_Average]]&lt;-0.2, "Underperformer", IF(Global_Household_Financial_Dyna[[#This Row],[Vs country_Average]]&gt;0.2, "Outperformer", "Normal"))</f>
        <v>Underperformer</v>
      </c>
      <c r="S27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29.962500000000006</v>
      </c>
      <c r="T27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186.76500000000001</v>
      </c>
      <c r="U27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343.5675</v>
      </c>
      <c r="V27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500.37</v>
      </c>
    </row>
    <row r="2752" spans="1:22" x14ac:dyDescent="0.3">
      <c r="A2752">
        <v>2759</v>
      </c>
      <c r="B2752" t="s">
        <v>14</v>
      </c>
      <c r="C2752" t="s">
        <v>15</v>
      </c>
      <c r="D2752">
        <v>1</v>
      </c>
      <c r="E2752">
        <v>1</v>
      </c>
      <c r="F2752">
        <v>1534.76</v>
      </c>
      <c r="G2752">
        <v>1534.76</v>
      </c>
      <c r="H2752">
        <v>230.21</v>
      </c>
      <c r="I2752">
        <v>527.28</v>
      </c>
      <c r="J2752">
        <v>777.27</v>
      </c>
      <c r="K2752">
        <f>Global_Household_Financial_Dyna[[#This Row],[Total_Household_Income]]-Global_Household_Financial_Dyna[[#This Row],[Estimated_Taxes]]</f>
        <v>1304.55</v>
      </c>
      <c r="L2752" s="1">
        <f>Global_Household_Financial_Dyna[[#This Row],[Monthly_Savings]]/Global_Household_Financial_Dyna[[#This Row],[Net Income]]</f>
        <v>0.59581464872944689</v>
      </c>
      <c r="M2752" s="2">
        <f>Global_Household_Financial_Dyna[[#This Row],[Monthly_Expenses]]/Global_Household_Financial_Dyna[[#This Row],[Net Income]]</f>
        <v>0.40418535127055305</v>
      </c>
      <c r="N2752" t="str">
        <f>IF(Global_Household_Financial_Dyna[[#This Row],[Monthly_Savings]]&lt;0,"High Risk", IF(Global_Household_Financial_Dyna[[#This Row],[Savings Rate%]]&lt;0.1, "Medium", "Safe"))</f>
        <v>Safe</v>
      </c>
      <c r="O2752">
        <f>Global_Household_Financial_Dyna[[#This Row],[Total_Household_Income]]/Global_Household_Financial_Dyna[[#This Row],[Family_Size]]</f>
        <v>1534.76</v>
      </c>
      <c r="P2752" s="2">
        <f t="shared" si="84"/>
        <v>0.39788995363055785</v>
      </c>
      <c r="Q2752" s="2">
        <f t="shared" si="85"/>
        <v>0.19792469509888905</v>
      </c>
      <c r="R2752" s="2" t="str">
        <f>IF(Global_Household_Financial_Dyna[[#This Row],[Vs country_Average]]&lt;-0.2, "Underperformer", IF(Global_Household_Financial_Dyna[[#This Row],[Vs country_Average]]&gt;0.2, "Outperformer", "Normal"))</f>
        <v>Normal</v>
      </c>
      <c r="S27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777.27</v>
      </c>
      <c r="T27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777.27</v>
      </c>
      <c r="U27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777.27</v>
      </c>
      <c r="V27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777.27</v>
      </c>
    </row>
    <row r="2753" spans="1:22" x14ac:dyDescent="0.3">
      <c r="A2753">
        <v>2760</v>
      </c>
      <c r="B2753" t="s">
        <v>18</v>
      </c>
      <c r="C2753" t="s">
        <v>19</v>
      </c>
      <c r="D2753">
        <v>5</v>
      </c>
      <c r="E2753">
        <v>2</v>
      </c>
      <c r="F2753">
        <v>1938.35</v>
      </c>
      <c r="G2753">
        <v>2869.41</v>
      </c>
      <c r="H2753">
        <v>631.27</v>
      </c>
      <c r="I2753">
        <v>2723.07</v>
      </c>
      <c r="J2753">
        <v>-484.93</v>
      </c>
      <c r="K2753">
        <f>Global_Household_Financial_Dyna[[#This Row],[Total_Household_Income]]-Global_Household_Financial_Dyna[[#This Row],[Estimated_Taxes]]</f>
        <v>2238.14</v>
      </c>
      <c r="L2753" s="1">
        <f>Global_Household_Financial_Dyna[[#This Row],[Monthly_Savings]]/Global_Household_Financial_Dyna[[#This Row],[Net Income]]</f>
        <v>-0.21666651773347514</v>
      </c>
      <c r="M2753" s="2">
        <f>Global_Household_Financial_Dyna[[#This Row],[Monthly_Expenses]]/Global_Household_Financial_Dyna[[#This Row],[Net Income]]</f>
        <v>1.2166665177334752</v>
      </c>
      <c r="N2753" t="str">
        <f>IF(Global_Household_Financial_Dyna[[#This Row],[Monthly_Savings]]&lt;0,"High Risk", IF(Global_Household_Financial_Dyna[[#This Row],[Savings Rate%]]&lt;0.1, "Medium", "Safe"))</f>
        <v>High Risk</v>
      </c>
      <c r="O2753">
        <f>Global_Household_Financial_Dyna[[#This Row],[Total_Household_Income]]/Global_Household_Financial_Dyna[[#This Row],[Family_Size]]</f>
        <v>573.88199999999995</v>
      </c>
      <c r="P2753" s="2">
        <f t="shared" si="84"/>
        <v>0.32336204947805613</v>
      </c>
      <c r="Q2753" s="2">
        <f t="shared" si="85"/>
        <v>-0.54002856721153125</v>
      </c>
      <c r="R2753" s="2" t="str">
        <f>IF(Global_Household_Financial_Dyna[[#This Row],[Vs country_Average]]&lt;-0.2, "Underperformer", IF(Global_Household_Financial_Dyna[[#This Row],[Vs country_Average]]&gt;0.2, "Outperformer", "Normal"))</f>
        <v>Underperformer</v>
      </c>
      <c r="S27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-348.7765</v>
      </c>
      <c r="T27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-212.62299999999999</v>
      </c>
      <c r="U27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-76.469500000000039</v>
      </c>
      <c r="V27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59.684000000000026</v>
      </c>
    </row>
    <row r="2754" spans="1:22" x14ac:dyDescent="0.3">
      <c r="A2754">
        <v>2761</v>
      </c>
      <c r="B2754" t="s">
        <v>18</v>
      </c>
      <c r="C2754" t="s">
        <v>20</v>
      </c>
      <c r="D2754">
        <v>2</v>
      </c>
      <c r="E2754">
        <v>1</v>
      </c>
      <c r="F2754">
        <v>2946.56</v>
      </c>
      <c r="G2754">
        <v>2946.56</v>
      </c>
      <c r="H2754">
        <v>648.24</v>
      </c>
      <c r="I2754">
        <v>2469.4899999999998</v>
      </c>
      <c r="J2754">
        <v>-171.17</v>
      </c>
      <c r="K2754">
        <f>Global_Household_Financial_Dyna[[#This Row],[Total_Household_Income]]-Global_Household_Financial_Dyna[[#This Row],[Estimated_Taxes]]</f>
        <v>2298.3199999999997</v>
      </c>
      <c r="L2754" s="1">
        <f>Global_Household_Financial_Dyna[[#This Row],[Monthly_Savings]]/Global_Household_Financial_Dyna[[#This Row],[Net Income]]</f>
        <v>-7.4476139092902641E-2</v>
      </c>
      <c r="M2754" s="2">
        <f>Global_Household_Financial_Dyna[[#This Row],[Monthly_Expenses]]/Global_Household_Financial_Dyna[[#This Row],[Net Income]]</f>
        <v>1.0744761390929027</v>
      </c>
      <c r="N2754" t="str">
        <f>IF(Global_Household_Financial_Dyna[[#This Row],[Monthly_Savings]]&lt;0,"High Risk", IF(Global_Household_Financial_Dyna[[#This Row],[Savings Rate%]]&lt;0.1, "Medium", "Safe"))</f>
        <v>High Risk</v>
      </c>
      <c r="O2754">
        <f>Global_Household_Financial_Dyna[[#This Row],[Total_Household_Income]]/Global_Household_Financial_Dyna[[#This Row],[Family_Size]]</f>
        <v>1473.28</v>
      </c>
      <c r="P2754" s="2">
        <f t="shared" ref="P2754:P2817" si="86">AVERAGEIF($B$2:$B$4986,$B2754,$L$2:$L$4986)</f>
        <v>0.32336204947805613</v>
      </c>
      <c r="Q2754" s="2">
        <f t="shared" ref="Q2754:Q2817" si="87">L2754-P2754</f>
        <v>-0.39783818857095876</v>
      </c>
      <c r="R2754" s="2" t="str">
        <f>IF(Global_Household_Financial_Dyna[[#This Row],[Vs country_Average]]&lt;-0.2, "Underperformer", IF(Global_Household_Financial_Dyna[[#This Row],[Vs country_Average]]&gt;0.2, "Outperformer", "Normal"))</f>
        <v>Underperformer</v>
      </c>
      <c r="S27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-47.695499999999996</v>
      </c>
      <c r="T27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75.779000000000025</v>
      </c>
      <c r="U27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199.2535</v>
      </c>
      <c r="V27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322.72800000000007</v>
      </c>
    </row>
    <row r="2755" spans="1:22" x14ac:dyDescent="0.3">
      <c r="A2755">
        <v>2762</v>
      </c>
      <c r="B2755" t="s">
        <v>18</v>
      </c>
      <c r="C2755" t="s">
        <v>20</v>
      </c>
      <c r="D2755">
        <v>6</v>
      </c>
      <c r="E2755">
        <v>3</v>
      </c>
      <c r="F2755">
        <v>9334.69</v>
      </c>
      <c r="G2755">
        <v>19768.04</v>
      </c>
      <c r="H2755">
        <v>5337.37</v>
      </c>
      <c r="I2755">
        <v>3306.18</v>
      </c>
      <c r="J2755">
        <v>11124.49</v>
      </c>
      <c r="K2755">
        <f>Global_Household_Financial_Dyna[[#This Row],[Total_Household_Income]]-Global_Household_Financial_Dyna[[#This Row],[Estimated_Taxes]]</f>
        <v>14430.670000000002</v>
      </c>
      <c r="L2755" s="1">
        <f>Global_Household_Financial_Dyna[[#This Row],[Monthly_Savings]]/Global_Household_Financial_Dyna[[#This Row],[Net Income]]</f>
        <v>0.77089213459943284</v>
      </c>
      <c r="M2755" s="2">
        <f>Global_Household_Financial_Dyna[[#This Row],[Monthly_Expenses]]/Global_Household_Financial_Dyna[[#This Row],[Net Income]]</f>
        <v>0.22910786540056693</v>
      </c>
      <c r="N2755" t="str">
        <f>IF(Global_Household_Financial_Dyna[[#This Row],[Monthly_Savings]]&lt;0,"High Risk", IF(Global_Household_Financial_Dyna[[#This Row],[Savings Rate%]]&lt;0.1, "Medium", "Safe"))</f>
        <v>Safe</v>
      </c>
      <c r="O2755">
        <f>Global_Household_Financial_Dyna[[#This Row],[Total_Household_Income]]/Global_Household_Financial_Dyna[[#This Row],[Family_Size]]</f>
        <v>3294.6733333333336</v>
      </c>
      <c r="P2755" s="2">
        <f t="shared" si="86"/>
        <v>0.32336204947805613</v>
      </c>
      <c r="Q2755" s="2">
        <f t="shared" si="87"/>
        <v>0.44753008512137671</v>
      </c>
      <c r="R2755" s="2" t="str">
        <f>IF(Global_Household_Financial_Dyna[[#This Row],[Vs country_Average]]&lt;-0.2, "Underperformer", IF(Global_Household_Financial_Dyna[[#This Row],[Vs country_Average]]&gt;0.2, "Outperformer", "Normal"))</f>
        <v>Outperformer</v>
      </c>
      <c r="S27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11124.49</v>
      </c>
      <c r="T27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11124.49</v>
      </c>
      <c r="U27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11124.49</v>
      </c>
      <c r="V27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11124.49</v>
      </c>
    </row>
    <row r="2756" spans="1:22" x14ac:dyDescent="0.3">
      <c r="A2756">
        <v>2763</v>
      </c>
      <c r="B2756" t="s">
        <v>16</v>
      </c>
      <c r="C2756" t="s">
        <v>17</v>
      </c>
      <c r="D2756">
        <v>7</v>
      </c>
      <c r="E2756">
        <v>3</v>
      </c>
      <c r="F2756">
        <v>5882.2</v>
      </c>
      <c r="G2756">
        <v>13717.39</v>
      </c>
      <c r="H2756">
        <v>5486.96</v>
      </c>
      <c r="I2756">
        <v>4566.72</v>
      </c>
      <c r="J2756">
        <v>3663.72</v>
      </c>
      <c r="K2756">
        <f>Global_Household_Financial_Dyna[[#This Row],[Total_Household_Income]]-Global_Household_Financial_Dyna[[#This Row],[Estimated_Taxes]]</f>
        <v>8230.43</v>
      </c>
      <c r="L2756" s="1">
        <f>Global_Household_Financial_Dyna[[#This Row],[Monthly_Savings]]/Global_Household_Financial_Dyna[[#This Row],[Net Income]]</f>
        <v>0.44514320636953353</v>
      </c>
      <c r="M2756" s="2">
        <f>Global_Household_Financial_Dyna[[#This Row],[Monthly_Expenses]]/Global_Household_Financial_Dyna[[#This Row],[Net Income]]</f>
        <v>0.55485800863381385</v>
      </c>
      <c r="N2756" t="str">
        <f>IF(Global_Household_Financial_Dyna[[#This Row],[Monthly_Savings]]&lt;0,"High Risk", IF(Global_Household_Financial_Dyna[[#This Row],[Savings Rate%]]&lt;0.1, "Medium", "Safe"))</f>
        <v>Safe</v>
      </c>
      <c r="O2756">
        <f>Global_Household_Financial_Dyna[[#This Row],[Total_Household_Income]]/Global_Household_Financial_Dyna[[#This Row],[Family_Size]]</f>
        <v>1959.6271428571429</v>
      </c>
      <c r="P2756" s="2">
        <f t="shared" si="86"/>
        <v>0.15879799892000862</v>
      </c>
      <c r="Q2756" s="2">
        <f t="shared" si="87"/>
        <v>0.28634520744952491</v>
      </c>
      <c r="R2756" s="2" t="str">
        <f>IF(Global_Household_Financial_Dyna[[#This Row],[Vs country_Average]]&lt;-0.2, "Underperformer", IF(Global_Household_Financial_Dyna[[#This Row],[Vs country_Average]]&gt;0.2, "Outperformer", "Normal"))</f>
        <v>Outperformer</v>
      </c>
      <c r="S27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3663.72</v>
      </c>
      <c r="T27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3663.72</v>
      </c>
      <c r="U27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3663.72</v>
      </c>
      <c r="V27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3663.72</v>
      </c>
    </row>
    <row r="2757" spans="1:22" x14ac:dyDescent="0.3">
      <c r="A2757">
        <v>2764</v>
      </c>
      <c r="B2757" t="s">
        <v>10</v>
      </c>
      <c r="C2757" t="s">
        <v>22</v>
      </c>
      <c r="D2757">
        <v>3</v>
      </c>
      <c r="E2757">
        <v>1</v>
      </c>
      <c r="F2757">
        <v>712.7</v>
      </c>
      <c r="G2757">
        <v>712.7</v>
      </c>
      <c r="H2757">
        <v>71.27</v>
      </c>
      <c r="I2757">
        <v>457.58</v>
      </c>
      <c r="J2757">
        <v>183.85</v>
      </c>
      <c r="K2757">
        <f>Global_Household_Financial_Dyna[[#This Row],[Total_Household_Income]]-Global_Household_Financial_Dyna[[#This Row],[Estimated_Taxes]]</f>
        <v>641.43000000000006</v>
      </c>
      <c r="L2757" s="1">
        <f>Global_Household_Financial_Dyna[[#This Row],[Monthly_Savings]]/Global_Household_Financial_Dyna[[#This Row],[Net Income]]</f>
        <v>0.2866251968258422</v>
      </c>
      <c r="M2757" s="2">
        <f>Global_Household_Financial_Dyna[[#This Row],[Monthly_Expenses]]/Global_Household_Financial_Dyna[[#This Row],[Net Income]]</f>
        <v>0.71337480317415769</v>
      </c>
      <c r="N2757" t="str">
        <f>IF(Global_Household_Financial_Dyna[[#This Row],[Monthly_Savings]]&lt;0,"High Risk", IF(Global_Household_Financial_Dyna[[#This Row],[Savings Rate%]]&lt;0.1, "Medium", "Safe"))</f>
        <v>Safe</v>
      </c>
      <c r="O2757">
        <f>Global_Household_Financial_Dyna[[#This Row],[Total_Household_Income]]/Global_Household_Financial_Dyna[[#This Row],[Family_Size]]</f>
        <v>237.56666666666669</v>
      </c>
      <c r="P2757" s="2">
        <f t="shared" si="86"/>
        <v>0.42077341556833553</v>
      </c>
      <c r="Q2757" s="2">
        <f t="shared" si="87"/>
        <v>-0.13414821874249333</v>
      </c>
      <c r="R2757" s="2" t="str">
        <f>IF(Global_Household_Financial_Dyna[[#This Row],[Vs country_Average]]&lt;-0.2, "Underperformer", IF(Global_Household_Financial_Dyna[[#This Row],[Vs country_Average]]&gt;0.2, "Outperformer", "Normal"))</f>
        <v>Normal</v>
      </c>
      <c r="S27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183.85</v>
      </c>
      <c r="T27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183.85</v>
      </c>
      <c r="U27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183.85</v>
      </c>
      <c r="V27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183.85</v>
      </c>
    </row>
    <row r="2758" spans="1:22" x14ac:dyDescent="0.3">
      <c r="A2758">
        <v>2765</v>
      </c>
      <c r="B2758" t="s">
        <v>18</v>
      </c>
      <c r="C2758" t="s">
        <v>20</v>
      </c>
      <c r="D2758">
        <v>8</v>
      </c>
      <c r="E2758">
        <v>3</v>
      </c>
      <c r="F2758">
        <v>6135.5</v>
      </c>
      <c r="G2758">
        <v>14982.12</v>
      </c>
      <c r="H2758">
        <v>4045.17</v>
      </c>
      <c r="I2758">
        <v>5621.44</v>
      </c>
      <c r="J2758">
        <v>5315.51</v>
      </c>
      <c r="K2758">
        <f>Global_Household_Financial_Dyna[[#This Row],[Total_Household_Income]]-Global_Household_Financial_Dyna[[#This Row],[Estimated_Taxes]]</f>
        <v>10936.95</v>
      </c>
      <c r="L2758" s="1">
        <f>Global_Household_Financial_Dyna[[#This Row],[Monthly_Savings]]/Global_Household_Financial_Dyna[[#This Row],[Net Income]]</f>
        <v>0.48601392527167081</v>
      </c>
      <c r="M2758" s="2">
        <f>Global_Household_Financial_Dyna[[#This Row],[Monthly_Expenses]]/Global_Household_Financial_Dyna[[#This Row],[Net Income]]</f>
        <v>0.51398607472832913</v>
      </c>
      <c r="N2758" t="str">
        <f>IF(Global_Household_Financial_Dyna[[#This Row],[Monthly_Savings]]&lt;0,"High Risk", IF(Global_Household_Financial_Dyna[[#This Row],[Savings Rate%]]&lt;0.1, "Medium", "Safe"))</f>
        <v>Safe</v>
      </c>
      <c r="O2758">
        <f>Global_Household_Financial_Dyna[[#This Row],[Total_Household_Income]]/Global_Household_Financial_Dyna[[#This Row],[Family_Size]]</f>
        <v>1872.7650000000001</v>
      </c>
      <c r="P2758" s="2">
        <f t="shared" si="86"/>
        <v>0.32336204947805613</v>
      </c>
      <c r="Q2758" s="2">
        <f t="shared" si="87"/>
        <v>0.16265187579361468</v>
      </c>
      <c r="R2758" s="2" t="str">
        <f>IF(Global_Household_Financial_Dyna[[#This Row],[Vs country_Average]]&lt;-0.2, "Underperformer", IF(Global_Household_Financial_Dyna[[#This Row],[Vs country_Average]]&gt;0.2, "Outperformer", "Normal"))</f>
        <v>Normal</v>
      </c>
      <c r="S27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5315.51</v>
      </c>
      <c r="T27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5315.51</v>
      </c>
      <c r="U27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5315.51</v>
      </c>
      <c r="V27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5315.51</v>
      </c>
    </row>
    <row r="2759" spans="1:22" x14ac:dyDescent="0.3">
      <c r="A2759">
        <v>2766</v>
      </c>
      <c r="B2759" t="s">
        <v>12</v>
      </c>
      <c r="C2759" t="s">
        <v>13</v>
      </c>
      <c r="D2759">
        <v>3</v>
      </c>
      <c r="E2759">
        <v>3</v>
      </c>
      <c r="F2759">
        <v>6070.32</v>
      </c>
      <c r="G2759">
        <v>13223.17</v>
      </c>
      <c r="H2759">
        <v>3966.95</v>
      </c>
      <c r="I2759">
        <v>1947.64</v>
      </c>
      <c r="J2759">
        <v>7308.58</v>
      </c>
      <c r="K2759">
        <f>Global_Household_Financial_Dyna[[#This Row],[Total_Household_Income]]-Global_Household_Financial_Dyna[[#This Row],[Estimated_Taxes]]</f>
        <v>9256.2200000000012</v>
      </c>
      <c r="L2759" s="1">
        <f>Global_Household_Financial_Dyna[[#This Row],[Monthly_Savings]]/Global_Household_Financial_Dyna[[#This Row],[Net Income]]</f>
        <v>0.78958581364747149</v>
      </c>
      <c r="M2759" s="2">
        <f>Global_Household_Financial_Dyna[[#This Row],[Monthly_Expenses]]/Global_Household_Financial_Dyna[[#This Row],[Net Income]]</f>
        <v>0.21041418635252834</v>
      </c>
      <c r="N2759" t="str">
        <f>IF(Global_Household_Financial_Dyna[[#This Row],[Monthly_Savings]]&lt;0,"High Risk", IF(Global_Household_Financial_Dyna[[#This Row],[Savings Rate%]]&lt;0.1, "Medium", "Safe"))</f>
        <v>Safe</v>
      </c>
      <c r="O2759">
        <f>Global_Household_Financial_Dyna[[#This Row],[Total_Household_Income]]/Global_Household_Financial_Dyna[[#This Row],[Family_Size]]</f>
        <v>4407.7233333333334</v>
      </c>
      <c r="P2759" s="2">
        <f t="shared" si="86"/>
        <v>0.30718716818024266</v>
      </c>
      <c r="Q2759" s="2">
        <f t="shared" si="87"/>
        <v>0.48239864546722883</v>
      </c>
      <c r="R2759" s="2" t="str">
        <f>IF(Global_Household_Financial_Dyna[[#This Row],[Vs country_Average]]&lt;-0.2, "Underperformer", IF(Global_Household_Financial_Dyna[[#This Row],[Vs country_Average]]&gt;0.2, "Outperformer", "Normal"))</f>
        <v>Outperformer</v>
      </c>
      <c r="S27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7308.58</v>
      </c>
      <c r="T27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7308.58</v>
      </c>
      <c r="U27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7308.58</v>
      </c>
      <c r="V27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7308.58</v>
      </c>
    </row>
    <row r="2760" spans="1:22" x14ac:dyDescent="0.3">
      <c r="A2760">
        <v>2767</v>
      </c>
      <c r="B2760" t="s">
        <v>16</v>
      </c>
      <c r="C2760" t="s">
        <v>21</v>
      </c>
      <c r="D2760">
        <v>7</v>
      </c>
      <c r="E2760">
        <v>3</v>
      </c>
      <c r="F2760">
        <v>6672.01</v>
      </c>
      <c r="G2760">
        <v>12980.45</v>
      </c>
      <c r="H2760">
        <v>5192.18</v>
      </c>
      <c r="I2760">
        <v>4763.8999999999996</v>
      </c>
      <c r="J2760">
        <v>3024.37</v>
      </c>
      <c r="K2760">
        <f>Global_Household_Financial_Dyna[[#This Row],[Total_Household_Income]]-Global_Household_Financial_Dyna[[#This Row],[Estimated_Taxes]]</f>
        <v>7788.27</v>
      </c>
      <c r="L2760" s="1">
        <f>Global_Household_Financial_Dyna[[#This Row],[Monthly_Savings]]/Global_Household_Financial_Dyna[[#This Row],[Net Income]]</f>
        <v>0.3883237227266132</v>
      </c>
      <c r="M2760" s="2">
        <f>Global_Household_Financial_Dyna[[#This Row],[Monthly_Expenses]]/Global_Household_Financial_Dyna[[#This Row],[Net Income]]</f>
        <v>0.61167627727338669</v>
      </c>
      <c r="N2760" t="str">
        <f>IF(Global_Household_Financial_Dyna[[#This Row],[Monthly_Savings]]&lt;0,"High Risk", IF(Global_Household_Financial_Dyna[[#This Row],[Savings Rate%]]&lt;0.1, "Medium", "Safe"))</f>
        <v>Safe</v>
      </c>
      <c r="O2760">
        <f>Global_Household_Financial_Dyna[[#This Row],[Total_Household_Income]]/Global_Household_Financial_Dyna[[#This Row],[Family_Size]]</f>
        <v>1854.3500000000001</v>
      </c>
      <c r="P2760" s="2">
        <f t="shared" si="86"/>
        <v>0.15879799892000862</v>
      </c>
      <c r="Q2760" s="2">
        <f t="shared" si="87"/>
        <v>0.22952572380660458</v>
      </c>
      <c r="R2760" s="2" t="str">
        <f>IF(Global_Household_Financial_Dyna[[#This Row],[Vs country_Average]]&lt;-0.2, "Underperformer", IF(Global_Household_Financial_Dyna[[#This Row],[Vs country_Average]]&gt;0.2, "Outperformer", "Normal"))</f>
        <v>Outperformer</v>
      </c>
      <c r="S27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3024.37</v>
      </c>
      <c r="T27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3024.37</v>
      </c>
      <c r="U27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3024.37</v>
      </c>
      <c r="V27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3024.37</v>
      </c>
    </row>
    <row r="2761" spans="1:22" x14ac:dyDescent="0.3">
      <c r="A2761">
        <v>2768</v>
      </c>
      <c r="B2761" t="s">
        <v>18</v>
      </c>
      <c r="C2761" t="s">
        <v>20</v>
      </c>
      <c r="D2761">
        <v>7</v>
      </c>
      <c r="E2761">
        <v>3</v>
      </c>
      <c r="F2761">
        <v>2795.77</v>
      </c>
      <c r="G2761">
        <v>6502.51</v>
      </c>
      <c r="H2761">
        <v>1430.55</v>
      </c>
      <c r="I2761">
        <v>4969.1499999999996</v>
      </c>
      <c r="J2761">
        <v>102.8</v>
      </c>
      <c r="K2761">
        <f>Global_Household_Financial_Dyna[[#This Row],[Total_Household_Income]]-Global_Household_Financial_Dyna[[#This Row],[Estimated_Taxes]]</f>
        <v>5071.96</v>
      </c>
      <c r="L2761" s="1">
        <f>Global_Household_Financial_Dyna[[#This Row],[Monthly_Savings]]/Global_Household_Financial_Dyna[[#This Row],[Net Income]]</f>
        <v>2.0268298645888375E-2</v>
      </c>
      <c r="M2761" s="2">
        <f>Global_Household_Financial_Dyna[[#This Row],[Monthly_Expenses]]/Global_Household_Financial_Dyna[[#This Row],[Net Income]]</f>
        <v>0.9797297297297296</v>
      </c>
      <c r="N2761" t="str">
        <f>IF(Global_Household_Financial_Dyna[[#This Row],[Monthly_Savings]]&lt;0,"High Risk", IF(Global_Household_Financial_Dyna[[#This Row],[Savings Rate%]]&lt;0.1, "Medium", "Safe"))</f>
        <v>Medium</v>
      </c>
      <c r="O2761">
        <f>Global_Household_Financial_Dyna[[#This Row],[Total_Household_Income]]/Global_Household_Financial_Dyna[[#This Row],[Family_Size]]</f>
        <v>928.93000000000006</v>
      </c>
      <c r="P2761" s="2">
        <f t="shared" si="86"/>
        <v>0.32336204947805613</v>
      </c>
      <c r="Q2761" s="2">
        <f t="shared" si="87"/>
        <v>-0.30309375083216777</v>
      </c>
      <c r="R2761" s="2" t="str">
        <f>IF(Global_Household_Financial_Dyna[[#This Row],[Vs country_Average]]&lt;-0.2, "Underperformer", IF(Global_Household_Financial_Dyna[[#This Row],[Vs country_Average]]&gt;0.2, "Outperformer", "Normal"))</f>
        <v>Underperformer</v>
      </c>
      <c r="S27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102.8</v>
      </c>
      <c r="T27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102.8</v>
      </c>
      <c r="U27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102.8</v>
      </c>
      <c r="V27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102.8</v>
      </c>
    </row>
    <row r="2762" spans="1:22" x14ac:dyDescent="0.3">
      <c r="A2762">
        <v>2769</v>
      </c>
      <c r="B2762" t="s">
        <v>16</v>
      </c>
      <c r="C2762" t="s">
        <v>21</v>
      </c>
      <c r="D2762">
        <v>1</v>
      </c>
      <c r="E2762">
        <v>1</v>
      </c>
      <c r="F2762">
        <v>3768.75</v>
      </c>
      <c r="G2762">
        <v>3768.75</v>
      </c>
      <c r="H2762">
        <v>1319.06</v>
      </c>
      <c r="I2762">
        <v>2145.02</v>
      </c>
      <c r="J2762">
        <v>304.67</v>
      </c>
      <c r="K2762">
        <f>Global_Household_Financial_Dyna[[#This Row],[Total_Household_Income]]-Global_Household_Financial_Dyna[[#This Row],[Estimated_Taxes]]</f>
        <v>2449.69</v>
      </c>
      <c r="L2762" s="1">
        <f>Global_Household_Financial_Dyna[[#This Row],[Monthly_Savings]]/Global_Household_Financial_Dyna[[#This Row],[Net Income]]</f>
        <v>0.12437083875918994</v>
      </c>
      <c r="M2762" s="2">
        <f>Global_Household_Financial_Dyna[[#This Row],[Monthly_Expenses]]/Global_Household_Financial_Dyna[[#This Row],[Net Income]]</f>
        <v>0.87562916124081003</v>
      </c>
      <c r="N2762" t="str">
        <f>IF(Global_Household_Financial_Dyna[[#This Row],[Monthly_Savings]]&lt;0,"High Risk", IF(Global_Household_Financial_Dyna[[#This Row],[Savings Rate%]]&lt;0.1, "Medium", "Safe"))</f>
        <v>Safe</v>
      </c>
      <c r="O2762">
        <f>Global_Household_Financial_Dyna[[#This Row],[Total_Household_Income]]/Global_Household_Financial_Dyna[[#This Row],[Family_Size]]</f>
        <v>3768.75</v>
      </c>
      <c r="P2762" s="2">
        <f t="shared" si="86"/>
        <v>0.15879799892000862</v>
      </c>
      <c r="Q2762" s="2">
        <f t="shared" si="87"/>
        <v>-3.4427160160818676E-2</v>
      </c>
      <c r="R2762" s="2" t="str">
        <f>IF(Global_Household_Financial_Dyna[[#This Row],[Vs country_Average]]&lt;-0.2, "Underperformer", IF(Global_Household_Financial_Dyna[[#This Row],[Vs country_Average]]&gt;0.2, "Outperformer", "Normal"))</f>
        <v>Normal</v>
      </c>
      <c r="S27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304.67</v>
      </c>
      <c r="T27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304.67</v>
      </c>
      <c r="U27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304.67</v>
      </c>
      <c r="V27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304.67</v>
      </c>
    </row>
    <row r="2763" spans="1:22" x14ac:dyDescent="0.3">
      <c r="A2763">
        <v>2770</v>
      </c>
      <c r="B2763" t="s">
        <v>16</v>
      </c>
      <c r="C2763" t="s">
        <v>21</v>
      </c>
      <c r="D2763">
        <v>3</v>
      </c>
      <c r="E2763">
        <v>1</v>
      </c>
      <c r="F2763">
        <v>1583.65</v>
      </c>
      <c r="G2763">
        <v>1583.65</v>
      </c>
      <c r="H2763">
        <v>554.28</v>
      </c>
      <c r="I2763">
        <v>1502.88</v>
      </c>
      <c r="J2763">
        <v>-473.51</v>
      </c>
      <c r="K2763">
        <f>Global_Household_Financial_Dyna[[#This Row],[Total_Household_Income]]-Global_Household_Financial_Dyna[[#This Row],[Estimated_Taxes]]</f>
        <v>1029.3700000000001</v>
      </c>
      <c r="L2763" s="1">
        <f>Global_Household_Financial_Dyna[[#This Row],[Monthly_Savings]]/Global_Household_Financial_Dyna[[#This Row],[Net Income]]</f>
        <v>-0.45999980570640286</v>
      </c>
      <c r="M2763" s="2">
        <f>Global_Household_Financial_Dyna[[#This Row],[Monthly_Expenses]]/Global_Household_Financial_Dyna[[#This Row],[Net Income]]</f>
        <v>1.459999805706403</v>
      </c>
      <c r="N2763" t="str">
        <f>IF(Global_Household_Financial_Dyna[[#This Row],[Monthly_Savings]]&lt;0,"High Risk", IF(Global_Household_Financial_Dyna[[#This Row],[Savings Rate%]]&lt;0.1, "Medium", "Safe"))</f>
        <v>High Risk</v>
      </c>
      <c r="O2763">
        <f>Global_Household_Financial_Dyna[[#This Row],[Total_Household_Income]]/Global_Household_Financial_Dyna[[#This Row],[Family_Size]]</f>
        <v>527.88333333333333</v>
      </c>
      <c r="P2763" s="2">
        <f t="shared" si="86"/>
        <v>0.15879799892000862</v>
      </c>
      <c r="Q2763" s="2">
        <f t="shared" si="87"/>
        <v>-0.61879780462641154</v>
      </c>
      <c r="R2763" s="2" t="str">
        <f>IF(Global_Household_Financial_Dyna[[#This Row],[Vs country_Average]]&lt;-0.2, "Underperformer", IF(Global_Household_Financial_Dyna[[#This Row],[Vs country_Average]]&gt;0.2, "Outperformer", "Normal"))</f>
        <v>Underperformer</v>
      </c>
      <c r="S27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-398.36599999999999</v>
      </c>
      <c r="T27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-323.22199999999998</v>
      </c>
      <c r="U27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-248.07799999999997</v>
      </c>
      <c r="V27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-172.93399999999991</v>
      </c>
    </row>
    <row r="2764" spans="1:22" x14ac:dyDescent="0.3">
      <c r="A2764">
        <v>2771</v>
      </c>
      <c r="B2764" t="s">
        <v>18</v>
      </c>
      <c r="C2764" t="s">
        <v>19</v>
      </c>
      <c r="D2764">
        <v>3</v>
      </c>
      <c r="E2764">
        <v>2</v>
      </c>
      <c r="F2764">
        <v>4846.3</v>
      </c>
      <c r="G2764">
        <v>8599.6</v>
      </c>
      <c r="H2764">
        <v>2321.89</v>
      </c>
      <c r="I2764">
        <v>2261.5100000000002</v>
      </c>
      <c r="J2764">
        <v>4016.19</v>
      </c>
      <c r="K2764">
        <f>Global_Household_Financial_Dyna[[#This Row],[Total_Household_Income]]-Global_Household_Financial_Dyna[[#This Row],[Estimated_Taxes]]</f>
        <v>6277.7100000000009</v>
      </c>
      <c r="L2764" s="1">
        <f>Global_Household_Financial_Dyna[[#This Row],[Monthly_Savings]]/Global_Household_Financial_Dyna[[#This Row],[Net Income]]</f>
        <v>0.63975398672445838</v>
      </c>
      <c r="M2764" s="2">
        <f>Global_Household_Financial_Dyna[[#This Row],[Monthly_Expenses]]/Global_Household_Financial_Dyna[[#This Row],[Net Income]]</f>
        <v>0.36024442033798948</v>
      </c>
      <c r="N2764" t="str">
        <f>IF(Global_Household_Financial_Dyna[[#This Row],[Monthly_Savings]]&lt;0,"High Risk", IF(Global_Household_Financial_Dyna[[#This Row],[Savings Rate%]]&lt;0.1, "Medium", "Safe"))</f>
        <v>Safe</v>
      </c>
      <c r="O2764">
        <f>Global_Household_Financial_Dyna[[#This Row],[Total_Household_Income]]/Global_Household_Financial_Dyna[[#This Row],[Family_Size]]</f>
        <v>2866.5333333333333</v>
      </c>
      <c r="P2764" s="2">
        <f t="shared" si="86"/>
        <v>0.32336204947805613</v>
      </c>
      <c r="Q2764" s="2">
        <f t="shared" si="87"/>
        <v>0.31639193724640224</v>
      </c>
      <c r="R2764" s="2" t="str">
        <f>IF(Global_Household_Financial_Dyna[[#This Row],[Vs country_Average]]&lt;-0.2, "Underperformer", IF(Global_Household_Financial_Dyna[[#This Row],[Vs country_Average]]&gt;0.2, "Outperformer", "Normal"))</f>
        <v>Outperformer</v>
      </c>
      <c r="S27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4016.19</v>
      </c>
      <c r="T27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4016.19</v>
      </c>
      <c r="U27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4016.19</v>
      </c>
      <c r="V27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4016.19</v>
      </c>
    </row>
    <row r="2765" spans="1:22" x14ac:dyDescent="0.3">
      <c r="A2765">
        <v>2772</v>
      </c>
      <c r="B2765" t="s">
        <v>10</v>
      </c>
      <c r="C2765" t="s">
        <v>11</v>
      </c>
      <c r="D2765">
        <v>2</v>
      </c>
      <c r="E2765">
        <v>2</v>
      </c>
      <c r="F2765">
        <v>893.39</v>
      </c>
      <c r="G2765">
        <v>1322.75</v>
      </c>
      <c r="H2765">
        <v>132.27000000000001</v>
      </c>
      <c r="I2765">
        <v>376.95</v>
      </c>
      <c r="J2765">
        <v>813.52</v>
      </c>
      <c r="K2765">
        <f>Global_Household_Financial_Dyna[[#This Row],[Total_Household_Income]]-Global_Household_Financial_Dyna[[#This Row],[Estimated_Taxes]]</f>
        <v>1190.48</v>
      </c>
      <c r="L2765" s="1">
        <f>Global_Household_Financial_Dyna[[#This Row],[Monthly_Savings]]/Global_Household_Financial_Dyna[[#This Row],[Net Income]]</f>
        <v>0.6833546132652375</v>
      </c>
      <c r="M2765" s="2">
        <f>Global_Household_Financial_Dyna[[#This Row],[Monthly_Expenses]]/Global_Household_Financial_Dyna[[#This Row],[Net Income]]</f>
        <v>0.31663698676164237</v>
      </c>
      <c r="N2765" t="str">
        <f>IF(Global_Household_Financial_Dyna[[#This Row],[Monthly_Savings]]&lt;0,"High Risk", IF(Global_Household_Financial_Dyna[[#This Row],[Savings Rate%]]&lt;0.1, "Medium", "Safe"))</f>
        <v>Safe</v>
      </c>
      <c r="O2765">
        <f>Global_Household_Financial_Dyna[[#This Row],[Total_Household_Income]]/Global_Household_Financial_Dyna[[#This Row],[Family_Size]]</f>
        <v>661.375</v>
      </c>
      <c r="P2765" s="2">
        <f t="shared" si="86"/>
        <v>0.42077341556833553</v>
      </c>
      <c r="Q2765" s="2">
        <f t="shared" si="87"/>
        <v>0.26258119769690197</v>
      </c>
      <c r="R2765" s="2" t="str">
        <f>IF(Global_Household_Financial_Dyna[[#This Row],[Vs country_Average]]&lt;-0.2, "Underperformer", IF(Global_Household_Financial_Dyna[[#This Row],[Vs country_Average]]&gt;0.2, "Outperformer", "Normal"))</f>
        <v>Outperformer</v>
      </c>
      <c r="S27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813.52</v>
      </c>
      <c r="T27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813.52</v>
      </c>
      <c r="U27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813.52</v>
      </c>
      <c r="V27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813.52</v>
      </c>
    </row>
    <row r="2766" spans="1:22" x14ac:dyDescent="0.3">
      <c r="A2766">
        <v>2773</v>
      </c>
      <c r="B2766" t="s">
        <v>14</v>
      </c>
      <c r="C2766" t="s">
        <v>15</v>
      </c>
      <c r="D2766">
        <v>5</v>
      </c>
      <c r="E2766">
        <v>2</v>
      </c>
      <c r="F2766">
        <v>1792.75</v>
      </c>
      <c r="G2766">
        <v>3128.33</v>
      </c>
      <c r="H2766">
        <v>469.25</v>
      </c>
      <c r="I2766">
        <v>1213.21</v>
      </c>
      <c r="J2766">
        <v>1445.87</v>
      </c>
      <c r="K2766">
        <f>Global_Household_Financial_Dyna[[#This Row],[Total_Household_Income]]-Global_Household_Financial_Dyna[[#This Row],[Estimated_Taxes]]</f>
        <v>2659.08</v>
      </c>
      <c r="L2766" s="1">
        <f>Global_Household_Financial_Dyna[[#This Row],[Monthly_Savings]]/Global_Household_Financial_Dyna[[#This Row],[Net Income]]</f>
        <v>0.54374821366788506</v>
      </c>
      <c r="M2766" s="2">
        <f>Global_Household_Financial_Dyna[[#This Row],[Monthly_Expenses]]/Global_Household_Financial_Dyna[[#This Row],[Net Income]]</f>
        <v>0.45625178633211488</v>
      </c>
      <c r="N2766" t="str">
        <f>IF(Global_Household_Financial_Dyna[[#This Row],[Monthly_Savings]]&lt;0,"High Risk", IF(Global_Household_Financial_Dyna[[#This Row],[Savings Rate%]]&lt;0.1, "Medium", "Safe"))</f>
        <v>Safe</v>
      </c>
      <c r="O2766">
        <f>Global_Household_Financial_Dyna[[#This Row],[Total_Household_Income]]/Global_Household_Financial_Dyna[[#This Row],[Family_Size]]</f>
        <v>625.66599999999994</v>
      </c>
      <c r="P2766" s="2">
        <f t="shared" si="86"/>
        <v>0.39788995363055785</v>
      </c>
      <c r="Q2766" s="2">
        <f t="shared" si="87"/>
        <v>0.14585826003732721</v>
      </c>
      <c r="R2766" s="2" t="str">
        <f>IF(Global_Household_Financial_Dyna[[#This Row],[Vs country_Average]]&lt;-0.2, "Underperformer", IF(Global_Household_Financial_Dyna[[#This Row],[Vs country_Average]]&gt;0.2, "Outperformer", "Normal"))</f>
        <v>Normal</v>
      </c>
      <c r="S27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1445.87</v>
      </c>
      <c r="T27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1445.87</v>
      </c>
      <c r="U27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1445.87</v>
      </c>
      <c r="V27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1445.87</v>
      </c>
    </row>
    <row r="2767" spans="1:22" x14ac:dyDescent="0.3">
      <c r="A2767">
        <v>2774</v>
      </c>
      <c r="B2767" t="s">
        <v>10</v>
      </c>
      <c r="C2767" t="s">
        <v>11</v>
      </c>
      <c r="D2767">
        <v>4</v>
      </c>
      <c r="E2767">
        <v>3</v>
      </c>
      <c r="F2767">
        <v>578.63</v>
      </c>
      <c r="G2767">
        <v>1398.38</v>
      </c>
      <c r="H2767">
        <v>139.84</v>
      </c>
      <c r="I2767">
        <v>604.33000000000004</v>
      </c>
      <c r="J2767">
        <v>654.21</v>
      </c>
      <c r="K2767">
        <f>Global_Household_Financial_Dyna[[#This Row],[Total_Household_Income]]-Global_Household_Financial_Dyna[[#This Row],[Estimated_Taxes]]</f>
        <v>1258.5400000000002</v>
      </c>
      <c r="L2767" s="1">
        <f>Global_Household_Financial_Dyna[[#This Row],[Monthly_Savings]]/Global_Household_Financial_Dyna[[#This Row],[Net Income]]</f>
        <v>0.51981661290066261</v>
      </c>
      <c r="M2767" s="2">
        <f>Global_Household_Financial_Dyna[[#This Row],[Monthly_Expenses]]/Global_Household_Financial_Dyna[[#This Row],[Net Income]]</f>
        <v>0.48018338709933728</v>
      </c>
      <c r="N2767" t="str">
        <f>IF(Global_Household_Financial_Dyna[[#This Row],[Monthly_Savings]]&lt;0,"High Risk", IF(Global_Household_Financial_Dyna[[#This Row],[Savings Rate%]]&lt;0.1, "Medium", "Safe"))</f>
        <v>Safe</v>
      </c>
      <c r="O2767">
        <f>Global_Household_Financial_Dyna[[#This Row],[Total_Household_Income]]/Global_Household_Financial_Dyna[[#This Row],[Family_Size]]</f>
        <v>349.59500000000003</v>
      </c>
      <c r="P2767" s="2">
        <f t="shared" si="86"/>
        <v>0.42077341556833553</v>
      </c>
      <c r="Q2767" s="2">
        <f t="shared" si="87"/>
        <v>9.9043197332327082E-2</v>
      </c>
      <c r="R2767" s="2" t="str">
        <f>IF(Global_Household_Financial_Dyna[[#This Row],[Vs country_Average]]&lt;-0.2, "Underperformer", IF(Global_Household_Financial_Dyna[[#This Row],[Vs country_Average]]&gt;0.2, "Outperformer", "Normal"))</f>
        <v>Normal</v>
      </c>
      <c r="S27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654.21</v>
      </c>
      <c r="T27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654.21</v>
      </c>
      <c r="U27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654.21</v>
      </c>
      <c r="V27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654.21</v>
      </c>
    </row>
    <row r="2768" spans="1:22" x14ac:dyDescent="0.3">
      <c r="A2768">
        <v>2775</v>
      </c>
      <c r="B2768" t="s">
        <v>16</v>
      </c>
      <c r="C2768" t="s">
        <v>21</v>
      </c>
      <c r="D2768">
        <v>8</v>
      </c>
      <c r="E2768">
        <v>1</v>
      </c>
      <c r="F2768">
        <v>3932.16</v>
      </c>
      <c r="G2768">
        <v>3932.16</v>
      </c>
      <c r="H2768">
        <v>1376.26</v>
      </c>
      <c r="I2768">
        <v>3731.62</v>
      </c>
      <c r="J2768">
        <v>-1175.72</v>
      </c>
      <c r="K2768">
        <f>Global_Household_Financial_Dyna[[#This Row],[Total_Household_Income]]-Global_Household_Financial_Dyna[[#This Row],[Estimated_Taxes]]</f>
        <v>2555.8999999999996</v>
      </c>
      <c r="L2768" s="1">
        <f>Global_Household_Financial_Dyna[[#This Row],[Monthly_Savings]]/Global_Household_Financial_Dyna[[#This Row],[Net Income]]</f>
        <v>-0.46000234750968355</v>
      </c>
      <c r="M2768" s="2">
        <f>Global_Household_Financial_Dyna[[#This Row],[Monthly_Expenses]]/Global_Household_Financial_Dyna[[#This Row],[Net Income]]</f>
        <v>1.4600023475096837</v>
      </c>
      <c r="N2768" t="str">
        <f>IF(Global_Household_Financial_Dyna[[#This Row],[Monthly_Savings]]&lt;0,"High Risk", IF(Global_Household_Financial_Dyna[[#This Row],[Savings Rate%]]&lt;0.1, "Medium", "Safe"))</f>
        <v>High Risk</v>
      </c>
      <c r="O2768">
        <f>Global_Household_Financial_Dyna[[#This Row],[Total_Household_Income]]/Global_Household_Financial_Dyna[[#This Row],[Family_Size]]</f>
        <v>491.52</v>
      </c>
      <c r="P2768" s="2">
        <f t="shared" si="86"/>
        <v>0.15879799892000862</v>
      </c>
      <c r="Q2768" s="2">
        <f t="shared" si="87"/>
        <v>-0.61880034642969217</v>
      </c>
      <c r="R2768" s="2" t="str">
        <f>IF(Global_Household_Financial_Dyna[[#This Row],[Vs country_Average]]&lt;-0.2, "Underperformer", IF(Global_Household_Financial_Dyna[[#This Row],[Vs country_Average]]&gt;0.2, "Outperformer", "Normal"))</f>
        <v>Underperformer</v>
      </c>
      <c r="S27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-989.13900000000001</v>
      </c>
      <c r="T27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-802.55799999999999</v>
      </c>
      <c r="U27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-615.97699999999998</v>
      </c>
      <c r="V27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-429.39599999999996</v>
      </c>
    </row>
    <row r="2769" spans="1:22" x14ac:dyDescent="0.3">
      <c r="A2769">
        <v>2776</v>
      </c>
      <c r="B2769" t="s">
        <v>10</v>
      </c>
      <c r="C2769" t="s">
        <v>11</v>
      </c>
      <c r="D2769">
        <v>3</v>
      </c>
      <c r="E2769">
        <v>1</v>
      </c>
      <c r="F2769">
        <v>983.85</v>
      </c>
      <c r="G2769">
        <v>983.85</v>
      </c>
      <c r="H2769">
        <v>98.38</v>
      </c>
      <c r="I2769">
        <v>568.34</v>
      </c>
      <c r="J2769">
        <v>317.12</v>
      </c>
      <c r="K2769">
        <f>Global_Household_Financial_Dyna[[#This Row],[Total_Household_Income]]-Global_Household_Financial_Dyna[[#This Row],[Estimated_Taxes]]</f>
        <v>885.47</v>
      </c>
      <c r="L2769" s="1">
        <f>Global_Household_Financial_Dyna[[#This Row],[Monthly_Savings]]/Global_Household_Financial_Dyna[[#This Row],[Net Income]]</f>
        <v>0.35813748630670716</v>
      </c>
      <c r="M2769" s="2">
        <f>Global_Household_Financial_Dyna[[#This Row],[Monthly_Expenses]]/Global_Household_Financial_Dyna[[#This Row],[Net Income]]</f>
        <v>0.64185122025590935</v>
      </c>
      <c r="N2769" t="str">
        <f>IF(Global_Household_Financial_Dyna[[#This Row],[Monthly_Savings]]&lt;0,"High Risk", IF(Global_Household_Financial_Dyna[[#This Row],[Savings Rate%]]&lt;0.1, "Medium", "Safe"))</f>
        <v>Safe</v>
      </c>
      <c r="O2769">
        <f>Global_Household_Financial_Dyna[[#This Row],[Total_Household_Income]]/Global_Household_Financial_Dyna[[#This Row],[Family_Size]]</f>
        <v>327.95</v>
      </c>
      <c r="P2769" s="2">
        <f t="shared" si="86"/>
        <v>0.42077341556833553</v>
      </c>
      <c r="Q2769" s="2">
        <f t="shared" si="87"/>
        <v>-6.2635929261628365E-2</v>
      </c>
      <c r="R2769" s="2" t="str">
        <f>IF(Global_Household_Financial_Dyna[[#This Row],[Vs country_Average]]&lt;-0.2, "Underperformer", IF(Global_Household_Financial_Dyna[[#This Row],[Vs country_Average]]&gt;0.2, "Outperformer", "Normal"))</f>
        <v>Normal</v>
      </c>
      <c r="S27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317.12</v>
      </c>
      <c r="T27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317.12</v>
      </c>
      <c r="U27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317.12</v>
      </c>
      <c r="V27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317.12</v>
      </c>
    </row>
    <row r="2770" spans="1:22" x14ac:dyDescent="0.3">
      <c r="A2770">
        <v>2777</v>
      </c>
      <c r="B2770" t="s">
        <v>18</v>
      </c>
      <c r="C2770" t="s">
        <v>19</v>
      </c>
      <c r="D2770">
        <v>8</v>
      </c>
      <c r="E2770">
        <v>3</v>
      </c>
      <c r="F2770">
        <v>4227.93</v>
      </c>
      <c r="G2770">
        <v>8708.5400000000009</v>
      </c>
      <c r="H2770">
        <v>2351.31</v>
      </c>
      <c r="I2770">
        <v>4409.8100000000004</v>
      </c>
      <c r="J2770">
        <v>1947.42</v>
      </c>
      <c r="K2770">
        <f>Global_Household_Financial_Dyna[[#This Row],[Total_Household_Income]]-Global_Household_Financial_Dyna[[#This Row],[Estimated_Taxes]]</f>
        <v>6357.2300000000014</v>
      </c>
      <c r="L2770" s="1">
        <f>Global_Household_Financial_Dyna[[#This Row],[Monthly_Savings]]/Global_Household_Financial_Dyna[[#This Row],[Net Income]]</f>
        <v>0.30633153118575224</v>
      </c>
      <c r="M2770" s="2">
        <f>Global_Household_Financial_Dyna[[#This Row],[Monthly_Expenses]]/Global_Household_Financial_Dyna[[#This Row],[Net Income]]</f>
        <v>0.6936684688142476</v>
      </c>
      <c r="N2770" t="str">
        <f>IF(Global_Household_Financial_Dyna[[#This Row],[Monthly_Savings]]&lt;0,"High Risk", IF(Global_Household_Financial_Dyna[[#This Row],[Savings Rate%]]&lt;0.1, "Medium", "Safe"))</f>
        <v>Safe</v>
      </c>
      <c r="O2770">
        <f>Global_Household_Financial_Dyna[[#This Row],[Total_Household_Income]]/Global_Household_Financial_Dyna[[#This Row],[Family_Size]]</f>
        <v>1088.5675000000001</v>
      </c>
      <c r="P2770" s="2">
        <f t="shared" si="86"/>
        <v>0.32336204947805613</v>
      </c>
      <c r="Q2770" s="2">
        <f t="shared" si="87"/>
        <v>-1.7030518292303898E-2</v>
      </c>
      <c r="R2770" s="2" t="str">
        <f>IF(Global_Household_Financial_Dyna[[#This Row],[Vs country_Average]]&lt;-0.2, "Underperformer", IF(Global_Household_Financial_Dyna[[#This Row],[Vs country_Average]]&gt;0.2, "Outperformer", "Normal"))</f>
        <v>Normal</v>
      </c>
      <c r="S27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1947.42</v>
      </c>
      <c r="T27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1947.42</v>
      </c>
      <c r="U27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1947.42</v>
      </c>
      <c r="V27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1947.42</v>
      </c>
    </row>
    <row r="2771" spans="1:22" x14ac:dyDescent="0.3">
      <c r="A2771">
        <v>2778</v>
      </c>
      <c r="B2771" t="s">
        <v>18</v>
      </c>
      <c r="C2771" t="s">
        <v>20</v>
      </c>
      <c r="D2771">
        <v>8</v>
      </c>
      <c r="E2771">
        <v>3</v>
      </c>
      <c r="F2771">
        <v>3741.96</v>
      </c>
      <c r="G2771">
        <v>8092.46</v>
      </c>
      <c r="H2771">
        <v>2184.96</v>
      </c>
      <c r="I2771">
        <v>5166.1099999999997</v>
      </c>
      <c r="J2771">
        <v>741.39</v>
      </c>
      <c r="K2771">
        <f>Global_Household_Financial_Dyna[[#This Row],[Total_Household_Income]]-Global_Household_Financial_Dyna[[#This Row],[Estimated_Taxes]]</f>
        <v>5907.5</v>
      </c>
      <c r="L2771" s="1">
        <f>Global_Household_Financial_Dyna[[#This Row],[Monthly_Savings]]/Global_Household_Financial_Dyna[[#This Row],[Net Income]]</f>
        <v>0.12549978840457046</v>
      </c>
      <c r="M2771" s="2">
        <f>Global_Household_Financial_Dyna[[#This Row],[Monthly_Expenses]]/Global_Household_Financial_Dyna[[#This Row],[Net Income]]</f>
        <v>0.87450021159542946</v>
      </c>
      <c r="N2771" t="str">
        <f>IF(Global_Household_Financial_Dyna[[#This Row],[Monthly_Savings]]&lt;0,"High Risk", IF(Global_Household_Financial_Dyna[[#This Row],[Savings Rate%]]&lt;0.1, "Medium", "Safe"))</f>
        <v>Safe</v>
      </c>
      <c r="O2771">
        <f>Global_Household_Financial_Dyna[[#This Row],[Total_Household_Income]]/Global_Household_Financial_Dyna[[#This Row],[Family_Size]]</f>
        <v>1011.5575</v>
      </c>
      <c r="P2771" s="2">
        <f t="shared" si="86"/>
        <v>0.32336204947805613</v>
      </c>
      <c r="Q2771" s="2">
        <f t="shared" si="87"/>
        <v>-0.19786226107348567</v>
      </c>
      <c r="R2771" s="2" t="str">
        <f>IF(Global_Household_Financial_Dyna[[#This Row],[Vs country_Average]]&lt;-0.2, "Underperformer", IF(Global_Household_Financial_Dyna[[#This Row],[Vs country_Average]]&gt;0.2, "Outperformer", "Normal"))</f>
        <v>Normal</v>
      </c>
      <c r="S27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741.39</v>
      </c>
      <c r="T27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741.39</v>
      </c>
      <c r="U27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741.39</v>
      </c>
      <c r="V27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741.39</v>
      </c>
    </row>
    <row r="2772" spans="1:22" x14ac:dyDescent="0.3">
      <c r="A2772">
        <v>2779</v>
      </c>
      <c r="B2772" t="s">
        <v>10</v>
      </c>
      <c r="C2772" t="s">
        <v>22</v>
      </c>
      <c r="D2772">
        <v>8</v>
      </c>
      <c r="E2772">
        <v>3</v>
      </c>
      <c r="F2772">
        <v>687.76</v>
      </c>
      <c r="G2772">
        <v>1442.52</v>
      </c>
      <c r="H2772">
        <v>144.25</v>
      </c>
      <c r="I2772">
        <v>1133.78</v>
      </c>
      <c r="J2772">
        <v>164.49</v>
      </c>
      <c r="K2772">
        <f>Global_Household_Financial_Dyna[[#This Row],[Total_Household_Income]]-Global_Household_Financial_Dyna[[#This Row],[Estimated_Taxes]]</f>
        <v>1298.27</v>
      </c>
      <c r="L2772" s="1">
        <f>Global_Household_Financial_Dyna[[#This Row],[Monthly_Savings]]/Global_Household_Financial_Dyna[[#This Row],[Net Income]]</f>
        <v>0.12669937686305624</v>
      </c>
      <c r="M2772" s="2">
        <f>Global_Household_Financial_Dyna[[#This Row],[Monthly_Expenses]]/Global_Household_Financial_Dyna[[#This Row],[Net Income]]</f>
        <v>0.87330062313694379</v>
      </c>
      <c r="N2772" t="str">
        <f>IF(Global_Household_Financial_Dyna[[#This Row],[Monthly_Savings]]&lt;0,"High Risk", IF(Global_Household_Financial_Dyna[[#This Row],[Savings Rate%]]&lt;0.1, "Medium", "Safe"))</f>
        <v>Safe</v>
      </c>
      <c r="O2772">
        <f>Global_Household_Financial_Dyna[[#This Row],[Total_Household_Income]]/Global_Household_Financial_Dyna[[#This Row],[Family_Size]]</f>
        <v>180.315</v>
      </c>
      <c r="P2772" s="2">
        <f t="shared" si="86"/>
        <v>0.42077341556833553</v>
      </c>
      <c r="Q2772" s="2">
        <f t="shared" si="87"/>
        <v>-0.29407403870527926</v>
      </c>
      <c r="R2772" s="2" t="str">
        <f>IF(Global_Household_Financial_Dyna[[#This Row],[Vs country_Average]]&lt;-0.2, "Underperformer", IF(Global_Household_Financial_Dyna[[#This Row],[Vs country_Average]]&gt;0.2, "Outperformer", "Normal"))</f>
        <v>Underperformer</v>
      </c>
      <c r="S27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164.49</v>
      </c>
      <c r="T27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164.49</v>
      </c>
      <c r="U27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164.49</v>
      </c>
      <c r="V27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164.49</v>
      </c>
    </row>
    <row r="2773" spans="1:22" x14ac:dyDescent="0.3">
      <c r="A2773">
        <v>2780</v>
      </c>
      <c r="B2773" t="s">
        <v>18</v>
      </c>
      <c r="C2773" t="s">
        <v>19</v>
      </c>
      <c r="D2773">
        <v>3</v>
      </c>
      <c r="E2773">
        <v>2</v>
      </c>
      <c r="F2773">
        <v>4562.88</v>
      </c>
      <c r="G2773">
        <v>6433.39</v>
      </c>
      <c r="H2773">
        <v>1415.35</v>
      </c>
      <c r="I2773">
        <v>2975.49</v>
      </c>
      <c r="J2773">
        <v>2042.55</v>
      </c>
      <c r="K2773">
        <f>Global_Household_Financial_Dyna[[#This Row],[Total_Household_Income]]-Global_Household_Financial_Dyna[[#This Row],[Estimated_Taxes]]</f>
        <v>5018.0400000000009</v>
      </c>
      <c r="L2773" s="1">
        <f>Global_Household_Financial_Dyna[[#This Row],[Monthly_Savings]]/Global_Household_Financial_Dyna[[#This Row],[Net Income]]</f>
        <v>0.40704139464810957</v>
      </c>
      <c r="M2773" s="2">
        <f>Global_Household_Financial_Dyna[[#This Row],[Monthly_Expenses]]/Global_Household_Financial_Dyna[[#This Row],[Net Income]]</f>
        <v>0.59295860535189027</v>
      </c>
      <c r="N2773" t="str">
        <f>IF(Global_Household_Financial_Dyna[[#This Row],[Monthly_Savings]]&lt;0,"High Risk", IF(Global_Household_Financial_Dyna[[#This Row],[Savings Rate%]]&lt;0.1, "Medium", "Safe"))</f>
        <v>Safe</v>
      </c>
      <c r="O2773">
        <f>Global_Household_Financial_Dyna[[#This Row],[Total_Household_Income]]/Global_Household_Financial_Dyna[[#This Row],[Family_Size]]</f>
        <v>2144.4633333333336</v>
      </c>
      <c r="P2773" s="2">
        <f t="shared" si="86"/>
        <v>0.32336204947805613</v>
      </c>
      <c r="Q2773" s="2">
        <f t="shared" si="87"/>
        <v>8.3679345170053432E-2</v>
      </c>
      <c r="R2773" s="2" t="str">
        <f>IF(Global_Household_Financial_Dyna[[#This Row],[Vs country_Average]]&lt;-0.2, "Underperformer", IF(Global_Household_Financial_Dyna[[#This Row],[Vs country_Average]]&gt;0.2, "Outperformer", "Normal"))</f>
        <v>Normal</v>
      </c>
      <c r="S27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2042.55</v>
      </c>
      <c r="T27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2042.55</v>
      </c>
      <c r="U27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2042.55</v>
      </c>
      <c r="V27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2042.55</v>
      </c>
    </row>
    <row r="2774" spans="1:22" x14ac:dyDescent="0.3">
      <c r="A2774">
        <v>2781</v>
      </c>
      <c r="B2774" t="s">
        <v>18</v>
      </c>
      <c r="C2774" t="s">
        <v>19</v>
      </c>
      <c r="D2774">
        <v>4</v>
      </c>
      <c r="E2774">
        <v>1</v>
      </c>
      <c r="F2774">
        <v>4278.8999999999996</v>
      </c>
      <c r="G2774">
        <v>4278.8999999999996</v>
      </c>
      <c r="H2774">
        <v>941.36</v>
      </c>
      <c r="I2774">
        <v>3178.29</v>
      </c>
      <c r="J2774">
        <v>159.25</v>
      </c>
      <c r="K2774">
        <f>Global_Household_Financial_Dyna[[#This Row],[Total_Household_Income]]-Global_Household_Financial_Dyna[[#This Row],[Estimated_Taxes]]</f>
        <v>3337.5399999999995</v>
      </c>
      <c r="L2774" s="1">
        <f>Global_Household_Financial_Dyna[[#This Row],[Monthly_Savings]]/Global_Household_Financial_Dyna[[#This Row],[Net Income]]</f>
        <v>4.7714783942664367E-2</v>
      </c>
      <c r="M2774" s="2">
        <f>Global_Household_Financial_Dyna[[#This Row],[Monthly_Expenses]]/Global_Household_Financial_Dyna[[#This Row],[Net Income]]</f>
        <v>0.95228521605733574</v>
      </c>
      <c r="N2774" t="str">
        <f>IF(Global_Household_Financial_Dyna[[#This Row],[Monthly_Savings]]&lt;0,"High Risk", IF(Global_Household_Financial_Dyna[[#This Row],[Savings Rate%]]&lt;0.1, "Medium", "Safe"))</f>
        <v>Medium</v>
      </c>
      <c r="O2774">
        <f>Global_Household_Financial_Dyna[[#This Row],[Total_Household_Income]]/Global_Household_Financial_Dyna[[#This Row],[Family_Size]]</f>
        <v>1069.7249999999999</v>
      </c>
      <c r="P2774" s="2">
        <f t="shared" si="86"/>
        <v>0.32336204947805613</v>
      </c>
      <c r="Q2774" s="2">
        <f t="shared" si="87"/>
        <v>-0.27564726553539176</v>
      </c>
      <c r="R2774" s="2" t="str">
        <f>IF(Global_Household_Financial_Dyna[[#This Row],[Vs country_Average]]&lt;-0.2, "Underperformer", IF(Global_Household_Financial_Dyna[[#This Row],[Vs country_Average]]&gt;0.2, "Outperformer", "Normal"))</f>
        <v>Underperformer</v>
      </c>
      <c r="S27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159.25</v>
      </c>
      <c r="T27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159.25</v>
      </c>
      <c r="U27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159.25</v>
      </c>
      <c r="V27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159.25</v>
      </c>
    </row>
    <row r="2775" spans="1:22" x14ac:dyDescent="0.3">
      <c r="A2775">
        <v>2782</v>
      </c>
      <c r="B2775" t="s">
        <v>14</v>
      </c>
      <c r="C2775" t="s">
        <v>15</v>
      </c>
      <c r="D2775">
        <v>3</v>
      </c>
      <c r="E2775">
        <v>3</v>
      </c>
      <c r="F2775">
        <v>1035.22</v>
      </c>
      <c r="G2775">
        <v>2141.67</v>
      </c>
      <c r="H2775">
        <v>321.25</v>
      </c>
      <c r="I2775">
        <v>1040.28</v>
      </c>
      <c r="J2775">
        <v>780.13</v>
      </c>
      <c r="K2775">
        <f>Global_Household_Financial_Dyna[[#This Row],[Total_Household_Income]]-Global_Household_Financial_Dyna[[#This Row],[Estimated_Taxes]]</f>
        <v>1820.42</v>
      </c>
      <c r="L2775" s="1">
        <f>Global_Household_Financial_Dyna[[#This Row],[Monthly_Savings]]/Global_Household_Financial_Dyna[[#This Row],[Net Income]]</f>
        <v>0.42854396238230735</v>
      </c>
      <c r="M2775" s="2">
        <f>Global_Household_Financial_Dyna[[#This Row],[Monthly_Expenses]]/Global_Household_Financial_Dyna[[#This Row],[Net Income]]</f>
        <v>0.57145054437986831</v>
      </c>
      <c r="N2775" t="str">
        <f>IF(Global_Household_Financial_Dyna[[#This Row],[Monthly_Savings]]&lt;0,"High Risk", IF(Global_Household_Financial_Dyna[[#This Row],[Savings Rate%]]&lt;0.1, "Medium", "Safe"))</f>
        <v>Safe</v>
      </c>
      <c r="O2775">
        <f>Global_Household_Financial_Dyna[[#This Row],[Total_Household_Income]]/Global_Household_Financial_Dyna[[#This Row],[Family_Size]]</f>
        <v>713.89</v>
      </c>
      <c r="P2775" s="2">
        <f t="shared" si="86"/>
        <v>0.39788995363055785</v>
      </c>
      <c r="Q2775" s="2">
        <f t="shared" si="87"/>
        <v>3.0654008751749506E-2</v>
      </c>
      <c r="R2775" s="2" t="str">
        <f>IF(Global_Household_Financial_Dyna[[#This Row],[Vs country_Average]]&lt;-0.2, "Underperformer", IF(Global_Household_Financial_Dyna[[#This Row],[Vs country_Average]]&gt;0.2, "Outperformer", "Normal"))</f>
        <v>Normal</v>
      </c>
      <c r="S27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780.13</v>
      </c>
      <c r="T27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780.13</v>
      </c>
      <c r="U27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780.13</v>
      </c>
      <c r="V27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780.13</v>
      </c>
    </row>
    <row r="2776" spans="1:22" x14ac:dyDescent="0.3">
      <c r="A2776">
        <v>2783</v>
      </c>
      <c r="B2776" t="s">
        <v>12</v>
      </c>
      <c r="C2776" t="s">
        <v>13</v>
      </c>
      <c r="D2776">
        <v>2</v>
      </c>
      <c r="E2776">
        <v>1</v>
      </c>
      <c r="F2776">
        <v>3496.33</v>
      </c>
      <c r="G2776">
        <v>3496.33</v>
      </c>
      <c r="H2776">
        <v>874.08</v>
      </c>
      <c r="I2776">
        <v>2114.75</v>
      </c>
      <c r="J2776">
        <v>507.49</v>
      </c>
      <c r="K2776">
        <f>Global_Household_Financial_Dyna[[#This Row],[Total_Household_Income]]-Global_Household_Financial_Dyna[[#This Row],[Estimated_Taxes]]</f>
        <v>2622.25</v>
      </c>
      <c r="L2776" s="1">
        <f>Global_Household_Financial_Dyna[[#This Row],[Monthly_Savings]]/Global_Household_Financial_Dyna[[#This Row],[Net Income]]</f>
        <v>0.19353227190389932</v>
      </c>
      <c r="M2776" s="2">
        <f>Global_Household_Financial_Dyna[[#This Row],[Monthly_Expenses]]/Global_Household_Financial_Dyna[[#This Row],[Net Income]]</f>
        <v>0.80646391457717614</v>
      </c>
      <c r="N2776" t="str">
        <f>IF(Global_Household_Financial_Dyna[[#This Row],[Monthly_Savings]]&lt;0,"High Risk", IF(Global_Household_Financial_Dyna[[#This Row],[Savings Rate%]]&lt;0.1, "Medium", "Safe"))</f>
        <v>Safe</v>
      </c>
      <c r="O2776">
        <f>Global_Household_Financial_Dyna[[#This Row],[Total_Household_Income]]/Global_Household_Financial_Dyna[[#This Row],[Family_Size]]</f>
        <v>1748.165</v>
      </c>
      <c r="P2776" s="2">
        <f t="shared" si="86"/>
        <v>0.30718716818024266</v>
      </c>
      <c r="Q2776" s="2">
        <f t="shared" si="87"/>
        <v>-0.11365489627634334</v>
      </c>
      <c r="R2776" s="2" t="str">
        <f>IF(Global_Household_Financial_Dyna[[#This Row],[Vs country_Average]]&lt;-0.2, "Underperformer", IF(Global_Household_Financial_Dyna[[#This Row],[Vs country_Average]]&gt;0.2, "Outperformer", "Normal"))</f>
        <v>Normal</v>
      </c>
      <c r="S27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507.49</v>
      </c>
      <c r="T27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507.49</v>
      </c>
      <c r="U27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507.49</v>
      </c>
      <c r="V27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507.49</v>
      </c>
    </row>
    <row r="2777" spans="1:22" x14ac:dyDescent="0.3">
      <c r="A2777">
        <v>2784</v>
      </c>
      <c r="B2777" t="s">
        <v>14</v>
      </c>
      <c r="C2777" t="s">
        <v>15</v>
      </c>
      <c r="D2777">
        <v>2</v>
      </c>
      <c r="E2777">
        <v>2</v>
      </c>
      <c r="F2777">
        <v>2361.7800000000002</v>
      </c>
      <c r="G2777">
        <v>3364.22</v>
      </c>
      <c r="H2777">
        <v>504.63</v>
      </c>
      <c r="I2777">
        <v>655.14</v>
      </c>
      <c r="J2777">
        <v>2204.44</v>
      </c>
      <c r="K2777">
        <f>Global_Household_Financial_Dyna[[#This Row],[Total_Household_Income]]-Global_Household_Financial_Dyna[[#This Row],[Estimated_Taxes]]</f>
        <v>2859.5899999999997</v>
      </c>
      <c r="L2777" s="1">
        <f>Global_Household_Financial_Dyna[[#This Row],[Monthly_Savings]]/Global_Household_Financial_Dyna[[#This Row],[Net Income]]</f>
        <v>0.7708937295206657</v>
      </c>
      <c r="M2777" s="2">
        <f>Global_Household_Financial_Dyna[[#This Row],[Monthly_Expenses]]/Global_Household_Financial_Dyna[[#This Row],[Net Income]]</f>
        <v>0.2291027734745191</v>
      </c>
      <c r="N2777" t="str">
        <f>IF(Global_Household_Financial_Dyna[[#This Row],[Monthly_Savings]]&lt;0,"High Risk", IF(Global_Household_Financial_Dyna[[#This Row],[Savings Rate%]]&lt;0.1, "Medium", "Safe"))</f>
        <v>Safe</v>
      </c>
      <c r="O2777">
        <f>Global_Household_Financial_Dyna[[#This Row],[Total_Household_Income]]/Global_Household_Financial_Dyna[[#This Row],[Family_Size]]</f>
        <v>1682.11</v>
      </c>
      <c r="P2777" s="2">
        <f t="shared" si="86"/>
        <v>0.39788995363055785</v>
      </c>
      <c r="Q2777" s="2">
        <f t="shared" si="87"/>
        <v>0.37300377589010786</v>
      </c>
      <c r="R2777" s="2" t="str">
        <f>IF(Global_Household_Financial_Dyna[[#This Row],[Vs country_Average]]&lt;-0.2, "Underperformer", IF(Global_Household_Financial_Dyna[[#This Row],[Vs country_Average]]&gt;0.2, "Outperformer", "Normal"))</f>
        <v>Outperformer</v>
      </c>
      <c r="S27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2204.44</v>
      </c>
      <c r="T27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2204.44</v>
      </c>
      <c r="U27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2204.44</v>
      </c>
      <c r="V27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2204.44</v>
      </c>
    </row>
    <row r="2778" spans="1:22" x14ac:dyDescent="0.3">
      <c r="A2778">
        <v>2785</v>
      </c>
      <c r="B2778" t="s">
        <v>12</v>
      </c>
      <c r="C2778" t="s">
        <v>13</v>
      </c>
      <c r="D2778">
        <v>4</v>
      </c>
      <c r="E2778">
        <v>2</v>
      </c>
      <c r="F2778">
        <v>4407.5200000000004</v>
      </c>
      <c r="G2778">
        <v>6315.03</v>
      </c>
      <c r="H2778">
        <v>1578.76</v>
      </c>
      <c r="I2778">
        <v>2386.5100000000002</v>
      </c>
      <c r="J2778">
        <v>2349.77</v>
      </c>
      <c r="K2778">
        <f>Global_Household_Financial_Dyna[[#This Row],[Total_Household_Income]]-Global_Household_Financial_Dyna[[#This Row],[Estimated_Taxes]]</f>
        <v>4736.2699999999995</v>
      </c>
      <c r="L2778" s="1">
        <f>Global_Household_Financial_Dyna[[#This Row],[Monthly_Savings]]/Global_Household_Financial_Dyna[[#This Row],[Net Income]]</f>
        <v>0.49612247612572768</v>
      </c>
      <c r="M2778" s="2">
        <f>Global_Household_Financial_Dyna[[#This Row],[Monthly_Expenses]]/Global_Household_Financial_Dyna[[#This Row],[Net Income]]</f>
        <v>0.5038796352403897</v>
      </c>
      <c r="N2778" t="str">
        <f>IF(Global_Household_Financial_Dyna[[#This Row],[Monthly_Savings]]&lt;0,"High Risk", IF(Global_Household_Financial_Dyna[[#This Row],[Savings Rate%]]&lt;0.1, "Medium", "Safe"))</f>
        <v>Safe</v>
      </c>
      <c r="O2778">
        <f>Global_Household_Financial_Dyna[[#This Row],[Total_Household_Income]]/Global_Household_Financial_Dyna[[#This Row],[Family_Size]]</f>
        <v>1578.7574999999999</v>
      </c>
      <c r="P2778" s="2">
        <f t="shared" si="86"/>
        <v>0.30718716818024266</v>
      </c>
      <c r="Q2778" s="2">
        <f t="shared" si="87"/>
        <v>0.18893530794548502</v>
      </c>
      <c r="R2778" s="2" t="str">
        <f>IF(Global_Household_Financial_Dyna[[#This Row],[Vs country_Average]]&lt;-0.2, "Underperformer", IF(Global_Household_Financial_Dyna[[#This Row],[Vs country_Average]]&gt;0.2, "Outperformer", "Normal"))</f>
        <v>Normal</v>
      </c>
      <c r="S27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2349.77</v>
      </c>
      <c r="T27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2349.77</v>
      </c>
      <c r="U27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2349.77</v>
      </c>
      <c r="V27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2349.77</v>
      </c>
    </row>
    <row r="2779" spans="1:22" x14ac:dyDescent="0.3">
      <c r="A2779">
        <v>2786</v>
      </c>
      <c r="B2779" t="s">
        <v>18</v>
      </c>
      <c r="C2779" t="s">
        <v>19</v>
      </c>
      <c r="D2779">
        <v>6</v>
      </c>
      <c r="E2779">
        <v>3</v>
      </c>
      <c r="F2779">
        <v>5638.44</v>
      </c>
      <c r="G2779">
        <v>13675.26</v>
      </c>
      <c r="H2779">
        <v>3692.32</v>
      </c>
      <c r="I2779">
        <v>3710.85</v>
      </c>
      <c r="J2779">
        <v>6272.09</v>
      </c>
      <c r="K2779">
        <f>Global_Household_Financial_Dyna[[#This Row],[Total_Household_Income]]-Global_Household_Financial_Dyna[[#This Row],[Estimated_Taxes]]</f>
        <v>9982.94</v>
      </c>
      <c r="L2779" s="1">
        <f>Global_Household_Financial_Dyna[[#This Row],[Monthly_Savings]]/Global_Household_Financial_Dyna[[#This Row],[Net Income]]</f>
        <v>0.62828084712519561</v>
      </c>
      <c r="M2779" s="2">
        <f>Global_Household_Financial_Dyna[[#This Row],[Monthly_Expenses]]/Global_Household_Financial_Dyna[[#This Row],[Net Income]]</f>
        <v>0.37171915287480439</v>
      </c>
      <c r="N2779" t="str">
        <f>IF(Global_Household_Financial_Dyna[[#This Row],[Monthly_Savings]]&lt;0,"High Risk", IF(Global_Household_Financial_Dyna[[#This Row],[Savings Rate%]]&lt;0.1, "Medium", "Safe"))</f>
        <v>Safe</v>
      </c>
      <c r="O2779">
        <f>Global_Household_Financial_Dyna[[#This Row],[Total_Household_Income]]/Global_Household_Financial_Dyna[[#This Row],[Family_Size]]</f>
        <v>2279.21</v>
      </c>
      <c r="P2779" s="2">
        <f t="shared" si="86"/>
        <v>0.32336204947805613</v>
      </c>
      <c r="Q2779" s="2">
        <f t="shared" si="87"/>
        <v>0.30491879764713947</v>
      </c>
      <c r="R2779" s="2" t="str">
        <f>IF(Global_Household_Financial_Dyna[[#This Row],[Vs country_Average]]&lt;-0.2, "Underperformer", IF(Global_Household_Financial_Dyna[[#This Row],[Vs country_Average]]&gt;0.2, "Outperformer", "Normal"))</f>
        <v>Outperformer</v>
      </c>
      <c r="S27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6272.09</v>
      </c>
      <c r="T27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6272.09</v>
      </c>
      <c r="U27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6272.09</v>
      </c>
      <c r="V27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6272.09</v>
      </c>
    </row>
    <row r="2780" spans="1:22" x14ac:dyDescent="0.3">
      <c r="A2780">
        <v>2787</v>
      </c>
      <c r="B2780" t="s">
        <v>12</v>
      </c>
      <c r="C2780" t="s">
        <v>13</v>
      </c>
      <c r="D2780">
        <v>3</v>
      </c>
      <c r="E2780">
        <v>1</v>
      </c>
      <c r="F2780">
        <v>4948.3999999999996</v>
      </c>
      <c r="G2780">
        <v>4948.3999999999996</v>
      </c>
      <c r="H2780">
        <v>1237.0999999999999</v>
      </c>
      <c r="I2780">
        <v>2068.9899999999998</v>
      </c>
      <c r="J2780">
        <v>1642.31</v>
      </c>
      <c r="K2780">
        <f>Global_Household_Financial_Dyna[[#This Row],[Total_Household_Income]]-Global_Household_Financial_Dyna[[#This Row],[Estimated_Taxes]]</f>
        <v>3711.2999999999997</v>
      </c>
      <c r="L2780" s="1">
        <f>Global_Household_Financial_Dyna[[#This Row],[Monthly_Savings]]/Global_Household_Financial_Dyna[[#This Row],[Net Income]]</f>
        <v>0.44251609947996662</v>
      </c>
      <c r="M2780" s="2">
        <f>Global_Household_Financial_Dyna[[#This Row],[Monthly_Expenses]]/Global_Household_Financial_Dyna[[#This Row],[Net Income]]</f>
        <v>0.55748390052003338</v>
      </c>
      <c r="N2780" t="str">
        <f>IF(Global_Household_Financial_Dyna[[#This Row],[Monthly_Savings]]&lt;0,"High Risk", IF(Global_Household_Financial_Dyna[[#This Row],[Savings Rate%]]&lt;0.1, "Medium", "Safe"))</f>
        <v>Safe</v>
      </c>
      <c r="O2780">
        <f>Global_Household_Financial_Dyna[[#This Row],[Total_Household_Income]]/Global_Household_Financial_Dyna[[#This Row],[Family_Size]]</f>
        <v>1649.4666666666665</v>
      </c>
      <c r="P2780" s="2">
        <f t="shared" si="86"/>
        <v>0.30718716818024266</v>
      </c>
      <c r="Q2780" s="2">
        <f t="shared" si="87"/>
        <v>0.13532893129972395</v>
      </c>
      <c r="R2780" s="2" t="str">
        <f>IF(Global_Household_Financial_Dyna[[#This Row],[Vs country_Average]]&lt;-0.2, "Underperformer", IF(Global_Household_Financial_Dyna[[#This Row],[Vs country_Average]]&gt;0.2, "Outperformer", "Normal"))</f>
        <v>Normal</v>
      </c>
      <c r="S27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1642.31</v>
      </c>
      <c r="T27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1642.31</v>
      </c>
      <c r="U27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1642.31</v>
      </c>
      <c r="V27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1642.31</v>
      </c>
    </row>
    <row r="2781" spans="1:22" x14ac:dyDescent="0.3">
      <c r="A2781">
        <v>2788</v>
      </c>
      <c r="B2781" t="s">
        <v>18</v>
      </c>
      <c r="C2781" t="s">
        <v>20</v>
      </c>
      <c r="D2781">
        <v>6</v>
      </c>
      <c r="E2781">
        <v>2</v>
      </c>
      <c r="F2781">
        <v>5185.59</v>
      </c>
      <c r="G2781">
        <v>8887.86</v>
      </c>
      <c r="H2781">
        <v>2399.7199999999998</v>
      </c>
      <c r="I2781">
        <v>3897.08</v>
      </c>
      <c r="J2781">
        <v>2591.06</v>
      </c>
      <c r="K2781">
        <f>Global_Household_Financial_Dyna[[#This Row],[Total_Household_Income]]-Global_Household_Financial_Dyna[[#This Row],[Estimated_Taxes]]</f>
        <v>6488.1400000000012</v>
      </c>
      <c r="L2781" s="1">
        <f>Global_Household_Financial_Dyna[[#This Row],[Monthly_Savings]]/Global_Household_Financial_Dyna[[#This Row],[Net Income]]</f>
        <v>0.39935328152598426</v>
      </c>
      <c r="M2781" s="2">
        <f>Global_Household_Financial_Dyna[[#This Row],[Monthly_Expenses]]/Global_Household_Financial_Dyna[[#This Row],[Net Income]]</f>
        <v>0.60064671847401552</v>
      </c>
      <c r="N2781" t="str">
        <f>IF(Global_Household_Financial_Dyna[[#This Row],[Monthly_Savings]]&lt;0,"High Risk", IF(Global_Household_Financial_Dyna[[#This Row],[Savings Rate%]]&lt;0.1, "Medium", "Safe"))</f>
        <v>Safe</v>
      </c>
      <c r="O2781">
        <f>Global_Household_Financial_Dyna[[#This Row],[Total_Household_Income]]/Global_Household_Financial_Dyna[[#This Row],[Family_Size]]</f>
        <v>1481.3100000000002</v>
      </c>
      <c r="P2781" s="2">
        <f t="shared" si="86"/>
        <v>0.32336204947805613</v>
      </c>
      <c r="Q2781" s="2">
        <f t="shared" si="87"/>
        <v>7.5991232047928126E-2</v>
      </c>
      <c r="R2781" s="2" t="str">
        <f>IF(Global_Household_Financial_Dyna[[#This Row],[Vs country_Average]]&lt;-0.2, "Underperformer", IF(Global_Household_Financial_Dyna[[#This Row],[Vs country_Average]]&gt;0.2, "Outperformer", "Normal"))</f>
        <v>Normal</v>
      </c>
      <c r="S27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2591.06</v>
      </c>
      <c r="T27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2591.06</v>
      </c>
      <c r="U27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2591.06</v>
      </c>
      <c r="V27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2591.06</v>
      </c>
    </row>
    <row r="2782" spans="1:22" x14ac:dyDescent="0.3">
      <c r="A2782">
        <v>2789</v>
      </c>
      <c r="B2782" t="s">
        <v>12</v>
      </c>
      <c r="C2782" t="s">
        <v>13</v>
      </c>
      <c r="D2782">
        <v>8</v>
      </c>
      <c r="E2782">
        <v>3</v>
      </c>
      <c r="F2782">
        <v>5225.93</v>
      </c>
      <c r="G2782">
        <v>10769.84</v>
      </c>
      <c r="H2782">
        <v>3230.95</v>
      </c>
      <c r="I2782">
        <v>5236.53</v>
      </c>
      <c r="J2782">
        <v>2302.36</v>
      </c>
      <c r="K2782">
        <f>Global_Household_Financial_Dyna[[#This Row],[Total_Household_Income]]-Global_Household_Financial_Dyna[[#This Row],[Estimated_Taxes]]</f>
        <v>7538.89</v>
      </c>
      <c r="L2782" s="1">
        <f>Global_Household_Financial_Dyna[[#This Row],[Monthly_Savings]]/Global_Household_Financial_Dyna[[#This Row],[Net Income]]</f>
        <v>0.3053977442302514</v>
      </c>
      <c r="M2782" s="2">
        <f>Global_Household_Financial_Dyna[[#This Row],[Monthly_Expenses]]/Global_Household_Financial_Dyna[[#This Row],[Net Income]]</f>
        <v>0.69460225576974854</v>
      </c>
      <c r="N2782" t="str">
        <f>IF(Global_Household_Financial_Dyna[[#This Row],[Monthly_Savings]]&lt;0,"High Risk", IF(Global_Household_Financial_Dyna[[#This Row],[Savings Rate%]]&lt;0.1, "Medium", "Safe"))</f>
        <v>Safe</v>
      </c>
      <c r="O2782">
        <f>Global_Household_Financial_Dyna[[#This Row],[Total_Household_Income]]/Global_Household_Financial_Dyna[[#This Row],[Family_Size]]</f>
        <v>1346.23</v>
      </c>
      <c r="P2782" s="2">
        <f t="shared" si="86"/>
        <v>0.30718716818024266</v>
      </c>
      <c r="Q2782" s="2">
        <f t="shared" si="87"/>
        <v>-1.7894239499912645E-3</v>
      </c>
      <c r="R2782" s="2" t="str">
        <f>IF(Global_Household_Financial_Dyna[[#This Row],[Vs country_Average]]&lt;-0.2, "Underperformer", IF(Global_Household_Financial_Dyna[[#This Row],[Vs country_Average]]&gt;0.2, "Outperformer", "Normal"))</f>
        <v>Normal</v>
      </c>
      <c r="S27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2302.36</v>
      </c>
      <c r="T27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2302.36</v>
      </c>
      <c r="U27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2302.36</v>
      </c>
      <c r="V27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2302.36</v>
      </c>
    </row>
    <row r="2783" spans="1:22" x14ac:dyDescent="0.3">
      <c r="A2783">
        <v>2790</v>
      </c>
      <c r="B2783" t="s">
        <v>12</v>
      </c>
      <c r="C2783" t="s">
        <v>13</v>
      </c>
      <c r="D2783">
        <v>3</v>
      </c>
      <c r="E2783">
        <v>3</v>
      </c>
      <c r="F2783">
        <v>7165.51</v>
      </c>
      <c r="G2783">
        <v>14703.75</v>
      </c>
      <c r="H2783">
        <v>4411.13</v>
      </c>
      <c r="I2783">
        <v>2576.5</v>
      </c>
      <c r="J2783">
        <v>7716.12</v>
      </c>
      <c r="K2783">
        <f>Global_Household_Financial_Dyna[[#This Row],[Total_Household_Income]]-Global_Household_Financial_Dyna[[#This Row],[Estimated_Taxes]]</f>
        <v>10292.619999999999</v>
      </c>
      <c r="L2783" s="1">
        <f>Global_Household_Financial_Dyna[[#This Row],[Monthly_Savings]]/Global_Household_Financial_Dyna[[#This Row],[Net Income]]</f>
        <v>0.74967500986143476</v>
      </c>
      <c r="M2783" s="2">
        <f>Global_Household_Financial_Dyna[[#This Row],[Monthly_Expenses]]/Global_Household_Financial_Dyna[[#This Row],[Net Income]]</f>
        <v>0.25032499013856535</v>
      </c>
      <c r="N2783" t="str">
        <f>IF(Global_Household_Financial_Dyna[[#This Row],[Monthly_Savings]]&lt;0,"High Risk", IF(Global_Household_Financial_Dyna[[#This Row],[Savings Rate%]]&lt;0.1, "Medium", "Safe"))</f>
        <v>Safe</v>
      </c>
      <c r="O2783">
        <f>Global_Household_Financial_Dyna[[#This Row],[Total_Household_Income]]/Global_Household_Financial_Dyna[[#This Row],[Family_Size]]</f>
        <v>4901.25</v>
      </c>
      <c r="P2783" s="2">
        <f t="shared" si="86"/>
        <v>0.30718716818024266</v>
      </c>
      <c r="Q2783" s="2">
        <f t="shared" si="87"/>
        <v>0.4424878416811921</v>
      </c>
      <c r="R2783" s="2" t="str">
        <f>IF(Global_Household_Financial_Dyna[[#This Row],[Vs country_Average]]&lt;-0.2, "Underperformer", IF(Global_Household_Financial_Dyna[[#This Row],[Vs country_Average]]&gt;0.2, "Outperformer", "Normal"))</f>
        <v>Outperformer</v>
      </c>
      <c r="S27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7716.12</v>
      </c>
      <c r="T27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7716.12</v>
      </c>
      <c r="U27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7716.12</v>
      </c>
      <c r="V27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7716.12</v>
      </c>
    </row>
    <row r="2784" spans="1:22" x14ac:dyDescent="0.3">
      <c r="A2784">
        <v>2791</v>
      </c>
      <c r="B2784" t="s">
        <v>14</v>
      </c>
      <c r="C2784" t="s">
        <v>15</v>
      </c>
      <c r="D2784">
        <v>5</v>
      </c>
      <c r="E2784">
        <v>3</v>
      </c>
      <c r="F2784">
        <v>2436.52</v>
      </c>
      <c r="G2784">
        <v>4572.1499999999996</v>
      </c>
      <c r="H2784">
        <v>685.82</v>
      </c>
      <c r="I2784">
        <v>986.23</v>
      </c>
      <c r="J2784">
        <v>2900.1</v>
      </c>
      <c r="K2784">
        <f>Global_Household_Financial_Dyna[[#This Row],[Total_Household_Income]]-Global_Household_Financial_Dyna[[#This Row],[Estimated_Taxes]]</f>
        <v>3886.3299999999995</v>
      </c>
      <c r="L2784" s="1">
        <f>Global_Household_Financial_Dyna[[#This Row],[Monthly_Savings]]/Global_Household_Financial_Dyna[[#This Row],[Net Income]]</f>
        <v>0.74623102001116748</v>
      </c>
      <c r="M2784" s="2">
        <f>Global_Household_Financial_Dyna[[#This Row],[Monthly_Expenses]]/Global_Household_Financial_Dyna[[#This Row],[Net Income]]</f>
        <v>0.25376897998883269</v>
      </c>
      <c r="N2784" t="str">
        <f>IF(Global_Household_Financial_Dyna[[#This Row],[Monthly_Savings]]&lt;0,"High Risk", IF(Global_Household_Financial_Dyna[[#This Row],[Savings Rate%]]&lt;0.1, "Medium", "Safe"))</f>
        <v>Safe</v>
      </c>
      <c r="O2784">
        <f>Global_Household_Financial_Dyna[[#This Row],[Total_Household_Income]]/Global_Household_Financial_Dyna[[#This Row],[Family_Size]]</f>
        <v>914.43</v>
      </c>
      <c r="P2784" s="2">
        <f t="shared" si="86"/>
        <v>0.39788995363055785</v>
      </c>
      <c r="Q2784" s="2">
        <f t="shared" si="87"/>
        <v>0.34834106638060963</v>
      </c>
      <c r="R2784" s="2" t="str">
        <f>IF(Global_Household_Financial_Dyna[[#This Row],[Vs country_Average]]&lt;-0.2, "Underperformer", IF(Global_Household_Financial_Dyna[[#This Row],[Vs country_Average]]&gt;0.2, "Outperformer", "Normal"))</f>
        <v>Outperformer</v>
      </c>
      <c r="S27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2900.1</v>
      </c>
      <c r="T27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2900.1</v>
      </c>
      <c r="U27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2900.1</v>
      </c>
      <c r="V27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2900.1</v>
      </c>
    </row>
    <row r="2785" spans="1:22" x14ac:dyDescent="0.3">
      <c r="A2785">
        <v>2792</v>
      </c>
      <c r="B2785" t="s">
        <v>12</v>
      </c>
      <c r="C2785" t="s">
        <v>13</v>
      </c>
      <c r="D2785">
        <v>3</v>
      </c>
      <c r="E2785">
        <v>1</v>
      </c>
      <c r="F2785">
        <v>3147.06</v>
      </c>
      <c r="G2785">
        <v>3147.06</v>
      </c>
      <c r="H2785">
        <v>786.77</v>
      </c>
      <c r="I2785">
        <v>1928.01</v>
      </c>
      <c r="J2785">
        <v>432.29</v>
      </c>
      <c r="K2785">
        <f>Global_Household_Financial_Dyna[[#This Row],[Total_Household_Income]]-Global_Household_Financial_Dyna[[#This Row],[Estimated_Taxes]]</f>
        <v>2360.29</v>
      </c>
      <c r="L2785" s="1">
        <f>Global_Household_Financial_Dyna[[#This Row],[Monthly_Savings]]/Global_Household_Financial_Dyna[[#This Row],[Net Income]]</f>
        <v>0.18315122294294348</v>
      </c>
      <c r="M2785" s="2">
        <f>Global_Household_Financial_Dyna[[#This Row],[Monthly_Expenses]]/Global_Household_Financial_Dyna[[#This Row],[Net Income]]</f>
        <v>0.81685301382457243</v>
      </c>
      <c r="N2785" t="str">
        <f>IF(Global_Household_Financial_Dyna[[#This Row],[Monthly_Savings]]&lt;0,"High Risk", IF(Global_Household_Financial_Dyna[[#This Row],[Savings Rate%]]&lt;0.1, "Medium", "Safe"))</f>
        <v>Safe</v>
      </c>
      <c r="O2785">
        <f>Global_Household_Financial_Dyna[[#This Row],[Total_Household_Income]]/Global_Household_Financial_Dyna[[#This Row],[Family_Size]]</f>
        <v>1049.02</v>
      </c>
      <c r="P2785" s="2">
        <f t="shared" si="86"/>
        <v>0.30718716818024266</v>
      </c>
      <c r="Q2785" s="2">
        <f t="shared" si="87"/>
        <v>-0.12403594523729919</v>
      </c>
      <c r="R2785" s="2" t="str">
        <f>IF(Global_Household_Financial_Dyna[[#This Row],[Vs country_Average]]&lt;-0.2, "Underperformer", IF(Global_Household_Financial_Dyna[[#This Row],[Vs country_Average]]&gt;0.2, "Outperformer", "Normal"))</f>
        <v>Normal</v>
      </c>
      <c r="S27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432.29</v>
      </c>
      <c r="T27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432.29</v>
      </c>
      <c r="U27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432.29</v>
      </c>
      <c r="V27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432.29</v>
      </c>
    </row>
    <row r="2786" spans="1:22" x14ac:dyDescent="0.3">
      <c r="A2786">
        <v>2793</v>
      </c>
      <c r="B2786" t="s">
        <v>16</v>
      </c>
      <c r="C2786" t="s">
        <v>17</v>
      </c>
      <c r="D2786">
        <v>2</v>
      </c>
      <c r="E2786">
        <v>2</v>
      </c>
      <c r="F2786">
        <v>6783.5</v>
      </c>
      <c r="G2786">
        <v>10128.15</v>
      </c>
      <c r="H2786">
        <v>4051.26</v>
      </c>
      <c r="I2786">
        <v>1718.65</v>
      </c>
      <c r="J2786">
        <v>4358.24</v>
      </c>
      <c r="K2786">
        <f>Global_Household_Financial_Dyna[[#This Row],[Total_Household_Income]]-Global_Household_Financial_Dyna[[#This Row],[Estimated_Taxes]]</f>
        <v>6076.8899999999994</v>
      </c>
      <c r="L2786" s="1">
        <f>Global_Household_Financial_Dyna[[#This Row],[Monthly_Savings]]/Global_Household_Financial_Dyna[[#This Row],[Net Income]]</f>
        <v>0.71718263782954772</v>
      </c>
      <c r="M2786" s="2">
        <f>Global_Household_Financial_Dyna[[#This Row],[Monthly_Expenses]]/Global_Household_Financial_Dyna[[#This Row],[Net Income]]</f>
        <v>0.28281736217045234</v>
      </c>
      <c r="N2786" t="str">
        <f>IF(Global_Household_Financial_Dyna[[#This Row],[Monthly_Savings]]&lt;0,"High Risk", IF(Global_Household_Financial_Dyna[[#This Row],[Savings Rate%]]&lt;0.1, "Medium", "Safe"))</f>
        <v>Safe</v>
      </c>
      <c r="O2786">
        <f>Global_Household_Financial_Dyna[[#This Row],[Total_Household_Income]]/Global_Household_Financial_Dyna[[#This Row],[Family_Size]]</f>
        <v>5064.0749999999998</v>
      </c>
      <c r="P2786" s="2">
        <f t="shared" si="86"/>
        <v>0.15879799892000862</v>
      </c>
      <c r="Q2786" s="2">
        <f t="shared" si="87"/>
        <v>0.55838463890953904</v>
      </c>
      <c r="R2786" s="2" t="str">
        <f>IF(Global_Household_Financial_Dyna[[#This Row],[Vs country_Average]]&lt;-0.2, "Underperformer", IF(Global_Household_Financial_Dyna[[#This Row],[Vs country_Average]]&gt;0.2, "Outperformer", "Normal"))</f>
        <v>Outperformer</v>
      </c>
      <c r="S27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4358.24</v>
      </c>
      <c r="T27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4358.24</v>
      </c>
      <c r="U27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4358.24</v>
      </c>
      <c r="V27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4358.24</v>
      </c>
    </row>
    <row r="2787" spans="1:22" x14ac:dyDescent="0.3">
      <c r="A2787">
        <v>2794</v>
      </c>
      <c r="B2787" t="s">
        <v>10</v>
      </c>
      <c r="C2787" t="s">
        <v>11</v>
      </c>
      <c r="D2787">
        <v>1</v>
      </c>
      <c r="E2787">
        <v>1</v>
      </c>
      <c r="F2787">
        <v>1273.5</v>
      </c>
      <c r="G2787">
        <v>1273.5</v>
      </c>
      <c r="H2787">
        <v>127.35</v>
      </c>
      <c r="I2787">
        <v>249.81</v>
      </c>
      <c r="J2787">
        <v>896.34</v>
      </c>
      <c r="K2787">
        <f>Global_Household_Financial_Dyna[[#This Row],[Total_Household_Income]]-Global_Household_Financial_Dyna[[#This Row],[Estimated_Taxes]]</f>
        <v>1146.1500000000001</v>
      </c>
      <c r="L2787" s="1">
        <f>Global_Household_Financial_Dyna[[#This Row],[Monthly_Savings]]/Global_Household_Financial_Dyna[[#This Row],[Net Income]]</f>
        <v>0.78204423504776854</v>
      </c>
      <c r="M2787" s="2">
        <f>Global_Household_Financial_Dyna[[#This Row],[Monthly_Expenses]]/Global_Household_Financial_Dyna[[#This Row],[Net Income]]</f>
        <v>0.21795576495223137</v>
      </c>
      <c r="N2787" t="str">
        <f>IF(Global_Household_Financial_Dyna[[#This Row],[Monthly_Savings]]&lt;0,"High Risk", IF(Global_Household_Financial_Dyna[[#This Row],[Savings Rate%]]&lt;0.1, "Medium", "Safe"))</f>
        <v>Safe</v>
      </c>
      <c r="O2787">
        <f>Global_Household_Financial_Dyna[[#This Row],[Total_Household_Income]]/Global_Household_Financial_Dyna[[#This Row],[Family_Size]]</f>
        <v>1273.5</v>
      </c>
      <c r="P2787" s="2">
        <f t="shared" si="86"/>
        <v>0.42077341556833553</v>
      </c>
      <c r="Q2787" s="2">
        <f t="shared" si="87"/>
        <v>0.36127081947943301</v>
      </c>
      <c r="R2787" s="2" t="str">
        <f>IF(Global_Household_Financial_Dyna[[#This Row],[Vs country_Average]]&lt;-0.2, "Underperformer", IF(Global_Household_Financial_Dyna[[#This Row],[Vs country_Average]]&gt;0.2, "Outperformer", "Normal"))</f>
        <v>Outperformer</v>
      </c>
      <c r="S27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896.34</v>
      </c>
      <c r="T27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896.34</v>
      </c>
      <c r="U27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896.34</v>
      </c>
      <c r="V27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896.34</v>
      </c>
    </row>
    <row r="2788" spans="1:22" x14ac:dyDescent="0.3">
      <c r="A2788">
        <v>2795</v>
      </c>
      <c r="B2788" t="s">
        <v>10</v>
      </c>
      <c r="C2788" t="s">
        <v>11</v>
      </c>
      <c r="D2788">
        <v>7</v>
      </c>
      <c r="E2788">
        <v>2</v>
      </c>
      <c r="F2788">
        <v>737.54</v>
      </c>
      <c r="G2788">
        <v>1072.8900000000001</v>
      </c>
      <c r="H2788">
        <v>107.29</v>
      </c>
      <c r="I2788">
        <v>1018.17</v>
      </c>
      <c r="J2788">
        <v>-52.57</v>
      </c>
      <c r="K2788">
        <f>Global_Household_Financial_Dyna[[#This Row],[Total_Household_Income]]-Global_Household_Financial_Dyna[[#This Row],[Estimated_Taxes]]</f>
        <v>965.60000000000014</v>
      </c>
      <c r="L2788" s="1">
        <f>Global_Household_Financial_Dyna[[#This Row],[Monthly_Savings]]/Global_Household_Financial_Dyna[[#This Row],[Net Income]]</f>
        <v>-5.4442833471416728E-2</v>
      </c>
      <c r="M2788" s="2">
        <f>Global_Household_Financial_Dyna[[#This Row],[Monthly_Expenses]]/Global_Household_Financial_Dyna[[#This Row],[Net Income]]</f>
        <v>1.0544428334714167</v>
      </c>
      <c r="N2788" t="str">
        <f>IF(Global_Household_Financial_Dyna[[#This Row],[Monthly_Savings]]&lt;0,"High Risk", IF(Global_Household_Financial_Dyna[[#This Row],[Savings Rate%]]&lt;0.1, "Medium", "Safe"))</f>
        <v>High Risk</v>
      </c>
      <c r="O2788">
        <f>Global_Household_Financial_Dyna[[#This Row],[Total_Household_Income]]/Global_Household_Financial_Dyna[[#This Row],[Family_Size]]</f>
        <v>153.27000000000001</v>
      </c>
      <c r="P2788" s="2">
        <f t="shared" si="86"/>
        <v>0.42077341556833553</v>
      </c>
      <c r="Q2788" s="2">
        <f t="shared" si="87"/>
        <v>-0.47521624903975224</v>
      </c>
      <c r="R2788" s="2" t="str">
        <f>IF(Global_Household_Financial_Dyna[[#This Row],[Vs country_Average]]&lt;-0.2, "Underperformer", IF(Global_Household_Financial_Dyna[[#This Row],[Vs country_Average]]&gt;0.2, "Outperformer", "Normal"))</f>
        <v>Underperformer</v>
      </c>
      <c r="S27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-1.6614999999999966</v>
      </c>
      <c r="T27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49.247000000000021</v>
      </c>
      <c r="U27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100.15550000000002</v>
      </c>
      <c r="V27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151.06400000000005</v>
      </c>
    </row>
    <row r="2789" spans="1:22" x14ac:dyDescent="0.3">
      <c r="A2789">
        <v>2796</v>
      </c>
      <c r="B2789" t="s">
        <v>16</v>
      </c>
      <c r="C2789" t="s">
        <v>17</v>
      </c>
      <c r="D2789">
        <v>1</v>
      </c>
      <c r="E2789">
        <v>1</v>
      </c>
      <c r="F2789">
        <v>4783.0600000000004</v>
      </c>
      <c r="G2789">
        <v>4783.0600000000004</v>
      </c>
      <c r="H2789">
        <v>1674.07</v>
      </c>
      <c r="I2789">
        <v>1550.31</v>
      </c>
      <c r="J2789">
        <v>1558.67</v>
      </c>
      <c r="K2789">
        <f>Global_Household_Financial_Dyna[[#This Row],[Total_Household_Income]]-Global_Household_Financial_Dyna[[#This Row],[Estimated_Taxes]]</f>
        <v>3108.9900000000007</v>
      </c>
      <c r="L2789" s="1">
        <f>Global_Household_Financial_Dyna[[#This Row],[Monthly_Savings]]/Global_Household_Financial_Dyna[[#This Row],[Net Income]]</f>
        <v>0.50134287984200643</v>
      </c>
      <c r="M2789" s="2">
        <f>Global_Household_Financial_Dyna[[#This Row],[Monthly_Expenses]]/Global_Household_Financial_Dyna[[#This Row],[Net Income]]</f>
        <v>0.49865390367932982</v>
      </c>
      <c r="N2789" t="str">
        <f>IF(Global_Household_Financial_Dyna[[#This Row],[Monthly_Savings]]&lt;0,"High Risk", IF(Global_Household_Financial_Dyna[[#This Row],[Savings Rate%]]&lt;0.1, "Medium", "Safe"))</f>
        <v>Safe</v>
      </c>
      <c r="O2789">
        <f>Global_Household_Financial_Dyna[[#This Row],[Total_Household_Income]]/Global_Household_Financial_Dyna[[#This Row],[Family_Size]]</f>
        <v>4783.0600000000004</v>
      </c>
      <c r="P2789" s="2">
        <f t="shared" si="86"/>
        <v>0.15879799892000862</v>
      </c>
      <c r="Q2789" s="2">
        <f t="shared" si="87"/>
        <v>0.34254488092199781</v>
      </c>
      <c r="R2789" s="2" t="str">
        <f>IF(Global_Household_Financial_Dyna[[#This Row],[Vs country_Average]]&lt;-0.2, "Underperformer", IF(Global_Household_Financial_Dyna[[#This Row],[Vs country_Average]]&gt;0.2, "Outperformer", "Normal"))</f>
        <v>Outperformer</v>
      </c>
      <c r="S27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1558.67</v>
      </c>
      <c r="T27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1558.67</v>
      </c>
      <c r="U27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1558.67</v>
      </c>
      <c r="V27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1558.67</v>
      </c>
    </row>
    <row r="2790" spans="1:22" x14ac:dyDescent="0.3">
      <c r="A2790">
        <v>2797</v>
      </c>
      <c r="B2790" t="s">
        <v>18</v>
      </c>
      <c r="C2790" t="s">
        <v>20</v>
      </c>
      <c r="D2790">
        <v>1</v>
      </c>
      <c r="E2790">
        <v>1</v>
      </c>
      <c r="F2790">
        <v>3047.71</v>
      </c>
      <c r="G2790">
        <v>3047.71</v>
      </c>
      <c r="H2790">
        <v>670.5</v>
      </c>
      <c r="I2790">
        <v>1365.26</v>
      </c>
      <c r="J2790">
        <v>1011.95</v>
      </c>
      <c r="K2790">
        <f>Global_Household_Financial_Dyna[[#This Row],[Total_Household_Income]]-Global_Household_Financial_Dyna[[#This Row],[Estimated_Taxes]]</f>
        <v>2377.21</v>
      </c>
      <c r="L2790" s="1">
        <f>Global_Household_Financial_Dyna[[#This Row],[Monthly_Savings]]/Global_Household_Financial_Dyna[[#This Row],[Net Income]]</f>
        <v>0.42568809655015755</v>
      </c>
      <c r="M2790" s="2">
        <f>Global_Household_Financial_Dyna[[#This Row],[Monthly_Expenses]]/Global_Household_Financial_Dyna[[#This Row],[Net Income]]</f>
        <v>0.5743119034498424</v>
      </c>
      <c r="N2790" t="str">
        <f>IF(Global_Household_Financial_Dyna[[#This Row],[Monthly_Savings]]&lt;0,"High Risk", IF(Global_Household_Financial_Dyna[[#This Row],[Savings Rate%]]&lt;0.1, "Medium", "Safe"))</f>
        <v>Safe</v>
      </c>
      <c r="O2790">
        <f>Global_Household_Financial_Dyna[[#This Row],[Total_Household_Income]]/Global_Household_Financial_Dyna[[#This Row],[Family_Size]]</f>
        <v>3047.71</v>
      </c>
      <c r="P2790" s="2">
        <f t="shared" si="86"/>
        <v>0.32336204947805613</v>
      </c>
      <c r="Q2790" s="2">
        <f t="shared" si="87"/>
        <v>0.10232604707210141</v>
      </c>
      <c r="R2790" s="2" t="str">
        <f>IF(Global_Household_Financial_Dyna[[#This Row],[Vs country_Average]]&lt;-0.2, "Underperformer", IF(Global_Household_Financial_Dyna[[#This Row],[Vs country_Average]]&gt;0.2, "Outperformer", "Normal"))</f>
        <v>Normal</v>
      </c>
      <c r="S27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1011.95</v>
      </c>
      <c r="T27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1011.95</v>
      </c>
      <c r="U27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1011.95</v>
      </c>
      <c r="V27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1011.95</v>
      </c>
    </row>
    <row r="2791" spans="1:22" x14ac:dyDescent="0.3">
      <c r="A2791">
        <v>2798</v>
      </c>
      <c r="B2791" t="s">
        <v>16</v>
      </c>
      <c r="C2791" t="s">
        <v>21</v>
      </c>
      <c r="D2791">
        <v>1</v>
      </c>
      <c r="E2791">
        <v>1</v>
      </c>
      <c r="F2791">
        <v>8278.91</v>
      </c>
      <c r="G2791">
        <v>8278.91</v>
      </c>
      <c r="H2791">
        <v>3311.56</v>
      </c>
      <c r="I2791">
        <v>1280.29</v>
      </c>
      <c r="J2791">
        <v>3687.05</v>
      </c>
      <c r="K2791">
        <f>Global_Household_Financial_Dyna[[#This Row],[Total_Household_Income]]-Global_Household_Financial_Dyna[[#This Row],[Estimated_Taxes]]</f>
        <v>4967.3500000000004</v>
      </c>
      <c r="L2791" s="1">
        <f>Global_Household_Financial_Dyna[[#This Row],[Monthly_Savings]]/Global_Household_Financial_Dyna[[#This Row],[Net Income]]</f>
        <v>0.74225693780385915</v>
      </c>
      <c r="M2791" s="2">
        <f>Global_Household_Financial_Dyna[[#This Row],[Monthly_Expenses]]/Global_Household_Financial_Dyna[[#This Row],[Net Income]]</f>
        <v>0.25774104905029843</v>
      </c>
      <c r="N2791" t="str">
        <f>IF(Global_Household_Financial_Dyna[[#This Row],[Monthly_Savings]]&lt;0,"High Risk", IF(Global_Household_Financial_Dyna[[#This Row],[Savings Rate%]]&lt;0.1, "Medium", "Safe"))</f>
        <v>Safe</v>
      </c>
      <c r="O2791">
        <f>Global_Household_Financial_Dyna[[#This Row],[Total_Household_Income]]/Global_Household_Financial_Dyna[[#This Row],[Family_Size]]</f>
        <v>8278.91</v>
      </c>
      <c r="P2791" s="2">
        <f t="shared" si="86"/>
        <v>0.15879799892000862</v>
      </c>
      <c r="Q2791" s="2">
        <f t="shared" si="87"/>
        <v>0.58345893888385048</v>
      </c>
      <c r="R2791" s="2" t="str">
        <f>IF(Global_Household_Financial_Dyna[[#This Row],[Vs country_Average]]&lt;-0.2, "Underperformer", IF(Global_Household_Financial_Dyna[[#This Row],[Vs country_Average]]&gt;0.2, "Outperformer", "Normal"))</f>
        <v>Outperformer</v>
      </c>
      <c r="S27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3687.05</v>
      </c>
      <c r="T27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3687.05</v>
      </c>
      <c r="U27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3687.05</v>
      </c>
      <c r="V27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3687.05</v>
      </c>
    </row>
    <row r="2792" spans="1:22" x14ac:dyDescent="0.3">
      <c r="A2792">
        <v>2799</v>
      </c>
      <c r="B2792" t="s">
        <v>12</v>
      </c>
      <c r="C2792" t="s">
        <v>13</v>
      </c>
      <c r="D2792">
        <v>7</v>
      </c>
      <c r="E2792">
        <v>2</v>
      </c>
      <c r="F2792">
        <v>7074.91</v>
      </c>
      <c r="G2792">
        <v>10789.18</v>
      </c>
      <c r="H2792">
        <v>3236.75</v>
      </c>
      <c r="I2792">
        <v>4712.96</v>
      </c>
      <c r="J2792">
        <v>2839.47</v>
      </c>
      <c r="K2792">
        <f>Global_Household_Financial_Dyna[[#This Row],[Total_Household_Income]]-Global_Household_Financial_Dyna[[#This Row],[Estimated_Taxes]]</f>
        <v>7552.43</v>
      </c>
      <c r="L2792" s="1">
        <f>Global_Household_Financial_Dyna[[#This Row],[Monthly_Savings]]/Global_Household_Financial_Dyna[[#This Row],[Net Income]]</f>
        <v>0.37596773488797641</v>
      </c>
      <c r="M2792" s="2">
        <f>Global_Household_Financial_Dyna[[#This Row],[Monthly_Expenses]]/Global_Household_Financial_Dyna[[#This Row],[Net Income]]</f>
        <v>0.62403226511202348</v>
      </c>
      <c r="N2792" t="str">
        <f>IF(Global_Household_Financial_Dyna[[#This Row],[Monthly_Savings]]&lt;0,"High Risk", IF(Global_Household_Financial_Dyna[[#This Row],[Savings Rate%]]&lt;0.1, "Medium", "Safe"))</f>
        <v>Safe</v>
      </c>
      <c r="O2792">
        <f>Global_Household_Financial_Dyna[[#This Row],[Total_Household_Income]]/Global_Household_Financial_Dyna[[#This Row],[Family_Size]]</f>
        <v>1541.3114285714287</v>
      </c>
      <c r="P2792" s="2">
        <f t="shared" si="86"/>
        <v>0.30718716818024266</v>
      </c>
      <c r="Q2792" s="2">
        <f t="shared" si="87"/>
        <v>6.8780566707733748E-2</v>
      </c>
      <c r="R2792" s="2" t="str">
        <f>IF(Global_Household_Financial_Dyna[[#This Row],[Vs country_Average]]&lt;-0.2, "Underperformer", IF(Global_Household_Financial_Dyna[[#This Row],[Vs country_Average]]&gt;0.2, "Outperformer", "Normal"))</f>
        <v>Normal</v>
      </c>
      <c r="S27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2839.47</v>
      </c>
      <c r="T27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2839.47</v>
      </c>
      <c r="U27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2839.47</v>
      </c>
      <c r="V27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2839.47</v>
      </c>
    </row>
    <row r="2793" spans="1:22" x14ac:dyDescent="0.3">
      <c r="A2793">
        <v>2800</v>
      </c>
      <c r="B2793" t="s">
        <v>18</v>
      </c>
      <c r="C2793" t="s">
        <v>19</v>
      </c>
      <c r="D2793">
        <v>6</v>
      </c>
      <c r="E2793">
        <v>1</v>
      </c>
      <c r="F2793">
        <v>1376.77</v>
      </c>
      <c r="G2793">
        <v>1376.77</v>
      </c>
      <c r="H2793">
        <v>302.89</v>
      </c>
      <c r="I2793">
        <v>1306.55</v>
      </c>
      <c r="J2793">
        <v>-232.67</v>
      </c>
      <c r="K2793">
        <f>Global_Household_Financial_Dyna[[#This Row],[Total_Household_Income]]-Global_Household_Financial_Dyna[[#This Row],[Estimated_Taxes]]</f>
        <v>1073.8800000000001</v>
      </c>
      <c r="L2793" s="1">
        <f>Global_Household_Financial_Dyna[[#This Row],[Monthly_Savings]]/Global_Household_Financial_Dyna[[#This Row],[Net Income]]</f>
        <v>-0.21666294185570079</v>
      </c>
      <c r="M2793" s="2">
        <f>Global_Household_Financial_Dyna[[#This Row],[Monthly_Expenses]]/Global_Household_Financial_Dyna[[#This Row],[Net Income]]</f>
        <v>1.2166629418557007</v>
      </c>
      <c r="N2793" t="str">
        <f>IF(Global_Household_Financial_Dyna[[#This Row],[Monthly_Savings]]&lt;0,"High Risk", IF(Global_Household_Financial_Dyna[[#This Row],[Savings Rate%]]&lt;0.1, "Medium", "Safe"))</f>
        <v>High Risk</v>
      </c>
      <c r="O2793">
        <f>Global_Household_Financial_Dyna[[#This Row],[Total_Household_Income]]/Global_Household_Financial_Dyna[[#This Row],[Family_Size]]</f>
        <v>229.46166666666667</v>
      </c>
      <c r="P2793" s="2">
        <f t="shared" si="86"/>
        <v>0.32336204947805613</v>
      </c>
      <c r="Q2793" s="2">
        <f t="shared" si="87"/>
        <v>-0.54002499133375692</v>
      </c>
      <c r="R2793" s="2" t="str">
        <f>IF(Global_Household_Financial_Dyna[[#This Row],[Vs country_Average]]&lt;-0.2, "Underperformer", IF(Global_Household_Financial_Dyna[[#This Row],[Vs country_Average]]&gt;0.2, "Outperformer", "Normal"))</f>
        <v>Underperformer</v>
      </c>
      <c r="S27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-167.34249999999997</v>
      </c>
      <c r="T27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-102.01499999999999</v>
      </c>
      <c r="U27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-36.6875</v>
      </c>
      <c r="V27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28.640000000000015</v>
      </c>
    </row>
    <row r="2794" spans="1:22" x14ac:dyDescent="0.3">
      <c r="A2794">
        <v>2801</v>
      </c>
      <c r="B2794" t="s">
        <v>14</v>
      </c>
      <c r="C2794" t="s">
        <v>15</v>
      </c>
      <c r="D2794">
        <v>7</v>
      </c>
      <c r="E2794">
        <v>2</v>
      </c>
      <c r="F2794">
        <v>907.72</v>
      </c>
      <c r="G2794">
        <v>1394.71</v>
      </c>
      <c r="H2794">
        <v>209.21</v>
      </c>
      <c r="I2794">
        <v>1323.58</v>
      </c>
      <c r="J2794">
        <v>-138.08000000000001</v>
      </c>
      <c r="K2794">
        <f>Global_Household_Financial_Dyna[[#This Row],[Total_Household_Income]]-Global_Household_Financial_Dyna[[#This Row],[Estimated_Taxes]]</f>
        <v>1185.5</v>
      </c>
      <c r="L2794" s="1">
        <f>Global_Household_Financial_Dyna[[#This Row],[Monthly_Savings]]/Global_Household_Financial_Dyna[[#This Row],[Net Income]]</f>
        <v>-0.11647406157739351</v>
      </c>
      <c r="M2794" s="2">
        <f>Global_Household_Financial_Dyna[[#This Row],[Monthly_Expenses]]/Global_Household_Financial_Dyna[[#This Row],[Net Income]]</f>
        <v>1.1164740615773934</v>
      </c>
      <c r="N2794" t="str">
        <f>IF(Global_Household_Financial_Dyna[[#This Row],[Monthly_Savings]]&lt;0,"High Risk", IF(Global_Household_Financial_Dyna[[#This Row],[Savings Rate%]]&lt;0.1, "Medium", "Safe"))</f>
        <v>High Risk</v>
      </c>
      <c r="O2794">
        <f>Global_Household_Financial_Dyna[[#This Row],[Total_Household_Income]]/Global_Household_Financial_Dyna[[#This Row],[Family_Size]]</f>
        <v>199.24428571428572</v>
      </c>
      <c r="P2794" s="2">
        <f t="shared" si="86"/>
        <v>0.39788995363055785</v>
      </c>
      <c r="Q2794" s="2">
        <f t="shared" si="87"/>
        <v>-0.51436401520795139</v>
      </c>
      <c r="R2794" s="2" t="str">
        <f>IF(Global_Household_Financial_Dyna[[#This Row],[Vs country_Average]]&lt;-0.2, "Underperformer", IF(Global_Household_Financial_Dyna[[#This Row],[Vs country_Average]]&gt;0.2, "Outperformer", "Normal"))</f>
        <v>Underperformer</v>
      </c>
      <c r="S27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-71.90100000000001</v>
      </c>
      <c r="T27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-5.7220000000000368</v>
      </c>
      <c r="U27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60.456999999999937</v>
      </c>
      <c r="V27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126.63599999999994</v>
      </c>
    </row>
    <row r="2795" spans="1:22" x14ac:dyDescent="0.3">
      <c r="A2795">
        <v>2802</v>
      </c>
      <c r="B2795" t="s">
        <v>12</v>
      </c>
      <c r="C2795" t="s">
        <v>13</v>
      </c>
      <c r="D2795">
        <v>6</v>
      </c>
      <c r="E2795">
        <v>3</v>
      </c>
      <c r="F2795">
        <v>4922.49</v>
      </c>
      <c r="G2795">
        <v>10412.9</v>
      </c>
      <c r="H2795">
        <v>3123.87</v>
      </c>
      <c r="I2795">
        <v>4825.0200000000004</v>
      </c>
      <c r="J2795">
        <v>2464.0100000000002</v>
      </c>
      <c r="K2795">
        <f>Global_Household_Financial_Dyna[[#This Row],[Total_Household_Income]]-Global_Household_Financial_Dyna[[#This Row],[Estimated_Taxes]]</f>
        <v>7289.03</v>
      </c>
      <c r="L2795" s="1">
        <f>Global_Household_Financial_Dyna[[#This Row],[Monthly_Savings]]/Global_Household_Financial_Dyna[[#This Row],[Net Income]]</f>
        <v>0.33804360799722327</v>
      </c>
      <c r="M2795" s="2">
        <f>Global_Household_Financial_Dyna[[#This Row],[Monthly_Expenses]]/Global_Household_Financial_Dyna[[#This Row],[Net Income]]</f>
        <v>0.66195639200277689</v>
      </c>
      <c r="N2795" t="str">
        <f>IF(Global_Household_Financial_Dyna[[#This Row],[Monthly_Savings]]&lt;0,"High Risk", IF(Global_Household_Financial_Dyna[[#This Row],[Savings Rate%]]&lt;0.1, "Medium", "Safe"))</f>
        <v>Safe</v>
      </c>
      <c r="O2795">
        <f>Global_Household_Financial_Dyna[[#This Row],[Total_Household_Income]]/Global_Household_Financial_Dyna[[#This Row],[Family_Size]]</f>
        <v>1735.4833333333333</v>
      </c>
      <c r="P2795" s="2">
        <f t="shared" si="86"/>
        <v>0.30718716818024266</v>
      </c>
      <c r="Q2795" s="2">
        <f t="shared" si="87"/>
        <v>3.0856439816980608E-2</v>
      </c>
      <c r="R2795" s="2" t="str">
        <f>IF(Global_Household_Financial_Dyna[[#This Row],[Vs country_Average]]&lt;-0.2, "Underperformer", IF(Global_Household_Financial_Dyna[[#This Row],[Vs country_Average]]&gt;0.2, "Outperformer", "Normal"))</f>
        <v>Normal</v>
      </c>
      <c r="S27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2464.0100000000002</v>
      </c>
      <c r="T27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2464.0100000000002</v>
      </c>
      <c r="U27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2464.0100000000002</v>
      </c>
      <c r="V27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2464.0100000000002</v>
      </c>
    </row>
    <row r="2796" spans="1:22" x14ac:dyDescent="0.3">
      <c r="A2796">
        <v>2803</v>
      </c>
      <c r="B2796" t="s">
        <v>12</v>
      </c>
      <c r="C2796" t="s">
        <v>13</v>
      </c>
      <c r="D2796">
        <v>7</v>
      </c>
      <c r="E2796">
        <v>3</v>
      </c>
      <c r="F2796">
        <v>4823.82</v>
      </c>
      <c r="G2796">
        <v>10170.14</v>
      </c>
      <c r="H2796">
        <v>3051.04</v>
      </c>
      <c r="I2796">
        <v>5108.38</v>
      </c>
      <c r="J2796">
        <v>2010.72</v>
      </c>
      <c r="K2796">
        <f>Global_Household_Financial_Dyna[[#This Row],[Total_Household_Income]]-Global_Household_Financial_Dyna[[#This Row],[Estimated_Taxes]]</f>
        <v>7119.0999999999995</v>
      </c>
      <c r="L2796" s="1">
        <f>Global_Household_Financial_Dyna[[#This Row],[Monthly_Savings]]/Global_Household_Financial_Dyna[[#This Row],[Net Income]]</f>
        <v>0.28244019609220267</v>
      </c>
      <c r="M2796" s="2">
        <f>Global_Household_Financial_Dyna[[#This Row],[Monthly_Expenses]]/Global_Household_Financial_Dyna[[#This Row],[Net Income]]</f>
        <v>0.71755980390779739</v>
      </c>
      <c r="N2796" t="str">
        <f>IF(Global_Household_Financial_Dyna[[#This Row],[Monthly_Savings]]&lt;0,"High Risk", IF(Global_Household_Financial_Dyna[[#This Row],[Savings Rate%]]&lt;0.1, "Medium", "Safe"))</f>
        <v>Safe</v>
      </c>
      <c r="O2796">
        <f>Global_Household_Financial_Dyna[[#This Row],[Total_Household_Income]]/Global_Household_Financial_Dyna[[#This Row],[Family_Size]]</f>
        <v>1452.8771428571429</v>
      </c>
      <c r="P2796" s="2">
        <f t="shared" si="86"/>
        <v>0.30718716818024266</v>
      </c>
      <c r="Q2796" s="2">
        <f t="shared" si="87"/>
        <v>-2.4746972088039998E-2</v>
      </c>
      <c r="R2796" s="2" t="str">
        <f>IF(Global_Household_Financial_Dyna[[#This Row],[Vs country_Average]]&lt;-0.2, "Underperformer", IF(Global_Household_Financial_Dyna[[#This Row],[Vs country_Average]]&gt;0.2, "Outperformer", "Normal"))</f>
        <v>Normal</v>
      </c>
      <c r="S27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2010.72</v>
      </c>
      <c r="T27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2010.72</v>
      </c>
      <c r="U27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2010.72</v>
      </c>
      <c r="V27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2010.72</v>
      </c>
    </row>
    <row r="2797" spans="1:22" x14ac:dyDescent="0.3">
      <c r="A2797">
        <v>2804</v>
      </c>
      <c r="B2797" t="s">
        <v>12</v>
      </c>
      <c r="C2797" t="s">
        <v>13</v>
      </c>
      <c r="D2797">
        <v>7</v>
      </c>
      <c r="E2797">
        <v>3</v>
      </c>
      <c r="F2797">
        <v>2290.98</v>
      </c>
      <c r="G2797">
        <v>6198.38</v>
      </c>
      <c r="H2797">
        <v>1549.6</v>
      </c>
      <c r="I2797">
        <v>3743.38</v>
      </c>
      <c r="J2797">
        <v>905.4</v>
      </c>
      <c r="K2797">
        <f>Global_Household_Financial_Dyna[[#This Row],[Total_Household_Income]]-Global_Household_Financial_Dyna[[#This Row],[Estimated_Taxes]]</f>
        <v>4648.7800000000007</v>
      </c>
      <c r="L2797" s="1">
        <f>Global_Household_Financial_Dyna[[#This Row],[Monthly_Savings]]/Global_Household_Financial_Dyna[[#This Row],[Net Income]]</f>
        <v>0.19476077594551686</v>
      </c>
      <c r="M2797" s="2">
        <f>Global_Household_Financial_Dyna[[#This Row],[Monthly_Expenses]]/Global_Household_Financial_Dyna[[#This Row],[Net Income]]</f>
        <v>0.805239224054483</v>
      </c>
      <c r="N2797" t="str">
        <f>IF(Global_Household_Financial_Dyna[[#This Row],[Monthly_Savings]]&lt;0,"High Risk", IF(Global_Household_Financial_Dyna[[#This Row],[Savings Rate%]]&lt;0.1, "Medium", "Safe"))</f>
        <v>Safe</v>
      </c>
      <c r="O2797">
        <f>Global_Household_Financial_Dyna[[#This Row],[Total_Household_Income]]/Global_Household_Financial_Dyna[[#This Row],[Family_Size]]</f>
        <v>885.48285714285714</v>
      </c>
      <c r="P2797" s="2">
        <f t="shared" si="86"/>
        <v>0.30718716818024266</v>
      </c>
      <c r="Q2797" s="2">
        <f t="shared" si="87"/>
        <v>-0.11242639223472581</v>
      </c>
      <c r="R2797" s="2" t="str">
        <f>IF(Global_Household_Financial_Dyna[[#This Row],[Vs country_Average]]&lt;-0.2, "Underperformer", IF(Global_Household_Financial_Dyna[[#This Row],[Vs country_Average]]&gt;0.2, "Outperformer", "Normal"))</f>
        <v>Normal</v>
      </c>
      <c r="S27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905.4</v>
      </c>
      <c r="T27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905.4</v>
      </c>
      <c r="U27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905.4</v>
      </c>
      <c r="V27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905.4</v>
      </c>
    </row>
    <row r="2798" spans="1:22" x14ac:dyDescent="0.3">
      <c r="A2798">
        <v>2805</v>
      </c>
      <c r="B2798" t="s">
        <v>16</v>
      </c>
      <c r="C2798" t="s">
        <v>21</v>
      </c>
      <c r="D2798">
        <v>3</v>
      </c>
      <c r="E2798">
        <v>1</v>
      </c>
      <c r="F2798">
        <v>5064.16</v>
      </c>
      <c r="G2798">
        <v>5064.16</v>
      </c>
      <c r="H2798">
        <v>1772.45</v>
      </c>
      <c r="I2798">
        <v>2641.45</v>
      </c>
      <c r="J2798">
        <v>650.25</v>
      </c>
      <c r="K2798">
        <f>Global_Household_Financial_Dyna[[#This Row],[Total_Household_Income]]-Global_Household_Financial_Dyna[[#This Row],[Estimated_Taxes]]</f>
        <v>3291.71</v>
      </c>
      <c r="L2798" s="1">
        <f>Global_Household_Financial_Dyna[[#This Row],[Monthly_Savings]]/Global_Household_Financial_Dyna[[#This Row],[Net Income]]</f>
        <v>0.19754170324846357</v>
      </c>
      <c r="M2798" s="2">
        <f>Global_Household_Financial_Dyna[[#This Row],[Monthly_Expenses]]/Global_Household_Financial_Dyna[[#This Row],[Net Income]]</f>
        <v>0.80245525881684587</v>
      </c>
      <c r="N2798" t="str">
        <f>IF(Global_Household_Financial_Dyna[[#This Row],[Monthly_Savings]]&lt;0,"High Risk", IF(Global_Household_Financial_Dyna[[#This Row],[Savings Rate%]]&lt;0.1, "Medium", "Safe"))</f>
        <v>Safe</v>
      </c>
      <c r="O2798">
        <f>Global_Household_Financial_Dyna[[#This Row],[Total_Household_Income]]/Global_Household_Financial_Dyna[[#This Row],[Family_Size]]</f>
        <v>1688.0533333333333</v>
      </c>
      <c r="P2798" s="2">
        <f t="shared" si="86"/>
        <v>0.15879799892000862</v>
      </c>
      <c r="Q2798" s="2">
        <f t="shared" si="87"/>
        <v>3.8743704328454948E-2</v>
      </c>
      <c r="R2798" s="2" t="str">
        <f>IF(Global_Household_Financial_Dyna[[#This Row],[Vs country_Average]]&lt;-0.2, "Underperformer", IF(Global_Household_Financial_Dyna[[#This Row],[Vs country_Average]]&gt;0.2, "Outperformer", "Normal"))</f>
        <v>Normal</v>
      </c>
      <c r="S27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650.25</v>
      </c>
      <c r="T27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650.25</v>
      </c>
      <c r="U27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650.25</v>
      </c>
      <c r="V27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650.25</v>
      </c>
    </row>
    <row r="2799" spans="1:22" x14ac:dyDescent="0.3">
      <c r="A2799">
        <v>2806</v>
      </c>
      <c r="B2799" t="s">
        <v>12</v>
      </c>
      <c r="C2799" t="s">
        <v>13</v>
      </c>
      <c r="D2799">
        <v>6</v>
      </c>
      <c r="E2799">
        <v>3</v>
      </c>
      <c r="F2799">
        <v>5223.13</v>
      </c>
      <c r="G2799">
        <v>10895.98</v>
      </c>
      <c r="H2799">
        <v>3268.79</v>
      </c>
      <c r="I2799">
        <v>3837.87</v>
      </c>
      <c r="J2799">
        <v>3789.31</v>
      </c>
      <c r="K2799">
        <f>Global_Household_Financial_Dyna[[#This Row],[Total_Household_Income]]-Global_Household_Financial_Dyna[[#This Row],[Estimated_Taxes]]</f>
        <v>7627.19</v>
      </c>
      <c r="L2799" s="1">
        <f>Global_Household_Financial_Dyna[[#This Row],[Monthly_Savings]]/Global_Household_Financial_Dyna[[#This Row],[Net Income]]</f>
        <v>0.49681599645478874</v>
      </c>
      <c r="M2799" s="2">
        <f>Global_Household_Financial_Dyna[[#This Row],[Monthly_Expenses]]/Global_Household_Financial_Dyna[[#This Row],[Net Income]]</f>
        <v>0.50318269244636626</v>
      </c>
      <c r="N2799" t="str">
        <f>IF(Global_Household_Financial_Dyna[[#This Row],[Monthly_Savings]]&lt;0,"High Risk", IF(Global_Household_Financial_Dyna[[#This Row],[Savings Rate%]]&lt;0.1, "Medium", "Safe"))</f>
        <v>Safe</v>
      </c>
      <c r="O2799">
        <f>Global_Household_Financial_Dyna[[#This Row],[Total_Household_Income]]/Global_Household_Financial_Dyna[[#This Row],[Family_Size]]</f>
        <v>1815.9966666666667</v>
      </c>
      <c r="P2799" s="2">
        <f t="shared" si="86"/>
        <v>0.30718716818024266</v>
      </c>
      <c r="Q2799" s="2">
        <f t="shared" si="87"/>
        <v>0.18962882827454608</v>
      </c>
      <c r="R2799" s="2" t="str">
        <f>IF(Global_Household_Financial_Dyna[[#This Row],[Vs country_Average]]&lt;-0.2, "Underperformer", IF(Global_Household_Financial_Dyna[[#This Row],[Vs country_Average]]&gt;0.2, "Outperformer", "Normal"))</f>
        <v>Normal</v>
      </c>
      <c r="S27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3789.31</v>
      </c>
      <c r="T27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3789.31</v>
      </c>
      <c r="U27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3789.31</v>
      </c>
      <c r="V27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3789.31</v>
      </c>
    </row>
    <row r="2800" spans="1:22" x14ac:dyDescent="0.3">
      <c r="A2800">
        <v>2807</v>
      </c>
      <c r="B2800" t="s">
        <v>14</v>
      </c>
      <c r="C2800" t="s">
        <v>15</v>
      </c>
      <c r="D2800">
        <v>3</v>
      </c>
      <c r="E2800">
        <v>3</v>
      </c>
      <c r="F2800">
        <v>1257.47</v>
      </c>
      <c r="G2800">
        <v>2802.74</v>
      </c>
      <c r="H2800">
        <v>420.41</v>
      </c>
      <c r="I2800">
        <v>888.02</v>
      </c>
      <c r="J2800">
        <v>1494.31</v>
      </c>
      <c r="K2800">
        <f>Global_Household_Financial_Dyna[[#This Row],[Total_Household_Income]]-Global_Household_Financial_Dyna[[#This Row],[Estimated_Taxes]]</f>
        <v>2382.33</v>
      </c>
      <c r="L2800" s="1">
        <f>Global_Household_Financial_Dyna[[#This Row],[Monthly_Savings]]/Global_Household_Financial_Dyna[[#This Row],[Net Income]]</f>
        <v>0.62724727472684305</v>
      </c>
      <c r="M2800" s="2">
        <f>Global_Household_Financial_Dyna[[#This Row],[Monthly_Expenses]]/Global_Household_Financial_Dyna[[#This Row],[Net Income]]</f>
        <v>0.37275272527315695</v>
      </c>
      <c r="N2800" t="str">
        <f>IF(Global_Household_Financial_Dyna[[#This Row],[Monthly_Savings]]&lt;0,"High Risk", IF(Global_Household_Financial_Dyna[[#This Row],[Savings Rate%]]&lt;0.1, "Medium", "Safe"))</f>
        <v>Safe</v>
      </c>
      <c r="O2800">
        <f>Global_Household_Financial_Dyna[[#This Row],[Total_Household_Income]]/Global_Household_Financial_Dyna[[#This Row],[Family_Size]]</f>
        <v>934.24666666666656</v>
      </c>
      <c r="P2800" s="2">
        <f t="shared" si="86"/>
        <v>0.39788995363055785</v>
      </c>
      <c r="Q2800" s="2">
        <f t="shared" si="87"/>
        <v>0.2293573210962852</v>
      </c>
      <c r="R2800" s="2" t="str">
        <f>IF(Global_Household_Financial_Dyna[[#This Row],[Vs country_Average]]&lt;-0.2, "Underperformer", IF(Global_Household_Financial_Dyna[[#This Row],[Vs country_Average]]&gt;0.2, "Outperformer", "Normal"))</f>
        <v>Outperformer</v>
      </c>
      <c r="S28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1494.31</v>
      </c>
      <c r="T28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1494.31</v>
      </c>
      <c r="U28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1494.31</v>
      </c>
      <c r="V28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1494.31</v>
      </c>
    </row>
    <row r="2801" spans="1:22" x14ac:dyDescent="0.3">
      <c r="A2801">
        <v>2808</v>
      </c>
      <c r="B2801" t="s">
        <v>18</v>
      </c>
      <c r="C2801" t="s">
        <v>19</v>
      </c>
      <c r="D2801">
        <v>5</v>
      </c>
      <c r="E2801">
        <v>2</v>
      </c>
      <c r="F2801">
        <v>5440.06</v>
      </c>
      <c r="G2801">
        <v>9749.3700000000008</v>
      </c>
      <c r="H2801">
        <v>2632.33</v>
      </c>
      <c r="I2801">
        <v>3871.74</v>
      </c>
      <c r="J2801">
        <v>3245.3</v>
      </c>
      <c r="K2801">
        <f>Global_Household_Financial_Dyna[[#This Row],[Total_Household_Income]]-Global_Household_Financial_Dyna[[#This Row],[Estimated_Taxes]]</f>
        <v>7117.0400000000009</v>
      </c>
      <c r="L2801" s="1">
        <f>Global_Household_Financial_Dyna[[#This Row],[Monthly_Savings]]/Global_Household_Financial_Dyna[[#This Row],[Net Income]]</f>
        <v>0.45599013072850508</v>
      </c>
      <c r="M2801" s="2">
        <f>Global_Household_Financial_Dyna[[#This Row],[Monthly_Expenses]]/Global_Household_Financial_Dyna[[#This Row],[Net Income]]</f>
        <v>0.54400986927149475</v>
      </c>
      <c r="N2801" t="str">
        <f>IF(Global_Household_Financial_Dyna[[#This Row],[Monthly_Savings]]&lt;0,"High Risk", IF(Global_Household_Financial_Dyna[[#This Row],[Savings Rate%]]&lt;0.1, "Medium", "Safe"))</f>
        <v>Safe</v>
      </c>
      <c r="O2801">
        <f>Global_Household_Financial_Dyna[[#This Row],[Total_Household_Income]]/Global_Household_Financial_Dyna[[#This Row],[Family_Size]]</f>
        <v>1949.8740000000003</v>
      </c>
      <c r="P2801" s="2">
        <f t="shared" si="86"/>
        <v>0.32336204947805613</v>
      </c>
      <c r="Q2801" s="2">
        <f t="shared" si="87"/>
        <v>0.13262808125044895</v>
      </c>
      <c r="R2801" s="2" t="str">
        <f>IF(Global_Household_Financial_Dyna[[#This Row],[Vs country_Average]]&lt;-0.2, "Underperformer", IF(Global_Household_Financial_Dyna[[#This Row],[Vs country_Average]]&gt;0.2, "Outperformer", "Normal"))</f>
        <v>Normal</v>
      </c>
      <c r="S28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3245.3</v>
      </c>
      <c r="T28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3245.3</v>
      </c>
      <c r="U28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3245.3</v>
      </c>
      <c r="V28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3245.3</v>
      </c>
    </row>
    <row r="2802" spans="1:22" x14ac:dyDescent="0.3">
      <c r="A2802">
        <v>2809</v>
      </c>
      <c r="B2802" t="s">
        <v>10</v>
      </c>
      <c r="C2802" t="s">
        <v>22</v>
      </c>
      <c r="D2802">
        <v>3</v>
      </c>
      <c r="E2802">
        <v>2</v>
      </c>
      <c r="F2802">
        <v>477.65</v>
      </c>
      <c r="G2802">
        <v>652.21</v>
      </c>
      <c r="H2802">
        <v>65.22</v>
      </c>
      <c r="I2802">
        <v>380.85</v>
      </c>
      <c r="J2802">
        <v>206.14</v>
      </c>
      <c r="K2802">
        <f>Global_Household_Financial_Dyna[[#This Row],[Total_Household_Income]]-Global_Household_Financial_Dyna[[#This Row],[Estimated_Taxes]]</f>
        <v>586.99</v>
      </c>
      <c r="L2802" s="1">
        <f>Global_Household_Financial_Dyna[[#This Row],[Monthly_Savings]]/Global_Household_Financial_Dyna[[#This Row],[Net Income]]</f>
        <v>0.35118145113204652</v>
      </c>
      <c r="M2802" s="2">
        <f>Global_Household_Financial_Dyna[[#This Row],[Monthly_Expenses]]/Global_Household_Financial_Dyna[[#This Row],[Net Income]]</f>
        <v>0.64881854886795354</v>
      </c>
      <c r="N2802" t="str">
        <f>IF(Global_Household_Financial_Dyna[[#This Row],[Monthly_Savings]]&lt;0,"High Risk", IF(Global_Household_Financial_Dyna[[#This Row],[Savings Rate%]]&lt;0.1, "Medium", "Safe"))</f>
        <v>Safe</v>
      </c>
      <c r="O2802">
        <f>Global_Household_Financial_Dyna[[#This Row],[Total_Household_Income]]/Global_Household_Financial_Dyna[[#This Row],[Family_Size]]</f>
        <v>217.40333333333334</v>
      </c>
      <c r="P2802" s="2">
        <f t="shared" si="86"/>
        <v>0.42077341556833553</v>
      </c>
      <c r="Q2802" s="2">
        <f t="shared" si="87"/>
        <v>-6.9591964436289011E-2</v>
      </c>
      <c r="R2802" s="2" t="str">
        <f>IF(Global_Household_Financial_Dyna[[#This Row],[Vs country_Average]]&lt;-0.2, "Underperformer", IF(Global_Household_Financial_Dyna[[#This Row],[Vs country_Average]]&gt;0.2, "Outperformer", "Normal"))</f>
        <v>Normal</v>
      </c>
      <c r="S28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206.14</v>
      </c>
      <c r="T28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206.14</v>
      </c>
      <c r="U28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206.14</v>
      </c>
      <c r="V28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206.14</v>
      </c>
    </row>
    <row r="2803" spans="1:22" x14ac:dyDescent="0.3">
      <c r="A2803">
        <v>2810</v>
      </c>
      <c r="B2803" t="s">
        <v>14</v>
      </c>
      <c r="C2803" t="s">
        <v>15</v>
      </c>
      <c r="D2803">
        <v>1</v>
      </c>
      <c r="E2803">
        <v>1</v>
      </c>
      <c r="F2803">
        <v>778.61</v>
      </c>
      <c r="G2803">
        <v>778.61</v>
      </c>
      <c r="H2803">
        <v>116.79</v>
      </c>
      <c r="I2803">
        <v>587.54999999999995</v>
      </c>
      <c r="J2803">
        <v>74.27</v>
      </c>
      <c r="K2803">
        <f>Global_Household_Financial_Dyna[[#This Row],[Total_Household_Income]]-Global_Household_Financial_Dyna[[#This Row],[Estimated_Taxes]]</f>
        <v>661.82</v>
      </c>
      <c r="L2803" s="1">
        <f>Global_Household_Financial_Dyna[[#This Row],[Monthly_Savings]]/Global_Household_Financial_Dyna[[#This Row],[Net Income]]</f>
        <v>0.11222084554712761</v>
      </c>
      <c r="M2803" s="2">
        <f>Global_Household_Financial_Dyna[[#This Row],[Monthly_Expenses]]/Global_Household_Financial_Dyna[[#This Row],[Net Income]]</f>
        <v>0.88777915445287225</v>
      </c>
      <c r="N2803" t="str">
        <f>IF(Global_Household_Financial_Dyna[[#This Row],[Monthly_Savings]]&lt;0,"High Risk", IF(Global_Household_Financial_Dyna[[#This Row],[Savings Rate%]]&lt;0.1, "Medium", "Safe"))</f>
        <v>Safe</v>
      </c>
      <c r="O2803">
        <f>Global_Household_Financial_Dyna[[#This Row],[Total_Household_Income]]/Global_Household_Financial_Dyna[[#This Row],[Family_Size]]</f>
        <v>778.61</v>
      </c>
      <c r="P2803" s="2">
        <f t="shared" si="86"/>
        <v>0.39788995363055785</v>
      </c>
      <c r="Q2803" s="2">
        <f t="shared" si="87"/>
        <v>-0.28566910808343027</v>
      </c>
      <c r="R2803" s="2" t="str">
        <f>IF(Global_Household_Financial_Dyna[[#This Row],[Vs country_Average]]&lt;-0.2, "Underperformer", IF(Global_Household_Financial_Dyna[[#This Row],[Vs country_Average]]&gt;0.2, "Outperformer", "Normal"))</f>
        <v>Underperformer</v>
      </c>
      <c r="S28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74.27</v>
      </c>
      <c r="T28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74.27</v>
      </c>
      <c r="U28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74.27</v>
      </c>
      <c r="V28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74.27</v>
      </c>
    </row>
    <row r="2804" spans="1:22" x14ac:dyDescent="0.3">
      <c r="A2804">
        <v>2811</v>
      </c>
      <c r="B2804" t="s">
        <v>18</v>
      </c>
      <c r="C2804" t="s">
        <v>20</v>
      </c>
      <c r="D2804">
        <v>4</v>
      </c>
      <c r="E2804">
        <v>2</v>
      </c>
      <c r="F2804">
        <v>2626</v>
      </c>
      <c r="G2804">
        <v>4073.06</v>
      </c>
      <c r="H2804">
        <v>896.07</v>
      </c>
      <c r="I2804">
        <v>2747.73</v>
      </c>
      <c r="J2804">
        <v>429.26</v>
      </c>
      <c r="K2804">
        <f>Global_Household_Financial_Dyna[[#This Row],[Total_Household_Income]]-Global_Household_Financial_Dyna[[#This Row],[Estimated_Taxes]]</f>
        <v>3176.99</v>
      </c>
      <c r="L2804" s="1">
        <f>Global_Household_Financial_Dyna[[#This Row],[Monthly_Savings]]/Global_Household_Financial_Dyna[[#This Row],[Net Income]]</f>
        <v>0.1351153135515063</v>
      </c>
      <c r="M2804" s="2">
        <f>Global_Household_Financial_Dyna[[#This Row],[Monthly_Expenses]]/Global_Household_Financial_Dyna[[#This Row],[Net Income]]</f>
        <v>0.86488468644849381</v>
      </c>
      <c r="N2804" t="str">
        <f>IF(Global_Household_Financial_Dyna[[#This Row],[Monthly_Savings]]&lt;0,"High Risk", IF(Global_Household_Financial_Dyna[[#This Row],[Savings Rate%]]&lt;0.1, "Medium", "Safe"))</f>
        <v>Safe</v>
      </c>
      <c r="O2804">
        <f>Global_Household_Financial_Dyna[[#This Row],[Total_Household_Income]]/Global_Household_Financial_Dyna[[#This Row],[Family_Size]]</f>
        <v>1018.265</v>
      </c>
      <c r="P2804" s="2">
        <f t="shared" si="86"/>
        <v>0.32336204947805613</v>
      </c>
      <c r="Q2804" s="2">
        <f t="shared" si="87"/>
        <v>-0.18824673592654984</v>
      </c>
      <c r="R2804" s="2" t="str">
        <f>IF(Global_Household_Financial_Dyna[[#This Row],[Vs country_Average]]&lt;-0.2, "Underperformer", IF(Global_Household_Financial_Dyna[[#This Row],[Vs country_Average]]&gt;0.2, "Outperformer", "Normal"))</f>
        <v>Normal</v>
      </c>
      <c r="S28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429.26</v>
      </c>
      <c r="T28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429.26</v>
      </c>
      <c r="U28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429.26</v>
      </c>
      <c r="V28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429.26</v>
      </c>
    </row>
    <row r="2805" spans="1:22" x14ac:dyDescent="0.3">
      <c r="A2805">
        <v>2812</v>
      </c>
      <c r="B2805" t="s">
        <v>16</v>
      </c>
      <c r="C2805" t="s">
        <v>21</v>
      </c>
      <c r="D2805">
        <v>4</v>
      </c>
      <c r="E2805">
        <v>1</v>
      </c>
      <c r="F2805">
        <v>4314.08</v>
      </c>
      <c r="G2805">
        <v>4314.08</v>
      </c>
      <c r="H2805">
        <v>1509.93</v>
      </c>
      <c r="I2805">
        <v>3092.33</v>
      </c>
      <c r="J2805">
        <v>-288.18</v>
      </c>
      <c r="K2805">
        <f>Global_Household_Financial_Dyna[[#This Row],[Total_Household_Income]]-Global_Household_Financial_Dyna[[#This Row],[Estimated_Taxes]]</f>
        <v>2804.1499999999996</v>
      </c>
      <c r="L2805" s="1">
        <f>Global_Household_Financial_Dyna[[#This Row],[Monthly_Savings]]/Global_Household_Financial_Dyna[[#This Row],[Net Income]]</f>
        <v>-0.10276911006900488</v>
      </c>
      <c r="M2805" s="2">
        <f>Global_Household_Financial_Dyna[[#This Row],[Monthly_Expenses]]/Global_Household_Financial_Dyna[[#This Row],[Net Income]]</f>
        <v>1.1027691100690049</v>
      </c>
      <c r="N2805" t="str">
        <f>IF(Global_Household_Financial_Dyna[[#This Row],[Monthly_Savings]]&lt;0,"High Risk", IF(Global_Household_Financial_Dyna[[#This Row],[Savings Rate%]]&lt;0.1, "Medium", "Safe"))</f>
        <v>High Risk</v>
      </c>
      <c r="O2805">
        <f>Global_Household_Financial_Dyna[[#This Row],[Total_Household_Income]]/Global_Household_Financial_Dyna[[#This Row],[Family_Size]]</f>
        <v>1078.52</v>
      </c>
      <c r="P2805" s="2">
        <f t="shared" si="86"/>
        <v>0.15879799892000862</v>
      </c>
      <c r="Q2805" s="2">
        <f t="shared" si="87"/>
        <v>-0.26156710898901347</v>
      </c>
      <c r="R2805" s="2" t="str">
        <f>IF(Global_Household_Financial_Dyna[[#This Row],[Vs country_Average]]&lt;-0.2, "Underperformer", IF(Global_Household_Financial_Dyna[[#This Row],[Vs country_Average]]&gt;0.2, "Outperformer", "Normal"))</f>
        <v>Underperformer</v>
      </c>
      <c r="S28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-133.5635</v>
      </c>
      <c r="T28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21.052999999999997</v>
      </c>
      <c r="U28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175.66949999999997</v>
      </c>
      <c r="V28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330.286</v>
      </c>
    </row>
    <row r="2806" spans="1:22" x14ac:dyDescent="0.3">
      <c r="A2806">
        <v>2813</v>
      </c>
      <c r="B2806" t="s">
        <v>16</v>
      </c>
      <c r="C2806" t="s">
        <v>21</v>
      </c>
      <c r="D2806">
        <v>2</v>
      </c>
      <c r="E2806">
        <v>2</v>
      </c>
      <c r="F2806">
        <v>7585.56</v>
      </c>
      <c r="G2806">
        <v>11723</v>
      </c>
      <c r="H2806">
        <v>4689.2</v>
      </c>
      <c r="I2806">
        <v>2607.2800000000002</v>
      </c>
      <c r="J2806">
        <v>4426.5200000000004</v>
      </c>
      <c r="K2806">
        <f>Global_Household_Financial_Dyna[[#This Row],[Total_Household_Income]]-Global_Household_Financial_Dyna[[#This Row],[Estimated_Taxes]]</f>
        <v>7033.8</v>
      </c>
      <c r="L2806" s="1">
        <f>Global_Household_Financial_Dyna[[#This Row],[Monthly_Savings]]/Global_Household_Financial_Dyna[[#This Row],[Net Income]]</f>
        <v>0.62932127726122444</v>
      </c>
      <c r="M2806" s="2">
        <f>Global_Household_Financial_Dyna[[#This Row],[Monthly_Expenses]]/Global_Household_Financial_Dyna[[#This Row],[Net Income]]</f>
        <v>0.37067872273877567</v>
      </c>
      <c r="N2806" t="str">
        <f>IF(Global_Household_Financial_Dyna[[#This Row],[Monthly_Savings]]&lt;0,"High Risk", IF(Global_Household_Financial_Dyna[[#This Row],[Savings Rate%]]&lt;0.1, "Medium", "Safe"))</f>
        <v>Safe</v>
      </c>
      <c r="O2806">
        <f>Global_Household_Financial_Dyna[[#This Row],[Total_Household_Income]]/Global_Household_Financial_Dyna[[#This Row],[Family_Size]]</f>
        <v>5861.5</v>
      </c>
      <c r="P2806" s="2">
        <f t="shared" si="86"/>
        <v>0.15879799892000862</v>
      </c>
      <c r="Q2806" s="2">
        <f t="shared" si="87"/>
        <v>0.47052327834121582</v>
      </c>
      <c r="R2806" s="2" t="str">
        <f>IF(Global_Household_Financial_Dyna[[#This Row],[Vs country_Average]]&lt;-0.2, "Underperformer", IF(Global_Household_Financial_Dyna[[#This Row],[Vs country_Average]]&gt;0.2, "Outperformer", "Normal"))</f>
        <v>Outperformer</v>
      </c>
      <c r="S28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4426.5200000000004</v>
      </c>
      <c r="T28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4426.5200000000004</v>
      </c>
      <c r="U28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4426.5200000000004</v>
      </c>
      <c r="V28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4426.5200000000004</v>
      </c>
    </row>
    <row r="2807" spans="1:22" x14ac:dyDescent="0.3">
      <c r="A2807">
        <v>2814</v>
      </c>
      <c r="B2807" t="s">
        <v>18</v>
      </c>
      <c r="C2807" t="s">
        <v>19</v>
      </c>
      <c r="D2807">
        <v>2</v>
      </c>
      <c r="E2807">
        <v>1</v>
      </c>
      <c r="F2807">
        <v>5539.26</v>
      </c>
      <c r="G2807">
        <v>5539.26</v>
      </c>
      <c r="H2807">
        <v>1218.6400000000001</v>
      </c>
      <c r="I2807">
        <v>1675.62</v>
      </c>
      <c r="J2807">
        <v>2645.01</v>
      </c>
      <c r="K2807">
        <f>Global_Household_Financial_Dyna[[#This Row],[Total_Household_Income]]-Global_Household_Financial_Dyna[[#This Row],[Estimated_Taxes]]</f>
        <v>4320.62</v>
      </c>
      <c r="L2807" s="1">
        <f>Global_Household_Financial_Dyna[[#This Row],[Monthly_Savings]]/Global_Household_Financial_Dyna[[#This Row],[Net Income]]</f>
        <v>0.61218297373987995</v>
      </c>
      <c r="M2807" s="2">
        <f>Global_Household_Financial_Dyna[[#This Row],[Monthly_Expenses]]/Global_Household_Financial_Dyna[[#This Row],[Net Income]]</f>
        <v>0.38781934074276375</v>
      </c>
      <c r="N2807" t="str">
        <f>IF(Global_Household_Financial_Dyna[[#This Row],[Monthly_Savings]]&lt;0,"High Risk", IF(Global_Household_Financial_Dyna[[#This Row],[Savings Rate%]]&lt;0.1, "Medium", "Safe"))</f>
        <v>Safe</v>
      </c>
      <c r="O2807">
        <f>Global_Household_Financial_Dyna[[#This Row],[Total_Household_Income]]/Global_Household_Financial_Dyna[[#This Row],[Family_Size]]</f>
        <v>2769.63</v>
      </c>
      <c r="P2807" s="2">
        <f t="shared" si="86"/>
        <v>0.32336204947805613</v>
      </c>
      <c r="Q2807" s="2">
        <f t="shared" si="87"/>
        <v>0.28882092426182382</v>
      </c>
      <c r="R2807" s="2" t="str">
        <f>IF(Global_Household_Financial_Dyna[[#This Row],[Vs country_Average]]&lt;-0.2, "Underperformer", IF(Global_Household_Financial_Dyna[[#This Row],[Vs country_Average]]&gt;0.2, "Outperformer", "Normal"))</f>
        <v>Outperformer</v>
      </c>
      <c r="S28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2645.01</v>
      </c>
      <c r="T28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2645.01</v>
      </c>
      <c r="U28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2645.01</v>
      </c>
      <c r="V28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2645.01</v>
      </c>
    </row>
    <row r="2808" spans="1:22" x14ac:dyDescent="0.3">
      <c r="A2808">
        <v>2815</v>
      </c>
      <c r="B2808" t="s">
        <v>16</v>
      </c>
      <c r="C2808" t="s">
        <v>17</v>
      </c>
      <c r="D2808">
        <v>8</v>
      </c>
      <c r="E2808">
        <v>3</v>
      </c>
      <c r="F2808">
        <v>4515.22</v>
      </c>
      <c r="G2808">
        <v>11532.14</v>
      </c>
      <c r="H2808">
        <v>4612.8599999999997</v>
      </c>
      <c r="I2808">
        <v>3981.3</v>
      </c>
      <c r="J2808">
        <v>2937.98</v>
      </c>
      <c r="K2808">
        <f>Global_Household_Financial_Dyna[[#This Row],[Total_Household_Income]]-Global_Household_Financial_Dyna[[#This Row],[Estimated_Taxes]]</f>
        <v>6919.28</v>
      </c>
      <c r="L2808" s="1">
        <f>Global_Household_Financial_Dyna[[#This Row],[Monthly_Savings]]/Global_Household_Financial_Dyna[[#This Row],[Net Income]]</f>
        <v>0.42460776265738631</v>
      </c>
      <c r="M2808" s="2">
        <f>Global_Household_Financial_Dyna[[#This Row],[Monthly_Expenses]]/Global_Household_Financial_Dyna[[#This Row],[Net Income]]</f>
        <v>0.57539223734261369</v>
      </c>
      <c r="N2808" t="str">
        <f>IF(Global_Household_Financial_Dyna[[#This Row],[Monthly_Savings]]&lt;0,"High Risk", IF(Global_Household_Financial_Dyna[[#This Row],[Savings Rate%]]&lt;0.1, "Medium", "Safe"))</f>
        <v>Safe</v>
      </c>
      <c r="O2808">
        <f>Global_Household_Financial_Dyna[[#This Row],[Total_Household_Income]]/Global_Household_Financial_Dyna[[#This Row],[Family_Size]]</f>
        <v>1441.5174999999999</v>
      </c>
      <c r="P2808" s="2">
        <f t="shared" si="86"/>
        <v>0.15879799892000862</v>
      </c>
      <c r="Q2808" s="2">
        <f t="shared" si="87"/>
        <v>0.26580976373737769</v>
      </c>
      <c r="R2808" s="2" t="str">
        <f>IF(Global_Household_Financial_Dyna[[#This Row],[Vs country_Average]]&lt;-0.2, "Underperformer", IF(Global_Household_Financial_Dyna[[#This Row],[Vs country_Average]]&gt;0.2, "Outperformer", "Normal"))</f>
        <v>Outperformer</v>
      </c>
      <c r="S28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2937.98</v>
      </c>
      <c r="T28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2937.98</v>
      </c>
      <c r="U28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2937.98</v>
      </c>
      <c r="V28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2937.98</v>
      </c>
    </row>
    <row r="2809" spans="1:22" x14ac:dyDescent="0.3">
      <c r="A2809">
        <v>2816</v>
      </c>
      <c r="B2809" t="s">
        <v>14</v>
      </c>
      <c r="C2809" t="s">
        <v>15</v>
      </c>
      <c r="D2809">
        <v>3</v>
      </c>
      <c r="E2809">
        <v>2</v>
      </c>
      <c r="F2809">
        <v>2260.9299999999998</v>
      </c>
      <c r="G2809">
        <v>3218.58</v>
      </c>
      <c r="H2809">
        <v>482.79</v>
      </c>
      <c r="I2809">
        <v>1030.2</v>
      </c>
      <c r="J2809">
        <v>1705.59</v>
      </c>
      <c r="K2809">
        <f>Global_Household_Financial_Dyna[[#This Row],[Total_Household_Income]]-Global_Household_Financial_Dyna[[#This Row],[Estimated_Taxes]]</f>
        <v>2735.79</v>
      </c>
      <c r="L2809" s="1">
        <f>Global_Household_Financial_Dyna[[#This Row],[Monthly_Savings]]/Global_Household_Financial_Dyna[[#This Row],[Net Income]]</f>
        <v>0.62343600934282239</v>
      </c>
      <c r="M2809" s="2">
        <f>Global_Household_Financial_Dyna[[#This Row],[Monthly_Expenses]]/Global_Household_Financial_Dyna[[#This Row],[Net Income]]</f>
        <v>0.37656399065717766</v>
      </c>
      <c r="N2809" t="str">
        <f>IF(Global_Household_Financial_Dyna[[#This Row],[Monthly_Savings]]&lt;0,"High Risk", IF(Global_Household_Financial_Dyna[[#This Row],[Savings Rate%]]&lt;0.1, "Medium", "Safe"))</f>
        <v>Safe</v>
      </c>
      <c r="O2809">
        <f>Global_Household_Financial_Dyna[[#This Row],[Total_Household_Income]]/Global_Household_Financial_Dyna[[#This Row],[Family_Size]]</f>
        <v>1072.8599999999999</v>
      </c>
      <c r="P2809" s="2">
        <f t="shared" si="86"/>
        <v>0.39788995363055785</v>
      </c>
      <c r="Q2809" s="2">
        <f t="shared" si="87"/>
        <v>0.22554605571226455</v>
      </c>
      <c r="R2809" s="2" t="str">
        <f>IF(Global_Household_Financial_Dyna[[#This Row],[Vs country_Average]]&lt;-0.2, "Underperformer", IF(Global_Household_Financial_Dyna[[#This Row],[Vs country_Average]]&gt;0.2, "Outperformer", "Normal"))</f>
        <v>Outperformer</v>
      </c>
      <c r="S28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1705.59</v>
      </c>
      <c r="T28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1705.59</v>
      </c>
      <c r="U28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1705.59</v>
      </c>
      <c r="V28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1705.59</v>
      </c>
    </row>
    <row r="2810" spans="1:22" x14ac:dyDescent="0.3">
      <c r="A2810">
        <v>2817</v>
      </c>
      <c r="B2810" t="s">
        <v>10</v>
      </c>
      <c r="C2810" t="s">
        <v>11</v>
      </c>
      <c r="D2810">
        <v>7</v>
      </c>
      <c r="E2810">
        <v>2</v>
      </c>
      <c r="F2810">
        <v>371.79</v>
      </c>
      <c r="G2810">
        <v>570.74</v>
      </c>
      <c r="H2810">
        <v>57.07</v>
      </c>
      <c r="I2810">
        <v>541.63</v>
      </c>
      <c r="J2810">
        <v>-27.97</v>
      </c>
      <c r="K2810">
        <f>Global_Household_Financial_Dyna[[#This Row],[Total_Household_Income]]-Global_Household_Financial_Dyna[[#This Row],[Estimated_Taxes]]</f>
        <v>513.66999999999996</v>
      </c>
      <c r="L2810" s="1">
        <f>Global_Household_Financial_Dyna[[#This Row],[Monthly_Savings]]/Global_Household_Financial_Dyna[[#This Row],[Net Income]]</f>
        <v>-5.44513014191991E-2</v>
      </c>
      <c r="M2810" s="2">
        <f>Global_Household_Financial_Dyna[[#This Row],[Monthly_Expenses]]/Global_Household_Financial_Dyna[[#This Row],[Net Income]]</f>
        <v>1.0544318336675298</v>
      </c>
      <c r="N2810" t="str">
        <f>IF(Global_Household_Financial_Dyna[[#This Row],[Monthly_Savings]]&lt;0,"High Risk", IF(Global_Household_Financial_Dyna[[#This Row],[Savings Rate%]]&lt;0.1, "Medium", "Safe"))</f>
        <v>High Risk</v>
      </c>
      <c r="O2810">
        <f>Global_Household_Financial_Dyna[[#This Row],[Total_Household_Income]]/Global_Household_Financial_Dyna[[#This Row],[Family_Size]]</f>
        <v>81.534285714285716</v>
      </c>
      <c r="P2810" s="2">
        <f t="shared" si="86"/>
        <v>0.42077341556833553</v>
      </c>
      <c r="Q2810" s="2">
        <f t="shared" si="87"/>
        <v>-0.47522471698753466</v>
      </c>
      <c r="R2810" s="2" t="str">
        <f>IF(Global_Household_Financial_Dyna[[#This Row],[Vs country_Average]]&lt;-0.2, "Underperformer", IF(Global_Household_Financial_Dyna[[#This Row],[Vs country_Average]]&gt;0.2, "Outperformer", "Normal"))</f>
        <v>Underperformer</v>
      </c>
      <c r="S28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-0.88849999999999696</v>
      </c>
      <c r="T28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26.193000000000005</v>
      </c>
      <c r="U28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53.274500000000003</v>
      </c>
      <c r="V28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80.356000000000009</v>
      </c>
    </row>
    <row r="2811" spans="1:22" x14ac:dyDescent="0.3">
      <c r="A2811">
        <v>2818</v>
      </c>
      <c r="B2811" t="s">
        <v>18</v>
      </c>
      <c r="C2811" t="s">
        <v>19</v>
      </c>
      <c r="D2811">
        <v>7</v>
      </c>
      <c r="E2811">
        <v>3</v>
      </c>
      <c r="F2811">
        <v>4792.82</v>
      </c>
      <c r="G2811">
        <v>11287.77</v>
      </c>
      <c r="H2811">
        <v>3047.7</v>
      </c>
      <c r="I2811">
        <v>3210.85</v>
      </c>
      <c r="J2811">
        <v>5029.22</v>
      </c>
      <c r="K2811">
        <f>Global_Household_Financial_Dyna[[#This Row],[Total_Household_Income]]-Global_Household_Financial_Dyna[[#This Row],[Estimated_Taxes]]</f>
        <v>8240.07</v>
      </c>
      <c r="L2811" s="1">
        <f>Global_Household_Financial_Dyna[[#This Row],[Monthly_Savings]]/Global_Household_Financial_Dyna[[#This Row],[Net Income]]</f>
        <v>0.61033704810760103</v>
      </c>
      <c r="M2811" s="2">
        <f>Global_Household_Financial_Dyna[[#This Row],[Monthly_Expenses]]/Global_Household_Financial_Dyna[[#This Row],[Net Income]]</f>
        <v>0.38966295189239897</v>
      </c>
      <c r="N2811" t="str">
        <f>IF(Global_Household_Financial_Dyna[[#This Row],[Monthly_Savings]]&lt;0,"High Risk", IF(Global_Household_Financial_Dyna[[#This Row],[Savings Rate%]]&lt;0.1, "Medium", "Safe"))</f>
        <v>Safe</v>
      </c>
      <c r="O2811">
        <f>Global_Household_Financial_Dyna[[#This Row],[Total_Household_Income]]/Global_Household_Financial_Dyna[[#This Row],[Family_Size]]</f>
        <v>1612.5385714285715</v>
      </c>
      <c r="P2811" s="2">
        <f t="shared" si="86"/>
        <v>0.32336204947805613</v>
      </c>
      <c r="Q2811" s="2">
        <f t="shared" si="87"/>
        <v>0.2869749986295449</v>
      </c>
      <c r="R2811" s="2" t="str">
        <f>IF(Global_Household_Financial_Dyna[[#This Row],[Vs country_Average]]&lt;-0.2, "Underperformer", IF(Global_Household_Financial_Dyna[[#This Row],[Vs country_Average]]&gt;0.2, "Outperformer", "Normal"))</f>
        <v>Outperformer</v>
      </c>
      <c r="S28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5029.22</v>
      </c>
      <c r="T28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5029.22</v>
      </c>
      <c r="U28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5029.22</v>
      </c>
      <c r="V28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5029.22</v>
      </c>
    </row>
    <row r="2812" spans="1:22" x14ac:dyDescent="0.3">
      <c r="A2812">
        <v>2819</v>
      </c>
      <c r="B2812" t="s">
        <v>18</v>
      </c>
      <c r="C2812" t="s">
        <v>19</v>
      </c>
      <c r="D2812">
        <v>4</v>
      </c>
      <c r="E2812">
        <v>3</v>
      </c>
      <c r="F2812">
        <v>3369.61</v>
      </c>
      <c r="G2812">
        <v>7520.35</v>
      </c>
      <c r="H2812">
        <v>1654.48</v>
      </c>
      <c r="I2812">
        <v>2745.57</v>
      </c>
      <c r="J2812">
        <v>3120.3</v>
      </c>
      <c r="K2812">
        <f>Global_Household_Financial_Dyna[[#This Row],[Total_Household_Income]]-Global_Household_Financial_Dyna[[#This Row],[Estimated_Taxes]]</f>
        <v>5865.8700000000008</v>
      </c>
      <c r="L2812" s="1">
        <f>Global_Household_Financial_Dyna[[#This Row],[Monthly_Savings]]/Global_Household_Financial_Dyna[[#This Row],[Net Income]]</f>
        <v>0.53194155342685734</v>
      </c>
      <c r="M2812" s="2">
        <f>Global_Household_Financial_Dyna[[#This Row],[Monthly_Expenses]]/Global_Household_Financial_Dyna[[#This Row],[Net Income]]</f>
        <v>0.46805844657314255</v>
      </c>
      <c r="N2812" t="str">
        <f>IF(Global_Household_Financial_Dyna[[#This Row],[Monthly_Savings]]&lt;0,"High Risk", IF(Global_Household_Financial_Dyna[[#This Row],[Savings Rate%]]&lt;0.1, "Medium", "Safe"))</f>
        <v>Safe</v>
      </c>
      <c r="O2812">
        <f>Global_Household_Financial_Dyna[[#This Row],[Total_Household_Income]]/Global_Household_Financial_Dyna[[#This Row],[Family_Size]]</f>
        <v>1880.0875000000001</v>
      </c>
      <c r="P2812" s="2">
        <f t="shared" si="86"/>
        <v>0.32336204947805613</v>
      </c>
      <c r="Q2812" s="2">
        <f t="shared" si="87"/>
        <v>0.2085795039488012</v>
      </c>
      <c r="R2812" s="2" t="str">
        <f>IF(Global_Household_Financial_Dyna[[#This Row],[Vs country_Average]]&lt;-0.2, "Underperformer", IF(Global_Household_Financial_Dyna[[#This Row],[Vs country_Average]]&gt;0.2, "Outperformer", "Normal"))</f>
        <v>Outperformer</v>
      </c>
      <c r="S28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3120.3</v>
      </c>
      <c r="T28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3120.3</v>
      </c>
      <c r="U28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3120.3</v>
      </c>
      <c r="V28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3120.3</v>
      </c>
    </row>
    <row r="2813" spans="1:22" x14ac:dyDescent="0.3">
      <c r="A2813">
        <v>2820</v>
      </c>
      <c r="B2813" t="s">
        <v>10</v>
      </c>
      <c r="C2813" t="s">
        <v>22</v>
      </c>
      <c r="D2813">
        <v>1</v>
      </c>
      <c r="E2813">
        <v>1</v>
      </c>
      <c r="F2813">
        <v>866.74</v>
      </c>
      <c r="G2813">
        <v>866.74</v>
      </c>
      <c r="H2813">
        <v>86.67</v>
      </c>
      <c r="I2813">
        <v>260.89999999999998</v>
      </c>
      <c r="J2813">
        <v>519.16</v>
      </c>
      <c r="K2813">
        <f>Global_Household_Financial_Dyna[[#This Row],[Total_Household_Income]]-Global_Household_Financial_Dyna[[#This Row],[Estimated_Taxes]]</f>
        <v>780.07</v>
      </c>
      <c r="L2813" s="1">
        <f>Global_Household_Financial_Dyna[[#This Row],[Monthly_Savings]]/Global_Household_Financial_Dyna[[#This Row],[Net Income]]</f>
        <v>0.66553001653697741</v>
      </c>
      <c r="M2813" s="2">
        <f>Global_Household_Financial_Dyna[[#This Row],[Monthly_Expenses]]/Global_Household_Financial_Dyna[[#This Row],[Net Income]]</f>
        <v>0.33445716410065757</v>
      </c>
      <c r="N2813" t="str">
        <f>IF(Global_Household_Financial_Dyna[[#This Row],[Monthly_Savings]]&lt;0,"High Risk", IF(Global_Household_Financial_Dyna[[#This Row],[Savings Rate%]]&lt;0.1, "Medium", "Safe"))</f>
        <v>Safe</v>
      </c>
      <c r="O2813">
        <f>Global_Household_Financial_Dyna[[#This Row],[Total_Household_Income]]/Global_Household_Financial_Dyna[[#This Row],[Family_Size]]</f>
        <v>866.74</v>
      </c>
      <c r="P2813" s="2">
        <f t="shared" si="86"/>
        <v>0.42077341556833553</v>
      </c>
      <c r="Q2813" s="2">
        <f t="shared" si="87"/>
        <v>0.24475660096864188</v>
      </c>
      <c r="R2813" s="2" t="str">
        <f>IF(Global_Household_Financial_Dyna[[#This Row],[Vs country_Average]]&lt;-0.2, "Underperformer", IF(Global_Household_Financial_Dyna[[#This Row],[Vs country_Average]]&gt;0.2, "Outperformer", "Normal"))</f>
        <v>Outperformer</v>
      </c>
      <c r="S28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519.16</v>
      </c>
      <c r="T28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519.16</v>
      </c>
      <c r="U28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519.16</v>
      </c>
      <c r="V28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519.16</v>
      </c>
    </row>
    <row r="2814" spans="1:22" x14ac:dyDescent="0.3">
      <c r="A2814">
        <v>2821</v>
      </c>
      <c r="B2814" t="s">
        <v>12</v>
      </c>
      <c r="C2814" t="s">
        <v>13</v>
      </c>
      <c r="D2814">
        <v>6</v>
      </c>
      <c r="E2814">
        <v>2</v>
      </c>
      <c r="F2814">
        <v>4164.82</v>
      </c>
      <c r="G2814">
        <v>6244.08</v>
      </c>
      <c r="H2814">
        <v>1561.02</v>
      </c>
      <c r="I2814">
        <v>3629.73</v>
      </c>
      <c r="J2814">
        <v>1053.3399999999999</v>
      </c>
      <c r="K2814">
        <f>Global_Household_Financial_Dyna[[#This Row],[Total_Household_Income]]-Global_Household_Financial_Dyna[[#This Row],[Estimated_Taxes]]</f>
        <v>4683.0599999999995</v>
      </c>
      <c r="L2814" s="1">
        <f>Global_Household_Financial_Dyna[[#This Row],[Monthly_Savings]]/Global_Household_Financial_Dyna[[#This Row],[Net Income]]</f>
        <v>0.22492558284540451</v>
      </c>
      <c r="M2814" s="2">
        <f>Global_Household_Financial_Dyna[[#This Row],[Monthly_Expenses]]/Global_Household_Financial_Dyna[[#This Row],[Net Income]]</f>
        <v>0.77507655251053809</v>
      </c>
      <c r="N2814" t="str">
        <f>IF(Global_Household_Financial_Dyna[[#This Row],[Monthly_Savings]]&lt;0,"High Risk", IF(Global_Household_Financial_Dyna[[#This Row],[Savings Rate%]]&lt;0.1, "Medium", "Safe"))</f>
        <v>Safe</v>
      </c>
      <c r="O2814">
        <f>Global_Household_Financial_Dyna[[#This Row],[Total_Household_Income]]/Global_Household_Financial_Dyna[[#This Row],[Family_Size]]</f>
        <v>1040.68</v>
      </c>
      <c r="P2814" s="2">
        <f t="shared" si="86"/>
        <v>0.30718716818024266</v>
      </c>
      <c r="Q2814" s="2">
        <f t="shared" si="87"/>
        <v>-8.2261585334838155E-2</v>
      </c>
      <c r="R2814" s="2" t="str">
        <f>IF(Global_Household_Financial_Dyna[[#This Row],[Vs country_Average]]&lt;-0.2, "Underperformer", IF(Global_Household_Financial_Dyna[[#This Row],[Vs country_Average]]&gt;0.2, "Outperformer", "Normal"))</f>
        <v>Normal</v>
      </c>
      <c r="S28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1053.3399999999999</v>
      </c>
      <c r="T28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1053.3399999999999</v>
      </c>
      <c r="U28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1053.3399999999999</v>
      </c>
      <c r="V28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1053.3399999999999</v>
      </c>
    </row>
    <row r="2815" spans="1:22" x14ac:dyDescent="0.3">
      <c r="A2815">
        <v>2822</v>
      </c>
      <c r="B2815" t="s">
        <v>18</v>
      </c>
      <c r="C2815" t="s">
        <v>19</v>
      </c>
      <c r="D2815">
        <v>1</v>
      </c>
      <c r="E2815">
        <v>1</v>
      </c>
      <c r="F2815">
        <v>2689.35</v>
      </c>
      <c r="G2815">
        <v>2689.35</v>
      </c>
      <c r="H2815">
        <v>591.66</v>
      </c>
      <c r="I2815">
        <v>1338.16</v>
      </c>
      <c r="J2815">
        <v>759.54</v>
      </c>
      <c r="K2815">
        <f>Global_Household_Financial_Dyna[[#This Row],[Total_Household_Income]]-Global_Household_Financial_Dyna[[#This Row],[Estimated_Taxes]]</f>
        <v>2097.69</v>
      </c>
      <c r="L2815" s="1">
        <f>Global_Household_Financial_Dyna[[#This Row],[Monthly_Savings]]/Global_Household_Financial_Dyna[[#This Row],[Net Income]]</f>
        <v>0.36208400669307667</v>
      </c>
      <c r="M2815" s="2">
        <f>Global_Household_Financial_Dyna[[#This Row],[Monthly_Expenses]]/Global_Household_Financial_Dyna[[#This Row],[Net Income]]</f>
        <v>0.6379207604555488</v>
      </c>
      <c r="N2815" t="str">
        <f>IF(Global_Household_Financial_Dyna[[#This Row],[Monthly_Savings]]&lt;0,"High Risk", IF(Global_Household_Financial_Dyna[[#This Row],[Savings Rate%]]&lt;0.1, "Medium", "Safe"))</f>
        <v>Safe</v>
      </c>
      <c r="O2815">
        <f>Global_Household_Financial_Dyna[[#This Row],[Total_Household_Income]]/Global_Household_Financial_Dyna[[#This Row],[Family_Size]]</f>
        <v>2689.35</v>
      </c>
      <c r="P2815" s="2">
        <f t="shared" si="86"/>
        <v>0.32336204947805613</v>
      </c>
      <c r="Q2815" s="2">
        <f t="shared" si="87"/>
        <v>3.872195721502053E-2</v>
      </c>
      <c r="R2815" s="2" t="str">
        <f>IF(Global_Household_Financial_Dyna[[#This Row],[Vs country_Average]]&lt;-0.2, "Underperformer", IF(Global_Household_Financial_Dyna[[#This Row],[Vs country_Average]]&gt;0.2, "Outperformer", "Normal"))</f>
        <v>Normal</v>
      </c>
      <c r="S28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759.54</v>
      </c>
      <c r="T28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759.54</v>
      </c>
      <c r="U28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759.54</v>
      </c>
      <c r="V28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759.54</v>
      </c>
    </row>
    <row r="2816" spans="1:22" x14ac:dyDescent="0.3">
      <c r="A2816">
        <v>2823</v>
      </c>
      <c r="B2816" t="s">
        <v>16</v>
      </c>
      <c r="C2816" t="s">
        <v>17</v>
      </c>
      <c r="D2816">
        <v>8</v>
      </c>
      <c r="E2816">
        <v>3</v>
      </c>
      <c r="F2816">
        <v>3320.55</v>
      </c>
      <c r="G2816">
        <v>6824.53</v>
      </c>
      <c r="H2816">
        <v>2388.59</v>
      </c>
      <c r="I2816">
        <v>3952.79</v>
      </c>
      <c r="J2816">
        <v>483.16</v>
      </c>
      <c r="K2816">
        <f>Global_Household_Financial_Dyna[[#This Row],[Total_Household_Income]]-Global_Household_Financial_Dyna[[#This Row],[Estimated_Taxes]]</f>
        <v>4435.9399999999996</v>
      </c>
      <c r="L2816" s="1">
        <f>Global_Household_Financial_Dyna[[#This Row],[Monthly_Savings]]/Global_Household_Financial_Dyna[[#This Row],[Net Income]]</f>
        <v>0.10891941730501316</v>
      </c>
      <c r="M2816" s="2">
        <f>Global_Household_Financial_Dyna[[#This Row],[Monthly_Expenses]]/Global_Household_Financial_Dyna[[#This Row],[Net Income]]</f>
        <v>0.89108283700861601</v>
      </c>
      <c r="N2816" t="str">
        <f>IF(Global_Household_Financial_Dyna[[#This Row],[Monthly_Savings]]&lt;0,"High Risk", IF(Global_Household_Financial_Dyna[[#This Row],[Savings Rate%]]&lt;0.1, "Medium", "Safe"))</f>
        <v>Safe</v>
      </c>
      <c r="O2816">
        <f>Global_Household_Financial_Dyna[[#This Row],[Total_Household_Income]]/Global_Household_Financial_Dyna[[#This Row],[Family_Size]]</f>
        <v>853.06624999999997</v>
      </c>
      <c r="P2816" s="2">
        <f t="shared" si="86"/>
        <v>0.15879799892000862</v>
      </c>
      <c r="Q2816" s="2">
        <f t="shared" si="87"/>
        <v>-4.9878581614995463E-2</v>
      </c>
      <c r="R2816" s="2" t="str">
        <f>IF(Global_Household_Financial_Dyna[[#This Row],[Vs country_Average]]&lt;-0.2, "Underperformer", IF(Global_Household_Financial_Dyna[[#This Row],[Vs country_Average]]&gt;0.2, "Outperformer", "Normal"))</f>
        <v>Normal</v>
      </c>
      <c r="S28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483.16</v>
      </c>
      <c r="T28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483.16</v>
      </c>
      <c r="U28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483.16</v>
      </c>
      <c r="V28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483.16</v>
      </c>
    </row>
    <row r="2817" spans="1:22" x14ac:dyDescent="0.3">
      <c r="A2817">
        <v>2824</v>
      </c>
      <c r="B2817" t="s">
        <v>18</v>
      </c>
      <c r="C2817" t="s">
        <v>19</v>
      </c>
      <c r="D2817">
        <v>1</v>
      </c>
      <c r="E2817">
        <v>1</v>
      </c>
      <c r="F2817">
        <v>4723.63</v>
      </c>
      <c r="G2817">
        <v>4723.63</v>
      </c>
      <c r="H2817">
        <v>1039.2</v>
      </c>
      <c r="I2817">
        <v>1590.69</v>
      </c>
      <c r="J2817">
        <v>2093.7399999999998</v>
      </c>
      <c r="K2817">
        <f>Global_Household_Financial_Dyna[[#This Row],[Total_Household_Income]]-Global_Household_Financial_Dyna[[#This Row],[Estimated_Taxes]]</f>
        <v>3684.4300000000003</v>
      </c>
      <c r="L2817" s="1">
        <f>Global_Household_Financial_Dyna[[#This Row],[Monthly_Savings]]/Global_Household_Financial_Dyna[[#This Row],[Net Income]]</f>
        <v>0.56826700466557911</v>
      </c>
      <c r="M2817" s="2">
        <f>Global_Household_Financial_Dyna[[#This Row],[Monthly_Expenses]]/Global_Household_Financial_Dyna[[#This Row],[Net Income]]</f>
        <v>0.43173299533442078</v>
      </c>
      <c r="N2817" t="str">
        <f>IF(Global_Household_Financial_Dyna[[#This Row],[Monthly_Savings]]&lt;0,"High Risk", IF(Global_Household_Financial_Dyna[[#This Row],[Savings Rate%]]&lt;0.1, "Medium", "Safe"))</f>
        <v>Safe</v>
      </c>
      <c r="O2817">
        <f>Global_Household_Financial_Dyna[[#This Row],[Total_Household_Income]]/Global_Household_Financial_Dyna[[#This Row],[Family_Size]]</f>
        <v>4723.63</v>
      </c>
      <c r="P2817" s="2">
        <f t="shared" si="86"/>
        <v>0.32336204947805613</v>
      </c>
      <c r="Q2817" s="2">
        <f t="shared" si="87"/>
        <v>0.24490495518752298</v>
      </c>
      <c r="R2817" s="2" t="str">
        <f>IF(Global_Household_Financial_Dyna[[#This Row],[Vs country_Average]]&lt;-0.2, "Underperformer", IF(Global_Household_Financial_Dyna[[#This Row],[Vs country_Average]]&gt;0.2, "Outperformer", "Normal"))</f>
        <v>Outperformer</v>
      </c>
      <c r="S28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2093.7399999999998</v>
      </c>
      <c r="T28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2093.7399999999998</v>
      </c>
      <c r="U28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2093.7399999999998</v>
      </c>
      <c r="V28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2093.7399999999998</v>
      </c>
    </row>
    <row r="2818" spans="1:22" x14ac:dyDescent="0.3">
      <c r="A2818">
        <v>2825</v>
      </c>
      <c r="B2818" t="s">
        <v>10</v>
      </c>
      <c r="C2818" t="s">
        <v>11</v>
      </c>
      <c r="D2818">
        <v>3</v>
      </c>
      <c r="E2818">
        <v>3</v>
      </c>
      <c r="F2818">
        <v>479.06</v>
      </c>
      <c r="G2818">
        <v>1059.28</v>
      </c>
      <c r="H2818">
        <v>105.93</v>
      </c>
      <c r="I2818">
        <v>359.13</v>
      </c>
      <c r="J2818">
        <v>594.22</v>
      </c>
      <c r="K2818">
        <f>Global_Household_Financial_Dyna[[#This Row],[Total_Household_Income]]-Global_Household_Financial_Dyna[[#This Row],[Estimated_Taxes]]</f>
        <v>953.34999999999991</v>
      </c>
      <c r="L2818" s="1">
        <f>Global_Household_Financial_Dyna[[#This Row],[Monthly_Savings]]/Global_Household_Financial_Dyna[[#This Row],[Net Income]]</f>
        <v>0.62329679551056805</v>
      </c>
      <c r="M2818" s="2">
        <f>Global_Household_Financial_Dyna[[#This Row],[Monthly_Expenses]]/Global_Household_Financial_Dyna[[#This Row],[Net Income]]</f>
        <v>0.37670320448943201</v>
      </c>
      <c r="N2818" t="str">
        <f>IF(Global_Household_Financial_Dyna[[#This Row],[Monthly_Savings]]&lt;0,"High Risk", IF(Global_Household_Financial_Dyna[[#This Row],[Savings Rate%]]&lt;0.1, "Medium", "Safe"))</f>
        <v>Safe</v>
      </c>
      <c r="O2818">
        <f>Global_Household_Financial_Dyna[[#This Row],[Total_Household_Income]]/Global_Household_Financial_Dyna[[#This Row],[Family_Size]]</f>
        <v>353.09333333333331</v>
      </c>
      <c r="P2818" s="2">
        <f t="shared" ref="P2818:P2881" si="88">AVERAGEIF($B$2:$B$4986,$B2818,$L$2:$L$4986)</f>
        <v>0.42077341556833553</v>
      </c>
      <c r="Q2818" s="2">
        <f t="shared" ref="Q2818:Q2881" si="89">L2818-P2818</f>
        <v>0.20252337994223252</v>
      </c>
      <c r="R2818" s="2" t="str">
        <f>IF(Global_Household_Financial_Dyna[[#This Row],[Vs country_Average]]&lt;-0.2, "Underperformer", IF(Global_Household_Financial_Dyna[[#This Row],[Vs country_Average]]&gt;0.2, "Outperformer", "Normal"))</f>
        <v>Outperformer</v>
      </c>
      <c r="S28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594.22</v>
      </c>
      <c r="T28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594.22</v>
      </c>
      <c r="U28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594.22</v>
      </c>
      <c r="V28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594.22</v>
      </c>
    </row>
    <row r="2819" spans="1:22" x14ac:dyDescent="0.3">
      <c r="A2819">
        <v>2826</v>
      </c>
      <c r="B2819" t="s">
        <v>14</v>
      </c>
      <c r="C2819" t="s">
        <v>15</v>
      </c>
      <c r="D2819">
        <v>3</v>
      </c>
      <c r="E2819">
        <v>1</v>
      </c>
      <c r="F2819">
        <v>1994.98</v>
      </c>
      <c r="G2819">
        <v>1994.98</v>
      </c>
      <c r="H2819">
        <v>299.25</v>
      </c>
      <c r="I2819">
        <v>1214.25</v>
      </c>
      <c r="J2819">
        <v>481.49</v>
      </c>
      <c r="K2819">
        <f>Global_Household_Financial_Dyna[[#This Row],[Total_Household_Income]]-Global_Household_Financial_Dyna[[#This Row],[Estimated_Taxes]]</f>
        <v>1695.73</v>
      </c>
      <c r="L2819" s="1">
        <f>Global_Household_Financial_Dyna[[#This Row],[Monthly_Savings]]/Global_Household_Financial_Dyna[[#This Row],[Net Income]]</f>
        <v>0.28394260878795563</v>
      </c>
      <c r="M2819" s="2">
        <f>Global_Household_Financial_Dyna[[#This Row],[Monthly_Expenses]]/Global_Household_Financial_Dyna[[#This Row],[Net Income]]</f>
        <v>0.71606328837727706</v>
      </c>
      <c r="N2819" t="str">
        <f>IF(Global_Household_Financial_Dyna[[#This Row],[Monthly_Savings]]&lt;0,"High Risk", IF(Global_Household_Financial_Dyna[[#This Row],[Savings Rate%]]&lt;0.1, "Medium", "Safe"))</f>
        <v>Safe</v>
      </c>
      <c r="O2819">
        <f>Global_Household_Financial_Dyna[[#This Row],[Total_Household_Income]]/Global_Household_Financial_Dyna[[#This Row],[Family_Size]]</f>
        <v>664.99333333333334</v>
      </c>
      <c r="P2819" s="2">
        <f t="shared" si="88"/>
        <v>0.39788995363055785</v>
      </c>
      <c r="Q2819" s="2">
        <f t="shared" si="89"/>
        <v>-0.11394734484260222</v>
      </c>
      <c r="R2819" s="2" t="str">
        <f>IF(Global_Household_Financial_Dyna[[#This Row],[Vs country_Average]]&lt;-0.2, "Underperformer", IF(Global_Household_Financial_Dyna[[#This Row],[Vs country_Average]]&gt;0.2, "Outperformer", "Normal"))</f>
        <v>Normal</v>
      </c>
      <c r="S28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481.49</v>
      </c>
      <c r="T28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481.49</v>
      </c>
      <c r="U28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481.49</v>
      </c>
      <c r="V28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481.49</v>
      </c>
    </row>
    <row r="2820" spans="1:22" x14ac:dyDescent="0.3">
      <c r="A2820">
        <v>2827</v>
      </c>
      <c r="B2820" t="s">
        <v>14</v>
      </c>
      <c r="C2820" t="s">
        <v>15</v>
      </c>
      <c r="D2820">
        <v>5</v>
      </c>
      <c r="E2820">
        <v>1</v>
      </c>
      <c r="F2820">
        <v>390.82</v>
      </c>
      <c r="G2820">
        <v>390.82</v>
      </c>
      <c r="H2820">
        <v>58.62</v>
      </c>
      <c r="I2820">
        <v>370.89</v>
      </c>
      <c r="J2820">
        <v>-38.69</v>
      </c>
      <c r="K2820">
        <f>Global_Household_Financial_Dyna[[#This Row],[Total_Household_Income]]-Global_Household_Financial_Dyna[[#This Row],[Estimated_Taxes]]</f>
        <v>332.2</v>
      </c>
      <c r="L2820" s="1">
        <f>Global_Household_Financial_Dyna[[#This Row],[Monthly_Savings]]/Global_Household_Financial_Dyna[[#This Row],[Net Income]]</f>
        <v>-0.11646598434677904</v>
      </c>
      <c r="M2820" s="2">
        <f>Global_Household_Financial_Dyna[[#This Row],[Monthly_Expenses]]/Global_Household_Financial_Dyna[[#This Row],[Net Income]]</f>
        <v>1.116465984346779</v>
      </c>
      <c r="N2820" t="str">
        <f>IF(Global_Household_Financial_Dyna[[#This Row],[Monthly_Savings]]&lt;0,"High Risk", IF(Global_Household_Financial_Dyna[[#This Row],[Savings Rate%]]&lt;0.1, "Medium", "Safe"))</f>
        <v>High Risk</v>
      </c>
      <c r="O2820">
        <f>Global_Household_Financial_Dyna[[#This Row],[Total_Household_Income]]/Global_Household_Financial_Dyna[[#This Row],[Family_Size]]</f>
        <v>78.164000000000001</v>
      </c>
      <c r="P2820" s="2">
        <f t="shared" si="88"/>
        <v>0.39788995363055785</v>
      </c>
      <c r="Q2820" s="2">
        <f t="shared" si="89"/>
        <v>-0.51435593797733692</v>
      </c>
      <c r="R2820" s="2" t="str">
        <f>IF(Global_Household_Financial_Dyna[[#This Row],[Vs country_Average]]&lt;-0.2, "Underperformer", IF(Global_Household_Financial_Dyna[[#This Row],[Vs country_Average]]&gt;0.2, "Outperformer", "Normal"))</f>
        <v>Underperformer</v>
      </c>
      <c r="S28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-20.145499999999998</v>
      </c>
      <c r="T28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-1.6009999999999991</v>
      </c>
      <c r="U28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16.943499999999993</v>
      </c>
      <c r="V28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35.488</v>
      </c>
    </row>
    <row r="2821" spans="1:22" x14ac:dyDescent="0.3">
      <c r="A2821">
        <v>2828</v>
      </c>
      <c r="B2821" t="s">
        <v>18</v>
      </c>
      <c r="C2821" t="s">
        <v>19</v>
      </c>
      <c r="D2821">
        <v>8</v>
      </c>
      <c r="E2821">
        <v>3</v>
      </c>
      <c r="F2821">
        <v>5102.25</v>
      </c>
      <c r="G2821">
        <v>11534.38</v>
      </c>
      <c r="H2821">
        <v>3114.28</v>
      </c>
      <c r="I2821">
        <v>5111.8</v>
      </c>
      <c r="J2821">
        <v>3308.3</v>
      </c>
      <c r="K2821">
        <f>Global_Household_Financial_Dyna[[#This Row],[Total_Household_Income]]-Global_Household_Financial_Dyna[[#This Row],[Estimated_Taxes]]</f>
        <v>8420.0999999999985</v>
      </c>
      <c r="L2821" s="1">
        <f>Global_Household_Financial_Dyna[[#This Row],[Monthly_Savings]]/Global_Household_Financial_Dyna[[#This Row],[Net Income]]</f>
        <v>0.39290507238631378</v>
      </c>
      <c r="M2821" s="2">
        <f>Global_Household_Financial_Dyna[[#This Row],[Monthly_Expenses]]/Global_Household_Financial_Dyna[[#This Row],[Net Income]]</f>
        <v>0.60709492761368644</v>
      </c>
      <c r="N2821" t="str">
        <f>IF(Global_Household_Financial_Dyna[[#This Row],[Monthly_Savings]]&lt;0,"High Risk", IF(Global_Household_Financial_Dyna[[#This Row],[Savings Rate%]]&lt;0.1, "Medium", "Safe"))</f>
        <v>Safe</v>
      </c>
      <c r="O2821">
        <f>Global_Household_Financial_Dyna[[#This Row],[Total_Household_Income]]/Global_Household_Financial_Dyna[[#This Row],[Family_Size]]</f>
        <v>1441.7974999999999</v>
      </c>
      <c r="P2821" s="2">
        <f t="shared" si="88"/>
        <v>0.32336204947805613</v>
      </c>
      <c r="Q2821" s="2">
        <f t="shared" si="89"/>
        <v>6.9543022908257646E-2</v>
      </c>
      <c r="R2821" s="2" t="str">
        <f>IF(Global_Household_Financial_Dyna[[#This Row],[Vs country_Average]]&lt;-0.2, "Underperformer", IF(Global_Household_Financial_Dyna[[#This Row],[Vs country_Average]]&gt;0.2, "Outperformer", "Normal"))</f>
        <v>Normal</v>
      </c>
      <c r="S28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3308.3</v>
      </c>
      <c r="T28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3308.3</v>
      </c>
      <c r="U28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3308.3</v>
      </c>
      <c r="V28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3308.3</v>
      </c>
    </row>
    <row r="2822" spans="1:22" x14ac:dyDescent="0.3">
      <c r="A2822">
        <v>2829</v>
      </c>
      <c r="B2822" t="s">
        <v>10</v>
      </c>
      <c r="C2822" t="s">
        <v>22</v>
      </c>
      <c r="D2822">
        <v>1</v>
      </c>
      <c r="E2822">
        <v>1</v>
      </c>
      <c r="F2822">
        <v>844.71</v>
      </c>
      <c r="G2822">
        <v>844.71</v>
      </c>
      <c r="H2822">
        <v>84.47</v>
      </c>
      <c r="I2822">
        <v>360.14</v>
      </c>
      <c r="J2822">
        <v>400.1</v>
      </c>
      <c r="K2822">
        <f>Global_Household_Financial_Dyna[[#This Row],[Total_Household_Income]]-Global_Household_Financial_Dyna[[#This Row],[Estimated_Taxes]]</f>
        <v>760.24</v>
      </c>
      <c r="L2822" s="1">
        <f>Global_Household_Financial_Dyna[[#This Row],[Monthly_Savings]]/Global_Household_Financial_Dyna[[#This Row],[Net Income]]</f>
        <v>0.52628117436598976</v>
      </c>
      <c r="M2822" s="2">
        <f>Global_Household_Financial_Dyna[[#This Row],[Monthly_Expenses]]/Global_Household_Financial_Dyna[[#This Row],[Net Income]]</f>
        <v>0.4737188256340103</v>
      </c>
      <c r="N2822" t="str">
        <f>IF(Global_Household_Financial_Dyna[[#This Row],[Monthly_Savings]]&lt;0,"High Risk", IF(Global_Household_Financial_Dyna[[#This Row],[Savings Rate%]]&lt;0.1, "Medium", "Safe"))</f>
        <v>Safe</v>
      </c>
      <c r="O2822">
        <f>Global_Household_Financial_Dyna[[#This Row],[Total_Household_Income]]/Global_Household_Financial_Dyna[[#This Row],[Family_Size]]</f>
        <v>844.71</v>
      </c>
      <c r="P2822" s="2">
        <f t="shared" si="88"/>
        <v>0.42077341556833553</v>
      </c>
      <c r="Q2822" s="2">
        <f t="shared" si="89"/>
        <v>0.10550775879765423</v>
      </c>
      <c r="R2822" s="2" t="str">
        <f>IF(Global_Household_Financial_Dyna[[#This Row],[Vs country_Average]]&lt;-0.2, "Underperformer", IF(Global_Household_Financial_Dyna[[#This Row],[Vs country_Average]]&gt;0.2, "Outperformer", "Normal"))</f>
        <v>Normal</v>
      </c>
      <c r="S28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400.1</v>
      </c>
      <c r="T28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400.1</v>
      </c>
      <c r="U28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400.1</v>
      </c>
      <c r="V28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400.1</v>
      </c>
    </row>
    <row r="2823" spans="1:22" x14ac:dyDescent="0.3">
      <c r="A2823">
        <v>2830</v>
      </c>
      <c r="B2823" t="s">
        <v>18</v>
      </c>
      <c r="C2823" t="s">
        <v>19</v>
      </c>
      <c r="D2823">
        <v>7</v>
      </c>
      <c r="E2823">
        <v>3</v>
      </c>
      <c r="F2823">
        <v>3521.93</v>
      </c>
      <c r="G2823">
        <v>7482.58</v>
      </c>
      <c r="H2823">
        <v>1646.17</v>
      </c>
      <c r="I2823">
        <v>3676.36</v>
      </c>
      <c r="J2823">
        <v>2160.0500000000002</v>
      </c>
      <c r="K2823">
        <f>Global_Household_Financial_Dyna[[#This Row],[Total_Household_Income]]-Global_Household_Financial_Dyna[[#This Row],[Estimated_Taxes]]</f>
        <v>5836.41</v>
      </c>
      <c r="L2823" s="1">
        <f>Global_Household_Financial_Dyna[[#This Row],[Monthly_Savings]]/Global_Household_Financial_Dyna[[#This Row],[Net Income]]</f>
        <v>0.37009908488265908</v>
      </c>
      <c r="M2823" s="2">
        <f>Global_Household_Financial_Dyna[[#This Row],[Monthly_Expenses]]/Global_Household_Financial_Dyna[[#This Row],[Net Income]]</f>
        <v>0.62990091511734103</v>
      </c>
      <c r="N2823" t="str">
        <f>IF(Global_Household_Financial_Dyna[[#This Row],[Monthly_Savings]]&lt;0,"High Risk", IF(Global_Household_Financial_Dyna[[#This Row],[Savings Rate%]]&lt;0.1, "Medium", "Safe"))</f>
        <v>Safe</v>
      </c>
      <c r="O2823">
        <f>Global_Household_Financial_Dyna[[#This Row],[Total_Household_Income]]/Global_Household_Financial_Dyna[[#This Row],[Family_Size]]</f>
        <v>1068.94</v>
      </c>
      <c r="P2823" s="2">
        <f t="shared" si="88"/>
        <v>0.32336204947805613</v>
      </c>
      <c r="Q2823" s="2">
        <f t="shared" si="89"/>
        <v>4.6737035404602945E-2</v>
      </c>
      <c r="R2823" s="2" t="str">
        <f>IF(Global_Household_Financial_Dyna[[#This Row],[Vs country_Average]]&lt;-0.2, "Underperformer", IF(Global_Household_Financial_Dyna[[#This Row],[Vs country_Average]]&gt;0.2, "Outperformer", "Normal"))</f>
        <v>Normal</v>
      </c>
      <c r="S28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2160.0500000000002</v>
      </c>
      <c r="T28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2160.0500000000002</v>
      </c>
      <c r="U28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2160.0500000000002</v>
      </c>
      <c r="V28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2160.0500000000002</v>
      </c>
    </row>
    <row r="2824" spans="1:22" x14ac:dyDescent="0.3">
      <c r="A2824">
        <v>2831</v>
      </c>
      <c r="B2824" t="s">
        <v>10</v>
      </c>
      <c r="C2824" t="s">
        <v>11</v>
      </c>
      <c r="D2824">
        <v>7</v>
      </c>
      <c r="E2824">
        <v>1</v>
      </c>
      <c r="F2824">
        <v>442.67</v>
      </c>
      <c r="G2824">
        <v>442.67</v>
      </c>
      <c r="H2824">
        <v>44.27</v>
      </c>
      <c r="I2824">
        <v>420.1</v>
      </c>
      <c r="J2824">
        <v>-21.69</v>
      </c>
      <c r="K2824">
        <f>Global_Household_Financial_Dyna[[#This Row],[Total_Household_Income]]-Global_Household_Financial_Dyna[[#This Row],[Estimated_Taxes]]</f>
        <v>398.40000000000003</v>
      </c>
      <c r="L2824" s="1">
        <f>Global_Household_Financial_Dyna[[#This Row],[Monthly_Savings]]/Global_Household_Financial_Dyna[[#This Row],[Net Income]]</f>
        <v>-5.4442771084337351E-2</v>
      </c>
      <c r="M2824" s="2">
        <f>Global_Household_Financial_Dyna[[#This Row],[Monthly_Expenses]]/Global_Household_Financial_Dyna[[#This Row],[Net Income]]</f>
        <v>1.0544678714859437</v>
      </c>
      <c r="N2824" t="str">
        <f>IF(Global_Household_Financial_Dyna[[#This Row],[Monthly_Savings]]&lt;0,"High Risk", IF(Global_Household_Financial_Dyna[[#This Row],[Savings Rate%]]&lt;0.1, "Medium", "Safe"))</f>
        <v>High Risk</v>
      </c>
      <c r="O2824">
        <f>Global_Household_Financial_Dyna[[#This Row],[Total_Household_Income]]/Global_Household_Financial_Dyna[[#This Row],[Family_Size]]</f>
        <v>63.238571428571433</v>
      </c>
      <c r="P2824" s="2">
        <f t="shared" si="88"/>
        <v>0.42077341556833553</v>
      </c>
      <c r="Q2824" s="2">
        <f t="shared" si="89"/>
        <v>-0.4752161866526729</v>
      </c>
      <c r="R2824" s="2" t="str">
        <f>IF(Global_Household_Financial_Dyna[[#This Row],[Vs country_Average]]&lt;-0.2, "Underperformer", IF(Global_Household_Financial_Dyna[[#This Row],[Vs country_Average]]&gt;0.2, "Outperformer", "Normal"))</f>
        <v>Underperformer</v>
      </c>
      <c r="S28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-0.68499999999999872</v>
      </c>
      <c r="T28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20.320000000000004</v>
      </c>
      <c r="U28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41.325000000000003</v>
      </c>
      <c r="V28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62.330000000000013</v>
      </c>
    </row>
    <row r="2825" spans="1:22" x14ac:dyDescent="0.3">
      <c r="A2825">
        <v>2832</v>
      </c>
      <c r="B2825" t="s">
        <v>16</v>
      </c>
      <c r="C2825" t="s">
        <v>17</v>
      </c>
      <c r="D2825">
        <v>8</v>
      </c>
      <c r="E2825">
        <v>3</v>
      </c>
      <c r="F2825">
        <v>3234.83</v>
      </c>
      <c r="G2825">
        <v>7758.07</v>
      </c>
      <c r="H2825">
        <v>2715.32</v>
      </c>
      <c r="I2825">
        <v>6003.47</v>
      </c>
      <c r="J2825">
        <v>-960.73</v>
      </c>
      <c r="K2825">
        <f>Global_Household_Financial_Dyna[[#This Row],[Total_Household_Income]]-Global_Household_Financial_Dyna[[#This Row],[Estimated_Taxes]]</f>
        <v>5042.75</v>
      </c>
      <c r="L2825" s="1">
        <f>Global_Household_Financial_Dyna[[#This Row],[Monthly_Savings]]/Global_Household_Financial_Dyna[[#This Row],[Net Income]]</f>
        <v>-0.19051707897476575</v>
      </c>
      <c r="M2825" s="2">
        <f>Global_Household_Financial_Dyna[[#This Row],[Monthly_Expenses]]/Global_Household_Financial_Dyna[[#This Row],[Net Income]]</f>
        <v>1.1905150959298003</v>
      </c>
      <c r="N2825" t="str">
        <f>IF(Global_Household_Financial_Dyna[[#This Row],[Monthly_Savings]]&lt;0,"High Risk", IF(Global_Household_Financial_Dyna[[#This Row],[Savings Rate%]]&lt;0.1, "Medium", "Safe"))</f>
        <v>High Risk</v>
      </c>
      <c r="O2825">
        <f>Global_Household_Financial_Dyna[[#This Row],[Total_Household_Income]]/Global_Household_Financial_Dyna[[#This Row],[Family_Size]]</f>
        <v>969.75874999999996</v>
      </c>
      <c r="P2825" s="2">
        <f t="shared" si="88"/>
        <v>0.15879799892000862</v>
      </c>
      <c r="Q2825" s="2">
        <f t="shared" si="89"/>
        <v>-0.34931507789477434</v>
      </c>
      <c r="R2825" s="2" t="str">
        <f>IF(Global_Household_Financial_Dyna[[#This Row],[Vs country_Average]]&lt;-0.2, "Underperformer", IF(Global_Household_Financial_Dyna[[#This Row],[Vs country_Average]]&gt;0.2, "Outperformer", "Normal"))</f>
        <v>Underperformer</v>
      </c>
      <c r="S28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-660.55649999999991</v>
      </c>
      <c r="T28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-360.38299999999992</v>
      </c>
      <c r="U28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-60.209499999999935</v>
      </c>
      <c r="V28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239.96400000000017</v>
      </c>
    </row>
    <row r="2826" spans="1:22" x14ac:dyDescent="0.3">
      <c r="A2826">
        <v>2833</v>
      </c>
      <c r="B2826" t="s">
        <v>18</v>
      </c>
      <c r="C2826" t="s">
        <v>20</v>
      </c>
      <c r="D2826">
        <v>1</v>
      </c>
      <c r="E2826">
        <v>1</v>
      </c>
      <c r="F2826">
        <v>2676.91</v>
      </c>
      <c r="G2826">
        <v>2676.91</v>
      </c>
      <c r="H2826">
        <v>588.91999999999996</v>
      </c>
      <c r="I2826">
        <v>1322.71</v>
      </c>
      <c r="J2826">
        <v>765.28</v>
      </c>
      <c r="K2826">
        <f>Global_Household_Financial_Dyna[[#This Row],[Total_Household_Income]]-Global_Household_Financial_Dyna[[#This Row],[Estimated_Taxes]]</f>
        <v>2087.9899999999998</v>
      </c>
      <c r="L2826" s="1">
        <f>Global_Household_Financial_Dyna[[#This Row],[Monthly_Savings]]/Global_Household_Financial_Dyna[[#This Row],[Net Income]]</f>
        <v>0.36651516530251582</v>
      </c>
      <c r="M2826" s="2">
        <f>Global_Household_Financial_Dyna[[#This Row],[Monthly_Expenses]]/Global_Household_Financial_Dyna[[#This Row],[Net Income]]</f>
        <v>0.63348483469748429</v>
      </c>
      <c r="N2826" t="str">
        <f>IF(Global_Household_Financial_Dyna[[#This Row],[Monthly_Savings]]&lt;0,"High Risk", IF(Global_Household_Financial_Dyna[[#This Row],[Savings Rate%]]&lt;0.1, "Medium", "Safe"))</f>
        <v>Safe</v>
      </c>
      <c r="O2826">
        <f>Global_Household_Financial_Dyna[[#This Row],[Total_Household_Income]]/Global_Household_Financial_Dyna[[#This Row],[Family_Size]]</f>
        <v>2676.91</v>
      </c>
      <c r="P2826" s="2">
        <f t="shared" si="88"/>
        <v>0.32336204947805613</v>
      </c>
      <c r="Q2826" s="2">
        <f t="shared" si="89"/>
        <v>4.3153115824459687E-2</v>
      </c>
      <c r="R2826" s="2" t="str">
        <f>IF(Global_Household_Financial_Dyna[[#This Row],[Vs country_Average]]&lt;-0.2, "Underperformer", IF(Global_Household_Financial_Dyna[[#This Row],[Vs country_Average]]&gt;0.2, "Outperformer", "Normal"))</f>
        <v>Normal</v>
      </c>
      <c r="S28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765.28</v>
      </c>
      <c r="T28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765.28</v>
      </c>
      <c r="U28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765.28</v>
      </c>
      <c r="V28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765.28</v>
      </c>
    </row>
    <row r="2827" spans="1:22" x14ac:dyDescent="0.3">
      <c r="A2827">
        <v>2834</v>
      </c>
      <c r="B2827" t="s">
        <v>10</v>
      </c>
      <c r="C2827" t="s">
        <v>22</v>
      </c>
      <c r="D2827">
        <v>3</v>
      </c>
      <c r="E2827">
        <v>1</v>
      </c>
      <c r="F2827">
        <v>1095.58</v>
      </c>
      <c r="G2827">
        <v>1095.58</v>
      </c>
      <c r="H2827">
        <v>109.56</v>
      </c>
      <c r="I2827">
        <v>614.02</v>
      </c>
      <c r="J2827">
        <v>372</v>
      </c>
      <c r="K2827">
        <f>Global_Household_Financial_Dyna[[#This Row],[Total_Household_Income]]-Global_Household_Financial_Dyna[[#This Row],[Estimated_Taxes]]</f>
        <v>986.02</v>
      </c>
      <c r="L2827" s="1">
        <f>Global_Household_Financial_Dyna[[#This Row],[Monthly_Savings]]/Global_Household_Financial_Dyna[[#This Row],[Net Income]]</f>
        <v>0.37727429463905399</v>
      </c>
      <c r="M2827" s="2">
        <f>Global_Household_Financial_Dyna[[#This Row],[Monthly_Expenses]]/Global_Household_Financial_Dyna[[#This Row],[Net Income]]</f>
        <v>0.62272570536094607</v>
      </c>
      <c r="N2827" t="str">
        <f>IF(Global_Household_Financial_Dyna[[#This Row],[Monthly_Savings]]&lt;0,"High Risk", IF(Global_Household_Financial_Dyna[[#This Row],[Savings Rate%]]&lt;0.1, "Medium", "Safe"))</f>
        <v>Safe</v>
      </c>
      <c r="O2827">
        <f>Global_Household_Financial_Dyna[[#This Row],[Total_Household_Income]]/Global_Household_Financial_Dyna[[#This Row],[Family_Size]]</f>
        <v>365.19333333333333</v>
      </c>
      <c r="P2827" s="2">
        <f t="shared" si="88"/>
        <v>0.42077341556833553</v>
      </c>
      <c r="Q2827" s="2">
        <f t="shared" si="89"/>
        <v>-4.3499120929281543E-2</v>
      </c>
      <c r="R2827" s="2" t="str">
        <f>IF(Global_Household_Financial_Dyna[[#This Row],[Vs country_Average]]&lt;-0.2, "Underperformer", IF(Global_Household_Financial_Dyna[[#This Row],[Vs country_Average]]&gt;0.2, "Outperformer", "Normal"))</f>
        <v>Normal</v>
      </c>
      <c r="S28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v>
      </c>
      <c r="T28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372</v>
      </c>
      <c r="U28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372</v>
      </c>
      <c r="V28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372</v>
      </c>
    </row>
    <row r="2828" spans="1:22" x14ac:dyDescent="0.3">
      <c r="A2828">
        <v>2835</v>
      </c>
      <c r="B2828" t="s">
        <v>10</v>
      </c>
      <c r="C2828" t="s">
        <v>11</v>
      </c>
      <c r="D2828">
        <v>3</v>
      </c>
      <c r="E2828">
        <v>2</v>
      </c>
      <c r="F2828">
        <v>433.51</v>
      </c>
      <c r="G2828">
        <v>762.87</v>
      </c>
      <c r="H2828">
        <v>76.290000000000006</v>
      </c>
      <c r="I2828">
        <v>357.46</v>
      </c>
      <c r="J2828">
        <v>329.12</v>
      </c>
      <c r="K2828">
        <f>Global_Household_Financial_Dyna[[#This Row],[Total_Household_Income]]-Global_Household_Financial_Dyna[[#This Row],[Estimated_Taxes]]</f>
        <v>686.58</v>
      </c>
      <c r="L2828" s="1">
        <f>Global_Household_Financial_Dyna[[#This Row],[Monthly_Savings]]/Global_Household_Financial_Dyna[[#This Row],[Net Income]]</f>
        <v>0.4793614728072475</v>
      </c>
      <c r="M2828" s="2">
        <f>Global_Household_Financial_Dyna[[#This Row],[Monthly_Expenses]]/Global_Household_Financial_Dyna[[#This Row],[Net Income]]</f>
        <v>0.52063852719275239</v>
      </c>
      <c r="N2828" t="str">
        <f>IF(Global_Household_Financial_Dyna[[#This Row],[Monthly_Savings]]&lt;0,"High Risk", IF(Global_Household_Financial_Dyna[[#This Row],[Savings Rate%]]&lt;0.1, "Medium", "Safe"))</f>
        <v>Safe</v>
      </c>
      <c r="O2828">
        <f>Global_Household_Financial_Dyna[[#This Row],[Total_Household_Income]]/Global_Household_Financial_Dyna[[#This Row],[Family_Size]]</f>
        <v>254.29</v>
      </c>
      <c r="P2828" s="2">
        <f t="shared" si="88"/>
        <v>0.42077341556833553</v>
      </c>
      <c r="Q2828" s="2">
        <f t="shared" si="89"/>
        <v>5.8588057238911972E-2</v>
      </c>
      <c r="R2828" s="2" t="str">
        <f>IF(Global_Household_Financial_Dyna[[#This Row],[Vs country_Average]]&lt;-0.2, "Underperformer", IF(Global_Household_Financial_Dyna[[#This Row],[Vs country_Average]]&gt;0.2, "Outperformer", "Normal"))</f>
        <v>Normal</v>
      </c>
      <c r="S28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329.12</v>
      </c>
      <c r="T28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329.12</v>
      </c>
      <c r="U28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329.12</v>
      </c>
      <c r="V28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329.12</v>
      </c>
    </row>
    <row r="2829" spans="1:22" x14ac:dyDescent="0.3">
      <c r="A2829">
        <v>2836</v>
      </c>
      <c r="B2829" t="s">
        <v>12</v>
      </c>
      <c r="C2829" t="s">
        <v>13</v>
      </c>
      <c r="D2829">
        <v>5</v>
      </c>
      <c r="E2829">
        <v>3</v>
      </c>
      <c r="F2829">
        <v>3424.66</v>
      </c>
      <c r="G2829">
        <v>7858.97</v>
      </c>
      <c r="H2829">
        <v>1964.74</v>
      </c>
      <c r="I2829">
        <v>2930.13</v>
      </c>
      <c r="J2829">
        <v>2964.1</v>
      </c>
      <c r="K2829">
        <f>Global_Household_Financial_Dyna[[#This Row],[Total_Household_Income]]-Global_Household_Financial_Dyna[[#This Row],[Estimated_Taxes]]</f>
        <v>5894.2300000000005</v>
      </c>
      <c r="L2829" s="1">
        <f>Global_Household_Financial_Dyna[[#This Row],[Monthly_Savings]]/Global_Household_Financial_Dyna[[#This Row],[Net Income]]</f>
        <v>0.5028816316974396</v>
      </c>
      <c r="M2829" s="2">
        <f>Global_Household_Financial_Dyna[[#This Row],[Monthly_Expenses]]/Global_Household_Financial_Dyna[[#This Row],[Net Income]]</f>
        <v>0.49711836830256029</v>
      </c>
      <c r="N2829" t="str">
        <f>IF(Global_Household_Financial_Dyna[[#This Row],[Monthly_Savings]]&lt;0,"High Risk", IF(Global_Household_Financial_Dyna[[#This Row],[Savings Rate%]]&lt;0.1, "Medium", "Safe"))</f>
        <v>Safe</v>
      </c>
      <c r="O2829">
        <f>Global_Household_Financial_Dyna[[#This Row],[Total_Household_Income]]/Global_Household_Financial_Dyna[[#This Row],[Family_Size]]</f>
        <v>1571.7940000000001</v>
      </c>
      <c r="P2829" s="2">
        <f t="shared" si="88"/>
        <v>0.30718716818024266</v>
      </c>
      <c r="Q2829" s="2">
        <f t="shared" si="89"/>
        <v>0.19569446351719694</v>
      </c>
      <c r="R2829" s="2" t="str">
        <f>IF(Global_Household_Financial_Dyna[[#This Row],[Vs country_Average]]&lt;-0.2, "Underperformer", IF(Global_Household_Financial_Dyna[[#This Row],[Vs country_Average]]&gt;0.2, "Outperformer", "Normal"))</f>
        <v>Normal</v>
      </c>
      <c r="S28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2964.1</v>
      </c>
      <c r="T28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2964.1</v>
      </c>
      <c r="U28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2964.1</v>
      </c>
      <c r="V28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2964.1</v>
      </c>
    </row>
    <row r="2830" spans="1:22" x14ac:dyDescent="0.3">
      <c r="A2830">
        <v>2837</v>
      </c>
      <c r="B2830" t="s">
        <v>12</v>
      </c>
      <c r="C2830" t="s">
        <v>13</v>
      </c>
      <c r="D2830">
        <v>5</v>
      </c>
      <c r="E2830">
        <v>3</v>
      </c>
      <c r="F2830">
        <v>6169.99</v>
      </c>
      <c r="G2830">
        <v>14192.22</v>
      </c>
      <c r="H2830">
        <v>4257.67</v>
      </c>
      <c r="I2830">
        <v>3994.24</v>
      </c>
      <c r="J2830">
        <v>5940.32</v>
      </c>
      <c r="K2830">
        <f>Global_Household_Financial_Dyna[[#This Row],[Total_Household_Income]]-Global_Household_Financial_Dyna[[#This Row],[Estimated_Taxes]]</f>
        <v>9934.5499999999993</v>
      </c>
      <c r="L2830" s="1">
        <f>Global_Household_Financial_Dyna[[#This Row],[Monthly_Savings]]/Global_Household_Financial_Dyna[[#This Row],[Net Income]]</f>
        <v>0.59794555364863033</v>
      </c>
      <c r="M2830" s="2">
        <f>Global_Household_Financial_Dyna[[#This Row],[Monthly_Expenses]]/Global_Household_Financial_Dyna[[#This Row],[Net Income]]</f>
        <v>0.40205545293948897</v>
      </c>
      <c r="N2830" t="str">
        <f>IF(Global_Household_Financial_Dyna[[#This Row],[Monthly_Savings]]&lt;0,"High Risk", IF(Global_Household_Financial_Dyna[[#This Row],[Savings Rate%]]&lt;0.1, "Medium", "Safe"))</f>
        <v>Safe</v>
      </c>
      <c r="O2830">
        <f>Global_Household_Financial_Dyna[[#This Row],[Total_Household_Income]]/Global_Household_Financial_Dyna[[#This Row],[Family_Size]]</f>
        <v>2838.444</v>
      </c>
      <c r="P2830" s="2">
        <f t="shared" si="88"/>
        <v>0.30718716818024266</v>
      </c>
      <c r="Q2830" s="2">
        <f t="shared" si="89"/>
        <v>0.29075838546838767</v>
      </c>
      <c r="R2830" s="2" t="str">
        <f>IF(Global_Household_Financial_Dyna[[#This Row],[Vs country_Average]]&lt;-0.2, "Underperformer", IF(Global_Household_Financial_Dyna[[#This Row],[Vs country_Average]]&gt;0.2, "Outperformer", "Normal"))</f>
        <v>Outperformer</v>
      </c>
      <c r="S28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5940.32</v>
      </c>
      <c r="T28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5940.32</v>
      </c>
      <c r="U28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5940.32</v>
      </c>
      <c r="V28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5940.32</v>
      </c>
    </row>
    <row r="2831" spans="1:22" x14ac:dyDescent="0.3">
      <c r="A2831">
        <v>2838</v>
      </c>
      <c r="B2831" t="s">
        <v>18</v>
      </c>
      <c r="C2831" t="s">
        <v>20</v>
      </c>
      <c r="D2831">
        <v>2</v>
      </c>
      <c r="E2831">
        <v>2</v>
      </c>
      <c r="F2831">
        <v>3065.76</v>
      </c>
      <c r="G2831">
        <v>5487.11</v>
      </c>
      <c r="H2831">
        <v>1207.1600000000001</v>
      </c>
      <c r="I2831">
        <v>1649.66</v>
      </c>
      <c r="J2831">
        <v>2630.28</v>
      </c>
      <c r="K2831">
        <f>Global_Household_Financial_Dyna[[#This Row],[Total_Household_Income]]-Global_Household_Financial_Dyna[[#This Row],[Estimated_Taxes]]</f>
        <v>4279.95</v>
      </c>
      <c r="L2831" s="1">
        <f>Global_Household_Financial_Dyna[[#This Row],[Monthly_Savings]]/Global_Household_Financial_Dyna[[#This Row],[Net Income]]</f>
        <v>0.6145585812918376</v>
      </c>
      <c r="M2831" s="2">
        <f>Global_Household_Financial_Dyna[[#This Row],[Monthly_Expenses]]/Global_Household_Financial_Dyna[[#This Row],[Net Income]]</f>
        <v>0.38543908223226908</v>
      </c>
      <c r="N2831" t="str">
        <f>IF(Global_Household_Financial_Dyna[[#This Row],[Monthly_Savings]]&lt;0,"High Risk", IF(Global_Household_Financial_Dyna[[#This Row],[Savings Rate%]]&lt;0.1, "Medium", "Safe"))</f>
        <v>Safe</v>
      </c>
      <c r="O2831">
        <f>Global_Household_Financial_Dyna[[#This Row],[Total_Household_Income]]/Global_Household_Financial_Dyna[[#This Row],[Family_Size]]</f>
        <v>2743.5549999999998</v>
      </c>
      <c r="P2831" s="2">
        <f t="shared" si="88"/>
        <v>0.32336204947805613</v>
      </c>
      <c r="Q2831" s="2">
        <f t="shared" si="89"/>
        <v>0.29119653181378147</v>
      </c>
      <c r="R2831" s="2" t="str">
        <f>IF(Global_Household_Financial_Dyna[[#This Row],[Vs country_Average]]&lt;-0.2, "Underperformer", IF(Global_Household_Financial_Dyna[[#This Row],[Vs country_Average]]&gt;0.2, "Outperformer", "Normal"))</f>
        <v>Outperformer</v>
      </c>
      <c r="S28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2630.28</v>
      </c>
      <c r="T28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2630.28</v>
      </c>
      <c r="U28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2630.28</v>
      </c>
      <c r="V28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2630.28</v>
      </c>
    </row>
    <row r="2832" spans="1:22" x14ac:dyDescent="0.3">
      <c r="A2832">
        <v>2839</v>
      </c>
      <c r="B2832" t="s">
        <v>14</v>
      </c>
      <c r="C2832" t="s">
        <v>15</v>
      </c>
      <c r="D2832">
        <v>8</v>
      </c>
      <c r="E2832">
        <v>1</v>
      </c>
      <c r="F2832">
        <v>2252.37</v>
      </c>
      <c r="G2832">
        <v>2252.37</v>
      </c>
      <c r="H2832">
        <v>337.86</v>
      </c>
      <c r="I2832">
        <v>2047.85</v>
      </c>
      <c r="J2832">
        <v>-133.33000000000001</v>
      </c>
      <c r="K2832">
        <f>Global_Household_Financial_Dyna[[#This Row],[Total_Household_Income]]-Global_Household_Financial_Dyna[[#This Row],[Estimated_Taxes]]</f>
        <v>1914.5099999999998</v>
      </c>
      <c r="L2832" s="1">
        <f>Global_Household_Financial_Dyna[[#This Row],[Monthly_Savings]]/Global_Household_Financial_Dyna[[#This Row],[Net Income]]</f>
        <v>-6.9641840470929917E-2</v>
      </c>
      <c r="M2832" s="2">
        <f>Global_Household_Financial_Dyna[[#This Row],[Monthly_Expenses]]/Global_Household_Financial_Dyna[[#This Row],[Net Income]]</f>
        <v>1.069647063739547</v>
      </c>
      <c r="N2832" t="str">
        <f>IF(Global_Household_Financial_Dyna[[#This Row],[Monthly_Savings]]&lt;0,"High Risk", IF(Global_Household_Financial_Dyna[[#This Row],[Savings Rate%]]&lt;0.1, "Medium", "Safe"))</f>
        <v>High Risk</v>
      </c>
      <c r="O2832">
        <f>Global_Household_Financial_Dyna[[#This Row],[Total_Household_Income]]/Global_Household_Financial_Dyna[[#This Row],[Family_Size]]</f>
        <v>281.54624999999999</v>
      </c>
      <c r="P2832" s="2">
        <f t="shared" si="88"/>
        <v>0.39788995363055785</v>
      </c>
      <c r="Q2832" s="2">
        <f t="shared" si="89"/>
        <v>-0.46753179410148776</v>
      </c>
      <c r="R2832" s="2" t="str">
        <f>IF(Global_Household_Financial_Dyna[[#This Row],[Vs country_Average]]&lt;-0.2, "Underperformer", IF(Global_Household_Financial_Dyna[[#This Row],[Vs country_Average]]&gt;0.2, "Outperformer", "Normal"))</f>
        <v>Underperformer</v>
      </c>
      <c r="S28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-30.937500000000014</v>
      </c>
      <c r="T28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71.454999999999984</v>
      </c>
      <c r="U28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173.8475</v>
      </c>
      <c r="V28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276.24</v>
      </c>
    </row>
    <row r="2833" spans="1:22" x14ac:dyDescent="0.3">
      <c r="A2833">
        <v>2840</v>
      </c>
      <c r="B2833" t="s">
        <v>10</v>
      </c>
      <c r="C2833" t="s">
        <v>11</v>
      </c>
      <c r="D2833">
        <v>4</v>
      </c>
      <c r="E2833">
        <v>1</v>
      </c>
      <c r="F2833">
        <v>699.49</v>
      </c>
      <c r="G2833">
        <v>699.49</v>
      </c>
      <c r="H2833">
        <v>69.95</v>
      </c>
      <c r="I2833">
        <v>663.81</v>
      </c>
      <c r="J2833">
        <v>-34.270000000000003</v>
      </c>
      <c r="K2833">
        <f>Global_Household_Financial_Dyna[[#This Row],[Total_Household_Income]]-Global_Household_Financial_Dyna[[#This Row],[Estimated_Taxes]]</f>
        <v>629.54</v>
      </c>
      <c r="L2833" s="1">
        <f>Global_Household_Financial_Dyna[[#This Row],[Monthly_Savings]]/Global_Household_Financial_Dyna[[#This Row],[Net Income]]</f>
        <v>-5.443657273564826E-2</v>
      </c>
      <c r="M2833" s="2">
        <f>Global_Household_Financial_Dyna[[#This Row],[Monthly_Expenses]]/Global_Household_Financial_Dyna[[#This Row],[Net Income]]</f>
        <v>1.0544365727356482</v>
      </c>
      <c r="N2833" t="str">
        <f>IF(Global_Household_Financial_Dyna[[#This Row],[Monthly_Savings]]&lt;0,"High Risk", IF(Global_Household_Financial_Dyna[[#This Row],[Savings Rate%]]&lt;0.1, "Medium", "Safe"))</f>
        <v>High Risk</v>
      </c>
      <c r="O2833">
        <f>Global_Household_Financial_Dyna[[#This Row],[Total_Household_Income]]/Global_Household_Financial_Dyna[[#This Row],[Family_Size]]</f>
        <v>174.8725</v>
      </c>
      <c r="P2833" s="2">
        <f t="shared" si="88"/>
        <v>0.42077341556833553</v>
      </c>
      <c r="Q2833" s="2">
        <f t="shared" si="89"/>
        <v>-0.47520998830398381</v>
      </c>
      <c r="R2833" s="2" t="str">
        <f>IF(Global_Household_Financial_Dyna[[#This Row],[Vs country_Average]]&lt;-0.2, "Underperformer", IF(Global_Household_Financial_Dyna[[#This Row],[Vs country_Average]]&gt;0.2, "Outperformer", "Normal"))</f>
        <v>Underperformer</v>
      </c>
      <c r="S28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-1.079500000000003</v>
      </c>
      <c r="T28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32.110999999999983</v>
      </c>
      <c r="U28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65.301499999999976</v>
      </c>
      <c r="V28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98.491999999999962</v>
      </c>
    </row>
    <row r="2834" spans="1:22" x14ac:dyDescent="0.3">
      <c r="A2834">
        <v>2841</v>
      </c>
      <c r="B2834" t="s">
        <v>10</v>
      </c>
      <c r="C2834" t="s">
        <v>22</v>
      </c>
      <c r="D2834">
        <v>1</v>
      </c>
      <c r="E2834">
        <v>1</v>
      </c>
      <c r="F2834">
        <v>599.88</v>
      </c>
      <c r="G2834">
        <v>599.88</v>
      </c>
      <c r="H2834">
        <v>59.99</v>
      </c>
      <c r="I2834">
        <v>385.15</v>
      </c>
      <c r="J2834">
        <v>154.74</v>
      </c>
      <c r="K2834">
        <f>Global_Household_Financial_Dyna[[#This Row],[Total_Household_Income]]-Global_Household_Financial_Dyna[[#This Row],[Estimated_Taxes]]</f>
        <v>539.89</v>
      </c>
      <c r="L2834" s="1">
        <f>Global_Household_Financial_Dyna[[#This Row],[Monthly_Savings]]/Global_Household_Financial_Dyna[[#This Row],[Net Income]]</f>
        <v>0.28661393987664158</v>
      </c>
      <c r="M2834" s="2">
        <f>Global_Household_Financial_Dyna[[#This Row],[Monthly_Expenses]]/Global_Household_Financial_Dyna[[#This Row],[Net Income]]</f>
        <v>0.71338606012335848</v>
      </c>
      <c r="N2834" t="str">
        <f>IF(Global_Household_Financial_Dyna[[#This Row],[Monthly_Savings]]&lt;0,"High Risk", IF(Global_Household_Financial_Dyna[[#This Row],[Savings Rate%]]&lt;0.1, "Medium", "Safe"))</f>
        <v>Safe</v>
      </c>
      <c r="O2834">
        <f>Global_Household_Financial_Dyna[[#This Row],[Total_Household_Income]]/Global_Household_Financial_Dyna[[#This Row],[Family_Size]]</f>
        <v>599.88</v>
      </c>
      <c r="P2834" s="2">
        <f t="shared" si="88"/>
        <v>0.42077341556833553</v>
      </c>
      <c r="Q2834" s="2">
        <f t="shared" si="89"/>
        <v>-0.13415947569169395</v>
      </c>
      <c r="R2834" s="2" t="str">
        <f>IF(Global_Household_Financial_Dyna[[#This Row],[Vs country_Average]]&lt;-0.2, "Underperformer", IF(Global_Household_Financial_Dyna[[#This Row],[Vs country_Average]]&gt;0.2, "Outperformer", "Normal"))</f>
        <v>Normal</v>
      </c>
      <c r="S28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154.74</v>
      </c>
      <c r="T28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154.74</v>
      </c>
      <c r="U28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154.74</v>
      </c>
      <c r="V28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154.74</v>
      </c>
    </row>
    <row r="2835" spans="1:22" x14ac:dyDescent="0.3">
      <c r="A2835">
        <v>2842</v>
      </c>
      <c r="B2835" t="s">
        <v>14</v>
      </c>
      <c r="C2835" t="s">
        <v>15</v>
      </c>
      <c r="D2835">
        <v>8</v>
      </c>
      <c r="E2835">
        <v>3</v>
      </c>
      <c r="F2835">
        <v>1051.26</v>
      </c>
      <c r="G2835">
        <v>2306.14</v>
      </c>
      <c r="H2835">
        <v>345.92</v>
      </c>
      <c r="I2835">
        <v>1822.04</v>
      </c>
      <c r="J2835">
        <v>138.16999999999999</v>
      </c>
      <c r="K2835">
        <f>Global_Household_Financial_Dyna[[#This Row],[Total_Household_Income]]-Global_Household_Financial_Dyna[[#This Row],[Estimated_Taxes]]</f>
        <v>1960.2199999999998</v>
      </c>
      <c r="L2835" s="1">
        <f>Global_Household_Financial_Dyna[[#This Row],[Monthly_Savings]]/Global_Household_Financial_Dyna[[#This Row],[Net Income]]</f>
        <v>7.0486986154615294E-2</v>
      </c>
      <c r="M2835" s="2">
        <f>Global_Household_Financial_Dyna[[#This Row],[Monthly_Expenses]]/Global_Household_Financial_Dyna[[#This Row],[Net Income]]</f>
        <v>0.92950791237718222</v>
      </c>
      <c r="N2835" t="str">
        <f>IF(Global_Household_Financial_Dyna[[#This Row],[Monthly_Savings]]&lt;0,"High Risk", IF(Global_Household_Financial_Dyna[[#This Row],[Savings Rate%]]&lt;0.1, "Medium", "Safe"))</f>
        <v>Medium</v>
      </c>
      <c r="O2835">
        <f>Global_Household_Financial_Dyna[[#This Row],[Total_Household_Income]]/Global_Household_Financial_Dyna[[#This Row],[Family_Size]]</f>
        <v>288.26749999999998</v>
      </c>
      <c r="P2835" s="2">
        <f t="shared" si="88"/>
        <v>0.39788995363055785</v>
      </c>
      <c r="Q2835" s="2">
        <f t="shared" si="89"/>
        <v>-0.32740296747594255</v>
      </c>
      <c r="R2835" s="2" t="str">
        <f>IF(Global_Household_Financial_Dyna[[#This Row],[Vs country_Average]]&lt;-0.2, "Underperformer", IF(Global_Household_Financial_Dyna[[#This Row],[Vs country_Average]]&gt;0.2, "Outperformer", "Normal"))</f>
        <v>Underperformer</v>
      </c>
      <c r="S28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138.16999999999999</v>
      </c>
      <c r="T28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138.16999999999999</v>
      </c>
      <c r="U28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138.16999999999999</v>
      </c>
      <c r="V28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138.16999999999999</v>
      </c>
    </row>
    <row r="2836" spans="1:22" x14ac:dyDescent="0.3">
      <c r="A2836">
        <v>2843</v>
      </c>
      <c r="B2836" t="s">
        <v>12</v>
      </c>
      <c r="C2836" t="s">
        <v>13</v>
      </c>
      <c r="D2836">
        <v>7</v>
      </c>
      <c r="E2836">
        <v>3</v>
      </c>
      <c r="F2836">
        <v>2637.31</v>
      </c>
      <c r="G2836">
        <v>6038.2</v>
      </c>
      <c r="H2836">
        <v>1509.55</v>
      </c>
      <c r="I2836">
        <v>5516.84</v>
      </c>
      <c r="J2836">
        <v>-988.19</v>
      </c>
      <c r="K2836">
        <f>Global_Household_Financial_Dyna[[#This Row],[Total_Household_Income]]-Global_Household_Financial_Dyna[[#This Row],[Estimated_Taxes]]</f>
        <v>4528.6499999999996</v>
      </c>
      <c r="L2836" s="1">
        <f>Global_Household_Financial_Dyna[[#This Row],[Monthly_Savings]]/Global_Household_Financial_Dyna[[#This Row],[Net Income]]</f>
        <v>-0.21820851688693102</v>
      </c>
      <c r="M2836" s="2">
        <f>Global_Household_Financial_Dyna[[#This Row],[Monthly_Expenses]]/Global_Household_Financial_Dyna[[#This Row],[Net Income]]</f>
        <v>1.2182085168869312</v>
      </c>
      <c r="N2836" t="str">
        <f>IF(Global_Household_Financial_Dyna[[#This Row],[Monthly_Savings]]&lt;0,"High Risk", IF(Global_Household_Financial_Dyna[[#This Row],[Savings Rate%]]&lt;0.1, "Medium", "Safe"))</f>
        <v>High Risk</v>
      </c>
      <c r="O2836">
        <f>Global_Household_Financial_Dyna[[#This Row],[Total_Household_Income]]/Global_Household_Financial_Dyna[[#This Row],[Family_Size]]</f>
        <v>862.6</v>
      </c>
      <c r="P2836" s="2">
        <f t="shared" si="88"/>
        <v>0.30718716818024266</v>
      </c>
      <c r="Q2836" s="2">
        <f t="shared" si="89"/>
        <v>-0.52539568506717371</v>
      </c>
      <c r="R2836" s="2" t="str">
        <f>IF(Global_Household_Financial_Dyna[[#This Row],[Vs country_Average]]&lt;-0.2, "Underperformer", IF(Global_Household_Financial_Dyna[[#This Row],[Vs country_Average]]&gt;0.2, "Outperformer", "Normal"))</f>
        <v>Underperformer</v>
      </c>
      <c r="S28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-712.34799999999996</v>
      </c>
      <c r="T28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-436.50599999999997</v>
      </c>
      <c r="U28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-160.66399999999999</v>
      </c>
      <c r="V28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115.17800000000011</v>
      </c>
    </row>
    <row r="2837" spans="1:22" x14ac:dyDescent="0.3">
      <c r="A2837">
        <v>2844</v>
      </c>
      <c r="B2837" t="s">
        <v>12</v>
      </c>
      <c r="C2837" t="s">
        <v>13</v>
      </c>
      <c r="D2837">
        <v>1</v>
      </c>
      <c r="E2837">
        <v>1</v>
      </c>
      <c r="F2837">
        <v>3389.37</v>
      </c>
      <c r="G2837">
        <v>3389.37</v>
      </c>
      <c r="H2837">
        <v>847.34</v>
      </c>
      <c r="I2837">
        <v>1539.05</v>
      </c>
      <c r="J2837">
        <v>1002.98</v>
      </c>
      <c r="K2837">
        <f>Global_Household_Financial_Dyna[[#This Row],[Total_Household_Income]]-Global_Household_Financial_Dyna[[#This Row],[Estimated_Taxes]]</f>
        <v>2542.0299999999997</v>
      </c>
      <c r="L2837" s="1">
        <f>Global_Household_Financial_Dyna[[#This Row],[Monthly_Savings]]/Global_Household_Financial_Dyna[[#This Row],[Net Income]]</f>
        <v>0.39455867948057266</v>
      </c>
      <c r="M2837" s="2">
        <f>Global_Household_Financial_Dyna[[#This Row],[Monthly_Expenses]]/Global_Household_Financial_Dyna[[#This Row],[Net Income]]</f>
        <v>0.60544132051942745</v>
      </c>
      <c r="N2837" t="str">
        <f>IF(Global_Household_Financial_Dyna[[#This Row],[Monthly_Savings]]&lt;0,"High Risk", IF(Global_Household_Financial_Dyna[[#This Row],[Savings Rate%]]&lt;0.1, "Medium", "Safe"))</f>
        <v>Safe</v>
      </c>
      <c r="O2837">
        <f>Global_Household_Financial_Dyna[[#This Row],[Total_Household_Income]]/Global_Household_Financial_Dyna[[#This Row],[Family_Size]]</f>
        <v>3389.37</v>
      </c>
      <c r="P2837" s="2">
        <f t="shared" si="88"/>
        <v>0.30718716818024266</v>
      </c>
      <c r="Q2837" s="2">
        <f t="shared" si="89"/>
        <v>8.7371511300329996E-2</v>
      </c>
      <c r="R2837" s="2" t="str">
        <f>IF(Global_Household_Financial_Dyna[[#This Row],[Vs country_Average]]&lt;-0.2, "Underperformer", IF(Global_Household_Financial_Dyna[[#This Row],[Vs country_Average]]&gt;0.2, "Outperformer", "Normal"))</f>
        <v>Normal</v>
      </c>
      <c r="S28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1002.98</v>
      </c>
      <c r="T28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1002.98</v>
      </c>
      <c r="U28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1002.98</v>
      </c>
      <c r="V28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1002.98</v>
      </c>
    </row>
    <row r="2838" spans="1:22" x14ac:dyDescent="0.3">
      <c r="A2838">
        <v>2845</v>
      </c>
      <c r="B2838" t="s">
        <v>16</v>
      </c>
      <c r="C2838" t="s">
        <v>17</v>
      </c>
      <c r="D2838">
        <v>5</v>
      </c>
      <c r="E2838">
        <v>3</v>
      </c>
      <c r="F2838">
        <v>4835.05</v>
      </c>
      <c r="G2838">
        <v>10864.72</v>
      </c>
      <c r="H2838">
        <v>4345.8900000000003</v>
      </c>
      <c r="I2838">
        <v>3071.89</v>
      </c>
      <c r="J2838">
        <v>3446.94</v>
      </c>
      <c r="K2838">
        <f>Global_Household_Financial_Dyna[[#This Row],[Total_Household_Income]]-Global_Household_Financial_Dyna[[#This Row],[Estimated_Taxes]]</f>
        <v>6518.829999999999</v>
      </c>
      <c r="L2838" s="1">
        <f>Global_Household_Financial_Dyna[[#This Row],[Monthly_Savings]]/Global_Household_Financial_Dyna[[#This Row],[Net Income]]</f>
        <v>0.52876666518378301</v>
      </c>
      <c r="M2838" s="2">
        <f>Global_Household_Financial_Dyna[[#This Row],[Monthly_Expenses]]/Global_Household_Financial_Dyna[[#This Row],[Net Income]]</f>
        <v>0.4712333348162171</v>
      </c>
      <c r="N2838" t="str">
        <f>IF(Global_Household_Financial_Dyna[[#This Row],[Monthly_Savings]]&lt;0,"High Risk", IF(Global_Household_Financial_Dyna[[#This Row],[Savings Rate%]]&lt;0.1, "Medium", "Safe"))</f>
        <v>Safe</v>
      </c>
      <c r="O2838">
        <f>Global_Household_Financial_Dyna[[#This Row],[Total_Household_Income]]/Global_Household_Financial_Dyna[[#This Row],[Family_Size]]</f>
        <v>2172.944</v>
      </c>
      <c r="P2838" s="2">
        <f t="shared" si="88"/>
        <v>0.15879799892000862</v>
      </c>
      <c r="Q2838" s="2">
        <f t="shared" si="89"/>
        <v>0.36996866626377439</v>
      </c>
      <c r="R2838" s="2" t="str">
        <f>IF(Global_Household_Financial_Dyna[[#This Row],[Vs country_Average]]&lt;-0.2, "Underperformer", IF(Global_Household_Financial_Dyna[[#This Row],[Vs country_Average]]&gt;0.2, "Outperformer", "Normal"))</f>
        <v>Outperformer</v>
      </c>
      <c r="S28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3446.94</v>
      </c>
      <c r="T28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3446.94</v>
      </c>
      <c r="U28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3446.94</v>
      </c>
      <c r="V28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3446.94</v>
      </c>
    </row>
    <row r="2839" spans="1:22" x14ac:dyDescent="0.3">
      <c r="A2839">
        <v>2846</v>
      </c>
      <c r="B2839" t="s">
        <v>10</v>
      </c>
      <c r="C2839" t="s">
        <v>22</v>
      </c>
      <c r="D2839">
        <v>5</v>
      </c>
      <c r="E2839">
        <v>3</v>
      </c>
      <c r="F2839">
        <v>956.12</v>
      </c>
      <c r="G2839">
        <v>2212.41</v>
      </c>
      <c r="H2839">
        <v>221.24</v>
      </c>
      <c r="I2839">
        <v>665.01</v>
      </c>
      <c r="J2839">
        <v>1326.15</v>
      </c>
      <c r="K2839">
        <f>Global_Household_Financial_Dyna[[#This Row],[Total_Household_Income]]-Global_Household_Financial_Dyna[[#This Row],[Estimated_Taxes]]</f>
        <v>1991.1699999999998</v>
      </c>
      <c r="L2839" s="1">
        <f>Global_Household_Financial_Dyna[[#This Row],[Monthly_Savings]]/Global_Household_Financial_Dyna[[#This Row],[Net Income]]</f>
        <v>0.66601545824816577</v>
      </c>
      <c r="M2839" s="2">
        <f>Global_Household_Financial_Dyna[[#This Row],[Monthly_Expenses]]/Global_Household_Financial_Dyna[[#This Row],[Net Income]]</f>
        <v>0.33397951957894106</v>
      </c>
      <c r="N2839" t="str">
        <f>IF(Global_Household_Financial_Dyna[[#This Row],[Monthly_Savings]]&lt;0,"High Risk", IF(Global_Household_Financial_Dyna[[#This Row],[Savings Rate%]]&lt;0.1, "Medium", "Safe"))</f>
        <v>Safe</v>
      </c>
      <c r="O2839">
        <f>Global_Household_Financial_Dyna[[#This Row],[Total_Household_Income]]/Global_Household_Financial_Dyna[[#This Row],[Family_Size]]</f>
        <v>442.48199999999997</v>
      </c>
      <c r="P2839" s="2">
        <f t="shared" si="88"/>
        <v>0.42077341556833553</v>
      </c>
      <c r="Q2839" s="2">
        <f t="shared" si="89"/>
        <v>0.24524204267983024</v>
      </c>
      <c r="R2839" s="2" t="str">
        <f>IF(Global_Household_Financial_Dyna[[#This Row],[Vs country_Average]]&lt;-0.2, "Underperformer", IF(Global_Household_Financial_Dyna[[#This Row],[Vs country_Average]]&gt;0.2, "Outperformer", "Normal"))</f>
        <v>Outperformer</v>
      </c>
      <c r="S28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1326.15</v>
      </c>
      <c r="T28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1326.15</v>
      </c>
      <c r="U28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1326.15</v>
      </c>
      <c r="V28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1326.15</v>
      </c>
    </row>
    <row r="2840" spans="1:22" x14ac:dyDescent="0.3">
      <c r="A2840">
        <v>2847</v>
      </c>
      <c r="B2840" t="s">
        <v>14</v>
      </c>
      <c r="C2840" t="s">
        <v>15</v>
      </c>
      <c r="D2840">
        <v>2</v>
      </c>
      <c r="E2840">
        <v>1</v>
      </c>
      <c r="F2840">
        <v>889.96</v>
      </c>
      <c r="G2840">
        <v>889.96</v>
      </c>
      <c r="H2840">
        <v>133.49</v>
      </c>
      <c r="I2840">
        <v>844.58</v>
      </c>
      <c r="J2840">
        <v>-88.11</v>
      </c>
      <c r="K2840">
        <f>Global_Household_Financial_Dyna[[#This Row],[Total_Household_Income]]-Global_Household_Financial_Dyna[[#This Row],[Estimated_Taxes]]</f>
        <v>756.47</v>
      </c>
      <c r="L2840" s="1">
        <f>Global_Household_Financial_Dyna[[#This Row],[Monthly_Savings]]/Global_Household_Financial_Dyna[[#This Row],[Net Income]]</f>
        <v>-0.11647520721244728</v>
      </c>
      <c r="M2840" s="2">
        <f>Global_Household_Financial_Dyna[[#This Row],[Monthly_Expenses]]/Global_Household_Financial_Dyna[[#This Row],[Net Income]]</f>
        <v>1.1164752072124473</v>
      </c>
      <c r="N2840" t="str">
        <f>IF(Global_Household_Financial_Dyna[[#This Row],[Monthly_Savings]]&lt;0,"High Risk", IF(Global_Household_Financial_Dyna[[#This Row],[Savings Rate%]]&lt;0.1, "Medium", "Safe"))</f>
        <v>High Risk</v>
      </c>
      <c r="O2840">
        <f>Global_Household_Financial_Dyna[[#This Row],[Total_Household_Income]]/Global_Household_Financial_Dyna[[#This Row],[Family_Size]]</f>
        <v>444.98</v>
      </c>
      <c r="P2840" s="2">
        <f t="shared" si="88"/>
        <v>0.39788995363055785</v>
      </c>
      <c r="Q2840" s="2">
        <f t="shared" si="89"/>
        <v>-0.5143651608430051</v>
      </c>
      <c r="R2840" s="2" t="str">
        <f>IF(Global_Household_Financial_Dyna[[#This Row],[Vs country_Average]]&lt;-0.2, "Underperformer", IF(Global_Household_Financial_Dyna[[#This Row],[Vs country_Average]]&gt;0.2, "Outperformer", "Normal"))</f>
        <v>Underperformer</v>
      </c>
      <c r="S28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-45.880999999999993</v>
      </c>
      <c r="T28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-3.652000000000001</v>
      </c>
      <c r="U28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38.577000000000012</v>
      </c>
      <c r="V28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80.805999999999997</v>
      </c>
    </row>
    <row r="2841" spans="1:22" x14ac:dyDescent="0.3">
      <c r="A2841">
        <v>2848</v>
      </c>
      <c r="B2841" t="s">
        <v>10</v>
      </c>
      <c r="C2841" t="s">
        <v>11</v>
      </c>
      <c r="D2841">
        <v>4</v>
      </c>
      <c r="E2841">
        <v>1</v>
      </c>
      <c r="F2841">
        <v>1007.03</v>
      </c>
      <c r="G2841">
        <v>1007.03</v>
      </c>
      <c r="H2841">
        <v>100.7</v>
      </c>
      <c r="I2841">
        <v>558.88</v>
      </c>
      <c r="J2841">
        <v>347.44</v>
      </c>
      <c r="K2841">
        <f>Global_Household_Financial_Dyna[[#This Row],[Total_Household_Income]]-Global_Household_Financial_Dyna[[#This Row],[Estimated_Taxes]]</f>
        <v>906.32999999999993</v>
      </c>
      <c r="L2841" s="1">
        <f>Global_Household_Financial_Dyna[[#This Row],[Monthly_Savings]]/Global_Household_Financial_Dyna[[#This Row],[Net Income]]</f>
        <v>0.38334822857016765</v>
      </c>
      <c r="M2841" s="2">
        <f>Global_Household_Financial_Dyna[[#This Row],[Monthly_Expenses]]/Global_Household_Financial_Dyna[[#This Row],[Net Income]]</f>
        <v>0.61664073792106633</v>
      </c>
      <c r="N2841" t="str">
        <f>IF(Global_Household_Financial_Dyna[[#This Row],[Monthly_Savings]]&lt;0,"High Risk", IF(Global_Household_Financial_Dyna[[#This Row],[Savings Rate%]]&lt;0.1, "Medium", "Safe"))</f>
        <v>Safe</v>
      </c>
      <c r="O2841">
        <f>Global_Household_Financial_Dyna[[#This Row],[Total_Household_Income]]/Global_Household_Financial_Dyna[[#This Row],[Family_Size]]</f>
        <v>251.75749999999999</v>
      </c>
      <c r="P2841" s="2">
        <f t="shared" si="88"/>
        <v>0.42077341556833553</v>
      </c>
      <c r="Q2841" s="2">
        <f t="shared" si="89"/>
        <v>-3.7425186998167881E-2</v>
      </c>
      <c r="R2841" s="2" t="str">
        <f>IF(Global_Household_Financial_Dyna[[#This Row],[Vs country_Average]]&lt;-0.2, "Underperformer", IF(Global_Household_Financial_Dyna[[#This Row],[Vs country_Average]]&gt;0.2, "Outperformer", "Normal"))</f>
        <v>Normal</v>
      </c>
      <c r="S28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347.44</v>
      </c>
      <c r="T28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347.44</v>
      </c>
      <c r="U28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347.44</v>
      </c>
      <c r="V28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347.44</v>
      </c>
    </row>
    <row r="2842" spans="1:22" x14ac:dyDescent="0.3">
      <c r="A2842">
        <v>2849</v>
      </c>
      <c r="B2842" t="s">
        <v>16</v>
      </c>
      <c r="C2842" t="s">
        <v>21</v>
      </c>
      <c r="D2842">
        <v>2</v>
      </c>
      <c r="E2842">
        <v>1</v>
      </c>
      <c r="F2842">
        <v>3103.75</v>
      </c>
      <c r="G2842">
        <v>3103.75</v>
      </c>
      <c r="H2842">
        <v>1086.31</v>
      </c>
      <c r="I2842">
        <v>2257.56</v>
      </c>
      <c r="J2842">
        <v>-240.13</v>
      </c>
      <c r="K2842">
        <f>Global_Household_Financial_Dyna[[#This Row],[Total_Household_Income]]-Global_Household_Financial_Dyna[[#This Row],[Estimated_Taxes]]</f>
        <v>2017.44</v>
      </c>
      <c r="L2842" s="1">
        <f>Global_Household_Financial_Dyna[[#This Row],[Monthly_Savings]]/Global_Household_Financial_Dyna[[#This Row],[Net Income]]</f>
        <v>-0.11902708382901102</v>
      </c>
      <c r="M2842" s="2">
        <f>Global_Household_Financial_Dyna[[#This Row],[Monthly_Expenses]]/Global_Household_Financial_Dyna[[#This Row],[Net Income]]</f>
        <v>1.1190221270521057</v>
      </c>
      <c r="N2842" t="str">
        <f>IF(Global_Household_Financial_Dyna[[#This Row],[Monthly_Savings]]&lt;0,"High Risk", IF(Global_Household_Financial_Dyna[[#This Row],[Savings Rate%]]&lt;0.1, "Medium", "Safe"))</f>
        <v>High Risk</v>
      </c>
      <c r="O2842">
        <f>Global_Household_Financial_Dyna[[#This Row],[Total_Household_Income]]/Global_Household_Financial_Dyna[[#This Row],[Family_Size]]</f>
        <v>1551.875</v>
      </c>
      <c r="P2842" s="2">
        <f t="shared" si="88"/>
        <v>0.15879799892000862</v>
      </c>
      <c r="Q2842" s="2">
        <f t="shared" si="89"/>
        <v>-0.27782508274901963</v>
      </c>
      <c r="R2842" s="2" t="str">
        <f>IF(Global_Household_Financial_Dyna[[#This Row],[Vs country_Average]]&lt;-0.2, "Underperformer", IF(Global_Household_Financial_Dyna[[#This Row],[Vs country_Average]]&gt;0.2, "Outperformer", "Normal"))</f>
        <v>Underperformer</v>
      </c>
      <c r="S28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-127.252</v>
      </c>
      <c r="T28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-14.373999999999967</v>
      </c>
      <c r="U28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98.504000000000019</v>
      </c>
      <c r="V28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211.38200000000006</v>
      </c>
    </row>
    <row r="2843" spans="1:22" x14ac:dyDescent="0.3">
      <c r="A2843">
        <v>2850</v>
      </c>
      <c r="B2843" t="s">
        <v>10</v>
      </c>
      <c r="C2843" t="s">
        <v>11</v>
      </c>
      <c r="D2843">
        <v>7</v>
      </c>
      <c r="E2843">
        <v>3</v>
      </c>
      <c r="F2843">
        <v>330.53</v>
      </c>
      <c r="G2843">
        <v>750.85</v>
      </c>
      <c r="H2843">
        <v>75.08</v>
      </c>
      <c r="I2843">
        <v>712.55</v>
      </c>
      <c r="J2843">
        <v>-36.79</v>
      </c>
      <c r="K2843">
        <f>Global_Household_Financial_Dyna[[#This Row],[Total_Household_Income]]-Global_Household_Financial_Dyna[[#This Row],[Estimated_Taxes]]</f>
        <v>675.77</v>
      </c>
      <c r="L2843" s="1">
        <f>Global_Household_Financial_Dyna[[#This Row],[Monthly_Savings]]/Global_Household_Financial_Dyna[[#This Row],[Net Income]]</f>
        <v>-5.4441599952646608E-2</v>
      </c>
      <c r="M2843" s="2">
        <f>Global_Household_Financial_Dyna[[#This Row],[Monthly_Expenses]]/Global_Household_Financial_Dyna[[#This Row],[Net Income]]</f>
        <v>1.0544268020184382</v>
      </c>
      <c r="N2843" t="str">
        <f>IF(Global_Household_Financial_Dyna[[#This Row],[Monthly_Savings]]&lt;0,"High Risk", IF(Global_Household_Financial_Dyna[[#This Row],[Savings Rate%]]&lt;0.1, "Medium", "Safe"))</f>
        <v>High Risk</v>
      </c>
      <c r="O2843">
        <f>Global_Household_Financial_Dyna[[#This Row],[Total_Household_Income]]/Global_Household_Financial_Dyna[[#This Row],[Family_Size]]</f>
        <v>107.26428571428572</v>
      </c>
      <c r="P2843" s="2">
        <f t="shared" si="88"/>
        <v>0.42077341556833553</v>
      </c>
      <c r="Q2843" s="2">
        <f t="shared" si="89"/>
        <v>-0.47521501552098211</v>
      </c>
      <c r="R2843" s="2" t="str">
        <f>IF(Global_Household_Financial_Dyna[[#This Row],[Vs country_Average]]&lt;-0.2, "Underperformer", IF(Global_Household_Financial_Dyna[[#This Row],[Vs country_Average]]&gt;0.2, "Outperformer", "Normal"))</f>
        <v>Underperformer</v>
      </c>
      <c r="S28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-1.1625000000000014</v>
      </c>
      <c r="T28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34.465000000000011</v>
      </c>
      <c r="U28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70.092500000000001</v>
      </c>
      <c r="V28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105.72000000000003</v>
      </c>
    </row>
    <row r="2844" spans="1:22" x14ac:dyDescent="0.3">
      <c r="A2844">
        <v>2851</v>
      </c>
      <c r="B2844" t="s">
        <v>16</v>
      </c>
      <c r="C2844" t="s">
        <v>21</v>
      </c>
      <c r="D2844">
        <v>4</v>
      </c>
      <c r="E2844">
        <v>2</v>
      </c>
      <c r="F2844">
        <v>2867.55</v>
      </c>
      <c r="G2844">
        <v>4105.58</v>
      </c>
      <c r="H2844">
        <v>1436.95</v>
      </c>
      <c r="I2844">
        <v>3188.49</v>
      </c>
      <c r="J2844">
        <v>-519.86</v>
      </c>
      <c r="K2844">
        <f>Global_Household_Financial_Dyna[[#This Row],[Total_Household_Income]]-Global_Household_Financial_Dyna[[#This Row],[Estimated_Taxes]]</f>
        <v>2668.63</v>
      </c>
      <c r="L2844" s="1">
        <f>Global_Household_Financial_Dyna[[#This Row],[Monthly_Savings]]/Global_Household_Financial_Dyna[[#This Row],[Net Income]]</f>
        <v>-0.19480407549941356</v>
      </c>
      <c r="M2844" s="2">
        <f>Global_Household_Financial_Dyna[[#This Row],[Monthly_Expenses]]/Global_Household_Financial_Dyna[[#This Row],[Net Income]]</f>
        <v>1.1948040754994134</v>
      </c>
      <c r="N2844" t="str">
        <f>IF(Global_Household_Financial_Dyna[[#This Row],[Monthly_Savings]]&lt;0,"High Risk", IF(Global_Household_Financial_Dyna[[#This Row],[Savings Rate%]]&lt;0.1, "Medium", "Safe"))</f>
        <v>High Risk</v>
      </c>
      <c r="O2844">
        <f>Global_Household_Financial_Dyna[[#This Row],[Total_Household_Income]]/Global_Household_Financial_Dyna[[#This Row],[Family_Size]]</f>
        <v>1026.395</v>
      </c>
      <c r="P2844" s="2">
        <f t="shared" si="88"/>
        <v>0.15879799892000862</v>
      </c>
      <c r="Q2844" s="2">
        <f t="shared" si="89"/>
        <v>-0.35360207441942215</v>
      </c>
      <c r="R2844" s="2" t="str">
        <f>IF(Global_Household_Financial_Dyna[[#This Row],[Vs country_Average]]&lt;-0.2, "Underperformer", IF(Global_Household_Financial_Dyna[[#This Row],[Vs country_Average]]&gt;0.2, "Outperformer", "Normal"))</f>
        <v>Underperformer</v>
      </c>
      <c r="S28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-360.43550000000005</v>
      </c>
      <c r="T28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-201.01100000000002</v>
      </c>
      <c r="U28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-41.586500000000115</v>
      </c>
      <c r="V28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117.83799999999997</v>
      </c>
    </row>
    <row r="2845" spans="1:22" x14ac:dyDescent="0.3">
      <c r="A2845">
        <v>2852</v>
      </c>
      <c r="B2845" t="s">
        <v>18</v>
      </c>
      <c r="C2845" t="s">
        <v>19</v>
      </c>
      <c r="D2845">
        <v>6</v>
      </c>
      <c r="E2845">
        <v>3</v>
      </c>
      <c r="F2845">
        <v>3792.73</v>
      </c>
      <c r="G2845">
        <v>8110.28</v>
      </c>
      <c r="H2845">
        <v>2189.7800000000002</v>
      </c>
      <c r="I2845">
        <v>4663.3</v>
      </c>
      <c r="J2845">
        <v>1257.21</v>
      </c>
      <c r="K2845">
        <f>Global_Household_Financial_Dyna[[#This Row],[Total_Household_Income]]-Global_Household_Financial_Dyna[[#This Row],[Estimated_Taxes]]</f>
        <v>5920.5</v>
      </c>
      <c r="L2845" s="1">
        <f>Global_Household_Financial_Dyna[[#This Row],[Monthly_Savings]]/Global_Household_Financial_Dyna[[#This Row],[Net Income]]</f>
        <v>0.21234861920445908</v>
      </c>
      <c r="M2845" s="2">
        <f>Global_Household_Financial_Dyna[[#This Row],[Monthly_Expenses]]/Global_Household_Financial_Dyna[[#This Row],[Net Income]]</f>
        <v>0.78765306984207417</v>
      </c>
      <c r="N2845" t="str">
        <f>IF(Global_Household_Financial_Dyna[[#This Row],[Monthly_Savings]]&lt;0,"High Risk", IF(Global_Household_Financial_Dyna[[#This Row],[Savings Rate%]]&lt;0.1, "Medium", "Safe"))</f>
        <v>Safe</v>
      </c>
      <c r="O2845">
        <f>Global_Household_Financial_Dyna[[#This Row],[Total_Household_Income]]/Global_Household_Financial_Dyna[[#This Row],[Family_Size]]</f>
        <v>1351.7133333333334</v>
      </c>
      <c r="P2845" s="2">
        <f t="shared" si="88"/>
        <v>0.32336204947805613</v>
      </c>
      <c r="Q2845" s="2">
        <f t="shared" si="89"/>
        <v>-0.11101343027359706</v>
      </c>
      <c r="R2845" s="2" t="str">
        <f>IF(Global_Household_Financial_Dyna[[#This Row],[Vs country_Average]]&lt;-0.2, "Underperformer", IF(Global_Household_Financial_Dyna[[#This Row],[Vs country_Average]]&gt;0.2, "Outperformer", "Normal"))</f>
        <v>Normal</v>
      </c>
      <c r="S28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1257.21</v>
      </c>
      <c r="T28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1257.21</v>
      </c>
      <c r="U28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1257.21</v>
      </c>
      <c r="V28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1257.21</v>
      </c>
    </row>
    <row r="2846" spans="1:22" x14ac:dyDescent="0.3">
      <c r="A2846">
        <v>2853</v>
      </c>
      <c r="B2846" t="s">
        <v>18</v>
      </c>
      <c r="C2846" t="s">
        <v>19</v>
      </c>
      <c r="D2846">
        <v>1</v>
      </c>
      <c r="E2846">
        <v>1</v>
      </c>
      <c r="F2846">
        <v>4652.46</v>
      </c>
      <c r="G2846">
        <v>4652.46</v>
      </c>
      <c r="H2846">
        <v>1023.54</v>
      </c>
      <c r="I2846">
        <v>1539.86</v>
      </c>
      <c r="J2846">
        <v>2089.06</v>
      </c>
      <c r="K2846">
        <f>Global_Household_Financial_Dyna[[#This Row],[Total_Household_Income]]-Global_Household_Financial_Dyna[[#This Row],[Estimated_Taxes]]</f>
        <v>3628.92</v>
      </c>
      <c r="L2846" s="1">
        <f>Global_Household_Financial_Dyna[[#This Row],[Monthly_Savings]]/Global_Household_Financial_Dyna[[#This Row],[Net Income]]</f>
        <v>0.57566989627768039</v>
      </c>
      <c r="M2846" s="2">
        <f>Global_Household_Financial_Dyna[[#This Row],[Monthly_Expenses]]/Global_Household_Financial_Dyna[[#This Row],[Net Income]]</f>
        <v>0.42433010372231955</v>
      </c>
      <c r="N2846" t="str">
        <f>IF(Global_Household_Financial_Dyna[[#This Row],[Monthly_Savings]]&lt;0,"High Risk", IF(Global_Household_Financial_Dyna[[#This Row],[Savings Rate%]]&lt;0.1, "Medium", "Safe"))</f>
        <v>Safe</v>
      </c>
      <c r="O2846">
        <f>Global_Household_Financial_Dyna[[#This Row],[Total_Household_Income]]/Global_Household_Financial_Dyna[[#This Row],[Family_Size]]</f>
        <v>4652.46</v>
      </c>
      <c r="P2846" s="2">
        <f t="shared" si="88"/>
        <v>0.32336204947805613</v>
      </c>
      <c r="Q2846" s="2">
        <f t="shared" si="89"/>
        <v>0.25230784679962426</v>
      </c>
      <c r="R2846" s="2" t="str">
        <f>IF(Global_Household_Financial_Dyna[[#This Row],[Vs country_Average]]&lt;-0.2, "Underperformer", IF(Global_Household_Financial_Dyna[[#This Row],[Vs country_Average]]&gt;0.2, "Outperformer", "Normal"))</f>
        <v>Outperformer</v>
      </c>
      <c r="S28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2089.06</v>
      </c>
      <c r="T28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2089.06</v>
      </c>
      <c r="U28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2089.06</v>
      </c>
      <c r="V28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2089.06</v>
      </c>
    </row>
    <row r="2847" spans="1:22" x14ac:dyDescent="0.3">
      <c r="A2847">
        <v>2854</v>
      </c>
      <c r="B2847" t="s">
        <v>12</v>
      </c>
      <c r="C2847" t="s">
        <v>13</v>
      </c>
      <c r="D2847">
        <v>2</v>
      </c>
      <c r="E2847">
        <v>2</v>
      </c>
      <c r="F2847">
        <v>3996.66</v>
      </c>
      <c r="G2847">
        <v>6248.6</v>
      </c>
      <c r="H2847">
        <v>1562.15</v>
      </c>
      <c r="I2847">
        <v>1799.11</v>
      </c>
      <c r="J2847">
        <v>2887.34</v>
      </c>
      <c r="K2847">
        <f>Global_Household_Financial_Dyna[[#This Row],[Total_Household_Income]]-Global_Household_Financial_Dyna[[#This Row],[Estimated_Taxes]]</f>
        <v>4686.4500000000007</v>
      </c>
      <c r="L2847" s="1">
        <f>Global_Household_Financial_Dyna[[#This Row],[Monthly_Savings]]/Global_Household_Financial_Dyna[[#This Row],[Net Income]]</f>
        <v>0.61610387393442789</v>
      </c>
      <c r="M2847" s="2">
        <f>Global_Household_Financial_Dyna[[#This Row],[Monthly_Expenses]]/Global_Household_Financial_Dyna[[#This Row],[Net Income]]</f>
        <v>0.38389612606557194</v>
      </c>
      <c r="N2847" t="str">
        <f>IF(Global_Household_Financial_Dyna[[#This Row],[Monthly_Savings]]&lt;0,"High Risk", IF(Global_Household_Financial_Dyna[[#This Row],[Savings Rate%]]&lt;0.1, "Medium", "Safe"))</f>
        <v>Safe</v>
      </c>
      <c r="O2847">
        <f>Global_Household_Financial_Dyna[[#This Row],[Total_Household_Income]]/Global_Household_Financial_Dyna[[#This Row],[Family_Size]]</f>
        <v>3124.3</v>
      </c>
      <c r="P2847" s="2">
        <f t="shared" si="88"/>
        <v>0.30718716818024266</v>
      </c>
      <c r="Q2847" s="2">
        <f t="shared" si="89"/>
        <v>0.30891670575418523</v>
      </c>
      <c r="R2847" s="2" t="str">
        <f>IF(Global_Household_Financial_Dyna[[#This Row],[Vs country_Average]]&lt;-0.2, "Underperformer", IF(Global_Household_Financial_Dyna[[#This Row],[Vs country_Average]]&gt;0.2, "Outperformer", "Normal"))</f>
        <v>Outperformer</v>
      </c>
      <c r="S28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2887.34</v>
      </c>
      <c r="T28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2887.34</v>
      </c>
      <c r="U28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2887.34</v>
      </c>
      <c r="V28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2887.34</v>
      </c>
    </row>
    <row r="2848" spans="1:22" x14ac:dyDescent="0.3">
      <c r="A2848">
        <v>2855</v>
      </c>
      <c r="B2848" t="s">
        <v>18</v>
      </c>
      <c r="C2848" t="s">
        <v>19</v>
      </c>
      <c r="D2848">
        <v>5</v>
      </c>
      <c r="E2848">
        <v>1</v>
      </c>
      <c r="F2848">
        <v>5706.18</v>
      </c>
      <c r="G2848">
        <v>5706.18</v>
      </c>
      <c r="H2848">
        <v>1255.3599999999999</v>
      </c>
      <c r="I2848">
        <v>3765.74</v>
      </c>
      <c r="J2848">
        <v>685.08</v>
      </c>
      <c r="K2848">
        <f>Global_Household_Financial_Dyna[[#This Row],[Total_Household_Income]]-Global_Household_Financial_Dyna[[#This Row],[Estimated_Taxes]]</f>
        <v>4450.8200000000006</v>
      </c>
      <c r="L2848" s="1">
        <f>Global_Household_Financial_Dyna[[#This Row],[Monthly_Savings]]/Global_Household_Financial_Dyna[[#This Row],[Net Income]]</f>
        <v>0.15392219860609954</v>
      </c>
      <c r="M2848" s="2">
        <f>Global_Household_Financial_Dyna[[#This Row],[Monthly_Expenses]]/Global_Household_Financial_Dyna[[#This Row],[Net Income]]</f>
        <v>0.84607780139390032</v>
      </c>
      <c r="N2848" t="str">
        <f>IF(Global_Household_Financial_Dyna[[#This Row],[Monthly_Savings]]&lt;0,"High Risk", IF(Global_Household_Financial_Dyna[[#This Row],[Savings Rate%]]&lt;0.1, "Medium", "Safe"))</f>
        <v>Safe</v>
      </c>
      <c r="O2848">
        <f>Global_Household_Financial_Dyna[[#This Row],[Total_Household_Income]]/Global_Household_Financial_Dyna[[#This Row],[Family_Size]]</f>
        <v>1141.2360000000001</v>
      </c>
      <c r="P2848" s="2">
        <f t="shared" si="88"/>
        <v>0.32336204947805613</v>
      </c>
      <c r="Q2848" s="2">
        <f t="shared" si="89"/>
        <v>-0.16943985087195659</v>
      </c>
      <c r="R2848" s="2" t="str">
        <f>IF(Global_Household_Financial_Dyna[[#This Row],[Vs country_Average]]&lt;-0.2, "Underperformer", IF(Global_Household_Financial_Dyna[[#This Row],[Vs country_Average]]&gt;0.2, "Outperformer", "Normal"))</f>
        <v>Normal</v>
      </c>
      <c r="S28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685.08</v>
      </c>
      <c r="T28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685.08</v>
      </c>
      <c r="U28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685.08</v>
      </c>
      <c r="V28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685.08</v>
      </c>
    </row>
    <row r="2849" spans="1:22" x14ac:dyDescent="0.3">
      <c r="A2849">
        <v>2856</v>
      </c>
      <c r="B2849" t="s">
        <v>16</v>
      </c>
      <c r="C2849" t="s">
        <v>21</v>
      </c>
      <c r="D2849">
        <v>2</v>
      </c>
      <c r="E2849">
        <v>2</v>
      </c>
      <c r="F2849">
        <v>1573.87</v>
      </c>
      <c r="G2849">
        <v>2975.55</v>
      </c>
      <c r="H2849">
        <v>1041.44</v>
      </c>
      <c r="I2849">
        <v>1985.05</v>
      </c>
      <c r="J2849">
        <v>-50.95</v>
      </c>
      <c r="K2849">
        <f>Global_Household_Financial_Dyna[[#This Row],[Total_Household_Income]]-Global_Household_Financial_Dyna[[#This Row],[Estimated_Taxes]]</f>
        <v>1934.1100000000001</v>
      </c>
      <c r="L2849" s="1">
        <f>Global_Household_Financial_Dyna[[#This Row],[Monthly_Savings]]/Global_Household_Financial_Dyna[[#This Row],[Net Income]]</f>
        <v>-2.6342865710843748E-2</v>
      </c>
      <c r="M2849" s="2">
        <f>Global_Household_Financial_Dyna[[#This Row],[Monthly_Expenses]]/Global_Household_Financial_Dyna[[#This Row],[Net Income]]</f>
        <v>1.0263376953740997</v>
      </c>
      <c r="N2849" t="str">
        <f>IF(Global_Household_Financial_Dyna[[#This Row],[Monthly_Savings]]&lt;0,"High Risk", IF(Global_Household_Financial_Dyna[[#This Row],[Savings Rate%]]&lt;0.1, "Medium", "Safe"))</f>
        <v>High Risk</v>
      </c>
      <c r="O2849">
        <f>Global_Household_Financial_Dyna[[#This Row],[Total_Household_Income]]/Global_Household_Financial_Dyna[[#This Row],[Family_Size]]</f>
        <v>1487.7750000000001</v>
      </c>
      <c r="P2849" s="2">
        <f t="shared" si="88"/>
        <v>0.15879799892000862</v>
      </c>
      <c r="Q2849" s="2">
        <f t="shared" si="89"/>
        <v>-0.18514086463085236</v>
      </c>
      <c r="R2849" s="2" t="str">
        <f>IF(Global_Household_Financial_Dyna[[#This Row],[Vs country_Average]]&lt;-0.2, "Underperformer", IF(Global_Household_Financial_Dyna[[#This Row],[Vs country_Average]]&gt;0.2, "Outperformer", "Normal"))</f>
        <v>Normal</v>
      </c>
      <c r="S28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48.302500000000009</v>
      </c>
      <c r="T28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147.55500000000001</v>
      </c>
      <c r="U28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246.80750000000006</v>
      </c>
      <c r="V28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346.06000000000006</v>
      </c>
    </row>
    <row r="2850" spans="1:22" x14ac:dyDescent="0.3">
      <c r="A2850">
        <v>2857</v>
      </c>
      <c r="B2850" t="s">
        <v>18</v>
      </c>
      <c r="C2850" t="s">
        <v>19</v>
      </c>
      <c r="D2850">
        <v>6</v>
      </c>
      <c r="E2850">
        <v>3</v>
      </c>
      <c r="F2850">
        <v>3273.76</v>
      </c>
      <c r="G2850">
        <v>7788.1</v>
      </c>
      <c r="H2850">
        <v>1713.38</v>
      </c>
      <c r="I2850">
        <v>4385.0600000000004</v>
      </c>
      <c r="J2850">
        <v>1689.66</v>
      </c>
      <c r="K2850">
        <f>Global_Household_Financial_Dyna[[#This Row],[Total_Household_Income]]-Global_Household_Financial_Dyna[[#This Row],[Estimated_Taxes]]</f>
        <v>6074.72</v>
      </c>
      <c r="L2850" s="1">
        <f>Global_Household_Financial_Dyna[[#This Row],[Monthly_Savings]]/Global_Household_Financial_Dyna[[#This Row],[Net Income]]</f>
        <v>0.27814615323833858</v>
      </c>
      <c r="M2850" s="2">
        <f>Global_Household_Financial_Dyna[[#This Row],[Monthly_Expenses]]/Global_Household_Financial_Dyna[[#This Row],[Net Income]]</f>
        <v>0.72185384676166153</v>
      </c>
      <c r="N2850" t="str">
        <f>IF(Global_Household_Financial_Dyna[[#This Row],[Monthly_Savings]]&lt;0,"High Risk", IF(Global_Household_Financial_Dyna[[#This Row],[Savings Rate%]]&lt;0.1, "Medium", "Safe"))</f>
        <v>Safe</v>
      </c>
      <c r="O2850">
        <f>Global_Household_Financial_Dyna[[#This Row],[Total_Household_Income]]/Global_Household_Financial_Dyna[[#This Row],[Family_Size]]</f>
        <v>1298.0166666666667</v>
      </c>
      <c r="P2850" s="2">
        <f t="shared" si="88"/>
        <v>0.32336204947805613</v>
      </c>
      <c r="Q2850" s="2">
        <f t="shared" si="89"/>
        <v>-4.5215896239717557E-2</v>
      </c>
      <c r="R2850" s="2" t="str">
        <f>IF(Global_Household_Financial_Dyna[[#This Row],[Vs country_Average]]&lt;-0.2, "Underperformer", IF(Global_Household_Financial_Dyna[[#This Row],[Vs country_Average]]&gt;0.2, "Outperformer", "Normal"))</f>
        <v>Normal</v>
      </c>
      <c r="S28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1689.66</v>
      </c>
      <c r="T28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1689.66</v>
      </c>
      <c r="U28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1689.66</v>
      </c>
      <c r="V28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1689.66</v>
      </c>
    </row>
    <row r="2851" spans="1:22" x14ac:dyDescent="0.3">
      <c r="A2851">
        <v>2858</v>
      </c>
      <c r="B2851" t="s">
        <v>18</v>
      </c>
      <c r="C2851" t="s">
        <v>20</v>
      </c>
      <c r="D2851">
        <v>2</v>
      </c>
      <c r="E2851">
        <v>2</v>
      </c>
      <c r="F2851">
        <v>6084.98</v>
      </c>
      <c r="G2851">
        <v>8994.64</v>
      </c>
      <c r="H2851">
        <v>2428.5500000000002</v>
      </c>
      <c r="I2851">
        <v>1501.39</v>
      </c>
      <c r="J2851">
        <v>5064.6899999999996</v>
      </c>
      <c r="K2851">
        <f>Global_Household_Financial_Dyna[[#This Row],[Total_Household_Income]]-Global_Household_Financial_Dyna[[#This Row],[Estimated_Taxes]]</f>
        <v>6566.0899999999992</v>
      </c>
      <c r="L2851" s="1">
        <f>Global_Household_Financial_Dyna[[#This Row],[Monthly_Savings]]/Global_Household_Financial_Dyna[[#This Row],[Net Income]]</f>
        <v>0.77134032582556744</v>
      </c>
      <c r="M2851" s="2">
        <f>Global_Household_Financial_Dyna[[#This Row],[Monthly_Expenses]]/Global_Household_Financial_Dyna[[#This Row],[Net Income]]</f>
        <v>0.22865815119804941</v>
      </c>
      <c r="N2851" t="str">
        <f>IF(Global_Household_Financial_Dyna[[#This Row],[Monthly_Savings]]&lt;0,"High Risk", IF(Global_Household_Financial_Dyna[[#This Row],[Savings Rate%]]&lt;0.1, "Medium", "Safe"))</f>
        <v>Safe</v>
      </c>
      <c r="O2851">
        <f>Global_Household_Financial_Dyna[[#This Row],[Total_Household_Income]]/Global_Household_Financial_Dyna[[#This Row],[Family_Size]]</f>
        <v>4497.32</v>
      </c>
      <c r="P2851" s="2">
        <f t="shared" si="88"/>
        <v>0.32336204947805613</v>
      </c>
      <c r="Q2851" s="2">
        <f t="shared" si="89"/>
        <v>0.44797827634751131</v>
      </c>
      <c r="R2851" s="2" t="str">
        <f>IF(Global_Household_Financial_Dyna[[#This Row],[Vs country_Average]]&lt;-0.2, "Underperformer", IF(Global_Household_Financial_Dyna[[#This Row],[Vs country_Average]]&gt;0.2, "Outperformer", "Normal"))</f>
        <v>Outperformer</v>
      </c>
      <c r="S28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5064.6899999999996</v>
      </c>
      <c r="T28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5064.6899999999996</v>
      </c>
      <c r="U28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5064.6899999999996</v>
      </c>
      <c r="V28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5064.6899999999996</v>
      </c>
    </row>
    <row r="2852" spans="1:22" x14ac:dyDescent="0.3">
      <c r="A2852">
        <v>2859</v>
      </c>
      <c r="B2852" t="s">
        <v>18</v>
      </c>
      <c r="C2852" t="s">
        <v>20</v>
      </c>
      <c r="D2852">
        <v>1</v>
      </c>
      <c r="E2852">
        <v>1</v>
      </c>
      <c r="F2852">
        <v>4534.3</v>
      </c>
      <c r="G2852">
        <v>4534.3</v>
      </c>
      <c r="H2852">
        <v>997.55</v>
      </c>
      <c r="I2852">
        <v>1399.03</v>
      </c>
      <c r="J2852">
        <v>2137.73</v>
      </c>
      <c r="K2852">
        <f>Global_Household_Financial_Dyna[[#This Row],[Total_Household_Income]]-Global_Household_Financial_Dyna[[#This Row],[Estimated_Taxes]]</f>
        <v>3536.75</v>
      </c>
      <c r="L2852" s="1">
        <f>Global_Household_Financial_Dyna[[#This Row],[Monthly_Savings]]/Global_Household_Financial_Dyna[[#This Row],[Net Income]]</f>
        <v>0.60443344878772887</v>
      </c>
      <c r="M2852" s="2">
        <f>Global_Household_Financial_Dyna[[#This Row],[Monthly_Expenses]]/Global_Household_Financial_Dyna[[#This Row],[Net Income]]</f>
        <v>0.39556937866685515</v>
      </c>
      <c r="N2852" t="str">
        <f>IF(Global_Household_Financial_Dyna[[#This Row],[Monthly_Savings]]&lt;0,"High Risk", IF(Global_Household_Financial_Dyna[[#This Row],[Savings Rate%]]&lt;0.1, "Medium", "Safe"))</f>
        <v>Safe</v>
      </c>
      <c r="O2852">
        <f>Global_Household_Financial_Dyna[[#This Row],[Total_Household_Income]]/Global_Household_Financial_Dyna[[#This Row],[Family_Size]]</f>
        <v>4534.3</v>
      </c>
      <c r="P2852" s="2">
        <f t="shared" si="88"/>
        <v>0.32336204947805613</v>
      </c>
      <c r="Q2852" s="2">
        <f t="shared" si="89"/>
        <v>0.28107139930967273</v>
      </c>
      <c r="R2852" s="2" t="str">
        <f>IF(Global_Household_Financial_Dyna[[#This Row],[Vs country_Average]]&lt;-0.2, "Underperformer", IF(Global_Household_Financial_Dyna[[#This Row],[Vs country_Average]]&gt;0.2, "Outperformer", "Normal"))</f>
        <v>Outperformer</v>
      </c>
      <c r="S28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2137.73</v>
      </c>
      <c r="T28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2137.73</v>
      </c>
      <c r="U28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2137.73</v>
      </c>
      <c r="V28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2137.73</v>
      </c>
    </row>
    <row r="2853" spans="1:22" x14ac:dyDescent="0.3">
      <c r="A2853">
        <v>2860</v>
      </c>
      <c r="B2853" t="s">
        <v>18</v>
      </c>
      <c r="C2853" t="s">
        <v>19</v>
      </c>
      <c r="D2853">
        <v>6</v>
      </c>
      <c r="E2853">
        <v>3</v>
      </c>
      <c r="F2853">
        <v>4022.62</v>
      </c>
      <c r="G2853">
        <v>7826.42</v>
      </c>
      <c r="H2853">
        <v>1721.81</v>
      </c>
      <c r="I2853">
        <v>2912.49</v>
      </c>
      <c r="J2853">
        <v>3192.11</v>
      </c>
      <c r="K2853">
        <f>Global_Household_Financial_Dyna[[#This Row],[Total_Household_Income]]-Global_Household_Financial_Dyna[[#This Row],[Estimated_Taxes]]</f>
        <v>6104.6100000000006</v>
      </c>
      <c r="L2853" s="1">
        <f>Global_Household_Financial_Dyna[[#This Row],[Monthly_Savings]]/Global_Household_Financial_Dyna[[#This Row],[Net Income]]</f>
        <v>0.52290154489803609</v>
      </c>
      <c r="M2853" s="2">
        <f>Global_Household_Financial_Dyna[[#This Row],[Monthly_Expenses]]/Global_Household_Financial_Dyna[[#This Row],[Net Income]]</f>
        <v>0.47709681699568024</v>
      </c>
      <c r="N2853" t="str">
        <f>IF(Global_Household_Financial_Dyna[[#This Row],[Monthly_Savings]]&lt;0,"High Risk", IF(Global_Household_Financial_Dyna[[#This Row],[Savings Rate%]]&lt;0.1, "Medium", "Safe"))</f>
        <v>Safe</v>
      </c>
      <c r="O2853">
        <f>Global_Household_Financial_Dyna[[#This Row],[Total_Household_Income]]/Global_Household_Financial_Dyna[[#This Row],[Family_Size]]</f>
        <v>1304.4033333333334</v>
      </c>
      <c r="P2853" s="2">
        <f t="shared" si="88"/>
        <v>0.32336204947805613</v>
      </c>
      <c r="Q2853" s="2">
        <f t="shared" si="89"/>
        <v>0.19953949541997995</v>
      </c>
      <c r="R2853" s="2" t="str">
        <f>IF(Global_Household_Financial_Dyna[[#This Row],[Vs country_Average]]&lt;-0.2, "Underperformer", IF(Global_Household_Financial_Dyna[[#This Row],[Vs country_Average]]&gt;0.2, "Outperformer", "Normal"))</f>
        <v>Normal</v>
      </c>
      <c r="S28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3192.11</v>
      </c>
      <c r="T28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3192.11</v>
      </c>
      <c r="U28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3192.11</v>
      </c>
      <c r="V28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3192.11</v>
      </c>
    </row>
    <row r="2854" spans="1:22" x14ac:dyDescent="0.3">
      <c r="A2854">
        <v>2861</v>
      </c>
      <c r="B2854" t="s">
        <v>12</v>
      </c>
      <c r="C2854" t="s">
        <v>13</v>
      </c>
      <c r="D2854">
        <v>8</v>
      </c>
      <c r="E2854">
        <v>3</v>
      </c>
      <c r="F2854">
        <v>7485.46</v>
      </c>
      <c r="G2854">
        <v>16872.29</v>
      </c>
      <c r="H2854">
        <v>5061.6899999999996</v>
      </c>
      <c r="I2854">
        <v>3753.75</v>
      </c>
      <c r="J2854">
        <v>8056.85</v>
      </c>
      <c r="K2854">
        <f>Global_Household_Financial_Dyna[[#This Row],[Total_Household_Income]]-Global_Household_Financial_Dyna[[#This Row],[Estimated_Taxes]]</f>
        <v>11810.600000000002</v>
      </c>
      <c r="L2854" s="1">
        <f>Global_Household_Financial_Dyna[[#This Row],[Monthly_Savings]]/Global_Household_Financial_Dyna[[#This Row],[Net Income]]</f>
        <v>0.68217110053680585</v>
      </c>
      <c r="M2854" s="2">
        <f>Global_Household_Financial_Dyna[[#This Row],[Monthly_Expenses]]/Global_Household_Financial_Dyna[[#This Row],[Net Income]]</f>
        <v>0.31782889946319404</v>
      </c>
      <c r="N2854" t="str">
        <f>IF(Global_Household_Financial_Dyna[[#This Row],[Monthly_Savings]]&lt;0,"High Risk", IF(Global_Household_Financial_Dyna[[#This Row],[Savings Rate%]]&lt;0.1, "Medium", "Safe"))</f>
        <v>Safe</v>
      </c>
      <c r="O2854">
        <f>Global_Household_Financial_Dyna[[#This Row],[Total_Household_Income]]/Global_Household_Financial_Dyna[[#This Row],[Family_Size]]</f>
        <v>2109.0362500000001</v>
      </c>
      <c r="P2854" s="2">
        <f t="shared" si="88"/>
        <v>0.30718716818024266</v>
      </c>
      <c r="Q2854" s="2">
        <f t="shared" si="89"/>
        <v>0.37498393235656319</v>
      </c>
      <c r="R2854" s="2" t="str">
        <f>IF(Global_Household_Financial_Dyna[[#This Row],[Vs country_Average]]&lt;-0.2, "Underperformer", IF(Global_Household_Financial_Dyna[[#This Row],[Vs country_Average]]&gt;0.2, "Outperformer", "Normal"))</f>
        <v>Outperformer</v>
      </c>
      <c r="S28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8056.85</v>
      </c>
      <c r="T28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8056.85</v>
      </c>
      <c r="U28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8056.85</v>
      </c>
      <c r="V28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8056.85</v>
      </c>
    </row>
    <row r="2855" spans="1:22" x14ac:dyDescent="0.3">
      <c r="A2855">
        <v>2862</v>
      </c>
      <c r="B2855" t="s">
        <v>10</v>
      </c>
      <c r="C2855" t="s">
        <v>11</v>
      </c>
      <c r="D2855">
        <v>8</v>
      </c>
      <c r="E2855">
        <v>3</v>
      </c>
      <c r="F2855">
        <v>1201.23</v>
      </c>
      <c r="G2855">
        <v>2688.46</v>
      </c>
      <c r="H2855">
        <v>268.85000000000002</v>
      </c>
      <c r="I2855">
        <v>1003.83</v>
      </c>
      <c r="J2855">
        <v>1415.78</v>
      </c>
      <c r="K2855">
        <f>Global_Household_Financial_Dyna[[#This Row],[Total_Household_Income]]-Global_Household_Financial_Dyna[[#This Row],[Estimated_Taxes]]</f>
        <v>2419.61</v>
      </c>
      <c r="L2855" s="1">
        <f>Global_Household_Financial_Dyna[[#This Row],[Monthly_Savings]]/Global_Household_Financial_Dyna[[#This Row],[Net Income]]</f>
        <v>0.58512735523493453</v>
      </c>
      <c r="M2855" s="2">
        <f>Global_Household_Financial_Dyna[[#This Row],[Monthly_Expenses]]/Global_Household_Financial_Dyna[[#This Row],[Net Income]]</f>
        <v>0.41487264476506541</v>
      </c>
      <c r="N2855" t="str">
        <f>IF(Global_Household_Financial_Dyna[[#This Row],[Monthly_Savings]]&lt;0,"High Risk", IF(Global_Household_Financial_Dyna[[#This Row],[Savings Rate%]]&lt;0.1, "Medium", "Safe"))</f>
        <v>Safe</v>
      </c>
      <c r="O2855">
        <f>Global_Household_Financial_Dyna[[#This Row],[Total_Household_Income]]/Global_Household_Financial_Dyna[[#This Row],[Family_Size]]</f>
        <v>336.0575</v>
      </c>
      <c r="P2855" s="2">
        <f t="shared" si="88"/>
        <v>0.42077341556833553</v>
      </c>
      <c r="Q2855" s="2">
        <f t="shared" si="89"/>
        <v>0.164353939666599</v>
      </c>
      <c r="R2855" s="2" t="str">
        <f>IF(Global_Household_Financial_Dyna[[#This Row],[Vs country_Average]]&lt;-0.2, "Underperformer", IF(Global_Household_Financial_Dyna[[#This Row],[Vs country_Average]]&gt;0.2, "Outperformer", "Normal"))</f>
        <v>Normal</v>
      </c>
      <c r="S28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1415.78</v>
      </c>
      <c r="T28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1415.78</v>
      </c>
      <c r="U28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1415.78</v>
      </c>
      <c r="V28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1415.78</v>
      </c>
    </row>
    <row r="2856" spans="1:22" x14ac:dyDescent="0.3">
      <c r="A2856">
        <v>2863</v>
      </c>
      <c r="B2856" t="s">
        <v>12</v>
      </c>
      <c r="C2856" t="s">
        <v>13</v>
      </c>
      <c r="D2856">
        <v>8</v>
      </c>
      <c r="E2856">
        <v>3</v>
      </c>
      <c r="F2856">
        <v>3418.96</v>
      </c>
      <c r="G2856">
        <v>8131.56</v>
      </c>
      <c r="H2856">
        <v>2439.4699999999998</v>
      </c>
      <c r="I2856">
        <v>4547.6000000000004</v>
      </c>
      <c r="J2856">
        <v>1144.5</v>
      </c>
      <c r="K2856">
        <f>Global_Household_Financial_Dyna[[#This Row],[Total_Household_Income]]-Global_Household_Financial_Dyna[[#This Row],[Estimated_Taxes]]</f>
        <v>5692.09</v>
      </c>
      <c r="L2856" s="1">
        <f>Global_Household_Financial_Dyna[[#This Row],[Monthly_Savings]]/Global_Household_Financial_Dyna[[#This Row],[Net Income]]</f>
        <v>0.20106850032237719</v>
      </c>
      <c r="M2856" s="2">
        <f>Global_Household_Financial_Dyna[[#This Row],[Monthly_Expenses]]/Global_Household_Financial_Dyna[[#This Row],[Net Income]]</f>
        <v>0.79893325650156621</v>
      </c>
      <c r="N2856" t="str">
        <f>IF(Global_Household_Financial_Dyna[[#This Row],[Monthly_Savings]]&lt;0,"High Risk", IF(Global_Household_Financial_Dyna[[#This Row],[Savings Rate%]]&lt;0.1, "Medium", "Safe"))</f>
        <v>Safe</v>
      </c>
      <c r="O2856">
        <f>Global_Household_Financial_Dyna[[#This Row],[Total_Household_Income]]/Global_Household_Financial_Dyna[[#This Row],[Family_Size]]</f>
        <v>1016.4450000000001</v>
      </c>
      <c r="P2856" s="2">
        <f t="shared" si="88"/>
        <v>0.30718716818024266</v>
      </c>
      <c r="Q2856" s="2">
        <f t="shared" si="89"/>
        <v>-0.10611866785786547</v>
      </c>
      <c r="R2856" s="2" t="str">
        <f>IF(Global_Household_Financial_Dyna[[#This Row],[Vs country_Average]]&lt;-0.2, "Underperformer", IF(Global_Household_Financial_Dyna[[#This Row],[Vs country_Average]]&gt;0.2, "Outperformer", "Normal"))</f>
        <v>Normal</v>
      </c>
      <c r="S28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1144.5</v>
      </c>
      <c r="T28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1144.5</v>
      </c>
      <c r="U28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1144.5</v>
      </c>
      <c r="V28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1144.5</v>
      </c>
    </row>
    <row r="2857" spans="1:22" x14ac:dyDescent="0.3">
      <c r="A2857">
        <v>2864</v>
      </c>
      <c r="B2857" t="s">
        <v>16</v>
      </c>
      <c r="C2857" t="s">
        <v>21</v>
      </c>
      <c r="D2857">
        <v>5</v>
      </c>
      <c r="E2857">
        <v>1</v>
      </c>
      <c r="F2857">
        <v>4468.1499999999996</v>
      </c>
      <c r="G2857">
        <v>4468.1499999999996</v>
      </c>
      <c r="H2857">
        <v>1563.85</v>
      </c>
      <c r="I2857">
        <v>4240.2700000000004</v>
      </c>
      <c r="J2857">
        <v>-1335.98</v>
      </c>
      <c r="K2857">
        <f>Global_Household_Financial_Dyna[[#This Row],[Total_Household_Income]]-Global_Household_Financial_Dyna[[#This Row],[Estimated_Taxes]]</f>
        <v>2904.2999999999997</v>
      </c>
      <c r="L2857" s="1">
        <f>Global_Household_Financial_Dyna[[#This Row],[Monthly_Savings]]/Global_Household_Financial_Dyna[[#This Row],[Net Income]]</f>
        <v>-0.46000068863409432</v>
      </c>
      <c r="M2857" s="2">
        <f>Global_Household_Financial_Dyna[[#This Row],[Monthly_Expenses]]/Global_Household_Financial_Dyna[[#This Row],[Net Income]]</f>
        <v>1.4599972454636232</v>
      </c>
      <c r="N2857" t="str">
        <f>IF(Global_Household_Financial_Dyna[[#This Row],[Monthly_Savings]]&lt;0,"High Risk", IF(Global_Household_Financial_Dyna[[#This Row],[Savings Rate%]]&lt;0.1, "Medium", "Safe"))</f>
        <v>High Risk</v>
      </c>
      <c r="O2857">
        <f>Global_Household_Financial_Dyna[[#This Row],[Total_Household_Income]]/Global_Household_Financial_Dyna[[#This Row],[Family_Size]]</f>
        <v>893.62999999999988</v>
      </c>
      <c r="P2857" s="2">
        <f t="shared" si="88"/>
        <v>0.15879799892000862</v>
      </c>
      <c r="Q2857" s="2">
        <f t="shared" si="89"/>
        <v>-0.61879868755410294</v>
      </c>
      <c r="R2857" s="2" t="str">
        <f>IF(Global_Household_Financial_Dyna[[#This Row],[Vs country_Average]]&lt;-0.2, "Underperformer", IF(Global_Household_Financial_Dyna[[#This Row],[Vs country_Average]]&gt;0.2, "Outperformer", "Normal"))</f>
        <v>Underperformer</v>
      </c>
      <c r="S28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-1123.9665</v>
      </c>
      <c r="T28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-911.95299999999997</v>
      </c>
      <c r="U28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-699.93949999999995</v>
      </c>
      <c r="V28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-487.92599999999993</v>
      </c>
    </row>
    <row r="2858" spans="1:22" x14ac:dyDescent="0.3">
      <c r="A2858">
        <v>2865</v>
      </c>
      <c r="B2858" t="s">
        <v>10</v>
      </c>
      <c r="C2858" t="s">
        <v>11</v>
      </c>
      <c r="D2858">
        <v>5</v>
      </c>
      <c r="E2858">
        <v>3</v>
      </c>
      <c r="F2858">
        <v>438.43</v>
      </c>
      <c r="G2858">
        <v>885.22</v>
      </c>
      <c r="H2858">
        <v>88.52</v>
      </c>
      <c r="I2858">
        <v>665.91</v>
      </c>
      <c r="J2858">
        <v>130.79</v>
      </c>
      <c r="K2858">
        <f>Global_Household_Financial_Dyna[[#This Row],[Total_Household_Income]]-Global_Household_Financial_Dyna[[#This Row],[Estimated_Taxes]]</f>
        <v>796.7</v>
      </c>
      <c r="L2858" s="1">
        <f>Global_Household_Financial_Dyna[[#This Row],[Monthly_Savings]]/Global_Household_Financial_Dyna[[#This Row],[Net Income]]</f>
        <v>0.16416467930212122</v>
      </c>
      <c r="M2858" s="2">
        <f>Global_Household_Financial_Dyna[[#This Row],[Monthly_Expenses]]/Global_Household_Financial_Dyna[[#This Row],[Net Income]]</f>
        <v>0.83583532069787869</v>
      </c>
      <c r="N2858" t="str">
        <f>IF(Global_Household_Financial_Dyna[[#This Row],[Monthly_Savings]]&lt;0,"High Risk", IF(Global_Household_Financial_Dyna[[#This Row],[Savings Rate%]]&lt;0.1, "Medium", "Safe"))</f>
        <v>Safe</v>
      </c>
      <c r="O2858">
        <f>Global_Household_Financial_Dyna[[#This Row],[Total_Household_Income]]/Global_Household_Financial_Dyna[[#This Row],[Family_Size]]</f>
        <v>177.04400000000001</v>
      </c>
      <c r="P2858" s="2">
        <f t="shared" si="88"/>
        <v>0.42077341556833553</v>
      </c>
      <c r="Q2858" s="2">
        <f t="shared" si="89"/>
        <v>-0.25660873626621428</v>
      </c>
      <c r="R2858" s="2" t="str">
        <f>IF(Global_Household_Financial_Dyna[[#This Row],[Vs country_Average]]&lt;-0.2, "Underperformer", IF(Global_Household_Financial_Dyna[[#This Row],[Vs country_Average]]&gt;0.2, "Outperformer", "Normal"))</f>
        <v>Underperformer</v>
      </c>
      <c r="S28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130.79</v>
      </c>
      <c r="T28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130.79</v>
      </c>
      <c r="U28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130.79</v>
      </c>
      <c r="V28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130.79</v>
      </c>
    </row>
    <row r="2859" spans="1:22" x14ac:dyDescent="0.3">
      <c r="A2859">
        <v>2866</v>
      </c>
      <c r="B2859" t="s">
        <v>16</v>
      </c>
      <c r="C2859" t="s">
        <v>17</v>
      </c>
      <c r="D2859">
        <v>8</v>
      </c>
      <c r="E2859">
        <v>1</v>
      </c>
      <c r="F2859">
        <v>370.84</v>
      </c>
      <c r="G2859">
        <v>370.84</v>
      </c>
      <c r="H2859">
        <v>129.79</v>
      </c>
      <c r="I2859">
        <v>351.93</v>
      </c>
      <c r="J2859">
        <v>-110.88</v>
      </c>
      <c r="K2859">
        <f>Global_Household_Financial_Dyna[[#This Row],[Total_Household_Income]]-Global_Household_Financial_Dyna[[#This Row],[Estimated_Taxes]]</f>
        <v>241.04999999999998</v>
      </c>
      <c r="L2859" s="1">
        <f>Global_Household_Financial_Dyna[[#This Row],[Monthly_Savings]]/Global_Household_Financial_Dyna[[#This Row],[Net Income]]</f>
        <v>-0.45998755444928441</v>
      </c>
      <c r="M2859" s="2">
        <f>Global_Household_Financial_Dyna[[#This Row],[Monthly_Expenses]]/Global_Household_Financial_Dyna[[#This Row],[Net Income]]</f>
        <v>1.4599875544492844</v>
      </c>
      <c r="N2859" t="str">
        <f>IF(Global_Household_Financial_Dyna[[#This Row],[Monthly_Savings]]&lt;0,"High Risk", IF(Global_Household_Financial_Dyna[[#This Row],[Savings Rate%]]&lt;0.1, "Medium", "Safe"))</f>
        <v>High Risk</v>
      </c>
      <c r="O2859">
        <f>Global_Household_Financial_Dyna[[#This Row],[Total_Household_Income]]/Global_Household_Financial_Dyna[[#This Row],[Family_Size]]</f>
        <v>46.354999999999997</v>
      </c>
      <c r="P2859" s="2">
        <f t="shared" si="88"/>
        <v>0.15879799892000862</v>
      </c>
      <c r="Q2859" s="2">
        <f t="shared" si="89"/>
        <v>-0.61878555336929297</v>
      </c>
      <c r="R2859" s="2" t="str">
        <f>IF(Global_Household_Financial_Dyna[[#This Row],[Vs country_Average]]&lt;-0.2, "Underperformer", IF(Global_Household_Financial_Dyna[[#This Row],[Vs country_Average]]&gt;0.2, "Outperformer", "Normal"))</f>
        <v>Underperformer</v>
      </c>
      <c r="S28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-93.283499999999989</v>
      </c>
      <c r="T28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-75.686999999999998</v>
      </c>
      <c r="U28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-58.090499999999999</v>
      </c>
      <c r="V28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-40.494</v>
      </c>
    </row>
    <row r="2860" spans="1:22" x14ac:dyDescent="0.3">
      <c r="A2860">
        <v>2867</v>
      </c>
      <c r="B2860" t="s">
        <v>16</v>
      </c>
      <c r="C2860" t="s">
        <v>17</v>
      </c>
      <c r="D2860">
        <v>8</v>
      </c>
      <c r="E2860">
        <v>3</v>
      </c>
      <c r="F2860">
        <v>3010.74</v>
      </c>
      <c r="G2860">
        <v>5678.77</v>
      </c>
      <c r="H2860">
        <v>1987.57</v>
      </c>
      <c r="I2860">
        <v>5389.15</v>
      </c>
      <c r="J2860">
        <v>-1697.95</v>
      </c>
      <c r="K2860">
        <f>Global_Household_Financial_Dyna[[#This Row],[Total_Household_Income]]-Global_Household_Financial_Dyna[[#This Row],[Estimated_Taxes]]</f>
        <v>3691.2000000000007</v>
      </c>
      <c r="L2860" s="1">
        <f>Global_Household_Financial_Dyna[[#This Row],[Monthly_Savings]]/Global_Household_Financial_Dyna[[#This Row],[Net Income]]</f>
        <v>-0.45999945817078447</v>
      </c>
      <c r="M2860" s="2">
        <f>Global_Household_Financial_Dyna[[#This Row],[Monthly_Expenses]]/Global_Household_Financial_Dyna[[#This Row],[Net Income]]</f>
        <v>1.4599994581707842</v>
      </c>
      <c r="N2860" t="str">
        <f>IF(Global_Household_Financial_Dyna[[#This Row],[Monthly_Savings]]&lt;0,"High Risk", IF(Global_Household_Financial_Dyna[[#This Row],[Savings Rate%]]&lt;0.1, "Medium", "Safe"))</f>
        <v>High Risk</v>
      </c>
      <c r="O2860">
        <f>Global_Household_Financial_Dyna[[#This Row],[Total_Household_Income]]/Global_Household_Financial_Dyna[[#This Row],[Family_Size]]</f>
        <v>709.84625000000005</v>
      </c>
      <c r="P2860" s="2">
        <f t="shared" si="88"/>
        <v>0.15879799892000862</v>
      </c>
      <c r="Q2860" s="2">
        <f t="shared" si="89"/>
        <v>-0.61879745709079303</v>
      </c>
      <c r="R2860" s="2" t="str">
        <f>IF(Global_Household_Financial_Dyna[[#This Row],[Vs country_Average]]&lt;-0.2, "Underperformer", IF(Global_Household_Financial_Dyna[[#This Row],[Vs country_Average]]&gt;0.2, "Outperformer", "Normal"))</f>
        <v>Underperformer</v>
      </c>
      <c r="S28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-1428.4925000000001</v>
      </c>
      <c r="T28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-1159.0350000000001</v>
      </c>
      <c r="U28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-889.5775000000001</v>
      </c>
      <c r="V28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-620.12000000000012</v>
      </c>
    </row>
    <row r="2861" spans="1:22" x14ac:dyDescent="0.3">
      <c r="A2861">
        <v>2868</v>
      </c>
      <c r="B2861" t="s">
        <v>14</v>
      </c>
      <c r="C2861" t="s">
        <v>15</v>
      </c>
      <c r="D2861">
        <v>8</v>
      </c>
      <c r="E2861">
        <v>3</v>
      </c>
      <c r="F2861">
        <v>1333.5</v>
      </c>
      <c r="G2861">
        <v>2644.02</v>
      </c>
      <c r="H2861">
        <v>396.6</v>
      </c>
      <c r="I2861">
        <v>1973.01</v>
      </c>
      <c r="J2861">
        <v>274.41000000000003</v>
      </c>
      <c r="K2861">
        <f>Global_Household_Financial_Dyna[[#This Row],[Total_Household_Income]]-Global_Household_Financial_Dyna[[#This Row],[Estimated_Taxes]]</f>
        <v>2247.42</v>
      </c>
      <c r="L2861" s="1">
        <f>Global_Household_Financial_Dyna[[#This Row],[Monthly_Savings]]/Global_Household_Financial_Dyna[[#This Row],[Net Income]]</f>
        <v>0.12210000800918387</v>
      </c>
      <c r="M2861" s="2">
        <f>Global_Household_Financial_Dyna[[#This Row],[Monthly_Expenses]]/Global_Household_Financial_Dyna[[#This Row],[Net Income]]</f>
        <v>0.87789999199081614</v>
      </c>
      <c r="N2861" t="str">
        <f>IF(Global_Household_Financial_Dyna[[#This Row],[Monthly_Savings]]&lt;0,"High Risk", IF(Global_Household_Financial_Dyna[[#This Row],[Savings Rate%]]&lt;0.1, "Medium", "Safe"))</f>
        <v>Safe</v>
      </c>
      <c r="O2861">
        <f>Global_Household_Financial_Dyna[[#This Row],[Total_Household_Income]]/Global_Household_Financial_Dyna[[#This Row],[Family_Size]]</f>
        <v>330.5025</v>
      </c>
      <c r="P2861" s="2">
        <f t="shared" si="88"/>
        <v>0.39788995363055785</v>
      </c>
      <c r="Q2861" s="2">
        <f t="shared" si="89"/>
        <v>-0.27578994562137399</v>
      </c>
      <c r="R2861" s="2" t="str">
        <f>IF(Global_Household_Financial_Dyna[[#This Row],[Vs country_Average]]&lt;-0.2, "Underperformer", IF(Global_Household_Financial_Dyna[[#This Row],[Vs country_Average]]&gt;0.2, "Outperformer", "Normal"))</f>
        <v>Underperformer</v>
      </c>
      <c r="S28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274.41000000000003</v>
      </c>
      <c r="T28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274.41000000000003</v>
      </c>
      <c r="U28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274.41000000000003</v>
      </c>
      <c r="V28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274.41000000000003</v>
      </c>
    </row>
    <row r="2862" spans="1:22" x14ac:dyDescent="0.3">
      <c r="A2862">
        <v>2869</v>
      </c>
      <c r="B2862" t="s">
        <v>10</v>
      </c>
      <c r="C2862" t="s">
        <v>11</v>
      </c>
      <c r="D2862">
        <v>3</v>
      </c>
      <c r="E2862">
        <v>2</v>
      </c>
      <c r="F2862">
        <v>628.04</v>
      </c>
      <c r="G2862">
        <v>888.35</v>
      </c>
      <c r="H2862">
        <v>88.84</v>
      </c>
      <c r="I2862">
        <v>563.09</v>
      </c>
      <c r="J2862">
        <v>236.42</v>
      </c>
      <c r="K2862">
        <f>Global_Household_Financial_Dyna[[#This Row],[Total_Household_Income]]-Global_Household_Financial_Dyna[[#This Row],[Estimated_Taxes]]</f>
        <v>799.51</v>
      </c>
      <c r="L2862" s="1">
        <f>Global_Household_Financial_Dyna[[#This Row],[Monthly_Savings]]/Global_Household_Financial_Dyna[[#This Row],[Net Income]]</f>
        <v>0.29570611999849905</v>
      </c>
      <c r="M2862" s="2">
        <f>Global_Household_Financial_Dyna[[#This Row],[Monthly_Expenses]]/Global_Household_Financial_Dyna[[#This Row],[Net Income]]</f>
        <v>0.70429388000150095</v>
      </c>
      <c r="N2862" t="str">
        <f>IF(Global_Household_Financial_Dyna[[#This Row],[Monthly_Savings]]&lt;0,"High Risk", IF(Global_Household_Financial_Dyna[[#This Row],[Savings Rate%]]&lt;0.1, "Medium", "Safe"))</f>
        <v>Safe</v>
      </c>
      <c r="O2862">
        <f>Global_Household_Financial_Dyna[[#This Row],[Total_Household_Income]]/Global_Household_Financial_Dyna[[#This Row],[Family_Size]]</f>
        <v>296.11666666666667</v>
      </c>
      <c r="P2862" s="2">
        <f t="shared" si="88"/>
        <v>0.42077341556833553</v>
      </c>
      <c r="Q2862" s="2">
        <f t="shared" si="89"/>
        <v>-0.12506729556983648</v>
      </c>
      <c r="R2862" s="2" t="str">
        <f>IF(Global_Household_Financial_Dyna[[#This Row],[Vs country_Average]]&lt;-0.2, "Underperformer", IF(Global_Household_Financial_Dyna[[#This Row],[Vs country_Average]]&gt;0.2, "Outperformer", "Normal"))</f>
        <v>Normal</v>
      </c>
      <c r="S28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236.42</v>
      </c>
      <c r="T28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236.42</v>
      </c>
      <c r="U28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236.42</v>
      </c>
      <c r="V28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236.42</v>
      </c>
    </row>
    <row r="2863" spans="1:22" x14ac:dyDescent="0.3">
      <c r="A2863">
        <v>2870</v>
      </c>
      <c r="B2863" t="s">
        <v>10</v>
      </c>
      <c r="C2863" t="s">
        <v>22</v>
      </c>
      <c r="D2863">
        <v>8</v>
      </c>
      <c r="E2863">
        <v>3</v>
      </c>
      <c r="F2863">
        <v>1146.96</v>
      </c>
      <c r="G2863">
        <v>2575.6799999999998</v>
      </c>
      <c r="H2863">
        <v>257.57</v>
      </c>
      <c r="I2863">
        <v>996.37</v>
      </c>
      <c r="J2863">
        <v>1321.74</v>
      </c>
      <c r="K2863">
        <f>Global_Household_Financial_Dyna[[#This Row],[Total_Household_Income]]-Global_Household_Financial_Dyna[[#This Row],[Estimated_Taxes]]</f>
        <v>2318.1099999999997</v>
      </c>
      <c r="L2863" s="1">
        <f>Global_Household_Financial_Dyna[[#This Row],[Monthly_Savings]]/Global_Household_Financial_Dyna[[#This Row],[Net Income]]</f>
        <v>0.57018001734171386</v>
      </c>
      <c r="M2863" s="2">
        <f>Global_Household_Financial_Dyna[[#This Row],[Monthly_Expenses]]/Global_Household_Financial_Dyna[[#This Row],[Net Income]]</f>
        <v>0.42981998265828636</v>
      </c>
      <c r="N2863" t="str">
        <f>IF(Global_Household_Financial_Dyna[[#This Row],[Monthly_Savings]]&lt;0,"High Risk", IF(Global_Household_Financial_Dyna[[#This Row],[Savings Rate%]]&lt;0.1, "Medium", "Safe"))</f>
        <v>Safe</v>
      </c>
      <c r="O2863">
        <f>Global_Household_Financial_Dyna[[#This Row],[Total_Household_Income]]/Global_Household_Financial_Dyna[[#This Row],[Family_Size]]</f>
        <v>321.95999999999998</v>
      </c>
      <c r="P2863" s="2">
        <f t="shared" si="88"/>
        <v>0.42077341556833553</v>
      </c>
      <c r="Q2863" s="2">
        <f t="shared" si="89"/>
        <v>0.14940660177337833</v>
      </c>
      <c r="R2863" s="2" t="str">
        <f>IF(Global_Household_Financial_Dyna[[#This Row],[Vs country_Average]]&lt;-0.2, "Underperformer", IF(Global_Household_Financial_Dyna[[#This Row],[Vs country_Average]]&gt;0.2, "Outperformer", "Normal"))</f>
        <v>Normal</v>
      </c>
      <c r="S28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1321.74</v>
      </c>
      <c r="T28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1321.74</v>
      </c>
      <c r="U28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1321.74</v>
      </c>
      <c r="V28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1321.74</v>
      </c>
    </row>
    <row r="2864" spans="1:22" x14ac:dyDescent="0.3">
      <c r="A2864">
        <v>2871</v>
      </c>
      <c r="B2864" t="s">
        <v>12</v>
      </c>
      <c r="C2864" t="s">
        <v>13</v>
      </c>
      <c r="D2864">
        <v>6</v>
      </c>
      <c r="E2864">
        <v>2</v>
      </c>
      <c r="F2864">
        <v>2950.92</v>
      </c>
      <c r="G2864">
        <v>4438.71</v>
      </c>
      <c r="H2864">
        <v>1109.68</v>
      </c>
      <c r="I2864">
        <v>3213.74</v>
      </c>
      <c r="J2864">
        <v>115.29</v>
      </c>
      <c r="K2864">
        <f>Global_Household_Financial_Dyna[[#This Row],[Total_Household_Income]]-Global_Household_Financial_Dyna[[#This Row],[Estimated_Taxes]]</f>
        <v>3329.0299999999997</v>
      </c>
      <c r="L2864" s="1">
        <f>Global_Household_Financial_Dyna[[#This Row],[Monthly_Savings]]/Global_Household_Financial_Dyna[[#This Row],[Net Income]]</f>
        <v>3.4631709537012285E-2</v>
      </c>
      <c r="M2864" s="2">
        <f>Global_Household_Financial_Dyna[[#This Row],[Monthly_Expenses]]/Global_Household_Financial_Dyna[[#This Row],[Net Income]]</f>
        <v>0.96536829046298778</v>
      </c>
      <c r="N2864" t="str">
        <f>IF(Global_Household_Financial_Dyna[[#This Row],[Monthly_Savings]]&lt;0,"High Risk", IF(Global_Household_Financial_Dyna[[#This Row],[Savings Rate%]]&lt;0.1, "Medium", "Safe"))</f>
        <v>Medium</v>
      </c>
      <c r="O2864">
        <f>Global_Household_Financial_Dyna[[#This Row],[Total_Household_Income]]/Global_Household_Financial_Dyna[[#This Row],[Family_Size]]</f>
        <v>739.78499999999997</v>
      </c>
      <c r="P2864" s="2">
        <f t="shared" si="88"/>
        <v>0.30718716818024266</v>
      </c>
      <c r="Q2864" s="2">
        <f t="shared" si="89"/>
        <v>-0.27255545864323039</v>
      </c>
      <c r="R2864" s="2" t="str">
        <f>IF(Global_Household_Financial_Dyna[[#This Row],[Vs country_Average]]&lt;-0.2, "Underperformer", IF(Global_Household_Financial_Dyna[[#This Row],[Vs country_Average]]&gt;0.2, "Outperformer", "Normal"))</f>
        <v>Underperformer</v>
      </c>
      <c r="S28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115.29</v>
      </c>
      <c r="T28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115.29</v>
      </c>
      <c r="U28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115.29</v>
      </c>
      <c r="V28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115.29</v>
      </c>
    </row>
    <row r="2865" spans="1:22" x14ac:dyDescent="0.3">
      <c r="A2865">
        <v>2872</v>
      </c>
      <c r="B2865" t="s">
        <v>12</v>
      </c>
      <c r="C2865" t="s">
        <v>13</v>
      </c>
      <c r="D2865">
        <v>3</v>
      </c>
      <c r="E2865">
        <v>2</v>
      </c>
      <c r="F2865">
        <v>2419.2199999999998</v>
      </c>
      <c r="G2865">
        <v>4451.16</v>
      </c>
      <c r="H2865">
        <v>1112.79</v>
      </c>
      <c r="I2865">
        <v>2777.05</v>
      </c>
      <c r="J2865">
        <v>561.32000000000005</v>
      </c>
      <c r="K2865">
        <f>Global_Household_Financial_Dyna[[#This Row],[Total_Household_Income]]-Global_Household_Financial_Dyna[[#This Row],[Estimated_Taxes]]</f>
        <v>3338.37</v>
      </c>
      <c r="L2865" s="1">
        <f>Global_Household_Financial_Dyna[[#This Row],[Monthly_Savings]]/Global_Household_Financial_Dyna[[#This Row],[Net Income]]</f>
        <v>0.16814193753238857</v>
      </c>
      <c r="M2865" s="2">
        <f>Global_Household_Financial_Dyna[[#This Row],[Monthly_Expenses]]/Global_Household_Financial_Dyna[[#This Row],[Net Income]]</f>
        <v>0.83185806246761151</v>
      </c>
      <c r="N2865" t="str">
        <f>IF(Global_Household_Financial_Dyna[[#This Row],[Monthly_Savings]]&lt;0,"High Risk", IF(Global_Household_Financial_Dyna[[#This Row],[Savings Rate%]]&lt;0.1, "Medium", "Safe"))</f>
        <v>Safe</v>
      </c>
      <c r="O2865">
        <f>Global_Household_Financial_Dyna[[#This Row],[Total_Household_Income]]/Global_Household_Financial_Dyna[[#This Row],[Family_Size]]</f>
        <v>1483.72</v>
      </c>
      <c r="P2865" s="2">
        <f t="shared" si="88"/>
        <v>0.30718716818024266</v>
      </c>
      <c r="Q2865" s="2">
        <f t="shared" si="89"/>
        <v>-0.1390452306478541</v>
      </c>
      <c r="R2865" s="2" t="str">
        <f>IF(Global_Household_Financial_Dyna[[#This Row],[Vs country_Average]]&lt;-0.2, "Underperformer", IF(Global_Household_Financial_Dyna[[#This Row],[Vs country_Average]]&gt;0.2, "Outperformer", "Normal"))</f>
        <v>Normal</v>
      </c>
      <c r="S28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561.32000000000005</v>
      </c>
      <c r="T28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561.32000000000005</v>
      </c>
      <c r="U28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561.32000000000005</v>
      </c>
      <c r="V28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561.32000000000005</v>
      </c>
    </row>
    <row r="2866" spans="1:22" x14ac:dyDescent="0.3">
      <c r="A2866">
        <v>2873</v>
      </c>
      <c r="B2866" t="s">
        <v>12</v>
      </c>
      <c r="C2866" t="s">
        <v>13</v>
      </c>
      <c r="D2866">
        <v>3</v>
      </c>
      <c r="E2866">
        <v>1</v>
      </c>
      <c r="F2866">
        <v>1527.64</v>
      </c>
      <c r="G2866">
        <v>1527.64</v>
      </c>
      <c r="H2866">
        <v>381.91</v>
      </c>
      <c r="I2866">
        <v>1449.73</v>
      </c>
      <c r="J2866">
        <v>-304</v>
      </c>
      <c r="K2866">
        <f>Global_Household_Financial_Dyna[[#This Row],[Total_Household_Income]]-Global_Household_Financial_Dyna[[#This Row],[Estimated_Taxes]]</f>
        <v>1145.73</v>
      </c>
      <c r="L2866" s="1">
        <f>Global_Household_Financial_Dyna[[#This Row],[Monthly_Savings]]/Global_Household_Financial_Dyna[[#This Row],[Net Income]]</f>
        <v>-0.26533301912317908</v>
      </c>
      <c r="M2866" s="2">
        <f>Global_Household_Financial_Dyna[[#This Row],[Monthly_Expenses]]/Global_Household_Financial_Dyna[[#This Row],[Net Income]]</f>
        <v>1.2653330191231791</v>
      </c>
      <c r="N2866" t="str">
        <f>IF(Global_Household_Financial_Dyna[[#This Row],[Monthly_Savings]]&lt;0,"High Risk", IF(Global_Household_Financial_Dyna[[#This Row],[Savings Rate%]]&lt;0.1, "Medium", "Safe"))</f>
        <v>High Risk</v>
      </c>
      <c r="O2866">
        <f>Global_Household_Financial_Dyna[[#This Row],[Total_Household_Income]]/Global_Household_Financial_Dyna[[#This Row],[Family_Size]]</f>
        <v>509.21333333333337</v>
      </c>
      <c r="P2866" s="2">
        <f t="shared" si="88"/>
        <v>0.30718716818024266</v>
      </c>
      <c r="Q2866" s="2">
        <f t="shared" si="89"/>
        <v>-0.5725201873034218</v>
      </c>
      <c r="R2866" s="2" t="str">
        <f>IF(Global_Household_Financial_Dyna[[#This Row],[Vs country_Average]]&lt;-0.2, "Underperformer", IF(Global_Household_Financial_Dyna[[#This Row],[Vs country_Average]]&gt;0.2, "Outperformer", "Normal"))</f>
        <v>Underperformer</v>
      </c>
      <c r="S28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-231.51349999999999</v>
      </c>
      <c r="T28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-159.02700000000002</v>
      </c>
      <c r="U28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-86.540500000000009</v>
      </c>
      <c r="V28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-14.05400000000003</v>
      </c>
    </row>
    <row r="2867" spans="1:22" x14ac:dyDescent="0.3">
      <c r="A2867">
        <v>2874</v>
      </c>
      <c r="B2867" t="s">
        <v>10</v>
      </c>
      <c r="C2867" t="s">
        <v>22</v>
      </c>
      <c r="D2867">
        <v>1</v>
      </c>
      <c r="E2867">
        <v>1</v>
      </c>
      <c r="F2867">
        <v>367.28</v>
      </c>
      <c r="G2867">
        <v>367.28</v>
      </c>
      <c r="H2867">
        <v>36.729999999999997</v>
      </c>
      <c r="I2867">
        <v>301.81</v>
      </c>
      <c r="J2867">
        <v>28.74</v>
      </c>
      <c r="K2867">
        <f>Global_Household_Financial_Dyna[[#This Row],[Total_Household_Income]]-Global_Household_Financial_Dyna[[#This Row],[Estimated_Taxes]]</f>
        <v>330.54999999999995</v>
      </c>
      <c r="L2867" s="1">
        <f>Global_Household_Financial_Dyna[[#This Row],[Monthly_Savings]]/Global_Household_Financial_Dyna[[#This Row],[Net Income]]</f>
        <v>8.6945999092421733E-2</v>
      </c>
      <c r="M2867" s="2">
        <f>Global_Household_Financial_Dyna[[#This Row],[Monthly_Expenses]]/Global_Household_Financial_Dyna[[#This Row],[Net Income]]</f>
        <v>0.91305400090757838</v>
      </c>
      <c r="N2867" t="str">
        <f>IF(Global_Household_Financial_Dyna[[#This Row],[Monthly_Savings]]&lt;0,"High Risk", IF(Global_Household_Financial_Dyna[[#This Row],[Savings Rate%]]&lt;0.1, "Medium", "Safe"))</f>
        <v>Medium</v>
      </c>
      <c r="O2867">
        <f>Global_Household_Financial_Dyna[[#This Row],[Total_Household_Income]]/Global_Household_Financial_Dyna[[#This Row],[Family_Size]]</f>
        <v>367.28</v>
      </c>
      <c r="P2867" s="2">
        <f t="shared" si="88"/>
        <v>0.42077341556833553</v>
      </c>
      <c r="Q2867" s="2">
        <f t="shared" si="89"/>
        <v>-0.3338274164759138</v>
      </c>
      <c r="R2867" s="2" t="str">
        <f>IF(Global_Household_Financial_Dyna[[#This Row],[Vs country_Average]]&lt;-0.2, "Underperformer", IF(Global_Household_Financial_Dyna[[#This Row],[Vs country_Average]]&gt;0.2, "Outperformer", "Normal"))</f>
        <v>Underperformer</v>
      </c>
      <c r="S28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28.74</v>
      </c>
      <c r="T28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28.74</v>
      </c>
      <c r="U28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28.74</v>
      </c>
      <c r="V28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28.74</v>
      </c>
    </row>
    <row r="2868" spans="1:22" x14ac:dyDescent="0.3">
      <c r="A2868">
        <v>2875</v>
      </c>
      <c r="B2868" t="s">
        <v>14</v>
      </c>
      <c r="C2868" t="s">
        <v>15</v>
      </c>
      <c r="D2868">
        <v>2</v>
      </c>
      <c r="E2868">
        <v>2</v>
      </c>
      <c r="F2868">
        <v>11.73</v>
      </c>
      <c r="G2868">
        <v>19.920000000000002</v>
      </c>
      <c r="H2868">
        <v>2.99</v>
      </c>
      <c r="I2868">
        <v>18.91</v>
      </c>
      <c r="J2868">
        <v>-1.97</v>
      </c>
      <c r="K2868">
        <f>Global_Household_Financial_Dyna[[#This Row],[Total_Household_Income]]-Global_Household_Financial_Dyna[[#This Row],[Estimated_Taxes]]</f>
        <v>16.93</v>
      </c>
      <c r="L2868" s="1">
        <f>Global_Household_Financial_Dyna[[#This Row],[Monthly_Savings]]/Global_Household_Financial_Dyna[[#This Row],[Net Income]]</f>
        <v>-0.11636148848198465</v>
      </c>
      <c r="M2868" s="2">
        <f>Global_Household_Financial_Dyna[[#This Row],[Monthly_Expenses]]/Global_Household_Financial_Dyna[[#This Row],[Net Income]]</f>
        <v>1.1169521559362079</v>
      </c>
      <c r="N2868" t="str">
        <f>IF(Global_Household_Financial_Dyna[[#This Row],[Monthly_Savings]]&lt;0,"High Risk", IF(Global_Household_Financial_Dyna[[#This Row],[Savings Rate%]]&lt;0.1, "Medium", "Safe"))</f>
        <v>High Risk</v>
      </c>
      <c r="O2868">
        <f>Global_Household_Financial_Dyna[[#This Row],[Total_Household_Income]]/Global_Household_Financial_Dyna[[#This Row],[Family_Size]]</f>
        <v>9.9600000000000009</v>
      </c>
      <c r="P2868" s="2">
        <f t="shared" si="88"/>
        <v>0.39788995363055785</v>
      </c>
      <c r="Q2868" s="2">
        <f t="shared" si="89"/>
        <v>-0.51425144211254248</v>
      </c>
      <c r="R2868" s="2" t="str">
        <f>IF(Global_Household_Financial_Dyna[[#This Row],[Vs country_Average]]&lt;-0.2, "Underperformer", IF(Global_Household_Financial_Dyna[[#This Row],[Vs country_Average]]&gt;0.2, "Outperformer", "Normal"))</f>
        <v>Underperformer</v>
      </c>
      <c r="S28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-1.0245</v>
      </c>
      <c r="T28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-7.8999999999999959E-2</v>
      </c>
      <c r="U28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0.8664999999999996</v>
      </c>
      <c r="V28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1.8120000000000001</v>
      </c>
    </row>
    <row r="2869" spans="1:22" x14ac:dyDescent="0.3">
      <c r="A2869">
        <v>2876</v>
      </c>
      <c r="B2869" t="s">
        <v>10</v>
      </c>
      <c r="C2869" t="s">
        <v>11</v>
      </c>
      <c r="D2869">
        <v>5</v>
      </c>
      <c r="E2869">
        <v>1</v>
      </c>
      <c r="F2869">
        <v>690.92</v>
      </c>
      <c r="G2869">
        <v>690.92</v>
      </c>
      <c r="H2869">
        <v>69.09</v>
      </c>
      <c r="I2869">
        <v>609.59</v>
      </c>
      <c r="J2869">
        <v>12.24</v>
      </c>
      <c r="K2869">
        <f>Global_Household_Financial_Dyna[[#This Row],[Total_Household_Income]]-Global_Household_Financial_Dyna[[#This Row],[Estimated_Taxes]]</f>
        <v>621.82999999999993</v>
      </c>
      <c r="L2869" s="1">
        <f>Global_Household_Financial_Dyna[[#This Row],[Monthly_Savings]]/Global_Household_Financial_Dyna[[#This Row],[Net Income]]</f>
        <v>1.9683836418313689E-2</v>
      </c>
      <c r="M2869" s="2">
        <f>Global_Household_Financial_Dyna[[#This Row],[Monthly_Expenses]]/Global_Household_Financial_Dyna[[#This Row],[Net Income]]</f>
        <v>0.98031616358168649</v>
      </c>
      <c r="N2869" t="str">
        <f>IF(Global_Household_Financial_Dyna[[#This Row],[Monthly_Savings]]&lt;0,"High Risk", IF(Global_Household_Financial_Dyna[[#This Row],[Savings Rate%]]&lt;0.1, "Medium", "Safe"))</f>
        <v>Medium</v>
      </c>
      <c r="O2869">
        <f>Global_Household_Financial_Dyna[[#This Row],[Total_Household_Income]]/Global_Household_Financial_Dyna[[#This Row],[Family_Size]]</f>
        <v>138.184</v>
      </c>
      <c r="P2869" s="2">
        <f t="shared" si="88"/>
        <v>0.42077341556833553</v>
      </c>
      <c r="Q2869" s="2">
        <f t="shared" si="89"/>
        <v>-0.40108957915002186</v>
      </c>
      <c r="R2869" s="2" t="str">
        <f>IF(Global_Household_Financial_Dyna[[#This Row],[Vs country_Average]]&lt;-0.2, "Underperformer", IF(Global_Household_Financial_Dyna[[#This Row],[Vs country_Average]]&gt;0.2, "Outperformer", "Normal"))</f>
        <v>Underperformer</v>
      </c>
      <c r="S28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12.24</v>
      </c>
      <c r="T28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12.24</v>
      </c>
      <c r="U28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12.24</v>
      </c>
      <c r="V28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12.24</v>
      </c>
    </row>
    <row r="2870" spans="1:22" x14ac:dyDescent="0.3">
      <c r="A2870">
        <v>2877</v>
      </c>
      <c r="B2870" t="s">
        <v>10</v>
      </c>
      <c r="C2870" t="s">
        <v>11</v>
      </c>
      <c r="D2870">
        <v>5</v>
      </c>
      <c r="E2870">
        <v>1</v>
      </c>
      <c r="F2870">
        <v>1096.1300000000001</v>
      </c>
      <c r="G2870">
        <v>1096.1300000000001</v>
      </c>
      <c r="H2870">
        <v>109.61</v>
      </c>
      <c r="I2870">
        <v>700.31</v>
      </c>
      <c r="J2870">
        <v>286.20999999999998</v>
      </c>
      <c r="K2870">
        <f>Global_Household_Financial_Dyna[[#This Row],[Total_Household_Income]]-Global_Household_Financial_Dyna[[#This Row],[Estimated_Taxes]]</f>
        <v>986.5200000000001</v>
      </c>
      <c r="L2870" s="1">
        <f>Global_Household_Financial_Dyna[[#This Row],[Monthly_Savings]]/Global_Household_Financial_Dyna[[#This Row],[Net Income]]</f>
        <v>0.29012082877184442</v>
      </c>
      <c r="M2870" s="2">
        <f>Global_Household_Financial_Dyna[[#This Row],[Monthly_Expenses]]/Global_Household_Financial_Dyna[[#This Row],[Net Income]]</f>
        <v>0.70987917122815536</v>
      </c>
      <c r="N2870" t="str">
        <f>IF(Global_Household_Financial_Dyna[[#This Row],[Monthly_Savings]]&lt;0,"High Risk", IF(Global_Household_Financial_Dyna[[#This Row],[Savings Rate%]]&lt;0.1, "Medium", "Safe"))</f>
        <v>Safe</v>
      </c>
      <c r="O2870">
        <f>Global_Household_Financial_Dyna[[#This Row],[Total_Household_Income]]/Global_Household_Financial_Dyna[[#This Row],[Family_Size]]</f>
        <v>219.22600000000003</v>
      </c>
      <c r="P2870" s="2">
        <f t="shared" si="88"/>
        <v>0.42077341556833553</v>
      </c>
      <c r="Q2870" s="2">
        <f t="shared" si="89"/>
        <v>-0.13065258679649111</v>
      </c>
      <c r="R2870" s="2" t="str">
        <f>IF(Global_Household_Financial_Dyna[[#This Row],[Vs country_Average]]&lt;-0.2, "Underperformer", IF(Global_Household_Financial_Dyna[[#This Row],[Vs country_Average]]&gt;0.2, "Outperformer", "Normal"))</f>
        <v>Normal</v>
      </c>
      <c r="S28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286.20999999999998</v>
      </c>
      <c r="T28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286.20999999999998</v>
      </c>
      <c r="U28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286.20999999999998</v>
      </c>
      <c r="V28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286.20999999999998</v>
      </c>
    </row>
    <row r="2871" spans="1:22" x14ac:dyDescent="0.3">
      <c r="A2871">
        <v>2878</v>
      </c>
      <c r="B2871" t="s">
        <v>18</v>
      </c>
      <c r="C2871" t="s">
        <v>19</v>
      </c>
      <c r="D2871">
        <v>2</v>
      </c>
      <c r="E2871">
        <v>2</v>
      </c>
      <c r="F2871">
        <v>2899.01</v>
      </c>
      <c r="G2871">
        <v>4915</v>
      </c>
      <c r="H2871">
        <v>1081.3</v>
      </c>
      <c r="I2871">
        <v>1832.56</v>
      </c>
      <c r="J2871">
        <v>2001.14</v>
      </c>
      <c r="K2871">
        <f>Global_Household_Financial_Dyna[[#This Row],[Total_Household_Income]]-Global_Household_Financial_Dyna[[#This Row],[Estimated_Taxes]]</f>
        <v>3833.7</v>
      </c>
      <c r="L2871" s="1">
        <f>Global_Household_Financial_Dyna[[#This Row],[Monthly_Savings]]/Global_Household_Financial_Dyna[[#This Row],[Net Income]]</f>
        <v>0.52198659258679614</v>
      </c>
      <c r="M2871" s="2">
        <f>Global_Household_Financial_Dyna[[#This Row],[Monthly_Expenses]]/Global_Household_Financial_Dyna[[#This Row],[Net Income]]</f>
        <v>0.47801340741320397</v>
      </c>
      <c r="N2871" t="str">
        <f>IF(Global_Household_Financial_Dyna[[#This Row],[Monthly_Savings]]&lt;0,"High Risk", IF(Global_Household_Financial_Dyna[[#This Row],[Savings Rate%]]&lt;0.1, "Medium", "Safe"))</f>
        <v>Safe</v>
      </c>
      <c r="O2871">
        <f>Global_Household_Financial_Dyna[[#This Row],[Total_Household_Income]]/Global_Household_Financial_Dyna[[#This Row],[Family_Size]]</f>
        <v>2457.5</v>
      </c>
      <c r="P2871" s="2">
        <f t="shared" si="88"/>
        <v>0.32336204947805613</v>
      </c>
      <c r="Q2871" s="2">
        <f t="shared" si="89"/>
        <v>0.19862454310874</v>
      </c>
      <c r="R2871" s="2" t="str">
        <f>IF(Global_Household_Financial_Dyna[[#This Row],[Vs country_Average]]&lt;-0.2, "Underperformer", IF(Global_Household_Financial_Dyna[[#This Row],[Vs country_Average]]&gt;0.2, "Outperformer", "Normal"))</f>
        <v>Normal</v>
      </c>
      <c r="S28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2001.14</v>
      </c>
      <c r="T28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2001.14</v>
      </c>
      <c r="U28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2001.14</v>
      </c>
      <c r="V28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2001.14</v>
      </c>
    </row>
    <row r="2872" spans="1:22" x14ac:dyDescent="0.3">
      <c r="A2872">
        <v>2879</v>
      </c>
      <c r="B2872" t="s">
        <v>16</v>
      </c>
      <c r="C2872" t="s">
        <v>21</v>
      </c>
      <c r="D2872">
        <v>5</v>
      </c>
      <c r="E2872">
        <v>2</v>
      </c>
      <c r="F2872">
        <v>3659.97</v>
      </c>
      <c r="G2872">
        <v>5518.71</v>
      </c>
      <c r="H2872">
        <v>1931.55</v>
      </c>
      <c r="I2872">
        <v>2827.56</v>
      </c>
      <c r="J2872">
        <v>759.6</v>
      </c>
      <c r="K2872">
        <f>Global_Household_Financial_Dyna[[#This Row],[Total_Household_Income]]-Global_Household_Financial_Dyna[[#This Row],[Estimated_Taxes]]</f>
        <v>3587.16</v>
      </c>
      <c r="L2872" s="1">
        <f>Global_Household_Financial_Dyna[[#This Row],[Monthly_Savings]]/Global_Household_Financial_Dyna[[#This Row],[Net Income]]</f>
        <v>0.21175526042886295</v>
      </c>
      <c r="M2872" s="2">
        <f>Global_Household_Financial_Dyna[[#This Row],[Monthly_Expenses]]/Global_Household_Financial_Dyna[[#This Row],[Net Income]]</f>
        <v>0.78824473957113705</v>
      </c>
      <c r="N2872" t="str">
        <f>IF(Global_Household_Financial_Dyna[[#This Row],[Monthly_Savings]]&lt;0,"High Risk", IF(Global_Household_Financial_Dyna[[#This Row],[Savings Rate%]]&lt;0.1, "Medium", "Safe"))</f>
        <v>Safe</v>
      </c>
      <c r="O2872">
        <f>Global_Household_Financial_Dyna[[#This Row],[Total_Household_Income]]/Global_Household_Financial_Dyna[[#This Row],[Family_Size]]</f>
        <v>1103.742</v>
      </c>
      <c r="P2872" s="2">
        <f t="shared" si="88"/>
        <v>0.15879799892000862</v>
      </c>
      <c r="Q2872" s="2">
        <f t="shared" si="89"/>
        <v>5.2957261508854325E-2</v>
      </c>
      <c r="R2872" s="2" t="str">
        <f>IF(Global_Household_Financial_Dyna[[#This Row],[Vs country_Average]]&lt;-0.2, "Underperformer", IF(Global_Household_Financial_Dyna[[#This Row],[Vs country_Average]]&gt;0.2, "Outperformer", "Normal"))</f>
        <v>Normal</v>
      </c>
      <c r="S28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759.6</v>
      </c>
      <c r="T28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759.6</v>
      </c>
      <c r="U28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759.6</v>
      </c>
      <c r="V28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759.6</v>
      </c>
    </row>
    <row r="2873" spans="1:22" x14ac:dyDescent="0.3">
      <c r="A2873">
        <v>2880</v>
      </c>
      <c r="B2873" t="s">
        <v>18</v>
      </c>
      <c r="C2873" t="s">
        <v>20</v>
      </c>
      <c r="D2873">
        <v>2</v>
      </c>
      <c r="E2873">
        <v>1</v>
      </c>
      <c r="F2873">
        <v>4255.88</v>
      </c>
      <c r="G2873">
        <v>4255.88</v>
      </c>
      <c r="H2873">
        <v>936.29</v>
      </c>
      <c r="I2873">
        <v>1929.81</v>
      </c>
      <c r="J2873">
        <v>1389.78</v>
      </c>
      <c r="K2873">
        <f>Global_Household_Financial_Dyna[[#This Row],[Total_Household_Income]]-Global_Household_Financial_Dyna[[#This Row],[Estimated_Taxes]]</f>
        <v>3319.59</v>
      </c>
      <c r="L2873" s="1">
        <f>Global_Household_Financial_Dyna[[#This Row],[Monthly_Savings]]/Global_Household_Financial_Dyna[[#This Row],[Net Income]]</f>
        <v>0.41866013573965455</v>
      </c>
      <c r="M2873" s="2">
        <f>Global_Household_Financial_Dyna[[#This Row],[Monthly_Expenses]]/Global_Household_Financial_Dyna[[#This Row],[Net Income]]</f>
        <v>0.58133986426034534</v>
      </c>
      <c r="N2873" t="str">
        <f>IF(Global_Household_Financial_Dyna[[#This Row],[Monthly_Savings]]&lt;0,"High Risk", IF(Global_Household_Financial_Dyna[[#This Row],[Savings Rate%]]&lt;0.1, "Medium", "Safe"))</f>
        <v>Safe</v>
      </c>
      <c r="O2873">
        <f>Global_Household_Financial_Dyna[[#This Row],[Total_Household_Income]]/Global_Household_Financial_Dyna[[#This Row],[Family_Size]]</f>
        <v>2127.94</v>
      </c>
      <c r="P2873" s="2">
        <f t="shared" si="88"/>
        <v>0.32336204947805613</v>
      </c>
      <c r="Q2873" s="2">
        <f t="shared" si="89"/>
        <v>9.5298086261598414E-2</v>
      </c>
      <c r="R2873" s="2" t="str">
        <f>IF(Global_Household_Financial_Dyna[[#This Row],[Vs country_Average]]&lt;-0.2, "Underperformer", IF(Global_Household_Financial_Dyna[[#This Row],[Vs country_Average]]&gt;0.2, "Outperformer", "Normal"))</f>
        <v>Normal</v>
      </c>
      <c r="S28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1389.78</v>
      </c>
      <c r="T28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1389.78</v>
      </c>
      <c r="U28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1389.78</v>
      </c>
      <c r="V28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1389.78</v>
      </c>
    </row>
    <row r="2874" spans="1:22" x14ac:dyDescent="0.3">
      <c r="A2874">
        <v>2881</v>
      </c>
      <c r="B2874" t="s">
        <v>10</v>
      </c>
      <c r="C2874" t="s">
        <v>11</v>
      </c>
      <c r="D2874">
        <v>6</v>
      </c>
      <c r="E2874">
        <v>3</v>
      </c>
      <c r="F2874">
        <v>825.11</v>
      </c>
      <c r="G2874">
        <v>1823.6</v>
      </c>
      <c r="H2874">
        <v>182.36</v>
      </c>
      <c r="I2874">
        <v>787.6</v>
      </c>
      <c r="J2874">
        <v>853.64</v>
      </c>
      <c r="K2874">
        <f>Global_Household_Financial_Dyna[[#This Row],[Total_Household_Income]]-Global_Household_Financial_Dyna[[#This Row],[Estimated_Taxes]]</f>
        <v>1641.2399999999998</v>
      </c>
      <c r="L2874" s="1">
        <f>Global_Household_Financial_Dyna[[#This Row],[Monthly_Savings]]/Global_Household_Financial_Dyna[[#This Row],[Net Income]]</f>
        <v>0.52011893446418567</v>
      </c>
      <c r="M2874" s="2">
        <f>Global_Household_Financial_Dyna[[#This Row],[Monthly_Expenses]]/Global_Household_Financial_Dyna[[#This Row],[Net Income]]</f>
        <v>0.47988106553581444</v>
      </c>
      <c r="N2874" t="str">
        <f>IF(Global_Household_Financial_Dyna[[#This Row],[Monthly_Savings]]&lt;0,"High Risk", IF(Global_Household_Financial_Dyna[[#This Row],[Savings Rate%]]&lt;0.1, "Medium", "Safe"))</f>
        <v>Safe</v>
      </c>
      <c r="O2874">
        <f>Global_Household_Financial_Dyna[[#This Row],[Total_Household_Income]]/Global_Household_Financial_Dyna[[#This Row],[Family_Size]]</f>
        <v>303.93333333333334</v>
      </c>
      <c r="P2874" s="2">
        <f t="shared" si="88"/>
        <v>0.42077341556833553</v>
      </c>
      <c r="Q2874" s="2">
        <f t="shared" si="89"/>
        <v>9.9345518895850138E-2</v>
      </c>
      <c r="R2874" s="2" t="str">
        <f>IF(Global_Household_Financial_Dyna[[#This Row],[Vs country_Average]]&lt;-0.2, "Underperformer", IF(Global_Household_Financial_Dyna[[#This Row],[Vs country_Average]]&gt;0.2, "Outperformer", "Normal"))</f>
        <v>Normal</v>
      </c>
      <c r="S28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853.64</v>
      </c>
      <c r="T28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853.64</v>
      </c>
      <c r="U28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853.64</v>
      </c>
      <c r="V28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853.64</v>
      </c>
    </row>
    <row r="2875" spans="1:22" x14ac:dyDescent="0.3">
      <c r="A2875">
        <v>2882</v>
      </c>
      <c r="B2875" t="s">
        <v>12</v>
      </c>
      <c r="C2875" t="s">
        <v>13</v>
      </c>
      <c r="D2875">
        <v>1</v>
      </c>
      <c r="E2875">
        <v>1</v>
      </c>
      <c r="F2875">
        <v>3650.45</v>
      </c>
      <c r="G2875">
        <v>3650.45</v>
      </c>
      <c r="H2875">
        <v>912.61</v>
      </c>
      <c r="I2875">
        <v>1535.42</v>
      </c>
      <c r="J2875">
        <v>1202.42</v>
      </c>
      <c r="K2875">
        <f>Global_Household_Financial_Dyna[[#This Row],[Total_Household_Income]]-Global_Household_Financial_Dyna[[#This Row],[Estimated_Taxes]]</f>
        <v>2737.8399999999997</v>
      </c>
      <c r="L2875" s="1">
        <f>Global_Household_Financial_Dyna[[#This Row],[Monthly_Savings]]/Global_Household_Financial_Dyna[[#This Row],[Net Income]]</f>
        <v>0.43918563539140354</v>
      </c>
      <c r="M2875" s="2">
        <f>Global_Household_Financial_Dyna[[#This Row],[Monthly_Expenses]]/Global_Household_Financial_Dyna[[#This Row],[Net Income]]</f>
        <v>0.56081436460859668</v>
      </c>
      <c r="N2875" t="str">
        <f>IF(Global_Household_Financial_Dyna[[#This Row],[Monthly_Savings]]&lt;0,"High Risk", IF(Global_Household_Financial_Dyna[[#This Row],[Savings Rate%]]&lt;0.1, "Medium", "Safe"))</f>
        <v>Safe</v>
      </c>
      <c r="O2875">
        <f>Global_Household_Financial_Dyna[[#This Row],[Total_Household_Income]]/Global_Household_Financial_Dyna[[#This Row],[Family_Size]]</f>
        <v>3650.45</v>
      </c>
      <c r="P2875" s="2">
        <f t="shared" si="88"/>
        <v>0.30718716818024266</v>
      </c>
      <c r="Q2875" s="2">
        <f t="shared" si="89"/>
        <v>0.13199846721116087</v>
      </c>
      <c r="R2875" s="2" t="str">
        <f>IF(Global_Household_Financial_Dyna[[#This Row],[Vs country_Average]]&lt;-0.2, "Underperformer", IF(Global_Household_Financial_Dyna[[#This Row],[Vs country_Average]]&gt;0.2, "Outperformer", "Normal"))</f>
        <v>Normal</v>
      </c>
      <c r="S28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1202.42</v>
      </c>
      <c r="T28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1202.42</v>
      </c>
      <c r="U28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1202.42</v>
      </c>
      <c r="V28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1202.42</v>
      </c>
    </row>
    <row r="2876" spans="1:22" x14ac:dyDescent="0.3">
      <c r="A2876">
        <v>2883</v>
      </c>
      <c r="B2876" t="s">
        <v>18</v>
      </c>
      <c r="C2876" t="s">
        <v>20</v>
      </c>
      <c r="D2876">
        <v>8</v>
      </c>
      <c r="E2876">
        <v>3</v>
      </c>
      <c r="F2876">
        <v>4173.01</v>
      </c>
      <c r="G2876">
        <v>8861.84</v>
      </c>
      <c r="H2876">
        <v>2392.6999999999998</v>
      </c>
      <c r="I2876">
        <v>4344.4799999999996</v>
      </c>
      <c r="J2876">
        <v>2124.66</v>
      </c>
      <c r="K2876">
        <f>Global_Household_Financial_Dyna[[#This Row],[Total_Household_Income]]-Global_Household_Financial_Dyna[[#This Row],[Estimated_Taxes]]</f>
        <v>6469.14</v>
      </c>
      <c r="L2876" s="1">
        <f>Global_Household_Financial_Dyna[[#This Row],[Monthly_Savings]]/Global_Household_Financial_Dyna[[#This Row],[Net Income]]</f>
        <v>0.3284300540721023</v>
      </c>
      <c r="M2876" s="2">
        <f>Global_Household_Financial_Dyna[[#This Row],[Monthly_Expenses]]/Global_Household_Financial_Dyna[[#This Row],[Net Income]]</f>
        <v>0.67156994592789754</v>
      </c>
      <c r="N2876" t="str">
        <f>IF(Global_Household_Financial_Dyna[[#This Row],[Monthly_Savings]]&lt;0,"High Risk", IF(Global_Household_Financial_Dyna[[#This Row],[Savings Rate%]]&lt;0.1, "Medium", "Safe"))</f>
        <v>Safe</v>
      </c>
      <c r="O2876">
        <f>Global_Household_Financial_Dyna[[#This Row],[Total_Household_Income]]/Global_Household_Financial_Dyna[[#This Row],[Family_Size]]</f>
        <v>1107.73</v>
      </c>
      <c r="P2876" s="2">
        <f t="shared" si="88"/>
        <v>0.32336204947805613</v>
      </c>
      <c r="Q2876" s="2">
        <f t="shared" si="89"/>
        <v>5.0680045940461604E-3</v>
      </c>
      <c r="R2876" s="2" t="str">
        <f>IF(Global_Household_Financial_Dyna[[#This Row],[Vs country_Average]]&lt;-0.2, "Underperformer", IF(Global_Household_Financial_Dyna[[#This Row],[Vs country_Average]]&gt;0.2, "Outperformer", "Normal"))</f>
        <v>Normal</v>
      </c>
      <c r="S28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2124.66</v>
      </c>
      <c r="T28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2124.66</v>
      </c>
      <c r="U28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2124.66</v>
      </c>
      <c r="V28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2124.66</v>
      </c>
    </row>
    <row r="2877" spans="1:22" x14ac:dyDescent="0.3">
      <c r="A2877">
        <v>2884</v>
      </c>
      <c r="B2877" t="s">
        <v>18</v>
      </c>
      <c r="C2877" t="s">
        <v>19</v>
      </c>
      <c r="D2877">
        <v>1</v>
      </c>
      <c r="E2877">
        <v>1</v>
      </c>
      <c r="F2877">
        <v>6675.25</v>
      </c>
      <c r="G2877">
        <v>6675.25</v>
      </c>
      <c r="H2877">
        <v>1468.56</v>
      </c>
      <c r="I2877">
        <v>1809.12</v>
      </c>
      <c r="J2877">
        <v>3397.58</v>
      </c>
      <c r="K2877">
        <f>Global_Household_Financial_Dyna[[#This Row],[Total_Household_Income]]-Global_Household_Financial_Dyna[[#This Row],[Estimated_Taxes]]</f>
        <v>5206.6900000000005</v>
      </c>
      <c r="L2877" s="1">
        <f>Global_Household_Financial_Dyna[[#This Row],[Monthly_Savings]]/Global_Household_Financial_Dyna[[#This Row],[Net Income]]</f>
        <v>0.65254124981514161</v>
      </c>
      <c r="M2877" s="2">
        <f>Global_Household_Financial_Dyna[[#This Row],[Monthly_Expenses]]/Global_Household_Financial_Dyna[[#This Row],[Net Income]]</f>
        <v>0.34746067079084786</v>
      </c>
      <c r="N2877" t="str">
        <f>IF(Global_Household_Financial_Dyna[[#This Row],[Monthly_Savings]]&lt;0,"High Risk", IF(Global_Household_Financial_Dyna[[#This Row],[Savings Rate%]]&lt;0.1, "Medium", "Safe"))</f>
        <v>Safe</v>
      </c>
      <c r="O2877">
        <f>Global_Household_Financial_Dyna[[#This Row],[Total_Household_Income]]/Global_Household_Financial_Dyna[[#This Row],[Family_Size]]</f>
        <v>6675.25</v>
      </c>
      <c r="P2877" s="2">
        <f t="shared" si="88"/>
        <v>0.32336204947805613</v>
      </c>
      <c r="Q2877" s="2">
        <f t="shared" si="89"/>
        <v>0.32917920033708548</v>
      </c>
      <c r="R2877" s="2" t="str">
        <f>IF(Global_Household_Financial_Dyna[[#This Row],[Vs country_Average]]&lt;-0.2, "Underperformer", IF(Global_Household_Financial_Dyna[[#This Row],[Vs country_Average]]&gt;0.2, "Outperformer", "Normal"))</f>
        <v>Outperformer</v>
      </c>
      <c r="S28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3397.58</v>
      </c>
      <c r="T28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3397.58</v>
      </c>
      <c r="U28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3397.58</v>
      </c>
      <c r="V28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3397.58</v>
      </c>
    </row>
    <row r="2878" spans="1:22" x14ac:dyDescent="0.3">
      <c r="A2878">
        <v>2885</v>
      </c>
      <c r="B2878" t="s">
        <v>18</v>
      </c>
      <c r="C2878" t="s">
        <v>20</v>
      </c>
      <c r="D2878">
        <v>7</v>
      </c>
      <c r="E2878">
        <v>3</v>
      </c>
      <c r="F2878">
        <v>4058.84</v>
      </c>
      <c r="G2878">
        <v>9026.08</v>
      </c>
      <c r="H2878">
        <v>2437.04</v>
      </c>
      <c r="I2878">
        <v>3107.68</v>
      </c>
      <c r="J2878">
        <v>3481.35</v>
      </c>
      <c r="K2878">
        <f>Global_Household_Financial_Dyna[[#This Row],[Total_Household_Income]]-Global_Household_Financial_Dyna[[#This Row],[Estimated_Taxes]]</f>
        <v>6589.04</v>
      </c>
      <c r="L2878" s="1">
        <f>Global_Household_Financial_Dyna[[#This Row],[Monthly_Savings]]/Global_Household_Financial_Dyna[[#This Row],[Net Income]]</f>
        <v>0.52835466168060896</v>
      </c>
      <c r="M2878" s="2">
        <f>Global_Household_Financial_Dyna[[#This Row],[Monthly_Expenses]]/Global_Household_Financial_Dyna[[#This Row],[Net Income]]</f>
        <v>0.47164382064762089</v>
      </c>
      <c r="N2878" t="str">
        <f>IF(Global_Household_Financial_Dyna[[#This Row],[Monthly_Savings]]&lt;0,"High Risk", IF(Global_Household_Financial_Dyna[[#This Row],[Savings Rate%]]&lt;0.1, "Medium", "Safe"))</f>
        <v>Safe</v>
      </c>
      <c r="O2878">
        <f>Global_Household_Financial_Dyna[[#This Row],[Total_Household_Income]]/Global_Household_Financial_Dyna[[#This Row],[Family_Size]]</f>
        <v>1289.44</v>
      </c>
      <c r="P2878" s="2">
        <f t="shared" si="88"/>
        <v>0.32336204947805613</v>
      </c>
      <c r="Q2878" s="2">
        <f t="shared" si="89"/>
        <v>0.20499261220255283</v>
      </c>
      <c r="R2878" s="2" t="str">
        <f>IF(Global_Household_Financial_Dyna[[#This Row],[Vs country_Average]]&lt;-0.2, "Underperformer", IF(Global_Household_Financial_Dyna[[#This Row],[Vs country_Average]]&gt;0.2, "Outperformer", "Normal"))</f>
        <v>Outperformer</v>
      </c>
      <c r="S28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3481.35</v>
      </c>
      <c r="T28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3481.35</v>
      </c>
      <c r="U28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3481.35</v>
      </c>
      <c r="V28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3481.35</v>
      </c>
    </row>
    <row r="2879" spans="1:22" x14ac:dyDescent="0.3">
      <c r="A2879">
        <v>2886</v>
      </c>
      <c r="B2879" t="s">
        <v>12</v>
      </c>
      <c r="C2879" t="s">
        <v>13</v>
      </c>
      <c r="D2879">
        <v>1</v>
      </c>
      <c r="E2879">
        <v>1</v>
      </c>
      <c r="F2879">
        <v>5449.95</v>
      </c>
      <c r="G2879">
        <v>5449.95</v>
      </c>
      <c r="H2879">
        <v>1362.49</v>
      </c>
      <c r="I2879">
        <v>1436.71</v>
      </c>
      <c r="J2879">
        <v>2650.76</v>
      </c>
      <c r="K2879">
        <f>Global_Household_Financial_Dyna[[#This Row],[Total_Household_Income]]-Global_Household_Financial_Dyna[[#This Row],[Estimated_Taxes]]</f>
        <v>4087.46</v>
      </c>
      <c r="L2879" s="1">
        <f>Global_Household_Financial_Dyna[[#This Row],[Monthly_Savings]]/Global_Household_Financial_Dyna[[#This Row],[Net Income]]</f>
        <v>0.64851032181354684</v>
      </c>
      <c r="M2879" s="2">
        <f>Global_Household_Financial_Dyna[[#This Row],[Monthly_Expenses]]/Global_Household_Financial_Dyna[[#This Row],[Net Income]]</f>
        <v>0.35149212469357499</v>
      </c>
      <c r="N2879" t="str">
        <f>IF(Global_Household_Financial_Dyna[[#This Row],[Monthly_Savings]]&lt;0,"High Risk", IF(Global_Household_Financial_Dyna[[#This Row],[Savings Rate%]]&lt;0.1, "Medium", "Safe"))</f>
        <v>Safe</v>
      </c>
      <c r="O2879">
        <f>Global_Household_Financial_Dyna[[#This Row],[Total_Household_Income]]/Global_Household_Financial_Dyna[[#This Row],[Family_Size]]</f>
        <v>5449.95</v>
      </c>
      <c r="P2879" s="2">
        <f t="shared" si="88"/>
        <v>0.30718716818024266</v>
      </c>
      <c r="Q2879" s="2">
        <f t="shared" si="89"/>
        <v>0.34132315363330418</v>
      </c>
      <c r="R2879" s="2" t="str">
        <f>IF(Global_Household_Financial_Dyna[[#This Row],[Vs country_Average]]&lt;-0.2, "Underperformer", IF(Global_Household_Financial_Dyna[[#This Row],[Vs country_Average]]&gt;0.2, "Outperformer", "Normal"))</f>
        <v>Outperformer</v>
      </c>
      <c r="S28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2650.76</v>
      </c>
      <c r="T28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2650.76</v>
      </c>
      <c r="U28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2650.76</v>
      </c>
      <c r="V28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2650.76</v>
      </c>
    </row>
    <row r="2880" spans="1:22" x14ac:dyDescent="0.3">
      <c r="A2880">
        <v>2887</v>
      </c>
      <c r="B2880" t="s">
        <v>16</v>
      </c>
      <c r="C2880" t="s">
        <v>21</v>
      </c>
      <c r="D2880">
        <v>2</v>
      </c>
      <c r="E2880">
        <v>1</v>
      </c>
      <c r="F2880">
        <v>5017.03</v>
      </c>
      <c r="G2880">
        <v>5017.03</v>
      </c>
      <c r="H2880">
        <v>1755.96</v>
      </c>
      <c r="I2880">
        <v>2548.37</v>
      </c>
      <c r="J2880">
        <v>712.7</v>
      </c>
      <c r="K2880">
        <f>Global_Household_Financial_Dyna[[#This Row],[Total_Household_Income]]-Global_Household_Financial_Dyna[[#This Row],[Estimated_Taxes]]</f>
        <v>3261.0699999999997</v>
      </c>
      <c r="L2880" s="1">
        <f>Global_Household_Financial_Dyna[[#This Row],[Monthly_Savings]]/Global_Household_Financial_Dyna[[#This Row],[Net Income]]</f>
        <v>0.21854789992241813</v>
      </c>
      <c r="M2880" s="2">
        <f>Global_Household_Financial_Dyna[[#This Row],[Monthly_Expenses]]/Global_Household_Financial_Dyna[[#This Row],[Net Income]]</f>
        <v>0.78145210007758192</v>
      </c>
      <c r="N2880" t="str">
        <f>IF(Global_Household_Financial_Dyna[[#This Row],[Monthly_Savings]]&lt;0,"High Risk", IF(Global_Household_Financial_Dyna[[#This Row],[Savings Rate%]]&lt;0.1, "Medium", "Safe"))</f>
        <v>Safe</v>
      </c>
      <c r="O2880">
        <f>Global_Household_Financial_Dyna[[#This Row],[Total_Household_Income]]/Global_Household_Financial_Dyna[[#This Row],[Family_Size]]</f>
        <v>2508.5149999999999</v>
      </c>
      <c r="P2880" s="2">
        <f t="shared" si="88"/>
        <v>0.15879799892000862</v>
      </c>
      <c r="Q2880" s="2">
        <f t="shared" si="89"/>
        <v>5.9749901002409511E-2</v>
      </c>
      <c r="R2880" s="2" t="str">
        <f>IF(Global_Household_Financial_Dyna[[#This Row],[Vs country_Average]]&lt;-0.2, "Underperformer", IF(Global_Household_Financial_Dyna[[#This Row],[Vs country_Average]]&gt;0.2, "Outperformer", "Normal"))</f>
        <v>Normal</v>
      </c>
      <c r="S28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712.7</v>
      </c>
      <c r="T28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712.7</v>
      </c>
      <c r="U28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712.7</v>
      </c>
      <c r="V28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712.7</v>
      </c>
    </row>
    <row r="2881" spans="1:22" x14ac:dyDescent="0.3">
      <c r="A2881">
        <v>2888</v>
      </c>
      <c r="B2881" t="s">
        <v>10</v>
      </c>
      <c r="C2881" t="s">
        <v>11</v>
      </c>
      <c r="D2881">
        <v>7</v>
      </c>
      <c r="E2881">
        <v>3</v>
      </c>
      <c r="F2881">
        <v>433.1</v>
      </c>
      <c r="G2881">
        <v>912.3</v>
      </c>
      <c r="H2881">
        <v>91.23</v>
      </c>
      <c r="I2881">
        <v>865.77</v>
      </c>
      <c r="J2881">
        <v>-44.7</v>
      </c>
      <c r="K2881">
        <f>Global_Household_Financial_Dyna[[#This Row],[Total_Household_Income]]-Global_Household_Financial_Dyna[[#This Row],[Estimated_Taxes]]</f>
        <v>821.06999999999994</v>
      </c>
      <c r="L2881" s="1">
        <f>Global_Household_Financial_Dyna[[#This Row],[Monthly_Savings]]/Global_Household_Financial_Dyna[[#This Row],[Net Income]]</f>
        <v>-5.4441156052468131E-2</v>
      </c>
      <c r="M2881" s="2">
        <f>Global_Household_Financial_Dyna[[#This Row],[Monthly_Expenses]]/Global_Household_Financial_Dyna[[#This Row],[Net Income]]</f>
        <v>1.0544411560524682</v>
      </c>
      <c r="N2881" t="str">
        <f>IF(Global_Household_Financial_Dyna[[#This Row],[Monthly_Savings]]&lt;0,"High Risk", IF(Global_Household_Financial_Dyna[[#This Row],[Savings Rate%]]&lt;0.1, "Medium", "Safe"))</f>
        <v>High Risk</v>
      </c>
      <c r="O2881">
        <f>Global_Household_Financial_Dyna[[#This Row],[Total_Household_Income]]/Global_Household_Financial_Dyna[[#This Row],[Family_Size]]</f>
        <v>130.32857142857142</v>
      </c>
      <c r="P2881" s="2">
        <f t="shared" si="88"/>
        <v>0.42077341556833553</v>
      </c>
      <c r="Q2881" s="2">
        <f t="shared" si="89"/>
        <v>-0.47521457162080366</v>
      </c>
      <c r="R2881" s="2" t="str">
        <f>IF(Global_Household_Financial_Dyna[[#This Row],[Vs country_Average]]&lt;-0.2, "Underperformer", IF(Global_Household_Financial_Dyna[[#This Row],[Vs country_Average]]&gt;0.2, "Outperformer", "Normal"))</f>
        <v>Underperformer</v>
      </c>
      <c r="S28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-1.4115000000000038</v>
      </c>
      <c r="T28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41.87700000000001</v>
      </c>
      <c r="U28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85.165499999999994</v>
      </c>
      <c r="V28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128.45400000000001</v>
      </c>
    </row>
    <row r="2882" spans="1:22" x14ac:dyDescent="0.3">
      <c r="A2882">
        <v>2889</v>
      </c>
      <c r="B2882" t="s">
        <v>14</v>
      </c>
      <c r="C2882" t="s">
        <v>15</v>
      </c>
      <c r="D2882">
        <v>2</v>
      </c>
      <c r="E2882">
        <v>1</v>
      </c>
      <c r="F2882">
        <v>1744.53</v>
      </c>
      <c r="G2882">
        <v>1744.53</v>
      </c>
      <c r="H2882">
        <v>261.68</v>
      </c>
      <c r="I2882">
        <v>754.11</v>
      </c>
      <c r="J2882">
        <v>728.74</v>
      </c>
      <c r="K2882">
        <f>Global_Household_Financial_Dyna[[#This Row],[Total_Household_Income]]-Global_Household_Financial_Dyna[[#This Row],[Estimated_Taxes]]</f>
        <v>1482.85</v>
      </c>
      <c r="L2882" s="1">
        <f>Global_Household_Financial_Dyna[[#This Row],[Monthly_Savings]]/Global_Household_Financial_Dyna[[#This Row],[Net Income]]</f>
        <v>0.49144552719425433</v>
      </c>
      <c r="M2882" s="2">
        <f>Global_Household_Financial_Dyna[[#This Row],[Monthly_Expenses]]/Global_Household_Financial_Dyna[[#This Row],[Net Income]]</f>
        <v>0.50855447280574573</v>
      </c>
      <c r="N2882" t="str">
        <f>IF(Global_Household_Financial_Dyna[[#This Row],[Monthly_Savings]]&lt;0,"High Risk", IF(Global_Household_Financial_Dyna[[#This Row],[Savings Rate%]]&lt;0.1, "Medium", "Safe"))</f>
        <v>Safe</v>
      </c>
      <c r="O2882">
        <f>Global_Household_Financial_Dyna[[#This Row],[Total_Household_Income]]/Global_Household_Financial_Dyna[[#This Row],[Family_Size]]</f>
        <v>872.26499999999999</v>
      </c>
      <c r="P2882" s="2">
        <f t="shared" ref="P2882:P2945" si="90">AVERAGEIF($B$2:$B$4986,$B2882,$L$2:$L$4986)</f>
        <v>0.39788995363055785</v>
      </c>
      <c r="Q2882" s="2">
        <f t="shared" ref="Q2882:Q2945" si="91">L2882-P2882</f>
        <v>9.3555573563696481E-2</v>
      </c>
      <c r="R2882" s="2" t="str">
        <f>IF(Global_Household_Financial_Dyna[[#This Row],[Vs country_Average]]&lt;-0.2, "Underperformer", IF(Global_Household_Financial_Dyna[[#This Row],[Vs country_Average]]&gt;0.2, "Outperformer", "Normal"))</f>
        <v>Normal</v>
      </c>
      <c r="S28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728.74</v>
      </c>
      <c r="T28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728.74</v>
      </c>
      <c r="U28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728.74</v>
      </c>
      <c r="V28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728.74</v>
      </c>
    </row>
    <row r="2883" spans="1:22" x14ac:dyDescent="0.3">
      <c r="A2883">
        <v>2890</v>
      </c>
      <c r="B2883" t="s">
        <v>14</v>
      </c>
      <c r="C2883" t="s">
        <v>15</v>
      </c>
      <c r="D2883">
        <v>8</v>
      </c>
      <c r="E2883">
        <v>3</v>
      </c>
      <c r="F2883">
        <v>1267.8499999999999</v>
      </c>
      <c r="G2883">
        <v>2900.81</v>
      </c>
      <c r="H2883">
        <v>435.12</v>
      </c>
      <c r="I2883">
        <v>2239.9</v>
      </c>
      <c r="J2883">
        <v>225.78</v>
      </c>
      <c r="K2883">
        <f>Global_Household_Financial_Dyna[[#This Row],[Total_Household_Income]]-Global_Household_Financial_Dyna[[#This Row],[Estimated_Taxes]]</f>
        <v>2465.69</v>
      </c>
      <c r="L2883" s="1">
        <f>Global_Household_Financial_Dyna[[#This Row],[Monthly_Savings]]/Global_Household_Financial_Dyna[[#This Row],[Net Income]]</f>
        <v>9.1568688683492244E-2</v>
      </c>
      <c r="M2883" s="2">
        <f>Global_Household_Financial_Dyna[[#This Row],[Monthly_Expenses]]/Global_Household_Financial_Dyna[[#This Row],[Net Income]]</f>
        <v>0.90842725565663163</v>
      </c>
      <c r="N2883" t="str">
        <f>IF(Global_Household_Financial_Dyna[[#This Row],[Monthly_Savings]]&lt;0,"High Risk", IF(Global_Household_Financial_Dyna[[#This Row],[Savings Rate%]]&lt;0.1, "Medium", "Safe"))</f>
        <v>Medium</v>
      </c>
      <c r="O2883">
        <f>Global_Household_Financial_Dyna[[#This Row],[Total_Household_Income]]/Global_Household_Financial_Dyna[[#This Row],[Family_Size]]</f>
        <v>362.60124999999999</v>
      </c>
      <c r="P2883" s="2">
        <f t="shared" si="90"/>
        <v>0.39788995363055785</v>
      </c>
      <c r="Q2883" s="2">
        <f t="shared" si="91"/>
        <v>-0.30632126494706557</v>
      </c>
      <c r="R2883" s="2" t="str">
        <f>IF(Global_Household_Financial_Dyna[[#This Row],[Vs country_Average]]&lt;-0.2, "Underperformer", IF(Global_Household_Financial_Dyna[[#This Row],[Vs country_Average]]&gt;0.2, "Outperformer", "Normal"))</f>
        <v>Underperformer</v>
      </c>
      <c r="S28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225.78</v>
      </c>
      <c r="T28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225.78</v>
      </c>
      <c r="U28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225.78</v>
      </c>
      <c r="V28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225.78</v>
      </c>
    </row>
    <row r="2884" spans="1:22" x14ac:dyDescent="0.3">
      <c r="A2884">
        <v>2891</v>
      </c>
      <c r="B2884" t="s">
        <v>10</v>
      </c>
      <c r="C2884" t="s">
        <v>22</v>
      </c>
      <c r="D2884">
        <v>4</v>
      </c>
      <c r="E2884">
        <v>3</v>
      </c>
      <c r="F2884">
        <v>1033.9000000000001</v>
      </c>
      <c r="G2884">
        <v>2236.4299999999998</v>
      </c>
      <c r="H2884">
        <v>223.64</v>
      </c>
      <c r="I2884">
        <v>478.07</v>
      </c>
      <c r="J2884">
        <v>1534.72</v>
      </c>
      <c r="K2884">
        <f>Global_Household_Financial_Dyna[[#This Row],[Total_Household_Income]]-Global_Household_Financial_Dyna[[#This Row],[Estimated_Taxes]]</f>
        <v>2012.79</v>
      </c>
      <c r="L2884" s="1">
        <f>Global_Household_Financial_Dyna[[#This Row],[Monthly_Savings]]/Global_Household_Financial_Dyna[[#This Row],[Net Income]]</f>
        <v>0.7624839153612647</v>
      </c>
      <c r="M2884" s="2">
        <f>Global_Household_Financial_Dyna[[#This Row],[Monthly_Expenses]]/Global_Household_Financial_Dyna[[#This Row],[Net Income]]</f>
        <v>0.23751608463873528</v>
      </c>
      <c r="N2884" t="str">
        <f>IF(Global_Household_Financial_Dyna[[#This Row],[Monthly_Savings]]&lt;0,"High Risk", IF(Global_Household_Financial_Dyna[[#This Row],[Savings Rate%]]&lt;0.1, "Medium", "Safe"))</f>
        <v>Safe</v>
      </c>
      <c r="O2884">
        <f>Global_Household_Financial_Dyna[[#This Row],[Total_Household_Income]]/Global_Household_Financial_Dyna[[#This Row],[Family_Size]]</f>
        <v>559.10749999999996</v>
      </c>
      <c r="P2884" s="2">
        <f t="shared" si="90"/>
        <v>0.42077341556833553</v>
      </c>
      <c r="Q2884" s="2">
        <f t="shared" si="91"/>
        <v>0.34171049979292917</v>
      </c>
      <c r="R2884" s="2" t="str">
        <f>IF(Global_Household_Financial_Dyna[[#This Row],[Vs country_Average]]&lt;-0.2, "Underperformer", IF(Global_Household_Financial_Dyna[[#This Row],[Vs country_Average]]&gt;0.2, "Outperformer", "Normal"))</f>
        <v>Outperformer</v>
      </c>
      <c r="S28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1534.72</v>
      </c>
      <c r="T28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1534.72</v>
      </c>
      <c r="U28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1534.72</v>
      </c>
      <c r="V28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1534.72</v>
      </c>
    </row>
    <row r="2885" spans="1:22" x14ac:dyDescent="0.3">
      <c r="A2885">
        <v>2892</v>
      </c>
      <c r="B2885" t="s">
        <v>16</v>
      </c>
      <c r="C2885" t="s">
        <v>17</v>
      </c>
      <c r="D2885">
        <v>7</v>
      </c>
      <c r="E2885">
        <v>3</v>
      </c>
      <c r="F2885">
        <v>4605.6499999999996</v>
      </c>
      <c r="G2885">
        <v>10648.06</v>
      </c>
      <c r="H2885">
        <v>4259.22</v>
      </c>
      <c r="I2885">
        <v>3899.34</v>
      </c>
      <c r="J2885">
        <v>2489.5</v>
      </c>
      <c r="K2885">
        <f>Global_Household_Financial_Dyna[[#This Row],[Total_Household_Income]]-Global_Household_Financial_Dyna[[#This Row],[Estimated_Taxes]]</f>
        <v>6388.8399999999992</v>
      </c>
      <c r="L2885" s="1">
        <f>Global_Household_Financial_Dyna[[#This Row],[Monthly_Savings]]/Global_Household_Financial_Dyna[[#This Row],[Net Income]]</f>
        <v>0.38966385134077552</v>
      </c>
      <c r="M2885" s="2">
        <f>Global_Household_Financial_Dyna[[#This Row],[Monthly_Expenses]]/Global_Household_Financial_Dyna[[#This Row],[Net Income]]</f>
        <v>0.61033614865922459</v>
      </c>
      <c r="N2885" t="str">
        <f>IF(Global_Household_Financial_Dyna[[#This Row],[Monthly_Savings]]&lt;0,"High Risk", IF(Global_Household_Financial_Dyna[[#This Row],[Savings Rate%]]&lt;0.1, "Medium", "Safe"))</f>
        <v>Safe</v>
      </c>
      <c r="O2885">
        <f>Global_Household_Financial_Dyna[[#This Row],[Total_Household_Income]]/Global_Household_Financial_Dyna[[#This Row],[Family_Size]]</f>
        <v>1521.1514285714286</v>
      </c>
      <c r="P2885" s="2">
        <f t="shared" si="90"/>
        <v>0.15879799892000862</v>
      </c>
      <c r="Q2885" s="2">
        <f t="shared" si="91"/>
        <v>0.2308658524207669</v>
      </c>
      <c r="R2885" s="2" t="str">
        <f>IF(Global_Household_Financial_Dyna[[#This Row],[Vs country_Average]]&lt;-0.2, "Underperformer", IF(Global_Household_Financial_Dyna[[#This Row],[Vs country_Average]]&gt;0.2, "Outperformer", "Normal"))</f>
        <v>Outperformer</v>
      </c>
      <c r="S28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2489.5</v>
      </c>
      <c r="T28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2489.5</v>
      </c>
      <c r="U28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2489.5</v>
      </c>
      <c r="V28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2489.5</v>
      </c>
    </row>
    <row r="2886" spans="1:22" x14ac:dyDescent="0.3">
      <c r="A2886">
        <v>2893</v>
      </c>
      <c r="B2886" t="s">
        <v>14</v>
      </c>
      <c r="C2886" t="s">
        <v>15</v>
      </c>
      <c r="D2886">
        <v>8</v>
      </c>
      <c r="E2886">
        <v>3</v>
      </c>
      <c r="F2886">
        <v>1841.98</v>
      </c>
      <c r="G2886">
        <v>3592.78</v>
      </c>
      <c r="H2886">
        <v>538.91999999999996</v>
      </c>
      <c r="I2886">
        <v>2196.96</v>
      </c>
      <c r="J2886">
        <v>856.9</v>
      </c>
      <c r="K2886">
        <f>Global_Household_Financial_Dyna[[#This Row],[Total_Household_Income]]-Global_Household_Financial_Dyna[[#This Row],[Estimated_Taxes]]</f>
        <v>3053.86</v>
      </c>
      <c r="L2886" s="1">
        <f>Global_Household_Financial_Dyna[[#This Row],[Monthly_Savings]]/Global_Household_Financial_Dyna[[#This Row],[Net Income]]</f>
        <v>0.28059570510763426</v>
      </c>
      <c r="M2886" s="2">
        <f>Global_Household_Financial_Dyna[[#This Row],[Monthly_Expenses]]/Global_Household_Financial_Dyna[[#This Row],[Net Income]]</f>
        <v>0.71940429489236568</v>
      </c>
      <c r="N2886" t="str">
        <f>IF(Global_Household_Financial_Dyna[[#This Row],[Monthly_Savings]]&lt;0,"High Risk", IF(Global_Household_Financial_Dyna[[#This Row],[Savings Rate%]]&lt;0.1, "Medium", "Safe"))</f>
        <v>Safe</v>
      </c>
      <c r="O2886">
        <f>Global_Household_Financial_Dyna[[#This Row],[Total_Household_Income]]/Global_Household_Financial_Dyna[[#This Row],[Family_Size]]</f>
        <v>449.09750000000003</v>
      </c>
      <c r="P2886" s="2">
        <f t="shared" si="90"/>
        <v>0.39788995363055785</v>
      </c>
      <c r="Q2886" s="2">
        <f t="shared" si="91"/>
        <v>-0.11729424852292358</v>
      </c>
      <c r="R2886" s="2" t="str">
        <f>IF(Global_Household_Financial_Dyna[[#This Row],[Vs country_Average]]&lt;-0.2, "Underperformer", IF(Global_Household_Financial_Dyna[[#This Row],[Vs country_Average]]&gt;0.2, "Outperformer", "Normal"))</f>
        <v>Normal</v>
      </c>
      <c r="S28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856.9</v>
      </c>
      <c r="T28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856.9</v>
      </c>
      <c r="U28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856.9</v>
      </c>
      <c r="V28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856.9</v>
      </c>
    </row>
    <row r="2887" spans="1:22" x14ac:dyDescent="0.3">
      <c r="A2887">
        <v>2894</v>
      </c>
      <c r="B2887" t="s">
        <v>16</v>
      </c>
      <c r="C2887" t="s">
        <v>17</v>
      </c>
      <c r="D2887">
        <v>8</v>
      </c>
      <c r="E2887">
        <v>1</v>
      </c>
      <c r="F2887">
        <v>5885.43</v>
      </c>
      <c r="G2887">
        <v>5885.43</v>
      </c>
      <c r="H2887">
        <v>2059.9</v>
      </c>
      <c r="I2887">
        <v>5585.27</v>
      </c>
      <c r="J2887">
        <v>-1759.74</v>
      </c>
      <c r="K2887">
        <f>Global_Household_Financial_Dyna[[#This Row],[Total_Household_Income]]-Global_Household_Financial_Dyna[[#This Row],[Estimated_Taxes]]</f>
        <v>3825.53</v>
      </c>
      <c r="L2887" s="1">
        <f>Global_Household_Financial_Dyna[[#This Row],[Monthly_Savings]]/Global_Household_Financial_Dyna[[#This Row],[Net Income]]</f>
        <v>-0.45999900667358506</v>
      </c>
      <c r="M2887" s="2">
        <f>Global_Household_Financial_Dyna[[#This Row],[Monthly_Expenses]]/Global_Household_Financial_Dyna[[#This Row],[Net Income]]</f>
        <v>1.4599990066735851</v>
      </c>
      <c r="N2887" t="str">
        <f>IF(Global_Household_Financial_Dyna[[#This Row],[Monthly_Savings]]&lt;0,"High Risk", IF(Global_Household_Financial_Dyna[[#This Row],[Savings Rate%]]&lt;0.1, "Medium", "Safe"))</f>
        <v>High Risk</v>
      </c>
      <c r="O2887">
        <f>Global_Household_Financial_Dyna[[#This Row],[Total_Household_Income]]/Global_Household_Financial_Dyna[[#This Row],[Family_Size]]</f>
        <v>735.67875000000004</v>
      </c>
      <c r="P2887" s="2">
        <f t="shared" si="90"/>
        <v>0.15879799892000862</v>
      </c>
      <c r="Q2887" s="2">
        <f t="shared" si="91"/>
        <v>-0.61879700559359363</v>
      </c>
      <c r="R2887" s="2" t="str">
        <f>IF(Global_Household_Financial_Dyna[[#This Row],[Vs country_Average]]&lt;-0.2, "Underperformer", IF(Global_Household_Financial_Dyna[[#This Row],[Vs country_Average]]&gt;0.2, "Outperformer", "Normal"))</f>
        <v>Underperformer</v>
      </c>
      <c r="S28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-1480.4765</v>
      </c>
      <c r="T28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-1201.213</v>
      </c>
      <c r="U28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-921.94950000000006</v>
      </c>
      <c r="V28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-642.68599999999992</v>
      </c>
    </row>
    <row r="2888" spans="1:22" x14ac:dyDescent="0.3">
      <c r="A2888">
        <v>2895</v>
      </c>
      <c r="B2888" t="s">
        <v>18</v>
      </c>
      <c r="C2888" t="s">
        <v>19</v>
      </c>
      <c r="D2888">
        <v>5</v>
      </c>
      <c r="E2888">
        <v>3</v>
      </c>
      <c r="F2888">
        <v>4147.3900000000003</v>
      </c>
      <c r="G2888">
        <v>9032.74</v>
      </c>
      <c r="H2888">
        <v>2438.84</v>
      </c>
      <c r="I2888">
        <v>2801.05</v>
      </c>
      <c r="J2888">
        <v>3792.85</v>
      </c>
      <c r="K2888">
        <f>Global_Household_Financial_Dyna[[#This Row],[Total_Household_Income]]-Global_Household_Financial_Dyna[[#This Row],[Estimated_Taxes]]</f>
        <v>6593.9</v>
      </c>
      <c r="L2888" s="1">
        <f>Global_Household_Financial_Dyna[[#This Row],[Monthly_Savings]]/Global_Household_Financial_Dyna[[#This Row],[Net Income]]</f>
        <v>0.57520587209390495</v>
      </c>
      <c r="M2888" s="2">
        <f>Global_Household_Financial_Dyna[[#This Row],[Monthly_Expenses]]/Global_Household_Financial_Dyna[[#This Row],[Net Income]]</f>
        <v>0.42479412790609505</v>
      </c>
      <c r="N2888" t="str">
        <f>IF(Global_Household_Financial_Dyna[[#This Row],[Monthly_Savings]]&lt;0,"High Risk", IF(Global_Household_Financial_Dyna[[#This Row],[Savings Rate%]]&lt;0.1, "Medium", "Safe"))</f>
        <v>Safe</v>
      </c>
      <c r="O2888">
        <f>Global_Household_Financial_Dyna[[#This Row],[Total_Household_Income]]/Global_Household_Financial_Dyna[[#This Row],[Family_Size]]</f>
        <v>1806.548</v>
      </c>
      <c r="P2888" s="2">
        <f t="shared" si="90"/>
        <v>0.32336204947805613</v>
      </c>
      <c r="Q2888" s="2">
        <f t="shared" si="91"/>
        <v>0.25184382261584881</v>
      </c>
      <c r="R2888" s="2" t="str">
        <f>IF(Global_Household_Financial_Dyna[[#This Row],[Vs country_Average]]&lt;-0.2, "Underperformer", IF(Global_Household_Financial_Dyna[[#This Row],[Vs country_Average]]&gt;0.2, "Outperformer", "Normal"))</f>
        <v>Outperformer</v>
      </c>
      <c r="S28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3792.85</v>
      </c>
      <c r="T28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3792.85</v>
      </c>
      <c r="U28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3792.85</v>
      </c>
      <c r="V28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3792.85</v>
      </c>
    </row>
    <row r="2889" spans="1:22" x14ac:dyDescent="0.3">
      <c r="A2889">
        <v>2896</v>
      </c>
      <c r="B2889" t="s">
        <v>12</v>
      </c>
      <c r="C2889" t="s">
        <v>13</v>
      </c>
      <c r="D2889">
        <v>5</v>
      </c>
      <c r="E2889">
        <v>1</v>
      </c>
      <c r="F2889">
        <v>2852.22</v>
      </c>
      <c r="G2889">
        <v>2852.22</v>
      </c>
      <c r="H2889">
        <v>713.06</v>
      </c>
      <c r="I2889">
        <v>2632.12</v>
      </c>
      <c r="J2889">
        <v>-492.96</v>
      </c>
      <c r="K2889">
        <f>Global_Household_Financial_Dyna[[#This Row],[Total_Household_Income]]-Global_Household_Financial_Dyna[[#This Row],[Estimated_Taxes]]</f>
        <v>2139.16</v>
      </c>
      <c r="L2889" s="1">
        <f>Global_Household_Financial_Dyna[[#This Row],[Monthly_Savings]]/Global_Household_Financial_Dyna[[#This Row],[Net Income]]</f>
        <v>-0.23044559546737972</v>
      </c>
      <c r="M2889" s="2">
        <f>Global_Household_Financial_Dyna[[#This Row],[Monthly_Expenses]]/Global_Household_Financial_Dyna[[#This Row],[Net Income]]</f>
        <v>1.2304455954673799</v>
      </c>
      <c r="N2889" t="str">
        <f>IF(Global_Household_Financial_Dyna[[#This Row],[Monthly_Savings]]&lt;0,"High Risk", IF(Global_Household_Financial_Dyna[[#This Row],[Savings Rate%]]&lt;0.1, "Medium", "Safe"))</f>
        <v>High Risk</v>
      </c>
      <c r="O2889">
        <f>Global_Household_Financial_Dyna[[#This Row],[Total_Household_Income]]/Global_Household_Financial_Dyna[[#This Row],[Family_Size]]</f>
        <v>570.44399999999996</v>
      </c>
      <c r="P2889" s="2">
        <f t="shared" si="90"/>
        <v>0.30718716818024266</v>
      </c>
      <c r="Q2889" s="2">
        <f t="shared" si="91"/>
        <v>-0.53763276364762236</v>
      </c>
      <c r="R2889" s="2" t="str">
        <f>IF(Global_Household_Financial_Dyna[[#This Row],[Vs country_Average]]&lt;-0.2, "Underperformer", IF(Global_Household_Financial_Dyna[[#This Row],[Vs country_Average]]&gt;0.2, "Outperformer", "Normal"))</f>
        <v>Underperformer</v>
      </c>
      <c r="S28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-361.35399999999993</v>
      </c>
      <c r="T28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-229.74799999999999</v>
      </c>
      <c r="U28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-98.141999999999939</v>
      </c>
      <c r="V28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33.463999999999999</v>
      </c>
    </row>
    <row r="2890" spans="1:22" x14ac:dyDescent="0.3">
      <c r="A2890">
        <v>2897</v>
      </c>
      <c r="B2890" t="s">
        <v>16</v>
      </c>
      <c r="C2890" t="s">
        <v>17</v>
      </c>
      <c r="D2890">
        <v>4</v>
      </c>
      <c r="E2890">
        <v>3</v>
      </c>
      <c r="F2890">
        <v>2221.4899999999998</v>
      </c>
      <c r="G2890">
        <v>4879.51</v>
      </c>
      <c r="H2890">
        <v>1707.83</v>
      </c>
      <c r="I2890">
        <v>2443</v>
      </c>
      <c r="J2890">
        <v>728.69</v>
      </c>
      <c r="K2890">
        <f>Global_Household_Financial_Dyna[[#This Row],[Total_Household_Income]]-Global_Household_Financial_Dyna[[#This Row],[Estimated_Taxes]]</f>
        <v>3171.6800000000003</v>
      </c>
      <c r="L2890" s="1">
        <f>Global_Household_Financial_Dyna[[#This Row],[Monthly_Savings]]/Global_Household_Financial_Dyna[[#This Row],[Net Income]]</f>
        <v>0.22974890278968874</v>
      </c>
      <c r="M2890" s="2">
        <f>Global_Household_Financial_Dyna[[#This Row],[Monthly_Expenses]]/Global_Household_Financial_Dyna[[#This Row],[Net Income]]</f>
        <v>0.77025425011350446</v>
      </c>
      <c r="N2890" t="str">
        <f>IF(Global_Household_Financial_Dyna[[#This Row],[Monthly_Savings]]&lt;0,"High Risk", IF(Global_Household_Financial_Dyna[[#This Row],[Savings Rate%]]&lt;0.1, "Medium", "Safe"))</f>
        <v>Safe</v>
      </c>
      <c r="O2890">
        <f>Global_Household_Financial_Dyna[[#This Row],[Total_Household_Income]]/Global_Household_Financial_Dyna[[#This Row],[Family_Size]]</f>
        <v>1219.8775000000001</v>
      </c>
      <c r="P2890" s="2">
        <f t="shared" si="90"/>
        <v>0.15879799892000862</v>
      </c>
      <c r="Q2890" s="2">
        <f t="shared" si="91"/>
        <v>7.0950903869680115E-2</v>
      </c>
      <c r="R2890" s="2" t="str">
        <f>IF(Global_Household_Financial_Dyna[[#This Row],[Vs country_Average]]&lt;-0.2, "Underperformer", IF(Global_Household_Financial_Dyna[[#This Row],[Vs country_Average]]&gt;0.2, "Outperformer", "Normal"))</f>
        <v>Normal</v>
      </c>
      <c r="S28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728.69</v>
      </c>
      <c r="T28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728.69</v>
      </c>
      <c r="U28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728.69</v>
      </c>
      <c r="V28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728.69</v>
      </c>
    </row>
    <row r="2891" spans="1:22" x14ac:dyDescent="0.3">
      <c r="A2891">
        <v>2898</v>
      </c>
      <c r="B2891" t="s">
        <v>10</v>
      </c>
      <c r="C2891" t="s">
        <v>22</v>
      </c>
      <c r="D2891">
        <v>4</v>
      </c>
      <c r="E2891">
        <v>3</v>
      </c>
      <c r="F2891">
        <v>1136.1199999999999</v>
      </c>
      <c r="G2891">
        <v>2321.5100000000002</v>
      </c>
      <c r="H2891">
        <v>232.15</v>
      </c>
      <c r="I2891">
        <v>497.55</v>
      </c>
      <c r="J2891">
        <v>1591.81</v>
      </c>
      <c r="K2891">
        <f>Global_Household_Financial_Dyna[[#This Row],[Total_Household_Income]]-Global_Household_Financial_Dyna[[#This Row],[Estimated_Taxes]]</f>
        <v>2089.36</v>
      </c>
      <c r="L2891" s="1">
        <f>Global_Household_Financial_Dyna[[#This Row],[Monthly_Savings]]/Global_Household_Financial_Dyna[[#This Row],[Net Income]]</f>
        <v>0.76186487728299568</v>
      </c>
      <c r="M2891" s="2">
        <f>Global_Household_Financial_Dyna[[#This Row],[Monthly_Expenses]]/Global_Household_Financial_Dyna[[#This Row],[Net Income]]</f>
        <v>0.23813512271700424</v>
      </c>
      <c r="N2891" t="str">
        <f>IF(Global_Household_Financial_Dyna[[#This Row],[Monthly_Savings]]&lt;0,"High Risk", IF(Global_Household_Financial_Dyna[[#This Row],[Savings Rate%]]&lt;0.1, "Medium", "Safe"))</f>
        <v>Safe</v>
      </c>
      <c r="O2891">
        <f>Global_Household_Financial_Dyna[[#This Row],[Total_Household_Income]]/Global_Household_Financial_Dyna[[#This Row],[Family_Size]]</f>
        <v>580.37750000000005</v>
      </c>
      <c r="P2891" s="2">
        <f t="shared" si="90"/>
        <v>0.42077341556833553</v>
      </c>
      <c r="Q2891" s="2">
        <f t="shared" si="91"/>
        <v>0.34109146171466015</v>
      </c>
      <c r="R2891" s="2" t="str">
        <f>IF(Global_Household_Financial_Dyna[[#This Row],[Vs country_Average]]&lt;-0.2, "Underperformer", IF(Global_Household_Financial_Dyna[[#This Row],[Vs country_Average]]&gt;0.2, "Outperformer", "Normal"))</f>
        <v>Outperformer</v>
      </c>
      <c r="S28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1591.81</v>
      </c>
      <c r="T28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1591.81</v>
      </c>
      <c r="U28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1591.81</v>
      </c>
      <c r="V28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1591.81</v>
      </c>
    </row>
    <row r="2892" spans="1:22" x14ac:dyDescent="0.3">
      <c r="A2892">
        <v>2899</v>
      </c>
      <c r="B2892" t="s">
        <v>10</v>
      </c>
      <c r="C2892" t="s">
        <v>22</v>
      </c>
      <c r="D2892">
        <v>1</v>
      </c>
      <c r="E2892">
        <v>1</v>
      </c>
      <c r="F2892">
        <v>1298.26</v>
      </c>
      <c r="G2892">
        <v>1298.26</v>
      </c>
      <c r="H2892">
        <v>129.83000000000001</v>
      </c>
      <c r="I2892">
        <v>351.92</v>
      </c>
      <c r="J2892">
        <v>816.51</v>
      </c>
      <c r="K2892">
        <f>Global_Household_Financial_Dyna[[#This Row],[Total_Household_Income]]-Global_Household_Financial_Dyna[[#This Row],[Estimated_Taxes]]</f>
        <v>1168.43</v>
      </c>
      <c r="L2892" s="1">
        <f>Global_Household_Financial_Dyna[[#This Row],[Monthly_Savings]]/Global_Household_Financial_Dyna[[#This Row],[Net Income]]</f>
        <v>0.69880951362084165</v>
      </c>
      <c r="M2892" s="2">
        <f>Global_Household_Financial_Dyna[[#This Row],[Monthly_Expenses]]/Global_Household_Financial_Dyna[[#This Row],[Net Income]]</f>
        <v>0.30119048637915835</v>
      </c>
      <c r="N2892" t="str">
        <f>IF(Global_Household_Financial_Dyna[[#This Row],[Monthly_Savings]]&lt;0,"High Risk", IF(Global_Household_Financial_Dyna[[#This Row],[Savings Rate%]]&lt;0.1, "Medium", "Safe"))</f>
        <v>Safe</v>
      </c>
      <c r="O2892">
        <f>Global_Household_Financial_Dyna[[#This Row],[Total_Household_Income]]/Global_Household_Financial_Dyna[[#This Row],[Family_Size]]</f>
        <v>1298.26</v>
      </c>
      <c r="P2892" s="2">
        <f t="shared" si="90"/>
        <v>0.42077341556833553</v>
      </c>
      <c r="Q2892" s="2">
        <f t="shared" si="91"/>
        <v>0.27803609805250612</v>
      </c>
      <c r="R2892" s="2" t="str">
        <f>IF(Global_Household_Financial_Dyna[[#This Row],[Vs country_Average]]&lt;-0.2, "Underperformer", IF(Global_Household_Financial_Dyna[[#This Row],[Vs country_Average]]&gt;0.2, "Outperformer", "Normal"))</f>
        <v>Outperformer</v>
      </c>
      <c r="S28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816.51</v>
      </c>
      <c r="T28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816.51</v>
      </c>
      <c r="U28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816.51</v>
      </c>
      <c r="V28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816.51</v>
      </c>
    </row>
    <row r="2893" spans="1:22" x14ac:dyDescent="0.3">
      <c r="A2893">
        <v>2900</v>
      </c>
      <c r="B2893" t="s">
        <v>18</v>
      </c>
      <c r="C2893" t="s">
        <v>20</v>
      </c>
      <c r="D2893">
        <v>8</v>
      </c>
      <c r="E2893">
        <v>3</v>
      </c>
      <c r="F2893">
        <v>3344.04</v>
      </c>
      <c r="G2893">
        <v>7724.98</v>
      </c>
      <c r="H2893">
        <v>1699.5</v>
      </c>
      <c r="I2893">
        <v>4645.18</v>
      </c>
      <c r="J2893">
        <v>1380.3</v>
      </c>
      <c r="K2893">
        <f>Global_Household_Financial_Dyna[[#This Row],[Total_Household_Income]]-Global_Household_Financial_Dyna[[#This Row],[Estimated_Taxes]]</f>
        <v>6025.48</v>
      </c>
      <c r="L2893" s="1">
        <f>Global_Household_Financial_Dyna[[#This Row],[Monthly_Savings]]/Global_Household_Financial_Dyna[[#This Row],[Net Income]]</f>
        <v>0.22907718555202242</v>
      </c>
      <c r="M2893" s="2">
        <f>Global_Household_Financial_Dyna[[#This Row],[Monthly_Expenses]]/Global_Household_Financial_Dyna[[#This Row],[Net Income]]</f>
        <v>0.77092281444797772</v>
      </c>
      <c r="N2893" t="str">
        <f>IF(Global_Household_Financial_Dyna[[#This Row],[Monthly_Savings]]&lt;0,"High Risk", IF(Global_Household_Financial_Dyna[[#This Row],[Savings Rate%]]&lt;0.1, "Medium", "Safe"))</f>
        <v>Safe</v>
      </c>
      <c r="O2893">
        <f>Global_Household_Financial_Dyna[[#This Row],[Total_Household_Income]]/Global_Household_Financial_Dyna[[#This Row],[Family_Size]]</f>
        <v>965.62249999999995</v>
      </c>
      <c r="P2893" s="2">
        <f t="shared" si="90"/>
        <v>0.32336204947805613</v>
      </c>
      <c r="Q2893" s="2">
        <f t="shared" si="91"/>
        <v>-9.4284863926033718E-2</v>
      </c>
      <c r="R2893" s="2" t="str">
        <f>IF(Global_Household_Financial_Dyna[[#This Row],[Vs country_Average]]&lt;-0.2, "Underperformer", IF(Global_Household_Financial_Dyna[[#This Row],[Vs country_Average]]&gt;0.2, "Outperformer", "Normal"))</f>
        <v>Normal</v>
      </c>
      <c r="S28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1380.3</v>
      </c>
      <c r="T28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1380.3</v>
      </c>
      <c r="U28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1380.3</v>
      </c>
      <c r="V28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1380.3</v>
      </c>
    </row>
    <row r="2894" spans="1:22" x14ac:dyDescent="0.3">
      <c r="A2894">
        <v>2901</v>
      </c>
      <c r="B2894" t="s">
        <v>18</v>
      </c>
      <c r="C2894" t="s">
        <v>20</v>
      </c>
      <c r="D2894">
        <v>4</v>
      </c>
      <c r="E2894">
        <v>1</v>
      </c>
      <c r="F2894">
        <v>3735.1</v>
      </c>
      <c r="G2894">
        <v>3735.1</v>
      </c>
      <c r="H2894">
        <v>821.72</v>
      </c>
      <c r="I2894">
        <v>2790.72</v>
      </c>
      <c r="J2894">
        <v>122.66</v>
      </c>
      <c r="K2894">
        <f>Global_Household_Financial_Dyna[[#This Row],[Total_Household_Income]]-Global_Household_Financial_Dyna[[#This Row],[Estimated_Taxes]]</f>
        <v>2913.38</v>
      </c>
      <c r="L2894" s="1">
        <f>Global_Household_Financial_Dyna[[#This Row],[Monthly_Savings]]/Global_Household_Financial_Dyna[[#This Row],[Net Income]]</f>
        <v>4.2102300420817057E-2</v>
      </c>
      <c r="M2894" s="2">
        <f>Global_Household_Financial_Dyna[[#This Row],[Monthly_Expenses]]/Global_Household_Financial_Dyna[[#This Row],[Net Income]]</f>
        <v>0.9578976995791828</v>
      </c>
      <c r="N2894" t="str">
        <f>IF(Global_Household_Financial_Dyna[[#This Row],[Monthly_Savings]]&lt;0,"High Risk", IF(Global_Household_Financial_Dyna[[#This Row],[Savings Rate%]]&lt;0.1, "Medium", "Safe"))</f>
        <v>Medium</v>
      </c>
      <c r="O2894">
        <f>Global_Household_Financial_Dyna[[#This Row],[Total_Household_Income]]/Global_Household_Financial_Dyna[[#This Row],[Family_Size]]</f>
        <v>933.77499999999998</v>
      </c>
      <c r="P2894" s="2">
        <f t="shared" si="90"/>
        <v>0.32336204947805613</v>
      </c>
      <c r="Q2894" s="2">
        <f t="shared" si="91"/>
        <v>-0.28125974905723905</v>
      </c>
      <c r="R2894" s="2" t="str">
        <f>IF(Global_Household_Financial_Dyna[[#This Row],[Vs country_Average]]&lt;-0.2, "Underperformer", IF(Global_Household_Financial_Dyna[[#This Row],[Vs country_Average]]&gt;0.2, "Outperformer", "Normal"))</f>
        <v>Underperformer</v>
      </c>
      <c r="S28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122.66</v>
      </c>
      <c r="T28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122.66</v>
      </c>
      <c r="U28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122.66</v>
      </c>
      <c r="V28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122.66</v>
      </c>
    </row>
    <row r="2895" spans="1:22" x14ac:dyDescent="0.3">
      <c r="A2895">
        <v>2902</v>
      </c>
      <c r="B2895" t="s">
        <v>14</v>
      </c>
      <c r="C2895" t="s">
        <v>15</v>
      </c>
      <c r="D2895">
        <v>2</v>
      </c>
      <c r="E2895">
        <v>1</v>
      </c>
      <c r="F2895">
        <v>2426.1</v>
      </c>
      <c r="G2895">
        <v>2426.1</v>
      </c>
      <c r="H2895">
        <v>363.92</v>
      </c>
      <c r="I2895">
        <v>828.35</v>
      </c>
      <c r="J2895">
        <v>1233.8399999999999</v>
      </c>
      <c r="K2895">
        <f>Global_Household_Financial_Dyna[[#This Row],[Total_Household_Income]]-Global_Household_Financial_Dyna[[#This Row],[Estimated_Taxes]]</f>
        <v>2062.1799999999998</v>
      </c>
      <c r="L2895" s="1">
        <f>Global_Household_Financial_Dyna[[#This Row],[Monthly_Savings]]/Global_Household_Financial_Dyna[[#This Row],[Net Income]]</f>
        <v>0.59831828453384284</v>
      </c>
      <c r="M2895" s="2">
        <f>Global_Household_Financial_Dyna[[#This Row],[Monthly_Expenses]]/Global_Household_Financial_Dyna[[#This Row],[Net Income]]</f>
        <v>0.40168656470337222</v>
      </c>
      <c r="N2895" t="str">
        <f>IF(Global_Household_Financial_Dyna[[#This Row],[Monthly_Savings]]&lt;0,"High Risk", IF(Global_Household_Financial_Dyna[[#This Row],[Savings Rate%]]&lt;0.1, "Medium", "Safe"))</f>
        <v>Safe</v>
      </c>
      <c r="O2895">
        <f>Global_Household_Financial_Dyna[[#This Row],[Total_Household_Income]]/Global_Household_Financial_Dyna[[#This Row],[Family_Size]]</f>
        <v>1213.05</v>
      </c>
      <c r="P2895" s="2">
        <f t="shared" si="90"/>
        <v>0.39788995363055785</v>
      </c>
      <c r="Q2895" s="2">
        <f t="shared" si="91"/>
        <v>0.20042833090328499</v>
      </c>
      <c r="R2895" s="2" t="str">
        <f>IF(Global_Household_Financial_Dyna[[#This Row],[Vs country_Average]]&lt;-0.2, "Underperformer", IF(Global_Household_Financial_Dyna[[#This Row],[Vs country_Average]]&gt;0.2, "Outperformer", "Normal"))</f>
        <v>Outperformer</v>
      </c>
      <c r="S28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1233.8399999999999</v>
      </c>
      <c r="T28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1233.8399999999999</v>
      </c>
      <c r="U28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1233.8399999999999</v>
      </c>
      <c r="V28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1233.8399999999999</v>
      </c>
    </row>
    <row r="2896" spans="1:22" x14ac:dyDescent="0.3">
      <c r="A2896">
        <v>2903</v>
      </c>
      <c r="B2896" t="s">
        <v>18</v>
      </c>
      <c r="C2896" t="s">
        <v>20</v>
      </c>
      <c r="D2896">
        <v>8</v>
      </c>
      <c r="E2896">
        <v>3</v>
      </c>
      <c r="F2896">
        <v>4292.71</v>
      </c>
      <c r="G2896">
        <v>9308.0300000000007</v>
      </c>
      <c r="H2896">
        <v>2513.17</v>
      </c>
      <c r="I2896">
        <v>5603.36</v>
      </c>
      <c r="J2896">
        <v>1191.5</v>
      </c>
      <c r="K2896">
        <f>Global_Household_Financial_Dyna[[#This Row],[Total_Household_Income]]-Global_Household_Financial_Dyna[[#This Row],[Estimated_Taxes]]</f>
        <v>6794.8600000000006</v>
      </c>
      <c r="L2896" s="1">
        <f>Global_Household_Financial_Dyna[[#This Row],[Monthly_Savings]]/Global_Household_Financial_Dyna[[#This Row],[Net Income]]</f>
        <v>0.17535313457525245</v>
      </c>
      <c r="M2896" s="2">
        <f>Global_Household_Financial_Dyna[[#This Row],[Monthly_Expenses]]/Global_Household_Financial_Dyna[[#This Row],[Net Income]]</f>
        <v>0.82464686542474741</v>
      </c>
      <c r="N2896" t="str">
        <f>IF(Global_Household_Financial_Dyna[[#This Row],[Monthly_Savings]]&lt;0,"High Risk", IF(Global_Household_Financial_Dyna[[#This Row],[Savings Rate%]]&lt;0.1, "Medium", "Safe"))</f>
        <v>Safe</v>
      </c>
      <c r="O2896">
        <f>Global_Household_Financial_Dyna[[#This Row],[Total_Household_Income]]/Global_Household_Financial_Dyna[[#This Row],[Family_Size]]</f>
        <v>1163.5037500000001</v>
      </c>
      <c r="P2896" s="2">
        <f t="shared" si="90"/>
        <v>0.32336204947805613</v>
      </c>
      <c r="Q2896" s="2">
        <f t="shared" si="91"/>
        <v>-0.14800891490280368</v>
      </c>
      <c r="R2896" s="2" t="str">
        <f>IF(Global_Household_Financial_Dyna[[#This Row],[Vs country_Average]]&lt;-0.2, "Underperformer", IF(Global_Household_Financial_Dyna[[#This Row],[Vs country_Average]]&gt;0.2, "Outperformer", "Normal"))</f>
        <v>Normal</v>
      </c>
      <c r="S28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1191.5</v>
      </c>
      <c r="T28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1191.5</v>
      </c>
      <c r="U28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1191.5</v>
      </c>
      <c r="V28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1191.5</v>
      </c>
    </row>
    <row r="2897" spans="1:22" x14ac:dyDescent="0.3">
      <c r="A2897">
        <v>2904</v>
      </c>
      <c r="B2897" t="s">
        <v>10</v>
      </c>
      <c r="C2897" t="s">
        <v>22</v>
      </c>
      <c r="D2897">
        <v>3</v>
      </c>
      <c r="E2897">
        <v>1</v>
      </c>
      <c r="F2897">
        <v>686.5</v>
      </c>
      <c r="G2897">
        <v>686.5</v>
      </c>
      <c r="H2897">
        <v>68.650000000000006</v>
      </c>
      <c r="I2897">
        <v>375.87</v>
      </c>
      <c r="J2897">
        <v>241.98</v>
      </c>
      <c r="K2897">
        <f>Global_Household_Financial_Dyna[[#This Row],[Total_Household_Income]]-Global_Household_Financial_Dyna[[#This Row],[Estimated_Taxes]]</f>
        <v>617.85</v>
      </c>
      <c r="L2897" s="1">
        <f>Global_Household_Financial_Dyna[[#This Row],[Monthly_Savings]]/Global_Household_Financial_Dyna[[#This Row],[Net Income]]</f>
        <v>0.39164845836368045</v>
      </c>
      <c r="M2897" s="2">
        <f>Global_Household_Financial_Dyna[[#This Row],[Monthly_Expenses]]/Global_Household_Financial_Dyna[[#This Row],[Net Income]]</f>
        <v>0.60835154163631944</v>
      </c>
      <c r="N2897" t="str">
        <f>IF(Global_Household_Financial_Dyna[[#This Row],[Monthly_Savings]]&lt;0,"High Risk", IF(Global_Household_Financial_Dyna[[#This Row],[Savings Rate%]]&lt;0.1, "Medium", "Safe"))</f>
        <v>Safe</v>
      </c>
      <c r="O2897">
        <f>Global_Household_Financial_Dyna[[#This Row],[Total_Household_Income]]/Global_Household_Financial_Dyna[[#This Row],[Family_Size]]</f>
        <v>228.83333333333334</v>
      </c>
      <c r="P2897" s="2">
        <f t="shared" si="90"/>
        <v>0.42077341556833553</v>
      </c>
      <c r="Q2897" s="2">
        <f t="shared" si="91"/>
        <v>-2.9124957204655078E-2</v>
      </c>
      <c r="R2897" s="2" t="str">
        <f>IF(Global_Household_Financial_Dyna[[#This Row],[Vs country_Average]]&lt;-0.2, "Underperformer", IF(Global_Household_Financial_Dyna[[#This Row],[Vs country_Average]]&gt;0.2, "Outperformer", "Normal"))</f>
        <v>Normal</v>
      </c>
      <c r="S28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241.98</v>
      </c>
      <c r="T28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241.98</v>
      </c>
      <c r="U28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241.98</v>
      </c>
      <c r="V28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241.98</v>
      </c>
    </row>
    <row r="2898" spans="1:22" x14ac:dyDescent="0.3">
      <c r="A2898">
        <v>2905</v>
      </c>
      <c r="B2898" t="s">
        <v>16</v>
      </c>
      <c r="C2898" t="s">
        <v>17</v>
      </c>
      <c r="D2898">
        <v>2</v>
      </c>
      <c r="E2898">
        <v>2</v>
      </c>
      <c r="F2898">
        <v>6014.87</v>
      </c>
      <c r="G2898">
        <v>9612.5400000000009</v>
      </c>
      <c r="H2898">
        <v>3845.02</v>
      </c>
      <c r="I2898">
        <v>2409.33</v>
      </c>
      <c r="J2898">
        <v>3358.19</v>
      </c>
      <c r="K2898">
        <f>Global_Household_Financial_Dyna[[#This Row],[Total_Household_Income]]-Global_Household_Financial_Dyna[[#This Row],[Estimated_Taxes]]</f>
        <v>5767.52</v>
      </c>
      <c r="L2898" s="1">
        <f>Global_Household_Financial_Dyna[[#This Row],[Monthly_Savings]]/Global_Household_Financial_Dyna[[#This Row],[Net Income]]</f>
        <v>0.58225892584681105</v>
      </c>
      <c r="M2898" s="2">
        <f>Global_Household_Financial_Dyna[[#This Row],[Monthly_Expenses]]/Global_Household_Financial_Dyna[[#This Row],[Net Income]]</f>
        <v>0.41774107415318884</v>
      </c>
      <c r="N2898" t="str">
        <f>IF(Global_Household_Financial_Dyna[[#This Row],[Monthly_Savings]]&lt;0,"High Risk", IF(Global_Household_Financial_Dyna[[#This Row],[Savings Rate%]]&lt;0.1, "Medium", "Safe"))</f>
        <v>Safe</v>
      </c>
      <c r="O2898">
        <f>Global_Household_Financial_Dyna[[#This Row],[Total_Household_Income]]/Global_Household_Financial_Dyna[[#This Row],[Family_Size]]</f>
        <v>4806.2700000000004</v>
      </c>
      <c r="P2898" s="2">
        <f t="shared" si="90"/>
        <v>0.15879799892000862</v>
      </c>
      <c r="Q2898" s="2">
        <f t="shared" si="91"/>
        <v>0.42346092692680243</v>
      </c>
      <c r="R2898" s="2" t="str">
        <f>IF(Global_Household_Financial_Dyna[[#This Row],[Vs country_Average]]&lt;-0.2, "Underperformer", IF(Global_Household_Financial_Dyna[[#This Row],[Vs country_Average]]&gt;0.2, "Outperformer", "Normal"))</f>
        <v>Outperformer</v>
      </c>
      <c r="S28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3358.19</v>
      </c>
      <c r="T28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3358.19</v>
      </c>
      <c r="U28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3358.19</v>
      </c>
      <c r="V28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3358.19</v>
      </c>
    </row>
    <row r="2899" spans="1:22" x14ac:dyDescent="0.3">
      <c r="A2899">
        <v>2906</v>
      </c>
      <c r="B2899" t="s">
        <v>18</v>
      </c>
      <c r="C2899" t="s">
        <v>20</v>
      </c>
      <c r="D2899">
        <v>7</v>
      </c>
      <c r="E2899">
        <v>2</v>
      </c>
      <c r="F2899">
        <v>2513.9499999999998</v>
      </c>
      <c r="G2899">
        <v>4326.3999999999996</v>
      </c>
      <c r="H2899">
        <v>951.81</v>
      </c>
      <c r="I2899">
        <v>4105.76</v>
      </c>
      <c r="J2899">
        <v>-731.16</v>
      </c>
      <c r="K2899">
        <f>Global_Household_Financial_Dyna[[#This Row],[Total_Household_Income]]-Global_Household_Financial_Dyna[[#This Row],[Estimated_Taxes]]</f>
        <v>3374.5899999999997</v>
      </c>
      <c r="L2899" s="1">
        <f>Global_Household_Financial_Dyna[[#This Row],[Monthly_Savings]]/Global_Household_Financial_Dyna[[#This Row],[Net Income]]</f>
        <v>-0.21666632094565563</v>
      </c>
      <c r="M2899" s="2">
        <f>Global_Household_Financial_Dyna[[#This Row],[Monthly_Expenses]]/Global_Household_Financial_Dyna[[#This Row],[Net Income]]</f>
        <v>1.2166692842686075</v>
      </c>
      <c r="N2899" t="str">
        <f>IF(Global_Household_Financial_Dyna[[#This Row],[Monthly_Savings]]&lt;0,"High Risk", IF(Global_Household_Financial_Dyna[[#This Row],[Savings Rate%]]&lt;0.1, "Medium", "Safe"))</f>
        <v>High Risk</v>
      </c>
      <c r="O2899">
        <f>Global_Household_Financial_Dyna[[#This Row],[Total_Household_Income]]/Global_Household_Financial_Dyna[[#This Row],[Family_Size]]</f>
        <v>618.05714285714282</v>
      </c>
      <c r="P2899" s="2">
        <f t="shared" si="90"/>
        <v>0.32336204947805613</v>
      </c>
      <c r="Q2899" s="2">
        <f t="shared" si="91"/>
        <v>-0.54002837042371177</v>
      </c>
      <c r="R2899" s="2" t="str">
        <f>IF(Global_Household_Financial_Dyna[[#This Row],[Vs country_Average]]&lt;-0.2, "Underperformer", IF(Global_Household_Financial_Dyna[[#This Row],[Vs country_Average]]&gt;0.2, "Outperformer", "Normal"))</f>
        <v>Underperformer</v>
      </c>
      <c r="S28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-525.87199999999996</v>
      </c>
      <c r="T28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-320.58399999999995</v>
      </c>
      <c r="U28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-115.29599999999994</v>
      </c>
      <c r="V28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89.992000000000075</v>
      </c>
    </row>
    <row r="2900" spans="1:22" x14ac:dyDescent="0.3">
      <c r="A2900">
        <v>2907</v>
      </c>
      <c r="B2900" t="s">
        <v>12</v>
      </c>
      <c r="C2900" t="s">
        <v>13</v>
      </c>
      <c r="D2900">
        <v>4</v>
      </c>
      <c r="E2900">
        <v>2</v>
      </c>
      <c r="F2900">
        <v>4116.96</v>
      </c>
      <c r="G2900">
        <v>6154.91</v>
      </c>
      <c r="H2900">
        <v>1538.73</v>
      </c>
      <c r="I2900">
        <v>2533.4699999999998</v>
      </c>
      <c r="J2900">
        <v>2082.71</v>
      </c>
      <c r="K2900">
        <f>Global_Household_Financial_Dyna[[#This Row],[Total_Household_Income]]-Global_Household_Financial_Dyna[[#This Row],[Estimated_Taxes]]</f>
        <v>4616.18</v>
      </c>
      <c r="L2900" s="1">
        <f>Global_Household_Financial_Dyna[[#This Row],[Monthly_Savings]]/Global_Household_Financial_Dyna[[#This Row],[Net Income]]</f>
        <v>0.45117608065543369</v>
      </c>
      <c r="M2900" s="2">
        <f>Global_Household_Financial_Dyna[[#This Row],[Monthly_Expenses]]/Global_Household_Financial_Dyna[[#This Row],[Net Income]]</f>
        <v>0.5488239193445662</v>
      </c>
      <c r="N2900" t="str">
        <f>IF(Global_Household_Financial_Dyna[[#This Row],[Monthly_Savings]]&lt;0,"High Risk", IF(Global_Household_Financial_Dyna[[#This Row],[Savings Rate%]]&lt;0.1, "Medium", "Safe"))</f>
        <v>Safe</v>
      </c>
      <c r="O2900">
        <f>Global_Household_Financial_Dyna[[#This Row],[Total_Household_Income]]/Global_Household_Financial_Dyna[[#This Row],[Family_Size]]</f>
        <v>1538.7275</v>
      </c>
      <c r="P2900" s="2">
        <f t="shared" si="90"/>
        <v>0.30718716818024266</v>
      </c>
      <c r="Q2900" s="2">
        <f t="shared" si="91"/>
        <v>0.14398891247519102</v>
      </c>
      <c r="R2900" s="2" t="str">
        <f>IF(Global_Household_Financial_Dyna[[#This Row],[Vs country_Average]]&lt;-0.2, "Underperformer", IF(Global_Household_Financial_Dyna[[#This Row],[Vs country_Average]]&gt;0.2, "Outperformer", "Normal"))</f>
        <v>Normal</v>
      </c>
      <c r="S29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2082.71</v>
      </c>
      <c r="T29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2082.71</v>
      </c>
      <c r="U29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2082.71</v>
      </c>
      <c r="V29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2082.71</v>
      </c>
    </row>
    <row r="2901" spans="1:22" x14ac:dyDescent="0.3">
      <c r="A2901">
        <v>2908</v>
      </c>
      <c r="B2901" t="s">
        <v>18</v>
      </c>
      <c r="C2901" t="s">
        <v>19</v>
      </c>
      <c r="D2901">
        <v>5</v>
      </c>
      <c r="E2901">
        <v>3</v>
      </c>
      <c r="F2901">
        <v>1789.05</v>
      </c>
      <c r="G2901">
        <v>4265.92</v>
      </c>
      <c r="H2901">
        <v>938.5</v>
      </c>
      <c r="I2901">
        <v>3907.99</v>
      </c>
      <c r="J2901">
        <v>-580.57000000000005</v>
      </c>
      <c r="K2901">
        <f>Global_Household_Financial_Dyna[[#This Row],[Total_Household_Income]]-Global_Household_Financial_Dyna[[#This Row],[Estimated_Taxes]]</f>
        <v>3327.42</v>
      </c>
      <c r="L2901" s="1">
        <f>Global_Household_Financial_Dyna[[#This Row],[Monthly_Savings]]/Global_Household_Financial_Dyna[[#This Row],[Net Income]]</f>
        <v>-0.17448052845748357</v>
      </c>
      <c r="M2901" s="2">
        <f>Global_Household_Financial_Dyna[[#This Row],[Monthly_Expenses]]/Global_Household_Financial_Dyna[[#This Row],[Net Income]]</f>
        <v>1.1744805284574835</v>
      </c>
      <c r="N2901" t="str">
        <f>IF(Global_Household_Financial_Dyna[[#This Row],[Monthly_Savings]]&lt;0,"High Risk", IF(Global_Household_Financial_Dyna[[#This Row],[Savings Rate%]]&lt;0.1, "Medium", "Safe"))</f>
        <v>High Risk</v>
      </c>
      <c r="O2901">
        <f>Global_Household_Financial_Dyna[[#This Row],[Total_Household_Income]]/Global_Household_Financial_Dyna[[#This Row],[Family_Size]]</f>
        <v>853.18399999999997</v>
      </c>
      <c r="P2901" s="2">
        <f t="shared" si="90"/>
        <v>0.32336204947805613</v>
      </c>
      <c r="Q2901" s="2">
        <f t="shared" si="91"/>
        <v>-0.49784257793553971</v>
      </c>
      <c r="R2901" s="2" t="str">
        <f>IF(Global_Household_Financial_Dyna[[#This Row],[Vs country_Average]]&lt;-0.2, "Underperformer", IF(Global_Household_Financial_Dyna[[#This Row],[Vs country_Average]]&gt;0.2, "Outperformer", "Normal"))</f>
        <v>Underperformer</v>
      </c>
      <c r="S29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-385.17050000000006</v>
      </c>
      <c r="T29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-189.77100000000002</v>
      </c>
      <c r="U29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5.6284999999999172</v>
      </c>
      <c r="V29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201.02800000000002</v>
      </c>
    </row>
    <row r="2902" spans="1:22" x14ac:dyDescent="0.3">
      <c r="A2902">
        <v>2909</v>
      </c>
      <c r="B2902" t="s">
        <v>10</v>
      </c>
      <c r="C2902" t="s">
        <v>11</v>
      </c>
      <c r="D2902">
        <v>2</v>
      </c>
      <c r="E2902">
        <v>2</v>
      </c>
      <c r="F2902">
        <v>1195.72</v>
      </c>
      <c r="G2902">
        <v>1781.37</v>
      </c>
      <c r="H2902">
        <v>178.14</v>
      </c>
      <c r="I2902">
        <v>438.77</v>
      </c>
      <c r="J2902">
        <v>1164.46</v>
      </c>
      <c r="K2902">
        <f>Global_Household_Financial_Dyna[[#This Row],[Total_Household_Income]]-Global_Household_Financial_Dyna[[#This Row],[Estimated_Taxes]]</f>
        <v>1603.23</v>
      </c>
      <c r="L2902" s="1">
        <f>Global_Household_Financial_Dyna[[#This Row],[Monthly_Savings]]/Global_Household_Financial_Dyna[[#This Row],[Net Income]]</f>
        <v>0.72632123899877121</v>
      </c>
      <c r="M2902" s="2">
        <f>Global_Household_Financial_Dyna[[#This Row],[Monthly_Expenses]]/Global_Household_Financial_Dyna[[#This Row],[Net Income]]</f>
        <v>0.27367876100122873</v>
      </c>
      <c r="N2902" t="str">
        <f>IF(Global_Household_Financial_Dyna[[#This Row],[Monthly_Savings]]&lt;0,"High Risk", IF(Global_Household_Financial_Dyna[[#This Row],[Savings Rate%]]&lt;0.1, "Medium", "Safe"))</f>
        <v>Safe</v>
      </c>
      <c r="O2902">
        <f>Global_Household_Financial_Dyna[[#This Row],[Total_Household_Income]]/Global_Household_Financial_Dyna[[#This Row],[Family_Size]]</f>
        <v>890.68499999999995</v>
      </c>
      <c r="P2902" s="2">
        <f t="shared" si="90"/>
        <v>0.42077341556833553</v>
      </c>
      <c r="Q2902" s="2">
        <f t="shared" si="91"/>
        <v>0.30554782343043568</v>
      </c>
      <c r="R2902" s="2" t="str">
        <f>IF(Global_Household_Financial_Dyna[[#This Row],[Vs country_Average]]&lt;-0.2, "Underperformer", IF(Global_Household_Financial_Dyna[[#This Row],[Vs country_Average]]&gt;0.2, "Outperformer", "Normal"))</f>
        <v>Outperformer</v>
      </c>
      <c r="S29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1164.46</v>
      </c>
      <c r="T29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1164.46</v>
      </c>
      <c r="U29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1164.46</v>
      </c>
      <c r="V29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1164.46</v>
      </c>
    </row>
    <row r="2903" spans="1:22" x14ac:dyDescent="0.3">
      <c r="A2903">
        <v>2910</v>
      </c>
      <c r="B2903" t="s">
        <v>10</v>
      </c>
      <c r="C2903" t="s">
        <v>22</v>
      </c>
      <c r="D2903">
        <v>5</v>
      </c>
      <c r="E2903">
        <v>1</v>
      </c>
      <c r="F2903">
        <v>481.64</v>
      </c>
      <c r="G2903">
        <v>481.64</v>
      </c>
      <c r="H2903">
        <v>48.16</v>
      </c>
      <c r="I2903">
        <v>457.08</v>
      </c>
      <c r="J2903">
        <v>-23.6</v>
      </c>
      <c r="K2903">
        <f>Global_Household_Financial_Dyna[[#This Row],[Total_Household_Income]]-Global_Household_Financial_Dyna[[#This Row],[Estimated_Taxes]]</f>
        <v>433.48</v>
      </c>
      <c r="L2903" s="1">
        <f>Global_Household_Financial_Dyna[[#This Row],[Monthly_Savings]]/Global_Household_Financial_Dyna[[#This Row],[Net Income]]</f>
        <v>-5.4443111562240472E-2</v>
      </c>
      <c r="M2903" s="2">
        <f>Global_Household_Financial_Dyna[[#This Row],[Monthly_Expenses]]/Global_Household_Financial_Dyna[[#This Row],[Net Income]]</f>
        <v>1.0544431115622404</v>
      </c>
      <c r="N2903" t="str">
        <f>IF(Global_Household_Financial_Dyna[[#This Row],[Monthly_Savings]]&lt;0,"High Risk", IF(Global_Household_Financial_Dyna[[#This Row],[Savings Rate%]]&lt;0.1, "Medium", "Safe"))</f>
        <v>High Risk</v>
      </c>
      <c r="O2903">
        <f>Global_Household_Financial_Dyna[[#This Row],[Total_Household_Income]]/Global_Household_Financial_Dyna[[#This Row],[Family_Size]]</f>
        <v>96.328000000000003</v>
      </c>
      <c r="P2903" s="2">
        <f t="shared" si="90"/>
        <v>0.42077341556833553</v>
      </c>
      <c r="Q2903" s="2">
        <f t="shared" si="91"/>
        <v>-0.47521652713057599</v>
      </c>
      <c r="R2903" s="2" t="str">
        <f>IF(Global_Household_Financial_Dyna[[#This Row],[Vs country_Average]]&lt;-0.2, "Underperformer", IF(Global_Household_Financial_Dyna[[#This Row],[Vs country_Average]]&gt;0.2, "Outperformer", "Normal"))</f>
        <v>Underperformer</v>
      </c>
      <c r="S29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-0.74600000000000222</v>
      </c>
      <c r="T29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22.107999999999997</v>
      </c>
      <c r="U29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44.961999999999982</v>
      </c>
      <c r="V29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67.816000000000003</v>
      </c>
    </row>
    <row r="2904" spans="1:22" x14ac:dyDescent="0.3">
      <c r="A2904">
        <v>2911</v>
      </c>
      <c r="B2904" t="s">
        <v>18</v>
      </c>
      <c r="C2904" t="s">
        <v>19</v>
      </c>
      <c r="D2904">
        <v>2</v>
      </c>
      <c r="E2904">
        <v>2</v>
      </c>
      <c r="F2904">
        <v>7207.55</v>
      </c>
      <c r="G2904">
        <v>12001.18</v>
      </c>
      <c r="H2904">
        <v>3240.32</v>
      </c>
      <c r="I2904">
        <v>1690.14</v>
      </c>
      <c r="J2904">
        <v>7070.72</v>
      </c>
      <c r="K2904">
        <f>Global_Household_Financial_Dyna[[#This Row],[Total_Household_Income]]-Global_Household_Financial_Dyna[[#This Row],[Estimated_Taxes]]</f>
        <v>8760.86</v>
      </c>
      <c r="L2904" s="1">
        <f>Global_Household_Financial_Dyna[[#This Row],[Monthly_Savings]]/Global_Household_Financial_Dyna[[#This Row],[Net Income]]</f>
        <v>0.80708058341304389</v>
      </c>
      <c r="M2904" s="2">
        <f>Global_Household_Financial_Dyna[[#This Row],[Monthly_Expenses]]/Global_Household_Financial_Dyna[[#This Row],[Net Income]]</f>
        <v>0.19291941658695608</v>
      </c>
      <c r="N2904" t="str">
        <f>IF(Global_Household_Financial_Dyna[[#This Row],[Monthly_Savings]]&lt;0,"High Risk", IF(Global_Household_Financial_Dyna[[#This Row],[Savings Rate%]]&lt;0.1, "Medium", "Safe"))</f>
        <v>Safe</v>
      </c>
      <c r="O2904">
        <f>Global_Household_Financial_Dyna[[#This Row],[Total_Household_Income]]/Global_Household_Financial_Dyna[[#This Row],[Family_Size]]</f>
        <v>6000.59</v>
      </c>
      <c r="P2904" s="2">
        <f t="shared" si="90"/>
        <v>0.32336204947805613</v>
      </c>
      <c r="Q2904" s="2">
        <f t="shared" si="91"/>
        <v>0.48371853393498776</v>
      </c>
      <c r="R2904" s="2" t="str">
        <f>IF(Global_Household_Financial_Dyna[[#This Row],[Vs country_Average]]&lt;-0.2, "Underperformer", IF(Global_Household_Financial_Dyna[[#This Row],[Vs country_Average]]&gt;0.2, "Outperformer", "Normal"))</f>
        <v>Outperformer</v>
      </c>
      <c r="S29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7070.72</v>
      </c>
      <c r="T29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7070.72</v>
      </c>
      <c r="U29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7070.72</v>
      </c>
      <c r="V29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7070.72</v>
      </c>
    </row>
    <row r="2905" spans="1:22" x14ac:dyDescent="0.3">
      <c r="A2905">
        <v>2912</v>
      </c>
      <c r="B2905" t="s">
        <v>18</v>
      </c>
      <c r="C2905" t="s">
        <v>19</v>
      </c>
      <c r="D2905">
        <v>5</v>
      </c>
      <c r="E2905">
        <v>3</v>
      </c>
      <c r="F2905">
        <v>5342.93</v>
      </c>
      <c r="G2905">
        <v>13351.93</v>
      </c>
      <c r="H2905">
        <v>3605.02</v>
      </c>
      <c r="I2905">
        <v>3490.52</v>
      </c>
      <c r="J2905">
        <v>6256.39</v>
      </c>
      <c r="K2905">
        <f>Global_Household_Financial_Dyna[[#This Row],[Total_Household_Income]]-Global_Household_Financial_Dyna[[#This Row],[Estimated_Taxes]]</f>
        <v>9746.91</v>
      </c>
      <c r="L2905" s="1">
        <f>Global_Household_Financial_Dyna[[#This Row],[Monthly_Savings]]/Global_Household_Financial_Dyna[[#This Row],[Net Income]]</f>
        <v>0.64188445363710145</v>
      </c>
      <c r="M2905" s="2">
        <f>Global_Household_Financial_Dyna[[#This Row],[Monthly_Expenses]]/Global_Household_Financial_Dyna[[#This Row],[Net Income]]</f>
        <v>0.35811554636289861</v>
      </c>
      <c r="N2905" t="str">
        <f>IF(Global_Household_Financial_Dyna[[#This Row],[Monthly_Savings]]&lt;0,"High Risk", IF(Global_Household_Financial_Dyna[[#This Row],[Savings Rate%]]&lt;0.1, "Medium", "Safe"))</f>
        <v>Safe</v>
      </c>
      <c r="O2905">
        <f>Global_Household_Financial_Dyna[[#This Row],[Total_Household_Income]]/Global_Household_Financial_Dyna[[#This Row],[Family_Size]]</f>
        <v>2670.386</v>
      </c>
      <c r="P2905" s="2">
        <f t="shared" si="90"/>
        <v>0.32336204947805613</v>
      </c>
      <c r="Q2905" s="2">
        <f t="shared" si="91"/>
        <v>0.31852240415904531</v>
      </c>
      <c r="R2905" s="2" t="str">
        <f>IF(Global_Household_Financial_Dyna[[#This Row],[Vs country_Average]]&lt;-0.2, "Underperformer", IF(Global_Household_Financial_Dyna[[#This Row],[Vs country_Average]]&gt;0.2, "Outperformer", "Normal"))</f>
        <v>Outperformer</v>
      </c>
      <c r="S29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6256.39</v>
      </c>
      <c r="T29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6256.39</v>
      </c>
      <c r="U29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6256.39</v>
      </c>
      <c r="V29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6256.39</v>
      </c>
    </row>
    <row r="2906" spans="1:22" x14ac:dyDescent="0.3">
      <c r="A2906">
        <v>2913</v>
      </c>
      <c r="B2906" t="s">
        <v>14</v>
      </c>
      <c r="C2906" t="s">
        <v>15</v>
      </c>
      <c r="D2906">
        <v>6</v>
      </c>
      <c r="E2906">
        <v>3</v>
      </c>
      <c r="F2906">
        <v>2296.96</v>
      </c>
      <c r="G2906">
        <v>4971.26</v>
      </c>
      <c r="H2906">
        <v>745.69</v>
      </c>
      <c r="I2906">
        <v>1497.96</v>
      </c>
      <c r="J2906">
        <v>2727.61</v>
      </c>
      <c r="K2906">
        <f>Global_Household_Financial_Dyna[[#This Row],[Total_Household_Income]]-Global_Household_Financial_Dyna[[#This Row],[Estimated_Taxes]]</f>
        <v>4225.57</v>
      </c>
      <c r="L2906" s="1">
        <f>Global_Household_Financial_Dyna[[#This Row],[Monthly_Savings]]/Global_Household_Financial_Dyna[[#This Row],[Net Income]]</f>
        <v>0.64550108032762454</v>
      </c>
      <c r="M2906" s="2">
        <f>Global_Household_Financial_Dyna[[#This Row],[Monthly_Expenses]]/Global_Household_Financial_Dyna[[#This Row],[Net Income]]</f>
        <v>0.35449891967237557</v>
      </c>
      <c r="N2906" t="str">
        <f>IF(Global_Household_Financial_Dyna[[#This Row],[Monthly_Savings]]&lt;0,"High Risk", IF(Global_Household_Financial_Dyna[[#This Row],[Savings Rate%]]&lt;0.1, "Medium", "Safe"))</f>
        <v>Safe</v>
      </c>
      <c r="O2906">
        <f>Global_Household_Financial_Dyna[[#This Row],[Total_Household_Income]]/Global_Household_Financial_Dyna[[#This Row],[Family_Size]]</f>
        <v>828.54333333333341</v>
      </c>
      <c r="P2906" s="2">
        <f t="shared" si="90"/>
        <v>0.39788995363055785</v>
      </c>
      <c r="Q2906" s="2">
        <f t="shared" si="91"/>
        <v>0.2476111266970667</v>
      </c>
      <c r="R2906" s="2" t="str">
        <f>IF(Global_Household_Financial_Dyna[[#This Row],[Vs country_Average]]&lt;-0.2, "Underperformer", IF(Global_Household_Financial_Dyna[[#This Row],[Vs country_Average]]&gt;0.2, "Outperformer", "Normal"))</f>
        <v>Outperformer</v>
      </c>
      <c r="S29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2727.61</v>
      </c>
      <c r="T29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2727.61</v>
      </c>
      <c r="U29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2727.61</v>
      </c>
      <c r="V29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2727.61</v>
      </c>
    </row>
    <row r="2907" spans="1:22" x14ac:dyDescent="0.3">
      <c r="A2907">
        <v>2914</v>
      </c>
      <c r="B2907" t="s">
        <v>12</v>
      </c>
      <c r="C2907" t="s">
        <v>13</v>
      </c>
      <c r="D2907">
        <v>2</v>
      </c>
      <c r="E2907">
        <v>1</v>
      </c>
      <c r="F2907">
        <v>5867.81</v>
      </c>
      <c r="G2907">
        <v>5867.81</v>
      </c>
      <c r="H2907">
        <v>1466.95</v>
      </c>
      <c r="I2907">
        <v>2110.6799999999998</v>
      </c>
      <c r="J2907">
        <v>2290.1799999999998</v>
      </c>
      <c r="K2907">
        <f>Global_Household_Financial_Dyna[[#This Row],[Total_Household_Income]]-Global_Household_Financial_Dyna[[#This Row],[Estimated_Taxes]]</f>
        <v>4400.8600000000006</v>
      </c>
      <c r="L2907" s="1">
        <f>Global_Household_Financial_Dyna[[#This Row],[Monthly_Savings]]/Global_Household_Financial_Dyna[[#This Row],[Net Income]]</f>
        <v>0.52039374122330628</v>
      </c>
      <c r="M2907" s="2">
        <f>Global_Household_Financial_Dyna[[#This Row],[Monthly_Expenses]]/Global_Household_Financial_Dyna[[#This Row],[Net Income]]</f>
        <v>0.47960625877669355</v>
      </c>
      <c r="N2907" t="str">
        <f>IF(Global_Household_Financial_Dyna[[#This Row],[Monthly_Savings]]&lt;0,"High Risk", IF(Global_Household_Financial_Dyna[[#This Row],[Savings Rate%]]&lt;0.1, "Medium", "Safe"))</f>
        <v>Safe</v>
      </c>
      <c r="O2907">
        <f>Global_Household_Financial_Dyna[[#This Row],[Total_Household_Income]]/Global_Household_Financial_Dyna[[#This Row],[Family_Size]]</f>
        <v>2933.9050000000002</v>
      </c>
      <c r="P2907" s="2">
        <f t="shared" si="90"/>
        <v>0.30718716818024266</v>
      </c>
      <c r="Q2907" s="2">
        <f t="shared" si="91"/>
        <v>0.21320657304306362</v>
      </c>
      <c r="R2907" s="2" t="str">
        <f>IF(Global_Household_Financial_Dyna[[#This Row],[Vs country_Average]]&lt;-0.2, "Underperformer", IF(Global_Household_Financial_Dyna[[#This Row],[Vs country_Average]]&gt;0.2, "Outperformer", "Normal"))</f>
        <v>Outperformer</v>
      </c>
      <c r="S29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2290.1799999999998</v>
      </c>
      <c r="T29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2290.1799999999998</v>
      </c>
      <c r="U29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2290.1799999999998</v>
      </c>
      <c r="V29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2290.1799999999998</v>
      </c>
    </row>
    <row r="2908" spans="1:22" x14ac:dyDescent="0.3">
      <c r="A2908">
        <v>2915</v>
      </c>
      <c r="B2908" t="s">
        <v>18</v>
      </c>
      <c r="C2908" t="s">
        <v>20</v>
      </c>
      <c r="D2908">
        <v>7</v>
      </c>
      <c r="E2908">
        <v>3</v>
      </c>
      <c r="F2908">
        <v>5757.7</v>
      </c>
      <c r="G2908">
        <v>14599.75</v>
      </c>
      <c r="H2908">
        <v>3941.93</v>
      </c>
      <c r="I2908">
        <v>3568.8</v>
      </c>
      <c r="J2908">
        <v>7089.01</v>
      </c>
      <c r="K2908">
        <f>Global_Household_Financial_Dyna[[#This Row],[Total_Household_Income]]-Global_Household_Financial_Dyna[[#This Row],[Estimated_Taxes]]</f>
        <v>10657.82</v>
      </c>
      <c r="L2908" s="1">
        <f>Global_Household_Financial_Dyna[[#This Row],[Monthly_Savings]]/Global_Household_Financial_Dyna[[#This Row],[Net Income]]</f>
        <v>0.66514634324843169</v>
      </c>
      <c r="M2908" s="2">
        <f>Global_Household_Financial_Dyna[[#This Row],[Monthly_Expenses]]/Global_Household_Financial_Dyna[[#This Row],[Net Income]]</f>
        <v>0.33485271847338388</v>
      </c>
      <c r="N2908" t="str">
        <f>IF(Global_Household_Financial_Dyna[[#This Row],[Monthly_Savings]]&lt;0,"High Risk", IF(Global_Household_Financial_Dyna[[#This Row],[Savings Rate%]]&lt;0.1, "Medium", "Safe"))</f>
        <v>Safe</v>
      </c>
      <c r="O2908">
        <f>Global_Household_Financial_Dyna[[#This Row],[Total_Household_Income]]/Global_Household_Financial_Dyna[[#This Row],[Family_Size]]</f>
        <v>2085.6785714285716</v>
      </c>
      <c r="P2908" s="2">
        <f t="shared" si="90"/>
        <v>0.32336204947805613</v>
      </c>
      <c r="Q2908" s="2">
        <f t="shared" si="91"/>
        <v>0.34178429377037556</v>
      </c>
      <c r="R2908" s="2" t="str">
        <f>IF(Global_Household_Financial_Dyna[[#This Row],[Vs country_Average]]&lt;-0.2, "Underperformer", IF(Global_Household_Financial_Dyna[[#This Row],[Vs country_Average]]&gt;0.2, "Outperformer", "Normal"))</f>
        <v>Outperformer</v>
      </c>
      <c r="S29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7089.01</v>
      </c>
      <c r="T29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7089.01</v>
      </c>
      <c r="U29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7089.01</v>
      </c>
      <c r="V29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7089.01</v>
      </c>
    </row>
    <row r="2909" spans="1:22" x14ac:dyDescent="0.3">
      <c r="A2909">
        <v>2916</v>
      </c>
      <c r="B2909" t="s">
        <v>16</v>
      </c>
      <c r="C2909" t="s">
        <v>17</v>
      </c>
      <c r="D2909">
        <v>5</v>
      </c>
      <c r="E2909">
        <v>3</v>
      </c>
      <c r="F2909">
        <v>5221.92</v>
      </c>
      <c r="G2909">
        <v>12188.43</v>
      </c>
      <c r="H2909">
        <v>4875.37</v>
      </c>
      <c r="I2909">
        <v>3976.51</v>
      </c>
      <c r="J2909">
        <v>3336.55</v>
      </c>
      <c r="K2909">
        <f>Global_Household_Financial_Dyna[[#This Row],[Total_Household_Income]]-Global_Household_Financial_Dyna[[#This Row],[Estimated_Taxes]]</f>
        <v>7313.06</v>
      </c>
      <c r="L2909" s="1">
        <f>Global_Household_Financial_Dyna[[#This Row],[Monthly_Savings]]/Global_Household_Financial_Dyna[[#This Row],[Net Income]]</f>
        <v>0.45624540206151731</v>
      </c>
      <c r="M2909" s="2">
        <f>Global_Household_Financial_Dyna[[#This Row],[Monthly_Expenses]]/Global_Household_Financial_Dyna[[#This Row],[Net Income]]</f>
        <v>0.54375459793848269</v>
      </c>
      <c r="N2909" t="str">
        <f>IF(Global_Household_Financial_Dyna[[#This Row],[Monthly_Savings]]&lt;0,"High Risk", IF(Global_Household_Financial_Dyna[[#This Row],[Savings Rate%]]&lt;0.1, "Medium", "Safe"))</f>
        <v>Safe</v>
      </c>
      <c r="O2909">
        <f>Global_Household_Financial_Dyna[[#This Row],[Total_Household_Income]]/Global_Household_Financial_Dyna[[#This Row],[Family_Size]]</f>
        <v>2437.6860000000001</v>
      </c>
      <c r="P2909" s="2">
        <f t="shared" si="90"/>
        <v>0.15879799892000862</v>
      </c>
      <c r="Q2909" s="2">
        <f t="shared" si="91"/>
        <v>0.29744740314150869</v>
      </c>
      <c r="R2909" s="2" t="str">
        <f>IF(Global_Household_Financial_Dyna[[#This Row],[Vs country_Average]]&lt;-0.2, "Underperformer", IF(Global_Household_Financial_Dyna[[#This Row],[Vs country_Average]]&gt;0.2, "Outperformer", "Normal"))</f>
        <v>Outperformer</v>
      </c>
      <c r="S29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3336.55</v>
      </c>
      <c r="T29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3336.55</v>
      </c>
      <c r="U29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3336.55</v>
      </c>
      <c r="V29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3336.55</v>
      </c>
    </row>
    <row r="2910" spans="1:22" x14ac:dyDescent="0.3">
      <c r="A2910">
        <v>2917</v>
      </c>
      <c r="B2910" t="s">
        <v>14</v>
      </c>
      <c r="C2910" t="s">
        <v>15</v>
      </c>
      <c r="D2910">
        <v>3</v>
      </c>
      <c r="E2910">
        <v>2</v>
      </c>
      <c r="F2910">
        <v>1492.65</v>
      </c>
      <c r="G2910">
        <v>2373.2800000000002</v>
      </c>
      <c r="H2910">
        <v>355.99</v>
      </c>
      <c r="I2910">
        <v>844.67</v>
      </c>
      <c r="J2910">
        <v>1172.6199999999999</v>
      </c>
      <c r="K2910">
        <f>Global_Household_Financial_Dyna[[#This Row],[Total_Household_Income]]-Global_Household_Financial_Dyna[[#This Row],[Estimated_Taxes]]</f>
        <v>2017.2900000000002</v>
      </c>
      <c r="L2910" s="1">
        <f>Global_Household_Financial_Dyna[[#This Row],[Monthly_Savings]]/Global_Household_Financial_Dyna[[#This Row],[Net Income]]</f>
        <v>0.58128479296481905</v>
      </c>
      <c r="M2910" s="2">
        <f>Global_Household_Financial_Dyna[[#This Row],[Monthly_Expenses]]/Global_Household_Financial_Dyna[[#This Row],[Net Income]]</f>
        <v>0.41871520703518078</v>
      </c>
      <c r="N2910" t="str">
        <f>IF(Global_Household_Financial_Dyna[[#This Row],[Monthly_Savings]]&lt;0,"High Risk", IF(Global_Household_Financial_Dyna[[#This Row],[Savings Rate%]]&lt;0.1, "Medium", "Safe"))</f>
        <v>Safe</v>
      </c>
      <c r="O2910">
        <f>Global_Household_Financial_Dyna[[#This Row],[Total_Household_Income]]/Global_Household_Financial_Dyna[[#This Row],[Family_Size]]</f>
        <v>791.09333333333336</v>
      </c>
      <c r="P2910" s="2">
        <f t="shared" si="90"/>
        <v>0.39788995363055785</v>
      </c>
      <c r="Q2910" s="2">
        <f t="shared" si="91"/>
        <v>0.18339483933426121</v>
      </c>
      <c r="R2910" s="2" t="str">
        <f>IF(Global_Household_Financial_Dyna[[#This Row],[Vs country_Average]]&lt;-0.2, "Underperformer", IF(Global_Household_Financial_Dyna[[#This Row],[Vs country_Average]]&gt;0.2, "Outperformer", "Normal"))</f>
        <v>Normal</v>
      </c>
      <c r="S29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1172.6199999999999</v>
      </c>
      <c r="T29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1172.6199999999999</v>
      </c>
      <c r="U29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1172.6199999999999</v>
      </c>
      <c r="V29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1172.6199999999999</v>
      </c>
    </row>
    <row r="2911" spans="1:22" x14ac:dyDescent="0.3">
      <c r="A2911">
        <v>2918</v>
      </c>
      <c r="B2911" t="s">
        <v>14</v>
      </c>
      <c r="C2911" t="s">
        <v>15</v>
      </c>
      <c r="D2911">
        <v>7</v>
      </c>
      <c r="E2911">
        <v>3</v>
      </c>
      <c r="F2911">
        <v>1738.63</v>
      </c>
      <c r="G2911">
        <v>3486.97</v>
      </c>
      <c r="H2911">
        <v>523.04999999999995</v>
      </c>
      <c r="I2911">
        <v>1571.16</v>
      </c>
      <c r="J2911">
        <v>1392.76</v>
      </c>
      <c r="K2911">
        <f>Global_Household_Financial_Dyna[[#This Row],[Total_Household_Income]]-Global_Household_Financial_Dyna[[#This Row],[Estimated_Taxes]]</f>
        <v>2963.92</v>
      </c>
      <c r="L2911" s="1">
        <f>Global_Household_Financial_Dyna[[#This Row],[Monthly_Savings]]/Global_Household_Financial_Dyna[[#This Row],[Net Income]]</f>
        <v>0.46990472077518958</v>
      </c>
      <c r="M2911" s="2">
        <f>Global_Household_Financial_Dyna[[#This Row],[Monthly_Expenses]]/Global_Household_Financial_Dyna[[#This Row],[Net Income]]</f>
        <v>0.53009527922481037</v>
      </c>
      <c r="N2911" t="str">
        <f>IF(Global_Household_Financial_Dyna[[#This Row],[Monthly_Savings]]&lt;0,"High Risk", IF(Global_Household_Financial_Dyna[[#This Row],[Savings Rate%]]&lt;0.1, "Medium", "Safe"))</f>
        <v>Safe</v>
      </c>
      <c r="O2911">
        <f>Global_Household_Financial_Dyna[[#This Row],[Total_Household_Income]]/Global_Household_Financial_Dyna[[#This Row],[Family_Size]]</f>
        <v>498.13857142857142</v>
      </c>
      <c r="P2911" s="2">
        <f t="shared" si="90"/>
        <v>0.39788995363055785</v>
      </c>
      <c r="Q2911" s="2">
        <f t="shared" si="91"/>
        <v>7.2014767144631731E-2</v>
      </c>
      <c r="R2911" s="2" t="str">
        <f>IF(Global_Household_Financial_Dyna[[#This Row],[Vs country_Average]]&lt;-0.2, "Underperformer", IF(Global_Household_Financial_Dyna[[#This Row],[Vs country_Average]]&gt;0.2, "Outperformer", "Normal"))</f>
        <v>Normal</v>
      </c>
      <c r="S29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1392.76</v>
      </c>
      <c r="T29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1392.76</v>
      </c>
      <c r="U29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1392.76</v>
      </c>
      <c r="V29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1392.76</v>
      </c>
    </row>
    <row r="2912" spans="1:22" x14ac:dyDescent="0.3">
      <c r="A2912">
        <v>2919</v>
      </c>
      <c r="B2912" t="s">
        <v>10</v>
      </c>
      <c r="C2912" t="s">
        <v>22</v>
      </c>
      <c r="D2912">
        <v>1</v>
      </c>
      <c r="E2912">
        <v>1</v>
      </c>
      <c r="F2912">
        <v>330.21</v>
      </c>
      <c r="G2912">
        <v>330.21</v>
      </c>
      <c r="H2912">
        <v>33.020000000000003</v>
      </c>
      <c r="I2912">
        <v>285.98</v>
      </c>
      <c r="J2912">
        <v>11.21</v>
      </c>
      <c r="K2912">
        <f>Global_Household_Financial_Dyna[[#This Row],[Total_Household_Income]]-Global_Household_Financial_Dyna[[#This Row],[Estimated_Taxes]]</f>
        <v>297.19</v>
      </c>
      <c r="L2912" s="1">
        <f>Global_Household_Financial_Dyna[[#This Row],[Monthly_Savings]]/Global_Household_Financial_Dyna[[#This Row],[Net Income]]</f>
        <v>3.7719977119014772E-2</v>
      </c>
      <c r="M2912" s="2">
        <f>Global_Household_Financial_Dyna[[#This Row],[Monthly_Expenses]]/Global_Household_Financial_Dyna[[#This Row],[Net Income]]</f>
        <v>0.96228002288098524</v>
      </c>
      <c r="N2912" t="str">
        <f>IF(Global_Household_Financial_Dyna[[#This Row],[Monthly_Savings]]&lt;0,"High Risk", IF(Global_Household_Financial_Dyna[[#This Row],[Savings Rate%]]&lt;0.1, "Medium", "Safe"))</f>
        <v>Medium</v>
      </c>
      <c r="O2912">
        <f>Global_Household_Financial_Dyna[[#This Row],[Total_Household_Income]]/Global_Household_Financial_Dyna[[#This Row],[Family_Size]]</f>
        <v>330.21</v>
      </c>
      <c r="P2912" s="2">
        <f t="shared" si="90"/>
        <v>0.42077341556833553</v>
      </c>
      <c r="Q2912" s="2">
        <f t="shared" si="91"/>
        <v>-0.38305343844932077</v>
      </c>
      <c r="R2912" s="2" t="str">
        <f>IF(Global_Household_Financial_Dyna[[#This Row],[Vs country_Average]]&lt;-0.2, "Underperformer", IF(Global_Household_Financial_Dyna[[#This Row],[Vs country_Average]]&gt;0.2, "Outperformer", "Normal"))</f>
        <v>Underperformer</v>
      </c>
      <c r="S29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11.21</v>
      </c>
      <c r="T29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11.21</v>
      </c>
      <c r="U29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11.21</v>
      </c>
      <c r="V29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11.21</v>
      </c>
    </row>
    <row r="2913" spans="1:22" x14ac:dyDescent="0.3">
      <c r="A2913">
        <v>2920</v>
      </c>
      <c r="B2913" t="s">
        <v>10</v>
      </c>
      <c r="C2913" t="s">
        <v>22</v>
      </c>
      <c r="D2913">
        <v>2</v>
      </c>
      <c r="E2913">
        <v>1</v>
      </c>
      <c r="F2913">
        <v>1034.46</v>
      </c>
      <c r="G2913">
        <v>1034.46</v>
      </c>
      <c r="H2913">
        <v>103.45</v>
      </c>
      <c r="I2913">
        <v>433.16</v>
      </c>
      <c r="J2913">
        <v>497.85</v>
      </c>
      <c r="K2913">
        <f>Global_Household_Financial_Dyna[[#This Row],[Total_Household_Income]]-Global_Household_Financial_Dyna[[#This Row],[Estimated_Taxes]]</f>
        <v>931.01</v>
      </c>
      <c r="L2913" s="1">
        <f>Global_Household_Financial_Dyna[[#This Row],[Monthly_Savings]]/Global_Household_Financial_Dyna[[#This Row],[Net Income]]</f>
        <v>0.53474183950763154</v>
      </c>
      <c r="M2913" s="2">
        <f>Global_Household_Financial_Dyna[[#This Row],[Monthly_Expenses]]/Global_Household_Financial_Dyna[[#This Row],[Net Income]]</f>
        <v>0.46525816049236851</v>
      </c>
      <c r="N2913" t="str">
        <f>IF(Global_Household_Financial_Dyna[[#This Row],[Monthly_Savings]]&lt;0,"High Risk", IF(Global_Household_Financial_Dyna[[#This Row],[Savings Rate%]]&lt;0.1, "Medium", "Safe"))</f>
        <v>Safe</v>
      </c>
      <c r="O2913">
        <f>Global_Household_Financial_Dyna[[#This Row],[Total_Household_Income]]/Global_Household_Financial_Dyna[[#This Row],[Family_Size]]</f>
        <v>517.23</v>
      </c>
      <c r="P2913" s="2">
        <f t="shared" si="90"/>
        <v>0.42077341556833553</v>
      </c>
      <c r="Q2913" s="2">
        <f t="shared" si="91"/>
        <v>0.11396842393929602</v>
      </c>
      <c r="R2913" s="2" t="str">
        <f>IF(Global_Household_Financial_Dyna[[#This Row],[Vs country_Average]]&lt;-0.2, "Underperformer", IF(Global_Household_Financial_Dyna[[#This Row],[Vs country_Average]]&gt;0.2, "Outperformer", "Normal"))</f>
        <v>Normal</v>
      </c>
      <c r="S29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497.85</v>
      </c>
      <c r="T29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497.85</v>
      </c>
      <c r="U29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497.85</v>
      </c>
      <c r="V29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497.85</v>
      </c>
    </row>
    <row r="2914" spans="1:22" x14ac:dyDescent="0.3">
      <c r="A2914">
        <v>2921</v>
      </c>
      <c r="B2914" t="s">
        <v>10</v>
      </c>
      <c r="C2914" t="s">
        <v>22</v>
      </c>
      <c r="D2914">
        <v>3</v>
      </c>
      <c r="E2914">
        <v>3</v>
      </c>
      <c r="F2914">
        <v>434.08</v>
      </c>
      <c r="G2914">
        <v>972.43</v>
      </c>
      <c r="H2914">
        <v>97.24</v>
      </c>
      <c r="I2914">
        <v>375.83</v>
      </c>
      <c r="J2914">
        <v>499.36</v>
      </c>
      <c r="K2914">
        <f>Global_Household_Financial_Dyna[[#This Row],[Total_Household_Income]]-Global_Household_Financial_Dyna[[#This Row],[Estimated_Taxes]]</f>
        <v>875.18999999999994</v>
      </c>
      <c r="L2914" s="1">
        <f>Global_Household_Financial_Dyna[[#This Row],[Monthly_Savings]]/Global_Household_Financial_Dyna[[#This Row],[Net Income]]</f>
        <v>0.57057324695209044</v>
      </c>
      <c r="M2914" s="2">
        <f>Global_Household_Financial_Dyna[[#This Row],[Monthly_Expenses]]/Global_Household_Financial_Dyna[[#This Row],[Net Income]]</f>
        <v>0.42942675304790962</v>
      </c>
      <c r="N2914" t="str">
        <f>IF(Global_Household_Financial_Dyna[[#This Row],[Monthly_Savings]]&lt;0,"High Risk", IF(Global_Household_Financial_Dyna[[#This Row],[Savings Rate%]]&lt;0.1, "Medium", "Safe"))</f>
        <v>Safe</v>
      </c>
      <c r="O2914">
        <f>Global_Household_Financial_Dyna[[#This Row],[Total_Household_Income]]/Global_Household_Financial_Dyna[[#This Row],[Family_Size]]</f>
        <v>324.14333333333332</v>
      </c>
      <c r="P2914" s="2">
        <f t="shared" si="90"/>
        <v>0.42077341556833553</v>
      </c>
      <c r="Q2914" s="2">
        <f t="shared" si="91"/>
        <v>0.14979983138375491</v>
      </c>
      <c r="R2914" s="2" t="str">
        <f>IF(Global_Household_Financial_Dyna[[#This Row],[Vs country_Average]]&lt;-0.2, "Underperformer", IF(Global_Household_Financial_Dyna[[#This Row],[Vs country_Average]]&gt;0.2, "Outperformer", "Normal"))</f>
        <v>Normal</v>
      </c>
      <c r="S29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499.36</v>
      </c>
      <c r="T29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499.36</v>
      </c>
      <c r="U29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499.36</v>
      </c>
      <c r="V29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499.36</v>
      </c>
    </row>
    <row r="2915" spans="1:22" x14ac:dyDescent="0.3">
      <c r="A2915">
        <v>2922</v>
      </c>
      <c r="B2915" t="s">
        <v>14</v>
      </c>
      <c r="C2915" t="s">
        <v>15</v>
      </c>
      <c r="D2915">
        <v>1</v>
      </c>
      <c r="E2915">
        <v>1</v>
      </c>
      <c r="F2915">
        <v>397.88</v>
      </c>
      <c r="G2915">
        <v>397.88</v>
      </c>
      <c r="H2915">
        <v>59.68</v>
      </c>
      <c r="I2915">
        <v>377.59</v>
      </c>
      <c r="J2915">
        <v>-39.39</v>
      </c>
      <c r="K2915">
        <f>Global_Household_Financial_Dyna[[#This Row],[Total_Household_Income]]-Global_Household_Financial_Dyna[[#This Row],[Estimated_Taxes]]</f>
        <v>338.2</v>
      </c>
      <c r="L2915" s="1">
        <f>Global_Household_Financial_Dyna[[#This Row],[Monthly_Savings]]/Global_Household_Financial_Dyna[[#This Row],[Net Income]]</f>
        <v>-0.1164695446481372</v>
      </c>
      <c r="M2915" s="2">
        <f>Global_Household_Financial_Dyna[[#This Row],[Monthly_Expenses]]/Global_Household_Financial_Dyna[[#This Row],[Net Income]]</f>
        <v>1.1164695446481372</v>
      </c>
      <c r="N2915" t="str">
        <f>IF(Global_Household_Financial_Dyna[[#This Row],[Monthly_Savings]]&lt;0,"High Risk", IF(Global_Household_Financial_Dyna[[#This Row],[Savings Rate%]]&lt;0.1, "Medium", "Safe"))</f>
        <v>High Risk</v>
      </c>
      <c r="O2915">
        <f>Global_Household_Financial_Dyna[[#This Row],[Total_Household_Income]]/Global_Household_Financial_Dyna[[#This Row],[Family_Size]]</f>
        <v>397.88</v>
      </c>
      <c r="P2915" s="2">
        <f t="shared" si="90"/>
        <v>0.39788995363055785</v>
      </c>
      <c r="Q2915" s="2">
        <f t="shared" si="91"/>
        <v>-0.51435949827869509</v>
      </c>
      <c r="R2915" s="2" t="str">
        <f>IF(Global_Household_Financial_Dyna[[#This Row],[Vs country_Average]]&lt;-0.2, "Underperformer", IF(Global_Household_Financial_Dyna[[#This Row],[Vs country_Average]]&gt;0.2, "Outperformer", "Normal"))</f>
        <v>Underperformer</v>
      </c>
      <c r="S29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-20.5105</v>
      </c>
      <c r="T29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-1.6310000000000002</v>
      </c>
      <c r="U29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17.248499999999993</v>
      </c>
      <c r="V29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36.128</v>
      </c>
    </row>
    <row r="2916" spans="1:22" x14ac:dyDescent="0.3">
      <c r="A2916">
        <v>2923</v>
      </c>
      <c r="B2916" t="s">
        <v>14</v>
      </c>
      <c r="C2916" t="s">
        <v>15</v>
      </c>
      <c r="D2916">
        <v>2</v>
      </c>
      <c r="E2916">
        <v>1</v>
      </c>
      <c r="F2916">
        <v>868.73</v>
      </c>
      <c r="G2916">
        <v>868.73</v>
      </c>
      <c r="H2916">
        <v>130.31</v>
      </c>
      <c r="I2916">
        <v>662.61</v>
      </c>
      <c r="J2916">
        <v>75.81</v>
      </c>
      <c r="K2916">
        <f>Global_Household_Financial_Dyna[[#This Row],[Total_Household_Income]]-Global_Household_Financial_Dyna[[#This Row],[Estimated_Taxes]]</f>
        <v>738.42000000000007</v>
      </c>
      <c r="L2916" s="1">
        <f>Global_Household_Financial_Dyna[[#This Row],[Monthly_Savings]]/Global_Household_Financial_Dyna[[#This Row],[Net Income]]</f>
        <v>0.10266514991468269</v>
      </c>
      <c r="M2916" s="2">
        <f>Global_Household_Financial_Dyna[[#This Row],[Monthly_Expenses]]/Global_Household_Financial_Dyna[[#This Row],[Net Income]]</f>
        <v>0.89733485008531721</v>
      </c>
      <c r="N2916" t="str">
        <f>IF(Global_Household_Financial_Dyna[[#This Row],[Monthly_Savings]]&lt;0,"High Risk", IF(Global_Household_Financial_Dyna[[#This Row],[Savings Rate%]]&lt;0.1, "Medium", "Safe"))</f>
        <v>Safe</v>
      </c>
      <c r="O2916">
        <f>Global_Household_Financial_Dyna[[#This Row],[Total_Household_Income]]/Global_Household_Financial_Dyna[[#This Row],[Family_Size]]</f>
        <v>434.36500000000001</v>
      </c>
      <c r="P2916" s="2">
        <f t="shared" si="90"/>
        <v>0.39788995363055785</v>
      </c>
      <c r="Q2916" s="2">
        <f t="shared" si="91"/>
        <v>-0.29522480371587517</v>
      </c>
      <c r="R2916" s="2" t="str">
        <f>IF(Global_Household_Financial_Dyna[[#This Row],[Vs country_Average]]&lt;-0.2, "Underperformer", IF(Global_Household_Financial_Dyna[[#This Row],[Vs country_Average]]&gt;0.2, "Outperformer", "Normal"))</f>
        <v>Underperformer</v>
      </c>
      <c r="S29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75.81</v>
      </c>
      <c r="T29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75.81</v>
      </c>
      <c r="U29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75.81</v>
      </c>
      <c r="V29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75.81</v>
      </c>
    </row>
    <row r="2917" spans="1:22" x14ac:dyDescent="0.3">
      <c r="A2917">
        <v>2924</v>
      </c>
      <c r="B2917" t="s">
        <v>18</v>
      </c>
      <c r="C2917" t="s">
        <v>20</v>
      </c>
      <c r="D2917">
        <v>3</v>
      </c>
      <c r="E2917">
        <v>1</v>
      </c>
      <c r="F2917">
        <v>2950.14</v>
      </c>
      <c r="G2917">
        <v>2950.14</v>
      </c>
      <c r="H2917">
        <v>649.03</v>
      </c>
      <c r="I2917">
        <v>1903.12</v>
      </c>
      <c r="J2917">
        <v>397.99</v>
      </c>
      <c r="K2917">
        <f>Global_Household_Financial_Dyna[[#This Row],[Total_Household_Income]]-Global_Household_Financial_Dyna[[#This Row],[Estimated_Taxes]]</f>
        <v>2301.1099999999997</v>
      </c>
      <c r="L2917" s="1">
        <f>Global_Household_Financial_Dyna[[#This Row],[Monthly_Savings]]/Global_Household_Financial_Dyna[[#This Row],[Net Income]]</f>
        <v>0.17295566052904907</v>
      </c>
      <c r="M2917" s="2">
        <f>Global_Household_Financial_Dyna[[#This Row],[Monthly_Expenses]]/Global_Household_Financial_Dyna[[#This Row],[Net Income]]</f>
        <v>0.82704433947095102</v>
      </c>
      <c r="N2917" t="str">
        <f>IF(Global_Household_Financial_Dyna[[#This Row],[Monthly_Savings]]&lt;0,"High Risk", IF(Global_Household_Financial_Dyna[[#This Row],[Savings Rate%]]&lt;0.1, "Medium", "Safe"))</f>
        <v>Safe</v>
      </c>
      <c r="O2917">
        <f>Global_Household_Financial_Dyna[[#This Row],[Total_Household_Income]]/Global_Household_Financial_Dyna[[#This Row],[Family_Size]]</f>
        <v>983.38</v>
      </c>
      <c r="P2917" s="2">
        <f t="shared" si="90"/>
        <v>0.32336204947805613</v>
      </c>
      <c r="Q2917" s="2">
        <f t="shared" si="91"/>
        <v>-0.15040638894900707</v>
      </c>
      <c r="R2917" s="2" t="str">
        <f>IF(Global_Household_Financial_Dyna[[#This Row],[Vs country_Average]]&lt;-0.2, "Underperformer", IF(Global_Household_Financial_Dyna[[#This Row],[Vs country_Average]]&gt;0.2, "Outperformer", "Normal"))</f>
        <v>Normal</v>
      </c>
      <c r="S29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397.99</v>
      </c>
      <c r="T29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397.99</v>
      </c>
      <c r="U29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397.99</v>
      </c>
      <c r="V29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397.99</v>
      </c>
    </row>
    <row r="2918" spans="1:22" x14ac:dyDescent="0.3">
      <c r="A2918">
        <v>2925</v>
      </c>
      <c r="B2918" t="s">
        <v>10</v>
      </c>
      <c r="C2918" t="s">
        <v>11</v>
      </c>
      <c r="D2918">
        <v>3</v>
      </c>
      <c r="E2918">
        <v>2</v>
      </c>
      <c r="F2918">
        <v>1374.17</v>
      </c>
      <c r="G2918">
        <v>2396.46</v>
      </c>
      <c r="H2918">
        <v>239.65</v>
      </c>
      <c r="I2918">
        <v>406.81</v>
      </c>
      <c r="J2918">
        <v>1750.01</v>
      </c>
      <c r="K2918">
        <f>Global_Household_Financial_Dyna[[#This Row],[Total_Household_Income]]-Global_Household_Financial_Dyna[[#This Row],[Estimated_Taxes]]</f>
        <v>2156.81</v>
      </c>
      <c r="L2918" s="1">
        <f>Global_Household_Financial_Dyna[[#This Row],[Monthly_Savings]]/Global_Household_Financial_Dyna[[#This Row],[Net Income]]</f>
        <v>0.81138811485480877</v>
      </c>
      <c r="M2918" s="2">
        <f>Global_Household_Financial_Dyna[[#This Row],[Monthly_Expenses]]/Global_Household_Financial_Dyna[[#This Row],[Net Income]]</f>
        <v>0.1886165216222106</v>
      </c>
      <c r="N2918" t="str">
        <f>IF(Global_Household_Financial_Dyna[[#This Row],[Monthly_Savings]]&lt;0,"High Risk", IF(Global_Household_Financial_Dyna[[#This Row],[Savings Rate%]]&lt;0.1, "Medium", "Safe"))</f>
        <v>Safe</v>
      </c>
      <c r="O2918">
        <f>Global_Household_Financial_Dyna[[#This Row],[Total_Household_Income]]/Global_Household_Financial_Dyna[[#This Row],[Family_Size]]</f>
        <v>798.82</v>
      </c>
      <c r="P2918" s="2">
        <f t="shared" si="90"/>
        <v>0.42077341556833553</v>
      </c>
      <c r="Q2918" s="2">
        <f t="shared" si="91"/>
        <v>0.39061469928647324</v>
      </c>
      <c r="R2918" s="2" t="str">
        <f>IF(Global_Household_Financial_Dyna[[#This Row],[Vs country_Average]]&lt;-0.2, "Underperformer", IF(Global_Household_Financial_Dyna[[#This Row],[Vs country_Average]]&gt;0.2, "Outperformer", "Normal"))</f>
        <v>Outperformer</v>
      </c>
      <c r="S29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1750.01</v>
      </c>
      <c r="T29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1750.01</v>
      </c>
      <c r="U29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1750.01</v>
      </c>
      <c r="V29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1750.01</v>
      </c>
    </row>
    <row r="2919" spans="1:22" x14ac:dyDescent="0.3">
      <c r="A2919">
        <v>2926</v>
      </c>
      <c r="B2919" t="s">
        <v>12</v>
      </c>
      <c r="C2919" t="s">
        <v>13</v>
      </c>
      <c r="D2919">
        <v>7</v>
      </c>
      <c r="E2919">
        <v>3</v>
      </c>
      <c r="F2919">
        <v>3523.15</v>
      </c>
      <c r="G2919">
        <v>7144.1</v>
      </c>
      <c r="H2919">
        <v>1786.02</v>
      </c>
      <c r="I2919">
        <v>4645.3</v>
      </c>
      <c r="J2919">
        <v>712.77</v>
      </c>
      <c r="K2919">
        <f>Global_Household_Financial_Dyna[[#This Row],[Total_Household_Income]]-Global_Household_Financial_Dyna[[#This Row],[Estimated_Taxes]]</f>
        <v>5358.08</v>
      </c>
      <c r="L2919" s="1">
        <f>Global_Household_Financial_Dyna[[#This Row],[Monthly_Savings]]/Global_Household_Financial_Dyna[[#This Row],[Net Income]]</f>
        <v>0.13302712912087911</v>
      </c>
      <c r="M2919" s="2">
        <f>Global_Household_Financial_Dyna[[#This Row],[Monthly_Expenses]]/Global_Household_Financial_Dyna[[#This Row],[Net Income]]</f>
        <v>0.86697100453893938</v>
      </c>
      <c r="N2919" t="str">
        <f>IF(Global_Household_Financial_Dyna[[#This Row],[Monthly_Savings]]&lt;0,"High Risk", IF(Global_Household_Financial_Dyna[[#This Row],[Savings Rate%]]&lt;0.1, "Medium", "Safe"))</f>
        <v>Safe</v>
      </c>
      <c r="O2919">
        <f>Global_Household_Financial_Dyna[[#This Row],[Total_Household_Income]]/Global_Household_Financial_Dyna[[#This Row],[Family_Size]]</f>
        <v>1020.5857142857143</v>
      </c>
      <c r="P2919" s="2">
        <f t="shared" si="90"/>
        <v>0.30718716818024266</v>
      </c>
      <c r="Q2919" s="2">
        <f t="shared" si="91"/>
        <v>-0.17416003905936356</v>
      </c>
      <c r="R2919" s="2" t="str">
        <f>IF(Global_Household_Financial_Dyna[[#This Row],[Vs country_Average]]&lt;-0.2, "Underperformer", IF(Global_Household_Financial_Dyna[[#This Row],[Vs country_Average]]&gt;0.2, "Outperformer", "Normal"))</f>
        <v>Normal</v>
      </c>
      <c r="S29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712.77</v>
      </c>
      <c r="T29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712.77</v>
      </c>
      <c r="U29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712.77</v>
      </c>
      <c r="V29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712.77</v>
      </c>
    </row>
    <row r="2920" spans="1:22" x14ac:dyDescent="0.3">
      <c r="A2920">
        <v>2927</v>
      </c>
      <c r="B2920" t="s">
        <v>14</v>
      </c>
      <c r="C2920" t="s">
        <v>15</v>
      </c>
      <c r="D2920">
        <v>6</v>
      </c>
      <c r="E2920">
        <v>2</v>
      </c>
      <c r="F2920">
        <v>1922.8</v>
      </c>
      <c r="G2920">
        <v>3107.44</v>
      </c>
      <c r="H2920">
        <v>466.12</v>
      </c>
      <c r="I2920">
        <v>1685.45</v>
      </c>
      <c r="J2920">
        <v>955.88</v>
      </c>
      <c r="K2920">
        <f>Global_Household_Financial_Dyna[[#This Row],[Total_Household_Income]]-Global_Household_Financial_Dyna[[#This Row],[Estimated_Taxes]]</f>
        <v>2641.32</v>
      </c>
      <c r="L2920" s="1">
        <f>Global_Household_Financial_Dyna[[#This Row],[Monthly_Savings]]/Global_Household_Financial_Dyna[[#This Row],[Net Income]]</f>
        <v>0.36189481017067221</v>
      </c>
      <c r="M2920" s="2">
        <f>Global_Household_Financial_Dyna[[#This Row],[Monthly_Expenses]]/Global_Household_Financial_Dyna[[#This Row],[Net Income]]</f>
        <v>0.63810897581512271</v>
      </c>
      <c r="N2920" t="str">
        <f>IF(Global_Household_Financial_Dyna[[#This Row],[Monthly_Savings]]&lt;0,"High Risk", IF(Global_Household_Financial_Dyna[[#This Row],[Savings Rate%]]&lt;0.1, "Medium", "Safe"))</f>
        <v>Safe</v>
      </c>
      <c r="O2920">
        <f>Global_Household_Financial_Dyna[[#This Row],[Total_Household_Income]]/Global_Household_Financial_Dyna[[#This Row],[Family_Size]]</f>
        <v>517.90666666666664</v>
      </c>
      <c r="P2920" s="2">
        <f t="shared" si="90"/>
        <v>0.39788995363055785</v>
      </c>
      <c r="Q2920" s="2">
        <f t="shared" si="91"/>
        <v>-3.5995143459885637E-2</v>
      </c>
      <c r="R2920" s="2" t="str">
        <f>IF(Global_Household_Financial_Dyna[[#This Row],[Vs country_Average]]&lt;-0.2, "Underperformer", IF(Global_Household_Financial_Dyna[[#This Row],[Vs country_Average]]&gt;0.2, "Outperformer", "Normal"))</f>
        <v>Normal</v>
      </c>
      <c r="S29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955.88</v>
      </c>
      <c r="T29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955.88</v>
      </c>
      <c r="U29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955.88</v>
      </c>
      <c r="V29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955.88</v>
      </c>
    </row>
    <row r="2921" spans="1:22" x14ac:dyDescent="0.3">
      <c r="A2921">
        <v>2928</v>
      </c>
      <c r="B2921" t="s">
        <v>12</v>
      </c>
      <c r="C2921" t="s">
        <v>13</v>
      </c>
      <c r="D2921">
        <v>3</v>
      </c>
      <c r="E2921">
        <v>1</v>
      </c>
      <c r="F2921">
        <v>6115.02</v>
      </c>
      <c r="G2921">
        <v>6115.02</v>
      </c>
      <c r="H2921">
        <v>1528.75</v>
      </c>
      <c r="I2921">
        <v>2763.18</v>
      </c>
      <c r="J2921">
        <v>1823.08</v>
      </c>
      <c r="K2921">
        <f>Global_Household_Financial_Dyna[[#This Row],[Total_Household_Income]]-Global_Household_Financial_Dyna[[#This Row],[Estimated_Taxes]]</f>
        <v>4586.2700000000004</v>
      </c>
      <c r="L2921" s="1">
        <f>Global_Household_Financial_Dyna[[#This Row],[Monthly_Savings]]/Global_Household_Financial_Dyna[[#This Row],[Net Income]]</f>
        <v>0.39750821473659415</v>
      </c>
      <c r="M2921" s="2">
        <f>Global_Household_Financial_Dyna[[#This Row],[Monthly_Expenses]]/Global_Household_Financial_Dyna[[#This Row],[Net Income]]</f>
        <v>0.60248960484227909</v>
      </c>
      <c r="N2921" t="str">
        <f>IF(Global_Household_Financial_Dyna[[#This Row],[Monthly_Savings]]&lt;0,"High Risk", IF(Global_Household_Financial_Dyna[[#This Row],[Savings Rate%]]&lt;0.1, "Medium", "Safe"))</f>
        <v>Safe</v>
      </c>
      <c r="O2921">
        <f>Global_Household_Financial_Dyna[[#This Row],[Total_Household_Income]]/Global_Household_Financial_Dyna[[#This Row],[Family_Size]]</f>
        <v>2038.3400000000001</v>
      </c>
      <c r="P2921" s="2">
        <f t="shared" si="90"/>
        <v>0.30718716818024266</v>
      </c>
      <c r="Q2921" s="2">
        <f t="shared" si="91"/>
        <v>9.0321046556351481E-2</v>
      </c>
      <c r="R2921" s="2" t="str">
        <f>IF(Global_Household_Financial_Dyna[[#This Row],[Vs country_Average]]&lt;-0.2, "Underperformer", IF(Global_Household_Financial_Dyna[[#This Row],[Vs country_Average]]&gt;0.2, "Outperformer", "Normal"))</f>
        <v>Normal</v>
      </c>
      <c r="S29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1823.08</v>
      </c>
      <c r="T29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1823.08</v>
      </c>
      <c r="U29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1823.08</v>
      </c>
      <c r="V29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1823.08</v>
      </c>
    </row>
    <row r="2922" spans="1:22" x14ac:dyDescent="0.3">
      <c r="A2922">
        <v>2929</v>
      </c>
      <c r="B2922" t="s">
        <v>14</v>
      </c>
      <c r="C2922" t="s">
        <v>15</v>
      </c>
      <c r="D2922">
        <v>6</v>
      </c>
      <c r="E2922">
        <v>3</v>
      </c>
      <c r="F2922">
        <v>1684.83</v>
      </c>
      <c r="G2922">
        <v>4207.49</v>
      </c>
      <c r="H2922">
        <v>631.12</v>
      </c>
      <c r="I2922">
        <v>1475.75</v>
      </c>
      <c r="J2922">
        <v>2100.61</v>
      </c>
      <c r="K2922">
        <f>Global_Household_Financial_Dyna[[#This Row],[Total_Household_Income]]-Global_Household_Financial_Dyna[[#This Row],[Estimated_Taxes]]</f>
        <v>3576.37</v>
      </c>
      <c r="L2922" s="1">
        <f>Global_Household_Financial_Dyna[[#This Row],[Monthly_Savings]]/Global_Household_Financial_Dyna[[#This Row],[Net Income]]</f>
        <v>0.58735813128954784</v>
      </c>
      <c r="M2922" s="2">
        <f>Global_Household_Financial_Dyna[[#This Row],[Monthly_Expenses]]/Global_Household_Financial_Dyna[[#This Row],[Net Income]]</f>
        <v>0.41263907257917948</v>
      </c>
      <c r="N2922" t="str">
        <f>IF(Global_Household_Financial_Dyna[[#This Row],[Monthly_Savings]]&lt;0,"High Risk", IF(Global_Household_Financial_Dyna[[#This Row],[Savings Rate%]]&lt;0.1, "Medium", "Safe"))</f>
        <v>Safe</v>
      </c>
      <c r="O2922">
        <f>Global_Household_Financial_Dyna[[#This Row],[Total_Household_Income]]/Global_Household_Financial_Dyna[[#This Row],[Family_Size]]</f>
        <v>701.24833333333333</v>
      </c>
      <c r="P2922" s="2">
        <f t="shared" si="90"/>
        <v>0.39788995363055785</v>
      </c>
      <c r="Q2922" s="2">
        <f t="shared" si="91"/>
        <v>0.18946817765898999</v>
      </c>
      <c r="R2922" s="2" t="str">
        <f>IF(Global_Household_Financial_Dyna[[#This Row],[Vs country_Average]]&lt;-0.2, "Underperformer", IF(Global_Household_Financial_Dyna[[#This Row],[Vs country_Average]]&gt;0.2, "Outperformer", "Normal"))</f>
        <v>Normal</v>
      </c>
      <c r="S29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2100.61</v>
      </c>
      <c r="T29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2100.61</v>
      </c>
      <c r="U29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2100.61</v>
      </c>
      <c r="V29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2100.61</v>
      </c>
    </row>
    <row r="2923" spans="1:22" x14ac:dyDescent="0.3">
      <c r="A2923">
        <v>2930</v>
      </c>
      <c r="B2923" t="s">
        <v>10</v>
      </c>
      <c r="C2923" t="s">
        <v>22</v>
      </c>
      <c r="D2923">
        <v>4</v>
      </c>
      <c r="E2923">
        <v>1</v>
      </c>
      <c r="F2923">
        <v>1060.02</v>
      </c>
      <c r="G2923">
        <v>1060.02</v>
      </c>
      <c r="H2923">
        <v>106</v>
      </c>
      <c r="I2923">
        <v>432.36</v>
      </c>
      <c r="J2923">
        <v>521.65</v>
      </c>
      <c r="K2923">
        <f>Global_Household_Financial_Dyna[[#This Row],[Total_Household_Income]]-Global_Household_Financial_Dyna[[#This Row],[Estimated_Taxes]]</f>
        <v>954.02</v>
      </c>
      <c r="L2923" s="1">
        <f>Global_Household_Financial_Dyna[[#This Row],[Monthly_Savings]]/Global_Household_Financial_Dyna[[#This Row],[Net Income]]</f>
        <v>0.5467914718768998</v>
      </c>
      <c r="M2923" s="2">
        <f>Global_Household_Financial_Dyna[[#This Row],[Monthly_Expenses]]/Global_Household_Financial_Dyna[[#This Row],[Net Income]]</f>
        <v>0.45319804616255427</v>
      </c>
      <c r="N2923" t="str">
        <f>IF(Global_Household_Financial_Dyna[[#This Row],[Monthly_Savings]]&lt;0,"High Risk", IF(Global_Household_Financial_Dyna[[#This Row],[Savings Rate%]]&lt;0.1, "Medium", "Safe"))</f>
        <v>Safe</v>
      </c>
      <c r="O2923">
        <f>Global_Household_Financial_Dyna[[#This Row],[Total_Household_Income]]/Global_Household_Financial_Dyna[[#This Row],[Family_Size]]</f>
        <v>265.005</v>
      </c>
      <c r="P2923" s="2">
        <f t="shared" si="90"/>
        <v>0.42077341556833553</v>
      </c>
      <c r="Q2923" s="2">
        <f t="shared" si="91"/>
        <v>0.12601805630856427</v>
      </c>
      <c r="R2923" s="2" t="str">
        <f>IF(Global_Household_Financial_Dyna[[#This Row],[Vs country_Average]]&lt;-0.2, "Underperformer", IF(Global_Household_Financial_Dyna[[#This Row],[Vs country_Average]]&gt;0.2, "Outperformer", "Normal"))</f>
        <v>Normal</v>
      </c>
      <c r="S29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521.65</v>
      </c>
      <c r="T29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521.65</v>
      </c>
      <c r="U29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521.65</v>
      </c>
      <c r="V29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521.65</v>
      </c>
    </row>
    <row r="2924" spans="1:22" x14ac:dyDescent="0.3">
      <c r="A2924">
        <v>2931</v>
      </c>
      <c r="B2924" t="s">
        <v>16</v>
      </c>
      <c r="C2924" t="s">
        <v>21</v>
      </c>
      <c r="D2924">
        <v>7</v>
      </c>
      <c r="E2924">
        <v>3</v>
      </c>
      <c r="F2924">
        <v>4222.03</v>
      </c>
      <c r="G2924">
        <v>9918.17</v>
      </c>
      <c r="H2924">
        <v>3967.27</v>
      </c>
      <c r="I2924">
        <v>5749.19</v>
      </c>
      <c r="J2924">
        <v>201.72</v>
      </c>
      <c r="K2924">
        <f>Global_Household_Financial_Dyna[[#This Row],[Total_Household_Income]]-Global_Household_Financial_Dyna[[#This Row],[Estimated_Taxes]]</f>
        <v>5950.9</v>
      </c>
      <c r="L2924" s="1">
        <f>Global_Household_Financial_Dyna[[#This Row],[Monthly_Savings]]/Global_Household_Financial_Dyna[[#This Row],[Net Income]]</f>
        <v>3.3897393671545484E-2</v>
      </c>
      <c r="M2924" s="2">
        <f>Global_Household_Financial_Dyna[[#This Row],[Monthly_Expenses]]/Global_Household_Financial_Dyna[[#This Row],[Net Income]]</f>
        <v>0.96610428674654258</v>
      </c>
      <c r="N2924" t="str">
        <f>IF(Global_Household_Financial_Dyna[[#This Row],[Monthly_Savings]]&lt;0,"High Risk", IF(Global_Household_Financial_Dyna[[#This Row],[Savings Rate%]]&lt;0.1, "Medium", "Safe"))</f>
        <v>Medium</v>
      </c>
      <c r="O2924">
        <f>Global_Household_Financial_Dyna[[#This Row],[Total_Household_Income]]/Global_Household_Financial_Dyna[[#This Row],[Family_Size]]</f>
        <v>1416.8814285714286</v>
      </c>
      <c r="P2924" s="2">
        <f t="shared" si="90"/>
        <v>0.15879799892000862</v>
      </c>
      <c r="Q2924" s="2">
        <f t="shared" si="91"/>
        <v>-0.12490060524846314</v>
      </c>
      <c r="R2924" s="2" t="str">
        <f>IF(Global_Household_Financial_Dyna[[#This Row],[Vs country_Average]]&lt;-0.2, "Underperformer", IF(Global_Household_Financial_Dyna[[#This Row],[Vs country_Average]]&gt;0.2, "Outperformer", "Normal"))</f>
        <v>Normal</v>
      </c>
      <c r="S29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201.72</v>
      </c>
      <c r="T29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201.72</v>
      </c>
      <c r="U29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201.72</v>
      </c>
      <c r="V29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201.72</v>
      </c>
    </row>
    <row r="2925" spans="1:22" x14ac:dyDescent="0.3">
      <c r="A2925">
        <v>2932</v>
      </c>
      <c r="B2925" t="s">
        <v>16</v>
      </c>
      <c r="C2925" t="s">
        <v>17</v>
      </c>
      <c r="D2925">
        <v>8</v>
      </c>
      <c r="E2925">
        <v>3</v>
      </c>
      <c r="F2925">
        <v>3744.23</v>
      </c>
      <c r="G2925">
        <v>7962.98</v>
      </c>
      <c r="H2925">
        <v>2787.04</v>
      </c>
      <c r="I2925">
        <v>4161.91</v>
      </c>
      <c r="J2925">
        <v>1014.03</v>
      </c>
      <c r="K2925">
        <f>Global_Household_Financial_Dyna[[#This Row],[Total_Household_Income]]-Global_Household_Financial_Dyna[[#This Row],[Estimated_Taxes]]</f>
        <v>5175.9399999999996</v>
      </c>
      <c r="L2925" s="1">
        <f>Global_Household_Financial_Dyna[[#This Row],[Monthly_Savings]]/Global_Household_Financial_Dyna[[#This Row],[Net Income]]</f>
        <v>0.19591224009551889</v>
      </c>
      <c r="M2925" s="2">
        <f>Global_Household_Financial_Dyna[[#This Row],[Monthly_Expenses]]/Global_Household_Financial_Dyna[[#This Row],[Net Income]]</f>
        <v>0.80408775990448111</v>
      </c>
      <c r="N2925" t="str">
        <f>IF(Global_Household_Financial_Dyna[[#This Row],[Monthly_Savings]]&lt;0,"High Risk", IF(Global_Household_Financial_Dyna[[#This Row],[Savings Rate%]]&lt;0.1, "Medium", "Safe"))</f>
        <v>Safe</v>
      </c>
      <c r="O2925">
        <f>Global_Household_Financial_Dyna[[#This Row],[Total_Household_Income]]/Global_Household_Financial_Dyna[[#This Row],[Family_Size]]</f>
        <v>995.37249999999995</v>
      </c>
      <c r="P2925" s="2">
        <f t="shared" si="90"/>
        <v>0.15879799892000862</v>
      </c>
      <c r="Q2925" s="2">
        <f t="shared" si="91"/>
        <v>3.7114241175510265E-2</v>
      </c>
      <c r="R2925" s="2" t="str">
        <f>IF(Global_Household_Financial_Dyna[[#This Row],[Vs country_Average]]&lt;-0.2, "Underperformer", IF(Global_Household_Financial_Dyna[[#This Row],[Vs country_Average]]&gt;0.2, "Outperformer", "Normal"))</f>
        <v>Normal</v>
      </c>
      <c r="S29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1014.03</v>
      </c>
      <c r="T29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1014.03</v>
      </c>
      <c r="U29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1014.03</v>
      </c>
      <c r="V29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1014.03</v>
      </c>
    </row>
    <row r="2926" spans="1:22" x14ac:dyDescent="0.3">
      <c r="A2926">
        <v>2933</v>
      </c>
      <c r="B2926" t="s">
        <v>18</v>
      </c>
      <c r="C2926" t="s">
        <v>20</v>
      </c>
      <c r="D2926">
        <v>5</v>
      </c>
      <c r="E2926">
        <v>1</v>
      </c>
      <c r="F2926">
        <v>3058.64</v>
      </c>
      <c r="G2926">
        <v>3058.64</v>
      </c>
      <c r="H2926">
        <v>672.9</v>
      </c>
      <c r="I2926">
        <v>2902.65</v>
      </c>
      <c r="J2926">
        <v>-516.91</v>
      </c>
      <c r="K2926">
        <f>Global_Household_Financial_Dyna[[#This Row],[Total_Household_Income]]-Global_Household_Financial_Dyna[[#This Row],[Estimated_Taxes]]</f>
        <v>2385.7399999999998</v>
      </c>
      <c r="L2926" s="1">
        <f>Global_Household_Financial_Dyna[[#This Row],[Monthly_Savings]]/Global_Household_Financial_Dyna[[#This Row],[Net Income]]</f>
        <v>-0.21666652694761374</v>
      </c>
      <c r="M2926" s="2">
        <f>Global_Household_Financial_Dyna[[#This Row],[Monthly_Expenses]]/Global_Household_Financial_Dyna[[#This Row],[Net Income]]</f>
        <v>1.2166665269476138</v>
      </c>
      <c r="N2926" t="str">
        <f>IF(Global_Household_Financial_Dyna[[#This Row],[Monthly_Savings]]&lt;0,"High Risk", IF(Global_Household_Financial_Dyna[[#This Row],[Savings Rate%]]&lt;0.1, "Medium", "Safe"))</f>
        <v>High Risk</v>
      </c>
      <c r="O2926">
        <f>Global_Household_Financial_Dyna[[#This Row],[Total_Household_Income]]/Global_Household_Financial_Dyna[[#This Row],[Family_Size]]</f>
        <v>611.72799999999995</v>
      </c>
      <c r="P2926" s="2">
        <f t="shared" si="90"/>
        <v>0.32336204947805613</v>
      </c>
      <c r="Q2926" s="2">
        <f t="shared" si="91"/>
        <v>-0.54002857642566982</v>
      </c>
      <c r="R2926" s="2" t="str">
        <f>IF(Global_Household_Financial_Dyna[[#This Row],[Vs country_Average]]&lt;-0.2, "Underperformer", IF(Global_Household_Financial_Dyna[[#This Row],[Vs country_Average]]&gt;0.2, "Outperformer", "Normal"))</f>
        <v>Underperformer</v>
      </c>
      <c r="S29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-371.77749999999997</v>
      </c>
      <c r="T29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-226.64499999999998</v>
      </c>
      <c r="U29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-81.512499999999989</v>
      </c>
      <c r="V29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63.620000000000005</v>
      </c>
    </row>
    <row r="2927" spans="1:22" x14ac:dyDescent="0.3">
      <c r="A2927">
        <v>2934</v>
      </c>
      <c r="B2927" t="s">
        <v>16</v>
      </c>
      <c r="C2927" t="s">
        <v>21</v>
      </c>
      <c r="D2927">
        <v>7</v>
      </c>
      <c r="E2927">
        <v>3</v>
      </c>
      <c r="F2927">
        <v>5937.11</v>
      </c>
      <c r="G2927">
        <v>12642.55</v>
      </c>
      <c r="H2927">
        <v>5057.0200000000004</v>
      </c>
      <c r="I2927">
        <v>5633.53</v>
      </c>
      <c r="J2927">
        <v>1952</v>
      </c>
      <c r="K2927">
        <f>Global_Household_Financial_Dyna[[#This Row],[Total_Household_Income]]-Global_Household_Financial_Dyna[[#This Row],[Estimated_Taxes]]</f>
        <v>7585.5299999999988</v>
      </c>
      <c r="L2927" s="1">
        <f>Global_Household_Financial_Dyna[[#This Row],[Monthly_Savings]]/Global_Household_Financial_Dyna[[#This Row],[Net Income]]</f>
        <v>0.2573320519462714</v>
      </c>
      <c r="M2927" s="2">
        <f>Global_Household_Financial_Dyna[[#This Row],[Monthly_Expenses]]/Global_Household_Financial_Dyna[[#This Row],[Net Income]]</f>
        <v>0.74266794805372871</v>
      </c>
      <c r="N2927" t="str">
        <f>IF(Global_Household_Financial_Dyna[[#This Row],[Monthly_Savings]]&lt;0,"High Risk", IF(Global_Household_Financial_Dyna[[#This Row],[Savings Rate%]]&lt;0.1, "Medium", "Safe"))</f>
        <v>Safe</v>
      </c>
      <c r="O2927">
        <f>Global_Household_Financial_Dyna[[#This Row],[Total_Household_Income]]/Global_Household_Financial_Dyna[[#This Row],[Family_Size]]</f>
        <v>1806.0785714285714</v>
      </c>
      <c r="P2927" s="2">
        <f t="shared" si="90"/>
        <v>0.15879799892000862</v>
      </c>
      <c r="Q2927" s="2">
        <f t="shared" si="91"/>
        <v>9.853405302626278E-2</v>
      </c>
      <c r="R2927" s="2" t="str">
        <f>IF(Global_Household_Financial_Dyna[[#This Row],[Vs country_Average]]&lt;-0.2, "Underperformer", IF(Global_Household_Financial_Dyna[[#This Row],[Vs country_Average]]&gt;0.2, "Outperformer", "Normal"))</f>
        <v>Normal</v>
      </c>
      <c r="S29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1952</v>
      </c>
      <c r="T29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1952</v>
      </c>
      <c r="U29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1952</v>
      </c>
      <c r="V29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1952</v>
      </c>
    </row>
    <row r="2928" spans="1:22" x14ac:dyDescent="0.3">
      <c r="A2928">
        <v>2935</v>
      </c>
      <c r="B2928" t="s">
        <v>14</v>
      </c>
      <c r="C2928" t="s">
        <v>15</v>
      </c>
      <c r="D2928">
        <v>1</v>
      </c>
      <c r="E2928">
        <v>1</v>
      </c>
      <c r="F2928">
        <v>2616.25</v>
      </c>
      <c r="G2928">
        <v>2616.25</v>
      </c>
      <c r="H2928">
        <v>392.44</v>
      </c>
      <c r="I2928">
        <v>682.45</v>
      </c>
      <c r="J2928">
        <v>1541.36</v>
      </c>
      <c r="K2928">
        <f>Global_Household_Financial_Dyna[[#This Row],[Total_Household_Income]]-Global_Household_Financial_Dyna[[#This Row],[Estimated_Taxes]]</f>
        <v>2223.81</v>
      </c>
      <c r="L2928" s="1">
        <f>Global_Household_Financial_Dyna[[#This Row],[Monthly_Savings]]/Global_Household_Financial_Dyna[[#This Row],[Net Income]]</f>
        <v>0.69311676806921452</v>
      </c>
      <c r="M2928" s="2">
        <f>Global_Household_Financial_Dyna[[#This Row],[Monthly_Expenses]]/Global_Household_Financial_Dyna[[#This Row],[Net Income]]</f>
        <v>0.30688323193078548</v>
      </c>
      <c r="N2928" t="str">
        <f>IF(Global_Household_Financial_Dyna[[#This Row],[Monthly_Savings]]&lt;0,"High Risk", IF(Global_Household_Financial_Dyna[[#This Row],[Savings Rate%]]&lt;0.1, "Medium", "Safe"))</f>
        <v>Safe</v>
      </c>
      <c r="O2928">
        <f>Global_Household_Financial_Dyna[[#This Row],[Total_Household_Income]]/Global_Household_Financial_Dyna[[#This Row],[Family_Size]]</f>
        <v>2616.25</v>
      </c>
      <c r="P2928" s="2">
        <f t="shared" si="90"/>
        <v>0.39788995363055785</v>
      </c>
      <c r="Q2928" s="2">
        <f t="shared" si="91"/>
        <v>0.29522681443865667</v>
      </c>
      <c r="R2928" s="2" t="str">
        <f>IF(Global_Household_Financial_Dyna[[#This Row],[Vs country_Average]]&lt;-0.2, "Underperformer", IF(Global_Household_Financial_Dyna[[#This Row],[Vs country_Average]]&gt;0.2, "Outperformer", "Normal"))</f>
        <v>Outperformer</v>
      </c>
      <c r="S29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1541.36</v>
      </c>
      <c r="T29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1541.36</v>
      </c>
      <c r="U29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1541.36</v>
      </c>
      <c r="V29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1541.36</v>
      </c>
    </row>
    <row r="2929" spans="1:22" x14ac:dyDescent="0.3">
      <c r="A2929">
        <v>2936</v>
      </c>
      <c r="B2929" t="s">
        <v>18</v>
      </c>
      <c r="C2929" t="s">
        <v>20</v>
      </c>
      <c r="D2929">
        <v>5</v>
      </c>
      <c r="E2929">
        <v>2</v>
      </c>
      <c r="F2929">
        <v>5285.03</v>
      </c>
      <c r="G2929">
        <v>9930.14</v>
      </c>
      <c r="H2929">
        <v>2681.14</v>
      </c>
      <c r="I2929">
        <v>2792.49</v>
      </c>
      <c r="J2929">
        <v>4456.51</v>
      </c>
      <c r="K2929">
        <f>Global_Household_Financial_Dyna[[#This Row],[Total_Household_Income]]-Global_Household_Financial_Dyna[[#This Row],[Estimated_Taxes]]</f>
        <v>7249</v>
      </c>
      <c r="L2929" s="1">
        <f>Global_Household_Financial_Dyna[[#This Row],[Monthly_Savings]]/Global_Household_Financial_Dyna[[#This Row],[Net Income]]</f>
        <v>0.61477583114912404</v>
      </c>
      <c r="M2929" s="2">
        <f>Global_Household_Financial_Dyna[[#This Row],[Monthly_Expenses]]/Global_Household_Financial_Dyna[[#This Row],[Net Income]]</f>
        <v>0.38522416885087596</v>
      </c>
      <c r="N2929" t="str">
        <f>IF(Global_Household_Financial_Dyna[[#This Row],[Monthly_Savings]]&lt;0,"High Risk", IF(Global_Household_Financial_Dyna[[#This Row],[Savings Rate%]]&lt;0.1, "Medium", "Safe"))</f>
        <v>Safe</v>
      </c>
      <c r="O2929">
        <f>Global_Household_Financial_Dyna[[#This Row],[Total_Household_Income]]/Global_Household_Financial_Dyna[[#This Row],[Family_Size]]</f>
        <v>1986.0279999999998</v>
      </c>
      <c r="P2929" s="2">
        <f t="shared" si="90"/>
        <v>0.32336204947805613</v>
      </c>
      <c r="Q2929" s="2">
        <f t="shared" si="91"/>
        <v>0.29141378167106791</v>
      </c>
      <c r="R2929" s="2" t="str">
        <f>IF(Global_Household_Financial_Dyna[[#This Row],[Vs country_Average]]&lt;-0.2, "Underperformer", IF(Global_Household_Financial_Dyna[[#This Row],[Vs country_Average]]&gt;0.2, "Outperformer", "Normal"))</f>
        <v>Outperformer</v>
      </c>
      <c r="S29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4456.51</v>
      </c>
      <c r="T29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4456.51</v>
      </c>
      <c r="U29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4456.51</v>
      </c>
      <c r="V29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4456.51</v>
      </c>
    </row>
    <row r="2930" spans="1:22" x14ac:dyDescent="0.3">
      <c r="A2930">
        <v>2937</v>
      </c>
      <c r="B2930" t="s">
        <v>14</v>
      </c>
      <c r="C2930" t="s">
        <v>15</v>
      </c>
      <c r="D2930">
        <v>5</v>
      </c>
      <c r="E2930">
        <v>2</v>
      </c>
      <c r="F2930">
        <v>1712.92</v>
      </c>
      <c r="G2930">
        <v>2501.38</v>
      </c>
      <c r="H2930">
        <v>375.21</v>
      </c>
      <c r="I2930">
        <v>1187.3699999999999</v>
      </c>
      <c r="J2930">
        <v>938.8</v>
      </c>
      <c r="K2930">
        <f>Global_Household_Financial_Dyna[[#This Row],[Total_Household_Income]]-Global_Household_Financial_Dyna[[#This Row],[Estimated_Taxes]]</f>
        <v>2126.17</v>
      </c>
      <c r="L2930" s="1">
        <f>Global_Household_Financial_Dyna[[#This Row],[Monthly_Savings]]/Global_Household_Financial_Dyna[[#This Row],[Net Income]]</f>
        <v>0.4415451257425323</v>
      </c>
      <c r="M2930" s="2">
        <f>Global_Household_Financial_Dyna[[#This Row],[Monthly_Expenses]]/Global_Household_Financial_Dyna[[#This Row],[Net Income]]</f>
        <v>0.55845487425746754</v>
      </c>
      <c r="N2930" t="str">
        <f>IF(Global_Household_Financial_Dyna[[#This Row],[Monthly_Savings]]&lt;0,"High Risk", IF(Global_Household_Financial_Dyna[[#This Row],[Savings Rate%]]&lt;0.1, "Medium", "Safe"))</f>
        <v>Safe</v>
      </c>
      <c r="O2930">
        <f>Global_Household_Financial_Dyna[[#This Row],[Total_Household_Income]]/Global_Household_Financial_Dyna[[#This Row],[Family_Size]]</f>
        <v>500.27600000000001</v>
      </c>
      <c r="P2930" s="2">
        <f t="shared" si="90"/>
        <v>0.39788995363055785</v>
      </c>
      <c r="Q2930" s="2">
        <f t="shared" si="91"/>
        <v>4.365517211197445E-2</v>
      </c>
      <c r="R2930" s="2" t="str">
        <f>IF(Global_Household_Financial_Dyna[[#This Row],[Vs country_Average]]&lt;-0.2, "Underperformer", IF(Global_Household_Financial_Dyna[[#This Row],[Vs country_Average]]&gt;0.2, "Outperformer", "Normal"))</f>
        <v>Normal</v>
      </c>
      <c r="S29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938.8</v>
      </c>
      <c r="T29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938.8</v>
      </c>
      <c r="U29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938.8</v>
      </c>
      <c r="V29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938.8</v>
      </c>
    </row>
    <row r="2931" spans="1:22" x14ac:dyDescent="0.3">
      <c r="A2931">
        <v>2938</v>
      </c>
      <c r="B2931" t="s">
        <v>16</v>
      </c>
      <c r="C2931" t="s">
        <v>17</v>
      </c>
      <c r="D2931">
        <v>8</v>
      </c>
      <c r="E2931">
        <v>3</v>
      </c>
      <c r="F2931">
        <v>7427.76</v>
      </c>
      <c r="G2931">
        <v>17551.900000000001</v>
      </c>
      <c r="H2931">
        <v>7020.76</v>
      </c>
      <c r="I2931">
        <v>3779.73</v>
      </c>
      <c r="J2931">
        <v>6751.41</v>
      </c>
      <c r="K2931">
        <f>Global_Household_Financial_Dyna[[#This Row],[Total_Household_Income]]-Global_Household_Financial_Dyna[[#This Row],[Estimated_Taxes]]</f>
        <v>10531.140000000001</v>
      </c>
      <c r="L2931" s="1">
        <f>Global_Household_Financial_Dyna[[#This Row],[Monthly_Savings]]/Global_Household_Financial_Dyna[[#This Row],[Net Income]]</f>
        <v>0.64109013838957596</v>
      </c>
      <c r="M2931" s="2">
        <f>Global_Household_Financial_Dyna[[#This Row],[Monthly_Expenses]]/Global_Household_Financial_Dyna[[#This Row],[Net Income]]</f>
        <v>0.35890986161042387</v>
      </c>
      <c r="N2931" t="str">
        <f>IF(Global_Household_Financial_Dyna[[#This Row],[Monthly_Savings]]&lt;0,"High Risk", IF(Global_Household_Financial_Dyna[[#This Row],[Savings Rate%]]&lt;0.1, "Medium", "Safe"))</f>
        <v>Safe</v>
      </c>
      <c r="O2931">
        <f>Global_Household_Financial_Dyna[[#This Row],[Total_Household_Income]]/Global_Household_Financial_Dyna[[#This Row],[Family_Size]]</f>
        <v>2193.9875000000002</v>
      </c>
      <c r="P2931" s="2">
        <f t="shared" si="90"/>
        <v>0.15879799892000862</v>
      </c>
      <c r="Q2931" s="2">
        <f t="shared" si="91"/>
        <v>0.48229213946956734</v>
      </c>
      <c r="R2931" s="2" t="str">
        <f>IF(Global_Household_Financial_Dyna[[#This Row],[Vs country_Average]]&lt;-0.2, "Underperformer", IF(Global_Household_Financial_Dyna[[#This Row],[Vs country_Average]]&gt;0.2, "Outperformer", "Normal"))</f>
        <v>Outperformer</v>
      </c>
      <c r="S29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6751.41</v>
      </c>
      <c r="T29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6751.41</v>
      </c>
      <c r="U29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6751.41</v>
      </c>
      <c r="V29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6751.41</v>
      </c>
    </row>
    <row r="2932" spans="1:22" x14ac:dyDescent="0.3">
      <c r="A2932">
        <v>2939</v>
      </c>
      <c r="B2932" t="s">
        <v>12</v>
      </c>
      <c r="C2932" t="s">
        <v>13</v>
      </c>
      <c r="D2932">
        <v>6</v>
      </c>
      <c r="E2932">
        <v>1</v>
      </c>
      <c r="F2932">
        <v>6788.48</v>
      </c>
      <c r="G2932">
        <v>6788.48</v>
      </c>
      <c r="H2932">
        <v>1697.12</v>
      </c>
      <c r="I2932">
        <v>4168.53</v>
      </c>
      <c r="J2932">
        <v>922.83</v>
      </c>
      <c r="K2932">
        <f>Global_Household_Financial_Dyna[[#This Row],[Total_Household_Income]]-Global_Household_Financial_Dyna[[#This Row],[Estimated_Taxes]]</f>
        <v>5091.3599999999997</v>
      </c>
      <c r="L2932" s="1">
        <f>Global_Household_Financial_Dyna[[#This Row],[Monthly_Savings]]/Global_Household_Financial_Dyna[[#This Row],[Net Income]]</f>
        <v>0.18125412463467525</v>
      </c>
      <c r="M2932" s="2">
        <f>Global_Household_Financial_Dyna[[#This Row],[Monthly_Expenses]]/Global_Household_Financial_Dyna[[#This Row],[Net Income]]</f>
        <v>0.81874587536532484</v>
      </c>
      <c r="N2932" t="str">
        <f>IF(Global_Household_Financial_Dyna[[#This Row],[Monthly_Savings]]&lt;0,"High Risk", IF(Global_Household_Financial_Dyna[[#This Row],[Savings Rate%]]&lt;0.1, "Medium", "Safe"))</f>
        <v>Safe</v>
      </c>
      <c r="O2932">
        <f>Global_Household_Financial_Dyna[[#This Row],[Total_Household_Income]]/Global_Household_Financial_Dyna[[#This Row],[Family_Size]]</f>
        <v>1131.4133333333332</v>
      </c>
      <c r="P2932" s="2">
        <f t="shared" si="90"/>
        <v>0.30718716818024266</v>
      </c>
      <c r="Q2932" s="2">
        <f t="shared" si="91"/>
        <v>-0.12593304354556742</v>
      </c>
      <c r="R2932" s="2" t="str">
        <f>IF(Global_Household_Financial_Dyna[[#This Row],[Vs country_Average]]&lt;-0.2, "Underperformer", IF(Global_Household_Financial_Dyna[[#This Row],[Vs country_Average]]&gt;0.2, "Outperformer", "Normal"))</f>
        <v>Normal</v>
      </c>
      <c r="S29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922.83</v>
      </c>
      <c r="T29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922.83</v>
      </c>
      <c r="U29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922.83</v>
      </c>
      <c r="V29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922.83</v>
      </c>
    </row>
    <row r="2933" spans="1:22" x14ac:dyDescent="0.3">
      <c r="A2933">
        <v>2940</v>
      </c>
      <c r="B2933" t="s">
        <v>18</v>
      </c>
      <c r="C2933" t="s">
        <v>19</v>
      </c>
      <c r="D2933">
        <v>8</v>
      </c>
      <c r="E2933">
        <v>3</v>
      </c>
      <c r="F2933">
        <v>3232.72</v>
      </c>
      <c r="G2933">
        <v>6349.29</v>
      </c>
      <c r="H2933">
        <v>1396.84</v>
      </c>
      <c r="I2933">
        <v>4904.74</v>
      </c>
      <c r="J2933">
        <v>47.7</v>
      </c>
      <c r="K2933">
        <f>Global_Household_Financial_Dyna[[#This Row],[Total_Household_Income]]-Global_Household_Financial_Dyna[[#This Row],[Estimated_Taxes]]</f>
        <v>4952.45</v>
      </c>
      <c r="L2933" s="1">
        <f>Global_Household_Financial_Dyna[[#This Row],[Monthly_Savings]]/Global_Household_Financial_Dyna[[#This Row],[Net Income]]</f>
        <v>9.6315964825490416E-3</v>
      </c>
      <c r="M2933" s="2">
        <f>Global_Household_Financial_Dyna[[#This Row],[Monthly_Expenses]]/Global_Household_Financial_Dyna[[#This Row],[Net Income]]</f>
        <v>0.99036638431483404</v>
      </c>
      <c r="N2933" t="str">
        <f>IF(Global_Household_Financial_Dyna[[#This Row],[Monthly_Savings]]&lt;0,"High Risk", IF(Global_Household_Financial_Dyna[[#This Row],[Savings Rate%]]&lt;0.1, "Medium", "Safe"))</f>
        <v>Medium</v>
      </c>
      <c r="O2933">
        <f>Global_Household_Financial_Dyna[[#This Row],[Total_Household_Income]]/Global_Household_Financial_Dyna[[#This Row],[Family_Size]]</f>
        <v>793.66125</v>
      </c>
      <c r="P2933" s="2">
        <f t="shared" si="90"/>
        <v>0.32336204947805613</v>
      </c>
      <c r="Q2933" s="2">
        <f t="shared" si="91"/>
        <v>-0.31373045299550711</v>
      </c>
      <c r="R2933" s="2" t="str">
        <f>IF(Global_Household_Financial_Dyna[[#This Row],[Vs country_Average]]&lt;-0.2, "Underperformer", IF(Global_Household_Financial_Dyna[[#This Row],[Vs country_Average]]&gt;0.2, "Outperformer", "Normal"))</f>
        <v>Underperformer</v>
      </c>
      <c r="S29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v>
      </c>
      <c r="T29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v>
      </c>
      <c r="U29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v>
      </c>
      <c r="V29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v>
      </c>
    </row>
    <row r="2934" spans="1:22" x14ac:dyDescent="0.3">
      <c r="A2934">
        <v>2941</v>
      </c>
      <c r="B2934" t="s">
        <v>10</v>
      </c>
      <c r="C2934" t="s">
        <v>22</v>
      </c>
      <c r="D2934">
        <v>8</v>
      </c>
      <c r="E2934">
        <v>3</v>
      </c>
      <c r="F2934">
        <v>744.29</v>
      </c>
      <c r="G2934">
        <v>1650.38</v>
      </c>
      <c r="H2934">
        <v>165.04</v>
      </c>
      <c r="I2934">
        <v>1037.6500000000001</v>
      </c>
      <c r="J2934">
        <v>447.69</v>
      </c>
      <c r="K2934">
        <f>Global_Household_Financial_Dyna[[#This Row],[Total_Household_Income]]-Global_Household_Financial_Dyna[[#This Row],[Estimated_Taxes]]</f>
        <v>1485.3400000000001</v>
      </c>
      <c r="L2934" s="1">
        <f>Global_Household_Financial_Dyna[[#This Row],[Monthly_Savings]]/Global_Household_Financial_Dyna[[#This Row],[Net Income]]</f>
        <v>0.3014057387534167</v>
      </c>
      <c r="M2934" s="2">
        <f>Global_Household_Financial_Dyna[[#This Row],[Monthly_Expenses]]/Global_Household_Financial_Dyna[[#This Row],[Net Income]]</f>
        <v>0.6985942612465833</v>
      </c>
      <c r="N2934" t="str">
        <f>IF(Global_Household_Financial_Dyna[[#This Row],[Monthly_Savings]]&lt;0,"High Risk", IF(Global_Household_Financial_Dyna[[#This Row],[Savings Rate%]]&lt;0.1, "Medium", "Safe"))</f>
        <v>Safe</v>
      </c>
      <c r="O2934">
        <f>Global_Household_Financial_Dyna[[#This Row],[Total_Household_Income]]/Global_Household_Financial_Dyna[[#This Row],[Family_Size]]</f>
        <v>206.29750000000001</v>
      </c>
      <c r="P2934" s="2">
        <f t="shared" si="90"/>
        <v>0.42077341556833553</v>
      </c>
      <c r="Q2934" s="2">
        <f t="shared" si="91"/>
        <v>-0.11936767681491883</v>
      </c>
      <c r="R2934" s="2" t="str">
        <f>IF(Global_Household_Financial_Dyna[[#This Row],[Vs country_Average]]&lt;-0.2, "Underperformer", IF(Global_Household_Financial_Dyna[[#This Row],[Vs country_Average]]&gt;0.2, "Outperformer", "Normal"))</f>
        <v>Normal</v>
      </c>
      <c r="S29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447.69</v>
      </c>
      <c r="T29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447.69</v>
      </c>
      <c r="U29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447.69</v>
      </c>
      <c r="V29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447.69</v>
      </c>
    </row>
    <row r="2935" spans="1:22" x14ac:dyDescent="0.3">
      <c r="A2935">
        <v>2942</v>
      </c>
      <c r="B2935" t="s">
        <v>16</v>
      </c>
      <c r="C2935" t="s">
        <v>21</v>
      </c>
      <c r="D2935">
        <v>5</v>
      </c>
      <c r="E2935">
        <v>3</v>
      </c>
      <c r="F2935">
        <v>1814.37</v>
      </c>
      <c r="G2935">
        <v>4236.05</v>
      </c>
      <c r="H2935">
        <v>1482.62</v>
      </c>
      <c r="I2935">
        <v>2661.77</v>
      </c>
      <c r="J2935">
        <v>91.66</v>
      </c>
      <c r="K2935">
        <f>Global_Household_Financial_Dyna[[#This Row],[Total_Household_Income]]-Global_Household_Financial_Dyna[[#This Row],[Estimated_Taxes]]</f>
        <v>2753.4300000000003</v>
      </c>
      <c r="L2935" s="1">
        <f>Global_Household_Financial_Dyna[[#This Row],[Monthly_Savings]]/Global_Household_Financial_Dyna[[#This Row],[Net Income]]</f>
        <v>3.328938814496827E-2</v>
      </c>
      <c r="M2935" s="2">
        <f>Global_Household_Financial_Dyna[[#This Row],[Monthly_Expenses]]/Global_Household_Financial_Dyna[[#This Row],[Net Income]]</f>
        <v>0.9667106118550316</v>
      </c>
      <c r="N2935" t="str">
        <f>IF(Global_Household_Financial_Dyna[[#This Row],[Monthly_Savings]]&lt;0,"High Risk", IF(Global_Household_Financial_Dyna[[#This Row],[Savings Rate%]]&lt;0.1, "Medium", "Safe"))</f>
        <v>Medium</v>
      </c>
      <c r="O2935">
        <f>Global_Household_Financial_Dyna[[#This Row],[Total_Household_Income]]/Global_Household_Financial_Dyna[[#This Row],[Family_Size]]</f>
        <v>847.21</v>
      </c>
      <c r="P2935" s="2">
        <f t="shared" si="90"/>
        <v>0.15879799892000862</v>
      </c>
      <c r="Q2935" s="2">
        <f t="shared" si="91"/>
        <v>-0.12550861077504036</v>
      </c>
      <c r="R2935" s="2" t="str">
        <f>IF(Global_Household_Financial_Dyna[[#This Row],[Vs country_Average]]&lt;-0.2, "Underperformer", IF(Global_Household_Financial_Dyna[[#This Row],[Vs country_Average]]&gt;0.2, "Outperformer", "Normal"))</f>
        <v>Normal</v>
      </c>
      <c r="S29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91.66</v>
      </c>
      <c r="T29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91.66</v>
      </c>
      <c r="U29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91.66</v>
      </c>
      <c r="V29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91.66</v>
      </c>
    </row>
    <row r="2936" spans="1:22" x14ac:dyDescent="0.3">
      <c r="A2936">
        <v>2943</v>
      </c>
      <c r="B2936" t="s">
        <v>10</v>
      </c>
      <c r="C2936" t="s">
        <v>22</v>
      </c>
      <c r="D2936">
        <v>3</v>
      </c>
      <c r="E2936">
        <v>2</v>
      </c>
      <c r="F2936">
        <v>410.26</v>
      </c>
      <c r="G2936">
        <v>701.13</v>
      </c>
      <c r="H2936">
        <v>70.11</v>
      </c>
      <c r="I2936">
        <v>567.91</v>
      </c>
      <c r="J2936">
        <v>63.11</v>
      </c>
      <c r="K2936">
        <f>Global_Household_Financial_Dyna[[#This Row],[Total_Household_Income]]-Global_Household_Financial_Dyna[[#This Row],[Estimated_Taxes]]</f>
        <v>631.02</v>
      </c>
      <c r="L2936" s="1">
        <f>Global_Household_Financial_Dyna[[#This Row],[Monthly_Savings]]/Global_Household_Financial_Dyna[[#This Row],[Net Income]]</f>
        <v>0.1000126778865963</v>
      </c>
      <c r="M2936" s="2">
        <f>Global_Household_Financial_Dyna[[#This Row],[Monthly_Expenses]]/Global_Household_Financial_Dyna[[#This Row],[Net Income]]</f>
        <v>0.89998732211340371</v>
      </c>
      <c r="N2936" t="str">
        <f>IF(Global_Household_Financial_Dyna[[#This Row],[Monthly_Savings]]&lt;0,"High Risk", IF(Global_Household_Financial_Dyna[[#This Row],[Savings Rate%]]&lt;0.1, "Medium", "Safe"))</f>
        <v>Safe</v>
      </c>
      <c r="O2936">
        <f>Global_Household_Financial_Dyna[[#This Row],[Total_Household_Income]]/Global_Household_Financial_Dyna[[#This Row],[Family_Size]]</f>
        <v>233.71</v>
      </c>
      <c r="P2936" s="2">
        <f t="shared" si="90"/>
        <v>0.42077341556833553</v>
      </c>
      <c r="Q2936" s="2">
        <f t="shared" si="91"/>
        <v>-0.32076073768173924</v>
      </c>
      <c r="R2936" s="2" t="str">
        <f>IF(Global_Household_Financial_Dyna[[#This Row],[Vs country_Average]]&lt;-0.2, "Underperformer", IF(Global_Household_Financial_Dyna[[#This Row],[Vs country_Average]]&gt;0.2, "Outperformer", "Normal"))</f>
        <v>Underperformer</v>
      </c>
      <c r="S29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63.11</v>
      </c>
      <c r="T29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63.11</v>
      </c>
      <c r="U29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63.11</v>
      </c>
      <c r="V29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63.11</v>
      </c>
    </row>
    <row r="2937" spans="1:22" x14ac:dyDescent="0.3">
      <c r="A2937">
        <v>2944</v>
      </c>
      <c r="B2937" t="s">
        <v>14</v>
      </c>
      <c r="C2937" t="s">
        <v>15</v>
      </c>
      <c r="D2937">
        <v>6</v>
      </c>
      <c r="E2937">
        <v>3</v>
      </c>
      <c r="F2937">
        <v>1257.58</v>
      </c>
      <c r="G2937">
        <v>3009.54</v>
      </c>
      <c r="H2937">
        <v>451.43</v>
      </c>
      <c r="I2937">
        <v>1690.79</v>
      </c>
      <c r="J2937">
        <v>867.32</v>
      </c>
      <c r="K2937">
        <f>Global_Household_Financial_Dyna[[#This Row],[Total_Household_Income]]-Global_Household_Financial_Dyna[[#This Row],[Estimated_Taxes]]</f>
        <v>2558.11</v>
      </c>
      <c r="L2937" s="1">
        <f>Global_Household_Financial_Dyna[[#This Row],[Monthly_Savings]]/Global_Household_Financial_Dyna[[#This Row],[Net Income]]</f>
        <v>0.33904718718116111</v>
      </c>
      <c r="M2937" s="2">
        <f>Global_Household_Financial_Dyna[[#This Row],[Monthly_Expenses]]/Global_Household_Financial_Dyna[[#This Row],[Net Income]]</f>
        <v>0.66095281281883889</v>
      </c>
      <c r="N2937" t="str">
        <f>IF(Global_Household_Financial_Dyna[[#This Row],[Monthly_Savings]]&lt;0,"High Risk", IF(Global_Household_Financial_Dyna[[#This Row],[Savings Rate%]]&lt;0.1, "Medium", "Safe"))</f>
        <v>Safe</v>
      </c>
      <c r="O2937">
        <f>Global_Household_Financial_Dyna[[#This Row],[Total_Household_Income]]/Global_Household_Financial_Dyna[[#This Row],[Family_Size]]</f>
        <v>501.59</v>
      </c>
      <c r="P2937" s="2">
        <f t="shared" si="90"/>
        <v>0.39788995363055785</v>
      </c>
      <c r="Q2937" s="2">
        <f t="shared" si="91"/>
        <v>-5.8842766449396733E-2</v>
      </c>
      <c r="R2937" s="2" t="str">
        <f>IF(Global_Household_Financial_Dyna[[#This Row],[Vs country_Average]]&lt;-0.2, "Underperformer", IF(Global_Household_Financial_Dyna[[#This Row],[Vs country_Average]]&gt;0.2, "Outperformer", "Normal"))</f>
        <v>Normal</v>
      </c>
      <c r="S29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867.32</v>
      </c>
      <c r="T29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867.32</v>
      </c>
      <c r="U29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867.32</v>
      </c>
      <c r="V29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867.32</v>
      </c>
    </row>
    <row r="2938" spans="1:22" x14ac:dyDescent="0.3">
      <c r="A2938">
        <v>2945</v>
      </c>
      <c r="B2938" t="s">
        <v>14</v>
      </c>
      <c r="C2938" t="s">
        <v>15</v>
      </c>
      <c r="D2938">
        <v>5</v>
      </c>
      <c r="E2938">
        <v>3</v>
      </c>
      <c r="F2938">
        <v>1302.5999999999999</v>
      </c>
      <c r="G2938">
        <v>2765.6</v>
      </c>
      <c r="H2938">
        <v>414.84</v>
      </c>
      <c r="I2938">
        <v>1061.44</v>
      </c>
      <c r="J2938">
        <v>1289.33</v>
      </c>
      <c r="K2938">
        <f>Global_Household_Financial_Dyna[[#This Row],[Total_Household_Income]]-Global_Household_Financial_Dyna[[#This Row],[Estimated_Taxes]]</f>
        <v>2350.7599999999998</v>
      </c>
      <c r="L2938" s="1">
        <f>Global_Household_Financial_Dyna[[#This Row],[Monthly_Savings]]/Global_Household_Financial_Dyna[[#This Row],[Net Income]]</f>
        <v>0.5484736851060934</v>
      </c>
      <c r="M2938" s="2">
        <f>Global_Household_Financial_Dyna[[#This Row],[Monthly_Expenses]]/Global_Household_Financial_Dyna[[#This Row],[Net Income]]</f>
        <v>0.45153056883731224</v>
      </c>
      <c r="N2938" t="str">
        <f>IF(Global_Household_Financial_Dyna[[#This Row],[Monthly_Savings]]&lt;0,"High Risk", IF(Global_Household_Financial_Dyna[[#This Row],[Savings Rate%]]&lt;0.1, "Medium", "Safe"))</f>
        <v>Safe</v>
      </c>
      <c r="O2938">
        <f>Global_Household_Financial_Dyna[[#This Row],[Total_Household_Income]]/Global_Household_Financial_Dyna[[#This Row],[Family_Size]]</f>
        <v>553.12</v>
      </c>
      <c r="P2938" s="2">
        <f t="shared" si="90"/>
        <v>0.39788995363055785</v>
      </c>
      <c r="Q2938" s="2">
        <f t="shared" si="91"/>
        <v>0.15058373147553555</v>
      </c>
      <c r="R2938" s="2" t="str">
        <f>IF(Global_Household_Financial_Dyna[[#This Row],[Vs country_Average]]&lt;-0.2, "Underperformer", IF(Global_Household_Financial_Dyna[[#This Row],[Vs country_Average]]&gt;0.2, "Outperformer", "Normal"))</f>
        <v>Normal</v>
      </c>
      <c r="S29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1289.33</v>
      </c>
      <c r="T29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1289.33</v>
      </c>
      <c r="U29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1289.33</v>
      </c>
      <c r="V29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1289.33</v>
      </c>
    </row>
    <row r="2939" spans="1:22" x14ac:dyDescent="0.3">
      <c r="A2939">
        <v>2946</v>
      </c>
      <c r="B2939" t="s">
        <v>18</v>
      </c>
      <c r="C2939" t="s">
        <v>20</v>
      </c>
      <c r="D2939">
        <v>6</v>
      </c>
      <c r="E2939">
        <v>1</v>
      </c>
      <c r="F2939">
        <v>2715.37</v>
      </c>
      <c r="G2939">
        <v>2715.37</v>
      </c>
      <c r="H2939">
        <v>597.38</v>
      </c>
      <c r="I2939">
        <v>2576.89</v>
      </c>
      <c r="J2939">
        <v>-458.9</v>
      </c>
      <c r="K2939">
        <f>Global_Household_Financial_Dyna[[#This Row],[Total_Household_Income]]-Global_Household_Financial_Dyna[[#This Row],[Estimated_Taxes]]</f>
        <v>2117.9899999999998</v>
      </c>
      <c r="L2939" s="1">
        <f>Global_Household_Financial_Dyna[[#This Row],[Monthly_Savings]]/Global_Household_Financial_Dyna[[#This Row],[Net Income]]</f>
        <v>-0.21666768964914851</v>
      </c>
      <c r="M2939" s="2">
        <f>Global_Household_Financial_Dyna[[#This Row],[Monthly_Expenses]]/Global_Household_Financial_Dyna[[#This Row],[Net Income]]</f>
        <v>1.2166676896491486</v>
      </c>
      <c r="N2939" t="str">
        <f>IF(Global_Household_Financial_Dyna[[#This Row],[Monthly_Savings]]&lt;0,"High Risk", IF(Global_Household_Financial_Dyna[[#This Row],[Savings Rate%]]&lt;0.1, "Medium", "Safe"))</f>
        <v>High Risk</v>
      </c>
      <c r="O2939">
        <f>Global_Household_Financial_Dyna[[#This Row],[Total_Household_Income]]/Global_Household_Financial_Dyna[[#This Row],[Family_Size]]</f>
        <v>452.56166666666667</v>
      </c>
      <c r="P2939" s="2">
        <f t="shared" si="90"/>
        <v>0.32336204947805613</v>
      </c>
      <c r="Q2939" s="2">
        <f t="shared" si="91"/>
        <v>-0.54002973912720464</v>
      </c>
      <c r="R2939" s="2" t="str">
        <f>IF(Global_Household_Financial_Dyna[[#This Row],[Vs country_Average]]&lt;-0.2, "Underperformer", IF(Global_Household_Financial_Dyna[[#This Row],[Vs country_Average]]&gt;0.2, "Outperformer", "Normal"))</f>
        <v>Underperformer</v>
      </c>
      <c r="S29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-330.05549999999994</v>
      </c>
      <c r="T29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-201.21099999999996</v>
      </c>
      <c r="U29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-72.36650000000003</v>
      </c>
      <c r="V29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56.478000000000065</v>
      </c>
    </row>
    <row r="2940" spans="1:22" x14ac:dyDescent="0.3">
      <c r="A2940">
        <v>2947</v>
      </c>
      <c r="B2940" t="s">
        <v>16</v>
      </c>
      <c r="C2940" t="s">
        <v>21</v>
      </c>
      <c r="D2940">
        <v>4</v>
      </c>
      <c r="E2940">
        <v>1</v>
      </c>
      <c r="F2940">
        <v>2978.9</v>
      </c>
      <c r="G2940">
        <v>2978.9</v>
      </c>
      <c r="H2940">
        <v>1042.6099999999999</v>
      </c>
      <c r="I2940">
        <v>2826.98</v>
      </c>
      <c r="J2940">
        <v>-890.69</v>
      </c>
      <c r="K2940">
        <f>Global_Household_Financial_Dyna[[#This Row],[Total_Household_Income]]-Global_Household_Financial_Dyna[[#This Row],[Estimated_Taxes]]</f>
        <v>1936.2900000000002</v>
      </c>
      <c r="L2940" s="1">
        <f>Global_Household_Financial_Dyna[[#This Row],[Monthly_Savings]]/Global_Household_Financial_Dyna[[#This Row],[Net Income]]</f>
        <v>-0.45999824406468037</v>
      </c>
      <c r="M2940" s="2">
        <f>Global_Household_Financial_Dyna[[#This Row],[Monthly_Expenses]]/Global_Household_Financial_Dyna[[#This Row],[Net Income]]</f>
        <v>1.4599982440646802</v>
      </c>
      <c r="N2940" t="str">
        <f>IF(Global_Household_Financial_Dyna[[#This Row],[Monthly_Savings]]&lt;0,"High Risk", IF(Global_Household_Financial_Dyna[[#This Row],[Savings Rate%]]&lt;0.1, "Medium", "Safe"))</f>
        <v>High Risk</v>
      </c>
      <c r="O2940">
        <f>Global_Household_Financial_Dyna[[#This Row],[Total_Household_Income]]/Global_Household_Financial_Dyna[[#This Row],[Family_Size]]</f>
        <v>744.72500000000002</v>
      </c>
      <c r="P2940" s="2">
        <f t="shared" si="90"/>
        <v>0.15879799892000862</v>
      </c>
      <c r="Q2940" s="2">
        <f t="shared" si="91"/>
        <v>-0.61879624298468894</v>
      </c>
      <c r="R2940" s="2" t="str">
        <f>IF(Global_Household_Financial_Dyna[[#This Row],[Vs country_Average]]&lt;-0.2, "Underperformer", IF(Global_Household_Financial_Dyna[[#This Row],[Vs country_Average]]&gt;0.2, "Outperformer", "Normal"))</f>
        <v>Underperformer</v>
      </c>
      <c r="S29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-749.34100000000001</v>
      </c>
      <c r="T29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-607.99200000000008</v>
      </c>
      <c r="U29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-466.64300000000009</v>
      </c>
      <c r="V29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-325.2940000000001</v>
      </c>
    </row>
    <row r="2941" spans="1:22" x14ac:dyDescent="0.3">
      <c r="A2941">
        <v>2948</v>
      </c>
      <c r="B2941" t="s">
        <v>16</v>
      </c>
      <c r="C2941" t="s">
        <v>17</v>
      </c>
      <c r="D2941">
        <v>6</v>
      </c>
      <c r="E2941">
        <v>3</v>
      </c>
      <c r="F2941">
        <v>1515.49</v>
      </c>
      <c r="G2941">
        <v>3428.46</v>
      </c>
      <c r="H2941">
        <v>1199.96</v>
      </c>
      <c r="I2941">
        <v>3253.61</v>
      </c>
      <c r="J2941">
        <v>-1025.1099999999999</v>
      </c>
      <c r="K2941">
        <f>Global_Household_Financial_Dyna[[#This Row],[Total_Household_Income]]-Global_Household_Financial_Dyna[[#This Row],[Estimated_Taxes]]</f>
        <v>2228.5</v>
      </c>
      <c r="L2941" s="1">
        <f>Global_Household_Financial_Dyna[[#This Row],[Monthly_Savings]]/Global_Household_Financial_Dyna[[#This Row],[Net Income]]</f>
        <v>-0.45999999999999996</v>
      </c>
      <c r="M2941" s="2">
        <f>Global_Household_Financial_Dyna[[#This Row],[Monthly_Expenses]]/Global_Household_Financial_Dyna[[#This Row],[Net Income]]</f>
        <v>1.46</v>
      </c>
      <c r="N2941" t="str">
        <f>IF(Global_Household_Financial_Dyna[[#This Row],[Monthly_Savings]]&lt;0,"High Risk", IF(Global_Household_Financial_Dyna[[#This Row],[Savings Rate%]]&lt;0.1, "Medium", "Safe"))</f>
        <v>High Risk</v>
      </c>
      <c r="O2941">
        <f>Global_Household_Financial_Dyna[[#This Row],[Total_Household_Income]]/Global_Household_Financial_Dyna[[#This Row],[Family_Size]]</f>
        <v>571.41</v>
      </c>
      <c r="P2941" s="2">
        <f t="shared" si="90"/>
        <v>0.15879799892000862</v>
      </c>
      <c r="Q2941" s="2">
        <f t="shared" si="91"/>
        <v>-0.61879799892000853</v>
      </c>
      <c r="R2941" s="2" t="str">
        <f>IF(Global_Household_Financial_Dyna[[#This Row],[Vs country_Average]]&lt;-0.2, "Underperformer", IF(Global_Household_Financial_Dyna[[#This Row],[Vs country_Average]]&gt;0.2, "Outperformer", "Normal"))</f>
        <v>Underperformer</v>
      </c>
      <c r="S29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-862.42949999999985</v>
      </c>
      <c r="T29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-699.74899999999991</v>
      </c>
      <c r="U29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-537.06849999999986</v>
      </c>
      <c r="V29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-374.38799999999992</v>
      </c>
    </row>
    <row r="2942" spans="1:22" x14ac:dyDescent="0.3">
      <c r="A2942">
        <v>2949</v>
      </c>
      <c r="B2942" t="s">
        <v>10</v>
      </c>
      <c r="C2942" t="s">
        <v>11</v>
      </c>
      <c r="D2942">
        <v>2</v>
      </c>
      <c r="E2942">
        <v>2</v>
      </c>
      <c r="F2942">
        <v>962.84</v>
      </c>
      <c r="G2942">
        <v>1431.98</v>
      </c>
      <c r="H2942">
        <v>143.19999999999999</v>
      </c>
      <c r="I2942">
        <v>312.86</v>
      </c>
      <c r="J2942">
        <v>975.92</v>
      </c>
      <c r="K2942">
        <f>Global_Household_Financial_Dyna[[#This Row],[Total_Household_Income]]-Global_Household_Financial_Dyna[[#This Row],[Estimated_Taxes]]</f>
        <v>1288.78</v>
      </c>
      <c r="L2942" s="1">
        <f>Global_Household_Financial_Dyna[[#This Row],[Monthly_Savings]]/Global_Household_Financial_Dyna[[#This Row],[Net Income]]</f>
        <v>0.75724328434643617</v>
      </c>
      <c r="M2942" s="2">
        <f>Global_Household_Financial_Dyna[[#This Row],[Monthly_Expenses]]/Global_Household_Financial_Dyna[[#This Row],[Net Income]]</f>
        <v>0.24275671565356385</v>
      </c>
      <c r="N2942" t="str">
        <f>IF(Global_Household_Financial_Dyna[[#This Row],[Monthly_Savings]]&lt;0,"High Risk", IF(Global_Household_Financial_Dyna[[#This Row],[Savings Rate%]]&lt;0.1, "Medium", "Safe"))</f>
        <v>Safe</v>
      </c>
      <c r="O2942">
        <f>Global_Household_Financial_Dyna[[#This Row],[Total_Household_Income]]/Global_Household_Financial_Dyna[[#This Row],[Family_Size]]</f>
        <v>715.99</v>
      </c>
      <c r="P2942" s="2">
        <f t="shared" si="90"/>
        <v>0.42077341556833553</v>
      </c>
      <c r="Q2942" s="2">
        <f t="shared" si="91"/>
        <v>0.33646986877810064</v>
      </c>
      <c r="R2942" s="2" t="str">
        <f>IF(Global_Household_Financial_Dyna[[#This Row],[Vs country_Average]]&lt;-0.2, "Underperformer", IF(Global_Household_Financial_Dyna[[#This Row],[Vs country_Average]]&gt;0.2, "Outperformer", "Normal"))</f>
        <v>Outperformer</v>
      </c>
      <c r="S29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975.92</v>
      </c>
      <c r="T29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975.92</v>
      </c>
      <c r="U29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975.92</v>
      </c>
      <c r="V29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975.92</v>
      </c>
    </row>
    <row r="2943" spans="1:22" x14ac:dyDescent="0.3">
      <c r="A2943">
        <v>2950</v>
      </c>
      <c r="B2943" t="s">
        <v>12</v>
      </c>
      <c r="C2943" t="s">
        <v>13</v>
      </c>
      <c r="D2943">
        <v>3</v>
      </c>
      <c r="E2943">
        <v>3</v>
      </c>
      <c r="F2943">
        <v>7863.75</v>
      </c>
      <c r="G2943">
        <v>18539.919999999998</v>
      </c>
      <c r="H2943">
        <v>5561.98</v>
      </c>
      <c r="I2943">
        <v>1969.06</v>
      </c>
      <c r="J2943">
        <v>11008.89</v>
      </c>
      <c r="K2943">
        <f>Global_Household_Financial_Dyna[[#This Row],[Total_Household_Income]]-Global_Household_Financial_Dyna[[#This Row],[Estimated_Taxes]]</f>
        <v>12977.939999999999</v>
      </c>
      <c r="L2943" s="1">
        <f>Global_Household_Financial_Dyna[[#This Row],[Monthly_Savings]]/Global_Household_Financial_Dyna[[#This Row],[Net Income]]</f>
        <v>0.84827715338489784</v>
      </c>
      <c r="M2943" s="2">
        <f>Global_Household_Financial_Dyna[[#This Row],[Monthly_Expenses]]/Global_Household_Financial_Dyna[[#This Row],[Net Income]]</f>
        <v>0.15172361715341573</v>
      </c>
      <c r="N2943" t="str">
        <f>IF(Global_Household_Financial_Dyna[[#This Row],[Monthly_Savings]]&lt;0,"High Risk", IF(Global_Household_Financial_Dyna[[#This Row],[Savings Rate%]]&lt;0.1, "Medium", "Safe"))</f>
        <v>Safe</v>
      </c>
      <c r="O2943">
        <f>Global_Household_Financial_Dyna[[#This Row],[Total_Household_Income]]/Global_Household_Financial_Dyna[[#This Row],[Family_Size]]</f>
        <v>6179.9733333333324</v>
      </c>
      <c r="P2943" s="2">
        <f t="shared" si="90"/>
        <v>0.30718716818024266</v>
      </c>
      <c r="Q2943" s="2">
        <f t="shared" si="91"/>
        <v>0.54108998520465512</v>
      </c>
      <c r="R2943" s="2" t="str">
        <f>IF(Global_Household_Financial_Dyna[[#This Row],[Vs country_Average]]&lt;-0.2, "Underperformer", IF(Global_Household_Financial_Dyna[[#This Row],[Vs country_Average]]&gt;0.2, "Outperformer", "Normal"))</f>
        <v>Outperformer</v>
      </c>
      <c r="S29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11008.89</v>
      </c>
      <c r="T29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11008.89</v>
      </c>
      <c r="U29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11008.89</v>
      </c>
      <c r="V29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11008.89</v>
      </c>
    </row>
    <row r="2944" spans="1:22" x14ac:dyDescent="0.3">
      <c r="A2944">
        <v>2951</v>
      </c>
      <c r="B2944" t="s">
        <v>14</v>
      </c>
      <c r="C2944" t="s">
        <v>15</v>
      </c>
      <c r="D2944">
        <v>1</v>
      </c>
      <c r="E2944">
        <v>1</v>
      </c>
      <c r="F2944">
        <v>13.7</v>
      </c>
      <c r="G2944">
        <v>13.7</v>
      </c>
      <c r="H2944">
        <v>2.06</v>
      </c>
      <c r="I2944">
        <v>13.01</v>
      </c>
      <c r="J2944">
        <v>-1.36</v>
      </c>
      <c r="K2944">
        <f>Global_Household_Financial_Dyna[[#This Row],[Total_Household_Income]]-Global_Household_Financial_Dyna[[#This Row],[Estimated_Taxes]]</f>
        <v>11.639999999999999</v>
      </c>
      <c r="L2944" s="1">
        <f>Global_Household_Financial_Dyna[[#This Row],[Monthly_Savings]]/Global_Household_Financial_Dyna[[#This Row],[Net Income]]</f>
        <v>-0.11683848797250861</v>
      </c>
      <c r="M2944" s="2">
        <f>Global_Household_Financial_Dyna[[#This Row],[Monthly_Expenses]]/Global_Household_Financial_Dyna[[#This Row],[Net Income]]</f>
        <v>1.1176975945017182</v>
      </c>
      <c r="N2944" t="str">
        <f>IF(Global_Household_Financial_Dyna[[#This Row],[Monthly_Savings]]&lt;0,"High Risk", IF(Global_Household_Financial_Dyna[[#This Row],[Savings Rate%]]&lt;0.1, "Medium", "Safe"))</f>
        <v>High Risk</v>
      </c>
      <c r="O2944">
        <f>Global_Household_Financial_Dyna[[#This Row],[Total_Household_Income]]/Global_Household_Financial_Dyna[[#This Row],[Family_Size]]</f>
        <v>13.7</v>
      </c>
      <c r="P2944" s="2">
        <f t="shared" si="90"/>
        <v>0.39788995363055785</v>
      </c>
      <c r="Q2944" s="2">
        <f t="shared" si="91"/>
        <v>-0.51472844160306641</v>
      </c>
      <c r="R2944" s="2" t="str">
        <f>IF(Global_Household_Financial_Dyna[[#This Row],[Vs country_Average]]&lt;-0.2, "Underperformer", IF(Global_Household_Financial_Dyna[[#This Row],[Vs country_Average]]&gt;0.2, "Outperformer", "Normal"))</f>
        <v>Underperformer</v>
      </c>
      <c r="S29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-0.70950000000000002</v>
      </c>
      <c r="T29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-5.9000000000000163E-2</v>
      </c>
      <c r="U29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0.59149999999999947</v>
      </c>
      <c r="V29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1.2419999999999998</v>
      </c>
    </row>
    <row r="2945" spans="1:22" x14ac:dyDescent="0.3">
      <c r="A2945">
        <v>2952</v>
      </c>
      <c r="B2945" t="s">
        <v>16</v>
      </c>
      <c r="C2945" t="s">
        <v>21</v>
      </c>
      <c r="D2945">
        <v>2</v>
      </c>
      <c r="E2945">
        <v>1</v>
      </c>
      <c r="F2945">
        <v>5017.8599999999997</v>
      </c>
      <c r="G2945">
        <v>5017.8599999999997</v>
      </c>
      <c r="H2945">
        <v>1756.25</v>
      </c>
      <c r="I2945">
        <v>1769.29</v>
      </c>
      <c r="J2945">
        <v>1492.32</v>
      </c>
      <c r="K2945">
        <f>Global_Household_Financial_Dyna[[#This Row],[Total_Household_Income]]-Global_Household_Financial_Dyna[[#This Row],[Estimated_Taxes]]</f>
        <v>3261.6099999999997</v>
      </c>
      <c r="L2945" s="1">
        <f>Global_Household_Financial_Dyna[[#This Row],[Monthly_Savings]]/Global_Household_Financial_Dyna[[#This Row],[Net Income]]</f>
        <v>0.45754090771122241</v>
      </c>
      <c r="M2945" s="2">
        <f>Global_Household_Financial_Dyna[[#This Row],[Monthly_Expenses]]/Global_Household_Financial_Dyna[[#This Row],[Net Income]]</f>
        <v>0.54245909228877764</v>
      </c>
      <c r="N2945" t="str">
        <f>IF(Global_Household_Financial_Dyna[[#This Row],[Monthly_Savings]]&lt;0,"High Risk", IF(Global_Household_Financial_Dyna[[#This Row],[Savings Rate%]]&lt;0.1, "Medium", "Safe"))</f>
        <v>Safe</v>
      </c>
      <c r="O2945">
        <f>Global_Household_Financial_Dyna[[#This Row],[Total_Household_Income]]/Global_Household_Financial_Dyna[[#This Row],[Family_Size]]</f>
        <v>2508.9299999999998</v>
      </c>
      <c r="P2945" s="2">
        <f t="shared" si="90"/>
        <v>0.15879799892000862</v>
      </c>
      <c r="Q2945" s="2">
        <f t="shared" si="91"/>
        <v>0.29874290879121379</v>
      </c>
      <c r="R2945" s="2" t="str">
        <f>IF(Global_Household_Financial_Dyna[[#This Row],[Vs country_Average]]&lt;-0.2, "Underperformer", IF(Global_Household_Financial_Dyna[[#This Row],[Vs country_Average]]&gt;0.2, "Outperformer", "Normal"))</f>
        <v>Outperformer</v>
      </c>
      <c r="S29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1492.32</v>
      </c>
      <c r="T29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1492.32</v>
      </c>
      <c r="U29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1492.32</v>
      </c>
      <c r="V29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1492.32</v>
      </c>
    </row>
    <row r="2946" spans="1:22" x14ac:dyDescent="0.3">
      <c r="A2946">
        <v>2953</v>
      </c>
      <c r="B2946" t="s">
        <v>14</v>
      </c>
      <c r="C2946" t="s">
        <v>15</v>
      </c>
      <c r="D2946">
        <v>2</v>
      </c>
      <c r="E2946">
        <v>1</v>
      </c>
      <c r="F2946">
        <v>1383.51</v>
      </c>
      <c r="G2946">
        <v>1383.51</v>
      </c>
      <c r="H2946">
        <v>207.53</v>
      </c>
      <c r="I2946">
        <v>650.34</v>
      </c>
      <c r="J2946">
        <v>525.64</v>
      </c>
      <c r="K2946">
        <f>Global_Household_Financial_Dyna[[#This Row],[Total_Household_Income]]-Global_Household_Financial_Dyna[[#This Row],[Estimated_Taxes]]</f>
        <v>1175.98</v>
      </c>
      <c r="L2946" s="1">
        <f>Global_Household_Financial_Dyna[[#This Row],[Monthly_Savings]]/Global_Household_Financial_Dyna[[#This Row],[Net Income]]</f>
        <v>0.44698039082297314</v>
      </c>
      <c r="M2946" s="2">
        <f>Global_Household_Financial_Dyna[[#This Row],[Monthly_Expenses]]/Global_Household_Financial_Dyna[[#This Row],[Net Income]]</f>
        <v>0.55301960917702686</v>
      </c>
      <c r="N2946" t="str">
        <f>IF(Global_Household_Financial_Dyna[[#This Row],[Monthly_Savings]]&lt;0,"High Risk", IF(Global_Household_Financial_Dyna[[#This Row],[Savings Rate%]]&lt;0.1, "Medium", "Safe"))</f>
        <v>Safe</v>
      </c>
      <c r="O2946">
        <f>Global_Household_Financial_Dyna[[#This Row],[Total_Household_Income]]/Global_Household_Financial_Dyna[[#This Row],[Family_Size]]</f>
        <v>691.755</v>
      </c>
      <c r="P2946" s="2">
        <f t="shared" ref="P2946:P3009" si="92">AVERAGEIF($B$2:$B$4986,$B2946,$L$2:$L$4986)</f>
        <v>0.39788995363055785</v>
      </c>
      <c r="Q2946" s="2">
        <f t="shared" ref="Q2946:Q3009" si="93">L2946-P2946</f>
        <v>4.9090437192415293E-2</v>
      </c>
      <c r="R2946" s="2" t="str">
        <f>IF(Global_Household_Financial_Dyna[[#This Row],[Vs country_Average]]&lt;-0.2, "Underperformer", IF(Global_Household_Financial_Dyna[[#This Row],[Vs country_Average]]&gt;0.2, "Outperformer", "Normal"))</f>
        <v>Normal</v>
      </c>
      <c r="S29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525.64</v>
      </c>
      <c r="T29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525.64</v>
      </c>
      <c r="U29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525.64</v>
      </c>
      <c r="V29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525.64</v>
      </c>
    </row>
    <row r="2947" spans="1:22" x14ac:dyDescent="0.3">
      <c r="A2947">
        <v>2954</v>
      </c>
      <c r="B2947" t="s">
        <v>10</v>
      </c>
      <c r="C2947" t="s">
        <v>11</v>
      </c>
      <c r="D2947">
        <v>8</v>
      </c>
      <c r="E2947">
        <v>2</v>
      </c>
      <c r="F2947">
        <v>1216.58</v>
      </c>
      <c r="G2947">
        <v>1925.34</v>
      </c>
      <c r="H2947">
        <v>192.53</v>
      </c>
      <c r="I2947">
        <v>1090.79</v>
      </c>
      <c r="J2947">
        <v>642.02</v>
      </c>
      <c r="K2947">
        <f>Global_Household_Financial_Dyna[[#This Row],[Total_Household_Income]]-Global_Household_Financial_Dyna[[#This Row],[Estimated_Taxes]]</f>
        <v>1732.81</v>
      </c>
      <c r="L2947" s="1">
        <f>Global_Household_Financial_Dyna[[#This Row],[Monthly_Savings]]/Global_Household_Financial_Dyna[[#This Row],[Net Income]]</f>
        <v>0.37050801876720474</v>
      </c>
      <c r="M2947" s="2">
        <f>Global_Household_Financial_Dyna[[#This Row],[Monthly_Expenses]]/Global_Household_Financial_Dyna[[#This Row],[Net Income]]</f>
        <v>0.62949198123279526</v>
      </c>
      <c r="N2947" t="str">
        <f>IF(Global_Household_Financial_Dyna[[#This Row],[Monthly_Savings]]&lt;0,"High Risk", IF(Global_Household_Financial_Dyna[[#This Row],[Savings Rate%]]&lt;0.1, "Medium", "Safe"))</f>
        <v>Safe</v>
      </c>
      <c r="O2947">
        <f>Global_Household_Financial_Dyna[[#This Row],[Total_Household_Income]]/Global_Household_Financial_Dyna[[#This Row],[Family_Size]]</f>
        <v>240.66749999999999</v>
      </c>
      <c r="P2947" s="2">
        <f t="shared" si="92"/>
        <v>0.42077341556833553</v>
      </c>
      <c r="Q2947" s="2">
        <f t="shared" si="93"/>
        <v>-5.0265396801130791E-2</v>
      </c>
      <c r="R2947" s="2" t="str">
        <f>IF(Global_Household_Financial_Dyna[[#This Row],[Vs country_Average]]&lt;-0.2, "Underperformer", IF(Global_Household_Financial_Dyna[[#This Row],[Vs country_Average]]&gt;0.2, "Outperformer", "Normal"))</f>
        <v>Normal</v>
      </c>
      <c r="S29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642.02</v>
      </c>
      <c r="T29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642.02</v>
      </c>
      <c r="U29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642.02</v>
      </c>
      <c r="V29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642.02</v>
      </c>
    </row>
    <row r="2948" spans="1:22" x14ac:dyDescent="0.3">
      <c r="A2948">
        <v>2955</v>
      </c>
      <c r="B2948" t="s">
        <v>12</v>
      </c>
      <c r="C2948" t="s">
        <v>13</v>
      </c>
      <c r="D2948">
        <v>8</v>
      </c>
      <c r="E2948">
        <v>1</v>
      </c>
      <c r="F2948">
        <v>6688.22</v>
      </c>
      <c r="G2948">
        <v>6688.22</v>
      </c>
      <c r="H2948">
        <v>1672.05</v>
      </c>
      <c r="I2948">
        <v>5147.72</v>
      </c>
      <c r="J2948">
        <v>-131.56</v>
      </c>
      <c r="K2948">
        <f>Global_Household_Financial_Dyna[[#This Row],[Total_Household_Income]]-Global_Household_Financial_Dyna[[#This Row],[Estimated_Taxes]]</f>
        <v>5016.17</v>
      </c>
      <c r="L2948" s="1">
        <f>Global_Household_Financial_Dyna[[#This Row],[Monthly_Savings]]/Global_Household_Financial_Dyna[[#This Row],[Net Income]]</f>
        <v>-2.6227181295689739E-2</v>
      </c>
      <c r="M2948" s="2">
        <f>Global_Household_Financial_Dyna[[#This Row],[Monthly_Expenses]]/Global_Household_Financial_Dyna[[#This Row],[Net Income]]</f>
        <v>1.0262251877428397</v>
      </c>
      <c r="N2948" t="str">
        <f>IF(Global_Household_Financial_Dyna[[#This Row],[Monthly_Savings]]&lt;0,"High Risk", IF(Global_Household_Financial_Dyna[[#This Row],[Savings Rate%]]&lt;0.1, "Medium", "Safe"))</f>
        <v>High Risk</v>
      </c>
      <c r="O2948">
        <f>Global_Household_Financial_Dyna[[#This Row],[Total_Household_Income]]/Global_Household_Financial_Dyna[[#This Row],[Family_Size]]</f>
        <v>836.02750000000003</v>
      </c>
      <c r="P2948" s="2">
        <f t="shared" si="92"/>
        <v>0.30718716818024266</v>
      </c>
      <c r="Q2948" s="2">
        <f t="shared" si="93"/>
        <v>-0.3334143494759324</v>
      </c>
      <c r="R2948" s="2" t="str">
        <f>IF(Global_Household_Financial_Dyna[[#This Row],[Vs country_Average]]&lt;-0.2, "Underperformer", IF(Global_Household_Financial_Dyna[[#This Row],[Vs country_Average]]&gt;0.2, "Outperformer", "Normal"))</f>
        <v>Underperformer</v>
      </c>
      <c r="S29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125.82600000000002</v>
      </c>
      <c r="T29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383.21200000000005</v>
      </c>
      <c r="U29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640.59799999999996</v>
      </c>
      <c r="V29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897.98400000000015</v>
      </c>
    </row>
    <row r="2949" spans="1:22" x14ac:dyDescent="0.3">
      <c r="A2949">
        <v>2956</v>
      </c>
      <c r="B2949" t="s">
        <v>16</v>
      </c>
      <c r="C2949" t="s">
        <v>17</v>
      </c>
      <c r="D2949">
        <v>2</v>
      </c>
      <c r="E2949">
        <v>2</v>
      </c>
      <c r="F2949">
        <v>7158.19</v>
      </c>
      <c r="G2949">
        <v>12036.82</v>
      </c>
      <c r="H2949">
        <v>4814.7299999999996</v>
      </c>
      <c r="I2949">
        <v>2302.4</v>
      </c>
      <c r="J2949">
        <v>4919.6899999999996</v>
      </c>
      <c r="K2949">
        <f>Global_Household_Financial_Dyna[[#This Row],[Total_Household_Income]]-Global_Household_Financial_Dyna[[#This Row],[Estimated_Taxes]]</f>
        <v>7222.09</v>
      </c>
      <c r="L2949" s="1">
        <f>Global_Household_Financial_Dyna[[#This Row],[Monthly_Savings]]/Global_Household_Financial_Dyna[[#This Row],[Net Income]]</f>
        <v>0.68120031735965625</v>
      </c>
      <c r="M2949" s="2">
        <f>Global_Household_Financial_Dyna[[#This Row],[Monthly_Expenses]]/Global_Household_Financial_Dyna[[#This Row],[Net Income]]</f>
        <v>0.31879968264034375</v>
      </c>
      <c r="N2949" t="str">
        <f>IF(Global_Household_Financial_Dyna[[#This Row],[Monthly_Savings]]&lt;0,"High Risk", IF(Global_Household_Financial_Dyna[[#This Row],[Savings Rate%]]&lt;0.1, "Medium", "Safe"))</f>
        <v>Safe</v>
      </c>
      <c r="O2949">
        <f>Global_Household_Financial_Dyna[[#This Row],[Total_Household_Income]]/Global_Household_Financial_Dyna[[#This Row],[Family_Size]]</f>
        <v>6018.41</v>
      </c>
      <c r="P2949" s="2">
        <f t="shared" si="92"/>
        <v>0.15879799892000862</v>
      </c>
      <c r="Q2949" s="2">
        <f t="shared" si="93"/>
        <v>0.52240231843964757</v>
      </c>
      <c r="R2949" s="2" t="str">
        <f>IF(Global_Household_Financial_Dyna[[#This Row],[Vs country_Average]]&lt;-0.2, "Underperformer", IF(Global_Household_Financial_Dyna[[#This Row],[Vs country_Average]]&gt;0.2, "Outperformer", "Normal"))</f>
        <v>Outperformer</v>
      </c>
      <c r="S29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4919.6899999999996</v>
      </c>
      <c r="T29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4919.6899999999996</v>
      </c>
      <c r="U29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4919.6899999999996</v>
      </c>
      <c r="V29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4919.6899999999996</v>
      </c>
    </row>
    <row r="2950" spans="1:22" x14ac:dyDescent="0.3">
      <c r="A2950">
        <v>2957</v>
      </c>
      <c r="B2950" t="s">
        <v>14</v>
      </c>
      <c r="C2950" t="s">
        <v>15</v>
      </c>
      <c r="D2950">
        <v>5</v>
      </c>
      <c r="E2950">
        <v>3</v>
      </c>
      <c r="F2950">
        <v>1433.63</v>
      </c>
      <c r="G2950">
        <v>2923.12</v>
      </c>
      <c r="H2950">
        <v>438.47</v>
      </c>
      <c r="I2950">
        <v>1305.1300000000001</v>
      </c>
      <c r="J2950">
        <v>1179.52</v>
      </c>
      <c r="K2950">
        <f>Global_Household_Financial_Dyna[[#This Row],[Total_Household_Income]]-Global_Household_Financial_Dyna[[#This Row],[Estimated_Taxes]]</f>
        <v>2484.6499999999996</v>
      </c>
      <c r="L2950" s="1">
        <f>Global_Household_Financial_Dyna[[#This Row],[Monthly_Savings]]/Global_Household_Financial_Dyna[[#This Row],[Net Income]]</f>
        <v>0.47472279797959477</v>
      </c>
      <c r="M2950" s="2">
        <f>Global_Household_Financial_Dyna[[#This Row],[Monthly_Expenses]]/Global_Household_Financial_Dyna[[#This Row],[Net Income]]</f>
        <v>0.5252772020204054</v>
      </c>
      <c r="N2950" t="str">
        <f>IF(Global_Household_Financial_Dyna[[#This Row],[Monthly_Savings]]&lt;0,"High Risk", IF(Global_Household_Financial_Dyna[[#This Row],[Savings Rate%]]&lt;0.1, "Medium", "Safe"))</f>
        <v>Safe</v>
      </c>
      <c r="O2950">
        <f>Global_Household_Financial_Dyna[[#This Row],[Total_Household_Income]]/Global_Household_Financial_Dyna[[#This Row],[Family_Size]]</f>
        <v>584.62400000000002</v>
      </c>
      <c r="P2950" s="2">
        <f t="shared" si="92"/>
        <v>0.39788995363055785</v>
      </c>
      <c r="Q2950" s="2">
        <f t="shared" si="93"/>
        <v>7.6832844349036922E-2</v>
      </c>
      <c r="R2950" s="2" t="str">
        <f>IF(Global_Household_Financial_Dyna[[#This Row],[Vs country_Average]]&lt;-0.2, "Underperformer", IF(Global_Household_Financial_Dyna[[#This Row],[Vs country_Average]]&gt;0.2, "Outperformer", "Normal"))</f>
        <v>Normal</v>
      </c>
      <c r="S29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1179.52</v>
      </c>
      <c r="T29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1179.52</v>
      </c>
      <c r="U29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1179.52</v>
      </c>
      <c r="V29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1179.52</v>
      </c>
    </row>
    <row r="2951" spans="1:22" x14ac:dyDescent="0.3">
      <c r="A2951">
        <v>2958</v>
      </c>
      <c r="B2951" t="s">
        <v>12</v>
      </c>
      <c r="C2951" t="s">
        <v>13</v>
      </c>
      <c r="D2951">
        <v>6</v>
      </c>
      <c r="E2951">
        <v>3</v>
      </c>
      <c r="F2951">
        <v>4565.5200000000004</v>
      </c>
      <c r="G2951">
        <v>9571.66</v>
      </c>
      <c r="H2951">
        <v>2871.5</v>
      </c>
      <c r="I2951">
        <v>4074.79</v>
      </c>
      <c r="J2951">
        <v>2625.37</v>
      </c>
      <c r="K2951">
        <f>Global_Household_Financial_Dyna[[#This Row],[Total_Household_Income]]-Global_Household_Financial_Dyna[[#This Row],[Estimated_Taxes]]</f>
        <v>6700.16</v>
      </c>
      <c r="L2951" s="1">
        <f>Global_Household_Financial_Dyna[[#This Row],[Monthly_Savings]]/Global_Household_Financial_Dyna[[#This Row],[Net Income]]</f>
        <v>0.39183691135734072</v>
      </c>
      <c r="M2951" s="2">
        <f>Global_Household_Financial_Dyna[[#This Row],[Monthly_Expenses]]/Global_Household_Financial_Dyna[[#This Row],[Net Income]]</f>
        <v>0.60816308864265933</v>
      </c>
      <c r="N2951" t="str">
        <f>IF(Global_Household_Financial_Dyna[[#This Row],[Monthly_Savings]]&lt;0,"High Risk", IF(Global_Household_Financial_Dyna[[#This Row],[Savings Rate%]]&lt;0.1, "Medium", "Safe"))</f>
        <v>Safe</v>
      </c>
      <c r="O2951">
        <f>Global_Household_Financial_Dyna[[#This Row],[Total_Household_Income]]/Global_Household_Financial_Dyna[[#This Row],[Family_Size]]</f>
        <v>1595.2766666666666</v>
      </c>
      <c r="P2951" s="2">
        <f t="shared" si="92"/>
        <v>0.30718716818024266</v>
      </c>
      <c r="Q2951" s="2">
        <f t="shared" si="93"/>
        <v>8.4649743177098058E-2</v>
      </c>
      <c r="R2951" s="2" t="str">
        <f>IF(Global_Household_Financial_Dyna[[#This Row],[Vs country_Average]]&lt;-0.2, "Underperformer", IF(Global_Household_Financial_Dyna[[#This Row],[Vs country_Average]]&gt;0.2, "Outperformer", "Normal"))</f>
        <v>Normal</v>
      </c>
      <c r="S29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2625.37</v>
      </c>
      <c r="T29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2625.37</v>
      </c>
      <c r="U29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2625.37</v>
      </c>
      <c r="V29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2625.37</v>
      </c>
    </row>
    <row r="2952" spans="1:22" x14ac:dyDescent="0.3">
      <c r="A2952">
        <v>2959</v>
      </c>
      <c r="B2952" t="s">
        <v>10</v>
      </c>
      <c r="C2952" t="s">
        <v>22</v>
      </c>
      <c r="D2952">
        <v>6</v>
      </c>
      <c r="E2952">
        <v>3</v>
      </c>
      <c r="F2952">
        <v>770.06</v>
      </c>
      <c r="G2952">
        <v>2052.73</v>
      </c>
      <c r="H2952">
        <v>205.27</v>
      </c>
      <c r="I2952">
        <v>789.52</v>
      </c>
      <c r="J2952">
        <v>1057.93</v>
      </c>
      <c r="K2952">
        <f>Global_Household_Financial_Dyna[[#This Row],[Total_Household_Income]]-Global_Household_Financial_Dyna[[#This Row],[Estimated_Taxes]]</f>
        <v>1847.46</v>
      </c>
      <c r="L2952" s="1">
        <f>Global_Household_Financial_Dyna[[#This Row],[Monthly_Savings]]/Global_Household_Financial_Dyna[[#This Row],[Net Income]]</f>
        <v>0.57264027367304304</v>
      </c>
      <c r="M2952" s="2">
        <f>Global_Household_Financial_Dyna[[#This Row],[Monthly_Expenses]]/Global_Household_Financial_Dyna[[#This Row],[Net Income]]</f>
        <v>0.42735431348987257</v>
      </c>
      <c r="N2952" t="str">
        <f>IF(Global_Household_Financial_Dyna[[#This Row],[Monthly_Savings]]&lt;0,"High Risk", IF(Global_Household_Financial_Dyna[[#This Row],[Savings Rate%]]&lt;0.1, "Medium", "Safe"))</f>
        <v>Safe</v>
      </c>
      <c r="O2952">
        <f>Global_Household_Financial_Dyna[[#This Row],[Total_Household_Income]]/Global_Household_Financial_Dyna[[#This Row],[Family_Size]]</f>
        <v>342.12166666666667</v>
      </c>
      <c r="P2952" s="2">
        <f t="shared" si="92"/>
        <v>0.42077341556833553</v>
      </c>
      <c r="Q2952" s="2">
        <f t="shared" si="93"/>
        <v>0.15186685810470751</v>
      </c>
      <c r="R2952" s="2" t="str">
        <f>IF(Global_Household_Financial_Dyna[[#This Row],[Vs country_Average]]&lt;-0.2, "Underperformer", IF(Global_Household_Financial_Dyna[[#This Row],[Vs country_Average]]&gt;0.2, "Outperformer", "Normal"))</f>
        <v>Normal</v>
      </c>
      <c r="S29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1057.93</v>
      </c>
      <c r="T29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1057.93</v>
      </c>
      <c r="U29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1057.93</v>
      </c>
      <c r="V29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1057.93</v>
      </c>
    </row>
    <row r="2953" spans="1:22" x14ac:dyDescent="0.3">
      <c r="A2953">
        <v>2960</v>
      </c>
      <c r="B2953" t="s">
        <v>14</v>
      </c>
      <c r="C2953" t="s">
        <v>15</v>
      </c>
      <c r="D2953">
        <v>7</v>
      </c>
      <c r="E2953">
        <v>1</v>
      </c>
      <c r="F2953">
        <v>2047.22</v>
      </c>
      <c r="G2953">
        <v>2047.22</v>
      </c>
      <c r="H2953">
        <v>307.08</v>
      </c>
      <c r="I2953">
        <v>1942.81</v>
      </c>
      <c r="J2953">
        <v>-202.67</v>
      </c>
      <c r="K2953">
        <f>Global_Household_Financial_Dyna[[#This Row],[Total_Household_Income]]-Global_Household_Financial_Dyna[[#This Row],[Estimated_Taxes]]</f>
        <v>1740.14</v>
      </c>
      <c r="L2953" s="1">
        <f>Global_Household_Financial_Dyna[[#This Row],[Monthly_Savings]]/Global_Household_Financial_Dyna[[#This Row],[Net Income]]</f>
        <v>-0.11646764053466961</v>
      </c>
      <c r="M2953" s="2">
        <f>Global_Household_Financial_Dyna[[#This Row],[Monthly_Expenses]]/Global_Household_Financial_Dyna[[#This Row],[Net Income]]</f>
        <v>1.1164676405346696</v>
      </c>
      <c r="N2953" t="str">
        <f>IF(Global_Household_Financial_Dyna[[#This Row],[Monthly_Savings]]&lt;0,"High Risk", IF(Global_Household_Financial_Dyna[[#This Row],[Savings Rate%]]&lt;0.1, "Medium", "Safe"))</f>
        <v>High Risk</v>
      </c>
      <c r="O2953">
        <f>Global_Household_Financial_Dyna[[#This Row],[Total_Household_Income]]/Global_Household_Financial_Dyna[[#This Row],[Family_Size]]</f>
        <v>292.45999999999998</v>
      </c>
      <c r="P2953" s="2">
        <f t="shared" si="92"/>
        <v>0.39788995363055785</v>
      </c>
      <c r="Q2953" s="2">
        <f t="shared" si="93"/>
        <v>-0.51435759416522742</v>
      </c>
      <c r="R2953" s="2" t="str">
        <f>IF(Global_Household_Financial_Dyna[[#This Row],[Vs country_Average]]&lt;-0.2, "Underperformer", IF(Global_Household_Financial_Dyna[[#This Row],[Vs country_Average]]&gt;0.2, "Outperformer", "Normal"))</f>
        <v>Underperformer</v>
      </c>
      <c r="S29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-105.52949999999997</v>
      </c>
      <c r="T29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-8.3889999999999816</v>
      </c>
      <c r="U29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88.75150000000005</v>
      </c>
      <c r="V29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185.89200000000002</v>
      </c>
    </row>
    <row r="2954" spans="1:22" x14ac:dyDescent="0.3">
      <c r="A2954">
        <v>2961</v>
      </c>
      <c r="B2954" t="s">
        <v>18</v>
      </c>
      <c r="C2954" t="s">
        <v>19</v>
      </c>
      <c r="D2954">
        <v>5</v>
      </c>
      <c r="E2954">
        <v>2</v>
      </c>
      <c r="F2954">
        <v>4205.0600000000004</v>
      </c>
      <c r="G2954">
        <v>7504.6</v>
      </c>
      <c r="H2954">
        <v>1651.01</v>
      </c>
      <c r="I2954">
        <v>2801.35</v>
      </c>
      <c r="J2954">
        <v>3052.24</v>
      </c>
      <c r="K2954">
        <f>Global_Household_Financial_Dyna[[#This Row],[Total_Household_Income]]-Global_Household_Financial_Dyna[[#This Row],[Estimated_Taxes]]</f>
        <v>5853.59</v>
      </c>
      <c r="L2954" s="1">
        <f>Global_Household_Financial_Dyna[[#This Row],[Monthly_Savings]]/Global_Household_Financial_Dyna[[#This Row],[Net Income]]</f>
        <v>0.52143043841471637</v>
      </c>
      <c r="M2954" s="2">
        <f>Global_Household_Financial_Dyna[[#This Row],[Monthly_Expenses]]/Global_Household_Financial_Dyna[[#This Row],[Net Income]]</f>
        <v>0.47856956158528352</v>
      </c>
      <c r="N2954" t="str">
        <f>IF(Global_Household_Financial_Dyna[[#This Row],[Monthly_Savings]]&lt;0,"High Risk", IF(Global_Household_Financial_Dyna[[#This Row],[Savings Rate%]]&lt;0.1, "Medium", "Safe"))</f>
        <v>Safe</v>
      </c>
      <c r="O2954">
        <f>Global_Household_Financial_Dyna[[#This Row],[Total_Household_Income]]/Global_Household_Financial_Dyna[[#This Row],[Family_Size]]</f>
        <v>1500.92</v>
      </c>
      <c r="P2954" s="2">
        <f t="shared" si="92"/>
        <v>0.32336204947805613</v>
      </c>
      <c r="Q2954" s="2">
        <f t="shared" si="93"/>
        <v>0.19806838893666023</v>
      </c>
      <c r="R2954" s="2" t="str">
        <f>IF(Global_Household_Financial_Dyna[[#This Row],[Vs country_Average]]&lt;-0.2, "Underperformer", IF(Global_Household_Financial_Dyna[[#This Row],[Vs country_Average]]&gt;0.2, "Outperformer", "Normal"))</f>
        <v>Normal</v>
      </c>
      <c r="S29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3052.24</v>
      </c>
      <c r="T29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3052.24</v>
      </c>
      <c r="U29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3052.24</v>
      </c>
      <c r="V29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3052.24</v>
      </c>
    </row>
    <row r="2955" spans="1:22" x14ac:dyDescent="0.3">
      <c r="A2955">
        <v>2962</v>
      </c>
      <c r="B2955" t="s">
        <v>10</v>
      </c>
      <c r="C2955" t="s">
        <v>22</v>
      </c>
      <c r="D2955">
        <v>3</v>
      </c>
      <c r="E2955">
        <v>1</v>
      </c>
      <c r="F2955">
        <v>783.81</v>
      </c>
      <c r="G2955">
        <v>783.81</v>
      </c>
      <c r="H2955">
        <v>78.38</v>
      </c>
      <c r="I2955">
        <v>408.64</v>
      </c>
      <c r="J2955">
        <v>296.79000000000002</v>
      </c>
      <c r="K2955">
        <f>Global_Household_Financial_Dyna[[#This Row],[Total_Household_Income]]-Global_Household_Financial_Dyna[[#This Row],[Estimated_Taxes]]</f>
        <v>705.43</v>
      </c>
      <c r="L2955" s="1">
        <f>Global_Household_Financial_Dyna[[#This Row],[Monthly_Savings]]/Global_Household_Financial_Dyna[[#This Row],[Net Income]]</f>
        <v>0.42072211275392318</v>
      </c>
      <c r="M2955" s="2">
        <f>Global_Household_Financial_Dyna[[#This Row],[Monthly_Expenses]]/Global_Household_Financial_Dyna[[#This Row],[Net Income]]</f>
        <v>0.57927788724607687</v>
      </c>
      <c r="N2955" t="str">
        <f>IF(Global_Household_Financial_Dyna[[#This Row],[Monthly_Savings]]&lt;0,"High Risk", IF(Global_Household_Financial_Dyna[[#This Row],[Savings Rate%]]&lt;0.1, "Medium", "Safe"))</f>
        <v>Safe</v>
      </c>
      <c r="O2955">
        <f>Global_Household_Financial_Dyna[[#This Row],[Total_Household_Income]]/Global_Household_Financial_Dyna[[#This Row],[Family_Size]]</f>
        <v>261.27</v>
      </c>
      <c r="P2955" s="2">
        <f t="shared" si="92"/>
        <v>0.42077341556833553</v>
      </c>
      <c r="Q2955" s="2">
        <f t="shared" si="93"/>
        <v>-5.1302814412346187E-5</v>
      </c>
      <c r="R2955" s="2" t="str">
        <f>IF(Global_Household_Financial_Dyna[[#This Row],[Vs country_Average]]&lt;-0.2, "Underperformer", IF(Global_Household_Financial_Dyna[[#This Row],[Vs country_Average]]&gt;0.2, "Outperformer", "Normal"))</f>
        <v>Normal</v>
      </c>
      <c r="S29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296.79000000000002</v>
      </c>
      <c r="T29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296.79000000000002</v>
      </c>
      <c r="U29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296.79000000000002</v>
      </c>
      <c r="V29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296.79000000000002</v>
      </c>
    </row>
    <row r="2956" spans="1:22" x14ac:dyDescent="0.3">
      <c r="A2956">
        <v>2963</v>
      </c>
      <c r="B2956" t="s">
        <v>10</v>
      </c>
      <c r="C2956" t="s">
        <v>22</v>
      </c>
      <c r="D2956">
        <v>5</v>
      </c>
      <c r="E2956">
        <v>3</v>
      </c>
      <c r="F2956">
        <v>1011.59</v>
      </c>
      <c r="G2956">
        <v>2187.39</v>
      </c>
      <c r="H2956">
        <v>218.74</v>
      </c>
      <c r="I2956">
        <v>500.6</v>
      </c>
      <c r="J2956">
        <v>1468.05</v>
      </c>
      <c r="K2956">
        <f>Global_Household_Financial_Dyna[[#This Row],[Total_Household_Income]]-Global_Household_Financial_Dyna[[#This Row],[Estimated_Taxes]]</f>
        <v>1968.6499999999999</v>
      </c>
      <c r="L2956" s="1">
        <f>Global_Household_Financial_Dyna[[#This Row],[Monthly_Savings]]/Global_Household_Financial_Dyna[[#This Row],[Net Income]]</f>
        <v>0.74571406801615325</v>
      </c>
      <c r="M2956" s="2">
        <f>Global_Household_Financial_Dyna[[#This Row],[Monthly_Expenses]]/Global_Household_Financial_Dyna[[#This Row],[Net Income]]</f>
        <v>0.2542859319838468</v>
      </c>
      <c r="N2956" t="str">
        <f>IF(Global_Household_Financial_Dyna[[#This Row],[Monthly_Savings]]&lt;0,"High Risk", IF(Global_Household_Financial_Dyna[[#This Row],[Savings Rate%]]&lt;0.1, "Medium", "Safe"))</f>
        <v>Safe</v>
      </c>
      <c r="O2956">
        <f>Global_Household_Financial_Dyna[[#This Row],[Total_Household_Income]]/Global_Household_Financial_Dyna[[#This Row],[Family_Size]]</f>
        <v>437.47799999999995</v>
      </c>
      <c r="P2956" s="2">
        <f t="shared" si="92"/>
        <v>0.42077341556833553</v>
      </c>
      <c r="Q2956" s="2">
        <f t="shared" si="93"/>
        <v>0.32494065244781772</v>
      </c>
      <c r="R2956" s="2" t="str">
        <f>IF(Global_Household_Financial_Dyna[[#This Row],[Vs country_Average]]&lt;-0.2, "Underperformer", IF(Global_Household_Financial_Dyna[[#This Row],[Vs country_Average]]&gt;0.2, "Outperformer", "Normal"))</f>
        <v>Outperformer</v>
      </c>
      <c r="S29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1468.05</v>
      </c>
      <c r="T29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1468.05</v>
      </c>
      <c r="U29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1468.05</v>
      </c>
      <c r="V29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1468.05</v>
      </c>
    </row>
    <row r="2957" spans="1:22" x14ac:dyDescent="0.3">
      <c r="A2957">
        <v>2964</v>
      </c>
      <c r="B2957" t="s">
        <v>12</v>
      </c>
      <c r="C2957" t="s">
        <v>13</v>
      </c>
      <c r="D2957">
        <v>5</v>
      </c>
      <c r="E2957">
        <v>2</v>
      </c>
      <c r="F2957">
        <v>5352.78</v>
      </c>
      <c r="G2957">
        <v>8711.6200000000008</v>
      </c>
      <c r="H2957">
        <v>2613.48</v>
      </c>
      <c r="I2957">
        <v>3764</v>
      </c>
      <c r="J2957">
        <v>2334.14</v>
      </c>
      <c r="K2957">
        <f>Global_Household_Financial_Dyna[[#This Row],[Total_Household_Income]]-Global_Household_Financial_Dyna[[#This Row],[Estimated_Taxes]]</f>
        <v>6098.1400000000012</v>
      </c>
      <c r="L2957" s="1">
        <f>Global_Household_Financial_Dyna[[#This Row],[Monthly_Savings]]/Global_Household_Financial_Dyna[[#This Row],[Net Income]]</f>
        <v>0.38276261286228253</v>
      </c>
      <c r="M2957" s="2">
        <f>Global_Household_Financial_Dyna[[#This Row],[Monthly_Expenses]]/Global_Household_Financial_Dyna[[#This Row],[Net Income]]</f>
        <v>0.61723738713771725</v>
      </c>
      <c r="N2957" t="str">
        <f>IF(Global_Household_Financial_Dyna[[#This Row],[Monthly_Savings]]&lt;0,"High Risk", IF(Global_Household_Financial_Dyna[[#This Row],[Savings Rate%]]&lt;0.1, "Medium", "Safe"))</f>
        <v>Safe</v>
      </c>
      <c r="O2957">
        <f>Global_Household_Financial_Dyna[[#This Row],[Total_Household_Income]]/Global_Household_Financial_Dyna[[#This Row],[Family_Size]]</f>
        <v>1742.3240000000001</v>
      </c>
      <c r="P2957" s="2">
        <f t="shared" si="92"/>
        <v>0.30718716818024266</v>
      </c>
      <c r="Q2957" s="2">
        <f t="shared" si="93"/>
        <v>7.5575444682039861E-2</v>
      </c>
      <c r="R2957" s="2" t="str">
        <f>IF(Global_Household_Financial_Dyna[[#This Row],[Vs country_Average]]&lt;-0.2, "Underperformer", IF(Global_Household_Financial_Dyna[[#This Row],[Vs country_Average]]&gt;0.2, "Outperformer", "Normal"))</f>
        <v>Normal</v>
      </c>
      <c r="S29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2334.14</v>
      </c>
      <c r="T29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2334.14</v>
      </c>
      <c r="U29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2334.14</v>
      </c>
      <c r="V29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2334.14</v>
      </c>
    </row>
    <row r="2958" spans="1:22" x14ac:dyDescent="0.3">
      <c r="A2958">
        <v>2965</v>
      </c>
      <c r="B2958" t="s">
        <v>12</v>
      </c>
      <c r="C2958" t="s">
        <v>13</v>
      </c>
      <c r="D2958">
        <v>5</v>
      </c>
      <c r="E2958">
        <v>2</v>
      </c>
      <c r="F2958">
        <v>3942.13</v>
      </c>
      <c r="G2958">
        <v>6005.62</v>
      </c>
      <c r="H2958">
        <v>1501.41</v>
      </c>
      <c r="I2958">
        <v>3557.69</v>
      </c>
      <c r="J2958">
        <v>946.53</v>
      </c>
      <c r="K2958">
        <f>Global_Household_Financial_Dyna[[#This Row],[Total_Household_Income]]-Global_Household_Financial_Dyna[[#This Row],[Estimated_Taxes]]</f>
        <v>4504.21</v>
      </c>
      <c r="L2958" s="1">
        <f>Global_Household_Financial_Dyna[[#This Row],[Monthly_Savings]]/Global_Household_Financial_Dyna[[#This Row],[Net Income]]</f>
        <v>0.21014339917543809</v>
      </c>
      <c r="M2958" s="2">
        <f>Global_Household_Financial_Dyna[[#This Row],[Monthly_Expenses]]/Global_Household_Financial_Dyna[[#This Row],[Net Income]]</f>
        <v>0.78985882096971505</v>
      </c>
      <c r="N2958" t="str">
        <f>IF(Global_Household_Financial_Dyna[[#This Row],[Monthly_Savings]]&lt;0,"High Risk", IF(Global_Household_Financial_Dyna[[#This Row],[Savings Rate%]]&lt;0.1, "Medium", "Safe"))</f>
        <v>Safe</v>
      </c>
      <c r="O2958">
        <f>Global_Household_Financial_Dyna[[#This Row],[Total_Household_Income]]/Global_Household_Financial_Dyna[[#This Row],[Family_Size]]</f>
        <v>1201.124</v>
      </c>
      <c r="P2958" s="2">
        <f t="shared" si="92"/>
        <v>0.30718716818024266</v>
      </c>
      <c r="Q2958" s="2">
        <f t="shared" si="93"/>
        <v>-9.7043769004804575E-2</v>
      </c>
      <c r="R2958" s="2" t="str">
        <f>IF(Global_Household_Financial_Dyna[[#This Row],[Vs country_Average]]&lt;-0.2, "Underperformer", IF(Global_Household_Financial_Dyna[[#This Row],[Vs country_Average]]&gt;0.2, "Outperformer", "Normal"))</f>
        <v>Normal</v>
      </c>
      <c r="S29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946.53</v>
      </c>
      <c r="T29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946.53</v>
      </c>
      <c r="U29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946.53</v>
      </c>
      <c r="V29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946.53</v>
      </c>
    </row>
    <row r="2959" spans="1:22" x14ac:dyDescent="0.3">
      <c r="A2959">
        <v>2966</v>
      </c>
      <c r="B2959" t="s">
        <v>14</v>
      </c>
      <c r="C2959" t="s">
        <v>15</v>
      </c>
      <c r="D2959">
        <v>3</v>
      </c>
      <c r="E2959">
        <v>3</v>
      </c>
      <c r="F2959">
        <v>1111.93</v>
      </c>
      <c r="G2959">
        <v>2205.16</v>
      </c>
      <c r="H2959">
        <v>330.77</v>
      </c>
      <c r="I2959">
        <v>762.73</v>
      </c>
      <c r="J2959">
        <v>1111.6500000000001</v>
      </c>
      <c r="K2959">
        <f>Global_Household_Financial_Dyna[[#This Row],[Total_Household_Income]]-Global_Household_Financial_Dyna[[#This Row],[Estimated_Taxes]]</f>
        <v>1874.3899999999999</v>
      </c>
      <c r="L2959" s="1">
        <f>Global_Household_Financial_Dyna[[#This Row],[Monthly_Savings]]/Global_Household_Financial_Dyna[[#This Row],[Net Income]]</f>
        <v>0.59307294639856178</v>
      </c>
      <c r="M2959" s="2">
        <f>Global_Household_Financial_Dyna[[#This Row],[Monthly_Expenses]]/Global_Household_Financial_Dyna[[#This Row],[Net Income]]</f>
        <v>0.40692171853242926</v>
      </c>
      <c r="N2959" t="str">
        <f>IF(Global_Household_Financial_Dyna[[#This Row],[Monthly_Savings]]&lt;0,"High Risk", IF(Global_Household_Financial_Dyna[[#This Row],[Savings Rate%]]&lt;0.1, "Medium", "Safe"))</f>
        <v>Safe</v>
      </c>
      <c r="O2959">
        <f>Global_Household_Financial_Dyna[[#This Row],[Total_Household_Income]]/Global_Household_Financial_Dyna[[#This Row],[Family_Size]]</f>
        <v>735.05333333333328</v>
      </c>
      <c r="P2959" s="2">
        <f t="shared" si="92"/>
        <v>0.39788995363055785</v>
      </c>
      <c r="Q2959" s="2">
        <f t="shared" si="93"/>
        <v>0.19518299276800394</v>
      </c>
      <c r="R2959" s="2" t="str">
        <f>IF(Global_Household_Financial_Dyna[[#This Row],[Vs country_Average]]&lt;-0.2, "Underperformer", IF(Global_Household_Financial_Dyna[[#This Row],[Vs country_Average]]&gt;0.2, "Outperformer", "Normal"))</f>
        <v>Normal</v>
      </c>
      <c r="S29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1111.6500000000001</v>
      </c>
      <c r="T29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1111.6500000000001</v>
      </c>
      <c r="U29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1111.6500000000001</v>
      </c>
      <c r="V29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1111.6500000000001</v>
      </c>
    </row>
    <row r="2960" spans="1:22" x14ac:dyDescent="0.3">
      <c r="A2960">
        <v>2967</v>
      </c>
      <c r="B2960" t="s">
        <v>14</v>
      </c>
      <c r="C2960" t="s">
        <v>15</v>
      </c>
      <c r="D2960">
        <v>7</v>
      </c>
      <c r="E2960">
        <v>3</v>
      </c>
      <c r="F2960">
        <v>1610.61</v>
      </c>
      <c r="G2960">
        <v>3684.98</v>
      </c>
      <c r="H2960">
        <v>552.75</v>
      </c>
      <c r="I2960">
        <v>1548.46</v>
      </c>
      <c r="J2960">
        <v>1583.77</v>
      </c>
      <c r="K2960">
        <f>Global_Household_Financial_Dyna[[#This Row],[Total_Household_Income]]-Global_Household_Financial_Dyna[[#This Row],[Estimated_Taxes]]</f>
        <v>3132.23</v>
      </c>
      <c r="L2960" s="1">
        <f>Global_Household_Financial_Dyna[[#This Row],[Monthly_Savings]]/Global_Household_Financial_Dyna[[#This Row],[Net Income]]</f>
        <v>0.50563655925650419</v>
      </c>
      <c r="M2960" s="2">
        <f>Global_Household_Financial_Dyna[[#This Row],[Monthly_Expenses]]/Global_Household_Financial_Dyna[[#This Row],[Net Income]]</f>
        <v>0.49436344074349586</v>
      </c>
      <c r="N2960" t="str">
        <f>IF(Global_Household_Financial_Dyna[[#This Row],[Monthly_Savings]]&lt;0,"High Risk", IF(Global_Household_Financial_Dyna[[#This Row],[Savings Rate%]]&lt;0.1, "Medium", "Safe"))</f>
        <v>Safe</v>
      </c>
      <c r="O2960">
        <f>Global_Household_Financial_Dyna[[#This Row],[Total_Household_Income]]/Global_Household_Financial_Dyna[[#This Row],[Family_Size]]</f>
        <v>526.42571428571432</v>
      </c>
      <c r="P2960" s="2">
        <f t="shared" si="92"/>
        <v>0.39788995363055785</v>
      </c>
      <c r="Q2960" s="2">
        <f t="shared" si="93"/>
        <v>0.10774660562594635</v>
      </c>
      <c r="R2960" s="2" t="str">
        <f>IF(Global_Household_Financial_Dyna[[#This Row],[Vs country_Average]]&lt;-0.2, "Underperformer", IF(Global_Household_Financial_Dyna[[#This Row],[Vs country_Average]]&gt;0.2, "Outperformer", "Normal"))</f>
        <v>Normal</v>
      </c>
      <c r="S29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1583.77</v>
      </c>
      <c r="T29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1583.77</v>
      </c>
      <c r="U29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1583.77</v>
      </c>
      <c r="V29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1583.77</v>
      </c>
    </row>
    <row r="2961" spans="1:22" x14ac:dyDescent="0.3">
      <c r="A2961">
        <v>2968</v>
      </c>
      <c r="B2961" t="s">
        <v>16</v>
      </c>
      <c r="C2961" t="s">
        <v>17</v>
      </c>
      <c r="D2961">
        <v>3</v>
      </c>
      <c r="E2961">
        <v>3</v>
      </c>
      <c r="F2961">
        <v>5782.44</v>
      </c>
      <c r="G2961">
        <v>12688.27</v>
      </c>
      <c r="H2961">
        <v>5075.3100000000004</v>
      </c>
      <c r="I2961">
        <v>2195.42</v>
      </c>
      <c r="J2961">
        <v>5417.54</v>
      </c>
      <c r="K2961">
        <f>Global_Household_Financial_Dyna[[#This Row],[Total_Household_Income]]-Global_Household_Financial_Dyna[[#This Row],[Estimated_Taxes]]</f>
        <v>7612.96</v>
      </c>
      <c r="L2961" s="1">
        <f>Global_Household_Financial_Dyna[[#This Row],[Monthly_Savings]]/Global_Household_Financial_Dyna[[#This Row],[Net Income]]</f>
        <v>0.7116207099472478</v>
      </c>
      <c r="M2961" s="2">
        <f>Global_Household_Financial_Dyna[[#This Row],[Monthly_Expenses]]/Global_Household_Financial_Dyna[[#This Row],[Net Income]]</f>
        <v>0.28837929005275215</v>
      </c>
      <c r="N2961" t="str">
        <f>IF(Global_Household_Financial_Dyna[[#This Row],[Monthly_Savings]]&lt;0,"High Risk", IF(Global_Household_Financial_Dyna[[#This Row],[Savings Rate%]]&lt;0.1, "Medium", "Safe"))</f>
        <v>Safe</v>
      </c>
      <c r="O2961">
        <f>Global_Household_Financial_Dyna[[#This Row],[Total_Household_Income]]/Global_Household_Financial_Dyna[[#This Row],[Family_Size]]</f>
        <v>4229.4233333333332</v>
      </c>
      <c r="P2961" s="2">
        <f t="shared" si="92"/>
        <v>0.15879799892000862</v>
      </c>
      <c r="Q2961" s="2">
        <f t="shared" si="93"/>
        <v>0.55282271102723923</v>
      </c>
      <c r="R2961" s="2" t="str">
        <f>IF(Global_Household_Financial_Dyna[[#This Row],[Vs country_Average]]&lt;-0.2, "Underperformer", IF(Global_Household_Financial_Dyna[[#This Row],[Vs country_Average]]&gt;0.2, "Outperformer", "Normal"))</f>
        <v>Outperformer</v>
      </c>
      <c r="S29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5417.54</v>
      </c>
      <c r="T29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5417.54</v>
      </c>
      <c r="U29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5417.54</v>
      </c>
      <c r="V29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5417.54</v>
      </c>
    </row>
    <row r="2962" spans="1:22" x14ac:dyDescent="0.3">
      <c r="A2962">
        <v>2969</v>
      </c>
      <c r="B2962" t="s">
        <v>12</v>
      </c>
      <c r="C2962" t="s">
        <v>13</v>
      </c>
      <c r="D2962">
        <v>4</v>
      </c>
      <c r="E2962">
        <v>3</v>
      </c>
      <c r="F2962">
        <v>7585.55</v>
      </c>
      <c r="G2962">
        <v>17772.11</v>
      </c>
      <c r="H2962">
        <v>5331.63</v>
      </c>
      <c r="I2962">
        <v>2726.97</v>
      </c>
      <c r="J2962">
        <v>9713.51</v>
      </c>
      <c r="K2962">
        <f>Global_Household_Financial_Dyna[[#This Row],[Total_Household_Income]]-Global_Household_Financial_Dyna[[#This Row],[Estimated_Taxes]]</f>
        <v>12440.48</v>
      </c>
      <c r="L2962" s="1">
        <f>Global_Household_Financial_Dyna[[#This Row],[Monthly_Savings]]/Global_Household_Financial_Dyna[[#This Row],[Net Income]]</f>
        <v>0.7807986508559156</v>
      </c>
      <c r="M2962" s="2">
        <f>Global_Household_Financial_Dyna[[#This Row],[Monthly_Expenses]]/Global_Household_Financial_Dyna[[#This Row],[Net Income]]</f>
        <v>0.21920134914408446</v>
      </c>
      <c r="N2962" t="str">
        <f>IF(Global_Household_Financial_Dyna[[#This Row],[Monthly_Savings]]&lt;0,"High Risk", IF(Global_Household_Financial_Dyna[[#This Row],[Savings Rate%]]&lt;0.1, "Medium", "Safe"))</f>
        <v>Safe</v>
      </c>
      <c r="O2962">
        <f>Global_Household_Financial_Dyna[[#This Row],[Total_Household_Income]]/Global_Household_Financial_Dyna[[#This Row],[Family_Size]]</f>
        <v>4443.0275000000001</v>
      </c>
      <c r="P2962" s="2">
        <f t="shared" si="92"/>
        <v>0.30718716818024266</v>
      </c>
      <c r="Q2962" s="2">
        <f t="shared" si="93"/>
        <v>0.47361148267567293</v>
      </c>
      <c r="R2962" s="2" t="str">
        <f>IF(Global_Household_Financial_Dyna[[#This Row],[Vs country_Average]]&lt;-0.2, "Underperformer", IF(Global_Household_Financial_Dyna[[#This Row],[Vs country_Average]]&gt;0.2, "Outperformer", "Normal"))</f>
        <v>Outperformer</v>
      </c>
      <c r="S29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9713.51</v>
      </c>
      <c r="T29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9713.51</v>
      </c>
      <c r="U29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9713.51</v>
      </c>
      <c r="V29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9713.51</v>
      </c>
    </row>
    <row r="2963" spans="1:22" x14ac:dyDescent="0.3">
      <c r="A2963">
        <v>2970</v>
      </c>
      <c r="B2963" t="s">
        <v>10</v>
      </c>
      <c r="C2963" t="s">
        <v>11</v>
      </c>
      <c r="D2963">
        <v>7</v>
      </c>
      <c r="E2963">
        <v>3</v>
      </c>
      <c r="F2963">
        <v>578.9</v>
      </c>
      <c r="G2963">
        <v>1284.5899999999999</v>
      </c>
      <c r="H2963">
        <v>128.46</v>
      </c>
      <c r="I2963">
        <v>1041.78</v>
      </c>
      <c r="J2963">
        <v>114.36</v>
      </c>
      <c r="K2963">
        <f>Global_Household_Financial_Dyna[[#This Row],[Total_Household_Income]]-Global_Household_Financial_Dyna[[#This Row],[Estimated_Taxes]]</f>
        <v>1156.1299999999999</v>
      </c>
      <c r="L2963" s="1">
        <f>Global_Household_Financial_Dyna[[#This Row],[Monthly_Savings]]/Global_Household_Financial_Dyna[[#This Row],[Net Income]]</f>
        <v>9.8916211844688753E-2</v>
      </c>
      <c r="M2963" s="2">
        <f>Global_Household_Financial_Dyna[[#This Row],[Monthly_Expenses]]/Global_Household_Financial_Dyna[[#This Row],[Net Income]]</f>
        <v>0.9010924377016426</v>
      </c>
      <c r="N2963" t="str">
        <f>IF(Global_Household_Financial_Dyna[[#This Row],[Monthly_Savings]]&lt;0,"High Risk", IF(Global_Household_Financial_Dyna[[#This Row],[Savings Rate%]]&lt;0.1, "Medium", "Safe"))</f>
        <v>Medium</v>
      </c>
      <c r="O2963">
        <f>Global_Household_Financial_Dyna[[#This Row],[Total_Household_Income]]/Global_Household_Financial_Dyna[[#This Row],[Family_Size]]</f>
        <v>183.51285714285714</v>
      </c>
      <c r="P2963" s="2">
        <f t="shared" si="92"/>
        <v>0.42077341556833553</v>
      </c>
      <c r="Q2963" s="2">
        <f t="shared" si="93"/>
        <v>-0.32185720372364679</v>
      </c>
      <c r="R2963" s="2" t="str">
        <f>IF(Global_Household_Financial_Dyna[[#This Row],[Vs country_Average]]&lt;-0.2, "Underperformer", IF(Global_Household_Financial_Dyna[[#This Row],[Vs country_Average]]&gt;0.2, "Outperformer", "Normal"))</f>
        <v>Underperformer</v>
      </c>
      <c r="S29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114.36</v>
      </c>
      <c r="T29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114.36</v>
      </c>
      <c r="U29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114.36</v>
      </c>
      <c r="V29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114.36</v>
      </c>
    </row>
    <row r="2964" spans="1:22" x14ac:dyDescent="0.3">
      <c r="A2964">
        <v>2971</v>
      </c>
      <c r="B2964" t="s">
        <v>10</v>
      </c>
      <c r="C2964" t="s">
        <v>22</v>
      </c>
      <c r="D2964">
        <v>4</v>
      </c>
      <c r="E2964">
        <v>3</v>
      </c>
      <c r="F2964">
        <v>549.48</v>
      </c>
      <c r="G2964">
        <v>1101.77</v>
      </c>
      <c r="H2964">
        <v>110.18</v>
      </c>
      <c r="I2964">
        <v>629.20000000000005</v>
      </c>
      <c r="J2964">
        <v>362.4</v>
      </c>
      <c r="K2964">
        <f>Global_Household_Financial_Dyna[[#This Row],[Total_Household_Income]]-Global_Household_Financial_Dyna[[#This Row],[Estimated_Taxes]]</f>
        <v>991.58999999999992</v>
      </c>
      <c r="L2964" s="1">
        <f>Global_Household_Financial_Dyna[[#This Row],[Monthly_Savings]]/Global_Household_Financial_Dyna[[#This Row],[Net Income]]</f>
        <v>0.36547363325568027</v>
      </c>
      <c r="M2964" s="2">
        <f>Global_Household_Financial_Dyna[[#This Row],[Monthly_Expenses]]/Global_Household_Financial_Dyna[[#This Row],[Net Income]]</f>
        <v>0.63453645155759952</v>
      </c>
      <c r="N2964" t="str">
        <f>IF(Global_Household_Financial_Dyna[[#This Row],[Monthly_Savings]]&lt;0,"High Risk", IF(Global_Household_Financial_Dyna[[#This Row],[Savings Rate%]]&lt;0.1, "Medium", "Safe"))</f>
        <v>Safe</v>
      </c>
      <c r="O2964">
        <f>Global_Household_Financial_Dyna[[#This Row],[Total_Household_Income]]/Global_Household_Financial_Dyna[[#This Row],[Family_Size]]</f>
        <v>275.4425</v>
      </c>
      <c r="P2964" s="2">
        <f t="shared" si="92"/>
        <v>0.42077341556833553</v>
      </c>
      <c r="Q2964" s="2">
        <f t="shared" si="93"/>
        <v>-5.5299782312655255E-2</v>
      </c>
      <c r="R2964" s="2" t="str">
        <f>IF(Global_Household_Financial_Dyna[[#This Row],[Vs country_Average]]&lt;-0.2, "Underperformer", IF(Global_Household_Financial_Dyna[[#This Row],[Vs country_Average]]&gt;0.2, "Outperformer", "Normal"))</f>
        <v>Normal</v>
      </c>
      <c r="S29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362.4</v>
      </c>
      <c r="T29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362.4</v>
      </c>
      <c r="U29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362.4</v>
      </c>
      <c r="V29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362.4</v>
      </c>
    </row>
    <row r="2965" spans="1:22" x14ac:dyDescent="0.3">
      <c r="A2965">
        <v>2972</v>
      </c>
      <c r="B2965" t="s">
        <v>18</v>
      </c>
      <c r="C2965" t="s">
        <v>19</v>
      </c>
      <c r="D2965">
        <v>4</v>
      </c>
      <c r="E2965">
        <v>2</v>
      </c>
      <c r="F2965">
        <v>6380</v>
      </c>
      <c r="G2965">
        <v>10665.03</v>
      </c>
      <c r="H2965">
        <v>2879.56</v>
      </c>
      <c r="I2965">
        <v>2091.81</v>
      </c>
      <c r="J2965">
        <v>5693.67</v>
      </c>
      <c r="K2965">
        <f>Global_Household_Financial_Dyna[[#This Row],[Total_Household_Income]]-Global_Household_Financial_Dyna[[#This Row],[Estimated_Taxes]]</f>
        <v>7785.4700000000012</v>
      </c>
      <c r="L2965" s="1">
        <f>Global_Household_Financial_Dyna[[#This Row],[Monthly_Savings]]/Global_Household_Financial_Dyna[[#This Row],[Net Income]]</f>
        <v>0.73132001022417392</v>
      </c>
      <c r="M2965" s="2">
        <f>Global_Household_Financial_Dyna[[#This Row],[Monthly_Expenses]]/Global_Household_Financial_Dyna[[#This Row],[Net Income]]</f>
        <v>0.2686812742197966</v>
      </c>
      <c r="N2965" t="str">
        <f>IF(Global_Household_Financial_Dyna[[#This Row],[Monthly_Savings]]&lt;0,"High Risk", IF(Global_Household_Financial_Dyna[[#This Row],[Savings Rate%]]&lt;0.1, "Medium", "Safe"))</f>
        <v>Safe</v>
      </c>
      <c r="O2965">
        <f>Global_Household_Financial_Dyna[[#This Row],[Total_Household_Income]]/Global_Household_Financial_Dyna[[#This Row],[Family_Size]]</f>
        <v>2666.2575000000002</v>
      </c>
      <c r="P2965" s="2">
        <f t="shared" si="92"/>
        <v>0.32336204947805613</v>
      </c>
      <c r="Q2965" s="2">
        <f t="shared" si="93"/>
        <v>0.40795796074611779</v>
      </c>
      <c r="R2965" s="2" t="str">
        <f>IF(Global_Household_Financial_Dyna[[#This Row],[Vs country_Average]]&lt;-0.2, "Underperformer", IF(Global_Household_Financial_Dyna[[#This Row],[Vs country_Average]]&gt;0.2, "Outperformer", "Normal"))</f>
        <v>Outperformer</v>
      </c>
      <c r="S29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5693.67</v>
      </c>
      <c r="T29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5693.67</v>
      </c>
      <c r="U29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5693.67</v>
      </c>
      <c r="V29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5693.67</v>
      </c>
    </row>
    <row r="2966" spans="1:22" x14ac:dyDescent="0.3">
      <c r="A2966">
        <v>2973</v>
      </c>
      <c r="B2966" t="s">
        <v>14</v>
      </c>
      <c r="C2966" t="s">
        <v>15</v>
      </c>
      <c r="D2966">
        <v>4</v>
      </c>
      <c r="E2966">
        <v>3</v>
      </c>
      <c r="F2966">
        <v>925.89</v>
      </c>
      <c r="G2966">
        <v>1944.22</v>
      </c>
      <c r="H2966">
        <v>291.63</v>
      </c>
      <c r="I2966">
        <v>989.57</v>
      </c>
      <c r="J2966">
        <v>663.02</v>
      </c>
      <c r="K2966">
        <f>Global_Household_Financial_Dyna[[#This Row],[Total_Household_Income]]-Global_Household_Financial_Dyna[[#This Row],[Estimated_Taxes]]</f>
        <v>1652.5900000000001</v>
      </c>
      <c r="L2966" s="1">
        <f>Global_Household_Financial_Dyna[[#This Row],[Monthly_Savings]]/Global_Household_Financial_Dyna[[#This Row],[Net Income]]</f>
        <v>0.40120053975880282</v>
      </c>
      <c r="M2966" s="2">
        <f>Global_Household_Financial_Dyna[[#This Row],[Monthly_Expenses]]/Global_Household_Financial_Dyna[[#This Row],[Net Income]]</f>
        <v>0.59879946024119712</v>
      </c>
      <c r="N2966" t="str">
        <f>IF(Global_Household_Financial_Dyna[[#This Row],[Monthly_Savings]]&lt;0,"High Risk", IF(Global_Household_Financial_Dyna[[#This Row],[Savings Rate%]]&lt;0.1, "Medium", "Safe"))</f>
        <v>Safe</v>
      </c>
      <c r="O2966">
        <f>Global_Household_Financial_Dyna[[#This Row],[Total_Household_Income]]/Global_Household_Financial_Dyna[[#This Row],[Family_Size]]</f>
        <v>486.05500000000001</v>
      </c>
      <c r="P2966" s="2">
        <f t="shared" si="92"/>
        <v>0.39788995363055785</v>
      </c>
      <c r="Q2966" s="2">
        <f t="shared" si="93"/>
        <v>3.3105861282449744E-3</v>
      </c>
      <c r="R2966" s="2" t="str">
        <f>IF(Global_Household_Financial_Dyna[[#This Row],[Vs country_Average]]&lt;-0.2, "Underperformer", IF(Global_Household_Financial_Dyna[[#This Row],[Vs country_Average]]&gt;0.2, "Outperformer", "Normal"))</f>
        <v>Normal</v>
      </c>
      <c r="S29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663.02</v>
      </c>
      <c r="T29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663.02</v>
      </c>
      <c r="U29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663.02</v>
      </c>
      <c r="V29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663.02</v>
      </c>
    </row>
    <row r="2967" spans="1:22" x14ac:dyDescent="0.3">
      <c r="A2967">
        <v>2974</v>
      </c>
      <c r="B2967" t="s">
        <v>14</v>
      </c>
      <c r="C2967" t="s">
        <v>15</v>
      </c>
      <c r="D2967">
        <v>6</v>
      </c>
      <c r="E2967">
        <v>3</v>
      </c>
      <c r="F2967">
        <v>1422.67</v>
      </c>
      <c r="G2967">
        <v>2978.79</v>
      </c>
      <c r="H2967">
        <v>446.82</v>
      </c>
      <c r="I2967">
        <v>1096.46</v>
      </c>
      <c r="J2967">
        <v>1435.52</v>
      </c>
      <c r="K2967">
        <f>Global_Household_Financial_Dyna[[#This Row],[Total_Household_Income]]-Global_Household_Financial_Dyna[[#This Row],[Estimated_Taxes]]</f>
        <v>2531.9699999999998</v>
      </c>
      <c r="L2967" s="1">
        <f>Global_Household_Financial_Dyna[[#This Row],[Monthly_Savings]]/Global_Household_Financial_Dyna[[#This Row],[Net Income]]</f>
        <v>0.56695774436505963</v>
      </c>
      <c r="M2967" s="2">
        <f>Global_Household_Financial_Dyna[[#This Row],[Monthly_Expenses]]/Global_Household_Financial_Dyna[[#This Row],[Net Income]]</f>
        <v>0.43304620512881281</v>
      </c>
      <c r="N2967" t="str">
        <f>IF(Global_Household_Financial_Dyna[[#This Row],[Monthly_Savings]]&lt;0,"High Risk", IF(Global_Household_Financial_Dyna[[#This Row],[Savings Rate%]]&lt;0.1, "Medium", "Safe"))</f>
        <v>Safe</v>
      </c>
      <c r="O2967">
        <f>Global_Household_Financial_Dyna[[#This Row],[Total_Household_Income]]/Global_Household_Financial_Dyna[[#This Row],[Family_Size]]</f>
        <v>496.46499999999997</v>
      </c>
      <c r="P2967" s="2">
        <f t="shared" si="92"/>
        <v>0.39788995363055785</v>
      </c>
      <c r="Q2967" s="2">
        <f t="shared" si="93"/>
        <v>0.16906779073450179</v>
      </c>
      <c r="R2967" s="2" t="str">
        <f>IF(Global_Household_Financial_Dyna[[#This Row],[Vs country_Average]]&lt;-0.2, "Underperformer", IF(Global_Household_Financial_Dyna[[#This Row],[Vs country_Average]]&gt;0.2, "Outperformer", "Normal"))</f>
        <v>Normal</v>
      </c>
      <c r="S29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1435.52</v>
      </c>
      <c r="T29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1435.52</v>
      </c>
      <c r="U29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1435.52</v>
      </c>
      <c r="V29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1435.52</v>
      </c>
    </row>
    <row r="2968" spans="1:22" x14ac:dyDescent="0.3">
      <c r="A2968">
        <v>2975</v>
      </c>
      <c r="B2968" t="s">
        <v>10</v>
      </c>
      <c r="C2968" t="s">
        <v>22</v>
      </c>
      <c r="D2968">
        <v>2</v>
      </c>
      <c r="E2968">
        <v>1</v>
      </c>
      <c r="F2968">
        <v>167.03</v>
      </c>
      <c r="G2968">
        <v>167.03</v>
      </c>
      <c r="H2968">
        <v>16.7</v>
      </c>
      <c r="I2968">
        <v>158.51</v>
      </c>
      <c r="J2968">
        <v>-8.18</v>
      </c>
      <c r="K2968">
        <f>Global_Household_Financial_Dyna[[#This Row],[Total_Household_Income]]-Global_Household_Financial_Dyna[[#This Row],[Estimated_Taxes]]</f>
        <v>150.33000000000001</v>
      </c>
      <c r="L2968" s="1">
        <f>Global_Household_Financial_Dyna[[#This Row],[Monthly_Savings]]/Global_Household_Financial_Dyna[[#This Row],[Net Income]]</f>
        <v>-5.4413623361937065E-2</v>
      </c>
      <c r="M2968" s="2">
        <f>Global_Household_Financial_Dyna[[#This Row],[Monthly_Expenses]]/Global_Household_Financial_Dyna[[#This Row],[Net Income]]</f>
        <v>1.054413623361937</v>
      </c>
      <c r="N2968" t="str">
        <f>IF(Global_Household_Financial_Dyna[[#This Row],[Monthly_Savings]]&lt;0,"High Risk", IF(Global_Household_Financial_Dyna[[#This Row],[Savings Rate%]]&lt;0.1, "Medium", "Safe"))</f>
        <v>High Risk</v>
      </c>
      <c r="O2968">
        <f>Global_Household_Financial_Dyna[[#This Row],[Total_Household_Income]]/Global_Household_Financial_Dyna[[#This Row],[Family_Size]]</f>
        <v>83.515000000000001</v>
      </c>
      <c r="P2968" s="2">
        <f t="shared" si="92"/>
        <v>0.42077341556833553</v>
      </c>
      <c r="Q2968" s="2">
        <f t="shared" si="93"/>
        <v>-0.47518703893027259</v>
      </c>
      <c r="R2968" s="2" t="str">
        <f>IF(Global_Household_Financial_Dyna[[#This Row],[Vs country_Average]]&lt;-0.2, "Underperformer", IF(Global_Household_Financial_Dyna[[#This Row],[Vs country_Average]]&gt;0.2, "Outperformer", "Normal"))</f>
        <v>Underperformer</v>
      </c>
      <c r="S29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-0.25450000000000017</v>
      </c>
      <c r="T29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7.6710000000000012</v>
      </c>
      <c r="U29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15.596500000000002</v>
      </c>
      <c r="V29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23.522000000000002</v>
      </c>
    </row>
    <row r="2969" spans="1:22" x14ac:dyDescent="0.3">
      <c r="A2969">
        <v>2976</v>
      </c>
      <c r="B2969" t="s">
        <v>18</v>
      </c>
      <c r="C2969" t="s">
        <v>20</v>
      </c>
      <c r="D2969">
        <v>2</v>
      </c>
      <c r="E2969">
        <v>2</v>
      </c>
      <c r="F2969">
        <v>3575.58</v>
      </c>
      <c r="G2969">
        <v>6319.01</v>
      </c>
      <c r="H2969">
        <v>1390.18</v>
      </c>
      <c r="I2969">
        <v>1946.98</v>
      </c>
      <c r="J2969">
        <v>2981.85</v>
      </c>
      <c r="K2969">
        <f>Global_Household_Financial_Dyna[[#This Row],[Total_Household_Income]]-Global_Household_Financial_Dyna[[#This Row],[Estimated_Taxes]]</f>
        <v>4928.83</v>
      </c>
      <c r="L2969" s="1">
        <f>Global_Household_Financial_Dyna[[#This Row],[Monthly_Savings]]/Global_Household_Financial_Dyna[[#This Row],[Net Income]]</f>
        <v>0.60498130387941962</v>
      </c>
      <c r="M2969" s="2">
        <f>Global_Household_Financial_Dyna[[#This Row],[Monthly_Expenses]]/Global_Household_Financial_Dyna[[#This Row],[Net Income]]</f>
        <v>0.39501869612058033</v>
      </c>
      <c r="N2969" t="str">
        <f>IF(Global_Household_Financial_Dyna[[#This Row],[Monthly_Savings]]&lt;0,"High Risk", IF(Global_Household_Financial_Dyna[[#This Row],[Savings Rate%]]&lt;0.1, "Medium", "Safe"))</f>
        <v>Safe</v>
      </c>
      <c r="O2969">
        <f>Global_Household_Financial_Dyna[[#This Row],[Total_Household_Income]]/Global_Household_Financial_Dyna[[#This Row],[Family_Size]]</f>
        <v>3159.5050000000001</v>
      </c>
      <c r="P2969" s="2">
        <f t="shared" si="92"/>
        <v>0.32336204947805613</v>
      </c>
      <c r="Q2969" s="2">
        <f t="shared" si="93"/>
        <v>0.28161925440136348</v>
      </c>
      <c r="R2969" s="2" t="str">
        <f>IF(Global_Household_Financial_Dyna[[#This Row],[Vs country_Average]]&lt;-0.2, "Underperformer", IF(Global_Household_Financial_Dyna[[#This Row],[Vs country_Average]]&gt;0.2, "Outperformer", "Normal"))</f>
        <v>Outperformer</v>
      </c>
      <c r="S29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2981.85</v>
      </c>
      <c r="T29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2981.85</v>
      </c>
      <c r="U29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2981.85</v>
      </c>
      <c r="V29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2981.85</v>
      </c>
    </row>
    <row r="2970" spans="1:22" x14ac:dyDescent="0.3">
      <c r="A2970">
        <v>2977</v>
      </c>
      <c r="B2970" t="s">
        <v>14</v>
      </c>
      <c r="C2970" t="s">
        <v>15</v>
      </c>
      <c r="D2970">
        <v>4</v>
      </c>
      <c r="E2970">
        <v>1</v>
      </c>
      <c r="F2970">
        <v>851.9</v>
      </c>
      <c r="G2970">
        <v>851.9</v>
      </c>
      <c r="H2970">
        <v>127.79</v>
      </c>
      <c r="I2970">
        <v>808.45</v>
      </c>
      <c r="J2970">
        <v>-84.34</v>
      </c>
      <c r="K2970">
        <f>Global_Household_Financial_Dyna[[#This Row],[Total_Household_Income]]-Global_Household_Financial_Dyna[[#This Row],[Estimated_Taxes]]</f>
        <v>724.11</v>
      </c>
      <c r="L2970" s="1">
        <f>Global_Household_Financial_Dyna[[#This Row],[Monthly_Savings]]/Global_Household_Financial_Dyna[[#This Row],[Net Income]]</f>
        <v>-0.11647401637872699</v>
      </c>
      <c r="M2970" s="2">
        <f>Global_Household_Financial_Dyna[[#This Row],[Monthly_Expenses]]/Global_Household_Financial_Dyna[[#This Row],[Net Income]]</f>
        <v>1.116474016378727</v>
      </c>
      <c r="N2970" t="str">
        <f>IF(Global_Household_Financial_Dyna[[#This Row],[Monthly_Savings]]&lt;0,"High Risk", IF(Global_Household_Financial_Dyna[[#This Row],[Savings Rate%]]&lt;0.1, "Medium", "Safe"))</f>
        <v>High Risk</v>
      </c>
      <c r="O2970">
        <f>Global_Household_Financial_Dyna[[#This Row],[Total_Household_Income]]/Global_Household_Financial_Dyna[[#This Row],[Family_Size]]</f>
        <v>212.97499999999999</v>
      </c>
      <c r="P2970" s="2">
        <f t="shared" si="92"/>
        <v>0.39788995363055785</v>
      </c>
      <c r="Q2970" s="2">
        <f t="shared" si="93"/>
        <v>-0.5143639700092848</v>
      </c>
      <c r="R2970" s="2" t="str">
        <f>IF(Global_Household_Financial_Dyna[[#This Row],[Vs country_Average]]&lt;-0.2, "Underperformer", IF(Global_Household_Financial_Dyna[[#This Row],[Vs country_Average]]&gt;0.2, "Outperformer", "Normal"))</f>
        <v>Underperformer</v>
      </c>
      <c r="S29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-43.917499999999997</v>
      </c>
      <c r="T29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-3.4949999999999903</v>
      </c>
      <c r="U29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36.927499999999995</v>
      </c>
      <c r="V29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77.350000000000023</v>
      </c>
    </row>
    <row r="2971" spans="1:22" x14ac:dyDescent="0.3">
      <c r="A2971">
        <v>2978</v>
      </c>
      <c r="B2971" t="s">
        <v>18</v>
      </c>
      <c r="C2971" t="s">
        <v>19</v>
      </c>
      <c r="D2971">
        <v>4</v>
      </c>
      <c r="E2971">
        <v>3</v>
      </c>
      <c r="F2971">
        <v>1390.38</v>
      </c>
      <c r="G2971">
        <v>3141.18</v>
      </c>
      <c r="H2971">
        <v>691.06</v>
      </c>
      <c r="I2971">
        <v>2980.98</v>
      </c>
      <c r="J2971">
        <v>-530.86</v>
      </c>
      <c r="K2971">
        <f>Global_Household_Financial_Dyna[[#This Row],[Total_Household_Income]]-Global_Household_Financial_Dyna[[#This Row],[Estimated_Taxes]]</f>
        <v>2450.12</v>
      </c>
      <c r="L2971" s="1">
        <f>Global_Household_Financial_Dyna[[#This Row],[Monthly_Savings]]/Global_Household_Financial_Dyna[[#This Row],[Net Income]]</f>
        <v>-0.2166669387621831</v>
      </c>
      <c r="M2971" s="2">
        <f>Global_Household_Financial_Dyna[[#This Row],[Monthly_Expenses]]/Global_Household_Financial_Dyna[[#This Row],[Net Income]]</f>
        <v>1.2166669387621831</v>
      </c>
      <c r="N2971" t="str">
        <f>IF(Global_Household_Financial_Dyna[[#This Row],[Monthly_Savings]]&lt;0,"High Risk", IF(Global_Household_Financial_Dyna[[#This Row],[Savings Rate%]]&lt;0.1, "Medium", "Safe"))</f>
        <v>High Risk</v>
      </c>
      <c r="O2971">
        <f>Global_Household_Financial_Dyna[[#This Row],[Total_Household_Income]]/Global_Household_Financial_Dyna[[#This Row],[Family_Size]]</f>
        <v>785.29499999999996</v>
      </c>
      <c r="P2971" s="2">
        <f t="shared" si="92"/>
        <v>0.32336204947805613</v>
      </c>
      <c r="Q2971" s="2">
        <f t="shared" si="93"/>
        <v>-0.54002898824023926</v>
      </c>
      <c r="R2971" s="2" t="str">
        <f>IF(Global_Household_Financial_Dyna[[#This Row],[Vs country_Average]]&lt;-0.2, "Underperformer", IF(Global_Household_Financial_Dyna[[#This Row],[Vs country_Average]]&gt;0.2, "Outperformer", "Normal"))</f>
        <v>Underperformer</v>
      </c>
      <c r="S29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-381.81100000000004</v>
      </c>
      <c r="T29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-232.762</v>
      </c>
      <c r="U29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-83.713000000000022</v>
      </c>
      <c r="V29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65.336000000000013</v>
      </c>
    </row>
    <row r="2972" spans="1:22" x14ac:dyDescent="0.3">
      <c r="A2972">
        <v>2979</v>
      </c>
      <c r="B2972" t="s">
        <v>14</v>
      </c>
      <c r="C2972" t="s">
        <v>15</v>
      </c>
      <c r="D2972">
        <v>1</v>
      </c>
      <c r="E2972">
        <v>1</v>
      </c>
      <c r="F2972">
        <v>1262.3800000000001</v>
      </c>
      <c r="G2972">
        <v>1262.3800000000001</v>
      </c>
      <c r="H2972">
        <v>189.36</v>
      </c>
      <c r="I2972">
        <v>622.02</v>
      </c>
      <c r="J2972">
        <v>451</v>
      </c>
      <c r="K2972">
        <f>Global_Household_Financial_Dyna[[#This Row],[Total_Household_Income]]-Global_Household_Financial_Dyna[[#This Row],[Estimated_Taxes]]</f>
        <v>1073.02</v>
      </c>
      <c r="L2972" s="1">
        <f>Global_Household_Financial_Dyna[[#This Row],[Monthly_Savings]]/Global_Household_Financial_Dyna[[#This Row],[Net Income]]</f>
        <v>0.42030903431436506</v>
      </c>
      <c r="M2972" s="2">
        <f>Global_Household_Financial_Dyna[[#This Row],[Monthly_Expenses]]/Global_Household_Financial_Dyna[[#This Row],[Net Income]]</f>
        <v>0.57969096568563494</v>
      </c>
      <c r="N2972" t="str">
        <f>IF(Global_Household_Financial_Dyna[[#This Row],[Monthly_Savings]]&lt;0,"High Risk", IF(Global_Household_Financial_Dyna[[#This Row],[Savings Rate%]]&lt;0.1, "Medium", "Safe"))</f>
        <v>Safe</v>
      </c>
      <c r="O2972">
        <f>Global_Household_Financial_Dyna[[#This Row],[Total_Household_Income]]/Global_Household_Financial_Dyna[[#This Row],[Family_Size]]</f>
        <v>1262.3800000000001</v>
      </c>
      <c r="P2972" s="2">
        <f t="shared" si="92"/>
        <v>0.39788995363055785</v>
      </c>
      <c r="Q2972" s="2">
        <f t="shared" si="93"/>
        <v>2.2419080683807213E-2</v>
      </c>
      <c r="R2972" s="2" t="str">
        <f>IF(Global_Household_Financial_Dyna[[#This Row],[Vs country_Average]]&lt;-0.2, "Underperformer", IF(Global_Household_Financial_Dyna[[#This Row],[Vs country_Average]]&gt;0.2, "Outperformer", "Normal"))</f>
        <v>Normal</v>
      </c>
      <c r="S29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v>
      </c>
      <c r="T29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v>
      </c>
      <c r="U29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v>
      </c>
      <c r="V29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v>
      </c>
    </row>
    <row r="2973" spans="1:22" x14ac:dyDescent="0.3">
      <c r="A2973">
        <v>2980</v>
      </c>
      <c r="B2973" t="s">
        <v>12</v>
      </c>
      <c r="C2973" t="s">
        <v>13</v>
      </c>
      <c r="D2973">
        <v>8</v>
      </c>
      <c r="E2973">
        <v>3</v>
      </c>
      <c r="F2973">
        <v>3164.62</v>
      </c>
      <c r="G2973">
        <v>6413.23</v>
      </c>
      <c r="H2973">
        <v>1603.31</v>
      </c>
      <c r="I2973">
        <v>5657.25</v>
      </c>
      <c r="J2973">
        <v>-847.33</v>
      </c>
      <c r="K2973">
        <f>Global_Household_Financial_Dyna[[#This Row],[Total_Household_Income]]-Global_Household_Financial_Dyna[[#This Row],[Estimated_Taxes]]</f>
        <v>4809.92</v>
      </c>
      <c r="L2973" s="1">
        <f>Global_Household_Financial_Dyna[[#This Row],[Monthly_Savings]]/Global_Household_Financial_Dyna[[#This Row],[Net Income]]</f>
        <v>-0.1761630131062471</v>
      </c>
      <c r="M2973" s="2">
        <f>Global_Household_Financial_Dyna[[#This Row],[Monthly_Expenses]]/Global_Household_Financial_Dyna[[#This Row],[Net Income]]</f>
        <v>1.176163013106247</v>
      </c>
      <c r="N2973" t="str">
        <f>IF(Global_Household_Financial_Dyna[[#This Row],[Monthly_Savings]]&lt;0,"High Risk", IF(Global_Household_Financial_Dyna[[#This Row],[Savings Rate%]]&lt;0.1, "Medium", "Safe"))</f>
        <v>High Risk</v>
      </c>
      <c r="O2973">
        <f>Global_Household_Financial_Dyna[[#This Row],[Total_Household_Income]]/Global_Household_Financial_Dyna[[#This Row],[Family_Size]]</f>
        <v>801.65374999999995</v>
      </c>
      <c r="P2973" s="2">
        <f t="shared" si="92"/>
        <v>0.30718716818024266</v>
      </c>
      <c r="Q2973" s="2">
        <f t="shared" si="93"/>
        <v>-0.48335018128648977</v>
      </c>
      <c r="R2973" s="2" t="str">
        <f>IF(Global_Household_Financial_Dyna[[#This Row],[Vs country_Average]]&lt;-0.2, "Underperformer", IF(Global_Household_Financial_Dyna[[#This Row],[Vs country_Average]]&gt;0.2, "Outperformer", "Normal"))</f>
        <v>Underperformer</v>
      </c>
      <c r="S29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-564.46749999999997</v>
      </c>
      <c r="T29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-281.60500000000002</v>
      </c>
      <c r="U29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1.2574999999999363</v>
      </c>
      <c r="V29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284.12</v>
      </c>
    </row>
    <row r="2974" spans="1:22" x14ac:dyDescent="0.3">
      <c r="A2974">
        <v>2981</v>
      </c>
      <c r="B2974" t="s">
        <v>10</v>
      </c>
      <c r="C2974" t="s">
        <v>22</v>
      </c>
      <c r="D2974">
        <v>2</v>
      </c>
      <c r="E2974">
        <v>2</v>
      </c>
      <c r="F2974">
        <v>1265.19</v>
      </c>
      <c r="G2974">
        <v>1826.32</v>
      </c>
      <c r="H2974">
        <v>182.63</v>
      </c>
      <c r="I2974">
        <v>440.24</v>
      </c>
      <c r="J2974">
        <v>1203.45</v>
      </c>
      <c r="K2974">
        <f>Global_Household_Financial_Dyna[[#This Row],[Total_Household_Income]]-Global_Household_Financial_Dyna[[#This Row],[Estimated_Taxes]]</f>
        <v>1643.69</v>
      </c>
      <c r="L2974" s="1">
        <f>Global_Household_Financial_Dyna[[#This Row],[Monthly_Savings]]/Global_Household_Financial_Dyna[[#This Row],[Net Income]]</f>
        <v>0.73216360749289711</v>
      </c>
      <c r="M2974" s="2">
        <f>Global_Household_Financial_Dyna[[#This Row],[Monthly_Expenses]]/Global_Household_Financial_Dyna[[#This Row],[Net Income]]</f>
        <v>0.26783639250710289</v>
      </c>
      <c r="N2974" t="str">
        <f>IF(Global_Household_Financial_Dyna[[#This Row],[Monthly_Savings]]&lt;0,"High Risk", IF(Global_Household_Financial_Dyna[[#This Row],[Savings Rate%]]&lt;0.1, "Medium", "Safe"))</f>
        <v>Safe</v>
      </c>
      <c r="O2974">
        <f>Global_Household_Financial_Dyna[[#This Row],[Total_Household_Income]]/Global_Household_Financial_Dyna[[#This Row],[Family_Size]]</f>
        <v>913.16</v>
      </c>
      <c r="P2974" s="2">
        <f t="shared" si="92"/>
        <v>0.42077341556833553</v>
      </c>
      <c r="Q2974" s="2">
        <f t="shared" si="93"/>
        <v>0.31139019192456158</v>
      </c>
      <c r="R2974" s="2" t="str">
        <f>IF(Global_Household_Financial_Dyna[[#This Row],[Vs country_Average]]&lt;-0.2, "Underperformer", IF(Global_Household_Financial_Dyna[[#This Row],[Vs country_Average]]&gt;0.2, "Outperformer", "Normal"))</f>
        <v>Outperformer</v>
      </c>
      <c r="S29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1203.45</v>
      </c>
      <c r="T29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1203.45</v>
      </c>
      <c r="U29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1203.45</v>
      </c>
      <c r="V29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1203.45</v>
      </c>
    </row>
    <row r="2975" spans="1:22" x14ac:dyDescent="0.3">
      <c r="A2975">
        <v>2982</v>
      </c>
      <c r="B2975" t="s">
        <v>18</v>
      </c>
      <c r="C2975" t="s">
        <v>19</v>
      </c>
      <c r="D2975">
        <v>8</v>
      </c>
      <c r="E2975">
        <v>3</v>
      </c>
      <c r="F2975">
        <v>1904.91</v>
      </c>
      <c r="G2975">
        <v>4079.82</v>
      </c>
      <c r="H2975">
        <v>897.56</v>
      </c>
      <c r="I2975">
        <v>3871.75</v>
      </c>
      <c r="J2975">
        <v>-689.49</v>
      </c>
      <c r="K2975">
        <f>Global_Household_Financial_Dyna[[#This Row],[Total_Household_Income]]-Global_Household_Financial_Dyna[[#This Row],[Estimated_Taxes]]</f>
        <v>3182.26</v>
      </c>
      <c r="L2975" s="1">
        <f>Global_Household_Financial_Dyna[[#This Row],[Monthly_Savings]]/Global_Household_Financial_Dyna[[#This Row],[Net Income]]</f>
        <v>-0.21666677141402649</v>
      </c>
      <c r="M2975" s="2">
        <f>Global_Household_Financial_Dyna[[#This Row],[Monthly_Expenses]]/Global_Household_Financial_Dyna[[#This Row],[Net Income]]</f>
        <v>1.2166667714140265</v>
      </c>
      <c r="N2975" t="str">
        <f>IF(Global_Household_Financial_Dyna[[#This Row],[Monthly_Savings]]&lt;0,"High Risk", IF(Global_Household_Financial_Dyna[[#This Row],[Savings Rate%]]&lt;0.1, "Medium", "Safe"))</f>
        <v>High Risk</v>
      </c>
      <c r="O2975">
        <f>Global_Household_Financial_Dyna[[#This Row],[Total_Household_Income]]/Global_Household_Financial_Dyna[[#This Row],[Family_Size]]</f>
        <v>509.97750000000002</v>
      </c>
      <c r="P2975" s="2">
        <f t="shared" si="92"/>
        <v>0.32336204947805613</v>
      </c>
      <c r="Q2975" s="2">
        <f t="shared" si="93"/>
        <v>-0.54002882089208259</v>
      </c>
      <c r="R2975" s="2" t="str">
        <f>IF(Global_Household_Financial_Dyna[[#This Row],[Vs country_Average]]&lt;-0.2, "Underperformer", IF(Global_Household_Financial_Dyna[[#This Row],[Vs country_Average]]&gt;0.2, "Outperformer", "Normal"))</f>
        <v>Underperformer</v>
      </c>
      <c r="S29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-495.90250000000003</v>
      </c>
      <c r="T29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-302.315</v>
      </c>
      <c r="U29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-108.72749999999996</v>
      </c>
      <c r="V29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84.860000000000014</v>
      </c>
    </row>
    <row r="2976" spans="1:22" x14ac:dyDescent="0.3">
      <c r="A2976">
        <v>2983</v>
      </c>
      <c r="B2976" t="s">
        <v>14</v>
      </c>
      <c r="C2976" t="s">
        <v>15</v>
      </c>
      <c r="D2976">
        <v>8</v>
      </c>
      <c r="E2976">
        <v>3</v>
      </c>
      <c r="F2976">
        <v>1504.38</v>
      </c>
      <c r="G2976">
        <v>3208.51</v>
      </c>
      <c r="H2976">
        <v>481.28</v>
      </c>
      <c r="I2976">
        <v>1878.5</v>
      </c>
      <c r="J2976">
        <v>848.73</v>
      </c>
      <c r="K2976">
        <f>Global_Household_Financial_Dyna[[#This Row],[Total_Household_Income]]-Global_Household_Financial_Dyna[[#This Row],[Estimated_Taxes]]</f>
        <v>2727.2300000000005</v>
      </c>
      <c r="L2976" s="1">
        <f>Global_Household_Financial_Dyna[[#This Row],[Monthly_Savings]]/Global_Household_Financial_Dyna[[#This Row],[Net Income]]</f>
        <v>0.31120587555871704</v>
      </c>
      <c r="M2976" s="2">
        <f>Global_Household_Financial_Dyna[[#This Row],[Monthly_Expenses]]/Global_Household_Financial_Dyna[[#This Row],[Net Income]]</f>
        <v>0.68879412444128274</v>
      </c>
      <c r="N2976" t="str">
        <f>IF(Global_Household_Financial_Dyna[[#This Row],[Monthly_Savings]]&lt;0,"High Risk", IF(Global_Household_Financial_Dyna[[#This Row],[Savings Rate%]]&lt;0.1, "Medium", "Safe"))</f>
        <v>Safe</v>
      </c>
      <c r="O2976">
        <f>Global_Household_Financial_Dyna[[#This Row],[Total_Household_Income]]/Global_Household_Financial_Dyna[[#This Row],[Family_Size]]</f>
        <v>401.06375000000003</v>
      </c>
      <c r="P2976" s="2">
        <f t="shared" si="92"/>
        <v>0.39788995363055785</v>
      </c>
      <c r="Q2976" s="2">
        <f t="shared" si="93"/>
        <v>-8.6684078071840809E-2</v>
      </c>
      <c r="R2976" s="2" t="str">
        <f>IF(Global_Household_Financial_Dyna[[#This Row],[Vs country_Average]]&lt;-0.2, "Underperformer", IF(Global_Household_Financial_Dyna[[#This Row],[Vs country_Average]]&gt;0.2, "Outperformer", "Normal"))</f>
        <v>Normal</v>
      </c>
      <c r="S29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848.73</v>
      </c>
      <c r="T29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848.73</v>
      </c>
      <c r="U29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848.73</v>
      </c>
      <c r="V29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848.73</v>
      </c>
    </row>
    <row r="2977" spans="1:22" x14ac:dyDescent="0.3">
      <c r="A2977">
        <v>2984</v>
      </c>
      <c r="B2977" t="s">
        <v>14</v>
      </c>
      <c r="C2977" t="s">
        <v>15</v>
      </c>
      <c r="D2977">
        <v>1</v>
      </c>
      <c r="E2977">
        <v>1</v>
      </c>
      <c r="F2977">
        <v>1217.75</v>
      </c>
      <c r="G2977">
        <v>1217.75</v>
      </c>
      <c r="H2977">
        <v>182.66</v>
      </c>
      <c r="I2977">
        <v>634.82000000000005</v>
      </c>
      <c r="J2977">
        <v>400.27</v>
      </c>
      <c r="K2977">
        <f>Global_Household_Financial_Dyna[[#This Row],[Total_Household_Income]]-Global_Household_Financial_Dyna[[#This Row],[Estimated_Taxes]]</f>
        <v>1035.0899999999999</v>
      </c>
      <c r="L2977" s="1">
        <f>Global_Household_Financial_Dyna[[#This Row],[Monthly_Savings]]/Global_Household_Financial_Dyna[[#This Row],[Net Income]]</f>
        <v>0.38670067337139769</v>
      </c>
      <c r="M2977" s="2">
        <f>Global_Household_Financial_Dyna[[#This Row],[Monthly_Expenses]]/Global_Household_Financial_Dyna[[#This Row],[Net Income]]</f>
        <v>0.61329932662860243</v>
      </c>
      <c r="N2977" t="str">
        <f>IF(Global_Household_Financial_Dyna[[#This Row],[Monthly_Savings]]&lt;0,"High Risk", IF(Global_Household_Financial_Dyna[[#This Row],[Savings Rate%]]&lt;0.1, "Medium", "Safe"))</f>
        <v>Safe</v>
      </c>
      <c r="O2977">
        <f>Global_Household_Financial_Dyna[[#This Row],[Total_Household_Income]]/Global_Household_Financial_Dyna[[#This Row],[Family_Size]]</f>
        <v>1217.75</v>
      </c>
      <c r="P2977" s="2">
        <f t="shared" si="92"/>
        <v>0.39788995363055785</v>
      </c>
      <c r="Q2977" s="2">
        <f t="shared" si="93"/>
        <v>-1.1189280259160161E-2</v>
      </c>
      <c r="R2977" s="2" t="str">
        <f>IF(Global_Household_Financial_Dyna[[#This Row],[Vs country_Average]]&lt;-0.2, "Underperformer", IF(Global_Household_Financial_Dyna[[#This Row],[Vs country_Average]]&gt;0.2, "Outperformer", "Normal"))</f>
        <v>Normal</v>
      </c>
      <c r="S29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400.27</v>
      </c>
      <c r="T29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400.27</v>
      </c>
      <c r="U29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400.27</v>
      </c>
      <c r="V29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400.27</v>
      </c>
    </row>
    <row r="2978" spans="1:22" x14ac:dyDescent="0.3">
      <c r="A2978">
        <v>2985</v>
      </c>
      <c r="B2978" t="s">
        <v>16</v>
      </c>
      <c r="C2978" t="s">
        <v>17</v>
      </c>
      <c r="D2978">
        <v>8</v>
      </c>
      <c r="E2978">
        <v>3</v>
      </c>
      <c r="F2978">
        <v>3067</v>
      </c>
      <c r="G2978">
        <v>7354.74</v>
      </c>
      <c r="H2978">
        <v>2574.16</v>
      </c>
      <c r="I2978">
        <v>4946.8100000000004</v>
      </c>
      <c r="J2978">
        <v>-166.23</v>
      </c>
      <c r="K2978">
        <f>Global_Household_Financial_Dyna[[#This Row],[Total_Household_Income]]-Global_Household_Financial_Dyna[[#This Row],[Estimated_Taxes]]</f>
        <v>4780.58</v>
      </c>
      <c r="L2978" s="1">
        <f>Global_Household_Financial_Dyna[[#This Row],[Monthly_Savings]]/Global_Household_Financial_Dyna[[#This Row],[Net Income]]</f>
        <v>-3.4771931439281423E-2</v>
      </c>
      <c r="M2978" s="2">
        <f>Global_Household_Financial_Dyna[[#This Row],[Monthly_Expenses]]/Global_Household_Financial_Dyna[[#This Row],[Net Income]]</f>
        <v>1.0347719314392816</v>
      </c>
      <c r="N2978" t="str">
        <f>IF(Global_Household_Financial_Dyna[[#This Row],[Monthly_Savings]]&lt;0,"High Risk", IF(Global_Household_Financial_Dyna[[#This Row],[Savings Rate%]]&lt;0.1, "Medium", "Safe"))</f>
        <v>High Risk</v>
      </c>
      <c r="O2978">
        <f>Global_Household_Financial_Dyna[[#This Row],[Total_Household_Income]]/Global_Household_Financial_Dyna[[#This Row],[Family_Size]]</f>
        <v>919.34249999999997</v>
      </c>
      <c r="P2978" s="2">
        <f t="shared" si="92"/>
        <v>0.15879799892000862</v>
      </c>
      <c r="Q2978" s="2">
        <f t="shared" si="93"/>
        <v>-0.19356993035929004</v>
      </c>
      <c r="R2978" s="2" t="str">
        <f>IF(Global_Household_Financial_Dyna[[#This Row],[Vs country_Average]]&lt;-0.2, "Underperformer", IF(Global_Household_Financial_Dyna[[#This Row],[Vs country_Average]]&gt;0.2, "Outperformer", "Normal"))</f>
        <v>Normal</v>
      </c>
      <c r="S29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81.11050000000003</v>
      </c>
      <c r="T29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328.45100000000014</v>
      </c>
      <c r="U29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575.79150000000004</v>
      </c>
      <c r="V29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823.13200000000018</v>
      </c>
    </row>
    <row r="2979" spans="1:22" x14ac:dyDescent="0.3">
      <c r="A2979">
        <v>2986</v>
      </c>
      <c r="B2979" t="s">
        <v>12</v>
      </c>
      <c r="C2979" t="s">
        <v>13</v>
      </c>
      <c r="D2979">
        <v>7</v>
      </c>
      <c r="E2979">
        <v>3</v>
      </c>
      <c r="F2979">
        <v>3548.38</v>
      </c>
      <c r="G2979">
        <v>8560.57</v>
      </c>
      <c r="H2979">
        <v>2568.17</v>
      </c>
      <c r="I2979">
        <v>3620.99</v>
      </c>
      <c r="J2979">
        <v>2371.41</v>
      </c>
      <c r="K2979">
        <f>Global_Household_Financial_Dyna[[#This Row],[Total_Household_Income]]-Global_Household_Financial_Dyna[[#This Row],[Estimated_Taxes]]</f>
        <v>5992.4</v>
      </c>
      <c r="L2979" s="1">
        <f>Global_Household_Financial_Dyna[[#This Row],[Monthly_Savings]]/Global_Household_Financial_Dyna[[#This Row],[Net Income]]</f>
        <v>0.39573626593685335</v>
      </c>
      <c r="M2979" s="2">
        <f>Global_Household_Financial_Dyna[[#This Row],[Monthly_Expenses]]/Global_Household_Financial_Dyna[[#This Row],[Net Income]]</f>
        <v>0.60426373406314671</v>
      </c>
      <c r="N2979" t="str">
        <f>IF(Global_Household_Financial_Dyna[[#This Row],[Monthly_Savings]]&lt;0,"High Risk", IF(Global_Household_Financial_Dyna[[#This Row],[Savings Rate%]]&lt;0.1, "Medium", "Safe"))</f>
        <v>Safe</v>
      </c>
      <c r="O2979">
        <f>Global_Household_Financial_Dyna[[#This Row],[Total_Household_Income]]/Global_Household_Financial_Dyna[[#This Row],[Family_Size]]</f>
        <v>1222.9385714285713</v>
      </c>
      <c r="P2979" s="2">
        <f t="shared" si="92"/>
        <v>0.30718716818024266</v>
      </c>
      <c r="Q2979" s="2">
        <f t="shared" si="93"/>
        <v>8.8549097756610684E-2</v>
      </c>
      <c r="R2979" s="2" t="str">
        <f>IF(Global_Household_Financial_Dyna[[#This Row],[Vs country_Average]]&lt;-0.2, "Underperformer", IF(Global_Household_Financial_Dyna[[#This Row],[Vs country_Average]]&gt;0.2, "Outperformer", "Normal"))</f>
        <v>Normal</v>
      </c>
      <c r="S29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2371.41</v>
      </c>
      <c r="T29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2371.41</v>
      </c>
      <c r="U29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2371.41</v>
      </c>
      <c r="V29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2371.41</v>
      </c>
    </row>
    <row r="2980" spans="1:22" x14ac:dyDescent="0.3">
      <c r="A2980">
        <v>2987</v>
      </c>
      <c r="B2980" t="s">
        <v>18</v>
      </c>
      <c r="C2980" t="s">
        <v>19</v>
      </c>
      <c r="D2980">
        <v>1</v>
      </c>
      <c r="E2980">
        <v>1</v>
      </c>
      <c r="F2980">
        <v>1836.32</v>
      </c>
      <c r="G2980">
        <v>1836.32</v>
      </c>
      <c r="H2980">
        <v>403.99</v>
      </c>
      <c r="I2980">
        <v>1307.6300000000001</v>
      </c>
      <c r="J2980">
        <v>124.7</v>
      </c>
      <c r="K2980">
        <f>Global_Household_Financial_Dyna[[#This Row],[Total_Household_Income]]-Global_Household_Financial_Dyna[[#This Row],[Estimated_Taxes]]</f>
        <v>1432.33</v>
      </c>
      <c r="L2980" s="1">
        <f>Global_Household_Financial_Dyna[[#This Row],[Monthly_Savings]]/Global_Household_Financial_Dyna[[#This Row],[Net Income]]</f>
        <v>8.7060942659861904E-2</v>
      </c>
      <c r="M2980" s="2">
        <f>Global_Household_Financial_Dyna[[#This Row],[Monthly_Expenses]]/Global_Household_Financial_Dyna[[#This Row],[Net Income]]</f>
        <v>0.91293905734013825</v>
      </c>
      <c r="N2980" t="str">
        <f>IF(Global_Household_Financial_Dyna[[#This Row],[Monthly_Savings]]&lt;0,"High Risk", IF(Global_Household_Financial_Dyna[[#This Row],[Savings Rate%]]&lt;0.1, "Medium", "Safe"))</f>
        <v>Medium</v>
      </c>
      <c r="O2980">
        <f>Global_Household_Financial_Dyna[[#This Row],[Total_Household_Income]]/Global_Household_Financial_Dyna[[#This Row],[Family_Size]]</f>
        <v>1836.32</v>
      </c>
      <c r="P2980" s="2">
        <f t="shared" si="92"/>
        <v>0.32336204947805613</v>
      </c>
      <c r="Q2980" s="2">
        <f t="shared" si="93"/>
        <v>-0.23630110681819422</v>
      </c>
      <c r="R2980" s="2" t="str">
        <f>IF(Global_Household_Financial_Dyna[[#This Row],[Vs country_Average]]&lt;-0.2, "Underperformer", IF(Global_Household_Financial_Dyna[[#This Row],[Vs country_Average]]&gt;0.2, "Outperformer", "Normal"))</f>
        <v>Underperformer</v>
      </c>
      <c r="S29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124.7</v>
      </c>
      <c r="T29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124.7</v>
      </c>
      <c r="U29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124.7</v>
      </c>
      <c r="V29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124.7</v>
      </c>
    </row>
    <row r="2981" spans="1:22" x14ac:dyDescent="0.3">
      <c r="A2981">
        <v>2988</v>
      </c>
      <c r="B2981" t="s">
        <v>16</v>
      </c>
      <c r="C2981" t="s">
        <v>17</v>
      </c>
      <c r="D2981">
        <v>8</v>
      </c>
      <c r="E2981">
        <v>3</v>
      </c>
      <c r="F2981">
        <v>6494.31</v>
      </c>
      <c r="G2981">
        <v>15121.64</v>
      </c>
      <c r="H2981">
        <v>6048.66</v>
      </c>
      <c r="I2981">
        <v>4475.0600000000004</v>
      </c>
      <c r="J2981">
        <v>4597.92</v>
      </c>
      <c r="K2981">
        <f>Global_Household_Financial_Dyna[[#This Row],[Total_Household_Income]]-Global_Household_Financial_Dyna[[#This Row],[Estimated_Taxes]]</f>
        <v>9072.98</v>
      </c>
      <c r="L2981" s="1">
        <f>Global_Household_Financial_Dyna[[#This Row],[Monthly_Savings]]/Global_Household_Financial_Dyna[[#This Row],[Net Income]]</f>
        <v>0.50677065308200842</v>
      </c>
      <c r="M2981" s="2">
        <f>Global_Household_Financial_Dyna[[#This Row],[Monthly_Expenses]]/Global_Household_Financial_Dyna[[#This Row],[Net Income]]</f>
        <v>0.49322934691799175</v>
      </c>
      <c r="N2981" t="str">
        <f>IF(Global_Household_Financial_Dyna[[#This Row],[Monthly_Savings]]&lt;0,"High Risk", IF(Global_Household_Financial_Dyna[[#This Row],[Savings Rate%]]&lt;0.1, "Medium", "Safe"))</f>
        <v>Safe</v>
      </c>
      <c r="O2981">
        <f>Global_Household_Financial_Dyna[[#This Row],[Total_Household_Income]]/Global_Household_Financial_Dyna[[#This Row],[Family_Size]]</f>
        <v>1890.2049999999999</v>
      </c>
      <c r="P2981" s="2">
        <f t="shared" si="92"/>
        <v>0.15879799892000862</v>
      </c>
      <c r="Q2981" s="2">
        <f t="shared" si="93"/>
        <v>0.34797265416199979</v>
      </c>
      <c r="R2981" s="2" t="str">
        <f>IF(Global_Household_Financial_Dyna[[#This Row],[Vs country_Average]]&lt;-0.2, "Underperformer", IF(Global_Household_Financial_Dyna[[#This Row],[Vs country_Average]]&gt;0.2, "Outperformer", "Normal"))</f>
        <v>Outperformer</v>
      </c>
      <c r="S29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4597.92</v>
      </c>
      <c r="T29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4597.92</v>
      </c>
      <c r="U29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4597.92</v>
      </c>
      <c r="V29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4597.92</v>
      </c>
    </row>
    <row r="2982" spans="1:22" x14ac:dyDescent="0.3">
      <c r="A2982">
        <v>2989</v>
      </c>
      <c r="B2982" t="s">
        <v>14</v>
      </c>
      <c r="C2982" t="s">
        <v>15</v>
      </c>
      <c r="D2982">
        <v>8</v>
      </c>
      <c r="E2982">
        <v>3</v>
      </c>
      <c r="F2982">
        <v>1474.05</v>
      </c>
      <c r="G2982">
        <v>3132.32</v>
      </c>
      <c r="H2982">
        <v>469.85</v>
      </c>
      <c r="I2982">
        <v>1354.34</v>
      </c>
      <c r="J2982">
        <v>1308.1400000000001</v>
      </c>
      <c r="K2982">
        <f>Global_Household_Financial_Dyna[[#This Row],[Total_Household_Income]]-Global_Household_Financial_Dyna[[#This Row],[Estimated_Taxes]]</f>
        <v>2662.4700000000003</v>
      </c>
      <c r="L2982" s="1">
        <f>Global_Household_Financial_Dyna[[#This Row],[Monthly_Savings]]/Global_Household_Financial_Dyna[[#This Row],[Net Income]]</f>
        <v>0.49132572385792139</v>
      </c>
      <c r="M2982" s="2">
        <f>Global_Household_Financial_Dyna[[#This Row],[Monthly_Expenses]]/Global_Household_Financial_Dyna[[#This Row],[Net Income]]</f>
        <v>0.50867803205294326</v>
      </c>
      <c r="N2982" t="str">
        <f>IF(Global_Household_Financial_Dyna[[#This Row],[Monthly_Savings]]&lt;0,"High Risk", IF(Global_Household_Financial_Dyna[[#This Row],[Savings Rate%]]&lt;0.1, "Medium", "Safe"))</f>
        <v>Safe</v>
      </c>
      <c r="O2982">
        <f>Global_Household_Financial_Dyna[[#This Row],[Total_Household_Income]]/Global_Household_Financial_Dyna[[#This Row],[Family_Size]]</f>
        <v>391.54</v>
      </c>
      <c r="P2982" s="2">
        <f t="shared" si="92"/>
        <v>0.39788995363055785</v>
      </c>
      <c r="Q2982" s="2">
        <f t="shared" si="93"/>
        <v>9.3435770227363546E-2</v>
      </c>
      <c r="R2982" s="2" t="str">
        <f>IF(Global_Household_Financial_Dyna[[#This Row],[Vs country_Average]]&lt;-0.2, "Underperformer", IF(Global_Household_Financial_Dyna[[#This Row],[Vs country_Average]]&gt;0.2, "Outperformer", "Normal"))</f>
        <v>Normal</v>
      </c>
      <c r="S29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1308.1400000000001</v>
      </c>
      <c r="T29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1308.1400000000001</v>
      </c>
      <c r="U29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1308.1400000000001</v>
      </c>
      <c r="V29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1308.1400000000001</v>
      </c>
    </row>
    <row r="2983" spans="1:22" x14ac:dyDescent="0.3">
      <c r="A2983">
        <v>2990</v>
      </c>
      <c r="B2983" t="s">
        <v>12</v>
      </c>
      <c r="C2983" t="s">
        <v>13</v>
      </c>
      <c r="D2983">
        <v>5</v>
      </c>
      <c r="E2983">
        <v>3</v>
      </c>
      <c r="F2983">
        <v>2677.64</v>
      </c>
      <c r="G2983">
        <v>6802.78</v>
      </c>
      <c r="H2983">
        <v>1700.69</v>
      </c>
      <c r="I2983">
        <v>4253.0200000000004</v>
      </c>
      <c r="J2983">
        <v>849.06</v>
      </c>
      <c r="K2983">
        <f>Global_Household_Financial_Dyna[[#This Row],[Total_Household_Income]]-Global_Household_Financial_Dyna[[#This Row],[Estimated_Taxes]]</f>
        <v>5102.09</v>
      </c>
      <c r="L2983" s="1">
        <f>Global_Household_Financial_Dyna[[#This Row],[Monthly_Savings]]/Global_Household_Financial_Dyna[[#This Row],[Net Income]]</f>
        <v>0.16641415576753837</v>
      </c>
      <c r="M2983" s="2">
        <f>Global_Household_Financial_Dyna[[#This Row],[Monthly_Expenses]]/Global_Household_Financial_Dyna[[#This Row],[Net Income]]</f>
        <v>0.83358388425135588</v>
      </c>
      <c r="N2983" t="str">
        <f>IF(Global_Household_Financial_Dyna[[#This Row],[Monthly_Savings]]&lt;0,"High Risk", IF(Global_Household_Financial_Dyna[[#This Row],[Savings Rate%]]&lt;0.1, "Medium", "Safe"))</f>
        <v>Safe</v>
      </c>
      <c r="O2983">
        <f>Global_Household_Financial_Dyna[[#This Row],[Total_Household_Income]]/Global_Household_Financial_Dyna[[#This Row],[Family_Size]]</f>
        <v>1360.556</v>
      </c>
      <c r="P2983" s="2">
        <f t="shared" si="92"/>
        <v>0.30718716818024266</v>
      </c>
      <c r="Q2983" s="2">
        <f t="shared" si="93"/>
        <v>-0.14077301241270429</v>
      </c>
      <c r="R2983" s="2" t="str">
        <f>IF(Global_Household_Financial_Dyna[[#This Row],[Vs country_Average]]&lt;-0.2, "Underperformer", IF(Global_Household_Financial_Dyna[[#This Row],[Vs country_Average]]&gt;0.2, "Outperformer", "Normal"))</f>
        <v>Normal</v>
      </c>
      <c r="S29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849.06</v>
      </c>
      <c r="T29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849.06</v>
      </c>
      <c r="U29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849.06</v>
      </c>
      <c r="V29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849.06</v>
      </c>
    </row>
    <row r="2984" spans="1:22" x14ac:dyDescent="0.3">
      <c r="A2984">
        <v>2991</v>
      </c>
      <c r="B2984" t="s">
        <v>18</v>
      </c>
      <c r="C2984" t="s">
        <v>20</v>
      </c>
      <c r="D2984">
        <v>8</v>
      </c>
      <c r="E2984">
        <v>3</v>
      </c>
      <c r="F2984">
        <v>4656.21</v>
      </c>
      <c r="G2984">
        <v>10846.94</v>
      </c>
      <c r="H2984">
        <v>2928.67</v>
      </c>
      <c r="I2984">
        <v>5088.96</v>
      </c>
      <c r="J2984">
        <v>2829.3</v>
      </c>
      <c r="K2984">
        <f>Global_Household_Financial_Dyna[[#This Row],[Total_Household_Income]]-Global_Household_Financial_Dyna[[#This Row],[Estimated_Taxes]]</f>
        <v>7918.27</v>
      </c>
      <c r="L2984" s="1">
        <f>Global_Household_Financial_Dyna[[#This Row],[Monthly_Savings]]/Global_Household_Financial_Dyna[[#This Row],[Net Income]]</f>
        <v>0.35731289789310039</v>
      </c>
      <c r="M2984" s="2">
        <f>Global_Household_Financial_Dyna[[#This Row],[Monthly_Expenses]]/Global_Household_Financial_Dyna[[#This Row],[Net Income]]</f>
        <v>0.64268583920477573</v>
      </c>
      <c r="N2984" t="str">
        <f>IF(Global_Household_Financial_Dyna[[#This Row],[Monthly_Savings]]&lt;0,"High Risk", IF(Global_Household_Financial_Dyna[[#This Row],[Savings Rate%]]&lt;0.1, "Medium", "Safe"))</f>
        <v>Safe</v>
      </c>
      <c r="O2984">
        <f>Global_Household_Financial_Dyna[[#This Row],[Total_Household_Income]]/Global_Household_Financial_Dyna[[#This Row],[Family_Size]]</f>
        <v>1355.8675000000001</v>
      </c>
      <c r="P2984" s="2">
        <f t="shared" si="92"/>
        <v>0.32336204947805613</v>
      </c>
      <c r="Q2984" s="2">
        <f t="shared" si="93"/>
        <v>3.3950848415044255E-2</v>
      </c>
      <c r="R2984" s="2" t="str">
        <f>IF(Global_Household_Financial_Dyna[[#This Row],[Vs country_Average]]&lt;-0.2, "Underperformer", IF(Global_Household_Financial_Dyna[[#This Row],[Vs country_Average]]&gt;0.2, "Outperformer", "Normal"))</f>
        <v>Normal</v>
      </c>
      <c r="S29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2829.3</v>
      </c>
      <c r="T29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2829.3</v>
      </c>
      <c r="U29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2829.3</v>
      </c>
      <c r="V29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2829.3</v>
      </c>
    </row>
    <row r="2985" spans="1:22" x14ac:dyDescent="0.3">
      <c r="A2985">
        <v>2992</v>
      </c>
      <c r="B2985" t="s">
        <v>14</v>
      </c>
      <c r="C2985" t="s">
        <v>15</v>
      </c>
      <c r="D2985">
        <v>6</v>
      </c>
      <c r="E2985">
        <v>3</v>
      </c>
      <c r="F2985">
        <v>1332.2</v>
      </c>
      <c r="G2985">
        <v>3012.41</v>
      </c>
      <c r="H2985">
        <v>451.86</v>
      </c>
      <c r="I2985">
        <v>1650.73</v>
      </c>
      <c r="J2985">
        <v>909.82</v>
      </c>
      <c r="K2985">
        <f>Global_Household_Financial_Dyna[[#This Row],[Total_Household_Income]]-Global_Household_Financial_Dyna[[#This Row],[Estimated_Taxes]]</f>
        <v>2560.5499999999997</v>
      </c>
      <c r="L2985" s="1">
        <f>Global_Household_Financial_Dyna[[#This Row],[Monthly_Savings]]/Global_Household_Financial_Dyna[[#This Row],[Net Income]]</f>
        <v>0.35532209876784293</v>
      </c>
      <c r="M2985" s="2">
        <f>Global_Household_Financial_Dyna[[#This Row],[Monthly_Expenses]]/Global_Household_Financial_Dyna[[#This Row],[Net Income]]</f>
        <v>0.64467790123215718</v>
      </c>
      <c r="N2985" t="str">
        <f>IF(Global_Household_Financial_Dyna[[#This Row],[Monthly_Savings]]&lt;0,"High Risk", IF(Global_Household_Financial_Dyna[[#This Row],[Savings Rate%]]&lt;0.1, "Medium", "Safe"))</f>
        <v>Safe</v>
      </c>
      <c r="O2985">
        <f>Global_Household_Financial_Dyna[[#This Row],[Total_Household_Income]]/Global_Household_Financial_Dyna[[#This Row],[Family_Size]]</f>
        <v>502.06833333333333</v>
      </c>
      <c r="P2985" s="2">
        <f t="shared" si="92"/>
        <v>0.39788995363055785</v>
      </c>
      <c r="Q2985" s="2">
        <f t="shared" si="93"/>
        <v>-4.2567854862714916E-2</v>
      </c>
      <c r="R2985" s="2" t="str">
        <f>IF(Global_Household_Financial_Dyna[[#This Row],[Vs country_Average]]&lt;-0.2, "Underperformer", IF(Global_Household_Financial_Dyna[[#This Row],[Vs country_Average]]&gt;0.2, "Outperformer", "Normal"))</f>
        <v>Normal</v>
      </c>
      <c r="S29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909.82</v>
      </c>
      <c r="T29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909.82</v>
      </c>
      <c r="U29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909.82</v>
      </c>
      <c r="V29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909.82</v>
      </c>
    </row>
    <row r="2986" spans="1:22" x14ac:dyDescent="0.3">
      <c r="A2986">
        <v>2993</v>
      </c>
      <c r="B2986" t="s">
        <v>16</v>
      </c>
      <c r="C2986" t="s">
        <v>17</v>
      </c>
      <c r="D2986">
        <v>7</v>
      </c>
      <c r="E2986">
        <v>2</v>
      </c>
      <c r="F2986">
        <v>4596.8999999999996</v>
      </c>
      <c r="G2986">
        <v>7213.38</v>
      </c>
      <c r="H2986">
        <v>2524.6799999999998</v>
      </c>
      <c r="I2986">
        <v>4779.41</v>
      </c>
      <c r="J2986">
        <v>-90.71</v>
      </c>
      <c r="K2986">
        <f>Global_Household_Financial_Dyna[[#This Row],[Total_Household_Income]]-Global_Household_Financial_Dyna[[#This Row],[Estimated_Taxes]]</f>
        <v>4688.7000000000007</v>
      </c>
      <c r="L2986" s="1">
        <f>Global_Household_Financial_Dyna[[#This Row],[Monthly_Savings]]/Global_Household_Financial_Dyna[[#This Row],[Net Income]]</f>
        <v>-1.9346513959093134E-2</v>
      </c>
      <c r="M2986" s="2">
        <f>Global_Household_Financial_Dyna[[#This Row],[Monthly_Expenses]]/Global_Household_Financial_Dyna[[#This Row],[Net Income]]</f>
        <v>1.0193465139590929</v>
      </c>
      <c r="N2986" t="str">
        <f>IF(Global_Household_Financial_Dyna[[#This Row],[Monthly_Savings]]&lt;0,"High Risk", IF(Global_Household_Financial_Dyna[[#This Row],[Savings Rate%]]&lt;0.1, "Medium", "Safe"))</f>
        <v>High Risk</v>
      </c>
      <c r="O2986">
        <f>Global_Household_Financial_Dyna[[#This Row],[Total_Household_Income]]/Global_Household_Financial_Dyna[[#This Row],[Family_Size]]</f>
        <v>1030.4828571428573</v>
      </c>
      <c r="P2986" s="2">
        <f t="shared" si="92"/>
        <v>0.15879799892000862</v>
      </c>
      <c r="Q2986" s="2">
        <f t="shared" si="93"/>
        <v>-0.17814451287910177</v>
      </c>
      <c r="R2986" s="2" t="str">
        <f>IF(Global_Household_Financial_Dyna[[#This Row],[Vs country_Average]]&lt;-0.2, "Underperformer", IF(Global_Household_Financial_Dyna[[#This Row],[Vs country_Average]]&gt;0.2, "Outperformer", "Normal"))</f>
        <v>Normal</v>
      </c>
      <c r="S29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148.26050000000004</v>
      </c>
      <c r="T29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387.23099999999999</v>
      </c>
      <c r="U29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626.2014999999999</v>
      </c>
      <c r="V29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865.17199999999991</v>
      </c>
    </row>
    <row r="2987" spans="1:22" x14ac:dyDescent="0.3">
      <c r="A2987">
        <v>2994</v>
      </c>
      <c r="B2987" t="s">
        <v>10</v>
      </c>
      <c r="C2987" t="s">
        <v>11</v>
      </c>
      <c r="D2987">
        <v>3</v>
      </c>
      <c r="E2987">
        <v>2</v>
      </c>
      <c r="F2987">
        <v>657.24</v>
      </c>
      <c r="G2987">
        <v>976.46</v>
      </c>
      <c r="H2987">
        <v>97.65</v>
      </c>
      <c r="I2987">
        <v>533.98</v>
      </c>
      <c r="J2987">
        <v>344.84</v>
      </c>
      <c r="K2987">
        <f>Global_Household_Financial_Dyna[[#This Row],[Total_Household_Income]]-Global_Household_Financial_Dyna[[#This Row],[Estimated_Taxes]]</f>
        <v>878.81000000000006</v>
      </c>
      <c r="L2987" s="1">
        <f>Global_Household_Financial_Dyna[[#This Row],[Monthly_Savings]]/Global_Household_Financial_Dyna[[#This Row],[Net Income]]</f>
        <v>0.39239426042034109</v>
      </c>
      <c r="M2987" s="2">
        <f>Global_Household_Financial_Dyna[[#This Row],[Monthly_Expenses]]/Global_Household_Financial_Dyna[[#This Row],[Net Income]]</f>
        <v>0.60761711860356615</v>
      </c>
      <c r="N2987" t="str">
        <f>IF(Global_Household_Financial_Dyna[[#This Row],[Monthly_Savings]]&lt;0,"High Risk", IF(Global_Household_Financial_Dyna[[#This Row],[Savings Rate%]]&lt;0.1, "Medium", "Safe"))</f>
        <v>Safe</v>
      </c>
      <c r="O2987">
        <f>Global_Household_Financial_Dyna[[#This Row],[Total_Household_Income]]/Global_Household_Financial_Dyna[[#This Row],[Family_Size]]</f>
        <v>325.48666666666668</v>
      </c>
      <c r="P2987" s="2">
        <f t="shared" si="92"/>
        <v>0.42077341556833553</v>
      </c>
      <c r="Q2987" s="2">
        <f t="shared" si="93"/>
        <v>-2.8379155147994439E-2</v>
      </c>
      <c r="R2987" s="2" t="str">
        <f>IF(Global_Household_Financial_Dyna[[#This Row],[Vs country_Average]]&lt;-0.2, "Underperformer", IF(Global_Household_Financial_Dyna[[#This Row],[Vs country_Average]]&gt;0.2, "Outperformer", "Normal"))</f>
        <v>Normal</v>
      </c>
      <c r="S29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344.84</v>
      </c>
      <c r="T29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344.84</v>
      </c>
      <c r="U29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344.84</v>
      </c>
      <c r="V29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344.84</v>
      </c>
    </row>
    <row r="2988" spans="1:22" x14ac:dyDescent="0.3">
      <c r="A2988">
        <v>2995</v>
      </c>
      <c r="B2988" t="s">
        <v>18</v>
      </c>
      <c r="C2988" t="s">
        <v>19</v>
      </c>
      <c r="D2988">
        <v>2</v>
      </c>
      <c r="E2988">
        <v>2</v>
      </c>
      <c r="F2988">
        <v>2713.46</v>
      </c>
      <c r="G2988">
        <v>4799.12</v>
      </c>
      <c r="H2988">
        <v>1055.81</v>
      </c>
      <c r="I2988">
        <v>2500.41</v>
      </c>
      <c r="J2988">
        <v>1242.9000000000001</v>
      </c>
      <c r="K2988">
        <f>Global_Household_Financial_Dyna[[#This Row],[Total_Household_Income]]-Global_Household_Financial_Dyna[[#This Row],[Estimated_Taxes]]</f>
        <v>3743.31</v>
      </c>
      <c r="L2988" s="1">
        <f>Global_Household_Financial_Dyna[[#This Row],[Monthly_Savings]]/Global_Household_Financial_Dyna[[#This Row],[Net Income]]</f>
        <v>0.33203234570473728</v>
      </c>
      <c r="M2988" s="2">
        <f>Global_Household_Financial_Dyna[[#This Row],[Monthly_Expenses]]/Global_Household_Financial_Dyna[[#This Row],[Net Income]]</f>
        <v>0.66796765429526272</v>
      </c>
      <c r="N2988" t="str">
        <f>IF(Global_Household_Financial_Dyna[[#This Row],[Monthly_Savings]]&lt;0,"High Risk", IF(Global_Household_Financial_Dyna[[#This Row],[Savings Rate%]]&lt;0.1, "Medium", "Safe"))</f>
        <v>Safe</v>
      </c>
      <c r="O2988">
        <f>Global_Household_Financial_Dyna[[#This Row],[Total_Household_Income]]/Global_Household_Financial_Dyna[[#This Row],[Family_Size]]</f>
        <v>2399.56</v>
      </c>
      <c r="P2988" s="2">
        <f t="shared" si="92"/>
        <v>0.32336204947805613</v>
      </c>
      <c r="Q2988" s="2">
        <f t="shared" si="93"/>
        <v>8.6702962266811401E-3</v>
      </c>
      <c r="R2988" s="2" t="str">
        <f>IF(Global_Household_Financial_Dyna[[#This Row],[Vs country_Average]]&lt;-0.2, "Underperformer", IF(Global_Household_Financial_Dyna[[#This Row],[Vs country_Average]]&gt;0.2, "Outperformer", "Normal"))</f>
        <v>Normal</v>
      </c>
      <c r="S29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1242.9000000000001</v>
      </c>
      <c r="T29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1242.9000000000001</v>
      </c>
      <c r="U29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1242.9000000000001</v>
      </c>
      <c r="V29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1242.9000000000001</v>
      </c>
    </row>
    <row r="2989" spans="1:22" x14ac:dyDescent="0.3">
      <c r="A2989">
        <v>2996</v>
      </c>
      <c r="B2989" t="s">
        <v>12</v>
      </c>
      <c r="C2989" t="s">
        <v>13</v>
      </c>
      <c r="D2989">
        <v>4</v>
      </c>
      <c r="E2989">
        <v>2</v>
      </c>
      <c r="F2989">
        <v>3803.46</v>
      </c>
      <c r="G2989">
        <v>5895.44</v>
      </c>
      <c r="H2989">
        <v>1473.86</v>
      </c>
      <c r="I2989">
        <v>2814.89</v>
      </c>
      <c r="J2989">
        <v>1606.68</v>
      </c>
      <c r="K2989">
        <f>Global_Household_Financial_Dyna[[#This Row],[Total_Household_Income]]-Global_Household_Financial_Dyna[[#This Row],[Estimated_Taxes]]</f>
        <v>4421.58</v>
      </c>
      <c r="L2989" s="1">
        <f>Global_Household_Financial_Dyna[[#This Row],[Monthly_Savings]]/Global_Household_Financial_Dyna[[#This Row],[Net Income]]</f>
        <v>0.36337236915310817</v>
      </c>
      <c r="M2989" s="2">
        <f>Global_Household_Financial_Dyna[[#This Row],[Monthly_Expenses]]/Global_Household_Financial_Dyna[[#This Row],[Net Income]]</f>
        <v>0.63662536921191071</v>
      </c>
      <c r="N2989" t="str">
        <f>IF(Global_Household_Financial_Dyna[[#This Row],[Monthly_Savings]]&lt;0,"High Risk", IF(Global_Household_Financial_Dyna[[#This Row],[Savings Rate%]]&lt;0.1, "Medium", "Safe"))</f>
        <v>Safe</v>
      </c>
      <c r="O2989">
        <f>Global_Household_Financial_Dyna[[#This Row],[Total_Household_Income]]/Global_Household_Financial_Dyna[[#This Row],[Family_Size]]</f>
        <v>1473.86</v>
      </c>
      <c r="P2989" s="2">
        <f t="shared" si="92"/>
        <v>0.30718716818024266</v>
      </c>
      <c r="Q2989" s="2">
        <f t="shared" si="93"/>
        <v>5.6185200972865501E-2</v>
      </c>
      <c r="R2989" s="2" t="str">
        <f>IF(Global_Household_Financial_Dyna[[#This Row],[Vs country_Average]]&lt;-0.2, "Underperformer", IF(Global_Household_Financial_Dyna[[#This Row],[Vs country_Average]]&gt;0.2, "Outperformer", "Normal"))</f>
        <v>Normal</v>
      </c>
      <c r="S29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1606.68</v>
      </c>
      <c r="T29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1606.68</v>
      </c>
      <c r="U29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1606.68</v>
      </c>
      <c r="V29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1606.68</v>
      </c>
    </row>
    <row r="2990" spans="1:22" x14ac:dyDescent="0.3">
      <c r="A2990">
        <v>2997</v>
      </c>
      <c r="B2990" t="s">
        <v>18</v>
      </c>
      <c r="C2990" t="s">
        <v>19</v>
      </c>
      <c r="D2990">
        <v>8</v>
      </c>
      <c r="E2990">
        <v>3</v>
      </c>
      <c r="F2990">
        <v>7047.82</v>
      </c>
      <c r="G2990">
        <v>15682.15</v>
      </c>
      <c r="H2990">
        <v>4234.18</v>
      </c>
      <c r="I2990">
        <v>5155.5600000000004</v>
      </c>
      <c r="J2990">
        <v>6292.4</v>
      </c>
      <c r="K2990">
        <f>Global_Household_Financial_Dyna[[#This Row],[Total_Household_Income]]-Global_Household_Financial_Dyna[[#This Row],[Estimated_Taxes]]</f>
        <v>11447.97</v>
      </c>
      <c r="L2990" s="1">
        <f>Global_Household_Financial_Dyna[[#This Row],[Monthly_Savings]]/Global_Household_Financial_Dyna[[#This Row],[Net Income]]</f>
        <v>0.54965203437814736</v>
      </c>
      <c r="M2990" s="2">
        <f>Global_Household_Financial_Dyna[[#This Row],[Monthly_Expenses]]/Global_Household_Financial_Dyna[[#This Row],[Net Income]]</f>
        <v>0.4503470921045391</v>
      </c>
      <c r="N2990" t="str">
        <f>IF(Global_Household_Financial_Dyna[[#This Row],[Monthly_Savings]]&lt;0,"High Risk", IF(Global_Household_Financial_Dyna[[#This Row],[Savings Rate%]]&lt;0.1, "Medium", "Safe"))</f>
        <v>Safe</v>
      </c>
      <c r="O2990">
        <f>Global_Household_Financial_Dyna[[#This Row],[Total_Household_Income]]/Global_Household_Financial_Dyna[[#This Row],[Family_Size]]</f>
        <v>1960.26875</v>
      </c>
      <c r="P2990" s="2">
        <f t="shared" si="92"/>
        <v>0.32336204947805613</v>
      </c>
      <c r="Q2990" s="2">
        <f t="shared" si="93"/>
        <v>0.22628998490009122</v>
      </c>
      <c r="R2990" s="2" t="str">
        <f>IF(Global_Household_Financial_Dyna[[#This Row],[Vs country_Average]]&lt;-0.2, "Underperformer", IF(Global_Household_Financial_Dyna[[#This Row],[Vs country_Average]]&gt;0.2, "Outperformer", "Normal"))</f>
        <v>Outperformer</v>
      </c>
      <c r="S29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6292.4</v>
      </c>
      <c r="T29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6292.4</v>
      </c>
      <c r="U29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6292.4</v>
      </c>
      <c r="V29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6292.4</v>
      </c>
    </row>
    <row r="2991" spans="1:22" x14ac:dyDescent="0.3">
      <c r="A2991">
        <v>2998</v>
      </c>
      <c r="B2991" t="s">
        <v>10</v>
      </c>
      <c r="C2991" t="s">
        <v>22</v>
      </c>
      <c r="D2991">
        <v>7</v>
      </c>
      <c r="E2991">
        <v>3</v>
      </c>
      <c r="F2991">
        <v>1002.68</v>
      </c>
      <c r="G2991">
        <v>2497.34</v>
      </c>
      <c r="H2991">
        <v>249.73</v>
      </c>
      <c r="I2991">
        <v>771.95</v>
      </c>
      <c r="J2991">
        <v>1475.66</v>
      </c>
      <c r="K2991">
        <f>Global_Household_Financial_Dyna[[#This Row],[Total_Household_Income]]-Global_Household_Financial_Dyna[[#This Row],[Estimated_Taxes]]</f>
        <v>2247.61</v>
      </c>
      <c r="L2991" s="1">
        <f>Global_Household_Financial_Dyna[[#This Row],[Monthly_Savings]]/Global_Household_Financial_Dyna[[#This Row],[Net Income]]</f>
        <v>0.65654628694479911</v>
      </c>
      <c r="M2991" s="2">
        <f>Global_Household_Financial_Dyna[[#This Row],[Monthly_Expenses]]/Global_Household_Financial_Dyna[[#This Row],[Net Income]]</f>
        <v>0.34345371305520084</v>
      </c>
      <c r="N2991" t="str">
        <f>IF(Global_Household_Financial_Dyna[[#This Row],[Monthly_Savings]]&lt;0,"High Risk", IF(Global_Household_Financial_Dyna[[#This Row],[Savings Rate%]]&lt;0.1, "Medium", "Safe"))</f>
        <v>Safe</v>
      </c>
      <c r="O2991">
        <f>Global_Household_Financial_Dyna[[#This Row],[Total_Household_Income]]/Global_Household_Financial_Dyna[[#This Row],[Family_Size]]</f>
        <v>356.76285714285717</v>
      </c>
      <c r="P2991" s="2">
        <f t="shared" si="92"/>
        <v>0.42077341556833553</v>
      </c>
      <c r="Q2991" s="2">
        <f t="shared" si="93"/>
        <v>0.23577287137646358</v>
      </c>
      <c r="R2991" s="2" t="str">
        <f>IF(Global_Household_Financial_Dyna[[#This Row],[Vs country_Average]]&lt;-0.2, "Underperformer", IF(Global_Household_Financial_Dyna[[#This Row],[Vs country_Average]]&gt;0.2, "Outperformer", "Normal"))</f>
        <v>Outperformer</v>
      </c>
      <c r="S29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1475.66</v>
      </c>
      <c r="T29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1475.66</v>
      </c>
      <c r="U29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1475.66</v>
      </c>
      <c r="V29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1475.66</v>
      </c>
    </row>
    <row r="2992" spans="1:22" x14ac:dyDescent="0.3">
      <c r="A2992">
        <v>2999</v>
      </c>
      <c r="B2992" t="s">
        <v>10</v>
      </c>
      <c r="C2992" t="s">
        <v>11</v>
      </c>
      <c r="D2992">
        <v>4</v>
      </c>
      <c r="E2992">
        <v>3</v>
      </c>
      <c r="F2992">
        <v>280.52999999999997</v>
      </c>
      <c r="G2992">
        <v>670.07</v>
      </c>
      <c r="H2992">
        <v>67.010000000000005</v>
      </c>
      <c r="I2992">
        <v>635.89</v>
      </c>
      <c r="J2992">
        <v>-32.83</v>
      </c>
      <c r="K2992">
        <f>Global_Household_Financial_Dyna[[#This Row],[Total_Household_Income]]-Global_Household_Financial_Dyna[[#This Row],[Estimated_Taxes]]</f>
        <v>603.06000000000006</v>
      </c>
      <c r="L2992" s="1">
        <f>Global_Household_Financial_Dyna[[#This Row],[Monthly_Savings]]/Global_Household_Financial_Dyna[[#This Row],[Net Income]]</f>
        <v>-5.4439027625775203E-2</v>
      </c>
      <c r="M2992" s="2">
        <f>Global_Household_Financial_Dyna[[#This Row],[Monthly_Expenses]]/Global_Household_Financial_Dyna[[#This Row],[Net Income]]</f>
        <v>1.0544390276257751</v>
      </c>
      <c r="N2992" t="str">
        <f>IF(Global_Household_Financial_Dyna[[#This Row],[Monthly_Savings]]&lt;0,"High Risk", IF(Global_Household_Financial_Dyna[[#This Row],[Savings Rate%]]&lt;0.1, "Medium", "Safe"))</f>
        <v>High Risk</v>
      </c>
      <c r="O2992">
        <f>Global_Household_Financial_Dyna[[#This Row],[Total_Household_Income]]/Global_Household_Financial_Dyna[[#This Row],[Family_Size]]</f>
        <v>167.51750000000001</v>
      </c>
      <c r="P2992" s="2">
        <f t="shared" si="92"/>
        <v>0.42077341556833553</v>
      </c>
      <c r="Q2992" s="2">
        <f t="shared" si="93"/>
        <v>-0.47521244319411071</v>
      </c>
      <c r="R2992" s="2" t="str">
        <f>IF(Global_Household_Financial_Dyna[[#This Row],[Vs country_Average]]&lt;-0.2, "Underperformer", IF(Global_Household_Financial_Dyna[[#This Row],[Vs country_Average]]&gt;0.2, "Outperformer", "Normal"))</f>
        <v>Underperformer</v>
      </c>
      <c r="S29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-1.035499999999999</v>
      </c>
      <c r="T29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30.759000000000007</v>
      </c>
      <c r="U29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62.5535</v>
      </c>
      <c r="V29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94.348000000000013</v>
      </c>
    </row>
    <row r="2993" spans="1:22" x14ac:dyDescent="0.3">
      <c r="A2993">
        <v>3000</v>
      </c>
      <c r="B2993" t="s">
        <v>12</v>
      </c>
      <c r="C2993" t="s">
        <v>13</v>
      </c>
      <c r="D2993">
        <v>3</v>
      </c>
      <c r="E2993">
        <v>2</v>
      </c>
      <c r="F2993">
        <v>5171.4799999999996</v>
      </c>
      <c r="G2993">
        <v>8501.94</v>
      </c>
      <c r="H2993">
        <v>2550.58</v>
      </c>
      <c r="I2993">
        <v>3037.23</v>
      </c>
      <c r="J2993">
        <v>2914.13</v>
      </c>
      <c r="K2993">
        <f>Global_Household_Financial_Dyna[[#This Row],[Total_Household_Income]]-Global_Household_Financial_Dyna[[#This Row],[Estimated_Taxes]]</f>
        <v>5951.3600000000006</v>
      </c>
      <c r="L2993" s="1">
        <f>Global_Household_Financial_Dyna[[#This Row],[Monthly_Savings]]/Global_Household_Financial_Dyna[[#This Row],[Net Income]]</f>
        <v>0.48965782611033443</v>
      </c>
      <c r="M2993" s="2">
        <f>Global_Household_Financial_Dyna[[#This Row],[Monthly_Expenses]]/Global_Household_Financial_Dyna[[#This Row],[Net Income]]</f>
        <v>0.51034217388966552</v>
      </c>
      <c r="N2993" t="str">
        <f>IF(Global_Household_Financial_Dyna[[#This Row],[Monthly_Savings]]&lt;0,"High Risk", IF(Global_Household_Financial_Dyna[[#This Row],[Savings Rate%]]&lt;0.1, "Medium", "Safe"))</f>
        <v>Safe</v>
      </c>
      <c r="O2993">
        <f>Global_Household_Financial_Dyna[[#This Row],[Total_Household_Income]]/Global_Household_Financial_Dyna[[#This Row],[Family_Size]]</f>
        <v>2833.98</v>
      </c>
      <c r="P2993" s="2">
        <f t="shared" si="92"/>
        <v>0.30718716818024266</v>
      </c>
      <c r="Q2993" s="2">
        <f t="shared" si="93"/>
        <v>0.18247065793009176</v>
      </c>
      <c r="R2993" s="2" t="str">
        <f>IF(Global_Household_Financial_Dyna[[#This Row],[Vs country_Average]]&lt;-0.2, "Underperformer", IF(Global_Household_Financial_Dyna[[#This Row],[Vs country_Average]]&gt;0.2, "Outperformer", "Normal"))</f>
        <v>Normal</v>
      </c>
      <c r="S29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2914.13</v>
      </c>
      <c r="T29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2914.13</v>
      </c>
      <c r="U29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2914.13</v>
      </c>
      <c r="V29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2914.13</v>
      </c>
    </row>
    <row r="2994" spans="1:22" x14ac:dyDescent="0.3">
      <c r="A2994">
        <v>3001</v>
      </c>
      <c r="B2994" t="s">
        <v>16</v>
      </c>
      <c r="C2994" t="s">
        <v>21</v>
      </c>
      <c r="D2994">
        <v>7</v>
      </c>
      <c r="E2994">
        <v>1</v>
      </c>
      <c r="F2994">
        <v>6570.47</v>
      </c>
      <c r="G2994">
        <v>6570.47</v>
      </c>
      <c r="H2994">
        <v>2299.67</v>
      </c>
      <c r="I2994">
        <v>5606.88</v>
      </c>
      <c r="J2994">
        <v>-1336.08</v>
      </c>
      <c r="K2994">
        <f>Global_Household_Financial_Dyna[[#This Row],[Total_Household_Income]]-Global_Household_Financial_Dyna[[#This Row],[Estimated_Taxes]]</f>
        <v>4270.8</v>
      </c>
      <c r="L2994" s="1">
        <f>Global_Household_Financial_Dyna[[#This Row],[Monthly_Savings]]/Global_Household_Financial_Dyna[[#This Row],[Net Income]]</f>
        <v>-0.31284068558583866</v>
      </c>
      <c r="M2994" s="2">
        <f>Global_Household_Financial_Dyna[[#This Row],[Monthly_Expenses]]/Global_Household_Financial_Dyna[[#This Row],[Net Income]]</f>
        <v>1.3128406855858388</v>
      </c>
      <c r="N2994" t="str">
        <f>IF(Global_Household_Financial_Dyna[[#This Row],[Monthly_Savings]]&lt;0,"High Risk", IF(Global_Household_Financial_Dyna[[#This Row],[Savings Rate%]]&lt;0.1, "Medium", "Safe"))</f>
        <v>High Risk</v>
      </c>
      <c r="O2994">
        <f>Global_Household_Financial_Dyna[[#This Row],[Total_Household_Income]]/Global_Household_Financial_Dyna[[#This Row],[Family_Size]]</f>
        <v>938.63857142857148</v>
      </c>
      <c r="P2994" s="2">
        <f t="shared" si="92"/>
        <v>0.15879799892000862</v>
      </c>
      <c r="Q2994" s="2">
        <f t="shared" si="93"/>
        <v>-0.47163868450584728</v>
      </c>
      <c r="R2994" s="2" t="str">
        <f>IF(Global_Household_Financial_Dyna[[#This Row],[Vs country_Average]]&lt;-0.2, "Underperformer", IF(Global_Household_Financial_Dyna[[#This Row],[Vs country_Average]]&gt;0.2, "Outperformer", "Normal"))</f>
        <v>Underperformer</v>
      </c>
      <c r="S29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-1055.7359999999999</v>
      </c>
      <c r="T29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-775.39199999999983</v>
      </c>
      <c r="U29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-495.04799999999989</v>
      </c>
      <c r="V29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-214.70399999999972</v>
      </c>
    </row>
    <row r="2995" spans="1:22" x14ac:dyDescent="0.3">
      <c r="A2995">
        <v>3002</v>
      </c>
      <c r="B2995" t="s">
        <v>14</v>
      </c>
      <c r="C2995" t="s">
        <v>15</v>
      </c>
      <c r="D2995">
        <v>2</v>
      </c>
      <c r="E2995">
        <v>2</v>
      </c>
      <c r="F2995">
        <v>1557.31</v>
      </c>
      <c r="G2995">
        <v>2790.71</v>
      </c>
      <c r="H2995">
        <v>418.61</v>
      </c>
      <c r="I2995">
        <v>578.36</v>
      </c>
      <c r="J2995">
        <v>1793.74</v>
      </c>
      <c r="K2995">
        <f>Global_Household_Financial_Dyna[[#This Row],[Total_Household_Income]]-Global_Household_Financial_Dyna[[#This Row],[Estimated_Taxes]]</f>
        <v>2372.1</v>
      </c>
      <c r="L2995" s="1">
        <f>Global_Household_Financial_Dyna[[#This Row],[Monthly_Savings]]/Global_Household_Financial_Dyna[[#This Row],[Net Income]]</f>
        <v>0.75618228573837531</v>
      </c>
      <c r="M2995" s="2">
        <f>Global_Household_Financial_Dyna[[#This Row],[Monthly_Expenses]]/Global_Household_Financial_Dyna[[#This Row],[Net Income]]</f>
        <v>0.24381771426162474</v>
      </c>
      <c r="N2995" t="str">
        <f>IF(Global_Household_Financial_Dyna[[#This Row],[Monthly_Savings]]&lt;0,"High Risk", IF(Global_Household_Financial_Dyna[[#This Row],[Savings Rate%]]&lt;0.1, "Medium", "Safe"))</f>
        <v>Safe</v>
      </c>
      <c r="O2995">
        <f>Global_Household_Financial_Dyna[[#This Row],[Total_Household_Income]]/Global_Household_Financial_Dyna[[#This Row],[Family_Size]]</f>
        <v>1395.355</v>
      </c>
      <c r="P2995" s="2">
        <f t="shared" si="92"/>
        <v>0.39788995363055785</v>
      </c>
      <c r="Q2995" s="2">
        <f t="shared" si="93"/>
        <v>0.35829233210781747</v>
      </c>
      <c r="R2995" s="2" t="str">
        <f>IF(Global_Household_Financial_Dyna[[#This Row],[Vs country_Average]]&lt;-0.2, "Underperformer", IF(Global_Household_Financial_Dyna[[#This Row],[Vs country_Average]]&gt;0.2, "Outperformer", "Normal"))</f>
        <v>Outperformer</v>
      </c>
      <c r="S29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1793.74</v>
      </c>
      <c r="T29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1793.74</v>
      </c>
      <c r="U29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1793.74</v>
      </c>
      <c r="V29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1793.74</v>
      </c>
    </row>
    <row r="2996" spans="1:22" x14ac:dyDescent="0.3">
      <c r="A2996">
        <v>3003</v>
      </c>
      <c r="B2996" t="s">
        <v>10</v>
      </c>
      <c r="C2996" t="s">
        <v>11</v>
      </c>
      <c r="D2996">
        <v>7</v>
      </c>
      <c r="E2996">
        <v>2</v>
      </c>
      <c r="F2996">
        <v>1014.23</v>
      </c>
      <c r="G2996">
        <v>1502.03</v>
      </c>
      <c r="H2996">
        <v>150.19999999999999</v>
      </c>
      <c r="I2996">
        <v>743.98</v>
      </c>
      <c r="J2996">
        <v>607.85</v>
      </c>
      <c r="K2996">
        <f>Global_Household_Financial_Dyna[[#This Row],[Total_Household_Income]]-Global_Household_Financial_Dyna[[#This Row],[Estimated_Taxes]]</f>
        <v>1351.83</v>
      </c>
      <c r="L2996" s="1">
        <f>Global_Household_Financial_Dyna[[#This Row],[Monthly_Savings]]/Global_Household_Financial_Dyna[[#This Row],[Net Income]]</f>
        <v>0.44964973406419451</v>
      </c>
      <c r="M2996" s="2">
        <f>Global_Household_Financial_Dyna[[#This Row],[Monthly_Expenses]]/Global_Household_Financial_Dyna[[#This Row],[Net Income]]</f>
        <v>0.5503502659358056</v>
      </c>
      <c r="N2996" t="str">
        <f>IF(Global_Household_Financial_Dyna[[#This Row],[Monthly_Savings]]&lt;0,"High Risk", IF(Global_Household_Financial_Dyna[[#This Row],[Savings Rate%]]&lt;0.1, "Medium", "Safe"))</f>
        <v>Safe</v>
      </c>
      <c r="O2996">
        <f>Global_Household_Financial_Dyna[[#This Row],[Total_Household_Income]]/Global_Household_Financial_Dyna[[#This Row],[Family_Size]]</f>
        <v>214.57571428571427</v>
      </c>
      <c r="P2996" s="2">
        <f t="shared" si="92"/>
        <v>0.42077341556833553</v>
      </c>
      <c r="Q2996" s="2">
        <f t="shared" si="93"/>
        <v>2.8876318495858977E-2</v>
      </c>
      <c r="R2996" s="2" t="str">
        <f>IF(Global_Household_Financial_Dyna[[#This Row],[Vs country_Average]]&lt;-0.2, "Underperformer", IF(Global_Household_Financial_Dyna[[#This Row],[Vs country_Average]]&gt;0.2, "Outperformer", "Normal"))</f>
        <v>Normal</v>
      </c>
      <c r="S29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607.85</v>
      </c>
      <c r="T29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607.85</v>
      </c>
      <c r="U29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607.85</v>
      </c>
      <c r="V29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607.85</v>
      </c>
    </row>
    <row r="2997" spans="1:22" x14ac:dyDescent="0.3">
      <c r="A2997">
        <v>3004</v>
      </c>
      <c r="B2997" t="s">
        <v>16</v>
      </c>
      <c r="C2997" t="s">
        <v>21</v>
      </c>
      <c r="D2997">
        <v>4</v>
      </c>
      <c r="E2997">
        <v>2</v>
      </c>
      <c r="F2997">
        <v>5137.72</v>
      </c>
      <c r="G2997">
        <v>8790.51</v>
      </c>
      <c r="H2997">
        <v>3516.2</v>
      </c>
      <c r="I2997">
        <v>2517.81</v>
      </c>
      <c r="J2997">
        <v>2756.49</v>
      </c>
      <c r="K2997">
        <f>Global_Household_Financial_Dyna[[#This Row],[Total_Household_Income]]-Global_Household_Financial_Dyna[[#This Row],[Estimated_Taxes]]</f>
        <v>5274.31</v>
      </c>
      <c r="L2997" s="1">
        <f>Global_Household_Financial_Dyna[[#This Row],[Monthly_Savings]]/Global_Household_Financial_Dyna[[#This Row],[Net Income]]</f>
        <v>0.5226257083864998</v>
      </c>
      <c r="M2997" s="2">
        <f>Global_Household_Financial_Dyna[[#This Row],[Monthly_Expenses]]/Global_Household_Financial_Dyna[[#This Row],[Net Income]]</f>
        <v>0.47737239563089762</v>
      </c>
      <c r="N2997" t="str">
        <f>IF(Global_Household_Financial_Dyna[[#This Row],[Monthly_Savings]]&lt;0,"High Risk", IF(Global_Household_Financial_Dyna[[#This Row],[Savings Rate%]]&lt;0.1, "Medium", "Safe"))</f>
        <v>Safe</v>
      </c>
      <c r="O2997">
        <f>Global_Household_Financial_Dyna[[#This Row],[Total_Household_Income]]/Global_Household_Financial_Dyna[[#This Row],[Family_Size]]</f>
        <v>2197.6275000000001</v>
      </c>
      <c r="P2997" s="2">
        <f t="shared" si="92"/>
        <v>0.15879799892000862</v>
      </c>
      <c r="Q2997" s="2">
        <f t="shared" si="93"/>
        <v>0.36382770946649118</v>
      </c>
      <c r="R2997" s="2" t="str">
        <f>IF(Global_Household_Financial_Dyna[[#This Row],[Vs country_Average]]&lt;-0.2, "Underperformer", IF(Global_Household_Financial_Dyna[[#This Row],[Vs country_Average]]&gt;0.2, "Outperformer", "Normal"))</f>
        <v>Outperformer</v>
      </c>
      <c r="S29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2756.49</v>
      </c>
      <c r="T29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2756.49</v>
      </c>
      <c r="U29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2756.49</v>
      </c>
      <c r="V29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2756.49</v>
      </c>
    </row>
    <row r="2998" spans="1:22" x14ac:dyDescent="0.3">
      <c r="A2998">
        <v>3005</v>
      </c>
      <c r="B2998" t="s">
        <v>16</v>
      </c>
      <c r="C2998" t="s">
        <v>21</v>
      </c>
      <c r="D2998">
        <v>4</v>
      </c>
      <c r="E2998">
        <v>1</v>
      </c>
      <c r="F2998">
        <v>5199.1400000000003</v>
      </c>
      <c r="G2998">
        <v>5199.1400000000003</v>
      </c>
      <c r="H2998">
        <v>1819.7</v>
      </c>
      <c r="I2998">
        <v>3067.04</v>
      </c>
      <c r="J2998">
        <v>312.39999999999998</v>
      </c>
      <c r="K2998">
        <f>Global_Household_Financial_Dyna[[#This Row],[Total_Household_Income]]-Global_Household_Financial_Dyna[[#This Row],[Estimated_Taxes]]</f>
        <v>3379.4400000000005</v>
      </c>
      <c r="L2998" s="1">
        <f>Global_Household_Financial_Dyna[[#This Row],[Monthly_Savings]]/Global_Household_Financial_Dyna[[#This Row],[Net Income]]</f>
        <v>9.2441351229789526E-2</v>
      </c>
      <c r="M2998" s="2">
        <f>Global_Household_Financial_Dyna[[#This Row],[Monthly_Expenses]]/Global_Household_Financial_Dyna[[#This Row],[Net Income]]</f>
        <v>0.90755864877021031</v>
      </c>
      <c r="N2998" t="str">
        <f>IF(Global_Household_Financial_Dyna[[#This Row],[Monthly_Savings]]&lt;0,"High Risk", IF(Global_Household_Financial_Dyna[[#This Row],[Savings Rate%]]&lt;0.1, "Medium", "Safe"))</f>
        <v>Medium</v>
      </c>
      <c r="O2998">
        <f>Global_Household_Financial_Dyna[[#This Row],[Total_Household_Income]]/Global_Household_Financial_Dyna[[#This Row],[Family_Size]]</f>
        <v>1299.7850000000001</v>
      </c>
      <c r="P2998" s="2">
        <f t="shared" si="92"/>
        <v>0.15879799892000862</v>
      </c>
      <c r="Q2998" s="2">
        <f t="shared" si="93"/>
        <v>-6.6356647690219095E-2</v>
      </c>
      <c r="R2998" s="2" t="str">
        <f>IF(Global_Household_Financial_Dyna[[#This Row],[Vs country_Average]]&lt;-0.2, "Underperformer", IF(Global_Household_Financial_Dyna[[#This Row],[Vs country_Average]]&gt;0.2, "Outperformer", "Normal"))</f>
        <v>Normal</v>
      </c>
      <c r="S29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312.39999999999998</v>
      </c>
      <c r="T29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312.39999999999998</v>
      </c>
      <c r="U29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312.39999999999998</v>
      </c>
      <c r="V29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312.39999999999998</v>
      </c>
    </row>
    <row r="2999" spans="1:22" x14ac:dyDescent="0.3">
      <c r="A2999">
        <v>3006</v>
      </c>
      <c r="B2999" t="s">
        <v>14</v>
      </c>
      <c r="C2999" t="s">
        <v>15</v>
      </c>
      <c r="D2999">
        <v>5</v>
      </c>
      <c r="E2999">
        <v>3</v>
      </c>
      <c r="F2999">
        <v>1205.45</v>
      </c>
      <c r="G2999">
        <v>2718.18</v>
      </c>
      <c r="H2999">
        <v>407.73</v>
      </c>
      <c r="I2999">
        <v>1316.72</v>
      </c>
      <c r="J2999">
        <v>993.73</v>
      </c>
      <c r="K2999">
        <f>Global_Household_Financial_Dyna[[#This Row],[Total_Household_Income]]-Global_Household_Financial_Dyna[[#This Row],[Estimated_Taxes]]</f>
        <v>2310.4499999999998</v>
      </c>
      <c r="L2999" s="1">
        <f>Global_Household_Financial_Dyna[[#This Row],[Monthly_Savings]]/Global_Household_Financial_Dyna[[#This Row],[Net Income]]</f>
        <v>0.43010236101192412</v>
      </c>
      <c r="M2999" s="2">
        <f>Global_Household_Financial_Dyna[[#This Row],[Monthly_Expenses]]/Global_Household_Financial_Dyna[[#This Row],[Net Income]]</f>
        <v>0.56989763898807599</v>
      </c>
      <c r="N2999" t="str">
        <f>IF(Global_Household_Financial_Dyna[[#This Row],[Monthly_Savings]]&lt;0,"High Risk", IF(Global_Household_Financial_Dyna[[#This Row],[Savings Rate%]]&lt;0.1, "Medium", "Safe"))</f>
        <v>Safe</v>
      </c>
      <c r="O2999">
        <f>Global_Household_Financial_Dyna[[#This Row],[Total_Household_Income]]/Global_Household_Financial_Dyna[[#This Row],[Family_Size]]</f>
        <v>543.63599999999997</v>
      </c>
      <c r="P2999" s="2">
        <f t="shared" si="92"/>
        <v>0.39788995363055785</v>
      </c>
      <c r="Q2999" s="2">
        <f t="shared" si="93"/>
        <v>3.221240738136627E-2</v>
      </c>
      <c r="R2999" s="2" t="str">
        <f>IF(Global_Household_Financial_Dyna[[#This Row],[Vs country_Average]]&lt;-0.2, "Underperformer", IF(Global_Household_Financial_Dyna[[#This Row],[Vs country_Average]]&gt;0.2, "Outperformer", "Normal"))</f>
        <v>Normal</v>
      </c>
      <c r="S29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993.73</v>
      </c>
      <c r="T29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993.73</v>
      </c>
      <c r="U29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993.73</v>
      </c>
      <c r="V29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993.73</v>
      </c>
    </row>
    <row r="3000" spans="1:22" x14ac:dyDescent="0.3">
      <c r="A3000">
        <v>3007</v>
      </c>
      <c r="B3000" t="s">
        <v>12</v>
      </c>
      <c r="C3000" t="s">
        <v>13</v>
      </c>
      <c r="D3000">
        <v>8</v>
      </c>
      <c r="E3000">
        <v>1</v>
      </c>
      <c r="F3000">
        <v>4112.1400000000003</v>
      </c>
      <c r="G3000">
        <v>4112.1400000000003</v>
      </c>
      <c r="H3000">
        <v>1028.03</v>
      </c>
      <c r="I3000">
        <v>3902.42</v>
      </c>
      <c r="J3000">
        <v>-818.32</v>
      </c>
      <c r="K3000">
        <f>Global_Household_Financial_Dyna[[#This Row],[Total_Household_Income]]-Global_Household_Financial_Dyna[[#This Row],[Estimated_Taxes]]</f>
        <v>3084.1100000000006</v>
      </c>
      <c r="L3000" s="1">
        <f>Global_Household_Financial_Dyna[[#This Row],[Monthly_Savings]]/Global_Household_Financial_Dyna[[#This Row],[Net Income]]</f>
        <v>-0.26533424553598928</v>
      </c>
      <c r="M3000" s="2">
        <f>Global_Household_Financial_Dyna[[#This Row],[Monthly_Expenses]]/Global_Household_Financial_Dyna[[#This Row],[Net Income]]</f>
        <v>1.2653310031094869</v>
      </c>
      <c r="N3000" t="str">
        <f>IF(Global_Household_Financial_Dyna[[#This Row],[Monthly_Savings]]&lt;0,"High Risk", IF(Global_Household_Financial_Dyna[[#This Row],[Savings Rate%]]&lt;0.1, "Medium", "Safe"))</f>
        <v>High Risk</v>
      </c>
      <c r="O3000">
        <f>Global_Household_Financial_Dyna[[#This Row],[Total_Household_Income]]/Global_Household_Financial_Dyna[[#This Row],[Family_Size]]</f>
        <v>514.01750000000004</v>
      </c>
      <c r="P3000" s="2">
        <f t="shared" si="92"/>
        <v>0.30718716818024266</v>
      </c>
      <c r="Q3000" s="2">
        <f t="shared" si="93"/>
        <v>-0.572521413716232</v>
      </c>
      <c r="R3000" s="2" t="str">
        <f>IF(Global_Household_Financial_Dyna[[#This Row],[Vs country_Average]]&lt;-0.2, "Underperformer", IF(Global_Household_Financial_Dyna[[#This Row],[Vs country_Average]]&gt;0.2, "Outperformer", "Normal"))</f>
        <v>Underperformer</v>
      </c>
      <c r="S30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-623.19900000000007</v>
      </c>
      <c r="T30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-428.07800000000003</v>
      </c>
      <c r="U30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-232.95699999999999</v>
      </c>
      <c r="V30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-37.836000000000013</v>
      </c>
    </row>
    <row r="3001" spans="1:22" x14ac:dyDescent="0.3">
      <c r="A3001">
        <v>3008</v>
      </c>
      <c r="B3001" t="s">
        <v>18</v>
      </c>
      <c r="C3001" t="s">
        <v>19</v>
      </c>
      <c r="D3001">
        <v>1</v>
      </c>
      <c r="E3001">
        <v>1</v>
      </c>
      <c r="F3001">
        <v>6190.16</v>
      </c>
      <c r="G3001">
        <v>6190.16</v>
      </c>
      <c r="H3001">
        <v>1361.83</v>
      </c>
      <c r="I3001">
        <v>1727.7</v>
      </c>
      <c r="J3001">
        <v>3100.63</v>
      </c>
      <c r="K3001">
        <f>Global_Household_Financial_Dyna[[#This Row],[Total_Household_Income]]-Global_Household_Financial_Dyna[[#This Row],[Estimated_Taxes]]</f>
        <v>4828.33</v>
      </c>
      <c r="L3001" s="1">
        <f>Global_Household_Financial_Dyna[[#This Row],[Monthly_Savings]]/Global_Household_Financial_Dyna[[#This Row],[Net Income]]</f>
        <v>0.64217441641312834</v>
      </c>
      <c r="M3001" s="2">
        <f>Global_Household_Financial_Dyna[[#This Row],[Monthly_Expenses]]/Global_Household_Financial_Dyna[[#This Row],[Net Income]]</f>
        <v>0.35782558358687166</v>
      </c>
      <c r="N3001" t="str">
        <f>IF(Global_Household_Financial_Dyna[[#This Row],[Monthly_Savings]]&lt;0,"High Risk", IF(Global_Household_Financial_Dyna[[#This Row],[Savings Rate%]]&lt;0.1, "Medium", "Safe"))</f>
        <v>Safe</v>
      </c>
      <c r="O3001">
        <f>Global_Household_Financial_Dyna[[#This Row],[Total_Household_Income]]/Global_Household_Financial_Dyna[[#This Row],[Family_Size]]</f>
        <v>6190.16</v>
      </c>
      <c r="P3001" s="2">
        <f t="shared" si="92"/>
        <v>0.32336204947805613</v>
      </c>
      <c r="Q3001" s="2">
        <f t="shared" si="93"/>
        <v>0.3188123669350722</v>
      </c>
      <c r="R3001" s="2" t="str">
        <f>IF(Global_Household_Financial_Dyna[[#This Row],[Vs country_Average]]&lt;-0.2, "Underperformer", IF(Global_Household_Financial_Dyna[[#This Row],[Vs country_Average]]&gt;0.2, "Outperformer", "Normal"))</f>
        <v>Outperformer</v>
      </c>
      <c r="S30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3100.63</v>
      </c>
      <c r="T30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3100.63</v>
      </c>
      <c r="U30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3100.63</v>
      </c>
      <c r="V30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3100.63</v>
      </c>
    </row>
    <row r="3002" spans="1:22" x14ac:dyDescent="0.3">
      <c r="A3002">
        <v>3009</v>
      </c>
      <c r="B3002" t="s">
        <v>16</v>
      </c>
      <c r="C3002" t="s">
        <v>21</v>
      </c>
      <c r="D3002">
        <v>7</v>
      </c>
      <c r="E3002">
        <v>3</v>
      </c>
      <c r="F3002">
        <v>3183.92</v>
      </c>
      <c r="G3002">
        <v>6745.7</v>
      </c>
      <c r="H3002">
        <v>2361</v>
      </c>
      <c r="I3002">
        <v>4020.58</v>
      </c>
      <c r="J3002">
        <v>364.12</v>
      </c>
      <c r="K3002">
        <f>Global_Household_Financial_Dyna[[#This Row],[Total_Household_Income]]-Global_Household_Financial_Dyna[[#This Row],[Estimated_Taxes]]</f>
        <v>4384.7</v>
      </c>
      <c r="L3002" s="1">
        <f>Global_Household_Financial_Dyna[[#This Row],[Monthly_Savings]]/Global_Household_Financial_Dyna[[#This Row],[Net Income]]</f>
        <v>8.3043309690514752E-2</v>
      </c>
      <c r="M3002" s="2">
        <f>Global_Household_Financial_Dyna[[#This Row],[Monthly_Expenses]]/Global_Household_Financial_Dyna[[#This Row],[Net Income]]</f>
        <v>0.91695669030948523</v>
      </c>
      <c r="N3002" t="str">
        <f>IF(Global_Household_Financial_Dyna[[#This Row],[Monthly_Savings]]&lt;0,"High Risk", IF(Global_Household_Financial_Dyna[[#This Row],[Savings Rate%]]&lt;0.1, "Medium", "Safe"))</f>
        <v>Medium</v>
      </c>
      <c r="O3002">
        <f>Global_Household_Financial_Dyna[[#This Row],[Total_Household_Income]]/Global_Household_Financial_Dyna[[#This Row],[Family_Size]]</f>
        <v>963.67142857142858</v>
      </c>
      <c r="P3002" s="2">
        <f t="shared" si="92"/>
        <v>0.15879799892000862</v>
      </c>
      <c r="Q3002" s="2">
        <f t="shared" si="93"/>
        <v>-7.5754689229493868E-2</v>
      </c>
      <c r="R3002" s="2" t="str">
        <f>IF(Global_Household_Financial_Dyna[[#This Row],[Vs country_Average]]&lt;-0.2, "Underperformer", IF(Global_Household_Financial_Dyna[[#This Row],[Vs country_Average]]&gt;0.2, "Outperformer", "Normal"))</f>
        <v>Normal</v>
      </c>
      <c r="S30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364.12</v>
      </c>
      <c r="T30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364.12</v>
      </c>
      <c r="U30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364.12</v>
      </c>
      <c r="V30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364.12</v>
      </c>
    </row>
    <row r="3003" spans="1:22" x14ac:dyDescent="0.3">
      <c r="A3003">
        <v>3010</v>
      </c>
      <c r="B3003" t="s">
        <v>18</v>
      </c>
      <c r="C3003" t="s">
        <v>19</v>
      </c>
      <c r="D3003">
        <v>4</v>
      </c>
      <c r="E3003">
        <v>1</v>
      </c>
      <c r="F3003">
        <v>6158.14</v>
      </c>
      <c r="G3003">
        <v>6158.14</v>
      </c>
      <c r="H3003">
        <v>1354.79</v>
      </c>
      <c r="I3003">
        <v>3412.07</v>
      </c>
      <c r="J3003">
        <v>1391.28</v>
      </c>
      <c r="K3003">
        <f>Global_Household_Financial_Dyna[[#This Row],[Total_Household_Income]]-Global_Household_Financial_Dyna[[#This Row],[Estimated_Taxes]]</f>
        <v>4803.3500000000004</v>
      </c>
      <c r="L3003" s="1">
        <f>Global_Household_Financial_Dyna[[#This Row],[Monthly_Savings]]/Global_Household_Financial_Dyna[[#This Row],[Net Income]]</f>
        <v>0.28964784993806403</v>
      </c>
      <c r="M3003" s="2">
        <f>Global_Household_Financial_Dyna[[#This Row],[Monthly_Expenses]]/Global_Household_Financial_Dyna[[#This Row],[Net Income]]</f>
        <v>0.71035215006193597</v>
      </c>
      <c r="N3003" t="str">
        <f>IF(Global_Household_Financial_Dyna[[#This Row],[Monthly_Savings]]&lt;0,"High Risk", IF(Global_Household_Financial_Dyna[[#This Row],[Savings Rate%]]&lt;0.1, "Medium", "Safe"))</f>
        <v>Safe</v>
      </c>
      <c r="O3003">
        <f>Global_Household_Financial_Dyna[[#This Row],[Total_Household_Income]]/Global_Household_Financial_Dyna[[#This Row],[Family_Size]]</f>
        <v>1539.5350000000001</v>
      </c>
      <c r="P3003" s="2">
        <f t="shared" si="92"/>
        <v>0.32336204947805613</v>
      </c>
      <c r="Q3003" s="2">
        <f t="shared" si="93"/>
        <v>-3.3714199539992107E-2</v>
      </c>
      <c r="R3003" s="2" t="str">
        <f>IF(Global_Household_Financial_Dyna[[#This Row],[Vs country_Average]]&lt;-0.2, "Underperformer", IF(Global_Household_Financial_Dyna[[#This Row],[Vs country_Average]]&gt;0.2, "Outperformer", "Normal"))</f>
        <v>Normal</v>
      </c>
      <c r="S30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1391.28</v>
      </c>
      <c r="T30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1391.28</v>
      </c>
      <c r="U30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1391.28</v>
      </c>
      <c r="V30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1391.28</v>
      </c>
    </row>
    <row r="3004" spans="1:22" x14ac:dyDescent="0.3">
      <c r="A3004">
        <v>3011</v>
      </c>
      <c r="B3004" t="s">
        <v>16</v>
      </c>
      <c r="C3004" t="s">
        <v>21</v>
      </c>
      <c r="D3004">
        <v>6</v>
      </c>
      <c r="E3004">
        <v>1</v>
      </c>
      <c r="F3004">
        <v>2950.75</v>
      </c>
      <c r="G3004">
        <v>2950.75</v>
      </c>
      <c r="H3004">
        <v>1032.76</v>
      </c>
      <c r="I3004">
        <v>2800.26</v>
      </c>
      <c r="J3004">
        <v>-882.27</v>
      </c>
      <c r="K3004">
        <f>Global_Household_Financial_Dyna[[#This Row],[Total_Household_Income]]-Global_Household_Financial_Dyna[[#This Row],[Estimated_Taxes]]</f>
        <v>1917.99</v>
      </c>
      <c r="L3004" s="1">
        <f>Global_Household_Financial_Dyna[[#This Row],[Monthly_Savings]]/Global_Household_Financial_Dyna[[#This Row],[Net Income]]</f>
        <v>-0.45999718455257849</v>
      </c>
      <c r="M3004" s="2">
        <f>Global_Household_Financial_Dyna[[#This Row],[Monthly_Expenses]]/Global_Household_Financial_Dyna[[#This Row],[Net Income]]</f>
        <v>1.4599971845525785</v>
      </c>
      <c r="N3004" t="str">
        <f>IF(Global_Household_Financial_Dyna[[#This Row],[Monthly_Savings]]&lt;0,"High Risk", IF(Global_Household_Financial_Dyna[[#This Row],[Savings Rate%]]&lt;0.1, "Medium", "Safe"))</f>
        <v>High Risk</v>
      </c>
      <c r="O3004">
        <f>Global_Household_Financial_Dyna[[#This Row],[Total_Household_Income]]/Global_Household_Financial_Dyna[[#This Row],[Family_Size]]</f>
        <v>491.79166666666669</v>
      </c>
      <c r="P3004" s="2">
        <f t="shared" si="92"/>
        <v>0.15879799892000862</v>
      </c>
      <c r="Q3004" s="2">
        <f t="shared" si="93"/>
        <v>-0.61879518347258711</v>
      </c>
      <c r="R3004" s="2" t="str">
        <f>IF(Global_Household_Financial_Dyna[[#This Row],[Vs country_Average]]&lt;-0.2, "Underperformer", IF(Global_Household_Financial_Dyna[[#This Row],[Vs country_Average]]&gt;0.2, "Outperformer", "Normal"))</f>
        <v>Underperformer</v>
      </c>
      <c r="S30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-742.25699999999995</v>
      </c>
      <c r="T30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-602.24399999999991</v>
      </c>
      <c r="U30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-462.23099999999999</v>
      </c>
      <c r="V30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-322.21799999999996</v>
      </c>
    </row>
    <row r="3005" spans="1:22" x14ac:dyDescent="0.3">
      <c r="A3005">
        <v>3012</v>
      </c>
      <c r="B3005" t="s">
        <v>10</v>
      </c>
      <c r="C3005" t="s">
        <v>11</v>
      </c>
      <c r="D3005">
        <v>2</v>
      </c>
      <c r="E3005">
        <v>2</v>
      </c>
      <c r="F3005">
        <v>1378.31</v>
      </c>
      <c r="G3005">
        <v>2141.2199999999998</v>
      </c>
      <c r="H3005">
        <v>214.12</v>
      </c>
      <c r="I3005">
        <v>367.32</v>
      </c>
      <c r="J3005">
        <v>1559.78</v>
      </c>
      <c r="K3005">
        <f>Global_Household_Financial_Dyna[[#This Row],[Total_Household_Income]]-Global_Household_Financial_Dyna[[#This Row],[Estimated_Taxes]]</f>
        <v>1927.1</v>
      </c>
      <c r="L3005" s="1">
        <f>Global_Household_Financial_Dyna[[#This Row],[Monthly_Savings]]/Global_Household_Financial_Dyna[[#This Row],[Net Income]]</f>
        <v>0.80939235120128694</v>
      </c>
      <c r="M3005" s="2">
        <f>Global_Household_Financial_Dyna[[#This Row],[Monthly_Expenses]]/Global_Household_Financial_Dyna[[#This Row],[Net Income]]</f>
        <v>0.19060764879871309</v>
      </c>
      <c r="N3005" t="str">
        <f>IF(Global_Household_Financial_Dyna[[#This Row],[Monthly_Savings]]&lt;0,"High Risk", IF(Global_Household_Financial_Dyna[[#This Row],[Savings Rate%]]&lt;0.1, "Medium", "Safe"))</f>
        <v>Safe</v>
      </c>
      <c r="O3005">
        <f>Global_Household_Financial_Dyna[[#This Row],[Total_Household_Income]]/Global_Household_Financial_Dyna[[#This Row],[Family_Size]]</f>
        <v>1070.6099999999999</v>
      </c>
      <c r="P3005" s="2">
        <f t="shared" si="92"/>
        <v>0.42077341556833553</v>
      </c>
      <c r="Q3005" s="2">
        <f t="shared" si="93"/>
        <v>0.38861893563295141</v>
      </c>
      <c r="R3005" s="2" t="str">
        <f>IF(Global_Household_Financial_Dyna[[#This Row],[Vs country_Average]]&lt;-0.2, "Underperformer", IF(Global_Household_Financial_Dyna[[#This Row],[Vs country_Average]]&gt;0.2, "Outperformer", "Normal"))</f>
        <v>Outperformer</v>
      </c>
      <c r="S30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1559.78</v>
      </c>
      <c r="T30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1559.78</v>
      </c>
      <c r="U30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1559.78</v>
      </c>
      <c r="V30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1559.78</v>
      </c>
    </row>
    <row r="3006" spans="1:22" x14ac:dyDescent="0.3">
      <c r="A3006">
        <v>3013</v>
      </c>
      <c r="B3006" t="s">
        <v>10</v>
      </c>
      <c r="C3006" t="s">
        <v>22</v>
      </c>
      <c r="D3006">
        <v>6</v>
      </c>
      <c r="E3006">
        <v>3</v>
      </c>
      <c r="F3006">
        <v>903.61</v>
      </c>
      <c r="G3006">
        <v>1941.24</v>
      </c>
      <c r="H3006">
        <v>194.12</v>
      </c>
      <c r="I3006">
        <v>797.87</v>
      </c>
      <c r="J3006">
        <v>949.24</v>
      </c>
      <c r="K3006">
        <f>Global_Household_Financial_Dyna[[#This Row],[Total_Household_Income]]-Global_Household_Financial_Dyna[[#This Row],[Estimated_Taxes]]</f>
        <v>1747.12</v>
      </c>
      <c r="L3006" s="1">
        <f>Global_Household_Financial_Dyna[[#This Row],[Monthly_Savings]]/Global_Household_Financial_Dyna[[#This Row],[Net Income]]</f>
        <v>0.54331700169421682</v>
      </c>
      <c r="M3006" s="2">
        <f>Global_Household_Financial_Dyna[[#This Row],[Monthly_Expenses]]/Global_Household_Financial_Dyna[[#This Row],[Net Income]]</f>
        <v>0.45667727460048541</v>
      </c>
      <c r="N3006" t="str">
        <f>IF(Global_Household_Financial_Dyna[[#This Row],[Monthly_Savings]]&lt;0,"High Risk", IF(Global_Household_Financial_Dyna[[#This Row],[Savings Rate%]]&lt;0.1, "Medium", "Safe"))</f>
        <v>Safe</v>
      </c>
      <c r="O3006">
        <f>Global_Household_Financial_Dyna[[#This Row],[Total_Household_Income]]/Global_Household_Financial_Dyna[[#This Row],[Family_Size]]</f>
        <v>323.54000000000002</v>
      </c>
      <c r="P3006" s="2">
        <f t="shared" si="92"/>
        <v>0.42077341556833553</v>
      </c>
      <c r="Q3006" s="2">
        <f t="shared" si="93"/>
        <v>0.12254358612588129</v>
      </c>
      <c r="R3006" s="2" t="str">
        <f>IF(Global_Household_Financial_Dyna[[#This Row],[Vs country_Average]]&lt;-0.2, "Underperformer", IF(Global_Household_Financial_Dyna[[#This Row],[Vs country_Average]]&gt;0.2, "Outperformer", "Normal"))</f>
        <v>Normal</v>
      </c>
      <c r="S30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949.24</v>
      </c>
      <c r="T30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949.24</v>
      </c>
      <c r="U30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949.24</v>
      </c>
      <c r="V30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949.24</v>
      </c>
    </row>
    <row r="3007" spans="1:22" x14ac:dyDescent="0.3">
      <c r="A3007">
        <v>3014</v>
      </c>
      <c r="B3007" t="s">
        <v>10</v>
      </c>
      <c r="C3007" t="s">
        <v>22</v>
      </c>
      <c r="D3007">
        <v>3</v>
      </c>
      <c r="E3007">
        <v>3</v>
      </c>
      <c r="F3007">
        <v>803</v>
      </c>
      <c r="G3007">
        <v>1739.46</v>
      </c>
      <c r="H3007">
        <v>173.95</v>
      </c>
      <c r="I3007">
        <v>511.81</v>
      </c>
      <c r="J3007">
        <v>1053.7</v>
      </c>
      <c r="K3007">
        <f>Global_Household_Financial_Dyna[[#This Row],[Total_Household_Income]]-Global_Household_Financial_Dyna[[#This Row],[Estimated_Taxes]]</f>
        <v>1565.51</v>
      </c>
      <c r="L3007" s="1">
        <f>Global_Household_Financial_Dyna[[#This Row],[Monthly_Savings]]/Global_Household_Financial_Dyna[[#This Row],[Net Income]]</f>
        <v>0.67307139526416315</v>
      </c>
      <c r="M3007" s="2">
        <f>Global_Household_Financial_Dyna[[#This Row],[Monthly_Expenses]]/Global_Household_Financial_Dyna[[#This Row],[Net Income]]</f>
        <v>0.3269286047358369</v>
      </c>
      <c r="N3007" t="str">
        <f>IF(Global_Household_Financial_Dyna[[#This Row],[Monthly_Savings]]&lt;0,"High Risk", IF(Global_Household_Financial_Dyna[[#This Row],[Savings Rate%]]&lt;0.1, "Medium", "Safe"))</f>
        <v>Safe</v>
      </c>
      <c r="O3007">
        <f>Global_Household_Financial_Dyna[[#This Row],[Total_Household_Income]]/Global_Household_Financial_Dyna[[#This Row],[Family_Size]]</f>
        <v>579.82000000000005</v>
      </c>
      <c r="P3007" s="2">
        <f t="shared" si="92"/>
        <v>0.42077341556833553</v>
      </c>
      <c r="Q3007" s="2">
        <f t="shared" si="93"/>
        <v>0.25229797969582762</v>
      </c>
      <c r="R3007" s="2" t="str">
        <f>IF(Global_Household_Financial_Dyna[[#This Row],[Vs country_Average]]&lt;-0.2, "Underperformer", IF(Global_Household_Financial_Dyna[[#This Row],[Vs country_Average]]&gt;0.2, "Outperformer", "Normal"))</f>
        <v>Outperformer</v>
      </c>
      <c r="S30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1053.7</v>
      </c>
      <c r="T30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1053.7</v>
      </c>
      <c r="U30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1053.7</v>
      </c>
      <c r="V30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1053.7</v>
      </c>
    </row>
    <row r="3008" spans="1:22" x14ac:dyDescent="0.3">
      <c r="A3008">
        <v>3015</v>
      </c>
      <c r="B3008" t="s">
        <v>16</v>
      </c>
      <c r="C3008" t="s">
        <v>21</v>
      </c>
      <c r="D3008">
        <v>7</v>
      </c>
      <c r="E3008">
        <v>3</v>
      </c>
      <c r="F3008">
        <v>6126.09</v>
      </c>
      <c r="G3008">
        <v>13087.64</v>
      </c>
      <c r="H3008">
        <v>5235.0600000000004</v>
      </c>
      <c r="I3008">
        <v>3539.7</v>
      </c>
      <c r="J3008">
        <v>4312.8900000000003</v>
      </c>
      <c r="K3008">
        <f>Global_Household_Financial_Dyna[[#This Row],[Total_Household_Income]]-Global_Household_Financial_Dyna[[#This Row],[Estimated_Taxes]]</f>
        <v>7852.579999999999</v>
      </c>
      <c r="L3008" s="1">
        <f>Global_Household_Financial_Dyna[[#This Row],[Monthly_Savings]]/Global_Household_Financial_Dyna[[#This Row],[Net Income]]</f>
        <v>0.54923222686047146</v>
      </c>
      <c r="M3008" s="2">
        <f>Global_Household_Financial_Dyna[[#This Row],[Monthly_Expenses]]/Global_Household_Financial_Dyna[[#This Row],[Net Income]]</f>
        <v>0.45076904660633832</v>
      </c>
      <c r="N3008" t="str">
        <f>IF(Global_Household_Financial_Dyna[[#This Row],[Monthly_Savings]]&lt;0,"High Risk", IF(Global_Household_Financial_Dyna[[#This Row],[Savings Rate%]]&lt;0.1, "Medium", "Safe"))</f>
        <v>Safe</v>
      </c>
      <c r="O3008">
        <f>Global_Household_Financial_Dyna[[#This Row],[Total_Household_Income]]/Global_Household_Financial_Dyna[[#This Row],[Family_Size]]</f>
        <v>1869.6628571428571</v>
      </c>
      <c r="P3008" s="2">
        <f t="shared" si="92"/>
        <v>0.15879799892000862</v>
      </c>
      <c r="Q3008" s="2">
        <f t="shared" si="93"/>
        <v>0.39043422794046284</v>
      </c>
      <c r="R3008" s="2" t="str">
        <f>IF(Global_Household_Financial_Dyna[[#This Row],[Vs country_Average]]&lt;-0.2, "Underperformer", IF(Global_Household_Financial_Dyna[[#This Row],[Vs country_Average]]&gt;0.2, "Outperformer", "Normal"))</f>
        <v>Outperformer</v>
      </c>
      <c r="S30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4312.8900000000003</v>
      </c>
      <c r="T30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4312.8900000000003</v>
      </c>
      <c r="U30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4312.8900000000003</v>
      </c>
      <c r="V30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4312.8900000000003</v>
      </c>
    </row>
    <row r="3009" spans="1:22" x14ac:dyDescent="0.3">
      <c r="A3009">
        <v>3016</v>
      </c>
      <c r="B3009" t="s">
        <v>10</v>
      </c>
      <c r="C3009" t="s">
        <v>22</v>
      </c>
      <c r="D3009">
        <v>5</v>
      </c>
      <c r="E3009">
        <v>3</v>
      </c>
      <c r="F3009">
        <v>1366.43</v>
      </c>
      <c r="G3009">
        <v>3122.02</v>
      </c>
      <c r="H3009">
        <v>312.2</v>
      </c>
      <c r="I3009">
        <v>784.65</v>
      </c>
      <c r="J3009">
        <v>2025.16</v>
      </c>
      <c r="K3009">
        <f>Global_Household_Financial_Dyna[[#This Row],[Total_Household_Income]]-Global_Household_Financial_Dyna[[#This Row],[Estimated_Taxes]]</f>
        <v>2809.82</v>
      </c>
      <c r="L3009" s="1">
        <f>Global_Household_Financial_Dyna[[#This Row],[Monthly_Savings]]/Global_Household_Financial_Dyna[[#This Row],[Net Income]]</f>
        <v>0.72074367753094504</v>
      </c>
      <c r="M3009" s="2">
        <f>Global_Household_Financial_Dyna[[#This Row],[Monthly_Expenses]]/Global_Household_Financial_Dyna[[#This Row],[Net Income]]</f>
        <v>0.27925276352221851</v>
      </c>
      <c r="N3009" t="str">
        <f>IF(Global_Household_Financial_Dyna[[#This Row],[Monthly_Savings]]&lt;0,"High Risk", IF(Global_Household_Financial_Dyna[[#This Row],[Savings Rate%]]&lt;0.1, "Medium", "Safe"))</f>
        <v>Safe</v>
      </c>
      <c r="O3009">
        <f>Global_Household_Financial_Dyna[[#This Row],[Total_Household_Income]]/Global_Household_Financial_Dyna[[#This Row],[Family_Size]]</f>
        <v>624.404</v>
      </c>
      <c r="P3009" s="2">
        <f t="shared" si="92"/>
        <v>0.42077341556833553</v>
      </c>
      <c r="Q3009" s="2">
        <f t="shared" si="93"/>
        <v>0.29997026196260951</v>
      </c>
      <c r="R3009" s="2" t="str">
        <f>IF(Global_Household_Financial_Dyna[[#This Row],[Vs country_Average]]&lt;-0.2, "Underperformer", IF(Global_Household_Financial_Dyna[[#This Row],[Vs country_Average]]&gt;0.2, "Outperformer", "Normal"))</f>
        <v>Outperformer</v>
      </c>
      <c r="S30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2025.16</v>
      </c>
      <c r="T30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2025.16</v>
      </c>
      <c r="U30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2025.16</v>
      </c>
      <c r="V30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2025.16</v>
      </c>
    </row>
    <row r="3010" spans="1:22" x14ac:dyDescent="0.3">
      <c r="A3010">
        <v>3017</v>
      </c>
      <c r="B3010" t="s">
        <v>14</v>
      </c>
      <c r="C3010" t="s">
        <v>15</v>
      </c>
      <c r="D3010">
        <v>2</v>
      </c>
      <c r="E3010">
        <v>1</v>
      </c>
      <c r="F3010">
        <v>1422.71</v>
      </c>
      <c r="G3010">
        <v>1422.71</v>
      </c>
      <c r="H3010">
        <v>213.41</v>
      </c>
      <c r="I3010">
        <v>834.36</v>
      </c>
      <c r="J3010">
        <v>374.94</v>
      </c>
      <c r="K3010">
        <f>Global_Household_Financial_Dyna[[#This Row],[Total_Household_Income]]-Global_Household_Financial_Dyna[[#This Row],[Estimated_Taxes]]</f>
        <v>1209.3</v>
      </c>
      <c r="L3010" s="1">
        <f>Global_Household_Financial_Dyna[[#This Row],[Monthly_Savings]]/Global_Household_Financial_Dyna[[#This Row],[Net Income]]</f>
        <v>0.31004713470602829</v>
      </c>
      <c r="M3010" s="2">
        <f>Global_Household_Financial_Dyna[[#This Row],[Monthly_Expenses]]/Global_Household_Financial_Dyna[[#This Row],[Net Income]]</f>
        <v>0.68995286529397171</v>
      </c>
      <c r="N3010" t="str">
        <f>IF(Global_Household_Financial_Dyna[[#This Row],[Monthly_Savings]]&lt;0,"High Risk", IF(Global_Household_Financial_Dyna[[#This Row],[Savings Rate%]]&lt;0.1, "Medium", "Safe"))</f>
        <v>Safe</v>
      </c>
      <c r="O3010">
        <f>Global_Household_Financial_Dyna[[#This Row],[Total_Household_Income]]/Global_Household_Financial_Dyna[[#This Row],[Family_Size]]</f>
        <v>711.35500000000002</v>
      </c>
      <c r="P3010" s="2">
        <f t="shared" ref="P3010:P3073" si="94">AVERAGEIF($B$2:$B$4986,$B3010,$L$2:$L$4986)</f>
        <v>0.39788995363055785</v>
      </c>
      <c r="Q3010" s="2">
        <f t="shared" ref="Q3010:Q3073" si="95">L3010-P3010</f>
        <v>-8.7842818924529553E-2</v>
      </c>
      <c r="R3010" s="2" t="str">
        <f>IF(Global_Household_Financial_Dyna[[#This Row],[Vs country_Average]]&lt;-0.2, "Underperformer", IF(Global_Household_Financial_Dyna[[#This Row],[Vs country_Average]]&gt;0.2, "Outperformer", "Normal"))</f>
        <v>Normal</v>
      </c>
      <c r="S30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374.94</v>
      </c>
      <c r="T30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374.94</v>
      </c>
      <c r="U30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374.94</v>
      </c>
      <c r="V30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374.94</v>
      </c>
    </row>
    <row r="3011" spans="1:22" x14ac:dyDescent="0.3">
      <c r="A3011">
        <v>3018</v>
      </c>
      <c r="B3011" t="s">
        <v>10</v>
      </c>
      <c r="C3011" t="s">
        <v>22</v>
      </c>
      <c r="D3011">
        <v>5</v>
      </c>
      <c r="E3011">
        <v>3</v>
      </c>
      <c r="F3011">
        <v>1072.6300000000001</v>
      </c>
      <c r="G3011">
        <v>2300.38</v>
      </c>
      <c r="H3011">
        <v>230.04</v>
      </c>
      <c r="I3011">
        <v>793.15</v>
      </c>
      <c r="J3011">
        <v>1277.19</v>
      </c>
      <c r="K3011">
        <f>Global_Household_Financial_Dyna[[#This Row],[Total_Household_Income]]-Global_Household_Financial_Dyna[[#This Row],[Estimated_Taxes]]</f>
        <v>2070.34</v>
      </c>
      <c r="L3011" s="1">
        <f>Global_Household_Financial_Dyna[[#This Row],[Monthly_Savings]]/Global_Household_Financial_Dyna[[#This Row],[Net Income]]</f>
        <v>0.61689867364780659</v>
      </c>
      <c r="M3011" s="2">
        <f>Global_Household_Financial_Dyna[[#This Row],[Monthly_Expenses]]/Global_Household_Financial_Dyna[[#This Row],[Net Income]]</f>
        <v>0.38310132635219329</v>
      </c>
      <c r="N3011" t="str">
        <f>IF(Global_Household_Financial_Dyna[[#This Row],[Monthly_Savings]]&lt;0,"High Risk", IF(Global_Household_Financial_Dyna[[#This Row],[Savings Rate%]]&lt;0.1, "Medium", "Safe"))</f>
        <v>Safe</v>
      </c>
      <c r="O3011">
        <f>Global_Household_Financial_Dyna[[#This Row],[Total_Household_Income]]/Global_Household_Financial_Dyna[[#This Row],[Family_Size]]</f>
        <v>460.07600000000002</v>
      </c>
      <c r="P3011" s="2">
        <f t="shared" si="94"/>
        <v>0.42077341556833553</v>
      </c>
      <c r="Q3011" s="2">
        <f t="shared" si="95"/>
        <v>0.19612525807947107</v>
      </c>
      <c r="R3011" s="2" t="str">
        <f>IF(Global_Household_Financial_Dyna[[#This Row],[Vs country_Average]]&lt;-0.2, "Underperformer", IF(Global_Household_Financial_Dyna[[#This Row],[Vs country_Average]]&gt;0.2, "Outperformer", "Normal"))</f>
        <v>Normal</v>
      </c>
      <c r="S30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1277.19</v>
      </c>
      <c r="T30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1277.19</v>
      </c>
      <c r="U30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1277.19</v>
      </c>
      <c r="V30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1277.19</v>
      </c>
    </row>
    <row r="3012" spans="1:22" x14ac:dyDescent="0.3">
      <c r="A3012">
        <v>3019</v>
      </c>
      <c r="B3012" t="s">
        <v>18</v>
      </c>
      <c r="C3012" t="s">
        <v>19</v>
      </c>
      <c r="D3012">
        <v>1</v>
      </c>
      <c r="E3012">
        <v>1</v>
      </c>
      <c r="F3012">
        <v>1422.69</v>
      </c>
      <c r="G3012">
        <v>1422.69</v>
      </c>
      <c r="H3012">
        <v>312.99</v>
      </c>
      <c r="I3012">
        <v>1350.14</v>
      </c>
      <c r="J3012">
        <v>-240.44</v>
      </c>
      <c r="K3012">
        <f>Global_Household_Financial_Dyna[[#This Row],[Total_Household_Income]]-Global_Household_Financial_Dyna[[#This Row],[Estimated_Taxes]]</f>
        <v>1109.7</v>
      </c>
      <c r="L3012" s="1">
        <f>Global_Household_Financial_Dyna[[#This Row],[Monthly_Savings]]/Global_Household_Financial_Dyna[[#This Row],[Net Income]]</f>
        <v>-0.21667117238893394</v>
      </c>
      <c r="M3012" s="2">
        <f>Global_Household_Financial_Dyna[[#This Row],[Monthly_Expenses]]/Global_Household_Financial_Dyna[[#This Row],[Net Income]]</f>
        <v>1.2166711723889341</v>
      </c>
      <c r="N3012" t="str">
        <f>IF(Global_Household_Financial_Dyna[[#This Row],[Monthly_Savings]]&lt;0,"High Risk", IF(Global_Household_Financial_Dyna[[#This Row],[Savings Rate%]]&lt;0.1, "Medium", "Safe"))</f>
        <v>High Risk</v>
      </c>
      <c r="O3012">
        <f>Global_Household_Financial_Dyna[[#This Row],[Total_Household_Income]]/Global_Household_Financial_Dyna[[#This Row],[Family_Size]]</f>
        <v>1422.69</v>
      </c>
      <c r="P3012" s="2">
        <f t="shared" si="94"/>
        <v>0.32336204947805613</v>
      </c>
      <c r="Q3012" s="2">
        <f t="shared" si="95"/>
        <v>-0.5400332218669901</v>
      </c>
      <c r="R3012" s="2" t="str">
        <f>IF(Global_Household_Financial_Dyna[[#This Row],[Vs country_Average]]&lt;-0.2, "Underperformer", IF(Global_Household_Financial_Dyna[[#This Row],[Vs country_Average]]&gt;0.2, "Outperformer", "Normal"))</f>
        <v>Underperformer</v>
      </c>
      <c r="S30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-172.93299999999999</v>
      </c>
      <c r="T30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-105.42599999999999</v>
      </c>
      <c r="U30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-37.918999999999983</v>
      </c>
      <c r="V30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29.588000000000022</v>
      </c>
    </row>
    <row r="3013" spans="1:22" x14ac:dyDescent="0.3">
      <c r="A3013">
        <v>3020</v>
      </c>
      <c r="B3013" t="s">
        <v>14</v>
      </c>
      <c r="C3013" t="s">
        <v>15</v>
      </c>
      <c r="D3013">
        <v>4</v>
      </c>
      <c r="E3013">
        <v>1</v>
      </c>
      <c r="F3013">
        <v>1316.8</v>
      </c>
      <c r="G3013">
        <v>1316.8</v>
      </c>
      <c r="H3013">
        <v>197.52</v>
      </c>
      <c r="I3013">
        <v>1172.6500000000001</v>
      </c>
      <c r="J3013">
        <v>-53.37</v>
      </c>
      <c r="K3013">
        <f>Global_Household_Financial_Dyna[[#This Row],[Total_Household_Income]]-Global_Household_Financial_Dyna[[#This Row],[Estimated_Taxes]]</f>
        <v>1119.28</v>
      </c>
      <c r="L3013" s="1">
        <f>Global_Household_Financial_Dyna[[#This Row],[Monthly_Savings]]/Global_Household_Financial_Dyna[[#This Row],[Net Income]]</f>
        <v>-4.768243871059967E-2</v>
      </c>
      <c r="M3013" s="2">
        <f>Global_Household_Financial_Dyna[[#This Row],[Monthly_Expenses]]/Global_Household_Financial_Dyna[[#This Row],[Net Income]]</f>
        <v>1.0476824387105999</v>
      </c>
      <c r="N3013" t="str">
        <f>IF(Global_Household_Financial_Dyna[[#This Row],[Monthly_Savings]]&lt;0,"High Risk", IF(Global_Household_Financial_Dyna[[#This Row],[Savings Rate%]]&lt;0.1, "Medium", "Safe"))</f>
        <v>High Risk</v>
      </c>
      <c r="O3013">
        <f>Global_Household_Financial_Dyna[[#This Row],[Total_Household_Income]]/Global_Household_Financial_Dyna[[#This Row],[Family_Size]]</f>
        <v>329.2</v>
      </c>
      <c r="P3013" s="2">
        <f t="shared" si="94"/>
        <v>0.39788995363055785</v>
      </c>
      <c r="Q3013" s="2">
        <f t="shared" si="95"/>
        <v>-0.44557239234115753</v>
      </c>
      <c r="R3013" s="2" t="str">
        <f>IF(Global_Household_Financial_Dyna[[#This Row],[Vs country_Average]]&lt;-0.2, "Underperformer", IF(Global_Household_Financial_Dyna[[#This Row],[Vs country_Average]]&gt;0.2, "Outperformer", "Normal"))</f>
        <v>Underperformer</v>
      </c>
      <c r="S30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5.2625000000000099</v>
      </c>
      <c r="T30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63.895000000000017</v>
      </c>
      <c r="U30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122.52750000000003</v>
      </c>
      <c r="V30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181.16000000000003</v>
      </c>
    </row>
    <row r="3014" spans="1:22" x14ac:dyDescent="0.3">
      <c r="A3014">
        <v>3021</v>
      </c>
      <c r="B3014" t="s">
        <v>10</v>
      </c>
      <c r="C3014" t="s">
        <v>11</v>
      </c>
      <c r="D3014">
        <v>8</v>
      </c>
      <c r="E3014">
        <v>3</v>
      </c>
      <c r="F3014">
        <v>684.91</v>
      </c>
      <c r="G3014">
        <v>1805.3</v>
      </c>
      <c r="H3014">
        <v>180.53</v>
      </c>
      <c r="I3014">
        <v>1131.03</v>
      </c>
      <c r="J3014">
        <v>493.74</v>
      </c>
      <c r="K3014">
        <f>Global_Household_Financial_Dyna[[#This Row],[Total_Household_Income]]-Global_Household_Financial_Dyna[[#This Row],[Estimated_Taxes]]</f>
        <v>1624.77</v>
      </c>
      <c r="L3014" s="1">
        <f>Global_Household_Financial_Dyna[[#This Row],[Monthly_Savings]]/Global_Household_Financial_Dyna[[#This Row],[Net Income]]</f>
        <v>0.30388301113388355</v>
      </c>
      <c r="M3014" s="2">
        <f>Global_Household_Financial_Dyna[[#This Row],[Monthly_Expenses]]/Global_Household_Financial_Dyna[[#This Row],[Net Income]]</f>
        <v>0.69611698886611639</v>
      </c>
      <c r="N3014" t="str">
        <f>IF(Global_Household_Financial_Dyna[[#This Row],[Monthly_Savings]]&lt;0,"High Risk", IF(Global_Household_Financial_Dyna[[#This Row],[Savings Rate%]]&lt;0.1, "Medium", "Safe"))</f>
        <v>Safe</v>
      </c>
      <c r="O3014">
        <f>Global_Household_Financial_Dyna[[#This Row],[Total_Household_Income]]/Global_Household_Financial_Dyna[[#This Row],[Family_Size]]</f>
        <v>225.66249999999999</v>
      </c>
      <c r="P3014" s="2">
        <f t="shared" si="94"/>
        <v>0.42077341556833553</v>
      </c>
      <c r="Q3014" s="2">
        <f t="shared" si="95"/>
        <v>-0.11689040443445198</v>
      </c>
      <c r="R3014" s="2" t="str">
        <f>IF(Global_Household_Financial_Dyna[[#This Row],[Vs country_Average]]&lt;-0.2, "Underperformer", IF(Global_Household_Financial_Dyna[[#This Row],[Vs country_Average]]&gt;0.2, "Outperformer", "Normal"))</f>
        <v>Normal</v>
      </c>
      <c r="S30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493.74</v>
      </c>
      <c r="T30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493.74</v>
      </c>
      <c r="U30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493.74</v>
      </c>
      <c r="V30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493.74</v>
      </c>
    </row>
    <row r="3015" spans="1:22" x14ac:dyDescent="0.3">
      <c r="A3015">
        <v>3022</v>
      </c>
      <c r="B3015" t="s">
        <v>10</v>
      </c>
      <c r="C3015" t="s">
        <v>11</v>
      </c>
      <c r="D3015">
        <v>2</v>
      </c>
      <c r="E3015">
        <v>2</v>
      </c>
      <c r="F3015">
        <v>877.4</v>
      </c>
      <c r="G3015">
        <v>1273.3800000000001</v>
      </c>
      <c r="H3015">
        <v>127.34</v>
      </c>
      <c r="I3015">
        <v>471.26</v>
      </c>
      <c r="J3015">
        <v>674.78</v>
      </c>
      <c r="K3015">
        <f>Global_Household_Financial_Dyna[[#This Row],[Total_Household_Income]]-Global_Household_Financial_Dyna[[#This Row],[Estimated_Taxes]]</f>
        <v>1146.0400000000002</v>
      </c>
      <c r="L3015" s="1">
        <f>Global_Household_Financial_Dyna[[#This Row],[Monthly_Savings]]/Global_Household_Financial_Dyna[[#This Row],[Net Income]]</f>
        <v>0.58879271229625485</v>
      </c>
      <c r="M3015" s="2">
        <f>Global_Household_Financial_Dyna[[#This Row],[Monthly_Expenses]]/Global_Household_Financial_Dyna[[#This Row],[Net Income]]</f>
        <v>0.41120728770374498</v>
      </c>
      <c r="N3015" t="str">
        <f>IF(Global_Household_Financial_Dyna[[#This Row],[Monthly_Savings]]&lt;0,"High Risk", IF(Global_Household_Financial_Dyna[[#This Row],[Savings Rate%]]&lt;0.1, "Medium", "Safe"))</f>
        <v>Safe</v>
      </c>
      <c r="O3015">
        <f>Global_Household_Financial_Dyna[[#This Row],[Total_Household_Income]]/Global_Household_Financial_Dyna[[#This Row],[Family_Size]]</f>
        <v>636.69000000000005</v>
      </c>
      <c r="P3015" s="2">
        <f t="shared" si="94"/>
        <v>0.42077341556833553</v>
      </c>
      <c r="Q3015" s="2">
        <f t="shared" si="95"/>
        <v>0.16801929672791932</v>
      </c>
      <c r="R3015" s="2" t="str">
        <f>IF(Global_Household_Financial_Dyna[[#This Row],[Vs country_Average]]&lt;-0.2, "Underperformer", IF(Global_Household_Financial_Dyna[[#This Row],[Vs country_Average]]&gt;0.2, "Outperformer", "Normal"))</f>
        <v>Normal</v>
      </c>
      <c r="S30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674.78</v>
      </c>
      <c r="T30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674.78</v>
      </c>
      <c r="U30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674.78</v>
      </c>
      <c r="V30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674.78</v>
      </c>
    </row>
    <row r="3016" spans="1:22" x14ac:dyDescent="0.3">
      <c r="A3016">
        <v>3023</v>
      </c>
      <c r="B3016" t="s">
        <v>16</v>
      </c>
      <c r="C3016" t="s">
        <v>17</v>
      </c>
      <c r="D3016">
        <v>3</v>
      </c>
      <c r="E3016">
        <v>2</v>
      </c>
      <c r="F3016">
        <v>5887.31</v>
      </c>
      <c r="G3016">
        <v>10552.57</v>
      </c>
      <c r="H3016">
        <v>4221.03</v>
      </c>
      <c r="I3016">
        <v>3327.19</v>
      </c>
      <c r="J3016">
        <v>3004.35</v>
      </c>
      <c r="K3016">
        <f>Global_Household_Financial_Dyna[[#This Row],[Total_Household_Income]]-Global_Household_Financial_Dyna[[#This Row],[Estimated_Taxes]]</f>
        <v>6331.54</v>
      </c>
      <c r="L3016" s="1">
        <f>Global_Household_Financial_Dyna[[#This Row],[Monthly_Savings]]/Global_Household_Financial_Dyna[[#This Row],[Net Income]]</f>
        <v>0.47450541258524781</v>
      </c>
      <c r="M3016" s="2">
        <f>Global_Household_Financial_Dyna[[#This Row],[Monthly_Expenses]]/Global_Household_Financial_Dyna[[#This Row],[Net Income]]</f>
        <v>0.52549458741475219</v>
      </c>
      <c r="N3016" t="str">
        <f>IF(Global_Household_Financial_Dyna[[#This Row],[Monthly_Savings]]&lt;0,"High Risk", IF(Global_Household_Financial_Dyna[[#This Row],[Savings Rate%]]&lt;0.1, "Medium", "Safe"))</f>
        <v>Safe</v>
      </c>
      <c r="O3016">
        <f>Global_Household_Financial_Dyna[[#This Row],[Total_Household_Income]]/Global_Household_Financial_Dyna[[#This Row],[Family_Size]]</f>
        <v>3517.5233333333331</v>
      </c>
      <c r="P3016" s="2">
        <f t="shared" si="94"/>
        <v>0.15879799892000862</v>
      </c>
      <c r="Q3016" s="2">
        <f t="shared" si="95"/>
        <v>0.31570741366523919</v>
      </c>
      <c r="R3016" s="2" t="str">
        <f>IF(Global_Household_Financial_Dyna[[#This Row],[Vs country_Average]]&lt;-0.2, "Underperformer", IF(Global_Household_Financial_Dyna[[#This Row],[Vs country_Average]]&gt;0.2, "Outperformer", "Normal"))</f>
        <v>Outperformer</v>
      </c>
      <c r="S30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3004.35</v>
      </c>
      <c r="T30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3004.35</v>
      </c>
      <c r="U30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3004.35</v>
      </c>
      <c r="V30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3004.35</v>
      </c>
    </row>
    <row r="3017" spans="1:22" x14ac:dyDescent="0.3">
      <c r="A3017">
        <v>3024</v>
      </c>
      <c r="B3017" t="s">
        <v>10</v>
      </c>
      <c r="C3017" t="s">
        <v>11</v>
      </c>
      <c r="D3017">
        <v>8</v>
      </c>
      <c r="E3017">
        <v>3</v>
      </c>
      <c r="F3017">
        <v>270.88</v>
      </c>
      <c r="G3017">
        <v>630.89</v>
      </c>
      <c r="H3017">
        <v>63.09</v>
      </c>
      <c r="I3017">
        <v>598.72</v>
      </c>
      <c r="J3017">
        <v>-30.91</v>
      </c>
      <c r="K3017">
        <f>Global_Household_Financial_Dyna[[#This Row],[Total_Household_Income]]-Global_Household_Financial_Dyna[[#This Row],[Estimated_Taxes]]</f>
        <v>567.79999999999995</v>
      </c>
      <c r="L3017" s="1">
        <f>Global_Household_Financial_Dyna[[#This Row],[Monthly_Savings]]/Global_Household_Financial_Dyna[[#This Row],[Net Income]]</f>
        <v>-5.4438182458612192E-2</v>
      </c>
      <c r="M3017" s="2">
        <f>Global_Household_Financial_Dyna[[#This Row],[Monthly_Expenses]]/Global_Household_Financial_Dyna[[#This Row],[Net Income]]</f>
        <v>1.0544557942937656</v>
      </c>
      <c r="N3017" t="str">
        <f>IF(Global_Household_Financial_Dyna[[#This Row],[Monthly_Savings]]&lt;0,"High Risk", IF(Global_Household_Financial_Dyna[[#This Row],[Savings Rate%]]&lt;0.1, "Medium", "Safe"))</f>
        <v>High Risk</v>
      </c>
      <c r="O3017">
        <f>Global_Household_Financial_Dyna[[#This Row],[Total_Household_Income]]/Global_Household_Financial_Dyna[[#This Row],[Family_Size]]</f>
        <v>78.861249999999998</v>
      </c>
      <c r="P3017" s="2">
        <f t="shared" si="94"/>
        <v>0.42077341556833553</v>
      </c>
      <c r="Q3017" s="2">
        <f t="shared" si="95"/>
        <v>-0.47521159802694773</v>
      </c>
      <c r="R3017" s="2" t="str">
        <f>IF(Global_Household_Financial_Dyna[[#This Row],[Vs country_Average]]&lt;-0.2, "Underperformer", IF(Global_Household_Financial_Dyna[[#This Row],[Vs country_Average]]&gt;0.2, "Outperformer", "Normal"))</f>
        <v>Underperformer</v>
      </c>
      <c r="S30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-0.97399999999999665</v>
      </c>
      <c r="T30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28.962000000000007</v>
      </c>
      <c r="U30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58.897999999999996</v>
      </c>
      <c r="V30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88.834000000000017</v>
      </c>
    </row>
    <row r="3018" spans="1:22" x14ac:dyDescent="0.3">
      <c r="A3018">
        <v>3025</v>
      </c>
      <c r="B3018" t="s">
        <v>18</v>
      </c>
      <c r="C3018" t="s">
        <v>20</v>
      </c>
      <c r="D3018">
        <v>7</v>
      </c>
      <c r="E3018">
        <v>3</v>
      </c>
      <c r="F3018">
        <v>3159.71</v>
      </c>
      <c r="G3018">
        <v>8044.73</v>
      </c>
      <c r="H3018">
        <v>2172.08</v>
      </c>
      <c r="I3018">
        <v>4912.34</v>
      </c>
      <c r="J3018">
        <v>960.31</v>
      </c>
      <c r="K3018">
        <f>Global_Household_Financial_Dyna[[#This Row],[Total_Household_Income]]-Global_Household_Financial_Dyna[[#This Row],[Estimated_Taxes]]</f>
        <v>5872.65</v>
      </c>
      <c r="L3018" s="1">
        <f>Global_Household_Financial_Dyna[[#This Row],[Monthly_Savings]]/Global_Household_Financial_Dyna[[#This Row],[Net Income]]</f>
        <v>0.16352243024869523</v>
      </c>
      <c r="M3018" s="2">
        <f>Global_Household_Financial_Dyna[[#This Row],[Monthly_Expenses]]/Global_Household_Financial_Dyna[[#This Row],[Net Income]]</f>
        <v>0.83647756975130483</v>
      </c>
      <c r="N3018" t="str">
        <f>IF(Global_Household_Financial_Dyna[[#This Row],[Monthly_Savings]]&lt;0,"High Risk", IF(Global_Household_Financial_Dyna[[#This Row],[Savings Rate%]]&lt;0.1, "Medium", "Safe"))</f>
        <v>Safe</v>
      </c>
      <c r="O3018">
        <f>Global_Household_Financial_Dyna[[#This Row],[Total_Household_Income]]/Global_Household_Financial_Dyna[[#This Row],[Family_Size]]</f>
        <v>1149.2471428571428</v>
      </c>
      <c r="P3018" s="2">
        <f t="shared" si="94"/>
        <v>0.32336204947805613</v>
      </c>
      <c r="Q3018" s="2">
        <f t="shared" si="95"/>
        <v>-0.15983961922936091</v>
      </c>
      <c r="R3018" s="2" t="str">
        <f>IF(Global_Household_Financial_Dyna[[#This Row],[Vs country_Average]]&lt;-0.2, "Underperformer", IF(Global_Household_Financial_Dyna[[#This Row],[Vs country_Average]]&gt;0.2, "Outperformer", "Normal"))</f>
        <v>Normal</v>
      </c>
      <c r="S30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960.31</v>
      </c>
      <c r="T30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960.31</v>
      </c>
      <c r="U30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960.31</v>
      </c>
      <c r="V30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960.31</v>
      </c>
    </row>
    <row r="3019" spans="1:22" x14ac:dyDescent="0.3">
      <c r="A3019">
        <v>3026</v>
      </c>
      <c r="B3019" t="s">
        <v>10</v>
      </c>
      <c r="C3019" t="s">
        <v>11</v>
      </c>
      <c r="D3019">
        <v>1</v>
      </c>
      <c r="E3019">
        <v>1</v>
      </c>
      <c r="F3019">
        <v>816</v>
      </c>
      <c r="G3019">
        <v>816</v>
      </c>
      <c r="H3019">
        <v>81.599999999999994</v>
      </c>
      <c r="I3019">
        <v>302.85000000000002</v>
      </c>
      <c r="J3019">
        <v>431.55</v>
      </c>
      <c r="K3019">
        <f>Global_Household_Financial_Dyna[[#This Row],[Total_Household_Income]]-Global_Household_Financial_Dyna[[#This Row],[Estimated_Taxes]]</f>
        <v>734.4</v>
      </c>
      <c r="L3019" s="1">
        <f>Global_Household_Financial_Dyna[[#This Row],[Monthly_Savings]]/Global_Household_Financial_Dyna[[#This Row],[Net Income]]</f>
        <v>0.58762254901960786</v>
      </c>
      <c r="M3019" s="2">
        <f>Global_Household_Financial_Dyna[[#This Row],[Monthly_Expenses]]/Global_Household_Financial_Dyna[[#This Row],[Net Income]]</f>
        <v>0.41237745098039219</v>
      </c>
      <c r="N3019" t="str">
        <f>IF(Global_Household_Financial_Dyna[[#This Row],[Monthly_Savings]]&lt;0,"High Risk", IF(Global_Household_Financial_Dyna[[#This Row],[Savings Rate%]]&lt;0.1, "Medium", "Safe"))</f>
        <v>Safe</v>
      </c>
      <c r="O3019">
        <f>Global_Household_Financial_Dyna[[#This Row],[Total_Household_Income]]/Global_Household_Financial_Dyna[[#This Row],[Family_Size]]</f>
        <v>816</v>
      </c>
      <c r="P3019" s="2">
        <f t="shared" si="94"/>
        <v>0.42077341556833553</v>
      </c>
      <c r="Q3019" s="2">
        <f t="shared" si="95"/>
        <v>0.16684913345127234</v>
      </c>
      <c r="R3019" s="2" t="str">
        <f>IF(Global_Household_Financial_Dyna[[#This Row],[Vs country_Average]]&lt;-0.2, "Underperformer", IF(Global_Household_Financial_Dyna[[#This Row],[Vs country_Average]]&gt;0.2, "Outperformer", "Normal"))</f>
        <v>Normal</v>
      </c>
      <c r="S30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431.55</v>
      </c>
      <c r="T30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431.55</v>
      </c>
      <c r="U30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431.55</v>
      </c>
      <c r="V30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431.55</v>
      </c>
    </row>
    <row r="3020" spans="1:22" x14ac:dyDescent="0.3">
      <c r="A3020">
        <v>3027</v>
      </c>
      <c r="B3020" t="s">
        <v>12</v>
      </c>
      <c r="C3020" t="s">
        <v>13</v>
      </c>
      <c r="D3020">
        <v>1</v>
      </c>
      <c r="E3020">
        <v>1</v>
      </c>
      <c r="F3020">
        <v>5022.88</v>
      </c>
      <c r="G3020">
        <v>5022.88</v>
      </c>
      <c r="H3020">
        <v>1255.72</v>
      </c>
      <c r="I3020">
        <v>1363.01</v>
      </c>
      <c r="J3020">
        <v>2404.15</v>
      </c>
      <c r="K3020">
        <f>Global_Household_Financial_Dyna[[#This Row],[Total_Household_Income]]-Global_Household_Financial_Dyna[[#This Row],[Estimated_Taxes]]</f>
        <v>3767.16</v>
      </c>
      <c r="L3020" s="1">
        <f>Global_Household_Financial_Dyna[[#This Row],[Monthly_Savings]]/Global_Household_Financial_Dyna[[#This Row],[Net Income]]</f>
        <v>0.63818632603871361</v>
      </c>
      <c r="M3020" s="2">
        <f>Global_Household_Financial_Dyna[[#This Row],[Monthly_Expenses]]/Global_Household_Financial_Dyna[[#This Row],[Net Income]]</f>
        <v>0.3618136739612865</v>
      </c>
      <c r="N3020" t="str">
        <f>IF(Global_Household_Financial_Dyna[[#This Row],[Monthly_Savings]]&lt;0,"High Risk", IF(Global_Household_Financial_Dyna[[#This Row],[Savings Rate%]]&lt;0.1, "Medium", "Safe"))</f>
        <v>Safe</v>
      </c>
      <c r="O3020">
        <f>Global_Household_Financial_Dyna[[#This Row],[Total_Household_Income]]/Global_Household_Financial_Dyna[[#This Row],[Family_Size]]</f>
        <v>5022.88</v>
      </c>
      <c r="P3020" s="2">
        <f t="shared" si="94"/>
        <v>0.30718716818024266</v>
      </c>
      <c r="Q3020" s="2">
        <f t="shared" si="95"/>
        <v>0.33099915785847095</v>
      </c>
      <c r="R3020" s="2" t="str">
        <f>IF(Global_Household_Financial_Dyna[[#This Row],[Vs country_Average]]&lt;-0.2, "Underperformer", IF(Global_Household_Financial_Dyna[[#This Row],[Vs country_Average]]&gt;0.2, "Outperformer", "Normal"))</f>
        <v>Outperformer</v>
      </c>
      <c r="S30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2404.15</v>
      </c>
      <c r="T30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2404.15</v>
      </c>
      <c r="U30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2404.15</v>
      </c>
      <c r="V30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2404.15</v>
      </c>
    </row>
    <row r="3021" spans="1:22" x14ac:dyDescent="0.3">
      <c r="A3021">
        <v>3028</v>
      </c>
      <c r="B3021" t="s">
        <v>16</v>
      </c>
      <c r="C3021" t="s">
        <v>17</v>
      </c>
      <c r="D3021">
        <v>5</v>
      </c>
      <c r="E3021">
        <v>1</v>
      </c>
      <c r="F3021">
        <v>3819.39</v>
      </c>
      <c r="G3021">
        <v>3819.39</v>
      </c>
      <c r="H3021">
        <v>1336.79</v>
      </c>
      <c r="I3021">
        <v>3624.61</v>
      </c>
      <c r="J3021">
        <v>-1142</v>
      </c>
      <c r="K3021">
        <f>Global_Household_Financial_Dyna[[#This Row],[Total_Household_Income]]-Global_Household_Financial_Dyna[[#This Row],[Estimated_Taxes]]</f>
        <v>2482.6</v>
      </c>
      <c r="L3021" s="1">
        <f>Global_Household_Financial_Dyna[[#This Row],[Monthly_Savings]]/Global_Household_Financial_Dyna[[#This Row],[Net Income]]</f>
        <v>-0.46000161121404981</v>
      </c>
      <c r="M3021" s="2">
        <f>Global_Household_Financial_Dyna[[#This Row],[Monthly_Expenses]]/Global_Household_Financial_Dyna[[#This Row],[Net Income]]</f>
        <v>1.4600056392491743</v>
      </c>
      <c r="N3021" t="str">
        <f>IF(Global_Household_Financial_Dyna[[#This Row],[Monthly_Savings]]&lt;0,"High Risk", IF(Global_Household_Financial_Dyna[[#This Row],[Savings Rate%]]&lt;0.1, "Medium", "Safe"))</f>
        <v>High Risk</v>
      </c>
      <c r="O3021">
        <f>Global_Household_Financial_Dyna[[#This Row],[Total_Household_Income]]/Global_Household_Financial_Dyna[[#This Row],[Family_Size]]</f>
        <v>763.87799999999993</v>
      </c>
      <c r="P3021" s="2">
        <f t="shared" si="94"/>
        <v>0.15879799892000862</v>
      </c>
      <c r="Q3021" s="2">
        <f t="shared" si="95"/>
        <v>-0.61879961013405849</v>
      </c>
      <c r="R3021" s="2" t="str">
        <f>IF(Global_Household_Financial_Dyna[[#This Row],[Vs country_Average]]&lt;-0.2, "Underperformer", IF(Global_Household_Financial_Dyna[[#This Row],[Vs country_Average]]&gt;0.2, "Outperformer", "Normal"))</f>
        <v>Underperformer</v>
      </c>
      <c r="S30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-960.76949999999999</v>
      </c>
      <c r="T30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-779.53899999999999</v>
      </c>
      <c r="U30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-598.30849999999998</v>
      </c>
      <c r="V30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-417.07800000000009</v>
      </c>
    </row>
    <row r="3022" spans="1:22" x14ac:dyDescent="0.3">
      <c r="A3022">
        <v>3029</v>
      </c>
      <c r="B3022" t="s">
        <v>16</v>
      </c>
      <c r="C3022" t="s">
        <v>17</v>
      </c>
      <c r="D3022">
        <v>1</v>
      </c>
      <c r="E3022">
        <v>1</v>
      </c>
      <c r="F3022">
        <v>4238.16</v>
      </c>
      <c r="G3022">
        <v>4238.16</v>
      </c>
      <c r="H3022">
        <v>1483.36</v>
      </c>
      <c r="I3022">
        <v>1899.64</v>
      </c>
      <c r="J3022">
        <v>855.17</v>
      </c>
      <c r="K3022">
        <f>Global_Household_Financial_Dyna[[#This Row],[Total_Household_Income]]-Global_Household_Financial_Dyna[[#This Row],[Estimated_Taxes]]</f>
        <v>2754.8</v>
      </c>
      <c r="L3022" s="1">
        <f>Global_Household_Financial_Dyna[[#This Row],[Monthly_Savings]]/Global_Household_Financial_Dyna[[#This Row],[Net Income]]</f>
        <v>0.31042906926092634</v>
      </c>
      <c r="M3022" s="2">
        <f>Global_Household_Financial_Dyna[[#This Row],[Monthly_Expenses]]/Global_Household_Financial_Dyna[[#This Row],[Net Income]]</f>
        <v>0.68957456076666179</v>
      </c>
      <c r="N3022" t="str">
        <f>IF(Global_Household_Financial_Dyna[[#This Row],[Monthly_Savings]]&lt;0,"High Risk", IF(Global_Household_Financial_Dyna[[#This Row],[Savings Rate%]]&lt;0.1, "Medium", "Safe"))</f>
        <v>Safe</v>
      </c>
      <c r="O3022">
        <f>Global_Household_Financial_Dyna[[#This Row],[Total_Household_Income]]/Global_Household_Financial_Dyna[[#This Row],[Family_Size]]</f>
        <v>4238.16</v>
      </c>
      <c r="P3022" s="2">
        <f t="shared" si="94"/>
        <v>0.15879799892000862</v>
      </c>
      <c r="Q3022" s="2">
        <f t="shared" si="95"/>
        <v>0.15163107034091772</v>
      </c>
      <c r="R3022" s="2" t="str">
        <f>IF(Global_Household_Financial_Dyna[[#This Row],[Vs country_Average]]&lt;-0.2, "Underperformer", IF(Global_Household_Financial_Dyna[[#This Row],[Vs country_Average]]&gt;0.2, "Outperformer", "Normal"))</f>
        <v>Normal</v>
      </c>
      <c r="S30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855.17</v>
      </c>
      <c r="T30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855.17</v>
      </c>
      <c r="U30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855.17</v>
      </c>
      <c r="V30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855.17</v>
      </c>
    </row>
    <row r="3023" spans="1:22" x14ac:dyDescent="0.3">
      <c r="A3023">
        <v>3030</v>
      </c>
      <c r="B3023" t="s">
        <v>16</v>
      </c>
      <c r="C3023" t="s">
        <v>21</v>
      </c>
      <c r="D3023">
        <v>2</v>
      </c>
      <c r="E3023">
        <v>1</v>
      </c>
      <c r="F3023">
        <v>5939.98</v>
      </c>
      <c r="G3023">
        <v>5939.98</v>
      </c>
      <c r="H3023">
        <v>2078.9899999999998</v>
      </c>
      <c r="I3023">
        <v>1918.72</v>
      </c>
      <c r="J3023">
        <v>1942.27</v>
      </c>
      <c r="K3023">
        <f>Global_Household_Financial_Dyna[[#This Row],[Total_Household_Income]]-Global_Household_Financial_Dyna[[#This Row],[Estimated_Taxes]]</f>
        <v>3860.99</v>
      </c>
      <c r="L3023" s="1">
        <f>Global_Household_Financial_Dyna[[#This Row],[Monthly_Savings]]/Global_Household_Financial_Dyna[[#This Row],[Net Income]]</f>
        <v>0.50304973594855207</v>
      </c>
      <c r="M3023" s="2">
        <f>Global_Household_Financial_Dyna[[#This Row],[Monthly_Expenses]]/Global_Household_Financial_Dyna[[#This Row],[Net Income]]</f>
        <v>0.49695026405144799</v>
      </c>
      <c r="N3023" t="str">
        <f>IF(Global_Household_Financial_Dyna[[#This Row],[Monthly_Savings]]&lt;0,"High Risk", IF(Global_Household_Financial_Dyna[[#This Row],[Savings Rate%]]&lt;0.1, "Medium", "Safe"))</f>
        <v>Safe</v>
      </c>
      <c r="O3023">
        <f>Global_Household_Financial_Dyna[[#This Row],[Total_Household_Income]]/Global_Household_Financial_Dyna[[#This Row],[Family_Size]]</f>
        <v>2969.99</v>
      </c>
      <c r="P3023" s="2">
        <f t="shared" si="94"/>
        <v>0.15879799892000862</v>
      </c>
      <c r="Q3023" s="2">
        <f t="shared" si="95"/>
        <v>0.34425173702854345</v>
      </c>
      <c r="R3023" s="2" t="str">
        <f>IF(Global_Household_Financial_Dyna[[#This Row],[Vs country_Average]]&lt;-0.2, "Underperformer", IF(Global_Household_Financial_Dyna[[#This Row],[Vs country_Average]]&gt;0.2, "Outperformer", "Normal"))</f>
        <v>Outperformer</v>
      </c>
      <c r="S30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1942.27</v>
      </c>
      <c r="T30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1942.27</v>
      </c>
      <c r="U30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1942.27</v>
      </c>
      <c r="V30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1942.27</v>
      </c>
    </row>
    <row r="3024" spans="1:22" x14ac:dyDescent="0.3">
      <c r="A3024">
        <v>3031</v>
      </c>
      <c r="B3024" t="s">
        <v>18</v>
      </c>
      <c r="C3024" t="s">
        <v>19</v>
      </c>
      <c r="D3024">
        <v>5</v>
      </c>
      <c r="E3024">
        <v>3</v>
      </c>
      <c r="F3024">
        <v>2100.71</v>
      </c>
      <c r="G3024">
        <v>4612.32</v>
      </c>
      <c r="H3024">
        <v>1014.71</v>
      </c>
      <c r="I3024">
        <v>3013.79</v>
      </c>
      <c r="J3024">
        <v>583.82000000000005</v>
      </c>
      <c r="K3024">
        <f>Global_Household_Financial_Dyna[[#This Row],[Total_Household_Income]]-Global_Household_Financial_Dyna[[#This Row],[Estimated_Taxes]]</f>
        <v>3597.6099999999997</v>
      </c>
      <c r="L3024" s="1">
        <f>Global_Household_Financial_Dyna[[#This Row],[Monthly_Savings]]/Global_Household_Financial_Dyna[[#This Row],[Net Income]]</f>
        <v>0.1622799580832831</v>
      </c>
      <c r="M3024" s="2">
        <f>Global_Household_Financial_Dyna[[#This Row],[Monthly_Expenses]]/Global_Household_Financial_Dyna[[#This Row],[Net Income]]</f>
        <v>0.83772004191671701</v>
      </c>
      <c r="N3024" t="str">
        <f>IF(Global_Household_Financial_Dyna[[#This Row],[Monthly_Savings]]&lt;0,"High Risk", IF(Global_Household_Financial_Dyna[[#This Row],[Savings Rate%]]&lt;0.1, "Medium", "Safe"))</f>
        <v>Safe</v>
      </c>
      <c r="O3024">
        <f>Global_Household_Financial_Dyna[[#This Row],[Total_Household_Income]]/Global_Household_Financial_Dyna[[#This Row],[Family_Size]]</f>
        <v>922.46399999999994</v>
      </c>
      <c r="P3024" s="2">
        <f t="shared" si="94"/>
        <v>0.32336204947805613</v>
      </c>
      <c r="Q3024" s="2">
        <f t="shared" si="95"/>
        <v>-0.16108209139477303</v>
      </c>
      <c r="R3024" s="2" t="str">
        <f>IF(Global_Household_Financial_Dyna[[#This Row],[Vs country_Average]]&lt;-0.2, "Underperformer", IF(Global_Household_Financial_Dyna[[#This Row],[Vs country_Average]]&gt;0.2, "Outperformer", "Normal"))</f>
        <v>Normal</v>
      </c>
      <c r="S30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583.82000000000005</v>
      </c>
      <c r="T30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583.82000000000005</v>
      </c>
      <c r="U30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583.82000000000005</v>
      </c>
      <c r="V30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583.82000000000005</v>
      </c>
    </row>
    <row r="3025" spans="1:22" x14ac:dyDescent="0.3">
      <c r="A3025">
        <v>3032</v>
      </c>
      <c r="B3025" t="s">
        <v>10</v>
      </c>
      <c r="C3025" t="s">
        <v>22</v>
      </c>
      <c r="D3025">
        <v>8</v>
      </c>
      <c r="E3025">
        <v>3</v>
      </c>
      <c r="F3025">
        <v>729.89</v>
      </c>
      <c r="G3025">
        <v>1416.06</v>
      </c>
      <c r="H3025">
        <v>141.61000000000001</v>
      </c>
      <c r="I3025">
        <v>1017.78</v>
      </c>
      <c r="J3025">
        <v>256.67</v>
      </c>
      <c r="K3025">
        <f>Global_Household_Financial_Dyna[[#This Row],[Total_Household_Income]]-Global_Household_Financial_Dyna[[#This Row],[Estimated_Taxes]]</f>
        <v>1274.4499999999998</v>
      </c>
      <c r="L3025" s="1">
        <f>Global_Household_Financial_Dyna[[#This Row],[Monthly_Savings]]/Global_Household_Financial_Dyna[[#This Row],[Net Income]]</f>
        <v>0.20139668092118174</v>
      </c>
      <c r="M3025" s="2">
        <f>Global_Household_Financial_Dyna[[#This Row],[Monthly_Expenses]]/Global_Household_Financial_Dyna[[#This Row],[Net Income]]</f>
        <v>0.79860331907881843</v>
      </c>
      <c r="N3025" t="str">
        <f>IF(Global_Household_Financial_Dyna[[#This Row],[Monthly_Savings]]&lt;0,"High Risk", IF(Global_Household_Financial_Dyna[[#This Row],[Savings Rate%]]&lt;0.1, "Medium", "Safe"))</f>
        <v>Safe</v>
      </c>
      <c r="O3025">
        <f>Global_Household_Financial_Dyna[[#This Row],[Total_Household_Income]]/Global_Household_Financial_Dyna[[#This Row],[Family_Size]]</f>
        <v>177.00749999999999</v>
      </c>
      <c r="P3025" s="2">
        <f t="shared" si="94"/>
        <v>0.42077341556833553</v>
      </c>
      <c r="Q3025" s="2">
        <f t="shared" si="95"/>
        <v>-0.21937673464715379</v>
      </c>
      <c r="R3025" s="2" t="str">
        <f>IF(Global_Household_Financial_Dyna[[#This Row],[Vs country_Average]]&lt;-0.2, "Underperformer", IF(Global_Household_Financial_Dyna[[#This Row],[Vs country_Average]]&gt;0.2, "Outperformer", "Normal"))</f>
        <v>Underperformer</v>
      </c>
      <c r="S30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256.67</v>
      </c>
      <c r="T30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256.67</v>
      </c>
      <c r="U30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256.67</v>
      </c>
      <c r="V30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256.67</v>
      </c>
    </row>
    <row r="3026" spans="1:22" x14ac:dyDescent="0.3">
      <c r="A3026">
        <v>3034</v>
      </c>
      <c r="B3026" t="s">
        <v>18</v>
      </c>
      <c r="C3026" t="s">
        <v>20</v>
      </c>
      <c r="D3026">
        <v>7</v>
      </c>
      <c r="E3026">
        <v>3</v>
      </c>
      <c r="F3026">
        <v>6169.86</v>
      </c>
      <c r="G3026">
        <v>13094.99</v>
      </c>
      <c r="H3026">
        <v>3535.65</v>
      </c>
      <c r="I3026">
        <v>3225.78</v>
      </c>
      <c r="J3026">
        <v>6333.56</v>
      </c>
      <c r="K3026">
        <f>Global_Household_Financial_Dyna[[#This Row],[Total_Household_Income]]-Global_Household_Financial_Dyna[[#This Row],[Estimated_Taxes]]</f>
        <v>9559.34</v>
      </c>
      <c r="L3026" s="1">
        <f>Global_Household_Financial_Dyna[[#This Row],[Monthly_Savings]]/Global_Household_Financial_Dyna[[#This Row],[Net Income]]</f>
        <v>0.66255201718947132</v>
      </c>
      <c r="M3026" s="2">
        <f>Global_Household_Financial_Dyna[[#This Row],[Monthly_Expenses]]/Global_Household_Financial_Dyna[[#This Row],[Net Income]]</f>
        <v>0.33744798281052879</v>
      </c>
      <c r="N3026" t="str">
        <f>IF(Global_Household_Financial_Dyna[[#This Row],[Monthly_Savings]]&lt;0,"High Risk", IF(Global_Household_Financial_Dyna[[#This Row],[Savings Rate%]]&lt;0.1, "Medium", "Safe"))</f>
        <v>Safe</v>
      </c>
      <c r="O3026">
        <f>Global_Household_Financial_Dyna[[#This Row],[Total_Household_Income]]/Global_Household_Financial_Dyna[[#This Row],[Family_Size]]</f>
        <v>1870.712857142857</v>
      </c>
      <c r="P3026" s="2">
        <f t="shared" si="94"/>
        <v>0.32336204947805613</v>
      </c>
      <c r="Q3026" s="2">
        <f t="shared" si="95"/>
        <v>0.33918996771141519</v>
      </c>
      <c r="R3026" s="2" t="str">
        <f>IF(Global_Household_Financial_Dyna[[#This Row],[Vs country_Average]]&lt;-0.2, "Underperformer", IF(Global_Household_Financial_Dyna[[#This Row],[Vs country_Average]]&gt;0.2, "Outperformer", "Normal"))</f>
        <v>Outperformer</v>
      </c>
      <c r="S30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6333.56</v>
      </c>
      <c r="T30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6333.56</v>
      </c>
      <c r="U30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6333.56</v>
      </c>
      <c r="V30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6333.56</v>
      </c>
    </row>
    <row r="3027" spans="1:22" x14ac:dyDescent="0.3">
      <c r="A3027">
        <v>3035</v>
      </c>
      <c r="B3027" t="s">
        <v>10</v>
      </c>
      <c r="C3027" t="s">
        <v>11</v>
      </c>
      <c r="D3027">
        <v>8</v>
      </c>
      <c r="E3027">
        <v>3</v>
      </c>
      <c r="F3027">
        <v>489.56</v>
      </c>
      <c r="G3027">
        <v>938.12</v>
      </c>
      <c r="H3027">
        <v>93.81</v>
      </c>
      <c r="I3027">
        <v>743.29</v>
      </c>
      <c r="J3027">
        <v>101.01</v>
      </c>
      <c r="K3027">
        <f>Global_Household_Financial_Dyna[[#This Row],[Total_Household_Income]]-Global_Household_Financial_Dyna[[#This Row],[Estimated_Taxes]]</f>
        <v>844.31</v>
      </c>
      <c r="L3027" s="1">
        <f>Global_Household_Financial_Dyna[[#This Row],[Monthly_Savings]]/Global_Household_Financial_Dyna[[#This Row],[Net Income]]</f>
        <v>0.11963615259797943</v>
      </c>
      <c r="M3027" s="2">
        <f>Global_Household_Financial_Dyna[[#This Row],[Monthly_Expenses]]/Global_Household_Financial_Dyna[[#This Row],[Net Income]]</f>
        <v>0.88035200341106945</v>
      </c>
      <c r="N3027" t="str">
        <f>IF(Global_Household_Financial_Dyna[[#This Row],[Monthly_Savings]]&lt;0,"High Risk", IF(Global_Household_Financial_Dyna[[#This Row],[Savings Rate%]]&lt;0.1, "Medium", "Safe"))</f>
        <v>Safe</v>
      </c>
      <c r="O3027">
        <f>Global_Household_Financial_Dyna[[#This Row],[Total_Household_Income]]/Global_Household_Financial_Dyna[[#This Row],[Family_Size]]</f>
        <v>117.265</v>
      </c>
      <c r="P3027" s="2">
        <f t="shared" si="94"/>
        <v>0.42077341556833553</v>
      </c>
      <c r="Q3027" s="2">
        <f t="shared" si="95"/>
        <v>-0.30113726297035609</v>
      </c>
      <c r="R3027" s="2" t="str">
        <f>IF(Global_Household_Financial_Dyna[[#This Row],[Vs country_Average]]&lt;-0.2, "Underperformer", IF(Global_Household_Financial_Dyna[[#This Row],[Vs country_Average]]&gt;0.2, "Outperformer", "Normal"))</f>
        <v>Underperformer</v>
      </c>
      <c r="S30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101.01</v>
      </c>
      <c r="T30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101.01</v>
      </c>
      <c r="U30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101.01</v>
      </c>
      <c r="V30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101.01</v>
      </c>
    </row>
    <row r="3028" spans="1:22" x14ac:dyDescent="0.3">
      <c r="A3028">
        <v>3036</v>
      </c>
      <c r="B3028" t="s">
        <v>10</v>
      </c>
      <c r="C3028" t="s">
        <v>11</v>
      </c>
      <c r="D3028">
        <v>3</v>
      </c>
      <c r="E3028">
        <v>2</v>
      </c>
      <c r="F3028">
        <v>910.92</v>
      </c>
      <c r="G3028">
        <v>1398.52</v>
      </c>
      <c r="H3028">
        <v>139.85</v>
      </c>
      <c r="I3028">
        <v>548.85</v>
      </c>
      <c r="J3028">
        <v>709.82</v>
      </c>
      <c r="K3028">
        <f>Global_Household_Financial_Dyna[[#This Row],[Total_Household_Income]]-Global_Household_Financial_Dyna[[#This Row],[Estimated_Taxes]]</f>
        <v>1258.67</v>
      </c>
      <c r="L3028" s="1">
        <f>Global_Household_Financial_Dyna[[#This Row],[Monthly_Savings]]/Global_Household_Financial_Dyna[[#This Row],[Net Income]]</f>
        <v>0.56394448107923445</v>
      </c>
      <c r="M3028" s="2">
        <f>Global_Household_Financial_Dyna[[#This Row],[Monthly_Expenses]]/Global_Household_Financial_Dyna[[#This Row],[Net Income]]</f>
        <v>0.43605551892076555</v>
      </c>
      <c r="N3028" t="str">
        <f>IF(Global_Household_Financial_Dyna[[#This Row],[Monthly_Savings]]&lt;0,"High Risk", IF(Global_Household_Financial_Dyna[[#This Row],[Savings Rate%]]&lt;0.1, "Medium", "Safe"))</f>
        <v>Safe</v>
      </c>
      <c r="O3028">
        <f>Global_Household_Financial_Dyna[[#This Row],[Total_Household_Income]]/Global_Household_Financial_Dyna[[#This Row],[Family_Size]]</f>
        <v>466.17333333333335</v>
      </c>
      <c r="P3028" s="2">
        <f t="shared" si="94"/>
        <v>0.42077341556833553</v>
      </c>
      <c r="Q3028" s="2">
        <f t="shared" si="95"/>
        <v>0.14317106551089892</v>
      </c>
      <c r="R3028" s="2" t="str">
        <f>IF(Global_Household_Financial_Dyna[[#This Row],[Vs country_Average]]&lt;-0.2, "Underperformer", IF(Global_Household_Financial_Dyna[[#This Row],[Vs country_Average]]&gt;0.2, "Outperformer", "Normal"))</f>
        <v>Normal</v>
      </c>
      <c r="S30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709.82</v>
      </c>
      <c r="T30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709.82</v>
      </c>
      <c r="U30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709.82</v>
      </c>
      <c r="V30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709.82</v>
      </c>
    </row>
    <row r="3029" spans="1:22" x14ac:dyDescent="0.3">
      <c r="A3029">
        <v>3037</v>
      </c>
      <c r="B3029" t="s">
        <v>10</v>
      </c>
      <c r="C3029" t="s">
        <v>22</v>
      </c>
      <c r="D3029">
        <v>7</v>
      </c>
      <c r="E3029">
        <v>1</v>
      </c>
      <c r="F3029">
        <v>560.75</v>
      </c>
      <c r="G3029">
        <v>560.75</v>
      </c>
      <c r="H3029">
        <v>56.07</v>
      </c>
      <c r="I3029">
        <v>532.15</v>
      </c>
      <c r="J3029">
        <v>-27.48</v>
      </c>
      <c r="K3029">
        <f>Global_Household_Financial_Dyna[[#This Row],[Total_Household_Income]]-Global_Household_Financial_Dyna[[#This Row],[Estimated_Taxes]]</f>
        <v>504.68</v>
      </c>
      <c r="L3029" s="1">
        <f>Global_Household_Financial_Dyna[[#This Row],[Monthly_Savings]]/Global_Household_Financial_Dyna[[#This Row],[Net Income]]</f>
        <v>-5.4450344772925416E-2</v>
      </c>
      <c r="M3029" s="2">
        <f>Global_Household_Financial_Dyna[[#This Row],[Monthly_Expenses]]/Global_Household_Financial_Dyna[[#This Row],[Net Income]]</f>
        <v>1.0544305302369819</v>
      </c>
      <c r="N3029" t="str">
        <f>IF(Global_Household_Financial_Dyna[[#This Row],[Monthly_Savings]]&lt;0,"High Risk", IF(Global_Household_Financial_Dyna[[#This Row],[Savings Rate%]]&lt;0.1, "Medium", "Safe"))</f>
        <v>High Risk</v>
      </c>
      <c r="O3029">
        <f>Global_Household_Financial_Dyna[[#This Row],[Total_Household_Income]]/Global_Household_Financial_Dyna[[#This Row],[Family_Size]]</f>
        <v>80.107142857142861</v>
      </c>
      <c r="P3029" s="2">
        <f t="shared" si="94"/>
        <v>0.42077341556833553</v>
      </c>
      <c r="Q3029" s="2">
        <f t="shared" si="95"/>
        <v>-0.47522376034126096</v>
      </c>
      <c r="R3029" s="2" t="str">
        <f>IF(Global_Household_Financial_Dyna[[#This Row],[Vs country_Average]]&lt;-0.2, "Underperformer", IF(Global_Household_Financial_Dyna[[#This Row],[Vs country_Average]]&gt;0.2, "Outperformer", "Normal"))</f>
        <v>Underperformer</v>
      </c>
      <c r="S30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-0.87249999999999872</v>
      </c>
      <c r="T30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25.735000000000003</v>
      </c>
      <c r="U30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52.342500000000001</v>
      </c>
      <c r="V30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78.95</v>
      </c>
    </row>
    <row r="3030" spans="1:22" x14ac:dyDescent="0.3">
      <c r="A3030">
        <v>3038</v>
      </c>
      <c r="B3030" t="s">
        <v>12</v>
      </c>
      <c r="C3030" t="s">
        <v>13</v>
      </c>
      <c r="D3030">
        <v>6</v>
      </c>
      <c r="E3030">
        <v>2</v>
      </c>
      <c r="F3030">
        <v>4359.32</v>
      </c>
      <c r="G3030">
        <v>7263.04</v>
      </c>
      <c r="H3030">
        <v>1815.76</v>
      </c>
      <c r="I3030">
        <v>3943.39</v>
      </c>
      <c r="J3030">
        <v>1503.9</v>
      </c>
      <c r="K3030">
        <f>Global_Household_Financial_Dyna[[#This Row],[Total_Household_Income]]-Global_Household_Financial_Dyna[[#This Row],[Estimated_Taxes]]</f>
        <v>5447.28</v>
      </c>
      <c r="L3030" s="1">
        <f>Global_Household_Financial_Dyna[[#This Row],[Monthly_Savings]]/Global_Household_Financial_Dyna[[#This Row],[Net Income]]</f>
        <v>0.27608274221262724</v>
      </c>
      <c r="M3030" s="2">
        <f>Global_Household_Financial_Dyna[[#This Row],[Monthly_Expenses]]/Global_Household_Financial_Dyna[[#This Row],[Net Income]]</f>
        <v>0.72391909356596318</v>
      </c>
      <c r="N3030" t="str">
        <f>IF(Global_Household_Financial_Dyna[[#This Row],[Monthly_Savings]]&lt;0,"High Risk", IF(Global_Household_Financial_Dyna[[#This Row],[Savings Rate%]]&lt;0.1, "Medium", "Safe"))</f>
        <v>Safe</v>
      </c>
      <c r="O3030">
        <f>Global_Household_Financial_Dyna[[#This Row],[Total_Household_Income]]/Global_Household_Financial_Dyna[[#This Row],[Family_Size]]</f>
        <v>1210.5066666666667</v>
      </c>
      <c r="P3030" s="2">
        <f t="shared" si="94"/>
        <v>0.30718716818024266</v>
      </c>
      <c r="Q3030" s="2">
        <f t="shared" si="95"/>
        <v>-3.1104425967615423E-2</v>
      </c>
      <c r="R3030" s="2" t="str">
        <f>IF(Global_Household_Financial_Dyna[[#This Row],[Vs country_Average]]&lt;-0.2, "Underperformer", IF(Global_Household_Financial_Dyna[[#This Row],[Vs country_Average]]&gt;0.2, "Outperformer", "Normal"))</f>
        <v>Normal</v>
      </c>
      <c r="S30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1503.9</v>
      </c>
      <c r="T30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1503.9</v>
      </c>
      <c r="U30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1503.9</v>
      </c>
      <c r="V30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1503.9</v>
      </c>
    </row>
    <row r="3031" spans="1:22" x14ac:dyDescent="0.3">
      <c r="A3031">
        <v>3039</v>
      </c>
      <c r="B3031" t="s">
        <v>18</v>
      </c>
      <c r="C3031" t="s">
        <v>19</v>
      </c>
      <c r="D3031">
        <v>2</v>
      </c>
      <c r="E3031">
        <v>1</v>
      </c>
      <c r="F3031">
        <v>4882.26</v>
      </c>
      <c r="G3031">
        <v>4882.26</v>
      </c>
      <c r="H3031">
        <v>1074.0999999999999</v>
      </c>
      <c r="I3031">
        <v>2267.9499999999998</v>
      </c>
      <c r="J3031">
        <v>1540.21</v>
      </c>
      <c r="K3031">
        <f>Global_Household_Financial_Dyna[[#This Row],[Total_Household_Income]]-Global_Household_Financial_Dyna[[#This Row],[Estimated_Taxes]]</f>
        <v>3808.1600000000003</v>
      </c>
      <c r="L3031" s="1">
        <f>Global_Household_Financial_Dyna[[#This Row],[Monthly_Savings]]/Global_Household_Financial_Dyna[[#This Row],[Net Income]]</f>
        <v>0.40444991807066927</v>
      </c>
      <c r="M3031" s="2">
        <f>Global_Household_Financial_Dyna[[#This Row],[Monthly_Expenses]]/Global_Household_Financial_Dyna[[#This Row],[Net Income]]</f>
        <v>0.59555008192933057</v>
      </c>
      <c r="N3031" t="str">
        <f>IF(Global_Household_Financial_Dyna[[#This Row],[Monthly_Savings]]&lt;0,"High Risk", IF(Global_Household_Financial_Dyna[[#This Row],[Savings Rate%]]&lt;0.1, "Medium", "Safe"))</f>
        <v>Safe</v>
      </c>
      <c r="O3031">
        <f>Global_Household_Financial_Dyna[[#This Row],[Total_Household_Income]]/Global_Household_Financial_Dyna[[#This Row],[Family_Size]]</f>
        <v>2441.13</v>
      </c>
      <c r="P3031" s="2">
        <f t="shared" si="94"/>
        <v>0.32336204947805613</v>
      </c>
      <c r="Q3031" s="2">
        <f t="shared" si="95"/>
        <v>8.1087868592613133E-2</v>
      </c>
      <c r="R3031" s="2" t="str">
        <f>IF(Global_Household_Financial_Dyna[[#This Row],[Vs country_Average]]&lt;-0.2, "Underperformer", IF(Global_Household_Financial_Dyna[[#This Row],[Vs country_Average]]&gt;0.2, "Outperformer", "Normal"))</f>
        <v>Normal</v>
      </c>
      <c r="S30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1540.21</v>
      </c>
      <c r="T30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1540.21</v>
      </c>
      <c r="U30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1540.21</v>
      </c>
      <c r="V30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1540.21</v>
      </c>
    </row>
    <row r="3032" spans="1:22" x14ac:dyDescent="0.3">
      <c r="A3032">
        <v>3040</v>
      </c>
      <c r="B3032" t="s">
        <v>16</v>
      </c>
      <c r="C3032" t="s">
        <v>17</v>
      </c>
      <c r="D3032">
        <v>3</v>
      </c>
      <c r="E3032">
        <v>3</v>
      </c>
      <c r="F3032">
        <v>4568.6400000000003</v>
      </c>
      <c r="G3032">
        <v>10131.299999999999</v>
      </c>
      <c r="H3032">
        <v>4052.52</v>
      </c>
      <c r="I3032">
        <v>3026.71</v>
      </c>
      <c r="J3032">
        <v>3052.07</v>
      </c>
      <c r="K3032">
        <f>Global_Household_Financial_Dyna[[#This Row],[Total_Household_Income]]-Global_Household_Financial_Dyna[[#This Row],[Estimated_Taxes]]</f>
        <v>6078.7799999999988</v>
      </c>
      <c r="L3032" s="1">
        <f>Global_Household_Financial_Dyna[[#This Row],[Monthly_Savings]]/Global_Household_Financial_Dyna[[#This Row],[Net Income]]</f>
        <v>0.50208594487709712</v>
      </c>
      <c r="M3032" s="2">
        <f>Global_Household_Financial_Dyna[[#This Row],[Monthly_Expenses]]/Global_Household_Financial_Dyna[[#This Row],[Net Income]]</f>
        <v>0.49791405512290304</v>
      </c>
      <c r="N3032" t="str">
        <f>IF(Global_Household_Financial_Dyna[[#This Row],[Monthly_Savings]]&lt;0,"High Risk", IF(Global_Household_Financial_Dyna[[#This Row],[Savings Rate%]]&lt;0.1, "Medium", "Safe"))</f>
        <v>Safe</v>
      </c>
      <c r="O3032">
        <f>Global_Household_Financial_Dyna[[#This Row],[Total_Household_Income]]/Global_Household_Financial_Dyna[[#This Row],[Family_Size]]</f>
        <v>3377.1</v>
      </c>
      <c r="P3032" s="2">
        <f t="shared" si="94"/>
        <v>0.15879799892000862</v>
      </c>
      <c r="Q3032" s="2">
        <f t="shared" si="95"/>
        <v>0.3432879459570885</v>
      </c>
      <c r="R3032" s="2" t="str">
        <f>IF(Global_Household_Financial_Dyna[[#This Row],[Vs country_Average]]&lt;-0.2, "Underperformer", IF(Global_Household_Financial_Dyna[[#This Row],[Vs country_Average]]&gt;0.2, "Outperformer", "Normal"))</f>
        <v>Outperformer</v>
      </c>
      <c r="S30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3052.07</v>
      </c>
      <c r="T30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3052.07</v>
      </c>
      <c r="U30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3052.07</v>
      </c>
      <c r="V30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3052.07</v>
      </c>
    </row>
    <row r="3033" spans="1:22" x14ac:dyDescent="0.3">
      <c r="A3033">
        <v>3041</v>
      </c>
      <c r="B3033" t="s">
        <v>18</v>
      </c>
      <c r="C3033" t="s">
        <v>19</v>
      </c>
      <c r="D3033">
        <v>3</v>
      </c>
      <c r="E3033">
        <v>1</v>
      </c>
      <c r="F3033">
        <v>3343.41</v>
      </c>
      <c r="G3033">
        <v>3343.41</v>
      </c>
      <c r="H3033">
        <v>735.55</v>
      </c>
      <c r="I3033">
        <v>1980.46</v>
      </c>
      <c r="J3033">
        <v>627.4</v>
      </c>
      <c r="K3033">
        <f>Global_Household_Financial_Dyna[[#This Row],[Total_Household_Income]]-Global_Household_Financial_Dyna[[#This Row],[Estimated_Taxes]]</f>
        <v>2607.8599999999997</v>
      </c>
      <c r="L3033" s="1">
        <f>Global_Household_Financial_Dyna[[#This Row],[Monthly_Savings]]/Global_Household_Financial_Dyna[[#This Row],[Net Income]]</f>
        <v>0.24058039925456123</v>
      </c>
      <c r="M3033" s="2">
        <f>Global_Household_Financial_Dyna[[#This Row],[Monthly_Expenses]]/Global_Household_Financial_Dyna[[#This Row],[Net Income]]</f>
        <v>0.75941960074543891</v>
      </c>
      <c r="N3033" t="str">
        <f>IF(Global_Household_Financial_Dyna[[#This Row],[Monthly_Savings]]&lt;0,"High Risk", IF(Global_Household_Financial_Dyna[[#This Row],[Savings Rate%]]&lt;0.1, "Medium", "Safe"))</f>
        <v>Safe</v>
      </c>
      <c r="O3033">
        <f>Global_Household_Financial_Dyna[[#This Row],[Total_Household_Income]]/Global_Household_Financial_Dyna[[#This Row],[Family_Size]]</f>
        <v>1114.47</v>
      </c>
      <c r="P3033" s="2">
        <f t="shared" si="94"/>
        <v>0.32336204947805613</v>
      </c>
      <c r="Q3033" s="2">
        <f t="shared" si="95"/>
        <v>-8.2781650223494901E-2</v>
      </c>
      <c r="R3033" s="2" t="str">
        <f>IF(Global_Household_Financial_Dyna[[#This Row],[Vs country_Average]]&lt;-0.2, "Underperformer", IF(Global_Household_Financial_Dyna[[#This Row],[Vs country_Average]]&gt;0.2, "Outperformer", "Normal"))</f>
        <v>Normal</v>
      </c>
      <c r="S30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627.4</v>
      </c>
      <c r="T30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627.4</v>
      </c>
      <c r="U30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627.4</v>
      </c>
      <c r="V30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627.4</v>
      </c>
    </row>
    <row r="3034" spans="1:22" x14ac:dyDescent="0.3">
      <c r="A3034">
        <v>3042</v>
      </c>
      <c r="B3034" t="s">
        <v>12</v>
      </c>
      <c r="C3034" t="s">
        <v>13</v>
      </c>
      <c r="D3034">
        <v>5</v>
      </c>
      <c r="E3034">
        <v>3</v>
      </c>
      <c r="F3034">
        <v>4222.1099999999997</v>
      </c>
      <c r="G3034">
        <v>9125.43</v>
      </c>
      <c r="H3034">
        <v>2737.63</v>
      </c>
      <c r="I3034">
        <v>2705.96</v>
      </c>
      <c r="J3034">
        <v>3681.84</v>
      </c>
      <c r="K3034">
        <f>Global_Household_Financial_Dyna[[#This Row],[Total_Household_Income]]-Global_Household_Financial_Dyna[[#This Row],[Estimated_Taxes]]</f>
        <v>6387.8</v>
      </c>
      <c r="L3034" s="1">
        <f>Global_Household_Financial_Dyna[[#This Row],[Monthly_Savings]]/Global_Household_Financial_Dyna[[#This Row],[Net Income]]</f>
        <v>0.57638623626287611</v>
      </c>
      <c r="M3034" s="2">
        <f>Global_Household_Financial_Dyna[[#This Row],[Monthly_Expenses]]/Global_Household_Financial_Dyna[[#This Row],[Net Income]]</f>
        <v>0.42361376373712389</v>
      </c>
      <c r="N3034" t="str">
        <f>IF(Global_Household_Financial_Dyna[[#This Row],[Monthly_Savings]]&lt;0,"High Risk", IF(Global_Household_Financial_Dyna[[#This Row],[Savings Rate%]]&lt;0.1, "Medium", "Safe"))</f>
        <v>Safe</v>
      </c>
      <c r="O3034">
        <f>Global_Household_Financial_Dyna[[#This Row],[Total_Household_Income]]/Global_Household_Financial_Dyna[[#This Row],[Family_Size]]</f>
        <v>1825.086</v>
      </c>
      <c r="P3034" s="2">
        <f t="shared" si="94"/>
        <v>0.30718716818024266</v>
      </c>
      <c r="Q3034" s="2">
        <f t="shared" si="95"/>
        <v>0.26919906808263344</v>
      </c>
      <c r="R3034" s="2" t="str">
        <f>IF(Global_Household_Financial_Dyna[[#This Row],[Vs country_Average]]&lt;-0.2, "Underperformer", IF(Global_Household_Financial_Dyna[[#This Row],[Vs country_Average]]&gt;0.2, "Outperformer", "Normal"))</f>
        <v>Outperformer</v>
      </c>
      <c r="S30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3681.84</v>
      </c>
      <c r="T30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3681.84</v>
      </c>
      <c r="U30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3681.84</v>
      </c>
      <c r="V30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3681.84</v>
      </c>
    </row>
    <row r="3035" spans="1:22" x14ac:dyDescent="0.3">
      <c r="A3035">
        <v>3043</v>
      </c>
      <c r="B3035" t="s">
        <v>18</v>
      </c>
      <c r="C3035" t="s">
        <v>19</v>
      </c>
      <c r="D3035">
        <v>4</v>
      </c>
      <c r="E3035">
        <v>3</v>
      </c>
      <c r="F3035">
        <v>4198.62</v>
      </c>
      <c r="G3035">
        <v>9106.48</v>
      </c>
      <c r="H3035">
        <v>2458.75</v>
      </c>
      <c r="I3035">
        <v>3002.2</v>
      </c>
      <c r="J3035">
        <v>3645.53</v>
      </c>
      <c r="K3035">
        <f>Global_Household_Financial_Dyna[[#This Row],[Total_Household_Income]]-Global_Household_Financial_Dyna[[#This Row],[Estimated_Taxes]]</f>
        <v>6647.73</v>
      </c>
      <c r="L3035" s="1">
        <f>Global_Household_Financial_Dyna[[#This Row],[Monthly_Savings]]/Global_Household_Financial_Dyna[[#This Row],[Net Income]]</f>
        <v>0.54838719382405732</v>
      </c>
      <c r="M3035" s="2">
        <f>Global_Household_Financial_Dyna[[#This Row],[Monthly_Expenses]]/Global_Household_Financial_Dyna[[#This Row],[Net Income]]</f>
        <v>0.45161280617594279</v>
      </c>
      <c r="N3035" t="str">
        <f>IF(Global_Household_Financial_Dyna[[#This Row],[Monthly_Savings]]&lt;0,"High Risk", IF(Global_Household_Financial_Dyna[[#This Row],[Savings Rate%]]&lt;0.1, "Medium", "Safe"))</f>
        <v>Safe</v>
      </c>
      <c r="O3035">
        <f>Global_Household_Financial_Dyna[[#This Row],[Total_Household_Income]]/Global_Household_Financial_Dyna[[#This Row],[Family_Size]]</f>
        <v>2276.62</v>
      </c>
      <c r="P3035" s="2">
        <f t="shared" si="94"/>
        <v>0.32336204947805613</v>
      </c>
      <c r="Q3035" s="2">
        <f t="shared" si="95"/>
        <v>0.22502514434600118</v>
      </c>
      <c r="R3035" s="2" t="str">
        <f>IF(Global_Household_Financial_Dyna[[#This Row],[Vs country_Average]]&lt;-0.2, "Underperformer", IF(Global_Household_Financial_Dyna[[#This Row],[Vs country_Average]]&gt;0.2, "Outperformer", "Normal"))</f>
        <v>Outperformer</v>
      </c>
      <c r="S30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3645.53</v>
      </c>
      <c r="T30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3645.53</v>
      </c>
      <c r="U30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3645.53</v>
      </c>
      <c r="V30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3645.53</v>
      </c>
    </row>
    <row r="3036" spans="1:22" x14ac:dyDescent="0.3">
      <c r="A3036">
        <v>3044</v>
      </c>
      <c r="B3036" t="s">
        <v>10</v>
      </c>
      <c r="C3036" t="s">
        <v>11</v>
      </c>
      <c r="D3036">
        <v>5</v>
      </c>
      <c r="E3036">
        <v>2</v>
      </c>
      <c r="F3036">
        <v>636.88</v>
      </c>
      <c r="G3036">
        <v>954.48</v>
      </c>
      <c r="H3036">
        <v>95.45</v>
      </c>
      <c r="I3036">
        <v>746.99</v>
      </c>
      <c r="J3036">
        <v>112.04</v>
      </c>
      <c r="K3036">
        <f>Global_Household_Financial_Dyna[[#This Row],[Total_Household_Income]]-Global_Household_Financial_Dyna[[#This Row],[Estimated_Taxes]]</f>
        <v>859.03</v>
      </c>
      <c r="L3036" s="1">
        <f>Global_Household_Financial_Dyna[[#This Row],[Monthly_Savings]]/Global_Household_Financial_Dyna[[#This Row],[Net Income]]</f>
        <v>0.13042617836396866</v>
      </c>
      <c r="M3036" s="2">
        <f>Global_Household_Financial_Dyna[[#This Row],[Monthly_Expenses]]/Global_Household_Financial_Dyna[[#This Row],[Net Income]]</f>
        <v>0.86957382163603136</v>
      </c>
      <c r="N3036" t="str">
        <f>IF(Global_Household_Financial_Dyna[[#This Row],[Monthly_Savings]]&lt;0,"High Risk", IF(Global_Household_Financial_Dyna[[#This Row],[Savings Rate%]]&lt;0.1, "Medium", "Safe"))</f>
        <v>Safe</v>
      </c>
      <c r="O3036">
        <f>Global_Household_Financial_Dyna[[#This Row],[Total_Household_Income]]/Global_Household_Financial_Dyna[[#This Row],[Family_Size]]</f>
        <v>190.89600000000002</v>
      </c>
      <c r="P3036" s="2">
        <f t="shared" si="94"/>
        <v>0.42077341556833553</v>
      </c>
      <c r="Q3036" s="2">
        <f t="shared" si="95"/>
        <v>-0.29034723720436684</v>
      </c>
      <c r="R3036" s="2" t="str">
        <f>IF(Global_Household_Financial_Dyna[[#This Row],[Vs country_Average]]&lt;-0.2, "Underperformer", IF(Global_Household_Financial_Dyna[[#This Row],[Vs country_Average]]&gt;0.2, "Outperformer", "Normal"))</f>
        <v>Underperformer</v>
      </c>
      <c r="S30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112.04</v>
      </c>
      <c r="T30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112.04</v>
      </c>
      <c r="U30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112.04</v>
      </c>
      <c r="V30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112.04</v>
      </c>
    </row>
    <row r="3037" spans="1:22" x14ac:dyDescent="0.3">
      <c r="A3037">
        <v>3045</v>
      </c>
      <c r="B3037" t="s">
        <v>14</v>
      </c>
      <c r="C3037" t="s">
        <v>15</v>
      </c>
      <c r="D3037">
        <v>2</v>
      </c>
      <c r="E3037">
        <v>2</v>
      </c>
      <c r="F3037">
        <v>1515.66</v>
      </c>
      <c r="G3037">
        <v>2711.76</v>
      </c>
      <c r="H3037">
        <v>406.76</v>
      </c>
      <c r="I3037">
        <v>640.39</v>
      </c>
      <c r="J3037">
        <v>1664.61</v>
      </c>
      <c r="K3037">
        <f>Global_Household_Financial_Dyna[[#This Row],[Total_Household_Income]]-Global_Household_Financial_Dyna[[#This Row],[Estimated_Taxes]]</f>
        <v>2305</v>
      </c>
      <c r="L3037" s="1">
        <f>Global_Household_Financial_Dyna[[#This Row],[Monthly_Savings]]/Global_Household_Financial_Dyna[[#This Row],[Net Income]]</f>
        <v>0.72217353579175703</v>
      </c>
      <c r="M3037" s="2">
        <f>Global_Household_Financial_Dyna[[#This Row],[Monthly_Expenses]]/Global_Household_Financial_Dyna[[#This Row],[Net Income]]</f>
        <v>0.27782646420824292</v>
      </c>
      <c r="N3037" t="str">
        <f>IF(Global_Household_Financial_Dyna[[#This Row],[Monthly_Savings]]&lt;0,"High Risk", IF(Global_Household_Financial_Dyna[[#This Row],[Savings Rate%]]&lt;0.1, "Medium", "Safe"))</f>
        <v>Safe</v>
      </c>
      <c r="O3037">
        <f>Global_Household_Financial_Dyna[[#This Row],[Total_Household_Income]]/Global_Household_Financial_Dyna[[#This Row],[Family_Size]]</f>
        <v>1355.88</v>
      </c>
      <c r="P3037" s="2">
        <f t="shared" si="94"/>
        <v>0.39788995363055785</v>
      </c>
      <c r="Q3037" s="2">
        <f t="shared" si="95"/>
        <v>0.32428358216119918</v>
      </c>
      <c r="R3037" s="2" t="str">
        <f>IF(Global_Household_Financial_Dyna[[#This Row],[Vs country_Average]]&lt;-0.2, "Underperformer", IF(Global_Household_Financial_Dyna[[#This Row],[Vs country_Average]]&gt;0.2, "Outperformer", "Normal"))</f>
        <v>Outperformer</v>
      </c>
      <c r="S30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1664.61</v>
      </c>
      <c r="T30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1664.61</v>
      </c>
      <c r="U30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1664.61</v>
      </c>
      <c r="V30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1664.61</v>
      </c>
    </row>
    <row r="3038" spans="1:22" x14ac:dyDescent="0.3">
      <c r="A3038">
        <v>3046</v>
      </c>
      <c r="B3038" t="s">
        <v>14</v>
      </c>
      <c r="C3038" t="s">
        <v>15</v>
      </c>
      <c r="D3038">
        <v>2</v>
      </c>
      <c r="E3038">
        <v>2</v>
      </c>
      <c r="F3038">
        <v>1558.94</v>
      </c>
      <c r="G3038">
        <v>2666.34</v>
      </c>
      <c r="H3038">
        <v>399.95</v>
      </c>
      <c r="I3038">
        <v>736.68</v>
      </c>
      <c r="J3038">
        <v>1529.7</v>
      </c>
      <c r="K3038">
        <f>Global_Household_Financial_Dyna[[#This Row],[Total_Household_Income]]-Global_Household_Financial_Dyna[[#This Row],[Estimated_Taxes]]</f>
        <v>2266.3900000000003</v>
      </c>
      <c r="L3038" s="1">
        <f>Global_Household_Financial_Dyna[[#This Row],[Monthly_Savings]]/Global_Household_Financial_Dyna[[#This Row],[Net Income]]</f>
        <v>0.67495003066550763</v>
      </c>
      <c r="M3038" s="2">
        <f>Global_Household_Financial_Dyna[[#This Row],[Monthly_Expenses]]/Global_Household_Financial_Dyna[[#This Row],[Net Income]]</f>
        <v>0.32504555703122578</v>
      </c>
      <c r="N3038" t="str">
        <f>IF(Global_Household_Financial_Dyna[[#This Row],[Monthly_Savings]]&lt;0,"High Risk", IF(Global_Household_Financial_Dyna[[#This Row],[Savings Rate%]]&lt;0.1, "Medium", "Safe"))</f>
        <v>Safe</v>
      </c>
      <c r="O3038">
        <f>Global_Household_Financial_Dyna[[#This Row],[Total_Household_Income]]/Global_Household_Financial_Dyna[[#This Row],[Family_Size]]</f>
        <v>1333.17</v>
      </c>
      <c r="P3038" s="2">
        <f t="shared" si="94"/>
        <v>0.39788995363055785</v>
      </c>
      <c r="Q3038" s="2">
        <f t="shared" si="95"/>
        <v>0.27706007703494978</v>
      </c>
      <c r="R3038" s="2" t="str">
        <f>IF(Global_Household_Financial_Dyna[[#This Row],[Vs country_Average]]&lt;-0.2, "Underperformer", IF(Global_Household_Financial_Dyna[[#This Row],[Vs country_Average]]&gt;0.2, "Outperformer", "Normal"))</f>
        <v>Outperformer</v>
      </c>
      <c r="S30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1529.7</v>
      </c>
      <c r="T30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1529.7</v>
      </c>
      <c r="U30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1529.7</v>
      </c>
      <c r="V30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1529.7</v>
      </c>
    </row>
    <row r="3039" spans="1:22" x14ac:dyDescent="0.3">
      <c r="A3039">
        <v>3047</v>
      </c>
      <c r="B3039" t="s">
        <v>10</v>
      </c>
      <c r="C3039" t="s">
        <v>22</v>
      </c>
      <c r="D3039">
        <v>5</v>
      </c>
      <c r="E3039">
        <v>2</v>
      </c>
      <c r="F3039">
        <v>877.65</v>
      </c>
      <c r="G3039">
        <v>1336.1</v>
      </c>
      <c r="H3039">
        <v>133.61000000000001</v>
      </c>
      <c r="I3039">
        <v>793.3</v>
      </c>
      <c r="J3039">
        <v>409.19</v>
      </c>
      <c r="K3039">
        <f>Global_Household_Financial_Dyna[[#This Row],[Total_Household_Income]]-Global_Household_Financial_Dyna[[#This Row],[Estimated_Taxes]]</f>
        <v>1202.4899999999998</v>
      </c>
      <c r="L3039" s="1">
        <f>Global_Household_Financial_Dyna[[#This Row],[Monthly_Savings]]/Global_Household_Financial_Dyna[[#This Row],[Net Income]]</f>
        <v>0.34028557410040838</v>
      </c>
      <c r="M3039" s="2">
        <f>Global_Household_Financial_Dyna[[#This Row],[Monthly_Expenses]]/Global_Household_Financial_Dyna[[#This Row],[Net Income]]</f>
        <v>0.65971442589959173</v>
      </c>
      <c r="N3039" t="str">
        <f>IF(Global_Household_Financial_Dyna[[#This Row],[Monthly_Savings]]&lt;0,"High Risk", IF(Global_Household_Financial_Dyna[[#This Row],[Savings Rate%]]&lt;0.1, "Medium", "Safe"))</f>
        <v>Safe</v>
      </c>
      <c r="O3039">
        <f>Global_Household_Financial_Dyna[[#This Row],[Total_Household_Income]]/Global_Household_Financial_Dyna[[#This Row],[Family_Size]]</f>
        <v>267.21999999999997</v>
      </c>
      <c r="P3039" s="2">
        <f t="shared" si="94"/>
        <v>0.42077341556833553</v>
      </c>
      <c r="Q3039" s="2">
        <f t="shared" si="95"/>
        <v>-8.0487841467927146E-2</v>
      </c>
      <c r="R3039" s="2" t="str">
        <f>IF(Global_Household_Financial_Dyna[[#This Row],[Vs country_Average]]&lt;-0.2, "Underperformer", IF(Global_Household_Financial_Dyna[[#This Row],[Vs country_Average]]&gt;0.2, "Outperformer", "Normal"))</f>
        <v>Normal</v>
      </c>
      <c r="S30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409.19</v>
      </c>
      <c r="T30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409.19</v>
      </c>
      <c r="U30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409.19</v>
      </c>
      <c r="V30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409.19</v>
      </c>
    </row>
    <row r="3040" spans="1:22" x14ac:dyDescent="0.3">
      <c r="A3040">
        <v>3048</v>
      </c>
      <c r="B3040" t="s">
        <v>10</v>
      </c>
      <c r="C3040" t="s">
        <v>11</v>
      </c>
      <c r="D3040">
        <v>4</v>
      </c>
      <c r="E3040">
        <v>1</v>
      </c>
      <c r="F3040">
        <v>1085.19</v>
      </c>
      <c r="G3040">
        <v>1085.19</v>
      </c>
      <c r="H3040">
        <v>108.52</v>
      </c>
      <c r="I3040">
        <v>710.6</v>
      </c>
      <c r="J3040">
        <v>266.07</v>
      </c>
      <c r="K3040">
        <f>Global_Household_Financial_Dyna[[#This Row],[Total_Household_Income]]-Global_Household_Financial_Dyna[[#This Row],[Estimated_Taxes]]</f>
        <v>976.67000000000007</v>
      </c>
      <c r="L3040" s="1">
        <f>Global_Household_Financial_Dyna[[#This Row],[Monthly_Savings]]/Global_Household_Financial_Dyna[[#This Row],[Net Income]]</f>
        <v>0.27242569137989286</v>
      </c>
      <c r="M3040" s="2">
        <f>Global_Household_Financial_Dyna[[#This Row],[Monthly_Expenses]]/Global_Household_Financial_Dyna[[#This Row],[Net Income]]</f>
        <v>0.72757430862010708</v>
      </c>
      <c r="N3040" t="str">
        <f>IF(Global_Household_Financial_Dyna[[#This Row],[Monthly_Savings]]&lt;0,"High Risk", IF(Global_Household_Financial_Dyna[[#This Row],[Savings Rate%]]&lt;0.1, "Medium", "Safe"))</f>
        <v>Safe</v>
      </c>
      <c r="O3040">
        <f>Global_Household_Financial_Dyna[[#This Row],[Total_Household_Income]]/Global_Household_Financial_Dyna[[#This Row],[Family_Size]]</f>
        <v>271.29750000000001</v>
      </c>
      <c r="P3040" s="2">
        <f t="shared" si="94"/>
        <v>0.42077341556833553</v>
      </c>
      <c r="Q3040" s="2">
        <f t="shared" si="95"/>
        <v>-0.14834772418844266</v>
      </c>
      <c r="R3040" s="2" t="str">
        <f>IF(Global_Household_Financial_Dyna[[#This Row],[Vs country_Average]]&lt;-0.2, "Underperformer", IF(Global_Household_Financial_Dyna[[#This Row],[Vs country_Average]]&gt;0.2, "Outperformer", "Normal"))</f>
        <v>Normal</v>
      </c>
      <c r="S30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266.07</v>
      </c>
      <c r="T30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266.07</v>
      </c>
      <c r="U30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266.07</v>
      </c>
      <c r="V30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266.07</v>
      </c>
    </row>
    <row r="3041" spans="1:22" x14ac:dyDescent="0.3">
      <c r="A3041">
        <v>3049</v>
      </c>
      <c r="B3041" t="s">
        <v>10</v>
      </c>
      <c r="C3041" t="s">
        <v>22</v>
      </c>
      <c r="D3041">
        <v>7</v>
      </c>
      <c r="E3041">
        <v>1</v>
      </c>
      <c r="F3041">
        <v>930.28</v>
      </c>
      <c r="G3041">
        <v>930.28</v>
      </c>
      <c r="H3041">
        <v>93.03</v>
      </c>
      <c r="I3041">
        <v>815.06</v>
      </c>
      <c r="J3041">
        <v>22.2</v>
      </c>
      <c r="K3041">
        <f>Global_Household_Financial_Dyna[[#This Row],[Total_Household_Income]]-Global_Household_Financial_Dyna[[#This Row],[Estimated_Taxes]]</f>
        <v>837.25</v>
      </c>
      <c r="L3041" s="1">
        <f>Global_Household_Financial_Dyna[[#This Row],[Monthly_Savings]]/Global_Household_Financial_Dyna[[#This Row],[Net Income]]</f>
        <v>2.6515377724693937E-2</v>
      </c>
      <c r="M3041" s="2">
        <f>Global_Household_Financial_Dyna[[#This Row],[Monthly_Expenses]]/Global_Household_Financial_Dyna[[#This Row],[Net Income]]</f>
        <v>0.97349656613914592</v>
      </c>
      <c r="N3041" t="str">
        <f>IF(Global_Household_Financial_Dyna[[#This Row],[Monthly_Savings]]&lt;0,"High Risk", IF(Global_Household_Financial_Dyna[[#This Row],[Savings Rate%]]&lt;0.1, "Medium", "Safe"))</f>
        <v>Medium</v>
      </c>
      <c r="O3041">
        <f>Global_Household_Financial_Dyna[[#This Row],[Total_Household_Income]]/Global_Household_Financial_Dyna[[#This Row],[Family_Size]]</f>
        <v>132.89714285714285</v>
      </c>
      <c r="P3041" s="2">
        <f t="shared" si="94"/>
        <v>0.42077341556833553</v>
      </c>
      <c r="Q3041" s="2">
        <f t="shared" si="95"/>
        <v>-0.39425803784364161</v>
      </c>
      <c r="R3041" s="2" t="str">
        <f>IF(Global_Household_Financial_Dyna[[#This Row],[Vs country_Average]]&lt;-0.2, "Underperformer", IF(Global_Household_Financial_Dyna[[#This Row],[Vs country_Average]]&gt;0.2, "Outperformer", "Normal"))</f>
        <v>Underperformer</v>
      </c>
      <c r="S30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v>
      </c>
      <c r="T30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v>
      </c>
      <c r="U30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v>
      </c>
      <c r="V30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v>
      </c>
    </row>
    <row r="3042" spans="1:22" x14ac:dyDescent="0.3">
      <c r="A3042">
        <v>3050</v>
      </c>
      <c r="B3042" t="s">
        <v>10</v>
      </c>
      <c r="C3042" t="s">
        <v>11</v>
      </c>
      <c r="D3042">
        <v>5</v>
      </c>
      <c r="E3042">
        <v>3</v>
      </c>
      <c r="F3042">
        <v>876.85</v>
      </c>
      <c r="G3042">
        <v>1946.83</v>
      </c>
      <c r="H3042">
        <v>194.68</v>
      </c>
      <c r="I3042">
        <v>508.63</v>
      </c>
      <c r="J3042">
        <v>1243.52</v>
      </c>
      <c r="K3042">
        <f>Global_Household_Financial_Dyna[[#This Row],[Total_Household_Income]]-Global_Household_Financial_Dyna[[#This Row],[Estimated_Taxes]]</f>
        <v>1752.1499999999999</v>
      </c>
      <c r="L3042" s="1">
        <f>Global_Household_Financial_Dyna[[#This Row],[Monthly_Savings]]/Global_Household_Financial_Dyna[[#This Row],[Net Income]]</f>
        <v>0.70971092657592105</v>
      </c>
      <c r="M3042" s="2">
        <f>Global_Household_Financial_Dyna[[#This Row],[Monthly_Expenses]]/Global_Household_Financial_Dyna[[#This Row],[Net Income]]</f>
        <v>0.290289073424079</v>
      </c>
      <c r="N3042" t="str">
        <f>IF(Global_Household_Financial_Dyna[[#This Row],[Monthly_Savings]]&lt;0,"High Risk", IF(Global_Household_Financial_Dyna[[#This Row],[Savings Rate%]]&lt;0.1, "Medium", "Safe"))</f>
        <v>Safe</v>
      </c>
      <c r="O3042">
        <f>Global_Household_Financial_Dyna[[#This Row],[Total_Household_Income]]/Global_Household_Financial_Dyna[[#This Row],[Family_Size]]</f>
        <v>389.36599999999999</v>
      </c>
      <c r="P3042" s="2">
        <f t="shared" si="94"/>
        <v>0.42077341556833553</v>
      </c>
      <c r="Q3042" s="2">
        <f t="shared" si="95"/>
        <v>0.28893751100758552</v>
      </c>
      <c r="R3042" s="2" t="str">
        <f>IF(Global_Household_Financial_Dyna[[#This Row],[Vs country_Average]]&lt;-0.2, "Underperformer", IF(Global_Household_Financial_Dyna[[#This Row],[Vs country_Average]]&gt;0.2, "Outperformer", "Normal"))</f>
        <v>Outperformer</v>
      </c>
      <c r="S30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1243.52</v>
      </c>
      <c r="T30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1243.52</v>
      </c>
      <c r="U30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1243.52</v>
      </c>
      <c r="V30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1243.52</v>
      </c>
    </row>
    <row r="3043" spans="1:22" x14ac:dyDescent="0.3">
      <c r="A3043">
        <v>3051</v>
      </c>
      <c r="B3043" t="s">
        <v>18</v>
      </c>
      <c r="C3043" t="s">
        <v>20</v>
      </c>
      <c r="D3043">
        <v>2</v>
      </c>
      <c r="E3043">
        <v>1</v>
      </c>
      <c r="F3043">
        <v>2737.42</v>
      </c>
      <c r="G3043">
        <v>2737.42</v>
      </c>
      <c r="H3043">
        <v>602.23</v>
      </c>
      <c r="I3043">
        <v>1718.31</v>
      </c>
      <c r="J3043">
        <v>416.87</v>
      </c>
      <c r="K3043">
        <f>Global_Household_Financial_Dyna[[#This Row],[Total_Household_Income]]-Global_Household_Financial_Dyna[[#This Row],[Estimated_Taxes]]</f>
        <v>2135.19</v>
      </c>
      <c r="L3043" s="1">
        <f>Global_Household_Financial_Dyna[[#This Row],[Monthly_Savings]]/Global_Household_Financial_Dyna[[#This Row],[Net Income]]</f>
        <v>0.19523789451992563</v>
      </c>
      <c r="M3043" s="2">
        <f>Global_Household_Financial_Dyna[[#This Row],[Monthly_Expenses]]/Global_Household_Financial_Dyna[[#This Row],[Net Income]]</f>
        <v>0.80475742205611678</v>
      </c>
      <c r="N3043" t="str">
        <f>IF(Global_Household_Financial_Dyna[[#This Row],[Monthly_Savings]]&lt;0,"High Risk", IF(Global_Household_Financial_Dyna[[#This Row],[Savings Rate%]]&lt;0.1, "Medium", "Safe"))</f>
        <v>Safe</v>
      </c>
      <c r="O3043">
        <f>Global_Household_Financial_Dyna[[#This Row],[Total_Household_Income]]/Global_Household_Financial_Dyna[[#This Row],[Family_Size]]</f>
        <v>1368.71</v>
      </c>
      <c r="P3043" s="2">
        <f t="shared" si="94"/>
        <v>0.32336204947805613</v>
      </c>
      <c r="Q3043" s="2">
        <f t="shared" si="95"/>
        <v>-0.12812415495813051</v>
      </c>
      <c r="R3043" s="2" t="str">
        <f>IF(Global_Household_Financial_Dyna[[#This Row],[Vs country_Average]]&lt;-0.2, "Underperformer", IF(Global_Household_Financial_Dyna[[#This Row],[Vs country_Average]]&gt;0.2, "Outperformer", "Normal"))</f>
        <v>Normal</v>
      </c>
      <c r="S30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416.87</v>
      </c>
      <c r="T30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416.87</v>
      </c>
      <c r="U30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416.87</v>
      </c>
      <c r="V30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416.87</v>
      </c>
    </row>
    <row r="3044" spans="1:22" x14ac:dyDescent="0.3">
      <c r="A3044">
        <v>3052</v>
      </c>
      <c r="B3044" t="s">
        <v>10</v>
      </c>
      <c r="C3044" t="s">
        <v>22</v>
      </c>
      <c r="D3044">
        <v>4</v>
      </c>
      <c r="E3044">
        <v>3</v>
      </c>
      <c r="F3044">
        <v>1093</v>
      </c>
      <c r="G3044">
        <v>2544.25</v>
      </c>
      <c r="H3044">
        <v>254.43</v>
      </c>
      <c r="I3044">
        <v>488.69</v>
      </c>
      <c r="J3044">
        <v>1801.14</v>
      </c>
      <c r="K3044">
        <f>Global_Household_Financial_Dyna[[#This Row],[Total_Household_Income]]-Global_Household_Financial_Dyna[[#This Row],[Estimated_Taxes]]</f>
        <v>2289.8200000000002</v>
      </c>
      <c r="L3044" s="1">
        <f>Global_Household_Financial_Dyna[[#This Row],[Monthly_Savings]]/Global_Household_Financial_Dyna[[#This Row],[Net Income]]</f>
        <v>0.78658584517560326</v>
      </c>
      <c r="M3044" s="2">
        <f>Global_Household_Financial_Dyna[[#This Row],[Monthly_Expenses]]/Global_Household_Financial_Dyna[[#This Row],[Net Income]]</f>
        <v>0.21341852197989361</v>
      </c>
      <c r="N3044" t="str">
        <f>IF(Global_Household_Financial_Dyna[[#This Row],[Monthly_Savings]]&lt;0,"High Risk", IF(Global_Household_Financial_Dyna[[#This Row],[Savings Rate%]]&lt;0.1, "Medium", "Safe"))</f>
        <v>Safe</v>
      </c>
      <c r="O3044">
        <f>Global_Household_Financial_Dyna[[#This Row],[Total_Household_Income]]/Global_Household_Financial_Dyna[[#This Row],[Family_Size]]</f>
        <v>636.0625</v>
      </c>
      <c r="P3044" s="2">
        <f t="shared" si="94"/>
        <v>0.42077341556833553</v>
      </c>
      <c r="Q3044" s="2">
        <f t="shared" si="95"/>
        <v>0.36581242960726773</v>
      </c>
      <c r="R3044" s="2" t="str">
        <f>IF(Global_Household_Financial_Dyna[[#This Row],[Vs country_Average]]&lt;-0.2, "Underperformer", IF(Global_Household_Financial_Dyna[[#This Row],[Vs country_Average]]&gt;0.2, "Outperformer", "Normal"))</f>
        <v>Outperformer</v>
      </c>
      <c r="S30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1801.14</v>
      </c>
      <c r="T30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1801.14</v>
      </c>
      <c r="U30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1801.14</v>
      </c>
      <c r="V30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1801.14</v>
      </c>
    </row>
    <row r="3045" spans="1:22" x14ac:dyDescent="0.3">
      <c r="A3045">
        <v>3053</v>
      </c>
      <c r="B3045" t="s">
        <v>10</v>
      </c>
      <c r="C3045" t="s">
        <v>11</v>
      </c>
      <c r="D3045">
        <v>2</v>
      </c>
      <c r="E3045">
        <v>1</v>
      </c>
      <c r="F3045">
        <v>324.67</v>
      </c>
      <c r="G3045">
        <v>324.67</v>
      </c>
      <c r="H3045">
        <v>32.47</v>
      </c>
      <c r="I3045">
        <v>308.12</v>
      </c>
      <c r="J3045">
        <v>-15.91</v>
      </c>
      <c r="K3045">
        <f>Global_Household_Financial_Dyna[[#This Row],[Total_Household_Income]]-Global_Household_Financial_Dyna[[#This Row],[Estimated_Taxes]]</f>
        <v>292.20000000000005</v>
      </c>
      <c r="L3045" s="1">
        <f>Global_Household_Financial_Dyna[[#This Row],[Monthly_Savings]]/Global_Household_Financial_Dyna[[#This Row],[Net Income]]</f>
        <v>-5.4449007529089655E-2</v>
      </c>
      <c r="M3045" s="2">
        <f>Global_Household_Financial_Dyna[[#This Row],[Monthly_Expenses]]/Global_Household_Financial_Dyna[[#This Row],[Net Income]]</f>
        <v>1.0544832306639287</v>
      </c>
      <c r="N3045" t="str">
        <f>IF(Global_Household_Financial_Dyna[[#This Row],[Monthly_Savings]]&lt;0,"High Risk", IF(Global_Household_Financial_Dyna[[#This Row],[Savings Rate%]]&lt;0.1, "Medium", "Safe"))</f>
        <v>High Risk</v>
      </c>
      <c r="O3045">
        <f>Global_Household_Financial_Dyna[[#This Row],[Total_Household_Income]]/Global_Household_Financial_Dyna[[#This Row],[Family_Size]]</f>
        <v>162.33500000000001</v>
      </c>
      <c r="P3045" s="2">
        <f t="shared" si="94"/>
        <v>0.42077341556833553</v>
      </c>
      <c r="Q3045" s="2">
        <f t="shared" si="95"/>
        <v>-0.47522242309742518</v>
      </c>
      <c r="R3045" s="2" t="str">
        <f>IF(Global_Household_Financial_Dyna[[#This Row],[Vs country_Average]]&lt;-0.2, "Underperformer", IF(Global_Household_Financial_Dyna[[#This Row],[Vs country_Average]]&gt;0.2, "Outperformer", "Normal"))</f>
        <v>Underperformer</v>
      </c>
      <c r="S30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-0.50399999999999956</v>
      </c>
      <c r="T30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14.902000000000001</v>
      </c>
      <c r="U30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30.307999999999996</v>
      </c>
      <c r="V30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45.713999999999999</v>
      </c>
    </row>
    <row r="3046" spans="1:22" x14ac:dyDescent="0.3">
      <c r="A3046">
        <v>3054</v>
      </c>
      <c r="B3046" t="s">
        <v>10</v>
      </c>
      <c r="C3046" t="s">
        <v>22</v>
      </c>
      <c r="D3046">
        <v>4</v>
      </c>
      <c r="E3046">
        <v>3</v>
      </c>
      <c r="F3046">
        <v>987.93</v>
      </c>
      <c r="G3046">
        <v>2529.58</v>
      </c>
      <c r="H3046">
        <v>252.96</v>
      </c>
      <c r="I3046">
        <v>570.09</v>
      </c>
      <c r="J3046">
        <v>1706.53</v>
      </c>
      <c r="K3046">
        <f>Global_Household_Financial_Dyna[[#This Row],[Total_Household_Income]]-Global_Household_Financial_Dyna[[#This Row],[Estimated_Taxes]]</f>
        <v>2276.62</v>
      </c>
      <c r="L3046" s="1">
        <f>Global_Household_Financial_Dyna[[#This Row],[Monthly_Savings]]/Global_Household_Financial_Dyna[[#This Row],[Net Income]]</f>
        <v>0.74958930344106611</v>
      </c>
      <c r="M3046" s="2">
        <f>Global_Household_Financial_Dyna[[#This Row],[Monthly_Expenses]]/Global_Household_Financial_Dyna[[#This Row],[Net Income]]</f>
        <v>0.25041069655893389</v>
      </c>
      <c r="N3046" t="str">
        <f>IF(Global_Household_Financial_Dyna[[#This Row],[Monthly_Savings]]&lt;0,"High Risk", IF(Global_Household_Financial_Dyna[[#This Row],[Savings Rate%]]&lt;0.1, "Medium", "Safe"))</f>
        <v>Safe</v>
      </c>
      <c r="O3046">
        <f>Global_Household_Financial_Dyna[[#This Row],[Total_Household_Income]]/Global_Household_Financial_Dyna[[#This Row],[Family_Size]]</f>
        <v>632.39499999999998</v>
      </c>
      <c r="P3046" s="2">
        <f t="shared" si="94"/>
        <v>0.42077341556833553</v>
      </c>
      <c r="Q3046" s="2">
        <f t="shared" si="95"/>
        <v>0.32881588787273058</v>
      </c>
      <c r="R3046" s="2" t="str">
        <f>IF(Global_Household_Financial_Dyna[[#This Row],[Vs country_Average]]&lt;-0.2, "Underperformer", IF(Global_Household_Financial_Dyna[[#This Row],[Vs country_Average]]&gt;0.2, "Outperformer", "Normal"))</f>
        <v>Outperformer</v>
      </c>
      <c r="S30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1706.53</v>
      </c>
      <c r="T30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1706.53</v>
      </c>
      <c r="U30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1706.53</v>
      </c>
      <c r="V30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1706.53</v>
      </c>
    </row>
    <row r="3047" spans="1:22" x14ac:dyDescent="0.3">
      <c r="A3047">
        <v>3055</v>
      </c>
      <c r="B3047" t="s">
        <v>16</v>
      </c>
      <c r="C3047" t="s">
        <v>17</v>
      </c>
      <c r="D3047">
        <v>4</v>
      </c>
      <c r="E3047">
        <v>1</v>
      </c>
      <c r="F3047">
        <v>5159.05</v>
      </c>
      <c r="G3047">
        <v>5159.05</v>
      </c>
      <c r="H3047">
        <v>1805.67</v>
      </c>
      <c r="I3047">
        <v>3288.82</v>
      </c>
      <c r="J3047">
        <v>64.56</v>
      </c>
      <c r="K3047">
        <f>Global_Household_Financial_Dyna[[#This Row],[Total_Household_Income]]-Global_Household_Financial_Dyna[[#This Row],[Estimated_Taxes]]</f>
        <v>3353.38</v>
      </c>
      <c r="L3047" s="1">
        <f>Global_Household_Financial_Dyna[[#This Row],[Monthly_Savings]]/Global_Household_Financial_Dyna[[#This Row],[Net Income]]</f>
        <v>1.9252217165963894E-2</v>
      </c>
      <c r="M3047" s="2">
        <f>Global_Household_Financial_Dyna[[#This Row],[Monthly_Expenses]]/Global_Household_Financial_Dyna[[#This Row],[Net Income]]</f>
        <v>0.98074778283403607</v>
      </c>
      <c r="N3047" t="str">
        <f>IF(Global_Household_Financial_Dyna[[#This Row],[Monthly_Savings]]&lt;0,"High Risk", IF(Global_Household_Financial_Dyna[[#This Row],[Savings Rate%]]&lt;0.1, "Medium", "Safe"))</f>
        <v>Medium</v>
      </c>
      <c r="O3047">
        <f>Global_Household_Financial_Dyna[[#This Row],[Total_Household_Income]]/Global_Household_Financial_Dyna[[#This Row],[Family_Size]]</f>
        <v>1289.7625</v>
      </c>
      <c r="P3047" s="2">
        <f t="shared" si="94"/>
        <v>0.15879799892000862</v>
      </c>
      <c r="Q3047" s="2">
        <f t="shared" si="95"/>
        <v>-0.13954578175404472</v>
      </c>
      <c r="R3047" s="2" t="str">
        <f>IF(Global_Household_Financial_Dyna[[#This Row],[Vs country_Average]]&lt;-0.2, "Underperformer", IF(Global_Household_Financial_Dyna[[#This Row],[Vs country_Average]]&gt;0.2, "Outperformer", "Normal"))</f>
        <v>Normal</v>
      </c>
      <c r="S30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64.56</v>
      </c>
      <c r="T30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64.56</v>
      </c>
      <c r="U30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64.56</v>
      </c>
      <c r="V30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64.56</v>
      </c>
    </row>
    <row r="3048" spans="1:22" x14ac:dyDescent="0.3">
      <c r="A3048">
        <v>3056</v>
      </c>
      <c r="B3048" t="s">
        <v>12</v>
      </c>
      <c r="C3048" t="s">
        <v>13</v>
      </c>
      <c r="D3048">
        <v>8</v>
      </c>
      <c r="E3048">
        <v>3</v>
      </c>
      <c r="F3048">
        <v>4943.26</v>
      </c>
      <c r="G3048">
        <v>10388.52</v>
      </c>
      <c r="H3048">
        <v>3116.56</v>
      </c>
      <c r="I3048">
        <v>3852.16</v>
      </c>
      <c r="J3048">
        <v>3419.8</v>
      </c>
      <c r="K3048">
        <f>Global_Household_Financial_Dyna[[#This Row],[Total_Household_Income]]-Global_Household_Financial_Dyna[[#This Row],[Estimated_Taxes]]</f>
        <v>7271.9600000000009</v>
      </c>
      <c r="L3048" s="1">
        <f>Global_Household_Financial_Dyna[[#This Row],[Monthly_Savings]]/Global_Household_Financial_Dyna[[#This Row],[Net Income]]</f>
        <v>0.47027211370799615</v>
      </c>
      <c r="M3048" s="2">
        <f>Global_Household_Financial_Dyna[[#This Row],[Monthly_Expenses]]/Global_Household_Financial_Dyna[[#This Row],[Net Income]]</f>
        <v>0.52972788629200374</v>
      </c>
      <c r="N3048" t="str">
        <f>IF(Global_Household_Financial_Dyna[[#This Row],[Monthly_Savings]]&lt;0,"High Risk", IF(Global_Household_Financial_Dyna[[#This Row],[Savings Rate%]]&lt;0.1, "Medium", "Safe"))</f>
        <v>Safe</v>
      </c>
      <c r="O3048">
        <f>Global_Household_Financial_Dyna[[#This Row],[Total_Household_Income]]/Global_Household_Financial_Dyna[[#This Row],[Family_Size]]</f>
        <v>1298.5650000000001</v>
      </c>
      <c r="P3048" s="2">
        <f t="shared" si="94"/>
        <v>0.30718716818024266</v>
      </c>
      <c r="Q3048" s="2">
        <f t="shared" si="95"/>
        <v>0.16308494552775349</v>
      </c>
      <c r="R3048" s="2" t="str">
        <f>IF(Global_Household_Financial_Dyna[[#This Row],[Vs country_Average]]&lt;-0.2, "Underperformer", IF(Global_Household_Financial_Dyna[[#This Row],[Vs country_Average]]&gt;0.2, "Outperformer", "Normal"))</f>
        <v>Normal</v>
      </c>
      <c r="S30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3419.8</v>
      </c>
      <c r="T30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3419.8</v>
      </c>
      <c r="U30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3419.8</v>
      </c>
      <c r="V30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3419.8</v>
      </c>
    </row>
    <row r="3049" spans="1:22" x14ac:dyDescent="0.3">
      <c r="A3049">
        <v>3057</v>
      </c>
      <c r="B3049" t="s">
        <v>16</v>
      </c>
      <c r="C3049" t="s">
        <v>17</v>
      </c>
      <c r="D3049">
        <v>5</v>
      </c>
      <c r="E3049">
        <v>3</v>
      </c>
      <c r="F3049">
        <v>4268.59</v>
      </c>
      <c r="G3049">
        <v>10380.49</v>
      </c>
      <c r="H3049">
        <v>4152.2</v>
      </c>
      <c r="I3049">
        <v>4400.92</v>
      </c>
      <c r="J3049">
        <v>1827.37</v>
      </c>
      <c r="K3049">
        <f>Global_Household_Financial_Dyna[[#This Row],[Total_Household_Income]]-Global_Household_Financial_Dyna[[#This Row],[Estimated_Taxes]]</f>
        <v>6228.29</v>
      </c>
      <c r="L3049" s="1">
        <f>Global_Household_Financial_Dyna[[#This Row],[Monthly_Savings]]/Global_Household_Financial_Dyna[[#This Row],[Net Income]]</f>
        <v>0.29339834850336127</v>
      </c>
      <c r="M3049" s="2">
        <f>Global_Household_Financial_Dyna[[#This Row],[Monthly_Expenses]]/Global_Household_Financial_Dyna[[#This Row],[Net Income]]</f>
        <v>0.70660165149663878</v>
      </c>
      <c r="N3049" t="str">
        <f>IF(Global_Household_Financial_Dyna[[#This Row],[Monthly_Savings]]&lt;0,"High Risk", IF(Global_Household_Financial_Dyna[[#This Row],[Savings Rate%]]&lt;0.1, "Medium", "Safe"))</f>
        <v>Safe</v>
      </c>
      <c r="O3049">
        <f>Global_Household_Financial_Dyna[[#This Row],[Total_Household_Income]]/Global_Household_Financial_Dyna[[#This Row],[Family_Size]]</f>
        <v>2076.098</v>
      </c>
      <c r="P3049" s="2">
        <f t="shared" si="94"/>
        <v>0.15879799892000862</v>
      </c>
      <c r="Q3049" s="2">
        <f t="shared" si="95"/>
        <v>0.13460034958335265</v>
      </c>
      <c r="R3049" s="2" t="str">
        <f>IF(Global_Household_Financial_Dyna[[#This Row],[Vs country_Average]]&lt;-0.2, "Underperformer", IF(Global_Household_Financial_Dyna[[#This Row],[Vs country_Average]]&gt;0.2, "Outperformer", "Normal"))</f>
        <v>Normal</v>
      </c>
      <c r="S30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1827.37</v>
      </c>
      <c r="T30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1827.37</v>
      </c>
      <c r="U30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1827.37</v>
      </c>
      <c r="V30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1827.37</v>
      </c>
    </row>
    <row r="3050" spans="1:22" x14ac:dyDescent="0.3">
      <c r="A3050">
        <v>3058</v>
      </c>
      <c r="B3050" t="s">
        <v>18</v>
      </c>
      <c r="C3050" t="s">
        <v>20</v>
      </c>
      <c r="D3050">
        <v>5</v>
      </c>
      <c r="E3050">
        <v>1</v>
      </c>
      <c r="F3050">
        <v>4345.25</v>
      </c>
      <c r="G3050">
        <v>4345.25</v>
      </c>
      <c r="H3050">
        <v>955.95</v>
      </c>
      <c r="I3050">
        <v>3515.95</v>
      </c>
      <c r="J3050">
        <v>-126.66</v>
      </c>
      <c r="K3050">
        <f>Global_Household_Financial_Dyna[[#This Row],[Total_Household_Income]]-Global_Household_Financial_Dyna[[#This Row],[Estimated_Taxes]]</f>
        <v>3389.3</v>
      </c>
      <c r="L3050" s="1">
        <f>Global_Household_Financial_Dyna[[#This Row],[Monthly_Savings]]/Global_Household_Financial_Dyna[[#This Row],[Net Income]]</f>
        <v>-3.7370548490838811E-2</v>
      </c>
      <c r="M3050" s="2">
        <f>Global_Household_Financial_Dyna[[#This Row],[Monthly_Expenses]]/Global_Household_Financial_Dyna[[#This Row],[Net Income]]</f>
        <v>1.0373675980290915</v>
      </c>
      <c r="N3050" t="str">
        <f>IF(Global_Household_Financial_Dyna[[#This Row],[Monthly_Savings]]&lt;0,"High Risk", IF(Global_Household_Financial_Dyna[[#This Row],[Savings Rate%]]&lt;0.1, "Medium", "Safe"))</f>
        <v>High Risk</v>
      </c>
      <c r="O3050">
        <f>Global_Household_Financial_Dyna[[#This Row],[Total_Household_Income]]/Global_Household_Financial_Dyna[[#This Row],[Family_Size]]</f>
        <v>869.05</v>
      </c>
      <c r="P3050" s="2">
        <f t="shared" si="94"/>
        <v>0.32336204947805613</v>
      </c>
      <c r="Q3050" s="2">
        <f t="shared" si="95"/>
        <v>-0.36073259796889495</v>
      </c>
      <c r="R3050" s="2" t="str">
        <f>IF(Global_Household_Financial_Dyna[[#This Row],[Vs country_Average]]&lt;-0.2, "Underperformer", IF(Global_Household_Financial_Dyna[[#This Row],[Vs country_Average]]&gt;0.2, "Outperformer", "Normal"))</f>
        <v>Underperformer</v>
      </c>
      <c r="S30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49.137500000000017</v>
      </c>
      <c r="T30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224.93500000000003</v>
      </c>
      <c r="U30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400.73249999999996</v>
      </c>
      <c r="V30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576.53000000000009</v>
      </c>
    </row>
    <row r="3051" spans="1:22" x14ac:dyDescent="0.3">
      <c r="A3051">
        <v>3059</v>
      </c>
      <c r="B3051" t="s">
        <v>18</v>
      </c>
      <c r="C3051" t="s">
        <v>19</v>
      </c>
      <c r="D3051">
        <v>5</v>
      </c>
      <c r="E3051">
        <v>3</v>
      </c>
      <c r="F3051">
        <v>5823.14</v>
      </c>
      <c r="G3051">
        <v>12156.21</v>
      </c>
      <c r="H3051">
        <v>3282.18</v>
      </c>
      <c r="I3051">
        <v>3475.05</v>
      </c>
      <c r="J3051">
        <v>5398.98</v>
      </c>
      <c r="K3051">
        <f>Global_Household_Financial_Dyna[[#This Row],[Total_Household_Income]]-Global_Household_Financial_Dyna[[#This Row],[Estimated_Taxes]]</f>
        <v>8874.0299999999988</v>
      </c>
      <c r="L3051" s="1">
        <f>Global_Household_Financial_Dyna[[#This Row],[Monthly_Savings]]/Global_Household_Financial_Dyna[[#This Row],[Net Income]]</f>
        <v>0.60840227044533324</v>
      </c>
      <c r="M3051" s="2">
        <f>Global_Household_Financial_Dyna[[#This Row],[Monthly_Expenses]]/Global_Household_Financial_Dyna[[#This Row],[Net Income]]</f>
        <v>0.39159772955466687</v>
      </c>
      <c r="N3051" t="str">
        <f>IF(Global_Household_Financial_Dyna[[#This Row],[Monthly_Savings]]&lt;0,"High Risk", IF(Global_Household_Financial_Dyna[[#This Row],[Savings Rate%]]&lt;0.1, "Medium", "Safe"))</f>
        <v>Safe</v>
      </c>
      <c r="O3051">
        <f>Global_Household_Financial_Dyna[[#This Row],[Total_Household_Income]]/Global_Household_Financial_Dyna[[#This Row],[Family_Size]]</f>
        <v>2431.2419999999997</v>
      </c>
      <c r="P3051" s="2">
        <f t="shared" si="94"/>
        <v>0.32336204947805613</v>
      </c>
      <c r="Q3051" s="2">
        <f t="shared" si="95"/>
        <v>0.2850402209672771</v>
      </c>
      <c r="R3051" s="2" t="str">
        <f>IF(Global_Household_Financial_Dyna[[#This Row],[Vs country_Average]]&lt;-0.2, "Underperformer", IF(Global_Household_Financial_Dyna[[#This Row],[Vs country_Average]]&gt;0.2, "Outperformer", "Normal"))</f>
        <v>Outperformer</v>
      </c>
      <c r="S30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5398.98</v>
      </c>
      <c r="T30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5398.98</v>
      </c>
      <c r="U30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5398.98</v>
      </c>
      <c r="V30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5398.98</v>
      </c>
    </row>
    <row r="3052" spans="1:22" x14ac:dyDescent="0.3">
      <c r="A3052">
        <v>3060</v>
      </c>
      <c r="B3052" t="s">
        <v>12</v>
      </c>
      <c r="C3052" t="s">
        <v>13</v>
      </c>
      <c r="D3052">
        <v>4</v>
      </c>
      <c r="E3052">
        <v>3</v>
      </c>
      <c r="F3052">
        <v>4824.42</v>
      </c>
      <c r="G3052">
        <v>10310.16</v>
      </c>
      <c r="H3052">
        <v>3093.05</v>
      </c>
      <c r="I3052">
        <v>3801.16</v>
      </c>
      <c r="J3052">
        <v>3415.95</v>
      </c>
      <c r="K3052">
        <f>Global_Household_Financial_Dyna[[#This Row],[Total_Household_Income]]-Global_Household_Financial_Dyna[[#This Row],[Estimated_Taxes]]</f>
        <v>7217.11</v>
      </c>
      <c r="L3052" s="1">
        <f>Global_Household_Financial_Dyna[[#This Row],[Monthly_Savings]]/Global_Household_Financial_Dyna[[#This Row],[Net Income]]</f>
        <v>0.47331272489957893</v>
      </c>
      <c r="M3052" s="2">
        <f>Global_Household_Financial_Dyna[[#This Row],[Monthly_Expenses]]/Global_Household_Financial_Dyna[[#This Row],[Net Income]]</f>
        <v>0.52668727510042113</v>
      </c>
      <c r="N3052" t="str">
        <f>IF(Global_Household_Financial_Dyna[[#This Row],[Monthly_Savings]]&lt;0,"High Risk", IF(Global_Household_Financial_Dyna[[#This Row],[Savings Rate%]]&lt;0.1, "Medium", "Safe"))</f>
        <v>Safe</v>
      </c>
      <c r="O3052">
        <f>Global_Household_Financial_Dyna[[#This Row],[Total_Household_Income]]/Global_Household_Financial_Dyna[[#This Row],[Family_Size]]</f>
        <v>2577.54</v>
      </c>
      <c r="P3052" s="2">
        <f t="shared" si="94"/>
        <v>0.30718716818024266</v>
      </c>
      <c r="Q3052" s="2">
        <f t="shared" si="95"/>
        <v>0.16612555671933626</v>
      </c>
      <c r="R3052" s="2" t="str">
        <f>IF(Global_Household_Financial_Dyna[[#This Row],[Vs country_Average]]&lt;-0.2, "Underperformer", IF(Global_Household_Financial_Dyna[[#This Row],[Vs country_Average]]&gt;0.2, "Outperformer", "Normal"))</f>
        <v>Normal</v>
      </c>
      <c r="S30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3415.95</v>
      </c>
      <c r="T30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3415.95</v>
      </c>
      <c r="U30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3415.95</v>
      </c>
      <c r="V30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3415.95</v>
      </c>
    </row>
    <row r="3053" spans="1:22" x14ac:dyDescent="0.3">
      <c r="A3053">
        <v>3061</v>
      </c>
      <c r="B3053" t="s">
        <v>10</v>
      </c>
      <c r="C3053" t="s">
        <v>11</v>
      </c>
      <c r="D3053">
        <v>4</v>
      </c>
      <c r="E3053">
        <v>3</v>
      </c>
      <c r="F3053">
        <v>824.83</v>
      </c>
      <c r="G3053">
        <v>2048.7399999999998</v>
      </c>
      <c r="H3053">
        <v>204.87</v>
      </c>
      <c r="I3053">
        <v>611.98</v>
      </c>
      <c r="J3053">
        <v>1231.8800000000001</v>
      </c>
      <c r="K3053">
        <f>Global_Household_Financial_Dyna[[#This Row],[Total_Household_Income]]-Global_Household_Financial_Dyna[[#This Row],[Estimated_Taxes]]</f>
        <v>1843.87</v>
      </c>
      <c r="L3053" s="1">
        <f>Global_Household_Financial_Dyna[[#This Row],[Monthly_Savings]]/Global_Household_Financial_Dyna[[#This Row],[Net Income]]</f>
        <v>0.66809482230309092</v>
      </c>
      <c r="M3053" s="2">
        <f>Global_Household_Financial_Dyna[[#This Row],[Monthly_Expenses]]/Global_Household_Financial_Dyna[[#This Row],[Net Income]]</f>
        <v>0.33189975432107471</v>
      </c>
      <c r="N3053" t="str">
        <f>IF(Global_Household_Financial_Dyna[[#This Row],[Monthly_Savings]]&lt;0,"High Risk", IF(Global_Household_Financial_Dyna[[#This Row],[Savings Rate%]]&lt;0.1, "Medium", "Safe"))</f>
        <v>Safe</v>
      </c>
      <c r="O3053">
        <f>Global_Household_Financial_Dyna[[#This Row],[Total_Household_Income]]/Global_Household_Financial_Dyna[[#This Row],[Family_Size]]</f>
        <v>512.18499999999995</v>
      </c>
      <c r="P3053" s="2">
        <f t="shared" si="94"/>
        <v>0.42077341556833553</v>
      </c>
      <c r="Q3053" s="2">
        <f t="shared" si="95"/>
        <v>0.24732140673475539</v>
      </c>
      <c r="R3053" s="2" t="str">
        <f>IF(Global_Household_Financial_Dyna[[#This Row],[Vs country_Average]]&lt;-0.2, "Underperformer", IF(Global_Household_Financial_Dyna[[#This Row],[Vs country_Average]]&gt;0.2, "Outperformer", "Normal"))</f>
        <v>Outperformer</v>
      </c>
      <c r="S30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1231.8800000000001</v>
      </c>
      <c r="T30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1231.8800000000001</v>
      </c>
      <c r="U30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1231.8800000000001</v>
      </c>
      <c r="V30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1231.8800000000001</v>
      </c>
    </row>
    <row r="3054" spans="1:22" x14ac:dyDescent="0.3">
      <c r="A3054">
        <v>3062</v>
      </c>
      <c r="B3054" t="s">
        <v>18</v>
      </c>
      <c r="C3054" t="s">
        <v>19</v>
      </c>
      <c r="D3054">
        <v>2</v>
      </c>
      <c r="E3054">
        <v>2</v>
      </c>
      <c r="F3054">
        <v>3657.64</v>
      </c>
      <c r="G3054">
        <v>6502.63</v>
      </c>
      <c r="H3054">
        <v>1430.58</v>
      </c>
      <c r="I3054">
        <v>2443.2800000000002</v>
      </c>
      <c r="J3054">
        <v>2628.77</v>
      </c>
      <c r="K3054">
        <f>Global_Household_Financial_Dyna[[#This Row],[Total_Household_Income]]-Global_Household_Financial_Dyna[[#This Row],[Estimated_Taxes]]</f>
        <v>5072.05</v>
      </c>
      <c r="L3054" s="1">
        <f>Global_Household_Financial_Dyna[[#This Row],[Monthly_Savings]]/Global_Household_Financial_Dyna[[#This Row],[Net Income]]</f>
        <v>0.51828550586054944</v>
      </c>
      <c r="M3054" s="2">
        <f>Global_Household_Financial_Dyna[[#This Row],[Monthly_Expenses]]/Global_Household_Financial_Dyna[[#This Row],[Net Income]]</f>
        <v>0.48171449413945056</v>
      </c>
      <c r="N3054" t="str">
        <f>IF(Global_Household_Financial_Dyna[[#This Row],[Monthly_Savings]]&lt;0,"High Risk", IF(Global_Household_Financial_Dyna[[#This Row],[Savings Rate%]]&lt;0.1, "Medium", "Safe"))</f>
        <v>Safe</v>
      </c>
      <c r="O3054">
        <f>Global_Household_Financial_Dyna[[#This Row],[Total_Household_Income]]/Global_Household_Financial_Dyna[[#This Row],[Family_Size]]</f>
        <v>3251.3150000000001</v>
      </c>
      <c r="P3054" s="2">
        <f t="shared" si="94"/>
        <v>0.32336204947805613</v>
      </c>
      <c r="Q3054" s="2">
        <f t="shared" si="95"/>
        <v>0.19492345638249331</v>
      </c>
      <c r="R3054" s="2" t="str">
        <f>IF(Global_Household_Financial_Dyna[[#This Row],[Vs country_Average]]&lt;-0.2, "Underperformer", IF(Global_Household_Financial_Dyna[[#This Row],[Vs country_Average]]&gt;0.2, "Outperformer", "Normal"))</f>
        <v>Normal</v>
      </c>
      <c r="S30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2628.77</v>
      </c>
      <c r="T30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2628.77</v>
      </c>
      <c r="U30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2628.77</v>
      </c>
      <c r="V30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2628.77</v>
      </c>
    </row>
    <row r="3055" spans="1:22" x14ac:dyDescent="0.3">
      <c r="A3055">
        <v>3063</v>
      </c>
      <c r="B3055" t="s">
        <v>16</v>
      </c>
      <c r="C3055" t="s">
        <v>17</v>
      </c>
      <c r="D3055">
        <v>3</v>
      </c>
      <c r="E3055">
        <v>2</v>
      </c>
      <c r="F3055">
        <v>5555.61</v>
      </c>
      <c r="G3055">
        <v>9228.2199999999993</v>
      </c>
      <c r="H3055">
        <v>3691.29</v>
      </c>
      <c r="I3055">
        <v>2351.65</v>
      </c>
      <c r="J3055">
        <v>3185.29</v>
      </c>
      <c r="K3055">
        <f>Global_Household_Financial_Dyna[[#This Row],[Total_Household_Income]]-Global_Household_Financial_Dyna[[#This Row],[Estimated_Taxes]]</f>
        <v>5536.9299999999994</v>
      </c>
      <c r="L3055" s="1">
        <f>Global_Household_Financial_Dyna[[#This Row],[Monthly_Savings]]/Global_Household_Financial_Dyna[[#This Row],[Net Income]]</f>
        <v>0.57528088670075295</v>
      </c>
      <c r="M3055" s="2">
        <f>Global_Household_Financial_Dyna[[#This Row],[Monthly_Expenses]]/Global_Household_Financial_Dyna[[#This Row],[Net Income]]</f>
        <v>0.42472091935422707</v>
      </c>
      <c r="N3055" t="str">
        <f>IF(Global_Household_Financial_Dyna[[#This Row],[Monthly_Savings]]&lt;0,"High Risk", IF(Global_Household_Financial_Dyna[[#This Row],[Savings Rate%]]&lt;0.1, "Medium", "Safe"))</f>
        <v>Safe</v>
      </c>
      <c r="O3055">
        <f>Global_Household_Financial_Dyna[[#This Row],[Total_Household_Income]]/Global_Household_Financial_Dyna[[#This Row],[Family_Size]]</f>
        <v>3076.0733333333333</v>
      </c>
      <c r="P3055" s="2">
        <f t="shared" si="94"/>
        <v>0.15879799892000862</v>
      </c>
      <c r="Q3055" s="2">
        <f t="shared" si="95"/>
        <v>0.41648288778074433</v>
      </c>
      <c r="R3055" s="2" t="str">
        <f>IF(Global_Household_Financial_Dyna[[#This Row],[Vs country_Average]]&lt;-0.2, "Underperformer", IF(Global_Household_Financial_Dyna[[#This Row],[Vs country_Average]]&gt;0.2, "Outperformer", "Normal"))</f>
        <v>Outperformer</v>
      </c>
      <c r="S30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3185.29</v>
      </c>
      <c r="T30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3185.29</v>
      </c>
      <c r="U30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3185.29</v>
      </c>
      <c r="V30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3185.29</v>
      </c>
    </row>
    <row r="3056" spans="1:22" x14ac:dyDescent="0.3">
      <c r="A3056">
        <v>3064</v>
      </c>
      <c r="B3056" t="s">
        <v>16</v>
      </c>
      <c r="C3056" t="s">
        <v>17</v>
      </c>
      <c r="D3056">
        <v>5</v>
      </c>
      <c r="E3056">
        <v>2</v>
      </c>
      <c r="F3056">
        <v>3744.19</v>
      </c>
      <c r="G3056">
        <v>6563.88</v>
      </c>
      <c r="H3056">
        <v>2297.36</v>
      </c>
      <c r="I3056">
        <v>3115.46</v>
      </c>
      <c r="J3056">
        <v>1151.07</v>
      </c>
      <c r="K3056">
        <f>Global_Household_Financial_Dyna[[#This Row],[Total_Household_Income]]-Global_Household_Financial_Dyna[[#This Row],[Estimated_Taxes]]</f>
        <v>4266.5200000000004</v>
      </c>
      <c r="L3056" s="1">
        <f>Global_Household_Financial_Dyna[[#This Row],[Monthly_Savings]]/Global_Household_Financial_Dyna[[#This Row],[Net Income]]</f>
        <v>0.26979130532612056</v>
      </c>
      <c r="M3056" s="2">
        <f>Global_Household_Financial_Dyna[[#This Row],[Monthly_Expenses]]/Global_Household_Financial_Dyna[[#This Row],[Net Income]]</f>
        <v>0.73021103850444857</v>
      </c>
      <c r="N3056" t="str">
        <f>IF(Global_Household_Financial_Dyna[[#This Row],[Monthly_Savings]]&lt;0,"High Risk", IF(Global_Household_Financial_Dyna[[#This Row],[Savings Rate%]]&lt;0.1, "Medium", "Safe"))</f>
        <v>Safe</v>
      </c>
      <c r="O3056">
        <f>Global_Household_Financial_Dyna[[#This Row],[Total_Household_Income]]/Global_Household_Financial_Dyna[[#This Row],[Family_Size]]</f>
        <v>1312.7760000000001</v>
      </c>
      <c r="P3056" s="2">
        <f t="shared" si="94"/>
        <v>0.15879799892000862</v>
      </c>
      <c r="Q3056" s="2">
        <f t="shared" si="95"/>
        <v>0.11099330640611194</v>
      </c>
      <c r="R3056" s="2" t="str">
        <f>IF(Global_Household_Financial_Dyna[[#This Row],[Vs country_Average]]&lt;-0.2, "Underperformer", IF(Global_Household_Financial_Dyna[[#This Row],[Vs country_Average]]&gt;0.2, "Outperformer", "Normal"))</f>
        <v>Normal</v>
      </c>
      <c r="S30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1151.07</v>
      </c>
      <c r="T30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1151.07</v>
      </c>
      <c r="U30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1151.07</v>
      </c>
      <c r="V30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1151.07</v>
      </c>
    </row>
    <row r="3057" spans="1:22" x14ac:dyDescent="0.3">
      <c r="A3057">
        <v>3065</v>
      </c>
      <c r="B3057" t="s">
        <v>16</v>
      </c>
      <c r="C3057" t="s">
        <v>21</v>
      </c>
      <c r="D3057">
        <v>8</v>
      </c>
      <c r="E3057">
        <v>3</v>
      </c>
      <c r="F3057">
        <v>3077.23</v>
      </c>
      <c r="G3057">
        <v>6494.41</v>
      </c>
      <c r="H3057">
        <v>2273.04</v>
      </c>
      <c r="I3057">
        <v>5127.79</v>
      </c>
      <c r="J3057">
        <v>-906.43</v>
      </c>
      <c r="K3057">
        <f>Global_Household_Financial_Dyna[[#This Row],[Total_Household_Income]]-Global_Household_Financial_Dyna[[#This Row],[Estimated_Taxes]]</f>
        <v>4221.37</v>
      </c>
      <c r="L3057" s="1">
        <f>Global_Household_Financial_Dyna[[#This Row],[Monthly_Savings]]/Global_Household_Financial_Dyna[[#This Row],[Net Income]]</f>
        <v>-0.21472412984410275</v>
      </c>
      <c r="M3057" s="2">
        <f>Global_Household_Financial_Dyna[[#This Row],[Monthly_Expenses]]/Global_Household_Financial_Dyna[[#This Row],[Net Income]]</f>
        <v>1.2147217609449066</v>
      </c>
      <c r="N3057" t="str">
        <f>IF(Global_Household_Financial_Dyna[[#This Row],[Monthly_Savings]]&lt;0,"High Risk", IF(Global_Household_Financial_Dyna[[#This Row],[Savings Rate%]]&lt;0.1, "Medium", "Safe"))</f>
        <v>High Risk</v>
      </c>
      <c r="O3057">
        <f>Global_Household_Financial_Dyna[[#This Row],[Total_Household_Income]]/Global_Household_Financial_Dyna[[#This Row],[Family_Size]]</f>
        <v>811.80124999999998</v>
      </c>
      <c r="P3057" s="2">
        <f t="shared" si="94"/>
        <v>0.15879799892000862</v>
      </c>
      <c r="Q3057" s="2">
        <f t="shared" si="95"/>
        <v>-0.37352212876411139</v>
      </c>
      <c r="R3057" s="2" t="str">
        <f>IF(Global_Household_Financial_Dyna[[#This Row],[Vs country_Average]]&lt;-0.2, "Underperformer", IF(Global_Household_Financial_Dyna[[#This Row],[Vs country_Average]]&gt;0.2, "Outperformer", "Normal"))</f>
        <v>Underperformer</v>
      </c>
      <c r="S30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-650.04049999999995</v>
      </c>
      <c r="T30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-393.65099999999995</v>
      </c>
      <c r="U30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-137.26149999999996</v>
      </c>
      <c r="V30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119.12800000000004</v>
      </c>
    </row>
    <row r="3058" spans="1:22" x14ac:dyDescent="0.3">
      <c r="A3058">
        <v>3066</v>
      </c>
      <c r="B3058" t="s">
        <v>10</v>
      </c>
      <c r="C3058" t="s">
        <v>11</v>
      </c>
      <c r="D3058">
        <v>6</v>
      </c>
      <c r="E3058">
        <v>1</v>
      </c>
      <c r="F3058">
        <v>263.52999999999997</v>
      </c>
      <c r="G3058">
        <v>263.52999999999997</v>
      </c>
      <c r="H3058">
        <v>26.35</v>
      </c>
      <c r="I3058">
        <v>250.09</v>
      </c>
      <c r="J3058">
        <v>-12.91</v>
      </c>
      <c r="K3058">
        <f>Global_Household_Financial_Dyna[[#This Row],[Total_Household_Income]]-Global_Household_Financial_Dyna[[#This Row],[Estimated_Taxes]]</f>
        <v>237.17999999999998</v>
      </c>
      <c r="L3058" s="1">
        <f>Global_Household_Financial_Dyna[[#This Row],[Monthly_Savings]]/Global_Household_Financial_Dyna[[#This Row],[Net Income]]</f>
        <v>-5.4431233662197494E-2</v>
      </c>
      <c r="M3058" s="2">
        <f>Global_Household_Financial_Dyna[[#This Row],[Monthly_Expenses]]/Global_Household_Financial_Dyna[[#This Row],[Net Income]]</f>
        <v>1.0544312336621975</v>
      </c>
      <c r="N3058" t="str">
        <f>IF(Global_Household_Financial_Dyna[[#This Row],[Monthly_Savings]]&lt;0,"High Risk", IF(Global_Household_Financial_Dyna[[#This Row],[Savings Rate%]]&lt;0.1, "Medium", "Safe"))</f>
        <v>High Risk</v>
      </c>
      <c r="O3058">
        <f>Global_Household_Financial_Dyna[[#This Row],[Total_Household_Income]]/Global_Household_Financial_Dyna[[#This Row],[Family_Size]]</f>
        <v>43.92166666666666</v>
      </c>
      <c r="P3058" s="2">
        <f t="shared" si="94"/>
        <v>0.42077341556833553</v>
      </c>
      <c r="Q3058" s="2">
        <f t="shared" si="95"/>
        <v>-0.47520464923053302</v>
      </c>
      <c r="R3058" s="2" t="str">
        <f>IF(Global_Household_Financial_Dyna[[#This Row],[Vs country_Average]]&lt;-0.2, "Underperformer", IF(Global_Household_Financial_Dyna[[#This Row],[Vs country_Average]]&gt;0.2, "Outperformer", "Normal"))</f>
        <v>Underperformer</v>
      </c>
      <c r="S30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-0.40549999999999997</v>
      </c>
      <c r="T30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12.098999999999997</v>
      </c>
      <c r="U30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24.603499999999993</v>
      </c>
      <c r="V30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37.10799999999999</v>
      </c>
    </row>
    <row r="3059" spans="1:22" x14ac:dyDescent="0.3">
      <c r="A3059">
        <v>3067</v>
      </c>
      <c r="B3059" t="s">
        <v>18</v>
      </c>
      <c r="C3059" t="s">
        <v>20</v>
      </c>
      <c r="D3059">
        <v>2</v>
      </c>
      <c r="E3059">
        <v>2</v>
      </c>
      <c r="F3059">
        <v>6291.11</v>
      </c>
      <c r="G3059">
        <v>10150.6</v>
      </c>
      <c r="H3059">
        <v>2740.66</v>
      </c>
      <c r="I3059">
        <v>1684.6</v>
      </c>
      <c r="J3059">
        <v>5725.34</v>
      </c>
      <c r="K3059">
        <f>Global_Household_Financial_Dyna[[#This Row],[Total_Household_Income]]-Global_Household_Financial_Dyna[[#This Row],[Estimated_Taxes]]</f>
        <v>7409.9400000000005</v>
      </c>
      <c r="L3059" s="1">
        <f>Global_Household_Financial_Dyna[[#This Row],[Monthly_Savings]]/Global_Household_Financial_Dyna[[#This Row],[Net Income]]</f>
        <v>0.77265672866446955</v>
      </c>
      <c r="M3059" s="2">
        <f>Global_Household_Financial_Dyna[[#This Row],[Monthly_Expenses]]/Global_Household_Financial_Dyna[[#This Row],[Net Income]]</f>
        <v>0.22734327133553037</v>
      </c>
      <c r="N3059" t="str">
        <f>IF(Global_Household_Financial_Dyna[[#This Row],[Monthly_Savings]]&lt;0,"High Risk", IF(Global_Household_Financial_Dyna[[#This Row],[Savings Rate%]]&lt;0.1, "Medium", "Safe"))</f>
        <v>Safe</v>
      </c>
      <c r="O3059">
        <f>Global_Household_Financial_Dyna[[#This Row],[Total_Household_Income]]/Global_Household_Financial_Dyna[[#This Row],[Family_Size]]</f>
        <v>5075.3</v>
      </c>
      <c r="P3059" s="2">
        <f t="shared" si="94"/>
        <v>0.32336204947805613</v>
      </c>
      <c r="Q3059" s="2">
        <f t="shared" si="95"/>
        <v>0.44929467918641341</v>
      </c>
      <c r="R3059" s="2" t="str">
        <f>IF(Global_Household_Financial_Dyna[[#This Row],[Vs country_Average]]&lt;-0.2, "Underperformer", IF(Global_Household_Financial_Dyna[[#This Row],[Vs country_Average]]&gt;0.2, "Outperformer", "Normal"))</f>
        <v>Outperformer</v>
      </c>
      <c r="S30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5725.34</v>
      </c>
      <c r="T30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5725.34</v>
      </c>
      <c r="U30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5725.34</v>
      </c>
      <c r="V30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5725.34</v>
      </c>
    </row>
    <row r="3060" spans="1:22" x14ac:dyDescent="0.3">
      <c r="A3060">
        <v>3068</v>
      </c>
      <c r="B3060" t="s">
        <v>12</v>
      </c>
      <c r="C3060" t="s">
        <v>13</v>
      </c>
      <c r="D3060">
        <v>2</v>
      </c>
      <c r="E3060">
        <v>1</v>
      </c>
      <c r="F3060">
        <v>5947.41</v>
      </c>
      <c r="G3060">
        <v>5947.41</v>
      </c>
      <c r="H3060">
        <v>1486.85</v>
      </c>
      <c r="I3060">
        <v>2305.41</v>
      </c>
      <c r="J3060">
        <v>2155.15</v>
      </c>
      <c r="K3060">
        <f>Global_Household_Financial_Dyna[[#This Row],[Total_Household_Income]]-Global_Household_Financial_Dyna[[#This Row],[Estimated_Taxes]]</f>
        <v>4460.5599999999995</v>
      </c>
      <c r="L3060" s="1">
        <f>Global_Household_Financial_Dyna[[#This Row],[Monthly_Savings]]/Global_Household_Financial_Dyna[[#This Row],[Net Income]]</f>
        <v>0.48315682335850213</v>
      </c>
      <c r="M3060" s="2">
        <f>Global_Household_Financial_Dyna[[#This Row],[Monthly_Expenses]]/Global_Household_Financial_Dyna[[#This Row],[Net Income]]</f>
        <v>0.51684317664149793</v>
      </c>
      <c r="N3060" t="str">
        <f>IF(Global_Household_Financial_Dyna[[#This Row],[Monthly_Savings]]&lt;0,"High Risk", IF(Global_Household_Financial_Dyna[[#This Row],[Savings Rate%]]&lt;0.1, "Medium", "Safe"))</f>
        <v>Safe</v>
      </c>
      <c r="O3060">
        <f>Global_Household_Financial_Dyna[[#This Row],[Total_Household_Income]]/Global_Household_Financial_Dyna[[#This Row],[Family_Size]]</f>
        <v>2973.7049999999999</v>
      </c>
      <c r="P3060" s="2">
        <f t="shared" si="94"/>
        <v>0.30718716818024266</v>
      </c>
      <c r="Q3060" s="2">
        <f t="shared" si="95"/>
        <v>0.17596965517825947</v>
      </c>
      <c r="R3060" s="2" t="str">
        <f>IF(Global_Household_Financial_Dyna[[#This Row],[Vs country_Average]]&lt;-0.2, "Underperformer", IF(Global_Household_Financial_Dyna[[#This Row],[Vs country_Average]]&gt;0.2, "Outperformer", "Normal"))</f>
        <v>Normal</v>
      </c>
      <c r="S30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2155.15</v>
      </c>
      <c r="T30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2155.15</v>
      </c>
      <c r="U30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2155.15</v>
      </c>
      <c r="V30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2155.15</v>
      </c>
    </row>
    <row r="3061" spans="1:22" x14ac:dyDescent="0.3">
      <c r="A3061">
        <v>3069</v>
      </c>
      <c r="B3061" t="s">
        <v>10</v>
      </c>
      <c r="C3061" t="s">
        <v>11</v>
      </c>
      <c r="D3061">
        <v>1</v>
      </c>
      <c r="E3061">
        <v>1</v>
      </c>
      <c r="F3061">
        <v>653.79999999999995</v>
      </c>
      <c r="G3061">
        <v>653.79999999999995</v>
      </c>
      <c r="H3061">
        <v>65.38</v>
      </c>
      <c r="I3061">
        <v>228.98</v>
      </c>
      <c r="J3061">
        <v>359.44</v>
      </c>
      <c r="K3061">
        <f>Global_Household_Financial_Dyna[[#This Row],[Total_Household_Income]]-Global_Household_Financial_Dyna[[#This Row],[Estimated_Taxes]]</f>
        <v>588.41999999999996</v>
      </c>
      <c r="L3061" s="1">
        <f>Global_Household_Financial_Dyna[[#This Row],[Monthly_Savings]]/Global_Household_Financial_Dyna[[#This Row],[Net Income]]</f>
        <v>0.61085619115597711</v>
      </c>
      <c r="M3061" s="2">
        <f>Global_Household_Financial_Dyna[[#This Row],[Monthly_Expenses]]/Global_Household_Financial_Dyna[[#This Row],[Net Income]]</f>
        <v>0.389143808844023</v>
      </c>
      <c r="N3061" t="str">
        <f>IF(Global_Household_Financial_Dyna[[#This Row],[Monthly_Savings]]&lt;0,"High Risk", IF(Global_Household_Financial_Dyna[[#This Row],[Savings Rate%]]&lt;0.1, "Medium", "Safe"))</f>
        <v>Safe</v>
      </c>
      <c r="O3061">
        <f>Global_Household_Financial_Dyna[[#This Row],[Total_Household_Income]]/Global_Household_Financial_Dyna[[#This Row],[Family_Size]]</f>
        <v>653.79999999999995</v>
      </c>
      <c r="P3061" s="2">
        <f t="shared" si="94"/>
        <v>0.42077341556833553</v>
      </c>
      <c r="Q3061" s="2">
        <f t="shared" si="95"/>
        <v>0.19008277558764158</v>
      </c>
      <c r="R3061" s="2" t="str">
        <f>IF(Global_Household_Financial_Dyna[[#This Row],[Vs country_Average]]&lt;-0.2, "Underperformer", IF(Global_Household_Financial_Dyna[[#This Row],[Vs country_Average]]&gt;0.2, "Outperformer", "Normal"))</f>
        <v>Normal</v>
      </c>
      <c r="S30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359.44</v>
      </c>
      <c r="T30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359.44</v>
      </c>
      <c r="U30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359.44</v>
      </c>
      <c r="V30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359.44</v>
      </c>
    </row>
    <row r="3062" spans="1:22" x14ac:dyDescent="0.3">
      <c r="A3062">
        <v>3070</v>
      </c>
      <c r="B3062" t="s">
        <v>16</v>
      </c>
      <c r="C3062" t="s">
        <v>21</v>
      </c>
      <c r="D3062">
        <v>5</v>
      </c>
      <c r="E3062">
        <v>1</v>
      </c>
      <c r="F3062">
        <v>1362.17</v>
      </c>
      <c r="G3062">
        <v>1362.17</v>
      </c>
      <c r="H3062">
        <v>476.76</v>
      </c>
      <c r="I3062">
        <v>1292.7</v>
      </c>
      <c r="J3062">
        <v>-407.29</v>
      </c>
      <c r="K3062">
        <f>Global_Household_Financial_Dyna[[#This Row],[Total_Household_Income]]-Global_Household_Financial_Dyna[[#This Row],[Estimated_Taxes]]</f>
        <v>885.41000000000008</v>
      </c>
      <c r="L3062" s="1">
        <f>Global_Household_Financial_Dyna[[#This Row],[Monthly_Savings]]/Global_Household_Financial_Dyna[[#This Row],[Net Income]]</f>
        <v>-0.46000158118837597</v>
      </c>
      <c r="M3062" s="2">
        <f>Global_Household_Financial_Dyna[[#This Row],[Monthly_Expenses]]/Global_Household_Financial_Dyna[[#This Row],[Net Income]]</f>
        <v>1.460001581188376</v>
      </c>
      <c r="N3062" t="str">
        <f>IF(Global_Household_Financial_Dyna[[#This Row],[Monthly_Savings]]&lt;0,"High Risk", IF(Global_Household_Financial_Dyna[[#This Row],[Savings Rate%]]&lt;0.1, "Medium", "Safe"))</f>
        <v>High Risk</v>
      </c>
      <c r="O3062">
        <f>Global_Household_Financial_Dyna[[#This Row],[Total_Household_Income]]/Global_Household_Financial_Dyna[[#This Row],[Family_Size]]</f>
        <v>272.43400000000003</v>
      </c>
      <c r="P3062" s="2">
        <f t="shared" si="94"/>
        <v>0.15879799892000862</v>
      </c>
      <c r="Q3062" s="2">
        <f t="shared" si="95"/>
        <v>-0.61879958010838454</v>
      </c>
      <c r="R3062" s="2" t="str">
        <f>IF(Global_Household_Financial_Dyna[[#This Row],[Vs country_Average]]&lt;-0.2, "Underperformer", IF(Global_Household_Financial_Dyna[[#This Row],[Vs country_Average]]&gt;0.2, "Outperformer", "Normal"))</f>
        <v>Underperformer</v>
      </c>
      <c r="S30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-342.65500000000003</v>
      </c>
      <c r="T30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-278.02</v>
      </c>
      <c r="U30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-213.38500000000002</v>
      </c>
      <c r="V30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-148.75</v>
      </c>
    </row>
    <row r="3063" spans="1:22" x14ac:dyDescent="0.3">
      <c r="A3063">
        <v>3071</v>
      </c>
      <c r="B3063" t="s">
        <v>14</v>
      </c>
      <c r="C3063" t="s">
        <v>15</v>
      </c>
      <c r="D3063">
        <v>7</v>
      </c>
      <c r="E3063">
        <v>2</v>
      </c>
      <c r="F3063">
        <v>1554.12</v>
      </c>
      <c r="G3063">
        <v>2618.7399999999998</v>
      </c>
      <c r="H3063">
        <v>392.81</v>
      </c>
      <c r="I3063">
        <v>1632.95</v>
      </c>
      <c r="J3063">
        <v>592.98</v>
      </c>
      <c r="K3063">
        <f>Global_Household_Financial_Dyna[[#This Row],[Total_Household_Income]]-Global_Household_Financial_Dyna[[#This Row],[Estimated_Taxes]]</f>
        <v>2225.9299999999998</v>
      </c>
      <c r="L3063" s="1">
        <f>Global_Household_Financial_Dyna[[#This Row],[Monthly_Savings]]/Global_Household_Financial_Dyna[[#This Row],[Net Income]]</f>
        <v>0.26639651741070025</v>
      </c>
      <c r="M3063" s="2">
        <f>Global_Household_Financial_Dyna[[#This Row],[Monthly_Expenses]]/Global_Household_Financial_Dyna[[#This Row],[Net Income]]</f>
        <v>0.73360348258929986</v>
      </c>
      <c r="N3063" t="str">
        <f>IF(Global_Household_Financial_Dyna[[#This Row],[Monthly_Savings]]&lt;0,"High Risk", IF(Global_Household_Financial_Dyna[[#This Row],[Savings Rate%]]&lt;0.1, "Medium", "Safe"))</f>
        <v>Safe</v>
      </c>
      <c r="O3063">
        <f>Global_Household_Financial_Dyna[[#This Row],[Total_Household_Income]]/Global_Household_Financial_Dyna[[#This Row],[Family_Size]]</f>
        <v>374.10571428571427</v>
      </c>
      <c r="P3063" s="2">
        <f t="shared" si="94"/>
        <v>0.39788995363055785</v>
      </c>
      <c r="Q3063" s="2">
        <f t="shared" si="95"/>
        <v>-0.1314934362198576</v>
      </c>
      <c r="R3063" s="2" t="str">
        <f>IF(Global_Household_Financial_Dyna[[#This Row],[Vs country_Average]]&lt;-0.2, "Underperformer", IF(Global_Household_Financial_Dyna[[#This Row],[Vs country_Average]]&gt;0.2, "Outperformer", "Normal"))</f>
        <v>Normal</v>
      </c>
      <c r="S30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592.98</v>
      </c>
      <c r="T30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592.98</v>
      </c>
      <c r="U30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592.98</v>
      </c>
      <c r="V30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592.98</v>
      </c>
    </row>
    <row r="3064" spans="1:22" x14ac:dyDescent="0.3">
      <c r="A3064">
        <v>3072</v>
      </c>
      <c r="B3064" t="s">
        <v>16</v>
      </c>
      <c r="C3064" t="s">
        <v>17</v>
      </c>
      <c r="D3064">
        <v>2</v>
      </c>
      <c r="E3064">
        <v>2</v>
      </c>
      <c r="F3064">
        <v>6480.2</v>
      </c>
      <c r="G3064">
        <v>10528.22</v>
      </c>
      <c r="H3064">
        <v>4211.29</v>
      </c>
      <c r="I3064">
        <v>2402.54</v>
      </c>
      <c r="J3064">
        <v>3914.39</v>
      </c>
      <c r="K3064">
        <f>Global_Household_Financial_Dyna[[#This Row],[Total_Household_Income]]-Global_Household_Financial_Dyna[[#This Row],[Estimated_Taxes]]</f>
        <v>6316.9299999999994</v>
      </c>
      <c r="L3064" s="1">
        <f>Global_Household_Financial_Dyna[[#This Row],[Monthly_Savings]]/Global_Household_Financial_Dyna[[#This Row],[Net Income]]</f>
        <v>0.61966651522179295</v>
      </c>
      <c r="M3064" s="2">
        <f>Global_Household_Financial_Dyna[[#This Row],[Monthly_Expenses]]/Global_Household_Financial_Dyna[[#This Row],[Net Income]]</f>
        <v>0.38033348477820716</v>
      </c>
      <c r="N3064" t="str">
        <f>IF(Global_Household_Financial_Dyna[[#This Row],[Monthly_Savings]]&lt;0,"High Risk", IF(Global_Household_Financial_Dyna[[#This Row],[Savings Rate%]]&lt;0.1, "Medium", "Safe"))</f>
        <v>Safe</v>
      </c>
      <c r="O3064">
        <f>Global_Household_Financial_Dyna[[#This Row],[Total_Household_Income]]/Global_Household_Financial_Dyna[[#This Row],[Family_Size]]</f>
        <v>5264.11</v>
      </c>
      <c r="P3064" s="2">
        <f t="shared" si="94"/>
        <v>0.15879799892000862</v>
      </c>
      <c r="Q3064" s="2">
        <f t="shared" si="95"/>
        <v>0.46086851630178433</v>
      </c>
      <c r="R3064" s="2" t="str">
        <f>IF(Global_Household_Financial_Dyna[[#This Row],[Vs country_Average]]&lt;-0.2, "Underperformer", IF(Global_Household_Financial_Dyna[[#This Row],[Vs country_Average]]&gt;0.2, "Outperformer", "Normal"))</f>
        <v>Outperformer</v>
      </c>
      <c r="S30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3914.39</v>
      </c>
      <c r="T30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3914.39</v>
      </c>
      <c r="U30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3914.39</v>
      </c>
      <c r="V30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3914.39</v>
      </c>
    </row>
    <row r="3065" spans="1:22" x14ac:dyDescent="0.3">
      <c r="A3065">
        <v>3073</v>
      </c>
      <c r="B3065" t="s">
        <v>10</v>
      </c>
      <c r="C3065" t="s">
        <v>11</v>
      </c>
      <c r="D3065">
        <v>1</v>
      </c>
      <c r="E3065">
        <v>1</v>
      </c>
      <c r="F3065">
        <v>726.92</v>
      </c>
      <c r="G3065">
        <v>726.92</v>
      </c>
      <c r="H3065">
        <v>72.69</v>
      </c>
      <c r="I3065">
        <v>304.14999999999998</v>
      </c>
      <c r="J3065">
        <v>350.08</v>
      </c>
      <c r="K3065">
        <f>Global_Household_Financial_Dyna[[#This Row],[Total_Household_Income]]-Global_Household_Financial_Dyna[[#This Row],[Estimated_Taxes]]</f>
        <v>654.23</v>
      </c>
      <c r="L3065" s="1">
        <f>Global_Household_Financial_Dyna[[#This Row],[Monthly_Savings]]/Global_Household_Financial_Dyna[[#This Row],[Net Income]]</f>
        <v>0.53510233404154495</v>
      </c>
      <c r="M3065" s="2">
        <f>Global_Household_Financial_Dyna[[#This Row],[Monthly_Expenses]]/Global_Household_Financial_Dyna[[#This Row],[Net Income]]</f>
        <v>0.46489766595845494</v>
      </c>
      <c r="N3065" t="str">
        <f>IF(Global_Household_Financial_Dyna[[#This Row],[Monthly_Savings]]&lt;0,"High Risk", IF(Global_Household_Financial_Dyna[[#This Row],[Savings Rate%]]&lt;0.1, "Medium", "Safe"))</f>
        <v>Safe</v>
      </c>
      <c r="O3065">
        <f>Global_Household_Financial_Dyna[[#This Row],[Total_Household_Income]]/Global_Household_Financial_Dyna[[#This Row],[Family_Size]]</f>
        <v>726.92</v>
      </c>
      <c r="P3065" s="2">
        <f t="shared" si="94"/>
        <v>0.42077341556833553</v>
      </c>
      <c r="Q3065" s="2">
        <f t="shared" si="95"/>
        <v>0.11432891847320942</v>
      </c>
      <c r="R3065" s="2" t="str">
        <f>IF(Global_Household_Financial_Dyna[[#This Row],[Vs country_Average]]&lt;-0.2, "Underperformer", IF(Global_Household_Financial_Dyna[[#This Row],[Vs country_Average]]&gt;0.2, "Outperformer", "Normal"))</f>
        <v>Normal</v>
      </c>
      <c r="S30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350.08</v>
      </c>
      <c r="T30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350.08</v>
      </c>
      <c r="U30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350.08</v>
      </c>
      <c r="V30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350.08</v>
      </c>
    </row>
    <row r="3066" spans="1:22" x14ac:dyDescent="0.3">
      <c r="A3066">
        <v>3074</v>
      </c>
      <c r="B3066" t="s">
        <v>10</v>
      </c>
      <c r="C3066" t="s">
        <v>22</v>
      </c>
      <c r="D3066">
        <v>6</v>
      </c>
      <c r="E3066">
        <v>1</v>
      </c>
      <c r="F3066">
        <v>1257.01</v>
      </c>
      <c r="G3066">
        <v>1257.01</v>
      </c>
      <c r="H3066">
        <v>125.7</v>
      </c>
      <c r="I3066">
        <v>942.75</v>
      </c>
      <c r="J3066">
        <v>188.56</v>
      </c>
      <c r="K3066">
        <f>Global_Household_Financial_Dyna[[#This Row],[Total_Household_Income]]-Global_Household_Financial_Dyna[[#This Row],[Estimated_Taxes]]</f>
        <v>1131.31</v>
      </c>
      <c r="L3066" s="1">
        <f>Global_Household_Financial_Dyna[[#This Row],[Monthly_Savings]]/Global_Household_Financial_Dyna[[#This Row],[Net Income]]</f>
        <v>0.16667403275848353</v>
      </c>
      <c r="M3066" s="2">
        <f>Global_Household_Financial_Dyna[[#This Row],[Monthly_Expenses]]/Global_Household_Financial_Dyna[[#This Row],[Net Income]]</f>
        <v>0.83332596724151653</v>
      </c>
      <c r="N3066" t="str">
        <f>IF(Global_Household_Financial_Dyna[[#This Row],[Monthly_Savings]]&lt;0,"High Risk", IF(Global_Household_Financial_Dyna[[#This Row],[Savings Rate%]]&lt;0.1, "Medium", "Safe"))</f>
        <v>Safe</v>
      </c>
      <c r="O3066">
        <f>Global_Household_Financial_Dyna[[#This Row],[Total_Household_Income]]/Global_Household_Financial_Dyna[[#This Row],[Family_Size]]</f>
        <v>209.50166666666667</v>
      </c>
      <c r="P3066" s="2">
        <f t="shared" si="94"/>
        <v>0.42077341556833553</v>
      </c>
      <c r="Q3066" s="2">
        <f t="shared" si="95"/>
        <v>-0.254099382809852</v>
      </c>
      <c r="R3066" s="2" t="str">
        <f>IF(Global_Household_Financial_Dyna[[#This Row],[Vs country_Average]]&lt;-0.2, "Underperformer", IF(Global_Household_Financial_Dyna[[#This Row],[Vs country_Average]]&gt;0.2, "Outperformer", "Normal"))</f>
        <v>Underperformer</v>
      </c>
      <c r="S30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188.56</v>
      </c>
      <c r="T30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188.56</v>
      </c>
      <c r="U30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188.56</v>
      </c>
      <c r="V30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188.56</v>
      </c>
    </row>
    <row r="3067" spans="1:22" x14ac:dyDescent="0.3">
      <c r="A3067">
        <v>3075</v>
      </c>
      <c r="B3067" t="s">
        <v>16</v>
      </c>
      <c r="C3067" t="s">
        <v>21</v>
      </c>
      <c r="D3067">
        <v>8</v>
      </c>
      <c r="E3067">
        <v>2</v>
      </c>
      <c r="F3067">
        <v>3883.02</v>
      </c>
      <c r="G3067">
        <v>6256.32</v>
      </c>
      <c r="H3067">
        <v>2189.71</v>
      </c>
      <c r="I3067">
        <v>4623.75</v>
      </c>
      <c r="J3067">
        <v>-557.14</v>
      </c>
      <c r="K3067">
        <f>Global_Household_Financial_Dyna[[#This Row],[Total_Household_Income]]-Global_Household_Financial_Dyna[[#This Row],[Estimated_Taxes]]</f>
        <v>4066.6099999999997</v>
      </c>
      <c r="L3067" s="1">
        <f>Global_Household_Financial_Dyna[[#This Row],[Monthly_Savings]]/Global_Household_Financial_Dyna[[#This Row],[Net Income]]</f>
        <v>-0.13700354841010082</v>
      </c>
      <c r="M3067" s="2">
        <f>Global_Household_Financial_Dyna[[#This Row],[Monthly_Expenses]]/Global_Household_Financial_Dyna[[#This Row],[Net Income]]</f>
        <v>1.1370035484101009</v>
      </c>
      <c r="N3067" t="str">
        <f>IF(Global_Household_Financial_Dyna[[#This Row],[Monthly_Savings]]&lt;0,"High Risk", IF(Global_Household_Financial_Dyna[[#This Row],[Savings Rate%]]&lt;0.1, "Medium", "Safe"))</f>
        <v>High Risk</v>
      </c>
      <c r="O3067">
        <f>Global_Household_Financial_Dyna[[#This Row],[Total_Household_Income]]/Global_Household_Financial_Dyna[[#This Row],[Family_Size]]</f>
        <v>782.04</v>
      </c>
      <c r="P3067" s="2">
        <f t="shared" si="94"/>
        <v>0.15879799892000862</v>
      </c>
      <c r="Q3067" s="2">
        <f t="shared" si="95"/>
        <v>-0.29580154733010944</v>
      </c>
      <c r="R3067" s="2" t="str">
        <f>IF(Global_Household_Financial_Dyna[[#This Row],[Vs country_Average]]&lt;-0.2, "Underperformer", IF(Global_Household_Financial_Dyna[[#This Row],[Vs country_Average]]&gt;0.2, "Outperformer", "Normal"))</f>
        <v>Underperformer</v>
      </c>
      <c r="S30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-325.95249999999999</v>
      </c>
      <c r="T30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-94.76499999999993</v>
      </c>
      <c r="U30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136.42250000000001</v>
      </c>
      <c r="V30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367.61000000000013</v>
      </c>
    </row>
    <row r="3068" spans="1:22" x14ac:dyDescent="0.3">
      <c r="A3068">
        <v>3076</v>
      </c>
      <c r="B3068" t="s">
        <v>12</v>
      </c>
      <c r="C3068" t="s">
        <v>13</v>
      </c>
      <c r="D3068">
        <v>6</v>
      </c>
      <c r="E3068">
        <v>3</v>
      </c>
      <c r="F3068">
        <v>3345.74</v>
      </c>
      <c r="G3068">
        <v>7293.39</v>
      </c>
      <c r="H3068">
        <v>1823.35</v>
      </c>
      <c r="I3068">
        <v>4960.67</v>
      </c>
      <c r="J3068">
        <v>509.37</v>
      </c>
      <c r="K3068">
        <f>Global_Household_Financial_Dyna[[#This Row],[Total_Household_Income]]-Global_Household_Financial_Dyna[[#This Row],[Estimated_Taxes]]</f>
        <v>5470.0400000000009</v>
      </c>
      <c r="L3068" s="1">
        <f>Global_Household_Financial_Dyna[[#This Row],[Monthly_Savings]]/Global_Household_Financial_Dyna[[#This Row],[Net Income]]</f>
        <v>9.311997718481034E-2</v>
      </c>
      <c r="M3068" s="2">
        <f>Global_Household_Financial_Dyna[[#This Row],[Monthly_Expenses]]/Global_Household_Financial_Dyna[[#This Row],[Net Income]]</f>
        <v>0.90688002281518953</v>
      </c>
      <c r="N3068" t="str">
        <f>IF(Global_Household_Financial_Dyna[[#This Row],[Monthly_Savings]]&lt;0,"High Risk", IF(Global_Household_Financial_Dyna[[#This Row],[Savings Rate%]]&lt;0.1, "Medium", "Safe"))</f>
        <v>Medium</v>
      </c>
      <c r="O3068">
        <f>Global_Household_Financial_Dyna[[#This Row],[Total_Household_Income]]/Global_Household_Financial_Dyna[[#This Row],[Family_Size]]</f>
        <v>1215.5650000000001</v>
      </c>
      <c r="P3068" s="2">
        <f t="shared" si="94"/>
        <v>0.30718716818024266</v>
      </c>
      <c r="Q3068" s="2">
        <f t="shared" si="95"/>
        <v>-0.21406719099543231</v>
      </c>
      <c r="R3068" s="2" t="str">
        <f>IF(Global_Household_Financial_Dyna[[#This Row],[Vs country_Average]]&lt;-0.2, "Underperformer", IF(Global_Household_Financial_Dyna[[#This Row],[Vs country_Average]]&gt;0.2, "Outperformer", "Normal"))</f>
        <v>Underperformer</v>
      </c>
      <c r="S30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509.37</v>
      </c>
      <c r="T30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509.37</v>
      </c>
      <c r="U30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509.37</v>
      </c>
      <c r="V30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509.37</v>
      </c>
    </row>
    <row r="3069" spans="1:22" x14ac:dyDescent="0.3">
      <c r="A3069">
        <v>3077</v>
      </c>
      <c r="B3069" t="s">
        <v>12</v>
      </c>
      <c r="C3069" t="s">
        <v>13</v>
      </c>
      <c r="D3069">
        <v>7</v>
      </c>
      <c r="E3069">
        <v>2</v>
      </c>
      <c r="F3069">
        <v>3137.62</v>
      </c>
      <c r="G3069">
        <v>5402.56</v>
      </c>
      <c r="H3069">
        <v>1350.64</v>
      </c>
      <c r="I3069">
        <v>3347.55</v>
      </c>
      <c r="J3069">
        <v>704.37</v>
      </c>
      <c r="K3069">
        <f>Global_Household_Financial_Dyna[[#This Row],[Total_Household_Income]]-Global_Household_Financial_Dyna[[#This Row],[Estimated_Taxes]]</f>
        <v>4051.92</v>
      </c>
      <c r="L3069" s="1">
        <f>Global_Household_Financial_Dyna[[#This Row],[Monthly_Savings]]/Global_Household_Financial_Dyna[[#This Row],[Net Income]]</f>
        <v>0.17383610732689689</v>
      </c>
      <c r="M3069" s="2">
        <f>Global_Household_Financial_Dyna[[#This Row],[Monthly_Expenses]]/Global_Household_Financial_Dyna[[#This Row],[Net Income]]</f>
        <v>0.8261638926731032</v>
      </c>
      <c r="N3069" t="str">
        <f>IF(Global_Household_Financial_Dyna[[#This Row],[Monthly_Savings]]&lt;0,"High Risk", IF(Global_Household_Financial_Dyna[[#This Row],[Savings Rate%]]&lt;0.1, "Medium", "Safe"))</f>
        <v>Safe</v>
      </c>
      <c r="O3069">
        <f>Global_Household_Financial_Dyna[[#This Row],[Total_Household_Income]]/Global_Household_Financial_Dyna[[#This Row],[Family_Size]]</f>
        <v>771.79428571428582</v>
      </c>
      <c r="P3069" s="2">
        <f t="shared" si="94"/>
        <v>0.30718716818024266</v>
      </c>
      <c r="Q3069" s="2">
        <f t="shared" si="95"/>
        <v>-0.13335106085334578</v>
      </c>
      <c r="R3069" s="2" t="str">
        <f>IF(Global_Household_Financial_Dyna[[#This Row],[Vs country_Average]]&lt;-0.2, "Underperformer", IF(Global_Household_Financial_Dyna[[#This Row],[Vs country_Average]]&gt;0.2, "Outperformer", "Normal"))</f>
        <v>Normal</v>
      </c>
      <c r="S30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704.37</v>
      </c>
      <c r="T30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704.37</v>
      </c>
      <c r="U30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704.37</v>
      </c>
      <c r="V30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704.37</v>
      </c>
    </row>
    <row r="3070" spans="1:22" x14ac:dyDescent="0.3">
      <c r="A3070">
        <v>3078</v>
      </c>
      <c r="B3070" t="s">
        <v>18</v>
      </c>
      <c r="C3070" t="s">
        <v>20</v>
      </c>
      <c r="D3070">
        <v>5</v>
      </c>
      <c r="E3070">
        <v>3</v>
      </c>
      <c r="F3070">
        <v>4819.51</v>
      </c>
      <c r="G3070">
        <v>11051.89</v>
      </c>
      <c r="H3070">
        <v>2984.01</v>
      </c>
      <c r="I3070">
        <v>3630.77</v>
      </c>
      <c r="J3070">
        <v>4437.1099999999997</v>
      </c>
      <c r="K3070">
        <f>Global_Household_Financial_Dyna[[#This Row],[Total_Household_Income]]-Global_Household_Financial_Dyna[[#This Row],[Estimated_Taxes]]</f>
        <v>8067.8799999999992</v>
      </c>
      <c r="L3070" s="1">
        <f>Global_Household_Financial_Dyna[[#This Row],[Monthly_Savings]]/Global_Household_Financial_Dyna[[#This Row],[Net Income]]</f>
        <v>0.54997223558109443</v>
      </c>
      <c r="M3070" s="2">
        <f>Global_Household_Financial_Dyna[[#This Row],[Monthly_Expenses]]/Global_Household_Financial_Dyna[[#This Row],[Net Income]]</f>
        <v>0.45002776441890563</v>
      </c>
      <c r="N3070" t="str">
        <f>IF(Global_Household_Financial_Dyna[[#This Row],[Monthly_Savings]]&lt;0,"High Risk", IF(Global_Household_Financial_Dyna[[#This Row],[Savings Rate%]]&lt;0.1, "Medium", "Safe"))</f>
        <v>Safe</v>
      </c>
      <c r="O3070">
        <f>Global_Household_Financial_Dyna[[#This Row],[Total_Household_Income]]/Global_Household_Financial_Dyna[[#This Row],[Family_Size]]</f>
        <v>2210.3779999999997</v>
      </c>
      <c r="P3070" s="2">
        <f t="shared" si="94"/>
        <v>0.32336204947805613</v>
      </c>
      <c r="Q3070" s="2">
        <f t="shared" si="95"/>
        <v>0.22661018610303829</v>
      </c>
      <c r="R3070" s="2" t="str">
        <f>IF(Global_Household_Financial_Dyna[[#This Row],[Vs country_Average]]&lt;-0.2, "Underperformer", IF(Global_Household_Financial_Dyna[[#This Row],[Vs country_Average]]&gt;0.2, "Outperformer", "Normal"))</f>
        <v>Outperformer</v>
      </c>
      <c r="S30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4437.1099999999997</v>
      </c>
      <c r="T30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4437.1099999999997</v>
      </c>
      <c r="U30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4437.1099999999997</v>
      </c>
      <c r="V30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4437.1099999999997</v>
      </c>
    </row>
    <row r="3071" spans="1:22" x14ac:dyDescent="0.3">
      <c r="A3071">
        <v>3079</v>
      </c>
      <c r="B3071" t="s">
        <v>18</v>
      </c>
      <c r="C3071" t="s">
        <v>20</v>
      </c>
      <c r="D3071">
        <v>4</v>
      </c>
      <c r="E3071">
        <v>3</v>
      </c>
      <c r="F3071">
        <v>4759.92</v>
      </c>
      <c r="G3071">
        <v>9406.8799999999992</v>
      </c>
      <c r="H3071">
        <v>2539.86</v>
      </c>
      <c r="I3071">
        <v>2788.58</v>
      </c>
      <c r="J3071">
        <v>4078.44</v>
      </c>
      <c r="K3071">
        <f>Global_Household_Financial_Dyna[[#This Row],[Total_Household_Income]]-Global_Household_Financial_Dyna[[#This Row],[Estimated_Taxes]]</f>
        <v>6867.0199999999986</v>
      </c>
      <c r="L3071" s="1">
        <f>Global_Household_Financial_Dyna[[#This Row],[Monthly_Savings]]/Global_Household_Financial_Dyna[[#This Row],[Net Income]]</f>
        <v>0.59391701203724478</v>
      </c>
      <c r="M3071" s="2">
        <f>Global_Household_Financial_Dyna[[#This Row],[Monthly_Expenses]]/Global_Household_Financial_Dyna[[#This Row],[Net Income]]</f>
        <v>0.40608298796275538</v>
      </c>
      <c r="N3071" t="str">
        <f>IF(Global_Household_Financial_Dyna[[#This Row],[Monthly_Savings]]&lt;0,"High Risk", IF(Global_Household_Financial_Dyna[[#This Row],[Savings Rate%]]&lt;0.1, "Medium", "Safe"))</f>
        <v>Safe</v>
      </c>
      <c r="O3071">
        <f>Global_Household_Financial_Dyna[[#This Row],[Total_Household_Income]]/Global_Household_Financial_Dyna[[#This Row],[Family_Size]]</f>
        <v>2351.7199999999998</v>
      </c>
      <c r="P3071" s="2">
        <f t="shared" si="94"/>
        <v>0.32336204947805613</v>
      </c>
      <c r="Q3071" s="2">
        <f t="shared" si="95"/>
        <v>0.27055496255918865</v>
      </c>
      <c r="R3071" s="2" t="str">
        <f>IF(Global_Household_Financial_Dyna[[#This Row],[Vs country_Average]]&lt;-0.2, "Underperformer", IF(Global_Household_Financial_Dyna[[#This Row],[Vs country_Average]]&gt;0.2, "Outperformer", "Normal"))</f>
        <v>Outperformer</v>
      </c>
      <c r="S30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4078.44</v>
      </c>
      <c r="T30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4078.44</v>
      </c>
      <c r="U30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4078.44</v>
      </c>
      <c r="V30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4078.44</v>
      </c>
    </row>
    <row r="3072" spans="1:22" x14ac:dyDescent="0.3">
      <c r="A3072">
        <v>3080</v>
      </c>
      <c r="B3072" t="s">
        <v>12</v>
      </c>
      <c r="C3072" t="s">
        <v>13</v>
      </c>
      <c r="D3072">
        <v>1</v>
      </c>
      <c r="E3072">
        <v>1</v>
      </c>
      <c r="F3072">
        <v>4584.3100000000004</v>
      </c>
      <c r="G3072">
        <v>4584.3100000000004</v>
      </c>
      <c r="H3072">
        <v>1146.08</v>
      </c>
      <c r="I3072">
        <v>1901.13</v>
      </c>
      <c r="J3072">
        <v>1537.11</v>
      </c>
      <c r="K3072">
        <f>Global_Household_Financial_Dyna[[#This Row],[Total_Household_Income]]-Global_Household_Financial_Dyna[[#This Row],[Estimated_Taxes]]</f>
        <v>3438.2300000000005</v>
      </c>
      <c r="L3072" s="1">
        <f>Global_Household_Financial_Dyna[[#This Row],[Monthly_Savings]]/Global_Household_Financial_Dyna[[#This Row],[Net Income]]</f>
        <v>0.44706433251993022</v>
      </c>
      <c r="M3072" s="2">
        <f>Global_Household_Financial_Dyna[[#This Row],[Monthly_Expenses]]/Global_Household_Financial_Dyna[[#This Row],[Net Income]]</f>
        <v>0.55293857595332474</v>
      </c>
      <c r="N3072" t="str">
        <f>IF(Global_Household_Financial_Dyna[[#This Row],[Monthly_Savings]]&lt;0,"High Risk", IF(Global_Household_Financial_Dyna[[#This Row],[Savings Rate%]]&lt;0.1, "Medium", "Safe"))</f>
        <v>Safe</v>
      </c>
      <c r="O3072">
        <f>Global_Household_Financial_Dyna[[#This Row],[Total_Household_Income]]/Global_Household_Financial_Dyna[[#This Row],[Family_Size]]</f>
        <v>4584.3100000000004</v>
      </c>
      <c r="P3072" s="2">
        <f t="shared" si="94"/>
        <v>0.30718716818024266</v>
      </c>
      <c r="Q3072" s="2">
        <f t="shared" si="95"/>
        <v>0.13987716433968755</v>
      </c>
      <c r="R3072" s="2" t="str">
        <f>IF(Global_Household_Financial_Dyna[[#This Row],[Vs country_Average]]&lt;-0.2, "Underperformer", IF(Global_Household_Financial_Dyna[[#This Row],[Vs country_Average]]&gt;0.2, "Outperformer", "Normal"))</f>
        <v>Normal</v>
      </c>
      <c r="S30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1537.11</v>
      </c>
      <c r="T30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1537.11</v>
      </c>
      <c r="U30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1537.11</v>
      </c>
      <c r="V30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1537.11</v>
      </c>
    </row>
    <row r="3073" spans="1:22" x14ac:dyDescent="0.3">
      <c r="A3073">
        <v>3081</v>
      </c>
      <c r="B3073" t="s">
        <v>14</v>
      </c>
      <c r="C3073" t="s">
        <v>15</v>
      </c>
      <c r="D3073">
        <v>4</v>
      </c>
      <c r="E3073">
        <v>2</v>
      </c>
      <c r="F3073">
        <v>1769.81</v>
      </c>
      <c r="G3073">
        <v>3259.03</v>
      </c>
      <c r="H3073">
        <v>488.85</v>
      </c>
      <c r="I3073">
        <v>1324.72</v>
      </c>
      <c r="J3073">
        <v>1445.46</v>
      </c>
      <c r="K3073">
        <f>Global_Household_Financial_Dyna[[#This Row],[Total_Household_Income]]-Global_Household_Financial_Dyna[[#This Row],[Estimated_Taxes]]</f>
        <v>2770.1800000000003</v>
      </c>
      <c r="L3073" s="1">
        <f>Global_Household_Financial_Dyna[[#This Row],[Monthly_Savings]]/Global_Household_Financial_Dyna[[#This Row],[Net Income]]</f>
        <v>0.52179280768758707</v>
      </c>
      <c r="M3073" s="2">
        <f>Global_Household_Financial_Dyna[[#This Row],[Monthly_Expenses]]/Global_Household_Financial_Dyna[[#This Row],[Net Income]]</f>
        <v>0.47820719231241288</v>
      </c>
      <c r="N3073" t="str">
        <f>IF(Global_Household_Financial_Dyna[[#This Row],[Monthly_Savings]]&lt;0,"High Risk", IF(Global_Household_Financial_Dyna[[#This Row],[Savings Rate%]]&lt;0.1, "Medium", "Safe"))</f>
        <v>Safe</v>
      </c>
      <c r="O3073">
        <f>Global_Household_Financial_Dyna[[#This Row],[Total_Household_Income]]/Global_Household_Financial_Dyna[[#This Row],[Family_Size]]</f>
        <v>814.75750000000005</v>
      </c>
      <c r="P3073" s="2">
        <f t="shared" si="94"/>
        <v>0.39788995363055785</v>
      </c>
      <c r="Q3073" s="2">
        <f t="shared" si="95"/>
        <v>0.12390285405702922</v>
      </c>
      <c r="R3073" s="2" t="str">
        <f>IF(Global_Household_Financial_Dyna[[#This Row],[Vs country_Average]]&lt;-0.2, "Underperformer", IF(Global_Household_Financial_Dyna[[#This Row],[Vs country_Average]]&gt;0.2, "Outperformer", "Normal"))</f>
        <v>Normal</v>
      </c>
      <c r="S30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1445.46</v>
      </c>
      <c r="T30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1445.46</v>
      </c>
      <c r="U30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1445.46</v>
      </c>
      <c r="V30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1445.46</v>
      </c>
    </row>
    <row r="3074" spans="1:22" x14ac:dyDescent="0.3">
      <c r="A3074">
        <v>3082</v>
      </c>
      <c r="B3074" t="s">
        <v>12</v>
      </c>
      <c r="C3074" t="s">
        <v>13</v>
      </c>
      <c r="D3074">
        <v>6</v>
      </c>
      <c r="E3074">
        <v>2</v>
      </c>
      <c r="F3074">
        <v>4684.8900000000003</v>
      </c>
      <c r="G3074">
        <v>7537.42</v>
      </c>
      <c r="H3074">
        <v>1884.35</v>
      </c>
      <c r="I3074">
        <v>4570.05</v>
      </c>
      <c r="J3074">
        <v>1083.01</v>
      </c>
      <c r="K3074">
        <f>Global_Household_Financial_Dyna[[#This Row],[Total_Household_Income]]-Global_Household_Financial_Dyna[[#This Row],[Estimated_Taxes]]</f>
        <v>5653.07</v>
      </c>
      <c r="L3074" s="1">
        <f>Global_Household_Financial_Dyna[[#This Row],[Monthly_Savings]]/Global_Household_Financial_Dyna[[#This Row],[Net Income]]</f>
        <v>0.19157908888444686</v>
      </c>
      <c r="M3074" s="2">
        <f>Global_Household_Financial_Dyna[[#This Row],[Monthly_Expenses]]/Global_Household_Financial_Dyna[[#This Row],[Net Income]]</f>
        <v>0.8084191421652307</v>
      </c>
      <c r="N3074" t="str">
        <f>IF(Global_Household_Financial_Dyna[[#This Row],[Monthly_Savings]]&lt;0,"High Risk", IF(Global_Household_Financial_Dyna[[#This Row],[Savings Rate%]]&lt;0.1, "Medium", "Safe"))</f>
        <v>Safe</v>
      </c>
      <c r="O3074">
        <f>Global_Household_Financial_Dyna[[#This Row],[Total_Household_Income]]/Global_Household_Financial_Dyna[[#This Row],[Family_Size]]</f>
        <v>1256.2366666666667</v>
      </c>
      <c r="P3074" s="2">
        <f t="shared" ref="P3074:P3137" si="96">AVERAGEIF($B$2:$B$4986,$B3074,$L$2:$L$4986)</f>
        <v>0.30718716818024266</v>
      </c>
      <c r="Q3074" s="2">
        <f t="shared" ref="Q3074:Q3137" si="97">L3074-P3074</f>
        <v>-0.11560807929579581</v>
      </c>
      <c r="R3074" s="2" t="str">
        <f>IF(Global_Household_Financial_Dyna[[#This Row],[Vs country_Average]]&lt;-0.2, "Underperformer", IF(Global_Household_Financial_Dyna[[#This Row],[Vs country_Average]]&gt;0.2, "Outperformer", "Normal"))</f>
        <v>Normal</v>
      </c>
      <c r="S30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1083.01</v>
      </c>
      <c r="T30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1083.01</v>
      </c>
      <c r="U30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1083.01</v>
      </c>
      <c r="V30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1083.01</v>
      </c>
    </row>
    <row r="3075" spans="1:22" x14ac:dyDescent="0.3">
      <c r="A3075">
        <v>3083</v>
      </c>
      <c r="B3075" t="s">
        <v>18</v>
      </c>
      <c r="C3075" t="s">
        <v>20</v>
      </c>
      <c r="D3075">
        <v>6</v>
      </c>
      <c r="E3075">
        <v>2</v>
      </c>
      <c r="F3075">
        <v>1589.09</v>
      </c>
      <c r="G3075">
        <v>2575.59</v>
      </c>
      <c r="H3075">
        <v>566.63</v>
      </c>
      <c r="I3075">
        <v>2444.2399999999998</v>
      </c>
      <c r="J3075">
        <v>-435.27</v>
      </c>
      <c r="K3075">
        <f>Global_Household_Financial_Dyna[[#This Row],[Total_Household_Income]]-Global_Household_Financial_Dyna[[#This Row],[Estimated_Taxes]]</f>
        <v>2008.96</v>
      </c>
      <c r="L3075" s="1">
        <f>Global_Household_Financial_Dyna[[#This Row],[Monthly_Savings]]/Global_Household_Financial_Dyna[[#This Row],[Net Income]]</f>
        <v>-0.21666434374004459</v>
      </c>
      <c r="M3075" s="2">
        <f>Global_Household_Financial_Dyna[[#This Row],[Monthly_Expenses]]/Global_Household_Financial_Dyna[[#This Row],[Net Income]]</f>
        <v>1.2166693214399489</v>
      </c>
      <c r="N3075" t="str">
        <f>IF(Global_Household_Financial_Dyna[[#This Row],[Monthly_Savings]]&lt;0,"High Risk", IF(Global_Household_Financial_Dyna[[#This Row],[Savings Rate%]]&lt;0.1, "Medium", "Safe"))</f>
        <v>High Risk</v>
      </c>
      <c r="O3075">
        <f>Global_Household_Financial_Dyna[[#This Row],[Total_Household_Income]]/Global_Household_Financial_Dyna[[#This Row],[Family_Size]]</f>
        <v>429.26500000000004</v>
      </c>
      <c r="P3075" s="2">
        <f t="shared" si="96"/>
        <v>0.32336204947805613</v>
      </c>
      <c r="Q3075" s="2">
        <f t="shared" si="97"/>
        <v>-0.54002639321810075</v>
      </c>
      <c r="R3075" s="2" t="str">
        <f>IF(Global_Household_Financial_Dyna[[#This Row],[Vs country_Average]]&lt;-0.2, "Underperformer", IF(Global_Household_Financial_Dyna[[#This Row],[Vs country_Average]]&gt;0.2, "Outperformer", "Normal"))</f>
        <v>Underperformer</v>
      </c>
      <c r="S30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-313.05799999999999</v>
      </c>
      <c r="T30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-190.846</v>
      </c>
      <c r="U30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-68.634000000000071</v>
      </c>
      <c r="V30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53.577999999999975</v>
      </c>
    </row>
    <row r="3076" spans="1:22" x14ac:dyDescent="0.3">
      <c r="A3076">
        <v>3084</v>
      </c>
      <c r="B3076" t="s">
        <v>16</v>
      </c>
      <c r="C3076" t="s">
        <v>17</v>
      </c>
      <c r="D3076">
        <v>3</v>
      </c>
      <c r="E3076">
        <v>2</v>
      </c>
      <c r="F3076">
        <v>2454.36</v>
      </c>
      <c r="G3076">
        <v>4077.92</v>
      </c>
      <c r="H3076">
        <v>1427.27</v>
      </c>
      <c r="I3076">
        <v>3130.07</v>
      </c>
      <c r="J3076">
        <v>-479.43</v>
      </c>
      <c r="K3076">
        <f>Global_Household_Financial_Dyna[[#This Row],[Total_Household_Income]]-Global_Household_Financial_Dyna[[#This Row],[Estimated_Taxes]]</f>
        <v>2650.65</v>
      </c>
      <c r="L3076" s="1">
        <f>Global_Household_Financial_Dyna[[#This Row],[Monthly_Savings]]/Global_Household_Financial_Dyna[[#This Row],[Net Income]]</f>
        <v>-0.18087261615075548</v>
      </c>
      <c r="M3076" s="2">
        <f>Global_Household_Financial_Dyna[[#This Row],[Monthly_Expenses]]/Global_Household_Financial_Dyna[[#This Row],[Net Income]]</f>
        <v>1.1808688434912191</v>
      </c>
      <c r="N3076" t="str">
        <f>IF(Global_Household_Financial_Dyna[[#This Row],[Monthly_Savings]]&lt;0,"High Risk", IF(Global_Household_Financial_Dyna[[#This Row],[Savings Rate%]]&lt;0.1, "Medium", "Safe"))</f>
        <v>High Risk</v>
      </c>
      <c r="O3076">
        <f>Global_Household_Financial_Dyna[[#This Row],[Total_Household_Income]]/Global_Household_Financial_Dyna[[#This Row],[Family_Size]]</f>
        <v>1359.3066666666666</v>
      </c>
      <c r="P3076" s="2">
        <f t="shared" si="96"/>
        <v>0.15879799892000862</v>
      </c>
      <c r="Q3076" s="2">
        <f t="shared" si="97"/>
        <v>-0.33967061507076413</v>
      </c>
      <c r="R3076" s="2" t="str">
        <f>IF(Global_Household_Financial_Dyna[[#This Row],[Vs country_Average]]&lt;-0.2, "Underperformer", IF(Global_Household_Financial_Dyna[[#This Row],[Vs country_Average]]&gt;0.2, "Outperformer", "Normal"))</f>
        <v>Underperformer</v>
      </c>
      <c r="S30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-322.92649999999998</v>
      </c>
      <c r="T30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-166.423</v>
      </c>
      <c r="U30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-9.9195000000000277</v>
      </c>
      <c r="V30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146.584</v>
      </c>
    </row>
    <row r="3077" spans="1:22" x14ac:dyDescent="0.3">
      <c r="A3077">
        <v>3085</v>
      </c>
      <c r="B3077" t="s">
        <v>14</v>
      </c>
      <c r="C3077" t="s">
        <v>15</v>
      </c>
      <c r="D3077">
        <v>3</v>
      </c>
      <c r="E3077">
        <v>3</v>
      </c>
      <c r="F3077">
        <v>1015.19</v>
      </c>
      <c r="G3077">
        <v>2375.36</v>
      </c>
      <c r="H3077">
        <v>356.3</v>
      </c>
      <c r="I3077">
        <v>817.01</v>
      </c>
      <c r="J3077">
        <v>1202.05</v>
      </c>
      <c r="K3077">
        <f>Global_Household_Financial_Dyna[[#This Row],[Total_Household_Income]]-Global_Household_Financial_Dyna[[#This Row],[Estimated_Taxes]]</f>
        <v>2019.0600000000002</v>
      </c>
      <c r="L3077" s="1">
        <f>Global_Household_Financial_Dyna[[#This Row],[Monthly_Savings]]/Global_Household_Financial_Dyna[[#This Row],[Net Income]]</f>
        <v>0.59535130209107201</v>
      </c>
      <c r="M3077" s="2">
        <f>Global_Household_Financial_Dyna[[#This Row],[Monthly_Expenses]]/Global_Household_Financial_Dyna[[#This Row],[Net Income]]</f>
        <v>0.40464869790892788</v>
      </c>
      <c r="N3077" t="str">
        <f>IF(Global_Household_Financial_Dyna[[#This Row],[Monthly_Savings]]&lt;0,"High Risk", IF(Global_Household_Financial_Dyna[[#This Row],[Savings Rate%]]&lt;0.1, "Medium", "Safe"))</f>
        <v>Safe</v>
      </c>
      <c r="O3077">
        <f>Global_Household_Financial_Dyna[[#This Row],[Total_Household_Income]]/Global_Household_Financial_Dyna[[#This Row],[Family_Size]]</f>
        <v>791.78666666666675</v>
      </c>
      <c r="P3077" s="2">
        <f t="shared" si="96"/>
        <v>0.39788995363055785</v>
      </c>
      <c r="Q3077" s="2">
        <f t="shared" si="97"/>
        <v>0.19746134846051416</v>
      </c>
      <c r="R3077" s="2" t="str">
        <f>IF(Global_Household_Financial_Dyna[[#This Row],[Vs country_Average]]&lt;-0.2, "Underperformer", IF(Global_Household_Financial_Dyna[[#This Row],[Vs country_Average]]&gt;0.2, "Outperformer", "Normal"))</f>
        <v>Normal</v>
      </c>
      <c r="S30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1202.05</v>
      </c>
      <c r="T30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1202.05</v>
      </c>
      <c r="U30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1202.05</v>
      </c>
      <c r="V30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1202.05</v>
      </c>
    </row>
    <row r="3078" spans="1:22" x14ac:dyDescent="0.3">
      <c r="A3078">
        <v>3086</v>
      </c>
      <c r="B3078" t="s">
        <v>16</v>
      </c>
      <c r="C3078" t="s">
        <v>17</v>
      </c>
      <c r="D3078">
        <v>8</v>
      </c>
      <c r="E3078">
        <v>1</v>
      </c>
      <c r="F3078">
        <v>7702.17</v>
      </c>
      <c r="G3078">
        <v>7702.17</v>
      </c>
      <c r="H3078">
        <v>2695.76</v>
      </c>
      <c r="I3078">
        <v>3767.19</v>
      </c>
      <c r="J3078">
        <v>1239.23</v>
      </c>
      <c r="K3078">
        <f>Global_Household_Financial_Dyna[[#This Row],[Total_Household_Income]]-Global_Household_Financial_Dyna[[#This Row],[Estimated_Taxes]]</f>
        <v>5006.41</v>
      </c>
      <c r="L3078" s="1">
        <f>Global_Household_Financial_Dyna[[#This Row],[Monthly_Savings]]/Global_Household_Financial_Dyna[[#This Row],[Net Income]]</f>
        <v>0.24752866824730696</v>
      </c>
      <c r="M3078" s="2">
        <f>Global_Household_Financial_Dyna[[#This Row],[Monthly_Expenses]]/Global_Household_Financial_Dyna[[#This Row],[Net Income]]</f>
        <v>0.75247332919197596</v>
      </c>
      <c r="N3078" t="str">
        <f>IF(Global_Household_Financial_Dyna[[#This Row],[Monthly_Savings]]&lt;0,"High Risk", IF(Global_Household_Financial_Dyna[[#This Row],[Savings Rate%]]&lt;0.1, "Medium", "Safe"))</f>
        <v>Safe</v>
      </c>
      <c r="O3078">
        <f>Global_Household_Financial_Dyna[[#This Row],[Total_Household_Income]]/Global_Household_Financial_Dyna[[#This Row],[Family_Size]]</f>
        <v>962.77125000000001</v>
      </c>
      <c r="P3078" s="2">
        <f t="shared" si="96"/>
        <v>0.15879799892000862</v>
      </c>
      <c r="Q3078" s="2">
        <f t="shared" si="97"/>
        <v>8.8730669327298339E-2</v>
      </c>
      <c r="R3078" s="2" t="str">
        <f>IF(Global_Household_Financial_Dyna[[#This Row],[Vs country_Average]]&lt;-0.2, "Underperformer", IF(Global_Household_Financial_Dyna[[#This Row],[Vs country_Average]]&gt;0.2, "Outperformer", "Normal"))</f>
        <v>Normal</v>
      </c>
      <c r="S30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1239.23</v>
      </c>
      <c r="T30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1239.23</v>
      </c>
      <c r="U30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1239.23</v>
      </c>
      <c r="V30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1239.23</v>
      </c>
    </row>
    <row r="3079" spans="1:22" x14ac:dyDescent="0.3">
      <c r="A3079">
        <v>3087</v>
      </c>
      <c r="B3079" t="s">
        <v>10</v>
      </c>
      <c r="C3079" t="s">
        <v>11</v>
      </c>
      <c r="D3079">
        <v>7</v>
      </c>
      <c r="E3079">
        <v>3</v>
      </c>
      <c r="F3079">
        <v>931.28</v>
      </c>
      <c r="G3079">
        <v>1807.47</v>
      </c>
      <c r="H3079">
        <v>180.75</v>
      </c>
      <c r="I3079">
        <v>707.29</v>
      </c>
      <c r="J3079">
        <v>919.43</v>
      </c>
      <c r="K3079">
        <f>Global_Household_Financial_Dyna[[#This Row],[Total_Household_Income]]-Global_Household_Financial_Dyna[[#This Row],[Estimated_Taxes]]</f>
        <v>1626.72</v>
      </c>
      <c r="L3079" s="1">
        <f>Global_Household_Financial_Dyna[[#This Row],[Monthly_Savings]]/Global_Household_Financial_Dyna[[#This Row],[Net Income]]</f>
        <v>0.56520482934985738</v>
      </c>
      <c r="M3079" s="2">
        <f>Global_Household_Financial_Dyna[[#This Row],[Monthly_Expenses]]/Global_Household_Financial_Dyna[[#This Row],[Net Income]]</f>
        <v>0.43479517065014262</v>
      </c>
      <c r="N3079" t="str">
        <f>IF(Global_Household_Financial_Dyna[[#This Row],[Monthly_Savings]]&lt;0,"High Risk", IF(Global_Household_Financial_Dyna[[#This Row],[Savings Rate%]]&lt;0.1, "Medium", "Safe"))</f>
        <v>Safe</v>
      </c>
      <c r="O3079">
        <f>Global_Household_Financial_Dyna[[#This Row],[Total_Household_Income]]/Global_Household_Financial_Dyna[[#This Row],[Family_Size]]</f>
        <v>258.20999999999998</v>
      </c>
      <c r="P3079" s="2">
        <f t="shared" si="96"/>
        <v>0.42077341556833553</v>
      </c>
      <c r="Q3079" s="2">
        <f t="shared" si="97"/>
        <v>0.14443141378152186</v>
      </c>
      <c r="R3079" s="2" t="str">
        <f>IF(Global_Household_Financial_Dyna[[#This Row],[Vs country_Average]]&lt;-0.2, "Underperformer", IF(Global_Household_Financial_Dyna[[#This Row],[Vs country_Average]]&gt;0.2, "Outperformer", "Normal"))</f>
        <v>Normal</v>
      </c>
      <c r="S30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919.43</v>
      </c>
      <c r="T30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919.43</v>
      </c>
      <c r="U30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919.43</v>
      </c>
      <c r="V30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919.43</v>
      </c>
    </row>
    <row r="3080" spans="1:22" x14ac:dyDescent="0.3">
      <c r="A3080">
        <v>3088</v>
      </c>
      <c r="B3080" t="s">
        <v>18</v>
      </c>
      <c r="C3080" t="s">
        <v>19</v>
      </c>
      <c r="D3080">
        <v>3</v>
      </c>
      <c r="E3080">
        <v>2</v>
      </c>
      <c r="F3080">
        <v>6643.48</v>
      </c>
      <c r="G3080">
        <v>10099.41</v>
      </c>
      <c r="H3080">
        <v>2726.84</v>
      </c>
      <c r="I3080">
        <v>2392.66</v>
      </c>
      <c r="J3080">
        <v>4979.92</v>
      </c>
      <c r="K3080">
        <f>Global_Household_Financial_Dyna[[#This Row],[Total_Household_Income]]-Global_Household_Financial_Dyna[[#This Row],[Estimated_Taxes]]</f>
        <v>7372.57</v>
      </c>
      <c r="L3080" s="1">
        <f>Global_Household_Financial_Dyna[[#This Row],[Monthly_Savings]]/Global_Household_Financial_Dyna[[#This Row],[Net Income]]</f>
        <v>0.67546595013679089</v>
      </c>
      <c r="M3080" s="2">
        <f>Global_Household_Financial_Dyna[[#This Row],[Monthly_Expenses]]/Global_Household_Financial_Dyna[[#This Row],[Net Income]]</f>
        <v>0.32453540624232796</v>
      </c>
      <c r="N3080" t="str">
        <f>IF(Global_Household_Financial_Dyna[[#This Row],[Monthly_Savings]]&lt;0,"High Risk", IF(Global_Household_Financial_Dyna[[#This Row],[Savings Rate%]]&lt;0.1, "Medium", "Safe"))</f>
        <v>Safe</v>
      </c>
      <c r="O3080">
        <f>Global_Household_Financial_Dyna[[#This Row],[Total_Household_Income]]/Global_Household_Financial_Dyna[[#This Row],[Family_Size]]</f>
        <v>3366.47</v>
      </c>
      <c r="P3080" s="2">
        <f t="shared" si="96"/>
        <v>0.32336204947805613</v>
      </c>
      <c r="Q3080" s="2">
        <f t="shared" si="97"/>
        <v>0.35210390065873476</v>
      </c>
      <c r="R3080" s="2" t="str">
        <f>IF(Global_Household_Financial_Dyna[[#This Row],[Vs country_Average]]&lt;-0.2, "Underperformer", IF(Global_Household_Financial_Dyna[[#This Row],[Vs country_Average]]&gt;0.2, "Outperformer", "Normal"))</f>
        <v>Outperformer</v>
      </c>
      <c r="S30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4979.92</v>
      </c>
      <c r="T30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4979.92</v>
      </c>
      <c r="U30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4979.92</v>
      </c>
      <c r="V30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4979.92</v>
      </c>
    </row>
    <row r="3081" spans="1:22" x14ac:dyDescent="0.3">
      <c r="A3081">
        <v>3089</v>
      </c>
      <c r="B3081" t="s">
        <v>16</v>
      </c>
      <c r="C3081" t="s">
        <v>21</v>
      </c>
      <c r="D3081">
        <v>3</v>
      </c>
      <c r="E3081">
        <v>2</v>
      </c>
      <c r="F3081">
        <v>4448.2</v>
      </c>
      <c r="G3081">
        <v>7114.73</v>
      </c>
      <c r="H3081">
        <v>2490.15</v>
      </c>
      <c r="I3081">
        <v>3013.55</v>
      </c>
      <c r="J3081">
        <v>1611.03</v>
      </c>
      <c r="K3081">
        <f>Global_Household_Financial_Dyna[[#This Row],[Total_Household_Income]]-Global_Household_Financial_Dyna[[#This Row],[Estimated_Taxes]]</f>
        <v>4624.58</v>
      </c>
      <c r="L3081" s="1">
        <f>Global_Household_Financial_Dyna[[#This Row],[Monthly_Savings]]/Global_Household_Financial_Dyna[[#This Row],[Net Income]]</f>
        <v>0.34836244588697785</v>
      </c>
      <c r="M3081" s="2">
        <f>Global_Household_Financial_Dyna[[#This Row],[Monthly_Expenses]]/Global_Household_Financial_Dyna[[#This Row],[Net Income]]</f>
        <v>0.65163755411302215</v>
      </c>
      <c r="N3081" t="str">
        <f>IF(Global_Household_Financial_Dyna[[#This Row],[Monthly_Savings]]&lt;0,"High Risk", IF(Global_Household_Financial_Dyna[[#This Row],[Savings Rate%]]&lt;0.1, "Medium", "Safe"))</f>
        <v>Safe</v>
      </c>
      <c r="O3081">
        <f>Global_Household_Financial_Dyna[[#This Row],[Total_Household_Income]]/Global_Household_Financial_Dyna[[#This Row],[Family_Size]]</f>
        <v>2371.5766666666664</v>
      </c>
      <c r="P3081" s="2">
        <f t="shared" si="96"/>
        <v>0.15879799892000862</v>
      </c>
      <c r="Q3081" s="2">
        <f t="shared" si="97"/>
        <v>0.18956444696696922</v>
      </c>
      <c r="R3081" s="2" t="str">
        <f>IF(Global_Household_Financial_Dyna[[#This Row],[Vs country_Average]]&lt;-0.2, "Underperformer", IF(Global_Household_Financial_Dyna[[#This Row],[Vs country_Average]]&gt;0.2, "Outperformer", "Normal"))</f>
        <v>Normal</v>
      </c>
      <c r="S30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1611.03</v>
      </c>
      <c r="T30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1611.03</v>
      </c>
      <c r="U30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1611.03</v>
      </c>
      <c r="V30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1611.03</v>
      </c>
    </row>
    <row r="3082" spans="1:22" x14ac:dyDescent="0.3">
      <c r="A3082">
        <v>3090</v>
      </c>
      <c r="B3082" t="s">
        <v>10</v>
      </c>
      <c r="C3082" t="s">
        <v>22</v>
      </c>
      <c r="D3082">
        <v>7</v>
      </c>
      <c r="E3082">
        <v>3</v>
      </c>
      <c r="F3082">
        <v>900.35</v>
      </c>
      <c r="G3082">
        <v>1944.57</v>
      </c>
      <c r="H3082">
        <v>194.46</v>
      </c>
      <c r="I3082">
        <v>707.7</v>
      </c>
      <c r="J3082">
        <v>1042.42</v>
      </c>
      <c r="K3082">
        <f>Global_Household_Financial_Dyna[[#This Row],[Total_Household_Income]]-Global_Household_Financial_Dyna[[#This Row],[Estimated_Taxes]]</f>
        <v>1750.11</v>
      </c>
      <c r="L3082" s="1">
        <f>Global_Household_Financial_Dyna[[#This Row],[Monthly_Savings]]/Global_Household_Financial_Dyna[[#This Row],[Net Income]]</f>
        <v>0.59563113175743243</v>
      </c>
      <c r="M3082" s="2">
        <f>Global_Household_Financial_Dyna[[#This Row],[Monthly_Expenses]]/Global_Household_Financial_Dyna[[#This Row],[Net Income]]</f>
        <v>0.40437458216912087</v>
      </c>
      <c r="N3082" t="str">
        <f>IF(Global_Household_Financial_Dyna[[#This Row],[Monthly_Savings]]&lt;0,"High Risk", IF(Global_Household_Financial_Dyna[[#This Row],[Savings Rate%]]&lt;0.1, "Medium", "Safe"))</f>
        <v>Safe</v>
      </c>
      <c r="O3082">
        <f>Global_Household_Financial_Dyna[[#This Row],[Total_Household_Income]]/Global_Household_Financial_Dyna[[#This Row],[Family_Size]]</f>
        <v>277.79571428571427</v>
      </c>
      <c r="P3082" s="2">
        <f t="shared" si="96"/>
        <v>0.42077341556833553</v>
      </c>
      <c r="Q3082" s="2">
        <f t="shared" si="97"/>
        <v>0.1748577161890969</v>
      </c>
      <c r="R3082" s="2" t="str">
        <f>IF(Global_Household_Financial_Dyna[[#This Row],[Vs country_Average]]&lt;-0.2, "Underperformer", IF(Global_Household_Financial_Dyna[[#This Row],[Vs country_Average]]&gt;0.2, "Outperformer", "Normal"))</f>
        <v>Normal</v>
      </c>
      <c r="S30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1042.42</v>
      </c>
      <c r="T30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1042.42</v>
      </c>
      <c r="U30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1042.42</v>
      </c>
      <c r="V30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1042.42</v>
      </c>
    </row>
    <row r="3083" spans="1:22" x14ac:dyDescent="0.3">
      <c r="A3083">
        <v>3091</v>
      </c>
      <c r="B3083" t="s">
        <v>10</v>
      </c>
      <c r="C3083" t="s">
        <v>11</v>
      </c>
      <c r="D3083">
        <v>2</v>
      </c>
      <c r="E3083">
        <v>1</v>
      </c>
      <c r="F3083">
        <v>1562.49</v>
      </c>
      <c r="G3083">
        <v>1562.49</v>
      </c>
      <c r="H3083">
        <v>156.25</v>
      </c>
      <c r="I3083">
        <v>312.41000000000003</v>
      </c>
      <c r="J3083">
        <v>1093.83</v>
      </c>
      <c r="K3083">
        <f>Global_Household_Financial_Dyna[[#This Row],[Total_Household_Income]]-Global_Household_Financial_Dyna[[#This Row],[Estimated_Taxes]]</f>
        <v>1406.24</v>
      </c>
      <c r="L3083" s="1">
        <f>Global_Household_Financial_Dyna[[#This Row],[Monthly_Savings]]/Global_Household_Financial_Dyna[[#This Row],[Net Income]]</f>
        <v>0.77784019797474113</v>
      </c>
      <c r="M3083" s="2">
        <f>Global_Household_Financial_Dyna[[#This Row],[Monthly_Expenses]]/Global_Household_Financial_Dyna[[#This Row],[Net Income]]</f>
        <v>0.22215980202525887</v>
      </c>
      <c r="N3083" t="str">
        <f>IF(Global_Household_Financial_Dyna[[#This Row],[Monthly_Savings]]&lt;0,"High Risk", IF(Global_Household_Financial_Dyna[[#This Row],[Savings Rate%]]&lt;0.1, "Medium", "Safe"))</f>
        <v>Safe</v>
      </c>
      <c r="O3083">
        <f>Global_Household_Financial_Dyna[[#This Row],[Total_Household_Income]]/Global_Household_Financial_Dyna[[#This Row],[Family_Size]]</f>
        <v>781.245</v>
      </c>
      <c r="P3083" s="2">
        <f t="shared" si="96"/>
        <v>0.42077341556833553</v>
      </c>
      <c r="Q3083" s="2">
        <f t="shared" si="97"/>
        <v>0.3570667824064056</v>
      </c>
      <c r="R3083" s="2" t="str">
        <f>IF(Global_Household_Financial_Dyna[[#This Row],[Vs country_Average]]&lt;-0.2, "Underperformer", IF(Global_Household_Financial_Dyna[[#This Row],[Vs country_Average]]&gt;0.2, "Outperformer", "Normal"))</f>
        <v>Outperformer</v>
      </c>
      <c r="S30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1093.83</v>
      </c>
      <c r="T30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1093.83</v>
      </c>
      <c r="U30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1093.83</v>
      </c>
      <c r="V30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1093.83</v>
      </c>
    </row>
    <row r="3084" spans="1:22" x14ac:dyDescent="0.3">
      <c r="A3084">
        <v>3092</v>
      </c>
      <c r="B3084" t="s">
        <v>12</v>
      </c>
      <c r="C3084" t="s">
        <v>13</v>
      </c>
      <c r="D3084">
        <v>3</v>
      </c>
      <c r="E3084">
        <v>3</v>
      </c>
      <c r="F3084">
        <v>4969.42</v>
      </c>
      <c r="G3084">
        <v>11388.31</v>
      </c>
      <c r="H3084">
        <v>3416.49</v>
      </c>
      <c r="I3084">
        <v>2743.31</v>
      </c>
      <c r="J3084">
        <v>5228.51</v>
      </c>
      <c r="K3084">
        <f>Global_Household_Financial_Dyna[[#This Row],[Total_Household_Income]]-Global_Household_Financial_Dyna[[#This Row],[Estimated_Taxes]]</f>
        <v>7971.82</v>
      </c>
      <c r="L3084" s="1">
        <f>Global_Household_Financial_Dyna[[#This Row],[Monthly_Savings]]/Global_Household_Financial_Dyna[[#This Row],[Net Income]]</f>
        <v>0.65587406639889012</v>
      </c>
      <c r="M3084" s="2">
        <f>Global_Household_Financial_Dyna[[#This Row],[Monthly_Expenses]]/Global_Household_Financial_Dyna[[#This Row],[Net Income]]</f>
        <v>0.34412593360110993</v>
      </c>
      <c r="N3084" t="str">
        <f>IF(Global_Household_Financial_Dyna[[#This Row],[Monthly_Savings]]&lt;0,"High Risk", IF(Global_Household_Financial_Dyna[[#This Row],[Savings Rate%]]&lt;0.1, "Medium", "Safe"))</f>
        <v>Safe</v>
      </c>
      <c r="O3084">
        <f>Global_Household_Financial_Dyna[[#This Row],[Total_Household_Income]]/Global_Household_Financial_Dyna[[#This Row],[Family_Size]]</f>
        <v>3796.103333333333</v>
      </c>
      <c r="P3084" s="2">
        <f t="shared" si="96"/>
        <v>0.30718716818024266</v>
      </c>
      <c r="Q3084" s="2">
        <f t="shared" si="97"/>
        <v>0.34868689821864746</v>
      </c>
      <c r="R3084" s="2" t="str">
        <f>IF(Global_Household_Financial_Dyna[[#This Row],[Vs country_Average]]&lt;-0.2, "Underperformer", IF(Global_Household_Financial_Dyna[[#This Row],[Vs country_Average]]&gt;0.2, "Outperformer", "Normal"))</f>
        <v>Outperformer</v>
      </c>
      <c r="S30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5228.51</v>
      </c>
      <c r="T30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5228.51</v>
      </c>
      <c r="U30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5228.51</v>
      </c>
      <c r="V30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5228.51</v>
      </c>
    </row>
    <row r="3085" spans="1:22" x14ac:dyDescent="0.3">
      <c r="A3085">
        <v>3093</v>
      </c>
      <c r="B3085" t="s">
        <v>10</v>
      </c>
      <c r="C3085" t="s">
        <v>22</v>
      </c>
      <c r="D3085">
        <v>2</v>
      </c>
      <c r="E3085">
        <v>1</v>
      </c>
      <c r="F3085">
        <v>434.56</v>
      </c>
      <c r="G3085">
        <v>434.56</v>
      </c>
      <c r="H3085">
        <v>43.46</v>
      </c>
      <c r="I3085">
        <v>412.39</v>
      </c>
      <c r="J3085">
        <v>-21.29</v>
      </c>
      <c r="K3085">
        <f>Global_Household_Financial_Dyna[[#This Row],[Total_Household_Income]]-Global_Household_Financial_Dyna[[#This Row],[Estimated_Taxes]]</f>
        <v>391.1</v>
      </c>
      <c r="L3085" s="1">
        <f>Global_Household_Financial_Dyna[[#This Row],[Monthly_Savings]]/Global_Household_Financial_Dyna[[#This Row],[Net Income]]</f>
        <v>-5.4436205574021984E-2</v>
      </c>
      <c r="M3085" s="2">
        <f>Global_Household_Financial_Dyna[[#This Row],[Monthly_Expenses]]/Global_Household_Financial_Dyna[[#This Row],[Net Income]]</f>
        <v>1.054436205574022</v>
      </c>
      <c r="N3085" t="str">
        <f>IF(Global_Household_Financial_Dyna[[#This Row],[Monthly_Savings]]&lt;0,"High Risk", IF(Global_Household_Financial_Dyna[[#This Row],[Savings Rate%]]&lt;0.1, "Medium", "Safe"))</f>
        <v>High Risk</v>
      </c>
      <c r="O3085">
        <f>Global_Household_Financial_Dyna[[#This Row],[Total_Household_Income]]/Global_Household_Financial_Dyna[[#This Row],[Family_Size]]</f>
        <v>217.28</v>
      </c>
      <c r="P3085" s="2">
        <f t="shared" si="96"/>
        <v>0.42077341556833553</v>
      </c>
      <c r="Q3085" s="2">
        <f t="shared" si="97"/>
        <v>-0.47520962114235754</v>
      </c>
      <c r="R3085" s="2" t="str">
        <f>IF(Global_Household_Financial_Dyna[[#This Row],[Vs country_Average]]&lt;-0.2, "Underperformer", IF(Global_Household_Financial_Dyna[[#This Row],[Vs country_Average]]&gt;0.2, "Outperformer", "Normal"))</f>
        <v>Underperformer</v>
      </c>
      <c r="S30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-0.67049999999999699</v>
      </c>
      <c r="T30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19.949000000000005</v>
      </c>
      <c r="U30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40.5685</v>
      </c>
      <c r="V30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61.188000000000009</v>
      </c>
    </row>
    <row r="3086" spans="1:22" x14ac:dyDescent="0.3">
      <c r="A3086">
        <v>3094</v>
      </c>
      <c r="B3086" t="s">
        <v>14</v>
      </c>
      <c r="C3086" t="s">
        <v>15</v>
      </c>
      <c r="D3086">
        <v>2</v>
      </c>
      <c r="E3086">
        <v>1</v>
      </c>
      <c r="F3086">
        <v>2316.6799999999998</v>
      </c>
      <c r="G3086">
        <v>2316.6799999999998</v>
      </c>
      <c r="H3086">
        <v>347.5</v>
      </c>
      <c r="I3086">
        <v>835.58</v>
      </c>
      <c r="J3086">
        <v>1133.5999999999999</v>
      </c>
      <c r="K3086">
        <f>Global_Household_Financial_Dyna[[#This Row],[Total_Household_Income]]-Global_Household_Financial_Dyna[[#This Row],[Estimated_Taxes]]</f>
        <v>1969.1799999999998</v>
      </c>
      <c r="L3086" s="1">
        <f>Global_Household_Financial_Dyna[[#This Row],[Monthly_Savings]]/Global_Household_Financial_Dyna[[#This Row],[Net Income]]</f>
        <v>0.57567109152032825</v>
      </c>
      <c r="M3086" s="2">
        <f>Global_Household_Financial_Dyna[[#This Row],[Monthly_Expenses]]/Global_Household_Financial_Dyna[[#This Row],[Net Income]]</f>
        <v>0.42432890847967181</v>
      </c>
      <c r="N3086" t="str">
        <f>IF(Global_Household_Financial_Dyna[[#This Row],[Monthly_Savings]]&lt;0,"High Risk", IF(Global_Household_Financial_Dyna[[#This Row],[Savings Rate%]]&lt;0.1, "Medium", "Safe"))</f>
        <v>Safe</v>
      </c>
      <c r="O3086">
        <f>Global_Household_Financial_Dyna[[#This Row],[Total_Household_Income]]/Global_Household_Financial_Dyna[[#This Row],[Family_Size]]</f>
        <v>1158.3399999999999</v>
      </c>
      <c r="P3086" s="2">
        <f t="shared" si="96"/>
        <v>0.39788995363055785</v>
      </c>
      <c r="Q3086" s="2">
        <f t="shared" si="97"/>
        <v>0.1777811378897704</v>
      </c>
      <c r="R3086" s="2" t="str">
        <f>IF(Global_Household_Financial_Dyna[[#This Row],[Vs country_Average]]&lt;-0.2, "Underperformer", IF(Global_Household_Financial_Dyna[[#This Row],[Vs country_Average]]&gt;0.2, "Outperformer", "Normal"))</f>
        <v>Normal</v>
      </c>
      <c r="S30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1133.5999999999999</v>
      </c>
      <c r="T30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1133.5999999999999</v>
      </c>
      <c r="U30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1133.5999999999999</v>
      </c>
      <c r="V30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1133.5999999999999</v>
      </c>
    </row>
    <row r="3087" spans="1:22" x14ac:dyDescent="0.3">
      <c r="A3087">
        <v>3095</v>
      </c>
      <c r="B3087" t="s">
        <v>18</v>
      </c>
      <c r="C3087" t="s">
        <v>20</v>
      </c>
      <c r="D3087">
        <v>5</v>
      </c>
      <c r="E3087">
        <v>3</v>
      </c>
      <c r="F3087">
        <v>1859.89</v>
      </c>
      <c r="G3087">
        <v>4683.3500000000004</v>
      </c>
      <c r="H3087">
        <v>1030.3399999999999</v>
      </c>
      <c r="I3087">
        <v>3643.9</v>
      </c>
      <c r="J3087">
        <v>9.11</v>
      </c>
      <c r="K3087">
        <f>Global_Household_Financial_Dyna[[#This Row],[Total_Household_Income]]-Global_Household_Financial_Dyna[[#This Row],[Estimated_Taxes]]</f>
        <v>3653.01</v>
      </c>
      <c r="L3087" s="1">
        <f>Global_Household_Financial_Dyna[[#This Row],[Monthly_Savings]]/Global_Household_Financial_Dyna[[#This Row],[Net Income]]</f>
        <v>2.4938338520836237E-3</v>
      </c>
      <c r="M3087" s="2">
        <f>Global_Household_Financial_Dyna[[#This Row],[Monthly_Expenses]]/Global_Household_Financial_Dyna[[#This Row],[Net Income]]</f>
        <v>0.99750616614791632</v>
      </c>
      <c r="N3087" t="str">
        <f>IF(Global_Household_Financial_Dyna[[#This Row],[Monthly_Savings]]&lt;0,"High Risk", IF(Global_Household_Financial_Dyna[[#This Row],[Savings Rate%]]&lt;0.1, "Medium", "Safe"))</f>
        <v>Medium</v>
      </c>
      <c r="O3087">
        <f>Global_Household_Financial_Dyna[[#This Row],[Total_Household_Income]]/Global_Household_Financial_Dyna[[#This Row],[Family_Size]]</f>
        <v>936.67000000000007</v>
      </c>
      <c r="P3087" s="2">
        <f t="shared" si="96"/>
        <v>0.32336204947805613</v>
      </c>
      <c r="Q3087" s="2">
        <f t="shared" si="97"/>
        <v>-0.32086821562597251</v>
      </c>
      <c r="R3087" s="2" t="str">
        <f>IF(Global_Household_Financial_Dyna[[#This Row],[Vs country_Average]]&lt;-0.2, "Underperformer", IF(Global_Household_Financial_Dyna[[#This Row],[Vs country_Average]]&gt;0.2, "Outperformer", "Normal"))</f>
        <v>Underperformer</v>
      </c>
      <c r="S30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9.11</v>
      </c>
      <c r="T30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9.11</v>
      </c>
      <c r="U30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9.11</v>
      </c>
      <c r="V30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9.11</v>
      </c>
    </row>
    <row r="3088" spans="1:22" x14ac:dyDescent="0.3">
      <c r="A3088">
        <v>3096</v>
      </c>
      <c r="B3088" t="s">
        <v>16</v>
      </c>
      <c r="C3088" t="s">
        <v>21</v>
      </c>
      <c r="D3088">
        <v>2</v>
      </c>
      <c r="E3088">
        <v>1</v>
      </c>
      <c r="F3088">
        <v>3606.52</v>
      </c>
      <c r="G3088">
        <v>3606.52</v>
      </c>
      <c r="H3088">
        <v>1262.28</v>
      </c>
      <c r="I3088">
        <v>2250.67</v>
      </c>
      <c r="J3088">
        <v>93.57</v>
      </c>
      <c r="K3088">
        <f>Global_Household_Financial_Dyna[[#This Row],[Total_Household_Income]]-Global_Household_Financial_Dyna[[#This Row],[Estimated_Taxes]]</f>
        <v>2344.2399999999998</v>
      </c>
      <c r="L3088" s="1">
        <f>Global_Household_Financial_Dyna[[#This Row],[Monthly_Savings]]/Global_Household_Financial_Dyna[[#This Row],[Net Income]]</f>
        <v>3.9914855134286595E-2</v>
      </c>
      <c r="M3088" s="2">
        <f>Global_Household_Financial_Dyna[[#This Row],[Monthly_Expenses]]/Global_Household_Financial_Dyna[[#This Row],[Net Income]]</f>
        <v>0.9600851448657135</v>
      </c>
      <c r="N3088" t="str">
        <f>IF(Global_Household_Financial_Dyna[[#This Row],[Monthly_Savings]]&lt;0,"High Risk", IF(Global_Household_Financial_Dyna[[#This Row],[Savings Rate%]]&lt;0.1, "Medium", "Safe"))</f>
        <v>Medium</v>
      </c>
      <c r="O3088">
        <f>Global_Household_Financial_Dyna[[#This Row],[Total_Household_Income]]/Global_Household_Financial_Dyna[[#This Row],[Family_Size]]</f>
        <v>1803.26</v>
      </c>
      <c r="P3088" s="2">
        <f t="shared" si="96"/>
        <v>0.15879799892000862</v>
      </c>
      <c r="Q3088" s="2">
        <f t="shared" si="97"/>
        <v>-0.11888314378572203</v>
      </c>
      <c r="R3088" s="2" t="str">
        <f>IF(Global_Household_Financial_Dyna[[#This Row],[Vs country_Average]]&lt;-0.2, "Underperformer", IF(Global_Household_Financial_Dyna[[#This Row],[Vs country_Average]]&gt;0.2, "Outperformer", "Normal"))</f>
        <v>Normal</v>
      </c>
      <c r="S30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93.57</v>
      </c>
      <c r="T30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93.57</v>
      </c>
      <c r="U30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93.57</v>
      </c>
      <c r="V30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93.57</v>
      </c>
    </row>
    <row r="3089" spans="1:22" x14ac:dyDescent="0.3">
      <c r="A3089">
        <v>3097</v>
      </c>
      <c r="B3089" t="s">
        <v>12</v>
      </c>
      <c r="C3089" t="s">
        <v>13</v>
      </c>
      <c r="D3089">
        <v>2</v>
      </c>
      <c r="E3089">
        <v>2</v>
      </c>
      <c r="F3089">
        <v>4263.6899999999996</v>
      </c>
      <c r="G3089">
        <v>6400.23</v>
      </c>
      <c r="H3089">
        <v>1600.06</v>
      </c>
      <c r="I3089">
        <v>2399.1799999999998</v>
      </c>
      <c r="J3089">
        <v>2400.9899999999998</v>
      </c>
      <c r="K3089">
        <f>Global_Household_Financial_Dyna[[#This Row],[Total_Household_Income]]-Global_Household_Financial_Dyna[[#This Row],[Estimated_Taxes]]</f>
        <v>4800.17</v>
      </c>
      <c r="L3089" s="1">
        <f>Global_Household_Financial_Dyna[[#This Row],[Monthly_Savings]]/Global_Household_Financial_Dyna[[#This Row],[Net Income]]</f>
        <v>0.50018853498938576</v>
      </c>
      <c r="M3089" s="2">
        <f>Global_Household_Financial_Dyna[[#This Row],[Monthly_Expenses]]/Global_Household_Financial_Dyna[[#This Row],[Net Income]]</f>
        <v>0.49981146501061419</v>
      </c>
      <c r="N3089" t="str">
        <f>IF(Global_Household_Financial_Dyna[[#This Row],[Monthly_Savings]]&lt;0,"High Risk", IF(Global_Household_Financial_Dyna[[#This Row],[Savings Rate%]]&lt;0.1, "Medium", "Safe"))</f>
        <v>Safe</v>
      </c>
      <c r="O3089">
        <f>Global_Household_Financial_Dyna[[#This Row],[Total_Household_Income]]/Global_Household_Financial_Dyna[[#This Row],[Family_Size]]</f>
        <v>3200.1149999999998</v>
      </c>
      <c r="P3089" s="2">
        <f t="shared" si="96"/>
        <v>0.30718716818024266</v>
      </c>
      <c r="Q3089" s="2">
        <f t="shared" si="97"/>
        <v>0.19300136680914309</v>
      </c>
      <c r="R3089" s="2" t="str">
        <f>IF(Global_Household_Financial_Dyna[[#This Row],[Vs country_Average]]&lt;-0.2, "Underperformer", IF(Global_Household_Financial_Dyna[[#This Row],[Vs country_Average]]&gt;0.2, "Outperformer", "Normal"))</f>
        <v>Normal</v>
      </c>
      <c r="S30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2400.9899999999998</v>
      </c>
      <c r="T30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2400.9899999999998</v>
      </c>
      <c r="U30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2400.9899999999998</v>
      </c>
      <c r="V30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2400.9899999999998</v>
      </c>
    </row>
    <row r="3090" spans="1:22" x14ac:dyDescent="0.3">
      <c r="A3090">
        <v>3098</v>
      </c>
      <c r="B3090" t="s">
        <v>18</v>
      </c>
      <c r="C3090" t="s">
        <v>20</v>
      </c>
      <c r="D3090">
        <v>3</v>
      </c>
      <c r="E3090">
        <v>2</v>
      </c>
      <c r="F3090">
        <v>1718.88</v>
      </c>
      <c r="G3090">
        <v>3024.13</v>
      </c>
      <c r="H3090">
        <v>665.31</v>
      </c>
      <c r="I3090">
        <v>2869.9</v>
      </c>
      <c r="J3090">
        <v>-511.08</v>
      </c>
      <c r="K3090">
        <f>Global_Household_Financial_Dyna[[#This Row],[Total_Household_Income]]-Global_Household_Financial_Dyna[[#This Row],[Estimated_Taxes]]</f>
        <v>2358.8200000000002</v>
      </c>
      <c r="L3090" s="1">
        <f>Global_Household_Financial_Dyna[[#This Row],[Monthly_Savings]]/Global_Household_Financial_Dyna[[#This Row],[Net Income]]</f>
        <v>-0.21666765586182921</v>
      </c>
      <c r="M3090" s="2">
        <f>Global_Household_Financial_Dyna[[#This Row],[Monthly_Expenses]]/Global_Household_Financial_Dyna[[#This Row],[Net Income]]</f>
        <v>1.2166676558618292</v>
      </c>
      <c r="N3090" t="str">
        <f>IF(Global_Household_Financial_Dyna[[#This Row],[Monthly_Savings]]&lt;0,"High Risk", IF(Global_Household_Financial_Dyna[[#This Row],[Savings Rate%]]&lt;0.1, "Medium", "Safe"))</f>
        <v>High Risk</v>
      </c>
      <c r="O3090">
        <f>Global_Household_Financial_Dyna[[#This Row],[Total_Household_Income]]/Global_Household_Financial_Dyna[[#This Row],[Family_Size]]</f>
        <v>1008.0433333333334</v>
      </c>
      <c r="P3090" s="2">
        <f t="shared" si="96"/>
        <v>0.32336204947805613</v>
      </c>
      <c r="Q3090" s="2">
        <f t="shared" si="97"/>
        <v>-0.54002970533988537</v>
      </c>
      <c r="R3090" s="2" t="str">
        <f>IF(Global_Household_Financial_Dyna[[#This Row],[Vs country_Average]]&lt;-0.2, "Underperformer", IF(Global_Household_Financial_Dyna[[#This Row],[Vs country_Average]]&gt;0.2, "Outperformer", "Normal"))</f>
        <v>Underperformer</v>
      </c>
      <c r="S30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-367.58499999999998</v>
      </c>
      <c r="T30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-224.08999999999992</v>
      </c>
      <c r="U30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-80.594999999999914</v>
      </c>
      <c r="V30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62.900000000000148</v>
      </c>
    </row>
    <row r="3091" spans="1:22" x14ac:dyDescent="0.3">
      <c r="A3091">
        <v>3099</v>
      </c>
      <c r="B3091" t="s">
        <v>18</v>
      </c>
      <c r="C3091" t="s">
        <v>19</v>
      </c>
      <c r="D3091">
        <v>2</v>
      </c>
      <c r="E3091">
        <v>2</v>
      </c>
      <c r="F3091">
        <v>6013.98</v>
      </c>
      <c r="G3091">
        <v>10248.030000000001</v>
      </c>
      <c r="H3091">
        <v>2766.97</v>
      </c>
      <c r="I3091">
        <v>2027.66</v>
      </c>
      <c r="J3091">
        <v>5453.4</v>
      </c>
      <c r="K3091">
        <f>Global_Household_Financial_Dyna[[#This Row],[Total_Household_Income]]-Global_Household_Financial_Dyna[[#This Row],[Estimated_Taxes]]</f>
        <v>7481.0600000000013</v>
      </c>
      <c r="L3091" s="1">
        <f>Global_Household_Financial_Dyna[[#This Row],[Monthly_Savings]]/Global_Household_Financial_Dyna[[#This Row],[Net Income]]</f>
        <v>0.72896086918163983</v>
      </c>
      <c r="M3091" s="2">
        <f>Global_Household_Financial_Dyna[[#This Row],[Monthly_Expenses]]/Global_Household_Financial_Dyna[[#This Row],[Net Income]]</f>
        <v>0.27103913081835995</v>
      </c>
      <c r="N3091" t="str">
        <f>IF(Global_Household_Financial_Dyna[[#This Row],[Monthly_Savings]]&lt;0,"High Risk", IF(Global_Household_Financial_Dyna[[#This Row],[Savings Rate%]]&lt;0.1, "Medium", "Safe"))</f>
        <v>Safe</v>
      </c>
      <c r="O3091">
        <f>Global_Household_Financial_Dyna[[#This Row],[Total_Household_Income]]/Global_Household_Financial_Dyna[[#This Row],[Family_Size]]</f>
        <v>5124.0150000000003</v>
      </c>
      <c r="P3091" s="2">
        <f t="shared" si="96"/>
        <v>0.32336204947805613</v>
      </c>
      <c r="Q3091" s="2">
        <f t="shared" si="97"/>
        <v>0.40559881970358369</v>
      </c>
      <c r="R3091" s="2" t="str">
        <f>IF(Global_Household_Financial_Dyna[[#This Row],[Vs country_Average]]&lt;-0.2, "Underperformer", IF(Global_Household_Financial_Dyna[[#This Row],[Vs country_Average]]&gt;0.2, "Outperformer", "Normal"))</f>
        <v>Outperformer</v>
      </c>
      <c r="S30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5453.4</v>
      </c>
      <c r="T30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5453.4</v>
      </c>
      <c r="U30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5453.4</v>
      </c>
      <c r="V30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5453.4</v>
      </c>
    </row>
    <row r="3092" spans="1:22" x14ac:dyDescent="0.3">
      <c r="A3092">
        <v>3100</v>
      </c>
      <c r="B3092" t="s">
        <v>10</v>
      </c>
      <c r="C3092" t="s">
        <v>22</v>
      </c>
      <c r="D3092">
        <v>4</v>
      </c>
      <c r="E3092">
        <v>1</v>
      </c>
      <c r="F3092">
        <v>1354.12</v>
      </c>
      <c r="G3092">
        <v>1354.12</v>
      </c>
      <c r="H3092">
        <v>135.41</v>
      </c>
      <c r="I3092">
        <v>546.04</v>
      </c>
      <c r="J3092">
        <v>672.67</v>
      </c>
      <c r="K3092">
        <f>Global_Household_Financial_Dyna[[#This Row],[Total_Household_Income]]-Global_Household_Financial_Dyna[[#This Row],[Estimated_Taxes]]</f>
        <v>1218.7099999999998</v>
      </c>
      <c r="L3092" s="1">
        <f>Global_Household_Financial_Dyna[[#This Row],[Monthly_Savings]]/Global_Household_Financial_Dyna[[#This Row],[Net Income]]</f>
        <v>0.55195247433761929</v>
      </c>
      <c r="M3092" s="2">
        <f>Global_Household_Financial_Dyna[[#This Row],[Monthly_Expenses]]/Global_Household_Financial_Dyna[[#This Row],[Net Income]]</f>
        <v>0.44804752566238076</v>
      </c>
      <c r="N3092" t="str">
        <f>IF(Global_Household_Financial_Dyna[[#This Row],[Monthly_Savings]]&lt;0,"High Risk", IF(Global_Household_Financial_Dyna[[#This Row],[Savings Rate%]]&lt;0.1, "Medium", "Safe"))</f>
        <v>Safe</v>
      </c>
      <c r="O3092">
        <f>Global_Household_Financial_Dyna[[#This Row],[Total_Household_Income]]/Global_Household_Financial_Dyna[[#This Row],[Family_Size]]</f>
        <v>338.53</v>
      </c>
      <c r="P3092" s="2">
        <f t="shared" si="96"/>
        <v>0.42077341556833553</v>
      </c>
      <c r="Q3092" s="2">
        <f t="shared" si="97"/>
        <v>0.13117905876928376</v>
      </c>
      <c r="R3092" s="2" t="str">
        <f>IF(Global_Household_Financial_Dyna[[#This Row],[Vs country_Average]]&lt;-0.2, "Underperformer", IF(Global_Household_Financial_Dyna[[#This Row],[Vs country_Average]]&gt;0.2, "Outperformer", "Normal"))</f>
        <v>Normal</v>
      </c>
      <c r="S30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672.67</v>
      </c>
      <c r="T30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672.67</v>
      </c>
      <c r="U30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672.67</v>
      </c>
      <c r="V30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672.67</v>
      </c>
    </row>
    <row r="3093" spans="1:22" x14ac:dyDescent="0.3">
      <c r="A3093">
        <v>3101</v>
      </c>
      <c r="B3093" t="s">
        <v>18</v>
      </c>
      <c r="C3093" t="s">
        <v>20</v>
      </c>
      <c r="D3093">
        <v>7</v>
      </c>
      <c r="E3093">
        <v>3</v>
      </c>
      <c r="F3093">
        <v>4616.25</v>
      </c>
      <c r="G3093">
        <v>12153.15</v>
      </c>
      <c r="H3093">
        <v>3281.35</v>
      </c>
      <c r="I3093">
        <v>5001.58</v>
      </c>
      <c r="J3093">
        <v>3870.22</v>
      </c>
      <c r="K3093">
        <f>Global_Household_Financial_Dyna[[#This Row],[Total_Household_Income]]-Global_Household_Financial_Dyna[[#This Row],[Estimated_Taxes]]</f>
        <v>8871.7999999999993</v>
      </c>
      <c r="L3093" s="1">
        <f>Global_Household_Financial_Dyna[[#This Row],[Monthly_Savings]]/Global_Household_Financial_Dyna[[#This Row],[Net Income]]</f>
        <v>0.43623841835929578</v>
      </c>
      <c r="M3093" s="2">
        <f>Global_Household_Financial_Dyna[[#This Row],[Monthly_Expenses]]/Global_Household_Financial_Dyna[[#This Row],[Net Income]]</f>
        <v>0.56376158164070433</v>
      </c>
      <c r="N3093" t="str">
        <f>IF(Global_Household_Financial_Dyna[[#This Row],[Monthly_Savings]]&lt;0,"High Risk", IF(Global_Household_Financial_Dyna[[#This Row],[Savings Rate%]]&lt;0.1, "Medium", "Safe"))</f>
        <v>Safe</v>
      </c>
      <c r="O3093">
        <f>Global_Household_Financial_Dyna[[#This Row],[Total_Household_Income]]/Global_Household_Financial_Dyna[[#This Row],[Family_Size]]</f>
        <v>1736.1642857142856</v>
      </c>
      <c r="P3093" s="2">
        <f t="shared" si="96"/>
        <v>0.32336204947805613</v>
      </c>
      <c r="Q3093" s="2">
        <f t="shared" si="97"/>
        <v>0.11287636888123964</v>
      </c>
      <c r="R3093" s="2" t="str">
        <f>IF(Global_Household_Financial_Dyna[[#This Row],[Vs country_Average]]&lt;-0.2, "Underperformer", IF(Global_Household_Financial_Dyna[[#This Row],[Vs country_Average]]&gt;0.2, "Outperformer", "Normal"))</f>
        <v>Normal</v>
      </c>
      <c r="S30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3870.22</v>
      </c>
      <c r="T30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3870.22</v>
      </c>
      <c r="U30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3870.22</v>
      </c>
      <c r="V30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3870.22</v>
      </c>
    </row>
    <row r="3094" spans="1:22" x14ac:dyDescent="0.3">
      <c r="A3094">
        <v>3102</v>
      </c>
      <c r="B3094" t="s">
        <v>14</v>
      </c>
      <c r="C3094" t="s">
        <v>15</v>
      </c>
      <c r="D3094">
        <v>3</v>
      </c>
      <c r="E3094">
        <v>2</v>
      </c>
      <c r="F3094">
        <v>2446.91</v>
      </c>
      <c r="G3094">
        <v>3658.59</v>
      </c>
      <c r="H3094">
        <v>548.79</v>
      </c>
      <c r="I3094">
        <v>1216.02</v>
      </c>
      <c r="J3094">
        <v>1893.78</v>
      </c>
      <c r="K3094">
        <f>Global_Household_Financial_Dyna[[#This Row],[Total_Household_Income]]-Global_Household_Financial_Dyna[[#This Row],[Estimated_Taxes]]</f>
        <v>3109.8</v>
      </c>
      <c r="L3094" s="1">
        <f>Global_Household_Financial_Dyna[[#This Row],[Monthly_Savings]]/Global_Household_Financial_Dyna[[#This Row],[Net Income]]</f>
        <v>0.60897163804746279</v>
      </c>
      <c r="M3094" s="2">
        <f>Global_Household_Financial_Dyna[[#This Row],[Monthly_Expenses]]/Global_Household_Financial_Dyna[[#This Row],[Net Income]]</f>
        <v>0.3910283619525371</v>
      </c>
      <c r="N3094" t="str">
        <f>IF(Global_Household_Financial_Dyna[[#This Row],[Monthly_Savings]]&lt;0,"High Risk", IF(Global_Household_Financial_Dyna[[#This Row],[Savings Rate%]]&lt;0.1, "Medium", "Safe"))</f>
        <v>Safe</v>
      </c>
      <c r="O3094">
        <f>Global_Household_Financial_Dyna[[#This Row],[Total_Household_Income]]/Global_Household_Financial_Dyna[[#This Row],[Family_Size]]</f>
        <v>1219.53</v>
      </c>
      <c r="P3094" s="2">
        <f t="shared" si="96"/>
        <v>0.39788995363055785</v>
      </c>
      <c r="Q3094" s="2">
        <f t="shared" si="97"/>
        <v>0.21108168441690495</v>
      </c>
      <c r="R3094" s="2" t="str">
        <f>IF(Global_Household_Financial_Dyna[[#This Row],[Vs country_Average]]&lt;-0.2, "Underperformer", IF(Global_Household_Financial_Dyna[[#This Row],[Vs country_Average]]&gt;0.2, "Outperformer", "Normal"))</f>
        <v>Outperformer</v>
      </c>
      <c r="S30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1893.78</v>
      </c>
      <c r="T30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1893.78</v>
      </c>
      <c r="U30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1893.78</v>
      </c>
      <c r="V30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1893.78</v>
      </c>
    </row>
    <row r="3095" spans="1:22" x14ac:dyDescent="0.3">
      <c r="A3095">
        <v>3103</v>
      </c>
      <c r="B3095" t="s">
        <v>12</v>
      </c>
      <c r="C3095" t="s">
        <v>13</v>
      </c>
      <c r="D3095">
        <v>7</v>
      </c>
      <c r="E3095">
        <v>3</v>
      </c>
      <c r="F3095">
        <v>5713.71</v>
      </c>
      <c r="G3095">
        <v>11414.44</v>
      </c>
      <c r="H3095">
        <v>3424.33</v>
      </c>
      <c r="I3095">
        <v>3501.26</v>
      </c>
      <c r="J3095">
        <v>4488.84</v>
      </c>
      <c r="K3095">
        <f>Global_Household_Financial_Dyna[[#This Row],[Total_Household_Income]]-Global_Household_Financial_Dyna[[#This Row],[Estimated_Taxes]]</f>
        <v>7990.1100000000006</v>
      </c>
      <c r="L3095" s="1">
        <f>Global_Household_Financial_Dyna[[#This Row],[Monthly_Savings]]/Global_Household_Financial_Dyna[[#This Row],[Net Income]]</f>
        <v>0.56179952466236383</v>
      </c>
      <c r="M3095" s="2">
        <f>Global_Household_Financial_Dyna[[#This Row],[Monthly_Expenses]]/Global_Household_Financial_Dyna[[#This Row],[Net Income]]</f>
        <v>0.43819922379041087</v>
      </c>
      <c r="N3095" t="str">
        <f>IF(Global_Household_Financial_Dyna[[#This Row],[Monthly_Savings]]&lt;0,"High Risk", IF(Global_Household_Financial_Dyna[[#This Row],[Savings Rate%]]&lt;0.1, "Medium", "Safe"))</f>
        <v>Safe</v>
      </c>
      <c r="O3095">
        <f>Global_Household_Financial_Dyna[[#This Row],[Total_Household_Income]]/Global_Household_Financial_Dyna[[#This Row],[Family_Size]]</f>
        <v>1630.6342857142859</v>
      </c>
      <c r="P3095" s="2">
        <f t="shared" si="96"/>
        <v>0.30718716818024266</v>
      </c>
      <c r="Q3095" s="2">
        <f t="shared" si="97"/>
        <v>0.25461235648212116</v>
      </c>
      <c r="R3095" s="2" t="str">
        <f>IF(Global_Household_Financial_Dyna[[#This Row],[Vs country_Average]]&lt;-0.2, "Underperformer", IF(Global_Household_Financial_Dyna[[#This Row],[Vs country_Average]]&gt;0.2, "Outperformer", "Normal"))</f>
        <v>Outperformer</v>
      </c>
      <c r="S30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4488.84</v>
      </c>
      <c r="T30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4488.84</v>
      </c>
      <c r="U30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4488.84</v>
      </c>
      <c r="V30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4488.84</v>
      </c>
    </row>
    <row r="3096" spans="1:22" x14ac:dyDescent="0.3">
      <c r="A3096">
        <v>3104</v>
      </c>
      <c r="B3096" t="s">
        <v>10</v>
      </c>
      <c r="C3096" t="s">
        <v>11</v>
      </c>
      <c r="D3096">
        <v>1</v>
      </c>
      <c r="E3096">
        <v>1</v>
      </c>
      <c r="F3096">
        <v>1021.86</v>
      </c>
      <c r="G3096">
        <v>1021.86</v>
      </c>
      <c r="H3096">
        <v>102.19</v>
      </c>
      <c r="I3096">
        <v>321.13</v>
      </c>
      <c r="J3096">
        <v>598.54</v>
      </c>
      <c r="K3096">
        <f>Global_Household_Financial_Dyna[[#This Row],[Total_Household_Income]]-Global_Household_Financial_Dyna[[#This Row],[Estimated_Taxes]]</f>
        <v>919.67000000000007</v>
      </c>
      <c r="L3096" s="1">
        <f>Global_Household_Financial_Dyna[[#This Row],[Monthly_Savings]]/Global_Household_Financial_Dyna[[#This Row],[Net Income]]</f>
        <v>0.65082040297063071</v>
      </c>
      <c r="M3096" s="2">
        <f>Global_Household_Financial_Dyna[[#This Row],[Monthly_Expenses]]/Global_Household_Financial_Dyna[[#This Row],[Net Income]]</f>
        <v>0.34917959702936918</v>
      </c>
      <c r="N3096" t="str">
        <f>IF(Global_Household_Financial_Dyna[[#This Row],[Monthly_Savings]]&lt;0,"High Risk", IF(Global_Household_Financial_Dyna[[#This Row],[Savings Rate%]]&lt;0.1, "Medium", "Safe"))</f>
        <v>Safe</v>
      </c>
      <c r="O3096">
        <f>Global_Household_Financial_Dyna[[#This Row],[Total_Household_Income]]/Global_Household_Financial_Dyna[[#This Row],[Family_Size]]</f>
        <v>1021.86</v>
      </c>
      <c r="P3096" s="2">
        <f t="shared" si="96"/>
        <v>0.42077341556833553</v>
      </c>
      <c r="Q3096" s="2">
        <f t="shared" si="97"/>
        <v>0.23004698740229518</v>
      </c>
      <c r="R3096" s="2" t="str">
        <f>IF(Global_Household_Financial_Dyna[[#This Row],[Vs country_Average]]&lt;-0.2, "Underperformer", IF(Global_Household_Financial_Dyna[[#This Row],[Vs country_Average]]&gt;0.2, "Outperformer", "Normal"))</f>
        <v>Outperformer</v>
      </c>
      <c r="S30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598.54</v>
      </c>
      <c r="T30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598.54</v>
      </c>
      <c r="U30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598.54</v>
      </c>
      <c r="V30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598.54</v>
      </c>
    </row>
    <row r="3097" spans="1:22" x14ac:dyDescent="0.3">
      <c r="A3097">
        <v>3105</v>
      </c>
      <c r="B3097" t="s">
        <v>10</v>
      </c>
      <c r="C3097" t="s">
        <v>22</v>
      </c>
      <c r="D3097">
        <v>3</v>
      </c>
      <c r="E3097">
        <v>3</v>
      </c>
      <c r="F3097">
        <v>932.68</v>
      </c>
      <c r="G3097">
        <v>2020.11</v>
      </c>
      <c r="H3097">
        <v>202.01</v>
      </c>
      <c r="I3097">
        <v>561.21</v>
      </c>
      <c r="J3097">
        <v>1256.8900000000001</v>
      </c>
      <c r="K3097">
        <f>Global_Household_Financial_Dyna[[#This Row],[Total_Household_Income]]-Global_Household_Financial_Dyna[[#This Row],[Estimated_Taxes]]</f>
        <v>1818.1</v>
      </c>
      <c r="L3097" s="1">
        <f>Global_Household_Financial_Dyna[[#This Row],[Monthly_Savings]]/Global_Household_Financial_Dyna[[#This Row],[Net Income]]</f>
        <v>0.69132060942742435</v>
      </c>
      <c r="M3097" s="2">
        <f>Global_Household_Financial_Dyna[[#This Row],[Monthly_Expenses]]/Global_Household_Financial_Dyna[[#This Row],[Net Income]]</f>
        <v>0.30867939057257582</v>
      </c>
      <c r="N3097" t="str">
        <f>IF(Global_Household_Financial_Dyna[[#This Row],[Monthly_Savings]]&lt;0,"High Risk", IF(Global_Household_Financial_Dyna[[#This Row],[Savings Rate%]]&lt;0.1, "Medium", "Safe"))</f>
        <v>Safe</v>
      </c>
      <c r="O3097">
        <f>Global_Household_Financial_Dyna[[#This Row],[Total_Household_Income]]/Global_Household_Financial_Dyna[[#This Row],[Family_Size]]</f>
        <v>673.37</v>
      </c>
      <c r="P3097" s="2">
        <f t="shared" si="96"/>
        <v>0.42077341556833553</v>
      </c>
      <c r="Q3097" s="2">
        <f t="shared" si="97"/>
        <v>0.27054719385908882</v>
      </c>
      <c r="R3097" s="2" t="str">
        <f>IF(Global_Household_Financial_Dyna[[#This Row],[Vs country_Average]]&lt;-0.2, "Underperformer", IF(Global_Household_Financial_Dyna[[#This Row],[Vs country_Average]]&gt;0.2, "Outperformer", "Normal"))</f>
        <v>Outperformer</v>
      </c>
      <c r="S30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1256.8900000000001</v>
      </c>
      <c r="T30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1256.8900000000001</v>
      </c>
      <c r="U30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1256.8900000000001</v>
      </c>
      <c r="V30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1256.8900000000001</v>
      </c>
    </row>
    <row r="3098" spans="1:22" x14ac:dyDescent="0.3">
      <c r="A3098">
        <v>3106</v>
      </c>
      <c r="B3098" t="s">
        <v>10</v>
      </c>
      <c r="C3098" t="s">
        <v>11</v>
      </c>
      <c r="D3098">
        <v>2</v>
      </c>
      <c r="E3098">
        <v>2</v>
      </c>
      <c r="F3098">
        <v>523.34</v>
      </c>
      <c r="G3098">
        <v>726.28</v>
      </c>
      <c r="H3098">
        <v>72.63</v>
      </c>
      <c r="I3098">
        <v>403.2</v>
      </c>
      <c r="J3098">
        <v>250.45</v>
      </c>
      <c r="K3098">
        <f>Global_Household_Financial_Dyna[[#This Row],[Total_Household_Income]]-Global_Household_Financial_Dyna[[#This Row],[Estimated_Taxes]]</f>
        <v>653.65</v>
      </c>
      <c r="L3098" s="1">
        <f>Global_Household_Financial_Dyna[[#This Row],[Monthly_Savings]]/Global_Household_Financial_Dyna[[#This Row],[Net Income]]</f>
        <v>0.38315612330758053</v>
      </c>
      <c r="M3098" s="2">
        <f>Global_Household_Financial_Dyna[[#This Row],[Monthly_Expenses]]/Global_Household_Financial_Dyna[[#This Row],[Net Income]]</f>
        <v>0.61684387669241947</v>
      </c>
      <c r="N3098" t="str">
        <f>IF(Global_Household_Financial_Dyna[[#This Row],[Monthly_Savings]]&lt;0,"High Risk", IF(Global_Household_Financial_Dyna[[#This Row],[Savings Rate%]]&lt;0.1, "Medium", "Safe"))</f>
        <v>Safe</v>
      </c>
      <c r="O3098">
        <f>Global_Household_Financial_Dyna[[#This Row],[Total_Household_Income]]/Global_Household_Financial_Dyna[[#This Row],[Family_Size]]</f>
        <v>363.14</v>
      </c>
      <c r="P3098" s="2">
        <f t="shared" si="96"/>
        <v>0.42077341556833553</v>
      </c>
      <c r="Q3098" s="2">
        <f t="shared" si="97"/>
        <v>-3.7617292260754998E-2</v>
      </c>
      <c r="R3098" s="2" t="str">
        <f>IF(Global_Household_Financial_Dyna[[#This Row],[Vs country_Average]]&lt;-0.2, "Underperformer", IF(Global_Household_Financial_Dyna[[#This Row],[Vs country_Average]]&gt;0.2, "Outperformer", "Normal"))</f>
        <v>Normal</v>
      </c>
      <c r="S30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250.45</v>
      </c>
      <c r="T30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250.45</v>
      </c>
      <c r="U30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250.45</v>
      </c>
      <c r="V30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250.45</v>
      </c>
    </row>
    <row r="3099" spans="1:22" x14ac:dyDescent="0.3">
      <c r="A3099">
        <v>3107</v>
      </c>
      <c r="B3099" t="s">
        <v>14</v>
      </c>
      <c r="C3099" t="s">
        <v>15</v>
      </c>
      <c r="D3099">
        <v>4</v>
      </c>
      <c r="E3099">
        <v>2</v>
      </c>
      <c r="F3099">
        <v>2946.44</v>
      </c>
      <c r="G3099">
        <v>4632.6499999999996</v>
      </c>
      <c r="H3099">
        <v>694.9</v>
      </c>
      <c r="I3099">
        <v>1087.3399999999999</v>
      </c>
      <c r="J3099">
        <v>2850.42</v>
      </c>
      <c r="K3099">
        <f>Global_Household_Financial_Dyna[[#This Row],[Total_Household_Income]]-Global_Household_Financial_Dyna[[#This Row],[Estimated_Taxes]]</f>
        <v>3937.7499999999995</v>
      </c>
      <c r="L3099" s="1">
        <f>Global_Household_Financial_Dyna[[#This Row],[Monthly_Savings]]/Global_Household_Financial_Dyna[[#This Row],[Net Income]]</f>
        <v>0.72387023046155807</v>
      </c>
      <c r="M3099" s="2">
        <f>Global_Household_Financial_Dyna[[#This Row],[Monthly_Expenses]]/Global_Household_Financial_Dyna[[#This Row],[Net Income]]</f>
        <v>0.27613230905974223</v>
      </c>
      <c r="N3099" t="str">
        <f>IF(Global_Household_Financial_Dyna[[#This Row],[Monthly_Savings]]&lt;0,"High Risk", IF(Global_Household_Financial_Dyna[[#This Row],[Savings Rate%]]&lt;0.1, "Medium", "Safe"))</f>
        <v>Safe</v>
      </c>
      <c r="O3099">
        <f>Global_Household_Financial_Dyna[[#This Row],[Total_Household_Income]]/Global_Household_Financial_Dyna[[#This Row],[Family_Size]]</f>
        <v>1158.1624999999999</v>
      </c>
      <c r="P3099" s="2">
        <f t="shared" si="96"/>
        <v>0.39788995363055785</v>
      </c>
      <c r="Q3099" s="2">
        <f t="shared" si="97"/>
        <v>0.32598027683100023</v>
      </c>
      <c r="R3099" s="2" t="str">
        <f>IF(Global_Household_Financial_Dyna[[#This Row],[Vs country_Average]]&lt;-0.2, "Underperformer", IF(Global_Household_Financial_Dyna[[#This Row],[Vs country_Average]]&gt;0.2, "Outperformer", "Normal"))</f>
        <v>Outperformer</v>
      </c>
      <c r="S30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2850.42</v>
      </c>
      <c r="T30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2850.42</v>
      </c>
      <c r="U30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2850.42</v>
      </c>
      <c r="V30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2850.42</v>
      </c>
    </row>
    <row r="3100" spans="1:22" x14ac:dyDescent="0.3">
      <c r="A3100">
        <v>3108</v>
      </c>
      <c r="B3100" t="s">
        <v>18</v>
      </c>
      <c r="C3100" t="s">
        <v>20</v>
      </c>
      <c r="D3100">
        <v>7</v>
      </c>
      <c r="E3100">
        <v>3</v>
      </c>
      <c r="F3100">
        <v>4109.62</v>
      </c>
      <c r="G3100">
        <v>9554.8700000000008</v>
      </c>
      <c r="H3100">
        <v>2579.81</v>
      </c>
      <c r="I3100">
        <v>4533.92</v>
      </c>
      <c r="J3100">
        <v>2441.13</v>
      </c>
      <c r="K3100">
        <f>Global_Household_Financial_Dyna[[#This Row],[Total_Household_Income]]-Global_Household_Financial_Dyna[[#This Row],[Estimated_Taxes]]</f>
        <v>6975.0600000000013</v>
      </c>
      <c r="L3100" s="1">
        <f>Global_Household_Financial_Dyna[[#This Row],[Monthly_Savings]]/Global_Household_Financial_Dyna[[#This Row],[Net Income]]</f>
        <v>0.34997978512012795</v>
      </c>
      <c r="M3100" s="2">
        <f>Global_Household_Financial_Dyna[[#This Row],[Monthly_Expenses]]/Global_Household_Financial_Dyna[[#This Row],[Net Income]]</f>
        <v>0.65001878120044831</v>
      </c>
      <c r="N3100" t="str">
        <f>IF(Global_Household_Financial_Dyna[[#This Row],[Monthly_Savings]]&lt;0,"High Risk", IF(Global_Household_Financial_Dyna[[#This Row],[Savings Rate%]]&lt;0.1, "Medium", "Safe"))</f>
        <v>Safe</v>
      </c>
      <c r="O3100">
        <f>Global_Household_Financial_Dyna[[#This Row],[Total_Household_Income]]/Global_Household_Financial_Dyna[[#This Row],[Family_Size]]</f>
        <v>1364.9814285714288</v>
      </c>
      <c r="P3100" s="2">
        <f t="shared" si="96"/>
        <v>0.32336204947805613</v>
      </c>
      <c r="Q3100" s="2">
        <f t="shared" si="97"/>
        <v>2.6617735642071816E-2</v>
      </c>
      <c r="R3100" s="2" t="str">
        <f>IF(Global_Household_Financial_Dyna[[#This Row],[Vs country_Average]]&lt;-0.2, "Underperformer", IF(Global_Household_Financial_Dyna[[#This Row],[Vs country_Average]]&gt;0.2, "Outperformer", "Normal"))</f>
        <v>Normal</v>
      </c>
      <c r="S31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2441.13</v>
      </c>
      <c r="T31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2441.13</v>
      </c>
      <c r="U31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2441.13</v>
      </c>
      <c r="V31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2441.13</v>
      </c>
    </row>
    <row r="3101" spans="1:22" x14ac:dyDescent="0.3">
      <c r="A3101">
        <v>3109</v>
      </c>
      <c r="B3101" t="s">
        <v>16</v>
      </c>
      <c r="C3101" t="s">
        <v>21</v>
      </c>
      <c r="D3101">
        <v>3</v>
      </c>
      <c r="E3101">
        <v>3</v>
      </c>
      <c r="F3101">
        <v>4100.22</v>
      </c>
      <c r="G3101">
        <v>8401.8799999999992</v>
      </c>
      <c r="H3101">
        <v>3360.75</v>
      </c>
      <c r="I3101">
        <v>2328.23</v>
      </c>
      <c r="J3101">
        <v>2712.9</v>
      </c>
      <c r="K3101">
        <f>Global_Household_Financial_Dyna[[#This Row],[Total_Household_Income]]-Global_Household_Financial_Dyna[[#This Row],[Estimated_Taxes]]</f>
        <v>5041.1299999999992</v>
      </c>
      <c r="L3101" s="1">
        <f>Global_Household_Financial_Dyna[[#This Row],[Monthly_Savings]]/Global_Household_Financial_Dyna[[#This Row],[Net Income]]</f>
        <v>0.53815315217024762</v>
      </c>
      <c r="M3101" s="2">
        <f>Global_Household_Financial_Dyna[[#This Row],[Monthly_Expenses]]/Global_Household_Financial_Dyna[[#This Row],[Net Income]]</f>
        <v>0.46184684782975255</v>
      </c>
      <c r="N3101" t="str">
        <f>IF(Global_Household_Financial_Dyna[[#This Row],[Monthly_Savings]]&lt;0,"High Risk", IF(Global_Household_Financial_Dyna[[#This Row],[Savings Rate%]]&lt;0.1, "Medium", "Safe"))</f>
        <v>Safe</v>
      </c>
      <c r="O3101">
        <f>Global_Household_Financial_Dyna[[#This Row],[Total_Household_Income]]/Global_Household_Financial_Dyna[[#This Row],[Family_Size]]</f>
        <v>2800.6266666666666</v>
      </c>
      <c r="P3101" s="2">
        <f t="shared" si="96"/>
        <v>0.15879799892000862</v>
      </c>
      <c r="Q3101" s="2">
        <f t="shared" si="97"/>
        <v>0.379355153250239</v>
      </c>
      <c r="R3101" s="2" t="str">
        <f>IF(Global_Household_Financial_Dyna[[#This Row],[Vs country_Average]]&lt;-0.2, "Underperformer", IF(Global_Household_Financial_Dyna[[#This Row],[Vs country_Average]]&gt;0.2, "Outperformer", "Normal"))</f>
        <v>Outperformer</v>
      </c>
      <c r="S31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2712.9</v>
      </c>
      <c r="T31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2712.9</v>
      </c>
      <c r="U31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2712.9</v>
      </c>
      <c r="V31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2712.9</v>
      </c>
    </row>
    <row r="3102" spans="1:22" x14ac:dyDescent="0.3">
      <c r="A3102">
        <v>3110</v>
      </c>
      <c r="B3102" t="s">
        <v>16</v>
      </c>
      <c r="C3102" t="s">
        <v>17</v>
      </c>
      <c r="D3102">
        <v>4</v>
      </c>
      <c r="E3102">
        <v>3</v>
      </c>
      <c r="F3102">
        <v>5309.97</v>
      </c>
      <c r="G3102">
        <v>10663.05</v>
      </c>
      <c r="H3102">
        <v>4265.22</v>
      </c>
      <c r="I3102">
        <v>2887.11</v>
      </c>
      <c r="J3102">
        <v>3510.72</v>
      </c>
      <c r="K3102">
        <f>Global_Household_Financial_Dyna[[#This Row],[Total_Household_Income]]-Global_Household_Financial_Dyna[[#This Row],[Estimated_Taxes]]</f>
        <v>6397.829999999999</v>
      </c>
      <c r="L3102" s="1">
        <f>Global_Household_Financial_Dyna[[#This Row],[Monthly_Savings]]/Global_Household_Financial_Dyna[[#This Row],[Net Income]]</f>
        <v>0.54873605581892615</v>
      </c>
      <c r="M3102" s="2">
        <f>Global_Household_Financial_Dyna[[#This Row],[Monthly_Expenses]]/Global_Household_Financial_Dyna[[#This Row],[Net Income]]</f>
        <v>0.45126394418107396</v>
      </c>
      <c r="N3102" t="str">
        <f>IF(Global_Household_Financial_Dyna[[#This Row],[Monthly_Savings]]&lt;0,"High Risk", IF(Global_Household_Financial_Dyna[[#This Row],[Savings Rate%]]&lt;0.1, "Medium", "Safe"))</f>
        <v>Safe</v>
      </c>
      <c r="O3102">
        <f>Global_Household_Financial_Dyna[[#This Row],[Total_Household_Income]]/Global_Household_Financial_Dyna[[#This Row],[Family_Size]]</f>
        <v>2665.7624999999998</v>
      </c>
      <c r="P3102" s="2">
        <f t="shared" si="96"/>
        <v>0.15879799892000862</v>
      </c>
      <c r="Q3102" s="2">
        <f t="shared" si="97"/>
        <v>0.38993805689891753</v>
      </c>
      <c r="R3102" s="2" t="str">
        <f>IF(Global_Household_Financial_Dyna[[#This Row],[Vs country_Average]]&lt;-0.2, "Underperformer", IF(Global_Household_Financial_Dyna[[#This Row],[Vs country_Average]]&gt;0.2, "Outperformer", "Normal"))</f>
        <v>Outperformer</v>
      </c>
      <c r="S31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3510.72</v>
      </c>
      <c r="T31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3510.72</v>
      </c>
      <c r="U31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3510.72</v>
      </c>
      <c r="V31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3510.72</v>
      </c>
    </row>
    <row r="3103" spans="1:22" x14ac:dyDescent="0.3">
      <c r="A3103">
        <v>3111</v>
      </c>
      <c r="B3103" t="s">
        <v>16</v>
      </c>
      <c r="C3103" t="s">
        <v>21</v>
      </c>
      <c r="D3103">
        <v>7</v>
      </c>
      <c r="E3103">
        <v>3</v>
      </c>
      <c r="F3103">
        <v>5506.48</v>
      </c>
      <c r="G3103">
        <v>11413.85</v>
      </c>
      <c r="H3103">
        <v>4565.54</v>
      </c>
      <c r="I3103">
        <v>5832.63</v>
      </c>
      <c r="J3103">
        <v>1015.68</v>
      </c>
      <c r="K3103">
        <f>Global_Household_Financial_Dyna[[#This Row],[Total_Household_Income]]-Global_Household_Financial_Dyna[[#This Row],[Estimated_Taxes]]</f>
        <v>6848.31</v>
      </c>
      <c r="L3103" s="1">
        <f>Global_Household_Financial_Dyna[[#This Row],[Monthly_Savings]]/Global_Household_Financial_Dyna[[#This Row],[Net Income]]</f>
        <v>0.14831104316247365</v>
      </c>
      <c r="M3103" s="2">
        <f>Global_Household_Financial_Dyna[[#This Row],[Monthly_Expenses]]/Global_Household_Financial_Dyna[[#This Row],[Net Income]]</f>
        <v>0.85168895683752632</v>
      </c>
      <c r="N3103" t="str">
        <f>IF(Global_Household_Financial_Dyna[[#This Row],[Monthly_Savings]]&lt;0,"High Risk", IF(Global_Household_Financial_Dyna[[#This Row],[Savings Rate%]]&lt;0.1, "Medium", "Safe"))</f>
        <v>Safe</v>
      </c>
      <c r="O3103">
        <f>Global_Household_Financial_Dyna[[#This Row],[Total_Household_Income]]/Global_Household_Financial_Dyna[[#This Row],[Family_Size]]</f>
        <v>1630.55</v>
      </c>
      <c r="P3103" s="2">
        <f t="shared" si="96"/>
        <v>0.15879799892000862</v>
      </c>
      <c r="Q3103" s="2">
        <f t="shared" si="97"/>
        <v>-1.0486955757534971E-2</v>
      </c>
      <c r="R3103" s="2" t="str">
        <f>IF(Global_Household_Financial_Dyna[[#This Row],[Vs country_Average]]&lt;-0.2, "Underperformer", IF(Global_Household_Financial_Dyna[[#This Row],[Vs country_Average]]&gt;0.2, "Outperformer", "Normal"))</f>
        <v>Normal</v>
      </c>
      <c r="S31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1015.68</v>
      </c>
      <c r="T31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1015.68</v>
      </c>
      <c r="U31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1015.68</v>
      </c>
      <c r="V31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1015.68</v>
      </c>
    </row>
    <row r="3104" spans="1:22" x14ac:dyDescent="0.3">
      <c r="A3104">
        <v>3112</v>
      </c>
      <c r="B3104" t="s">
        <v>18</v>
      </c>
      <c r="C3104" t="s">
        <v>19</v>
      </c>
      <c r="D3104">
        <v>1</v>
      </c>
      <c r="E3104">
        <v>1</v>
      </c>
      <c r="F3104">
        <v>2291.44</v>
      </c>
      <c r="G3104">
        <v>2291.44</v>
      </c>
      <c r="H3104">
        <v>504.12</v>
      </c>
      <c r="I3104">
        <v>1654.63</v>
      </c>
      <c r="J3104">
        <v>132.69</v>
      </c>
      <c r="K3104">
        <f>Global_Household_Financial_Dyna[[#This Row],[Total_Household_Income]]-Global_Household_Financial_Dyna[[#This Row],[Estimated_Taxes]]</f>
        <v>1787.3200000000002</v>
      </c>
      <c r="L3104" s="1">
        <f>Global_Household_Financial_Dyna[[#This Row],[Monthly_Savings]]/Global_Household_Financial_Dyna[[#This Row],[Net Income]]</f>
        <v>7.4239643712373821E-2</v>
      </c>
      <c r="M3104" s="2">
        <f>Global_Household_Financial_Dyna[[#This Row],[Monthly_Expenses]]/Global_Household_Financial_Dyna[[#This Row],[Net Income]]</f>
        <v>0.9257603562876261</v>
      </c>
      <c r="N3104" t="str">
        <f>IF(Global_Household_Financial_Dyna[[#This Row],[Monthly_Savings]]&lt;0,"High Risk", IF(Global_Household_Financial_Dyna[[#This Row],[Savings Rate%]]&lt;0.1, "Medium", "Safe"))</f>
        <v>Medium</v>
      </c>
      <c r="O3104">
        <f>Global_Household_Financial_Dyna[[#This Row],[Total_Household_Income]]/Global_Household_Financial_Dyna[[#This Row],[Family_Size]]</f>
        <v>2291.44</v>
      </c>
      <c r="P3104" s="2">
        <f t="shared" si="96"/>
        <v>0.32336204947805613</v>
      </c>
      <c r="Q3104" s="2">
        <f t="shared" si="97"/>
        <v>-0.24912240576568231</v>
      </c>
      <c r="R3104" s="2" t="str">
        <f>IF(Global_Household_Financial_Dyna[[#This Row],[Vs country_Average]]&lt;-0.2, "Underperformer", IF(Global_Household_Financial_Dyna[[#This Row],[Vs country_Average]]&gt;0.2, "Outperformer", "Normal"))</f>
        <v>Underperformer</v>
      </c>
      <c r="S31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132.69</v>
      </c>
      <c r="T31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132.69</v>
      </c>
      <c r="U31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132.69</v>
      </c>
      <c r="V31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132.69</v>
      </c>
    </row>
    <row r="3105" spans="1:22" x14ac:dyDescent="0.3">
      <c r="A3105">
        <v>3113</v>
      </c>
      <c r="B3105" t="s">
        <v>14</v>
      </c>
      <c r="C3105" t="s">
        <v>15</v>
      </c>
      <c r="D3105">
        <v>6</v>
      </c>
      <c r="E3105">
        <v>3</v>
      </c>
      <c r="F3105">
        <v>1866.98</v>
      </c>
      <c r="G3105">
        <v>3481.39</v>
      </c>
      <c r="H3105">
        <v>522.21</v>
      </c>
      <c r="I3105">
        <v>1800.31</v>
      </c>
      <c r="J3105">
        <v>1158.8800000000001</v>
      </c>
      <c r="K3105">
        <f>Global_Household_Financial_Dyna[[#This Row],[Total_Household_Income]]-Global_Household_Financial_Dyna[[#This Row],[Estimated_Taxes]]</f>
        <v>2959.18</v>
      </c>
      <c r="L3105" s="1">
        <f>Global_Household_Financial_Dyna[[#This Row],[Monthly_Savings]]/Global_Household_Financial_Dyna[[#This Row],[Net Income]]</f>
        <v>0.39162200339283187</v>
      </c>
      <c r="M3105" s="2">
        <f>Global_Household_Financial_Dyna[[#This Row],[Monthly_Expenses]]/Global_Household_Financial_Dyna[[#This Row],[Net Income]]</f>
        <v>0.60838137592170805</v>
      </c>
      <c r="N3105" t="str">
        <f>IF(Global_Household_Financial_Dyna[[#This Row],[Monthly_Savings]]&lt;0,"High Risk", IF(Global_Household_Financial_Dyna[[#This Row],[Savings Rate%]]&lt;0.1, "Medium", "Safe"))</f>
        <v>Safe</v>
      </c>
      <c r="O3105">
        <f>Global_Household_Financial_Dyna[[#This Row],[Total_Household_Income]]/Global_Household_Financial_Dyna[[#This Row],[Family_Size]]</f>
        <v>580.23166666666668</v>
      </c>
      <c r="P3105" s="2">
        <f t="shared" si="96"/>
        <v>0.39788995363055785</v>
      </c>
      <c r="Q3105" s="2">
        <f t="shared" si="97"/>
        <v>-6.2679502377259722E-3</v>
      </c>
      <c r="R3105" s="2" t="str">
        <f>IF(Global_Household_Financial_Dyna[[#This Row],[Vs country_Average]]&lt;-0.2, "Underperformer", IF(Global_Household_Financial_Dyna[[#This Row],[Vs country_Average]]&gt;0.2, "Outperformer", "Normal"))</f>
        <v>Normal</v>
      </c>
      <c r="S31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1158.8800000000001</v>
      </c>
      <c r="T31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1158.8800000000001</v>
      </c>
      <c r="U31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1158.8800000000001</v>
      </c>
      <c r="V31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1158.8800000000001</v>
      </c>
    </row>
    <row r="3106" spans="1:22" x14ac:dyDescent="0.3">
      <c r="A3106">
        <v>3114</v>
      </c>
      <c r="B3106" t="s">
        <v>18</v>
      </c>
      <c r="C3106" t="s">
        <v>20</v>
      </c>
      <c r="D3106">
        <v>8</v>
      </c>
      <c r="E3106">
        <v>3</v>
      </c>
      <c r="F3106">
        <v>5018.88</v>
      </c>
      <c r="G3106">
        <v>11697.67</v>
      </c>
      <c r="H3106">
        <v>3158.37</v>
      </c>
      <c r="I3106">
        <v>5395.58</v>
      </c>
      <c r="J3106">
        <v>3143.72</v>
      </c>
      <c r="K3106">
        <f>Global_Household_Financial_Dyna[[#This Row],[Total_Household_Income]]-Global_Household_Financial_Dyna[[#This Row],[Estimated_Taxes]]</f>
        <v>8539.2999999999993</v>
      </c>
      <c r="L3106" s="1">
        <f>Global_Household_Financial_Dyna[[#This Row],[Monthly_Savings]]/Global_Household_Financial_Dyna[[#This Row],[Net Income]]</f>
        <v>0.36814727202463904</v>
      </c>
      <c r="M3106" s="2">
        <f>Global_Household_Financial_Dyna[[#This Row],[Monthly_Expenses]]/Global_Household_Financial_Dyna[[#This Row],[Net Income]]</f>
        <v>0.63185272797536107</v>
      </c>
      <c r="N3106" t="str">
        <f>IF(Global_Household_Financial_Dyna[[#This Row],[Monthly_Savings]]&lt;0,"High Risk", IF(Global_Household_Financial_Dyna[[#This Row],[Savings Rate%]]&lt;0.1, "Medium", "Safe"))</f>
        <v>Safe</v>
      </c>
      <c r="O3106">
        <f>Global_Household_Financial_Dyna[[#This Row],[Total_Household_Income]]/Global_Household_Financial_Dyna[[#This Row],[Family_Size]]</f>
        <v>1462.20875</v>
      </c>
      <c r="P3106" s="2">
        <f t="shared" si="96"/>
        <v>0.32336204947805613</v>
      </c>
      <c r="Q3106" s="2">
        <f t="shared" si="97"/>
        <v>4.4785222546582903E-2</v>
      </c>
      <c r="R3106" s="2" t="str">
        <f>IF(Global_Household_Financial_Dyna[[#This Row],[Vs country_Average]]&lt;-0.2, "Underperformer", IF(Global_Household_Financial_Dyna[[#This Row],[Vs country_Average]]&gt;0.2, "Outperformer", "Normal"))</f>
        <v>Normal</v>
      </c>
      <c r="S31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3143.72</v>
      </c>
      <c r="T31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3143.72</v>
      </c>
      <c r="U31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3143.72</v>
      </c>
      <c r="V31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3143.72</v>
      </c>
    </row>
    <row r="3107" spans="1:22" x14ac:dyDescent="0.3">
      <c r="A3107">
        <v>3115</v>
      </c>
      <c r="B3107" t="s">
        <v>18</v>
      </c>
      <c r="C3107" t="s">
        <v>19</v>
      </c>
      <c r="D3107">
        <v>8</v>
      </c>
      <c r="E3107">
        <v>3</v>
      </c>
      <c r="F3107">
        <v>5291.84</v>
      </c>
      <c r="G3107">
        <v>11555.44</v>
      </c>
      <c r="H3107">
        <v>3119.97</v>
      </c>
      <c r="I3107">
        <v>5003.7299999999996</v>
      </c>
      <c r="J3107">
        <v>3431.75</v>
      </c>
      <c r="K3107">
        <f>Global_Household_Financial_Dyna[[#This Row],[Total_Household_Income]]-Global_Household_Financial_Dyna[[#This Row],[Estimated_Taxes]]</f>
        <v>8435.4700000000012</v>
      </c>
      <c r="L3107" s="1">
        <f>Global_Household_Financial_Dyna[[#This Row],[Monthly_Savings]]/Global_Household_Financial_Dyna[[#This Row],[Net Income]]</f>
        <v>0.40682380471983182</v>
      </c>
      <c r="M3107" s="2">
        <f>Global_Household_Financial_Dyna[[#This Row],[Monthly_Expenses]]/Global_Household_Financial_Dyna[[#This Row],[Net Income]]</f>
        <v>0.59317738075056858</v>
      </c>
      <c r="N3107" t="str">
        <f>IF(Global_Household_Financial_Dyna[[#This Row],[Monthly_Savings]]&lt;0,"High Risk", IF(Global_Household_Financial_Dyna[[#This Row],[Savings Rate%]]&lt;0.1, "Medium", "Safe"))</f>
        <v>Safe</v>
      </c>
      <c r="O3107">
        <f>Global_Household_Financial_Dyna[[#This Row],[Total_Household_Income]]/Global_Household_Financial_Dyna[[#This Row],[Family_Size]]</f>
        <v>1444.43</v>
      </c>
      <c r="P3107" s="2">
        <f t="shared" si="96"/>
        <v>0.32336204947805613</v>
      </c>
      <c r="Q3107" s="2">
        <f t="shared" si="97"/>
        <v>8.3461755241775681E-2</v>
      </c>
      <c r="R3107" s="2" t="str">
        <f>IF(Global_Household_Financial_Dyna[[#This Row],[Vs country_Average]]&lt;-0.2, "Underperformer", IF(Global_Household_Financial_Dyna[[#This Row],[Vs country_Average]]&gt;0.2, "Outperformer", "Normal"))</f>
        <v>Normal</v>
      </c>
      <c r="S31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3431.75</v>
      </c>
      <c r="T31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3431.75</v>
      </c>
      <c r="U31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3431.75</v>
      </c>
      <c r="V31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3431.75</v>
      </c>
    </row>
    <row r="3108" spans="1:22" x14ac:dyDescent="0.3">
      <c r="A3108">
        <v>3116</v>
      </c>
      <c r="B3108" t="s">
        <v>12</v>
      </c>
      <c r="C3108" t="s">
        <v>13</v>
      </c>
      <c r="D3108">
        <v>1</v>
      </c>
      <c r="E3108">
        <v>1</v>
      </c>
      <c r="F3108">
        <v>4909.16</v>
      </c>
      <c r="G3108">
        <v>4909.16</v>
      </c>
      <c r="H3108">
        <v>1227.29</v>
      </c>
      <c r="I3108">
        <v>1917.52</v>
      </c>
      <c r="J3108">
        <v>1764.34</v>
      </c>
      <c r="K3108">
        <f>Global_Household_Financial_Dyna[[#This Row],[Total_Household_Income]]-Global_Household_Financial_Dyna[[#This Row],[Estimated_Taxes]]</f>
        <v>3681.87</v>
      </c>
      <c r="L3108" s="1">
        <f>Global_Household_Financial_Dyna[[#This Row],[Monthly_Savings]]/Global_Household_Financial_Dyna[[#This Row],[Net Income]]</f>
        <v>0.4791967125400951</v>
      </c>
      <c r="M3108" s="2">
        <f>Global_Household_Financial_Dyna[[#This Row],[Monthly_Expenses]]/Global_Household_Financial_Dyna[[#This Row],[Net Income]]</f>
        <v>0.52080057144874747</v>
      </c>
      <c r="N3108" t="str">
        <f>IF(Global_Household_Financial_Dyna[[#This Row],[Monthly_Savings]]&lt;0,"High Risk", IF(Global_Household_Financial_Dyna[[#This Row],[Savings Rate%]]&lt;0.1, "Medium", "Safe"))</f>
        <v>Safe</v>
      </c>
      <c r="O3108">
        <f>Global_Household_Financial_Dyna[[#This Row],[Total_Household_Income]]/Global_Household_Financial_Dyna[[#This Row],[Family_Size]]</f>
        <v>4909.16</v>
      </c>
      <c r="P3108" s="2">
        <f t="shared" si="96"/>
        <v>0.30718716818024266</v>
      </c>
      <c r="Q3108" s="2">
        <f t="shared" si="97"/>
        <v>0.17200954435985244</v>
      </c>
      <c r="R3108" s="2" t="str">
        <f>IF(Global_Household_Financial_Dyna[[#This Row],[Vs country_Average]]&lt;-0.2, "Underperformer", IF(Global_Household_Financial_Dyna[[#This Row],[Vs country_Average]]&gt;0.2, "Outperformer", "Normal"))</f>
        <v>Normal</v>
      </c>
      <c r="S31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1764.34</v>
      </c>
      <c r="T31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1764.34</v>
      </c>
      <c r="U31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1764.34</v>
      </c>
      <c r="V31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1764.34</v>
      </c>
    </row>
    <row r="3109" spans="1:22" x14ac:dyDescent="0.3">
      <c r="A3109">
        <v>3117</v>
      </c>
      <c r="B3109" t="s">
        <v>14</v>
      </c>
      <c r="C3109" t="s">
        <v>15</v>
      </c>
      <c r="D3109">
        <v>6</v>
      </c>
      <c r="E3109">
        <v>1</v>
      </c>
      <c r="F3109">
        <v>1720.71</v>
      </c>
      <c r="G3109">
        <v>1720.71</v>
      </c>
      <c r="H3109">
        <v>258.11</v>
      </c>
      <c r="I3109">
        <v>1322.32</v>
      </c>
      <c r="J3109">
        <v>140.29</v>
      </c>
      <c r="K3109">
        <f>Global_Household_Financial_Dyna[[#This Row],[Total_Household_Income]]-Global_Household_Financial_Dyna[[#This Row],[Estimated_Taxes]]</f>
        <v>1462.6</v>
      </c>
      <c r="L3109" s="1">
        <f>Global_Household_Financial_Dyna[[#This Row],[Monthly_Savings]]/Global_Household_Financial_Dyna[[#This Row],[Net Income]]</f>
        <v>9.5918227813482845E-2</v>
      </c>
      <c r="M3109" s="2">
        <f>Global_Household_Financial_Dyna[[#This Row],[Monthly_Expenses]]/Global_Household_Financial_Dyna[[#This Row],[Net Income]]</f>
        <v>0.90408860932585811</v>
      </c>
      <c r="N3109" t="str">
        <f>IF(Global_Household_Financial_Dyna[[#This Row],[Monthly_Savings]]&lt;0,"High Risk", IF(Global_Household_Financial_Dyna[[#This Row],[Savings Rate%]]&lt;0.1, "Medium", "Safe"))</f>
        <v>Medium</v>
      </c>
      <c r="O3109">
        <f>Global_Household_Financial_Dyna[[#This Row],[Total_Household_Income]]/Global_Household_Financial_Dyna[[#This Row],[Family_Size]]</f>
        <v>286.78500000000003</v>
      </c>
      <c r="P3109" s="2">
        <f t="shared" si="96"/>
        <v>0.39788995363055785</v>
      </c>
      <c r="Q3109" s="2">
        <f t="shared" si="97"/>
        <v>-0.30197172581707499</v>
      </c>
      <c r="R3109" s="2" t="str">
        <f>IF(Global_Household_Financial_Dyna[[#This Row],[Vs country_Average]]&lt;-0.2, "Underperformer", IF(Global_Household_Financial_Dyna[[#This Row],[Vs country_Average]]&gt;0.2, "Outperformer", "Normal"))</f>
        <v>Underperformer</v>
      </c>
      <c r="S31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140.29</v>
      </c>
      <c r="T31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140.29</v>
      </c>
      <c r="U31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140.29</v>
      </c>
      <c r="V31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140.29</v>
      </c>
    </row>
    <row r="3110" spans="1:22" x14ac:dyDescent="0.3">
      <c r="A3110">
        <v>3118</v>
      </c>
      <c r="B3110" t="s">
        <v>18</v>
      </c>
      <c r="C3110" t="s">
        <v>20</v>
      </c>
      <c r="D3110">
        <v>5</v>
      </c>
      <c r="E3110">
        <v>2</v>
      </c>
      <c r="F3110">
        <v>3901.65</v>
      </c>
      <c r="G3110">
        <v>6388.91</v>
      </c>
      <c r="H3110">
        <v>1405.56</v>
      </c>
      <c r="I3110">
        <v>3546.81</v>
      </c>
      <c r="J3110">
        <v>1436.54</v>
      </c>
      <c r="K3110">
        <f>Global_Household_Financial_Dyna[[#This Row],[Total_Household_Income]]-Global_Household_Financial_Dyna[[#This Row],[Estimated_Taxes]]</f>
        <v>4983.3500000000004</v>
      </c>
      <c r="L3110" s="1">
        <f>Global_Household_Financial_Dyna[[#This Row],[Monthly_Savings]]/Global_Household_Financial_Dyna[[#This Row],[Net Income]]</f>
        <v>0.28826793221427349</v>
      </c>
      <c r="M3110" s="2">
        <f>Global_Household_Financial_Dyna[[#This Row],[Monthly_Expenses]]/Global_Household_Financial_Dyna[[#This Row],[Net Income]]</f>
        <v>0.7117320677857264</v>
      </c>
      <c r="N3110" t="str">
        <f>IF(Global_Household_Financial_Dyna[[#This Row],[Monthly_Savings]]&lt;0,"High Risk", IF(Global_Household_Financial_Dyna[[#This Row],[Savings Rate%]]&lt;0.1, "Medium", "Safe"))</f>
        <v>Safe</v>
      </c>
      <c r="O3110">
        <f>Global_Household_Financial_Dyna[[#This Row],[Total_Household_Income]]/Global_Household_Financial_Dyna[[#This Row],[Family_Size]]</f>
        <v>1277.7819999999999</v>
      </c>
      <c r="P3110" s="2">
        <f t="shared" si="96"/>
        <v>0.32336204947805613</v>
      </c>
      <c r="Q3110" s="2">
        <f t="shared" si="97"/>
        <v>-3.5094117263782643E-2</v>
      </c>
      <c r="R3110" s="2" t="str">
        <f>IF(Global_Household_Financial_Dyna[[#This Row],[Vs country_Average]]&lt;-0.2, "Underperformer", IF(Global_Household_Financial_Dyna[[#This Row],[Vs country_Average]]&gt;0.2, "Outperformer", "Normal"))</f>
        <v>Normal</v>
      </c>
      <c r="S31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1436.54</v>
      </c>
      <c r="T31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1436.54</v>
      </c>
      <c r="U31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1436.54</v>
      </c>
      <c r="V31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1436.54</v>
      </c>
    </row>
    <row r="3111" spans="1:22" x14ac:dyDescent="0.3">
      <c r="A3111">
        <v>3119</v>
      </c>
      <c r="B3111" t="s">
        <v>18</v>
      </c>
      <c r="C3111" t="s">
        <v>20</v>
      </c>
      <c r="D3111">
        <v>6</v>
      </c>
      <c r="E3111">
        <v>3</v>
      </c>
      <c r="F3111">
        <v>976.9</v>
      </c>
      <c r="G3111">
        <v>2064.5700000000002</v>
      </c>
      <c r="H3111">
        <v>454.21</v>
      </c>
      <c r="I3111">
        <v>1959.28</v>
      </c>
      <c r="J3111">
        <v>-348.91</v>
      </c>
      <c r="K3111">
        <f>Global_Household_Financial_Dyna[[#This Row],[Total_Household_Income]]-Global_Household_Financial_Dyna[[#This Row],[Estimated_Taxes]]</f>
        <v>1610.3600000000001</v>
      </c>
      <c r="L3111" s="1">
        <f>Global_Household_Financial_Dyna[[#This Row],[Monthly_Savings]]/Global_Household_Financial_Dyna[[#This Row],[Net Income]]</f>
        <v>-0.21666583869445341</v>
      </c>
      <c r="M3111" s="2">
        <f>Global_Household_Financial_Dyna[[#This Row],[Monthly_Expenses]]/Global_Household_Financial_Dyna[[#This Row],[Net Income]]</f>
        <v>1.2166720484860527</v>
      </c>
      <c r="N3111" t="str">
        <f>IF(Global_Household_Financial_Dyna[[#This Row],[Monthly_Savings]]&lt;0,"High Risk", IF(Global_Household_Financial_Dyna[[#This Row],[Savings Rate%]]&lt;0.1, "Medium", "Safe"))</f>
        <v>High Risk</v>
      </c>
      <c r="O3111">
        <f>Global_Household_Financial_Dyna[[#This Row],[Total_Household_Income]]/Global_Household_Financial_Dyna[[#This Row],[Family_Size]]</f>
        <v>344.09500000000003</v>
      </c>
      <c r="P3111" s="2">
        <f t="shared" si="96"/>
        <v>0.32336204947805613</v>
      </c>
      <c r="Q3111" s="2">
        <f t="shared" si="97"/>
        <v>-0.54002788817250957</v>
      </c>
      <c r="R3111" s="2" t="str">
        <f>IF(Global_Household_Financial_Dyna[[#This Row],[Vs country_Average]]&lt;-0.2, "Underperformer", IF(Global_Household_Financial_Dyna[[#This Row],[Vs country_Average]]&gt;0.2, "Outperformer", "Normal"))</f>
        <v>Underperformer</v>
      </c>
      <c r="S31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-250.94600000000003</v>
      </c>
      <c r="T31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-152.98200000000003</v>
      </c>
      <c r="U31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-55.018000000000029</v>
      </c>
      <c r="V31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42.94599999999997</v>
      </c>
    </row>
    <row r="3112" spans="1:22" x14ac:dyDescent="0.3">
      <c r="A3112">
        <v>3120</v>
      </c>
      <c r="B3112" t="s">
        <v>18</v>
      </c>
      <c r="C3112" t="s">
        <v>19</v>
      </c>
      <c r="D3112">
        <v>5</v>
      </c>
      <c r="E3112">
        <v>2</v>
      </c>
      <c r="F3112">
        <v>6020.43</v>
      </c>
      <c r="G3112">
        <v>10720.79</v>
      </c>
      <c r="H3112">
        <v>2894.61</v>
      </c>
      <c r="I3112">
        <v>3520.36</v>
      </c>
      <c r="J3112">
        <v>4305.82</v>
      </c>
      <c r="K3112">
        <f>Global_Household_Financial_Dyna[[#This Row],[Total_Household_Income]]-Global_Household_Financial_Dyna[[#This Row],[Estimated_Taxes]]</f>
        <v>7826.18</v>
      </c>
      <c r="L3112" s="1">
        <f>Global_Household_Financial_Dyna[[#This Row],[Monthly_Savings]]/Global_Household_Financial_Dyna[[#This Row],[Net Income]]</f>
        <v>0.55018157006355584</v>
      </c>
      <c r="M3112" s="2">
        <f>Global_Household_Financial_Dyna[[#This Row],[Monthly_Expenses]]/Global_Household_Financial_Dyna[[#This Row],[Net Income]]</f>
        <v>0.44981842993644411</v>
      </c>
      <c r="N3112" t="str">
        <f>IF(Global_Household_Financial_Dyna[[#This Row],[Monthly_Savings]]&lt;0,"High Risk", IF(Global_Household_Financial_Dyna[[#This Row],[Savings Rate%]]&lt;0.1, "Medium", "Safe"))</f>
        <v>Safe</v>
      </c>
      <c r="O3112">
        <f>Global_Household_Financial_Dyna[[#This Row],[Total_Household_Income]]/Global_Household_Financial_Dyna[[#This Row],[Family_Size]]</f>
        <v>2144.1580000000004</v>
      </c>
      <c r="P3112" s="2">
        <f t="shared" si="96"/>
        <v>0.32336204947805613</v>
      </c>
      <c r="Q3112" s="2">
        <f t="shared" si="97"/>
        <v>0.2268195205854997</v>
      </c>
      <c r="R3112" s="2" t="str">
        <f>IF(Global_Household_Financial_Dyna[[#This Row],[Vs country_Average]]&lt;-0.2, "Underperformer", IF(Global_Household_Financial_Dyna[[#This Row],[Vs country_Average]]&gt;0.2, "Outperformer", "Normal"))</f>
        <v>Outperformer</v>
      </c>
      <c r="S31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4305.82</v>
      </c>
      <c r="T31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4305.82</v>
      </c>
      <c r="U31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4305.82</v>
      </c>
      <c r="V31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4305.82</v>
      </c>
    </row>
    <row r="3113" spans="1:22" x14ac:dyDescent="0.3">
      <c r="A3113">
        <v>3121</v>
      </c>
      <c r="B3113" t="s">
        <v>10</v>
      </c>
      <c r="C3113" t="s">
        <v>11</v>
      </c>
      <c r="D3113">
        <v>3</v>
      </c>
      <c r="E3113">
        <v>1</v>
      </c>
      <c r="F3113">
        <v>897.99</v>
      </c>
      <c r="G3113">
        <v>897.99</v>
      </c>
      <c r="H3113">
        <v>89.8</v>
      </c>
      <c r="I3113">
        <v>396.52</v>
      </c>
      <c r="J3113">
        <v>411.67</v>
      </c>
      <c r="K3113">
        <f>Global_Household_Financial_Dyna[[#This Row],[Total_Household_Income]]-Global_Household_Financial_Dyna[[#This Row],[Estimated_Taxes]]</f>
        <v>808.19</v>
      </c>
      <c r="L3113" s="1">
        <f>Global_Household_Financial_Dyna[[#This Row],[Monthly_Savings]]/Global_Household_Financial_Dyna[[#This Row],[Net Income]]</f>
        <v>0.50937279600094032</v>
      </c>
      <c r="M3113" s="2">
        <f>Global_Household_Financial_Dyna[[#This Row],[Monthly_Expenses]]/Global_Household_Financial_Dyna[[#This Row],[Net Income]]</f>
        <v>0.49062720399905957</v>
      </c>
      <c r="N3113" t="str">
        <f>IF(Global_Household_Financial_Dyna[[#This Row],[Monthly_Savings]]&lt;0,"High Risk", IF(Global_Household_Financial_Dyna[[#This Row],[Savings Rate%]]&lt;0.1, "Medium", "Safe"))</f>
        <v>Safe</v>
      </c>
      <c r="O3113">
        <f>Global_Household_Financial_Dyna[[#This Row],[Total_Household_Income]]/Global_Household_Financial_Dyna[[#This Row],[Family_Size]]</f>
        <v>299.33</v>
      </c>
      <c r="P3113" s="2">
        <f t="shared" si="96"/>
        <v>0.42077341556833553</v>
      </c>
      <c r="Q3113" s="2">
        <f t="shared" si="97"/>
        <v>8.8599380432604791E-2</v>
      </c>
      <c r="R3113" s="2" t="str">
        <f>IF(Global_Household_Financial_Dyna[[#This Row],[Vs country_Average]]&lt;-0.2, "Underperformer", IF(Global_Household_Financial_Dyna[[#This Row],[Vs country_Average]]&gt;0.2, "Outperformer", "Normal"))</f>
        <v>Normal</v>
      </c>
      <c r="S31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411.67</v>
      </c>
      <c r="T31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411.67</v>
      </c>
      <c r="U31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411.67</v>
      </c>
      <c r="V31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411.67</v>
      </c>
    </row>
    <row r="3114" spans="1:22" x14ac:dyDescent="0.3">
      <c r="A3114">
        <v>3122</v>
      </c>
      <c r="B3114" t="s">
        <v>18</v>
      </c>
      <c r="C3114" t="s">
        <v>19</v>
      </c>
      <c r="D3114">
        <v>5</v>
      </c>
      <c r="E3114">
        <v>3</v>
      </c>
      <c r="F3114">
        <v>3476.95</v>
      </c>
      <c r="G3114">
        <v>7712.76</v>
      </c>
      <c r="H3114">
        <v>1696.81</v>
      </c>
      <c r="I3114">
        <v>2899.04</v>
      </c>
      <c r="J3114">
        <v>3116.91</v>
      </c>
      <c r="K3114">
        <f>Global_Household_Financial_Dyna[[#This Row],[Total_Household_Income]]-Global_Household_Financial_Dyna[[#This Row],[Estimated_Taxes]]</f>
        <v>6015.9500000000007</v>
      </c>
      <c r="L3114" s="1">
        <f>Global_Household_Financial_Dyna[[#This Row],[Monthly_Savings]]/Global_Household_Financial_Dyna[[#This Row],[Net Income]]</f>
        <v>0.51810769703870541</v>
      </c>
      <c r="M3114" s="2">
        <f>Global_Household_Financial_Dyna[[#This Row],[Monthly_Expenses]]/Global_Household_Financial_Dyna[[#This Row],[Net Income]]</f>
        <v>0.48189230296129448</v>
      </c>
      <c r="N3114" t="str">
        <f>IF(Global_Household_Financial_Dyna[[#This Row],[Monthly_Savings]]&lt;0,"High Risk", IF(Global_Household_Financial_Dyna[[#This Row],[Savings Rate%]]&lt;0.1, "Medium", "Safe"))</f>
        <v>Safe</v>
      </c>
      <c r="O3114">
        <f>Global_Household_Financial_Dyna[[#This Row],[Total_Household_Income]]/Global_Household_Financial_Dyna[[#This Row],[Family_Size]]</f>
        <v>1542.5520000000001</v>
      </c>
      <c r="P3114" s="2">
        <f t="shared" si="96"/>
        <v>0.32336204947805613</v>
      </c>
      <c r="Q3114" s="2">
        <f t="shared" si="97"/>
        <v>0.19474564756064927</v>
      </c>
      <c r="R3114" s="2" t="str">
        <f>IF(Global_Household_Financial_Dyna[[#This Row],[Vs country_Average]]&lt;-0.2, "Underperformer", IF(Global_Household_Financial_Dyna[[#This Row],[Vs country_Average]]&gt;0.2, "Outperformer", "Normal"))</f>
        <v>Normal</v>
      </c>
      <c r="S31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3116.91</v>
      </c>
      <c r="T31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3116.91</v>
      </c>
      <c r="U31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3116.91</v>
      </c>
      <c r="V31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3116.91</v>
      </c>
    </row>
    <row r="3115" spans="1:22" x14ac:dyDescent="0.3">
      <c r="A3115">
        <v>3123</v>
      </c>
      <c r="B3115" t="s">
        <v>18</v>
      </c>
      <c r="C3115" t="s">
        <v>19</v>
      </c>
      <c r="D3115">
        <v>8</v>
      </c>
      <c r="E3115">
        <v>3</v>
      </c>
      <c r="F3115">
        <v>3315.85</v>
      </c>
      <c r="G3115">
        <v>8228.8700000000008</v>
      </c>
      <c r="H3115">
        <v>2221.79</v>
      </c>
      <c r="I3115">
        <v>4082.38</v>
      </c>
      <c r="J3115">
        <v>1924.69</v>
      </c>
      <c r="K3115">
        <f>Global_Household_Financial_Dyna[[#This Row],[Total_Household_Income]]-Global_Household_Financial_Dyna[[#This Row],[Estimated_Taxes]]</f>
        <v>6007.0800000000008</v>
      </c>
      <c r="L3115" s="1">
        <f>Global_Household_Financial_Dyna[[#This Row],[Monthly_Savings]]/Global_Household_Financial_Dyna[[#This Row],[Net Income]]</f>
        <v>0.32040359042995931</v>
      </c>
      <c r="M3115" s="2">
        <f>Global_Household_Financial_Dyna[[#This Row],[Monthly_Expenses]]/Global_Household_Financial_Dyna[[#This Row],[Net Income]]</f>
        <v>0.67959474486772264</v>
      </c>
      <c r="N3115" t="str">
        <f>IF(Global_Household_Financial_Dyna[[#This Row],[Monthly_Savings]]&lt;0,"High Risk", IF(Global_Household_Financial_Dyna[[#This Row],[Savings Rate%]]&lt;0.1, "Medium", "Safe"))</f>
        <v>Safe</v>
      </c>
      <c r="O3115">
        <f>Global_Household_Financial_Dyna[[#This Row],[Total_Household_Income]]/Global_Household_Financial_Dyna[[#This Row],[Family_Size]]</f>
        <v>1028.6087500000001</v>
      </c>
      <c r="P3115" s="2">
        <f t="shared" si="96"/>
        <v>0.32336204947805613</v>
      </c>
      <c r="Q3115" s="2">
        <f t="shared" si="97"/>
        <v>-2.9584590480968287E-3</v>
      </c>
      <c r="R3115" s="2" t="str">
        <f>IF(Global_Household_Financial_Dyna[[#This Row],[Vs country_Average]]&lt;-0.2, "Underperformer", IF(Global_Household_Financial_Dyna[[#This Row],[Vs country_Average]]&gt;0.2, "Outperformer", "Normal"))</f>
        <v>Normal</v>
      </c>
      <c r="S31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1924.69</v>
      </c>
      <c r="T31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1924.69</v>
      </c>
      <c r="U31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1924.69</v>
      </c>
      <c r="V31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1924.69</v>
      </c>
    </row>
    <row r="3116" spans="1:22" x14ac:dyDescent="0.3">
      <c r="A3116">
        <v>3124</v>
      </c>
      <c r="B3116" t="s">
        <v>10</v>
      </c>
      <c r="C3116" t="s">
        <v>11</v>
      </c>
      <c r="D3116">
        <v>8</v>
      </c>
      <c r="E3116">
        <v>2</v>
      </c>
      <c r="F3116">
        <v>678.13</v>
      </c>
      <c r="G3116">
        <v>1211.44</v>
      </c>
      <c r="H3116">
        <v>121.14</v>
      </c>
      <c r="I3116">
        <v>975.38</v>
      </c>
      <c r="J3116">
        <v>114.92</v>
      </c>
      <c r="K3116">
        <f>Global_Household_Financial_Dyna[[#This Row],[Total_Household_Income]]-Global_Household_Financial_Dyna[[#This Row],[Estimated_Taxes]]</f>
        <v>1090.3</v>
      </c>
      <c r="L3116" s="1">
        <f>Global_Household_Financial_Dyna[[#This Row],[Monthly_Savings]]/Global_Household_Financial_Dyna[[#This Row],[Net Income]]</f>
        <v>0.10540218288544438</v>
      </c>
      <c r="M3116" s="2">
        <f>Global_Household_Financial_Dyna[[#This Row],[Monthly_Expenses]]/Global_Household_Financial_Dyna[[#This Row],[Net Income]]</f>
        <v>0.89459781711455566</v>
      </c>
      <c r="N3116" t="str">
        <f>IF(Global_Household_Financial_Dyna[[#This Row],[Monthly_Savings]]&lt;0,"High Risk", IF(Global_Household_Financial_Dyna[[#This Row],[Savings Rate%]]&lt;0.1, "Medium", "Safe"))</f>
        <v>Safe</v>
      </c>
      <c r="O3116">
        <f>Global_Household_Financial_Dyna[[#This Row],[Total_Household_Income]]/Global_Household_Financial_Dyna[[#This Row],[Family_Size]]</f>
        <v>151.43</v>
      </c>
      <c r="P3116" s="2">
        <f t="shared" si="96"/>
        <v>0.42077341556833553</v>
      </c>
      <c r="Q3116" s="2">
        <f t="shared" si="97"/>
        <v>-0.31537123268289113</v>
      </c>
      <c r="R3116" s="2" t="str">
        <f>IF(Global_Household_Financial_Dyna[[#This Row],[Vs country_Average]]&lt;-0.2, "Underperformer", IF(Global_Household_Financial_Dyna[[#This Row],[Vs country_Average]]&gt;0.2, "Outperformer", "Normal"))</f>
        <v>Underperformer</v>
      </c>
      <c r="S31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114.92</v>
      </c>
      <c r="T31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114.92</v>
      </c>
      <c r="U31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114.92</v>
      </c>
      <c r="V31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114.92</v>
      </c>
    </row>
    <row r="3117" spans="1:22" x14ac:dyDescent="0.3">
      <c r="A3117">
        <v>3125</v>
      </c>
      <c r="B3117" t="s">
        <v>14</v>
      </c>
      <c r="C3117" t="s">
        <v>15</v>
      </c>
      <c r="D3117">
        <v>4</v>
      </c>
      <c r="E3117">
        <v>2</v>
      </c>
      <c r="F3117">
        <v>1501.51</v>
      </c>
      <c r="G3117">
        <v>2444.14</v>
      </c>
      <c r="H3117">
        <v>366.62</v>
      </c>
      <c r="I3117">
        <v>1438.87</v>
      </c>
      <c r="J3117">
        <v>638.65</v>
      </c>
      <c r="K3117">
        <f>Global_Household_Financial_Dyna[[#This Row],[Total_Household_Income]]-Global_Household_Financial_Dyna[[#This Row],[Estimated_Taxes]]</f>
        <v>2077.52</v>
      </c>
      <c r="L3117" s="1">
        <f>Global_Household_Financial_Dyna[[#This Row],[Monthly_Savings]]/Global_Household_Financial_Dyna[[#This Row],[Net Income]]</f>
        <v>0.30740979629558318</v>
      </c>
      <c r="M3117" s="2">
        <f>Global_Household_Financial_Dyna[[#This Row],[Monthly_Expenses]]/Global_Household_Financial_Dyna[[#This Row],[Net Income]]</f>
        <v>0.69259020370441671</v>
      </c>
      <c r="N3117" t="str">
        <f>IF(Global_Household_Financial_Dyna[[#This Row],[Monthly_Savings]]&lt;0,"High Risk", IF(Global_Household_Financial_Dyna[[#This Row],[Savings Rate%]]&lt;0.1, "Medium", "Safe"))</f>
        <v>Safe</v>
      </c>
      <c r="O3117">
        <f>Global_Household_Financial_Dyna[[#This Row],[Total_Household_Income]]/Global_Household_Financial_Dyna[[#This Row],[Family_Size]]</f>
        <v>611.03499999999997</v>
      </c>
      <c r="P3117" s="2">
        <f t="shared" si="96"/>
        <v>0.39788995363055785</v>
      </c>
      <c r="Q3117" s="2">
        <f t="shared" si="97"/>
        <v>-9.0480157334974665E-2</v>
      </c>
      <c r="R3117" s="2" t="str">
        <f>IF(Global_Household_Financial_Dyna[[#This Row],[Vs country_Average]]&lt;-0.2, "Underperformer", IF(Global_Household_Financial_Dyna[[#This Row],[Vs country_Average]]&gt;0.2, "Outperformer", "Normal"))</f>
        <v>Normal</v>
      </c>
      <c r="S31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638.65</v>
      </c>
      <c r="T31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638.65</v>
      </c>
      <c r="U31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638.65</v>
      </c>
      <c r="V31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638.65</v>
      </c>
    </row>
    <row r="3118" spans="1:22" x14ac:dyDescent="0.3">
      <c r="A3118">
        <v>3126</v>
      </c>
      <c r="B3118" t="s">
        <v>16</v>
      </c>
      <c r="C3118" t="s">
        <v>17</v>
      </c>
      <c r="D3118">
        <v>5</v>
      </c>
      <c r="E3118">
        <v>3</v>
      </c>
      <c r="F3118">
        <v>5524.07</v>
      </c>
      <c r="G3118">
        <v>14142.76</v>
      </c>
      <c r="H3118">
        <v>5657.11</v>
      </c>
      <c r="I3118">
        <v>4529.05</v>
      </c>
      <c r="J3118">
        <v>3956.6</v>
      </c>
      <c r="K3118">
        <f>Global_Household_Financial_Dyna[[#This Row],[Total_Household_Income]]-Global_Household_Financial_Dyna[[#This Row],[Estimated_Taxes]]</f>
        <v>8485.6500000000015</v>
      </c>
      <c r="L3118" s="1">
        <f>Global_Household_Financial_Dyna[[#This Row],[Monthly_Savings]]/Global_Household_Financial_Dyna[[#This Row],[Net Income]]</f>
        <v>0.46626952561088419</v>
      </c>
      <c r="M3118" s="2">
        <f>Global_Household_Financial_Dyna[[#This Row],[Monthly_Expenses]]/Global_Household_Financial_Dyna[[#This Row],[Net Income]]</f>
        <v>0.53373047438911569</v>
      </c>
      <c r="N3118" t="str">
        <f>IF(Global_Household_Financial_Dyna[[#This Row],[Monthly_Savings]]&lt;0,"High Risk", IF(Global_Household_Financial_Dyna[[#This Row],[Savings Rate%]]&lt;0.1, "Medium", "Safe"))</f>
        <v>Safe</v>
      </c>
      <c r="O3118">
        <f>Global_Household_Financial_Dyna[[#This Row],[Total_Household_Income]]/Global_Household_Financial_Dyna[[#This Row],[Family_Size]]</f>
        <v>2828.5520000000001</v>
      </c>
      <c r="P3118" s="2">
        <f t="shared" si="96"/>
        <v>0.15879799892000862</v>
      </c>
      <c r="Q3118" s="2">
        <f t="shared" si="97"/>
        <v>0.30747152669087557</v>
      </c>
      <c r="R3118" s="2" t="str">
        <f>IF(Global_Household_Financial_Dyna[[#This Row],[Vs country_Average]]&lt;-0.2, "Underperformer", IF(Global_Household_Financial_Dyna[[#This Row],[Vs country_Average]]&gt;0.2, "Outperformer", "Normal"))</f>
        <v>Outperformer</v>
      </c>
      <c r="S31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3956.6</v>
      </c>
      <c r="T31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3956.6</v>
      </c>
      <c r="U31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3956.6</v>
      </c>
      <c r="V31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3956.6</v>
      </c>
    </row>
    <row r="3119" spans="1:22" x14ac:dyDescent="0.3">
      <c r="A3119">
        <v>3127</v>
      </c>
      <c r="B3119" t="s">
        <v>16</v>
      </c>
      <c r="C3119" t="s">
        <v>21</v>
      </c>
      <c r="D3119">
        <v>4</v>
      </c>
      <c r="E3119">
        <v>2</v>
      </c>
      <c r="F3119">
        <v>6075.38</v>
      </c>
      <c r="G3119">
        <v>9056.32</v>
      </c>
      <c r="H3119">
        <v>3622.53</v>
      </c>
      <c r="I3119">
        <v>2677.86</v>
      </c>
      <c r="J3119">
        <v>2755.93</v>
      </c>
      <c r="K3119">
        <f>Global_Household_Financial_Dyna[[#This Row],[Total_Household_Income]]-Global_Household_Financial_Dyna[[#This Row],[Estimated_Taxes]]</f>
        <v>5433.7899999999991</v>
      </c>
      <c r="L3119" s="1">
        <f>Global_Household_Financial_Dyna[[#This Row],[Monthly_Savings]]/Global_Household_Financial_Dyna[[#This Row],[Net Income]]</f>
        <v>0.50718375204047272</v>
      </c>
      <c r="M3119" s="2">
        <f>Global_Household_Financial_Dyna[[#This Row],[Monthly_Expenses]]/Global_Household_Financial_Dyna[[#This Row],[Net Income]]</f>
        <v>0.49281624795952744</v>
      </c>
      <c r="N3119" t="str">
        <f>IF(Global_Household_Financial_Dyna[[#This Row],[Monthly_Savings]]&lt;0,"High Risk", IF(Global_Household_Financial_Dyna[[#This Row],[Savings Rate%]]&lt;0.1, "Medium", "Safe"))</f>
        <v>Safe</v>
      </c>
      <c r="O3119">
        <f>Global_Household_Financial_Dyna[[#This Row],[Total_Household_Income]]/Global_Household_Financial_Dyna[[#This Row],[Family_Size]]</f>
        <v>2264.08</v>
      </c>
      <c r="P3119" s="2">
        <f t="shared" si="96"/>
        <v>0.15879799892000862</v>
      </c>
      <c r="Q3119" s="2">
        <f t="shared" si="97"/>
        <v>0.3483857531204641</v>
      </c>
      <c r="R3119" s="2" t="str">
        <f>IF(Global_Household_Financial_Dyna[[#This Row],[Vs country_Average]]&lt;-0.2, "Underperformer", IF(Global_Household_Financial_Dyna[[#This Row],[Vs country_Average]]&gt;0.2, "Outperformer", "Normal"))</f>
        <v>Outperformer</v>
      </c>
      <c r="S31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2755.93</v>
      </c>
      <c r="T31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2755.93</v>
      </c>
      <c r="U31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2755.93</v>
      </c>
      <c r="V31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2755.93</v>
      </c>
    </row>
    <row r="3120" spans="1:22" x14ac:dyDescent="0.3">
      <c r="A3120">
        <v>3128</v>
      </c>
      <c r="B3120" t="s">
        <v>18</v>
      </c>
      <c r="C3120" t="s">
        <v>20</v>
      </c>
      <c r="D3120">
        <v>8</v>
      </c>
      <c r="E3120">
        <v>3</v>
      </c>
      <c r="F3120">
        <v>875.93</v>
      </c>
      <c r="G3120">
        <v>1890.92</v>
      </c>
      <c r="H3120">
        <v>416</v>
      </c>
      <c r="I3120">
        <v>1794.49</v>
      </c>
      <c r="J3120">
        <v>-319.57</v>
      </c>
      <c r="K3120">
        <f>Global_Household_Financial_Dyna[[#This Row],[Total_Household_Income]]-Global_Household_Financial_Dyna[[#This Row],[Estimated_Taxes]]</f>
        <v>1474.92</v>
      </c>
      <c r="L3120" s="1">
        <f>Global_Household_Financial_Dyna[[#This Row],[Monthly_Savings]]/Global_Household_Financial_Dyna[[#This Row],[Net Income]]</f>
        <v>-0.21666937867816558</v>
      </c>
      <c r="M3120" s="2">
        <f>Global_Household_Financial_Dyna[[#This Row],[Monthly_Expenses]]/Global_Household_Financial_Dyna[[#This Row],[Net Income]]</f>
        <v>1.2166693786781655</v>
      </c>
      <c r="N3120" t="str">
        <f>IF(Global_Household_Financial_Dyna[[#This Row],[Monthly_Savings]]&lt;0,"High Risk", IF(Global_Household_Financial_Dyna[[#This Row],[Savings Rate%]]&lt;0.1, "Medium", "Safe"))</f>
        <v>High Risk</v>
      </c>
      <c r="O3120">
        <f>Global_Household_Financial_Dyna[[#This Row],[Total_Household_Income]]/Global_Household_Financial_Dyna[[#This Row],[Family_Size]]</f>
        <v>236.36500000000001</v>
      </c>
      <c r="P3120" s="2">
        <f t="shared" si="96"/>
        <v>0.32336204947805613</v>
      </c>
      <c r="Q3120" s="2">
        <f t="shared" si="97"/>
        <v>-0.54003142815622174</v>
      </c>
      <c r="R3120" s="2" t="str">
        <f>IF(Global_Household_Financial_Dyna[[#This Row],[Vs country_Average]]&lt;-0.2, "Underperformer", IF(Global_Household_Financial_Dyna[[#This Row],[Vs country_Average]]&gt;0.2, "Outperformer", "Normal"))</f>
        <v>Underperformer</v>
      </c>
      <c r="S31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-229.84549999999999</v>
      </c>
      <c r="T31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-140.12099999999998</v>
      </c>
      <c r="U31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-50.396500000000003</v>
      </c>
      <c r="V31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39.328000000000031</v>
      </c>
    </row>
    <row r="3121" spans="1:22" x14ac:dyDescent="0.3">
      <c r="A3121">
        <v>3129</v>
      </c>
      <c r="B3121" t="s">
        <v>12</v>
      </c>
      <c r="C3121" t="s">
        <v>13</v>
      </c>
      <c r="D3121">
        <v>7</v>
      </c>
      <c r="E3121">
        <v>3</v>
      </c>
      <c r="F3121">
        <v>3984.46</v>
      </c>
      <c r="G3121">
        <v>8020.24</v>
      </c>
      <c r="H3121">
        <v>2406.0700000000002</v>
      </c>
      <c r="I3121">
        <v>3278.33</v>
      </c>
      <c r="J3121">
        <v>2335.83</v>
      </c>
      <c r="K3121">
        <f>Global_Household_Financial_Dyna[[#This Row],[Total_Household_Income]]-Global_Household_Financial_Dyna[[#This Row],[Estimated_Taxes]]</f>
        <v>5614.17</v>
      </c>
      <c r="L3121" s="1">
        <f>Global_Household_Financial_Dyna[[#This Row],[Monthly_Savings]]/Global_Household_Financial_Dyna[[#This Row],[Net Income]]</f>
        <v>0.41605972031484617</v>
      </c>
      <c r="M3121" s="2">
        <f>Global_Household_Financial_Dyna[[#This Row],[Monthly_Expenses]]/Global_Household_Financial_Dyna[[#This Row],[Net Income]]</f>
        <v>0.58393849847795842</v>
      </c>
      <c r="N3121" t="str">
        <f>IF(Global_Household_Financial_Dyna[[#This Row],[Monthly_Savings]]&lt;0,"High Risk", IF(Global_Household_Financial_Dyna[[#This Row],[Savings Rate%]]&lt;0.1, "Medium", "Safe"))</f>
        <v>Safe</v>
      </c>
      <c r="O3121">
        <f>Global_Household_Financial_Dyna[[#This Row],[Total_Household_Income]]/Global_Household_Financial_Dyna[[#This Row],[Family_Size]]</f>
        <v>1145.7485714285715</v>
      </c>
      <c r="P3121" s="2">
        <f t="shared" si="96"/>
        <v>0.30718716818024266</v>
      </c>
      <c r="Q3121" s="2">
        <f t="shared" si="97"/>
        <v>0.10887255213460351</v>
      </c>
      <c r="R3121" s="2" t="str">
        <f>IF(Global_Household_Financial_Dyna[[#This Row],[Vs country_Average]]&lt;-0.2, "Underperformer", IF(Global_Household_Financial_Dyna[[#This Row],[Vs country_Average]]&gt;0.2, "Outperformer", "Normal"))</f>
        <v>Normal</v>
      </c>
      <c r="S31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2335.83</v>
      </c>
      <c r="T31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2335.83</v>
      </c>
      <c r="U31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2335.83</v>
      </c>
      <c r="V31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2335.83</v>
      </c>
    </row>
    <row r="3122" spans="1:22" x14ac:dyDescent="0.3">
      <c r="A3122">
        <v>3130</v>
      </c>
      <c r="B3122" t="s">
        <v>14</v>
      </c>
      <c r="C3122" t="s">
        <v>15</v>
      </c>
      <c r="D3122">
        <v>7</v>
      </c>
      <c r="E3122">
        <v>1</v>
      </c>
      <c r="F3122">
        <v>1464.66</v>
      </c>
      <c r="G3122">
        <v>1464.66</v>
      </c>
      <c r="H3122">
        <v>219.7</v>
      </c>
      <c r="I3122">
        <v>1389.96</v>
      </c>
      <c r="J3122">
        <v>-145</v>
      </c>
      <c r="K3122">
        <f>Global_Household_Financial_Dyna[[#This Row],[Total_Household_Income]]-Global_Household_Financial_Dyna[[#This Row],[Estimated_Taxes]]</f>
        <v>1244.96</v>
      </c>
      <c r="L3122" s="1">
        <f>Global_Household_Financial_Dyna[[#This Row],[Monthly_Savings]]/Global_Household_Financial_Dyna[[#This Row],[Net Income]]</f>
        <v>-0.11646960544917105</v>
      </c>
      <c r="M3122" s="2">
        <f>Global_Household_Financial_Dyna[[#This Row],[Monthly_Expenses]]/Global_Household_Financial_Dyna[[#This Row],[Net Income]]</f>
        <v>1.116469605449171</v>
      </c>
      <c r="N3122" t="str">
        <f>IF(Global_Household_Financial_Dyna[[#This Row],[Monthly_Savings]]&lt;0,"High Risk", IF(Global_Household_Financial_Dyna[[#This Row],[Savings Rate%]]&lt;0.1, "Medium", "Safe"))</f>
        <v>High Risk</v>
      </c>
      <c r="O3122">
        <f>Global_Household_Financial_Dyna[[#This Row],[Total_Household_Income]]/Global_Household_Financial_Dyna[[#This Row],[Family_Size]]</f>
        <v>209.23714285714286</v>
      </c>
      <c r="P3122" s="2">
        <f t="shared" si="96"/>
        <v>0.39788995363055785</v>
      </c>
      <c r="Q3122" s="2">
        <f t="shared" si="97"/>
        <v>-0.51435955907972886</v>
      </c>
      <c r="R3122" s="2" t="str">
        <f>IF(Global_Household_Financial_Dyna[[#This Row],[Vs country_Average]]&lt;-0.2, "Underperformer", IF(Global_Household_Financial_Dyna[[#This Row],[Vs country_Average]]&gt;0.2, "Outperformer", "Normal"))</f>
        <v>Underperformer</v>
      </c>
      <c r="S31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-75.50200000000001</v>
      </c>
      <c r="T31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-6.0039999999999907</v>
      </c>
      <c r="U31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63.493999999999971</v>
      </c>
      <c r="V31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132.99200000000002</v>
      </c>
    </row>
    <row r="3123" spans="1:22" x14ac:dyDescent="0.3">
      <c r="A3123">
        <v>3131</v>
      </c>
      <c r="B3123" t="s">
        <v>14</v>
      </c>
      <c r="C3123" t="s">
        <v>15</v>
      </c>
      <c r="D3123">
        <v>6</v>
      </c>
      <c r="E3123">
        <v>1</v>
      </c>
      <c r="F3123">
        <v>2364.67</v>
      </c>
      <c r="G3123">
        <v>2364.67</v>
      </c>
      <c r="H3123">
        <v>354.7</v>
      </c>
      <c r="I3123">
        <v>1769.09</v>
      </c>
      <c r="J3123">
        <v>240.87</v>
      </c>
      <c r="K3123">
        <f>Global_Household_Financial_Dyna[[#This Row],[Total_Household_Income]]-Global_Household_Financial_Dyna[[#This Row],[Estimated_Taxes]]</f>
        <v>2009.97</v>
      </c>
      <c r="L3123" s="1">
        <f>Global_Household_Financial_Dyna[[#This Row],[Monthly_Savings]]/Global_Household_Financial_Dyna[[#This Row],[Net Income]]</f>
        <v>0.11983760951655995</v>
      </c>
      <c r="M3123" s="2">
        <f>Global_Household_Financial_Dyna[[#This Row],[Monthly_Expenses]]/Global_Household_Financial_Dyna[[#This Row],[Net Income]]</f>
        <v>0.88015741528480518</v>
      </c>
      <c r="N3123" t="str">
        <f>IF(Global_Household_Financial_Dyna[[#This Row],[Monthly_Savings]]&lt;0,"High Risk", IF(Global_Household_Financial_Dyna[[#This Row],[Savings Rate%]]&lt;0.1, "Medium", "Safe"))</f>
        <v>Safe</v>
      </c>
      <c r="O3123">
        <f>Global_Household_Financial_Dyna[[#This Row],[Total_Household_Income]]/Global_Household_Financial_Dyna[[#This Row],[Family_Size]]</f>
        <v>394.11166666666668</v>
      </c>
      <c r="P3123" s="2">
        <f t="shared" si="96"/>
        <v>0.39788995363055785</v>
      </c>
      <c r="Q3123" s="2">
        <f t="shared" si="97"/>
        <v>-0.27805234411399793</v>
      </c>
      <c r="R3123" s="2" t="str">
        <f>IF(Global_Household_Financial_Dyna[[#This Row],[Vs country_Average]]&lt;-0.2, "Underperformer", IF(Global_Household_Financial_Dyna[[#This Row],[Vs country_Average]]&gt;0.2, "Outperformer", "Normal"))</f>
        <v>Underperformer</v>
      </c>
      <c r="S31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240.87</v>
      </c>
      <c r="T31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240.87</v>
      </c>
      <c r="U31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240.87</v>
      </c>
      <c r="V31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240.87</v>
      </c>
    </row>
    <row r="3124" spans="1:22" x14ac:dyDescent="0.3">
      <c r="A3124">
        <v>3132</v>
      </c>
      <c r="B3124" t="s">
        <v>14</v>
      </c>
      <c r="C3124" t="s">
        <v>15</v>
      </c>
      <c r="D3124">
        <v>6</v>
      </c>
      <c r="E3124">
        <v>1</v>
      </c>
      <c r="F3124">
        <v>2976.21</v>
      </c>
      <c r="G3124">
        <v>2976.21</v>
      </c>
      <c r="H3124">
        <v>446.43</v>
      </c>
      <c r="I3124">
        <v>1835.25</v>
      </c>
      <c r="J3124">
        <v>694.52</v>
      </c>
      <c r="K3124">
        <f>Global_Household_Financial_Dyna[[#This Row],[Total_Household_Income]]-Global_Household_Financial_Dyna[[#This Row],[Estimated_Taxes]]</f>
        <v>2529.7800000000002</v>
      </c>
      <c r="L3124" s="1">
        <f>Global_Household_Financial_Dyna[[#This Row],[Monthly_Savings]]/Global_Household_Financial_Dyna[[#This Row],[Net Income]]</f>
        <v>0.27453770683616752</v>
      </c>
      <c r="M3124" s="2">
        <f>Global_Household_Financial_Dyna[[#This Row],[Monthly_Expenses]]/Global_Household_Financial_Dyna[[#This Row],[Net Income]]</f>
        <v>0.72545834025093081</v>
      </c>
      <c r="N3124" t="str">
        <f>IF(Global_Household_Financial_Dyna[[#This Row],[Monthly_Savings]]&lt;0,"High Risk", IF(Global_Household_Financial_Dyna[[#This Row],[Savings Rate%]]&lt;0.1, "Medium", "Safe"))</f>
        <v>Safe</v>
      </c>
      <c r="O3124">
        <f>Global_Household_Financial_Dyna[[#This Row],[Total_Household_Income]]/Global_Household_Financial_Dyna[[#This Row],[Family_Size]]</f>
        <v>496.03500000000003</v>
      </c>
      <c r="P3124" s="2">
        <f t="shared" si="96"/>
        <v>0.39788995363055785</v>
      </c>
      <c r="Q3124" s="2">
        <f t="shared" si="97"/>
        <v>-0.12335224679439033</v>
      </c>
      <c r="R3124" s="2" t="str">
        <f>IF(Global_Household_Financial_Dyna[[#This Row],[Vs country_Average]]&lt;-0.2, "Underperformer", IF(Global_Household_Financial_Dyna[[#This Row],[Vs country_Average]]&gt;0.2, "Outperformer", "Normal"))</f>
        <v>Normal</v>
      </c>
      <c r="S31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694.52</v>
      </c>
      <c r="T31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694.52</v>
      </c>
      <c r="U31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694.52</v>
      </c>
      <c r="V31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694.52</v>
      </c>
    </row>
    <row r="3125" spans="1:22" x14ac:dyDescent="0.3">
      <c r="A3125">
        <v>3133</v>
      </c>
      <c r="B3125" t="s">
        <v>12</v>
      </c>
      <c r="C3125" t="s">
        <v>13</v>
      </c>
      <c r="D3125">
        <v>6</v>
      </c>
      <c r="E3125">
        <v>2</v>
      </c>
      <c r="F3125">
        <v>6195.28</v>
      </c>
      <c r="G3125">
        <v>10331.86</v>
      </c>
      <c r="H3125">
        <v>3099.56</v>
      </c>
      <c r="I3125">
        <v>3362.58</v>
      </c>
      <c r="J3125">
        <v>3869.73</v>
      </c>
      <c r="K3125">
        <f>Global_Household_Financial_Dyna[[#This Row],[Total_Household_Income]]-Global_Household_Financial_Dyna[[#This Row],[Estimated_Taxes]]</f>
        <v>7232.3000000000011</v>
      </c>
      <c r="L3125" s="1">
        <f>Global_Household_Financial_Dyna[[#This Row],[Monthly_Savings]]/Global_Household_Financial_Dyna[[#This Row],[Net Income]]</f>
        <v>0.53506215173596217</v>
      </c>
      <c r="M3125" s="2">
        <f>Global_Household_Financial_Dyna[[#This Row],[Monthly_Expenses]]/Global_Household_Financial_Dyna[[#This Row],[Net Income]]</f>
        <v>0.46493923095004347</v>
      </c>
      <c r="N3125" t="str">
        <f>IF(Global_Household_Financial_Dyna[[#This Row],[Monthly_Savings]]&lt;0,"High Risk", IF(Global_Household_Financial_Dyna[[#This Row],[Savings Rate%]]&lt;0.1, "Medium", "Safe"))</f>
        <v>Safe</v>
      </c>
      <c r="O3125">
        <f>Global_Household_Financial_Dyna[[#This Row],[Total_Household_Income]]/Global_Household_Financial_Dyna[[#This Row],[Family_Size]]</f>
        <v>1721.9766666666667</v>
      </c>
      <c r="P3125" s="2">
        <f t="shared" si="96"/>
        <v>0.30718716818024266</v>
      </c>
      <c r="Q3125" s="2">
        <f t="shared" si="97"/>
        <v>0.2278749835557195</v>
      </c>
      <c r="R3125" s="2" t="str">
        <f>IF(Global_Household_Financial_Dyna[[#This Row],[Vs country_Average]]&lt;-0.2, "Underperformer", IF(Global_Household_Financial_Dyna[[#This Row],[Vs country_Average]]&gt;0.2, "Outperformer", "Normal"))</f>
        <v>Outperformer</v>
      </c>
      <c r="S31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3869.73</v>
      </c>
      <c r="T31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3869.73</v>
      </c>
      <c r="U31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3869.73</v>
      </c>
      <c r="V31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3869.73</v>
      </c>
    </row>
    <row r="3126" spans="1:22" x14ac:dyDescent="0.3">
      <c r="A3126">
        <v>3134</v>
      </c>
      <c r="B3126" t="s">
        <v>16</v>
      </c>
      <c r="C3126" t="s">
        <v>21</v>
      </c>
      <c r="D3126">
        <v>5</v>
      </c>
      <c r="E3126">
        <v>2</v>
      </c>
      <c r="F3126">
        <v>2766.61</v>
      </c>
      <c r="G3126">
        <v>3932.57</v>
      </c>
      <c r="H3126">
        <v>1376.4</v>
      </c>
      <c r="I3126">
        <v>3166.27</v>
      </c>
      <c r="J3126">
        <v>-610.1</v>
      </c>
      <c r="K3126">
        <f>Global_Household_Financial_Dyna[[#This Row],[Total_Household_Income]]-Global_Household_Financial_Dyna[[#This Row],[Estimated_Taxes]]</f>
        <v>2556.17</v>
      </c>
      <c r="L3126" s="1">
        <f>Global_Household_Financial_Dyna[[#This Row],[Monthly_Savings]]/Global_Household_Financial_Dyna[[#This Row],[Net Income]]</f>
        <v>-0.23867739626081208</v>
      </c>
      <c r="M3126" s="2">
        <f>Global_Household_Financial_Dyna[[#This Row],[Monthly_Expenses]]/Global_Household_Financial_Dyna[[#This Row],[Net Income]]</f>
        <v>1.238677396260812</v>
      </c>
      <c r="N3126" t="str">
        <f>IF(Global_Household_Financial_Dyna[[#This Row],[Monthly_Savings]]&lt;0,"High Risk", IF(Global_Household_Financial_Dyna[[#This Row],[Savings Rate%]]&lt;0.1, "Medium", "Safe"))</f>
        <v>High Risk</v>
      </c>
      <c r="O3126">
        <f>Global_Household_Financial_Dyna[[#This Row],[Total_Household_Income]]/Global_Household_Financial_Dyna[[#This Row],[Family_Size]]</f>
        <v>786.51400000000001</v>
      </c>
      <c r="P3126" s="2">
        <f t="shared" si="96"/>
        <v>0.15879799892000862</v>
      </c>
      <c r="Q3126" s="2">
        <f t="shared" si="97"/>
        <v>-0.3974753951808207</v>
      </c>
      <c r="R3126" s="2" t="str">
        <f>IF(Global_Household_Financial_Dyna[[#This Row],[Vs country_Average]]&lt;-0.2, "Underperformer", IF(Global_Household_Financial_Dyna[[#This Row],[Vs country_Average]]&gt;0.2, "Outperformer", "Normal"))</f>
        <v>Underperformer</v>
      </c>
      <c r="S31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-451.78650000000005</v>
      </c>
      <c r="T31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-293.47300000000001</v>
      </c>
      <c r="U31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-135.15950000000004</v>
      </c>
      <c r="V31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23.153999999999996</v>
      </c>
    </row>
    <row r="3127" spans="1:22" x14ac:dyDescent="0.3">
      <c r="A3127">
        <v>3135</v>
      </c>
      <c r="B3127" t="s">
        <v>18</v>
      </c>
      <c r="C3127" t="s">
        <v>19</v>
      </c>
      <c r="D3127">
        <v>6</v>
      </c>
      <c r="E3127">
        <v>3</v>
      </c>
      <c r="F3127">
        <v>3848.53</v>
      </c>
      <c r="G3127">
        <v>7751.06</v>
      </c>
      <c r="H3127">
        <v>1705.23</v>
      </c>
      <c r="I3127">
        <v>3170.53</v>
      </c>
      <c r="J3127">
        <v>2875.29</v>
      </c>
      <c r="K3127">
        <f>Global_Household_Financial_Dyna[[#This Row],[Total_Household_Income]]-Global_Household_Financial_Dyna[[#This Row],[Estimated_Taxes]]</f>
        <v>6045.83</v>
      </c>
      <c r="L3127" s="1">
        <f>Global_Household_Financial_Dyna[[#This Row],[Monthly_Savings]]/Global_Household_Financial_Dyna[[#This Row],[Net Income]]</f>
        <v>0.47558234353264978</v>
      </c>
      <c r="M3127" s="2">
        <f>Global_Household_Financial_Dyna[[#This Row],[Monthly_Expenses]]/Global_Household_Financial_Dyna[[#This Row],[Net Income]]</f>
        <v>0.52441600243473607</v>
      </c>
      <c r="N3127" t="str">
        <f>IF(Global_Household_Financial_Dyna[[#This Row],[Monthly_Savings]]&lt;0,"High Risk", IF(Global_Household_Financial_Dyna[[#This Row],[Savings Rate%]]&lt;0.1, "Medium", "Safe"))</f>
        <v>Safe</v>
      </c>
      <c r="O3127">
        <f>Global_Household_Financial_Dyna[[#This Row],[Total_Household_Income]]/Global_Household_Financial_Dyna[[#This Row],[Family_Size]]</f>
        <v>1291.8433333333335</v>
      </c>
      <c r="P3127" s="2">
        <f t="shared" si="96"/>
        <v>0.32336204947805613</v>
      </c>
      <c r="Q3127" s="2">
        <f t="shared" si="97"/>
        <v>0.15222029405459364</v>
      </c>
      <c r="R3127" s="2" t="str">
        <f>IF(Global_Household_Financial_Dyna[[#This Row],[Vs country_Average]]&lt;-0.2, "Underperformer", IF(Global_Household_Financial_Dyna[[#This Row],[Vs country_Average]]&gt;0.2, "Outperformer", "Normal"))</f>
        <v>Normal</v>
      </c>
      <c r="S31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2875.29</v>
      </c>
      <c r="T31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2875.29</v>
      </c>
      <c r="U31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2875.29</v>
      </c>
      <c r="V31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2875.29</v>
      </c>
    </row>
    <row r="3128" spans="1:22" x14ac:dyDescent="0.3">
      <c r="A3128">
        <v>3136</v>
      </c>
      <c r="B3128" t="s">
        <v>16</v>
      </c>
      <c r="C3128" t="s">
        <v>21</v>
      </c>
      <c r="D3128">
        <v>5</v>
      </c>
      <c r="E3128">
        <v>1</v>
      </c>
      <c r="F3128">
        <v>2548.9499999999998</v>
      </c>
      <c r="G3128">
        <v>2548.9499999999998</v>
      </c>
      <c r="H3128">
        <v>892.13</v>
      </c>
      <c r="I3128">
        <v>2418.9499999999998</v>
      </c>
      <c r="J3128">
        <v>-762.13</v>
      </c>
      <c r="K3128">
        <f>Global_Household_Financial_Dyna[[#This Row],[Total_Household_Income]]-Global_Household_Financial_Dyna[[#This Row],[Estimated_Taxes]]</f>
        <v>1656.8199999999997</v>
      </c>
      <c r="L3128" s="1">
        <f>Global_Household_Financial_Dyna[[#This Row],[Monthly_Savings]]/Global_Household_Financial_Dyna[[#This Row],[Net Income]]</f>
        <v>-0.45999565432575668</v>
      </c>
      <c r="M3128" s="2">
        <f>Global_Household_Financial_Dyna[[#This Row],[Monthly_Expenses]]/Global_Household_Financial_Dyna[[#This Row],[Net Income]]</f>
        <v>1.4599956543257566</v>
      </c>
      <c r="N3128" t="str">
        <f>IF(Global_Household_Financial_Dyna[[#This Row],[Monthly_Savings]]&lt;0,"High Risk", IF(Global_Household_Financial_Dyna[[#This Row],[Savings Rate%]]&lt;0.1, "Medium", "Safe"))</f>
        <v>High Risk</v>
      </c>
      <c r="O3128">
        <f>Global_Household_Financial_Dyna[[#This Row],[Total_Household_Income]]/Global_Household_Financial_Dyna[[#This Row],[Family_Size]]</f>
        <v>509.78999999999996</v>
      </c>
      <c r="P3128" s="2">
        <f t="shared" si="96"/>
        <v>0.15879799892000862</v>
      </c>
      <c r="Q3128" s="2">
        <f t="shared" si="97"/>
        <v>-0.6187936532457653</v>
      </c>
      <c r="R3128" s="2" t="str">
        <f>IF(Global_Household_Financial_Dyna[[#This Row],[Vs country_Average]]&lt;-0.2, "Underperformer", IF(Global_Household_Financial_Dyna[[#This Row],[Vs country_Average]]&gt;0.2, "Outperformer", "Normal"))</f>
        <v>Underperformer</v>
      </c>
      <c r="S31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-641.1825</v>
      </c>
      <c r="T31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-520.23500000000001</v>
      </c>
      <c r="U31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-399.28750000000008</v>
      </c>
      <c r="V31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-278.34000000000003</v>
      </c>
    </row>
    <row r="3129" spans="1:22" x14ac:dyDescent="0.3">
      <c r="A3129">
        <v>3137</v>
      </c>
      <c r="B3129" t="s">
        <v>14</v>
      </c>
      <c r="C3129" t="s">
        <v>15</v>
      </c>
      <c r="D3129">
        <v>5</v>
      </c>
      <c r="E3129">
        <v>3</v>
      </c>
      <c r="F3129">
        <v>1630.9</v>
      </c>
      <c r="G3129">
        <v>3525.64</v>
      </c>
      <c r="H3129">
        <v>528.85</v>
      </c>
      <c r="I3129">
        <v>1539.43</v>
      </c>
      <c r="J3129">
        <v>1457.37</v>
      </c>
      <c r="K3129">
        <f>Global_Household_Financial_Dyna[[#This Row],[Total_Household_Income]]-Global_Household_Financial_Dyna[[#This Row],[Estimated_Taxes]]</f>
        <v>2996.79</v>
      </c>
      <c r="L3129" s="1">
        <f>Global_Household_Financial_Dyna[[#This Row],[Monthly_Savings]]/Global_Household_Financial_Dyna[[#This Row],[Net Income]]</f>
        <v>0.48631035207672207</v>
      </c>
      <c r="M3129" s="2">
        <f>Global_Household_Financial_Dyna[[#This Row],[Monthly_Expenses]]/Global_Household_Financial_Dyna[[#This Row],[Net Income]]</f>
        <v>0.51369298482709835</v>
      </c>
      <c r="N3129" t="str">
        <f>IF(Global_Household_Financial_Dyna[[#This Row],[Monthly_Savings]]&lt;0,"High Risk", IF(Global_Household_Financial_Dyna[[#This Row],[Savings Rate%]]&lt;0.1, "Medium", "Safe"))</f>
        <v>Safe</v>
      </c>
      <c r="O3129">
        <f>Global_Household_Financial_Dyna[[#This Row],[Total_Household_Income]]/Global_Household_Financial_Dyna[[#This Row],[Family_Size]]</f>
        <v>705.12799999999993</v>
      </c>
      <c r="P3129" s="2">
        <f t="shared" si="96"/>
        <v>0.39788995363055785</v>
      </c>
      <c r="Q3129" s="2">
        <f t="shared" si="97"/>
        <v>8.8420398446164228E-2</v>
      </c>
      <c r="R3129" s="2" t="str">
        <f>IF(Global_Household_Financial_Dyna[[#This Row],[Vs country_Average]]&lt;-0.2, "Underperformer", IF(Global_Household_Financial_Dyna[[#This Row],[Vs country_Average]]&gt;0.2, "Outperformer", "Normal"))</f>
        <v>Normal</v>
      </c>
      <c r="S31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1457.37</v>
      </c>
      <c r="T31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1457.37</v>
      </c>
      <c r="U31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1457.37</v>
      </c>
      <c r="V31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1457.37</v>
      </c>
    </row>
    <row r="3130" spans="1:22" x14ac:dyDescent="0.3">
      <c r="A3130">
        <v>3138</v>
      </c>
      <c r="B3130" t="s">
        <v>14</v>
      </c>
      <c r="C3130" t="s">
        <v>15</v>
      </c>
      <c r="D3130">
        <v>2</v>
      </c>
      <c r="E3130">
        <v>2</v>
      </c>
      <c r="F3130">
        <v>1333.34</v>
      </c>
      <c r="G3130">
        <v>1980.27</v>
      </c>
      <c r="H3130">
        <v>297.04000000000002</v>
      </c>
      <c r="I3130">
        <v>855.44</v>
      </c>
      <c r="J3130">
        <v>827.79</v>
      </c>
      <c r="K3130">
        <f>Global_Household_Financial_Dyna[[#This Row],[Total_Household_Income]]-Global_Household_Financial_Dyna[[#This Row],[Estimated_Taxes]]</f>
        <v>1683.23</v>
      </c>
      <c r="L3130" s="1">
        <f>Global_Household_Financial_Dyna[[#This Row],[Monthly_Savings]]/Global_Household_Financial_Dyna[[#This Row],[Net Income]]</f>
        <v>0.4917866245254659</v>
      </c>
      <c r="M3130" s="2">
        <f>Global_Household_Financial_Dyna[[#This Row],[Monthly_Expenses]]/Global_Household_Financial_Dyna[[#This Row],[Net Income]]</f>
        <v>0.50821337547453416</v>
      </c>
      <c r="N3130" t="str">
        <f>IF(Global_Household_Financial_Dyna[[#This Row],[Monthly_Savings]]&lt;0,"High Risk", IF(Global_Household_Financial_Dyna[[#This Row],[Savings Rate%]]&lt;0.1, "Medium", "Safe"))</f>
        <v>Safe</v>
      </c>
      <c r="O3130">
        <f>Global_Household_Financial_Dyna[[#This Row],[Total_Household_Income]]/Global_Household_Financial_Dyna[[#This Row],[Family_Size]]</f>
        <v>990.13499999999999</v>
      </c>
      <c r="P3130" s="2">
        <f t="shared" si="96"/>
        <v>0.39788995363055785</v>
      </c>
      <c r="Q3130" s="2">
        <f t="shared" si="97"/>
        <v>9.3896670894908052E-2</v>
      </c>
      <c r="R3130" s="2" t="str">
        <f>IF(Global_Household_Financial_Dyna[[#This Row],[Vs country_Average]]&lt;-0.2, "Underperformer", IF(Global_Household_Financial_Dyna[[#This Row],[Vs country_Average]]&gt;0.2, "Outperformer", "Normal"))</f>
        <v>Normal</v>
      </c>
      <c r="S31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827.79</v>
      </c>
      <c r="T31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827.79</v>
      </c>
      <c r="U31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827.79</v>
      </c>
      <c r="V31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827.79</v>
      </c>
    </row>
    <row r="3131" spans="1:22" x14ac:dyDescent="0.3">
      <c r="A3131">
        <v>3139</v>
      </c>
      <c r="B3131" t="s">
        <v>16</v>
      </c>
      <c r="C3131" t="s">
        <v>17</v>
      </c>
      <c r="D3131">
        <v>2</v>
      </c>
      <c r="E3131">
        <v>1</v>
      </c>
      <c r="F3131">
        <v>3470.78</v>
      </c>
      <c r="G3131">
        <v>3470.78</v>
      </c>
      <c r="H3131">
        <v>1214.77</v>
      </c>
      <c r="I3131">
        <v>2517.6999999999998</v>
      </c>
      <c r="J3131">
        <v>-261.69</v>
      </c>
      <c r="K3131">
        <f>Global_Household_Financial_Dyna[[#This Row],[Total_Household_Income]]-Global_Household_Financial_Dyna[[#This Row],[Estimated_Taxes]]</f>
        <v>2256.0100000000002</v>
      </c>
      <c r="L3131" s="1">
        <f>Global_Household_Financial_Dyna[[#This Row],[Monthly_Savings]]/Global_Household_Financial_Dyna[[#This Row],[Net Income]]</f>
        <v>-0.11599682625520276</v>
      </c>
      <c r="M3131" s="2">
        <f>Global_Household_Financial_Dyna[[#This Row],[Monthly_Expenses]]/Global_Household_Financial_Dyna[[#This Row],[Net Income]]</f>
        <v>1.1159968262552027</v>
      </c>
      <c r="N3131" t="str">
        <f>IF(Global_Household_Financial_Dyna[[#This Row],[Monthly_Savings]]&lt;0,"High Risk", IF(Global_Household_Financial_Dyna[[#This Row],[Savings Rate%]]&lt;0.1, "Medium", "Safe"))</f>
        <v>High Risk</v>
      </c>
      <c r="O3131">
        <f>Global_Household_Financial_Dyna[[#This Row],[Total_Household_Income]]/Global_Household_Financial_Dyna[[#This Row],[Family_Size]]</f>
        <v>1735.39</v>
      </c>
      <c r="P3131" s="2">
        <f t="shared" si="96"/>
        <v>0.15879799892000862</v>
      </c>
      <c r="Q3131" s="2">
        <f t="shared" si="97"/>
        <v>-0.27479482517521137</v>
      </c>
      <c r="R3131" s="2" t="str">
        <f>IF(Global_Household_Financial_Dyna[[#This Row],[Vs country_Average]]&lt;-0.2, "Underperformer", IF(Global_Household_Financial_Dyna[[#This Row],[Vs country_Average]]&gt;0.2, "Outperformer", "Normal"))</f>
        <v>Underperformer</v>
      </c>
      <c r="S31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-135.80499999999998</v>
      </c>
      <c r="T31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-9.9199999999999591</v>
      </c>
      <c r="U31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115.96499999999997</v>
      </c>
      <c r="V31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241.85000000000008</v>
      </c>
    </row>
    <row r="3132" spans="1:22" x14ac:dyDescent="0.3">
      <c r="A3132">
        <v>3140</v>
      </c>
      <c r="B3132" t="s">
        <v>18</v>
      </c>
      <c r="C3132" t="s">
        <v>19</v>
      </c>
      <c r="D3132">
        <v>5</v>
      </c>
      <c r="E3132">
        <v>1</v>
      </c>
      <c r="F3132">
        <v>7539.85</v>
      </c>
      <c r="G3132">
        <v>7539.85</v>
      </c>
      <c r="H3132">
        <v>1658.77</v>
      </c>
      <c r="I3132">
        <v>3449.46</v>
      </c>
      <c r="J3132">
        <v>2431.63</v>
      </c>
      <c r="K3132">
        <f>Global_Household_Financial_Dyna[[#This Row],[Total_Household_Income]]-Global_Household_Financial_Dyna[[#This Row],[Estimated_Taxes]]</f>
        <v>5881.08</v>
      </c>
      <c r="L3132" s="1">
        <f>Global_Household_Financial_Dyna[[#This Row],[Monthly_Savings]]/Global_Household_Financial_Dyna[[#This Row],[Net Income]]</f>
        <v>0.41346657416664967</v>
      </c>
      <c r="M3132" s="2">
        <f>Global_Household_Financial_Dyna[[#This Row],[Monthly_Expenses]]/Global_Household_Financial_Dyna[[#This Row],[Net Income]]</f>
        <v>0.58653512620130999</v>
      </c>
      <c r="N3132" t="str">
        <f>IF(Global_Household_Financial_Dyna[[#This Row],[Monthly_Savings]]&lt;0,"High Risk", IF(Global_Household_Financial_Dyna[[#This Row],[Savings Rate%]]&lt;0.1, "Medium", "Safe"))</f>
        <v>Safe</v>
      </c>
      <c r="O3132">
        <f>Global_Household_Financial_Dyna[[#This Row],[Total_Household_Income]]/Global_Household_Financial_Dyna[[#This Row],[Family_Size]]</f>
        <v>1507.97</v>
      </c>
      <c r="P3132" s="2">
        <f t="shared" si="96"/>
        <v>0.32336204947805613</v>
      </c>
      <c r="Q3132" s="2">
        <f t="shared" si="97"/>
        <v>9.0104524688593535E-2</v>
      </c>
      <c r="R3132" s="2" t="str">
        <f>IF(Global_Household_Financial_Dyna[[#This Row],[Vs country_Average]]&lt;-0.2, "Underperformer", IF(Global_Household_Financial_Dyna[[#This Row],[Vs country_Average]]&gt;0.2, "Outperformer", "Normal"))</f>
        <v>Normal</v>
      </c>
      <c r="S31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2431.63</v>
      </c>
      <c r="T31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2431.63</v>
      </c>
      <c r="U31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2431.63</v>
      </c>
      <c r="V31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2431.63</v>
      </c>
    </row>
    <row r="3133" spans="1:22" x14ac:dyDescent="0.3">
      <c r="A3133">
        <v>3141</v>
      </c>
      <c r="B3133" t="s">
        <v>10</v>
      </c>
      <c r="C3133" t="s">
        <v>22</v>
      </c>
      <c r="D3133">
        <v>7</v>
      </c>
      <c r="E3133">
        <v>2</v>
      </c>
      <c r="F3133">
        <v>1084.55</v>
      </c>
      <c r="G3133">
        <v>1616.1</v>
      </c>
      <c r="H3133">
        <v>161.61000000000001</v>
      </c>
      <c r="I3133">
        <v>725.53</v>
      </c>
      <c r="J3133">
        <v>728.96</v>
      </c>
      <c r="K3133">
        <f>Global_Household_Financial_Dyna[[#This Row],[Total_Household_Income]]-Global_Household_Financial_Dyna[[#This Row],[Estimated_Taxes]]</f>
        <v>1454.4899999999998</v>
      </c>
      <c r="L3133" s="1">
        <f>Global_Household_Financial_Dyna[[#This Row],[Monthly_Savings]]/Global_Household_Financial_Dyna[[#This Row],[Net Income]]</f>
        <v>0.50117910745347172</v>
      </c>
      <c r="M3133" s="2">
        <f>Global_Household_Financial_Dyna[[#This Row],[Monthly_Expenses]]/Global_Household_Financial_Dyna[[#This Row],[Net Income]]</f>
        <v>0.49882089254652839</v>
      </c>
      <c r="N3133" t="str">
        <f>IF(Global_Household_Financial_Dyna[[#This Row],[Monthly_Savings]]&lt;0,"High Risk", IF(Global_Household_Financial_Dyna[[#This Row],[Savings Rate%]]&lt;0.1, "Medium", "Safe"))</f>
        <v>Safe</v>
      </c>
      <c r="O3133">
        <f>Global_Household_Financial_Dyna[[#This Row],[Total_Household_Income]]/Global_Household_Financial_Dyna[[#This Row],[Family_Size]]</f>
        <v>230.87142857142857</v>
      </c>
      <c r="P3133" s="2">
        <f t="shared" si="96"/>
        <v>0.42077341556833553</v>
      </c>
      <c r="Q3133" s="2">
        <f t="shared" si="97"/>
        <v>8.0405691885136188E-2</v>
      </c>
      <c r="R3133" s="2" t="str">
        <f>IF(Global_Household_Financial_Dyna[[#This Row],[Vs country_Average]]&lt;-0.2, "Underperformer", IF(Global_Household_Financial_Dyna[[#This Row],[Vs country_Average]]&gt;0.2, "Outperformer", "Normal"))</f>
        <v>Normal</v>
      </c>
      <c r="S31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728.96</v>
      </c>
      <c r="T31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728.96</v>
      </c>
      <c r="U31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728.96</v>
      </c>
      <c r="V31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728.96</v>
      </c>
    </row>
    <row r="3134" spans="1:22" x14ac:dyDescent="0.3">
      <c r="A3134">
        <v>3142</v>
      </c>
      <c r="B3134" t="s">
        <v>12</v>
      </c>
      <c r="C3134" t="s">
        <v>13</v>
      </c>
      <c r="D3134">
        <v>4</v>
      </c>
      <c r="E3134">
        <v>3</v>
      </c>
      <c r="F3134">
        <v>3888.37</v>
      </c>
      <c r="G3134">
        <v>9393.6200000000008</v>
      </c>
      <c r="H3134">
        <v>2818.09</v>
      </c>
      <c r="I3134">
        <v>2557.4499999999998</v>
      </c>
      <c r="J3134">
        <v>4018.08</v>
      </c>
      <c r="K3134">
        <f>Global_Household_Financial_Dyna[[#This Row],[Total_Household_Income]]-Global_Household_Financial_Dyna[[#This Row],[Estimated_Taxes]]</f>
        <v>6575.5300000000007</v>
      </c>
      <c r="L3134" s="1">
        <f>Global_Household_Financial_Dyna[[#This Row],[Monthly_Savings]]/Global_Household_Financial_Dyna[[#This Row],[Net Income]]</f>
        <v>0.61106557190066801</v>
      </c>
      <c r="M3134" s="2">
        <f>Global_Household_Financial_Dyna[[#This Row],[Monthly_Expenses]]/Global_Household_Financial_Dyna[[#This Row],[Net Income]]</f>
        <v>0.38893442809933187</v>
      </c>
      <c r="N3134" t="str">
        <f>IF(Global_Household_Financial_Dyna[[#This Row],[Monthly_Savings]]&lt;0,"High Risk", IF(Global_Household_Financial_Dyna[[#This Row],[Savings Rate%]]&lt;0.1, "Medium", "Safe"))</f>
        <v>Safe</v>
      </c>
      <c r="O3134">
        <f>Global_Household_Financial_Dyna[[#This Row],[Total_Household_Income]]/Global_Household_Financial_Dyna[[#This Row],[Family_Size]]</f>
        <v>2348.4050000000002</v>
      </c>
      <c r="P3134" s="2">
        <f t="shared" si="96"/>
        <v>0.30718716818024266</v>
      </c>
      <c r="Q3134" s="2">
        <f t="shared" si="97"/>
        <v>0.30387840372042535</v>
      </c>
      <c r="R3134" s="2" t="str">
        <f>IF(Global_Household_Financial_Dyna[[#This Row],[Vs country_Average]]&lt;-0.2, "Underperformer", IF(Global_Household_Financial_Dyna[[#This Row],[Vs country_Average]]&gt;0.2, "Outperformer", "Normal"))</f>
        <v>Outperformer</v>
      </c>
      <c r="S31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4018.08</v>
      </c>
      <c r="T31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4018.08</v>
      </c>
      <c r="U31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4018.08</v>
      </c>
      <c r="V31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4018.08</v>
      </c>
    </row>
    <row r="3135" spans="1:22" x14ac:dyDescent="0.3">
      <c r="A3135">
        <v>3143</v>
      </c>
      <c r="B3135" t="s">
        <v>16</v>
      </c>
      <c r="C3135" t="s">
        <v>17</v>
      </c>
      <c r="D3135">
        <v>8</v>
      </c>
      <c r="E3135">
        <v>3</v>
      </c>
      <c r="F3135">
        <v>6138.66</v>
      </c>
      <c r="G3135">
        <v>14251.9</v>
      </c>
      <c r="H3135">
        <v>5700.76</v>
      </c>
      <c r="I3135">
        <v>3720.95</v>
      </c>
      <c r="J3135">
        <v>4830.1899999999996</v>
      </c>
      <c r="K3135">
        <f>Global_Household_Financial_Dyna[[#This Row],[Total_Household_Income]]-Global_Household_Financial_Dyna[[#This Row],[Estimated_Taxes]]</f>
        <v>8551.14</v>
      </c>
      <c r="L3135" s="1">
        <f>Global_Household_Financial_Dyna[[#This Row],[Monthly_Savings]]/Global_Household_Financial_Dyna[[#This Row],[Net Income]]</f>
        <v>0.56485918836552784</v>
      </c>
      <c r="M3135" s="2">
        <f>Global_Household_Financial_Dyna[[#This Row],[Monthly_Expenses]]/Global_Household_Financial_Dyna[[#This Row],[Net Income]]</f>
        <v>0.43514081163447216</v>
      </c>
      <c r="N3135" t="str">
        <f>IF(Global_Household_Financial_Dyna[[#This Row],[Monthly_Savings]]&lt;0,"High Risk", IF(Global_Household_Financial_Dyna[[#This Row],[Savings Rate%]]&lt;0.1, "Medium", "Safe"))</f>
        <v>Safe</v>
      </c>
      <c r="O3135">
        <f>Global_Household_Financial_Dyna[[#This Row],[Total_Household_Income]]/Global_Household_Financial_Dyna[[#This Row],[Family_Size]]</f>
        <v>1781.4875</v>
      </c>
      <c r="P3135" s="2">
        <f t="shared" si="96"/>
        <v>0.15879799892000862</v>
      </c>
      <c r="Q3135" s="2">
        <f t="shared" si="97"/>
        <v>0.40606118944551922</v>
      </c>
      <c r="R3135" s="2" t="str">
        <f>IF(Global_Household_Financial_Dyna[[#This Row],[Vs country_Average]]&lt;-0.2, "Underperformer", IF(Global_Household_Financial_Dyna[[#This Row],[Vs country_Average]]&gt;0.2, "Outperformer", "Normal"))</f>
        <v>Outperformer</v>
      </c>
      <c r="S31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4830.1899999999996</v>
      </c>
      <c r="T31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4830.1899999999996</v>
      </c>
      <c r="U31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4830.1899999999996</v>
      </c>
      <c r="V31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4830.1899999999996</v>
      </c>
    </row>
    <row r="3136" spans="1:22" x14ac:dyDescent="0.3">
      <c r="A3136">
        <v>3144</v>
      </c>
      <c r="B3136" t="s">
        <v>16</v>
      </c>
      <c r="C3136" t="s">
        <v>17</v>
      </c>
      <c r="D3136">
        <v>8</v>
      </c>
      <c r="E3136">
        <v>3</v>
      </c>
      <c r="F3136">
        <v>5765.32</v>
      </c>
      <c r="G3136">
        <v>15336.26</v>
      </c>
      <c r="H3136">
        <v>6134.51</v>
      </c>
      <c r="I3136">
        <v>5860.88</v>
      </c>
      <c r="J3136">
        <v>3340.88</v>
      </c>
      <c r="K3136">
        <f>Global_Household_Financial_Dyna[[#This Row],[Total_Household_Income]]-Global_Household_Financial_Dyna[[#This Row],[Estimated_Taxes]]</f>
        <v>9201.75</v>
      </c>
      <c r="L3136" s="1">
        <f>Global_Household_Financial_Dyna[[#This Row],[Monthly_Savings]]/Global_Household_Financial_Dyna[[#This Row],[Net Income]]</f>
        <v>0.36307006819355014</v>
      </c>
      <c r="M3136" s="2">
        <f>Global_Household_Financial_Dyna[[#This Row],[Monthly_Expenses]]/Global_Household_Financial_Dyna[[#This Row],[Net Income]]</f>
        <v>0.63693101855625289</v>
      </c>
      <c r="N3136" t="str">
        <f>IF(Global_Household_Financial_Dyna[[#This Row],[Monthly_Savings]]&lt;0,"High Risk", IF(Global_Household_Financial_Dyna[[#This Row],[Savings Rate%]]&lt;0.1, "Medium", "Safe"))</f>
        <v>Safe</v>
      </c>
      <c r="O3136">
        <f>Global_Household_Financial_Dyna[[#This Row],[Total_Household_Income]]/Global_Household_Financial_Dyna[[#This Row],[Family_Size]]</f>
        <v>1917.0325</v>
      </c>
      <c r="P3136" s="2">
        <f t="shared" si="96"/>
        <v>0.15879799892000862</v>
      </c>
      <c r="Q3136" s="2">
        <f t="shared" si="97"/>
        <v>0.20427206927354152</v>
      </c>
      <c r="R3136" s="2" t="str">
        <f>IF(Global_Household_Financial_Dyna[[#This Row],[Vs country_Average]]&lt;-0.2, "Underperformer", IF(Global_Household_Financial_Dyna[[#This Row],[Vs country_Average]]&gt;0.2, "Outperformer", "Normal"))</f>
        <v>Outperformer</v>
      </c>
      <c r="S31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3340.88</v>
      </c>
      <c r="T31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3340.88</v>
      </c>
      <c r="U31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3340.88</v>
      </c>
      <c r="V31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3340.88</v>
      </c>
    </row>
    <row r="3137" spans="1:22" x14ac:dyDescent="0.3">
      <c r="A3137">
        <v>3145</v>
      </c>
      <c r="B3137" t="s">
        <v>10</v>
      </c>
      <c r="C3137" t="s">
        <v>11</v>
      </c>
      <c r="D3137">
        <v>3</v>
      </c>
      <c r="E3137">
        <v>2</v>
      </c>
      <c r="F3137">
        <v>737.05</v>
      </c>
      <c r="G3137">
        <v>1058.04</v>
      </c>
      <c r="H3137">
        <v>105.8</v>
      </c>
      <c r="I3137">
        <v>575.64</v>
      </c>
      <c r="J3137">
        <v>376.6</v>
      </c>
      <c r="K3137">
        <f>Global_Household_Financial_Dyna[[#This Row],[Total_Household_Income]]-Global_Household_Financial_Dyna[[#This Row],[Estimated_Taxes]]</f>
        <v>952.24</v>
      </c>
      <c r="L3137" s="1">
        <f>Global_Household_Financial_Dyna[[#This Row],[Monthly_Savings]]/Global_Household_Financial_Dyna[[#This Row],[Net Income]]</f>
        <v>0.3954885323027808</v>
      </c>
      <c r="M3137" s="2">
        <f>Global_Household_Financial_Dyna[[#This Row],[Monthly_Expenses]]/Global_Household_Financial_Dyna[[#This Row],[Net Income]]</f>
        <v>0.6045114676972192</v>
      </c>
      <c r="N3137" t="str">
        <f>IF(Global_Household_Financial_Dyna[[#This Row],[Monthly_Savings]]&lt;0,"High Risk", IF(Global_Household_Financial_Dyna[[#This Row],[Savings Rate%]]&lt;0.1, "Medium", "Safe"))</f>
        <v>Safe</v>
      </c>
      <c r="O3137">
        <f>Global_Household_Financial_Dyna[[#This Row],[Total_Household_Income]]/Global_Household_Financial_Dyna[[#This Row],[Family_Size]]</f>
        <v>352.68</v>
      </c>
      <c r="P3137" s="2">
        <f t="shared" si="96"/>
        <v>0.42077341556833553</v>
      </c>
      <c r="Q3137" s="2">
        <f t="shared" si="97"/>
        <v>-2.5284883265554725E-2</v>
      </c>
      <c r="R3137" s="2" t="str">
        <f>IF(Global_Household_Financial_Dyna[[#This Row],[Vs country_Average]]&lt;-0.2, "Underperformer", IF(Global_Household_Financial_Dyna[[#This Row],[Vs country_Average]]&gt;0.2, "Outperformer", "Normal"))</f>
        <v>Normal</v>
      </c>
      <c r="S31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376.6</v>
      </c>
      <c r="T31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376.6</v>
      </c>
      <c r="U31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376.6</v>
      </c>
      <c r="V31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376.6</v>
      </c>
    </row>
    <row r="3138" spans="1:22" x14ac:dyDescent="0.3">
      <c r="A3138">
        <v>3146</v>
      </c>
      <c r="B3138" t="s">
        <v>10</v>
      </c>
      <c r="C3138" t="s">
        <v>22</v>
      </c>
      <c r="D3138">
        <v>1</v>
      </c>
      <c r="E3138">
        <v>1</v>
      </c>
      <c r="F3138">
        <v>804.77</v>
      </c>
      <c r="G3138">
        <v>804.77</v>
      </c>
      <c r="H3138">
        <v>80.48</v>
      </c>
      <c r="I3138">
        <v>353.07</v>
      </c>
      <c r="J3138">
        <v>371.22</v>
      </c>
      <c r="K3138">
        <f>Global_Household_Financial_Dyna[[#This Row],[Total_Household_Income]]-Global_Household_Financial_Dyna[[#This Row],[Estimated_Taxes]]</f>
        <v>724.29</v>
      </c>
      <c r="L3138" s="1">
        <f>Global_Household_Financial_Dyna[[#This Row],[Monthly_Savings]]/Global_Household_Financial_Dyna[[#This Row],[Net Income]]</f>
        <v>0.5125295116596944</v>
      </c>
      <c r="M3138" s="2">
        <f>Global_Household_Financial_Dyna[[#This Row],[Monthly_Expenses]]/Global_Household_Financial_Dyna[[#This Row],[Net Income]]</f>
        <v>0.48747048834030571</v>
      </c>
      <c r="N3138" t="str">
        <f>IF(Global_Household_Financial_Dyna[[#This Row],[Monthly_Savings]]&lt;0,"High Risk", IF(Global_Household_Financial_Dyna[[#This Row],[Savings Rate%]]&lt;0.1, "Medium", "Safe"))</f>
        <v>Safe</v>
      </c>
      <c r="O3138">
        <f>Global_Household_Financial_Dyna[[#This Row],[Total_Household_Income]]/Global_Household_Financial_Dyna[[#This Row],[Family_Size]]</f>
        <v>804.77</v>
      </c>
      <c r="P3138" s="2">
        <f t="shared" ref="P3138:P3201" si="98">AVERAGEIF($B$2:$B$4986,$B3138,$L$2:$L$4986)</f>
        <v>0.42077341556833553</v>
      </c>
      <c r="Q3138" s="2">
        <f t="shared" ref="Q3138:Q3201" si="99">L3138-P3138</f>
        <v>9.1756096091358874E-2</v>
      </c>
      <c r="R3138" s="2" t="str">
        <f>IF(Global_Household_Financial_Dyna[[#This Row],[Vs country_Average]]&lt;-0.2, "Underperformer", IF(Global_Household_Financial_Dyna[[#This Row],[Vs country_Average]]&gt;0.2, "Outperformer", "Normal"))</f>
        <v>Normal</v>
      </c>
      <c r="S31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371.22</v>
      </c>
      <c r="T31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371.22</v>
      </c>
      <c r="U31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371.22</v>
      </c>
      <c r="V31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371.22</v>
      </c>
    </row>
    <row r="3139" spans="1:22" x14ac:dyDescent="0.3">
      <c r="A3139">
        <v>3147</v>
      </c>
      <c r="B3139" t="s">
        <v>12</v>
      </c>
      <c r="C3139" t="s">
        <v>13</v>
      </c>
      <c r="D3139">
        <v>2</v>
      </c>
      <c r="E3139">
        <v>2</v>
      </c>
      <c r="F3139">
        <v>1643.43</v>
      </c>
      <c r="G3139">
        <v>2701.58</v>
      </c>
      <c r="H3139">
        <v>675.4</v>
      </c>
      <c r="I3139">
        <v>1596.37</v>
      </c>
      <c r="J3139">
        <v>429.82</v>
      </c>
      <c r="K3139">
        <f>Global_Household_Financial_Dyna[[#This Row],[Total_Household_Income]]-Global_Household_Financial_Dyna[[#This Row],[Estimated_Taxes]]</f>
        <v>2026.1799999999998</v>
      </c>
      <c r="L3139" s="1">
        <f>Global_Household_Financial_Dyna[[#This Row],[Monthly_Savings]]/Global_Household_Financial_Dyna[[#This Row],[Net Income]]</f>
        <v>0.21213317671677739</v>
      </c>
      <c r="M3139" s="2">
        <f>Global_Household_Financial_Dyna[[#This Row],[Monthly_Expenses]]/Global_Household_Financial_Dyna[[#This Row],[Net Income]]</f>
        <v>0.78787175867889325</v>
      </c>
      <c r="N3139" t="str">
        <f>IF(Global_Household_Financial_Dyna[[#This Row],[Monthly_Savings]]&lt;0,"High Risk", IF(Global_Household_Financial_Dyna[[#This Row],[Savings Rate%]]&lt;0.1, "Medium", "Safe"))</f>
        <v>Safe</v>
      </c>
      <c r="O3139">
        <f>Global_Household_Financial_Dyna[[#This Row],[Total_Household_Income]]/Global_Household_Financial_Dyna[[#This Row],[Family_Size]]</f>
        <v>1350.79</v>
      </c>
      <c r="P3139" s="2">
        <f t="shared" si="98"/>
        <v>0.30718716818024266</v>
      </c>
      <c r="Q3139" s="2">
        <f t="shared" si="99"/>
        <v>-9.5053991463465271E-2</v>
      </c>
      <c r="R3139" s="2" t="str">
        <f>IF(Global_Household_Financial_Dyna[[#This Row],[Vs country_Average]]&lt;-0.2, "Underperformer", IF(Global_Household_Financial_Dyna[[#This Row],[Vs country_Average]]&gt;0.2, "Outperformer", "Normal"))</f>
        <v>Normal</v>
      </c>
      <c r="S31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429.82</v>
      </c>
      <c r="T31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429.82</v>
      </c>
      <c r="U31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429.82</v>
      </c>
      <c r="V31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429.82</v>
      </c>
    </row>
    <row r="3140" spans="1:22" x14ac:dyDescent="0.3">
      <c r="A3140">
        <v>3148</v>
      </c>
      <c r="B3140" t="s">
        <v>16</v>
      </c>
      <c r="C3140" t="s">
        <v>21</v>
      </c>
      <c r="D3140">
        <v>5</v>
      </c>
      <c r="E3140">
        <v>3</v>
      </c>
      <c r="F3140">
        <v>844.24</v>
      </c>
      <c r="G3140">
        <v>1982.06</v>
      </c>
      <c r="H3140">
        <v>693.72</v>
      </c>
      <c r="I3140">
        <v>1880.98</v>
      </c>
      <c r="J3140">
        <v>-592.64</v>
      </c>
      <c r="K3140">
        <f>Global_Household_Financial_Dyna[[#This Row],[Total_Household_Income]]-Global_Household_Financial_Dyna[[#This Row],[Estimated_Taxes]]</f>
        <v>1288.3399999999999</v>
      </c>
      <c r="L3140" s="1">
        <f>Global_Household_Financial_Dyna[[#This Row],[Monthly_Savings]]/Global_Household_Financial_Dyna[[#This Row],[Net Income]]</f>
        <v>-0.46000279429343188</v>
      </c>
      <c r="M3140" s="2">
        <f>Global_Household_Financial_Dyna[[#This Row],[Monthly_Expenses]]/Global_Household_Financial_Dyna[[#This Row],[Net Income]]</f>
        <v>1.4600027942934319</v>
      </c>
      <c r="N3140" t="str">
        <f>IF(Global_Household_Financial_Dyna[[#This Row],[Monthly_Savings]]&lt;0,"High Risk", IF(Global_Household_Financial_Dyna[[#This Row],[Savings Rate%]]&lt;0.1, "Medium", "Safe"))</f>
        <v>High Risk</v>
      </c>
      <c r="O3140">
        <f>Global_Household_Financial_Dyna[[#This Row],[Total_Household_Income]]/Global_Household_Financial_Dyna[[#This Row],[Family_Size]]</f>
        <v>396.41199999999998</v>
      </c>
      <c r="P3140" s="2">
        <f t="shared" si="98"/>
        <v>0.15879799892000862</v>
      </c>
      <c r="Q3140" s="2">
        <f t="shared" si="99"/>
        <v>-0.6188007932134405</v>
      </c>
      <c r="R3140" s="2" t="str">
        <f>IF(Global_Household_Financial_Dyna[[#This Row],[Vs country_Average]]&lt;-0.2, "Underperformer", IF(Global_Household_Financial_Dyna[[#This Row],[Vs country_Average]]&gt;0.2, "Outperformer", "Normal"))</f>
        <v>Underperformer</v>
      </c>
      <c r="S31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-498.59100000000001</v>
      </c>
      <c r="T31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-404.54199999999997</v>
      </c>
      <c r="U31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-310.49299999999999</v>
      </c>
      <c r="V31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-216.44399999999996</v>
      </c>
    </row>
    <row r="3141" spans="1:22" x14ac:dyDescent="0.3">
      <c r="A3141">
        <v>3149</v>
      </c>
      <c r="B3141" t="s">
        <v>14</v>
      </c>
      <c r="C3141" t="s">
        <v>15</v>
      </c>
      <c r="D3141">
        <v>1</v>
      </c>
      <c r="E3141">
        <v>1</v>
      </c>
      <c r="F3141">
        <v>2533.1999999999998</v>
      </c>
      <c r="G3141">
        <v>2533.1999999999998</v>
      </c>
      <c r="H3141">
        <v>379.98</v>
      </c>
      <c r="I3141">
        <v>463.38</v>
      </c>
      <c r="J3141">
        <v>1689.84</v>
      </c>
      <c r="K3141">
        <f>Global_Household_Financial_Dyna[[#This Row],[Total_Household_Income]]-Global_Household_Financial_Dyna[[#This Row],[Estimated_Taxes]]</f>
        <v>2153.2199999999998</v>
      </c>
      <c r="L3141" s="1">
        <f>Global_Household_Financial_Dyna[[#This Row],[Monthly_Savings]]/Global_Household_Financial_Dyna[[#This Row],[Net Income]]</f>
        <v>0.78479672304734305</v>
      </c>
      <c r="M3141" s="2">
        <f>Global_Household_Financial_Dyna[[#This Row],[Monthly_Expenses]]/Global_Household_Financial_Dyna[[#This Row],[Net Income]]</f>
        <v>0.21520327695265698</v>
      </c>
      <c r="N3141" t="str">
        <f>IF(Global_Household_Financial_Dyna[[#This Row],[Monthly_Savings]]&lt;0,"High Risk", IF(Global_Household_Financial_Dyna[[#This Row],[Savings Rate%]]&lt;0.1, "Medium", "Safe"))</f>
        <v>Safe</v>
      </c>
      <c r="O3141">
        <f>Global_Household_Financial_Dyna[[#This Row],[Total_Household_Income]]/Global_Household_Financial_Dyna[[#This Row],[Family_Size]]</f>
        <v>2533.1999999999998</v>
      </c>
      <c r="P3141" s="2">
        <f t="shared" si="98"/>
        <v>0.39788995363055785</v>
      </c>
      <c r="Q3141" s="2">
        <f t="shared" si="99"/>
        <v>0.3869067694167852</v>
      </c>
      <c r="R3141" s="2" t="str">
        <f>IF(Global_Household_Financial_Dyna[[#This Row],[Vs country_Average]]&lt;-0.2, "Underperformer", IF(Global_Household_Financial_Dyna[[#This Row],[Vs country_Average]]&gt;0.2, "Outperformer", "Normal"))</f>
        <v>Outperformer</v>
      </c>
      <c r="S31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1689.84</v>
      </c>
      <c r="T31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1689.84</v>
      </c>
      <c r="U31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1689.84</v>
      </c>
      <c r="V31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1689.84</v>
      </c>
    </row>
    <row r="3142" spans="1:22" x14ac:dyDescent="0.3">
      <c r="A3142">
        <v>3150</v>
      </c>
      <c r="B3142" t="s">
        <v>10</v>
      </c>
      <c r="C3142" t="s">
        <v>22</v>
      </c>
      <c r="D3142">
        <v>2</v>
      </c>
      <c r="E3142">
        <v>1</v>
      </c>
      <c r="F3142">
        <v>705.15</v>
      </c>
      <c r="G3142">
        <v>705.15</v>
      </c>
      <c r="H3142">
        <v>70.510000000000005</v>
      </c>
      <c r="I3142">
        <v>310.81</v>
      </c>
      <c r="J3142">
        <v>323.82</v>
      </c>
      <c r="K3142">
        <f>Global_Household_Financial_Dyna[[#This Row],[Total_Household_Income]]-Global_Household_Financial_Dyna[[#This Row],[Estimated_Taxes]]</f>
        <v>634.64</v>
      </c>
      <c r="L3142" s="1">
        <f>Global_Household_Financial_Dyna[[#This Row],[Monthly_Savings]]/Global_Household_Financial_Dyna[[#This Row],[Net Income]]</f>
        <v>0.51024202697592336</v>
      </c>
      <c r="M3142" s="2">
        <f>Global_Household_Financial_Dyna[[#This Row],[Monthly_Expenses]]/Global_Household_Financial_Dyna[[#This Row],[Net Income]]</f>
        <v>0.4897422160594983</v>
      </c>
      <c r="N3142" t="str">
        <f>IF(Global_Household_Financial_Dyna[[#This Row],[Monthly_Savings]]&lt;0,"High Risk", IF(Global_Household_Financial_Dyna[[#This Row],[Savings Rate%]]&lt;0.1, "Medium", "Safe"))</f>
        <v>Safe</v>
      </c>
      <c r="O3142">
        <f>Global_Household_Financial_Dyna[[#This Row],[Total_Household_Income]]/Global_Household_Financial_Dyna[[#This Row],[Family_Size]]</f>
        <v>352.57499999999999</v>
      </c>
      <c r="P3142" s="2">
        <f t="shared" si="98"/>
        <v>0.42077341556833553</v>
      </c>
      <c r="Q3142" s="2">
        <f t="shared" si="99"/>
        <v>8.9468611407587828E-2</v>
      </c>
      <c r="R3142" s="2" t="str">
        <f>IF(Global_Household_Financial_Dyna[[#This Row],[Vs country_Average]]&lt;-0.2, "Underperformer", IF(Global_Household_Financial_Dyna[[#This Row],[Vs country_Average]]&gt;0.2, "Outperformer", "Normal"))</f>
        <v>Normal</v>
      </c>
      <c r="S31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323.82</v>
      </c>
      <c r="T31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323.82</v>
      </c>
      <c r="U31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323.82</v>
      </c>
      <c r="V31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323.82</v>
      </c>
    </row>
    <row r="3143" spans="1:22" x14ac:dyDescent="0.3">
      <c r="A3143">
        <v>3151</v>
      </c>
      <c r="B3143" t="s">
        <v>16</v>
      </c>
      <c r="C3143" t="s">
        <v>21</v>
      </c>
      <c r="D3143">
        <v>3</v>
      </c>
      <c r="E3143">
        <v>3</v>
      </c>
      <c r="F3143">
        <v>2749.87</v>
      </c>
      <c r="G3143">
        <v>5107.1400000000003</v>
      </c>
      <c r="H3143">
        <v>1787.5</v>
      </c>
      <c r="I3143">
        <v>2575.5700000000002</v>
      </c>
      <c r="J3143">
        <v>744.07</v>
      </c>
      <c r="K3143">
        <f>Global_Household_Financial_Dyna[[#This Row],[Total_Household_Income]]-Global_Household_Financial_Dyna[[#This Row],[Estimated_Taxes]]</f>
        <v>3319.6400000000003</v>
      </c>
      <c r="L3143" s="1">
        <f>Global_Household_Financial_Dyna[[#This Row],[Monthly_Savings]]/Global_Household_Financial_Dyna[[#This Row],[Net Income]]</f>
        <v>0.2241417744092733</v>
      </c>
      <c r="M3143" s="2">
        <f>Global_Household_Financial_Dyna[[#This Row],[Monthly_Expenses]]/Global_Household_Financial_Dyna[[#This Row],[Net Income]]</f>
        <v>0.7758582255907267</v>
      </c>
      <c r="N3143" t="str">
        <f>IF(Global_Household_Financial_Dyna[[#This Row],[Monthly_Savings]]&lt;0,"High Risk", IF(Global_Household_Financial_Dyna[[#This Row],[Savings Rate%]]&lt;0.1, "Medium", "Safe"))</f>
        <v>Safe</v>
      </c>
      <c r="O3143">
        <f>Global_Household_Financial_Dyna[[#This Row],[Total_Household_Income]]/Global_Household_Financial_Dyna[[#This Row],[Family_Size]]</f>
        <v>1702.38</v>
      </c>
      <c r="P3143" s="2">
        <f t="shared" si="98"/>
        <v>0.15879799892000862</v>
      </c>
      <c r="Q3143" s="2">
        <f t="shared" si="99"/>
        <v>6.5343775489264677E-2</v>
      </c>
      <c r="R3143" s="2" t="str">
        <f>IF(Global_Household_Financial_Dyna[[#This Row],[Vs country_Average]]&lt;-0.2, "Underperformer", IF(Global_Household_Financial_Dyna[[#This Row],[Vs country_Average]]&gt;0.2, "Outperformer", "Normal"))</f>
        <v>Normal</v>
      </c>
      <c r="S31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744.07</v>
      </c>
      <c r="T31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744.07</v>
      </c>
      <c r="U31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744.07</v>
      </c>
      <c r="V31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744.07</v>
      </c>
    </row>
    <row r="3144" spans="1:22" x14ac:dyDescent="0.3">
      <c r="A3144">
        <v>3152</v>
      </c>
      <c r="B3144" t="s">
        <v>18</v>
      </c>
      <c r="C3144" t="s">
        <v>20</v>
      </c>
      <c r="D3144">
        <v>8</v>
      </c>
      <c r="E3144">
        <v>3</v>
      </c>
      <c r="F3144">
        <v>5819.51</v>
      </c>
      <c r="G3144">
        <v>13604.09</v>
      </c>
      <c r="H3144">
        <v>3673.1</v>
      </c>
      <c r="I3144">
        <v>4559.8900000000003</v>
      </c>
      <c r="J3144">
        <v>5371.09</v>
      </c>
      <c r="K3144">
        <f>Global_Household_Financial_Dyna[[#This Row],[Total_Household_Income]]-Global_Household_Financial_Dyna[[#This Row],[Estimated_Taxes]]</f>
        <v>9930.99</v>
      </c>
      <c r="L3144" s="1">
        <f>Global_Household_Financial_Dyna[[#This Row],[Monthly_Savings]]/Global_Household_Financial_Dyna[[#This Row],[Net Income]]</f>
        <v>0.54084134612964063</v>
      </c>
      <c r="M3144" s="2">
        <f>Global_Household_Financial_Dyna[[#This Row],[Monthly_Expenses]]/Global_Household_Financial_Dyna[[#This Row],[Net Income]]</f>
        <v>0.45915764692140465</v>
      </c>
      <c r="N3144" t="str">
        <f>IF(Global_Household_Financial_Dyna[[#This Row],[Monthly_Savings]]&lt;0,"High Risk", IF(Global_Household_Financial_Dyna[[#This Row],[Savings Rate%]]&lt;0.1, "Medium", "Safe"))</f>
        <v>Safe</v>
      </c>
      <c r="O3144">
        <f>Global_Household_Financial_Dyna[[#This Row],[Total_Household_Income]]/Global_Household_Financial_Dyna[[#This Row],[Family_Size]]</f>
        <v>1700.51125</v>
      </c>
      <c r="P3144" s="2">
        <f t="shared" si="98"/>
        <v>0.32336204947805613</v>
      </c>
      <c r="Q3144" s="2">
        <f t="shared" si="99"/>
        <v>0.2174792966515845</v>
      </c>
      <c r="R3144" s="2" t="str">
        <f>IF(Global_Household_Financial_Dyna[[#This Row],[Vs country_Average]]&lt;-0.2, "Underperformer", IF(Global_Household_Financial_Dyna[[#This Row],[Vs country_Average]]&gt;0.2, "Outperformer", "Normal"))</f>
        <v>Outperformer</v>
      </c>
      <c r="S31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5371.09</v>
      </c>
      <c r="T31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5371.09</v>
      </c>
      <c r="U31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5371.09</v>
      </c>
      <c r="V31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5371.09</v>
      </c>
    </row>
    <row r="3145" spans="1:22" x14ac:dyDescent="0.3">
      <c r="A3145">
        <v>3153</v>
      </c>
      <c r="B3145" t="s">
        <v>14</v>
      </c>
      <c r="C3145" t="s">
        <v>15</v>
      </c>
      <c r="D3145">
        <v>4</v>
      </c>
      <c r="E3145">
        <v>1</v>
      </c>
      <c r="F3145">
        <v>1240.8699999999999</v>
      </c>
      <c r="G3145">
        <v>1240.8699999999999</v>
      </c>
      <c r="H3145">
        <v>186.13</v>
      </c>
      <c r="I3145">
        <v>1177.5899999999999</v>
      </c>
      <c r="J3145">
        <v>-122.85</v>
      </c>
      <c r="K3145">
        <f>Global_Household_Financial_Dyna[[#This Row],[Total_Household_Income]]-Global_Household_Financial_Dyna[[#This Row],[Estimated_Taxes]]</f>
        <v>1054.7399999999998</v>
      </c>
      <c r="L3145" s="1">
        <f>Global_Household_Financial_Dyna[[#This Row],[Monthly_Savings]]/Global_Household_Financial_Dyna[[#This Row],[Net Income]]</f>
        <v>-0.11647420217304741</v>
      </c>
      <c r="M3145" s="2">
        <f>Global_Household_Financial_Dyna[[#This Row],[Monthly_Expenses]]/Global_Household_Financial_Dyna[[#This Row],[Net Income]]</f>
        <v>1.1164742021730476</v>
      </c>
      <c r="N3145" t="str">
        <f>IF(Global_Household_Financial_Dyna[[#This Row],[Monthly_Savings]]&lt;0,"High Risk", IF(Global_Household_Financial_Dyna[[#This Row],[Savings Rate%]]&lt;0.1, "Medium", "Safe"))</f>
        <v>High Risk</v>
      </c>
      <c r="O3145">
        <f>Global_Household_Financial_Dyna[[#This Row],[Total_Household_Income]]/Global_Household_Financial_Dyna[[#This Row],[Family_Size]]</f>
        <v>310.21749999999997</v>
      </c>
      <c r="P3145" s="2">
        <f t="shared" si="98"/>
        <v>0.39788995363055785</v>
      </c>
      <c r="Q3145" s="2">
        <f t="shared" si="99"/>
        <v>-0.51436415580360528</v>
      </c>
      <c r="R3145" s="2" t="str">
        <f>IF(Global_Household_Financial_Dyna[[#This Row],[Vs country_Average]]&lt;-0.2, "Underperformer", IF(Global_Household_Financial_Dyna[[#This Row],[Vs country_Average]]&gt;0.2, "Outperformer", "Normal"))</f>
        <v>Underperformer</v>
      </c>
      <c r="S31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-63.970499999999994</v>
      </c>
      <c r="T31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-5.090999999999994</v>
      </c>
      <c r="U31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53.788499999999999</v>
      </c>
      <c r="V31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112.66800000000001</v>
      </c>
    </row>
    <row r="3146" spans="1:22" x14ac:dyDescent="0.3">
      <c r="A3146">
        <v>3154</v>
      </c>
      <c r="B3146" t="s">
        <v>10</v>
      </c>
      <c r="C3146" t="s">
        <v>11</v>
      </c>
      <c r="D3146">
        <v>5</v>
      </c>
      <c r="E3146">
        <v>3</v>
      </c>
      <c r="F3146">
        <v>1276.1400000000001</v>
      </c>
      <c r="G3146">
        <v>2962.25</v>
      </c>
      <c r="H3146">
        <v>296.22000000000003</v>
      </c>
      <c r="I3146">
        <v>724.63</v>
      </c>
      <c r="J3146">
        <v>1941.39</v>
      </c>
      <c r="K3146">
        <f>Global_Household_Financial_Dyna[[#This Row],[Total_Household_Income]]-Global_Household_Financial_Dyna[[#This Row],[Estimated_Taxes]]</f>
        <v>2666.0299999999997</v>
      </c>
      <c r="L3146" s="1">
        <f>Global_Household_Financial_Dyna[[#This Row],[Monthly_Savings]]/Global_Household_Financial_Dyna[[#This Row],[Net Income]]</f>
        <v>0.72819510658169651</v>
      </c>
      <c r="M3146" s="2">
        <f>Global_Household_Financial_Dyna[[#This Row],[Monthly_Expenses]]/Global_Household_Financial_Dyna[[#This Row],[Net Income]]</f>
        <v>0.27180114252277732</v>
      </c>
      <c r="N3146" t="str">
        <f>IF(Global_Household_Financial_Dyna[[#This Row],[Monthly_Savings]]&lt;0,"High Risk", IF(Global_Household_Financial_Dyna[[#This Row],[Savings Rate%]]&lt;0.1, "Medium", "Safe"))</f>
        <v>Safe</v>
      </c>
      <c r="O3146">
        <f>Global_Household_Financial_Dyna[[#This Row],[Total_Household_Income]]/Global_Household_Financial_Dyna[[#This Row],[Family_Size]]</f>
        <v>592.45000000000005</v>
      </c>
      <c r="P3146" s="2">
        <f t="shared" si="98"/>
        <v>0.42077341556833553</v>
      </c>
      <c r="Q3146" s="2">
        <f t="shared" si="99"/>
        <v>0.30742169101336098</v>
      </c>
      <c r="R3146" s="2" t="str">
        <f>IF(Global_Household_Financial_Dyna[[#This Row],[Vs country_Average]]&lt;-0.2, "Underperformer", IF(Global_Household_Financial_Dyna[[#This Row],[Vs country_Average]]&gt;0.2, "Outperformer", "Normal"))</f>
        <v>Outperformer</v>
      </c>
      <c r="S31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1941.39</v>
      </c>
      <c r="T31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1941.39</v>
      </c>
      <c r="U31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1941.39</v>
      </c>
      <c r="V31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1941.39</v>
      </c>
    </row>
    <row r="3147" spans="1:22" x14ac:dyDescent="0.3">
      <c r="A3147">
        <v>3155</v>
      </c>
      <c r="B3147" t="s">
        <v>10</v>
      </c>
      <c r="C3147" t="s">
        <v>11</v>
      </c>
      <c r="D3147">
        <v>3</v>
      </c>
      <c r="E3147">
        <v>1</v>
      </c>
      <c r="F3147">
        <v>824.01</v>
      </c>
      <c r="G3147">
        <v>824.01</v>
      </c>
      <c r="H3147">
        <v>82.4</v>
      </c>
      <c r="I3147">
        <v>392.48</v>
      </c>
      <c r="J3147">
        <v>349.13</v>
      </c>
      <c r="K3147">
        <f>Global_Household_Financial_Dyna[[#This Row],[Total_Household_Income]]-Global_Household_Financial_Dyna[[#This Row],[Estimated_Taxes]]</f>
        <v>741.61</v>
      </c>
      <c r="L3147" s="1">
        <f>Global_Household_Financial_Dyna[[#This Row],[Monthly_Savings]]/Global_Household_Financial_Dyna[[#This Row],[Net Income]]</f>
        <v>0.47077304782837337</v>
      </c>
      <c r="M3147" s="2">
        <f>Global_Household_Financial_Dyna[[#This Row],[Monthly_Expenses]]/Global_Household_Financial_Dyna[[#This Row],[Net Income]]</f>
        <v>0.52922695217162663</v>
      </c>
      <c r="N3147" t="str">
        <f>IF(Global_Household_Financial_Dyna[[#This Row],[Monthly_Savings]]&lt;0,"High Risk", IF(Global_Household_Financial_Dyna[[#This Row],[Savings Rate%]]&lt;0.1, "Medium", "Safe"))</f>
        <v>Safe</v>
      </c>
      <c r="O3147">
        <f>Global_Household_Financial_Dyna[[#This Row],[Total_Household_Income]]/Global_Household_Financial_Dyna[[#This Row],[Family_Size]]</f>
        <v>274.67</v>
      </c>
      <c r="P3147" s="2">
        <f t="shared" si="98"/>
        <v>0.42077341556833553</v>
      </c>
      <c r="Q3147" s="2">
        <f t="shared" si="99"/>
        <v>4.9999632260037841E-2</v>
      </c>
      <c r="R3147" s="2" t="str">
        <f>IF(Global_Household_Financial_Dyna[[#This Row],[Vs country_Average]]&lt;-0.2, "Underperformer", IF(Global_Household_Financial_Dyna[[#This Row],[Vs country_Average]]&gt;0.2, "Outperformer", "Normal"))</f>
        <v>Normal</v>
      </c>
      <c r="S31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349.13</v>
      </c>
      <c r="T31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349.13</v>
      </c>
      <c r="U31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349.13</v>
      </c>
      <c r="V31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349.13</v>
      </c>
    </row>
    <row r="3148" spans="1:22" x14ac:dyDescent="0.3">
      <c r="A3148">
        <v>3156</v>
      </c>
      <c r="B3148" t="s">
        <v>16</v>
      </c>
      <c r="C3148" t="s">
        <v>21</v>
      </c>
      <c r="D3148">
        <v>8</v>
      </c>
      <c r="E3148">
        <v>3</v>
      </c>
      <c r="F3148">
        <v>6712.6</v>
      </c>
      <c r="G3148">
        <v>15868.32</v>
      </c>
      <c r="H3148">
        <v>6347.33</v>
      </c>
      <c r="I3148">
        <v>4322.88</v>
      </c>
      <c r="J3148">
        <v>5198.1099999999997</v>
      </c>
      <c r="K3148">
        <f>Global_Household_Financial_Dyna[[#This Row],[Total_Household_Income]]-Global_Household_Financial_Dyna[[#This Row],[Estimated_Taxes]]</f>
        <v>9520.99</v>
      </c>
      <c r="L3148" s="1">
        <f>Global_Household_Financial_Dyna[[#This Row],[Monthly_Savings]]/Global_Household_Financial_Dyna[[#This Row],[Net Income]]</f>
        <v>0.54596318240014952</v>
      </c>
      <c r="M3148" s="2">
        <f>Global_Household_Financial_Dyna[[#This Row],[Monthly_Expenses]]/Global_Household_Financial_Dyna[[#This Row],[Net Income]]</f>
        <v>0.45403681759985048</v>
      </c>
      <c r="N3148" t="str">
        <f>IF(Global_Household_Financial_Dyna[[#This Row],[Monthly_Savings]]&lt;0,"High Risk", IF(Global_Household_Financial_Dyna[[#This Row],[Savings Rate%]]&lt;0.1, "Medium", "Safe"))</f>
        <v>Safe</v>
      </c>
      <c r="O3148">
        <f>Global_Household_Financial_Dyna[[#This Row],[Total_Household_Income]]/Global_Household_Financial_Dyna[[#This Row],[Family_Size]]</f>
        <v>1983.54</v>
      </c>
      <c r="P3148" s="2">
        <f t="shared" si="98"/>
        <v>0.15879799892000862</v>
      </c>
      <c r="Q3148" s="2">
        <f t="shared" si="99"/>
        <v>0.3871651834801409</v>
      </c>
      <c r="R3148" s="2" t="str">
        <f>IF(Global_Household_Financial_Dyna[[#This Row],[Vs country_Average]]&lt;-0.2, "Underperformer", IF(Global_Household_Financial_Dyna[[#This Row],[Vs country_Average]]&gt;0.2, "Outperformer", "Normal"))</f>
        <v>Outperformer</v>
      </c>
      <c r="S31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5198.1099999999997</v>
      </c>
      <c r="T31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5198.1099999999997</v>
      </c>
      <c r="U31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5198.1099999999997</v>
      </c>
      <c r="V31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5198.1099999999997</v>
      </c>
    </row>
    <row r="3149" spans="1:22" x14ac:dyDescent="0.3">
      <c r="A3149">
        <v>3157</v>
      </c>
      <c r="B3149" t="s">
        <v>12</v>
      </c>
      <c r="C3149" t="s">
        <v>13</v>
      </c>
      <c r="D3149">
        <v>7</v>
      </c>
      <c r="E3149">
        <v>3</v>
      </c>
      <c r="F3149">
        <v>2595.92</v>
      </c>
      <c r="G3149">
        <v>5438.79</v>
      </c>
      <c r="H3149">
        <v>1359.7</v>
      </c>
      <c r="I3149">
        <v>3875.91</v>
      </c>
      <c r="J3149">
        <v>203.18</v>
      </c>
      <c r="K3149">
        <f>Global_Household_Financial_Dyna[[#This Row],[Total_Household_Income]]-Global_Household_Financial_Dyna[[#This Row],[Estimated_Taxes]]</f>
        <v>4079.09</v>
      </c>
      <c r="L3149" s="1">
        <f>Global_Household_Financial_Dyna[[#This Row],[Monthly_Savings]]/Global_Household_Financial_Dyna[[#This Row],[Net Income]]</f>
        <v>4.9810129219997598E-2</v>
      </c>
      <c r="M3149" s="2">
        <f>Global_Household_Financial_Dyna[[#This Row],[Monthly_Expenses]]/Global_Household_Financial_Dyna[[#This Row],[Net Income]]</f>
        <v>0.95018987078000239</v>
      </c>
      <c r="N3149" t="str">
        <f>IF(Global_Household_Financial_Dyna[[#This Row],[Monthly_Savings]]&lt;0,"High Risk", IF(Global_Household_Financial_Dyna[[#This Row],[Savings Rate%]]&lt;0.1, "Medium", "Safe"))</f>
        <v>Medium</v>
      </c>
      <c r="O3149">
        <f>Global_Household_Financial_Dyna[[#This Row],[Total_Household_Income]]/Global_Household_Financial_Dyna[[#This Row],[Family_Size]]</f>
        <v>776.97</v>
      </c>
      <c r="P3149" s="2">
        <f t="shared" si="98"/>
        <v>0.30718716818024266</v>
      </c>
      <c r="Q3149" s="2">
        <f t="shared" si="99"/>
        <v>-0.25737703896024505</v>
      </c>
      <c r="R3149" s="2" t="str">
        <f>IF(Global_Household_Financial_Dyna[[#This Row],[Vs country_Average]]&lt;-0.2, "Underperformer", IF(Global_Household_Financial_Dyna[[#This Row],[Vs country_Average]]&gt;0.2, "Outperformer", "Normal"))</f>
        <v>Underperformer</v>
      </c>
      <c r="S31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203.18</v>
      </c>
      <c r="T31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203.18</v>
      </c>
      <c r="U31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203.18</v>
      </c>
      <c r="V31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203.18</v>
      </c>
    </row>
    <row r="3150" spans="1:22" x14ac:dyDescent="0.3">
      <c r="A3150">
        <v>3158</v>
      </c>
      <c r="B3150" t="s">
        <v>18</v>
      </c>
      <c r="C3150" t="s">
        <v>20</v>
      </c>
      <c r="D3150">
        <v>2</v>
      </c>
      <c r="E3150">
        <v>1</v>
      </c>
      <c r="F3150">
        <v>2358.35</v>
      </c>
      <c r="G3150">
        <v>2358.35</v>
      </c>
      <c r="H3150">
        <v>518.84</v>
      </c>
      <c r="I3150">
        <v>1573.57</v>
      </c>
      <c r="J3150">
        <v>265.94</v>
      </c>
      <c r="K3150">
        <f>Global_Household_Financial_Dyna[[#This Row],[Total_Household_Income]]-Global_Household_Financial_Dyna[[#This Row],[Estimated_Taxes]]</f>
        <v>1839.5099999999998</v>
      </c>
      <c r="L3150" s="1">
        <f>Global_Household_Financial_Dyna[[#This Row],[Monthly_Savings]]/Global_Household_Financial_Dyna[[#This Row],[Net Income]]</f>
        <v>0.1445711086104452</v>
      </c>
      <c r="M3150" s="2">
        <f>Global_Household_Financial_Dyna[[#This Row],[Monthly_Expenses]]/Global_Household_Financial_Dyna[[#This Row],[Net Income]]</f>
        <v>0.85542889138955491</v>
      </c>
      <c r="N3150" t="str">
        <f>IF(Global_Household_Financial_Dyna[[#This Row],[Monthly_Savings]]&lt;0,"High Risk", IF(Global_Household_Financial_Dyna[[#This Row],[Savings Rate%]]&lt;0.1, "Medium", "Safe"))</f>
        <v>Safe</v>
      </c>
      <c r="O3150">
        <f>Global_Household_Financial_Dyna[[#This Row],[Total_Household_Income]]/Global_Household_Financial_Dyna[[#This Row],[Family_Size]]</f>
        <v>1179.175</v>
      </c>
      <c r="P3150" s="2">
        <f t="shared" si="98"/>
        <v>0.32336204947805613</v>
      </c>
      <c r="Q3150" s="2">
        <f t="shared" si="99"/>
        <v>-0.17879094086761094</v>
      </c>
      <c r="R3150" s="2" t="str">
        <f>IF(Global_Household_Financial_Dyna[[#This Row],[Vs country_Average]]&lt;-0.2, "Underperformer", IF(Global_Household_Financial_Dyna[[#This Row],[Vs country_Average]]&gt;0.2, "Outperformer", "Normal"))</f>
        <v>Normal</v>
      </c>
      <c r="S31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265.94</v>
      </c>
      <c r="T31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265.94</v>
      </c>
      <c r="U31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265.94</v>
      </c>
      <c r="V31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265.94</v>
      </c>
    </row>
    <row r="3151" spans="1:22" x14ac:dyDescent="0.3">
      <c r="A3151">
        <v>3159</v>
      </c>
      <c r="B3151" t="s">
        <v>14</v>
      </c>
      <c r="C3151" t="s">
        <v>15</v>
      </c>
      <c r="D3151">
        <v>5</v>
      </c>
      <c r="E3151">
        <v>3</v>
      </c>
      <c r="F3151">
        <v>121.67</v>
      </c>
      <c r="G3151">
        <v>257.41000000000003</v>
      </c>
      <c r="H3151">
        <v>38.61</v>
      </c>
      <c r="I3151">
        <v>244.28</v>
      </c>
      <c r="J3151">
        <v>-25.48</v>
      </c>
      <c r="K3151">
        <f>Global_Household_Financial_Dyna[[#This Row],[Total_Household_Income]]-Global_Household_Financial_Dyna[[#This Row],[Estimated_Taxes]]</f>
        <v>218.8</v>
      </c>
      <c r="L3151" s="1">
        <f>Global_Household_Financial_Dyna[[#This Row],[Monthly_Savings]]/Global_Household_Financial_Dyna[[#This Row],[Net Income]]</f>
        <v>-0.11645338208409506</v>
      </c>
      <c r="M3151" s="2">
        <f>Global_Household_Financial_Dyna[[#This Row],[Monthly_Expenses]]/Global_Household_Financial_Dyna[[#This Row],[Net Income]]</f>
        <v>1.1164533820840949</v>
      </c>
      <c r="N3151" t="str">
        <f>IF(Global_Household_Financial_Dyna[[#This Row],[Monthly_Savings]]&lt;0,"High Risk", IF(Global_Household_Financial_Dyna[[#This Row],[Savings Rate%]]&lt;0.1, "Medium", "Safe"))</f>
        <v>High Risk</v>
      </c>
      <c r="O3151">
        <f>Global_Household_Financial_Dyna[[#This Row],[Total_Household_Income]]/Global_Household_Financial_Dyna[[#This Row],[Family_Size]]</f>
        <v>51.482000000000006</v>
      </c>
      <c r="P3151" s="2">
        <f t="shared" si="98"/>
        <v>0.39788995363055785</v>
      </c>
      <c r="Q3151" s="2">
        <f t="shared" si="99"/>
        <v>-0.51434333571465296</v>
      </c>
      <c r="R3151" s="2" t="str">
        <f>IF(Global_Household_Financial_Dyna[[#This Row],[Vs country_Average]]&lt;-0.2, "Underperformer", IF(Global_Household_Financial_Dyna[[#This Row],[Vs country_Average]]&gt;0.2, "Outperformer", "Normal"))</f>
        <v>Underperformer</v>
      </c>
      <c r="S31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-13.266</v>
      </c>
      <c r="T31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-1.0520000000000032</v>
      </c>
      <c r="U31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11.161999999999995</v>
      </c>
      <c r="V31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23.375999999999994</v>
      </c>
    </row>
    <row r="3152" spans="1:22" x14ac:dyDescent="0.3">
      <c r="A3152">
        <v>3160</v>
      </c>
      <c r="B3152" t="s">
        <v>10</v>
      </c>
      <c r="C3152" t="s">
        <v>22</v>
      </c>
      <c r="D3152">
        <v>1</v>
      </c>
      <c r="E3152">
        <v>1</v>
      </c>
      <c r="F3152">
        <v>228.83</v>
      </c>
      <c r="G3152">
        <v>228.83</v>
      </c>
      <c r="H3152">
        <v>22.88</v>
      </c>
      <c r="I3152">
        <v>217.16</v>
      </c>
      <c r="J3152">
        <v>-11.21</v>
      </c>
      <c r="K3152">
        <f>Global_Household_Financial_Dyna[[#This Row],[Total_Household_Income]]-Global_Household_Financial_Dyna[[#This Row],[Estimated_Taxes]]</f>
        <v>205.95000000000002</v>
      </c>
      <c r="L3152" s="1">
        <f>Global_Household_Financial_Dyna[[#This Row],[Monthly_Savings]]/Global_Household_Financial_Dyna[[#This Row],[Net Income]]</f>
        <v>-5.443068705996601E-2</v>
      </c>
      <c r="M3152" s="2">
        <f>Global_Household_Financial_Dyna[[#This Row],[Monthly_Expenses]]/Global_Household_Financial_Dyna[[#This Row],[Net Income]]</f>
        <v>1.054430687059966</v>
      </c>
      <c r="N3152" t="str">
        <f>IF(Global_Household_Financial_Dyna[[#This Row],[Monthly_Savings]]&lt;0,"High Risk", IF(Global_Household_Financial_Dyna[[#This Row],[Savings Rate%]]&lt;0.1, "Medium", "Safe"))</f>
        <v>High Risk</v>
      </c>
      <c r="O3152">
        <f>Global_Household_Financial_Dyna[[#This Row],[Total_Household_Income]]/Global_Household_Financial_Dyna[[#This Row],[Family_Size]]</f>
        <v>228.83</v>
      </c>
      <c r="P3152" s="2">
        <f t="shared" si="98"/>
        <v>0.42077341556833553</v>
      </c>
      <c r="Q3152" s="2">
        <f t="shared" si="99"/>
        <v>-0.47520410262830154</v>
      </c>
      <c r="R3152" s="2" t="str">
        <f>IF(Global_Household_Financial_Dyna[[#This Row],[Vs country_Average]]&lt;-0.2, "Underperformer", IF(Global_Household_Financial_Dyna[[#This Row],[Vs country_Average]]&gt;0.2, "Outperformer", "Normal"))</f>
        <v>Underperformer</v>
      </c>
      <c r="S31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-0.35199999999999854</v>
      </c>
      <c r="T31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10.506000000000004</v>
      </c>
      <c r="U31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21.364000000000004</v>
      </c>
      <c r="V31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32.222000000000008</v>
      </c>
    </row>
    <row r="3153" spans="1:22" x14ac:dyDescent="0.3">
      <c r="A3153">
        <v>3161</v>
      </c>
      <c r="B3153" t="s">
        <v>10</v>
      </c>
      <c r="C3153" t="s">
        <v>11</v>
      </c>
      <c r="D3153">
        <v>7</v>
      </c>
      <c r="E3153">
        <v>3</v>
      </c>
      <c r="F3153">
        <v>1046.6099999999999</v>
      </c>
      <c r="G3153">
        <v>2483.2800000000002</v>
      </c>
      <c r="H3153">
        <v>248.33</v>
      </c>
      <c r="I3153">
        <v>718.08</v>
      </c>
      <c r="J3153">
        <v>1516.88</v>
      </c>
      <c r="K3153">
        <f>Global_Household_Financial_Dyna[[#This Row],[Total_Household_Income]]-Global_Household_Financial_Dyna[[#This Row],[Estimated_Taxes]]</f>
        <v>2234.9500000000003</v>
      </c>
      <c r="L3153" s="1">
        <f>Global_Household_Financial_Dyna[[#This Row],[Monthly_Savings]]/Global_Household_Financial_Dyna[[#This Row],[Net Income]]</f>
        <v>0.67870869594398087</v>
      </c>
      <c r="M3153" s="2">
        <f>Global_Household_Financial_Dyna[[#This Row],[Monthly_Expenses]]/Global_Household_Financial_Dyna[[#This Row],[Net Income]]</f>
        <v>0.32129577842904761</v>
      </c>
      <c r="N3153" t="str">
        <f>IF(Global_Household_Financial_Dyna[[#This Row],[Monthly_Savings]]&lt;0,"High Risk", IF(Global_Household_Financial_Dyna[[#This Row],[Savings Rate%]]&lt;0.1, "Medium", "Safe"))</f>
        <v>Safe</v>
      </c>
      <c r="O3153">
        <f>Global_Household_Financial_Dyna[[#This Row],[Total_Household_Income]]/Global_Household_Financial_Dyna[[#This Row],[Family_Size]]</f>
        <v>354.75428571428574</v>
      </c>
      <c r="P3153" s="2">
        <f t="shared" si="98"/>
        <v>0.42077341556833553</v>
      </c>
      <c r="Q3153" s="2">
        <f t="shared" si="99"/>
        <v>0.25793528037564534</v>
      </c>
      <c r="R3153" s="2" t="str">
        <f>IF(Global_Household_Financial_Dyna[[#This Row],[Vs country_Average]]&lt;-0.2, "Underperformer", IF(Global_Household_Financial_Dyna[[#This Row],[Vs country_Average]]&gt;0.2, "Outperformer", "Normal"))</f>
        <v>Outperformer</v>
      </c>
      <c r="S31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1516.88</v>
      </c>
      <c r="T31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1516.88</v>
      </c>
      <c r="U31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1516.88</v>
      </c>
      <c r="V31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1516.88</v>
      </c>
    </row>
    <row r="3154" spans="1:22" x14ac:dyDescent="0.3">
      <c r="A3154">
        <v>3162</v>
      </c>
      <c r="B3154" t="s">
        <v>18</v>
      </c>
      <c r="C3154" t="s">
        <v>20</v>
      </c>
      <c r="D3154">
        <v>8</v>
      </c>
      <c r="E3154">
        <v>3</v>
      </c>
      <c r="F3154">
        <v>6492.89</v>
      </c>
      <c r="G3154">
        <v>15535.74</v>
      </c>
      <c r="H3154">
        <v>4194.6499999999996</v>
      </c>
      <c r="I3154">
        <v>5465.11</v>
      </c>
      <c r="J3154">
        <v>5875.98</v>
      </c>
      <c r="K3154">
        <f>Global_Household_Financial_Dyna[[#This Row],[Total_Household_Income]]-Global_Household_Financial_Dyna[[#This Row],[Estimated_Taxes]]</f>
        <v>11341.09</v>
      </c>
      <c r="L3154" s="1">
        <f>Global_Household_Financial_Dyna[[#This Row],[Monthly_Savings]]/Global_Household_Financial_Dyna[[#This Row],[Net Income]]</f>
        <v>0.51811422006174002</v>
      </c>
      <c r="M3154" s="2">
        <f>Global_Household_Financial_Dyna[[#This Row],[Monthly_Expenses]]/Global_Household_Financial_Dyna[[#This Row],[Net Income]]</f>
        <v>0.48188577993825987</v>
      </c>
      <c r="N3154" t="str">
        <f>IF(Global_Household_Financial_Dyna[[#This Row],[Monthly_Savings]]&lt;0,"High Risk", IF(Global_Household_Financial_Dyna[[#This Row],[Savings Rate%]]&lt;0.1, "Medium", "Safe"))</f>
        <v>Safe</v>
      </c>
      <c r="O3154">
        <f>Global_Household_Financial_Dyna[[#This Row],[Total_Household_Income]]/Global_Household_Financial_Dyna[[#This Row],[Family_Size]]</f>
        <v>1941.9675</v>
      </c>
      <c r="P3154" s="2">
        <f t="shared" si="98"/>
        <v>0.32336204947805613</v>
      </c>
      <c r="Q3154" s="2">
        <f t="shared" si="99"/>
        <v>0.19475217058368388</v>
      </c>
      <c r="R3154" s="2" t="str">
        <f>IF(Global_Household_Financial_Dyna[[#This Row],[Vs country_Average]]&lt;-0.2, "Underperformer", IF(Global_Household_Financial_Dyna[[#This Row],[Vs country_Average]]&gt;0.2, "Outperformer", "Normal"))</f>
        <v>Normal</v>
      </c>
      <c r="S31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5875.98</v>
      </c>
      <c r="T31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5875.98</v>
      </c>
      <c r="U31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5875.98</v>
      </c>
      <c r="V31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5875.98</v>
      </c>
    </row>
    <row r="3155" spans="1:22" x14ac:dyDescent="0.3">
      <c r="A3155">
        <v>3163</v>
      </c>
      <c r="B3155" t="s">
        <v>10</v>
      </c>
      <c r="C3155" t="s">
        <v>22</v>
      </c>
      <c r="D3155">
        <v>7</v>
      </c>
      <c r="E3155">
        <v>1</v>
      </c>
      <c r="F3155">
        <v>313.3</v>
      </c>
      <c r="G3155">
        <v>313.3</v>
      </c>
      <c r="H3155">
        <v>31.33</v>
      </c>
      <c r="I3155">
        <v>297.32</v>
      </c>
      <c r="J3155">
        <v>-15.35</v>
      </c>
      <c r="K3155">
        <f>Global_Household_Financial_Dyna[[#This Row],[Total_Household_Income]]-Global_Household_Financial_Dyna[[#This Row],[Estimated_Taxes]]</f>
        <v>281.97000000000003</v>
      </c>
      <c r="L3155" s="1">
        <f>Global_Household_Financial_Dyna[[#This Row],[Monthly_Savings]]/Global_Household_Financial_Dyna[[#This Row],[Net Income]]</f>
        <v>-5.4438415434266051E-2</v>
      </c>
      <c r="M3155" s="2">
        <f>Global_Household_Financial_Dyna[[#This Row],[Monthly_Expenses]]/Global_Household_Financial_Dyna[[#This Row],[Net Income]]</f>
        <v>1.0544384154342659</v>
      </c>
      <c r="N3155" t="str">
        <f>IF(Global_Household_Financial_Dyna[[#This Row],[Monthly_Savings]]&lt;0,"High Risk", IF(Global_Household_Financial_Dyna[[#This Row],[Savings Rate%]]&lt;0.1, "Medium", "Safe"))</f>
        <v>High Risk</v>
      </c>
      <c r="O3155">
        <f>Global_Household_Financial_Dyna[[#This Row],[Total_Household_Income]]/Global_Household_Financial_Dyna[[#This Row],[Family_Size]]</f>
        <v>44.75714285714286</v>
      </c>
      <c r="P3155" s="2">
        <f t="shared" si="98"/>
        <v>0.42077341556833553</v>
      </c>
      <c r="Q3155" s="2">
        <f t="shared" si="99"/>
        <v>-0.47521183100260156</v>
      </c>
      <c r="R3155" s="2" t="str">
        <f>IF(Global_Household_Financial_Dyna[[#This Row],[Vs country_Average]]&lt;-0.2, "Underperformer", IF(Global_Household_Financial_Dyna[[#This Row],[Vs country_Average]]&gt;0.2, "Outperformer", "Normal"))</f>
        <v>Underperformer</v>
      </c>
      <c r="S31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-0.48399999999999999</v>
      </c>
      <c r="T31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14.382</v>
      </c>
      <c r="U31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29.24799999999999</v>
      </c>
      <c r="V31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44.113999999999997</v>
      </c>
    </row>
    <row r="3156" spans="1:22" x14ac:dyDescent="0.3">
      <c r="A3156">
        <v>3164</v>
      </c>
      <c r="B3156" t="s">
        <v>16</v>
      </c>
      <c r="C3156" t="s">
        <v>17</v>
      </c>
      <c r="D3156">
        <v>6</v>
      </c>
      <c r="E3156">
        <v>3</v>
      </c>
      <c r="F3156">
        <v>2034.12</v>
      </c>
      <c r="G3156">
        <v>4315.93</v>
      </c>
      <c r="H3156">
        <v>1510.57</v>
      </c>
      <c r="I3156">
        <v>3716.67</v>
      </c>
      <c r="J3156">
        <v>-911.32</v>
      </c>
      <c r="K3156">
        <f>Global_Household_Financial_Dyna[[#This Row],[Total_Household_Income]]-Global_Household_Financial_Dyna[[#This Row],[Estimated_Taxes]]</f>
        <v>2805.3600000000006</v>
      </c>
      <c r="L3156" s="1">
        <f>Global_Household_Financial_Dyna[[#This Row],[Monthly_Savings]]/Global_Household_Financial_Dyna[[#This Row],[Net Income]]</f>
        <v>-0.32484957367325401</v>
      </c>
      <c r="M3156" s="2">
        <f>Global_Household_Financial_Dyna[[#This Row],[Monthly_Expenses]]/Global_Household_Financial_Dyna[[#This Row],[Net Income]]</f>
        <v>1.3248460090683547</v>
      </c>
      <c r="N3156" t="str">
        <f>IF(Global_Household_Financial_Dyna[[#This Row],[Monthly_Savings]]&lt;0,"High Risk", IF(Global_Household_Financial_Dyna[[#This Row],[Savings Rate%]]&lt;0.1, "Medium", "Safe"))</f>
        <v>High Risk</v>
      </c>
      <c r="O3156">
        <f>Global_Household_Financial_Dyna[[#This Row],[Total_Household_Income]]/Global_Household_Financial_Dyna[[#This Row],[Family_Size]]</f>
        <v>719.32166666666672</v>
      </c>
      <c r="P3156" s="2">
        <f t="shared" si="98"/>
        <v>0.15879799892000862</v>
      </c>
      <c r="Q3156" s="2">
        <f t="shared" si="99"/>
        <v>-0.48364757259326263</v>
      </c>
      <c r="R3156" s="2" t="str">
        <f>IF(Global_Household_Financial_Dyna[[#This Row],[Vs country_Average]]&lt;-0.2, "Underperformer", IF(Global_Household_Financial_Dyna[[#This Row],[Vs country_Average]]&gt;0.2, "Outperformer", "Normal"))</f>
        <v>Underperformer</v>
      </c>
      <c r="S31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-725.48649999999998</v>
      </c>
      <c r="T31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-539.65300000000002</v>
      </c>
      <c r="U31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-353.81950000000006</v>
      </c>
      <c r="V31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-167.98599999999999</v>
      </c>
    </row>
    <row r="3157" spans="1:22" x14ac:dyDescent="0.3">
      <c r="A3157">
        <v>3165</v>
      </c>
      <c r="B3157" t="s">
        <v>18</v>
      </c>
      <c r="C3157" t="s">
        <v>20</v>
      </c>
      <c r="D3157">
        <v>4</v>
      </c>
      <c r="E3157">
        <v>2</v>
      </c>
      <c r="F3157">
        <v>4838.8</v>
      </c>
      <c r="G3157">
        <v>7426.46</v>
      </c>
      <c r="H3157">
        <v>1633.82</v>
      </c>
      <c r="I3157">
        <v>2723.37</v>
      </c>
      <c r="J3157">
        <v>3069.27</v>
      </c>
      <c r="K3157">
        <f>Global_Household_Financial_Dyna[[#This Row],[Total_Household_Income]]-Global_Household_Financial_Dyna[[#This Row],[Estimated_Taxes]]</f>
        <v>5792.64</v>
      </c>
      <c r="L3157" s="1">
        <f>Global_Household_Financial_Dyna[[#This Row],[Monthly_Savings]]/Global_Household_Financial_Dyna[[#This Row],[Net Income]]</f>
        <v>0.52985685283394102</v>
      </c>
      <c r="M3157" s="2">
        <f>Global_Household_Financial_Dyna[[#This Row],[Monthly_Expenses]]/Global_Household_Financial_Dyna[[#This Row],[Net Income]]</f>
        <v>0.47014314716605893</v>
      </c>
      <c r="N3157" t="str">
        <f>IF(Global_Household_Financial_Dyna[[#This Row],[Monthly_Savings]]&lt;0,"High Risk", IF(Global_Household_Financial_Dyna[[#This Row],[Savings Rate%]]&lt;0.1, "Medium", "Safe"))</f>
        <v>Safe</v>
      </c>
      <c r="O3157">
        <f>Global_Household_Financial_Dyna[[#This Row],[Total_Household_Income]]/Global_Household_Financial_Dyna[[#This Row],[Family_Size]]</f>
        <v>1856.615</v>
      </c>
      <c r="P3157" s="2">
        <f t="shared" si="98"/>
        <v>0.32336204947805613</v>
      </c>
      <c r="Q3157" s="2">
        <f t="shared" si="99"/>
        <v>0.20649480335588488</v>
      </c>
      <c r="R3157" s="2" t="str">
        <f>IF(Global_Household_Financial_Dyna[[#This Row],[Vs country_Average]]&lt;-0.2, "Underperformer", IF(Global_Household_Financial_Dyna[[#This Row],[Vs country_Average]]&gt;0.2, "Outperformer", "Normal"))</f>
        <v>Outperformer</v>
      </c>
      <c r="S31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3069.27</v>
      </c>
      <c r="T31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3069.27</v>
      </c>
      <c r="U31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3069.27</v>
      </c>
      <c r="V31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3069.27</v>
      </c>
    </row>
    <row r="3158" spans="1:22" x14ac:dyDescent="0.3">
      <c r="A3158">
        <v>3166</v>
      </c>
      <c r="B3158" t="s">
        <v>10</v>
      </c>
      <c r="C3158" t="s">
        <v>22</v>
      </c>
      <c r="D3158">
        <v>8</v>
      </c>
      <c r="E3158">
        <v>3</v>
      </c>
      <c r="F3158">
        <v>483.77</v>
      </c>
      <c r="G3158">
        <v>1234.6300000000001</v>
      </c>
      <c r="H3158">
        <v>123.46</v>
      </c>
      <c r="I3158">
        <v>1029.5899999999999</v>
      </c>
      <c r="J3158">
        <v>81.58</v>
      </c>
      <c r="K3158">
        <f>Global_Household_Financial_Dyna[[#This Row],[Total_Household_Income]]-Global_Household_Financial_Dyna[[#This Row],[Estimated_Taxes]]</f>
        <v>1111.17</v>
      </c>
      <c r="L3158" s="1">
        <f>Global_Household_Financial_Dyna[[#This Row],[Monthly_Savings]]/Global_Household_Financial_Dyna[[#This Row],[Net Income]]</f>
        <v>7.3418108840231464E-2</v>
      </c>
      <c r="M3158" s="2">
        <f>Global_Household_Financial_Dyna[[#This Row],[Monthly_Expenses]]/Global_Household_Financial_Dyna[[#This Row],[Net Income]]</f>
        <v>0.92658189115976841</v>
      </c>
      <c r="N3158" t="str">
        <f>IF(Global_Household_Financial_Dyna[[#This Row],[Monthly_Savings]]&lt;0,"High Risk", IF(Global_Household_Financial_Dyna[[#This Row],[Savings Rate%]]&lt;0.1, "Medium", "Safe"))</f>
        <v>Medium</v>
      </c>
      <c r="O3158">
        <f>Global_Household_Financial_Dyna[[#This Row],[Total_Household_Income]]/Global_Household_Financial_Dyna[[#This Row],[Family_Size]]</f>
        <v>154.32875000000001</v>
      </c>
      <c r="P3158" s="2">
        <f t="shared" si="98"/>
        <v>0.42077341556833553</v>
      </c>
      <c r="Q3158" s="2">
        <f t="shared" si="99"/>
        <v>-0.34735530672810405</v>
      </c>
      <c r="R3158" s="2" t="str">
        <f>IF(Global_Household_Financial_Dyna[[#This Row],[Vs country_Average]]&lt;-0.2, "Underperformer", IF(Global_Household_Financial_Dyna[[#This Row],[Vs country_Average]]&gt;0.2, "Outperformer", "Normal"))</f>
        <v>Underperformer</v>
      </c>
      <c r="S31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81.58</v>
      </c>
      <c r="T31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81.58</v>
      </c>
      <c r="U31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81.58</v>
      </c>
      <c r="V31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81.58</v>
      </c>
    </row>
    <row r="3159" spans="1:22" x14ac:dyDescent="0.3">
      <c r="A3159">
        <v>3167</v>
      </c>
      <c r="B3159" t="s">
        <v>12</v>
      </c>
      <c r="C3159" t="s">
        <v>13</v>
      </c>
      <c r="D3159">
        <v>7</v>
      </c>
      <c r="E3159">
        <v>3</v>
      </c>
      <c r="F3159">
        <v>5252.1</v>
      </c>
      <c r="G3159">
        <v>11225.98</v>
      </c>
      <c r="H3159">
        <v>3367.79</v>
      </c>
      <c r="I3159">
        <v>4429.2</v>
      </c>
      <c r="J3159">
        <v>3428.98</v>
      </c>
      <c r="K3159">
        <f>Global_Household_Financial_Dyna[[#This Row],[Total_Household_Income]]-Global_Household_Financial_Dyna[[#This Row],[Estimated_Taxes]]</f>
        <v>7858.19</v>
      </c>
      <c r="L3159" s="1">
        <f>Global_Household_Financial_Dyna[[#This Row],[Monthly_Savings]]/Global_Household_Financial_Dyna[[#This Row],[Net Income]]</f>
        <v>0.43635748181196943</v>
      </c>
      <c r="M3159" s="2">
        <f>Global_Household_Financial_Dyna[[#This Row],[Monthly_Expenses]]/Global_Household_Financial_Dyna[[#This Row],[Net Income]]</f>
        <v>0.56364124563035511</v>
      </c>
      <c r="N3159" t="str">
        <f>IF(Global_Household_Financial_Dyna[[#This Row],[Monthly_Savings]]&lt;0,"High Risk", IF(Global_Household_Financial_Dyna[[#This Row],[Savings Rate%]]&lt;0.1, "Medium", "Safe"))</f>
        <v>Safe</v>
      </c>
      <c r="O3159">
        <f>Global_Household_Financial_Dyna[[#This Row],[Total_Household_Income]]/Global_Household_Financial_Dyna[[#This Row],[Family_Size]]</f>
        <v>1603.7114285714285</v>
      </c>
      <c r="P3159" s="2">
        <f t="shared" si="98"/>
        <v>0.30718716818024266</v>
      </c>
      <c r="Q3159" s="2">
        <f t="shared" si="99"/>
        <v>0.12917031363172676</v>
      </c>
      <c r="R3159" s="2" t="str">
        <f>IF(Global_Household_Financial_Dyna[[#This Row],[Vs country_Average]]&lt;-0.2, "Underperformer", IF(Global_Household_Financial_Dyna[[#This Row],[Vs country_Average]]&gt;0.2, "Outperformer", "Normal"))</f>
        <v>Normal</v>
      </c>
      <c r="S31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3428.98</v>
      </c>
      <c r="T31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3428.98</v>
      </c>
      <c r="U31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3428.98</v>
      </c>
      <c r="V31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3428.98</v>
      </c>
    </row>
    <row r="3160" spans="1:22" x14ac:dyDescent="0.3">
      <c r="A3160">
        <v>3168</v>
      </c>
      <c r="B3160" t="s">
        <v>18</v>
      </c>
      <c r="C3160" t="s">
        <v>20</v>
      </c>
      <c r="D3160">
        <v>2</v>
      </c>
      <c r="E3160">
        <v>2</v>
      </c>
      <c r="F3160">
        <v>3310.25</v>
      </c>
      <c r="G3160">
        <v>4644.51</v>
      </c>
      <c r="H3160">
        <v>1021.79</v>
      </c>
      <c r="I3160">
        <v>1447.86</v>
      </c>
      <c r="J3160">
        <v>2174.85</v>
      </c>
      <c r="K3160">
        <f>Global_Household_Financial_Dyna[[#This Row],[Total_Household_Income]]-Global_Household_Financial_Dyna[[#This Row],[Estimated_Taxes]]</f>
        <v>3622.7200000000003</v>
      </c>
      <c r="L3160" s="1">
        <f>Global_Household_Financial_Dyna[[#This Row],[Monthly_Savings]]/Global_Household_Financial_Dyna[[#This Row],[Net Income]]</f>
        <v>0.60033621146541816</v>
      </c>
      <c r="M3160" s="2">
        <f>Global_Household_Financial_Dyna[[#This Row],[Monthly_Expenses]]/Global_Household_Financial_Dyna[[#This Row],[Net Income]]</f>
        <v>0.39966102817772275</v>
      </c>
      <c r="N3160" t="str">
        <f>IF(Global_Household_Financial_Dyna[[#This Row],[Monthly_Savings]]&lt;0,"High Risk", IF(Global_Household_Financial_Dyna[[#This Row],[Savings Rate%]]&lt;0.1, "Medium", "Safe"))</f>
        <v>Safe</v>
      </c>
      <c r="O3160">
        <f>Global_Household_Financial_Dyna[[#This Row],[Total_Household_Income]]/Global_Household_Financial_Dyna[[#This Row],[Family_Size]]</f>
        <v>2322.2550000000001</v>
      </c>
      <c r="P3160" s="2">
        <f t="shared" si="98"/>
        <v>0.32336204947805613</v>
      </c>
      <c r="Q3160" s="2">
        <f t="shared" si="99"/>
        <v>0.27697416198736202</v>
      </c>
      <c r="R3160" s="2" t="str">
        <f>IF(Global_Household_Financial_Dyna[[#This Row],[Vs country_Average]]&lt;-0.2, "Underperformer", IF(Global_Household_Financial_Dyna[[#This Row],[Vs country_Average]]&gt;0.2, "Outperformer", "Normal"))</f>
        <v>Outperformer</v>
      </c>
      <c r="S31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2174.85</v>
      </c>
      <c r="T31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2174.85</v>
      </c>
      <c r="U31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2174.85</v>
      </c>
      <c r="V31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2174.85</v>
      </c>
    </row>
    <row r="3161" spans="1:22" x14ac:dyDescent="0.3">
      <c r="A3161">
        <v>3169</v>
      </c>
      <c r="B3161" t="s">
        <v>14</v>
      </c>
      <c r="C3161" t="s">
        <v>15</v>
      </c>
      <c r="D3161">
        <v>4</v>
      </c>
      <c r="E3161">
        <v>2</v>
      </c>
      <c r="F3161">
        <v>632.66</v>
      </c>
      <c r="G3161">
        <v>1091.57</v>
      </c>
      <c r="H3161">
        <v>163.72999999999999</v>
      </c>
      <c r="I3161">
        <v>1035.9000000000001</v>
      </c>
      <c r="J3161">
        <v>-108.07</v>
      </c>
      <c r="K3161">
        <f>Global_Household_Financial_Dyna[[#This Row],[Total_Household_Income]]-Global_Household_Financial_Dyna[[#This Row],[Estimated_Taxes]]</f>
        <v>927.83999999999992</v>
      </c>
      <c r="L3161" s="1">
        <f>Global_Household_Financial_Dyna[[#This Row],[Monthly_Savings]]/Global_Household_Financial_Dyna[[#This Row],[Net Income]]</f>
        <v>-0.11647482324538713</v>
      </c>
      <c r="M3161" s="2">
        <f>Global_Household_Financial_Dyna[[#This Row],[Monthly_Expenses]]/Global_Household_Financial_Dyna[[#This Row],[Net Income]]</f>
        <v>1.1164640455250907</v>
      </c>
      <c r="N3161" t="str">
        <f>IF(Global_Household_Financial_Dyna[[#This Row],[Monthly_Savings]]&lt;0,"High Risk", IF(Global_Household_Financial_Dyna[[#This Row],[Savings Rate%]]&lt;0.1, "Medium", "Safe"))</f>
        <v>High Risk</v>
      </c>
      <c r="O3161">
        <f>Global_Household_Financial_Dyna[[#This Row],[Total_Household_Income]]/Global_Household_Financial_Dyna[[#This Row],[Family_Size]]</f>
        <v>272.89249999999998</v>
      </c>
      <c r="P3161" s="2">
        <f t="shared" si="98"/>
        <v>0.39788995363055785</v>
      </c>
      <c r="Q3161" s="2">
        <f t="shared" si="99"/>
        <v>-0.51436477687594495</v>
      </c>
      <c r="R3161" s="2" t="str">
        <f>IF(Global_Household_Financial_Dyna[[#This Row],[Vs country_Average]]&lt;-0.2, "Underperformer", IF(Global_Household_Financial_Dyna[[#This Row],[Vs country_Average]]&gt;0.2, "Outperformer", "Normal"))</f>
        <v>Underperformer</v>
      </c>
      <c r="S31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-56.274999999999984</v>
      </c>
      <c r="T31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-4.4799999999999898</v>
      </c>
      <c r="U31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47.315000000000026</v>
      </c>
      <c r="V31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99.110000000000014</v>
      </c>
    </row>
    <row r="3162" spans="1:22" x14ac:dyDescent="0.3">
      <c r="A3162">
        <v>3170</v>
      </c>
      <c r="B3162" t="s">
        <v>10</v>
      </c>
      <c r="C3162" t="s">
        <v>22</v>
      </c>
      <c r="D3162">
        <v>5</v>
      </c>
      <c r="E3162">
        <v>2</v>
      </c>
      <c r="F3162">
        <v>1167.99</v>
      </c>
      <c r="G3162">
        <v>1683.81</v>
      </c>
      <c r="H3162">
        <v>168.38</v>
      </c>
      <c r="I3162">
        <v>503.76</v>
      </c>
      <c r="J3162">
        <v>1011.67</v>
      </c>
      <c r="K3162">
        <f>Global_Household_Financial_Dyna[[#This Row],[Total_Household_Income]]-Global_Household_Financial_Dyna[[#This Row],[Estimated_Taxes]]</f>
        <v>1515.4299999999998</v>
      </c>
      <c r="L3162" s="1">
        <f>Global_Household_Financial_Dyna[[#This Row],[Monthly_Savings]]/Global_Household_Financial_Dyna[[#This Row],[Net Income]]</f>
        <v>0.66757949888810442</v>
      </c>
      <c r="M3162" s="2">
        <f>Global_Household_Financial_Dyna[[#This Row],[Monthly_Expenses]]/Global_Household_Financial_Dyna[[#This Row],[Net Income]]</f>
        <v>0.33242050111189564</v>
      </c>
      <c r="N3162" t="str">
        <f>IF(Global_Household_Financial_Dyna[[#This Row],[Monthly_Savings]]&lt;0,"High Risk", IF(Global_Household_Financial_Dyna[[#This Row],[Savings Rate%]]&lt;0.1, "Medium", "Safe"))</f>
        <v>Safe</v>
      </c>
      <c r="O3162">
        <f>Global_Household_Financial_Dyna[[#This Row],[Total_Household_Income]]/Global_Household_Financial_Dyna[[#This Row],[Family_Size]]</f>
        <v>336.762</v>
      </c>
      <c r="P3162" s="2">
        <f t="shared" si="98"/>
        <v>0.42077341556833553</v>
      </c>
      <c r="Q3162" s="2">
        <f t="shared" si="99"/>
        <v>0.24680608331976889</v>
      </c>
      <c r="R3162" s="2" t="str">
        <f>IF(Global_Household_Financial_Dyna[[#This Row],[Vs country_Average]]&lt;-0.2, "Underperformer", IF(Global_Household_Financial_Dyna[[#This Row],[Vs country_Average]]&gt;0.2, "Outperformer", "Normal"))</f>
        <v>Outperformer</v>
      </c>
      <c r="S31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1011.67</v>
      </c>
      <c r="T31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1011.67</v>
      </c>
      <c r="U31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1011.67</v>
      </c>
      <c r="V31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1011.67</v>
      </c>
    </row>
    <row r="3163" spans="1:22" x14ac:dyDescent="0.3">
      <c r="A3163">
        <v>3171</v>
      </c>
      <c r="B3163" t="s">
        <v>16</v>
      </c>
      <c r="C3163" t="s">
        <v>21</v>
      </c>
      <c r="D3163">
        <v>6</v>
      </c>
      <c r="E3163">
        <v>3</v>
      </c>
      <c r="F3163">
        <v>3059.13</v>
      </c>
      <c r="G3163">
        <v>5836.48</v>
      </c>
      <c r="H3163">
        <v>2042.77</v>
      </c>
      <c r="I3163">
        <v>5098.2700000000004</v>
      </c>
      <c r="J3163">
        <v>-1304.56</v>
      </c>
      <c r="K3163">
        <f>Global_Household_Financial_Dyna[[#This Row],[Total_Household_Income]]-Global_Household_Financial_Dyna[[#This Row],[Estimated_Taxes]]</f>
        <v>3793.7099999999996</v>
      </c>
      <c r="L3163" s="1">
        <f>Global_Household_Financial_Dyna[[#This Row],[Monthly_Savings]]/Global_Household_Financial_Dyna[[#This Row],[Net Income]]</f>
        <v>-0.34387446589222692</v>
      </c>
      <c r="M3163" s="2">
        <f>Global_Household_Financial_Dyna[[#This Row],[Monthly_Expenses]]/Global_Household_Financial_Dyna[[#This Row],[Net Income]]</f>
        <v>1.343874465892227</v>
      </c>
      <c r="N3163" t="str">
        <f>IF(Global_Household_Financial_Dyna[[#This Row],[Monthly_Savings]]&lt;0,"High Risk", IF(Global_Household_Financial_Dyna[[#This Row],[Savings Rate%]]&lt;0.1, "Medium", "Safe"))</f>
        <v>High Risk</v>
      </c>
      <c r="O3163">
        <f>Global_Household_Financial_Dyna[[#This Row],[Total_Household_Income]]/Global_Household_Financial_Dyna[[#This Row],[Family_Size]]</f>
        <v>972.74666666666656</v>
      </c>
      <c r="P3163" s="2">
        <f t="shared" si="98"/>
        <v>0.15879799892000862</v>
      </c>
      <c r="Q3163" s="2">
        <f t="shared" si="99"/>
        <v>-0.5026724648122356</v>
      </c>
      <c r="R3163" s="2" t="str">
        <f>IF(Global_Household_Financial_Dyna[[#This Row],[Vs country_Average]]&lt;-0.2, "Underperformer", IF(Global_Household_Financial_Dyna[[#This Row],[Vs country_Average]]&gt;0.2, "Outperformer", "Normal"))</f>
        <v>Underperformer</v>
      </c>
      <c r="S31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-1049.6464999999998</v>
      </c>
      <c r="T31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-794.73299999999995</v>
      </c>
      <c r="U31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-539.81949999999995</v>
      </c>
      <c r="V31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-284.90599999999984</v>
      </c>
    </row>
    <row r="3164" spans="1:22" x14ac:dyDescent="0.3">
      <c r="A3164">
        <v>3172</v>
      </c>
      <c r="B3164" t="s">
        <v>10</v>
      </c>
      <c r="C3164" t="s">
        <v>11</v>
      </c>
      <c r="D3164">
        <v>8</v>
      </c>
      <c r="E3164">
        <v>2</v>
      </c>
      <c r="F3164">
        <v>1435.15</v>
      </c>
      <c r="G3164">
        <v>2393.5500000000002</v>
      </c>
      <c r="H3164">
        <v>239.35</v>
      </c>
      <c r="I3164">
        <v>686.19</v>
      </c>
      <c r="J3164">
        <v>1468.01</v>
      </c>
      <c r="K3164">
        <f>Global_Household_Financial_Dyna[[#This Row],[Total_Household_Income]]-Global_Household_Financial_Dyna[[#This Row],[Estimated_Taxes]]</f>
        <v>2154.2000000000003</v>
      </c>
      <c r="L3164" s="1">
        <f>Global_Household_Financial_Dyna[[#This Row],[Monthly_Savings]]/Global_Household_Financial_Dyna[[#This Row],[Net Income]]</f>
        <v>0.68146411660941408</v>
      </c>
      <c r="M3164" s="2">
        <f>Global_Household_Financial_Dyna[[#This Row],[Monthly_Expenses]]/Global_Household_Financial_Dyna[[#This Row],[Net Income]]</f>
        <v>0.31853588339058581</v>
      </c>
      <c r="N3164" t="str">
        <f>IF(Global_Household_Financial_Dyna[[#This Row],[Monthly_Savings]]&lt;0,"High Risk", IF(Global_Household_Financial_Dyna[[#This Row],[Savings Rate%]]&lt;0.1, "Medium", "Safe"))</f>
        <v>Safe</v>
      </c>
      <c r="O3164">
        <f>Global_Household_Financial_Dyna[[#This Row],[Total_Household_Income]]/Global_Household_Financial_Dyna[[#This Row],[Family_Size]]</f>
        <v>299.19375000000002</v>
      </c>
      <c r="P3164" s="2">
        <f t="shared" si="98"/>
        <v>0.42077341556833553</v>
      </c>
      <c r="Q3164" s="2">
        <f t="shared" si="99"/>
        <v>0.26069070104107855</v>
      </c>
      <c r="R3164" s="2" t="str">
        <f>IF(Global_Household_Financial_Dyna[[#This Row],[Vs country_Average]]&lt;-0.2, "Underperformer", IF(Global_Household_Financial_Dyna[[#This Row],[Vs country_Average]]&gt;0.2, "Outperformer", "Normal"))</f>
        <v>Outperformer</v>
      </c>
      <c r="S31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1468.01</v>
      </c>
      <c r="T31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1468.01</v>
      </c>
      <c r="U31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1468.01</v>
      </c>
      <c r="V31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1468.01</v>
      </c>
    </row>
    <row r="3165" spans="1:22" x14ac:dyDescent="0.3">
      <c r="A3165">
        <v>3173</v>
      </c>
      <c r="B3165" t="s">
        <v>18</v>
      </c>
      <c r="C3165" t="s">
        <v>20</v>
      </c>
      <c r="D3165">
        <v>3</v>
      </c>
      <c r="E3165">
        <v>2</v>
      </c>
      <c r="F3165">
        <v>5850.33</v>
      </c>
      <c r="G3165">
        <v>8528.19</v>
      </c>
      <c r="H3165">
        <v>2302.61</v>
      </c>
      <c r="I3165">
        <v>2777.69</v>
      </c>
      <c r="J3165">
        <v>3447.89</v>
      </c>
      <c r="K3165">
        <f>Global_Household_Financial_Dyna[[#This Row],[Total_Household_Income]]-Global_Household_Financial_Dyna[[#This Row],[Estimated_Taxes]]</f>
        <v>6225.58</v>
      </c>
      <c r="L3165" s="1">
        <f>Global_Household_Financial_Dyna[[#This Row],[Monthly_Savings]]/Global_Household_Financial_Dyna[[#This Row],[Net Income]]</f>
        <v>0.55382631015905348</v>
      </c>
      <c r="M3165" s="2">
        <f>Global_Household_Financial_Dyna[[#This Row],[Monthly_Expenses]]/Global_Household_Financial_Dyna[[#This Row],[Net Income]]</f>
        <v>0.44617368984094657</v>
      </c>
      <c r="N3165" t="str">
        <f>IF(Global_Household_Financial_Dyna[[#This Row],[Monthly_Savings]]&lt;0,"High Risk", IF(Global_Household_Financial_Dyna[[#This Row],[Savings Rate%]]&lt;0.1, "Medium", "Safe"))</f>
        <v>Safe</v>
      </c>
      <c r="O3165">
        <f>Global_Household_Financial_Dyna[[#This Row],[Total_Household_Income]]/Global_Household_Financial_Dyna[[#This Row],[Family_Size]]</f>
        <v>2842.73</v>
      </c>
      <c r="P3165" s="2">
        <f t="shared" si="98"/>
        <v>0.32336204947805613</v>
      </c>
      <c r="Q3165" s="2">
        <f t="shared" si="99"/>
        <v>0.23046426068099735</v>
      </c>
      <c r="R3165" s="2" t="str">
        <f>IF(Global_Household_Financial_Dyna[[#This Row],[Vs country_Average]]&lt;-0.2, "Underperformer", IF(Global_Household_Financial_Dyna[[#This Row],[Vs country_Average]]&gt;0.2, "Outperformer", "Normal"))</f>
        <v>Outperformer</v>
      </c>
      <c r="S31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3447.89</v>
      </c>
      <c r="T31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3447.89</v>
      </c>
      <c r="U31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3447.89</v>
      </c>
      <c r="V31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3447.89</v>
      </c>
    </row>
    <row r="3166" spans="1:22" x14ac:dyDescent="0.3">
      <c r="A3166">
        <v>3174</v>
      </c>
      <c r="B3166" t="s">
        <v>18</v>
      </c>
      <c r="C3166" t="s">
        <v>19</v>
      </c>
      <c r="D3166">
        <v>4</v>
      </c>
      <c r="E3166">
        <v>3</v>
      </c>
      <c r="F3166">
        <v>4427.96</v>
      </c>
      <c r="G3166">
        <v>10567.33</v>
      </c>
      <c r="H3166">
        <v>2853.18</v>
      </c>
      <c r="I3166">
        <v>2914.09</v>
      </c>
      <c r="J3166">
        <v>4800.05</v>
      </c>
      <c r="K3166">
        <f>Global_Household_Financial_Dyna[[#This Row],[Total_Household_Income]]-Global_Household_Financial_Dyna[[#This Row],[Estimated_Taxes]]</f>
        <v>7714.15</v>
      </c>
      <c r="L3166" s="1">
        <f>Global_Household_Financial_Dyna[[#This Row],[Monthly_Savings]]/Global_Household_Financial_Dyna[[#This Row],[Net Income]]</f>
        <v>0.62223965051237018</v>
      </c>
      <c r="M3166" s="2">
        <f>Global_Household_Financial_Dyna[[#This Row],[Monthly_Expenses]]/Global_Household_Financial_Dyna[[#This Row],[Net Income]]</f>
        <v>0.37775905316852798</v>
      </c>
      <c r="N3166" t="str">
        <f>IF(Global_Household_Financial_Dyna[[#This Row],[Monthly_Savings]]&lt;0,"High Risk", IF(Global_Household_Financial_Dyna[[#This Row],[Savings Rate%]]&lt;0.1, "Medium", "Safe"))</f>
        <v>Safe</v>
      </c>
      <c r="O3166">
        <f>Global_Household_Financial_Dyna[[#This Row],[Total_Household_Income]]/Global_Household_Financial_Dyna[[#This Row],[Family_Size]]</f>
        <v>2641.8325</v>
      </c>
      <c r="P3166" s="2">
        <f t="shared" si="98"/>
        <v>0.32336204947805613</v>
      </c>
      <c r="Q3166" s="2">
        <f t="shared" si="99"/>
        <v>0.29887760103431404</v>
      </c>
      <c r="R3166" s="2" t="str">
        <f>IF(Global_Household_Financial_Dyna[[#This Row],[Vs country_Average]]&lt;-0.2, "Underperformer", IF(Global_Household_Financial_Dyna[[#This Row],[Vs country_Average]]&gt;0.2, "Outperformer", "Normal"))</f>
        <v>Outperformer</v>
      </c>
      <c r="S31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4800.05</v>
      </c>
      <c r="T31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4800.05</v>
      </c>
      <c r="U31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4800.05</v>
      </c>
      <c r="V31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4800.05</v>
      </c>
    </row>
    <row r="3167" spans="1:22" x14ac:dyDescent="0.3">
      <c r="A3167">
        <v>3175</v>
      </c>
      <c r="B3167" t="s">
        <v>18</v>
      </c>
      <c r="C3167" t="s">
        <v>19</v>
      </c>
      <c r="D3167">
        <v>1</v>
      </c>
      <c r="E3167">
        <v>1</v>
      </c>
      <c r="F3167">
        <v>2934.83</v>
      </c>
      <c r="G3167">
        <v>2934.83</v>
      </c>
      <c r="H3167">
        <v>645.66</v>
      </c>
      <c r="I3167">
        <v>1544.81</v>
      </c>
      <c r="J3167">
        <v>744.36</v>
      </c>
      <c r="K3167">
        <f>Global_Household_Financial_Dyna[[#This Row],[Total_Household_Income]]-Global_Household_Financial_Dyna[[#This Row],[Estimated_Taxes]]</f>
        <v>2289.17</v>
      </c>
      <c r="L3167" s="1">
        <f>Global_Household_Financial_Dyna[[#This Row],[Monthly_Savings]]/Global_Household_Financial_Dyna[[#This Row],[Net Income]]</f>
        <v>0.3251658898203279</v>
      </c>
      <c r="M3167" s="2">
        <f>Global_Household_Financial_Dyna[[#This Row],[Monthly_Expenses]]/Global_Household_Financial_Dyna[[#This Row],[Net Income]]</f>
        <v>0.6748341101796721</v>
      </c>
      <c r="N3167" t="str">
        <f>IF(Global_Household_Financial_Dyna[[#This Row],[Monthly_Savings]]&lt;0,"High Risk", IF(Global_Household_Financial_Dyna[[#This Row],[Savings Rate%]]&lt;0.1, "Medium", "Safe"))</f>
        <v>Safe</v>
      </c>
      <c r="O3167">
        <f>Global_Household_Financial_Dyna[[#This Row],[Total_Household_Income]]/Global_Household_Financial_Dyna[[#This Row],[Family_Size]]</f>
        <v>2934.83</v>
      </c>
      <c r="P3167" s="2">
        <f t="shared" si="98"/>
        <v>0.32336204947805613</v>
      </c>
      <c r="Q3167" s="2">
        <f t="shared" si="99"/>
        <v>1.8038403422717675E-3</v>
      </c>
      <c r="R3167" s="2" t="str">
        <f>IF(Global_Household_Financial_Dyna[[#This Row],[Vs country_Average]]&lt;-0.2, "Underperformer", IF(Global_Household_Financial_Dyna[[#This Row],[Vs country_Average]]&gt;0.2, "Outperformer", "Normal"))</f>
        <v>Normal</v>
      </c>
      <c r="S31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744.36</v>
      </c>
      <c r="T31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744.36</v>
      </c>
      <c r="U31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744.36</v>
      </c>
      <c r="V31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744.36</v>
      </c>
    </row>
    <row r="3168" spans="1:22" x14ac:dyDescent="0.3">
      <c r="A3168">
        <v>3176</v>
      </c>
      <c r="B3168" t="s">
        <v>18</v>
      </c>
      <c r="C3168" t="s">
        <v>19</v>
      </c>
      <c r="D3168">
        <v>2</v>
      </c>
      <c r="E3168">
        <v>2</v>
      </c>
      <c r="F3168">
        <v>4397.51</v>
      </c>
      <c r="G3168">
        <v>7536.79</v>
      </c>
      <c r="H3168">
        <v>1658.09</v>
      </c>
      <c r="I3168">
        <v>1518.6</v>
      </c>
      <c r="J3168">
        <v>4360.1000000000004</v>
      </c>
      <c r="K3168">
        <f>Global_Household_Financial_Dyna[[#This Row],[Total_Household_Income]]-Global_Household_Financial_Dyna[[#This Row],[Estimated_Taxes]]</f>
        <v>5878.7</v>
      </c>
      <c r="L3168" s="1">
        <f>Global_Household_Financial_Dyna[[#This Row],[Monthly_Savings]]/Global_Household_Financial_Dyna[[#This Row],[Net Income]]</f>
        <v>0.74167758177828436</v>
      </c>
      <c r="M3168" s="2">
        <f>Global_Household_Financial_Dyna[[#This Row],[Monthly_Expenses]]/Global_Household_Financial_Dyna[[#This Row],[Net Income]]</f>
        <v>0.2583224182217157</v>
      </c>
      <c r="N3168" t="str">
        <f>IF(Global_Household_Financial_Dyna[[#This Row],[Monthly_Savings]]&lt;0,"High Risk", IF(Global_Household_Financial_Dyna[[#This Row],[Savings Rate%]]&lt;0.1, "Medium", "Safe"))</f>
        <v>Safe</v>
      </c>
      <c r="O3168">
        <f>Global_Household_Financial_Dyna[[#This Row],[Total_Household_Income]]/Global_Household_Financial_Dyna[[#This Row],[Family_Size]]</f>
        <v>3768.395</v>
      </c>
      <c r="P3168" s="2">
        <f t="shared" si="98"/>
        <v>0.32336204947805613</v>
      </c>
      <c r="Q3168" s="2">
        <f t="shared" si="99"/>
        <v>0.41831553230022822</v>
      </c>
      <c r="R3168" s="2" t="str">
        <f>IF(Global_Household_Financial_Dyna[[#This Row],[Vs country_Average]]&lt;-0.2, "Underperformer", IF(Global_Household_Financial_Dyna[[#This Row],[Vs country_Average]]&gt;0.2, "Outperformer", "Normal"))</f>
        <v>Outperformer</v>
      </c>
      <c r="S31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4360.1000000000004</v>
      </c>
      <c r="T31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4360.1000000000004</v>
      </c>
      <c r="U31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4360.1000000000004</v>
      </c>
      <c r="V31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4360.1000000000004</v>
      </c>
    </row>
    <row r="3169" spans="1:22" x14ac:dyDescent="0.3">
      <c r="A3169">
        <v>3177</v>
      </c>
      <c r="B3169" t="s">
        <v>16</v>
      </c>
      <c r="C3169" t="s">
        <v>17</v>
      </c>
      <c r="D3169">
        <v>8</v>
      </c>
      <c r="E3169">
        <v>2</v>
      </c>
      <c r="F3169">
        <v>4658.38</v>
      </c>
      <c r="G3169">
        <v>8601.06</v>
      </c>
      <c r="H3169">
        <v>3440.42</v>
      </c>
      <c r="I3169">
        <v>4357.8</v>
      </c>
      <c r="J3169">
        <v>802.84</v>
      </c>
      <c r="K3169">
        <f>Global_Household_Financial_Dyna[[#This Row],[Total_Household_Income]]-Global_Household_Financial_Dyna[[#This Row],[Estimated_Taxes]]</f>
        <v>5160.6399999999994</v>
      </c>
      <c r="L3169" s="1">
        <f>Global_Household_Financial_Dyna[[#This Row],[Monthly_Savings]]/Global_Household_Financial_Dyna[[#This Row],[Net Income]]</f>
        <v>0.15556985180132699</v>
      </c>
      <c r="M3169" s="2">
        <f>Global_Household_Financial_Dyna[[#This Row],[Monthly_Expenses]]/Global_Household_Financial_Dyna[[#This Row],[Net Income]]</f>
        <v>0.84443014819867313</v>
      </c>
      <c r="N3169" t="str">
        <f>IF(Global_Household_Financial_Dyna[[#This Row],[Monthly_Savings]]&lt;0,"High Risk", IF(Global_Household_Financial_Dyna[[#This Row],[Savings Rate%]]&lt;0.1, "Medium", "Safe"))</f>
        <v>Safe</v>
      </c>
      <c r="O3169">
        <f>Global_Household_Financial_Dyna[[#This Row],[Total_Household_Income]]/Global_Household_Financial_Dyna[[#This Row],[Family_Size]]</f>
        <v>1075.1324999999999</v>
      </c>
      <c r="P3169" s="2">
        <f t="shared" si="98"/>
        <v>0.15879799892000862</v>
      </c>
      <c r="Q3169" s="2">
        <f t="shared" si="99"/>
        <v>-3.2281471186816346E-3</v>
      </c>
      <c r="R3169" s="2" t="str">
        <f>IF(Global_Household_Financial_Dyna[[#This Row],[Vs country_Average]]&lt;-0.2, "Underperformer", IF(Global_Household_Financial_Dyna[[#This Row],[Vs country_Average]]&gt;0.2, "Outperformer", "Normal"))</f>
        <v>Normal</v>
      </c>
      <c r="S31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802.84</v>
      </c>
      <c r="T31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802.84</v>
      </c>
      <c r="U31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802.84</v>
      </c>
      <c r="V31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802.84</v>
      </c>
    </row>
    <row r="3170" spans="1:22" x14ac:dyDescent="0.3">
      <c r="A3170">
        <v>3178</v>
      </c>
      <c r="B3170" t="s">
        <v>12</v>
      </c>
      <c r="C3170" t="s">
        <v>13</v>
      </c>
      <c r="D3170">
        <v>1</v>
      </c>
      <c r="E3170">
        <v>1</v>
      </c>
      <c r="F3170">
        <v>7310.6</v>
      </c>
      <c r="G3170">
        <v>7310.6</v>
      </c>
      <c r="H3170">
        <v>1827.65</v>
      </c>
      <c r="I3170">
        <v>1861.8</v>
      </c>
      <c r="J3170">
        <v>3621.16</v>
      </c>
      <c r="K3170">
        <f>Global_Household_Financial_Dyna[[#This Row],[Total_Household_Income]]-Global_Household_Financial_Dyna[[#This Row],[Estimated_Taxes]]</f>
        <v>5482.9500000000007</v>
      </c>
      <c r="L3170" s="1">
        <f>Global_Household_Financial_Dyna[[#This Row],[Monthly_Savings]]/Global_Household_Financial_Dyna[[#This Row],[Net Income]]</f>
        <v>0.66044009155655248</v>
      </c>
      <c r="M3170" s="2">
        <f>Global_Household_Financial_Dyna[[#This Row],[Monthly_Expenses]]/Global_Household_Financial_Dyna[[#This Row],[Net Income]]</f>
        <v>0.33956173227915626</v>
      </c>
      <c r="N3170" t="str">
        <f>IF(Global_Household_Financial_Dyna[[#This Row],[Monthly_Savings]]&lt;0,"High Risk", IF(Global_Household_Financial_Dyna[[#This Row],[Savings Rate%]]&lt;0.1, "Medium", "Safe"))</f>
        <v>Safe</v>
      </c>
      <c r="O3170">
        <f>Global_Household_Financial_Dyna[[#This Row],[Total_Household_Income]]/Global_Household_Financial_Dyna[[#This Row],[Family_Size]]</f>
        <v>7310.6</v>
      </c>
      <c r="P3170" s="2">
        <f t="shared" si="98"/>
        <v>0.30718716818024266</v>
      </c>
      <c r="Q3170" s="2">
        <f t="shared" si="99"/>
        <v>0.35325292337630981</v>
      </c>
      <c r="R3170" s="2" t="str">
        <f>IF(Global_Household_Financial_Dyna[[#This Row],[Vs country_Average]]&lt;-0.2, "Underperformer", IF(Global_Household_Financial_Dyna[[#This Row],[Vs country_Average]]&gt;0.2, "Outperformer", "Normal"))</f>
        <v>Outperformer</v>
      </c>
      <c r="S31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3621.16</v>
      </c>
      <c r="T31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3621.16</v>
      </c>
      <c r="U31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3621.16</v>
      </c>
      <c r="V31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3621.16</v>
      </c>
    </row>
    <row r="3171" spans="1:22" x14ac:dyDescent="0.3">
      <c r="A3171">
        <v>3179</v>
      </c>
      <c r="B3171" t="s">
        <v>14</v>
      </c>
      <c r="C3171" t="s">
        <v>15</v>
      </c>
      <c r="D3171">
        <v>4</v>
      </c>
      <c r="E3171">
        <v>2</v>
      </c>
      <c r="F3171">
        <v>1919.79</v>
      </c>
      <c r="G3171">
        <v>2856.65</v>
      </c>
      <c r="H3171">
        <v>428.5</v>
      </c>
      <c r="I3171">
        <v>1388.15</v>
      </c>
      <c r="J3171">
        <v>1040.01</v>
      </c>
      <c r="K3171">
        <f>Global_Household_Financial_Dyna[[#This Row],[Total_Household_Income]]-Global_Household_Financial_Dyna[[#This Row],[Estimated_Taxes]]</f>
        <v>2428.15</v>
      </c>
      <c r="L3171" s="1">
        <f>Global_Household_Financial_Dyna[[#This Row],[Monthly_Savings]]/Global_Household_Financial_Dyna[[#This Row],[Net Income]]</f>
        <v>0.42831373679550272</v>
      </c>
      <c r="M3171" s="2">
        <f>Global_Household_Financial_Dyna[[#This Row],[Monthly_Expenses]]/Global_Household_Financial_Dyna[[#This Row],[Net Income]]</f>
        <v>0.57169038156621299</v>
      </c>
      <c r="N3171" t="str">
        <f>IF(Global_Household_Financial_Dyna[[#This Row],[Monthly_Savings]]&lt;0,"High Risk", IF(Global_Household_Financial_Dyna[[#This Row],[Savings Rate%]]&lt;0.1, "Medium", "Safe"))</f>
        <v>Safe</v>
      </c>
      <c r="O3171">
        <f>Global_Household_Financial_Dyna[[#This Row],[Total_Household_Income]]/Global_Household_Financial_Dyna[[#This Row],[Family_Size]]</f>
        <v>714.16250000000002</v>
      </c>
      <c r="P3171" s="2">
        <f t="shared" si="98"/>
        <v>0.39788995363055785</v>
      </c>
      <c r="Q3171" s="2">
        <f t="shared" si="99"/>
        <v>3.0423783164944873E-2</v>
      </c>
      <c r="R3171" s="2" t="str">
        <f>IF(Global_Household_Financial_Dyna[[#This Row],[Vs country_Average]]&lt;-0.2, "Underperformer", IF(Global_Household_Financial_Dyna[[#This Row],[Vs country_Average]]&gt;0.2, "Outperformer", "Normal"))</f>
        <v>Normal</v>
      </c>
      <c r="S31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1040.01</v>
      </c>
      <c r="T31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1040.01</v>
      </c>
      <c r="U31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1040.01</v>
      </c>
      <c r="V31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1040.01</v>
      </c>
    </row>
    <row r="3172" spans="1:22" x14ac:dyDescent="0.3">
      <c r="A3172">
        <v>3180</v>
      </c>
      <c r="B3172" t="s">
        <v>16</v>
      </c>
      <c r="C3172" t="s">
        <v>17</v>
      </c>
      <c r="D3172">
        <v>8</v>
      </c>
      <c r="E3172">
        <v>3</v>
      </c>
      <c r="F3172">
        <v>6581.29</v>
      </c>
      <c r="G3172">
        <v>14632.72</v>
      </c>
      <c r="H3172">
        <v>5853.09</v>
      </c>
      <c r="I3172">
        <v>5162.72</v>
      </c>
      <c r="J3172">
        <v>3616.92</v>
      </c>
      <c r="K3172">
        <f>Global_Household_Financial_Dyna[[#This Row],[Total_Household_Income]]-Global_Household_Financial_Dyna[[#This Row],[Estimated_Taxes]]</f>
        <v>8779.6299999999992</v>
      </c>
      <c r="L3172" s="1">
        <f>Global_Household_Financial_Dyna[[#This Row],[Monthly_Savings]]/Global_Household_Financial_Dyna[[#This Row],[Net Income]]</f>
        <v>0.41196724691131636</v>
      </c>
      <c r="M3172" s="2">
        <f>Global_Household_Financial_Dyna[[#This Row],[Monthly_Expenses]]/Global_Household_Financial_Dyna[[#This Row],[Net Income]]</f>
        <v>0.5880338920888466</v>
      </c>
      <c r="N3172" t="str">
        <f>IF(Global_Household_Financial_Dyna[[#This Row],[Monthly_Savings]]&lt;0,"High Risk", IF(Global_Household_Financial_Dyna[[#This Row],[Savings Rate%]]&lt;0.1, "Medium", "Safe"))</f>
        <v>Safe</v>
      </c>
      <c r="O3172">
        <f>Global_Household_Financial_Dyna[[#This Row],[Total_Household_Income]]/Global_Household_Financial_Dyna[[#This Row],[Family_Size]]</f>
        <v>1829.09</v>
      </c>
      <c r="P3172" s="2">
        <f t="shared" si="98"/>
        <v>0.15879799892000862</v>
      </c>
      <c r="Q3172" s="2">
        <f t="shared" si="99"/>
        <v>0.25316924799130774</v>
      </c>
      <c r="R3172" s="2" t="str">
        <f>IF(Global_Household_Financial_Dyna[[#This Row],[Vs country_Average]]&lt;-0.2, "Underperformer", IF(Global_Household_Financial_Dyna[[#This Row],[Vs country_Average]]&gt;0.2, "Outperformer", "Normal"))</f>
        <v>Outperformer</v>
      </c>
      <c r="S31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3616.92</v>
      </c>
      <c r="T31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3616.92</v>
      </c>
      <c r="U31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3616.92</v>
      </c>
      <c r="V31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3616.92</v>
      </c>
    </row>
    <row r="3173" spans="1:22" x14ac:dyDescent="0.3">
      <c r="A3173">
        <v>3181</v>
      </c>
      <c r="B3173" t="s">
        <v>18</v>
      </c>
      <c r="C3173" t="s">
        <v>20</v>
      </c>
      <c r="D3173">
        <v>6</v>
      </c>
      <c r="E3173">
        <v>2</v>
      </c>
      <c r="F3173">
        <v>5516.44</v>
      </c>
      <c r="G3173">
        <v>8493.2800000000007</v>
      </c>
      <c r="H3173">
        <v>2293.19</v>
      </c>
      <c r="I3173">
        <v>3440.82</v>
      </c>
      <c r="J3173">
        <v>2759.28</v>
      </c>
      <c r="K3173">
        <f>Global_Household_Financial_Dyna[[#This Row],[Total_Household_Income]]-Global_Household_Financial_Dyna[[#This Row],[Estimated_Taxes]]</f>
        <v>6200.09</v>
      </c>
      <c r="L3173" s="1">
        <f>Global_Household_Financial_Dyna[[#This Row],[Monthly_Savings]]/Global_Household_Financial_Dyna[[#This Row],[Net Income]]</f>
        <v>0.44503870105111382</v>
      </c>
      <c r="M3173" s="2">
        <f>Global_Household_Financial_Dyna[[#This Row],[Monthly_Expenses]]/Global_Household_Financial_Dyna[[#This Row],[Net Income]]</f>
        <v>0.55496291182869928</v>
      </c>
      <c r="N3173" t="str">
        <f>IF(Global_Household_Financial_Dyna[[#This Row],[Monthly_Savings]]&lt;0,"High Risk", IF(Global_Household_Financial_Dyna[[#This Row],[Savings Rate%]]&lt;0.1, "Medium", "Safe"))</f>
        <v>Safe</v>
      </c>
      <c r="O3173">
        <f>Global_Household_Financial_Dyna[[#This Row],[Total_Household_Income]]/Global_Household_Financial_Dyna[[#This Row],[Family_Size]]</f>
        <v>1415.5466666666669</v>
      </c>
      <c r="P3173" s="2">
        <f t="shared" si="98"/>
        <v>0.32336204947805613</v>
      </c>
      <c r="Q3173" s="2">
        <f t="shared" si="99"/>
        <v>0.12167665157305768</v>
      </c>
      <c r="R3173" s="2" t="str">
        <f>IF(Global_Household_Financial_Dyna[[#This Row],[Vs country_Average]]&lt;-0.2, "Underperformer", IF(Global_Household_Financial_Dyna[[#This Row],[Vs country_Average]]&gt;0.2, "Outperformer", "Normal"))</f>
        <v>Normal</v>
      </c>
      <c r="S31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2759.28</v>
      </c>
      <c r="T31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2759.28</v>
      </c>
      <c r="U31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2759.28</v>
      </c>
      <c r="V31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2759.28</v>
      </c>
    </row>
    <row r="3174" spans="1:22" x14ac:dyDescent="0.3">
      <c r="A3174">
        <v>3182</v>
      </c>
      <c r="B3174" t="s">
        <v>10</v>
      </c>
      <c r="C3174" t="s">
        <v>22</v>
      </c>
      <c r="D3174">
        <v>3</v>
      </c>
      <c r="E3174">
        <v>3</v>
      </c>
      <c r="F3174">
        <v>561.96</v>
      </c>
      <c r="G3174">
        <v>1116.73</v>
      </c>
      <c r="H3174">
        <v>111.67</v>
      </c>
      <c r="I3174">
        <v>367.83</v>
      </c>
      <c r="J3174">
        <v>637.23</v>
      </c>
      <c r="K3174">
        <f>Global_Household_Financial_Dyna[[#This Row],[Total_Household_Income]]-Global_Household_Financial_Dyna[[#This Row],[Estimated_Taxes]]</f>
        <v>1005.0600000000001</v>
      </c>
      <c r="L3174" s="1">
        <f>Global_Household_Financial_Dyna[[#This Row],[Monthly_Savings]]/Global_Household_Financial_Dyna[[#This Row],[Net Income]]</f>
        <v>0.63402184944182438</v>
      </c>
      <c r="M3174" s="2">
        <f>Global_Household_Financial_Dyna[[#This Row],[Monthly_Expenses]]/Global_Household_Financial_Dyna[[#This Row],[Net Income]]</f>
        <v>0.36597815055817562</v>
      </c>
      <c r="N3174" t="str">
        <f>IF(Global_Household_Financial_Dyna[[#This Row],[Monthly_Savings]]&lt;0,"High Risk", IF(Global_Household_Financial_Dyna[[#This Row],[Savings Rate%]]&lt;0.1, "Medium", "Safe"))</f>
        <v>Safe</v>
      </c>
      <c r="O3174">
        <f>Global_Household_Financial_Dyna[[#This Row],[Total_Household_Income]]/Global_Household_Financial_Dyna[[#This Row],[Family_Size]]</f>
        <v>372.24333333333334</v>
      </c>
      <c r="P3174" s="2">
        <f t="shared" si="98"/>
        <v>0.42077341556833553</v>
      </c>
      <c r="Q3174" s="2">
        <f t="shared" si="99"/>
        <v>0.21324843387348885</v>
      </c>
      <c r="R3174" s="2" t="str">
        <f>IF(Global_Household_Financial_Dyna[[#This Row],[Vs country_Average]]&lt;-0.2, "Underperformer", IF(Global_Household_Financial_Dyna[[#This Row],[Vs country_Average]]&gt;0.2, "Outperformer", "Normal"))</f>
        <v>Outperformer</v>
      </c>
      <c r="S31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637.23</v>
      </c>
      <c r="T31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637.23</v>
      </c>
      <c r="U31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637.23</v>
      </c>
      <c r="V31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637.23</v>
      </c>
    </row>
    <row r="3175" spans="1:22" x14ac:dyDescent="0.3">
      <c r="A3175">
        <v>3183</v>
      </c>
      <c r="B3175" t="s">
        <v>10</v>
      </c>
      <c r="C3175" t="s">
        <v>22</v>
      </c>
      <c r="D3175">
        <v>3</v>
      </c>
      <c r="E3175">
        <v>1</v>
      </c>
      <c r="F3175">
        <v>973.69</v>
      </c>
      <c r="G3175">
        <v>973.69</v>
      </c>
      <c r="H3175">
        <v>97.37</v>
      </c>
      <c r="I3175">
        <v>532.1</v>
      </c>
      <c r="J3175">
        <v>344.23</v>
      </c>
      <c r="K3175">
        <f>Global_Household_Financial_Dyna[[#This Row],[Total_Household_Income]]-Global_Household_Financial_Dyna[[#This Row],[Estimated_Taxes]]</f>
        <v>876.32</v>
      </c>
      <c r="L3175" s="1">
        <f>Global_Household_Financial_Dyna[[#This Row],[Monthly_Savings]]/Global_Household_Financial_Dyna[[#This Row],[Net Income]]</f>
        <v>0.39281312762461201</v>
      </c>
      <c r="M3175" s="2">
        <f>Global_Household_Financial_Dyna[[#This Row],[Monthly_Expenses]]/Global_Household_Financial_Dyna[[#This Row],[Net Income]]</f>
        <v>0.60719828373197005</v>
      </c>
      <c r="N3175" t="str">
        <f>IF(Global_Household_Financial_Dyna[[#This Row],[Monthly_Savings]]&lt;0,"High Risk", IF(Global_Household_Financial_Dyna[[#This Row],[Savings Rate%]]&lt;0.1, "Medium", "Safe"))</f>
        <v>Safe</v>
      </c>
      <c r="O3175">
        <f>Global_Household_Financial_Dyna[[#This Row],[Total_Household_Income]]/Global_Household_Financial_Dyna[[#This Row],[Family_Size]]</f>
        <v>324.56333333333333</v>
      </c>
      <c r="P3175" s="2">
        <f t="shared" si="98"/>
        <v>0.42077341556833553</v>
      </c>
      <c r="Q3175" s="2">
        <f t="shared" si="99"/>
        <v>-2.7960287943723516E-2</v>
      </c>
      <c r="R3175" s="2" t="str">
        <f>IF(Global_Household_Financial_Dyna[[#This Row],[Vs country_Average]]&lt;-0.2, "Underperformer", IF(Global_Household_Financial_Dyna[[#This Row],[Vs country_Average]]&gt;0.2, "Outperformer", "Normal"))</f>
        <v>Normal</v>
      </c>
      <c r="S31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344.23</v>
      </c>
      <c r="T31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344.23</v>
      </c>
      <c r="U31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344.23</v>
      </c>
      <c r="V31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344.23</v>
      </c>
    </row>
    <row r="3176" spans="1:22" x14ac:dyDescent="0.3">
      <c r="A3176">
        <v>3184</v>
      </c>
      <c r="B3176" t="s">
        <v>18</v>
      </c>
      <c r="C3176" t="s">
        <v>19</v>
      </c>
      <c r="D3176">
        <v>1</v>
      </c>
      <c r="E3176">
        <v>1</v>
      </c>
      <c r="F3176">
        <v>4325.03</v>
      </c>
      <c r="G3176">
        <v>4325.03</v>
      </c>
      <c r="H3176">
        <v>951.51</v>
      </c>
      <c r="I3176">
        <v>1353.9</v>
      </c>
      <c r="J3176">
        <v>2019.63</v>
      </c>
      <c r="K3176">
        <f>Global_Household_Financial_Dyna[[#This Row],[Total_Household_Income]]-Global_Household_Financial_Dyna[[#This Row],[Estimated_Taxes]]</f>
        <v>3373.5199999999995</v>
      </c>
      <c r="L3176" s="1">
        <f>Global_Household_Financial_Dyna[[#This Row],[Monthly_Savings]]/Global_Household_Financial_Dyna[[#This Row],[Net Income]]</f>
        <v>0.59867141739192309</v>
      </c>
      <c r="M3176" s="2">
        <f>Global_Household_Financial_Dyna[[#This Row],[Monthly_Expenses]]/Global_Household_Financial_Dyna[[#This Row],[Net Income]]</f>
        <v>0.40133154687092421</v>
      </c>
      <c r="N3176" t="str">
        <f>IF(Global_Household_Financial_Dyna[[#This Row],[Monthly_Savings]]&lt;0,"High Risk", IF(Global_Household_Financial_Dyna[[#This Row],[Savings Rate%]]&lt;0.1, "Medium", "Safe"))</f>
        <v>Safe</v>
      </c>
      <c r="O3176">
        <f>Global_Household_Financial_Dyna[[#This Row],[Total_Household_Income]]/Global_Household_Financial_Dyna[[#This Row],[Family_Size]]</f>
        <v>4325.03</v>
      </c>
      <c r="P3176" s="2">
        <f t="shared" si="98"/>
        <v>0.32336204947805613</v>
      </c>
      <c r="Q3176" s="2">
        <f t="shared" si="99"/>
        <v>0.27530936791386695</v>
      </c>
      <c r="R3176" s="2" t="str">
        <f>IF(Global_Household_Financial_Dyna[[#This Row],[Vs country_Average]]&lt;-0.2, "Underperformer", IF(Global_Household_Financial_Dyna[[#This Row],[Vs country_Average]]&gt;0.2, "Outperformer", "Normal"))</f>
        <v>Outperformer</v>
      </c>
      <c r="S31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2019.63</v>
      </c>
      <c r="T31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2019.63</v>
      </c>
      <c r="U31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2019.63</v>
      </c>
      <c r="V31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2019.63</v>
      </c>
    </row>
    <row r="3177" spans="1:22" x14ac:dyDescent="0.3">
      <c r="A3177">
        <v>3185</v>
      </c>
      <c r="B3177" t="s">
        <v>16</v>
      </c>
      <c r="C3177" t="s">
        <v>17</v>
      </c>
      <c r="D3177">
        <v>5</v>
      </c>
      <c r="E3177">
        <v>3</v>
      </c>
      <c r="F3177">
        <v>3530.19</v>
      </c>
      <c r="G3177">
        <v>7910.17</v>
      </c>
      <c r="H3177">
        <v>2768.56</v>
      </c>
      <c r="I3177">
        <v>2748.93</v>
      </c>
      <c r="J3177">
        <v>2392.6799999999998</v>
      </c>
      <c r="K3177">
        <f>Global_Household_Financial_Dyna[[#This Row],[Total_Household_Income]]-Global_Household_Financial_Dyna[[#This Row],[Estimated_Taxes]]</f>
        <v>5141.6100000000006</v>
      </c>
      <c r="L3177" s="1">
        <f>Global_Household_Financial_Dyna[[#This Row],[Monthly_Savings]]/Global_Household_Financial_Dyna[[#This Row],[Net Income]]</f>
        <v>0.46535618220751856</v>
      </c>
      <c r="M3177" s="2">
        <f>Global_Household_Financial_Dyna[[#This Row],[Monthly_Expenses]]/Global_Household_Financial_Dyna[[#This Row],[Net Income]]</f>
        <v>0.53464381779248127</v>
      </c>
      <c r="N3177" t="str">
        <f>IF(Global_Household_Financial_Dyna[[#This Row],[Monthly_Savings]]&lt;0,"High Risk", IF(Global_Household_Financial_Dyna[[#This Row],[Savings Rate%]]&lt;0.1, "Medium", "Safe"))</f>
        <v>Safe</v>
      </c>
      <c r="O3177">
        <f>Global_Household_Financial_Dyna[[#This Row],[Total_Household_Income]]/Global_Household_Financial_Dyna[[#This Row],[Family_Size]]</f>
        <v>1582.0340000000001</v>
      </c>
      <c r="P3177" s="2">
        <f t="shared" si="98"/>
        <v>0.15879799892000862</v>
      </c>
      <c r="Q3177" s="2">
        <f t="shared" si="99"/>
        <v>0.30655818328750994</v>
      </c>
      <c r="R3177" s="2" t="str">
        <f>IF(Global_Household_Financial_Dyna[[#This Row],[Vs country_Average]]&lt;-0.2, "Underperformer", IF(Global_Household_Financial_Dyna[[#This Row],[Vs country_Average]]&gt;0.2, "Outperformer", "Normal"))</f>
        <v>Outperformer</v>
      </c>
      <c r="S31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2392.6799999999998</v>
      </c>
      <c r="T31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2392.6799999999998</v>
      </c>
      <c r="U31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2392.6799999999998</v>
      </c>
      <c r="V31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2392.6799999999998</v>
      </c>
    </row>
    <row r="3178" spans="1:22" x14ac:dyDescent="0.3">
      <c r="A3178">
        <v>3186</v>
      </c>
      <c r="B3178" t="s">
        <v>16</v>
      </c>
      <c r="C3178" t="s">
        <v>21</v>
      </c>
      <c r="D3178">
        <v>5</v>
      </c>
      <c r="E3178">
        <v>1</v>
      </c>
      <c r="F3178">
        <v>6236.8</v>
      </c>
      <c r="G3178">
        <v>6236.8</v>
      </c>
      <c r="H3178">
        <v>2182.88</v>
      </c>
      <c r="I3178">
        <v>3958.39</v>
      </c>
      <c r="J3178">
        <v>95.53</v>
      </c>
      <c r="K3178">
        <f>Global_Household_Financial_Dyna[[#This Row],[Total_Household_Income]]-Global_Household_Financial_Dyna[[#This Row],[Estimated_Taxes]]</f>
        <v>4053.92</v>
      </c>
      <c r="L3178" s="1">
        <f>Global_Household_Financial_Dyna[[#This Row],[Monthly_Savings]]/Global_Household_Financial_Dyna[[#This Row],[Net Income]]</f>
        <v>2.3564845877570351E-2</v>
      </c>
      <c r="M3178" s="2">
        <f>Global_Household_Financial_Dyna[[#This Row],[Monthly_Expenses]]/Global_Household_Financial_Dyna[[#This Row],[Net Income]]</f>
        <v>0.97643515412242965</v>
      </c>
      <c r="N3178" t="str">
        <f>IF(Global_Household_Financial_Dyna[[#This Row],[Monthly_Savings]]&lt;0,"High Risk", IF(Global_Household_Financial_Dyna[[#This Row],[Savings Rate%]]&lt;0.1, "Medium", "Safe"))</f>
        <v>Medium</v>
      </c>
      <c r="O3178">
        <f>Global_Household_Financial_Dyna[[#This Row],[Total_Household_Income]]/Global_Household_Financial_Dyna[[#This Row],[Family_Size]]</f>
        <v>1247.3600000000001</v>
      </c>
      <c r="P3178" s="2">
        <f t="shared" si="98"/>
        <v>0.15879799892000862</v>
      </c>
      <c r="Q3178" s="2">
        <f t="shared" si="99"/>
        <v>-0.13523315304243827</v>
      </c>
      <c r="R3178" s="2" t="str">
        <f>IF(Global_Household_Financial_Dyna[[#This Row],[Vs country_Average]]&lt;-0.2, "Underperformer", IF(Global_Household_Financial_Dyna[[#This Row],[Vs country_Average]]&gt;0.2, "Outperformer", "Normal"))</f>
        <v>Normal</v>
      </c>
      <c r="S31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95.53</v>
      </c>
      <c r="T31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95.53</v>
      </c>
      <c r="U31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95.53</v>
      </c>
      <c r="V31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95.53</v>
      </c>
    </row>
    <row r="3179" spans="1:22" x14ac:dyDescent="0.3">
      <c r="A3179">
        <v>3187</v>
      </c>
      <c r="B3179" t="s">
        <v>10</v>
      </c>
      <c r="C3179" t="s">
        <v>22</v>
      </c>
      <c r="D3179">
        <v>6</v>
      </c>
      <c r="E3179">
        <v>2</v>
      </c>
      <c r="F3179">
        <v>1138</v>
      </c>
      <c r="G3179">
        <v>1822.25</v>
      </c>
      <c r="H3179">
        <v>182.23</v>
      </c>
      <c r="I3179">
        <v>742.17</v>
      </c>
      <c r="J3179">
        <v>897.85</v>
      </c>
      <c r="K3179">
        <f>Global_Household_Financial_Dyna[[#This Row],[Total_Household_Income]]-Global_Household_Financial_Dyna[[#This Row],[Estimated_Taxes]]</f>
        <v>1640.02</v>
      </c>
      <c r="L3179" s="1">
        <f>Global_Household_Financial_Dyna[[#This Row],[Monthly_Savings]]/Global_Household_Financial_Dyna[[#This Row],[Net Income]]</f>
        <v>0.5474628358190754</v>
      </c>
      <c r="M3179" s="2">
        <f>Global_Household_Financial_Dyna[[#This Row],[Monthly_Expenses]]/Global_Household_Financial_Dyna[[#This Row],[Net Income]]</f>
        <v>0.4525371641809246</v>
      </c>
      <c r="N3179" t="str">
        <f>IF(Global_Household_Financial_Dyna[[#This Row],[Monthly_Savings]]&lt;0,"High Risk", IF(Global_Household_Financial_Dyna[[#This Row],[Savings Rate%]]&lt;0.1, "Medium", "Safe"))</f>
        <v>Safe</v>
      </c>
      <c r="O3179">
        <f>Global_Household_Financial_Dyna[[#This Row],[Total_Household_Income]]/Global_Household_Financial_Dyna[[#This Row],[Family_Size]]</f>
        <v>303.70833333333331</v>
      </c>
      <c r="P3179" s="2">
        <f t="shared" si="98"/>
        <v>0.42077341556833553</v>
      </c>
      <c r="Q3179" s="2">
        <f t="shared" si="99"/>
        <v>0.12668942025073987</v>
      </c>
      <c r="R3179" s="2" t="str">
        <f>IF(Global_Household_Financial_Dyna[[#This Row],[Vs country_Average]]&lt;-0.2, "Underperformer", IF(Global_Household_Financial_Dyna[[#This Row],[Vs country_Average]]&gt;0.2, "Outperformer", "Normal"))</f>
        <v>Normal</v>
      </c>
      <c r="S31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897.85</v>
      </c>
      <c r="T31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897.85</v>
      </c>
      <c r="U31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897.85</v>
      </c>
      <c r="V31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897.85</v>
      </c>
    </row>
    <row r="3180" spans="1:22" x14ac:dyDescent="0.3">
      <c r="A3180">
        <v>3188</v>
      </c>
      <c r="B3180" t="s">
        <v>10</v>
      </c>
      <c r="C3180" t="s">
        <v>11</v>
      </c>
      <c r="D3180">
        <v>3</v>
      </c>
      <c r="E3180">
        <v>3</v>
      </c>
      <c r="F3180">
        <v>607.19000000000005</v>
      </c>
      <c r="G3180">
        <v>1493.93</v>
      </c>
      <c r="H3180">
        <v>149.38999999999999</v>
      </c>
      <c r="I3180">
        <v>355.16</v>
      </c>
      <c r="J3180">
        <v>989.38</v>
      </c>
      <c r="K3180">
        <f>Global_Household_Financial_Dyna[[#This Row],[Total_Household_Income]]-Global_Household_Financial_Dyna[[#This Row],[Estimated_Taxes]]</f>
        <v>1344.54</v>
      </c>
      <c r="L3180" s="1">
        <f>Global_Household_Financial_Dyna[[#This Row],[Monthly_Savings]]/Global_Household_Financial_Dyna[[#This Row],[Net Income]]</f>
        <v>0.73585017924345875</v>
      </c>
      <c r="M3180" s="2">
        <f>Global_Household_Financial_Dyna[[#This Row],[Monthly_Expenses]]/Global_Household_Financial_Dyna[[#This Row],[Net Income]]</f>
        <v>0.26414982075654131</v>
      </c>
      <c r="N3180" t="str">
        <f>IF(Global_Household_Financial_Dyna[[#This Row],[Monthly_Savings]]&lt;0,"High Risk", IF(Global_Household_Financial_Dyna[[#This Row],[Savings Rate%]]&lt;0.1, "Medium", "Safe"))</f>
        <v>Safe</v>
      </c>
      <c r="O3180">
        <f>Global_Household_Financial_Dyna[[#This Row],[Total_Household_Income]]/Global_Household_Financial_Dyna[[#This Row],[Family_Size]]</f>
        <v>497.97666666666669</v>
      </c>
      <c r="P3180" s="2">
        <f t="shared" si="98"/>
        <v>0.42077341556833553</v>
      </c>
      <c r="Q3180" s="2">
        <f t="shared" si="99"/>
        <v>0.31507676367512322</v>
      </c>
      <c r="R3180" s="2" t="str">
        <f>IF(Global_Household_Financial_Dyna[[#This Row],[Vs country_Average]]&lt;-0.2, "Underperformer", IF(Global_Household_Financial_Dyna[[#This Row],[Vs country_Average]]&gt;0.2, "Outperformer", "Normal"))</f>
        <v>Outperformer</v>
      </c>
      <c r="S31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989.38</v>
      </c>
      <c r="T31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989.38</v>
      </c>
      <c r="U31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989.38</v>
      </c>
      <c r="V31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989.38</v>
      </c>
    </row>
    <row r="3181" spans="1:22" x14ac:dyDescent="0.3">
      <c r="A3181">
        <v>3189</v>
      </c>
      <c r="B3181" t="s">
        <v>14</v>
      </c>
      <c r="C3181" t="s">
        <v>15</v>
      </c>
      <c r="D3181">
        <v>1</v>
      </c>
      <c r="E3181">
        <v>1</v>
      </c>
      <c r="F3181">
        <v>2073.87</v>
      </c>
      <c r="G3181">
        <v>2073.87</v>
      </c>
      <c r="H3181">
        <v>311.08</v>
      </c>
      <c r="I3181">
        <v>485.27</v>
      </c>
      <c r="J3181">
        <v>1277.52</v>
      </c>
      <c r="K3181">
        <f>Global_Household_Financial_Dyna[[#This Row],[Total_Household_Income]]-Global_Household_Financial_Dyna[[#This Row],[Estimated_Taxes]]</f>
        <v>1762.79</v>
      </c>
      <c r="L3181" s="1">
        <f>Global_Household_Financial_Dyna[[#This Row],[Monthly_Savings]]/Global_Household_Financial_Dyna[[#This Row],[Net Income]]</f>
        <v>0.72471479869978839</v>
      </c>
      <c r="M3181" s="2">
        <f>Global_Household_Financial_Dyna[[#This Row],[Monthly_Expenses]]/Global_Household_Financial_Dyna[[#This Row],[Net Income]]</f>
        <v>0.27528520130021161</v>
      </c>
      <c r="N3181" t="str">
        <f>IF(Global_Household_Financial_Dyna[[#This Row],[Monthly_Savings]]&lt;0,"High Risk", IF(Global_Household_Financial_Dyna[[#This Row],[Savings Rate%]]&lt;0.1, "Medium", "Safe"))</f>
        <v>Safe</v>
      </c>
      <c r="O3181">
        <f>Global_Household_Financial_Dyna[[#This Row],[Total_Household_Income]]/Global_Household_Financial_Dyna[[#This Row],[Family_Size]]</f>
        <v>2073.87</v>
      </c>
      <c r="P3181" s="2">
        <f t="shared" si="98"/>
        <v>0.39788995363055785</v>
      </c>
      <c r="Q3181" s="2">
        <f t="shared" si="99"/>
        <v>0.32682484506923054</v>
      </c>
      <c r="R3181" s="2" t="str">
        <f>IF(Global_Household_Financial_Dyna[[#This Row],[Vs country_Average]]&lt;-0.2, "Underperformer", IF(Global_Household_Financial_Dyna[[#This Row],[Vs country_Average]]&gt;0.2, "Outperformer", "Normal"))</f>
        <v>Outperformer</v>
      </c>
      <c r="S31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1277.52</v>
      </c>
      <c r="T31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1277.52</v>
      </c>
      <c r="U31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1277.52</v>
      </c>
      <c r="V31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1277.52</v>
      </c>
    </row>
    <row r="3182" spans="1:22" x14ac:dyDescent="0.3">
      <c r="A3182">
        <v>3190</v>
      </c>
      <c r="B3182" t="s">
        <v>14</v>
      </c>
      <c r="C3182" t="s">
        <v>15</v>
      </c>
      <c r="D3182">
        <v>1</v>
      </c>
      <c r="E3182">
        <v>1</v>
      </c>
      <c r="F3182">
        <v>1921.58</v>
      </c>
      <c r="G3182">
        <v>1921.58</v>
      </c>
      <c r="H3182">
        <v>288.24</v>
      </c>
      <c r="I3182">
        <v>682.93</v>
      </c>
      <c r="J3182">
        <v>950.41</v>
      </c>
      <c r="K3182">
        <f>Global_Household_Financial_Dyna[[#This Row],[Total_Household_Income]]-Global_Household_Financial_Dyna[[#This Row],[Estimated_Taxes]]</f>
        <v>1633.34</v>
      </c>
      <c r="L3182" s="1">
        <f>Global_Household_Financial_Dyna[[#This Row],[Monthly_Savings]]/Global_Household_Financial_Dyna[[#This Row],[Net Income]]</f>
        <v>0.58188129844367986</v>
      </c>
      <c r="M3182" s="2">
        <f>Global_Household_Financial_Dyna[[#This Row],[Monthly_Expenses]]/Global_Household_Financial_Dyna[[#This Row],[Net Income]]</f>
        <v>0.41811870155632019</v>
      </c>
      <c r="N3182" t="str">
        <f>IF(Global_Household_Financial_Dyna[[#This Row],[Monthly_Savings]]&lt;0,"High Risk", IF(Global_Household_Financial_Dyna[[#This Row],[Savings Rate%]]&lt;0.1, "Medium", "Safe"))</f>
        <v>Safe</v>
      </c>
      <c r="O3182">
        <f>Global_Household_Financial_Dyna[[#This Row],[Total_Household_Income]]/Global_Household_Financial_Dyna[[#This Row],[Family_Size]]</f>
        <v>1921.58</v>
      </c>
      <c r="P3182" s="2">
        <f t="shared" si="98"/>
        <v>0.39788995363055785</v>
      </c>
      <c r="Q3182" s="2">
        <f t="shared" si="99"/>
        <v>0.18399134481312202</v>
      </c>
      <c r="R3182" s="2" t="str">
        <f>IF(Global_Household_Financial_Dyna[[#This Row],[Vs country_Average]]&lt;-0.2, "Underperformer", IF(Global_Household_Financial_Dyna[[#This Row],[Vs country_Average]]&gt;0.2, "Outperformer", "Normal"))</f>
        <v>Normal</v>
      </c>
      <c r="S31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950.41</v>
      </c>
      <c r="T31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950.41</v>
      </c>
      <c r="U31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950.41</v>
      </c>
      <c r="V31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950.41</v>
      </c>
    </row>
    <row r="3183" spans="1:22" x14ac:dyDescent="0.3">
      <c r="A3183">
        <v>3191</v>
      </c>
      <c r="B3183" t="s">
        <v>10</v>
      </c>
      <c r="C3183" t="s">
        <v>22</v>
      </c>
      <c r="D3183">
        <v>8</v>
      </c>
      <c r="E3183">
        <v>3</v>
      </c>
      <c r="F3183">
        <v>480.83</v>
      </c>
      <c r="G3183">
        <v>1025.99</v>
      </c>
      <c r="H3183">
        <v>102.6</v>
      </c>
      <c r="I3183">
        <v>704.09</v>
      </c>
      <c r="J3183">
        <v>219.3</v>
      </c>
      <c r="K3183">
        <f>Global_Household_Financial_Dyna[[#This Row],[Total_Household_Income]]-Global_Household_Financial_Dyna[[#This Row],[Estimated_Taxes]]</f>
        <v>923.39</v>
      </c>
      <c r="L3183" s="1">
        <f>Global_Household_Financial_Dyna[[#This Row],[Monthly_Savings]]/Global_Household_Financial_Dyna[[#This Row],[Net Income]]</f>
        <v>0.23749444979910983</v>
      </c>
      <c r="M3183" s="2">
        <f>Global_Household_Financial_Dyna[[#This Row],[Monthly_Expenses]]/Global_Household_Financial_Dyna[[#This Row],[Net Income]]</f>
        <v>0.76250555020089028</v>
      </c>
      <c r="N3183" t="str">
        <f>IF(Global_Household_Financial_Dyna[[#This Row],[Monthly_Savings]]&lt;0,"High Risk", IF(Global_Household_Financial_Dyna[[#This Row],[Savings Rate%]]&lt;0.1, "Medium", "Safe"))</f>
        <v>Safe</v>
      </c>
      <c r="O3183">
        <f>Global_Household_Financial_Dyna[[#This Row],[Total_Household_Income]]/Global_Household_Financial_Dyna[[#This Row],[Family_Size]]</f>
        <v>128.24875</v>
      </c>
      <c r="P3183" s="2">
        <f t="shared" si="98"/>
        <v>0.42077341556833553</v>
      </c>
      <c r="Q3183" s="2">
        <f t="shared" si="99"/>
        <v>-0.1832789657692257</v>
      </c>
      <c r="R3183" s="2" t="str">
        <f>IF(Global_Household_Financial_Dyna[[#This Row],[Vs country_Average]]&lt;-0.2, "Underperformer", IF(Global_Household_Financial_Dyna[[#This Row],[Vs country_Average]]&gt;0.2, "Outperformer", "Normal"))</f>
        <v>Normal</v>
      </c>
      <c r="S31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219.3</v>
      </c>
      <c r="T31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219.3</v>
      </c>
      <c r="U31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219.3</v>
      </c>
      <c r="V31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219.3</v>
      </c>
    </row>
    <row r="3184" spans="1:22" x14ac:dyDescent="0.3">
      <c r="A3184">
        <v>3192</v>
      </c>
      <c r="B3184" t="s">
        <v>12</v>
      </c>
      <c r="C3184" t="s">
        <v>13</v>
      </c>
      <c r="D3184">
        <v>8</v>
      </c>
      <c r="E3184">
        <v>2</v>
      </c>
      <c r="F3184">
        <v>2355.1999999999998</v>
      </c>
      <c r="G3184">
        <v>3836.3</v>
      </c>
      <c r="H3184">
        <v>959.08</v>
      </c>
      <c r="I3184">
        <v>3640.65</v>
      </c>
      <c r="J3184">
        <v>-763.42</v>
      </c>
      <c r="K3184">
        <f>Global_Household_Financial_Dyna[[#This Row],[Total_Household_Income]]-Global_Household_Financial_Dyna[[#This Row],[Estimated_Taxes]]</f>
        <v>2877.2200000000003</v>
      </c>
      <c r="L3184" s="1">
        <f>Global_Household_Financial_Dyna[[#This Row],[Monthly_Savings]]/Global_Household_Financial_Dyna[[#This Row],[Net Income]]</f>
        <v>-0.26533250846303025</v>
      </c>
      <c r="M3184" s="2">
        <f>Global_Household_Financial_Dyna[[#This Row],[Monthly_Expenses]]/Global_Household_Financial_Dyna[[#This Row],[Net Income]]</f>
        <v>1.2653359840401497</v>
      </c>
      <c r="N3184" t="str">
        <f>IF(Global_Household_Financial_Dyna[[#This Row],[Monthly_Savings]]&lt;0,"High Risk", IF(Global_Household_Financial_Dyna[[#This Row],[Savings Rate%]]&lt;0.1, "Medium", "Safe"))</f>
        <v>High Risk</v>
      </c>
      <c r="O3184">
        <f>Global_Household_Financial_Dyna[[#This Row],[Total_Household_Income]]/Global_Household_Financial_Dyna[[#This Row],[Family_Size]]</f>
        <v>479.53750000000002</v>
      </c>
      <c r="P3184" s="2">
        <f t="shared" si="98"/>
        <v>0.30718716818024266</v>
      </c>
      <c r="Q3184" s="2">
        <f t="shared" si="99"/>
        <v>-0.57251967664327297</v>
      </c>
      <c r="R3184" s="2" t="str">
        <f>IF(Global_Household_Financial_Dyna[[#This Row],[Vs country_Average]]&lt;-0.2, "Underperformer", IF(Global_Household_Financial_Dyna[[#This Row],[Vs country_Average]]&gt;0.2, "Outperformer", "Normal"))</f>
        <v>Underperformer</v>
      </c>
      <c r="S31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-581.38749999999993</v>
      </c>
      <c r="T31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-399.3549999999999</v>
      </c>
      <c r="U31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-217.32249999999999</v>
      </c>
      <c r="V31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-35.28999999999985</v>
      </c>
    </row>
    <row r="3185" spans="1:22" x14ac:dyDescent="0.3">
      <c r="A3185">
        <v>3193</v>
      </c>
      <c r="B3185" t="s">
        <v>12</v>
      </c>
      <c r="C3185" t="s">
        <v>13</v>
      </c>
      <c r="D3185">
        <v>1</v>
      </c>
      <c r="E3185">
        <v>1</v>
      </c>
      <c r="F3185">
        <v>4451.9799999999996</v>
      </c>
      <c r="G3185">
        <v>4451.9799999999996</v>
      </c>
      <c r="H3185">
        <v>1113</v>
      </c>
      <c r="I3185">
        <v>1450.59</v>
      </c>
      <c r="J3185">
        <v>1888.4</v>
      </c>
      <c r="K3185">
        <f>Global_Household_Financial_Dyna[[#This Row],[Total_Household_Income]]-Global_Household_Financial_Dyna[[#This Row],[Estimated_Taxes]]</f>
        <v>3338.9799999999996</v>
      </c>
      <c r="L3185" s="1">
        <f>Global_Household_Financial_Dyna[[#This Row],[Monthly_Savings]]/Global_Household_Financial_Dyna[[#This Row],[Net Income]]</f>
        <v>0.56556193807689781</v>
      </c>
      <c r="M3185" s="2">
        <f>Global_Household_Financial_Dyna[[#This Row],[Monthly_Expenses]]/Global_Household_Financial_Dyna[[#This Row],[Net Income]]</f>
        <v>0.43444105684969664</v>
      </c>
      <c r="N3185" t="str">
        <f>IF(Global_Household_Financial_Dyna[[#This Row],[Monthly_Savings]]&lt;0,"High Risk", IF(Global_Household_Financial_Dyna[[#This Row],[Savings Rate%]]&lt;0.1, "Medium", "Safe"))</f>
        <v>Safe</v>
      </c>
      <c r="O3185">
        <f>Global_Household_Financial_Dyna[[#This Row],[Total_Household_Income]]/Global_Household_Financial_Dyna[[#This Row],[Family_Size]]</f>
        <v>4451.9799999999996</v>
      </c>
      <c r="P3185" s="2">
        <f t="shared" si="98"/>
        <v>0.30718716818024266</v>
      </c>
      <c r="Q3185" s="2">
        <f t="shared" si="99"/>
        <v>0.25837476989665514</v>
      </c>
      <c r="R3185" s="2" t="str">
        <f>IF(Global_Household_Financial_Dyna[[#This Row],[Vs country_Average]]&lt;-0.2, "Underperformer", IF(Global_Household_Financial_Dyna[[#This Row],[Vs country_Average]]&gt;0.2, "Outperformer", "Normal"))</f>
        <v>Outperformer</v>
      </c>
      <c r="S31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1888.4</v>
      </c>
      <c r="T31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1888.4</v>
      </c>
      <c r="U31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1888.4</v>
      </c>
      <c r="V31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1888.4</v>
      </c>
    </row>
    <row r="3186" spans="1:22" x14ac:dyDescent="0.3">
      <c r="A3186">
        <v>3194</v>
      </c>
      <c r="B3186" t="s">
        <v>10</v>
      </c>
      <c r="C3186" t="s">
        <v>22</v>
      </c>
      <c r="D3186">
        <v>8</v>
      </c>
      <c r="E3186">
        <v>1</v>
      </c>
      <c r="F3186">
        <v>978.73</v>
      </c>
      <c r="G3186">
        <v>978.73</v>
      </c>
      <c r="H3186">
        <v>97.87</v>
      </c>
      <c r="I3186">
        <v>716.69</v>
      </c>
      <c r="J3186">
        <v>164.17</v>
      </c>
      <c r="K3186">
        <f>Global_Household_Financial_Dyna[[#This Row],[Total_Household_Income]]-Global_Household_Financial_Dyna[[#This Row],[Estimated_Taxes]]</f>
        <v>880.86</v>
      </c>
      <c r="L3186" s="1">
        <f>Global_Household_Financial_Dyna[[#This Row],[Monthly_Savings]]/Global_Household_Financial_Dyna[[#This Row],[Net Income]]</f>
        <v>0.18637467929069318</v>
      </c>
      <c r="M3186" s="2">
        <f>Global_Household_Financial_Dyna[[#This Row],[Monthly_Expenses]]/Global_Household_Financial_Dyna[[#This Row],[Net Income]]</f>
        <v>0.81362532070930682</v>
      </c>
      <c r="N3186" t="str">
        <f>IF(Global_Household_Financial_Dyna[[#This Row],[Monthly_Savings]]&lt;0,"High Risk", IF(Global_Household_Financial_Dyna[[#This Row],[Savings Rate%]]&lt;0.1, "Medium", "Safe"))</f>
        <v>Safe</v>
      </c>
      <c r="O3186">
        <f>Global_Household_Financial_Dyna[[#This Row],[Total_Household_Income]]/Global_Household_Financial_Dyna[[#This Row],[Family_Size]]</f>
        <v>122.34125</v>
      </c>
      <c r="P3186" s="2">
        <f t="shared" si="98"/>
        <v>0.42077341556833553</v>
      </c>
      <c r="Q3186" s="2">
        <f t="shared" si="99"/>
        <v>-0.23439873627764235</v>
      </c>
      <c r="R3186" s="2" t="str">
        <f>IF(Global_Household_Financial_Dyna[[#This Row],[Vs country_Average]]&lt;-0.2, "Underperformer", IF(Global_Household_Financial_Dyna[[#This Row],[Vs country_Average]]&gt;0.2, "Outperformer", "Normal"))</f>
        <v>Underperformer</v>
      </c>
      <c r="S31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164.17</v>
      </c>
      <c r="T31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164.17</v>
      </c>
      <c r="U31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164.17</v>
      </c>
      <c r="V31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164.17</v>
      </c>
    </row>
    <row r="3187" spans="1:22" x14ac:dyDescent="0.3">
      <c r="A3187">
        <v>3195</v>
      </c>
      <c r="B3187" t="s">
        <v>10</v>
      </c>
      <c r="C3187" t="s">
        <v>22</v>
      </c>
      <c r="D3187">
        <v>4</v>
      </c>
      <c r="E3187">
        <v>2</v>
      </c>
      <c r="F3187">
        <v>712.69</v>
      </c>
      <c r="G3187">
        <v>1089.47</v>
      </c>
      <c r="H3187">
        <v>108.95</v>
      </c>
      <c r="I3187">
        <v>653.04</v>
      </c>
      <c r="J3187">
        <v>327.48</v>
      </c>
      <c r="K3187">
        <f>Global_Household_Financial_Dyna[[#This Row],[Total_Household_Income]]-Global_Household_Financial_Dyna[[#This Row],[Estimated_Taxes]]</f>
        <v>980.52</v>
      </c>
      <c r="L3187" s="1">
        <f>Global_Household_Financial_Dyna[[#This Row],[Monthly_Savings]]/Global_Household_Financial_Dyna[[#This Row],[Net Income]]</f>
        <v>0.33398604821931221</v>
      </c>
      <c r="M3187" s="2">
        <f>Global_Household_Financial_Dyna[[#This Row],[Monthly_Expenses]]/Global_Household_Financial_Dyna[[#This Row],[Net Income]]</f>
        <v>0.66601395178068779</v>
      </c>
      <c r="N3187" t="str">
        <f>IF(Global_Household_Financial_Dyna[[#This Row],[Monthly_Savings]]&lt;0,"High Risk", IF(Global_Household_Financial_Dyna[[#This Row],[Savings Rate%]]&lt;0.1, "Medium", "Safe"))</f>
        <v>Safe</v>
      </c>
      <c r="O3187">
        <f>Global_Household_Financial_Dyna[[#This Row],[Total_Household_Income]]/Global_Household_Financial_Dyna[[#This Row],[Family_Size]]</f>
        <v>272.36750000000001</v>
      </c>
      <c r="P3187" s="2">
        <f t="shared" si="98"/>
        <v>0.42077341556833553</v>
      </c>
      <c r="Q3187" s="2">
        <f t="shared" si="99"/>
        <v>-8.6787367349023314E-2</v>
      </c>
      <c r="R3187" s="2" t="str">
        <f>IF(Global_Household_Financial_Dyna[[#This Row],[Vs country_Average]]&lt;-0.2, "Underperformer", IF(Global_Household_Financial_Dyna[[#This Row],[Vs country_Average]]&gt;0.2, "Outperformer", "Normal"))</f>
        <v>Normal</v>
      </c>
      <c r="S31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327.48</v>
      </c>
      <c r="T31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327.48</v>
      </c>
      <c r="U31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327.48</v>
      </c>
      <c r="V31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327.48</v>
      </c>
    </row>
    <row r="3188" spans="1:22" x14ac:dyDescent="0.3">
      <c r="A3188">
        <v>3196</v>
      </c>
      <c r="B3188" t="s">
        <v>16</v>
      </c>
      <c r="C3188" t="s">
        <v>17</v>
      </c>
      <c r="D3188">
        <v>8</v>
      </c>
      <c r="E3188">
        <v>3</v>
      </c>
      <c r="F3188">
        <v>4775.03</v>
      </c>
      <c r="G3188">
        <v>10467.02</v>
      </c>
      <c r="H3188">
        <v>4186.8100000000004</v>
      </c>
      <c r="I3188">
        <v>5149.71</v>
      </c>
      <c r="J3188">
        <v>1130.5</v>
      </c>
      <c r="K3188">
        <f>Global_Household_Financial_Dyna[[#This Row],[Total_Household_Income]]-Global_Household_Financial_Dyna[[#This Row],[Estimated_Taxes]]</f>
        <v>6280.21</v>
      </c>
      <c r="L3188" s="1">
        <f>Global_Household_Financial_Dyna[[#This Row],[Monthly_Savings]]/Global_Household_Financial_Dyna[[#This Row],[Net Income]]</f>
        <v>0.18000990412740975</v>
      </c>
      <c r="M3188" s="2">
        <f>Global_Household_Financial_Dyna[[#This Row],[Monthly_Expenses]]/Global_Household_Financial_Dyna[[#This Row],[Net Income]]</f>
        <v>0.8199900958725902</v>
      </c>
      <c r="N3188" t="str">
        <f>IF(Global_Household_Financial_Dyna[[#This Row],[Monthly_Savings]]&lt;0,"High Risk", IF(Global_Household_Financial_Dyna[[#This Row],[Savings Rate%]]&lt;0.1, "Medium", "Safe"))</f>
        <v>Safe</v>
      </c>
      <c r="O3188">
        <f>Global_Household_Financial_Dyna[[#This Row],[Total_Household_Income]]/Global_Household_Financial_Dyna[[#This Row],[Family_Size]]</f>
        <v>1308.3775000000001</v>
      </c>
      <c r="P3188" s="2">
        <f t="shared" si="98"/>
        <v>0.15879799892000862</v>
      </c>
      <c r="Q3188" s="2">
        <f t="shared" si="99"/>
        <v>2.1211905207401127E-2</v>
      </c>
      <c r="R3188" s="2" t="str">
        <f>IF(Global_Household_Financial_Dyna[[#This Row],[Vs country_Average]]&lt;-0.2, "Underperformer", IF(Global_Household_Financial_Dyna[[#This Row],[Vs country_Average]]&gt;0.2, "Outperformer", "Normal"))</f>
        <v>Normal</v>
      </c>
      <c r="S31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1130.5</v>
      </c>
      <c r="T31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1130.5</v>
      </c>
      <c r="U31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1130.5</v>
      </c>
      <c r="V31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1130.5</v>
      </c>
    </row>
    <row r="3189" spans="1:22" x14ac:dyDescent="0.3">
      <c r="A3189">
        <v>3197</v>
      </c>
      <c r="B3189" t="s">
        <v>12</v>
      </c>
      <c r="C3189" t="s">
        <v>13</v>
      </c>
      <c r="D3189">
        <v>6</v>
      </c>
      <c r="E3189">
        <v>3</v>
      </c>
      <c r="F3189">
        <v>4760.74</v>
      </c>
      <c r="G3189">
        <v>10254.33</v>
      </c>
      <c r="H3189">
        <v>3076.3</v>
      </c>
      <c r="I3189">
        <v>3512.82</v>
      </c>
      <c r="J3189">
        <v>3665.21</v>
      </c>
      <c r="K3189">
        <f>Global_Household_Financial_Dyna[[#This Row],[Total_Household_Income]]-Global_Household_Financial_Dyna[[#This Row],[Estimated_Taxes]]</f>
        <v>7178.03</v>
      </c>
      <c r="L3189" s="1">
        <f>Global_Household_Financial_Dyna[[#This Row],[Monthly_Savings]]/Global_Household_Financial_Dyna[[#This Row],[Net Income]]</f>
        <v>0.51061502947187465</v>
      </c>
      <c r="M3189" s="2">
        <f>Global_Household_Financial_Dyna[[#This Row],[Monthly_Expenses]]/Global_Household_Financial_Dyna[[#This Row],[Net Income]]</f>
        <v>0.48938497052812546</v>
      </c>
      <c r="N3189" t="str">
        <f>IF(Global_Household_Financial_Dyna[[#This Row],[Monthly_Savings]]&lt;0,"High Risk", IF(Global_Household_Financial_Dyna[[#This Row],[Savings Rate%]]&lt;0.1, "Medium", "Safe"))</f>
        <v>Safe</v>
      </c>
      <c r="O3189">
        <f>Global_Household_Financial_Dyna[[#This Row],[Total_Household_Income]]/Global_Household_Financial_Dyna[[#This Row],[Family_Size]]</f>
        <v>1709.0550000000001</v>
      </c>
      <c r="P3189" s="2">
        <f t="shared" si="98"/>
        <v>0.30718716818024266</v>
      </c>
      <c r="Q3189" s="2">
        <f t="shared" si="99"/>
        <v>0.20342786129163198</v>
      </c>
      <c r="R3189" s="2" t="str">
        <f>IF(Global_Household_Financial_Dyna[[#This Row],[Vs country_Average]]&lt;-0.2, "Underperformer", IF(Global_Household_Financial_Dyna[[#This Row],[Vs country_Average]]&gt;0.2, "Outperformer", "Normal"))</f>
        <v>Outperformer</v>
      </c>
      <c r="S31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3665.21</v>
      </c>
      <c r="T31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3665.21</v>
      </c>
      <c r="U31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3665.21</v>
      </c>
      <c r="V31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3665.21</v>
      </c>
    </row>
    <row r="3190" spans="1:22" x14ac:dyDescent="0.3">
      <c r="A3190">
        <v>3198</v>
      </c>
      <c r="B3190" t="s">
        <v>12</v>
      </c>
      <c r="C3190" t="s">
        <v>13</v>
      </c>
      <c r="D3190">
        <v>5</v>
      </c>
      <c r="E3190">
        <v>3</v>
      </c>
      <c r="F3190">
        <v>5711.07</v>
      </c>
      <c r="G3190">
        <v>12237.93</v>
      </c>
      <c r="H3190">
        <v>3671.38</v>
      </c>
      <c r="I3190">
        <v>3287.53</v>
      </c>
      <c r="J3190">
        <v>5279.02</v>
      </c>
      <c r="K3190">
        <f>Global_Household_Financial_Dyna[[#This Row],[Total_Household_Income]]-Global_Household_Financial_Dyna[[#This Row],[Estimated_Taxes]]</f>
        <v>8566.5499999999993</v>
      </c>
      <c r="L3190" s="1">
        <f>Global_Household_Financial_Dyna[[#This Row],[Monthly_Savings]]/Global_Household_Financial_Dyna[[#This Row],[Net Income]]</f>
        <v>0.6162364078888235</v>
      </c>
      <c r="M3190" s="2">
        <f>Global_Household_Financial_Dyna[[#This Row],[Monthly_Expenses]]/Global_Household_Financial_Dyna[[#This Row],[Net Income]]</f>
        <v>0.38376359211117667</v>
      </c>
      <c r="N3190" t="str">
        <f>IF(Global_Household_Financial_Dyna[[#This Row],[Monthly_Savings]]&lt;0,"High Risk", IF(Global_Household_Financial_Dyna[[#This Row],[Savings Rate%]]&lt;0.1, "Medium", "Safe"))</f>
        <v>Safe</v>
      </c>
      <c r="O3190">
        <f>Global_Household_Financial_Dyna[[#This Row],[Total_Household_Income]]/Global_Household_Financial_Dyna[[#This Row],[Family_Size]]</f>
        <v>2447.5860000000002</v>
      </c>
      <c r="P3190" s="2">
        <f t="shared" si="98"/>
        <v>0.30718716818024266</v>
      </c>
      <c r="Q3190" s="2">
        <f t="shared" si="99"/>
        <v>0.30904923970858084</v>
      </c>
      <c r="R3190" s="2" t="str">
        <f>IF(Global_Household_Financial_Dyna[[#This Row],[Vs country_Average]]&lt;-0.2, "Underperformer", IF(Global_Household_Financial_Dyna[[#This Row],[Vs country_Average]]&gt;0.2, "Outperformer", "Normal"))</f>
        <v>Outperformer</v>
      </c>
      <c r="S31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5279.02</v>
      </c>
      <c r="T31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5279.02</v>
      </c>
      <c r="U31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5279.02</v>
      </c>
      <c r="V31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5279.02</v>
      </c>
    </row>
    <row r="3191" spans="1:22" x14ac:dyDescent="0.3">
      <c r="A3191">
        <v>3199</v>
      </c>
      <c r="B3191" t="s">
        <v>18</v>
      </c>
      <c r="C3191" t="s">
        <v>20</v>
      </c>
      <c r="D3191">
        <v>5</v>
      </c>
      <c r="E3191">
        <v>3</v>
      </c>
      <c r="F3191">
        <v>1767.51</v>
      </c>
      <c r="G3191">
        <v>3421.77</v>
      </c>
      <c r="H3191">
        <v>752.79</v>
      </c>
      <c r="I3191">
        <v>2438.54</v>
      </c>
      <c r="J3191">
        <v>230.44</v>
      </c>
      <c r="K3191">
        <f>Global_Household_Financial_Dyna[[#This Row],[Total_Household_Income]]-Global_Household_Financial_Dyna[[#This Row],[Estimated_Taxes]]</f>
        <v>2668.98</v>
      </c>
      <c r="L3191" s="1">
        <f>Global_Household_Financial_Dyna[[#This Row],[Monthly_Savings]]/Global_Household_Financial_Dyna[[#This Row],[Net Income]]</f>
        <v>8.6340099963281847E-2</v>
      </c>
      <c r="M3191" s="2">
        <f>Global_Household_Financial_Dyna[[#This Row],[Monthly_Expenses]]/Global_Household_Financial_Dyna[[#This Row],[Net Income]]</f>
        <v>0.91365990003671815</v>
      </c>
      <c r="N3191" t="str">
        <f>IF(Global_Household_Financial_Dyna[[#This Row],[Monthly_Savings]]&lt;0,"High Risk", IF(Global_Household_Financial_Dyna[[#This Row],[Savings Rate%]]&lt;0.1, "Medium", "Safe"))</f>
        <v>Medium</v>
      </c>
      <c r="O3191">
        <f>Global_Household_Financial_Dyna[[#This Row],[Total_Household_Income]]/Global_Household_Financial_Dyna[[#This Row],[Family_Size]]</f>
        <v>684.35400000000004</v>
      </c>
      <c r="P3191" s="2">
        <f t="shared" si="98"/>
        <v>0.32336204947805613</v>
      </c>
      <c r="Q3191" s="2">
        <f t="shared" si="99"/>
        <v>-0.23702194951477429</v>
      </c>
      <c r="R3191" s="2" t="str">
        <f>IF(Global_Household_Financial_Dyna[[#This Row],[Vs country_Average]]&lt;-0.2, "Underperformer", IF(Global_Household_Financial_Dyna[[#This Row],[Vs country_Average]]&gt;0.2, "Outperformer", "Normal"))</f>
        <v>Underperformer</v>
      </c>
      <c r="S31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230.44</v>
      </c>
      <c r="T31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230.44</v>
      </c>
      <c r="U31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230.44</v>
      </c>
      <c r="V31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230.44</v>
      </c>
    </row>
    <row r="3192" spans="1:22" x14ac:dyDescent="0.3">
      <c r="A3192">
        <v>3200</v>
      </c>
      <c r="B3192" t="s">
        <v>10</v>
      </c>
      <c r="C3192" t="s">
        <v>22</v>
      </c>
      <c r="D3192">
        <v>4</v>
      </c>
      <c r="E3192">
        <v>3</v>
      </c>
      <c r="F3192">
        <v>761.25</v>
      </c>
      <c r="G3192">
        <v>1794.57</v>
      </c>
      <c r="H3192">
        <v>179.46</v>
      </c>
      <c r="I3192">
        <v>622.76</v>
      </c>
      <c r="J3192">
        <v>992.35</v>
      </c>
      <c r="K3192">
        <f>Global_Household_Financial_Dyna[[#This Row],[Total_Household_Income]]-Global_Household_Financial_Dyna[[#This Row],[Estimated_Taxes]]</f>
        <v>1615.11</v>
      </c>
      <c r="L3192" s="1">
        <f>Global_Household_Financial_Dyna[[#This Row],[Monthly_Savings]]/Global_Household_Financial_Dyna[[#This Row],[Net Income]]</f>
        <v>0.61441635554234697</v>
      </c>
      <c r="M3192" s="2">
        <f>Global_Household_Financial_Dyna[[#This Row],[Monthly_Expenses]]/Global_Household_Financial_Dyna[[#This Row],[Net Income]]</f>
        <v>0.38558364445765303</v>
      </c>
      <c r="N3192" t="str">
        <f>IF(Global_Household_Financial_Dyna[[#This Row],[Monthly_Savings]]&lt;0,"High Risk", IF(Global_Household_Financial_Dyna[[#This Row],[Savings Rate%]]&lt;0.1, "Medium", "Safe"))</f>
        <v>Safe</v>
      </c>
      <c r="O3192">
        <f>Global_Household_Financial_Dyna[[#This Row],[Total_Household_Income]]/Global_Household_Financial_Dyna[[#This Row],[Family_Size]]</f>
        <v>448.64249999999998</v>
      </c>
      <c r="P3192" s="2">
        <f t="shared" si="98"/>
        <v>0.42077341556833553</v>
      </c>
      <c r="Q3192" s="2">
        <f t="shared" si="99"/>
        <v>0.19364293997401144</v>
      </c>
      <c r="R3192" s="2" t="str">
        <f>IF(Global_Household_Financial_Dyna[[#This Row],[Vs country_Average]]&lt;-0.2, "Underperformer", IF(Global_Household_Financial_Dyna[[#This Row],[Vs country_Average]]&gt;0.2, "Outperformer", "Normal"))</f>
        <v>Normal</v>
      </c>
      <c r="S31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992.35</v>
      </c>
      <c r="T31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992.35</v>
      </c>
      <c r="U31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992.35</v>
      </c>
      <c r="V31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992.35</v>
      </c>
    </row>
    <row r="3193" spans="1:22" x14ac:dyDescent="0.3">
      <c r="A3193">
        <v>3201</v>
      </c>
      <c r="B3193" t="s">
        <v>16</v>
      </c>
      <c r="C3193" t="s">
        <v>21</v>
      </c>
      <c r="D3193">
        <v>2</v>
      </c>
      <c r="E3193">
        <v>1</v>
      </c>
      <c r="F3193">
        <v>2445.0100000000002</v>
      </c>
      <c r="G3193">
        <v>2445.0100000000002</v>
      </c>
      <c r="H3193">
        <v>855.75</v>
      </c>
      <c r="I3193">
        <v>2018.54</v>
      </c>
      <c r="J3193">
        <v>-429.28</v>
      </c>
      <c r="K3193">
        <f>Global_Household_Financial_Dyna[[#This Row],[Total_Household_Income]]-Global_Household_Financial_Dyna[[#This Row],[Estimated_Taxes]]</f>
        <v>1589.2600000000002</v>
      </c>
      <c r="L3193" s="1">
        <f>Global_Household_Financial_Dyna[[#This Row],[Monthly_Savings]]/Global_Household_Financial_Dyna[[#This Row],[Net Income]]</f>
        <v>-0.27011313441475904</v>
      </c>
      <c r="M3193" s="2">
        <f>Global_Household_Financial_Dyna[[#This Row],[Monthly_Expenses]]/Global_Household_Financial_Dyna[[#This Row],[Net Income]]</f>
        <v>1.2701131344147589</v>
      </c>
      <c r="N3193" t="str">
        <f>IF(Global_Household_Financial_Dyna[[#This Row],[Monthly_Savings]]&lt;0,"High Risk", IF(Global_Household_Financial_Dyna[[#This Row],[Savings Rate%]]&lt;0.1, "Medium", "Safe"))</f>
        <v>High Risk</v>
      </c>
      <c r="O3193">
        <f>Global_Household_Financial_Dyna[[#This Row],[Total_Household_Income]]/Global_Household_Financial_Dyna[[#This Row],[Family_Size]]</f>
        <v>1222.5050000000001</v>
      </c>
      <c r="P3193" s="2">
        <f t="shared" si="98"/>
        <v>0.15879799892000862</v>
      </c>
      <c r="Q3193" s="2">
        <f t="shared" si="99"/>
        <v>-0.42891113333476766</v>
      </c>
      <c r="R3193" s="2" t="str">
        <f>IF(Global_Household_Financial_Dyna[[#This Row],[Vs country_Average]]&lt;-0.2, "Underperformer", IF(Global_Household_Financial_Dyna[[#This Row],[Vs country_Average]]&gt;0.2, "Outperformer", "Normal"))</f>
        <v>Underperformer</v>
      </c>
      <c r="S31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-328.35299999999995</v>
      </c>
      <c r="T31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-227.42599999999996</v>
      </c>
      <c r="U31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-126.49899999999997</v>
      </c>
      <c r="V31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-25.571999999999946</v>
      </c>
    </row>
    <row r="3194" spans="1:22" x14ac:dyDescent="0.3">
      <c r="A3194">
        <v>3202</v>
      </c>
      <c r="B3194" t="s">
        <v>16</v>
      </c>
      <c r="C3194" t="s">
        <v>17</v>
      </c>
      <c r="D3194">
        <v>4</v>
      </c>
      <c r="E3194">
        <v>3</v>
      </c>
      <c r="F3194">
        <v>5181.63</v>
      </c>
      <c r="G3194">
        <v>11252.94</v>
      </c>
      <c r="H3194">
        <v>4501.17</v>
      </c>
      <c r="I3194">
        <v>3513.29</v>
      </c>
      <c r="J3194">
        <v>3238.47</v>
      </c>
      <c r="K3194">
        <f>Global_Household_Financial_Dyna[[#This Row],[Total_Household_Income]]-Global_Household_Financial_Dyna[[#This Row],[Estimated_Taxes]]</f>
        <v>6751.77</v>
      </c>
      <c r="L3194" s="1">
        <f>Global_Household_Financial_Dyna[[#This Row],[Monthly_Savings]]/Global_Household_Financial_Dyna[[#This Row],[Net Income]]</f>
        <v>0.47964755908450668</v>
      </c>
      <c r="M3194" s="2">
        <f>Global_Household_Financial_Dyna[[#This Row],[Monthly_Expenses]]/Global_Household_Financial_Dyna[[#This Row],[Net Income]]</f>
        <v>0.52035095982238733</v>
      </c>
      <c r="N3194" t="str">
        <f>IF(Global_Household_Financial_Dyna[[#This Row],[Monthly_Savings]]&lt;0,"High Risk", IF(Global_Household_Financial_Dyna[[#This Row],[Savings Rate%]]&lt;0.1, "Medium", "Safe"))</f>
        <v>Safe</v>
      </c>
      <c r="O3194">
        <f>Global_Household_Financial_Dyna[[#This Row],[Total_Household_Income]]/Global_Household_Financial_Dyna[[#This Row],[Family_Size]]</f>
        <v>2813.2350000000001</v>
      </c>
      <c r="P3194" s="2">
        <f t="shared" si="98"/>
        <v>0.15879799892000862</v>
      </c>
      <c r="Q3194" s="2">
        <f t="shared" si="99"/>
        <v>0.32084956016449806</v>
      </c>
      <c r="R3194" s="2" t="str">
        <f>IF(Global_Household_Financial_Dyna[[#This Row],[Vs country_Average]]&lt;-0.2, "Underperformer", IF(Global_Household_Financial_Dyna[[#This Row],[Vs country_Average]]&gt;0.2, "Outperformer", "Normal"))</f>
        <v>Outperformer</v>
      </c>
      <c r="S31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3238.47</v>
      </c>
      <c r="T31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3238.47</v>
      </c>
      <c r="U31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3238.47</v>
      </c>
      <c r="V31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3238.47</v>
      </c>
    </row>
    <row r="3195" spans="1:22" x14ac:dyDescent="0.3">
      <c r="A3195">
        <v>3203</v>
      </c>
      <c r="B3195" t="s">
        <v>18</v>
      </c>
      <c r="C3195" t="s">
        <v>19</v>
      </c>
      <c r="D3195">
        <v>6</v>
      </c>
      <c r="E3195">
        <v>3</v>
      </c>
      <c r="F3195">
        <v>6363.52</v>
      </c>
      <c r="G3195">
        <v>15252.75</v>
      </c>
      <c r="H3195">
        <v>4118.24</v>
      </c>
      <c r="I3195">
        <v>4001.47</v>
      </c>
      <c r="J3195">
        <v>7133.03</v>
      </c>
      <c r="K3195">
        <f>Global_Household_Financial_Dyna[[#This Row],[Total_Household_Income]]-Global_Household_Financial_Dyna[[#This Row],[Estimated_Taxes]]</f>
        <v>11134.51</v>
      </c>
      <c r="L3195" s="1">
        <f>Global_Household_Financial_Dyna[[#This Row],[Monthly_Savings]]/Global_Household_Financial_Dyna[[#This Row],[Net Income]]</f>
        <v>0.64062361073814655</v>
      </c>
      <c r="M3195" s="2">
        <f>Global_Household_Financial_Dyna[[#This Row],[Monthly_Expenses]]/Global_Household_Financial_Dyna[[#This Row],[Net Income]]</f>
        <v>0.35937549115318052</v>
      </c>
      <c r="N3195" t="str">
        <f>IF(Global_Household_Financial_Dyna[[#This Row],[Monthly_Savings]]&lt;0,"High Risk", IF(Global_Household_Financial_Dyna[[#This Row],[Savings Rate%]]&lt;0.1, "Medium", "Safe"))</f>
        <v>Safe</v>
      </c>
      <c r="O3195">
        <f>Global_Household_Financial_Dyna[[#This Row],[Total_Household_Income]]/Global_Household_Financial_Dyna[[#This Row],[Family_Size]]</f>
        <v>2542.125</v>
      </c>
      <c r="P3195" s="2">
        <f t="shared" si="98"/>
        <v>0.32336204947805613</v>
      </c>
      <c r="Q3195" s="2">
        <f t="shared" si="99"/>
        <v>0.31726156126009042</v>
      </c>
      <c r="R3195" s="2" t="str">
        <f>IF(Global_Household_Financial_Dyna[[#This Row],[Vs country_Average]]&lt;-0.2, "Underperformer", IF(Global_Household_Financial_Dyna[[#This Row],[Vs country_Average]]&gt;0.2, "Outperformer", "Normal"))</f>
        <v>Outperformer</v>
      </c>
      <c r="S31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7133.03</v>
      </c>
      <c r="T31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7133.03</v>
      </c>
      <c r="U31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7133.03</v>
      </c>
      <c r="V31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7133.03</v>
      </c>
    </row>
    <row r="3196" spans="1:22" x14ac:dyDescent="0.3">
      <c r="A3196">
        <v>3204</v>
      </c>
      <c r="B3196" t="s">
        <v>12</v>
      </c>
      <c r="C3196" t="s">
        <v>13</v>
      </c>
      <c r="D3196">
        <v>1</v>
      </c>
      <c r="E3196">
        <v>1</v>
      </c>
      <c r="F3196">
        <v>5305.97</v>
      </c>
      <c r="G3196">
        <v>5305.97</v>
      </c>
      <c r="H3196">
        <v>1326.49</v>
      </c>
      <c r="I3196">
        <v>1750.41</v>
      </c>
      <c r="J3196">
        <v>2229.0700000000002</v>
      </c>
      <c r="K3196">
        <f>Global_Household_Financial_Dyna[[#This Row],[Total_Household_Income]]-Global_Household_Financial_Dyna[[#This Row],[Estimated_Taxes]]</f>
        <v>3979.4800000000005</v>
      </c>
      <c r="L3196" s="1">
        <f>Global_Household_Financial_Dyna[[#This Row],[Monthly_Savings]]/Global_Household_Financial_Dyna[[#This Row],[Net Income]]</f>
        <v>0.56014102345030004</v>
      </c>
      <c r="M3196" s="2">
        <f>Global_Household_Financial_Dyna[[#This Row],[Monthly_Expenses]]/Global_Household_Financial_Dyna[[#This Row],[Net Income]]</f>
        <v>0.43985897654969991</v>
      </c>
      <c r="N3196" t="str">
        <f>IF(Global_Household_Financial_Dyna[[#This Row],[Monthly_Savings]]&lt;0,"High Risk", IF(Global_Household_Financial_Dyna[[#This Row],[Savings Rate%]]&lt;0.1, "Medium", "Safe"))</f>
        <v>Safe</v>
      </c>
      <c r="O3196">
        <f>Global_Household_Financial_Dyna[[#This Row],[Total_Household_Income]]/Global_Household_Financial_Dyna[[#This Row],[Family_Size]]</f>
        <v>5305.97</v>
      </c>
      <c r="P3196" s="2">
        <f t="shared" si="98"/>
        <v>0.30718716818024266</v>
      </c>
      <c r="Q3196" s="2">
        <f t="shared" si="99"/>
        <v>0.25295385527005737</v>
      </c>
      <c r="R3196" s="2" t="str">
        <f>IF(Global_Household_Financial_Dyna[[#This Row],[Vs country_Average]]&lt;-0.2, "Underperformer", IF(Global_Household_Financial_Dyna[[#This Row],[Vs country_Average]]&gt;0.2, "Outperformer", "Normal"))</f>
        <v>Outperformer</v>
      </c>
      <c r="S31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2229.0700000000002</v>
      </c>
      <c r="T31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2229.0700000000002</v>
      </c>
      <c r="U31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2229.0700000000002</v>
      </c>
      <c r="V31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2229.0700000000002</v>
      </c>
    </row>
    <row r="3197" spans="1:22" x14ac:dyDescent="0.3">
      <c r="A3197">
        <v>3205</v>
      </c>
      <c r="B3197" t="s">
        <v>16</v>
      </c>
      <c r="C3197" t="s">
        <v>17</v>
      </c>
      <c r="D3197">
        <v>4</v>
      </c>
      <c r="E3197">
        <v>3</v>
      </c>
      <c r="F3197">
        <v>5698.8</v>
      </c>
      <c r="G3197">
        <v>12529.69</v>
      </c>
      <c r="H3197">
        <v>5011.87</v>
      </c>
      <c r="I3197">
        <v>3648.6</v>
      </c>
      <c r="J3197">
        <v>3869.21</v>
      </c>
      <c r="K3197">
        <f>Global_Household_Financial_Dyna[[#This Row],[Total_Household_Income]]-Global_Household_Financial_Dyna[[#This Row],[Estimated_Taxes]]</f>
        <v>7517.8200000000006</v>
      </c>
      <c r="L3197" s="1">
        <f>Global_Household_Financial_Dyna[[#This Row],[Monthly_Savings]]/Global_Household_Financial_Dyna[[#This Row],[Net Income]]</f>
        <v>0.5146718064545307</v>
      </c>
      <c r="M3197" s="2">
        <f>Global_Household_Financial_Dyna[[#This Row],[Monthly_Expenses]]/Global_Household_Financial_Dyna[[#This Row],[Net Income]]</f>
        <v>0.48532686337262659</v>
      </c>
      <c r="N3197" t="str">
        <f>IF(Global_Household_Financial_Dyna[[#This Row],[Monthly_Savings]]&lt;0,"High Risk", IF(Global_Household_Financial_Dyna[[#This Row],[Savings Rate%]]&lt;0.1, "Medium", "Safe"))</f>
        <v>Safe</v>
      </c>
      <c r="O3197">
        <f>Global_Household_Financial_Dyna[[#This Row],[Total_Household_Income]]/Global_Household_Financial_Dyna[[#This Row],[Family_Size]]</f>
        <v>3132.4225000000001</v>
      </c>
      <c r="P3197" s="2">
        <f t="shared" si="98"/>
        <v>0.15879799892000862</v>
      </c>
      <c r="Q3197" s="2">
        <f t="shared" si="99"/>
        <v>0.35587380753452208</v>
      </c>
      <c r="R3197" s="2" t="str">
        <f>IF(Global_Household_Financial_Dyna[[#This Row],[Vs country_Average]]&lt;-0.2, "Underperformer", IF(Global_Household_Financial_Dyna[[#This Row],[Vs country_Average]]&gt;0.2, "Outperformer", "Normal"))</f>
        <v>Outperformer</v>
      </c>
      <c r="S31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3869.21</v>
      </c>
      <c r="T31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3869.21</v>
      </c>
      <c r="U31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3869.21</v>
      </c>
      <c r="V31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3869.21</v>
      </c>
    </row>
    <row r="3198" spans="1:22" x14ac:dyDescent="0.3">
      <c r="A3198">
        <v>3206</v>
      </c>
      <c r="B3198" t="s">
        <v>14</v>
      </c>
      <c r="C3198" t="s">
        <v>15</v>
      </c>
      <c r="D3198">
        <v>1</v>
      </c>
      <c r="E3198">
        <v>1</v>
      </c>
      <c r="F3198">
        <v>2141.25</v>
      </c>
      <c r="G3198">
        <v>2141.25</v>
      </c>
      <c r="H3198">
        <v>321.19</v>
      </c>
      <c r="I3198">
        <v>660.07</v>
      </c>
      <c r="J3198">
        <v>1159.99</v>
      </c>
      <c r="K3198">
        <f>Global_Household_Financial_Dyna[[#This Row],[Total_Household_Income]]-Global_Household_Financial_Dyna[[#This Row],[Estimated_Taxes]]</f>
        <v>1820.06</v>
      </c>
      <c r="L3198" s="1">
        <f>Global_Household_Financial_Dyna[[#This Row],[Monthly_Savings]]/Global_Household_Financial_Dyna[[#This Row],[Net Income]]</f>
        <v>0.63733613177587556</v>
      </c>
      <c r="M3198" s="2">
        <f>Global_Household_Financial_Dyna[[#This Row],[Monthly_Expenses]]/Global_Household_Financial_Dyna[[#This Row],[Net Income]]</f>
        <v>0.3626638682241245</v>
      </c>
      <c r="N3198" t="str">
        <f>IF(Global_Household_Financial_Dyna[[#This Row],[Monthly_Savings]]&lt;0,"High Risk", IF(Global_Household_Financial_Dyna[[#This Row],[Savings Rate%]]&lt;0.1, "Medium", "Safe"))</f>
        <v>Safe</v>
      </c>
      <c r="O3198">
        <f>Global_Household_Financial_Dyna[[#This Row],[Total_Household_Income]]/Global_Household_Financial_Dyna[[#This Row],[Family_Size]]</f>
        <v>2141.25</v>
      </c>
      <c r="P3198" s="2">
        <f t="shared" si="98"/>
        <v>0.39788995363055785</v>
      </c>
      <c r="Q3198" s="2">
        <f t="shared" si="99"/>
        <v>0.23944617814531771</v>
      </c>
      <c r="R3198" s="2" t="str">
        <f>IF(Global_Household_Financial_Dyna[[#This Row],[Vs country_Average]]&lt;-0.2, "Underperformer", IF(Global_Household_Financial_Dyna[[#This Row],[Vs country_Average]]&gt;0.2, "Outperformer", "Normal"))</f>
        <v>Outperformer</v>
      </c>
      <c r="S31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1159.99</v>
      </c>
      <c r="T31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1159.99</v>
      </c>
      <c r="U31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1159.99</v>
      </c>
      <c r="V31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1159.99</v>
      </c>
    </row>
    <row r="3199" spans="1:22" x14ac:dyDescent="0.3">
      <c r="A3199">
        <v>3207</v>
      </c>
      <c r="B3199" t="s">
        <v>12</v>
      </c>
      <c r="C3199" t="s">
        <v>13</v>
      </c>
      <c r="D3199">
        <v>6</v>
      </c>
      <c r="E3199">
        <v>3</v>
      </c>
      <c r="F3199">
        <v>3173.81</v>
      </c>
      <c r="G3199">
        <v>6475.84</v>
      </c>
      <c r="H3199">
        <v>1618.96</v>
      </c>
      <c r="I3199">
        <v>3752.91</v>
      </c>
      <c r="J3199">
        <v>1103.97</v>
      </c>
      <c r="K3199">
        <f>Global_Household_Financial_Dyna[[#This Row],[Total_Household_Income]]-Global_Household_Financial_Dyna[[#This Row],[Estimated_Taxes]]</f>
        <v>4856.88</v>
      </c>
      <c r="L3199" s="1">
        <f>Global_Household_Financial_Dyna[[#This Row],[Monthly_Savings]]/Global_Household_Financial_Dyna[[#This Row],[Net Income]]</f>
        <v>0.22730024213075062</v>
      </c>
      <c r="M3199" s="2">
        <f>Global_Household_Financial_Dyna[[#This Row],[Monthly_Expenses]]/Global_Household_Financial_Dyna[[#This Row],[Net Income]]</f>
        <v>0.77269975786924938</v>
      </c>
      <c r="N3199" t="str">
        <f>IF(Global_Household_Financial_Dyna[[#This Row],[Monthly_Savings]]&lt;0,"High Risk", IF(Global_Household_Financial_Dyna[[#This Row],[Savings Rate%]]&lt;0.1, "Medium", "Safe"))</f>
        <v>Safe</v>
      </c>
      <c r="O3199">
        <f>Global_Household_Financial_Dyna[[#This Row],[Total_Household_Income]]/Global_Household_Financial_Dyna[[#This Row],[Family_Size]]</f>
        <v>1079.3066666666666</v>
      </c>
      <c r="P3199" s="2">
        <f t="shared" si="98"/>
        <v>0.30718716818024266</v>
      </c>
      <c r="Q3199" s="2">
        <f t="shared" si="99"/>
        <v>-7.9886926049492046E-2</v>
      </c>
      <c r="R3199" s="2" t="str">
        <f>IF(Global_Household_Financial_Dyna[[#This Row],[Vs country_Average]]&lt;-0.2, "Underperformer", IF(Global_Household_Financial_Dyna[[#This Row],[Vs country_Average]]&gt;0.2, "Outperformer", "Normal"))</f>
        <v>Normal</v>
      </c>
      <c r="S31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1103.97</v>
      </c>
      <c r="T31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1103.97</v>
      </c>
      <c r="U31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1103.97</v>
      </c>
      <c r="V31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1103.97</v>
      </c>
    </row>
    <row r="3200" spans="1:22" x14ac:dyDescent="0.3">
      <c r="A3200">
        <v>3208</v>
      </c>
      <c r="B3200" t="s">
        <v>14</v>
      </c>
      <c r="C3200" t="s">
        <v>15</v>
      </c>
      <c r="D3200">
        <v>7</v>
      </c>
      <c r="E3200">
        <v>3</v>
      </c>
      <c r="F3200">
        <v>2067.92</v>
      </c>
      <c r="G3200">
        <v>4088.13</v>
      </c>
      <c r="H3200">
        <v>613.22</v>
      </c>
      <c r="I3200">
        <v>1571.61</v>
      </c>
      <c r="J3200">
        <v>1903.3</v>
      </c>
      <c r="K3200">
        <f>Global_Household_Financial_Dyna[[#This Row],[Total_Household_Income]]-Global_Household_Financial_Dyna[[#This Row],[Estimated_Taxes]]</f>
        <v>3474.91</v>
      </c>
      <c r="L3200" s="1">
        <f>Global_Household_Financial_Dyna[[#This Row],[Monthly_Savings]]/Global_Household_Financial_Dyna[[#This Row],[Net Income]]</f>
        <v>0.54772641593595228</v>
      </c>
      <c r="M3200" s="2">
        <f>Global_Household_Financial_Dyna[[#This Row],[Monthly_Expenses]]/Global_Household_Financial_Dyna[[#This Row],[Net Income]]</f>
        <v>0.45227358406404772</v>
      </c>
      <c r="N3200" t="str">
        <f>IF(Global_Household_Financial_Dyna[[#This Row],[Monthly_Savings]]&lt;0,"High Risk", IF(Global_Household_Financial_Dyna[[#This Row],[Savings Rate%]]&lt;0.1, "Medium", "Safe"))</f>
        <v>Safe</v>
      </c>
      <c r="O3200">
        <f>Global_Household_Financial_Dyna[[#This Row],[Total_Household_Income]]/Global_Household_Financial_Dyna[[#This Row],[Family_Size]]</f>
        <v>584.01857142857148</v>
      </c>
      <c r="P3200" s="2">
        <f t="shared" si="98"/>
        <v>0.39788995363055785</v>
      </c>
      <c r="Q3200" s="2">
        <f t="shared" si="99"/>
        <v>0.14983646230539444</v>
      </c>
      <c r="R3200" s="2" t="str">
        <f>IF(Global_Household_Financial_Dyna[[#This Row],[Vs country_Average]]&lt;-0.2, "Underperformer", IF(Global_Household_Financial_Dyna[[#This Row],[Vs country_Average]]&gt;0.2, "Outperformer", "Normal"))</f>
        <v>Normal</v>
      </c>
      <c r="S32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1903.3</v>
      </c>
      <c r="T32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1903.3</v>
      </c>
      <c r="U32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1903.3</v>
      </c>
      <c r="V32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1903.3</v>
      </c>
    </row>
    <row r="3201" spans="1:22" x14ac:dyDescent="0.3">
      <c r="A3201">
        <v>3209</v>
      </c>
      <c r="B3201" t="s">
        <v>10</v>
      </c>
      <c r="C3201" t="s">
        <v>11</v>
      </c>
      <c r="D3201">
        <v>6</v>
      </c>
      <c r="E3201">
        <v>2</v>
      </c>
      <c r="F3201">
        <v>917.89</v>
      </c>
      <c r="G3201">
        <v>1387.48</v>
      </c>
      <c r="H3201">
        <v>138.75</v>
      </c>
      <c r="I3201">
        <v>592.79</v>
      </c>
      <c r="J3201">
        <v>655.95</v>
      </c>
      <c r="K3201">
        <f>Global_Household_Financial_Dyna[[#This Row],[Total_Household_Income]]-Global_Household_Financial_Dyna[[#This Row],[Estimated_Taxes]]</f>
        <v>1248.73</v>
      </c>
      <c r="L3201" s="1">
        <f>Global_Household_Financial_Dyna[[#This Row],[Monthly_Savings]]/Global_Household_Financial_Dyna[[#This Row],[Net Income]]</f>
        <v>0.52529369839757201</v>
      </c>
      <c r="M3201" s="2">
        <f>Global_Household_Financial_Dyna[[#This Row],[Monthly_Expenses]]/Global_Household_Financial_Dyna[[#This Row],[Net Income]]</f>
        <v>0.4747143097386945</v>
      </c>
      <c r="N3201" t="str">
        <f>IF(Global_Household_Financial_Dyna[[#This Row],[Monthly_Savings]]&lt;0,"High Risk", IF(Global_Household_Financial_Dyna[[#This Row],[Savings Rate%]]&lt;0.1, "Medium", "Safe"))</f>
        <v>Safe</v>
      </c>
      <c r="O3201">
        <f>Global_Household_Financial_Dyna[[#This Row],[Total_Household_Income]]/Global_Household_Financial_Dyna[[#This Row],[Family_Size]]</f>
        <v>231.24666666666667</v>
      </c>
      <c r="P3201" s="2">
        <f t="shared" si="98"/>
        <v>0.42077341556833553</v>
      </c>
      <c r="Q3201" s="2">
        <f t="shared" si="99"/>
        <v>0.10452028282923648</v>
      </c>
      <c r="R3201" s="2" t="str">
        <f>IF(Global_Household_Financial_Dyna[[#This Row],[Vs country_Average]]&lt;-0.2, "Underperformer", IF(Global_Household_Financial_Dyna[[#This Row],[Vs country_Average]]&gt;0.2, "Outperformer", "Normal"))</f>
        <v>Normal</v>
      </c>
      <c r="S32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655.95</v>
      </c>
      <c r="T32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655.95</v>
      </c>
      <c r="U32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655.95</v>
      </c>
      <c r="V32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655.95</v>
      </c>
    </row>
    <row r="3202" spans="1:22" x14ac:dyDescent="0.3">
      <c r="A3202">
        <v>3210</v>
      </c>
      <c r="B3202" t="s">
        <v>16</v>
      </c>
      <c r="C3202" t="s">
        <v>21</v>
      </c>
      <c r="D3202">
        <v>3</v>
      </c>
      <c r="E3202">
        <v>1</v>
      </c>
      <c r="F3202">
        <v>5323.63</v>
      </c>
      <c r="G3202">
        <v>5323.63</v>
      </c>
      <c r="H3202">
        <v>1863.27</v>
      </c>
      <c r="I3202">
        <v>3067.75</v>
      </c>
      <c r="J3202">
        <v>392.61</v>
      </c>
      <c r="K3202">
        <f>Global_Household_Financial_Dyna[[#This Row],[Total_Household_Income]]-Global_Household_Financial_Dyna[[#This Row],[Estimated_Taxes]]</f>
        <v>3460.36</v>
      </c>
      <c r="L3202" s="1">
        <f>Global_Household_Financial_Dyna[[#This Row],[Monthly_Savings]]/Global_Household_Financial_Dyna[[#This Row],[Net Income]]</f>
        <v>0.11345929325272515</v>
      </c>
      <c r="M3202" s="2">
        <f>Global_Household_Financial_Dyna[[#This Row],[Monthly_Expenses]]/Global_Household_Financial_Dyna[[#This Row],[Net Income]]</f>
        <v>0.88654070674727481</v>
      </c>
      <c r="N3202" t="str">
        <f>IF(Global_Household_Financial_Dyna[[#This Row],[Monthly_Savings]]&lt;0,"High Risk", IF(Global_Household_Financial_Dyna[[#This Row],[Savings Rate%]]&lt;0.1, "Medium", "Safe"))</f>
        <v>Safe</v>
      </c>
      <c r="O3202">
        <f>Global_Household_Financial_Dyna[[#This Row],[Total_Household_Income]]/Global_Household_Financial_Dyna[[#This Row],[Family_Size]]</f>
        <v>1774.5433333333333</v>
      </c>
      <c r="P3202" s="2">
        <f t="shared" ref="P3202:P3265" si="100">AVERAGEIF($B$2:$B$4986,$B3202,$L$2:$L$4986)</f>
        <v>0.15879799892000862</v>
      </c>
      <c r="Q3202" s="2">
        <f t="shared" ref="Q3202:Q3265" si="101">L3202-P3202</f>
        <v>-4.5338705667283472E-2</v>
      </c>
      <c r="R3202" s="2" t="str">
        <f>IF(Global_Household_Financial_Dyna[[#This Row],[Vs country_Average]]&lt;-0.2, "Underperformer", IF(Global_Household_Financial_Dyna[[#This Row],[Vs country_Average]]&gt;0.2, "Outperformer", "Normal"))</f>
        <v>Normal</v>
      </c>
      <c r="S32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392.61</v>
      </c>
      <c r="T32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392.61</v>
      </c>
      <c r="U32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392.61</v>
      </c>
      <c r="V32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392.61</v>
      </c>
    </row>
    <row r="3203" spans="1:22" x14ac:dyDescent="0.3">
      <c r="A3203">
        <v>3211</v>
      </c>
      <c r="B3203" t="s">
        <v>18</v>
      </c>
      <c r="C3203" t="s">
        <v>19</v>
      </c>
      <c r="D3203">
        <v>1</v>
      </c>
      <c r="E3203">
        <v>1</v>
      </c>
      <c r="F3203">
        <v>3123.11</v>
      </c>
      <c r="G3203">
        <v>3123.11</v>
      </c>
      <c r="H3203">
        <v>687.08</v>
      </c>
      <c r="I3203">
        <v>1759.33</v>
      </c>
      <c r="J3203">
        <v>676.7</v>
      </c>
      <c r="K3203">
        <f>Global_Household_Financial_Dyna[[#This Row],[Total_Household_Income]]-Global_Household_Financial_Dyna[[#This Row],[Estimated_Taxes]]</f>
        <v>2436.0300000000002</v>
      </c>
      <c r="L3203" s="1">
        <f>Global_Household_Financial_Dyna[[#This Row],[Monthly_Savings]]/Global_Household_Financial_Dyna[[#This Row],[Net Income]]</f>
        <v>0.27778804037717103</v>
      </c>
      <c r="M3203" s="2">
        <f>Global_Household_Financial_Dyna[[#This Row],[Monthly_Expenses]]/Global_Household_Financial_Dyna[[#This Row],[Net Income]]</f>
        <v>0.7222119596228288</v>
      </c>
      <c r="N3203" t="str">
        <f>IF(Global_Household_Financial_Dyna[[#This Row],[Monthly_Savings]]&lt;0,"High Risk", IF(Global_Household_Financial_Dyna[[#This Row],[Savings Rate%]]&lt;0.1, "Medium", "Safe"))</f>
        <v>Safe</v>
      </c>
      <c r="O3203">
        <f>Global_Household_Financial_Dyna[[#This Row],[Total_Household_Income]]/Global_Household_Financial_Dyna[[#This Row],[Family_Size]]</f>
        <v>3123.11</v>
      </c>
      <c r="P3203" s="2">
        <f t="shared" si="100"/>
        <v>0.32336204947805613</v>
      </c>
      <c r="Q3203" s="2">
        <f t="shared" si="101"/>
        <v>-4.5574009100885104E-2</v>
      </c>
      <c r="R3203" s="2" t="str">
        <f>IF(Global_Household_Financial_Dyna[[#This Row],[Vs country_Average]]&lt;-0.2, "Underperformer", IF(Global_Household_Financial_Dyna[[#This Row],[Vs country_Average]]&gt;0.2, "Outperformer", "Normal"))</f>
        <v>Normal</v>
      </c>
      <c r="S32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676.7</v>
      </c>
      <c r="T32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676.7</v>
      </c>
      <c r="U32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676.7</v>
      </c>
      <c r="V32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676.7</v>
      </c>
    </row>
    <row r="3204" spans="1:22" x14ac:dyDescent="0.3">
      <c r="A3204">
        <v>3212</v>
      </c>
      <c r="B3204" t="s">
        <v>16</v>
      </c>
      <c r="C3204" t="s">
        <v>21</v>
      </c>
      <c r="D3204">
        <v>5</v>
      </c>
      <c r="E3204">
        <v>3</v>
      </c>
      <c r="F3204">
        <v>3007.25</v>
      </c>
      <c r="G3204">
        <v>6238.92</v>
      </c>
      <c r="H3204">
        <v>2183.62</v>
      </c>
      <c r="I3204">
        <v>3127.67</v>
      </c>
      <c r="J3204">
        <v>927.62</v>
      </c>
      <c r="K3204">
        <f>Global_Household_Financial_Dyna[[#This Row],[Total_Household_Income]]-Global_Household_Financial_Dyna[[#This Row],[Estimated_Taxes]]</f>
        <v>4055.3</v>
      </c>
      <c r="L3204" s="1">
        <f>Global_Household_Financial_Dyna[[#This Row],[Monthly_Savings]]/Global_Household_Financial_Dyna[[#This Row],[Net Income]]</f>
        <v>0.22874263309742804</v>
      </c>
      <c r="M3204" s="2">
        <f>Global_Household_Financial_Dyna[[#This Row],[Monthly_Expenses]]/Global_Household_Financial_Dyna[[#This Row],[Net Income]]</f>
        <v>0.77125490099376126</v>
      </c>
      <c r="N3204" t="str">
        <f>IF(Global_Household_Financial_Dyna[[#This Row],[Monthly_Savings]]&lt;0,"High Risk", IF(Global_Household_Financial_Dyna[[#This Row],[Savings Rate%]]&lt;0.1, "Medium", "Safe"))</f>
        <v>Safe</v>
      </c>
      <c r="O3204">
        <f>Global_Household_Financial_Dyna[[#This Row],[Total_Household_Income]]/Global_Household_Financial_Dyna[[#This Row],[Family_Size]]</f>
        <v>1247.7840000000001</v>
      </c>
      <c r="P3204" s="2">
        <f t="shared" si="100"/>
        <v>0.15879799892000862</v>
      </c>
      <c r="Q3204" s="2">
        <f t="shared" si="101"/>
        <v>6.9944634177419418E-2</v>
      </c>
      <c r="R3204" s="2" t="str">
        <f>IF(Global_Household_Financial_Dyna[[#This Row],[Vs country_Average]]&lt;-0.2, "Underperformer", IF(Global_Household_Financial_Dyna[[#This Row],[Vs country_Average]]&gt;0.2, "Outperformer", "Normal"))</f>
        <v>Normal</v>
      </c>
      <c r="S32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927.62</v>
      </c>
      <c r="T32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927.62</v>
      </c>
      <c r="U32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927.62</v>
      </c>
      <c r="V32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927.62</v>
      </c>
    </row>
    <row r="3205" spans="1:22" x14ac:dyDescent="0.3">
      <c r="A3205">
        <v>3213</v>
      </c>
      <c r="B3205" t="s">
        <v>18</v>
      </c>
      <c r="C3205" t="s">
        <v>19</v>
      </c>
      <c r="D3205">
        <v>4</v>
      </c>
      <c r="E3205">
        <v>3</v>
      </c>
      <c r="F3205">
        <v>3812.72</v>
      </c>
      <c r="G3205">
        <v>9273.15</v>
      </c>
      <c r="H3205">
        <v>2503.75</v>
      </c>
      <c r="I3205">
        <v>3425.78</v>
      </c>
      <c r="J3205">
        <v>3343.62</v>
      </c>
      <c r="K3205">
        <f>Global_Household_Financial_Dyna[[#This Row],[Total_Household_Income]]-Global_Household_Financial_Dyna[[#This Row],[Estimated_Taxes]]</f>
        <v>6769.4</v>
      </c>
      <c r="L3205" s="1">
        <f>Global_Household_Financial_Dyna[[#This Row],[Monthly_Savings]]/Global_Household_Financial_Dyna[[#This Row],[Net Income]]</f>
        <v>0.49393151534847995</v>
      </c>
      <c r="M3205" s="2">
        <f>Global_Household_Financial_Dyna[[#This Row],[Monthly_Expenses]]/Global_Household_Financial_Dyna[[#This Row],[Net Income]]</f>
        <v>0.5060684846515201</v>
      </c>
      <c r="N3205" t="str">
        <f>IF(Global_Household_Financial_Dyna[[#This Row],[Monthly_Savings]]&lt;0,"High Risk", IF(Global_Household_Financial_Dyna[[#This Row],[Savings Rate%]]&lt;0.1, "Medium", "Safe"))</f>
        <v>Safe</v>
      </c>
      <c r="O3205">
        <f>Global_Household_Financial_Dyna[[#This Row],[Total_Household_Income]]/Global_Household_Financial_Dyna[[#This Row],[Family_Size]]</f>
        <v>2318.2874999999999</v>
      </c>
      <c r="P3205" s="2">
        <f t="shared" si="100"/>
        <v>0.32336204947805613</v>
      </c>
      <c r="Q3205" s="2">
        <f t="shared" si="101"/>
        <v>0.17056946587042382</v>
      </c>
      <c r="R3205" s="2" t="str">
        <f>IF(Global_Household_Financial_Dyna[[#This Row],[Vs country_Average]]&lt;-0.2, "Underperformer", IF(Global_Household_Financial_Dyna[[#This Row],[Vs country_Average]]&gt;0.2, "Outperformer", "Normal"))</f>
        <v>Normal</v>
      </c>
      <c r="S32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3343.62</v>
      </c>
      <c r="T32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3343.62</v>
      </c>
      <c r="U32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3343.62</v>
      </c>
      <c r="V32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3343.62</v>
      </c>
    </row>
    <row r="3206" spans="1:22" x14ac:dyDescent="0.3">
      <c r="A3206">
        <v>3214</v>
      </c>
      <c r="B3206" t="s">
        <v>16</v>
      </c>
      <c r="C3206" t="s">
        <v>21</v>
      </c>
      <c r="D3206">
        <v>7</v>
      </c>
      <c r="E3206">
        <v>2</v>
      </c>
      <c r="F3206">
        <v>5640.03</v>
      </c>
      <c r="G3206">
        <v>9082.8799999999992</v>
      </c>
      <c r="H3206">
        <v>3633.15</v>
      </c>
      <c r="I3206">
        <v>4821.22</v>
      </c>
      <c r="J3206">
        <v>628.51</v>
      </c>
      <c r="K3206">
        <f>Global_Household_Financial_Dyna[[#This Row],[Total_Household_Income]]-Global_Household_Financial_Dyna[[#This Row],[Estimated_Taxes]]</f>
        <v>5449.73</v>
      </c>
      <c r="L3206" s="1">
        <f>Global_Household_Financial_Dyna[[#This Row],[Monthly_Savings]]/Global_Household_Financial_Dyna[[#This Row],[Net Income]]</f>
        <v>0.11532864930923184</v>
      </c>
      <c r="M3206" s="2">
        <f>Global_Household_Financial_Dyna[[#This Row],[Monthly_Expenses]]/Global_Household_Financial_Dyna[[#This Row],[Net Income]]</f>
        <v>0.8846713506907683</v>
      </c>
      <c r="N3206" t="str">
        <f>IF(Global_Household_Financial_Dyna[[#This Row],[Monthly_Savings]]&lt;0,"High Risk", IF(Global_Household_Financial_Dyna[[#This Row],[Savings Rate%]]&lt;0.1, "Medium", "Safe"))</f>
        <v>Safe</v>
      </c>
      <c r="O3206">
        <f>Global_Household_Financial_Dyna[[#This Row],[Total_Household_Income]]/Global_Household_Financial_Dyna[[#This Row],[Family_Size]]</f>
        <v>1297.5542857142857</v>
      </c>
      <c r="P3206" s="2">
        <f t="shared" si="100"/>
        <v>0.15879799892000862</v>
      </c>
      <c r="Q3206" s="2">
        <f t="shared" si="101"/>
        <v>-4.3469349610776781E-2</v>
      </c>
      <c r="R3206" s="2" t="str">
        <f>IF(Global_Household_Financial_Dyna[[#This Row],[Vs country_Average]]&lt;-0.2, "Underperformer", IF(Global_Household_Financial_Dyna[[#This Row],[Vs country_Average]]&gt;0.2, "Outperformer", "Normal"))</f>
        <v>Normal</v>
      </c>
      <c r="S32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628.51</v>
      </c>
      <c r="T32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628.51</v>
      </c>
      <c r="U32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628.51</v>
      </c>
      <c r="V32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628.51</v>
      </c>
    </row>
    <row r="3207" spans="1:22" x14ac:dyDescent="0.3">
      <c r="A3207">
        <v>3215</v>
      </c>
      <c r="B3207" t="s">
        <v>18</v>
      </c>
      <c r="C3207" t="s">
        <v>20</v>
      </c>
      <c r="D3207">
        <v>6</v>
      </c>
      <c r="E3207">
        <v>3</v>
      </c>
      <c r="F3207">
        <v>5198.6499999999996</v>
      </c>
      <c r="G3207">
        <v>11497.46</v>
      </c>
      <c r="H3207">
        <v>3104.31</v>
      </c>
      <c r="I3207">
        <v>3696.52</v>
      </c>
      <c r="J3207">
        <v>4696.62</v>
      </c>
      <c r="K3207">
        <f>Global_Household_Financial_Dyna[[#This Row],[Total_Household_Income]]-Global_Household_Financial_Dyna[[#This Row],[Estimated_Taxes]]</f>
        <v>8393.15</v>
      </c>
      <c r="L3207" s="1">
        <f>Global_Household_Financial_Dyna[[#This Row],[Monthly_Savings]]/Global_Household_Financial_Dyna[[#This Row],[Net Income]]</f>
        <v>0.55957775090401107</v>
      </c>
      <c r="M3207" s="2">
        <f>Global_Household_Financial_Dyna[[#This Row],[Monthly_Expenses]]/Global_Household_Financial_Dyna[[#This Row],[Net Income]]</f>
        <v>0.44042105764820122</v>
      </c>
      <c r="N3207" t="str">
        <f>IF(Global_Household_Financial_Dyna[[#This Row],[Monthly_Savings]]&lt;0,"High Risk", IF(Global_Household_Financial_Dyna[[#This Row],[Savings Rate%]]&lt;0.1, "Medium", "Safe"))</f>
        <v>Safe</v>
      </c>
      <c r="O3207">
        <f>Global_Household_Financial_Dyna[[#This Row],[Total_Household_Income]]/Global_Household_Financial_Dyna[[#This Row],[Family_Size]]</f>
        <v>1916.2433333333331</v>
      </c>
      <c r="P3207" s="2">
        <f t="shared" si="100"/>
        <v>0.32336204947805613</v>
      </c>
      <c r="Q3207" s="2">
        <f t="shared" si="101"/>
        <v>0.23621570142595494</v>
      </c>
      <c r="R3207" s="2" t="str">
        <f>IF(Global_Household_Financial_Dyna[[#This Row],[Vs country_Average]]&lt;-0.2, "Underperformer", IF(Global_Household_Financial_Dyna[[#This Row],[Vs country_Average]]&gt;0.2, "Outperformer", "Normal"))</f>
        <v>Outperformer</v>
      </c>
      <c r="S32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4696.62</v>
      </c>
      <c r="T32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4696.62</v>
      </c>
      <c r="U32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4696.62</v>
      </c>
      <c r="V32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4696.62</v>
      </c>
    </row>
    <row r="3208" spans="1:22" x14ac:dyDescent="0.3">
      <c r="A3208">
        <v>3216</v>
      </c>
      <c r="B3208" t="s">
        <v>18</v>
      </c>
      <c r="C3208" t="s">
        <v>19</v>
      </c>
      <c r="D3208">
        <v>1</v>
      </c>
      <c r="E3208">
        <v>1</v>
      </c>
      <c r="F3208">
        <v>2956.72</v>
      </c>
      <c r="G3208">
        <v>2956.72</v>
      </c>
      <c r="H3208">
        <v>650.48</v>
      </c>
      <c r="I3208">
        <v>1134.7</v>
      </c>
      <c r="J3208">
        <v>1171.54</v>
      </c>
      <c r="K3208">
        <f>Global_Household_Financial_Dyna[[#This Row],[Total_Household_Income]]-Global_Household_Financial_Dyna[[#This Row],[Estimated_Taxes]]</f>
        <v>2306.2399999999998</v>
      </c>
      <c r="L3208" s="1">
        <f>Global_Household_Financial_Dyna[[#This Row],[Monthly_Savings]]/Global_Household_Financial_Dyna[[#This Row],[Net Income]]</f>
        <v>0.507987026502012</v>
      </c>
      <c r="M3208" s="2">
        <f>Global_Household_Financial_Dyna[[#This Row],[Monthly_Expenses]]/Global_Household_Financial_Dyna[[#This Row],[Net Income]]</f>
        <v>0.49201297349798812</v>
      </c>
      <c r="N3208" t="str">
        <f>IF(Global_Household_Financial_Dyna[[#This Row],[Monthly_Savings]]&lt;0,"High Risk", IF(Global_Household_Financial_Dyna[[#This Row],[Savings Rate%]]&lt;0.1, "Medium", "Safe"))</f>
        <v>Safe</v>
      </c>
      <c r="O3208">
        <f>Global_Household_Financial_Dyna[[#This Row],[Total_Household_Income]]/Global_Household_Financial_Dyna[[#This Row],[Family_Size]]</f>
        <v>2956.72</v>
      </c>
      <c r="P3208" s="2">
        <f t="shared" si="100"/>
        <v>0.32336204947805613</v>
      </c>
      <c r="Q3208" s="2">
        <f t="shared" si="101"/>
        <v>0.18462497702395586</v>
      </c>
      <c r="R3208" s="2" t="str">
        <f>IF(Global_Household_Financial_Dyna[[#This Row],[Vs country_Average]]&lt;-0.2, "Underperformer", IF(Global_Household_Financial_Dyna[[#This Row],[Vs country_Average]]&gt;0.2, "Outperformer", "Normal"))</f>
        <v>Normal</v>
      </c>
      <c r="S32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1171.54</v>
      </c>
      <c r="T32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1171.54</v>
      </c>
      <c r="U32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1171.54</v>
      </c>
      <c r="V32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1171.54</v>
      </c>
    </row>
    <row r="3209" spans="1:22" x14ac:dyDescent="0.3">
      <c r="A3209">
        <v>3217</v>
      </c>
      <c r="B3209" t="s">
        <v>18</v>
      </c>
      <c r="C3209" t="s">
        <v>20</v>
      </c>
      <c r="D3209">
        <v>7</v>
      </c>
      <c r="E3209">
        <v>3</v>
      </c>
      <c r="F3209">
        <v>3433.57</v>
      </c>
      <c r="G3209">
        <v>7606.13</v>
      </c>
      <c r="H3209">
        <v>1673.35</v>
      </c>
      <c r="I3209">
        <v>3912.65</v>
      </c>
      <c r="J3209">
        <v>2020.13</v>
      </c>
      <c r="K3209">
        <f>Global_Household_Financial_Dyna[[#This Row],[Total_Household_Income]]-Global_Household_Financial_Dyna[[#This Row],[Estimated_Taxes]]</f>
        <v>5932.7800000000007</v>
      </c>
      <c r="L3209" s="1">
        <f>Global_Household_Financial_Dyna[[#This Row],[Monthly_Savings]]/Global_Household_Financial_Dyna[[#This Row],[Net Income]]</f>
        <v>0.34050310309837883</v>
      </c>
      <c r="M3209" s="2">
        <f>Global_Household_Financial_Dyna[[#This Row],[Monthly_Expenses]]/Global_Household_Financial_Dyna[[#This Row],[Net Income]]</f>
        <v>0.65949689690162105</v>
      </c>
      <c r="N3209" t="str">
        <f>IF(Global_Household_Financial_Dyna[[#This Row],[Monthly_Savings]]&lt;0,"High Risk", IF(Global_Household_Financial_Dyna[[#This Row],[Savings Rate%]]&lt;0.1, "Medium", "Safe"))</f>
        <v>Safe</v>
      </c>
      <c r="O3209">
        <f>Global_Household_Financial_Dyna[[#This Row],[Total_Household_Income]]/Global_Household_Financial_Dyna[[#This Row],[Family_Size]]</f>
        <v>1086.5899999999999</v>
      </c>
      <c r="P3209" s="2">
        <f t="shared" si="100"/>
        <v>0.32336204947805613</v>
      </c>
      <c r="Q3209" s="2">
        <f t="shared" si="101"/>
        <v>1.7141053620322699E-2</v>
      </c>
      <c r="R3209" s="2" t="str">
        <f>IF(Global_Household_Financial_Dyna[[#This Row],[Vs country_Average]]&lt;-0.2, "Underperformer", IF(Global_Household_Financial_Dyna[[#This Row],[Vs country_Average]]&gt;0.2, "Outperformer", "Normal"))</f>
        <v>Normal</v>
      </c>
      <c r="S32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2020.13</v>
      </c>
      <c r="T32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2020.13</v>
      </c>
      <c r="U32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2020.13</v>
      </c>
      <c r="V32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2020.13</v>
      </c>
    </row>
    <row r="3210" spans="1:22" x14ac:dyDescent="0.3">
      <c r="A3210">
        <v>3218</v>
      </c>
      <c r="B3210" t="s">
        <v>18</v>
      </c>
      <c r="C3210" t="s">
        <v>20</v>
      </c>
      <c r="D3210">
        <v>2</v>
      </c>
      <c r="E3210">
        <v>2</v>
      </c>
      <c r="F3210">
        <v>3047.74</v>
      </c>
      <c r="G3210">
        <v>4684.22</v>
      </c>
      <c r="H3210">
        <v>1030.53</v>
      </c>
      <c r="I3210">
        <v>2131.92</v>
      </c>
      <c r="J3210">
        <v>1521.77</v>
      </c>
      <c r="K3210">
        <f>Global_Household_Financial_Dyna[[#This Row],[Total_Household_Income]]-Global_Household_Financial_Dyna[[#This Row],[Estimated_Taxes]]</f>
        <v>3653.6900000000005</v>
      </c>
      <c r="L3210" s="1">
        <f>Global_Household_Financial_Dyna[[#This Row],[Monthly_Savings]]/Global_Household_Financial_Dyna[[#This Row],[Net Income]]</f>
        <v>0.41650222104228868</v>
      </c>
      <c r="M3210" s="2">
        <f>Global_Household_Financial_Dyna[[#This Row],[Monthly_Expenses]]/Global_Household_Financial_Dyna[[#This Row],[Net Income]]</f>
        <v>0.58349777895771116</v>
      </c>
      <c r="N3210" t="str">
        <f>IF(Global_Household_Financial_Dyna[[#This Row],[Monthly_Savings]]&lt;0,"High Risk", IF(Global_Household_Financial_Dyna[[#This Row],[Savings Rate%]]&lt;0.1, "Medium", "Safe"))</f>
        <v>Safe</v>
      </c>
      <c r="O3210">
        <f>Global_Household_Financial_Dyna[[#This Row],[Total_Household_Income]]/Global_Household_Financial_Dyna[[#This Row],[Family_Size]]</f>
        <v>2342.11</v>
      </c>
      <c r="P3210" s="2">
        <f t="shared" si="100"/>
        <v>0.32336204947805613</v>
      </c>
      <c r="Q3210" s="2">
        <f t="shared" si="101"/>
        <v>9.3140171564232543E-2</v>
      </c>
      <c r="R3210" s="2" t="str">
        <f>IF(Global_Household_Financial_Dyna[[#This Row],[Vs country_Average]]&lt;-0.2, "Underperformer", IF(Global_Household_Financial_Dyna[[#This Row],[Vs country_Average]]&gt;0.2, "Outperformer", "Normal"))</f>
        <v>Normal</v>
      </c>
      <c r="S32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1521.77</v>
      </c>
      <c r="T32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1521.77</v>
      </c>
      <c r="U32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1521.77</v>
      </c>
      <c r="V32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1521.77</v>
      </c>
    </row>
    <row r="3211" spans="1:22" x14ac:dyDescent="0.3">
      <c r="A3211">
        <v>3219</v>
      </c>
      <c r="B3211" t="s">
        <v>14</v>
      </c>
      <c r="C3211" t="s">
        <v>15</v>
      </c>
      <c r="D3211">
        <v>3</v>
      </c>
      <c r="E3211">
        <v>1</v>
      </c>
      <c r="F3211">
        <v>1367.72</v>
      </c>
      <c r="G3211">
        <v>1367.72</v>
      </c>
      <c r="H3211">
        <v>205.16</v>
      </c>
      <c r="I3211">
        <v>751.39</v>
      </c>
      <c r="J3211">
        <v>411.17</v>
      </c>
      <c r="K3211">
        <f>Global_Household_Financial_Dyna[[#This Row],[Total_Household_Income]]-Global_Household_Financial_Dyna[[#This Row],[Estimated_Taxes]]</f>
        <v>1162.56</v>
      </c>
      <c r="L3211" s="1">
        <f>Global_Household_Financial_Dyna[[#This Row],[Monthly_Savings]]/Global_Household_Financial_Dyna[[#This Row],[Net Income]]</f>
        <v>0.35367636939168734</v>
      </c>
      <c r="M3211" s="2">
        <f>Global_Household_Financial_Dyna[[#This Row],[Monthly_Expenses]]/Global_Household_Financial_Dyna[[#This Row],[Net Income]]</f>
        <v>0.64632363060831266</v>
      </c>
      <c r="N3211" t="str">
        <f>IF(Global_Household_Financial_Dyna[[#This Row],[Monthly_Savings]]&lt;0,"High Risk", IF(Global_Household_Financial_Dyna[[#This Row],[Savings Rate%]]&lt;0.1, "Medium", "Safe"))</f>
        <v>Safe</v>
      </c>
      <c r="O3211">
        <f>Global_Household_Financial_Dyna[[#This Row],[Total_Household_Income]]/Global_Household_Financial_Dyna[[#This Row],[Family_Size]]</f>
        <v>455.90666666666669</v>
      </c>
      <c r="P3211" s="2">
        <f t="shared" si="100"/>
        <v>0.39788995363055785</v>
      </c>
      <c r="Q3211" s="2">
        <f t="shared" si="101"/>
        <v>-4.4213584238870507E-2</v>
      </c>
      <c r="R3211" s="2" t="str">
        <f>IF(Global_Household_Financial_Dyna[[#This Row],[Vs country_Average]]&lt;-0.2, "Underperformer", IF(Global_Household_Financial_Dyna[[#This Row],[Vs country_Average]]&gt;0.2, "Outperformer", "Normal"))</f>
        <v>Normal</v>
      </c>
      <c r="S32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411.17</v>
      </c>
      <c r="T32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411.17</v>
      </c>
      <c r="U32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411.17</v>
      </c>
      <c r="V32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411.17</v>
      </c>
    </row>
    <row r="3212" spans="1:22" x14ac:dyDescent="0.3">
      <c r="A3212">
        <v>3220</v>
      </c>
      <c r="B3212" t="s">
        <v>14</v>
      </c>
      <c r="C3212" t="s">
        <v>15</v>
      </c>
      <c r="D3212">
        <v>2</v>
      </c>
      <c r="E3212">
        <v>2</v>
      </c>
      <c r="F3212">
        <v>1299.5899999999999</v>
      </c>
      <c r="G3212">
        <v>1888.16</v>
      </c>
      <c r="H3212">
        <v>283.22000000000003</v>
      </c>
      <c r="I3212">
        <v>774.53</v>
      </c>
      <c r="J3212">
        <v>830.41</v>
      </c>
      <c r="K3212">
        <f>Global_Household_Financial_Dyna[[#This Row],[Total_Household_Income]]-Global_Household_Financial_Dyna[[#This Row],[Estimated_Taxes]]</f>
        <v>1604.94</v>
      </c>
      <c r="L3212" s="1">
        <f>Global_Household_Financial_Dyna[[#This Row],[Monthly_Savings]]/Global_Household_Financial_Dyna[[#This Row],[Net Income]]</f>
        <v>0.51740875048288404</v>
      </c>
      <c r="M3212" s="2">
        <f>Global_Household_Financial_Dyna[[#This Row],[Monthly_Expenses]]/Global_Household_Financial_Dyna[[#This Row],[Net Income]]</f>
        <v>0.48259124951711585</v>
      </c>
      <c r="N3212" t="str">
        <f>IF(Global_Household_Financial_Dyna[[#This Row],[Monthly_Savings]]&lt;0,"High Risk", IF(Global_Household_Financial_Dyna[[#This Row],[Savings Rate%]]&lt;0.1, "Medium", "Safe"))</f>
        <v>Safe</v>
      </c>
      <c r="O3212">
        <f>Global_Household_Financial_Dyna[[#This Row],[Total_Household_Income]]/Global_Household_Financial_Dyna[[#This Row],[Family_Size]]</f>
        <v>944.08</v>
      </c>
      <c r="P3212" s="2">
        <f t="shared" si="100"/>
        <v>0.39788995363055785</v>
      </c>
      <c r="Q3212" s="2">
        <f t="shared" si="101"/>
        <v>0.11951879685232619</v>
      </c>
      <c r="R3212" s="2" t="str">
        <f>IF(Global_Household_Financial_Dyna[[#This Row],[Vs country_Average]]&lt;-0.2, "Underperformer", IF(Global_Household_Financial_Dyna[[#This Row],[Vs country_Average]]&gt;0.2, "Outperformer", "Normal"))</f>
        <v>Normal</v>
      </c>
      <c r="S32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830.41</v>
      </c>
      <c r="T32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830.41</v>
      </c>
      <c r="U32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830.41</v>
      </c>
      <c r="V32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830.41</v>
      </c>
    </row>
    <row r="3213" spans="1:22" x14ac:dyDescent="0.3">
      <c r="A3213">
        <v>3221</v>
      </c>
      <c r="B3213" t="s">
        <v>16</v>
      </c>
      <c r="C3213" t="s">
        <v>21</v>
      </c>
      <c r="D3213">
        <v>6</v>
      </c>
      <c r="E3213">
        <v>1</v>
      </c>
      <c r="F3213">
        <v>3186.96</v>
      </c>
      <c r="G3213">
        <v>3186.96</v>
      </c>
      <c r="H3213">
        <v>1115.44</v>
      </c>
      <c r="I3213">
        <v>3024.43</v>
      </c>
      <c r="J3213">
        <v>-952.9</v>
      </c>
      <c r="K3213">
        <f>Global_Household_Financial_Dyna[[#This Row],[Total_Household_Income]]-Global_Household_Financial_Dyna[[#This Row],[Estimated_Taxes]]</f>
        <v>2071.52</v>
      </c>
      <c r="L3213" s="1">
        <f>Global_Household_Financial_Dyna[[#This Row],[Monthly_Savings]]/Global_Household_Financial_Dyna[[#This Row],[Net Income]]</f>
        <v>-0.4600003861898509</v>
      </c>
      <c r="M3213" s="2">
        <f>Global_Household_Financial_Dyna[[#This Row],[Monthly_Expenses]]/Global_Household_Financial_Dyna[[#This Row],[Net Income]]</f>
        <v>1.4600052135629875</v>
      </c>
      <c r="N3213" t="str">
        <f>IF(Global_Household_Financial_Dyna[[#This Row],[Monthly_Savings]]&lt;0,"High Risk", IF(Global_Household_Financial_Dyna[[#This Row],[Savings Rate%]]&lt;0.1, "Medium", "Safe"))</f>
        <v>High Risk</v>
      </c>
      <c r="O3213">
        <f>Global_Household_Financial_Dyna[[#This Row],[Total_Household_Income]]/Global_Household_Financial_Dyna[[#This Row],[Family_Size]]</f>
        <v>531.16</v>
      </c>
      <c r="P3213" s="2">
        <f t="shared" si="100"/>
        <v>0.15879799892000862</v>
      </c>
      <c r="Q3213" s="2">
        <f t="shared" si="101"/>
        <v>-0.61879838510985952</v>
      </c>
      <c r="R3213" s="2" t="str">
        <f>IF(Global_Household_Financial_Dyna[[#This Row],[Vs country_Average]]&lt;-0.2, "Underperformer", IF(Global_Household_Financial_Dyna[[#This Row],[Vs country_Average]]&gt;0.2, "Outperformer", "Normal"))</f>
        <v>Underperformer</v>
      </c>
      <c r="S32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-801.67849999999999</v>
      </c>
      <c r="T32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-650.45699999999999</v>
      </c>
      <c r="U32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-499.2355</v>
      </c>
      <c r="V32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-348.01400000000001</v>
      </c>
    </row>
    <row r="3214" spans="1:22" x14ac:dyDescent="0.3">
      <c r="A3214">
        <v>3222</v>
      </c>
      <c r="B3214" t="s">
        <v>18</v>
      </c>
      <c r="C3214" t="s">
        <v>19</v>
      </c>
      <c r="D3214">
        <v>2</v>
      </c>
      <c r="E3214">
        <v>1</v>
      </c>
      <c r="F3214">
        <v>3767.19</v>
      </c>
      <c r="G3214">
        <v>3767.19</v>
      </c>
      <c r="H3214">
        <v>828.78</v>
      </c>
      <c r="I3214">
        <v>2213.86</v>
      </c>
      <c r="J3214">
        <v>724.55</v>
      </c>
      <c r="K3214">
        <f>Global_Household_Financial_Dyna[[#This Row],[Total_Household_Income]]-Global_Household_Financial_Dyna[[#This Row],[Estimated_Taxes]]</f>
        <v>2938.41</v>
      </c>
      <c r="L3214" s="1">
        <f>Global_Household_Financial_Dyna[[#This Row],[Monthly_Savings]]/Global_Household_Financial_Dyna[[#This Row],[Net Income]]</f>
        <v>0.24657893214357424</v>
      </c>
      <c r="M3214" s="2">
        <f>Global_Household_Financial_Dyna[[#This Row],[Monthly_Expenses]]/Global_Household_Financial_Dyna[[#This Row],[Net Income]]</f>
        <v>0.75342106785642582</v>
      </c>
      <c r="N3214" t="str">
        <f>IF(Global_Household_Financial_Dyna[[#This Row],[Monthly_Savings]]&lt;0,"High Risk", IF(Global_Household_Financial_Dyna[[#This Row],[Savings Rate%]]&lt;0.1, "Medium", "Safe"))</f>
        <v>Safe</v>
      </c>
      <c r="O3214">
        <f>Global_Household_Financial_Dyna[[#This Row],[Total_Household_Income]]/Global_Household_Financial_Dyna[[#This Row],[Family_Size]]</f>
        <v>1883.595</v>
      </c>
      <c r="P3214" s="2">
        <f t="shared" si="100"/>
        <v>0.32336204947805613</v>
      </c>
      <c r="Q3214" s="2">
        <f t="shared" si="101"/>
        <v>-7.6783117334481898E-2</v>
      </c>
      <c r="R3214" s="2" t="str">
        <f>IF(Global_Household_Financial_Dyna[[#This Row],[Vs country_Average]]&lt;-0.2, "Underperformer", IF(Global_Household_Financial_Dyna[[#This Row],[Vs country_Average]]&gt;0.2, "Outperformer", "Normal"))</f>
        <v>Normal</v>
      </c>
      <c r="S32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724.55</v>
      </c>
      <c r="T32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724.55</v>
      </c>
      <c r="U32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724.55</v>
      </c>
      <c r="V32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724.55</v>
      </c>
    </row>
    <row r="3215" spans="1:22" x14ac:dyDescent="0.3">
      <c r="A3215">
        <v>3223</v>
      </c>
      <c r="B3215" t="s">
        <v>18</v>
      </c>
      <c r="C3215" t="s">
        <v>20</v>
      </c>
      <c r="D3215">
        <v>2</v>
      </c>
      <c r="E3215">
        <v>1</v>
      </c>
      <c r="F3215">
        <v>5179.59</v>
      </c>
      <c r="G3215">
        <v>5179.59</v>
      </c>
      <c r="H3215">
        <v>1139.51</v>
      </c>
      <c r="I3215">
        <v>2030.62</v>
      </c>
      <c r="J3215">
        <v>2009.46</v>
      </c>
      <c r="K3215">
        <f>Global_Household_Financial_Dyna[[#This Row],[Total_Household_Income]]-Global_Household_Financial_Dyna[[#This Row],[Estimated_Taxes]]</f>
        <v>4040.08</v>
      </c>
      <c r="L3215" s="1">
        <f>Global_Household_Financial_Dyna[[#This Row],[Monthly_Savings]]/Global_Household_Financial_Dyna[[#This Row],[Net Income]]</f>
        <v>0.49738123997544603</v>
      </c>
      <c r="M3215" s="2">
        <f>Global_Household_Financial_Dyna[[#This Row],[Monthly_Expenses]]/Global_Household_Financial_Dyna[[#This Row],[Net Income]]</f>
        <v>0.50261876002455397</v>
      </c>
      <c r="N3215" t="str">
        <f>IF(Global_Household_Financial_Dyna[[#This Row],[Monthly_Savings]]&lt;0,"High Risk", IF(Global_Household_Financial_Dyna[[#This Row],[Savings Rate%]]&lt;0.1, "Medium", "Safe"))</f>
        <v>Safe</v>
      </c>
      <c r="O3215">
        <f>Global_Household_Financial_Dyna[[#This Row],[Total_Household_Income]]/Global_Household_Financial_Dyna[[#This Row],[Family_Size]]</f>
        <v>2589.7950000000001</v>
      </c>
      <c r="P3215" s="2">
        <f t="shared" si="100"/>
        <v>0.32336204947805613</v>
      </c>
      <c r="Q3215" s="2">
        <f t="shared" si="101"/>
        <v>0.1740191904973899</v>
      </c>
      <c r="R3215" s="2" t="str">
        <f>IF(Global_Household_Financial_Dyna[[#This Row],[Vs country_Average]]&lt;-0.2, "Underperformer", IF(Global_Household_Financial_Dyna[[#This Row],[Vs country_Average]]&gt;0.2, "Outperformer", "Normal"))</f>
        <v>Normal</v>
      </c>
      <c r="S32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2009.46</v>
      </c>
      <c r="T32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2009.46</v>
      </c>
      <c r="U32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2009.46</v>
      </c>
      <c r="V32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2009.46</v>
      </c>
    </row>
    <row r="3216" spans="1:22" x14ac:dyDescent="0.3">
      <c r="A3216">
        <v>3224</v>
      </c>
      <c r="B3216" t="s">
        <v>18</v>
      </c>
      <c r="C3216" t="s">
        <v>19</v>
      </c>
      <c r="D3216">
        <v>3</v>
      </c>
      <c r="E3216">
        <v>2</v>
      </c>
      <c r="F3216">
        <v>5025.04</v>
      </c>
      <c r="G3216">
        <v>7690.48</v>
      </c>
      <c r="H3216">
        <v>1691.91</v>
      </c>
      <c r="I3216">
        <v>2463.6</v>
      </c>
      <c r="J3216">
        <v>3534.97</v>
      </c>
      <c r="K3216">
        <f>Global_Household_Financial_Dyna[[#This Row],[Total_Household_Income]]-Global_Household_Financial_Dyna[[#This Row],[Estimated_Taxes]]</f>
        <v>5998.57</v>
      </c>
      <c r="L3216" s="1">
        <f>Global_Household_Financial_Dyna[[#This Row],[Monthly_Savings]]/Global_Household_Financial_Dyna[[#This Row],[Net Income]]</f>
        <v>0.58930211700455271</v>
      </c>
      <c r="M3216" s="2">
        <f>Global_Household_Financial_Dyna[[#This Row],[Monthly_Expenses]]/Global_Household_Financial_Dyna[[#This Row],[Net Income]]</f>
        <v>0.41069788299544724</v>
      </c>
      <c r="N3216" t="str">
        <f>IF(Global_Household_Financial_Dyna[[#This Row],[Monthly_Savings]]&lt;0,"High Risk", IF(Global_Household_Financial_Dyna[[#This Row],[Savings Rate%]]&lt;0.1, "Medium", "Safe"))</f>
        <v>Safe</v>
      </c>
      <c r="O3216">
        <f>Global_Household_Financial_Dyna[[#This Row],[Total_Household_Income]]/Global_Household_Financial_Dyna[[#This Row],[Family_Size]]</f>
        <v>2563.4933333333333</v>
      </c>
      <c r="P3216" s="2">
        <f t="shared" si="100"/>
        <v>0.32336204947805613</v>
      </c>
      <c r="Q3216" s="2">
        <f t="shared" si="101"/>
        <v>0.26594006752649657</v>
      </c>
      <c r="R3216" s="2" t="str">
        <f>IF(Global_Household_Financial_Dyna[[#This Row],[Vs country_Average]]&lt;-0.2, "Underperformer", IF(Global_Household_Financial_Dyna[[#This Row],[Vs country_Average]]&gt;0.2, "Outperformer", "Normal"))</f>
        <v>Outperformer</v>
      </c>
      <c r="S32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3534.97</v>
      </c>
      <c r="T32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3534.97</v>
      </c>
      <c r="U32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3534.97</v>
      </c>
      <c r="V32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3534.97</v>
      </c>
    </row>
    <row r="3217" spans="1:22" x14ac:dyDescent="0.3">
      <c r="A3217">
        <v>3225</v>
      </c>
      <c r="B3217" t="s">
        <v>18</v>
      </c>
      <c r="C3217" t="s">
        <v>19</v>
      </c>
      <c r="D3217">
        <v>3</v>
      </c>
      <c r="E3217">
        <v>3</v>
      </c>
      <c r="F3217">
        <v>4969.2299999999996</v>
      </c>
      <c r="G3217">
        <v>11191.41</v>
      </c>
      <c r="H3217">
        <v>3021.68</v>
      </c>
      <c r="I3217">
        <v>1817.77</v>
      </c>
      <c r="J3217">
        <v>6351.96</v>
      </c>
      <c r="K3217">
        <f>Global_Household_Financial_Dyna[[#This Row],[Total_Household_Income]]-Global_Household_Financial_Dyna[[#This Row],[Estimated_Taxes]]</f>
        <v>8169.73</v>
      </c>
      <c r="L3217" s="1">
        <f>Global_Household_Financial_Dyna[[#This Row],[Monthly_Savings]]/Global_Household_Financial_Dyna[[#This Row],[Net Income]]</f>
        <v>0.77749937880444031</v>
      </c>
      <c r="M3217" s="2">
        <f>Global_Household_Financial_Dyna[[#This Row],[Monthly_Expenses]]/Global_Household_Financial_Dyna[[#This Row],[Net Income]]</f>
        <v>0.22250062119555972</v>
      </c>
      <c r="N3217" t="str">
        <f>IF(Global_Household_Financial_Dyna[[#This Row],[Monthly_Savings]]&lt;0,"High Risk", IF(Global_Household_Financial_Dyna[[#This Row],[Savings Rate%]]&lt;0.1, "Medium", "Safe"))</f>
        <v>Safe</v>
      </c>
      <c r="O3217">
        <f>Global_Household_Financial_Dyna[[#This Row],[Total_Household_Income]]/Global_Household_Financial_Dyna[[#This Row],[Family_Size]]</f>
        <v>3730.47</v>
      </c>
      <c r="P3217" s="2">
        <f t="shared" si="100"/>
        <v>0.32336204947805613</v>
      </c>
      <c r="Q3217" s="2">
        <f t="shared" si="101"/>
        <v>0.45413732932638418</v>
      </c>
      <c r="R3217" s="2" t="str">
        <f>IF(Global_Household_Financial_Dyna[[#This Row],[Vs country_Average]]&lt;-0.2, "Underperformer", IF(Global_Household_Financial_Dyna[[#This Row],[Vs country_Average]]&gt;0.2, "Outperformer", "Normal"))</f>
        <v>Outperformer</v>
      </c>
      <c r="S32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6351.96</v>
      </c>
      <c r="T32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6351.96</v>
      </c>
      <c r="U32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6351.96</v>
      </c>
      <c r="V32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6351.96</v>
      </c>
    </row>
    <row r="3218" spans="1:22" x14ac:dyDescent="0.3">
      <c r="A3218">
        <v>3226</v>
      </c>
      <c r="B3218" t="s">
        <v>12</v>
      </c>
      <c r="C3218" t="s">
        <v>13</v>
      </c>
      <c r="D3218">
        <v>8</v>
      </c>
      <c r="E3218">
        <v>1</v>
      </c>
      <c r="F3218">
        <v>2719.83</v>
      </c>
      <c r="G3218">
        <v>2719.83</v>
      </c>
      <c r="H3218">
        <v>679.96</v>
      </c>
      <c r="I3218">
        <v>2581.12</v>
      </c>
      <c r="J3218">
        <v>-541.25</v>
      </c>
      <c r="K3218">
        <f>Global_Household_Financial_Dyna[[#This Row],[Total_Household_Income]]-Global_Household_Financial_Dyna[[#This Row],[Estimated_Taxes]]</f>
        <v>2039.87</v>
      </c>
      <c r="L3218" s="1">
        <f>Global_Household_Financial_Dyna[[#This Row],[Monthly_Savings]]/Global_Household_Financial_Dyna[[#This Row],[Net Income]]</f>
        <v>-0.26533553608808408</v>
      </c>
      <c r="M3218" s="2">
        <f>Global_Household_Financial_Dyna[[#This Row],[Monthly_Expenses]]/Global_Household_Financial_Dyna[[#This Row],[Net Income]]</f>
        <v>1.265335536088084</v>
      </c>
      <c r="N3218" t="str">
        <f>IF(Global_Household_Financial_Dyna[[#This Row],[Monthly_Savings]]&lt;0,"High Risk", IF(Global_Household_Financial_Dyna[[#This Row],[Savings Rate%]]&lt;0.1, "Medium", "Safe"))</f>
        <v>High Risk</v>
      </c>
      <c r="O3218">
        <f>Global_Household_Financial_Dyna[[#This Row],[Total_Household_Income]]/Global_Household_Financial_Dyna[[#This Row],[Family_Size]]</f>
        <v>339.97874999999999</v>
      </c>
      <c r="P3218" s="2">
        <f t="shared" si="100"/>
        <v>0.30718716818024266</v>
      </c>
      <c r="Q3218" s="2">
        <f t="shared" si="101"/>
        <v>-0.57252270426832674</v>
      </c>
      <c r="R3218" s="2" t="str">
        <f>IF(Global_Household_Financial_Dyna[[#This Row],[Vs country_Average]]&lt;-0.2, "Underperformer", IF(Global_Household_Financial_Dyna[[#This Row],[Vs country_Average]]&gt;0.2, "Outperformer", "Normal"))</f>
        <v>Underperformer</v>
      </c>
      <c r="S32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-412.19399999999996</v>
      </c>
      <c r="T32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-283.13799999999998</v>
      </c>
      <c r="U32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-154.08200000000005</v>
      </c>
      <c r="V32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-25.025999999999954</v>
      </c>
    </row>
    <row r="3219" spans="1:22" x14ac:dyDescent="0.3">
      <c r="A3219">
        <v>3227</v>
      </c>
      <c r="B3219" t="s">
        <v>18</v>
      </c>
      <c r="C3219" t="s">
        <v>19</v>
      </c>
      <c r="D3219">
        <v>3</v>
      </c>
      <c r="E3219">
        <v>2</v>
      </c>
      <c r="F3219">
        <v>224.15</v>
      </c>
      <c r="G3219">
        <v>404.59</v>
      </c>
      <c r="H3219">
        <v>89.01</v>
      </c>
      <c r="I3219">
        <v>383.95</v>
      </c>
      <c r="J3219">
        <v>-68.37</v>
      </c>
      <c r="K3219">
        <f>Global_Household_Financial_Dyna[[#This Row],[Total_Household_Income]]-Global_Household_Financial_Dyna[[#This Row],[Estimated_Taxes]]</f>
        <v>315.58</v>
      </c>
      <c r="L3219" s="1">
        <f>Global_Household_Financial_Dyna[[#This Row],[Monthly_Savings]]/Global_Household_Financial_Dyna[[#This Row],[Net Income]]</f>
        <v>-0.21664871031117311</v>
      </c>
      <c r="M3219" s="2">
        <f>Global_Household_Financial_Dyna[[#This Row],[Monthly_Expenses]]/Global_Household_Financial_Dyna[[#This Row],[Net Income]]</f>
        <v>1.2166487103111732</v>
      </c>
      <c r="N3219" t="str">
        <f>IF(Global_Household_Financial_Dyna[[#This Row],[Monthly_Savings]]&lt;0,"High Risk", IF(Global_Household_Financial_Dyna[[#This Row],[Savings Rate%]]&lt;0.1, "Medium", "Safe"))</f>
        <v>High Risk</v>
      </c>
      <c r="O3219">
        <f>Global_Household_Financial_Dyna[[#This Row],[Total_Household_Income]]/Global_Household_Financial_Dyna[[#This Row],[Family_Size]]</f>
        <v>134.86333333333332</v>
      </c>
      <c r="P3219" s="2">
        <f t="shared" si="100"/>
        <v>0.32336204947805613</v>
      </c>
      <c r="Q3219" s="2">
        <f t="shared" si="101"/>
        <v>-0.54001075978922919</v>
      </c>
      <c r="R3219" s="2" t="str">
        <f>IF(Global_Household_Financial_Dyna[[#This Row],[Vs country_Average]]&lt;-0.2, "Underperformer", IF(Global_Household_Financial_Dyna[[#This Row],[Vs country_Average]]&gt;0.2, "Outperformer", "Normal"))</f>
        <v>Underperformer</v>
      </c>
      <c r="S32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-49.172499999999999</v>
      </c>
      <c r="T32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-29.975000000000001</v>
      </c>
      <c r="U32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-10.777500000000003</v>
      </c>
      <c r="V32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8.4200000000000017</v>
      </c>
    </row>
    <row r="3220" spans="1:22" x14ac:dyDescent="0.3">
      <c r="A3220">
        <v>3228</v>
      </c>
      <c r="B3220" t="s">
        <v>10</v>
      </c>
      <c r="C3220" t="s">
        <v>11</v>
      </c>
      <c r="D3220">
        <v>7</v>
      </c>
      <c r="E3220">
        <v>3</v>
      </c>
      <c r="F3220">
        <v>893.24</v>
      </c>
      <c r="G3220">
        <v>1873.84</v>
      </c>
      <c r="H3220">
        <v>187.38</v>
      </c>
      <c r="I3220">
        <v>919.18</v>
      </c>
      <c r="J3220">
        <v>767.28</v>
      </c>
      <c r="K3220">
        <f>Global_Household_Financial_Dyna[[#This Row],[Total_Household_Income]]-Global_Household_Financial_Dyna[[#This Row],[Estimated_Taxes]]</f>
        <v>1686.46</v>
      </c>
      <c r="L3220" s="1">
        <f>Global_Household_Financial_Dyna[[#This Row],[Monthly_Savings]]/Global_Household_Financial_Dyna[[#This Row],[Net Income]]</f>
        <v>0.45496483758879541</v>
      </c>
      <c r="M3220" s="2">
        <f>Global_Household_Financial_Dyna[[#This Row],[Monthly_Expenses]]/Global_Household_Financial_Dyna[[#This Row],[Net Income]]</f>
        <v>0.54503516241120453</v>
      </c>
      <c r="N3220" t="str">
        <f>IF(Global_Household_Financial_Dyna[[#This Row],[Monthly_Savings]]&lt;0,"High Risk", IF(Global_Household_Financial_Dyna[[#This Row],[Savings Rate%]]&lt;0.1, "Medium", "Safe"))</f>
        <v>Safe</v>
      </c>
      <c r="O3220">
        <f>Global_Household_Financial_Dyna[[#This Row],[Total_Household_Income]]/Global_Household_Financial_Dyna[[#This Row],[Family_Size]]</f>
        <v>267.69142857142856</v>
      </c>
      <c r="P3220" s="2">
        <f t="shared" si="100"/>
        <v>0.42077341556833553</v>
      </c>
      <c r="Q3220" s="2">
        <f t="shared" si="101"/>
        <v>3.4191422020459883E-2</v>
      </c>
      <c r="R3220" s="2" t="str">
        <f>IF(Global_Household_Financial_Dyna[[#This Row],[Vs country_Average]]&lt;-0.2, "Underperformer", IF(Global_Household_Financial_Dyna[[#This Row],[Vs country_Average]]&gt;0.2, "Outperformer", "Normal"))</f>
        <v>Normal</v>
      </c>
      <c r="S32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767.28</v>
      </c>
      <c r="T32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767.28</v>
      </c>
      <c r="U32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767.28</v>
      </c>
      <c r="V32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767.28</v>
      </c>
    </row>
    <row r="3221" spans="1:22" x14ac:dyDescent="0.3">
      <c r="A3221">
        <v>3229</v>
      </c>
      <c r="B3221" t="s">
        <v>18</v>
      </c>
      <c r="C3221" t="s">
        <v>19</v>
      </c>
      <c r="D3221">
        <v>8</v>
      </c>
      <c r="E3221">
        <v>3</v>
      </c>
      <c r="F3221">
        <v>5103.8</v>
      </c>
      <c r="G3221">
        <v>10339.66</v>
      </c>
      <c r="H3221">
        <v>2791.71</v>
      </c>
      <c r="I3221">
        <v>3609.51</v>
      </c>
      <c r="J3221">
        <v>3938.44</v>
      </c>
      <c r="K3221">
        <f>Global_Household_Financial_Dyna[[#This Row],[Total_Household_Income]]-Global_Household_Financial_Dyna[[#This Row],[Estimated_Taxes]]</f>
        <v>7547.95</v>
      </c>
      <c r="L3221" s="1">
        <f>Global_Household_Financial_Dyna[[#This Row],[Monthly_Savings]]/Global_Household_Financial_Dyna[[#This Row],[Net Income]]</f>
        <v>0.5217893600249075</v>
      </c>
      <c r="M3221" s="2">
        <f>Global_Household_Financial_Dyna[[#This Row],[Monthly_Expenses]]/Global_Household_Financial_Dyna[[#This Row],[Net Income]]</f>
        <v>0.47821063997509261</v>
      </c>
      <c r="N3221" t="str">
        <f>IF(Global_Household_Financial_Dyna[[#This Row],[Monthly_Savings]]&lt;0,"High Risk", IF(Global_Household_Financial_Dyna[[#This Row],[Savings Rate%]]&lt;0.1, "Medium", "Safe"))</f>
        <v>Safe</v>
      </c>
      <c r="O3221">
        <f>Global_Household_Financial_Dyna[[#This Row],[Total_Household_Income]]/Global_Household_Financial_Dyna[[#This Row],[Family_Size]]</f>
        <v>1292.4575</v>
      </c>
      <c r="P3221" s="2">
        <f t="shared" si="100"/>
        <v>0.32336204947805613</v>
      </c>
      <c r="Q3221" s="2">
        <f t="shared" si="101"/>
        <v>0.19842731054685137</v>
      </c>
      <c r="R3221" s="2" t="str">
        <f>IF(Global_Household_Financial_Dyna[[#This Row],[Vs country_Average]]&lt;-0.2, "Underperformer", IF(Global_Household_Financial_Dyna[[#This Row],[Vs country_Average]]&gt;0.2, "Outperformer", "Normal"))</f>
        <v>Normal</v>
      </c>
      <c r="S32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3938.44</v>
      </c>
      <c r="T32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3938.44</v>
      </c>
      <c r="U32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3938.44</v>
      </c>
      <c r="V32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3938.44</v>
      </c>
    </row>
    <row r="3222" spans="1:22" x14ac:dyDescent="0.3">
      <c r="A3222">
        <v>3230</v>
      </c>
      <c r="B3222" t="s">
        <v>18</v>
      </c>
      <c r="C3222" t="s">
        <v>19</v>
      </c>
      <c r="D3222">
        <v>3</v>
      </c>
      <c r="E3222">
        <v>2</v>
      </c>
      <c r="F3222">
        <v>3614.67</v>
      </c>
      <c r="G3222">
        <v>5694.89</v>
      </c>
      <c r="H3222">
        <v>1252.8800000000001</v>
      </c>
      <c r="I3222">
        <v>2034.34</v>
      </c>
      <c r="J3222">
        <v>2407.67</v>
      </c>
      <c r="K3222">
        <f>Global_Household_Financial_Dyna[[#This Row],[Total_Household_Income]]-Global_Household_Financial_Dyna[[#This Row],[Estimated_Taxes]]</f>
        <v>4442.01</v>
      </c>
      <c r="L3222" s="1">
        <f>Global_Household_Financial_Dyna[[#This Row],[Monthly_Savings]]/Global_Household_Financial_Dyna[[#This Row],[Net Income]]</f>
        <v>0.5420226429026499</v>
      </c>
      <c r="M3222" s="2">
        <f>Global_Household_Financial_Dyna[[#This Row],[Monthly_Expenses]]/Global_Household_Financial_Dyna[[#This Row],[Net Income]]</f>
        <v>0.45797735709735005</v>
      </c>
      <c r="N3222" t="str">
        <f>IF(Global_Household_Financial_Dyna[[#This Row],[Monthly_Savings]]&lt;0,"High Risk", IF(Global_Household_Financial_Dyna[[#This Row],[Savings Rate%]]&lt;0.1, "Medium", "Safe"))</f>
        <v>Safe</v>
      </c>
      <c r="O3222">
        <f>Global_Household_Financial_Dyna[[#This Row],[Total_Household_Income]]/Global_Household_Financial_Dyna[[#This Row],[Family_Size]]</f>
        <v>1898.2966666666669</v>
      </c>
      <c r="P3222" s="2">
        <f t="shared" si="100"/>
        <v>0.32336204947805613</v>
      </c>
      <c r="Q3222" s="2">
        <f t="shared" si="101"/>
        <v>0.21866059342459376</v>
      </c>
      <c r="R3222" s="2" t="str">
        <f>IF(Global_Household_Financial_Dyna[[#This Row],[Vs country_Average]]&lt;-0.2, "Underperformer", IF(Global_Household_Financial_Dyna[[#This Row],[Vs country_Average]]&gt;0.2, "Outperformer", "Normal"))</f>
        <v>Outperformer</v>
      </c>
      <c r="S32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2407.67</v>
      </c>
      <c r="T32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2407.67</v>
      </c>
      <c r="U32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2407.67</v>
      </c>
      <c r="V32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2407.67</v>
      </c>
    </row>
    <row r="3223" spans="1:22" x14ac:dyDescent="0.3">
      <c r="A3223">
        <v>3231</v>
      </c>
      <c r="B3223" t="s">
        <v>16</v>
      </c>
      <c r="C3223" t="s">
        <v>21</v>
      </c>
      <c r="D3223">
        <v>2</v>
      </c>
      <c r="E3223">
        <v>1</v>
      </c>
      <c r="F3223">
        <v>3381.2</v>
      </c>
      <c r="G3223">
        <v>3381.2</v>
      </c>
      <c r="H3223">
        <v>1183.42</v>
      </c>
      <c r="I3223">
        <v>1802.48</v>
      </c>
      <c r="J3223">
        <v>395.3</v>
      </c>
      <c r="K3223">
        <f>Global_Household_Financial_Dyna[[#This Row],[Total_Household_Income]]-Global_Household_Financial_Dyna[[#This Row],[Estimated_Taxes]]</f>
        <v>2197.7799999999997</v>
      </c>
      <c r="L3223" s="1">
        <f>Global_Household_Financial_Dyna[[#This Row],[Monthly_Savings]]/Global_Household_Financial_Dyna[[#This Row],[Net Income]]</f>
        <v>0.17986331661949789</v>
      </c>
      <c r="M3223" s="2">
        <f>Global_Household_Financial_Dyna[[#This Row],[Monthly_Expenses]]/Global_Household_Financial_Dyna[[#This Row],[Net Income]]</f>
        <v>0.82013668338050227</v>
      </c>
      <c r="N3223" t="str">
        <f>IF(Global_Household_Financial_Dyna[[#This Row],[Monthly_Savings]]&lt;0,"High Risk", IF(Global_Household_Financial_Dyna[[#This Row],[Savings Rate%]]&lt;0.1, "Medium", "Safe"))</f>
        <v>Safe</v>
      </c>
      <c r="O3223">
        <f>Global_Household_Financial_Dyna[[#This Row],[Total_Household_Income]]/Global_Household_Financial_Dyna[[#This Row],[Family_Size]]</f>
        <v>1690.6</v>
      </c>
      <c r="P3223" s="2">
        <f t="shared" si="100"/>
        <v>0.15879799892000862</v>
      </c>
      <c r="Q3223" s="2">
        <f t="shared" si="101"/>
        <v>2.1065317699489272E-2</v>
      </c>
      <c r="R3223" s="2" t="str">
        <f>IF(Global_Household_Financial_Dyna[[#This Row],[Vs country_Average]]&lt;-0.2, "Underperformer", IF(Global_Household_Financial_Dyna[[#This Row],[Vs country_Average]]&gt;0.2, "Outperformer", "Normal"))</f>
        <v>Normal</v>
      </c>
      <c r="S32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395.3</v>
      </c>
      <c r="T32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395.3</v>
      </c>
      <c r="U32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395.3</v>
      </c>
      <c r="V32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395.3</v>
      </c>
    </row>
    <row r="3224" spans="1:22" x14ac:dyDescent="0.3">
      <c r="A3224">
        <v>3232</v>
      </c>
      <c r="B3224" t="s">
        <v>16</v>
      </c>
      <c r="C3224" t="s">
        <v>17</v>
      </c>
      <c r="D3224">
        <v>5</v>
      </c>
      <c r="E3224">
        <v>3</v>
      </c>
      <c r="F3224">
        <v>4708.05</v>
      </c>
      <c r="G3224">
        <v>9359.9500000000007</v>
      </c>
      <c r="H3224">
        <v>3743.98</v>
      </c>
      <c r="I3224">
        <v>3668.77</v>
      </c>
      <c r="J3224">
        <v>1947.21</v>
      </c>
      <c r="K3224">
        <f>Global_Household_Financial_Dyna[[#This Row],[Total_Household_Income]]-Global_Household_Financial_Dyna[[#This Row],[Estimated_Taxes]]</f>
        <v>5615.9700000000012</v>
      </c>
      <c r="L3224" s="1">
        <f>Global_Household_Financial_Dyna[[#This Row],[Monthly_Savings]]/Global_Household_Financial_Dyna[[#This Row],[Net Income]]</f>
        <v>0.3467272795260658</v>
      </c>
      <c r="M3224" s="2">
        <f>Global_Household_Financial_Dyna[[#This Row],[Monthly_Expenses]]/Global_Household_Financial_Dyna[[#This Row],[Net Income]]</f>
        <v>0.65327450111022656</v>
      </c>
      <c r="N3224" t="str">
        <f>IF(Global_Household_Financial_Dyna[[#This Row],[Monthly_Savings]]&lt;0,"High Risk", IF(Global_Household_Financial_Dyna[[#This Row],[Savings Rate%]]&lt;0.1, "Medium", "Safe"))</f>
        <v>Safe</v>
      </c>
      <c r="O3224">
        <f>Global_Household_Financial_Dyna[[#This Row],[Total_Household_Income]]/Global_Household_Financial_Dyna[[#This Row],[Family_Size]]</f>
        <v>1871.9900000000002</v>
      </c>
      <c r="P3224" s="2">
        <f t="shared" si="100"/>
        <v>0.15879799892000862</v>
      </c>
      <c r="Q3224" s="2">
        <f t="shared" si="101"/>
        <v>0.18792928060605718</v>
      </c>
      <c r="R3224" s="2" t="str">
        <f>IF(Global_Household_Financial_Dyna[[#This Row],[Vs country_Average]]&lt;-0.2, "Underperformer", IF(Global_Household_Financial_Dyna[[#This Row],[Vs country_Average]]&gt;0.2, "Outperformer", "Normal"))</f>
        <v>Normal</v>
      </c>
      <c r="S32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1947.21</v>
      </c>
      <c r="T32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1947.21</v>
      </c>
      <c r="U32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1947.21</v>
      </c>
      <c r="V32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1947.21</v>
      </c>
    </row>
    <row r="3225" spans="1:22" x14ac:dyDescent="0.3">
      <c r="A3225">
        <v>3233</v>
      </c>
      <c r="B3225" t="s">
        <v>18</v>
      </c>
      <c r="C3225" t="s">
        <v>19</v>
      </c>
      <c r="D3225">
        <v>5</v>
      </c>
      <c r="E3225">
        <v>2</v>
      </c>
      <c r="F3225">
        <v>4626.8</v>
      </c>
      <c r="G3225">
        <v>7117.28</v>
      </c>
      <c r="H3225">
        <v>1565.8</v>
      </c>
      <c r="I3225">
        <v>2774.05</v>
      </c>
      <c r="J3225">
        <v>2777.43</v>
      </c>
      <c r="K3225">
        <f>Global_Household_Financial_Dyna[[#This Row],[Total_Household_Income]]-Global_Household_Financial_Dyna[[#This Row],[Estimated_Taxes]]</f>
        <v>5551.48</v>
      </c>
      <c r="L3225" s="1">
        <f>Global_Household_Financial_Dyna[[#This Row],[Monthly_Savings]]/Global_Household_Financial_Dyna[[#This Row],[Net Income]]</f>
        <v>0.50030442332495118</v>
      </c>
      <c r="M3225" s="2">
        <f>Global_Household_Financial_Dyna[[#This Row],[Monthly_Expenses]]/Global_Household_Financial_Dyna[[#This Row],[Net Income]]</f>
        <v>0.49969557667504888</v>
      </c>
      <c r="N3225" t="str">
        <f>IF(Global_Household_Financial_Dyna[[#This Row],[Monthly_Savings]]&lt;0,"High Risk", IF(Global_Household_Financial_Dyna[[#This Row],[Savings Rate%]]&lt;0.1, "Medium", "Safe"))</f>
        <v>Safe</v>
      </c>
      <c r="O3225">
        <f>Global_Household_Financial_Dyna[[#This Row],[Total_Household_Income]]/Global_Household_Financial_Dyna[[#This Row],[Family_Size]]</f>
        <v>1423.4559999999999</v>
      </c>
      <c r="P3225" s="2">
        <f t="shared" si="100"/>
        <v>0.32336204947805613</v>
      </c>
      <c r="Q3225" s="2">
        <f t="shared" si="101"/>
        <v>0.17694237384689504</v>
      </c>
      <c r="R3225" s="2" t="str">
        <f>IF(Global_Household_Financial_Dyna[[#This Row],[Vs country_Average]]&lt;-0.2, "Underperformer", IF(Global_Household_Financial_Dyna[[#This Row],[Vs country_Average]]&gt;0.2, "Outperformer", "Normal"))</f>
        <v>Normal</v>
      </c>
      <c r="S32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2777.43</v>
      </c>
      <c r="T32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2777.43</v>
      </c>
      <c r="U32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2777.43</v>
      </c>
      <c r="V32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2777.43</v>
      </c>
    </row>
    <row r="3226" spans="1:22" x14ac:dyDescent="0.3">
      <c r="A3226">
        <v>3234</v>
      </c>
      <c r="B3226" t="s">
        <v>18</v>
      </c>
      <c r="C3226" t="s">
        <v>20</v>
      </c>
      <c r="D3226">
        <v>8</v>
      </c>
      <c r="E3226">
        <v>3</v>
      </c>
      <c r="F3226">
        <v>2710.32</v>
      </c>
      <c r="G3226">
        <v>6390.62</v>
      </c>
      <c r="H3226">
        <v>1405.94</v>
      </c>
      <c r="I3226">
        <v>5113.42</v>
      </c>
      <c r="J3226">
        <v>-128.72999999999999</v>
      </c>
      <c r="K3226">
        <f>Global_Household_Financial_Dyna[[#This Row],[Total_Household_Income]]-Global_Household_Financial_Dyna[[#This Row],[Estimated_Taxes]]</f>
        <v>4984.68</v>
      </c>
      <c r="L3226" s="1">
        <f>Global_Household_Financial_Dyna[[#This Row],[Monthly_Savings]]/Global_Household_Financial_Dyna[[#This Row],[Net Income]]</f>
        <v>-2.5825128192782681E-2</v>
      </c>
      <c r="M3226" s="2">
        <f>Global_Household_Financial_Dyna[[#This Row],[Monthly_Expenses]]/Global_Household_Financial_Dyna[[#This Row],[Net Income]]</f>
        <v>1.0258271343396166</v>
      </c>
      <c r="N3226" t="str">
        <f>IF(Global_Household_Financial_Dyna[[#This Row],[Monthly_Savings]]&lt;0,"High Risk", IF(Global_Household_Financial_Dyna[[#This Row],[Savings Rate%]]&lt;0.1, "Medium", "Safe"))</f>
        <v>High Risk</v>
      </c>
      <c r="O3226">
        <f>Global_Household_Financial_Dyna[[#This Row],[Total_Household_Income]]/Global_Household_Financial_Dyna[[#This Row],[Family_Size]]</f>
        <v>798.82749999999999</v>
      </c>
      <c r="P3226" s="2">
        <f t="shared" si="100"/>
        <v>0.32336204947805613</v>
      </c>
      <c r="Q3226" s="2">
        <f t="shared" si="101"/>
        <v>-0.34918717767083884</v>
      </c>
      <c r="R3226" s="2" t="str">
        <f>IF(Global_Household_Financial_Dyna[[#This Row],[Vs country_Average]]&lt;-0.2, "Underperformer", IF(Global_Household_Financial_Dyna[[#This Row],[Vs country_Average]]&gt;0.2, "Outperformer", "Normal"))</f>
        <v>Underperformer</v>
      </c>
      <c r="S32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126.94100000000003</v>
      </c>
      <c r="T32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382.61200000000008</v>
      </c>
      <c r="U32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638.28300000000002</v>
      </c>
      <c r="V32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893.95400000000006</v>
      </c>
    </row>
    <row r="3227" spans="1:22" x14ac:dyDescent="0.3">
      <c r="A3227">
        <v>3235</v>
      </c>
      <c r="B3227" t="s">
        <v>10</v>
      </c>
      <c r="C3227" t="s">
        <v>22</v>
      </c>
      <c r="D3227">
        <v>3</v>
      </c>
      <c r="E3227">
        <v>3</v>
      </c>
      <c r="F3227">
        <v>1234.6500000000001</v>
      </c>
      <c r="G3227">
        <v>3037.83</v>
      </c>
      <c r="H3227">
        <v>303.77999999999997</v>
      </c>
      <c r="I3227">
        <v>495.94</v>
      </c>
      <c r="J3227">
        <v>2238.1</v>
      </c>
      <c r="K3227">
        <f>Global_Household_Financial_Dyna[[#This Row],[Total_Household_Income]]-Global_Household_Financial_Dyna[[#This Row],[Estimated_Taxes]]</f>
        <v>2734.05</v>
      </c>
      <c r="L3227" s="1">
        <f>Global_Household_Financial_Dyna[[#This Row],[Monthly_Savings]]/Global_Household_Financial_Dyna[[#This Row],[Net Income]]</f>
        <v>0.81860243960425005</v>
      </c>
      <c r="M3227" s="2">
        <f>Global_Household_Financial_Dyna[[#This Row],[Monthly_Expenses]]/Global_Household_Financial_Dyna[[#This Row],[Net Income]]</f>
        <v>0.1813939028181635</v>
      </c>
      <c r="N3227" t="str">
        <f>IF(Global_Household_Financial_Dyna[[#This Row],[Monthly_Savings]]&lt;0,"High Risk", IF(Global_Household_Financial_Dyna[[#This Row],[Savings Rate%]]&lt;0.1, "Medium", "Safe"))</f>
        <v>Safe</v>
      </c>
      <c r="O3227">
        <f>Global_Household_Financial_Dyna[[#This Row],[Total_Household_Income]]/Global_Household_Financial_Dyna[[#This Row],[Family_Size]]</f>
        <v>1012.61</v>
      </c>
      <c r="P3227" s="2">
        <f t="shared" si="100"/>
        <v>0.42077341556833553</v>
      </c>
      <c r="Q3227" s="2">
        <f t="shared" si="101"/>
        <v>0.39782902403591452</v>
      </c>
      <c r="R3227" s="2" t="str">
        <f>IF(Global_Household_Financial_Dyna[[#This Row],[Vs country_Average]]&lt;-0.2, "Underperformer", IF(Global_Household_Financial_Dyna[[#This Row],[Vs country_Average]]&gt;0.2, "Outperformer", "Normal"))</f>
        <v>Outperformer</v>
      </c>
      <c r="S32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2238.1</v>
      </c>
      <c r="T32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2238.1</v>
      </c>
      <c r="U32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2238.1</v>
      </c>
      <c r="V32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2238.1</v>
      </c>
    </row>
    <row r="3228" spans="1:22" x14ac:dyDescent="0.3">
      <c r="A3228">
        <v>3236</v>
      </c>
      <c r="B3228" t="s">
        <v>18</v>
      </c>
      <c r="C3228" t="s">
        <v>20</v>
      </c>
      <c r="D3228">
        <v>7</v>
      </c>
      <c r="E3228">
        <v>3</v>
      </c>
      <c r="F3228">
        <v>4774.43</v>
      </c>
      <c r="G3228">
        <v>9548.0400000000009</v>
      </c>
      <c r="H3228">
        <v>2577.9699999999998</v>
      </c>
      <c r="I3228">
        <v>3080.26</v>
      </c>
      <c r="J3228">
        <v>3889.81</v>
      </c>
      <c r="K3228">
        <f>Global_Household_Financial_Dyna[[#This Row],[Total_Household_Income]]-Global_Household_Financial_Dyna[[#This Row],[Estimated_Taxes]]</f>
        <v>6970.0700000000015</v>
      </c>
      <c r="L3228" s="1">
        <f>Global_Household_Financial_Dyna[[#This Row],[Monthly_Savings]]/Global_Household_Financial_Dyna[[#This Row],[Net Income]]</f>
        <v>0.55807330485920503</v>
      </c>
      <c r="M3228" s="2">
        <f>Global_Household_Financial_Dyna[[#This Row],[Monthly_Expenses]]/Global_Household_Financial_Dyna[[#This Row],[Net Income]]</f>
        <v>0.4419266951407948</v>
      </c>
      <c r="N3228" t="str">
        <f>IF(Global_Household_Financial_Dyna[[#This Row],[Monthly_Savings]]&lt;0,"High Risk", IF(Global_Household_Financial_Dyna[[#This Row],[Savings Rate%]]&lt;0.1, "Medium", "Safe"))</f>
        <v>Safe</v>
      </c>
      <c r="O3228">
        <f>Global_Household_Financial_Dyna[[#This Row],[Total_Household_Income]]/Global_Household_Financial_Dyna[[#This Row],[Family_Size]]</f>
        <v>1364.0057142857145</v>
      </c>
      <c r="P3228" s="2">
        <f t="shared" si="100"/>
        <v>0.32336204947805613</v>
      </c>
      <c r="Q3228" s="2">
        <f t="shared" si="101"/>
        <v>0.2347112553811489</v>
      </c>
      <c r="R3228" s="2" t="str">
        <f>IF(Global_Household_Financial_Dyna[[#This Row],[Vs country_Average]]&lt;-0.2, "Underperformer", IF(Global_Household_Financial_Dyna[[#This Row],[Vs country_Average]]&gt;0.2, "Outperformer", "Normal"))</f>
        <v>Outperformer</v>
      </c>
      <c r="S32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3889.81</v>
      </c>
      <c r="T32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3889.81</v>
      </c>
      <c r="U32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3889.81</v>
      </c>
      <c r="V32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3889.81</v>
      </c>
    </row>
    <row r="3229" spans="1:22" x14ac:dyDescent="0.3">
      <c r="A3229">
        <v>3237</v>
      </c>
      <c r="B3229" t="s">
        <v>18</v>
      </c>
      <c r="C3229" t="s">
        <v>20</v>
      </c>
      <c r="D3229">
        <v>4</v>
      </c>
      <c r="E3229">
        <v>3</v>
      </c>
      <c r="F3229">
        <v>5756.7</v>
      </c>
      <c r="G3229">
        <v>11942.29</v>
      </c>
      <c r="H3229">
        <v>3224.42</v>
      </c>
      <c r="I3229">
        <v>3240.73</v>
      </c>
      <c r="J3229">
        <v>5477.14</v>
      </c>
      <c r="K3229">
        <f>Global_Household_Financial_Dyna[[#This Row],[Total_Household_Income]]-Global_Household_Financial_Dyna[[#This Row],[Estimated_Taxes]]</f>
        <v>8717.8700000000008</v>
      </c>
      <c r="L3229" s="1">
        <f>Global_Household_Financial_Dyna[[#This Row],[Monthly_Savings]]/Global_Household_Financial_Dyna[[#This Row],[Net Income]]</f>
        <v>0.62826584934163965</v>
      </c>
      <c r="M3229" s="2">
        <f>Global_Household_Financial_Dyna[[#This Row],[Monthly_Expenses]]/Global_Household_Financial_Dyna[[#This Row],[Net Income]]</f>
        <v>0.37173415065836035</v>
      </c>
      <c r="N3229" t="str">
        <f>IF(Global_Household_Financial_Dyna[[#This Row],[Monthly_Savings]]&lt;0,"High Risk", IF(Global_Household_Financial_Dyna[[#This Row],[Savings Rate%]]&lt;0.1, "Medium", "Safe"))</f>
        <v>Safe</v>
      </c>
      <c r="O3229">
        <f>Global_Household_Financial_Dyna[[#This Row],[Total_Household_Income]]/Global_Household_Financial_Dyna[[#This Row],[Family_Size]]</f>
        <v>2985.5725000000002</v>
      </c>
      <c r="P3229" s="2">
        <f t="shared" si="100"/>
        <v>0.32336204947805613</v>
      </c>
      <c r="Q3229" s="2">
        <f t="shared" si="101"/>
        <v>0.30490379986358351</v>
      </c>
      <c r="R3229" s="2" t="str">
        <f>IF(Global_Household_Financial_Dyna[[#This Row],[Vs country_Average]]&lt;-0.2, "Underperformer", IF(Global_Household_Financial_Dyna[[#This Row],[Vs country_Average]]&gt;0.2, "Outperformer", "Normal"))</f>
        <v>Outperformer</v>
      </c>
      <c r="S32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5477.14</v>
      </c>
      <c r="T32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5477.14</v>
      </c>
      <c r="U32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5477.14</v>
      </c>
      <c r="V32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5477.14</v>
      </c>
    </row>
    <row r="3230" spans="1:22" x14ac:dyDescent="0.3">
      <c r="A3230">
        <v>3238</v>
      </c>
      <c r="B3230" t="s">
        <v>12</v>
      </c>
      <c r="C3230" t="s">
        <v>13</v>
      </c>
      <c r="D3230">
        <v>1</v>
      </c>
      <c r="E3230">
        <v>1</v>
      </c>
      <c r="F3230">
        <v>3716.08</v>
      </c>
      <c r="G3230">
        <v>3716.08</v>
      </c>
      <c r="H3230">
        <v>929.02</v>
      </c>
      <c r="I3230">
        <v>1342.55</v>
      </c>
      <c r="J3230">
        <v>1444.51</v>
      </c>
      <c r="K3230">
        <f>Global_Household_Financial_Dyna[[#This Row],[Total_Household_Income]]-Global_Household_Financial_Dyna[[#This Row],[Estimated_Taxes]]</f>
        <v>2787.06</v>
      </c>
      <c r="L3230" s="1">
        <f>Global_Household_Financial_Dyna[[#This Row],[Monthly_Savings]]/Global_Household_Financial_Dyna[[#This Row],[Net Income]]</f>
        <v>0.51829167653369501</v>
      </c>
      <c r="M3230" s="2">
        <f>Global_Household_Financial_Dyna[[#This Row],[Monthly_Expenses]]/Global_Household_Financial_Dyna[[#This Row],[Net Income]]</f>
        <v>0.48170832346630499</v>
      </c>
      <c r="N3230" t="str">
        <f>IF(Global_Household_Financial_Dyna[[#This Row],[Monthly_Savings]]&lt;0,"High Risk", IF(Global_Household_Financial_Dyna[[#This Row],[Savings Rate%]]&lt;0.1, "Medium", "Safe"))</f>
        <v>Safe</v>
      </c>
      <c r="O3230">
        <f>Global_Household_Financial_Dyna[[#This Row],[Total_Household_Income]]/Global_Household_Financial_Dyna[[#This Row],[Family_Size]]</f>
        <v>3716.08</v>
      </c>
      <c r="P3230" s="2">
        <f t="shared" si="100"/>
        <v>0.30718716818024266</v>
      </c>
      <c r="Q3230" s="2">
        <f t="shared" si="101"/>
        <v>0.21110450835345235</v>
      </c>
      <c r="R3230" s="2" t="str">
        <f>IF(Global_Household_Financial_Dyna[[#This Row],[Vs country_Average]]&lt;-0.2, "Underperformer", IF(Global_Household_Financial_Dyna[[#This Row],[Vs country_Average]]&gt;0.2, "Outperformer", "Normal"))</f>
        <v>Outperformer</v>
      </c>
      <c r="S32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1444.51</v>
      </c>
      <c r="T32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1444.51</v>
      </c>
      <c r="U32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1444.51</v>
      </c>
      <c r="V32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1444.51</v>
      </c>
    </row>
    <row r="3231" spans="1:22" x14ac:dyDescent="0.3">
      <c r="A3231">
        <v>3239</v>
      </c>
      <c r="B3231" t="s">
        <v>16</v>
      </c>
      <c r="C3231" t="s">
        <v>21</v>
      </c>
      <c r="D3231">
        <v>6</v>
      </c>
      <c r="E3231">
        <v>3</v>
      </c>
      <c r="F3231">
        <v>4095.39</v>
      </c>
      <c r="G3231">
        <v>8515.5499999999993</v>
      </c>
      <c r="H3231">
        <v>3406.22</v>
      </c>
      <c r="I3231">
        <v>4843.04</v>
      </c>
      <c r="J3231">
        <v>266.29000000000002</v>
      </c>
      <c r="K3231">
        <f>Global_Household_Financial_Dyna[[#This Row],[Total_Household_Income]]-Global_Household_Financial_Dyna[[#This Row],[Estimated_Taxes]]</f>
        <v>5109.33</v>
      </c>
      <c r="L3231" s="1">
        <f>Global_Household_Financial_Dyna[[#This Row],[Monthly_Savings]]/Global_Household_Financial_Dyna[[#This Row],[Net Income]]</f>
        <v>5.2118379513556579E-2</v>
      </c>
      <c r="M3231" s="2">
        <f>Global_Household_Financial_Dyna[[#This Row],[Monthly_Expenses]]/Global_Household_Financial_Dyna[[#This Row],[Net Income]]</f>
        <v>0.94788162048644342</v>
      </c>
      <c r="N3231" t="str">
        <f>IF(Global_Household_Financial_Dyna[[#This Row],[Monthly_Savings]]&lt;0,"High Risk", IF(Global_Household_Financial_Dyna[[#This Row],[Savings Rate%]]&lt;0.1, "Medium", "Safe"))</f>
        <v>Medium</v>
      </c>
      <c r="O3231">
        <f>Global_Household_Financial_Dyna[[#This Row],[Total_Household_Income]]/Global_Household_Financial_Dyna[[#This Row],[Family_Size]]</f>
        <v>1419.2583333333332</v>
      </c>
      <c r="P3231" s="2">
        <f t="shared" si="100"/>
        <v>0.15879799892000862</v>
      </c>
      <c r="Q3231" s="2">
        <f t="shared" si="101"/>
        <v>-0.10667961940645204</v>
      </c>
      <c r="R3231" s="2" t="str">
        <f>IF(Global_Household_Financial_Dyna[[#This Row],[Vs country_Average]]&lt;-0.2, "Underperformer", IF(Global_Household_Financial_Dyna[[#This Row],[Vs country_Average]]&gt;0.2, "Outperformer", "Normal"))</f>
        <v>Normal</v>
      </c>
      <c r="S32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266.29000000000002</v>
      </c>
      <c r="T32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266.29000000000002</v>
      </c>
      <c r="U32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266.29000000000002</v>
      </c>
      <c r="V32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266.29000000000002</v>
      </c>
    </row>
    <row r="3232" spans="1:22" x14ac:dyDescent="0.3">
      <c r="A3232">
        <v>3240</v>
      </c>
      <c r="B3232" t="s">
        <v>16</v>
      </c>
      <c r="C3232" t="s">
        <v>17</v>
      </c>
      <c r="D3232">
        <v>7</v>
      </c>
      <c r="E3232">
        <v>3</v>
      </c>
      <c r="F3232">
        <v>4843.43</v>
      </c>
      <c r="G3232">
        <v>10525.75</v>
      </c>
      <c r="H3232">
        <v>4210.3</v>
      </c>
      <c r="I3232">
        <v>4234.45</v>
      </c>
      <c r="J3232">
        <v>2080.9899999999998</v>
      </c>
      <c r="K3232">
        <f>Global_Household_Financial_Dyna[[#This Row],[Total_Household_Income]]-Global_Household_Financial_Dyna[[#This Row],[Estimated_Taxes]]</f>
        <v>6315.45</v>
      </c>
      <c r="L3232" s="1">
        <f>Global_Household_Financial_Dyna[[#This Row],[Monthly_Savings]]/Global_Household_Financial_Dyna[[#This Row],[Net Income]]</f>
        <v>0.32950779437728106</v>
      </c>
      <c r="M3232" s="2">
        <f>Global_Household_Financial_Dyna[[#This Row],[Monthly_Expenses]]/Global_Household_Financial_Dyna[[#This Row],[Net Income]]</f>
        <v>0.6704906222042768</v>
      </c>
      <c r="N3232" t="str">
        <f>IF(Global_Household_Financial_Dyna[[#This Row],[Monthly_Savings]]&lt;0,"High Risk", IF(Global_Household_Financial_Dyna[[#This Row],[Savings Rate%]]&lt;0.1, "Medium", "Safe"))</f>
        <v>Safe</v>
      </c>
      <c r="O3232">
        <f>Global_Household_Financial_Dyna[[#This Row],[Total_Household_Income]]/Global_Household_Financial_Dyna[[#This Row],[Family_Size]]</f>
        <v>1503.6785714285713</v>
      </c>
      <c r="P3232" s="2">
        <f t="shared" si="100"/>
        <v>0.15879799892000862</v>
      </c>
      <c r="Q3232" s="2">
        <f t="shared" si="101"/>
        <v>0.17070979545727244</v>
      </c>
      <c r="R3232" s="2" t="str">
        <f>IF(Global_Household_Financial_Dyna[[#This Row],[Vs country_Average]]&lt;-0.2, "Underperformer", IF(Global_Household_Financial_Dyna[[#This Row],[Vs country_Average]]&gt;0.2, "Outperformer", "Normal"))</f>
        <v>Normal</v>
      </c>
      <c r="S32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2080.9899999999998</v>
      </c>
      <c r="T32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2080.9899999999998</v>
      </c>
      <c r="U32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2080.9899999999998</v>
      </c>
      <c r="V32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2080.9899999999998</v>
      </c>
    </row>
    <row r="3233" spans="1:22" x14ac:dyDescent="0.3">
      <c r="A3233">
        <v>3241</v>
      </c>
      <c r="B3233" t="s">
        <v>10</v>
      </c>
      <c r="C3233" t="s">
        <v>22</v>
      </c>
      <c r="D3233">
        <v>4</v>
      </c>
      <c r="E3233">
        <v>3</v>
      </c>
      <c r="F3233">
        <v>701.95</v>
      </c>
      <c r="G3233">
        <v>1734.93</v>
      </c>
      <c r="H3233">
        <v>173.49</v>
      </c>
      <c r="I3233">
        <v>521.65</v>
      </c>
      <c r="J3233">
        <v>1039.78</v>
      </c>
      <c r="K3233">
        <f>Global_Household_Financial_Dyna[[#This Row],[Total_Household_Income]]-Global_Household_Financial_Dyna[[#This Row],[Estimated_Taxes]]</f>
        <v>1561.44</v>
      </c>
      <c r="L3233" s="1">
        <f>Global_Household_Financial_Dyna[[#This Row],[Monthly_Savings]]/Global_Household_Financial_Dyna[[#This Row],[Net Income]]</f>
        <v>0.6659109539911876</v>
      </c>
      <c r="M3233" s="2">
        <f>Global_Household_Financial_Dyna[[#This Row],[Monthly_Expenses]]/Global_Household_Financial_Dyna[[#This Row],[Net Income]]</f>
        <v>0.3340826416641049</v>
      </c>
      <c r="N3233" t="str">
        <f>IF(Global_Household_Financial_Dyna[[#This Row],[Monthly_Savings]]&lt;0,"High Risk", IF(Global_Household_Financial_Dyna[[#This Row],[Savings Rate%]]&lt;0.1, "Medium", "Safe"))</f>
        <v>Safe</v>
      </c>
      <c r="O3233">
        <f>Global_Household_Financial_Dyna[[#This Row],[Total_Household_Income]]/Global_Household_Financial_Dyna[[#This Row],[Family_Size]]</f>
        <v>433.73250000000002</v>
      </c>
      <c r="P3233" s="2">
        <f t="shared" si="100"/>
        <v>0.42077341556833553</v>
      </c>
      <c r="Q3233" s="2">
        <f t="shared" si="101"/>
        <v>0.24513753842285207</v>
      </c>
      <c r="R3233" s="2" t="str">
        <f>IF(Global_Household_Financial_Dyna[[#This Row],[Vs country_Average]]&lt;-0.2, "Underperformer", IF(Global_Household_Financial_Dyna[[#This Row],[Vs country_Average]]&gt;0.2, "Outperformer", "Normal"))</f>
        <v>Outperformer</v>
      </c>
      <c r="S32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1039.78</v>
      </c>
      <c r="T32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1039.78</v>
      </c>
      <c r="U32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1039.78</v>
      </c>
      <c r="V32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1039.78</v>
      </c>
    </row>
    <row r="3234" spans="1:22" x14ac:dyDescent="0.3">
      <c r="A3234">
        <v>3242</v>
      </c>
      <c r="B3234" t="s">
        <v>10</v>
      </c>
      <c r="C3234" t="s">
        <v>22</v>
      </c>
      <c r="D3234">
        <v>6</v>
      </c>
      <c r="E3234">
        <v>1</v>
      </c>
      <c r="F3234">
        <v>473.75</v>
      </c>
      <c r="G3234">
        <v>473.75</v>
      </c>
      <c r="H3234">
        <v>47.37</v>
      </c>
      <c r="I3234">
        <v>449.58</v>
      </c>
      <c r="J3234">
        <v>-23.21</v>
      </c>
      <c r="K3234">
        <f>Global_Household_Financial_Dyna[[#This Row],[Total_Household_Income]]-Global_Household_Financial_Dyna[[#This Row],[Estimated_Taxes]]</f>
        <v>426.38</v>
      </c>
      <c r="L3234" s="1">
        <f>Global_Household_Financial_Dyna[[#This Row],[Monthly_Savings]]/Global_Household_Financial_Dyna[[#This Row],[Net Income]]</f>
        <v>-5.4435011023031103E-2</v>
      </c>
      <c r="M3234" s="2">
        <f>Global_Household_Financial_Dyna[[#This Row],[Monthly_Expenses]]/Global_Household_Financial_Dyna[[#This Row],[Net Income]]</f>
        <v>1.0544115577653737</v>
      </c>
      <c r="N3234" t="str">
        <f>IF(Global_Household_Financial_Dyna[[#This Row],[Monthly_Savings]]&lt;0,"High Risk", IF(Global_Household_Financial_Dyna[[#This Row],[Savings Rate%]]&lt;0.1, "Medium", "Safe"))</f>
        <v>High Risk</v>
      </c>
      <c r="O3234">
        <f>Global_Household_Financial_Dyna[[#This Row],[Total_Household_Income]]/Global_Household_Financial_Dyna[[#This Row],[Family_Size]]</f>
        <v>78.958333333333329</v>
      </c>
      <c r="P3234" s="2">
        <f t="shared" si="100"/>
        <v>0.42077341556833553</v>
      </c>
      <c r="Q3234" s="2">
        <f t="shared" si="101"/>
        <v>-0.47520842659136664</v>
      </c>
      <c r="R3234" s="2" t="str">
        <f>IF(Global_Household_Financial_Dyna[[#This Row],[Vs country_Average]]&lt;-0.2, "Underperformer", IF(Global_Household_Financial_Dyna[[#This Row],[Vs country_Average]]&gt;0.2, "Outperformer", "Normal"))</f>
        <v>Underperformer</v>
      </c>
      <c r="S32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-0.7309999999999981</v>
      </c>
      <c r="T32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21.748000000000005</v>
      </c>
      <c r="U32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44.226999999999997</v>
      </c>
      <c r="V32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66.706000000000017</v>
      </c>
    </row>
    <row r="3235" spans="1:22" x14ac:dyDescent="0.3">
      <c r="A3235">
        <v>3243</v>
      </c>
      <c r="B3235" t="s">
        <v>16</v>
      </c>
      <c r="C3235" t="s">
        <v>17</v>
      </c>
      <c r="D3235">
        <v>4</v>
      </c>
      <c r="E3235">
        <v>3</v>
      </c>
      <c r="F3235">
        <v>2965.14</v>
      </c>
      <c r="G3235">
        <v>7097.44</v>
      </c>
      <c r="H3235">
        <v>2484.1</v>
      </c>
      <c r="I3235">
        <v>3982.94</v>
      </c>
      <c r="J3235">
        <v>630.39</v>
      </c>
      <c r="K3235">
        <f>Global_Household_Financial_Dyna[[#This Row],[Total_Household_Income]]-Global_Household_Financial_Dyna[[#This Row],[Estimated_Taxes]]</f>
        <v>4613.34</v>
      </c>
      <c r="L3235" s="1">
        <f>Global_Household_Financial_Dyna[[#This Row],[Monthly_Savings]]/Global_Household_Financial_Dyna[[#This Row],[Net Income]]</f>
        <v>0.13664503374995121</v>
      </c>
      <c r="M3235" s="2">
        <f>Global_Household_Financial_Dyna[[#This Row],[Monthly_Expenses]]/Global_Household_Financial_Dyna[[#This Row],[Net Income]]</f>
        <v>0.86335279862312331</v>
      </c>
      <c r="N3235" t="str">
        <f>IF(Global_Household_Financial_Dyna[[#This Row],[Monthly_Savings]]&lt;0,"High Risk", IF(Global_Household_Financial_Dyna[[#This Row],[Savings Rate%]]&lt;0.1, "Medium", "Safe"))</f>
        <v>Safe</v>
      </c>
      <c r="O3235">
        <f>Global_Household_Financial_Dyna[[#This Row],[Total_Household_Income]]/Global_Household_Financial_Dyna[[#This Row],[Family_Size]]</f>
        <v>1774.36</v>
      </c>
      <c r="P3235" s="2">
        <f t="shared" si="100"/>
        <v>0.15879799892000862</v>
      </c>
      <c r="Q3235" s="2">
        <f t="shared" si="101"/>
        <v>-2.2152965170057409E-2</v>
      </c>
      <c r="R3235" s="2" t="str">
        <f>IF(Global_Household_Financial_Dyna[[#This Row],[Vs country_Average]]&lt;-0.2, "Underperformer", IF(Global_Household_Financial_Dyna[[#This Row],[Vs country_Average]]&gt;0.2, "Outperformer", "Normal"))</f>
        <v>Normal</v>
      </c>
      <c r="S32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630.39</v>
      </c>
      <c r="T32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630.39</v>
      </c>
      <c r="U32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630.39</v>
      </c>
      <c r="V32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630.39</v>
      </c>
    </row>
    <row r="3236" spans="1:22" x14ac:dyDescent="0.3">
      <c r="A3236">
        <v>3244</v>
      </c>
      <c r="B3236" t="s">
        <v>16</v>
      </c>
      <c r="C3236" t="s">
        <v>17</v>
      </c>
      <c r="D3236">
        <v>4</v>
      </c>
      <c r="E3236">
        <v>3</v>
      </c>
      <c r="F3236">
        <v>3864.71</v>
      </c>
      <c r="G3236">
        <v>8310.06</v>
      </c>
      <c r="H3236">
        <v>3324.03</v>
      </c>
      <c r="I3236">
        <v>3338.2</v>
      </c>
      <c r="J3236">
        <v>1647.84</v>
      </c>
      <c r="K3236">
        <f>Global_Household_Financial_Dyna[[#This Row],[Total_Household_Income]]-Global_Household_Financial_Dyna[[#This Row],[Estimated_Taxes]]</f>
        <v>4986.0299999999988</v>
      </c>
      <c r="L3236" s="1">
        <f>Global_Household_Financial_Dyna[[#This Row],[Monthly_Savings]]/Global_Household_Financial_Dyna[[#This Row],[Net Income]]</f>
        <v>0.33049139295190771</v>
      </c>
      <c r="M3236" s="2">
        <f>Global_Household_Financial_Dyna[[#This Row],[Monthly_Expenses]]/Global_Household_Financial_Dyna[[#This Row],[Net Income]]</f>
        <v>0.66951061265174916</v>
      </c>
      <c r="N3236" t="str">
        <f>IF(Global_Household_Financial_Dyna[[#This Row],[Monthly_Savings]]&lt;0,"High Risk", IF(Global_Household_Financial_Dyna[[#This Row],[Savings Rate%]]&lt;0.1, "Medium", "Safe"))</f>
        <v>Safe</v>
      </c>
      <c r="O3236">
        <f>Global_Household_Financial_Dyna[[#This Row],[Total_Household_Income]]/Global_Household_Financial_Dyna[[#This Row],[Family_Size]]</f>
        <v>2077.5149999999999</v>
      </c>
      <c r="P3236" s="2">
        <f t="shared" si="100"/>
        <v>0.15879799892000862</v>
      </c>
      <c r="Q3236" s="2">
        <f t="shared" si="101"/>
        <v>0.17169339403189909</v>
      </c>
      <c r="R3236" s="2" t="str">
        <f>IF(Global_Household_Financial_Dyna[[#This Row],[Vs country_Average]]&lt;-0.2, "Underperformer", IF(Global_Household_Financial_Dyna[[#This Row],[Vs country_Average]]&gt;0.2, "Outperformer", "Normal"))</f>
        <v>Normal</v>
      </c>
      <c r="S32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1647.84</v>
      </c>
      <c r="T32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1647.84</v>
      </c>
      <c r="U32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1647.84</v>
      </c>
      <c r="V32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1647.84</v>
      </c>
    </row>
    <row r="3237" spans="1:22" x14ac:dyDescent="0.3">
      <c r="A3237">
        <v>3245</v>
      </c>
      <c r="B3237" t="s">
        <v>14</v>
      </c>
      <c r="C3237" t="s">
        <v>15</v>
      </c>
      <c r="D3237">
        <v>8</v>
      </c>
      <c r="E3237">
        <v>1</v>
      </c>
      <c r="F3237">
        <v>2342.25</v>
      </c>
      <c r="G3237">
        <v>2342.25</v>
      </c>
      <c r="H3237">
        <v>351.34</v>
      </c>
      <c r="I3237">
        <v>1770.11</v>
      </c>
      <c r="J3237">
        <v>220.8</v>
      </c>
      <c r="K3237">
        <f>Global_Household_Financial_Dyna[[#This Row],[Total_Household_Income]]-Global_Household_Financial_Dyna[[#This Row],[Estimated_Taxes]]</f>
        <v>1990.91</v>
      </c>
      <c r="L3237" s="1">
        <f>Global_Household_Financial_Dyna[[#This Row],[Monthly_Savings]]/Global_Household_Financial_Dyna[[#This Row],[Net Income]]</f>
        <v>0.11090405894791829</v>
      </c>
      <c r="M3237" s="2">
        <f>Global_Household_Financial_Dyna[[#This Row],[Monthly_Expenses]]/Global_Household_Financial_Dyna[[#This Row],[Net Income]]</f>
        <v>0.88909594105208167</v>
      </c>
      <c r="N3237" t="str">
        <f>IF(Global_Household_Financial_Dyna[[#This Row],[Monthly_Savings]]&lt;0,"High Risk", IF(Global_Household_Financial_Dyna[[#This Row],[Savings Rate%]]&lt;0.1, "Medium", "Safe"))</f>
        <v>Safe</v>
      </c>
      <c r="O3237">
        <f>Global_Household_Financial_Dyna[[#This Row],[Total_Household_Income]]/Global_Household_Financial_Dyna[[#This Row],[Family_Size]]</f>
        <v>292.78125</v>
      </c>
      <c r="P3237" s="2">
        <f t="shared" si="100"/>
        <v>0.39788995363055785</v>
      </c>
      <c r="Q3237" s="2">
        <f t="shared" si="101"/>
        <v>-0.28698589468263958</v>
      </c>
      <c r="R3237" s="2" t="str">
        <f>IF(Global_Household_Financial_Dyna[[#This Row],[Vs country_Average]]&lt;-0.2, "Underperformer", IF(Global_Household_Financial_Dyna[[#This Row],[Vs country_Average]]&gt;0.2, "Outperformer", "Normal"))</f>
        <v>Underperformer</v>
      </c>
      <c r="S32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220.8</v>
      </c>
      <c r="T32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220.8</v>
      </c>
      <c r="U32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220.8</v>
      </c>
      <c r="V32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220.8</v>
      </c>
    </row>
    <row r="3238" spans="1:22" x14ac:dyDescent="0.3">
      <c r="A3238">
        <v>3246</v>
      </c>
      <c r="B3238" t="s">
        <v>18</v>
      </c>
      <c r="C3238" t="s">
        <v>19</v>
      </c>
      <c r="D3238">
        <v>5</v>
      </c>
      <c r="E3238">
        <v>3</v>
      </c>
      <c r="F3238">
        <v>4988.68</v>
      </c>
      <c r="G3238">
        <v>9451.9599999999991</v>
      </c>
      <c r="H3238">
        <v>2552.0300000000002</v>
      </c>
      <c r="I3238">
        <v>2573.92</v>
      </c>
      <c r="J3238">
        <v>4326.01</v>
      </c>
      <c r="K3238">
        <f>Global_Household_Financial_Dyna[[#This Row],[Total_Household_Income]]-Global_Household_Financial_Dyna[[#This Row],[Estimated_Taxes]]</f>
        <v>6899.9299999999985</v>
      </c>
      <c r="L3238" s="1">
        <f>Global_Household_Financial_Dyna[[#This Row],[Monthly_Savings]]/Global_Household_Financial_Dyna[[#This Row],[Net Income]]</f>
        <v>0.62696433152220399</v>
      </c>
      <c r="M3238" s="2">
        <f>Global_Household_Financial_Dyna[[#This Row],[Monthly_Expenses]]/Global_Household_Financial_Dyna[[#This Row],[Net Income]]</f>
        <v>0.37303566847779623</v>
      </c>
      <c r="N3238" t="str">
        <f>IF(Global_Household_Financial_Dyna[[#This Row],[Monthly_Savings]]&lt;0,"High Risk", IF(Global_Household_Financial_Dyna[[#This Row],[Savings Rate%]]&lt;0.1, "Medium", "Safe"))</f>
        <v>Safe</v>
      </c>
      <c r="O3238">
        <f>Global_Household_Financial_Dyna[[#This Row],[Total_Household_Income]]/Global_Household_Financial_Dyna[[#This Row],[Family_Size]]</f>
        <v>1890.3919999999998</v>
      </c>
      <c r="P3238" s="2">
        <f t="shared" si="100"/>
        <v>0.32336204947805613</v>
      </c>
      <c r="Q3238" s="2">
        <f t="shared" si="101"/>
        <v>0.30360228204414785</v>
      </c>
      <c r="R3238" s="2" t="str">
        <f>IF(Global_Household_Financial_Dyna[[#This Row],[Vs country_Average]]&lt;-0.2, "Underperformer", IF(Global_Household_Financial_Dyna[[#This Row],[Vs country_Average]]&gt;0.2, "Outperformer", "Normal"))</f>
        <v>Outperformer</v>
      </c>
      <c r="S32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4326.01</v>
      </c>
      <c r="T32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4326.01</v>
      </c>
      <c r="U32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4326.01</v>
      </c>
      <c r="V32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4326.01</v>
      </c>
    </row>
    <row r="3239" spans="1:22" x14ac:dyDescent="0.3">
      <c r="A3239">
        <v>3247</v>
      </c>
      <c r="B3239" t="s">
        <v>16</v>
      </c>
      <c r="C3239" t="s">
        <v>21</v>
      </c>
      <c r="D3239">
        <v>1</v>
      </c>
      <c r="E3239">
        <v>1</v>
      </c>
      <c r="F3239">
        <v>3242.14</v>
      </c>
      <c r="G3239">
        <v>3242.14</v>
      </c>
      <c r="H3239">
        <v>1134.75</v>
      </c>
      <c r="I3239">
        <v>1878.01</v>
      </c>
      <c r="J3239">
        <v>229.38</v>
      </c>
      <c r="K3239">
        <f>Global_Household_Financial_Dyna[[#This Row],[Total_Household_Income]]-Global_Household_Financial_Dyna[[#This Row],[Estimated_Taxes]]</f>
        <v>2107.39</v>
      </c>
      <c r="L3239" s="1">
        <f>Global_Household_Financial_Dyna[[#This Row],[Monthly_Savings]]/Global_Household_Financial_Dyna[[#This Row],[Net Income]]</f>
        <v>0.10884553879443293</v>
      </c>
      <c r="M3239" s="2">
        <f>Global_Household_Financial_Dyna[[#This Row],[Monthly_Expenses]]/Global_Household_Financial_Dyna[[#This Row],[Net Income]]</f>
        <v>0.89115446120556707</v>
      </c>
      <c r="N3239" t="str">
        <f>IF(Global_Household_Financial_Dyna[[#This Row],[Monthly_Savings]]&lt;0,"High Risk", IF(Global_Household_Financial_Dyna[[#This Row],[Savings Rate%]]&lt;0.1, "Medium", "Safe"))</f>
        <v>Safe</v>
      </c>
      <c r="O3239">
        <f>Global_Household_Financial_Dyna[[#This Row],[Total_Household_Income]]/Global_Household_Financial_Dyna[[#This Row],[Family_Size]]</f>
        <v>3242.14</v>
      </c>
      <c r="P3239" s="2">
        <f t="shared" si="100"/>
        <v>0.15879799892000862</v>
      </c>
      <c r="Q3239" s="2">
        <f t="shared" si="101"/>
        <v>-4.9952460125575693E-2</v>
      </c>
      <c r="R3239" s="2" t="str">
        <f>IF(Global_Household_Financial_Dyna[[#This Row],[Vs country_Average]]&lt;-0.2, "Underperformer", IF(Global_Household_Financial_Dyna[[#This Row],[Vs country_Average]]&gt;0.2, "Outperformer", "Normal"))</f>
        <v>Normal</v>
      </c>
      <c r="S32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229.38</v>
      </c>
      <c r="T32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229.38</v>
      </c>
      <c r="U32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229.38</v>
      </c>
      <c r="V32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229.38</v>
      </c>
    </row>
    <row r="3240" spans="1:22" x14ac:dyDescent="0.3">
      <c r="A3240">
        <v>3248</v>
      </c>
      <c r="B3240" t="s">
        <v>10</v>
      </c>
      <c r="C3240" t="s">
        <v>22</v>
      </c>
      <c r="D3240">
        <v>4</v>
      </c>
      <c r="E3240">
        <v>3</v>
      </c>
      <c r="F3240">
        <v>722.82</v>
      </c>
      <c r="G3240">
        <v>1716.69</v>
      </c>
      <c r="H3240">
        <v>171.67</v>
      </c>
      <c r="I3240">
        <v>504.21</v>
      </c>
      <c r="J3240">
        <v>1040.81</v>
      </c>
      <c r="K3240">
        <f>Global_Household_Financial_Dyna[[#This Row],[Total_Household_Income]]-Global_Household_Financial_Dyna[[#This Row],[Estimated_Taxes]]</f>
        <v>1545.02</v>
      </c>
      <c r="L3240" s="1">
        <f>Global_Household_Financial_Dyna[[#This Row],[Monthly_Savings]]/Global_Household_Financial_Dyna[[#This Row],[Net Income]]</f>
        <v>0.67365470997139187</v>
      </c>
      <c r="M3240" s="2">
        <f>Global_Household_Financial_Dyna[[#This Row],[Monthly_Expenses]]/Global_Household_Financial_Dyna[[#This Row],[Net Income]]</f>
        <v>0.32634529002860801</v>
      </c>
      <c r="N3240" t="str">
        <f>IF(Global_Household_Financial_Dyna[[#This Row],[Monthly_Savings]]&lt;0,"High Risk", IF(Global_Household_Financial_Dyna[[#This Row],[Savings Rate%]]&lt;0.1, "Medium", "Safe"))</f>
        <v>Safe</v>
      </c>
      <c r="O3240">
        <f>Global_Household_Financial_Dyna[[#This Row],[Total_Household_Income]]/Global_Household_Financial_Dyna[[#This Row],[Family_Size]]</f>
        <v>429.17250000000001</v>
      </c>
      <c r="P3240" s="2">
        <f t="shared" si="100"/>
        <v>0.42077341556833553</v>
      </c>
      <c r="Q3240" s="2">
        <f t="shared" si="101"/>
        <v>0.25288129440305634</v>
      </c>
      <c r="R3240" s="2" t="str">
        <f>IF(Global_Household_Financial_Dyna[[#This Row],[Vs country_Average]]&lt;-0.2, "Underperformer", IF(Global_Household_Financial_Dyna[[#This Row],[Vs country_Average]]&gt;0.2, "Outperformer", "Normal"))</f>
        <v>Outperformer</v>
      </c>
      <c r="S32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1040.81</v>
      </c>
      <c r="T32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1040.81</v>
      </c>
      <c r="U32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1040.81</v>
      </c>
      <c r="V32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1040.81</v>
      </c>
    </row>
    <row r="3241" spans="1:22" x14ac:dyDescent="0.3">
      <c r="A3241">
        <v>3249</v>
      </c>
      <c r="B3241" t="s">
        <v>12</v>
      </c>
      <c r="C3241" t="s">
        <v>13</v>
      </c>
      <c r="D3241">
        <v>3</v>
      </c>
      <c r="E3241">
        <v>1</v>
      </c>
      <c r="F3241">
        <v>3280.77</v>
      </c>
      <c r="G3241">
        <v>3280.77</v>
      </c>
      <c r="H3241">
        <v>820.19</v>
      </c>
      <c r="I3241">
        <v>3113.45</v>
      </c>
      <c r="J3241">
        <v>-652.87</v>
      </c>
      <c r="K3241">
        <f>Global_Household_Financial_Dyna[[#This Row],[Total_Household_Income]]-Global_Household_Financial_Dyna[[#This Row],[Estimated_Taxes]]</f>
        <v>2460.58</v>
      </c>
      <c r="L3241" s="1">
        <f>Global_Household_Financial_Dyna[[#This Row],[Monthly_Savings]]/Global_Household_Financial_Dyna[[#This Row],[Net Income]]</f>
        <v>-0.26533175105056533</v>
      </c>
      <c r="M3241" s="2">
        <f>Global_Household_Financial_Dyna[[#This Row],[Monthly_Expenses]]/Global_Household_Financial_Dyna[[#This Row],[Net Income]]</f>
        <v>1.2653317510505653</v>
      </c>
      <c r="N3241" t="str">
        <f>IF(Global_Household_Financial_Dyna[[#This Row],[Monthly_Savings]]&lt;0,"High Risk", IF(Global_Household_Financial_Dyna[[#This Row],[Savings Rate%]]&lt;0.1, "Medium", "Safe"))</f>
        <v>High Risk</v>
      </c>
      <c r="O3241">
        <f>Global_Household_Financial_Dyna[[#This Row],[Total_Household_Income]]/Global_Household_Financial_Dyna[[#This Row],[Family_Size]]</f>
        <v>1093.5899999999999</v>
      </c>
      <c r="P3241" s="2">
        <f t="shared" si="100"/>
        <v>0.30718716818024266</v>
      </c>
      <c r="Q3241" s="2">
        <f t="shared" si="101"/>
        <v>-0.572518919230808</v>
      </c>
      <c r="R3241" s="2" t="str">
        <f>IF(Global_Household_Financial_Dyna[[#This Row],[Vs country_Average]]&lt;-0.2, "Underperformer", IF(Global_Household_Financial_Dyna[[#This Row],[Vs country_Average]]&gt;0.2, "Outperformer", "Normal"))</f>
        <v>Underperformer</v>
      </c>
      <c r="S32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-497.19749999999999</v>
      </c>
      <c r="T32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-341.52499999999998</v>
      </c>
      <c r="U32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-185.85250000000008</v>
      </c>
      <c r="V32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-30.17999999999995</v>
      </c>
    </row>
    <row r="3242" spans="1:22" x14ac:dyDescent="0.3">
      <c r="A3242">
        <v>3250</v>
      </c>
      <c r="B3242" t="s">
        <v>16</v>
      </c>
      <c r="C3242" t="s">
        <v>21</v>
      </c>
      <c r="D3242">
        <v>6</v>
      </c>
      <c r="E3242">
        <v>3</v>
      </c>
      <c r="F3242">
        <v>3749.1</v>
      </c>
      <c r="G3242">
        <v>7931.09</v>
      </c>
      <c r="H3242">
        <v>2775.88</v>
      </c>
      <c r="I3242">
        <v>5125.03</v>
      </c>
      <c r="J3242">
        <v>30.18</v>
      </c>
      <c r="K3242">
        <f>Global_Household_Financial_Dyna[[#This Row],[Total_Household_Income]]-Global_Household_Financial_Dyna[[#This Row],[Estimated_Taxes]]</f>
        <v>5155.21</v>
      </c>
      <c r="L3242" s="1">
        <f>Global_Household_Financial_Dyna[[#This Row],[Monthly_Savings]]/Global_Household_Financial_Dyna[[#This Row],[Net Income]]</f>
        <v>5.8542716979521686E-3</v>
      </c>
      <c r="M3242" s="2">
        <f>Global_Household_Financial_Dyna[[#This Row],[Monthly_Expenses]]/Global_Household_Financial_Dyna[[#This Row],[Net Income]]</f>
        <v>0.99414572830204773</v>
      </c>
      <c r="N3242" t="str">
        <f>IF(Global_Household_Financial_Dyna[[#This Row],[Monthly_Savings]]&lt;0,"High Risk", IF(Global_Household_Financial_Dyna[[#This Row],[Savings Rate%]]&lt;0.1, "Medium", "Safe"))</f>
        <v>Medium</v>
      </c>
      <c r="O3242">
        <f>Global_Household_Financial_Dyna[[#This Row],[Total_Household_Income]]/Global_Household_Financial_Dyna[[#This Row],[Family_Size]]</f>
        <v>1321.8483333333334</v>
      </c>
      <c r="P3242" s="2">
        <f t="shared" si="100"/>
        <v>0.15879799892000862</v>
      </c>
      <c r="Q3242" s="2">
        <f t="shared" si="101"/>
        <v>-0.15294372722205646</v>
      </c>
      <c r="R3242" s="2" t="str">
        <f>IF(Global_Household_Financial_Dyna[[#This Row],[Vs country_Average]]&lt;-0.2, "Underperformer", IF(Global_Household_Financial_Dyna[[#This Row],[Vs country_Average]]&gt;0.2, "Outperformer", "Normal"))</f>
        <v>Normal</v>
      </c>
      <c r="S32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30.18</v>
      </c>
      <c r="T32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30.18</v>
      </c>
      <c r="U32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30.18</v>
      </c>
      <c r="V32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30.18</v>
      </c>
    </row>
    <row r="3243" spans="1:22" x14ac:dyDescent="0.3">
      <c r="A3243">
        <v>3251</v>
      </c>
      <c r="B3243" t="s">
        <v>16</v>
      </c>
      <c r="C3243" t="s">
        <v>21</v>
      </c>
      <c r="D3243">
        <v>7</v>
      </c>
      <c r="E3243">
        <v>3</v>
      </c>
      <c r="F3243">
        <v>3835.73</v>
      </c>
      <c r="G3243">
        <v>8548.64</v>
      </c>
      <c r="H3243">
        <v>3419.46</v>
      </c>
      <c r="I3243">
        <v>5188.12</v>
      </c>
      <c r="J3243">
        <v>-58.94</v>
      </c>
      <c r="K3243">
        <f>Global_Household_Financial_Dyna[[#This Row],[Total_Household_Income]]-Global_Household_Financial_Dyna[[#This Row],[Estimated_Taxes]]</f>
        <v>5129.1799999999994</v>
      </c>
      <c r="L3243" s="1">
        <f>Global_Household_Financial_Dyna[[#This Row],[Monthly_Savings]]/Global_Household_Financial_Dyna[[#This Row],[Net Income]]</f>
        <v>-1.149111553893605E-2</v>
      </c>
      <c r="M3243" s="2">
        <f>Global_Household_Financial_Dyna[[#This Row],[Monthly_Expenses]]/Global_Household_Financial_Dyna[[#This Row],[Net Income]]</f>
        <v>1.0114911155389361</v>
      </c>
      <c r="N3243" t="str">
        <f>IF(Global_Household_Financial_Dyna[[#This Row],[Monthly_Savings]]&lt;0,"High Risk", IF(Global_Household_Financial_Dyna[[#This Row],[Savings Rate%]]&lt;0.1, "Medium", "Safe"))</f>
        <v>High Risk</v>
      </c>
      <c r="O3243">
        <f>Global_Household_Financial_Dyna[[#This Row],[Total_Household_Income]]/Global_Household_Financial_Dyna[[#This Row],[Family_Size]]</f>
        <v>1221.2342857142855</v>
      </c>
      <c r="P3243" s="2">
        <f t="shared" si="100"/>
        <v>0.15879799892000862</v>
      </c>
      <c r="Q3243" s="2">
        <f t="shared" si="101"/>
        <v>-0.17028911445894468</v>
      </c>
      <c r="R3243" s="2" t="str">
        <f>IF(Global_Household_Financial_Dyna[[#This Row],[Vs country_Average]]&lt;-0.2, "Underperformer", IF(Global_Household_Financial_Dyna[[#This Row],[Vs country_Average]]&gt;0.2, "Outperformer", "Normal"))</f>
        <v>Normal</v>
      </c>
      <c r="S32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200.46600000000001</v>
      </c>
      <c r="T32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459.87200000000001</v>
      </c>
      <c r="U32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719.27800000000002</v>
      </c>
      <c r="V32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978.68399999999997</v>
      </c>
    </row>
    <row r="3244" spans="1:22" x14ac:dyDescent="0.3">
      <c r="A3244">
        <v>3252</v>
      </c>
      <c r="B3244" t="s">
        <v>18</v>
      </c>
      <c r="C3244" t="s">
        <v>20</v>
      </c>
      <c r="D3244">
        <v>5</v>
      </c>
      <c r="E3244">
        <v>2</v>
      </c>
      <c r="F3244">
        <v>5667.73</v>
      </c>
      <c r="G3244">
        <v>10333.969999999999</v>
      </c>
      <c r="H3244">
        <v>2790.17</v>
      </c>
      <c r="I3244">
        <v>4147.93</v>
      </c>
      <c r="J3244">
        <v>3395.87</v>
      </c>
      <c r="K3244">
        <f>Global_Household_Financial_Dyna[[#This Row],[Total_Household_Income]]-Global_Household_Financial_Dyna[[#This Row],[Estimated_Taxes]]</f>
        <v>7543.7999999999993</v>
      </c>
      <c r="L3244" s="1">
        <f>Global_Household_Financial_Dyna[[#This Row],[Monthly_Savings]]/Global_Household_Financial_Dyna[[#This Row],[Net Income]]</f>
        <v>0.45015376865770568</v>
      </c>
      <c r="M3244" s="2">
        <f>Global_Household_Financial_Dyna[[#This Row],[Monthly_Expenses]]/Global_Household_Financial_Dyna[[#This Row],[Net Income]]</f>
        <v>0.54984623134229438</v>
      </c>
      <c r="N3244" t="str">
        <f>IF(Global_Household_Financial_Dyna[[#This Row],[Monthly_Savings]]&lt;0,"High Risk", IF(Global_Household_Financial_Dyna[[#This Row],[Savings Rate%]]&lt;0.1, "Medium", "Safe"))</f>
        <v>Safe</v>
      </c>
      <c r="O3244">
        <f>Global_Household_Financial_Dyna[[#This Row],[Total_Household_Income]]/Global_Household_Financial_Dyna[[#This Row],[Family_Size]]</f>
        <v>2066.7939999999999</v>
      </c>
      <c r="P3244" s="2">
        <f t="shared" si="100"/>
        <v>0.32336204947805613</v>
      </c>
      <c r="Q3244" s="2">
        <f t="shared" si="101"/>
        <v>0.12679171917964954</v>
      </c>
      <c r="R3244" s="2" t="str">
        <f>IF(Global_Household_Financial_Dyna[[#This Row],[Vs country_Average]]&lt;-0.2, "Underperformer", IF(Global_Household_Financial_Dyna[[#This Row],[Vs country_Average]]&gt;0.2, "Outperformer", "Normal"))</f>
        <v>Normal</v>
      </c>
      <c r="S32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3395.87</v>
      </c>
      <c r="T32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3395.87</v>
      </c>
      <c r="U32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3395.87</v>
      </c>
      <c r="V32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3395.87</v>
      </c>
    </row>
    <row r="3245" spans="1:22" x14ac:dyDescent="0.3">
      <c r="A3245">
        <v>3253</v>
      </c>
      <c r="B3245" t="s">
        <v>16</v>
      </c>
      <c r="C3245" t="s">
        <v>17</v>
      </c>
      <c r="D3245">
        <v>6</v>
      </c>
      <c r="E3245">
        <v>2</v>
      </c>
      <c r="F3245">
        <v>2032.01</v>
      </c>
      <c r="G3245">
        <v>3366.04</v>
      </c>
      <c r="H3245">
        <v>1178.1099999999999</v>
      </c>
      <c r="I3245">
        <v>3194.37</v>
      </c>
      <c r="J3245">
        <v>-1006.45</v>
      </c>
      <c r="K3245">
        <f>Global_Household_Financial_Dyna[[#This Row],[Total_Household_Income]]-Global_Household_Financial_Dyna[[#This Row],[Estimated_Taxes]]</f>
        <v>2187.9300000000003</v>
      </c>
      <c r="L3245" s="1">
        <f>Global_Household_Financial_Dyna[[#This Row],[Monthly_Savings]]/Global_Household_Financial_Dyna[[#This Row],[Net Income]]</f>
        <v>-0.46000100551662981</v>
      </c>
      <c r="M3245" s="2">
        <f>Global_Household_Financial_Dyna[[#This Row],[Monthly_Expenses]]/Global_Household_Financial_Dyna[[#This Row],[Net Income]]</f>
        <v>1.4599964349864938</v>
      </c>
      <c r="N3245" t="str">
        <f>IF(Global_Household_Financial_Dyna[[#This Row],[Monthly_Savings]]&lt;0,"High Risk", IF(Global_Household_Financial_Dyna[[#This Row],[Savings Rate%]]&lt;0.1, "Medium", "Safe"))</f>
        <v>High Risk</v>
      </c>
      <c r="O3245">
        <f>Global_Household_Financial_Dyna[[#This Row],[Total_Household_Income]]/Global_Household_Financial_Dyna[[#This Row],[Family_Size]]</f>
        <v>561.00666666666666</v>
      </c>
      <c r="P3245" s="2">
        <f t="shared" si="100"/>
        <v>0.15879799892000862</v>
      </c>
      <c r="Q3245" s="2">
        <f t="shared" si="101"/>
        <v>-0.61879900443663849</v>
      </c>
      <c r="R3245" s="2" t="str">
        <f>IF(Global_Household_Financial_Dyna[[#This Row],[Vs country_Average]]&lt;-0.2, "Underperformer", IF(Global_Household_Financial_Dyna[[#This Row],[Vs country_Average]]&gt;0.2, "Outperformer", "Normal"))</f>
        <v>Underperformer</v>
      </c>
      <c r="S32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-846.7315000000001</v>
      </c>
      <c r="T32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-687.01300000000003</v>
      </c>
      <c r="U32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-527.29450000000008</v>
      </c>
      <c r="V32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-367.57600000000002</v>
      </c>
    </row>
    <row r="3246" spans="1:22" x14ac:dyDescent="0.3">
      <c r="A3246">
        <v>3254</v>
      </c>
      <c r="B3246" t="s">
        <v>18</v>
      </c>
      <c r="C3246" t="s">
        <v>20</v>
      </c>
      <c r="D3246">
        <v>8</v>
      </c>
      <c r="E3246">
        <v>3</v>
      </c>
      <c r="F3246">
        <v>4575.3100000000004</v>
      </c>
      <c r="G3246">
        <v>10426.18</v>
      </c>
      <c r="H3246">
        <v>2815.07</v>
      </c>
      <c r="I3246">
        <v>4065.39</v>
      </c>
      <c r="J3246">
        <v>3545.72</v>
      </c>
      <c r="K3246">
        <f>Global_Household_Financial_Dyna[[#This Row],[Total_Household_Income]]-Global_Household_Financial_Dyna[[#This Row],[Estimated_Taxes]]</f>
        <v>7611.1100000000006</v>
      </c>
      <c r="L3246" s="1">
        <f>Global_Household_Financial_Dyna[[#This Row],[Monthly_Savings]]/Global_Household_Financial_Dyna[[#This Row],[Net Income]]</f>
        <v>0.46586108990672837</v>
      </c>
      <c r="M3246" s="2">
        <f>Global_Household_Financial_Dyna[[#This Row],[Monthly_Expenses]]/Global_Household_Financial_Dyna[[#This Row],[Net Income]]</f>
        <v>0.53413891009327152</v>
      </c>
      <c r="N3246" t="str">
        <f>IF(Global_Household_Financial_Dyna[[#This Row],[Monthly_Savings]]&lt;0,"High Risk", IF(Global_Household_Financial_Dyna[[#This Row],[Savings Rate%]]&lt;0.1, "Medium", "Safe"))</f>
        <v>Safe</v>
      </c>
      <c r="O3246">
        <f>Global_Household_Financial_Dyna[[#This Row],[Total_Household_Income]]/Global_Household_Financial_Dyna[[#This Row],[Family_Size]]</f>
        <v>1303.2725</v>
      </c>
      <c r="P3246" s="2">
        <f t="shared" si="100"/>
        <v>0.32336204947805613</v>
      </c>
      <c r="Q3246" s="2">
        <f t="shared" si="101"/>
        <v>0.14249904042867223</v>
      </c>
      <c r="R3246" s="2" t="str">
        <f>IF(Global_Household_Financial_Dyna[[#This Row],[Vs country_Average]]&lt;-0.2, "Underperformer", IF(Global_Household_Financial_Dyna[[#This Row],[Vs country_Average]]&gt;0.2, "Outperformer", "Normal"))</f>
        <v>Normal</v>
      </c>
      <c r="S32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3545.72</v>
      </c>
      <c r="T32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3545.72</v>
      </c>
      <c r="U32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3545.72</v>
      </c>
      <c r="V32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3545.72</v>
      </c>
    </row>
    <row r="3247" spans="1:22" x14ac:dyDescent="0.3">
      <c r="A3247">
        <v>3255</v>
      </c>
      <c r="B3247" t="s">
        <v>10</v>
      </c>
      <c r="C3247" t="s">
        <v>11</v>
      </c>
      <c r="D3247">
        <v>3</v>
      </c>
      <c r="E3247">
        <v>2</v>
      </c>
      <c r="F3247">
        <v>1320.24</v>
      </c>
      <c r="G3247">
        <v>2266.0100000000002</v>
      </c>
      <c r="H3247">
        <v>226.6</v>
      </c>
      <c r="I3247">
        <v>418.86</v>
      </c>
      <c r="J3247">
        <v>1620.55</v>
      </c>
      <c r="K3247">
        <f>Global_Household_Financial_Dyna[[#This Row],[Total_Household_Income]]-Global_Household_Financial_Dyna[[#This Row],[Estimated_Taxes]]</f>
        <v>2039.4100000000003</v>
      </c>
      <c r="L3247" s="1">
        <f>Global_Household_Financial_Dyna[[#This Row],[Monthly_Savings]]/Global_Household_Financial_Dyna[[#This Row],[Net Income]]</f>
        <v>0.79461707062336639</v>
      </c>
      <c r="M3247" s="2">
        <f>Global_Household_Financial_Dyna[[#This Row],[Monthly_Expenses]]/Global_Household_Financial_Dyna[[#This Row],[Net Income]]</f>
        <v>0.20538292937663341</v>
      </c>
      <c r="N3247" t="str">
        <f>IF(Global_Household_Financial_Dyna[[#This Row],[Monthly_Savings]]&lt;0,"High Risk", IF(Global_Household_Financial_Dyna[[#This Row],[Savings Rate%]]&lt;0.1, "Medium", "Safe"))</f>
        <v>Safe</v>
      </c>
      <c r="O3247">
        <f>Global_Household_Financial_Dyna[[#This Row],[Total_Household_Income]]/Global_Household_Financial_Dyna[[#This Row],[Family_Size]]</f>
        <v>755.3366666666667</v>
      </c>
      <c r="P3247" s="2">
        <f t="shared" si="100"/>
        <v>0.42077341556833553</v>
      </c>
      <c r="Q3247" s="2">
        <f t="shared" si="101"/>
        <v>0.37384365505503087</v>
      </c>
      <c r="R3247" s="2" t="str">
        <f>IF(Global_Household_Financial_Dyna[[#This Row],[Vs country_Average]]&lt;-0.2, "Underperformer", IF(Global_Household_Financial_Dyna[[#This Row],[Vs country_Average]]&gt;0.2, "Outperformer", "Normal"))</f>
        <v>Outperformer</v>
      </c>
      <c r="S32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1620.55</v>
      </c>
      <c r="T32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1620.55</v>
      </c>
      <c r="U32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1620.55</v>
      </c>
      <c r="V32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1620.55</v>
      </c>
    </row>
    <row r="3248" spans="1:22" x14ac:dyDescent="0.3">
      <c r="A3248">
        <v>3256</v>
      </c>
      <c r="B3248" t="s">
        <v>18</v>
      </c>
      <c r="C3248" t="s">
        <v>20</v>
      </c>
      <c r="D3248">
        <v>3</v>
      </c>
      <c r="E3248">
        <v>2</v>
      </c>
      <c r="F3248">
        <v>3089.27</v>
      </c>
      <c r="G3248">
        <v>4804.8100000000004</v>
      </c>
      <c r="H3248">
        <v>1057.06</v>
      </c>
      <c r="I3248">
        <v>1855.06</v>
      </c>
      <c r="J3248">
        <v>1892.69</v>
      </c>
      <c r="K3248">
        <f>Global_Household_Financial_Dyna[[#This Row],[Total_Household_Income]]-Global_Household_Financial_Dyna[[#This Row],[Estimated_Taxes]]</f>
        <v>3747.7500000000005</v>
      </c>
      <c r="L3248" s="1">
        <f>Global_Household_Financial_Dyna[[#This Row],[Monthly_Savings]]/Global_Household_Financial_Dyna[[#This Row],[Net Income]]</f>
        <v>0.50502034554065767</v>
      </c>
      <c r="M3248" s="2">
        <f>Global_Household_Financial_Dyna[[#This Row],[Monthly_Expenses]]/Global_Household_Financial_Dyna[[#This Row],[Net Income]]</f>
        <v>0.49497965445934222</v>
      </c>
      <c r="N3248" t="str">
        <f>IF(Global_Household_Financial_Dyna[[#This Row],[Monthly_Savings]]&lt;0,"High Risk", IF(Global_Household_Financial_Dyna[[#This Row],[Savings Rate%]]&lt;0.1, "Medium", "Safe"))</f>
        <v>Safe</v>
      </c>
      <c r="O3248">
        <f>Global_Household_Financial_Dyna[[#This Row],[Total_Household_Income]]/Global_Household_Financial_Dyna[[#This Row],[Family_Size]]</f>
        <v>1601.6033333333335</v>
      </c>
      <c r="P3248" s="2">
        <f t="shared" si="100"/>
        <v>0.32336204947805613</v>
      </c>
      <c r="Q3248" s="2">
        <f t="shared" si="101"/>
        <v>0.18165829606260153</v>
      </c>
      <c r="R3248" s="2" t="str">
        <f>IF(Global_Household_Financial_Dyna[[#This Row],[Vs country_Average]]&lt;-0.2, "Underperformer", IF(Global_Household_Financial_Dyna[[#This Row],[Vs country_Average]]&gt;0.2, "Outperformer", "Normal"))</f>
        <v>Normal</v>
      </c>
      <c r="S32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1892.69</v>
      </c>
      <c r="T32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1892.69</v>
      </c>
      <c r="U32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1892.69</v>
      </c>
      <c r="V32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1892.69</v>
      </c>
    </row>
    <row r="3249" spans="1:22" x14ac:dyDescent="0.3">
      <c r="A3249">
        <v>3257</v>
      </c>
      <c r="B3249" t="s">
        <v>16</v>
      </c>
      <c r="C3249" t="s">
        <v>21</v>
      </c>
      <c r="D3249">
        <v>4</v>
      </c>
      <c r="E3249">
        <v>2</v>
      </c>
      <c r="F3249">
        <v>6064.55</v>
      </c>
      <c r="G3249">
        <v>10533.08</v>
      </c>
      <c r="H3249">
        <v>4213.2299999999996</v>
      </c>
      <c r="I3249">
        <v>3956.34</v>
      </c>
      <c r="J3249">
        <v>2363.5</v>
      </c>
      <c r="K3249">
        <f>Global_Household_Financial_Dyna[[#This Row],[Total_Household_Income]]-Global_Household_Financial_Dyna[[#This Row],[Estimated_Taxes]]</f>
        <v>6319.85</v>
      </c>
      <c r="L3249" s="1">
        <f>Global_Household_Financial_Dyna[[#This Row],[Monthly_Savings]]/Global_Household_Financial_Dyna[[#This Row],[Net Income]]</f>
        <v>0.37398039510431419</v>
      </c>
      <c r="M3249" s="2">
        <f>Global_Household_Financial_Dyna[[#This Row],[Monthly_Expenses]]/Global_Household_Financial_Dyna[[#This Row],[Net Income]]</f>
        <v>0.62601802257964978</v>
      </c>
      <c r="N3249" t="str">
        <f>IF(Global_Household_Financial_Dyna[[#This Row],[Monthly_Savings]]&lt;0,"High Risk", IF(Global_Household_Financial_Dyna[[#This Row],[Savings Rate%]]&lt;0.1, "Medium", "Safe"))</f>
        <v>Safe</v>
      </c>
      <c r="O3249">
        <f>Global_Household_Financial_Dyna[[#This Row],[Total_Household_Income]]/Global_Household_Financial_Dyna[[#This Row],[Family_Size]]</f>
        <v>2633.27</v>
      </c>
      <c r="P3249" s="2">
        <f t="shared" si="100"/>
        <v>0.15879799892000862</v>
      </c>
      <c r="Q3249" s="2">
        <f t="shared" si="101"/>
        <v>0.21518239618430557</v>
      </c>
      <c r="R3249" s="2" t="str">
        <f>IF(Global_Household_Financial_Dyna[[#This Row],[Vs country_Average]]&lt;-0.2, "Underperformer", IF(Global_Household_Financial_Dyna[[#This Row],[Vs country_Average]]&gt;0.2, "Outperformer", "Normal"))</f>
        <v>Outperformer</v>
      </c>
      <c r="S32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2363.5</v>
      </c>
      <c r="T32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2363.5</v>
      </c>
      <c r="U32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2363.5</v>
      </c>
      <c r="V32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2363.5</v>
      </c>
    </row>
    <row r="3250" spans="1:22" x14ac:dyDescent="0.3">
      <c r="A3250">
        <v>3258</v>
      </c>
      <c r="B3250" t="s">
        <v>18</v>
      </c>
      <c r="C3250" t="s">
        <v>19</v>
      </c>
      <c r="D3250">
        <v>3</v>
      </c>
      <c r="E3250">
        <v>1</v>
      </c>
      <c r="F3250">
        <v>3074.43</v>
      </c>
      <c r="G3250">
        <v>3074.43</v>
      </c>
      <c r="H3250">
        <v>676.37</v>
      </c>
      <c r="I3250">
        <v>1839.17</v>
      </c>
      <c r="J3250">
        <v>558.89</v>
      </c>
      <c r="K3250">
        <f>Global_Household_Financial_Dyna[[#This Row],[Total_Household_Income]]-Global_Household_Financial_Dyna[[#This Row],[Estimated_Taxes]]</f>
        <v>2398.06</v>
      </c>
      <c r="L3250" s="1">
        <f>Global_Household_Financial_Dyna[[#This Row],[Monthly_Savings]]/Global_Household_Financial_Dyna[[#This Row],[Net Income]]</f>
        <v>0.23305922287182138</v>
      </c>
      <c r="M3250" s="2">
        <f>Global_Household_Financial_Dyna[[#This Row],[Monthly_Expenses]]/Global_Household_Financial_Dyna[[#This Row],[Net Income]]</f>
        <v>0.76694077712817865</v>
      </c>
      <c r="N3250" t="str">
        <f>IF(Global_Household_Financial_Dyna[[#This Row],[Monthly_Savings]]&lt;0,"High Risk", IF(Global_Household_Financial_Dyna[[#This Row],[Savings Rate%]]&lt;0.1, "Medium", "Safe"))</f>
        <v>Safe</v>
      </c>
      <c r="O3250">
        <f>Global_Household_Financial_Dyna[[#This Row],[Total_Household_Income]]/Global_Household_Financial_Dyna[[#This Row],[Family_Size]]</f>
        <v>1024.81</v>
      </c>
      <c r="P3250" s="2">
        <f t="shared" si="100"/>
        <v>0.32336204947805613</v>
      </c>
      <c r="Q3250" s="2">
        <f t="shared" si="101"/>
        <v>-9.030282660623476E-2</v>
      </c>
      <c r="R3250" s="2" t="str">
        <f>IF(Global_Household_Financial_Dyna[[#This Row],[Vs country_Average]]&lt;-0.2, "Underperformer", IF(Global_Household_Financial_Dyna[[#This Row],[Vs country_Average]]&gt;0.2, "Outperformer", "Normal"))</f>
        <v>Normal</v>
      </c>
      <c r="S32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558.89</v>
      </c>
      <c r="T32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558.89</v>
      </c>
      <c r="U32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558.89</v>
      </c>
      <c r="V32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558.89</v>
      </c>
    </row>
    <row r="3251" spans="1:22" x14ac:dyDescent="0.3">
      <c r="A3251">
        <v>3259</v>
      </c>
      <c r="B3251" t="s">
        <v>10</v>
      </c>
      <c r="C3251" t="s">
        <v>11</v>
      </c>
      <c r="D3251">
        <v>1</v>
      </c>
      <c r="E3251">
        <v>1</v>
      </c>
      <c r="F3251">
        <v>850.75</v>
      </c>
      <c r="G3251">
        <v>850.75</v>
      </c>
      <c r="H3251">
        <v>85.08</v>
      </c>
      <c r="I3251">
        <v>367.92</v>
      </c>
      <c r="J3251">
        <v>397.75</v>
      </c>
      <c r="K3251">
        <f>Global_Household_Financial_Dyna[[#This Row],[Total_Household_Income]]-Global_Household_Financial_Dyna[[#This Row],[Estimated_Taxes]]</f>
        <v>765.67</v>
      </c>
      <c r="L3251" s="1">
        <f>Global_Household_Financial_Dyna[[#This Row],[Monthly_Savings]]/Global_Household_Financial_Dyna[[#This Row],[Net Income]]</f>
        <v>0.51947967139890561</v>
      </c>
      <c r="M3251" s="2">
        <f>Global_Household_Financial_Dyna[[#This Row],[Monthly_Expenses]]/Global_Household_Financial_Dyna[[#This Row],[Net Income]]</f>
        <v>0.4805203286010945</v>
      </c>
      <c r="N3251" t="str">
        <f>IF(Global_Household_Financial_Dyna[[#This Row],[Monthly_Savings]]&lt;0,"High Risk", IF(Global_Household_Financial_Dyna[[#This Row],[Savings Rate%]]&lt;0.1, "Medium", "Safe"))</f>
        <v>Safe</v>
      </c>
      <c r="O3251">
        <f>Global_Household_Financial_Dyna[[#This Row],[Total_Household_Income]]/Global_Household_Financial_Dyna[[#This Row],[Family_Size]]</f>
        <v>850.75</v>
      </c>
      <c r="P3251" s="2">
        <f t="shared" si="100"/>
        <v>0.42077341556833553</v>
      </c>
      <c r="Q3251" s="2">
        <f t="shared" si="101"/>
        <v>9.8706255830570078E-2</v>
      </c>
      <c r="R3251" s="2" t="str">
        <f>IF(Global_Household_Financial_Dyna[[#This Row],[Vs country_Average]]&lt;-0.2, "Underperformer", IF(Global_Household_Financial_Dyna[[#This Row],[Vs country_Average]]&gt;0.2, "Outperformer", "Normal"))</f>
        <v>Normal</v>
      </c>
      <c r="S32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397.75</v>
      </c>
      <c r="T32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397.75</v>
      </c>
      <c r="U32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397.75</v>
      </c>
      <c r="V32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397.75</v>
      </c>
    </row>
    <row r="3252" spans="1:22" x14ac:dyDescent="0.3">
      <c r="A3252">
        <v>3260</v>
      </c>
      <c r="B3252" t="s">
        <v>12</v>
      </c>
      <c r="C3252" t="s">
        <v>13</v>
      </c>
      <c r="D3252">
        <v>8</v>
      </c>
      <c r="E3252">
        <v>3</v>
      </c>
      <c r="F3252">
        <v>5143.2700000000004</v>
      </c>
      <c r="G3252">
        <v>12056.08</v>
      </c>
      <c r="H3252">
        <v>3616.82</v>
      </c>
      <c r="I3252">
        <v>5560.56</v>
      </c>
      <c r="J3252">
        <v>2878.7</v>
      </c>
      <c r="K3252">
        <f>Global_Household_Financial_Dyna[[#This Row],[Total_Household_Income]]-Global_Household_Financial_Dyna[[#This Row],[Estimated_Taxes]]</f>
        <v>8439.26</v>
      </c>
      <c r="L3252" s="1">
        <f>Global_Household_Financial_Dyna[[#This Row],[Monthly_Savings]]/Global_Household_Financial_Dyna[[#This Row],[Net Income]]</f>
        <v>0.3411081066349419</v>
      </c>
      <c r="M3252" s="2">
        <f>Global_Household_Financial_Dyna[[#This Row],[Monthly_Expenses]]/Global_Household_Financial_Dyna[[#This Row],[Net Income]]</f>
        <v>0.65889189336505816</v>
      </c>
      <c r="N3252" t="str">
        <f>IF(Global_Household_Financial_Dyna[[#This Row],[Monthly_Savings]]&lt;0,"High Risk", IF(Global_Household_Financial_Dyna[[#This Row],[Savings Rate%]]&lt;0.1, "Medium", "Safe"))</f>
        <v>Safe</v>
      </c>
      <c r="O3252">
        <f>Global_Household_Financial_Dyna[[#This Row],[Total_Household_Income]]/Global_Household_Financial_Dyna[[#This Row],[Family_Size]]</f>
        <v>1507.01</v>
      </c>
      <c r="P3252" s="2">
        <f t="shared" si="100"/>
        <v>0.30718716818024266</v>
      </c>
      <c r="Q3252" s="2">
        <f t="shared" si="101"/>
        <v>3.3920938454699234E-2</v>
      </c>
      <c r="R3252" s="2" t="str">
        <f>IF(Global_Household_Financial_Dyna[[#This Row],[Vs country_Average]]&lt;-0.2, "Underperformer", IF(Global_Household_Financial_Dyna[[#This Row],[Vs country_Average]]&gt;0.2, "Outperformer", "Normal"))</f>
        <v>Normal</v>
      </c>
      <c r="S32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2878.7</v>
      </c>
      <c r="T32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2878.7</v>
      </c>
      <c r="U32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2878.7</v>
      </c>
      <c r="V32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2878.7</v>
      </c>
    </row>
    <row r="3253" spans="1:22" x14ac:dyDescent="0.3">
      <c r="A3253">
        <v>3261</v>
      </c>
      <c r="B3253" t="s">
        <v>18</v>
      </c>
      <c r="C3253" t="s">
        <v>20</v>
      </c>
      <c r="D3253">
        <v>3</v>
      </c>
      <c r="E3253">
        <v>1</v>
      </c>
      <c r="F3253">
        <v>5393.69</v>
      </c>
      <c r="G3253">
        <v>5393.69</v>
      </c>
      <c r="H3253">
        <v>1186.6099999999999</v>
      </c>
      <c r="I3253">
        <v>2256.14</v>
      </c>
      <c r="J3253">
        <v>1950.94</v>
      </c>
      <c r="K3253">
        <f>Global_Household_Financial_Dyna[[#This Row],[Total_Household_Income]]-Global_Household_Financial_Dyna[[#This Row],[Estimated_Taxes]]</f>
        <v>4207.08</v>
      </c>
      <c r="L3253" s="1">
        <f>Global_Household_Financial_Dyna[[#This Row],[Monthly_Savings]]/Global_Household_Financial_Dyna[[#This Row],[Net Income]]</f>
        <v>0.46372781121347828</v>
      </c>
      <c r="M3253" s="2">
        <f>Global_Household_Financial_Dyna[[#This Row],[Monthly_Expenses]]/Global_Household_Financial_Dyna[[#This Row],[Net Income]]</f>
        <v>0.53627218878652172</v>
      </c>
      <c r="N3253" t="str">
        <f>IF(Global_Household_Financial_Dyna[[#This Row],[Monthly_Savings]]&lt;0,"High Risk", IF(Global_Household_Financial_Dyna[[#This Row],[Savings Rate%]]&lt;0.1, "Medium", "Safe"))</f>
        <v>Safe</v>
      </c>
      <c r="O3253">
        <f>Global_Household_Financial_Dyna[[#This Row],[Total_Household_Income]]/Global_Household_Financial_Dyna[[#This Row],[Family_Size]]</f>
        <v>1797.8966666666665</v>
      </c>
      <c r="P3253" s="2">
        <f t="shared" si="100"/>
        <v>0.32336204947805613</v>
      </c>
      <c r="Q3253" s="2">
        <f t="shared" si="101"/>
        <v>0.14036576173542215</v>
      </c>
      <c r="R3253" s="2" t="str">
        <f>IF(Global_Household_Financial_Dyna[[#This Row],[Vs country_Average]]&lt;-0.2, "Underperformer", IF(Global_Household_Financial_Dyna[[#This Row],[Vs country_Average]]&gt;0.2, "Outperformer", "Normal"))</f>
        <v>Normal</v>
      </c>
      <c r="S32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1950.94</v>
      </c>
      <c r="T32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1950.94</v>
      </c>
      <c r="U32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1950.94</v>
      </c>
      <c r="V32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1950.94</v>
      </c>
    </row>
    <row r="3254" spans="1:22" x14ac:dyDescent="0.3">
      <c r="A3254">
        <v>3262</v>
      </c>
      <c r="B3254" t="s">
        <v>16</v>
      </c>
      <c r="C3254" t="s">
        <v>21</v>
      </c>
      <c r="D3254">
        <v>4</v>
      </c>
      <c r="E3254">
        <v>3</v>
      </c>
      <c r="F3254">
        <v>2945.87</v>
      </c>
      <c r="G3254">
        <v>6880.77</v>
      </c>
      <c r="H3254">
        <v>2408.27</v>
      </c>
      <c r="I3254">
        <v>2320.27</v>
      </c>
      <c r="J3254">
        <v>2152.23</v>
      </c>
      <c r="K3254">
        <f>Global_Household_Financial_Dyna[[#This Row],[Total_Household_Income]]-Global_Household_Financial_Dyna[[#This Row],[Estimated_Taxes]]</f>
        <v>4472.5</v>
      </c>
      <c r="L3254" s="1">
        <f>Global_Household_Financial_Dyna[[#This Row],[Monthly_Savings]]/Global_Household_Financial_Dyna[[#This Row],[Net Income]]</f>
        <v>0.48121408608160982</v>
      </c>
      <c r="M3254" s="2">
        <f>Global_Household_Financial_Dyna[[#This Row],[Monthly_Expenses]]/Global_Household_Financial_Dyna[[#This Row],[Net Income]]</f>
        <v>0.51878591391839013</v>
      </c>
      <c r="N3254" t="str">
        <f>IF(Global_Household_Financial_Dyna[[#This Row],[Monthly_Savings]]&lt;0,"High Risk", IF(Global_Household_Financial_Dyna[[#This Row],[Savings Rate%]]&lt;0.1, "Medium", "Safe"))</f>
        <v>Safe</v>
      </c>
      <c r="O3254">
        <f>Global_Household_Financial_Dyna[[#This Row],[Total_Household_Income]]/Global_Household_Financial_Dyna[[#This Row],[Family_Size]]</f>
        <v>1720.1925000000001</v>
      </c>
      <c r="P3254" s="2">
        <f t="shared" si="100"/>
        <v>0.15879799892000862</v>
      </c>
      <c r="Q3254" s="2">
        <f t="shared" si="101"/>
        <v>0.32241608716160119</v>
      </c>
      <c r="R3254" s="2" t="str">
        <f>IF(Global_Household_Financial_Dyna[[#This Row],[Vs country_Average]]&lt;-0.2, "Underperformer", IF(Global_Household_Financial_Dyna[[#This Row],[Vs country_Average]]&gt;0.2, "Outperformer", "Normal"))</f>
        <v>Outperformer</v>
      </c>
      <c r="S32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2152.23</v>
      </c>
      <c r="T32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2152.23</v>
      </c>
      <c r="U32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2152.23</v>
      </c>
      <c r="V32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2152.23</v>
      </c>
    </row>
    <row r="3255" spans="1:22" x14ac:dyDescent="0.3">
      <c r="A3255">
        <v>3263</v>
      </c>
      <c r="B3255" t="s">
        <v>10</v>
      </c>
      <c r="C3255" t="s">
        <v>22</v>
      </c>
      <c r="D3255">
        <v>6</v>
      </c>
      <c r="E3255">
        <v>2</v>
      </c>
      <c r="F3255">
        <v>1122.08</v>
      </c>
      <c r="G3255">
        <v>1798.1</v>
      </c>
      <c r="H3255">
        <v>179.81</v>
      </c>
      <c r="I3255">
        <v>546.49</v>
      </c>
      <c r="J3255">
        <v>1071.8</v>
      </c>
      <c r="K3255">
        <f>Global_Household_Financial_Dyna[[#This Row],[Total_Household_Income]]-Global_Household_Financial_Dyna[[#This Row],[Estimated_Taxes]]</f>
        <v>1618.29</v>
      </c>
      <c r="L3255" s="1">
        <f>Global_Household_Financial_Dyna[[#This Row],[Monthly_Savings]]/Global_Household_Financial_Dyna[[#This Row],[Net Income]]</f>
        <v>0.66230403697730322</v>
      </c>
      <c r="M3255" s="2">
        <f>Global_Household_Financial_Dyna[[#This Row],[Monthly_Expenses]]/Global_Household_Financial_Dyna[[#This Row],[Net Income]]</f>
        <v>0.33769596302269683</v>
      </c>
      <c r="N3255" t="str">
        <f>IF(Global_Household_Financial_Dyna[[#This Row],[Monthly_Savings]]&lt;0,"High Risk", IF(Global_Household_Financial_Dyna[[#This Row],[Savings Rate%]]&lt;0.1, "Medium", "Safe"))</f>
        <v>Safe</v>
      </c>
      <c r="O3255">
        <f>Global_Household_Financial_Dyna[[#This Row],[Total_Household_Income]]/Global_Household_Financial_Dyna[[#This Row],[Family_Size]]</f>
        <v>299.68333333333334</v>
      </c>
      <c r="P3255" s="2">
        <f t="shared" si="100"/>
        <v>0.42077341556833553</v>
      </c>
      <c r="Q3255" s="2">
        <f t="shared" si="101"/>
        <v>0.24153062140896769</v>
      </c>
      <c r="R3255" s="2" t="str">
        <f>IF(Global_Household_Financial_Dyna[[#This Row],[Vs country_Average]]&lt;-0.2, "Underperformer", IF(Global_Household_Financial_Dyna[[#This Row],[Vs country_Average]]&gt;0.2, "Outperformer", "Normal"))</f>
        <v>Outperformer</v>
      </c>
      <c r="S32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1071.8</v>
      </c>
      <c r="T32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1071.8</v>
      </c>
      <c r="U32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1071.8</v>
      </c>
      <c r="V32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1071.8</v>
      </c>
    </row>
    <row r="3256" spans="1:22" x14ac:dyDescent="0.3">
      <c r="A3256">
        <v>3264</v>
      </c>
      <c r="B3256" t="s">
        <v>18</v>
      </c>
      <c r="C3256" t="s">
        <v>20</v>
      </c>
      <c r="D3256">
        <v>8</v>
      </c>
      <c r="E3256">
        <v>3</v>
      </c>
      <c r="F3256">
        <v>2681.25</v>
      </c>
      <c r="G3256">
        <v>5126.4399999999996</v>
      </c>
      <c r="H3256">
        <v>1127.82</v>
      </c>
      <c r="I3256">
        <v>3874.06</v>
      </c>
      <c r="J3256">
        <v>124.56</v>
      </c>
      <c r="K3256">
        <f>Global_Household_Financial_Dyna[[#This Row],[Total_Household_Income]]-Global_Household_Financial_Dyna[[#This Row],[Estimated_Taxes]]</f>
        <v>3998.62</v>
      </c>
      <c r="L3256" s="1">
        <f>Global_Household_Financial_Dyna[[#This Row],[Monthly_Savings]]/Global_Household_Financial_Dyna[[#This Row],[Net Income]]</f>
        <v>3.1150747007717663E-2</v>
      </c>
      <c r="M3256" s="2">
        <f>Global_Household_Financial_Dyna[[#This Row],[Monthly_Expenses]]/Global_Household_Financial_Dyna[[#This Row],[Net Income]]</f>
        <v>0.96884925299228231</v>
      </c>
      <c r="N3256" t="str">
        <f>IF(Global_Household_Financial_Dyna[[#This Row],[Monthly_Savings]]&lt;0,"High Risk", IF(Global_Household_Financial_Dyna[[#This Row],[Savings Rate%]]&lt;0.1, "Medium", "Safe"))</f>
        <v>Medium</v>
      </c>
      <c r="O3256">
        <f>Global_Household_Financial_Dyna[[#This Row],[Total_Household_Income]]/Global_Household_Financial_Dyna[[#This Row],[Family_Size]]</f>
        <v>640.80499999999995</v>
      </c>
      <c r="P3256" s="2">
        <f t="shared" si="100"/>
        <v>0.32336204947805613</v>
      </c>
      <c r="Q3256" s="2">
        <f t="shared" si="101"/>
        <v>-0.2922113024703385</v>
      </c>
      <c r="R3256" s="2" t="str">
        <f>IF(Global_Household_Financial_Dyna[[#This Row],[Vs country_Average]]&lt;-0.2, "Underperformer", IF(Global_Household_Financial_Dyna[[#This Row],[Vs country_Average]]&gt;0.2, "Outperformer", "Normal"))</f>
        <v>Underperformer</v>
      </c>
      <c r="S32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124.56</v>
      </c>
      <c r="T32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124.56</v>
      </c>
      <c r="U32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124.56</v>
      </c>
      <c r="V32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124.56</v>
      </c>
    </row>
    <row r="3257" spans="1:22" x14ac:dyDescent="0.3">
      <c r="A3257">
        <v>3265</v>
      </c>
      <c r="B3257" t="s">
        <v>14</v>
      </c>
      <c r="C3257" t="s">
        <v>15</v>
      </c>
      <c r="D3257">
        <v>3</v>
      </c>
      <c r="E3257">
        <v>3</v>
      </c>
      <c r="F3257">
        <v>2229.02</v>
      </c>
      <c r="G3257">
        <v>4447.3</v>
      </c>
      <c r="H3257">
        <v>667.09</v>
      </c>
      <c r="I3257">
        <v>964.77</v>
      </c>
      <c r="J3257">
        <v>2815.44</v>
      </c>
      <c r="K3257">
        <f>Global_Household_Financial_Dyna[[#This Row],[Total_Household_Income]]-Global_Household_Financial_Dyna[[#This Row],[Estimated_Taxes]]</f>
        <v>3780.21</v>
      </c>
      <c r="L3257" s="1">
        <f>Global_Household_Financial_Dyna[[#This Row],[Monthly_Savings]]/Global_Household_Financial_Dyna[[#This Row],[Net Income]]</f>
        <v>0.74478401993540044</v>
      </c>
      <c r="M3257" s="2">
        <f>Global_Household_Financial_Dyna[[#This Row],[Monthly_Expenses]]/Global_Household_Financial_Dyna[[#This Row],[Net Income]]</f>
        <v>0.25521598006459956</v>
      </c>
      <c r="N3257" t="str">
        <f>IF(Global_Household_Financial_Dyna[[#This Row],[Monthly_Savings]]&lt;0,"High Risk", IF(Global_Household_Financial_Dyna[[#This Row],[Savings Rate%]]&lt;0.1, "Medium", "Safe"))</f>
        <v>Safe</v>
      </c>
      <c r="O3257">
        <f>Global_Household_Financial_Dyna[[#This Row],[Total_Household_Income]]/Global_Household_Financial_Dyna[[#This Row],[Family_Size]]</f>
        <v>1482.4333333333334</v>
      </c>
      <c r="P3257" s="2">
        <f t="shared" si="100"/>
        <v>0.39788995363055785</v>
      </c>
      <c r="Q3257" s="2">
        <f t="shared" si="101"/>
        <v>0.3468940663048426</v>
      </c>
      <c r="R3257" s="2" t="str">
        <f>IF(Global_Household_Financial_Dyna[[#This Row],[Vs country_Average]]&lt;-0.2, "Underperformer", IF(Global_Household_Financial_Dyna[[#This Row],[Vs country_Average]]&gt;0.2, "Outperformer", "Normal"))</f>
        <v>Outperformer</v>
      </c>
      <c r="S32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2815.44</v>
      </c>
      <c r="T32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2815.44</v>
      </c>
      <c r="U32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2815.44</v>
      </c>
      <c r="V32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2815.44</v>
      </c>
    </row>
    <row r="3258" spans="1:22" x14ac:dyDescent="0.3">
      <c r="A3258">
        <v>3266</v>
      </c>
      <c r="B3258" t="s">
        <v>18</v>
      </c>
      <c r="C3258" t="s">
        <v>20</v>
      </c>
      <c r="D3258">
        <v>5</v>
      </c>
      <c r="E3258">
        <v>2</v>
      </c>
      <c r="F3258">
        <v>4532.57</v>
      </c>
      <c r="G3258">
        <v>6527.12</v>
      </c>
      <c r="H3258">
        <v>1435.97</v>
      </c>
      <c r="I3258">
        <v>3224.24</v>
      </c>
      <c r="J3258">
        <v>1866.91</v>
      </c>
      <c r="K3258">
        <f>Global_Household_Financial_Dyna[[#This Row],[Total_Household_Income]]-Global_Household_Financial_Dyna[[#This Row],[Estimated_Taxes]]</f>
        <v>5091.1499999999996</v>
      </c>
      <c r="L3258" s="1">
        <f>Global_Household_Financial_Dyna[[#This Row],[Monthly_Savings]]/Global_Household_Financial_Dyna[[#This Row],[Net Income]]</f>
        <v>0.36669711165453783</v>
      </c>
      <c r="M3258" s="2">
        <f>Global_Household_Financial_Dyna[[#This Row],[Monthly_Expenses]]/Global_Household_Financial_Dyna[[#This Row],[Net Income]]</f>
        <v>0.63330288834546222</v>
      </c>
      <c r="N3258" t="str">
        <f>IF(Global_Household_Financial_Dyna[[#This Row],[Monthly_Savings]]&lt;0,"High Risk", IF(Global_Household_Financial_Dyna[[#This Row],[Savings Rate%]]&lt;0.1, "Medium", "Safe"))</f>
        <v>Safe</v>
      </c>
      <c r="O3258">
        <f>Global_Household_Financial_Dyna[[#This Row],[Total_Household_Income]]/Global_Household_Financial_Dyna[[#This Row],[Family_Size]]</f>
        <v>1305.424</v>
      </c>
      <c r="P3258" s="2">
        <f t="shared" si="100"/>
        <v>0.32336204947805613</v>
      </c>
      <c r="Q3258" s="2">
        <f t="shared" si="101"/>
        <v>4.3335062176481698E-2</v>
      </c>
      <c r="R3258" s="2" t="str">
        <f>IF(Global_Household_Financial_Dyna[[#This Row],[Vs country_Average]]&lt;-0.2, "Underperformer", IF(Global_Household_Financial_Dyna[[#This Row],[Vs country_Average]]&gt;0.2, "Outperformer", "Normal"))</f>
        <v>Normal</v>
      </c>
      <c r="S32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1866.91</v>
      </c>
      <c r="T32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1866.91</v>
      </c>
      <c r="U32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1866.91</v>
      </c>
      <c r="V32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1866.91</v>
      </c>
    </row>
    <row r="3259" spans="1:22" x14ac:dyDescent="0.3">
      <c r="A3259">
        <v>3267</v>
      </c>
      <c r="B3259" t="s">
        <v>10</v>
      </c>
      <c r="C3259" t="s">
        <v>22</v>
      </c>
      <c r="D3259">
        <v>8</v>
      </c>
      <c r="E3259">
        <v>2</v>
      </c>
      <c r="F3259">
        <v>642.11</v>
      </c>
      <c r="G3259">
        <v>947.37</v>
      </c>
      <c r="H3259">
        <v>94.74</v>
      </c>
      <c r="I3259">
        <v>899.06</v>
      </c>
      <c r="J3259">
        <v>-46.42</v>
      </c>
      <c r="K3259">
        <f>Global_Household_Financial_Dyna[[#This Row],[Total_Household_Income]]-Global_Household_Financial_Dyna[[#This Row],[Estimated_Taxes]]</f>
        <v>852.63</v>
      </c>
      <c r="L3259" s="1">
        <f>Global_Household_Financial_Dyna[[#This Row],[Monthly_Savings]]/Global_Household_Financial_Dyna[[#This Row],[Net Income]]</f>
        <v>-5.444331069748895E-2</v>
      </c>
      <c r="M3259" s="2">
        <f>Global_Household_Financial_Dyna[[#This Row],[Monthly_Expenses]]/Global_Household_Financial_Dyna[[#This Row],[Net Income]]</f>
        <v>1.05445503911427</v>
      </c>
      <c r="N3259" t="str">
        <f>IF(Global_Household_Financial_Dyna[[#This Row],[Monthly_Savings]]&lt;0,"High Risk", IF(Global_Household_Financial_Dyna[[#This Row],[Savings Rate%]]&lt;0.1, "Medium", "Safe"))</f>
        <v>High Risk</v>
      </c>
      <c r="O3259">
        <f>Global_Household_Financial_Dyna[[#This Row],[Total_Household_Income]]/Global_Household_Financial_Dyna[[#This Row],[Family_Size]]</f>
        <v>118.42125</v>
      </c>
      <c r="P3259" s="2">
        <f t="shared" si="100"/>
        <v>0.42077341556833553</v>
      </c>
      <c r="Q3259" s="2">
        <f t="shared" si="101"/>
        <v>-0.47521672626582445</v>
      </c>
      <c r="R3259" s="2" t="str">
        <f>IF(Global_Household_Financial_Dyna[[#This Row],[Vs country_Average]]&lt;-0.2, "Underperformer", IF(Global_Household_Financial_Dyna[[#This Row],[Vs country_Average]]&gt;0.2, "Outperformer", "Normal"))</f>
        <v>Underperformer</v>
      </c>
      <c r="S32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-1.4669999999999987</v>
      </c>
      <c r="T32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43.486000000000004</v>
      </c>
      <c r="U32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88.438999999999979</v>
      </c>
      <c r="V32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133.392</v>
      </c>
    </row>
    <row r="3260" spans="1:22" x14ac:dyDescent="0.3">
      <c r="A3260">
        <v>3268</v>
      </c>
      <c r="B3260" t="s">
        <v>16</v>
      </c>
      <c r="C3260" t="s">
        <v>17</v>
      </c>
      <c r="D3260">
        <v>8</v>
      </c>
      <c r="E3260">
        <v>3</v>
      </c>
      <c r="F3260">
        <v>2094.6</v>
      </c>
      <c r="G3260">
        <v>4552.95</v>
      </c>
      <c r="H3260">
        <v>1593.53</v>
      </c>
      <c r="I3260">
        <v>4320.75</v>
      </c>
      <c r="J3260">
        <v>-1361.33</v>
      </c>
      <c r="K3260">
        <f>Global_Household_Financial_Dyna[[#This Row],[Total_Household_Income]]-Global_Household_Financial_Dyna[[#This Row],[Estimated_Taxes]]</f>
        <v>2959.42</v>
      </c>
      <c r="L3260" s="1">
        <f>Global_Household_Financial_Dyna[[#This Row],[Monthly_Savings]]/Global_Household_Financial_Dyna[[#This Row],[Net Income]]</f>
        <v>-0.4599989187070439</v>
      </c>
      <c r="M3260" s="2">
        <f>Global_Household_Financial_Dyna[[#This Row],[Monthly_Expenses]]/Global_Household_Financial_Dyna[[#This Row],[Net Income]]</f>
        <v>1.4599989187070439</v>
      </c>
      <c r="N3260" t="str">
        <f>IF(Global_Household_Financial_Dyna[[#This Row],[Monthly_Savings]]&lt;0,"High Risk", IF(Global_Household_Financial_Dyna[[#This Row],[Savings Rate%]]&lt;0.1, "Medium", "Safe"))</f>
        <v>High Risk</v>
      </c>
      <c r="O3260">
        <f>Global_Household_Financial_Dyna[[#This Row],[Total_Household_Income]]/Global_Household_Financial_Dyna[[#This Row],[Family_Size]]</f>
        <v>569.11874999999998</v>
      </c>
      <c r="P3260" s="2">
        <f t="shared" si="100"/>
        <v>0.15879799892000862</v>
      </c>
      <c r="Q3260" s="2">
        <f t="shared" si="101"/>
        <v>-0.61879691762705247</v>
      </c>
      <c r="R3260" s="2" t="str">
        <f>IF(Global_Household_Financial_Dyna[[#This Row],[Vs country_Average]]&lt;-0.2, "Underperformer", IF(Global_Household_Financial_Dyna[[#This Row],[Vs country_Average]]&gt;0.2, "Outperformer", "Normal"))</f>
        <v>Underperformer</v>
      </c>
      <c r="S32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-1145.2925</v>
      </c>
      <c r="T32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-929.25499999999988</v>
      </c>
      <c r="U32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-713.21749999999997</v>
      </c>
      <c r="V32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-497.17999999999995</v>
      </c>
    </row>
    <row r="3261" spans="1:22" x14ac:dyDescent="0.3">
      <c r="A3261">
        <v>3269</v>
      </c>
      <c r="B3261" t="s">
        <v>16</v>
      </c>
      <c r="C3261" t="s">
        <v>21</v>
      </c>
      <c r="D3261">
        <v>7</v>
      </c>
      <c r="E3261">
        <v>3</v>
      </c>
      <c r="F3261">
        <v>5628.06</v>
      </c>
      <c r="G3261">
        <v>12226.57</v>
      </c>
      <c r="H3261">
        <v>4890.63</v>
      </c>
      <c r="I3261">
        <v>4290.41</v>
      </c>
      <c r="J3261">
        <v>3045.54</v>
      </c>
      <c r="K3261">
        <f>Global_Household_Financial_Dyna[[#This Row],[Total_Household_Income]]-Global_Household_Financial_Dyna[[#This Row],[Estimated_Taxes]]</f>
        <v>7335.94</v>
      </c>
      <c r="L3261" s="1">
        <f>Global_Household_Financial_Dyna[[#This Row],[Monthly_Savings]]/Global_Household_Financial_Dyna[[#This Row],[Net Income]]</f>
        <v>0.41515334094880824</v>
      </c>
      <c r="M3261" s="2">
        <f>Global_Household_Financial_Dyna[[#This Row],[Monthly_Expenses]]/Global_Household_Financial_Dyna[[#This Row],[Net Income]]</f>
        <v>0.5848480222030169</v>
      </c>
      <c r="N3261" t="str">
        <f>IF(Global_Household_Financial_Dyna[[#This Row],[Monthly_Savings]]&lt;0,"High Risk", IF(Global_Household_Financial_Dyna[[#This Row],[Savings Rate%]]&lt;0.1, "Medium", "Safe"))</f>
        <v>Safe</v>
      </c>
      <c r="O3261">
        <f>Global_Household_Financial_Dyna[[#This Row],[Total_Household_Income]]/Global_Household_Financial_Dyna[[#This Row],[Family_Size]]</f>
        <v>1746.6528571428571</v>
      </c>
      <c r="P3261" s="2">
        <f t="shared" si="100"/>
        <v>0.15879799892000862</v>
      </c>
      <c r="Q3261" s="2">
        <f t="shared" si="101"/>
        <v>0.25635534202879962</v>
      </c>
      <c r="R3261" s="2" t="str">
        <f>IF(Global_Household_Financial_Dyna[[#This Row],[Vs country_Average]]&lt;-0.2, "Underperformer", IF(Global_Household_Financial_Dyna[[#This Row],[Vs country_Average]]&gt;0.2, "Outperformer", "Normal"))</f>
        <v>Outperformer</v>
      </c>
      <c r="S32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3045.54</v>
      </c>
      <c r="T32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3045.54</v>
      </c>
      <c r="U32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3045.54</v>
      </c>
      <c r="V32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3045.54</v>
      </c>
    </row>
    <row r="3262" spans="1:22" x14ac:dyDescent="0.3">
      <c r="A3262">
        <v>3270</v>
      </c>
      <c r="B3262" t="s">
        <v>16</v>
      </c>
      <c r="C3262" t="s">
        <v>21</v>
      </c>
      <c r="D3262">
        <v>5</v>
      </c>
      <c r="E3262">
        <v>3</v>
      </c>
      <c r="F3262">
        <v>4335.22</v>
      </c>
      <c r="G3262">
        <v>9986.9</v>
      </c>
      <c r="H3262">
        <v>3994.76</v>
      </c>
      <c r="I3262">
        <v>2957.52</v>
      </c>
      <c r="J3262">
        <v>3034.62</v>
      </c>
      <c r="K3262">
        <f>Global_Household_Financial_Dyna[[#This Row],[Total_Household_Income]]-Global_Household_Financial_Dyna[[#This Row],[Estimated_Taxes]]</f>
        <v>5992.1399999999994</v>
      </c>
      <c r="L3262" s="1">
        <f>Global_Household_Financial_Dyna[[#This Row],[Monthly_Savings]]/Global_Household_Financial_Dyna[[#This Row],[Net Income]]</f>
        <v>0.50643342779040545</v>
      </c>
      <c r="M3262" s="2">
        <f>Global_Household_Financial_Dyna[[#This Row],[Monthly_Expenses]]/Global_Household_Financial_Dyna[[#This Row],[Net Income]]</f>
        <v>0.4935665722095946</v>
      </c>
      <c r="N3262" t="str">
        <f>IF(Global_Household_Financial_Dyna[[#This Row],[Monthly_Savings]]&lt;0,"High Risk", IF(Global_Household_Financial_Dyna[[#This Row],[Savings Rate%]]&lt;0.1, "Medium", "Safe"))</f>
        <v>Safe</v>
      </c>
      <c r="O3262">
        <f>Global_Household_Financial_Dyna[[#This Row],[Total_Household_Income]]/Global_Household_Financial_Dyna[[#This Row],[Family_Size]]</f>
        <v>1997.3799999999999</v>
      </c>
      <c r="P3262" s="2">
        <f t="shared" si="100"/>
        <v>0.15879799892000862</v>
      </c>
      <c r="Q3262" s="2">
        <f t="shared" si="101"/>
        <v>0.34763542887039683</v>
      </c>
      <c r="R3262" s="2" t="str">
        <f>IF(Global_Household_Financial_Dyna[[#This Row],[Vs country_Average]]&lt;-0.2, "Underperformer", IF(Global_Household_Financial_Dyna[[#This Row],[Vs country_Average]]&gt;0.2, "Outperformer", "Normal"))</f>
        <v>Outperformer</v>
      </c>
      <c r="S32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3034.62</v>
      </c>
      <c r="T32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3034.62</v>
      </c>
      <c r="U32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3034.62</v>
      </c>
      <c r="V32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3034.62</v>
      </c>
    </row>
    <row r="3263" spans="1:22" x14ac:dyDescent="0.3">
      <c r="A3263">
        <v>3271</v>
      </c>
      <c r="B3263" t="s">
        <v>10</v>
      </c>
      <c r="C3263" t="s">
        <v>11</v>
      </c>
      <c r="D3263">
        <v>5</v>
      </c>
      <c r="E3263">
        <v>2</v>
      </c>
      <c r="F3263">
        <v>963.95</v>
      </c>
      <c r="G3263">
        <v>1478.13</v>
      </c>
      <c r="H3263">
        <v>147.81</v>
      </c>
      <c r="I3263">
        <v>768.02</v>
      </c>
      <c r="J3263">
        <v>562.29999999999995</v>
      </c>
      <c r="K3263">
        <f>Global_Household_Financial_Dyna[[#This Row],[Total_Household_Income]]-Global_Household_Financial_Dyna[[#This Row],[Estimated_Taxes]]</f>
        <v>1330.3200000000002</v>
      </c>
      <c r="L3263" s="1">
        <f>Global_Household_Financial_Dyna[[#This Row],[Monthly_Savings]]/Global_Household_Financial_Dyna[[#This Row],[Net Income]]</f>
        <v>0.42268025738168252</v>
      </c>
      <c r="M3263" s="2">
        <f>Global_Household_Financial_Dyna[[#This Row],[Monthly_Expenses]]/Global_Household_Financial_Dyna[[#This Row],[Net Income]]</f>
        <v>0.57731974261831731</v>
      </c>
      <c r="N3263" t="str">
        <f>IF(Global_Household_Financial_Dyna[[#This Row],[Monthly_Savings]]&lt;0,"High Risk", IF(Global_Household_Financial_Dyna[[#This Row],[Savings Rate%]]&lt;0.1, "Medium", "Safe"))</f>
        <v>Safe</v>
      </c>
      <c r="O3263">
        <f>Global_Household_Financial_Dyna[[#This Row],[Total_Household_Income]]/Global_Household_Financial_Dyna[[#This Row],[Family_Size]]</f>
        <v>295.62600000000003</v>
      </c>
      <c r="P3263" s="2">
        <f t="shared" si="100"/>
        <v>0.42077341556833553</v>
      </c>
      <c r="Q3263" s="2">
        <f t="shared" si="101"/>
        <v>1.9068418133469933E-3</v>
      </c>
      <c r="R3263" s="2" t="str">
        <f>IF(Global_Household_Financial_Dyna[[#This Row],[Vs country_Average]]&lt;-0.2, "Underperformer", IF(Global_Household_Financial_Dyna[[#This Row],[Vs country_Average]]&gt;0.2, "Outperformer", "Normal"))</f>
        <v>Normal</v>
      </c>
      <c r="S32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562.29999999999995</v>
      </c>
      <c r="T32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562.29999999999995</v>
      </c>
      <c r="U32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562.29999999999995</v>
      </c>
      <c r="V32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562.29999999999995</v>
      </c>
    </row>
    <row r="3264" spans="1:22" x14ac:dyDescent="0.3">
      <c r="A3264">
        <v>3272</v>
      </c>
      <c r="B3264" t="s">
        <v>18</v>
      </c>
      <c r="C3264" t="s">
        <v>19</v>
      </c>
      <c r="D3264">
        <v>6</v>
      </c>
      <c r="E3264">
        <v>3</v>
      </c>
      <c r="F3264">
        <v>1694.32</v>
      </c>
      <c r="G3264">
        <v>3502.01</v>
      </c>
      <c r="H3264">
        <v>770.44</v>
      </c>
      <c r="I3264">
        <v>3323.41</v>
      </c>
      <c r="J3264">
        <v>-591.84</v>
      </c>
      <c r="K3264">
        <f>Global_Household_Financial_Dyna[[#This Row],[Total_Household_Income]]-Global_Household_Financial_Dyna[[#This Row],[Estimated_Taxes]]</f>
        <v>2731.57</v>
      </c>
      <c r="L3264" s="1">
        <f>Global_Household_Financial_Dyna[[#This Row],[Monthly_Savings]]/Global_Household_Financial_Dyna[[#This Row],[Net Income]]</f>
        <v>-0.21666660565169482</v>
      </c>
      <c r="M3264" s="2">
        <f>Global_Household_Financial_Dyna[[#This Row],[Monthly_Expenses]]/Global_Household_Financial_Dyna[[#This Row],[Net Income]]</f>
        <v>1.2166666056516946</v>
      </c>
      <c r="N3264" t="str">
        <f>IF(Global_Household_Financial_Dyna[[#This Row],[Monthly_Savings]]&lt;0,"High Risk", IF(Global_Household_Financial_Dyna[[#This Row],[Savings Rate%]]&lt;0.1, "Medium", "Safe"))</f>
        <v>High Risk</v>
      </c>
      <c r="O3264">
        <f>Global_Household_Financial_Dyna[[#This Row],[Total_Household_Income]]/Global_Household_Financial_Dyna[[#This Row],[Family_Size]]</f>
        <v>583.66833333333341</v>
      </c>
      <c r="P3264" s="2">
        <f t="shared" si="100"/>
        <v>0.32336204947805613</v>
      </c>
      <c r="Q3264" s="2">
        <f t="shared" si="101"/>
        <v>-0.54002865512975096</v>
      </c>
      <c r="R3264" s="2" t="str">
        <f>IF(Global_Household_Financial_Dyna[[#This Row],[Vs country_Average]]&lt;-0.2, "Underperformer", IF(Global_Household_Financial_Dyna[[#This Row],[Vs country_Average]]&gt;0.2, "Outperformer", "Normal"))</f>
        <v>Underperformer</v>
      </c>
      <c r="S32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-425.66950000000008</v>
      </c>
      <c r="T32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-259.49900000000008</v>
      </c>
      <c r="U32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-93.328500000000133</v>
      </c>
      <c r="V32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72.841999999999871</v>
      </c>
    </row>
    <row r="3265" spans="1:22" x14ac:dyDescent="0.3">
      <c r="A3265">
        <v>3273</v>
      </c>
      <c r="B3265" t="s">
        <v>14</v>
      </c>
      <c r="C3265" t="s">
        <v>15</v>
      </c>
      <c r="D3265">
        <v>2</v>
      </c>
      <c r="E3265">
        <v>1</v>
      </c>
      <c r="F3265">
        <v>1022.72</v>
      </c>
      <c r="G3265">
        <v>1022.72</v>
      </c>
      <c r="H3265">
        <v>153.41</v>
      </c>
      <c r="I3265">
        <v>699.93</v>
      </c>
      <c r="J3265">
        <v>169.38</v>
      </c>
      <c r="K3265">
        <f>Global_Household_Financial_Dyna[[#This Row],[Total_Household_Income]]-Global_Household_Financial_Dyna[[#This Row],[Estimated_Taxes]]</f>
        <v>869.31000000000006</v>
      </c>
      <c r="L3265" s="1">
        <f>Global_Household_Financial_Dyna[[#This Row],[Monthly_Savings]]/Global_Household_Financial_Dyna[[#This Row],[Net Income]]</f>
        <v>0.19484418676881662</v>
      </c>
      <c r="M3265" s="2">
        <f>Global_Household_Financial_Dyna[[#This Row],[Monthly_Expenses]]/Global_Household_Financial_Dyna[[#This Row],[Net Income]]</f>
        <v>0.80515581323118324</v>
      </c>
      <c r="N3265" t="str">
        <f>IF(Global_Household_Financial_Dyna[[#This Row],[Monthly_Savings]]&lt;0,"High Risk", IF(Global_Household_Financial_Dyna[[#This Row],[Savings Rate%]]&lt;0.1, "Medium", "Safe"))</f>
        <v>Safe</v>
      </c>
      <c r="O3265">
        <f>Global_Household_Financial_Dyna[[#This Row],[Total_Household_Income]]/Global_Household_Financial_Dyna[[#This Row],[Family_Size]]</f>
        <v>511.36</v>
      </c>
      <c r="P3265" s="2">
        <f t="shared" si="100"/>
        <v>0.39788995363055785</v>
      </c>
      <c r="Q3265" s="2">
        <f t="shared" si="101"/>
        <v>-0.20304576686174122</v>
      </c>
      <c r="R3265" s="2" t="str">
        <f>IF(Global_Household_Financial_Dyna[[#This Row],[Vs country_Average]]&lt;-0.2, "Underperformer", IF(Global_Household_Financial_Dyna[[#This Row],[Vs country_Average]]&gt;0.2, "Outperformer", "Normal"))</f>
        <v>Underperformer</v>
      </c>
      <c r="S32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169.38</v>
      </c>
      <c r="T32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169.38</v>
      </c>
      <c r="U32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169.38</v>
      </c>
      <c r="V32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169.38</v>
      </c>
    </row>
    <row r="3266" spans="1:22" x14ac:dyDescent="0.3">
      <c r="A3266">
        <v>3274</v>
      </c>
      <c r="B3266" t="s">
        <v>16</v>
      </c>
      <c r="C3266" t="s">
        <v>21</v>
      </c>
      <c r="D3266">
        <v>7</v>
      </c>
      <c r="E3266">
        <v>1</v>
      </c>
      <c r="F3266">
        <v>7451.19</v>
      </c>
      <c r="G3266">
        <v>7451.19</v>
      </c>
      <c r="H3266">
        <v>2607.92</v>
      </c>
      <c r="I3266">
        <v>5260.89</v>
      </c>
      <c r="J3266">
        <v>-417.62</v>
      </c>
      <c r="K3266">
        <f>Global_Household_Financial_Dyna[[#This Row],[Total_Household_Income]]-Global_Household_Financial_Dyna[[#This Row],[Estimated_Taxes]]</f>
        <v>4843.2699999999995</v>
      </c>
      <c r="L3266" s="1">
        <f>Global_Household_Financial_Dyna[[#This Row],[Monthly_Savings]]/Global_Household_Financial_Dyna[[#This Row],[Net Income]]</f>
        <v>-8.622686738505185E-2</v>
      </c>
      <c r="M3266" s="2">
        <f>Global_Household_Financial_Dyna[[#This Row],[Monthly_Expenses]]/Global_Household_Financial_Dyna[[#This Row],[Net Income]]</f>
        <v>1.0862268673850519</v>
      </c>
      <c r="N3266" t="str">
        <f>IF(Global_Household_Financial_Dyna[[#This Row],[Monthly_Savings]]&lt;0,"High Risk", IF(Global_Household_Financial_Dyna[[#This Row],[Savings Rate%]]&lt;0.1, "Medium", "Safe"))</f>
        <v>High Risk</v>
      </c>
      <c r="O3266">
        <f>Global_Household_Financial_Dyna[[#This Row],[Total_Household_Income]]/Global_Household_Financial_Dyna[[#This Row],[Family_Size]]</f>
        <v>1064.4557142857143</v>
      </c>
      <c r="P3266" s="2">
        <f t="shared" ref="P3266:P3329" si="102">AVERAGEIF($B$2:$B$4986,$B3266,$L$2:$L$4986)</f>
        <v>0.15879799892000862</v>
      </c>
      <c r="Q3266" s="2">
        <f t="shared" ref="Q3266:Q3329" si="103">L3266-P3266</f>
        <v>-0.24502486630506048</v>
      </c>
      <c r="R3266" s="2" t="str">
        <f>IF(Global_Household_Financial_Dyna[[#This Row],[Vs country_Average]]&lt;-0.2, "Underperformer", IF(Global_Household_Financial_Dyna[[#This Row],[Vs country_Average]]&gt;0.2, "Outperformer", "Normal"))</f>
        <v>Underperformer</v>
      </c>
      <c r="S32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-154.57549999999998</v>
      </c>
      <c r="T32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108.46900000000005</v>
      </c>
      <c r="U32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371.51349999999991</v>
      </c>
      <c r="V32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634.55800000000011</v>
      </c>
    </row>
    <row r="3267" spans="1:22" x14ac:dyDescent="0.3">
      <c r="A3267">
        <v>3275</v>
      </c>
      <c r="B3267" t="s">
        <v>14</v>
      </c>
      <c r="C3267" t="s">
        <v>15</v>
      </c>
      <c r="D3267">
        <v>5</v>
      </c>
      <c r="E3267">
        <v>3</v>
      </c>
      <c r="F3267">
        <v>1184.98</v>
      </c>
      <c r="G3267">
        <v>2579.13</v>
      </c>
      <c r="H3267">
        <v>386.87</v>
      </c>
      <c r="I3267">
        <v>1632.58</v>
      </c>
      <c r="J3267">
        <v>559.67999999999995</v>
      </c>
      <c r="K3267">
        <f>Global_Household_Financial_Dyna[[#This Row],[Total_Household_Income]]-Global_Household_Financial_Dyna[[#This Row],[Estimated_Taxes]]</f>
        <v>2192.2600000000002</v>
      </c>
      <c r="L3267" s="1">
        <f>Global_Household_Financial_Dyna[[#This Row],[Monthly_Savings]]/Global_Household_Financial_Dyna[[#This Row],[Net Income]]</f>
        <v>0.2552981854342094</v>
      </c>
      <c r="M3267" s="2">
        <f>Global_Household_Financial_Dyna[[#This Row],[Monthly_Expenses]]/Global_Household_Financial_Dyna[[#This Row],[Net Income]]</f>
        <v>0.74470181456579043</v>
      </c>
      <c r="N3267" t="str">
        <f>IF(Global_Household_Financial_Dyna[[#This Row],[Monthly_Savings]]&lt;0,"High Risk", IF(Global_Household_Financial_Dyna[[#This Row],[Savings Rate%]]&lt;0.1, "Medium", "Safe"))</f>
        <v>Safe</v>
      </c>
      <c r="O3267">
        <f>Global_Household_Financial_Dyna[[#This Row],[Total_Household_Income]]/Global_Household_Financial_Dyna[[#This Row],[Family_Size]]</f>
        <v>515.82600000000002</v>
      </c>
      <c r="P3267" s="2">
        <f t="shared" si="102"/>
        <v>0.39788995363055785</v>
      </c>
      <c r="Q3267" s="2">
        <f t="shared" si="103"/>
        <v>-0.14259176819634845</v>
      </c>
      <c r="R3267" s="2" t="str">
        <f>IF(Global_Household_Financial_Dyna[[#This Row],[Vs country_Average]]&lt;-0.2, "Underperformer", IF(Global_Household_Financial_Dyna[[#This Row],[Vs country_Average]]&gt;0.2, "Outperformer", "Normal"))</f>
        <v>Normal</v>
      </c>
      <c r="S32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559.67999999999995</v>
      </c>
      <c r="T32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559.67999999999995</v>
      </c>
      <c r="U32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559.67999999999995</v>
      </c>
      <c r="V32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559.67999999999995</v>
      </c>
    </row>
    <row r="3268" spans="1:22" x14ac:dyDescent="0.3">
      <c r="A3268">
        <v>3276</v>
      </c>
      <c r="B3268" t="s">
        <v>14</v>
      </c>
      <c r="C3268" t="s">
        <v>15</v>
      </c>
      <c r="D3268">
        <v>5</v>
      </c>
      <c r="E3268">
        <v>3</v>
      </c>
      <c r="F3268">
        <v>1438.12</v>
      </c>
      <c r="G3268">
        <v>2659.59</v>
      </c>
      <c r="H3268">
        <v>398.94</v>
      </c>
      <c r="I3268">
        <v>1618.77</v>
      </c>
      <c r="J3268">
        <v>641.88</v>
      </c>
      <c r="K3268">
        <f>Global_Household_Financial_Dyna[[#This Row],[Total_Household_Income]]-Global_Household_Financial_Dyna[[#This Row],[Estimated_Taxes]]</f>
        <v>2260.65</v>
      </c>
      <c r="L3268" s="1">
        <f>Global_Household_Financial_Dyna[[#This Row],[Monthly_Savings]]/Global_Household_Financial_Dyna[[#This Row],[Net Income]]</f>
        <v>0.28393603609581314</v>
      </c>
      <c r="M3268" s="2">
        <f>Global_Household_Financial_Dyna[[#This Row],[Monthly_Expenses]]/Global_Household_Financial_Dyna[[#This Row],[Net Income]]</f>
        <v>0.71606396390418681</v>
      </c>
      <c r="N3268" t="str">
        <f>IF(Global_Household_Financial_Dyna[[#This Row],[Monthly_Savings]]&lt;0,"High Risk", IF(Global_Household_Financial_Dyna[[#This Row],[Savings Rate%]]&lt;0.1, "Medium", "Safe"))</f>
        <v>Safe</v>
      </c>
      <c r="O3268">
        <f>Global_Household_Financial_Dyna[[#This Row],[Total_Household_Income]]/Global_Household_Financial_Dyna[[#This Row],[Family_Size]]</f>
        <v>531.91800000000001</v>
      </c>
      <c r="P3268" s="2">
        <f t="shared" si="102"/>
        <v>0.39788995363055785</v>
      </c>
      <c r="Q3268" s="2">
        <f t="shared" si="103"/>
        <v>-0.11395391753474471</v>
      </c>
      <c r="R3268" s="2" t="str">
        <f>IF(Global_Household_Financial_Dyna[[#This Row],[Vs country_Average]]&lt;-0.2, "Underperformer", IF(Global_Household_Financial_Dyna[[#This Row],[Vs country_Average]]&gt;0.2, "Outperformer", "Normal"))</f>
        <v>Normal</v>
      </c>
      <c r="S32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641.88</v>
      </c>
      <c r="T32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641.88</v>
      </c>
      <c r="U32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641.88</v>
      </c>
      <c r="V32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641.88</v>
      </c>
    </row>
    <row r="3269" spans="1:22" x14ac:dyDescent="0.3">
      <c r="A3269">
        <v>3277</v>
      </c>
      <c r="B3269" t="s">
        <v>14</v>
      </c>
      <c r="C3269" t="s">
        <v>15</v>
      </c>
      <c r="D3269">
        <v>2</v>
      </c>
      <c r="E3269">
        <v>1</v>
      </c>
      <c r="F3269">
        <v>1596.22</v>
      </c>
      <c r="G3269">
        <v>1596.22</v>
      </c>
      <c r="H3269">
        <v>239.43</v>
      </c>
      <c r="I3269">
        <v>635.38</v>
      </c>
      <c r="J3269">
        <v>721.42</v>
      </c>
      <c r="K3269">
        <f>Global_Household_Financial_Dyna[[#This Row],[Total_Household_Income]]-Global_Household_Financial_Dyna[[#This Row],[Estimated_Taxes]]</f>
        <v>1356.79</v>
      </c>
      <c r="L3269" s="1">
        <f>Global_Household_Financial_Dyna[[#This Row],[Monthly_Savings]]/Global_Household_Financial_Dyna[[#This Row],[Net Income]]</f>
        <v>0.53171087640681314</v>
      </c>
      <c r="M3269" s="2">
        <f>Global_Household_Financial_Dyna[[#This Row],[Monthly_Expenses]]/Global_Household_Financial_Dyna[[#This Row],[Net Income]]</f>
        <v>0.46829649393052719</v>
      </c>
      <c r="N3269" t="str">
        <f>IF(Global_Household_Financial_Dyna[[#This Row],[Monthly_Savings]]&lt;0,"High Risk", IF(Global_Household_Financial_Dyna[[#This Row],[Savings Rate%]]&lt;0.1, "Medium", "Safe"))</f>
        <v>Safe</v>
      </c>
      <c r="O3269">
        <f>Global_Household_Financial_Dyna[[#This Row],[Total_Household_Income]]/Global_Household_Financial_Dyna[[#This Row],[Family_Size]]</f>
        <v>798.11</v>
      </c>
      <c r="P3269" s="2">
        <f t="shared" si="102"/>
        <v>0.39788995363055785</v>
      </c>
      <c r="Q3269" s="2">
        <f t="shared" si="103"/>
        <v>0.13382092277625529</v>
      </c>
      <c r="R3269" s="2" t="str">
        <f>IF(Global_Household_Financial_Dyna[[#This Row],[Vs country_Average]]&lt;-0.2, "Underperformer", IF(Global_Household_Financial_Dyna[[#This Row],[Vs country_Average]]&gt;0.2, "Outperformer", "Normal"))</f>
        <v>Normal</v>
      </c>
      <c r="S32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721.42</v>
      </c>
      <c r="T32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721.42</v>
      </c>
      <c r="U32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721.42</v>
      </c>
      <c r="V32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721.42</v>
      </c>
    </row>
    <row r="3270" spans="1:22" x14ac:dyDescent="0.3">
      <c r="A3270">
        <v>3278</v>
      </c>
      <c r="B3270" t="s">
        <v>10</v>
      </c>
      <c r="C3270" t="s">
        <v>22</v>
      </c>
      <c r="D3270">
        <v>6</v>
      </c>
      <c r="E3270">
        <v>3</v>
      </c>
      <c r="F3270">
        <v>389.9</v>
      </c>
      <c r="G3270">
        <v>832.82</v>
      </c>
      <c r="H3270">
        <v>83.28</v>
      </c>
      <c r="I3270">
        <v>749.29</v>
      </c>
      <c r="J3270">
        <v>0.25</v>
      </c>
      <c r="K3270">
        <f>Global_Household_Financial_Dyna[[#This Row],[Total_Household_Income]]-Global_Household_Financial_Dyna[[#This Row],[Estimated_Taxes]]</f>
        <v>749.54000000000008</v>
      </c>
      <c r="L3270" s="1">
        <f>Global_Household_Financial_Dyna[[#This Row],[Monthly_Savings]]/Global_Household_Financial_Dyna[[#This Row],[Net Income]]</f>
        <v>3.3353790324732499E-4</v>
      </c>
      <c r="M3270" s="2">
        <f>Global_Household_Financial_Dyna[[#This Row],[Monthly_Expenses]]/Global_Household_Financial_Dyna[[#This Row],[Net Income]]</f>
        <v>0.99966646209675247</v>
      </c>
      <c r="N3270" t="str">
        <f>IF(Global_Household_Financial_Dyna[[#This Row],[Monthly_Savings]]&lt;0,"High Risk", IF(Global_Household_Financial_Dyna[[#This Row],[Savings Rate%]]&lt;0.1, "Medium", "Safe"))</f>
        <v>Medium</v>
      </c>
      <c r="O3270">
        <f>Global_Household_Financial_Dyna[[#This Row],[Total_Household_Income]]/Global_Household_Financial_Dyna[[#This Row],[Family_Size]]</f>
        <v>138.80333333333334</v>
      </c>
      <c r="P3270" s="2">
        <f t="shared" si="102"/>
        <v>0.42077341556833553</v>
      </c>
      <c r="Q3270" s="2">
        <f t="shared" si="103"/>
        <v>-0.42043987766508822</v>
      </c>
      <c r="R3270" s="2" t="str">
        <f>IF(Global_Household_Financial_Dyna[[#This Row],[Vs country_Average]]&lt;-0.2, "Underperformer", IF(Global_Household_Financial_Dyna[[#This Row],[Vs country_Average]]&gt;0.2, "Outperformer", "Normal"))</f>
        <v>Underperformer</v>
      </c>
      <c r="S32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0.25</v>
      </c>
      <c r="T32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0.25</v>
      </c>
      <c r="U32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0.25</v>
      </c>
      <c r="V32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0.25</v>
      </c>
    </row>
    <row r="3271" spans="1:22" x14ac:dyDescent="0.3">
      <c r="A3271">
        <v>3279</v>
      </c>
      <c r="B3271" t="s">
        <v>10</v>
      </c>
      <c r="C3271" t="s">
        <v>22</v>
      </c>
      <c r="D3271">
        <v>7</v>
      </c>
      <c r="E3271">
        <v>2</v>
      </c>
      <c r="F3271">
        <v>647.99</v>
      </c>
      <c r="G3271">
        <v>1123.83</v>
      </c>
      <c r="H3271">
        <v>112.38</v>
      </c>
      <c r="I3271">
        <v>650.35</v>
      </c>
      <c r="J3271">
        <v>361.1</v>
      </c>
      <c r="K3271">
        <f>Global_Household_Financial_Dyna[[#This Row],[Total_Household_Income]]-Global_Household_Financial_Dyna[[#This Row],[Estimated_Taxes]]</f>
        <v>1011.4499999999999</v>
      </c>
      <c r="L3271" s="1">
        <f>Global_Household_Financial_Dyna[[#This Row],[Monthly_Savings]]/Global_Household_Financial_Dyna[[#This Row],[Net Income]]</f>
        <v>0.35701221019328694</v>
      </c>
      <c r="M3271" s="2">
        <f>Global_Household_Financial_Dyna[[#This Row],[Monthly_Expenses]]/Global_Household_Financial_Dyna[[#This Row],[Net Income]]</f>
        <v>0.64298778980671323</v>
      </c>
      <c r="N3271" t="str">
        <f>IF(Global_Household_Financial_Dyna[[#This Row],[Monthly_Savings]]&lt;0,"High Risk", IF(Global_Household_Financial_Dyna[[#This Row],[Savings Rate%]]&lt;0.1, "Medium", "Safe"))</f>
        <v>Safe</v>
      </c>
      <c r="O3271">
        <f>Global_Household_Financial_Dyna[[#This Row],[Total_Household_Income]]/Global_Household_Financial_Dyna[[#This Row],[Family_Size]]</f>
        <v>160.54714285714286</v>
      </c>
      <c r="P3271" s="2">
        <f t="shared" si="102"/>
        <v>0.42077341556833553</v>
      </c>
      <c r="Q3271" s="2">
        <f t="shared" si="103"/>
        <v>-6.3761205375048591E-2</v>
      </c>
      <c r="R3271" s="2" t="str">
        <f>IF(Global_Household_Financial_Dyna[[#This Row],[Vs country_Average]]&lt;-0.2, "Underperformer", IF(Global_Household_Financial_Dyna[[#This Row],[Vs country_Average]]&gt;0.2, "Outperformer", "Normal"))</f>
        <v>Normal</v>
      </c>
      <c r="S32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361.1</v>
      </c>
      <c r="T32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361.1</v>
      </c>
      <c r="U32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361.1</v>
      </c>
      <c r="V32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361.1</v>
      </c>
    </row>
    <row r="3272" spans="1:22" x14ac:dyDescent="0.3">
      <c r="A3272">
        <v>3280</v>
      </c>
      <c r="B3272" t="s">
        <v>14</v>
      </c>
      <c r="C3272" t="s">
        <v>15</v>
      </c>
      <c r="D3272">
        <v>5</v>
      </c>
      <c r="E3272">
        <v>2</v>
      </c>
      <c r="F3272">
        <v>2609.39</v>
      </c>
      <c r="G3272">
        <v>4084.67</v>
      </c>
      <c r="H3272">
        <v>612.70000000000005</v>
      </c>
      <c r="I3272">
        <v>1651.9</v>
      </c>
      <c r="J3272">
        <v>1820.07</v>
      </c>
      <c r="K3272">
        <f>Global_Household_Financial_Dyna[[#This Row],[Total_Household_Income]]-Global_Household_Financial_Dyna[[#This Row],[Estimated_Taxes]]</f>
        <v>3471.9700000000003</v>
      </c>
      <c r="L3272" s="1">
        <f>Global_Household_Financial_Dyna[[#This Row],[Monthly_Savings]]/Global_Household_Financial_Dyna[[#This Row],[Net Income]]</f>
        <v>0.52421823921289634</v>
      </c>
      <c r="M3272" s="2">
        <f>Global_Household_Financial_Dyna[[#This Row],[Monthly_Expenses]]/Global_Household_Financial_Dyna[[#This Row],[Net Income]]</f>
        <v>0.47578176078710355</v>
      </c>
      <c r="N3272" t="str">
        <f>IF(Global_Household_Financial_Dyna[[#This Row],[Monthly_Savings]]&lt;0,"High Risk", IF(Global_Household_Financial_Dyna[[#This Row],[Savings Rate%]]&lt;0.1, "Medium", "Safe"))</f>
        <v>Safe</v>
      </c>
      <c r="O3272">
        <f>Global_Household_Financial_Dyna[[#This Row],[Total_Household_Income]]/Global_Household_Financial_Dyna[[#This Row],[Family_Size]]</f>
        <v>816.93399999999997</v>
      </c>
      <c r="P3272" s="2">
        <f t="shared" si="102"/>
        <v>0.39788995363055785</v>
      </c>
      <c r="Q3272" s="2">
        <f t="shared" si="103"/>
        <v>0.1263282855823385</v>
      </c>
      <c r="R3272" s="2" t="str">
        <f>IF(Global_Household_Financial_Dyna[[#This Row],[Vs country_Average]]&lt;-0.2, "Underperformer", IF(Global_Household_Financial_Dyna[[#This Row],[Vs country_Average]]&gt;0.2, "Outperformer", "Normal"))</f>
        <v>Normal</v>
      </c>
      <c r="S32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1820.07</v>
      </c>
      <c r="T32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1820.07</v>
      </c>
      <c r="U32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1820.07</v>
      </c>
      <c r="V32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1820.07</v>
      </c>
    </row>
    <row r="3273" spans="1:22" x14ac:dyDescent="0.3">
      <c r="A3273">
        <v>3281</v>
      </c>
      <c r="B3273" t="s">
        <v>10</v>
      </c>
      <c r="C3273" t="s">
        <v>11</v>
      </c>
      <c r="D3273">
        <v>4</v>
      </c>
      <c r="E3273">
        <v>2</v>
      </c>
      <c r="F3273">
        <v>820.88</v>
      </c>
      <c r="G3273">
        <v>1354.15</v>
      </c>
      <c r="H3273">
        <v>135.41</v>
      </c>
      <c r="I3273">
        <v>483.15</v>
      </c>
      <c r="J3273">
        <v>735.58</v>
      </c>
      <c r="K3273">
        <f>Global_Household_Financial_Dyna[[#This Row],[Total_Household_Income]]-Global_Household_Financial_Dyna[[#This Row],[Estimated_Taxes]]</f>
        <v>1218.74</v>
      </c>
      <c r="L3273" s="1">
        <f>Global_Household_Financial_Dyna[[#This Row],[Monthly_Savings]]/Global_Household_Financial_Dyna[[#This Row],[Net Income]]</f>
        <v>0.6035577727817254</v>
      </c>
      <c r="M3273" s="2">
        <f>Global_Household_Financial_Dyna[[#This Row],[Monthly_Expenses]]/Global_Household_Financial_Dyna[[#This Row],[Net Income]]</f>
        <v>0.3964340220227448</v>
      </c>
      <c r="N3273" t="str">
        <f>IF(Global_Household_Financial_Dyna[[#This Row],[Monthly_Savings]]&lt;0,"High Risk", IF(Global_Household_Financial_Dyna[[#This Row],[Savings Rate%]]&lt;0.1, "Medium", "Safe"))</f>
        <v>Safe</v>
      </c>
      <c r="O3273">
        <f>Global_Household_Financial_Dyna[[#This Row],[Total_Household_Income]]/Global_Household_Financial_Dyna[[#This Row],[Family_Size]]</f>
        <v>338.53750000000002</v>
      </c>
      <c r="P3273" s="2">
        <f t="shared" si="102"/>
        <v>0.42077341556833553</v>
      </c>
      <c r="Q3273" s="2">
        <f t="shared" si="103"/>
        <v>0.18278435721338987</v>
      </c>
      <c r="R3273" s="2" t="str">
        <f>IF(Global_Household_Financial_Dyna[[#This Row],[Vs country_Average]]&lt;-0.2, "Underperformer", IF(Global_Household_Financial_Dyna[[#This Row],[Vs country_Average]]&gt;0.2, "Outperformer", "Normal"))</f>
        <v>Normal</v>
      </c>
      <c r="S32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735.58</v>
      </c>
      <c r="T32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735.58</v>
      </c>
      <c r="U32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735.58</v>
      </c>
      <c r="V32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735.58</v>
      </c>
    </row>
    <row r="3274" spans="1:22" x14ac:dyDescent="0.3">
      <c r="A3274">
        <v>3282</v>
      </c>
      <c r="B3274" t="s">
        <v>18</v>
      </c>
      <c r="C3274" t="s">
        <v>19</v>
      </c>
      <c r="D3274">
        <v>6</v>
      </c>
      <c r="E3274">
        <v>3</v>
      </c>
      <c r="F3274">
        <v>4301.82</v>
      </c>
      <c r="G3274">
        <v>9882.31</v>
      </c>
      <c r="H3274">
        <v>2668.22</v>
      </c>
      <c r="I3274">
        <v>3122.76</v>
      </c>
      <c r="J3274">
        <v>4091.33</v>
      </c>
      <c r="K3274">
        <f>Global_Household_Financial_Dyna[[#This Row],[Total_Household_Income]]-Global_Household_Financial_Dyna[[#This Row],[Estimated_Taxes]]</f>
        <v>7214.09</v>
      </c>
      <c r="L3274" s="1">
        <f>Global_Household_Financial_Dyna[[#This Row],[Monthly_Savings]]/Global_Household_Financial_Dyna[[#This Row],[Net Income]]</f>
        <v>0.56713043502368277</v>
      </c>
      <c r="M3274" s="2">
        <f>Global_Household_Financial_Dyna[[#This Row],[Monthly_Expenses]]/Global_Household_Financial_Dyna[[#This Row],[Net Income]]</f>
        <v>0.43286956497631718</v>
      </c>
      <c r="N3274" t="str">
        <f>IF(Global_Household_Financial_Dyna[[#This Row],[Monthly_Savings]]&lt;0,"High Risk", IF(Global_Household_Financial_Dyna[[#This Row],[Savings Rate%]]&lt;0.1, "Medium", "Safe"))</f>
        <v>Safe</v>
      </c>
      <c r="O3274">
        <f>Global_Household_Financial_Dyna[[#This Row],[Total_Household_Income]]/Global_Household_Financial_Dyna[[#This Row],[Family_Size]]</f>
        <v>1647.0516666666665</v>
      </c>
      <c r="P3274" s="2">
        <f t="shared" si="102"/>
        <v>0.32336204947805613</v>
      </c>
      <c r="Q3274" s="2">
        <f t="shared" si="103"/>
        <v>0.24376838554562663</v>
      </c>
      <c r="R3274" s="2" t="str">
        <f>IF(Global_Household_Financial_Dyna[[#This Row],[Vs country_Average]]&lt;-0.2, "Underperformer", IF(Global_Household_Financial_Dyna[[#This Row],[Vs country_Average]]&gt;0.2, "Outperformer", "Normal"))</f>
        <v>Outperformer</v>
      </c>
      <c r="S32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4091.33</v>
      </c>
      <c r="T32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4091.33</v>
      </c>
      <c r="U32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4091.33</v>
      </c>
      <c r="V32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4091.33</v>
      </c>
    </row>
    <row r="3275" spans="1:22" x14ac:dyDescent="0.3">
      <c r="A3275">
        <v>3283</v>
      </c>
      <c r="B3275" t="s">
        <v>12</v>
      </c>
      <c r="C3275" t="s">
        <v>13</v>
      </c>
      <c r="D3275">
        <v>7</v>
      </c>
      <c r="E3275">
        <v>3</v>
      </c>
      <c r="F3275">
        <v>2984.43</v>
      </c>
      <c r="G3275">
        <v>6081.11</v>
      </c>
      <c r="H3275">
        <v>1520.28</v>
      </c>
      <c r="I3275">
        <v>5319.99</v>
      </c>
      <c r="J3275">
        <v>-759.16</v>
      </c>
      <c r="K3275">
        <f>Global_Household_Financial_Dyna[[#This Row],[Total_Household_Income]]-Global_Household_Financial_Dyna[[#This Row],[Estimated_Taxes]]</f>
        <v>4560.83</v>
      </c>
      <c r="L3275" s="1">
        <f>Global_Household_Financial_Dyna[[#This Row],[Monthly_Savings]]/Global_Household_Financial_Dyna[[#This Row],[Net Income]]</f>
        <v>-0.1664521589272128</v>
      </c>
      <c r="M3275" s="2">
        <f>Global_Household_Financial_Dyna[[#This Row],[Monthly_Expenses]]/Global_Household_Financial_Dyna[[#This Row],[Net Income]]</f>
        <v>1.1664521589272128</v>
      </c>
      <c r="N3275" t="str">
        <f>IF(Global_Household_Financial_Dyna[[#This Row],[Monthly_Savings]]&lt;0,"High Risk", IF(Global_Household_Financial_Dyna[[#This Row],[Savings Rate%]]&lt;0.1, "Medium", "Safe"))</f>
        <v>High Risk</v>
      </c>
      <c r="O3275">
        <f>Global_Household_Financial_Dyna[[#This Row],[Total_Household_Income]]/Global_Household_Financial_Dyna[[#This Row],[Family_Size]]</f>
        <v>868.7299999999999</v>
      </c>
      <c r="P3275" s="2">
        <f t="shared" si="102"/>
        <v>0.30718716818024266</v>
      </c>
      <c r="Q3275" s="2">
        <f t="shared" si="103"/>
        <v>-0.47363932710745549</v>
      </c>
      <c r="R3275" s="2" t="str">
        <f>IF(Global_Household_Financial_Dyna[[#This Row],[Vs country_Average]]&lt;-0.2, "Underperformer", IF(Global_Household_Financial_Dyna[[#This Row],[Vs country_Average]]&gt;0.2, "Outperformer", "Normal"))</f>
        <v>Underperformer</v>
      </c>
      <c r="S32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-493.16049999999996</v>
      </c>
      <c r="T32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-227.16099999999994</v>
      </c>
      <c r="U32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38.838499999999954</v>
      </c>
      <c r="V32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304.83800000000008</v>
      </c>
    </row>
    <row r="3276" spans="1:22" x14ac:dyDescent="0.3">
      <c r="A3276">
        <v>3284</v>
      </c>
      <c r="B3276" t="s">
        <v>12</v>
      </c>
      <c r="C3276" t="s">
        <v>13</v>
      </c>
      <c r="D3276">
        <v>5</v>
      </c>
      <c r="E3276">
        <v>3</v>
      </c>
      <c r="F3276">
        <v>4043.76</v>
      </c>
      <c r="G3276">
        <v>8957.91</v>
      </c>
      <c r="H3276">
        <v>2687.37</v>
      </c>
      <c r="I3276">
        <v>4349.24</v>
      </c>
      <c r="J3276">
        <v>1921.3</v>
      </c>
      <c r="K3276">
        <f>Global_Household_Financial_Dyna[[#This Row],[Total_Household_Income]]-Global_Household_Financial_Dyna[[#This Row],[Estimated_Taxes]]</f>
        <v>6270.54</v>
      </c>
      <c r="L3276" s="1">
        <f>Global_Household_Financial_Dyna[[#This Row],[Monthly_Savings]]/Global_Household_Financial_Dyna[[#This Row],[Net Income]]</f>
        <v>0.3064010436102792</v>
      </c>
      <c r="M3276" s="2">
        <f>Global_Household_Financial_Dyna[[#This Row],[Monthly_Expenses]]/Global_Household_Financial_Dyna[[#This Row],[Net Income]]</f>
        <v>0.6935989563897208</v>
      </c>
      <c r="N3276" t="str">
        <f>IF(Global_Household_Financial_Dyna[[#This Row],[Monthly_Savings]]&lt;0,"High Risk", IF(Global_Household_Financial_Dyna[[#This Row],[Savings Rate%]]&lt;0.1, "Medium", "Safe"))</f>
        <v>Safe</v>
      </c>
      <c r="O3276">
        <f>Global_Household_Financial_Dyna[[#This Row],[Total_Household_Income]]/Global_Household_Financial_Dyna[[#This Row],[Family_Size]]</f>
        <v>1791.5819999999999</v>
      </c>
      <c r="P3276" s="2">
        <f t="shared" si="102"/>
        <v>0.30718716818024266</v>
      </c>
      <c r="Q3276" s="2">
        <f t="shared" si="103"/>
        <v>-7.8612456996346447E-4</v>
      </c>
      <c r="R3276" s="2" t="str">
        <f>IF(Global_Household_Financial_Dyna[[#This Row],[Vs country_Average]]&lt;-0.2, "Underperformer", IF(Global_Household_Financial_Dyna[[#This Row],[Vs country_Average]]&gt;0.2, "Outperformer", "Normal"))</f>
        <v>Normal</v>
      </c>
      <c r="S32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1921.3</v>
      </c>
      <c r="T32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1921.3</v>
      </c>
      <c r="U32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1921.3</v>
      </c>
      <c r="V32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1921.3</v>
      </c>
    </row>
    <row r="3277" spans="1:22" x14ac:dyDescent="0.3">
      <c r="A3277">
        <v>3285</v>
      </c>
      <c r="B3277" t="s">
        <v>10</v>
      </c>
      <c r="C3277" t="s">
        <v>11</v>
      </c>
      <c r="D3277">
        <v>5</v>
      </c>
      <c r="E3277">
        <v>3</v>
      </c>
      <c r="F3277">
        <v>970.07</v>
      </c>
      <c r="G3277">
        <v>1865.76</v>
      </c>
      <c r="H3277">
        <v>186.58</v>
      </c>
      <c r="I3277">
        <v>731.15</v>
      </c>
      <c r="J3277">
        <v>948.04</v>
      </c>
      <c r="K3277">
        <f>Global_Household_Financial_Dyna[[#This Row],[Total_Household_Income]]-Global_Household_Financial_Dyna[[#This Row],[Estimated_Taxes]]</f>
        <v>1679.18</v>
      </c>
      <c r="L3277" s="1">
        <f>Global_Household_Financial_Dyna[[#This Row],[Monthly_Savings]]/Global_Household_Financial_Dyna[[#This Row],[Net Income]]</f>
        <v>0.56458509510594457</v>
      </c>
      <c r="M3277" s="2">
        <f>Global_Household_Financial_Dyna[[#This Row],[Monthly_Expenses]]/Global_Household_Financial_Dyna[[#This Row],[Net Income]]</f>
        <v>0.43542086018175535</v>
      </c>
      <c r="N3277" t="str">
        <f>IF(Global_Household_Financial_Dyna[[#This Row],[Monthly_Savings]]&lt;0,"High Risk", IF(Global_Household_Financial_Dyna[[#This Row],[Savings Rate%]]&lt;0.1, "Medium", "Safe"))</f>
        <v>Safe</v>
      </c>
      <c r="O3277">
        <f>Global_Household_Financial_Dyna[[#This Row],[Total_Household_Income]]/Global_Household_Financial_Dyna[[#This Row],[Family_Size]]</f>
        <v>373.15199999999999</v>
      </c>
      <c r="P3277" s="2">
        <f t="shared" si="102"/>
        <v>0.42077341556833553</v>
      </c>
      <c r="Q3277" s="2">
        <f t="shared" si="103"/>
        <v>0.14381167953760904</v>
      </c>
      <c r="R3277" s="2" t="str">
        <f>IF(Global_Household_Financial_Dyna[[#This Row],[Vs country_Average]]&lt;-0.2, "Underperformer", IF(Global_Household_Financial_Dyna[[#This Row],[Vs country_Average]]&gt;0.2, "Outperformer", "Normal"))</f>
        <v>Normal</v>
      </c>
      <c r="S32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948.04</v>
      </c>
      <c r="T32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948.04</v>
      </c>
      <c r="U32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948.04</v>
      </c>
      <c r="V32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948.04</v>
      </c>
    </row>
    <row r="3278" spans="1:22" x14ac:dyDescent="0.3">
      <c r="A3278">
        <v>3286</v>
      </c>
      <c r="B3278" t="s">
        <v>18</v>
      </c>
      <c r="C3278" t="s">
        <v>20</v>
      </c>
      <c r="D3278">
        <v>2</v>
      </c>
      <c r="E3278">
        <v>2</v>
      </c>
      <c r="F3278">
        <v>2891.71</v>
      </c>
      <c r="G3278">
        <v>4987.3599999999997</v>
      </c>
      <c r="H3278">
        <v>1097.22</v>
      </c>
      <c r="I3278">
        <v>1570.69</v>
      </c>
      <c r="J3278">
        <v>2319.46</v>
      </c>
      <c r="K3278">
        <f>Global_Household_Financial_Dyna[[#This Row],[Total_Household_Income]]-Global_Household_Financial_Dyna[[#This Row],[Estimated_Taxes]]</f>
        <v>3890.1399999999994</v>
      </c>
      <c r="L3278" s="1">
        <f>Global_Household_Financial_Dyna[[#This Row],[Monthly_Savings]]/Global_Household_Financial_Dyna[[#This Row],[Net Income]]</f>
        <v>0.59624075226084416</v>
      </c>
      <c r="M3278" s="2">
        <f>Global_Household_Financial_Dyna[[#This Row],[Monthly_Expenses]]/Global_Household_Financial_Dyna[[#This Row],[Net Income]]</f>
        <v>0.40376181834072816</v>
      </c>
      <c r="N3278" t="str">
        <f>IF(Global_Household_Financial_Dyna[[#This Row],[Monthly_Savings]]&lt;0,"High Risk", IF(Global_Household_Financial_Dyna[[#This Row],[Savings Rate%]]&lt;0.1, "Medium", "Safe"))</f>
        <v>Safe</v>
      </c>
      <c r="O3278">
        <f>Global_Household_Financial_Dyna[[#This Row],[Total_Household_Income]]/Global_Household_Financial_Dyna[[#This Row],[Family_Size]]</f>
        <v>2493.6799999999998</v>
      </c>
      <c r="P3278" s="2">
        <f t="shared" si="102"/>
        <v>0.32336204947805613</v>
      </c>
      <c r="Q3278" s="2">
        <f t="shared" si="103"/>
        <v>0.27287870278278803</v>
      </c>
      <c r="R3278" s="2" t="str">
        <f>IF(Global_Household_Financial_Dyna[[#This Row],[Vs country_Average]]&lt;-0.2, "Underperformer", IF(Global_Household_Financial_Dyna[[#This Row],[Vs country_Average]]&gt;0.2, "Outperformer", "Normal"))</f>
        <v>Outperformer</v>
      </c>
      <c r="S32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2319.46</v>
      </c>
      <c r="T32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2319.46</v>
      </c>
      <c r="U32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2319.46</v>
      </c>
      <c r="V32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2319.46</v>
      </c>
    </row>
    <row r="3279" spans="1:22" x14ac:dyDescent="0.3">
      <c r="A3279">
        <v>3287</v>
      </c>
      <c r="B3279" t="s">
        <v>10</v>
      </c>
      <c r="C3279" t="s">
        <v>22</v>
      </c>
      <c r="D3279">
        <v>7</v>
      </c>
      <c r="E3279">
        <v>2</v>
      </c>
      <c r="F3279">
        <v>828.73</v>
      </c>
      <c r="G3279">
        <v>1330.76</v>
      </c>
      <c r="H3279">
        <v>133.08000000000001</v>
      </c>
      <c r="I3279">
        <v>829.55</v>
      </c>
      <c r="J3279">
        <v>368.13</v>
      </c>
      <c r="K3279">
        <f>Global_Household_Financial_Dyna[[#This Row],[Total_Household_Income]]-Global_Household_Financial_Dyna[[#This Row],[Estimated_Taxes]]</f>
        <v>1197.68</v>
      </c>
      <c r="L3279" s="1">
        <f>Global_Household_Financial_Dyna[[#This Row],[Monthly_Savings]]/Global_Household_Financial_Dyna[[#This Row],[Net Income]]</f>
        <v>0.30736924721127512</v>
      </c>
      <c r="M3279" s="2">
        <f>Global_Household_Financial_Dyna[[#This Row],[Monthly_Expenses]]/Global_Household_Financial_Dyna[[#This Row],[Net Income]]</f>
        <v>0.69263075278872477</v>
      </c>
      <c r="N3279" t="str">
        <f>IF(Global_Household_Financial_Dyna[[#This Row],[Monthly_Savings]]&lt;0,"High Risk", IF(Global_Household_Financial_Dyna[[#This Row],[Savings Rate%]]&lt;0.1, "Medium", "Safe"))</f>
        <v>Safe</v>
      </c>
      <c r="O3279">
        <f>Global_Household_Financial_Dyna[[#This Row],[Total_Household_Income]]/Global_Household_Financial_Dyna[[#This Row],[Family_Size]]</f>
        <v>190.10857142857142</v>
      </c>
      <c r="P3279" s="2">
        <f t="shared" si="102"/>
        <v>0.42077341556833553</v>
      </c>
      <c r="Q3279" s="2">
        <f t="shared" si="103"/>
        <v>-0.11340416835706041</v>
      </c>
      <c r="R3279" s="2" t="str">
        <f>IF(Global_Household_Financial_Dyna[[#This Row],[Vs country_Average]]&lt;-0.2, "Underperformer", IF(Global_Household_Financial_Dyna[[#This Row],[Vs country_Average]]&gt;0.2, "Outperformer", "Normal"))</f>
        <v>Normal</v>
      </c>
      <c r="S32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368.13</v>
      </c>
      <c r="T32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368.13</v>
      </c>
      <c r="U32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368.13</v>
      </c>
      <c r="V32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368.13</v>
      </c>
    </row>
    <row r="3280" spans="1:22" x14ac:dyDescent="0.3">
      <c r="A3280">
        <v>3288</v>
      </c>
      <c r="B3280" t="s">
        <v>14</v>
      </c>
      <c r="C3280" t="s">
        <v>15</v>
      </c>
      <c r="D3280">
        <v>4</v>
      </c>
      <c r="E3280">
        <v>3</v>
      </c>
      <c r="F3280">
        <v>1199.54</v>
      </c>
      <c r="G3280">
        <v>2520</v>
      </c>
      <c r="H3280">
        <v>378</v>
      </c>
      <c r="I3280">
        <v>1341.56</v>
      </c>
      <c r="J3280">
        <v>800.44</v>
      </c>
      <c r="K3280">
        <f>Global_Household_Financial_Dyna[[#This Row],[Total_Household_Income]]-Global_Household_Financial_Dyna[[#This Row],[Estimated_Taxes]]</f>
        <v>2142</v>
      </c>
      <c r="L3280" s="1">
        <f>Global_Household_Financial_Dyna[[#This Row],[Monthly_Savings]]/Global_Household_Financial_Dyna[[#This Row],[Net Income]]</f>
        <v>0.37368814192343608</v>
      </c>
      <c r="M3280" s="2">
        <f>Global_Household_Financial_Dyna[[#This Row],[Monthly_Expenses]]/Global_Household_Financial_Dyna[[#This Row],[Net Income]]</f>
        <v>0.62631185807656398</v>
      </c>
      <c r="N3280" t="str">
        <f>IF(Global_Household_Financial_Dyna[[#This Row],[Monthly_Savings]]&lt;0,"High Risk", IF(Global_Household_Financial_Dyna[[#This Row],[Savings Rate%]]&lt;0.1, "Medium", "Safe"))</f>
        <v>Safe</v>
      </c>
      <c r="O3280">
        <f>Global_Household_Financial_Dyna[[#This Row],[Total_Household_Income]]/Global_Household_Financial_Dyna[[#This Row],[Family_Size]]</f>
        <v>630</v>
      </c>
      <c r="P3280" s="2">
        <f t="shared" si="102"/>
        <v>0.39788995363055785</v>
      </c>
      <c r="Q3280" s="2">
        <f t="shared" si="103"/>
        <v>-2.4201811707121768E-2</v>
      </c>
      <c r="R3280" s="2" t="str">
        <f>IF(Global_Household_Financial_Dyna[[#This Row],[Vs country_Average]]&lt;-0.2, "Underperformer", IF(Global_Household_Financial_Dyna[[#This Row],[Vs country_Average]]&gt;0.2, "Outperformer", "Normal"))</f>
        <v>Normal</v>
      </c>
      <c r="S32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800.44</v>
      </c>
      <c r="T32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800.44</v>
      </c>
      <c r="U32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800.44</v>
      </c>
      <c r="V32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800.44</v>
      </c>
    </row>
    <row r="3281" spans="1:22" x14ac:dyDescent="0.3">
      <c r="A3281">
        <v>3289</v>
      </c>
      <c r="B3281" t="s">
        <v>12</v>
      </c>
      <c r="C3281" t="s">
        <v>13</v>
      </c>
      <c r="D3281">
        <v>6</v>
      </c>
      <c r="E3281">
        <v>3</v>
      </c>
      <c r="F3281">
        <v>1639.46</v>
      </c>
      <c r="G3281">
        <v>3615.12</v>
      </c>
      <c r="H3281">
        <v>903.78</v>
      </c>
      <c r="I3281">
        <v>3430.75</v>
      </c>
      <c r="J3281">
        <v>-719.41</v>
      </c>
      <c r="K3281">
        <f>Global_Household_Financial_Dyna[[#This Row],[Total_Household_Income]]-Global_Household_Financial_Dyna[[#This Row],[Estimated_Taxes]]</f>
        <v>2711.34</v>
      </c>
      <c r="L3281" s="1">
        <f>Global_Household_Financial_Dyna[[#This Row],[Monthly_Savings]]/Global_Household_Financial_Dyna[[#This Row],[Net Income]]</f>
        <v>-0.26533374641321261</v>
      </c>
      <c r="M3281" s="2">
        <f>Global_Household_Financial_Dyna[[#This Row],[Monthly_Expenses]]/Global_Household_Financial_Dyna[[#This Row],[Net Income]]</f>
        <v>1.2653337464132126</v>
      </c>
      <c r="N3281" t="str">
        <f>IF(Global_Household_Financial_Dyna[[#This Row],[Monthly_Savings]]&lt;0,"High Risk", IF(Global_Household_Financial_Dyna[[#This Row],[Savings Rate%]]&lt;0.1, "Medium", "Safe"))</f>
        <v>High Risk</v>
      </c>
      <c r="O3281">
        <f>Global_Household_Financial_Dyna[[#This Row],[Total_Household_Income]]/Global_Household_Financial_Dyna[[#This Row],[Family_Size]]</f>
        <v>602.52</v>
      </c>
      <c r="P3281" s="2">
        <f t="shared" si="102"/>
        <v>0.30718716818024266</v>
      </c>
      <c r="Q3281" s="2">
        <f t="shared" si="103"/>
        <v>-0.57252091459345533</v>
      </c>
      <c r="R3281" s="2" t="str">
        <f>IF(Global_Household_Financial_Dyna[[#This Row],[Vs country_Average]]&lt;-0.2, "Underperformer", IF(Global_Household_Financial_Dyna[[#This Row],[Vs country_Average]]&gt;0.2, "Outperformer", "Normal"))</f>
        <v>Underperformer</v>
      </c>
      <c r="S32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-547.87249999999995</v>
      </c>
      <c r="T32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-376.33499999999992</v>
      </c>
      <c r="U32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-204.79750000000001</v>
      </c>
      <c r="V32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-33.259999999999877</v>
      </c>
    </row>
    <row r="3282" spans="1:22" x14ac:dyDescent="0.3">
      <c r="A3282">
        <v>3290</v>
      </c>
      <c r="B3282" t="s">
        <v>18</v>
      </c>
      <c r="C3282" t="s">
        <v>20</v>
      </c>
      <c r="D3282">
        <v>3</v>
      </c>
      <c r="E3282">
        <v>2</v>
      </c>
      <c r="F3282">
        <v>4395.16</v>
      </c>
      <c r="G3282">
        <v>6766.93</v>
      </c>
      <c r="H3282">
        <v>1488.72</v>
      </c>
      <c r="I3282">
        <v>1935.03</v>
      </c>
      <c r="J3282">
        <v>3343.18</v>
      </c>
      <c r="K3282">
        <f>Global_Household_Financial_Dyna[[#This Row],[Total_Household_Income]]-Global_Household_Financial_Dyna[[#This Row],[Estimated_Taxes]]</f>
        <v>5278.21</v>
      </c>
      <c r="L3282" s="1">
        <f>Global_Household_Financial_Dyna[[#This Row],[Monthly_Savings]]/Global_Household_Financial_Dyna[[#This Row],[Net Income]]</f>
        <v>0.63339276004554568</v>
      </c>
      <c r="M3282" s="2">
        <f>Global_Household_Financial_Dyna[[#This Row],[Monthly_Expenses]]/Global_Household_Financial_Dyna[[#This Row],[Net Income]]</f>
        <v>0.36660723995445427</v>
      </c>
      <c r="N3282" t="str">
        <f>IF(Global_Household_Financial_Dyna[[#This Row],[Monthly_Savings]]&lt;0,"High Risk", IF(Global_Household_Financial_Dyna[[#This Row],[Savings Rate%]]&lt;0.1, "Medium", "Safe"))</f>
        <v>Safe</v>
      </c>
      <c r="O3282">
        <f>Global_Household_Financial_Dyna[[#This Row],[Total_Household_Income]]/Global_Household_Financial_Dyna[[#This Row],[Family_Size]]</f>
        <v>2255.6433333333334</v>
      </c>
      <c r="P3282" s="2">
        <f t="shared" si="102"/>
        <v>0.32336204947805613</v>
      </c>
      <c r="Q3282" s="2">
        <f t="shared" si="103"/>
        <v>0.31003071056748954</v>
      </c>
      <c r="R3282" s="2" t="str">
        <f>IF(Global_Household_Financial_Dyna[[#This Row],[Vs country_Average]]&lt;-0.2, "Underperformer", IF(Global_Household_Financial_Dyna[[#This Row],[Vs country_Average]]&gt;0.2, "Outperformer", "Normal"))</f>
        <v>Outperformer</v>
      </c>
      <c r="S32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3343.18</v>
      </c>
      <c r="T32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3343.18</v>
      </c>
      <c r="U32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3343.18</v>
      </c>
      <c r="V32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3343.18</v>
      </c>
    </row>
    <row r="3283" spans="1:22" x14ac:dyDescent="0.3">
      <c r="A3283">
        <v>3291</v>
      </c>
      <c r="B3283" t="s">
        <v>18</v>
      </c>
      <c r="C3283" t="s">
        <v>19</v>
      </c>
      <c r="D3283">
        <v>1</v>
      </c>
      <c r="E3283">
        <v>1</v>
      </c>
      <c r="F3283">
        <v>4973.88</v>
      </c>
      <c r="G3283">
        <v>4973.88</v>
      </c>
      <c r="H3283">
        <v>1094.25</v>
      </c>
      <c r="I3283">
        <v>1264.3900000000001</v>
      </c>
      <c r="J3283">
        <v>2615.2399999999998</v>
      </c>
      <c r="K3283">
        <f>Global_Household_Financial_Dyna[[#This Row],[Total_Household_Income]]-Global_Household_Financial_Dyna[[#This Row],[Estimated_Taxes]]</f>
        <v>3879.63</v>
      </c>
      <c r="L3283" s="1">
        <f>Global_Household_Financial_Dyna[[#This Row],[Monthly_Savings]]/Global_Household_Financial_Dyna[[#This Row],[Net Income]]</f>
        <v>0.67409521011024243</v>
      </c>
      <c r="M3283" s="2">
        <f>Global_Household_Financial_Dyna[[#This Row],[Monthly_Expenses]]/Global_Household_Financial_Dyna[[#This Row],[Net Income]]</f>
        <v>0.32590478988975752</v>
      </c>
      <c r="N3283" t="str">
        <f>IF(Global_Household_Financial_Dyna[[#This Row],[Monthly_Savings]]&lt;0,"High Risk", IF(Global_Household_Financial_Dyna[[#This Row],[Savings Rate%]]&lt;0.1, "Medium", "Safe"))</f>
        <v>Safe</v>
      </c>
      <c r="O3283">
        <f>Global_Household_Financial_Dyna[[#This Row],[Total_Household_Income]]/Global_Household_Financial_Dyna[[#This Row],[Family_Size]]</f>
        <v>4973.88</v>
      </c>
      <c r="P3283" s="2">
        <f t="shared" si="102"/>
        <v>0.32336204947805613</v>
      </c>
      <c r="Q3283" s="2">
        <f t="shared" si="103"/>
        <v>0.35073316063218629</v>
      </c>
      <c r="R3283" s="2" t="str">
        <f>IF(Global_Household_Financial_Dyna[[#This Row],[Vs country_Average]]&lt;-0.2, "Underperformer", IF(Global_Household_Financial_Dyna[[#This Row],[Vs country_Average]]&gt;0.2, "Outperformer", "Normal"))</f>
        <v>Outperformer</v>
      </c>
      <c r="S32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2615.2399999999998</v>
      </c>
      <c r="T32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2615.2399999999998</v>
      </c>
      <c r="U32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2615.2399999999998</v>
      </c>
      <c r="V32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2615.2399999999998</v>
      </c>
    </row>
    <row r="3284" spans="1:22" x14ac:dyDescent="0.3">
      <c r="A3284">
        <v>3292</v>
      </c>
      <c r="B3284" t="s">
        <v>12</v>
      </c>
      <c r="C3284" t="s">
        <v>13</v>
      </c>
      <c r="D3284">
        <v>4</v>
      </c>
      <c r="E3284">
        <v>1</v>
      </c>
      <c r="F3284">
        <v>4125.4799999999996</v>
      </c>
      <c r="G3284">
        <v>4125.4799999999996</v>
      </c>
      <c r="H3284">
        <v>1031.3699999999999</v>
      </c>
      <c r="I3284">
        <v>3599.46</v>
      </c>
      <c r="J3284">
        <v>-505.35</v>
      </c>
      <c r="K3284">
        <f>Global_Household_Financial_Dyna[[#This Row],[Total_Household_Income]]-Global_Household_Financial_Dyna[[#This Row],[Estimated_Taxes]]</f>
        <v>3094.1099999999997</v>
      </c>
      <c r="L3284" s="1">
        <f>Global_Household_Financial_Dyna[[#This Row],[Monthly_Savings]]/Global_Household_Financial_Dyna[[#This Row],[Net Income]]</f>
        <v>-0.16332644928590132</v>
      </c>
      <c r="M3284" s="2">
        <f>Global_Household_Financial_Dyna[[#This Row],[Monthly_Expenses]]/Global_Household_Financial_Dyna[[#This Row],[Net Income]]</f>
        <v>1.1633264492859015</v>
      </c>
      <c r="N3284" t="str">
        <f>IF(Global_Household_Financial_Dyna[[#This Row],[Monthly_Savings]]&lt;0,"High Risk", IF(Global_Household_Financial_Dyna[[#This Row],[Savings Rate%]]&lt;0.1, "Medium", "Safe"))</f>
        <v>High Risk</v>
      </c>
      <c r="O3284">
        <f>Global_Household_Financial_Dyna[[#This Row],[Total_Household_Income]]/Global_Household_Financial_Dyna[[#This Row],[Family_Size]]</f>
        <v>1031.3699999999999</v>
      </c>
      <c r="P3284" s="2">
        <f t="shared" si="102"/>
        <v>0.30718716818024266</v>
      </c>
      <c r="Q3284" s="2">
        <f t="shared" si="103"/>
        <v>-0.47051361746614395</v>
      </c>
      <c r="R3284" s="2" t="str">
        <f>IF(Global_Household_Financial_Dyna[[#This Row],[Vs country_Average]]&lt;-0.2, "Underperformer", IF(Global_Household_Financial_Dyna[[#This Row],[Vs country_Average]]&gt;0.2, "Outperformer", "Normal"))</f>
        <v>Underperformer</v>
      </c>
      <c r="S32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-325.37700000000001</v>
      </c>
      <c r="T32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-145.404</v>
      </c>
      <c r="U32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34.56899999999996</v>
      </c>
      <c r="V32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214.54200000000003</v>
      </c>
    </row>
    <row r="3285" spans="1:22" x14ac:dyDescent="0.3">
      <c r="A3285">
        <v>3293</v>
      </c>
      <c r="B3285" t="s">
        <v>10</v>
      </c>
      <c r="C3285" t="s">
        <v>11</v>
      </c>
      <c r="D3285">
        <v>3</v>
      </c>
      <c r="E3285">
        <v>1</v>
      </c>
      <c r="F3285">
        <v>1117.8</v>
      </c>
      <c r="G3285">
        <v>1117.8</v>
      </c>
      <c r="H3285">
        <v>111.78</v>
      </c>
      <c r="I3285">
        <v>491.14</v>
      </c>
      <c r="J3285">
        <v>514.89</v>
      </c>
      <c r="K3285">
        <f>Global_Household_Financial_Dyna[[#This Row],[Total_Household_Income]]-Global_Household_Financial_Dyna[[#This Row],[Estimated_Taxes]]</f>
        <v>1006.02</v>
      </c>
      <c r="L3285" s="1">
        <f>Global_Household_Financial_Dyna[[#This Row],[Monthly_Savings]]/Global_Household_Financial_Dyna[[#This Row],[Net Income]]</f>
        <v>0.51180891035963494</v>
      </c>
      <c r="M3285" s="2">
        <f>Global_Household_Financial_Dyna[[#This Row],[Monthly_Expenses]]/Global_Household_Financial_Dyna[[#This Row],[Net Income]]</f>
        <v>0.48820102980060037</v>
      </c>
      <c r="N3285" t="str">
        <f>IF(Global_Household_Financial_Dyna[[#This Row],[Monthly_Savings]]&lt;0,"High Risk", IF(Global_Household_Financial_Dyna[[#This Row],[Savings Rate%]]&lt;0.1, "Medium", "Safe"))</f>
        <v>Safe</v>
      </c>
      <c r="O3285">
        <f>Global_Household_Financial_Dyna[[#This Row],[Total_Household_Income]]/Global_Household_Financial_Dyna[[#This Row],[Family_Size]]</f>
        <v>372.59999999999997</v>
      </c>
      <c r="P3285" s="2">
        <f t="shared" si="102"/>
        <v>0.42077341556833553</v>
      </c>
      <c r="Q3285" s="2">
        <f t="shared" si="103"/>
        <v>9.1035494791299409E-2</v>
      </c>
      <c r="R3285" s="2" t="str">
        <f>IF(Global_Household_Financial_Dyna[[#This Row],[Vs country_Average]]&lt;-0.2, "Underperformer", IF(Global_Household_Financial_Dyna[[#This Row],[Vs country_Average]]&gt;0.2, "Outperformer", "Normal"))</f>
        <v>Normal</v>
      </c>
      <c r="S32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514.89</v>
      </c>
      <c r="T32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514.89</v>
      </c>
      <c r="U32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514.89</v>
      </c>
      <c r="V32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514.89</v>
      </c>
    </row>
    <row r="3286" spans="1:22" x14ac:dyDescent="0.3">
      <c r="A3286">
        <v>3294</v>
      </c>
      <c r="B3286" t="s">
        <v>16</v>
      </c>
      <c r="C3286" t="s">
        <v>21</v>
      </c>
      <c r="D3286">
        <v>4</v>
      </c>
      <c r="E3286">
        <v>3</v>
      </c>
      <c r="F3286">
        <v>4008.29</v>
      </c>
      <c r="G3286">
        <v>9389.91</v>
      </c>
      <c r="H3286">
        <v>3755.96</v>
      </c>
      <c r="I3286">
        <v>3499.22</v>
      </c>
      <c r="J3286">
        <v>2134.73</v>
      </c>
      <c r="K3286">
        <f>Global_Household_Financial_Dyna[[#This Row],[Total_Household_Income]]-Global_Household_Financial_Dyna[[#This Row],[Estimated_Taxes]]</f>
        <v>5633.95</v>
      </c>
      <c r="L3286" s="1">
        <f>Global_Household_Financial_Dyna[[#This Row],[Monthly_Savings]]/Global_Household_Financial_Dyna[[#This Row],[Net Income]]</f>
        <v>0.37890467611533651</v>
      </c>
      <c r="M3286" s="2">
        <f>Global_Household_Financial_Dyna[[#This Row],[Monthly_Expenses]]/Global_Household_Financial_Dyna[[#This Row],[Net Income]]</f>
        <v>0.62109532388466349</v>
      </c>
      <c r="N3286" t="str">
        <f>IF(Global_Household_Financial_Dyna[[#This Row],[Monthly_Savings]]&lt;0,"High Risk", IF(Global_Household_Financial_Dyna[[#This Row],[Savings Rate%]]&lt;0.1, "Medium", "Safe"))</f>
        <v>Safe</v>
      </c>
      <c r="O3286">
        <f>Global_Household_Financial_Dyna[[#This Row],[Total_Household_Income]]/Global_Household_Financial_Dyna[[#This Row],[Family_Size]]</f>
        <v>2347.4775</v>
      </c>
      <c r="P3286" s="2">
        <f t="shared" si="102"/>
        <v>0.15879799892000862</v>
      </c>
      <c r="Q3286" s="2">
        <f t="shared" si="103"/>
        <v>0.22010667719532789</v>
      </c>
      <c r="R3286" s="2" t="str">
        <f>IF(Global_Household_Financial_Dyna[[#This Row],[Vs country_Average]]&lt;-0.2, "Underperformer", IF(Global_Household_Financial_Dyna[[#This Row],[Vs country_Average]]&gt;0.2, "Outperformer", "Normal"))</f>
        <v>Outperformer</v>
      </c>
      <c r="S32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2134.73</v>
      </c>
      <c r="T32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2134.73</v>
      </c>
      <c r="U32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2134.73</v>
      </c>
      <c r="V32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2134.73</v>
      </c>
    </row>
    <row r="3287" spans="1:22" x14ac:dyDescent="0.3">
      <c r="A3287">
        <v>3295</v>
      </c>
      <c r="B3287" t="s">
        <v>12</v>
      </c>
      <c r="C3287" t="s">
        <v>13</v>
      </c>
      <c r="D3287">
        <v>7</v>
      </c>
      <c r="E3287">
        <v>3</v>
      </c>
      <c r="F3287">
        <v>7731.83</v>
      </c>
      <c r="G3287">
        <v>14180.94</v>
      </c>
      <c r="H3287">
        <v>4254.28</v>
      </c>
      <c r="I3287">
        <v>4085.11</v>
      </c>
      <c r="J3287">
        <v>5841.54</v>
      </c>
      <c r="K3287">
        <f>Global_Household_Financial_Dyna[[#This Row],[Total_Household_Income]]-Global_Household_Financial_Dyna[[#This Row],[Estimated_Taxes]]</f>
        <v>9926.66</v>
      </c>
      <c r="L3287" s="1">
        <f>Global_Household_Financial_Dyna[[#This Row],[Monthly_Savings]]/Global_Household_Financial_Dyna[[#This Row],[Net Income]]</f>
        <v>0.58846983779035444</v>
      </c>
      <c r="M3287" s="2">
        <f>Global_Household_Financial_Dyna[[#This Row],[Monthly_Expenses]]/Global_Household_Financial_Dyna[[#This Row],[Net Income]]</f>
        <v>0.41152915482146063</v>
      </c>
      <c r="N3287" t="str">
        <f>IF(Global_Household_Financial_Dyna[[#This Row],[Monthly_Savings]]&lt;0,"High Risk", IF(Global_Household_Financial_Dyna[[#This Row],[Savings Rate%]]&lt;0.1, "Medium", "Safe"))</f>
        <v>Safe</v>
      </c>
      <c r="O3287">
        <f>Global_Household_Financial_Dyna[[#This Row],[Total_Household_Income]]/Global_Household_Financial_Dyna[[#This Row],[Family_Size]]</f>
        <v>2025.8485714285714</v>
      </c>
      <c r="P3287" s="2">
        <f t="shared" si="102"/>
        <v>0.30718716818024266</v>
      </c>
      <c r="Q3287" s="2">
        <f t="shared" si="103"/>
        <v>0.28128266961011178</v>
      </c>
      <c r="R3287" s="2" t="str">
        <f>IF(Global_Household_Financial_Dyna[[#This Row],[Vs country_Average]]&lt;-0.2, "Underperformer", IF(Global_Household_Financial_Dyna[[#This Row],[Vs country_Average]]&gt;0.2, "Outperformer", "Normal"))</f>
        <v>Outperformer</v>
      </c>
      <c r="S32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5841.54</v>
      </c>
      <c r="T32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5841.54</v>
      </c>
      <c r="U32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5841.54</v>
      </c>
      <c r="V32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5841.54</v>
      </c>
    </row>
    <row r="3288" spans="1:22" x14ac:dyDescent="0.3">
      <c r="A3288">
        <v>3296</v>
      </c>
      <c r="B3288" t="s">
        <v>18</v>
      </c>
      <c r="C3288" t="s">
        <v>19</v>
      </c>
      <c r="D3288">
        <v>3</v>
      </c>
      <c r="E3288">
        <v>1</v>
      </c>
      <c r="F3288">
        <v>3658.63</v>
      </c>
      <c r="G3288">
        <v>3658.63</v>
      </c>
      <c r="H3288">
        <v>804.9</v>
      </c>
      <c r="I3288">
        <v>2462.88</v>
      </c>
      <c r="J3288">
        <v>390.85</v>
      </c>
      <c r="K3288">
        <f>Global_Household_Financial_Dyna[[#This Row],[Total_Household_Income]]-Global_Household_Financial_Dyna[[#This Row],[Estimated_Taxes]]</f>
        <v>2853.73</v>
      </c>
      <c r="L3288" s="1">
        <f>Global_Household_Financial_Dyna[[#This Row],[Monthly_Savings]]/Global_Household_Financial_Dyna[[#This Row],[Net Income]]</f>
        <v>0.13696110003399062</v>
      </c>
      <c r="M3288" s="2">
        <f>Global_Household_Financial_Dyna[[#This Row],[Monthly_Expenses]]/Global_Household_Financial_Dyna[[#This Row],[Net Income]]</f>
        <v>0.86303889996600947</v>
      </c>
      <c r="N3288" t="str">
        <f>IF(Global_Household_Financial_Dyna[[#This Row],[Monthly_Savings]]&lt;0,"High Risk", IF(Global_Household_Financial_Dyna[[#This Row],[Savings Rate%]]&lt;0.1, "Medium", "Safe"))</f>
        <v>Safe</v>
      </c>
      <c r="O3288">
        <f>Global_Household_Financial_Dyna[[#This Row],[Total_Household_Income]]/Global_Household_Financial_Dyna[[#This Row],[Family_Size]]</f>
        <v>1219.5433333333333</v>
      </c>
      <c r="P3288" s="2">
        <f t="shared" si="102"/>
        <v>0.32336204947805613</v>
      </c>
      <c r="Q3288" s="2">
        <f t="shared" si="103"/>
        <v>-0.18640094944406552</v>
      </c>
      <c r="R3288" s="2" t="str">
        <f>IF(Global_Household_Financial_Dyna[[#This Row],[Vs country_Average]]&lt;-0.2, "Underperformer", IF(Global_Household_Financial_Dyna[[#This Row],[Vs country_Average]]&gt;0.2, "Outperformer", "Normal"))</f>
        <v>Normal</v>
      </c>
      <c r="S32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390.85</v>
      </c>
      <c r="T32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390.85</v>
      </c>
      <c r="U32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390.85</v>
      </c>
      <c r="V32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390.85</v>
      </c>
    </row>
    <row r="3289" spans="1:22" x14ac:dyDescent="0.3">
      <c r="A3289">
        <v>3297</v>
      </c>
      <c r="B3289" t="s">
        <v>16</v>
      </c>
      <c r="C3289" t="s">
        <v>17</v>
      </c>
      <c r="D3289">
        <v>7</v>
      </c>
      <c r="E3289">
        <v>2</v>
      </c>
      <c r="F3289">
        <v>2834.51</v>
      </c>
      <c r="G3289">
        <v>5100.05</v>
      </c>
      <c r="H3289">
        <v>1785.02</v>
      </c>
      <c r="I3289">
        <v>4839.9399999999996</v>
      </c>
      <c r="J3289">
        <v>-1524.91</v>
      </c>
      <c r="K3289">
        <f>Global_Household_Financial_Dyna[[#This Row],[Total_Household_Income]]-Global_Household_Financial_Dyna[[#This Row],[Estimated_Taxes]]</f>
        <v>3315.03</v>
      </c>
      <c r="L3289" s="1">
        <f>Global_Household_Financial_Dyna[[#This Row],[Monthly_Savings]]/Global_Household_Financial_Dyna[[#This Row],[Net Income]]</f>
        <v>-0.45999885370569799</v>
      </c>
      <c r="M3289" s="2">
        <f>Global_Household_Financial_Dyna[[#This Row],[Monthly_Expenses]]/Global_Household_Financial_Dyna[[#This Row],[Net Income]]</f>
        <v>1.4599988537056978</v>
      </c>
      <c r="N3289" t="str">
        <f>IF(Global_Household_Financial_Dyna[[#This Row],[Monthly_Savings]]&lt;0,"High Risk", IF(Global_Household_Financial_Dyna[[#This Row],[Savings Rate%]]&lt;0.1, "Medium", "Safe"))</f>
        <v>High Risk</v>
      </c>
      <c r="O3289">
        <f>Global_Household_Financial_Dyna[[#This Row],[Total_Household_Income]]/Global_Household_Financial_Dyna[[#This Row],[Family_Size]]</f>
        <v>728.57857142857142</v>
      </c>
      <c r="P3289" s="2">
        <f t="shared" si="102"/>
        <v>0.15879799892000862</v>
      </c>
      <c r="Q3289" s="2">
        <f t="shared" si="103"/>
        <v>-0.61879685262570661</v>
      </c>
      <c r="R3289" s="2" t="str">
        <f>IF(Global_Household_Financial_Dyna[[#This Row],[Vs country_Average]]&lt;-0.2, "Underperformer", IF(Global_Household_Financial_Dyna[[#This Row],[Vs country_Average]]&gt;0.2, "Outperformer", "Normal"))</f>
        <v>Underperformer</v>
      </c>
      <c r="S32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-1282.913</v>
      </c>
      <c r="T32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-1040.9160000000002</v>
      </c>
      <c r="U32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-798.91900000000021</v>
      </c>
      <c r="V32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-556.92200000000003</v>
      </c>
    </row>
    <row r="3290" spans="1:22" x14ac:dyDescent="0.3">
      <c r="A3290">
        <v>3298</v>
      </c>
      <c r="B3290" t="s">
        <v>18</v>
      </c>
      <c r="C3290" t="s">
        <v>19</v>
      </c>
      <c r="D3290">
        <v>3</v>
      </c>
      <c r="E3290">
        <v>2</v>
      </c>
      <c r="F3290">
        <v>2247.23</v>
      </c>
      <c r="G3290">
        <v>3748.37</v>
      </c>
      <c r="H3290">
        <v>824.64</v>
      </c>
      <c r="I3290">
        <v>2195.21</v>
      </c>
      <c r="J3290">
        <v>728.52</v>
      </c>
      <c r="K3290">
        <f>Global_Household_Financial_Dyna[[#This Row],[Total_Household_Income]]-Global_Household_Financial_Dyna[[#This Row],[Estimated_Taxes]]</f>
        <v>2923.73</v>
      </c>
      <c r="L3290" s="1">
        <f>Global_Household_Financial_Dyna[[#This Row],[Monthly_Savings]]/Global_Household_Financial_Dyna[[#This Row],[Net Income]]</f>
        <v>0.24917485540730505</v>
      </c>
      <c r="M3290" s="2">
        <f>Global_Household_Financial_Dyna[[#This Row],[Monthly_Expenses]]/Global_Household_Financial_Dyna[[#This Row],[Net Income]]</f>
        <v>0.750825144592695</v>
      </c>
      <c r="N3290" t="str">
        <f>IF(Global_Household_Financial_Dyna[[#This Row],[Monthly_Savings]]&lt;0,"High Risk", IF(Global_Household_Financial_Dyna[[#This Row],[Savings Rate%]]&lt;0.1, "Medium", "Safe"))</f>
        <v>Safe</v>
      </c>
      <c r="O3290">
        <f>Global_Household_Financial_Dyna[[#This Row],[Total_Household_Income]]/Global_Household_Financial_Dyna[[#This Row],[Family_Size]]</f>
        <v>1249.4566666666667</v>
      </c>
      <c r="P3290" s="2">
        <f t="shared" si="102"/>
        <v>0.32336204947805613</v>
      </c>
      <c r="Q3290" s="2">
        <f t="shared" si="103"/>
        <v>-7.4187194070751084E-2</v>
      </c>
      <c r="R3290" s="2" t="str">
        <f>IF(Global_Household_Financial_Dyna[[#This Row],[Vs country_Average]]&lt;-0.2, "Underperformer", IF(Global_Household_Financial_Dyna[[#This Row],[Vs country_Average]]&gt;0.2, "Outperformer", "Normal"))</f>
        <v>Normal</v>
      </c>
      <c r="S32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728.52</v>
      </c>
      <c r="T32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728.52</v>
      </c>
      <c r="U32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728.52</v>
      </c>
      <c r="V32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728.52</v>
      </c>
    </row>
    <row r="3291" spans="1:22" x14ac:dyDescent="0.3">
      <c r="A3291">
        <v>3299</v>
      </c>
      <c r="B3291" t="s">
        <v>10</v>
      </c>
      <c r="C3291" t="s">
        <v>11</v>
      </c>
      <c r="D3291">
        <v>4</v>
      </c>
      <c r="E3291">
        <v>3</v>
      </c>
      <c r="F3291">
        <v>775.07</v>
      </c>
      <c r="G3291">
        <v>1641.73</v>
      </c>
      <c r="H3291">
        <v>164.17</v>
      </c>
      <c r="I3291">
        <v>626.53</v>
      </c>
      <c r="J3291">
        <v>851.02</v>
      </c>
      <c r="K3291">
        <f>Global_Household_Financial_Dyna[[#This Row],[Total_Household_Income]]-Global_Household_Financial_Dyna[[#This Row],[Estimated_Taxes]]</f>
        <v>1477.56</v>
      </c>
      <c r="L3291" s="1">
        <f>Global_Household_Financial_Dyna[[#This Row],[Monthly_Savings]]/Global_Household_Financial_Dyna[[#This Row],[Net Income]]</f>
        <v>0.57596307425755977</v>
      </c>
      <c r="M3291" s="2">
        <f>Global_Household_Financial_Dyna[[#This Row],[Monthly_Expenses]]/Global_Household_Financial_Dyna[[#This Row],[Net Income]]</f>
        <v>0.42403015782777009</v>
      </c>
      <c r="N3291" t="str">
        <f>IF(Global_Household_Financial_Dyna[[#This Row],[Monthly_Savings]]&lt;0,"High Risk", IF(Global_Household_Financial_Dyna[[#This Row],[Savings Rate%]]&lt;0.1, "Medium", "Safe"))</f>
        <v>Safe</v>
      </c>
      <c r="O3291">
        <f>Global_Household_Financial_Dyna[[#This Row],[Total_Household_Income]]/Global_Household_Financial_Dyna[[#This Row],[Family_Size]]</f>
        <v>410.4325</v>
      </c>
      <c r="P3291" s="2">
        <f t="shared" si="102"/>
        <v>0.42077341556833553</v>
      </c>
      <c r="Q3291" s="2">
        <f t="shared" si="103"/>
        <v>0.15518965868922424</v>
      </c>
      <c r="R3291" s="2" t="str">
        <f>IF(Global_Household_Financial_Dyna[[#This Row],[Vs country_Average]]&lt;-0.2, "Underperformer", IF(Global_Household_Financial_Dyna[[#This Row],[Vs country_Average]]&gt;0.2, "Outperformer", "Normal"))</f>
        <v>Normal</v>
      </c>
      <c r="S32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851.02</v>
      </c>
      <c r="T32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851.02</v>
      </c>
      <c r="U32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851.02</v>
      </c>
      <c r="V32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851.02</v>
      </c>
    </row>
    <row r="3292" spans="1:22" x14ac:dyDescent="0.3">
      <c r="A3292">
        <v>3300</v>
      </c>
      <c r="B3292" t="s">
        <v>14</v>
      </c>
      <c r="C3292" t="s">
        <v>15</v>
      </c>
      <c r="D3292">
        <v>2</v>
      </c>
      <c r="E3292">
        <v>2</v>
      </c>
      <c r="F3292">
        <v>878.15</v>
      </c>
      <c r="G3292">
        <v>1243.4000000000001</v>
      </c>
      <c r="H3292">
        <v>186.51</v>
      </c>
      <c r="I3292">
        <v>650.52</v>
      </c>
      <c r="J3292">
        <v>406.37</v>
      </c>
      <c r="K3292">
        <f>Global_Household_Financial_Dyna[[#This Row],[Total_Household_Income]]-Global_Household_Financial_Dyna[[#This Row],[Estimated_Taxes]]</f>
        <v>1056.8900000000001</v>
      </c>
      <c r="L3292" s="1">
        <f>Global_Household_Financial_Dyna[[#This Row],[Monthly_Savings]]/Global_Household_Financial_Dyna[[#This Row],[Net Income]]</f>
        <v>0.38449602134564614</v>
      </c>
      <c r="M3292" s="2">
        <f>Global_Household_Financial_Dyna[[#This Row],[Monthly_Expenses]]/Global_Household_Financial_Dyna[[#This Row],[Net Income]]</f>
        <v>0.61550397865435369</v>
      </c>
      <c r="N3292" t="str">
        <f>IF(Global_Household_Financial_Dyna[[#This Row],[Monthly_Savings]]&lt;0,"High Risk", IF(Global_Household_Financial_Dyna[[#This Row],[Savings Rate%]]&lt;0.1, "Medium", "Safe"))</f>
        <v>Safe</v>
      </c>
      <c r="O3292">
        <f>Global_Household_Financial_Dyna[[#This Row],[Total_Household_Income]]/Global_Household_Financial_Dyna[[#This Row],[Family_Size]]</f>
        <v>621.70000000000005</v>
      </c>
      <c r="P3292" s="2">
        <f t="shared" si="102"/>
        <v>0.39788995363055785</v>
      </c>
      <c r="Q3292" s="2">
        <f t="shared" si="103"/>
        <v>-1.3393932284911703E-2</v>
      </c>
      <c r="R3292" s="2" t="str">
        <f>IF(Global_Household_Financial_Dyna[[#This Row],[Vs country_Average]]&lt;-0.2, "Underperformer", IF(Global_Household_Financial_Dyna[[#This Row],[Vs country_Average]]&gt;0.2, "Outperformer", "Normal"))</f>
        <v>Normal</v>
      </c>
      <c r="S32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406.37</v>
      </c>
      <c r="T32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406.37</v>
      </c>
      <c r="U32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406.37</v>
      </c>
      <c r="V32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406.37</v>
      </c>
    </row>
    <row r="3293" spans="1:22" x14ac:dyDescent="0.3">
      <c r="A3293">
        <v>3301</v>
      </c>
      <c r="B3293" t="s">
        <v>10</v>
      </c>
      <c r="C3293" t="s">
        <v>11</v>
      </c>
      <c r="D3293">
        <v>4</v>
      </c>
      <c r="E3293">
        <v>3</v>
      </c>
      <c r="F3293">
        <v>862.18</v>
      </c>
      <c r="G3293">
        <v>1903.24</v>
      </c>
      <c r="H3293">
        <v>190.32</v>
      </c>
      <c r="I3293">
        <v>453.98</v>
      </c>
      <c r="J3293">
        <v>1258.93</v>
      </c>
      <c r="K3293">
        <f>Global_Household_Financial_Dyna[[#This Row],[Total_Household_Income]]-Global_Household_Financial_Dyna[[#This Row],[Estimated_Taxes]]</f>
        <v>1712.92</v>
      </c>
      <c r="L3293" s="1">
        <f>Global_Household_Financial_Dyna[[#This Row],[Monthly_Savings]]/Global_Household_Financial_Dyna[[#This Row],[Net Income]]</f>
        <v>0.73496135254419359</v>
      </c>
      <c r="M3293" s="2">
        <f>Global_Household_Financial_Dyna[[#This Row],[Monthly_Expenses]]/Global_Household_Financial_Dyna[[#This Row],[Net Income]]</f>
        <v>0.26503280947154567</v>
      </c>
      <c r="N3293" t="str">
        <f>IF(Global_Household_Financial_Dyna[[#This Row],[Monthly_Savings]]&lt;0,"High Risk", IF(Global_Household_Financial_Dyna[[#This Row],[Savings Rate%]]&lt;0.1, "Medium", "Safe"))</f>
        <v>Safe</v>
      </c>
      <c r="O3293">
        <f>Global_Household_Financial_Dyna[[#This Row],[Total_Household_Income]]/Global_Household_Financial_Dyna[[#This Row],[Family_Size]]</f>
        <v>475.81</v>
      </c>
      <c r="P3293" s="2">
        <f t="shared" si="102"/>
        <v>0.42077341556833553</v>
      </c>
      <c r="Q3293" s="2">
        <f t="shared" si="103"/>
        <v>0.31418793697585806</v>
      </c>
      <c r="R3293" s="2" t="str">
        <f>IF(Global_Household_Financial_Dyna[[#This Row],[Vs country_Average]]&lt;-0.2, "Underperformer", IF(Global_Household_Financial_Dyna[[#This Row],[Vs country_Average]]&gt;0.2, "Outperformer", "Normal"))</f>
        <v>Outperformer</v>
      </c>
      <c r="S32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1258.93</v>
      </c>
      <c r="T32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1258.93</v>
      </c>
      <c r="U32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1258.93</v>
      </c>
      <c r="V32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1258.93</v>
      </c>
    </row>
    <row r="3294" spans="1:22" x14ac:dyDescent="0.3">
      <c r="A3294">
        <v>3302</v>
      </c>
      <c r="B3294" t="s">
        <v>12</v>
      </c>
      <c r="C3294" t="s">
        <v>13</v>
      </c>
      <c r="D3294">
        <v>7</v>
      </c>
      <c r="E3294">
        <v>3</v>
      </c>
      <c r="F3294">
        <v>4964.1000000000004</v>
      </c>
      <c r="G3294">
        <v>10261.09</v>
      </c>
      <c r="H3294">
        <v>3078.33</v>
      </c>
      <c r="I3294">
        <v>5068.03</v>
      </c>
      <c r="J3294">
        <v>2114.73</v>
      </c>
      <c r="K3294">
        <f>Global_Household_Financial_Dyna[[#This Row],[Total_Household_Income]]-Global_Household_Financial_Dyna[[#This Row],[Estimated_Taxes]]</f>
        <v>7182.76</v>
      </c>
      <c r="L3294" s="1">
        <f>Global_Household_Financial_Dyna[[#This Row],[Monthly_Savings]]/Global_Household_Financial_Dyna[[#This Row],[Net Income]]</f>
        <v>0.2944174662664491</v>
      </c>
      <c r="M3294" s="2">
        <f>Global_Household_Financial_Dyna[[#This Row],[Monthly_Expenses]]/Global_Household_Financial_Dyna[[#This Row],[Net Income]]</f>
        <v>0.70558253373355084</v>
      </c>
      <c r="N3294" t="str">
        <f>IF(Global_Household_Financial_Dyna[[#This Row],[Monthly_Savings]]&lt;0,"High Risk", IF(Global_Household_Financial_Dyna[[#This Row],[Savings Rate%]]&lt;0.1, "Medium", "Safe"))</f>
        <v>Safe</v>
      </c>
      <c r="O3294">
        <f>Global_Household_Financial_Dyna[[#This Row],[Total_Household_Income]]/Global_Household_Financial_Dyna[[#This Row],[Family_Size]]</f>
        <v>1465.8700000000001</v>
      </c>
      <c r="P3294" s="2">
        <f t="shared" si="102"/>
        <v>0.30718716818024266</v>
      </c>
      <c r="Q3294" s="2">
        <f t="shared" si="103"/>
        <v>-1.2769701913793563E-2</v>
      </c>
      <c r="R3294" s="2" t="str">
        <f>IF(Global_Household_Financial_Dyna[[#This Row],[Vs country_Average]]&lt;-0.2, "Underperformer", IF(Global_Household_Financial_Dyna[[#This Row],[Vs country_Average]]&gt;0.2, "Outperformer", "Normal"))</f>
        <v>Normal</v>
      </c>
      <c r="S32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2114.73</v>
      </c>
      <c r="T32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2114.73</v>
      </c>
      <c r="U32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2114.73</v>
      </c>
      <c r="V32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2114.73</v>
      </c>
    </row>
    <row r="3295" spans="1:22" x14ac:dyDescent="0.3">
      <c r="A3295">
        <v>3303</v>
      </c>
      <c r="B3295" t="s">
        <v>16</v>
      </c>
      <c r="C3295" t="s">
        <v>17</v>
      </c>
      <c r="D3295">
        <v>4</v>
      </c>
      <c r="E3295">
        <v>3</v>
      </c>
      <c r="F3295">
        <v>5219.38</v>
      </c>
      <c r="G3295">
        <v>11617.76</v>
      </c>
      <c r="H3295">
        <v>4647.1099999999997</v>
      </c>
      <c r="I3295">
        <v>3736.49</v>
      </c>
      <c r="J3295">
        <v>3234.17</v>
      </c>
      <c r="K3295">
        <f>Global_Household_Financial_Dyna[[#This Row],[Total_Household_Income]]-Global_Household_Financial_Dyna[[#This Row],[Estimated_Taxes]]</f>
        <v>6970.6500000000005</v>
      </c>
      <c r="L3295" s="1">
        <f>Global_Household_Financial_Dyna[[#This Row],[Monthly_Savings]]/Global_Household_Financial_Dyna[[#This Row],[Net Income]]</f>
        <v>0.46396964415083242</v>
      </c>
      <c r="M3295" s="2">
        <f>Global_Household_Financial_Dyna[[#This Row],[Monthly_Expenses]]/Global_Household_Financial_Dyna[[#This Row],[Net Income]]</f>
        <v>0.53603179043561211</v>
      </c>
      <c r="N3295" t="str">
        <f>IF(Global_Household_Financial_Dyna[[#This Row],[Monthly_Savings]]&lt;0,"High Risk", IF(Global_Household_Financial_Dyna[[#This Row],[Savings Rate%]]&lt;0.1, "Medium", "Safe"))</f>
        <v>Safe</v>
      </c>
      <c r="O3295">
        <f>Global_Household_Financial_Dyna[[#This Row],[Total_Household_Income]]/Global_Household_Financial_Dyna[[#This Row],[Family_Size]]</f>
        <v>2904.44</v>
      </c>
      <c r="P3295" s="2">
        <f t="shared" si="102"/>
        <v>0.15879799892000862</v>
      </c>
      <c r="Q3295" s="2">
        <f t="shared" si="103"/>
        <v>0.3051716452308238</v>
      </c>
      <c r="R3295" s="2" t="str">
        <f>IF(Global_Household_Financial_Dyna[[#This Row],[Vs country_Average]]&lt;-0.2, "Underperformer", IF(Global_Household_Financial_Dyna[[#This Row],[Vs country_Average]]&gt;0.2, "Outperformer", "Normal"))</f>
        <v>Outperformer</v>
      </c>
      <c r="S32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3234.17</v>
      </c>
      <c r="T32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3234.17</v>
      </c>
      <c r="U32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3234.17</v>
      </c>
      <c r="V32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3234.17</v>
      </c>
    </row>
    <row r="3296" spans="1:22" x14ac:dyDescent="0.3">
      <c r="A3296">
        <v>3304</v>
      </c>
      <c r="B3296" t="s">
        <v>10</v>
      </c>
      <c r="C3296" t="s">
        <v>22</v>
      </c>
      <c r="D3296">
        <v>8</v>
      </c>
      <c r="E3296">
        <v>3</v>
      </c>
      <c r="F3296">
        <v>654.95000000000005</v>
      </c>
      <c r="G3296">
        <v>1580.49</v>
      </c>
      <c r="H3296">
        <v>158.05000000000001</v>
      </c>
      <c r="I3296">
        <v>1008.83</v>
      </c>
      <c r="J3296">
        <v>413.61</v>
      </c>
      <c r="K3296">
        <f>Global_Household_Financial_Dyna[[#This Row],[Total_Household_Income]]-Global_Household_Financial_Dyna[[#This Row],[Estimated_Taxes]]</f>
        <v>1422.44</v>
      </c>
      <c r="L3296" s="1">
        <f>Global_Household_Financial_Dyna[[#This Row],[Monthly_Savings]]/Global_Household_Financial_Dyna[[#This Row],[Net Income]]</f>
        <v>0.29077500632715614</v>
      </c>
      <c r="M3296" s="2">
        <f>Global_Household_Financial_Dyna[[#This Row],[Monthly_Expenses]]/Global_Household_Financial_Dyna[[#This Row],[Net Income]]</f>
        <v>0.70922499367284386</v>
      </c>
      <c r="N3296" t="str">
        <f>IF(Global_Household_Financial_Dyna[[#This Row],[Monthly_Savings]]&lt;0,"High Risk", IF(Global_Household_Financial_Dyna[[#This Row],[Savings Rate%]]&lt;0.1, "Medium", "Safe"))</f>
        <v>Safe</v>
      </c>
      <c r="O3296">
        <f>Global_Household_Financial_Dyna[[#This Row],[Total_Household_Income]]/Global_Household_Financial_Dyna[[#This Row],[Family_Size]]</f>
        <v>197.56125</v>
      </c>
      <c r="P3296" s="2">
        <f t="shared" si="102"/>
        <v>0.42077341556833553</v>
      </c>
      <c r="Q3296" s="2">
        <f t="shared" si="103"/>
        <v>-0.12999840924117939</v>
      </c>
      <c r="R3296" s="2" t="str">
        <f>IF(Global_Household_Financial_Dyna[[#This Row],[Vs country_Average]]&lt;-0.2, "Underperformer", IF(Global_Household_Financial_Dyna[[#This Row],[Vs country_Average]]&gt;0.2, "Outperformer", "Normal"))</f>
        <v>Normal</v>
      </c>
      <c r="S32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413.61</v>
      </c>
      <c r="T32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413.61</v>
      </c>
      <c r="U32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413.61</v>
      </c>
      <c r="V32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413.61</v>
      </c>
    </row>
    <row r="3297" spans="1:22" x14ac:dyDescent="0.3">
      <c r="A3297">
        <v>3305</v>
      </c>
      <c r="B3297" t="s">
        <v>18</v>
      </c>
      <c r="C3297" t="s">
        <v>19</v>
      </c>
      <c r="D3297">
        <v>8</v>
      </c>
      <c r="E3297">
        <v>2</v>
      </c>
      <c r="F3297">
        <v>3845.32</v>
      </c>
      <c r="G3297">
        <v>6593.82</v>
      </c>
      <c r="H3297">
        <v>1450.64</v>
      </c>
      <c r="I3297">
        <v>3758.65</v>
      </c>
      <c r="J3297">
        <v>1384.53</v>
      </c>
      <c r="K3297">
        <f>Global_Household_Financial_Dyna[[#This Row],[Total_Household_Income]]-Global_Household_Financial_Dyna[[#This Row],[Estimated_Taxes]]</f>
        <v>5143.1799999999994</v>
      </c>
      <c r="L3297" s="1">
        <f>Global_Household_Financial_Dyna[[#This Row],[Monthly_Savings]]/Global_Household_Financial_Dyna[[#This Row],[Net Income]]</f>
        <v>0.26919726706045677</v>
      </c>
      <c r="M3297" s="2">
        <f>Global_Household_Financial_Dyna[[#This Row],[Monthly_Expenses]]/Global_Household_Financial_Dyna[[#This Row],[Net Income]]</f>
        <v>0.73080273293954334</v>
      </c>
      <c r="N3297" t="str">
        <f>IF(Global_Household_Financial_Dyna[[#This Row],[Monthly_Savings]]&lt;0,"High Risk", IF(Global_Household_Financial_Dyna[[#This Row],[Savings Rate%]]&lt;0.1, "Medium", "Safe"))</f>
        <v>Safe</v>
      </c>
      <c r="O3297">
        <f>Global_Household_Financial_Dyna[[#This Row],[Total_Household_Income]]/Global_Household_Financial_Dyna[[#This Row],[Family_Size]]</f>
        <v>824.22749999999996</v>
      </c>
      <c r="P3297" s="2">
        <f t="shared" si="102"/>
        <v>0.32336204947805613</v>
      </c>
      <c r="Q3297" s="2">
        <f t="shared" si="103"/>
        <v>-5.4164782417599366E-2</v>
      </c>
      <c r="R3297" s="2" t="str">
        <f>IF(Global_Household_Financial_Dyna[[#This Row],[Vs country_Average]]&lt;-0.2, "Underperformer", IF(Global_Household_Financial_Dyna[[#This Row],[Vs country_Average]]&gt;0.2, "Outperformer", "Normal"))</f>
        <v>Normal</v>
      </c>
      <c r="S32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1384.53</v>
      </c>
      <c r="T32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1384.53</v>
      </c>
      <c r="U32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1384.53</v>
      </c>
      <c r="V32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1384.53</v>
      </c>
    </row>
    <row r="3298" spans="1:22" x14ac:dyDescent="0.3">
      <c r="A3298">
        <v>3306</v>
      </c>
      <c r="B3298" t="s">
        <v>10</v>
      </c>
      <c r="C3298" t="s">
        <v>22</v>
      </c>
      <c r="D3298">
        <v>3</v>
      </c>
      <c r="E3298">
        <v>1</v>
      </c>
      <c r="F3298">
        <v>960.98</v>
      </c>
      <c r="G3298">
        <v>960.98</v>
      </c>
      <c r="H3298">
        <v>96.1</v>
      </c>
      <c r="I3298">
        <v>415.52</v>
      </c>
      <c r="J3298">
        <v>449.37</v>
      </c>
      <c r="K3298">
        <f>Global_Household_Financial_Dyna[[#This Row],[Total_Household_Income]]-Global_Household_Financial_Dyna[[#This Row],[Estimated_Taxes]]</f>
        <v>864.88</v>
      </c>
      <c r="L3298" s="1">
        <f>Global_Household_Financial_Dyna[[#This Row],[Monthly_Savings]]/Global_Household_Financial_Dyna[[#This Row],[Net Income]]</f>
        <v>0.5195749699380261</v>
      </c>
      <c r="M3298" s="2">
        <f>Global_Household_Financial_Dyna[[#This Row],[Monthly_Expenses]]/Global_Household_Financial_Dyna[[#This Row],[Net Income]]</f>
        <v>0.48043659235963371</v>
      </c>
      <c r="N3298" t="str">
        <f>IF(Global_Household_Financial_Dyna[[#This Row],[Monthly_Savings]]&lt;0,"High Risk", IF(Global_Household_Financial_Dyna[[#This Row],[Savings Rate%]]&lt;0.1, "Medium", "Safe"))</f>
        <v>Safe</v>
      </c>
      <c r="O3298">
        <f>Global_Household_Financial_Dyna[[#This Row],[Total_Household_Income]]/Global_Household_Financial_Dyna[[#This Row],[Family_Size]]</f>
        <v>320.32666666666665</v>
      </c>
      <c r="P3298" s="2">
        <f t="shared" si="102"/>
        <v>0.42077341556833553</v>
      </c>
      <c r="Q3298" s="2">
        <f t="shared" si="103"/>
        <v>9.880155436969057E-2</v>
      </c>
      <c r="R3298" s="2" t="str">
        <f>IF(Global_Household_Financial_Dyna[[#This Row],[Vs country_Average]]&lt;-0.2, "Underperformer", IF(Global_Household_Financial_Dyna[[#This Row],[Vs country_Average]]&gt;0.2, "Outperformer", "Normal"))</f>
        <v>Normal</v>
      </c>
      <c r="S32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449.37</v>
      </c>
      <c r="T32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449.37</v>
      </c>
      <c r="U32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449.37</v>
      </c>
      <c r="V32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449.37</v>
      </c>
    </row>
    <row r="3299" spans="1:22" x14ac:dyDescent="0.3">
      <c r="A3299">
        <v>3307</v>
      </c>
      <c r="B3299" t="s">
        <v>10</v>
      </c>
      <c r="C3299" t="s">
        <v>22</v>
      </c>
      <c r="D3299">
        <v>8</v>
      </c>
      <c r="E3299">
        <v>1</v>
      </c>
      <c r="F3299">
        <v>595.63</v>
      </c>
      <c r="G3299">
        <v>595.63</v>
      </c>
      <c r="H3299">
        <v>59.56</v>
      </c>
      <c r="I3299">
        <v>565.25</v>
      </c>
      <c r="J3299">
        <v>-29.19</v>
      </c>
      <c r="K3299">
        <f>Global_Household_Financial_Dyna[[#This Row],[Total_Household_Income]]-Global_Household_Financial_Dyna[[#This Row],[Estimated_Taxes]]</f>
        <v>536.06999999999994</v>
      </c>
      <c r="L3299" s="1">
        <f>Global_Household_Financial_Dyna[[#This Row],[Monthly_Savings]]/Global_Household_Financial_Dyna[[#This Row],[Net Income]]</f>
        <v>-5.4451843975600212E-2</v>
      </c>
      <c r="M3299" s="2">
        <f>Global_Household_Financial_Dyna[[#This Row],[Monthly_Expenses]]/Global_Household_Financial_Dyna[[#This Row],[Net Income]]</f>
        <v>1.0544331896953758</v>
      </c>
      <c r="N3299" t="str">
        <f>IF(Global_Household_Financial_Dyna[[#This Row],[Monthly_Savings]]&lt;0,"High Risk", IF(Global_Household_Financial_Dyna[[#This Row],[Savings Rate%]]&lt;0.1, "Medium", "Safe"))</f>
        <v>High Risk</v>
      </c>
      <c r="O3299">
        <f>Global_Household_Financial_Dyna[[#This Row],[Total_Household_Income]]/Global_Household_Financial_Dyna[[#This Row],[Family_Size]]</f>
        <v>74.453749999999999</v>
      </c>
      <c r="P3299" s="2">
        <f t="shared" si="102"/>
        <v>0.42077341556833553</v>
      </c>
      <c r="Q3299" s="2">
        <f t="shared" si="103"/>
        <v>-0.47522525954393574</v>
      </c>
      <c r="R3299" s="2" t="str">
        <f>IF(Global_Household_Financial_Dyna[[#This Row],[Vs country_Average]]&lt;-0.2, "Underperformer", IF(Global_Household_Financial_Dyna[[#This Row],[Vs country_Average]]&gt;0.2, "Outperformer", "Normal"))</f>
        <v>Underperformer</v>
      </c>
      <c r="S32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-0.92749999999999844</v>
      </c>
      <c r="T32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27.335000000000004</v>
      </c>
      <c r="U32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55.597499999999997</v>
      </c>
      <c r="V32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83.860000000000014</v>
      </c>
    </row>
    <row r="3300" spans="1:22" x14ac:dyDescent="0.3">
      <c r="A3300">
        <v>3308</v>
      </c>
      <c r="B3300" t="s">
        <v>18</v>
      </c>
      <c r="C3300" t="s">
        <v>20</v>
      </c>
      <c r="D3300">
        <v>1</v>
      </c>
      <c r="E3300">
        <v>1</v>
      </c>
      <c r="F3300">
        <v>4026.99</v>
      </c>
      <c r="G3300">
        <v>4026.99</v>
      </c>
      <c r="H3300">
        <v>885.94</v>
      </c>
      <c r="I3300">
        <v>1362.51</v>
      </c>
      <c r="J3300">
        <v>1778.54</v>
      </c>
      <c r="K3300">
        <f>Global_Household_Financial_Dyna[[#This Row],[Total_Household_Income]]-Global_Household_Financial_Dyna[[#This Row],[Estimated_Taxes]]</f>
        <v>3141.0499999999997</v>
      </c>
      <c r="L3300" s="1">
        <f>Global_Household_Financial_Dyna[[#This Row],[Monthly_Savings]]/Global_Household_Financial_Dyna[[#This Row],[Net Income]]</f>
        <v>0.56622467009439525</v>
      </c>
      <c r="M3300" s="2">
        <f>Global_Household_Financial_Dyna[[#This Row],[Monthly_Expenses]]/Global_Household_Financial_Dyna[[#This Row],[Net Income]]</f>
        <v>0.43377532990560486</v>
      </c>
      <c r="N3300" t="str">
        <f>IF(Global_Household_Financial_Dyna[[#This Row],[Monthly_Savings]]&lt;0,"High Risk", IF(Global_Household_Financial_Dyna[[#This Row],[Savings Rate%]]&lt;0.1, "Medium", "Safe"))</f>
        <v>Safe</v>
      </c>
      <c r="O3300">
        <f>Global_Household_Financial_Dyna[[#This Row],[Total_Household_Income]]/Global_Household_Financial_Dyna[[#This Row],[Family_Size]]</f>
        <v>4026.99</v>
      </c>
      <c r="P3300" s="2">
        <f t="shared" si="102"/>
        <v>0.32336204947805613</v>
      </c>
      <c r="Q3300" s="2">
        <f t="shared" si="103"/>
        <v>0.24286262061633912</v>
      </c>
      <c r="R3300" s="2" t="str">
        <f>IF(Global_Household_Financial_Dyna[[#This Row],[Vs country_Average]]&lt;-0.2, "Underperformer", IF(Global_Household_Financial_Dyna[[#This Row],[Vs country_Average]]&gt;0.2, "Outperformer", "Normal"))</f>
        <v>Outperformer</v>
      </c>
      <c r="S33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1778.54</v>
      </c>
      <c r="T33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1778.54</v>
      </c>
      <c r="U33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1778.54</v>
      </c>
      <c r="V33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1778.54</v>
      </c>
    </row>
    <row r="3301" spans="1:22" x14ac:dyDescent="0.3">
      <c r="A3301">
        <v>3309</v>
      </c>
      <c r="B3301" t="s">
        <v>10</v>
      </c>
      <c r="C3301" t="s">
        <v>22</v>
      </c>
      <c r="D3301">
        <v>3</v>
      </c>
      <c r="E3301">
        <v>1</v>
      </c>
      <c r="F3301">
        <v>1067.0999999999999</v>
      </c>
      <c r="G3301">
        <v>1067.0999999999999</v>
      </c>
      <c r="H3301">
        <v>106.71</v>
      </c>
      <c r="I3301">
        <v>568.17999999999995</v>
      </c>
      <c r="J3301">
        <v>392.21</v>
      </c>
      <c r="K3301">
        <f>Global_Household_Financial_Dyna[[#This Row],[Total_Household_Income]]-Global_Household_Financial_Dyna[[#This Row],[Estimated_Taxes]]</f>
        <v>960.38999999999987</v>
      </c>
      <c r="L3301" s="1">
        <f>Global_Household_Financial_Dyna[[#This Row],[Monthly_Savings]]/Global_Household_Financial_Dyna[[#This Row],[Net Income]]</f>
        <v>0.40838617644915087</v>
      </c>
      <c r="M3301" s="2">
        <f>Global_Household_Financial_Dyna[[#This Row],[Monthly_Expenses]]/Global_Household_Financial_Dyna[[#This Row],[Net Income]]</f>
        <v>0.59161382355084913</v>
      </c>
      <c r="N3301" t="str">
        <f>IF(Global_Household_Financial_Dyna[[#This Row],[Monthly_Savings]]&lt;0,"High Risk", IF(Global_Household_Financial_Dyna[[#This Row],[Savings Rate%]]&lt;0.1, "Medium", "Safe"))</f>
        <v>Safe</v>
      </c>
      <c r="O3301">
        <f>Global_Household_Financial_Dyna[[#This Row],[Total_Household_Income]]/Global_Household_Financial_Dyna[[#This Row],[Family_Size]]</f>
        <v>355.7</v>
      </c>
      <c r="P3301" s="2">
        <f t="shared" si="102"/>
        <v>0.42077341556833553</v>
      </c>
      <c r="Q3301" s="2">
        <f t="shared" si="103"/>
        <v>-1.2387239119184656E-2</v>
      </c>
      <c r="R3301" s="2" t="str">
        <f>IF(Global_Household_Financial_Dyna[[#This Row],[Vs country_Average]]&lt;-0.2, "Underperformer", IF(Global_Household_Financial_Dyna[[#This Row],[Vs country_Average]]&gt;0.2, "Outperformer", "Normal"))</f>
        <v>Normal</v>
      </c>
      <c r="S33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392.21</v>
      </c>
      <c r="T33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392.21</v>
      </c>
      <c r="U33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392.21</v>
      </c>
      <c r="V33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392.21</v>
      </c>
    </row>
    <row r="3302" spans="1:22" x14ac:dyDescent="0.3">
      <c r="A3302">
        <v>3310</v>
      </c>
      <c r="B3302" t="s">
        <v>10</v>
      </c>
      <c r="C3302" t="s">
        <v>22</v>
      </c>
      <c r="D3302">
        <v>8</v>
      </c>
      <c r="E3302">
        <v>3</v>
      </c>
      <c r="F3302">
        <v>849.33</v>
      </c>
      <c r="G3302">
        <v>1881.62</v>
      </c>
      <c r="H3302">
        <v>188.16</v>
      </c>
      <c r="I3302">
        <v>816.11</v>
      </c>
      <c r="J3302">
        <v>877.34</v>
      </c>
      <c r="K3302">
        <f>Global_Household_Financial_Dyna[[#This Row],[Total_Household_Income]]-Global_Household_Financial_Dyna[[#This Row],[Estimated_Taxes]]</f>
        <v>1693.4599999999998</v>
      </c>
      <c r="L3302" s="1">
        <f>Global_Household_Financial_Dyna[[#This Row],[Monthly_Savings]]/Global_Household_Financial_Dyna[[#This Row],[Net Income]]</f>
        <v>0.51807541955523018</v>
      </c>
      <c r="M3302" s="2">
        <f>Global_Household_Financial_Dyna[[#This Row],[Monthly_Expenses]]/Global_Household_Financial_Dyna[[#This Row],[Net Income]]</f>
        <v>0.48191867537467675</v>
      </c>
      <c r="N3302" t="str">
        <f>IF(Global_Household_Financial_Dyna[[#This Row],[Monthly_Savings]]&lt;0,"High Risk", IF(Global_Household_Financial_Dyna[[#This Row],[Savings Rate%]]&lt;0.1, "Medium", "Safe"))</f>
        <v>Safe</v>
      </c>
      <c r="O3302">
        <f>Global_Household_Financial_Dyna[[#This Row],[Total_Household_Income]]/Global_Household_Financial_Dyna[[#This Row],[Family_Size]]</f>
        <v>235.20249999999999</v>
      </c>
      <c r="P3302" s="2">
        <f t="shared" si="102"/>
        <v>0.42077341556833553</v>
      </c>
      <c r="Q3302" s="2">
        <f t="shared" si="103"/>
        <v>9.7302003986894647E-2</v>
      </c>
      <c r="R3302" s="2" t="str">
        <f>IF(Global_Household_Financial_Dyna[[#This Row],[Vs country_Average]]&lt;-0.2, "Underperformer", IF(Global_Household_Financial_Dyna[[#This Row],[Vs country_Average]]&gt;0.2, "Outperformer", "Normal"))</f>
        <v>Normal</v>
      </c>
      <c r="S33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877.34</v>
      </c>
      <c r="T33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877.34</v>
      </c>
      <c r="U33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877.34</v>
      </c>
      <c r="V33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877.34</v>
      </c>
    </row>
    <row r="3303" spans="1:22" x14ac:dyDescent="0.3">
      <c r="A3303">
        <v>3311</v>
      </c>
      <c r="B3303" t="s">
        <v>14</v>
      </c>
      <c r="C3303" t="s">
        <v>15</v>
      </c>
      <c r="D3303">
        <v>5</v>
      </c>
      <c r="E3303">
        <v>3</v>
      </c>
      <c r="F3303">
        <v>1151.33</v>
      </c>
      <c r="G3303">
        <v>2526.75</v>
      </c>
      <c r="H3303">
        <v>379.01</v>
      </c>
      <c r="I3303">
        <v>1636.41</v>
      </c>
      <c r="J3303">
        <v>511.32</v>
      </c>
      <c r="K3303">
        <f>Global_Household_Financial_Dyna[[#This Row],[Total_Household_Income]]-Global_Household_Financial_Dyna[[#This Row],[Estimated_Taxes]]</f>
        <v>2147.7399999999998</v>
      </c>
      <c r="L3303" s="1">
        <f>Global_Household_Financial_Dyna[[#This Row],[Monthly_Savings]]/Global_Household_Financial_Dyna[[#This Row],[Net Income]]</f>
        <v>0.23807350982893649</v>
      </c>
      <c r="M3303" s="2">
        <f>Global_Household_Financial_Dyna[[#This Row],[Monthly_Expenses]]/Global_Household_Financial_Dyna[[#This Row],[Net Income]]</f>
        <v>0.76192183411399905</v>
      </c>
      <c r="N3303" t="str">
        <f>IF(Global_Household_Financial_Dyna[[#This Row],[Monthly_Savings]]&lt;0,"High Risk", IF(Global_Household_Financial_Dyna[[#This Row],[Savings Rate%]]&lt;0.1, "Medium", "Safe"))</f>
        <v>Safe</v>
      </c>
      <c r="O3303">
        <f>Global_Household_Financial_Dyna[[#This Row],[Total_Household_Income]]/Global_Household_Financial_Dyna[[#This Row],[Family_Size]]</f>
        <v>505.35</v>
      </c>
      <c r="P3303" s="2">
        <f t="shared" si="102"/>
        <v>0.39788995363055785</v>
      </c>
      <c r="Q3303" s="2">
        <f t="shared" si="103"/>
        <v>-0.15981644380162136</v>
      </c>
      <c r="R3303" s="2" t="str">
        <f>IF(Global_Household_Financial_Dyna[[#This Row],[Vs country_Average]]&lt;-0.2, "Underperformer", IF(Global_Household_Financial_Dyna[[#This Row],[Vs country_Average]]&gt;0.2, "Outperformer", "Normal"))</f>
        <v>Normal</v>
      </c>
      <c r="S33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511.32</v>
      </c>
      <c r="T33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511.32</v>
      </c>
      <c r="U33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511.32</v>
      </c>
      <c r="V33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511.32</v>
      </c>
    </row>
    <row r="3304" spans="1:22" x14ac:dyDescent="0.3">
      <c r="A3304">
        <v>3312</v>
      </c>
      <c r="B3304" t="s">
        <v>16</v>
      </c>
      <c r="C3304" t="s">
        <v>21</v>
      </c>
      <c r="D3304">
        <v>4</v>
      </c>
      <c r="E3304">
        <v>3</v>
      </c>
      <c r="F3304">
        <v>2611.79</v>
      </c>
      <c r="G3304">
        <v>5355.42</v>
      </c>
      <c r="H3304">
        <v>1874.4</v>
      </c>
      <c r="I3304">
        <v>3857.2</v>
      </c>
      <c r="J3304">
        <v>-376.18</v>
      </c>
      <c r="K3304">
        <f>Global_Household_Financial_Dyna[[#This Row],[Total_Household_Income]]-Global_Household_Financial_Dyna[[#This Row],[Estimated_Taxes]]</f>
        <v>3481.02</v>
      </c>
      <c r="L3304" s="1">
        <f>Global_Household_Financial_Dyna[[#This Row],[Monthly_Savings]]/Global_Household_Financial_Dyna[[#This Row],[Net Income]]</f>
        <v>-0.10806602662438021</v>
      </c>
      <c r="M3304" s="2">
        <f>Global_Household_Financial_Dyna[[#This Row],[Monthly_Expenses]]/Global_Household_Financial_Dyna[[#This Row],[Net Income]]</f>
        <v>1.1080660266243803</v>
      </c>
      <c r="N3304" t="str">
        <f>IF(Global_Household_Financial_Dyna[[#This Row],[Monthly_Savings]]&lt;0,"High Risk", IF(Global_Household_Financial_Dyna[[#This Row],[Savings Rate%]]&lt;0.1, "Medium", "Safe"))</f>
        <v>High Risk</v>
      </c>
      <c r="O3304">
        <f>Global_Household_Financial_Dyna[[#This Row],[Total_Household_Income]]/Global_Household_Financial_Dyna[[#This Row],[Family_Size]]</f>
        <v>1338.855</v>
      </c>
      <c r="P3304" s="2">
        <f t="shared" si="102"/>
        <v>0.15879799892000862</v>
      </c>
      <c r="Q3304" s="2">
        <f t="shared" si="103"/>
        <v>-0.26686402554438882</v>
      </c>
      <c r="R3304" s="2" t="str">
        <f>IF(Global_Household_Financial_Dyna[[#This Row],[Vs country_Average]]&lt;-0.2, "Underperformer", IF(Global_Household_Financial_Dyna[[#This Row],[Vs country_Average]]&gt;0.2, "Outperformer", "Normal"))</f>
        <v>Underperformer</v>
      </c>
      <c r="S33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-183.32</v>
      </c>
      <c r="T33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9.5400000000000205</v>
      </c>
      <c r="U33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202.40000000000003</v>
      </c>
      <c r="V33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395.26000000000005</v>
      </c>
    </row>
    <row r="3305" spans="1:22" x14ac:dyDescent="0.3">
      <c r="A3305">
        <v>3313</v>
      </c>
      <c r="B3305" t="s">
        <v>14</v>
      </c>
      <c r="C3305" t="s">
        <v>15</v>
      </c>
      <c r="D3305">
        <v>6</v>
      </c>
      <c r="E3305">
        <v>3</v>
      </c>
      <c r="F3305">
        <v>691.06</v>
      </c>
      <c r="G3305">
        <v>1301.56</v>
      </c>
      <c r="H3305">
        <v>195.23</v>
      </c>
      <c r="I3305">
        <v>1123.3</v>
      </c>
      <c r="J3305">
        <v>-16.97</v>
      </c>
      <c r="K3305">
        <f>Global_Household_Financial_Dyna[[#This Row],[Total_Household_Income]]-Global_Household_Financial_Dyna[[#This Row],[Estimated_Taxes]]</f>
        <v>1106.33</v>
      </c>
      <c r="L3305" s="1">
        <f>Global_Household_Financial_Dyna[[#This Row],[Monthly_Savings]]/Global_Household_Financial_Dyna[[#This Row],[Net Income]]</f>
        <v>-1.5339003733063373E-2</v>
      </c>
      <c r="M3305" s="2">
        <f>Global_Household_Financial_Dyna[[#This Row],[Monthly_Expenses]]/Global_Household_Financial_Dyna[[#This Row],[Net Income]]</f>
        <v>1.0153390037330634</v>
      </c>
      <c r="N3305" t="str">
        <f>IF(Global_Household_Financial_Dyna[[#This Row],[Monthly_Savings]]&lt;0,"High Risk", IF(Global_Household_Financial_Dyna[[#This Row],[Savings Rate%]]&lt;0.1, "Medium", "Safe"))</f>
        <v>High Risk</v>
      </c>
      <c r="O3305">
        <f>Global_Household_Financial_Dyna[[#This Row],[Total_Household_Income]]/Global_Household_Financial_Dyna[[#This Row],[Family_Size]]</f>
        <v>216.92666666666665</v>
      </c>
      <c r="P3305" s="2">
        <f t="shared" si="102"/>
        <v>0.39788995363055785</v>
      </c>
      <c r="Q3305" s="2">
        <f t="shared" si="103"/>
        <v>-0.4132289573636212</v>
      </c>
      <c r="R3305" s="2" t="str">
        <f>IF(Global_Household_Financial_Dyna[[#This Row],[Vs country_Average]]&lt;-0.2, "Underperformer", IF(Global_Household_Financial_Dyna[[#This Row],[Vs country_Average]]&gt;0.2, "Outperformer", "Normal"))</f>
        <v>Underperformer</v>
      </c>
      <c r="S33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39.195</v>
      </c>
      <c r="T33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95.36</v>
      </c>
      <c r="U33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151.52500000000001</v>
      </c>
      <c r="V33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207.69</v>
      </c>
    </row>
    <row r="3306" spans="1:22" x14ac:dyDescent="0.3">
      <c r="A3306">
        <v>3314</v>
      </c>
      <c r="B3306" t="s">
        <v>18</v>
      </c>
      <c r="C3306" t="s">
        <v>19</v>
      </c>
      <c r="D3306">
        <v>4</v>
      </c>
      <c r="E3306">
        <v>3</v>
      </c>
      <c r="F3306">
        <v>4576.8500000000004</v>
      </c>
      <c r="G3306">
        <v>10357.74</v>
      </c>
      <c r="H3306">
        <v>2796.59</v>
      </c>
      <c r="I3306">
        <v>3281.85</v>
      </c>
      <c r="J3306">
        <v>4279.3</v>
      </c>
      <c r="K3306">
        <f>Global_Household_Financial_Dyna[[#This Row],[Total_Household_Income]]-Global_Household_Financial_Dyna[[#This Row],[Estimated_Taxes]]</f>
        <v>7561.15</v>
      </c>
      <c r="L3306" s="1">
        <f>Global_Household_Financial_Dyna[[#This Row],[Monthly_Savings]]/Global_Household_Financial_Dyna[[#This Row],[Net Income]]</f>
        <v>0.56595888191611066</v>
      </c>
      <c r="M3306" s="2">
        <f>Global_Household_Financial_Dyna[[#This Row],[Monthly_Expenses]]/Global_Household_Financial_Dyna[[#This Row],[Net Income]]</f>
        <v>0.43404111808388934</v>
      </c>
      <c r="N3306" t="str">
        <f>IF(Global_Household_Financial_Dyna[[#This Row],[Monthly_Savings]]&lt;0,"High Risk", IF(Global_Household_Financial_Dyna[[#This Row],[Savings Rate%]]&lt;0.1, "Medium", "Safe"))</f>
        <v>Safe</v>
      </c>
      <c r="O3306">
        <f>Global_Household_Financial_Dyna[[#This Row],[Total_Household_Income]]/Global_Household_Financial_Dyna[[#This Row],[Family_Size]]</f>
        <v>2589.4349999999999</v>
      </c>
      <c r="P3306" s="2">
        <f t="shared" si="102"/>
        <v>0.32336204947805613</v>
      </c>
      <c r="Q3306" s="2">
        <f t="shared" si="103"/>
        <v>0.24259683243805452</v>
      </c>
      <c r="R3306" s="2" t="str">
        <f>IF(Global_Household_Financial_Dyna[[#This Row],[Vs country_Average]]&lt;-0.2, "Underperformer", IF(Global_Household_Financial_Dyna[[#This Row],[Vs country_Average]]&gt;0.2, "Outperformer", "Normal"))</f>
        <v>Outperformer</v>
      </c>
      <c r="S33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4279.3</v>
      </c>
      <c r="T33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4279.3</v>
      </c>
      <c r="U33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4279.3</v>
      </c>
      <c r="V33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4279.3</v>
      </c>
    </row>
    <row r="3307" spans="1:22" x14ac:dyDescent="0.3">
      <c r="A3307">
        <v>3315</v>
      </c>
      <c r="B3307" t="s">
        <v>18</v>
      </c>
      <c r="C3307" t="s">
        <v>19</v>
      </c>
      <c r="D3307">
        <v>8</v>
      </c>
      <c r="E3307">
        <v>1</v>
      </c>
      <c r="F3307">
        <v>2764.12</v>
      </c>
      <c r="G3307">
        <v>2764.12</v>
      </c>
      <c r="H3307">
        <v>608.11</v>
      </c>
      <c r="I3307">
        <v>2623.15</v>
      </c>
      <c r="J3307">
        <v>-467.14</v>
      </c>
      <c r="K3307">
        <f>Global_Household_Financial_Dyna[[#This Row],[Total_Household_Income]]-Global_Household_Financial_Dyna[[#This Row],[Estimated_Taxes]]</f>
        <v>2156.0099999999998</v>
      </c>
      <c r="L3307" s="1">
        <f>Global_Household_Financial_Dyna[[#This Row],[Monthly_Savings]]/Global_Household_Financial_Dyna[[#This Row],[Net Income]]</f>
        <v>-0.21666875385550161</v>
      </c>
      <c r="M3307" s="2">
        <f>Global_Household_Financial_Dyna[[#This Row],[Monthly_Expenses]]/Global_Household_Financial_Dyna[[#This Row],[Net Income]]</f>
        <v>1.2166687538555019</v>
      </c>
      <c r="N3307" t="str">
        <f>IF(Global_Household_Financial_Dyna[[#This Row],[Monthly_Savings]]&lt;0,"High Risk", IF(Global_Household_Financial_Dyna[[#This Row],[Savings Rate%]]&lt;0.1, "Medium", "Safe"))</f>
        <v>High Risk</v>
      </c>
      <c r="O3307">
        <f>Global_Household_Financial_Dyna[[#This Row],[Total_Household_Income]]/Global_Household_Financial_Dyna[[#This Row],[Family_Size]]</f>
        <v>345.51499999999999</v>
      </c>
      <c r="P3307" s="2">
        <f t="shared" si="102"/>
        <v>0.32336204947805613</v>
      </c>
      <c r="Q3307" s="2">
        <f t="shared" si="103"/>
        <v>-0.54003080333355769</v>
      </c>
      <c r="R3307" s="2" t="str">
        <f>IF(Global_Household_Financial_Dyna[[#This Row],[Vs country_Average]]&lt;-0.2, "Underperformer", IF(Global_Household_Financial_Dyna[[#This Row],[Vs country_Average]]&gt;0.2, "Outperformer", "Normal"))</f>
        <v>Underperformer</v>
      </c>
      <c r="S33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-335.98249999999996</v>
      </c>
      <c r="T33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-204.82499999999993</v>
      </c>
      <c r="U33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-73.667499999999905</v>
      </c>
      <c r="V33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57.490000000000123</v>
      </c>
    </row>
    <row r="3308" spans="1:22" x14ac:dyDescent="0.3">
      <c r="A3308">
        <v>3316</v>
      </c>
      <c r="B3308" t="s">
        <v>16</v>
      </c>
      <c r="C3308" t="s">
        <v>17</v>
      </c>
      <c r="D3308">
        <v>2</v>
      </c>
      <c r="E3308">
        <v>1</v>
      </c>
      <c r="F3308">
        <v>4529.96</v>
      </c>
      <c r="G3308">
        <v>4529.96</v>
      </c>
      <c r="H3308">
        <v>1585.49</v>
      </c>
      <c r="I3308">
        <v>1839.74</v>
      </c>
      <c r="J3308">
        <v>1104.73</v>
      </c>
      <c r="K3308">
        <f>Global_Household_Financial_Dyna[[#This Row],[Total_Household_Income]]-Global_Household_Financial_Dyna[[#This Row],[Estimated_Taxes]]</f>
        <v>2944.4700000000003</v>
      </c>
      <c r="L3308" s="1">
        <f>Global_Household_Financial_Dyna[[#This Row],[Monthly_Savings]]/Global_Household_Financial_Dyna[[#This Row],[Net Income]]</f>
        <v>0.37518806440547869</v>
      </c>
      <c r="M3308" s="2">
        <f>Global_Household_Financial_Dyna[[#This Row],[Monthly_Expenses]]/Global_Household_Financial_Dyna[[#This Row],[Net Income]]</f>
        <v>0.6248119355945212</v>
      </c>
      <c r="N3308" t="str">
        <f>IF(Global_Household_Financial_Dyna[[#This Row],[Monthly_Savings]]&lt;0,"High Risk", IF(Global_Household_Financial_Dyna[[#This Row],[Savings Rate%]]&lt;0.1, "Medium", "Safe"))</f>
        <v>Safe</v>
      </c>
      <c r="O3308">
        <f>Global_Household_Financial_Dyna[[#This Row],[Total_Household_Income]]/Global_Household_Financial_Dyna[[#This Row],[Family_Size]]</f>
        <v>2264.98</v>
      </c>
      <c r="P3308" s="2">
        <f t="shared" si="102"/>
        <v>0.15879799892000862</v>
      </c>
      <c r="Q3308" s="2">
        <f t="shared" si="103"/>
        <v>0.21639006548547007</v>
      </c>
      <c r="R3308" s="2" t="str">
        <f>IF(Global_Household_Financial_Dyna[[#This Row],[Vs country_Average]]&lt;-0.2, "Underperformer", IF(Global_Household_Financial_Dyna[[#This Row],[Vs country_Average]]&gt;0.2, "Outperformer", "Normal"))</f>
        <v>Outperformer</v>
      </c>
      <c r="S33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1104.73</v>
      </c>
      <c r="T33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1104.73</v>
      </c>
      <c r="U33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1104.73</v>
      </c>
      <c r="V33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1104.73</v>
      </c>
    </row>
    <row r="3309" spans="1:22" x14ac:dyDescent="0.3">
      <c r="A3309">
        <v>3317</v>
      </c>
      <c r="B3309" t="s">
        <v>10</v>
      </c>
      <c r="C3309" t="s">
        <v>22</v>
      </c>
      <c r="D3309">
        <v>7</v>
      </c>
      <c r="E3309">
        <v>3</v>
      </c>
      <c r="F3309">
        <v>938.59</v>
      </c>
      <c r="G3309">
        <v>2076.25</v>
      </c>
      <c r="H3309">
        <v>207.63</v>
      </c>
      <c r="I3309">
        <v>817.69</v>
      </c>
      <c r="J3309">
        <v>1050.94</v>
      </c>
      <c r="K3309">
        <f>Global_Household_Financial_Dyna[[#This Row],[Total_Household_Income]]-Global_Household_Financial_Dyna[[#This Row],[Estimated_Taxes]]</f>
        <v>1868.62</v>
      </c>
      <c r="L3309" s="1">
        <f>Global_Household_Financial_Dyna[[#This Row],[Monthly_Savings]]/Global_Household_Financial_Dyna[[#This Row],[Net Income]]</f>
        <v>0.56241504425725941</v>
      </c>
      <c r="M3309" s="2">
        <f>Global_Household_Financial_Dyna[[#This Row],[Monthly_Expenses]]/Global_Household_Financial_Dyna[[#This Row],[Net Income]]</f>
        <v>0.43759030728559051</v>
      </c>
      <c r="N3309" t="str">
        <f>IF(Global_Household_Financial_Dyna[[#This Row],[Monthly_Savings]]&lt;0,"High Risk", IF(Global_Household_Financial_Dyna[[#This Row],[Savings Rate%]]&lt;0.1, "Medium", "Safe"))</f>
        <v>Safe</v>
      </c>
      <c r="O3309">
        <f>Global_Household_Financial_Dyna[[#This Row],[Total_Household_Income]]/Global_Household_Financial_Dyna[[#This Row],[Family_Size]]</f>
        <v>296.60714285714283</v>
      </c>
      <c r="P3309" s="2">
        <f t="shared" si="102"/>
        <v>0.42077341556833553</v>
      </c>
      <c r="Q3309" s="2">
        <f t="shared" si="103"/>
        <v>0.14164162868892388</v>
      </c>
      <c r="R3309" s="2" t="str">
        <f>IF(Global_Household_Financial_Dyna[[#This Row],[Vs country_Average]]&lt;-0.2, "Underperformer", IF(Global_Household_Financial_Dyna[[#This Row],[Vs country_Average]]&gt;0.2, "Outperformer", "Normal"))</f>
        <v>Normal</v>
      </c>
      <c r="S33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1050.94</v>
      </c>
      <c r="T33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1050.94</v>
      </c>
      <c r="U33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1050.94</v>
      </c>
      <c r="V33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1050.94</v>
      </c>
    </row>
    <row r="3310" spans="1:22" x14ac:dyDescent="0.3">
      <c r="A3310">
        <v>3318</v>
      </c>
      <c r="B3310" t="s">
        <v>18</v>
      </c>
      <c r="C3310" t="s">
        <v>20</v>
      </c>
      <c r="D3310">
        <v>6</v>
      </c>
      <c r="E3310">
        <v>1</v>
      </c>
      <c r="F3310">
        <v>6176.96</v>
      </c>
      <c r="G3310">
        <v>6176.96</v>
      </c>
      <c r="H3310">
        <v>1358.93</v>
      </c>
      <c r="I3310">
        <v>3895.69</v>
      </c>
      <c r="J3310">
        <v>922.34</v>
      </c>
      <c r="K3310">
        <f>Global_Household_Financial_Dyna[[#This Row],[Total_Household_Income]]-Global_Household_Financial_Dyna[[#This Row],[Estimated_Taxes]]</f>
        <v>4818.03</v>
      </c>
      <c r="L3310" s="1">
        <f>Global_Household_Financial_Dyna[[#This Row],[Monthly_Savings]]/Global_Household_Financial_Dyna[[#This Row],[Net Income]]</f>
        <v>0.19143508861505637</v>
      </c>
      <c r="M3310" s="2">
        <f>Global_Household_Financial_Dyna[[#This Row],[Monthly_Expenses]]/Global_Household_Financial_Dyna[[#This Row],[Net Income]]</f>
        <v>0.80856491138494369</v>
      </c>
      <c r="N3310" t="str">
        <f>IF(Global_Household_Financial_Dyna[[#This Row],[Monthly_Savings]]&lt;0,"High Risk", IF(Global_Household_Financial_Dyna[[#This Row],[Savings Rate%]]&lt;0.1, "Medium", "Safe"))</f>
        <v>Safe</v>
      </c>
      <c r="O3310">
        <f>Global_Household_Financial_Dyna[[#This Row],[Total_Household_Income]]/Global_Household_Financial_Dyna[[#This Row],[Family_Size]]</f>
        <v>1029.4933333333333</v>
      </c>
      <c r="P3310" s="2">
        <f t="shared" si="102"/>
        <v>0.32336204947805613</v>
      </c>
      <c r="Q3310" s="2">
        <f t="shared" si="103"/>
        <v>-0.13192696086299976</v>
      </c>
      <c r="R3310" s="2" t="str">
        <f>IF(Global_Household_Financial_Dyna[[#This Row],[Vs country_Average]]&lt;-0.2, "Underperformer", IF(Global_Household_Financial_Dyna[[#This Row],[Vs country_Average]]&gt;0.2, "Outperformer", "Normal"))</f>
        <v>Normal</v>
      </c>
      <c r="S33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922.34</v>
      </c>
      <c r="T33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922.34</v>
      </c>
      <c r="U33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922.34</v>
      </c>
      <c r="V33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922.34</v>
      </c>
    </row>
    <row r="3311" spans="1:22" x14ac:dyDescent="0.3">
      <c r="A3311">
        <v>3319</v>
      </c>
      <c r="B3311" t="s">
        <v>14</v>
      </c>
      <c r="C3311" t="s">
        <v>15</v>
      </c>
      <c r="D3311">
        <v>3</v>
      </c>
      <c r="E3311">
        <v>1</v>
      </c>
      <c r="F3311">
        <v>1595.22</v>
      </c>
      <c r="G3311">
        <v>1595.22</v>
      </c>
      <c r="H3311">
        <v>239.28</v>
      </c>
      <c r="I3311">
        <v>876.02</v>
      </c>
      <c r="J3311">
        <v>479.91</v>
      </c>
      <c r="K3311">
        <f>Global_Household_Financial_Dyna[[#This Row],[Total_Household_Income]]-Global_Household_Financial_Dyna[[#This Row],[Estimated_Taxes]]</f>
        <v>1355.94</v>
      </c>
      <c r="L3311" s="1">
        <f>Global_Household_Financial_Dyna[[#This Row],[Monthly_Savings]]/Global_Household_Financial_Dyna[[#This Row],[Net Income]]</f>
        <v>0.3539315898933581</v>
      </c>
      <c r="M3311" s="2">
        <f>Global_Household_Financial_Dyna[[#This Row],[Monthly_Expenses]]/Global_Household_Financial_Dyna[[#This Row],[Net Income]]</f>
        <v>0.64606103514904789</v>
      </c>
      <c r="N3311" t="str">
        <f>IF(Global_Household_Financial_Dyna[[#This Row],[Monthly_Savings]]&lt;0,"High Risk", IF(Global_Household_Financial_Dyna[[#This Row],[Savings Rate%]]&lt;0.1, "Medium", "Safe"))</f>
        <v>Safe</v>
      </c>
      <c r="O3311">
        <f>Global_Household_Financial_Dyna[[#This Row],[Total_Household_Income]]/Global_Household_Financial_Dyna[[#This Row],[Family_Size]]</f>
        <v>531.74</v>
      </c>
      <c r="P3311" s="2">
        <f t="shared" si="102"/>
        <v>0.39788995363055785</v>
      </c>
      <c r="Q3311" s="2">
        <f t="shared" si="103"/>
        <v>-4.3958363737199746E-2</v>
      </c>
      <c r="R3311" s="2" t="str">
        <f>IF(Global_Household_Financial_Dyna[[#This Row],[Vs country_Average]]&lt;-0.2, "Underperformer", IF(Global_Household_Financial_Dyna[[#This Row],[Vs country_Average]]&gt;0.2, "Outperformer", "Normal"))</f>
        <v>Normal</v>
      </c>
      <c r="S33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479.91</v>
      </c>
      <c r="T33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479.91</v>
      </c>
      <c r="U33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479.91</v>
      </c>
      <c r="V33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479.91</v>
      </c>
    </row>
    <row r="3312" spans="1:22" x14ac:dyDescent="0.3">
      <c r="A3312">
        <v>3320</v>
      </c>
      <c r="B3312" t="s">
        <v>14</v>
      </c>
      <c r="C3312" t="s">
        <v>15</v>
      </c>
      <c r="D3312">
        <v>2</v>
      </c>
      <c r="E3312">
        <v>1</v>
      </c>
      <c r="F3312">
        <v>1788.05</v>
      </c>
      <c r="G3312">
        <v>1788.05</v>
      </c>
      <c r="H3312">
        <v>268.20999999999998</v>
      </c>
      <c r="I3312">
        <v>824.57</v>
      </c>
      <c r="J3312">
        <v>695.27</v>
      </c>
      <c r="K3312">
        <f>Global_Household_Financial_Dyna[[#This Row],[Total_Household_Income]]-Global_Household_Financial_Dyna[[#This Row],[Estimated_Taxes]]</f>
        <v>1519.84</v>
      </c>
      <c r="L3312" s="1">
        <f>Global_Household_Financial_Dyna[[#This Row],[Monthly_Savings]]/Global_Household_Financial_Dyna[[#This Row],[Net Income]]</f>
        <v>0.45746262764501527</v>
      </c>
      <c r="M3312" s="2">
        <f>Global_Household_Financial_Dyna[[#This Row],[Monthly_Expenses]]/Global_Household_Financial_Dyna[[#This Row],[Net Income]]</f>
        <v>0.54253737235498478</v>
      </c>
      <c r="N3312" t="str">
        <f>IF(Global_Household_Financial_Dyna[[#This Row],[Monthly_Savings]]&lt;0,"High Risk", IF(Global_Household_Financial_Dyna[[#This Row],[Savings Rate%]]&lt;0.1, "Medium", "Safe"))</f>
        <v>Safe</v>
      </c>
      <c r="O3312">
        <f>Global_Household_Financial_Dyna[[#This Row],[Total_Household_Income]]/Global_Household_Financial_Dyna[[#This Row],[Family_Size]]</f>
        <v>894.02499999999998</v>
      </c>
      <c r="P3312" s="2">
        <f t="shared" si="102"/>
        <v>0.39788995363055785</v>
      </c>
      <c r="Q3312" s="2">
        <f t="shared" si="103"/>
        <v>5.9572674014457427E-2</v>
      </c>
      <c r="R3312" s="2" t="str">
        <f>IF(Global_Household_Financial_Dyna[[#This Row],[Vs country_Average]]&lt;-0.2, "Underperformer", IF(Global_Household_Financial_Dyna[[#This Row],[Vs country_Average]]&gt;0.2, "Outperformer", "Normal"))</f>
        <v>Normal</v>
      </c>
      <c r="S33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695.27</v>
      </c>
      <c r="T33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695.27</v>
      </c>
      <c r="U33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695.27</v>
      </c>
      <c r="V33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695.27</v>
      </c>
    </row>
    <row r="3313" spans="1:22" x14ac:dyDescent="0.3">
      <c r="A3313">
        <v>3321</v>
      </c>
      <c r="B3313" t="s">
        <v>16</v>
      </c>
      <c r="C3313" t="s">
        <v>17</v>
      </c>
      <c r="D3313">
        <v>4</v>
      </c>
      <c r="E3313">
        <v>3</v>
      </c>
      <c r="F3313">
        <v>5665.07</v>
      </c>
      <c r="G3313">
        <v>13239.41</v>
      </c>
      <c r="H3313">
        <v>5295.76</v>
      </c>
      <c r="I3313">
        <v>2580.85</v>
      </c>
      <c r="J3313">
        <v>5362.8</v>
      </c>
      <c r="K3313">
        <f>Global_Household_Financial_Dyna[[#This Row],[Total_Household_Income]]-Global_Household_Financial_Dyna[[#This Row],[Estimated_Taxes]]</f>
        <v>7943.65</v>
      </c>
      <c r="L3313" s="1">
        <f>Global_Household_Financial_Dyna[[#This Row],[Monthly_Savings]]/Global_Household_Financial_Dyna[[#This Row],[Net Income]]</f>
        <v>0.67510527276503884</v>
      </c>
      <c r="M3313" s="2">
        <f>Global_Household_Financial_Dyna[[#This Row],[Monthly_Expenses]]/Global_Household_Financial_Dyna[[#This Row],[Net Income]]</f>
        <v>0.32489472723496127</v>
      </c>
      <c r="N3313" t="str">
        <f>IF(Global_Household_Financial_Dyna[[#This Row],[Monthly_Savings]]&lt;0,"High Risk", IF(Global_Household_Financial_Dyna[[#This Row],[Savings Rate%]]&lt;0.1, "Medium", "Safe"))</f>
        <v>Safe</v>
      </c>
      <c r="O3313">
        <f>Global_Household_Financial_Dyna[[#This Row],[Total_Household_Income]]/Global_Household_Financial_Dyna[[#This Row],[Family_Size]]</f>
        <v>3309.8525</v>
      </c>
      <c r="P3313" s="2">
        <f t="shared" si="102"/>
        <v>0.15879799892000862</v>
      </c>
      <c r="Q3313" s="2">
        <f t="shared" si="103"/>
        <v>0.51630727384503028</v>
      </c>
      <c r="R3313" s="2" t="str">
        <f>IF(Global_Household_Financial_Dyna[[#This Row],[Vs country_Average]]&lt;-0.2, "Underperformer", IF(Global_Household_Financial_Dyna[[#This Row],[Vs country_Average]]&gt;0.2, "Outperformer", "Normal"))</f>
        <v>Outperformer</v>
      </c>
      <c r="S33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5362.8</v>
      </c>
      <c r="T33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5362.8</v>
      </c>
      <c r="U33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5362.8</v>
      </c>
      <c r="V33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5362.8</v>
      </c>
    </row>
    <row r="3314" spans="1:22" x14ac:dyDescent="0.3">
      <c r="A3314">
        <v>3322</v>
      </c>
      <c r="B3314" t="s">
        <v>18</v>
      </c>
      <c r="C3314" t="s">
        <v>19</v>
      </c>
      <c r="D3314">
        <v>8</v>
      </c>
      <c r="E3314">
        <v>3</v>
      </c>
      <c r="F3314">
        <v>2883.53</v>
      </c>
      <c r="G3314">
        <v>5951.46</v>
      </c>
      <c r="H3314">
        <v>1309.32</v>
      </c>
      <c r="I3314">
        <v>3416.29</v>
      </c>
      <c r="J3314">
        <v>1225.8499999999999</v>
      </c>
      <c r="K3314">
        <f>Global_Household_Financial_Dyna[[#This Row],[Total_Household_Income]]-Global_Household_Financial_Dyna[[#This Row],[Estimated_Taxes]]</f>
        <v>4642.1400000000003</v>
      </c>
      <c r="L3314" s="1">
        <f>Global_Household_Financial_Dyna[[#This Row],[Monthly_Savings]]/Global_Household_Financial_Dyna[[#This Row],[Net Income]]</f>
        <v>0.26407001943069358</v>
      </c>
      <c r="M3314" s="2">
        <f>Global_Household_Financial_Dyna[[#This Row],[Monthly_Expenses]]/Global_Household_Financial_Dyna[[#This Row],[Net Income]]</f>
        <v>0.73592998056930636</v>
      </c>
      <c r="N3314" t="str">
        <f>IF(Global_Household_Financial_Dyna[[#This Row],[Monthly_Savings]]&lt;0,"High Risk", IF(Global_Household_Financial_Dyna[[#This Row],[Savings Rate%]]&lt;0.1, "Medium", "Safe"))</f>
        <v>Safe</v>
      </c>
      <c r="O3314">
        <f>Global_Household_Financial_Dyna[[#This Row],[Total_Household_Income]]/Global_Household_Financial_Dyna[[#This Row],[Family_Size]]</f>
        <v>743.9325</v>
      </c>
      <c r="P3314" s="2">
        <f t="shared" si="102"/>
        <v>0.32336204947805613</v>
      </c>
      <c r="Q3314" s="2">
        <f t="shared" si="103"/>
        <v>-5.9292030047362554E-2</v>
      </c>
      <c r="R3314" s="2" t="str">
        <f>IF(Global_Household_Financial_Dyna[[#This Row],[Vs country_Average]]&lt;-0.2, "Underperformer", IF(Global_Household_Financial_Dyna[[#This Row],[Vs country_Average]]&gt;0.2, "Outperformer", "Normal"))</f>
        <v>Normal</v>
      </c>
      <c r="S33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1225.8499999999999</v>
      </c>
      <c r="T33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1225.8499999999999</v>
      </c>
      <c r="U33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1225.8499999999999</v>
      </c>
      <c r="V33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1225.8499999999999</v>
      </c>
    </row>
    <row r="3315" spans="1:22" x14ac:dyDescent="0.3">
      <c r="A3315">
        <v>3323</v>
      </c>
      <c r="B3315" t="s">
        <v>14</v>
      </c>
      <c r="C3315" t="s">
        <v>15</v>
      </c>
      <c r="D3315">
        <v>3</v>
      </c>
      <c r="E3315">
        <v>3</v>
      </c>
      <c r="F3315">
        <v>1492.98</v>
      </c>
      <c r="G3315">
        <v>3453.92</v>
      </c>
      <c r="H3315">
        <v>518.09</v>
      </c>
      <c r="I3315">
        <v>1005.61</v>
      </c>
      <c r="J3315">
        <v>1930.23</v>
      </c>
      <c r="K3315">
        <f>Global_Household_Financial_Dyna[[#This Row],[Total_Household_Income]]-Global_Household_Financial_Dyna[[#This Row],[Estimated_Taxes]]</f>
        <v>2935.83</v>
      </c>
      <c r="L3315" s="1">
        <f>Global_Household_Financial_Dyna[[#This Row],[Monthly_Savings]]/Global_Household_Financial_Dyna[[#This Row],[Net Income]]</f>
        <v>0.65747335506483684</v>
      </c>
      <c r="M3315" s="2">
        <f>Global_Household_Financial_Dyna[[#This Row],[Monthly_Expenses]]/Global_Household_Financial_Dyna[[#This Row],[Net Income]]</f>
        <v>0.34253005112693857</v>
      </c>
      <c r="N3315" t="str">
        <f>IF(Global_Household_Financial_Dyna[[#This Row],[Monthly_Savings]]&lt;0,"High Risk", IF(Global_Household_Financial_Dyna[[#This Row],[Savings Rate%]]&lt;0.1, "Medium", "Safe"))</f>
        <v>Safe</v>
      </c>
      <c r="O3315">
        <f>Global_Household_Financial_Dyna[[#This Row],[Total_Household_Income]]/Global_Household_Financial_Dyna[[#This Row],[Family_Size]]</f>
        <v>1151.3066666666666</v>
      </c>
      <c r="P3315" s="2">
        <f t="shared" si="102"/>
        <v>0.39788995363055785</v>
      </c>
      <c r="Q3315" s="2">
        <f t="shared" si="103"/>
        <v>0.25958340143427899</v>
      </c>
      <c r="R3315" s="2" t="str">
        <f>IF(Global_Household_Financial_Dyna[[#This Row],[Vs country_Average]]&lt;-0.2, "Underperformer", IF(Global_Household_Financial_Dyna[[#This Row],[Vs country_Average]]&gt;0.2, "Outperformer", "Normal"))</f>
        <v>Outperformer</v>
      </c>
      <c r="S33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1930.23</v>
      </c>
      <c r="T33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1930.23</v>
      </c>
      <c r="U33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1930.23</v>
      </c>
      <c r="V33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1930.23</v>
      </c>
    </row>
    <row r="3316" spans="1:22" x14ac:dyDescent="0.3">
      <c r="A3316">
        <v>3324</v>
      </c>
      <c r="B3316" t="s">
        <v>16</v>
      </c>
      <c r="C3316" t="s">
        <v>21</v>
      </c>
      <c r="D3316">
        <v>3</v>
      </c>
      <c r="E3316">
        <v>3</v>
      </c>
      <c r="F3316">
        <v>2340.4</v>
      </c>
      <c r="G3316">
        <v>5111.82</v>
      </c>
      <c r="H3316">
        <v>1789.14</v>
      </c>
      <c r="I3316">
        <v>2687.29</v>
      </c>
      <c r="J3316">
        <v>635.4</v>
      </c>
      <c r="K3316">
        <f>Global_Household_Financial_Dyna[[#This Row],[Total_Household_Income]]-Global_Household_Financial_Dyna[[#This Row],[Estimated_Taxes]]</f>
        <v>3322.6799999999994</v>
      </c>
      <c r="L3316" s="1">
        <f>Global_Household_Financial_Dyna[[#This Row],[Monthly_Savings]]/Global_Household_Financial_Dyna[[#This Row],[Net Income]]</f>
        <v>0.19123117483477195</v>
      </c>
      <c r="M3316" s="2">
        <f>Global_Household_Financial_Dyna[[#This Row],[Monthly_Expenses]]/Global_Household_Financial_Dyna[[#This Row],[Net Income]]</f>
        <v>0.80877183478396975</v>
      </c>
      <c r="N3316" t="str">
        <f>IF(Global_Household_Financial_Dyna[[#This Row],[Monthly_Savings]]&lt;0,"High Risk", IF(Global_Household_Financial_Dyna[[#This Row],[Savings Rate%]]&lt;0.1, "Medium", "Safe"))</f>
        <v>Safe</v>
      </c>
      <c r="O3316">
        <f>Global_Household_Financial_Dyna[[#This Row],[Total_Household_Income]]/Global_Household_Financial_Dyna[[#This Row],[Family_Size]]</f>
        <v>1703.9399999999998</v>
      </c>
      <c r="P3316" s="2">
        <f t="shared" si="102"/>
        <v>0.15879799892000862</v>
      </c>
      <c r="Q3316" s="2">
        <f t="shared" si="103"/>
        <v>3.2433175914763329E-2</v>
      </c>
      <c r="R3316" s="2" t="str">
        <f>IF(Global_Household_Financial_Dyna[[#This Row],[Vs country_Average]]&lt;-0.2, "Underperformer", IF(Global_Household_Financial_Dyna[[#This Row],[Vs country_Average]]&gt;0.2, "Outperformer", "Normal"))</f>
        <v>Normal</v>
      </c>
      <c r="S33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635.4</v>
      </c>
      <c r="T33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635.4</v>
      </c>
      <c r="U33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635.4</v>
      </c>
      <c r="V33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635.4</v>
      </c>
    </row>
    <row r="3317" spans="1:22" x14ac:dyDescent="0.3">
      <c r="A3317">
        <v>3325</v>
      </c>
      <c r="B3317" t="s">
        <v>14</v>
      </c>
      <c r="C3317" t="s">
        <v>15</v>
      </c>
      <c r="D3317">
        <v>5</v>
      </c>
      <c r="E3317">
        <v>3</v>
      </c>
      <c r="F3317">
        <v>1023.68</v>
      </c>
      <c r="G3317">
        <v>2430.02</v>
      </c>
      <c r="H3317">
        <v>364.5</v>
      </c>
      <c r="I3317">
        <v>1456.55</v>
      </c>
      <c r="J3317">
        <v>608.96</v>
      </c>
      <c r="K3317">
        <f>Global_Household_Financial_Dyna[[#This Row],[Total_Household_Income]]-Global_Household_Financial_Dyna[[#This Row],[Estimated_Taxes]]</f>
        <v>2065.52</v>
      </c>
      <c r="L3317" s="1">
        <f>Global_Household_Financial_Dyna[[#This Row],[Monthly_Savings]]/Global_Household_Financial_Dyna[[#This Row],[Net Income]]</f>
        <v>0.29482164297610292</v>
      </c>
      <c r="M3317" s="2">
        <f>Global_Household_Financial_Dyna[[#This Row],[Monthly_Expenses]]/Global_Household_Financial_Dyna[[#This Row],[Net Income]]</f>
        <v>0.70517351562802588</v>
      </c>
      <c r="N3317" t="str">
        <f>IF(Global_Household_Financial_Dyna[[#This Row],[Monthly_Savings]]&lt;0,"High Risk", IF(Global_Household_Financial_Dyna[[#This Row],[Savings Rate%]]&lt;0.1, "Medium", "Safe"))</f>
        <v>Safe</v>
      </c>
      <c r="O3317">
        <f>Global_Household_Financial_Dyna[[#This Row],[Total_Household_Income]]/Global_Household_Financial_Dyna[[#This Row],[Family_Size]]</f>
        <v>486.00400000000002</v>
      </c>
      <c r="P3317" s="2">
        <f t="shared" si="102"/>
        <v>0.39788995363055785</v>
      </c>
      <c r="Q3317" s="2">
        <f t="shared" si="103"/>
        <v>-0.10306831065445493</v>
      </c>
      <c r="R3317" s="2" t="str">
        <f>IF(Global_Household_Financial_Dyna[[#This Row],[Vs country_Average]]&lt;-0.2, "Underperformer", IF(Global_Household_Financial_Dyna[[#This Row],[Vs country_Average]]&gt;0.2, "Outperformer", "Normal"))</f>
        <v>Normal</v>
      </c>
      <c r="S33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608.96</v>
      </c>
      <c r="T33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608.96</v>
      </c>
      <c r="U33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608.96</v>
      </c>
      <c r="V33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608.96</v>
      </c>
    </row>
    <row r="3318" spans="1:22" x14ac:dyDescent="0.3">
      <c r="A3318">
        <v>3326</v>
      </c>
      <c r="B3318" t="s">
        <v>14</v>
      </c>
      <c r="C3318" t="s">
        <v>15</v>
      </c>
      <c r="D3318">
        <v>5</v>
      </c>
      <c r="E3318">
        <v>3</v>
      </c>
      <c r="F3318">
        <v>1837.19</v>
      </c>
      <c r="G3318">
        <v>4583.7299999999996</v>
      </c>
      <c r="H3318">
        <v>687.56</v>
      </c>
      <c r="I3318">
        <v>1427.87</v>
      </c>
      <c r="J3318">
        <v>2468.3000000000002</v>
      </c>
      <c r="K3318">
        <f>Global_Household_Financial_Dyna[[#This Row],[Total_Household_Income]]-Global_Household_Financial_Dyna[[#This Row],[Estimated_Taxes]]</f>
        <v>3896.1699999999996</v>
      </c>
      <c r="L3318" s="1">
        <f>Global_Household_Financial_Dyna[[#This Row],[Monthly_Savings]]/Global_Household_Financial_Dyna[[#This Row],[Net Income]]</f>
        <v>0.6335195846177144</v>
      </c>
      <c r="M3318" s="2">
        <f>Global_Household_Financial_Dyna[[#This Row],[Monthly_Expenses]]/Global_Household_Financial_Dyna[[#This Row],[Net Income]]</f>
        <v>0.36648041538228571</v>
      </c>
      <c r="N3318" t="str">
        <f>IF(Global_Household_Financial_Dyna[[#This Row],[Monthly_Savings]]&lt;0,"High Risk", IF(Global_Household_Financial_Dyna[[#This Row],[Savings Rate%]]&lt;0.1, "Medium", "Safe"))</f>
        <v>Safe</v>
      </c>
      <c r="O3318">
        <f>Global_Household_Financial_Dyna[[#This Row],[Total_Household_Income]]/Global_Household_Financial_Dyna[[#This Row],[Family_Size]]</f>
        <v>916.74599999999987</v>
      </c>
      <c r="P3318" s="2">
        <f t="shared" si="102"/>
        <v>0.39788995363055785</v>
      </c>
      <c r="Q3318" s="2">
        <f t="shared" si="103"/>
        <v>0.23562963098715656</v>
      </c>
      <c r="R3318" s="2" t="str">
        <f>IF(Global_Household_Financial_Dyna[[#This Row],[Vs country_Average]]&lt;-0.2, "Underperformer", IF(Global_Household_Financial_Dyna[[#This Row],[Vs country_Average]]&gt;0.2, "Outperformer", "Normal"))</f>
        <v>Outperformer</v>
      </c>
      <c r="S33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2468.3000000000002</v>
      </c>
      <c r="T33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2468.3000000000002</v>
      </c>
      <c r="U33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2468.3000000000002</v>
      </c>
      <c r="V33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2468.3000000000002</v>
      </c>
    </row>
    <row r="3319" spans="1:22" x14ac:dyDescent="0.3">
      <c r="A3319">
        <v>3327</v>
      </c>
      <c r="B3319" t="s">
        <v>14</v>
      </c>
      <c r="C3319" t="s">
        <v>15</v>
      </c>
      <c r="D3319">
        <v>8</v>
      </c>
      <c r="E3319">
        <v>3</v>
      </c>
      <c r="F3319">
        <v>387.08</v>
      </c>
      <c r="G3319">
        <v>853.78</v>
      </c>
      <c r="H3319">
        <v>128.07</v>
      </c>
      <c r="I3319">
        <v>810.24</v>
      </c>
      <c r="J3319">
        <v>-84.52</v>
      </c>
      <c r="K3319">
        <f>Global_Household_Financial_Dyna[[#This Row],[Total_Household_Income]]-Global_Household_Financial_Dyna[[#This Row],[Estimated_Taxes]]</f>
        <v>725.71</v>
      </c>
      <c r="L3319" s="1">
        <f>Global_Household_Financial_Dyna[[#This Row],[Monthly_Savings]]/Global_Household_Financial_Dyna[[#This Row],[Net Income]]</f>
        <v>-0.11646525471607115</v>
      </c>
      <c r="M3319" s="2">
        <f>Global_Household_Financial_Dyna[[#This Row],[Monthly_Expenses]]/Global_Household_Financial_Dyna[[#This Row],[Net Income]]</f>
        <v>1.1164790343250057</v>
      </c>
      <c r="N3319" t="str">
        <f>IF(Global_Household_Financial_Dyna[[#This Row],[Monthly_Savings]]&lt;0,"High Risk", IF(Global_Household_Financial_Dyna[[#This Row],[Savings Rate%]]&lt;0.1, "Medium", "Safe"))</f>
        <v>High Risk</v>
      </c>
      <c r="O3319">
        <f>Global_Household_Financial_Dyna[[#This Row],[Total_Household_Income]]/Global_Household_Financial_Dyna[[#This Row],[Family_Size]]</f>
        <v>106.7225</v>
      </c>
      <c r="P3319" s="2">
        <f t="shared" si="102"/>
        <v>0.39788995363055785</v>
      </c>
      <c r="Q3319" s="2">
        <f t="shared" si="103"/>
        <v>-0.51435520834662896</v>
      </c>
      <c r="R3319" s="2" t="str">
        <f>IF(Global_Household_Financial_Dyna[[#This Row],[Vs country_Average]]&lt;-0.2, "Underperformer", IF(Global_Household_Financial_Dyna[[#This Row],[Vs country_Average]]&gt;0.2, "Outperformer", "Normal"))</f>
        <v>Underperformer</v>
      </c>
      <c r="S33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-44.007999999999996</v>
      </c>
      <c r="T33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-3.4959999999999951</v>
      </c>
      <c r="U33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37.015999999999991</v>
      </c>
      <c r="V33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77.528000000000006</v>
      </c>
    </row>
    <row r="3320" spans="1:22" x14ac:dyDescent="0.3">
      <c r="A3320">
        <v>3328</v>
      </c>
      <c r="B3320" t="s">
        <v>16</v>
      </c>
      <c r="C3320" t="s">
        <v>21</v>
      </c>
      <c r="D3320">
        <v>8</v>
      </c>
      <c r="E3320">
        <v>3</v>
      </c>
      <c r="F3320">
        <v>6834.71</v>
      </c>
      <c r="G3320">
        <v>14582.59</v>
      </c>
      <c r="H3320">
        <v>5833.04</v>
      </c>
      <c r="I3320">
        <v>4969.6499999999996</v>
      </c>
      <c r="J3320">
        <v>3779.91</v>
      </c>
      <c r="K3320">
        <f>Global_Household_Financial_Dyna[[#This Row],[Total_Household_Income]]-Global_Household_Financial_Dyna[[#This Row],[Estimated_Taxes]]</f>
        <v>8749.5499999999993</v>
      </c>
      <c r="L3320" s="1">
        <f>Global_Household_Financial_Dyna[[#This Row],[Monthly_Savings]]/Global_Household_Financial_Dyna[[#This Row],[Net Income]]</f>
        <v>0.43201193204221933</v>
      </c>
      <c r="M3320" s="2">
        <f>Global_Household_Financial_Dyna[[#This Row],[Monthly_Expenses]]/Global_Household_Financial_Dyna[[#This Row],[Net Income]]</f>
        <v>0.56798921087370213</v>
      </c>
      <c r="N3320" t="str">
        <f>IF(Global_Household_Financial_Dyna[[#This Row],[Monthly_Savings]]&lt;0,"High Risk", IF(Global_Household_Financial_Dyna[[#This Row],[Savings Rate%]]&lt;0.1, "Medium", "Safe"))</f>
        <v>Safe</v>
      </c>
      <c r="O3320">
        <f>Global_Household_Financial_Dyna[[#This Row],[Total_Household_Income]]/Global_Household_Financial_Dyna[[#This Row],[Family_Size]]</f>
        <v>1822.82375</v>
      </c>
      <c r="P3320" s="2">
        <f t="shared" si="102"/>
        <v>0.15879799892000862</v>
      </c>
      <c r="Q3320" s="2">
        <f t="shared" si="103"/>
        <v>0.27321393312221071</v>
      </c>
      <c r="R3320" s="2" t="str">
        <f>IF(Global_Household_Financial_Dyna[[#This Row],[Vs country_Average]]&lt;-0.2, "Underperformer", IF(Global_Household_Financial_Dyna[[#This Row],[Vs country_Average]]&gt;0.2, "Outperformer", "Normal"))</f>
        <v>Outperformer</v>
      </c>
      <c r="S33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3779.91</v>
      </c>
      <c r="T33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3779.91</v>
      </c>
      <c r="U33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3779.91</v>
      </c>
      <c r="V33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3779.91</v>
      </c>
    </row>
    <row r="3321" spans="1:22" x14ac:dyDescent="0.3">
      <c r="A3321">
        <v>3329</v>
      </c>
      <c r="B3321" t="s">
        <v>18</v>
      </c>
      <c r="C3321" t="s">
        <v>19</v>
      </c>
      <c r="D3321">
        <v>1</v>
      </c>
      <c r="E3321">
        <v>1</v>
      </c>
      <c r="F3321">
        <v>4056</v>
      </c>
      <c r="G3321">
        <v>4056</v>
      </c>
      <c r="H3321">
        <v>892.32</v>
      </c>
      <c r="I3321">
        <v>1127.03</v>
      </c>
      <c r="J3321">
        <v>2036.65</v>
      </c>
      <c r="K3321">
        <f>Global_Household_Financial_Dyna[[#This Row],[Total_Household_Income]]-Global_Household_Financial_Dyna[[#This Row],[Estimated_Taxes]]</f>
        <v>3163.68</v>
      </c>
      <c r="L3321" s="1">
        <f>Global_Household_Financial_Dyna[[#This Row],[Monthly_Savings]]/Global_Household_Financial_Dyna[[#This Row],[Net Income]]</f>
        <v>0.64375979871542011</v>
      </c>
      <c r="M3321" s="2">
        <f>Global_Household_Financial_Dyna[[#This Row],[Monthly_Expenses]]/Global_Household_Financial_Dyna[[#This Row],[Net Income]]</f>
        <v>0.35624020128458</v>
      </c>
      <c r="N3321" t="str">
        <f>IF(Global_Household_Financial_Dyna[[#This Row],[Monthly_Savings]]&lt;0,"High Risk", IF(Global_Household_Financial_Dyna[[#This Row],[Savings Rate%]]&lt;0.1, "Medium", "Safe"))</f>
        <v>Safe</v>
      </c>
      <c r="O3321">
        <f>Global_Household_Financial_Dyna[[#This Row],[Total_Household_Income]]/Global_Household_Financial_Dyna[[#This Row],[Family_Size]]</f>
        <v>4056</v>
      </c>
      <c r="P3321" s="2">
        <f t="shared" si="102"/>
        <v>0.32336204947805613</v>
      </c>
      <c r="Q3321" s="2">
        <f t="shared" si="103"/>
        <v>0.32039774923736397</v>
      </c>
      <c r="R3321" s="2" t="str">
        <f>IF(Global_Household_Financial_Dyna[[#This Row],[Vs country_Average]]&lt;-0.2, "Underperformer", IF(Global_Household_Financial_Dyna[[#This Row],[Vs country_Average]]&gt;0.2, "Outperformer", "Normal"))</f>
        <v>Outperformer</v>
      </c>
      <c r="S33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2036.65</v>
      </c>
      <c r="T33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2036.65</v>
      </c>
      <c r="U33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2036.65</v>
      </c>
      <c r="V33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2036.65</v>
      </c>
    </row>
    <row r="3322" spans="1:22" x14ac:dyDescent="0.3">
      <c r="A3322">
        <v>3330</v>
      </c>
      <c r="B3322" t="s">
        <v>16</v>
      </c>
      <c r="C3322" t="s">
        <v>21</v>
      </c>
      <c r="D3322">
        <v>5</v>
      </c>
      <c r="E3322">
        <v>3</v>
      </c>
      <c r="F3322">
        <v>4353.9399999999996</v>
      </c>
      <c r="G3322">
        <v>9064.36</v>
      </c>
      <c r="H3322">
        <v>3625.74</v>
      </c>
      <c r="I3322">
        <v>3888.69</v>
      </c>
      <c r="J3322">
        <v>1549.92</v>
      </c>
      <c r="K3322">
        <f>Global_Household_Financial_Dyna[[#This Row],[Total_Household_Income]]-Global_Household_Financial_Dyna[[#This Row],[Estimated_Taxes]]</f>
        <v>5438.6200000000008</v>
      </c>
      <c r="L3322" s="1">
        <f>Global_Household_Financial_Dyna[[#This Row],[Monthly_Savings]]/Global_Household_Financial_Dyna[[#This Row],[Net Income]]</f>
        <v>0.28498405845600533</v>
      </c>
      <c r="M3322" s="2">
        <f>Global_Household_Financial_Dyna[[#This Row],[Monthly_Expenses]]/Global_Household_Financial_Dyna[[#This Row],[Net Income]]</f>
        <v>0.71501410284226508</v>
      </c>
      <c r="N3322" t="str">
        <f>IF(Global_Household_Financial_Dyna[[#This Row],[Monthly_Savings]]&lt;0,"High Risk", IF(Global_Household_Financial_Dyna[[#This Row],[Savings Rate%]]&lt;0.1, "Medium", "Safe"))</f>
        <v>Safe</v>
      </c>
      <c r="O3322">
        <f>Global_Household_Financial_Dyna[[#This Row],[Total_Household_Income]]/Global_Household_Financial_Dyna[[#This Row],[Family_Size]]</f>
        <v>1812.8720000000001</v>
      </c>
      <c r="P3322" s="2">
        <f t="shared" si="102"/>
        <v>0.15879799892000862</v>
      </c>
      <c r="Q3322" s="2">
        <f t="shared" si="103"/>
        <v>0.12618605953599671</v>
      </c>
      <c r="R3322" s="2" t="str">
        <f>IF(Global_Household_Financial_Dyna[[#This Row],[Vs country_Average]]&lt;-0.2, "Underperformer", IF(Global_Household_Financial_Dyna[[#This Row],[Vs country_Average]]&gt;0.2, "Outperformer", "Normal"))</f>
        <v>Normal</v>
      </c>
      <c r="S33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1549.92</v>
      </c>
      <c r="T33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1549.92</v>
      </c>
      <c r="U33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1549.92</v>
      </c>
      <c r="V33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1549.92</v>
      </c>
    </row>
    <row r="3323" spans="1:22" x14ac:dyDescent="0.3">
      <c r="A3323">
        <v>3331</v>
      </c>
      <c r="B3323" t="s">
        <v>16</v>
      </c>
      <c r="C3323" t="s">
        <v>21</v>
      </c>
      <c r="D3323">
        <v>7</v>
      </c>
      <c r="E3323">
        <v>3</v>
      </c>
      <c r="F3323">
        <v>3039.01</v>
      </c>
      <c r="G3323">
        <v>6708.11</v>
      </c>
      <c r="H3323">
        <v>2347.84</v>
      </c>
      <c r="I3323">
        <v>5037.2299999999996</v>
      </c>
      <c r="J3323">
        <v>-676.96</v>
      </c>
      <c r="K3323">
        <f>Global_Household_Financial_Dyna[[#This Row],[Total_Household_Income]]-Global_Household_Financial_Dyna[[#This Row],[Estimated_Taxes]]</f>
        <v>4360.2699999999995</v>
      </c>
      <c r="L3323" s="1">
        <f>Global_Household_Financial_Dyna[[#This Row],[Monthly_Savings]]/Global_Household_Financial_Dyna[[#This Row],[Net Income]]</f>
        <v>-0.15525644054152613</v>
      </c>
      <c r="M3323" s="2">
        <f>Global_Household_Financial_Dyna[[#This Row],[Monthly_Expenses]]/Global_Household_Financial_Dyna[[#This Row],[Net Income]]</f>
        <v>1.1552564405415262</v>
      </c>
      <c r="N3323" t="str">
        <f>IF(Global_Household_Financial_Dyna[[#This Row],[Monthly_Savings]]&lt;0,"High Risk", IF(Global_Household_Financial_Dyna[[#This Row],[Savings Rate%]]&lt;0.1, "Medium", "Safe"))</f>
        <v>High Risk</v>
      </c>
      <c r="O3323">
        <f>Global_Household_Financial_Dyna[[#This Row],[Total_Household_Income]]/Global_Household_Financial_Dyna[[#This Row],[Family_Size]]</f>
        <v>958.30142857142857</v>
      </c>
      <c r="P3323" s="2">
        <f t="shared" si="102"/>
        <v>0.15879799892000862</v>
      </c>
      <c r="Q3323" s="2">
        <f t="shared" si="103"/>
        <v>-0.31405443946153477</v>
      </c>
      <c r="R3323" s="2" t="str">
        <f>IF(Global_Household_Financial_Dyna[[#This Row],[Vs country_Average]]&lt;-0.2, "Underperformer", IF(Global_Household_Financial_Dyna[[#This Row],[Vs country_Average]]&gt;0.2, "Outperformer", "Normal"))</f>
        <v>Underperformer</v>
      </c>
      <c r="S33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-425.09850000000006</v>
      </c>
      <c r="T33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-173.23700000000002</v>
      </c>
      <c r="U33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78.624499999999898</v>
      </c>
      <c r="V33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330.48599999999999</v>
      </c>
    </row>
    <row r="3324" spans="1:22" x14ac:dyDescent="0.3">
      <c r="A3324">
        <v>3332</v>
      </c>
      <c r="B3324" t="s">
        <v>14</v>
      </c>
      <c r="C3324" t="s">
        <v>15</v>
      </c>
      <c r="D3324">
        <v>6</v>
      </c>
      <c r="E3324">
        <v>1</v>
      </c>
      <c r="F3324">
        <v>1835.23</v>
      </c>
      <c r="G3324">
        <v>1835.23</v>
      </c>
      <c r="H3324">
        <v>275.27999999999997</v>
      </c>
      <c r="I3324">
        <v>1513.54</v>
      </c>
      <c r="J3324">
        <v>46.4</v>
      </c>
      <c r="K3324">
        <f>Global_Household_Financial_Dyna[[#This Row],[Total_Household_Income]]-Global_Household_Financial_Dyna[[#This Row],[Estimated_Taxes]]</f>
        <v>1559.95</v>
      </c>
      <c r="L3324" s="1">
        <f>Global_Household_Financial_Dyna[[#This Row],[Monthly_Savings]]/Global_Household_Financial_Dyna[[#This Row],[Net Income]]</f>
        <v>2.9744543094329945E-2</v>
      </c>
      <c r="M3324" s="2">
        <f>Global_Household_Financial_Dyna[[#This Row],[Monthly_Expenses]]/Global_Household_Financial_Dyna[[#This Row],[Net Income]]</f>
        <v>0.97024904644379617</v>
      </c>
      <c r="N3324" t="str">
        <f>IF(Global_Household_Financial_Dyna[[#This Row],[Monthly_Savings]]&lt;0,"High Risk", IF(Global_Household_Financial_Dyna[[#This Row],[Savings Rate%]]&lt;0.1, "Medium", "Safe"))</f>
        <v>Medium</v>
      </c>
      <c r="O3324">
        <f>Global_Household_Financial_Dyna[[#This Row],[Total_Household_Income]]/Global_Household_Financial_Dyna[[#This Row],[Family_Size]]</f>
        <v>305.87166666666667</v>
      </c>
      <c r="P3324" s="2">
        <f t="shared" si="102"/>
        <v>0.39788995363055785</v>
      </c>
      <c r="Q3324" s="2">
        <f t="shared" si="103"/>
        <v>-0.3681454105362279</v>
      </c>
      <c r="R3324" s="2" t="str">
        <f>IF(Global_Household_Financial_Dyna[[#This Row],[Vs country_Average]]&lt;-0.2, "Underperformer", IF(Global_Household_Financial_Dyna[[#This Row],[Vs country_Average]]&gt;0.2, "Outperformer", "Normal"))</f>
        <v>Underperformer</v>
      </c>
      <c r="S33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46.4</v>
      </c>
      <c r="T33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46.4</v>
      </c>
      <c r="U33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46.4</v>
      </c>
      <c r="V33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46.4</v>
      </c>
    </row>
    <row r="3325" spans="1:22" x14ac:dyDescent="0.3">
      <c r="A3325">
        <v>3333</v>
      </c>
      <c r="B3325" t="s">
        <v>18</v>
      </c>
      <c r="C3325" t="s">
        <v>20</v>
      </c>
      <c r="D3325">
        <v>3</v>
      </c>
      <c r="E3325">
        <v>1</v>
      </c>
      <c r="F3325">
        <v>4202.4399999999996</v>
      </c>
      <c r="G3325">
        <v>4202.4399999999996</v>
      </c>
      <c r="H3325">
        <v>924.54</v>
      </c>
      <c r="I3325">
        <v>2669.88</v>
      </c>
      <c r="J3325">
        <v>608.02</v>
      </c>
      <c r="K3325">
        <f>Global_Household_Financial_Dyna[[#This Row],[Total_Household_Income]]-Global_Household_Financial_Dyna[[#This Row],[Estimated_Taxes]]</f>
        <v>3277.8999999999996</v>
      </c>
      <c r="L3325" s="1">
        <f>Global_Household_Financial_Dyna[[#This Row],[Monthly_Savings]]/Global_Household_Financial_Dyna[[#This Row],[Net Income]]</f>
        <v>0.18549071051587909</v>
      </c>
      <c r="M3325" s="2">
        <f>Global_Household_Financial_Dyna[[#This Row],[Monthly_Expenses]]/Global_Household_Financial_Dyna[[#This Row],[Net Income]]</f>
        <v>0.81450928948412105</v>
      </c>
      <c r="N3325" t="str">
        <f>IF(Global_Household_Financial_Dyna[[#This Row],[Monthly_Savings]]&lt;0,"High Risk", IF(Global_Household_Financial_Dyna[[#This Row],[Savings Rate%]]&lt;0.1, "Medium", "Safe"))</f>
        <v>Safe</v>
      </c>
      <c r="O3325">
        <f>Global_Household_Financial_Dyna[[#This Row],[Total_Household_Income]]/Global_Household_Financial_Dyna[[#This Row],[Family_Size]]</f>
        <v>1400.8133333333333</v>
      </c>
      <c r="P3325" s="2">
        <f t="shared" si="102"/>
        <v>0.32336204947805613</v>
      </c>
      <c r="Q3325" s="2">
        <f t="shared" si="103"/>
        <v>-0.13787133896217704</v>
      </c>
      <c r="R3325" s="2" t="str">
        <f>IF(Global_Household_Financial_Dyna[[#This Row],[Vs country_Average]]&lt;-0.2, "Underperformer", IF(Global_Household_Financial_Dyna[[#This Row],[Vs country_Average]]&gt;0.2, "Outperformer", "Normal"))</f>
        <v>Normal</v>
      </c>
      <c r="S33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608.02</v>
      </c>
      <c r="T33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608.02</v>
      </c>
      <c r="U33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608.02</v>
      </c>
      <c r="V33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608.02</v>
      </c>
    </row>
    <row r="3326" spans="1:22" x14ac:dyDescent="0.3">
      <c r="A3326">
        <v>3334</v>
      </c>
      <c r="B3326" t="s">
        <v>18</v>
      </c>
      <c r="C3326" t="s">
        <v>20</v>
      </c>
      <c r="D3326">
        <v>5</v>
      </c>
      <c r="E3326">
        <v>2</v>
      </c>
      <c r="F3326">
        <v>4196.9799999999996</v>
      </c>
      <c r="G3326">
        <v>6821.1</v>
      </c>
      <c r="H3326">
        <v>1500.64</v>
      </c>
      <c r="I3326">
        <v>2982.45</v>
      </c>
      <c r="J3326">
        <v>2338.0100000000002</v>
      </c>
      <c r="K3326">
        <f>Global_Household_Financial_Dyna[[#This Row],[Total_Household_Income]]-Global_Household_Financial_Dyna[[#This Row],[Estimated_Taxes]]</f>
        <v>5320.46</v>
      </c>
      <c r="L3326" s="1">
        <f>Global_Household_Financial_Dyna[[#This Row],[Monthly_Savings]]/Global_Household_Financial_Dyna[[#This Row],[Net Income]]</f>
        <v>0.4394375674283803</v>
      </c>
      <c r="M3326" s="2">
        <f>Global_Household_Financial_Dyna[[#This Row],[Monthly_Expenses]]/Global_Household_Financial_Dyna[[#This Row],[Net Income]]</f>
        <v>0.56056243257161975</v>
      </c>
      <c r="N3326" t="str">
        <f>IF(Global_Household_Financial_Dyna[[#This Row],[Monthly_Savings]]&lt;0,"High Risk", IF(Global_Household_Financial_Dyna[[#This Row],[Savings Rate%]]&lt;0.1, "Medium", "Safe"))</f>
        <v>Safe</v>
      </c>
      <c r="O3326">
        <f>Global_Household_Financial_Dyna[[#This Row],[Total_Household_Income]]/Global_Household_Financial_Dyna[[#This Row],[Family_Size]]</f>
        <v>1364.22</v>
      </c>
      <c r="P3326" s="2">
        <f t="shared" si="102"/>
        <v>0.32336204947805613</v>
      </c>
      <c r="Q3326" s="2">
        <f t="shared" si="103"/>
        <v>0.11607551795032417</v>
      </c>
      <c r="R3326" s="2" t="str">
        <f>IF(Global_Household_Financial_Dyna[[#This Row],[Vs country_Average]]&lt;-0.2, "Underperformer", IF(Global_Household_Financial_Dyna[[#This Row],[Vs country_Average]]&gt;0.2, "Outperformer", "Normal"))</f>
        <v>Normal</v>
      </c>
      <c r="S33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2338.0100000000002</v>
      </c>
      <c r="T33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2338.0100000000002</v>
      </c>
      <c r="U33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2338.0100000000002</v>
      </c>
      <c r="V33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2338.0100000000002</v>
      </c>
    </row>
    <row r="3327" spans="1:22" x14ac:dyDescent="0.3">
      <c r="A3327">
        <v>3335</v>
      </c>
      <c r="B3327" t="s">
        <v>12</v>
      </c>
      <c r="C3327" t="s">
        <v>13</v>
      </c>
      <c r="D3327">
        <v>8</v>
      </c>
      <c r="E3327">
        <v>3</v>
      </c>
      <c r="F3327">
        <v>6136.16</v>
      </c>
      <c r="G3327">
        <v>12438.3</v>
      </c>
      <c r="H3327">
        <v>3731.49</v>
      </c>
      <c r="I3327">
        <v>3921.75</v>
      </c>
      <c r="J3327">
        <v>4785.0600000000004</v>
      </c>
      <c r="K3327">
        <f>Global_Household_Financial_Dyna[[#This Row],[Total_Household_Income]]-Global_Household_Financial_Dyna[[#This Row],[Estimated_Taxes]]</f>
        <v>8706.81</v>
      </c>
      <c r="L3327" s="1">
        <f>Global_Household_Financial_Dyna[[#This Row],[Monthly_Savings]]/Global_Household_Financial_Dyna[[#This Row],[Net Income]]</f>
        <v>0.54957671064373759</v>
      </c>
      <c r="M3327" s="2">
        <f>Global_Household_Financial_Dyna[[#This Row],[Monthly_Expenses]]/Global_Household_Financial_Dyna[[#This Row],[Net Income]]</f>
        <v>0.45042328935626252</v>
      </c>
      <c r="N3327" t="str">
        <f>IF(Global_Household_Financial_Dyna[[#This Row],[Monthly_Savings]]&lt;0,"High Risk", IF(Global_Household_Financial_Dyna[[#This Row],[Savings Rate%]]&lt;0.1, "Medium", "Safe"))</f>
        <v>Safe</v>
      </c>
      <c r="O3327">
        <f>Global_Household_Financial_Dyna[[#This Row],[Total_Household_Income]]/Global_Household_Financial_Dyna[[#This Row],[Family_Size]]</f>
        <v>1554.7874999999999</v>
      </c>
      <c r="P3327" s="2">
        <f t="shared" si="102"/>
        <v>0.30718716818024266</v>
      </c>
      <c r="Q3327" s="2">
        <f t="shared" si="103"/>
        <v>0.24238954246349492</v>
      </c>
      <c r="R3327" s="2" t="str">
        <f>IF(Global_Household_Financial_Dyna[[#This Row],[Vs country_Average]]&lt;-0.2, "Underperformer", IF(Global_Household_Financial_Dyna[[#This Row],[Vs country_Average]]&gt;0.2, "Outperformer", "Normal"))</f>
        <v>Outperformer</v>
      </c>
      <c r="S33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4785.0600000000004</v>
      </c>
      <c r="T33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4785.0600000000004</v>
      </c>
      <c r="U33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4785.0600000000004</v>
      </c>
      <c r="V33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4785.0600000000004</v>
      </c>
    </row>
    <row r="3328" spans="1:22" x14ac:dyDescent="0.3">
      <c r="A3328">
        <v>3336</v>
      </c>
      <c r="B3328" t="s">
        <v>14</v>
      </c>
      <c r="C3328" t="s">
        <v>15</v>
      </c>
      <c r="D3328">
        <v>1</v>
      </c>
      <c r="E3328">
        <v>1</v>
      </c>
      <c r="F3328">
        <v>1382.63</v>
      </c>
      <c r="G3328">
        <v>1382.63</v>
      </c>
      <c r="H3328">
        <v>207.39</v>
      </c>
      <c r="I3328">
        <v>671.29</v>
      </c>
      <c r="J3328">
        <v>503.94</v>
      </c>
      <c r="K3328">
        <f>Global_Household_Financial_Dyna[[#This Row],[Total_Household_Income]]-Global_Household_Financial_Dyna[[#This Row],[Estimated_Taxes]]</f>
        <v>1175.2400000000002</v>
      </c>
      <c r="L3328" s="1">
        <f>Global_Household_Financial_Dyna[[#This Row],[Monthly_Savings]]/Global_Household_Financial_Dyna[[#This Row],[Net Income]]</f>
        <v>0.4287975222082297</v>
      </c>
      <c r="M3328" s="2">
        <f>Global_Household_Financial_Dyna[[#This Row],[Monthly_Expenses]]/Global_Household_Financial_Dyna[[#This Row],[Net Income]]</f>
        <v>0.57119396889146035</v>
      </c>
      <c r="N3328" t="str">
        <f>IF(Global_Household_Financial_Dyna[[#This Row],[Monthly_Savings]]&lt;0,"High Risk", IF(Global_Household_Financial_Dyna[[#This Row],[Savings Rate%]]&lt;0.1, "Medium", "Safe"))</f>
        <v>Safe</v>
      </c>
      <c r="O3328">
        <f>Global_Household_Financial_Dyna[[#This Row],[Total_Household_Income]]/Global_Household_Financial_Dyna[[#This Row],[Family_Size]]</f>
        <v>1382.63</v>
      </c>
      <c r="P3328" s="2">
        <f t="shared" si="102"/>
        <v>0.39788995363055785</v>
      </c>
      <c r="Q3328" s="2">
        <f t="shared" si="103"/>
        <v>3.0907568577671851E-2</v>
      </c>
      <c r="R3328" s="2" t="str">
        <f>IF(Global_Household_Financial_Dyna[[#This Row],[Vs country_Average]]&lt;-0.2, "Underperformer", IF(Global_Household_Financial_Dyna[[#This Row],[Vs country_Average]]&gt;0.2, "Outperformer", "Normal"))</f>
        <v>Normal</v>
      </c>
      <c r="S33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503.94</v>
      </c>
      <c r="T33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503.94</v>
      </c>
      <c r="U33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503.94</v>
      </c>
      <c r="V33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503.94</v>
      </c>
    </row>
    <row r="3329" spans="1:22" x14ac:dyDescent="0.3">
      <c r="A3329">
        <v>3337</v>
      </c>
      <c r="B3329" t="s">
        <v>12</v>
      </c>
      <c r="C3329" t="s">
        <v>13</v>
      </c>
      <c r="D3329">
        <v>8</v>
      </c>
      <c r="E3329">
        <v>3</v>
      </c>
      <c r="F3329">
        <v>6114.42</v>
      </c>
      <c r="G3329">
        <v>14679.55</v>
      </c>
      <c r="H3329">
        <v>4403.8599999999997</v>
      </c>
      <c r="I3329">
        <v>4176.76</v>
      </c>
      <c r="J3329">
        <v>6098.92</v>
      </c>
      <c r="K3329">
        <f>Global_Household_Financial_Dyna[[#This Row],[Total_Household_Income]]-Global_Household_Financial_Dyna[[#This Row],[Estimated_Taxes]]</f>
        <v>10275.689999999999</v>
      </c>
      <c r="L3329" s="1">
        <f>Global_Household_Financial_Dyna[[#This Row],[Monthly_Savings]]/Global_Household_Financial_Dyna[[#This Row],[Net Income]]</f>
        <v>0.59352899902585621</v>
      </c>
      <c r="M3329" s="2">
        <f>Global_Household_Financial_Dyna[[#This Row],[Monthly_Expenses]]/Global_Household_Financial_Dyna[[#This Row],[Net Income]]</f>
        <v>0.40647002780348579</v>
      </c>
      <c r="N3329" t="str">
        <f>IF(Global_Household_Financial_Dyna[[#This Row],[Monthly_Savings]]&lt;0,"High Risk", IF(Global_Household_Financial_Dyna[[#This Row],[Savings Rate%]]&lt;0.1, "Medium", "Safe"))</f>
        <v>Safe</v>
      </c>
      <c r="O3329">
        <f>Global_Household_Financial_Dyna[[#This Row],[Total_Household_Income]]/Global_Household_Financial_Dyna[[#This Row],[Family_Size]]</f>
        <v>1834.9437499999999</v>
      </c>
      <c r="P3329" s="2">
        <f t="shared" si="102"/>
        <v>0.30718716818024266</v>
      </c>
      <c r="Q3329" s="2">
        <f t="shared" si="103"/>
        <v>0.28634183084561354</v>
      </c>
      <c r="R3329" s="2" t="str">
        <f>IF(Global_Household_Financial_Dyna[[#This Row],[Vs country_Average]]&lt;-0.2, "Underperformer", IF(Global_Household_Financial_Dyna[[#This Row],[Vs country_Average]]&gt;0.2, "Outperformer", "Normal"))</f>
        <v>Outperformer</v>
      </c>
      <c r="S33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6098.92</v>
      </c>
      <c r="T33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6098.92</v>
      </c>
      <c r="U33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6098.92</v>
      </c>
      <c r="V33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6098.92</v>
      </c>
    </row>
    <row r="3330" spans="1:22" x14ac:dyDescent="0.3">
      <c r="A3330">
        <v>3338</v>
      </c>
      <c r="B3330" t="s">
        <v>14</v>
      </c>
      <c r="C3330" t="s">
        <v>15</v>
      </c>
      <c r="D3330">
        <v>8</v>
      </c>
      <c r="E3330">
        <v>3</v>
      </c>
      <c r="F3330">
        <v>967.73</v>
      </c>
      <c r="G3330">
        <v>1809.19</v>
      </c>
      <c r="H3330">
        <v>271.38</v>
      </c>
      <c r="I3330">
        <v>1716.92</v>
      </c>
      <c r="J3330">
        <v>-179.11</v>
      </c>
      <c r="K3330">
        <f>Global_Household_Financial_Dyna[[#This Row],[Total_Household_Income]]-Global_Household_Financial_Dyna[[#This Row],[Estimated_Taxes]]</f>
        <v>1537.81</v>
      </c>
      <c r="L3330" s="1">
        <f>Global_Household_Financial_Dyna[[#This Row],[Monthly_Savings]]/Global_Household_Financial_Dyna[[#This Row],[Net Income]]</f>
        <v>-0.11647082539455461</v>
      </c>
      <c r="M3330" s="2">
        <f>Global_Household_Financial_Dyna[[#This Row],[Monthly_Expenses]]/Global_Household_Financial_Dyna[[#This Row],[Net Income]]</f>
        <v>1.1164708253945548</v>
      </c>
      <c r="N3330" t="str">
        <f>IF(Global_Household_Financial_Dyna[[#This Row],[Monthly_Savings]]&lt;0,"High Risk", IF(Global_Household_Financial_Dyna[[#This Row],[Savings Rate%]]&lt;0.1, "Medium", "Safe"))</f>
        <v>High Risk</v>
      </c>
      <c r="O3330">
        <f>Global_Household_Financial_Dyna[[#This Row],[Total_Household_Income]]/Global_Household_Financial_Dyna[[#This Row],[Family_Size]]</f>
        <v>226.14875000000001</v>
      </c>
      <c r="P3330" s="2">
        <f t="shared" ref="P3330:P3393" si="104">AVERAGEIF($B$2:$B$4986,$B3330,$L$2:$L$4986)</f>
        <v>0.39788995363055785</v>
      </c>
      <c r="Q3330" s="2">
        <f t="shared" ref="Q3330:Q3393" si="105">L3330-P3330</f>
        <v>-0.51436077902511246</v>
      </c>
      <c r="R3330" s="2" t="str">
        <f>IF(Global_Household_Financial_Dyna[[#This Row],[Vs country_Average]]&lt;-0.2, "Underperformer", IF(Global_Household_Financial_Dyna[[#This Row],[Vs country_Average]]&gt;0.2, "Outperformer", "Normal"))</f>
        <v>Underperformer</v>
      </c>
      <c r="S33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-93.263999999999996</v>
      </c>
      <c r="T33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-7.4179999999999779</v>
      </c>
      <c r="U33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78.427999999999997</v>
      </c>
      <c r="V33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164.27400000000006</v>
      </c>
    </row>
    <row r="3331" spans="1:22" x14ac:dyDescent="0.3">
      <c r="A3331">
        <v>3339</v>
      </c>
      <c r="B3331" t="s">
        <v>16</v>
      </c>
      <c r="C3331" t="s">
        <v>21</v>
      </c>
      <c r="D3331">
        <v>8</v>
      </c>
      <c r="E3331">
        <v>3</v>
      </c>
      <c r="F3331">
        <v>4616.3999999999996</v>
      </c>
      <c r="G3331">
        <v>9840.7099999999991</v>
      </c>
      <c r="H3331">
        <v>3936.28</v>
      </c>
      <c r="I3331">
        <v>5058.78</v>
      </c>
      <c r="J3331">
        <v>845.65</v>
      </c>
      <c r="K3331">
        <f>Global_Household_Financial_Dyna[[#This Row],[Total_Household_Income]]-Global_Household_Financial_Dyna[[#This Row],[Estimated_Taxes]]</f>
        <v>5904.4299999999985</v>
      </c>
      <c r="L3331" s="1">
        <f>Global_Household_Financial_Dyna[[#This Row],[Monthly_Savings]]/Global_Household_Financial_Dyna[[#This Row],[Net Income]]</f>
        <v>0.14322296987177427</v>
      </c>
      <c r="M3331" s="2">
        <f>Global_Household_Financial_Dyna[[#This Row],[Monthly_Expenses]]/Global_Household_Financial_Dyna[[#This Row],[Net Income]]</f>
        <v>0.85677703012822592</v>
      </c>
      <c r="N3331" t="str">
        <f>IF(Global_Household_Financial_Dyna[[#This Row],[Monthly_Savings]]&lt;0,"High Risk", IF(Global_Household_Financial_Dyna[[#This Row],[Savings Rate%]]&lt;0.1, "Medium", "Safe"))</f>
        <v>Safe</v>
      </c>
      <c r="O3331">
        <f>Global_Household_Financial_Dyna[[#This Row],[Total_Household_Income]]/Global_Household_Financial_Dyna[[#This Row],[Family_Size]]</f>
        <v>1230.0887499999999</v>
      </c>
      <c r="P3331" s="2">
        <f t="shared" si="104"/>
        <v>0.15879799892000862</v>
      </c>
      <c r="Q3331" s="2">
        <f t="shared" si="105"/>
        <v>-1.5575029048234351E-2</v>
      </c>
      <c r="R3331" s="2" t="str">
        <f>IF(Global_Household_Financial_Dyna[[#This Row],[Vs country_Average]]&lt;-0.2, "Underperformer", IF(Global_Household_Financial_Dyna[[#This Row],[Vs country_Average]]&gt;0.2, "Outperformer", "Normal"))</f>
        <v>Normal</v>
      </c>
      <c r="S33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845.65</v>
      </c>
      <c r="T33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845.65</v>
      </c>
      <c r="U33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845.65</v>
      </c>
      <c r="V33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845.65</v>
      </c>
    </row>
    <row r="3332" spans="1:22" x14ac:dyDescent="0.3">
      <c r="A3332">
        <v>3340</v>
      </c>
      <c r="B3332" t="s">
        <v>16</v>
      </c>
      <c r="C3332" t="s">
        <v>17</v>
      </c>
      <c r="D3332">
        <v>4</v>
      </c>
      <c r="E3332">
        <v>3</v>
      </c>
      <c r="F3332">
        <v>3983.72</v>
      </c>
      <c r="G3332">
        <v>9179.56</v>
      </c>
      <c r="H3332">
        <v>3671.83</v>
      </c>
      <c r="I3332">
        <v>3106.87</v>
      </c>
      <c r="J3332">
        <v>2400.86</v>
      </c>
      <c r="K3332">
        <f>Global_Household_Financial_Dyna[[#This Row],[Total_Household_Income]]-Global_Household_Financial_Dyna[[#This Row],[Estimated_Taxes]]</f>
        <v>5507.73</v>
      </c>
      <c r="L3332" s="1">
        <f>Global_Household_Financial_Dyna[[#This Row],[Monthly_Savings]]/Global_Household_Financial_Dyna[[#This Row],[Net Income]]</f>
        <v>0.43590735203069148</v>
      </c>
      <c r="M3332" s="2">
        <f>Global_Household_Financial_Dyna[[#This Row],[Monthly_Expenses]]/Global_Household_Financial_Dyna[[#This Row],[Net Income]]</f>
        <v>0.56409264796930858</v>
      </c>
      <c r="N3332" t="str">
        <f>IF(Global_Household_Financial_Dyna[[#This Row],[Monthly_Savings]]&lt;0,"High Risk", IF(Global_Household_Financial_Dyna[[#This Row],[Savings Rate%]]&lt;0.1, "Medium", "Safe"))</f>
        <v>Safe</v>
      </c>
      <c r="O3332">
        <f>Global_Household_Financial_Dyna[[#This Row],[Total_Household_Income]]/Global_Household_Financial_Dyna[[#This Row],[Family_Size]]</f>
        <v>2294.89</v>
      </c>
      <c r="P3332" s="2">
        <f t="shared" si="104"/>
        <v>0.15879799892000862</v>
      </c>
      <c r="Q3332" s="2">
        <f t="shared" si="105"/>
        <v>0.27710935311068285</v>
      </c>
      <c r="R3332" s="2" t="str">
        <f>IF(Global_Household_Financial_Dyna[[#This Row],[Vs country_Average]]&lt;-0.2, "Underperformer", IF(Global_Household_Financial_Dyna[[#This Row],[Vs country_Average]]&gt;0.2, "Outperformer", "Normal"))</f>
        <v>Outperformer</v>
      </c>
      <c r="S33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2400.86</v>
      </c>
      <c r="T33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2400.86</v>
      </c>
      <c r="U33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2400.86</v>
      </c>
      <c r="V33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2400.86</v>
      </c>
    </row>
    <row r="3333" spans="1:22" x14ac:dyDescent="0.3">
      <c r="A3333">
        <v>3341</v>
      </c>
      <c r="B3333" t="s">
        <v>12</v>
      </c>
      <c r="C3333" t="s">
        <v>13</v>
      </c>
      <c r="D3333">
        <v>6</v>
      </c>
      <c r="E3333">
        <v>2</v>
      </c>
      <c r="F3333">
        <v>3568.15</v>
      </c>
      <c r="G3333">
        <v>5149.68</v>
      </c>
      <c r="H3333">
        <v>1287.42</v>
      </c>
      <c r="I3333">
        <v>4137.88</v>
      </c>
      <c r="J3333">
        <v>-275.62</v>
      </c>
      <c r="K3333">
        <f>Global_Household_Financial_Dyna[[#This Row],[Total_Household_Income]]-Global_Household_Financial_Dyna[[#This Row],[Estimated_Taxes]]</f>
        <v>3862.26</v>
      </c>
      <c r="L3333" s="1">
        <f>Global_Household_Financial_Dyna[[#This Row],[Monthly_Savings]]/Global_Household_Financial_Dyna[[#This Row],[Net Income]]</f>
        <v>-7.1362362968831722E-2</v>
      </c>
      <c r="M3333" s="2">
        <f>Global_Household_Financial_Dyna[[#This Row],[Monthly_Expenses]]/Global_Household_Financial_Dyna[[#This Row],[Net Income]]</f>
        <v>1.0713623629688316</v>
      </c>
      <c r="N3333" t="str">
        <f>IF(Global_Household_Financial_Dyna[[#This Row],[Monthly_Savings]]&lt;0,"High Risk", IF(Global_Household_Financial_Dyna[[#This Row],[Savings Rate%]]&lt;0.1, "Medium", "Safe"))</f>
        <v>High Risk</v>
      </c>
      <c r="O3333">
        <f>Global_Household_Financial_Dyna[[#This Row],[Total_Household_Income]]/Global_Household_Financial_Dyna[[#This Row],[Family_Size]]</f>
        <v>858.28000000000009</v>
      </c>
      <c r="P3333" s="2">
        <f t="shared" si="104"/>
        <v>0.30718716818024266</v>
      </c>
      <c r="Q3333" s="2">
        <f t="shared" si="105"/>
        <v>-0.37854953114907441</v>
      </c>
      <c r="R3333" s="2" t="str">
        <f>IF(Global_Household_Financial_Dyna[[#This Row],[Vs country_Average]]&lt;-0.2, "Underperformer", IF(Global_Household_Financial_Dyna[[#This Row],[Vs country_Average]]&gt;0.2, "Outperformer", "Normal"))</f>
        <v>Underperformer</v>
      </c>
      <c r="S33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-68.725999999999999</v>
      </c>
      <c r="T33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138.16800000000001</v>
      </c>
      <c r="U33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345.06200000000001</v>
      </c>
      <c r="V33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551.95600000000002</v>
      </c>
    </row>
    <row r="3334" spans="1:22" x14ac:dyDescent="0.3">
      <c r="A3334">
        <v>3342</v>
      </c>
      <c r="B3334" t="s">
        <v>16</v>
      </c>
      <c r="C3334" t="s">
        <v>21</v>
      </c>
      <c r="D3334">
        <v>5</v>
      </c>
      <c r="E3334">
        <v>3</v>
      </c>
      <c r="F3334">
        <v>5680.31</v>
      </c>
      <c r="G3334">
        <v>12623.65</v>
      </c>
      <c r="H3334">
        <v>5049.46</v>
      </c>
      <c r="I3334">
        <v>2698.32</v>
      </c>
      <c r="J3334">
        <v>4875.87</v>
      </c>
      <c r="K3334">
        <f>Global_Household_Financial_Dyna[[#This Row],[Total_Household_Income]]-Global_Household_Financial_Dyna[[#This Row],[Estimated_Taxes]]</f>
        <v>7574.19</v>
      </c>
      <c r="L3334" s="1">
        <f>Global_Household_Financial_Dyna[[#This Row],[Monthly_Savings]]/Global_Household_Financial_Dyna[[#This Row],[Net Income]]</f>
        <v>0.64374804434533595</v>
      </c>
      <c r="M3334" s="2">
        <f>Global_Household_Financial_Dyna[[#This Row],[Monthly_Expenses]]/Global_Household_Financial_Dyna[[#This Row],[Net Income]]</f>
        <v>0.35625195565466411</v>
      </c>
      <c r="N3334" t="str">
        <f>IF(Global_Household_Financial_Dyna[[#This Row],[Monthly_Savings]]&lt;0,"High Risk", IF(Global_Household_Financial_Dyna[[#This Row],[Savings Rate%]]&lt;0.1, "Medium", "Safe"))</f>
        <v>Safe</v>
      </c>
      <c r="O3334">
        <f>Global_Household_Financial_Dyna[[#This Row],[Total_Household_Income]]/Global_Household_Financial_Dyna[[#This Row],[Family_Size]]</f>
        <v>2524.73</v>
      </c>
      <c r="P3334" s="2">
        <f t="shared" si="104"/>
        <v>0.15879799892000862</v>
      </c>
      <c r="Q3334" s="2">
        <f t="shared" si="105"/>
        <v>0.48495004542532733</v>
      </c>
      <c r="R3334" s="2" t="str">
        <f>IF(Global_Household_Financial_Dyna[[#This Row],[Vs country_Average]]&lt;-0.2, "Underperformer", IF(Global_Household_Financial_Dyna[[#This Row],[Vs country_Average]]&gt;0.2, "Outperformer", "Normal"))</f>
        <v>Outperformer</v>
      </c>
      <c r="S33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4875.87</v>
      </c>
      <c r="T33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4875.87</v>
      </c>
      <c r="U33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4875.87</v>
      </c>
      <c r="V33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4875.87</v>
      </c>
    </row>
    <row r="3335" spans="1:22" x14ac:dyDescent="0.3">
      <c r="A3335">
        <v>3343</v>
      </c>
      <c r="B3335" t="s">
        <v>16</v>
      </c>
      <c r="C3335" t="s">
        <v>21</v>
      </c>
      <c r="D3335">
        <v>3</v>
      </c>
      <c r="E3335">
        <v>3</v>
      </c>
      <c r="F3335">
        <v>4093.63</v>
      </c>
      <c r="G3335">
        <v>8599.94</v>
      </c>
      <c r="H3335">
        <v>3439.98</v>
      </c>
      <c r="I3335">
        <v>3373.02</v>
      </c>
      <c r="J3335">
        <v>1786.95</v>
      </c>
      <c r="K3335">
        <f>Global_Household_Financial_Dyna[[#This Row],[Total_Household_Income]]-Global_Household_Financial_Dyna[[#This Row],[Estimated_Taxes]]</f>
        <v>5159.9600000000009</v>
      </c>
      <c r="L3335" s="1">
        <f>Global_Household_Financial_Dyna[[#This Row],[Monthly_Savings]]/Global_Household_Financial_Dyna[[#This Row],[Net Income]]</f>
        <v>0.34631082411491554</v>
      </c>
      <c r="M3335" s="2">
        <f>Global_Household_Financial_Dyna[[#This Row],[Monthly_Expenses]]/Global_Household_Financial_Dyna[[#This Row],[Net Income]]</f>
        <v>0.65369111388460366</v>
      </c>
      <c r="N3335" t="str">
        <f>IF(Global_Household_Financial_Dyna[[#This Row],[Monthly_Savings]]&lt;0,"High Risk", IF(Global_Household_Financial_Dyna[[#This Row],[Savings Rate%]]&lt;0.1, "Medium", "Safe"))</f>
        <v>Safe</v>
      </c>
      <c r="O3335">
        <f>Global_Household_Financial_Dyna[[#This Row],[Total_Household_Income]]/Global_Household_Financial_Dyna[[#This Row],[Family_Size]]</f>
        <v>2866.646666666667</v>
      </c>
      <c r="P3335" s="2">
        <f t="shared" si="104"/>
        <v>0.15879799892000862</v>
      </c>
      <c r="Q3335" s="2">
        <f t="shared" si="105"/>
        <v>0.18751282519490692</v>
      </c>
      <c r="R3335" s="2" t="str">
        <f>IF(Global_Household_Financial_Dyna[[#This Row],[Vs country_Average]]&lt;-0.2, "Underperformer", IF(Global_Household_Financial_Dyna[[#This Row],[Vs country_Average]]&gt;0.2, "Outperformer", "Normal"))</f>
        <v>Normal</v>
      </c>
      <c r="S33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1786.95</v>
      </c>
      <c r="T33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1786.95</v>
      </c>
      <c r="U33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1786.95</v>
      </c>
      <c r="V33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1786.95</v>
      </c>
    </row>
    <row r="3336" spans="1:22" x14ac:dyDescent="0.3">
      <c r="A3336">
        <v>3344</v>
      </c>
      <c r="B3336" t="s">
        <v>18</v>
      </c>
      <c r="C3336" t="s">
        <v>20</v>
      </c>
      <c r="D3336">
        <v>4</v>
      </c>
      <c r="E3336">
        <v>3</v>
      </c>
      <c r="F3336">
        <v>4558.96</v>
      </c>
      <c r="G3336">
        <v>11446.9</v>
      </c>
      <c r="H3336">
        <v>3090.66</v>
      </c>
      <c r="I3336">
        <v>3197.44</v>
      </c>
      <c r="J3336">
        <v>5158.79</v>
      </c>
      <c r="K3336">
        <f>Global_Household_Financial_Dyna[[#This Row],[Total_Household_Income]]-Global_Household_Financial_Dyna[[#This Row],[Estimated_Taxes]]</f>
        <v>8356.24</v>
      </c>
      <c r="L3336" s="1">
        <f>Global_Household_Financial_Dyna[[#This Row],[Monthly_Savings]]/Global_Household_Financial_Dyna[[#This Row],[Net Income]]</f>
        <v>0.6173578068605019</v>
      </c>
      <c r="M3336" s="2">
        <f>Global_Household_Financial_Dyna[[#This Row],[Monthly_Expenses]]/Global_Household_Financial_Dyna[[#This Row],[Net Income]]</f>
        <v>0.38264099642901594</v>
      </c>
      <c r="N3336" t="str">
        <f>IF(Global_Household_Financial_Dyna[[#This Row],[Monthly_Savings]]&lt;0,"High Risk", IF(Global_Household_Financial_Dyna[[#This Row],[Savings Rate%]]&lt;0.1, "Medium", "Safe"))</f>
        <v>Safe</v>
      </c>
      <c r="O3336">
        <f>Global_Household_Financial_Dyna[[#This Row],[Total_Household_Income]]/Global_Household_Financial_Dyna[[#This Row],[Family_Size]]</f>
        <v>2861.7249999999999</v>
      </c>
      <c r="P3336" s="2">
        <f t="shared" si="104"/>
        <v>0.32336204947805613</v>
      </c>
      <c r="Q3336" s="2">
        <f t="shared" si="105"/>
        <v>0.29399575738244577</v>
      </c>
      <c r="R3336" s="2" t="str">
        <f>IF(Global_Household_Financial_Dyna[[#This Row],[Vs country_Average]]&lt;-0.2, "Underperformer", IF(Global_Household_Financial_Dyna[[#This Row],[Vs country_Average]]&gt;0.2, "Outperformer", "Normal"))</f>
        <v>Outperformer</v>
      </c>
      <c r="S33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5158.79</v>
      </c>
      <c r="T33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5158.79</v>
      </c>
      <c r="U33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5158.79</v>
      </c>
      <c r="V33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5158.79</v>
      </c>
    </row>
    <row r="3337" spans="1:22" x14ac:dyDescent="0.3">
      <c r="A3337">
        <v>3345</v>
      </c>
      <c r="B3337" t="s">
        <v>10</v>
      </c>
      <c r="C3337" t="s">
        <v>11</v>
      </c>
      <c r="D3337">
        <v>8</v>
      </c>
      <c r="E3337">
        <v>3</v>
      </c>
      <c r="F3337">
        <v>886.15</v>
      </c>
      <c r="G3337">
        <v>1958.77</v>
      </c>
      <c r="H3337">
        <v>195.88</v>
      </c>
      <c r="I3337">
        <v>886.4</v>
      </c>
      <c r="J3337">
        <v>876.5</v>
      </c>
      <c r="K3337">
        <f>Global_Household_Financial_Dyna[[#This Row],[Total_Household_Income]]-Global_Household_Financial_Dyna[[#This Row],[Estimated_Taxes]]</f>
        <v>1762.8899999999999</v>
      </c>
      <c r="L3337" s="1">
        <f>Global_Household_Financial_Dyna[[#This Row],[Monthly_Savings]]/Global_Household_Financial_Dyna[[#This Row],[Net Income]]</f>
        <v>0.49719494693372818</v>
      </c>
      <c r="M3337" s="2">
        <f>Global_Household_Financial_Dyna[[#This Row],[Monthly_Expenses]]/Global_Household_Financial_Dyna[[#This Row],[Net Income]]</f>
        <v>0.50281072556994488</v>
      </c>
      <c r="N3337" t="str">
        <f>IF(Global_Household_Financial_Dyna[[#This Row],[Monthly_Savings]]&lt;0,"High Risk", IF(Global_Household_Financial_Dyna[[#This Row],[Savings Rate%]]&lt;0.1, "Medium", "Safe"))</f>
        <v>Safe</v>
      </c>
      <c r="O3337">
        <f>Global_Household_Financial_Dyna[[#This Row],[Total_Household_Income]]/Global_Household_Financial_Dyna[[#This Row],[Family_Size]]</f>
        <v>244.84625</v>
      </c>
      <c r="P3337" s="2">
        <f t="shared" si="104"/>
        <v>0.42077341556833553</v>
      </c>
      <c r="Q3337" s="2">
        <f t="shared" si="105"/>
        <v>7.6421531365392648E-2</v>
      </c>
      <c r="R3337" s="2" t="str">
        <f>IF(Global_Household_Financial_Dyna[[#This Row],[Vs country_Average]]&lt;-0.2, "Underperformer", IF(Global_Household_Financial_Dyna[[#This Row],[Vs country_Average]]&gt;0.2, "Outperformer", "Normal"))</f>
        <v>Normal</v>
      </c>
      <c r="S33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876.5</v>
      </c>
      <c r="T33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876.5</v>
      </c>
      <c r="U33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876.5</v>
      </c>
      <c r="V33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876.5</v>
      </c>
    </row>
    <row r="3338" spans="1:22" x14ac:dyDescent="0.3">
      <c r="A3338">
        <v>3346</v>
      </c>
      <c r="B3338" t="s">
        <v>14</v>
      </c>
      <c r="C3338" t="s">
        <v>15</v>
      </c>
      <c r="D3338">
        <v>7</v>
      </c>
      <c r="E3338">
        <v>3</v>
      </c>
      <c r="F3338">
        <v>1575.45</v>
      </c>
      <c r="G3338">
        <v>3856.65</v>
      </c>
      <c r="H3338">
        <v>578.5</v>
      </c>
      <c r="I3338">
        <v>1390.49</v>
      </c>
      <c r="J3338">
        <v>1887.66</v>
      </c>
      <c r="K3338">
        <f>Global_Household_Financial_Dyna[[#This Row],[Total_Household_Income]]-Global_Household_Financial_Dyna[[#This Row],[Estimated_Taxes]]</f>
        <v>3278.15</v>
      </c>
      <c r="L3338" s="1">
        <f>Global_Household_Financial_Dyna[[#This Row],[Monthly_Savings]]/Global_Household_Financial_Dyna[[#This Row],[Net Income]]</f>
        <v>0.57583088022207651</v>
      </c>
      <c r="M3338" s="2">
        <f>Global_Household_Financial_Dyna[[#This Row],[Monthly_Expenses]]/Global_Household_Financial_Dyna[[#This Row],[Net Income]]</f>
        <v>0.42416911977792354</v>
      </c>
      <c r="N3338" t="str">
        <f>IF(Global_Household_Financial_Dyna[[#This Row],[Monthly_Savings]]&lt;0,"High Risk", IF(Global_Household_Financial_Dyna[[#This Row],[Savings Rate%]]&lt;0.1, "Medium", "Safe"))</f>
        <v>Safe</v>
      </c>
      <c r="O3338">
        <f>Global_Household_Financial_Dyna[[#This Row],[Total_Household_Income]]/Global_Household_Financial_Dyna[[#This Row],[Family_Size]]</f>
        <v>550.95000000000005</v>
      </c>
      <c r="P3338" s="2">
        <f t="shared" si="104"/>
        <v>0.39788995363055785</v>
      </c>
      <c r="Q3338" s="2">
        <f t="shared" si="105"/>
        <v>0.17794092659151867</v>
      </c>
      <c r="R3338" s="2" t="str">
        <f>IF(Global_Household_Financial_Dyna[[#This Row],[Vs country_Average]]&lt;-0.2, "Underperformer", IF(Global_Household_Financial_Dyna[[#This Row],[Vs country_Average]]&gt;0.2, "Outperformer", "Normal"))</f>
        <v>Normal</v>
      </c>
      <c r="S33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1887.66</v>
      </c>
      <c r="T33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1887.66</v>
      </c>
      <c r="U33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1887.66</v>
      </c>
      <c r="V33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1887.66</v>
      </c>
    </row>
    <row r="3339" spans="1:22" x14ac:dyDescent="0.3">
      <c r="A3339">
        <v>3347</v>
      </c>
      <c r="B3339" t="s">
        <v>10</v>
      </c>
      <c r="C3339" t="s">
        <v>11</v>
      </c>
      <c r="D3339">
        <v>3</v>
      </c>
      <c r="E3339">
        <v>2</v>
      </c>
      <c r="F3339">
        <v>972.8</v>
      </c>
      <c r="G3339">
        <v>1421.62</v>
      </c>
      <c r="H3339">
        <v>142.16</v>
      </c>
      <c r="I3339">
        <v>373.17</v>
      </c>
      <c r="J3339">
        <v>906.29</v>
      </c>
      <c r="K3339">
        <f>Global_Household_Financial_Dyna[[#This Row],[Total_Household_Income]]-Global_Household_Financial_Dyna[[#This Row],[Estimated_Taxes]]</f>
        <v>1279.4599999999998</v>
      </c>
      <c r="L3339" s="1">
        <f>Global_Household_Financial_Dyna[[#This Row],[Monthly_Savings]]/Global_Household_Financial_Dyna[[#This Row],[Net Income]]</f>
        <v>0.70833789254841895</v>
      </c>
      <c r="M3339" s="2">
        <f>Global_Household_Financial_Dyna[[#This Row],[Monthly_Expenses]]/Global_Household_Financial_Dyna[[#This Row],[Net Income]]</f>
        <v>0.29166210745158117</v>
      </c>
      <c r="N3339" t="str">
        <f>IF(Global_Household_Financial_Dyna[[#This Row],[Monthly_Savings]]&lt;0,"High Risk", IF(Global_Household_Financial_Dyna[[#This Row],[Savings Rate%]]&lt;0.1, "Medium", "Safe"))</f>
        <v>Safe</v>
      </c>
      <c r="O3339">
        <f>Global_Household_Financial_Dyna[[#This Row],[Total_Household_Income]]/Global_Household_Financial_Dyna[[#This Row],[Family_Size]]</f>
        <v>473.87333333333328</v>
      </c>
      <c r="P3339" s="2">
        <f t="shared" si="104"/>
        <v>0.42077341556833553</v>
      </c>
      <c r="Q3339" s="2">
        <f t="shared" si="105"/>
        <v>0.28756447698008342</v>
      </c>
      <c r="R3339" s="2" t="str">
        <f>IF(Global_Household_Financial_Dyna[[#This Row],[Vs country_Average]]&lt;-0.2, "Underperformer", IF(Global_Household_Financial_Dyna[[#This Row],[Vs country_Average]]&gt;0.2, "Outperformer", "Normal"))</f>
        <v>Outperformer</v>
      </c>
      <c r="S33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906.29</v>
      </c>
      <c r="T33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906.29</v>
      </c>
      <c r="U33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906.29</v>
      </c>
      <c r="V33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906.29</v>
      </c>
    </row>
    <row r="3340" spans="1:22" x14ac:dyDescent="0.3">
      <c r="A3340">
        <v>3348</v>
      </c>
      <c r="B3340" t="s">
        <v>18</v>
      </c>
      <c r="C3340" t="s">
        <v>19</v>
      </c>
      <c r="D3340">
        <v>4</v>
      </c>
      <c r="E3340">
        <v>1</v>
      </c>
      <c r="F3340">
        <v>6716.31</v>
      </c>
      <c r="G3340">
        <v>6716.31</v>
      </c>
      <c r="H3340">
        <v>1477.59</v>
      </c>
      <c r="I3340">
        <v>3128.62</v>
      </c>
      <c r="J3340">
        <v>2110.1</v>
      </c>
      <c r="K3340">
        <f>Global_Household_Financial_Dyna[[#This Row],[Total_Household_Income]]-Global_Household_Financial_Dyna[[#This Row],[Estimated_Taxes]]</f>
        <v>5238.72</v>
      </c>
      <c r="L3340" s="1">
        <f>Global_Household_Financial_Dyna[[#This Row],[Monthly_Savings]]/Global_Household_Financial_Dyna[[#This Row],[Net Income]]</f>
        <v>0.40278923095718033</v>
      </c>
      <c r="M3340" s="2">
        <f>Global_Household_Financial_Dyna[[#This Row],[Monthly_Expenses]]/Global_Household_Financial_Dyna[[#This Row],[Net Income]]</f>
        <v>0.59721076904281956</v>
      </c>
      <c r="N3340" t="str">
        <f>IF(Global_Household_Financial_Dyna[[#This Row],[Monthly_Savings]]&lt;0,"High Risk", IF(Global_Household_Financial_Dyna[[#This Row],[Savings Rate%]]&lt;0.1, "Medium", "Safe"))</f>
        <v>Safe</v>
      </c>
      <c r="O3340">
        <f>Global_Household_Financial_Dyna[[#This Row],[Total_Household_Income]]/Global_Household_Financial_Dyna[[#This Row],[Family_Size]]</f>
        <v>1679.0775000000001</v>
      </c>
      <c r="P3340" s="2">
        <f t="shared" si="104"/>
        <v>0.32336204947805613</v>
      </c>
      <c r="Q3340" s="2">
        <f t="shared" si="105"/>
        <v>7.9427181479124198E-2</v>
      </c>
      <c r="R3340" s="2" t="str">
        <f>IF(Global_Household_Financial_Dyna[[#This Row],[Vs country_Average]]&lt;-0.2, "Underperformer", IF(Global_Household_Financial_Dyna[[#This Row],[Vs country_Average]]&gt;0.2, "Outperformer", "Normal"))</f>
        <v>Normal</v>
      </c>
      <c r="S33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2110.1</v>
      </c>
      <c r="T33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2110.1</v>
      </c>
      <c r="U33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2110.1</v>
      </c>
      <c r="V33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2110.1</v>
      </c>
    </row>
    <row r="3341" spans="1:22" x14ac:dyDescent="0.3">
      <c r="A3341">
        <v>3349</v>
      </c>
      <c r="B3341" t="s">
        <v>10</v>
      </c>
      <c r="C3341" t="s">
        <v>22</v>
      </c>
      <c r="D3341">
        <v>7</v>
      </c>
      <c r="E3341">
        <v>3</v>
      </c>
      <c r="F3341">
        <v>794.23</v>
      </c>
      <c r="G3341">
        <v>1632.59</v>
      </c>
      <c r="H3341">
        <v>163.26</v>
      </c>
      <c r="I3341">
        <v>752.53</v>
      </c>
      <c r="J3341">
        <v>716.8</v>
      </c>
      <c r="K3341">
        <f>Global_Household_Financial_Dyna[[#This Row],[Total_Household_Income]]-Global_Household_Financial_Dyna[[#This Row],[Estimated_Taxes]]</f>
        <v>1469.33</v>
      </c>
      <c r="L3341" s="1">
        <f>Global_Household_Financial_Dyna[[#This Row],[Monthly_Savings]]/Global_Household_Financial_Dyna[[#This Row],[Net Income]]</f>
        <v>0.4878413970993582</v>
      </c>
      <c r="M3341" s="2">
        <f>Global_Household_Financial_Dyna[[#This Row],[Monthly_Expenses]]/Global_Household_Financial_Dyna[[#This Row],[Net Income]]</f>
        <v>0.51215860290064175</v>
      </c>
      <c r="N3341" t="str">
        <f>IF(Global_Household_Financial_Dyna[[#This Row],[Monthly_Savings]]&lt;0,"High Risk", IF(Global_Household_Financial_Dyna[[#This Row],[Savings Rate%]]&lt;0.1, "Medium", "Safe"))</f>
        <v>Safe</v>
      </c>
      <c r="O3341">
        <f>Global_Household_Financial_Dyna[[#This Row],[Total_Household_Income]]/Global_Household_Financial_Dyna[[#This Row],[Family_Size]]</f>
        <v>233.22714285714284</v>
      </c>
      <c r="P3341" s="2">
        <f t="shared" si="104"/>
        <v>0.42077341556833553</v>
      </c>
      <c r="Q3341" s="2">
        <f t="shared" si="105"/>
        <v>6.7067981531022669E-2</v>
      </c>
      <c r="R3341" s="2" t="str">
        <f>IF(Global_Household_Financial_Dyna[[#This Row],[Vs country_Average]]&lt;-0.2, "Underperformer", IF(Global_Household_Financial_Dyna[[#This Row],[Vs country_Average]]&gt;0.2, "Outperformer", "Normal"))</f>
        <v>Normal</v>
      </c>
      <c r="S33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716.8</v>
      </c>
      <c r="T33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716.8</v>
      </c>
      <c r="U33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716.8</v>
      </c>
      <c r="V33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716.8</v>
      </c>
    </row>
    <row r="3342" spans="1:22" x14ac:dyDescent="0.3">
      <c r="A3342">
        <v>3350</v>
      </c>
      <c r="B3342" t="s">
        <v>18</v>
      </c>
      <c r="C3342" t="s">
        <v>20</v>
      </c>
      <c r="D3342">
        <v>7</v>
      </c>
      <c r="E3342">
        <v>3</v>
      </c>
      <c r="F3342">
        <v>526.83000000000004</v>
      </c>
      <c r="G3342">
        <v>1183.47</v>
      </c>
      <c r="H3342">
        <v>260.36</v>
      </c>
      <c r="I3342">
        <v>1123.1099999999999</v>
      </c>
      <c r="J3342">
        <v>-200.01</v>
      </c>
      <c r="K3342">
        <f>Global_Household_Financial_Dyna[[#This Row],[Total_Household_Income]]-Global_Household_Financial_Dyna[[#This Row],[Estimated_Taxes]]</f>
        <v>923.11</v>
      </c>
      <c r="L3342" s="1">
        <f>Global_Household_Financial_Dyna[[#This Row],[Monthly_Savings]]/Global_Household_Financial_Dyna[[#This Row],[Net Income]]</f>
        <v>-0.2166697360011266</v>
      </c>
      <c r="M3342" s="2">
        <f>Global_Household_Financial_Dyna[[#This Row],[Monthly_Expenses]]/Global_Household_Financial_Dyna[[#This Row],[Net Income]]</f>
        <v>1.2166589030559738</v>
      </c>
      <c r="N3342" t="str">
        <f>IF(Global_Household_Financial_Dyna[[#This Row],[Monthly_Savings]]&lt;0,"High Risk", IF(Global_Household_Financial_Dyna[[#This Row],[Savings Rate%]]&lt;0.1, "Medium", "Safe"))</f>
        <v>High Risk</v>
      </c>
      <c r="O3342">
        <f>Global_Household_Financial_Dyna[[#This Row],[Total_Household_Income]]/Global_Household_Financial_Dyna[[#This Row],[Family_Size]]</f>
        <v>169.06714285714287</v>
      </c>
      <c r="P3342" s="2">
        <f t="shared" si="104"/>
        <v>0.32336204947805613</v>
      </c>
      <c r="Q3342" s="2">
        <f t="shared" si="105"/>
        <v>-0.54003178547918274</v>
      </c>
      <c r="R3342" s="2" t="str">
        <f>IF(Global_Household_Financial_Dyna[[#This Row],[Vs country_Average]]&lt;-0.2, "Underperformer", IF(Global_Household_Financial_Dyna[[#This Row],[Vs country_Average]]&gt;0.2, "Outperformer", "Normal"))</f>
        <v>Underperformer</v>
      </c>
      <c r="S33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-143.8545</v>
      </c>
      <c r="T33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-87.698999999999998</v>
      </c>
      <c r="U33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-31.543499999999995</v>
      </c>
      <c r="V33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24.611999999999995</v>
      </c>
    </row>
    <row r="3343" spans="1:22" x14ac:dyDescent="0.3">
      <c r="A3343">
        <v>3351</v>
      </c>
      <c r="B3343" t="s">
        <v>18</v>
      </c>
      <c r="C3343" t="s">
        <v>20</v>
      </c>
      <c r="D3343">
        <v>6</v>
      </c>
      <c r="E3343">
        <v>2</v>
      </c>
      <c r="F3343">
        <v>7774.97</v>
      </c>
      <c r="G3343">
        <v>11933.79</v>
      </c>
      <c r="H3343">
        <v>3222.12</v>
      </c>
      <c r="I3343">
        <v>3495.11</v>
      </c>
      <c r="J3343">
        <v>5216.5600000000004</v>
      </c>
      <c r="K3343">
        <f>Global_Household_Financial_Dyna[[#This Row],[Total_Household_Income]]-Global_Household_Financial_Dyna[[#This Row],[Estimated_Taxes]]</f>
        <v>8711.6700000000019</v>
      </c>
      <c r="L3343" s="1">
        <f>Global_Household_Financial_Dyna[[#This Row],[Monthly_Savings]]/Global_Household_Financial_Dyna[[#This Row],[Net Income]]</f>
        <v>0.59880137792179911</v>
      </c>
      <c r="M3343" s="2">
        <f>Global_Household_Financial_Dyna[[#This Row],[Monthly_Expenses]]/Global_Household_Financial_Dyna[[#This Row],[Net Income]]</f>
        <v>0.40119862207820078</v>
      </c>
      <c r="N3343" t="str">
        <f>IF(Global_Household_Financial_Dyna[[#This Row],[Monthly_Savings]]&lt;0,"High Risk", IF(Global_Household_Financial_Dyna[[#This Row],[Savings Rate%]]&lt;0.1, "Medium", "Safe"))</f>
        <v>Safe</v>
      </c>
      <c r="O3343">
        <f>Global_Household_Financial_Dyna[[#This Row],[Total_Household_Income]]/Global_Household_Financial_Dyna[[#This Row],[Family_Size]]</f>
        <v>1988.9650000000001</v>
      </c>
      <c r="P3343" s="2">
        <f t="shared" si="104"/>
        <v>0.32336204947805613</v>
      </c>
      <c r="Q3343" s="2">
        <f t="shared" si="105"/>
        <v>0.27543932844374297</v>
      </c>
      <c r="R3343" s="2" t="str">
        <f>IF(Global_Household_Financial_Dyna[[#This Row],[Vs country_Average]]&lt;-0.2, "Underperformer", IF(Global_Household_Financial_Dyna[[#This Row],[Vs country_Average]]&gt;0.2, "Outperformer", "Normal"))</f>
        <v>Outperformer</v>
      </c>
      <c r="S33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5216.5600000000004</v>
      </c>
      <c r="T33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5216.5600000000004</v>
      </c>
      <c r="U33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5216.5600000000004</v>
      </c>
      <c r="V33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5216.5600000000004</v>
      </c>
    </row>
    <row r="3344" spans="1:22" x14ac:dyDescent="0.3">
      <c r="A3344">
        <v>3352</v>
      </c>
      <c r="B3344" t="s">
        <v>10</v>
      </c>
      <c r="C3344" t="s">
        <v>22</v>
      </c>
      <c r="D3344">
        <v>3</v>
      </c>
      <c r="E3344">
        <v>1</v>
      </c>
      <c r="F3344">
        <v>594.71</v>
      </c>
      <c r="G3344">
        <v>594.71</v>
      </c>
      <c r="H3344">
        <v>59.47</v>
      </c>
      <c r="I3344">
        <v>508.53</v>
      </c>
      <c r="J3344">
        <v>26.71</v>
      </c>
      <c r="K3344">
        <f>Global_Household_Financial_Dyna[[#This Row],[Total_Household_Income]]-Global_Household_Financial_Dyna[[#This Row],[Estimated_Taxes]]</f>
        <v>535.24</v>
      </c>
      <c r="L3344" s="1">
        <f>Global_Household_Financial_Dyna[[#This Row],[Monthly_Savings]]/Global_Household_Financial_Dyna[[#This Row],[Net Income]]</f>
        <v>4.9902847320828038E-2</v>
      </c>
      <c r="M3344" s="2">
        <f>Global_Household_Financial_Dyna[[#This Row],[Monthly_Expenses]]/Global_Household_Financial_Dyna[[#This Row],[Net Income]]</f>
        <v>0.95009715267917194</v>
      </c>
      <c r="N3344" t="str">
        <f>IF(Global_Household_Financial_Dyna[[#This Row],[Monthly_Savings]]&lt;0,"High Risk", IF(Global_Household_Financial_Dyna[[#This Row],[Savings Rate%]]&lt;0.1, "Medium", "Safe"))</f>
        <v>Medium</v>
      </c>
      <c r="O3344">
        <f>Global_Household_Financial_Dyna[[#This Row],[Total_Household_Income]]/Global_Household_Financial_Dyna[[#This Row],[Family_Size]]</f>
        <v>198.23666666666668</v>
      </c>
      <c r="P3344" s="2">
        <f t="shared" si="104"/>
        <v>0.42077341556833553</v>
      </c>
      <c r="Q3344" s="2">
        <f t="shared" si="105"/>
        <v>-0.37087056824750747</v>
      </c>
      <c r="R3344" s="2" t="str">
        <f>IF(Global_Household_Financial_Dyna[[#This Row],[Vs country_Average]]&lt;-0.2, "Underperformer", IF(Global_Household_Financial_Dyna[[#This Row],[Vs country_Average]]&gt;0.2, "Outperformer", "Normal"))</f>
        <v>Underperformer</v>
      </c>
      <c r="S33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26.71</v>
      </c>
      <c r="T33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26.71</v>
      </c>
      <c r="U33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26.71</v>
      </c>
      <c r="V33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26.71</v>
      </c>
    </row>
    <row r="3345" spans="1:22" x14ac:dyDescent="0.3">
      <c r="A3345">
        <v>3353</v>
      </c>
      <c r="B3345" t="s">
        <v>12</v>
      </c>
      <c r="C3345" t="s">
        <v>13</v>
      </c>
      <c r="D3345">
        <v>5</v>
      </c>
      <c r="E3345">
        <v>2</v>
      </c>
      <c r="F3345">
        <v>2985.16</v>
      </c>
      <c r="G3345">
        <v>4866.3</v>
      </c>
      <c r="H3345">
        <v>1216.57</v>
      </c>
      <c r="I3345">
        <v>3789.52</v>
      </c>
      <c r="J3345">
        <v>-139.80000000000001</v>
      </c>
      <c r="K3345">
        <f>Global_Household_Financial_Dyna[[#This Row],[Total_Household_Income]]-Global_Household_Financial_Dyna[[#This Row],[Estimated_Taxes]]</f>
        <v>3649.7300000000005</v>
      </c>
      <c r="L3345" s="1">
        <f>Global_Household_Financial_Dyna[[#This Row],[Monthly_Savings]]/Global_Household_Financial_Dyna[[#This Row],[Net Income]]</f>
        <v>-3.8304203324629492E-2</v>
      </c>
      <c r="M3345" s="2">
        <f>Global_Household_Financial_Dyna[[#This Row],[Monthly_Expenses]]/Global_Household_Financial_Dyna[[#This Row],[Net Income]]</f>
        <v>1.0383014633959222</v>
      </c>
      <c r="N3345" t="str">
        <f>IF(Global_Household_Financial_Dyna[[#This Row],[Monthly_Savings]]&lt;0,"High Risk", IF(Global_Household_Financial_Dyna[[#This Row],[Savings Rate%]]&lt;0.1, "Medium", "Safe"))</f>
        <v>High Risk</v>
      </c>
      <c r="O3345">
        <f>Global_Household_Financial_Dyna[[#This Row],[Total_Household_Income]]/Global_Household_Financial_Dyna[[#This Row],[Family_Size]]</f>
        <v>973.26</v>
      </c>
      <c r="P3345" s="2">
        <f t="shared" si="104"/>
        <v>0.30718716818024266</v>
      </c>
      <c r="Q3345" s="2">
        <f t="shared" si="105"/>
        <v>-0.34549137150487214</v>
      </c>
      <c r="R3345" s="2" t="str">
        <f>IF(Global_Household_Financial_Dyna[[#This Row],[Vs country_Average]]&lt;-0.2, "Underperformer", IF(Global_Household_Financial_Dyna[[#This Row],[Vs country_Average]]&gt;0.2, "Outperformer", "Normal"))</f>
        <v>Underperformer</v>
      </c>
      <c r="S33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49.675999999999988</v>
      </c>
      <c r="T33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239.15199999999999</v>
      </c>
      <c r="U33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428.62799999999987</v>
      </c>
      <c r="V33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618.10400000000004</v>
      </c>
    </row>
    <row r="3346" spans="1:22" x14ac:dyDescent="0.3">
      <c r="A3346">
        <v>3354</v>
      </c>
      <c r="B3346" t="s">
        <v>16</v>
      </c>
      <c r="C3346" t="s">
        <v>21</v>
      </c>
      <c r="D3346">
        <v>5</v>
      </c>
      <c r="E3346">
        <v>1</v>
      </c>
      <c r="F3346">
        <v>3142.74</v>
      </c>
      <c r="G3346">
        <v>3142.74</v>
      </c>
      <c r="H3346">
        <v>1099.96</v>
      </c>
      <c r="I3346">
        <v>2982.46</v>
      </c>
      <c r="J3346">
        <v>-939.68</v>
      </c>
      <c r="K3346">
        <f>Global_Household_Financial_Dyna[[#This Row],[Total_Household_Income]]-Global_Household_Financial_Dyna[[#This Row],[Estimated_Taxes]]</f>
        <v>2042.7799999999997</v>
      </c>
      <c r="L3346" s="1">
        <f>Global_Household_Financial_Dyna[[#This Row],[Monthly_Savings]]/Global_Household_Financial_Dyna[[#This Row],[Net Income]]</f>
        <v>-0.46000058743477029</v>
      </c>
      <c r="M3346" s="2">
        <f>Global_Household_Financial_Dyna[[#This Row],[Monthly_Expenses]]/Global_Household_Financial_Dyna[[#This Row],[Net Income]]</f>
        <v>1.4600005874347706</v>
      </c>
      <c r="N3346" t="str">
        <f>IF(Global_Household_Financial_Dyna[[#This Row],[Monthly_Savings]]&lt;0,"High Risk", IF(Global_Household_Financial_Dyna[[#This Row],[Savings Rate%]]&lt;0.1, "Medium", "Safe"))</f>
        <v>High Risk</v>
      </c>
      <c r="O3346">
        <f>Global_Household_Financial_Dyna[[#This Row],[Total_Household_Income]]/Global_Household_Financial_Dyna[[#This Row],[Family_Size]]</f>
        <v>628.548</v>
      </c>
      <c r="P3346" s="2">
        <f t="shared" si="104"/>
        <v>0.15879799892000862</v>
      </c>
      <c r="Q3346" s="2">
        <f t="shared" si="105"/>
        <v>-0.61879858635477891</v>
      </c>
      <c r="R3346" s="2" t="str">
        <f>IF(Global_Household_Financial_Dyna[[#This Row],[Vs country_Average]]&lt;-0.2, "Underperformer", IF(Global_Household_Financial_Dyna[[#This Row],[Vs country_Average]]&gt;0.2, "Outperformer", "Normal"))</f>
        <v>Underperformer</v>
      </c>
      <c r="S33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-790.5569999999999</v>
      </c>
      <c r="T33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-641.43399999999997</v>
      </c>
      <c r="U33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-492.31099999999992</v>
      </c>
      <c r="V33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-343.18799999999987</v>
      </c>
    </row>
    <row r="3347" spans="1:22" x14ac:dyDescent="0.3">
      <c r="A3347">
        <v>3355</v>
      </c>
      <c r="B3347" t="s">
        <v>18</v>
      </c>
      <c r="C3347" t="s">
        <v>20</v>
      </c>
      <c r="D3347">
        <v>1</v>
      </c>
      <c r="E3347">
        <v>1</v>
      </c>
      <c r="F3347">
        <v>5361.26</v>
      </c>
      <c r="G3347">
        <v>5361.26</v>
      </c>
      <c r="H3347">
        <v>1179.48</v>
      </c>
      <c r="I3347">
        <v>1845.14</v>
      </c>
      <c r="J3347">
        <v>2336.64</v>
      </c>
      <c r="K3347">
        <f>Global_Household_Financial_Dyna[[#This Row],[Total_Household_Income]]-Global_Household_Financial_Dyna[[#This Row],[Estimated_Taxes]]</f>
        <v>4181.7800000000007</v>
      </c>
      <c r="L3347" s="1">
        <f>Global_Household_Financial_Dyna[[#This Row],[Monthly_Savings]]/Global_Household_Financial_Dyna[[#This Row],[Net Income]]</f>
        <v>0.55876684091463436</v>
      </c>
      <c r="M3347" s="2">
        <f>Global_Household_Financial_Dyna[[#This Row],[Monthly_Expenses]]/Global_Household_Financial_Dyna[[#This Row],[Net Income]]</f>
        <v>0.44123315908536553</v>
      </c>
      <c r="N3347" t="str">
        <f>IF(Global_Household_Financial_Dyna[[#This Row],[Monthly_Savings]]&lt;0,"High Risk", IF(Global_Household_Financial_Dyna[[#This Row],[Savings Rate%]]&lt;0.1, "Medium", "Safe"))</f>
        <v>Safe</v>
      </c>
      <c r="O3347">
        <f>Global_Household_Financial_Dyna[[#This Row],[Total_Household_Income]]/Global_Household_Financial_Dyna[[#This Row],[Family_Size]]</f>
        <v>5361.26</v>
      </c>
      <c r="P3347" s="2">
        <f t="shared" si="104"/>
        <v>0.32336204947805613</v>
      </c>
      <c r="Q3347" s="2">
        <f t="shared" si="105"/>
        <v>0.23540479143657822</v>
      </c>
      <c r="R3347" s="2" t="str">
        <f>IF(Global_Household_Financial_Dyna[[#This Row],[Vs country_Average]]&lt;-0.2, "Underperformer", IF(Global_Household_Financial_Dyna[[#This Row],[Vs country_Average]]&gt;0.2, "Outperformer", "Normal"))</f>
        <v>Outperformer</v>
      </c>
      <c r="S33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2336.64</v>
      </c>
      <c r="T33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2336.64</v>
      </c>
      <c r="U33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2336.64</v>
      </c>
      <c r="V33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2336.64</v>
      </c>
    </row>
    <row r="3348" spans="1:22" x14ac:dyDescent="0.3">
      <c r="A3348">
        <v>3356</v>
      </c>
      <c r="B3348" t="s">
        <v>18</v>
      </c>
      <c r="C3348" t="s">
        <v>20</v>
      </c>
      <c r="D3348">
        <v>4</v>
      </c>
      <c r="E3348">
        <v>3</v>
      </c>
      <c r="F3348">
        <v>4514.18</v>
      </c>
      <c r="G3348">
        <v>11181.69</v>
      </c>
      <c r="H3348">
        <v>3019.06</v>
      </c>
      <c r="I3348">
        <v>2421.2600000000002</v>
      </c>
      <c r="J3348">
        <v>5741.37</v>
      </c>
      <c r="K3348">
        <f>Global_Household_Financial_Dyna[[#This Row],[Total_Household_Income]]-Global_Household_Financial_Dyna[[#This Row],[Estimated_Taxes]]</f>
        <v>8162.630000000001</v>
      </c>
      <c r="L3348" s="1">
        <f>Global_Household_Financial_Dyna[[#This Row],[Monthly_Savings]]/Global_Household_Financial_Dyna[[#This Row],[Net Income]]</f>
        <v>0.70337256496986866</v>
      </c>
      <c r="M3348" s="2">
        <f>Global_Household_Financial_Dyna[[#This Row],[Monthly_Expenses]]/Global_Household_Financial_Dyna[[#This Row],[Net Income]]</f>
        <v>0.29662743503013123</v>
      </c>
      <c r="N3348" t="str">
        <f>IF(Global_Household_Financial_Dyna[[#This Row],[Monthly_Savings]]&lt;0,"High Risk", IF(Global_Household_Financial_Dyna[[#This Row],[Savings Rate%]]&lt;0.1, "Medium", "Safe"))</f>
        <v>Safe</v>
      </c>
      <c r="O3348">
        <f>Global_Household_Financial_Dyna[[#This Row],[Total_Household_Income]]/Global_Household_Financial_Dyna[[#This Row],[Family_Size]]</f>
        <v>2795.4225000000001</v>
      </c>
      <c r="P3348" s="2">
        <f t="shared" si="104"/>
        <v>0.32336204947805613</v>
      </c>
      <c r="Q3348" s="2">
        <f t="shared" si="105"/>
        <v>0.38001051549181253</v>
      </c>
      <c r="R3348" s="2" t="str">
        <f>IF(Global_Household_Financial_Dyna[[#This Row],[Vs country_Average]]&lt;-0.2, "Underperformer", IF(Global_Household_Financial_Dyna[[#This Row],[Vs country_Average]]&gt;0.2, "Outperformer", "Normal"))</f>
        <v>Outperformer</v>
      </c>
      <c r="S33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5741.37</v>
      </c>
      <c r="T33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5741.37</v>
      </c>
      <c r="U33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5741.37</v>
      </c>
      <c r="V33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5741.37</v>
      </c>
    </row>
    <row r="3349" spans="1:22" x14ac:dyDescent="0.3">
      <c r="A3349">
        <v>3357</v>
      </c>
      <c r="B3349" t="s">
        <v>16</v>
      </c>
      <c r="C3349" t="s">
        <v>17</v>
      </c>
      <c r="D3349">
        <v>1</v>
      </c>
      <c r="E3349">
        <v>1</v>
      </c>
      <c r="F3349">
        <v>7523.51</v>
      </c>
      <c r="G3349">
        <v>7523.51</v>
      </c>
      <c r="H3349">
        <v>2633.23</v>
      </c>
      <c r="I3349">
        <v>1820.35</v>
      </c>
      <c r="J3349">
        <v>3069.93</v>
      </c>
      <c r="K3349">
        <f>Global_Household_Financial_Dyna[[#This Row],[Total_Household_Income]]-Global_Household_Financial_Dyna[[#This Row],[Estimated_Taxes]]</f>
        <v>4890.2800000000007</v>
      </c>
      <c r="L3349" s="1">
        <f>Global_Household_Financial_Dyna[[#This Row],[Monthly_Savings]]/Global_Household_Financial_Dyna[[#This Row],[Net Income]]</f>
        <v>0.62776160056274888</v>
      </c>
      <c r="M3349" s="2">
        <f>Global_Household_Financial_Dyna[[#This Row],[Monthly_Expenses]]/Global_Household_Financial_Dyna[[#This Row],[Net Income]]</f>
        <v>0.37223839943725096</v>
      </c>
      <c r="N3349" t="str">
        <f>IF(Global_Household_Financial_Dyna[[#This Row],[Monthly_Savings]]&lt;0,"High Risk", IF(Global_Household_Financial_Dyna[[#This Row],[Savings Rate%]]&lt;0.1, "Medium", "Safe"))</f>
        <v>Safe</v>
      </c>
      <c r="O3349">
        <f>Global_Household_Financial_Dyna[[#This Row],[Total_Household_Income]]/Global_Household_Financial_Dyna[[#This Row],[Family_Size]]</f>
        <v>7523.51</v>
      </c>
      <c r="P3349" s="2">
        <f t="shared" si="104"/>
        <v>0.15879799892000862</v>
      </c>
      <c r="Q3349" s="2">
        <f t="shared" si="105"/>
        <v>0.46896360164274026</v>
      </c>
      <c r="R3349" s="2" t="str">
        <f>IF(Global_Household_Financial_Dyna[[#This Row],[Vs country_Average]]&lt;-0.2, "Underperformer", IF(Global_Household_Financial_Dyna[[#This Row],[Vs country_Average]]&gt;0.2, "Outperformer", "Normal"))</f>
        <v>Outperformer</v>
      </c>
      <c r="S33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3069.93</v>
      </c>
      <c r="T33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3069.93</v>
      </c>
      <c r="U33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3069.93</v>
      </c>
      <c r="V33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3069.93</v>
      </c>
    </row>
    <row r="3350" spans="1:22" x14ac:dyDescent="0.3">
      <c r="A3350">
        <v>3358</v>
      </c>
      <c r="B3350" t="s">
        <v>10</v>
      </c>
      <c r="C3350" t="s">
        <v>11</v>
      </c>
      <c r="D3350">
        <v>2</v>
      </c>
      <c r="E3350">
        <v>1</v>
      </c>
      <c r="F3350">
        <v>288.5</v>
      </c>
      <c r="G3350">
        <v>288.5</v>
      </c>
      <c r="H3350">
        <v>28.85</v>
      </c>
      <c r="I3350">
        <v>273.77999999999997</v>
      </c>
      <c r="J3350">
        <v>-14.14</v>
      </c>
      <c r="K3350">
        <f>Global_Household_Financial_Dyna[[#This Row],[Total_Household_Income]]-Global_Household_Financial_Dyna[[#This Row],[Estimated_Taxes]]</f>
        <v>259.64999999999998</v>
      </c>
      <c r="L3350" s="1">
        <f>Global_Household_Financial_Dyna[[#This Row],[Monthly_Savings]]/Global_Household_Financial_Dyna[[#This Row],[Net Income]]</f>
        <v>-5.4457924128634705E-2</v>
      </c>
      <c r="M3350" s="2">
        <f>Global_Household_Financial_Dyna[[#This Row],[Monthly_Expenses]]/Global_Household_Financial_Dyna[[#This Row],[Net Income]]</f>
        <v>1.054419410745234</v>
      </c>
      <c r="N3350" t="str">
        <f>IF(Global_Household_Financial_Dyna[[#This Row],[Monthly_Savings]]&lt;0,"High Risk", IF(Global_Household_Financial_Dyna[[#This Row],[Savings Rate%]]&lt;0.1, "Medium", "Safe"))</f>
        <v>High Risk</v>
      </c>
      <c r="O3350">
        <f>Global_Household_Financial_Dyna[[#This Row],[Total_Household_Income]]/Global_Household_Financial_Dyna[[#This Row],[Family_Size]]</f>
        <v>144.25</v>
      </c>
      <c r="P3350" s="2">
        <f t="shared" si="104"/>
        <v>0.42077341556833553</v>
      </c>
      <c r="Q3350" s="2">
        <f t="shared" si="105"/>
        <v>-0.47523133969697023</v>
      </c>
      <c r="R3350" s="2" t="str">
        <f>IF(Global_Household_Financial_Dyna[[#This Row],[Vs country_Average]]&lt;-0.2, "Underperformer", IF(Global_Household_Financial_Dyna[[#This Row],[Vs country_Average]]&gt;0.2, "Outperformer", "Normal"))</f>
        <v>Underperformer</v>
      </c>
      <c r="S33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-0.45100000000000051</v>
      </c>
      <c r="T33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13.238</v>
      </c>
      <c r="U33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26.927</v>
      </c>
      <c r="V33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40.616</v>
      </c>
    </row>
    <row r="3351" spans="1:22" x14ac:dyDescent="0.3">
      <c r="A3351">
        <v>3359</v>
      </c>
      <c r="B3351" t="s">
        <v>14</v>
      </c>
      <c r="C3351" t="s">
        <v>15</v>
      </c>
      <c r="D3351">
        <v>5</v>
      </c>
      <c r="E3351">
        <v>2</v>
      </c>
      <c r="F3351">
        <v>2306.59</v>
      </c>
      <c r="G3351">
        <v>3468.65</v>
      </c>
      <c r="H3351">
        <v>520.29999999999995</v>
      </c>
      <c r="I3351">
        <v>1354.51</v>
      </c>
      <c r="J3351">
        <v>1593.84</v>
      </c>
      <c r="K3351">
        <f>Global_Household_Financial_Dyna[[#This Row],[Total_Household_Income]]-Global_Household_Financial_Dyna[[#This Row],[Estimated_Taxes]]</f>
        <v>2948.3500000000004</v>
      </c>
      <c r="L3351" s="1">
        <f>Global_Household_Financial_Dyna[[#This Row],[Monthly_Savings]]/Global_Household_Financial_Dyna[[#This Row],[Net Income]]</f>
        <v>0.54058710804348187</v>
      </c>
      <c r="M3351" s="2">
        <f>Global_Household_Financial_Dyna[[#This Row],[Monthly_Expenses]]/Global_Household_Financial_Dyna[[#This Row],[Net Income]]</f>
        <v>0.45941289195651797</v>
      </c>
      <c r="N3351" t="str">
        <f>IF(Global_Household_Financial_Dyna[[#This Row],[Monthly_Savings]]&lt;0,"High Risk", IF(Global_Household_Financial_Dyna[[#This Row],[Savings Rate%]]&lt;0.1, "Medium", "Safe"))</f>
        <v>Safe</v>
      </c>
      <c r="O3351">
        <f>Global_Household_Financial_Dyna[[#This Row],[Total_Household_Income]]/Global_Household_Financial_Dyna[[#This Row],[Family_Size]]</f>
        <v>693.73</v>
      </c>
      <c r="P3351" s="2">
        <f t="shared" si="104"/>
        <v>0.39788995363055785</v>
      </c>
      <c r="Q3351" s="2">
        <f t="shared" si="105"/>
        <v>0.14269715441292402</v>
      </c>
      <c r="R3351" s="2" t="str">
        <f>IF(Global_Household_Financial_Dyna[[#This Row],[Vs country_Average]]&lt;-0.2, "Underperformer", IF(Global_Household_Financial_Dyna[[#This Row],[Vs country_Average]]&gt;0.2, "Outperformer", "Normal"))</f>
        <v>Normal</v>
      </c>
      <c r="S33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1593.84</v>
      </c>
      <c r="T33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1593.84</v>
      </c>
      <c r="U33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1593.84</v>
      </c>
      <c r="V33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1593.84</v>
      </c>
    </row>
    <row r="3352" spans="1:22" x14ac:dyDescent="0.3">
      <c r="A3352">
        <v>3360</v>
      </c>
      <c r="B3352" t="s">
        <v>16</v>
      </c>
      <c r="C3352" t="s">
        <v>17</v>
      </c>
      <c r="D3352">
        <v>4</v>
      </c>
      <c r="E3352">
        <v>1</v>
      </c>
      <c r="F3352">
        <v>4119.3100000000004</v>
      </c>
      <c r="G3352">
        <v>4119.3100000000004</v>
      </c>
      <c r="H3352">
        <v>1441.76</v>
      </c>
      <c r="I3352">
        <v>3290.07</v>
      </c>
      <c r="J3352">
        <v>-612.52</v>
      </c>
      <c r="K3352">
        <f>Global_Household_Financial_Dyna[[#This Row],[Total_Household_Income]]-Global_Household_Financial_Dyna[[#This Row],[Estimated_Taxes]]</f>
        <v>2677.55</v>
      </c>
      <c r="L3352" s="1">
        <f>Global_Household_Financial_Dyna[[#This Row],[Monthly_Savings]]/Global_Household_Financial_Dyna[[#This Row],[Net Income]]</f>
        <v>-0.22876136766820412</v>
      </c>
      <c r="M3352" s="2">
        <f>Global_Household_Financial_Dyna[[#This Row],[Monthly_Expenses]]/Global_Household_Financial_Dyna[[#This Row],[Net Income]]</f>
        <v>1.2287613676682041</v>
      </c>
      <c r="N3352" t="str">
        <f>IF(Global_Household_Financial_Dyna[[#This Row],[Monthly_Savings]]&lt;0,"High Risk", IF(Global_Household_Financial_Dyna[[#This Row],[Savings Rate%]]&lt;0.1, "Medium", "Safe"))</f>
        <v>High Risk</v>
      </c>
      <c r="O3352">
        <f>Global_Household_Financial_Dyna[[#This Row],[Total_Household_Income]]/Global_Household_Financial_Dyna[[#This Row],[Family_Size]]</f>
        <v>1029.8275000000001</v>
      </c>
      <c r="P3352" s="2">
        <f t="shared" si="104"/>
        <v>0.15879799892000862</v>
      </c>
      <c r="Q3352" s="2">
        <f t="shared" si="105"/>
        <v>-0.38755936658821277</v>
      </c>
      <c r="R3352" s="2" t="str">
        <f>IF(Global_Household_Financial_Dyna[[#This Row],[Vs country_Average]]&lt;-0.2, "Underperformer", IF(Global_Household_Financial_Dyna[[#This Row],[Vs country_Average]]&gt;0.2, "Outperformer", "Normal"))</f>
        <v>Underperformer</v>
      </c>
      <c r="S33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-448.01649999999995</v>
      </c>
      <c r="T33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-283.51299999999998</v>
      </c>
      <c r="U33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-119.00949999999995</v>
      </c>
      <c r="V33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45.494000000000028</v>
      </c>
    </row>
    <row r="3353" spans="1:22" x14ac:dyDescent="0.3">
      <c r="A3353">
        <v>3361</v>
      </c>
      <c r="B3353" t="s">
        <v>14</v>
      </c>
      <c r="C3353" t="s">
        <v>15</v>
      </c>
      <c r="D3353">
        <v>6</v>
      </c>
      <c r="E3353">
        <v>3</v>
      </c>
      <c r="F3353">
        <v>1328.33</v>
      </c>
      <c r="G3353">
        <v>2838.82</v>
      </c>
      <c r="H3353">
        <v>425.82</v>
      </c>
      <c r="I3353">
        <v>1264.45</v>
      </c>
      <c r="J3353">
        <v>1148.54</v>
      </c>
      <c r="K3353">
        <f>Global_Household_Financial_Dyna[[#This Row],[Total_Household_Income]]-Global_Household_Financial_Dyna[[#This Row],[Estimated_Taxes]]</f>
        <v>2413</v>
      </c>
      <c r="L3353" s="1">
        <f>Global_Household_Financial_Dyna[[#This Row],[Monthly_Savings]]/Global_Household_Financial_Dyna[[#This Row],[Net Income]]</f>
        <v>0.47598010774968919</v>
      </c>
      <c r="M3353" s="2">
        <f>Global_Household_Financial_Dyna[[#This Row],[Monthly_Expenses]]/Global_Household_Financial_Dyna[[#This Row],[Net Income]]</f>
        <v>0.52401574803149609</v>
      </c>
      <c r="N3353" t="str">
        <f>IF(Global_Household_Financial_Dyna[[#This Row],[Monthly_Savings]]&lt;0,"High Risk", IF(Global_Household_Financial_Dyna[[#This Row],[Savings Rate%]]&lt;0.1, "Medium", "Safe"))</f>
        <v>Safe</v>
      </c>
      <c r="O3353">
        <f>Global_Household_Financial_Dyna[[#This Row],[Total_Household_Income]]/Global_Household_Financial_Dyna[[#This Row],[Family_Size]]</f>
        <v>473.13666666666671</v>
      </c>
      <c r="P3353" s="2">
        <f t="shared" si="104"/>
        <v>0.39788995363055785</v>
      </c>
      <c r="Q3353" s="2">
        <f t="shared" si="105"/>
        <v>7.8090154119131339E-2</v>
      </c>
      <c r="R3353" s="2" t="str">
        <f>IF(Global_Household_Financial_Dyna[[#This Row],[Vs country_Average]]&lt;-0.2, "Underperformer", IF(Global_Household_Financial_Dyna[[#This Row],[Vs country_Average]]&gt;0.2, "Outperformer", "Normal"))</f>
        <v>Normal</v>
      </c>
      <c r="S33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1148.54</v>
      </c>
      <c r="T33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1148.54</v>
      </c>
      <c r="U33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1148.54</v>
      </c>
      <c r="V33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1148.54</v>
      </c>
    </row>
    <row r="3354" spans="1:22" x14ac:dyDescent="0.3">
      <c r="A3354">
        <v>3362</v>
      </c>
      <c r="B3354" t="s">
        <v>10</v>
      </c>
      <c r="C3354" t="s">
        <v>22</v>
      </c>
      <c r="D3354">
        <v>1</v>
      </c>
      <c r="E3354">
        <v>1</v>
      </c>
      <c r="F3354">
        <v>643.44000000000005</v>
      </c>
      <c r="G3354">
        <v>643.44000000000005</v>
      </c>
      <c r="H3354">
        <v>64.34</v>
      </c>
      <c r="I3354">
        <v>289.8</v>
      </c>
      <c r="J3354">
        <v>289.29000000000002</v>
      </c>
      <c r="K3354">
        <f>Global_Household_Financial_Dyna[[#This Row],[Total_Household_Income]]-Global_Household_Financial_Dyna[[#This Row],[Estimated_Taxes]]</f>
        <v>579.1</v>
      </c>
      <c r="L3354" s="1">
        <f>Global_Household_Financial_Dyna[[#This Row],[Monthly_Savings]]/Global_Household_Financial_Dyna[[#This Row],[Net Income]]</f>
        <v>0.4995510274563979</v>
      </c>
      <c r="M3354" s="2">
        <f>Global_Household_Financial_Dyna[[#This Row],[Monthly_Expenses]]/Global_Household_Financial_Dyna[[#This Row],[Net Income]]</f>
        <v>0.50043170436884821</v>
      </c>
      <c r="N3354" t="str">
        <f>IF(Global_Household_Financial_Dyna[[#This Row],[Monthly_Savings]]&lt;0,"High Risk", IF(Global_Household_Financial_Dyna[[#This Row],[Savings Rate%]]&lt;0.1, "Medium", "Safe"))</f>
        <v>Safe</v>
      </c>
      <c r="O3354">
        <f>Global_Household_Financial_Dyna[[#This Row],[Total_Household_Income]]/Global_Household_Financial_Dyna[[#This Row],[Family_Size]]</f>
        <v>643.44000000000005</v>
      </c>
      <c r="P3354" s="2">
        <f t="shared" si="104"/>
        <v>0.42077341556833553</v>
      </c>
      <c r="Q3354" s="2">
        <f t="shared" si="105"/>
        <v>7.8777611888062371E-2</v>
      </c>
      <c r="R3354" s="2" t="str">
        <f>IF(Global_Household_Financial_Dyna[[#This Row],[Vs country_Average]]&lt;-0.2, "Underperformer", IF(Global_Household_Financial_Dyna[[#This Row],[Vs country_Average]]&gt;0.2, "Outperformer", "Normal"))</f>
        <v>Normal</v>
      </c>
      <c r="S33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289.29000000000002</v>
      </c>
      <c r="T33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289.29000000000002</v>
      </c>
      <c r="U33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289.29000000000002</v>
      </c>
      <c r="V33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289.29000000000002</v>
      </c>
    </row>
    <row r="3355" spans="1:22" x14ac:dyDescent="0.3">
      <c r="A3355">
        <v>3363</v>
      </c>
      <c r="B3355" t="s">
        <v>16</v>
      </c>
      <c r="C3355" t="s">
        <v>21</v>
      </c>
      <c r="D3355">
        <v>6</v>
      </c>
      <c r="E3355">
        <v>3</v>
      </c>
      <c r="F3355">
        <v>3855.21</v>
      </c>
      <c r="G3355">
        <v>9462.0400000000009</v>
      </c>
      <c r="H3355">
        <v>3784.82</v>
      </c>
      <c r="I3355">
        <v>4848.22</v>
      </c>
      <c r="J3355">
        <v>829</v>
      </c>
      <c r="K3355">
        <f>Global_Household_Financial_Dyna[[#This Row],[Total_Household_Income]]-Global_Household_Financial_Dyna[[#This Row],[Estimated_Taxes]]</f>
        <v>5677.2200000000012</v>
      </c>
      <c r="L3355" s="1">
        <f>Global_Household_Financial_Dyna[[#This Row],[Monthly_Savings]]/Global_Household_Financial_Dyna[[#This Row],[Net Income]]</f>
        <v>0.14602217282402299</v>
      </c>
      <c r="M3355" s="2">
        <f>Global_Household_Financial_Dyna[[#This Row],[Monthly_Expenses]]/Global_Household_Financial_Dyna[[#This Row],[Net Income]]</f>
        <v>0.85397782717597681</v>
      </c>
      <c r="N3355" t="str">
        <f>IF(Global_Household_Financial_Dyna[[#This Row],[Monthly_Savings]]&lt;0,"High Risk", IF(Global_Household_Financial_Dyna[[#This Row],[Savings Rate%]]&lt;0.1, "Medium", "Safe"))</f>
        <v>Safe</v>
      </c>
      <c r="O3355">
        <f>Global_Household_Financial_Dyna[[#This Row],[Total_Household_Income]]/Global_Household_Financial_Dyna[[#This Row],[Family_Size]]</f>
        <v>1577.0066666666669</v>
      </c>
      <c r="P3355" s="2">
        <f t="shared" si="104"/>
        <v>0.15879799892000862</v>
      </c>
      <c r="Q3355" s="2">
        <f t="shared" si="105"/>
        <v>-1.2775826095985626E-2</v>
      </c>
      <c r="R3355" s="2" t="str">
        <f>IF(Global_Household_Financial_Dyna[[#This Row],[Vs country_Average]]&lt;-0.2, "Underperformer", IF(Global_Household_Financial_Dyna[[#This Row],[Vs country_Average]]&gt;0.2, "Outperformer", "Normal"))</f>
        <v>Normal</v>
      </c>
      <c r="S33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829</v>
      </c>
      <c r="T33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829</v>
      </c>
      <c r="U33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829</v>
      </c>
      <c r="V33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829</v>
      </c>
    </row>
    <row r="3356" spans="1:22" x14ac:dyDescent="0.3">
      <c r="A3356">
        <v>3364</v>
      </c>
      <c r="B3356" t="s">
        <v>10</v>
      </c>
      <c r="C3356" t="s">
        <v>11</v>
      </c>
      <c r="D3356">
        <v>6</v>
      </c>
      <c r="E3356">
        <v>3</v>
      </c>
      <c r="F3356">
        <v>1112.5999999999999</v>
      </c>
      <c r="G3356">
        <v>2309.06</v>
      </c>
      <c r="H3356">
        <v>230.91</v>
      </c>
      <c r="I3356">
        <v>604.54999999999995</v>
      </c>
      <c r="J3356">
        <v>1473.6</v>
      </c>
      <c r="K3356">
        <f>Global_Household_Financial_Dyna[[#This Row],[Total_Household_Income]]-Global_Household_Financial_Dyna[[#This Row],[Estimated_Taxes]]</f>
        <v>2078.15</v>
      </c>
      <c r="L3356" s="1">
        <f>Global_Household_Financial_Dyna[[#This Row],[Monthly_Savings]]/Global_Household_Financial_Dyna[[#This Row],[Net Income]]</f>
        <v>0.70909222144695994</v>
      </c>
      <c r="M3356" s="2">
        <f>Global_Household_Financial_Dyna[[#This Row],[Monthly_Expenses]]/Global_Household_Financial_Dyna[[#This Row],[Net Income]]</f>
        <v>0.29090777855303995</v>
      </c>
      <c r="N3356" t="str">
        <f>IF(Global_Household_Financial_Dyna[[#This Row],[Monthly_Savings]]&lt;0,"High Risk", IF(Global_Household_Financial_Dyna[[#This Row],[Savings Rate%]]&lt;0.1, "Medium", "Safe"))</f>
        <v>Safe</v>
      </c>
      <c r="O3356">
        <f>Global_Household_Financial_Dyna[[#This Row],[Total_Household_Income]]/Global_Household_Financial_Dyna[[#This Row],[Family_Size]]</f>
        <v>384.84333333333331</v>
      </c>
      <c r="P3356" s="2">
        <f t="shared" si="104"/>
        <v>0.42077341556833553</v>
      </c>
      <c r="Q3356" s="2">
        <f t="shared" si="105"/>
        <v>0.28831880587862441</v>
      </c>
      <c r="R3356" s="2" t="str">
        <f>IF(Global_Household_Financial_Dyna[[#This Row],[Vs country_Average]]&lt;-0.2, "Underperformer", IF(Global_Household_Financial_Dyna[[#This Row],[Vs country_Average]]&gt;0.2, "Outperformer", "Normal"))</f>
        <v>Outperformer</v>
      </c>
      <c r="S33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1473.6</v>
      </c>
      <c r="T33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1473.6</v>
      </c>
      <c r="U33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1473.6</v>
      </c>
      <c r="V33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1473.6</v>
      </c>
    </row>
    <row r="3357" spans="1:22" x14ac:dyDescent="0.3">
      <c r="A3357">
        <v>3365</v>
      </c>
      <c r="B3357" t="s">
        <v>12</v>
      </c>
      <c r="C3357" t="s">
        <v>13</v>
      </c>
      <c r="D3357">
        <v>8</v>
      </c>
      <c r="E3357">
        <v>3</v>
      </c>
      <c r="F3357">
        <v>4743.88</v>
      </c>
      <c r="G3357">
        <v>11102.76</v>
      </c>
      <c r="H3357">
        <v>3330.83</v>
      </c>
      <c r="I3357">
        <v>4677.7</v>
      </c>
      <c r="J3357">
        <v>3094.23</v>
      </c>
      <c r="K3357">
        <f>Global_Household_Financial_Dyna[[#This Row],[Total_Household_Income]]-Global_Household_Financial_Dyna[[#This Row],[Estimated_Taxes]]</f>
        <v>7771.93</v>
      </c>
      <c r="L3357" s="1">
        <f>Global_Household_Financial_Dyna[[#This Row],[Monthly_Savings]]/Global_Household_Financial_Dyna[[#This Row],[Net Income]]</f>
        <v>0.39812890749144675</v>
      </c>
      <c r="M3357" s="2">
        <f>Global_Household_Financial_Dyna[[#This Row],[Monthly_Expenses]]/Global_Household_Financial_Dyna[[#This Row],[Net Income]]</f>
        <v>0.6018710925085532</v>
      </c>
      <c r="N3357" t="str">
        <f>IF(Global_Household_Financial_Dyna[[#This Row],[Monthly_Savings]]&lt;0,"High Risk", IF(Global_Household_Financial_Dyna[[#This Row],[Savings Rate%]]&lt;0.1, "Medium", "Safe"))</f>
        <v>Safe</v>
      </c>
      <c r="O3357">
        <f>Global_Household_Financial_Dyna[[#This Row],[Total_Household_Income]]/Global_Household_Financial_Dyna[[#This Row],[Family_Size]]</f>
        <v>1387.845</v>
      </c>
      <c r="P3357" s="2">
        <f t="shared" si="104"/>
        <v>0.30718716818024266</v>
      </c>
      <c r="Q3357" s="2">
        <f t="shared" si="105"/>
        <v>9.0941739311204084E-2</v>
      </c>
      <c r="R3357" s="2" t="str">
        <f>IF(Global_Household_Financial_Dyna[[#This Row],[Vs country_Average]]&lt;-0.2, "Underperformer", IF(Global_Household_Financial_Dyna[[#This Row],[Vs country_Average]]&gt;0.2, "Outperformer", "Normal"))</f>
        <v>Normal</v>
      </c>
      <c r="S33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3094.23</v>
      </c>
      <c r="T33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3094.23</v>
      </c>
      <c r="U33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3094.23</v>
      </c>
      <c r="V33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3094.23</v>
      </c>
    </row>
    <row r="3358" spans="1:22" x14ac:dyDescent="0.3">
      <c r="A3358">
        <v>3366</v>
      </c>
      <c r="B3358" t="s">
        <v>16</v>
      </c>
      <c r="C3358" t="s">
        <v>21</v>
      </c>
      <c r="D3358">
        <v>8</v>
      </c>
      <c r="E3358">
        <v>3</v>
      </c>
      <c r="F3358">
        <v>4488.16</v>
      </c>
      <c r="G3358">
        <v>9449.5400000000009</v>
      </c>
      <c r="H3358">
        <v>3779.81</v>
      </c>
      <c r="I3358">
        <v>6281.54</v>
      </c>
      <c r="J3358">
        <v>-611.80999999999995</v>
      </c>
      <c r="K3358">
        <f>Global_Household_Financial_Dyna[[#This Row],[Total_Household_Income]]-Global_Household_Financial_Dyna[[#This Row],[Estimated_Taxes]]</f>
        <v>5669.7300000000014</v>
      </c>
      <c r="L3358" s="1">
        <f>Global_Household_Financial_Dyna[[#This Row],[Monthly_Savings]]/Global_Household_Financial_Dyna[[#This Row],[Net Income]]</f>
        <v>-0.10790813671903245</v>
      </c>
      <c r="M3358" s="2">
        <f>Global_Household_Financial_Dyna[[#This Row],[Monthly_Expenses]]/Global_Household_Financial_Dyna[[#This Row],[Net Income]]</f>
        <v>1.1079081367190322</v>
      </c>
      <c r="N3358" t="str">
        <f>IF(Global_Household_Financial_Dyna[[#This Row],[Monthly_Savings]]&lt;0,"High Risk", IF(Global_Household_Financial_Dyna[[#This Row],[Savings Rate%]]&lt;0.1, "Medium", "Safe"))</f>
        <v>High Risk</v>
      </c>
      <c r="O3358">
        <f>Global_Household_Financial_Dyna[[#This Row],[Total_Household_Income]]/Global_Household_Financial_Dyna[[#This Row],[Family_Size]]</f>
        <v>1181.1925000000001</v>
      </c>
      <c r="P3358" s="2">
        <f t="shared" si="104"/>
        <v>0.15879799892000862</v>
      </c>
      <c r="Q3358" s="2">
        <f t="shared" si="105"/>
        <v>-0.26670613563904105</v>
      </c>
      <c r="R3358" s="2" t="str">
        <f>IF(Global_Household_Financial_Dyna[[#This Row],[Vs country_Average]]&lt;-0.2, "Underperformer", IF(Global_Household_Financial_Dyna[[#This Row],[Vs country_Average]]&gt;0.2, "Outperformer", "Normal"))</f>
        <v>Underperformer</v>
      </c>
      <c r="S33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-297.73299999999995</v>
      </c>
      <c r="T33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16.344000000000051</v>
      </c>
      <c r="U33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330.42100000000005</v>
      </c>
      <c r="V33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644.49800000000005</v>
      </c>
    </row>
    <row r="3359" spans="1:22" x14ac:dyDescent="0.3">
      <c r="A3359">
        <v>3367</v>
      </c>
      <c r="B3359" t="s">
        <v>10</v>
      </c>
      <c r="C3359" t="s">
        <v>11</v>
      </c>
      <c r="D3359">
        <v>6</v>
      </c>
      <c r="E3359">
        <v>2</v>
      </c>
      <c r="F3359">
        <v>1409.74</v>
      </c>
      <c r="G3359">
        <v>2049.79</v>
      </c>
      <c r="H3359">
        <v>204.98</v>
      </c>
      <c r="I3359">
        <v>749.68</v>
      </c>
      <c r="J3359">
        <v>1095.1400000000001</v>
      </c>
      <c r="K3359">
        <f>Global_Household_Financial_Dyna[[#This Row],[Total_Household_Income]]-Global_Household_Financial_Dyna[[#This Row],[Estimated_Taxes]]</f>
        <v>1844.81</v>
      </c>
      <c r="L3359" s="1">
        <f>Global_Household_Financial_Dyna[[#This Row],[Monthly_Savings]]/Global_Household_Financial_Dyna[[#This Row],[Net Income]]</f>
        <v>0.59363294865053862</v>
      </c>
      <c r="M3359" s="2">
        <f>Global_Household_Financial_Dyna[[#This Row],[Monthly_Expenses]]/Global_Household_Financial_Dyna[[#This Row],[Net Income]]</f>
        <v>0.40637247196188225</v>
      </c>
      <c r="N3359" t="str">
        <f>IF(Global_Household_Financial_Dyna[[#This Row],[Monthly_Savings]]&lt;0,"High Risk", IF(Global_Household_Financial_Dyna[[#This Row],[Savings Rate%]]&lt;0.1, "Medium", "Safe"))</f>
        <v>Safe</v>
      </c>
      <c r="O3359">
        <f>Global_Household_Financial_Dyna[[#This Row],[Total_Household_Income]]/Global_Household_Financial_Dyna[[#This Row],[Family_Size]]</f>
        <v>341.63166666666666</v>
      </c>
      <c r="P3359" s="2">
        <f t="shared" si="104"/>
        <v>0.42077341556833553</v>
      </c>
      <c r="Q3359" s="2">
        <f t="shared" si="105"/>
        <v>0.17285953308220309</v>
      </c>
      <c r="R3359" s="2" t="str">
        <f>IF(Global_Household_Financial_Dyna[[#This Row],[Vs country_Average]]&lt;-0.2, "Underperformer", IF(Global_Household_Financial_Dyna[[#This Row],[Vs country_Average]]&gt;0.2, "Outperformer", "Normal"))</f>
        <v>Normal</v>
      </c>
      <c r="S33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1095.1400000000001</v>
      </c>
      <c r="T33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1095.1400000000001</v>
      </c>
      <c r="U33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1095.1400000000001</v>
      </c>
      <c r="V33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1095.1400000000001</v>
      </c>
    </row>
    <row r="3360" spans="1:22" x14ac:dyDescent="0.3">
      <c r="A3360">
        <v>3368</v>
      </c>
      <c r="B3360" t="s">
        <v>10</v>
      </c>
      <c r="C3360" t="s">
        <v>22</v>
      </c>
      <c r="D3360">
        <v>1</v>
      </c>
      <c r="E3360">
        <v>1</v>
      </c>
      <c r="F3360">
        <v>478.51</v>
      </c>
      <c r="G3360">
        <v>478.51</v>
      </c>
      <c r="H3360">
        <v>47.85</v>
      </c>
      <c r="I3360">
        <v>345.82</v>
      </c>
      <c r="J3360">
        <v>84.83</v>
      </c>
      <c r="K3360">
        <f>Global_Household_Financial_Dyna[[#This Row],[Total_Household_Income]]-Global_Household_Financial_Dyna[[#This Row],[Estimated_Taxes]]</f>
        <v>430.65999999999997</v>
      </c>
      <c r="L3360" s="1">
        <f>Global_Household_Financial_Dyna[[#This Row],[Monthly_Savings]]/Global_Household_Financial_Dyna[[#This Row],[Net Income]]</f>
        <v>0.19697673338596575</v>
      </c>
      <c r="M3360" s="2">
        <f>Global_Household_Financial_Dyna[[#This Row],[Monthly_Expenses]]/Global_Household_Financial_Dyna[[#This Row],[Net Income]]</f>
        <v>0.80300004644034739</v>
      </c>
      <c r="N3360" t="str">
        <f>IF(Global_Household_Financial_Dyna[[#This Row],[Monthly_Savings]]&lt;0,"High Risk", IF(Global_Household_Financial_Dyna[[#This Row],[Savings Rate%]]&lt;0.1, "Medium", "Safe"))</f>
        <v>Safe</v>
      </c>
      <c r="O3360">
        <f>Global_Household_Financial_Dyna[[#This Row],[Total_Household_Income]]/Global_Household_Financial_Dyna[[#This Row],[Family_Size]]</f>
        <v>478.51</v>
      </c>
      <c r="P3360" s="2">
        <f t="shared" si="104"/>
        <v>0.42077341556833553</v>
      </c>
      <c r="Q3360" s="2">
        <f t="shared" si="105"/>
        <v>-0.22379668218236978</v>
      </c>
      <c r="R3360" s="2" t="str">
        <f>IF(Global_Household_Financial_Dyna[[#This Row],[Vs country_Average]]&lt;-0.2, "Underperformer", IF(Global_Household_Financial_Dyna[[#This Row],[Vs country_Average]]&gt;0.2, "Outperformer", "Normal"))</f>
        <v>Underperformer</v>
      </c>
      <c r="S33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84.83</v>
      </c>
      <c r="T33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84.83</v>
      </c>
      <c r="U33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84.83</v>
      </c>
      <c r="V33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84.83</v>
      </c>
    </row>
    <row r="3361" spans="1:22" x14ac:dyDescent="0.3">
      <c r="A3361">
        <v>3369</v>
      </c>
      <c r="B3361" t="s">
        <v>18</v>
      </c>
      <c r="C3361" t="s">
        <v>19</v>
      </c>
      <c r="D3361">
        <v>8</v>
      </c>
      <c r="E3361">
        <v>3</v>
      </c>
      <c r="F3361">
        <v>4597.2700000000004</v>
      </c>
      <c r="G3361">
        <v>9528.48</v>
      </c>
      <c r="H3361">
        <v>2572.69</v>
      </c>
      <c r="I3361">
        <v>5443.7</v>
      </c>
      <c r="J3361">
        <v>1512.09</v>
      </c>
      <c r="K3361">
        <f>Global_Household_Financial_Dyna[[#This Row],[Total_Household_Income]]-Global_Household_Financial_Dyna[[#This Row],[Estimated_Taxes]]</f>
        <v>6955.7899999999991</v>
      </c>
      <c r="L3361" s="1">
        <f>Global_Household_Financial_Dyna[[#This Row],[Monthly_Savings]]/Global_Household_Financial_Dyna[[#This Row],[Net Income]]</f>
        <v>0.217385803769234</v>
      </c>
      <c r="M3361" s="2">
        <f>Global_Household_Financial_Dyna[[#This Row],[Monthly_Expenses]]/Global_Household_Financial_Dyna[[#This Row],[Net Income]]</f>
        <v>0.78261419623076611</v>
      </c>
      <c r="N3361" t="str">
        <f>IF(Global_Household_Financial_Dyna[[#This Row],[Monthly_Savings]]&lt;0,"High Risk", IF(Global_Household_Financial_Dyna[[#This Row],[Savings Rate%]]&lt;0.1, "Medium", "Safe"))</f>
        <v>Safe</v>
      </c>
      <c r="O3361">
        <f>Global_Household_Financial_Dyna[[#This Row],[Total_Household_Income]]/Global_Household_Financial_Dyna[[#This Row],[Family_Size]]</f>
        <v>1191.06</v>
      </c>
      <c r="P3361" s="2">
        <f t="shared" si="104"/>
        <v>0.32336204947805613</v>
      </c>
      <c r="Q3361" s="2">
        <f t="shared" si="105"/>
        <v>-0.10597624570882214</v>
      </c>
      <c r="R3361" s="2" t="str">
        <f>IF(Global_Household_Financial_Dyna[[#This Row],[Vs country_Average]]&lt;-0.2, "Underperformer", IF(Global_Household_Financial_Dyna[[#This Row],[Vs country_Average]]&gt;0.2, "Outperformer", "Normal"))</f>
        <v>Normal</v>
      </c>
      <c r="S33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1512.09</v>
      </c>
      <c r="T33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1512.09</v>
      </c>
      <c r="U33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1512.09</v>
      </c>
      <c r="V33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1512.09</v>
      </c>
    </row>
    <row r="3362" spans="1:22" x14ac:dyDescent="0.3">
      <c r="A3362">
        <v>3370</v>
      </c>
      <c r="B3362" t="s">
        <v>16</v>
      </c>
      <c r="C3362" t="s">
        <v>17</v>
      </c>
      <c r="D3362">
        <v>2</v>
      </c>
      <c r="E3362">
        <v>1</v>
      </c>
      <c r="F3362">
        <v>993.97</v>
      </c>
      <c r="G3362">
        <v>993.97</v>
      </c>
      <c r="H3362">
        <v>347.89</v>
      </c>
      <c r="I3362">
        <v>943.27</v>
      </c>
      <c r="J3362">
        <v>-297.2</v>
      </c>
      <c r="K3362">
        <f>Global_Household_Financial_Dyna[[#This Row],[Total_Household_Income]]-Global_Household_Financial_Dyna[[#This Row],[Estimated_Taxes]]</f>
        <v>646.08000000000004</v>
      </c>
      <c r="L3362" s="1">
        <f>Global_Household_Financial_Dyna[[#This Row],[Monthly_Savings]]/Global_Household_Financial_Dyna[[#This Row],[Net Income]]</f>
        <v>-0.46000495294700344</v>
      </c>
      <c r="M3362" s="2">
        <f>Global_Household_Financial_Dyna[[#This Row],[Monthly_Expenses]]/Global_Household_Financial_Dyna[[#This Row],[Net Income]]</f>
        <v>1.4599894749876174</v>
      </c>
      <c r="N3362" t="str">
        <f>IF(Global_Household_Financial_Dyna[[#This Row],[Monthly_Savings]]&lt;0,"High Risk", IF(Global_Household_Financial_Dyna[[#This Row],[Savings Rate%]]&lt;0.1, "Medium", "Safe"))</f>
        <v>High Risk</v>
      </c>
      <c r="O3362">
        <f>Global_Household_Financial_Dyna[[#This Row],[Total_Household_Income]]/Global_Household_Financial_Dyna[[#This Row],[Family_Size]]</f>
        <v>496.98500000000001</v>
      </c>
      <c r="P3362" s="2">
        <f t="shared" si="104"/>
        <v>0.15879799892000862</v>
      </c>
      <c r="Q3362" s="2">
        <f t="shared" si="105"/>
        <v>-0.61880295186701206</v>
      </c>
      <c r="R3362" s="2" t="str">
        <f>IF(Global_Household_Financial_Dyna[[#This Row],[Vs country_Average]]&lt;-0.2, "Underperformer", IF(Global_Household_Financial_Dyna[[#This Row],[Vs country_Average]]&gt;0.2, "Outperformer", "Normal"))</f>
        <v>Underperformer</v>
      </c>
      <c r="S33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-250.03649999999999</v>
      </c>
      <c r="T33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-202.87299999999999</v>
      </c>
      <c r="U33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-155.70949999999999</v>
      </c>
      <c r="V33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-108.54599999999999</v>
      </c>
    </row>
    <row r="3363" spans="1:22" x14ac:dyDescent="0.3">
      <c r="A3363">
        <v>3371</v>
      </c>
      <c r="B3363" t="s">
        <v>18</v>
      </c>
      <c r="C3363" t="s">
        <v>20</v>
      </c>
      <c r="D3363">
        <v>7</v>
      </c>
      <c r="E3363">
        <v>3</v>
      </c>
      <c r="F3363">
        <v>3931.28</v>
      </c>
      <c r="G3363">
        <v>7998.79</v>
      </c>
      <c r="H3363">
        <v>1759.73</v>
      </c>
      <c r="I3363">
        <v>3537.54</v>
      </c>
      <c r="J3363">
        <v>2701.52</v>
      </c>
      <c r="K3363">
        <f>Global_Household_Financial_Dyna[[#This Row],[Total_Household_Income]]-Global_Household_Financial_Dyna[[#This Row],[Estimated_Taxes]]</f>
        <v>6239.0599999999995</v>
      </c>
      <c r="L3363" s="1">
        <f>Global_Household_Financial_Dyna[[#This Row],[Monthly_Savings]]/Global_Household_Financial_Dyna[[#This Row],[Net Income]]</f>
        <v>0.43300112516949674</v>
      </c>
      <c r="M3363" s="2">
        <f>Global_Household_Financial_Dyna[[#This Row],[Monthly_Expenses]]/Global_Household_Financial_Dyna[[#This Row],[Net Income]]</f>
        <v>0.56699887483050337</v>
      </c>
      <c r="N3363" t="str">
        <f>IF(Global_Household_Financial_Dyna[[#This Row],[Monthly_Savings]]&lt;0,"High Risk", IF(Global_Household_Financial_Dyna[[#This Row],[Savings Rate%]]&lt;0.1, "Medium", "Safe"))</f>
        <v>Safe</v>
      </c>
      <c r="O3363">
        <f>Global_Household_Financial_Dyna[[#This Row],[Total_Household_Income]]/Global_Household_Financial_Dyna[[#This Row],[Family_Size]]</f>
        <v>1142.6842857142858</v>
      </c>
      <c r="P3363" s="2">
        <f t="shared" si="104"/>
        <v>0.32336204947805613</v>
      </c>
      <c r="Q3363" s="2">
        <f t="shared" si="105"/>
        <v>0.1096390756914406</v>
      </c>
      <c r="R3363" s="2" t="str">
        <f>IF(Global_Household_Financial_Dyna[[#This Row],[Vs country_Average]]&lt;-0.2, "Underperformer", IF(Global_Household_Financial_Dyna[[#This Row],[Vs country_Average]]&gt;0.2, "Outperformer", "Normal"))</f>
        <v>Normal</v>
      </c>
      <c r="S33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2701.52</v>
      </c>
      <c r="T33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2701.52</v>
      </c>
      <c r="U33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2701.52</v>
      </c>
      <c r="V33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2701.52</v>
      </c>
    </row>
    <row r="3364" spans="1:22" x14ac:dyDescent="0.3">
      <c r="A3364">
        <v>3372</v>
      </c>
      <c r="B3364" t="s">
        <v>16</v>
      </c>
      <c r="C3364" t="s">
        <v>17</v>
      </c>
      <c r="D3364">
        <v>7</v>
      </c>
      <c r="E3364">
        <v>2</v>
      </c>
      <c r="F3364">
        <v>4295.5600000000004</v>
      </c>
      <c r="G3364">
        <v>7003.09</v>
      </c>
      <c r="H3364">
        <v>2451.08</v>
      </c>
      <c r="I3364">
        <v>5246.55</v>
      </c>
      <c r="J3364">
        <v>-694.54</v>
      </c>
      <c r="K3364">
        <f>Global_Household_Financial_Dyna[[#This Row],[Total_Household_Income]]-Global_Household_Financial_Dyna[[#This Row],[Estimated_Taxes]]</f>
        <v>4552.01</v>
      </c>
      <c r="L3364" s="1">
        <f>Global_Household_Financial_Dyna[[#This Row],[Monthly_Savings]]/Global_Household_Financial_Dyna[[#This Row],[Net Income]]</f>
        <v>-0.15257875092541534</v>
      </c>
      <c r="M3364" s="2">
        <f>Global_Household_Financial_Dyna[[#This Row],[Monthly_Expenses]]/Global_Household_Financial_Dyna[[#This Row],[Net Income]]</f>
        <v>1.1525787509254153</v>
      </c>
      <c r="N3364" t="str">
        <f>IF(Global_Household_Financial_Dyna[[#This Row],[Monthly_Savings]]&lt;0,"High Risk", IF(Global_Household_Financial_Dyna[[#This Row],[Savings Rate%]]&lt;0.1, "Medium", "Safe"))</f>
        <v>High Risk</v>
      </c>
      <c r="O3364">
        <f>Global_Household_Financial_Dyna[[#This Row],[Total_Household_Income]]/Global_Household_Financial_Dyna[[#This Row],[Family_Size]]</f>
        <v>1000.4414285714286</v>
      </c>
      <c r="P3364" s="2">
        <f t="shared" si="104"/>
        <v>0.15879799892000862</v>
      </c>
      <c r="Q3364" s="2">
        <f t="shared" si="105"/>
        <v>-0.31137674984542396</v>
      </c>
      <c r="R3364" s="2" t="str">
        <f>IF(Global_Household_Financial_Dyna[[#This Row],[Vs country_Average]]&lt;-0.2, "Underperformer", IF(Global_Household_Financial_Dyna[[#This Row],[Vs country_Average]]&gt;0.2, "Outperformer", "Normal"))</f>
        <v>Underperformer</v>
      </c>
      <c r="S33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-432.21249999999992</v>
      </c>
      <c r="T33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-169.88499999999988</v>
      </c>
      <c r="U33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92.442499999999995</v>
      </c>
      <c r="V33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354.77000000000021</v>
      </c>
    </row>
    <row r="3365" spans="1:22" x14ac:dyDescent="0.3">
      <c r="A3365">
        <v>3373</v>
      </c>
      <c r="B3365" t="s">
        <v>10</v>
      </c>
      <c r="C3365" t="s">
        <v>22</v>
      </c>
      <c r="D3365">
        <v>8</v>
      </c>
      <c r="E3365">
        <v>3</v>
      </c>
      <c r="F3365">
        <v>988.83</v>
      </c>
      <c r="G3365">
        <v>2137</v>
      </c>
      <c r="H3365">
        <v>213.7</v>
      </c>
      <c r="I3365">
        <v>1051.67</v>
      </c>
      <c r="J3365">
        <v>871.63</v>
      </c>
      <c r="K3365">
        <f>Global_Household_Financial_Dyna[[#This Row],[Total_Household_Income]]-Global_Household_Financial_Dyna[[#This Row],[Estimated_Taxes]]</f>
        <v>1923.3</v>
      </c>
      <c r="L3365" s="1">
        <f>Global_Household_Financial_Dyna[[#This Row],[Monthly_Savings]]/Global_Household_Financial_Dyna[[#This Row],[Net Income]]</f>
        <v>0.45319502937659234</v>
      </c>
      <c r="M3365" s="2">
        <f>Global_Household_Financial_Dyna[[#This Row],[Monthly_Expenses]]/Global_Household_Financial_Dyna[[#This Row],[Net Income]]</f>
        <v>0.54680497062340772</v>
      </c>
      <c r="N3365" t="str">
        <f>IF(Global_Household_Financial_Dyna[[#This Row],[Monthly_Savings]]&lt;0,"High Risk", IF(Global_Household_Financial_Dyna[[#This Row],[Savings Rate%]]&lt;0.1, "Medium", "Safe"))</f>
        <v>Safe</v>
      </c>
      <c r="O3365">
        <f>Global_Household_Financial_Dyna[[#This Row],[Total_Household_Income]]/Global_Household_Financial_Dyna[[#This Row],[Family_Size]]</f>
        <v>267.125</v>
      </c>
      <c r="P3365" s="2">
        <f t="shared" si="104"/>
        <v>0.42077341556833553</v>
      </c>
      <c r="Q3365" s="2">
        <f t="shared" si="105"/>
        <v>3.2421613808256811E-2</v>
      </c>
      <c r="R3365" s="2" t="str">
        <f>IF(Global_Household_Financial_Dyna[[#This Row],[Vs country_Average]]&lt;-0.2, "Underperformer", IF(Global_Household_Financial_Dyna[[#This Row],[Vs country_Average]]&gt;0.2, "Outperformer", "Normal"))</f>
        <v>Normal</v>
      </c>
      <c r="S33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871.63</v>
      </c>
      <c r="T33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871.63</v>
      </c>
      <c r="U33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871.63</v>
      </c>
      <c r="V33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871.63</v>
      </c>
    </row>
    <row r="3366" spans="1:22" x14ac:dyDescent="0.3">
      <c r="A3366">
        <v>3374</v>
      </c>
      <c r="B3366" t="s">
        <v>16</v>
      </c>
      <c r="C3366" t="s">
        <v>17</v>
      </c>
      <c r="D3366">
        <v>1</v>
      </c>
      <c r="E3366">
        <v>1</v>
      </c>
      <c r="F3366">
        <v>4389.59</v>
      </c>
      <c r="G3366">
        <v>4389.59</v>
      </c>
      <c r="H3366">
        <v>1536.36</v>
      </c>
      <c r="I3366">
        <v>1287.6099999999999</v>
      </c>
      <c r="J3366">
        <v>1565.62</v>
      </c>
      <c r="K3366">
        <f>Global_Household_Financial_Dyna[[#This Row],[Total_Household_Income]]-Global_Household_Financial_Dyna[[#This Row],[Estimated_Taxes]]</f>
        <v>2853.2300000000005</v>
      </c>
      <c r="L3366" s="1">
        <f>Global_Household_Financial_Dyna[[#This Row],[Monthly_Savings]]/Global_Household_Financial_Dyna[[#This Row],[Net Income]]</f>
        <v>0.54871846994458895</v>
      </c>
      <c r="M3366" s="2">
        <f>Global_Household_Financial_Dyna[[#This Row],[Monthly_Expenses]]/Global_Household_Financial_Dyna[[#This Row],[Net Income]]</f>
        <v>0.45128153005541077</v>
      </c>
      <c r="N3366" t="str">
        <f>IF(Global_Household_Financial_Dyna[[#This Row],[Monthly_Savings]]&lt;0,"High Risk", IF(Global_Household_Financial_Dyna[[#This Row],[Savings Rate%]]&lt;0.1, "Medium", "Safe"))</f>
        <v>Safe</v>
      </c>
      <c r="O3366">
        <f>Global_Household_Financial_Dyna[[#This Row],[Total_Household_Income]]/Global_Household_Financial_Dyna[[#This Row],[Family_Size]]</f>
        <v>4389.59</v>
      </c>
      <c r="P3366" s="2">
        <f t="shared" si="104"/>
        <v>0.15879799892000862</v>
      </c>
      <c r="Q3366" s="2">
        <f t="shared" si="105"/>
        <v>0.38992047102458033</v>
      </c>
      <c r="R3366" s="2" t="str">
        <f>IF(Global_Household_Financial_Dyna[[#This Row],[Vs country_Average]]&lt;-0.2, "Underperformer", IF(Global_Household_Financial_Dyna[[#This Row],[Vs country_Average]]&gt;0.2, "Outperformer", "Normal"))</f>
        <v>Outperformer</v>
      </c>
      <c r="S33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1565.62</v>
      </c>
      <c r="T33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1565.62</v>
      </c>
      <c r="U33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1565.62</v>
      </c>
      <c r="V33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1565.62</v>
      </c>
    </row>
    <row r="3367" spans="1:22" x14ac:dyDescent="0.3">
      <c r="A3367">
        <v>3375</v>
      </c>
      <c r="B3367" t="s">
        <v>14</v>
      </c>
      <c r="C3367" t="s">
        <v>15</v>
      </c>
      <c r="D3367">
        <v>7</v>
      </c>
      <c r="E3367">
        <v>3</v>
      </c>
      <c r="F3367">
        <v>2376.33</v>
      </c>
      <c r="G3367">
        <v>5028.2</v>
      </c>
      <c r="H3367">
        <v>754.23</v>
      </c>
      <c r="I3367">
        <v>1510.12</v>
      </c>
      <c r="J3367">
        <v>2763.85</v>
      </c>
      <c r="K3367">
        <f>Global_Household_Financial_Dyna[[#This Row],[Total_Household_Income]]-Global_Household_Financial_Dyna[[#This Row],[Estimated_Taxes]]</f>
        <v>4273.9699999999993</v>
      </c>
      <c r="L3367" s="1">
        <f>Global_Household_Financial_Dyna[[#This Row],[Monthly_Savings]]/Global_Household_Financial_Dyna[[#This Row],[Net Income]]</f>
        <v>0.64667042585699019</v>
      </c>
      <c r="M3367" s="2">
        <f>Global_Household_Financial_Dyna[[#This Row],[Monthly_Expenses]]/Global_Household_Financial_Dyna[[#This Row],[Net Income]]</f>
        <v>0.35332957414300992</v>
      </c>
      <c r="N3367" t="str">
        <f>IF(Global_Household_Financial_Dyna[[#This Row],[Monthly_Savings]]&lt;0,"High Risk", IF(Global_Household_Financial_Dyna[[#This Row],[Savings Rate%]]&lt;0.1, "Medium", "Safe"))</f>
        <v>Safe</v>
      </c>
      <c r="O3367">
        <f>Global_Household_Financial_Dyna[[#This Row],[Total_Household_Income]]/Global_Household_Financial_Dyna[[#This Row],[Family_Size]]</f>
        <v>718.31428571428569</v>
      </c>
      <c r="P3367" s="2">
        <f t="shared" si="104"/>
        <v>0.39788995363055785</v>
      </c>
      <c r="Q3367" s="2">
        <f t="shared" si="105"/>
        <v>0.24878047222643235</v>
      </c>
      <c r="R3367" s="2" t="str">
        <f>IF(Global_Household_Financial_Dyna[[#This Row],[Vs country_Average]]&lt;-0.2, "Underperformer", IF(Global_Household_Financial_Dyna[[#This Row],[Vs country_Average]]&gt;0.2, "Outperformer", "Normal"))</f>
        <v>Outperformer</v>
      </c>
      <c r="S33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2763.85</v>
      </c>
      <c r="T33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2763.85</v>
      </c>
      <c r="U33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2763.85</v>
      </c>
      <c r="V33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2763.85</v>
      </c>
    </row>
    <row r="3368" spans="1:22" x14ac:dyDescent="0.3">
      <c r="A3368">
        <v>3376</v>
      </c>
      <c r="B3368" t="s">
        <v>14</v>
      </c>
      <c r="C3368" t="s">
        <v>15</v>
      </c>
      <c r="D3368">
        <v>3</v>
      </c>
      <c r="E3368">
        <v>1</v>
      </c>
      <c r="F3368">
        <v>2459.9299999999998</v>
      </c>
      <c r="G3368">
        <v>2459.9299999999998</v>
      </c>
      <c r="H3368">
        <v>368.99</v>
      </c>
      <c r="I3368">
        <v>914.43</v>
      </c>
      <c r="J3368">
        <v>1176.51</v>
      </c>
      <c r="K3368">
        <f>Global_Household_Financial_Dyna[[#This Row],[Total_Household_Income]]-Global_Household_Financial_Dyna[[#This Row],[Estimated_Taxes]]</f>
        <v>2090.9399999999996</v>
      </c>
      <c r="L3368" s="1">
        <f>Global_Household_Financial_Dyna[[#This Row],[Monthly_Savings]]/Global_Household_Financial_Dyna[[#This Row],[Net Income]]</f>
        <v>0.5626703779161526</v>
      </c>
      <c r="M3368" s="2">
        <f>Global_Household_Financial_Dyna[[#This Row],[Monthly_Expenses]]/Global_Household_Financial_Dyna[[#This Row],[Net Income]]</f>
        <v>0.43732962208384751</v>
      </c>
      <c r="N3368" t="str">
        <f>IF(Global_Household_Financial_Dyna[[#This Row],[Monthly_Savings]]&lt;0,"High Risk", IF(Global_Household_Financial_Dyna[[#This Row],[Savings Rate%]]&lt;0.1, "Medium", "Safe"))</f>
        <v>Safe</v>
      </c>
      <c r="O3368">
        <f>Global_Household_Financial_Dyna[[#This Row],[Total_Household_Income]]/Global_Household_Financial_Dyna[[#This Row],[Family_Size]]</f>
        <v>819.97666666666657</v>
      </c>
      <c r="P3368" s="2">
        <f t="shared" si="104"/>
        <v>0.39788995363055785</v>
      </c>
      <c r="Q3368" s="2">
        <f t="shared" si="105"/>
        <v>0.16478042428559475</v>
      </c>
      <c r="R3368" s="2" t="str">
        <f>IF(Global_Household_Financial_Dyna[[#This Row],[Vs country_Average]]&lt;-0.2, "Underperformer", IF(Global_Household_Financial_Dyna[[#This Row],[Vs country_Average]]&gt;0.2, "Outperformer", "Normal"))</f>
        <v>Normal</v>
      </c>
      <c r="S33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1176.51</v>
      </c>
      <c r="T33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1176.51</v>
      </c>
      <c r="U33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1176.51</v>
      </c>
      <c r="V33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1176.51</v>
      </c>
    </row>
    <row r="3369" spans="1:22" x14ac:dyDescent="0.3">
      <c r="A3369">
        <v>3377</v>
      </c>
      <c r="B3369" t="s">
        <v>14</v>
      </c>
      <c r="C3369" t="s">
        <v>15</v>
      </c>
      <c r="D3369">
        <v>7</v>
      </c>
      <c r="E3369">
        <v>3</v>
      </c>
      <c r="F3369">
        <v>339.48</v>
      </c>
      <c r="G3369">
        <v>825.5</v>
      </c>
      <c r="H3369">
        <v>123.82</v>
      </c>
      <c r="I3369">
        <v>783.4</v>
      </c>
      <c r="J3369">
        <v>-81.72</v>
      </c>
      <c r="K3369">
        <f>Global_Household_Financial_Dyna[[#This Row],[Total_Household_Income]]-Global_Household_Financial_Dyna[[#This Row],[Estimated_Taxes]]</f>
        <v>701.68000000000006</v>
      </c>
      <c r="L3369" s="1">
        <f>Global_Household_Financial_Dyna[[#This Row],[Monthly_Savings]]/Global_Household_Financial_Dyna[[#This Row],[Net Income]]</f>
        <v>-0.11646334511458213</v>
      </c>
      <c r="M3369" s="2">
        <f>Global_Household_Financial_Dyna[[#This Row],[Monthly_Expenses]]/Global_Household_Financial_Dyna[[#This Row],[Net Income]]</f>
        <v>1.116463345114582</v>
      </c>
      <c r="N3369" t="str">
        <f>IF(Global_Household_Financial_Dyna[[#This Row],[Monthly_Savings]]&lt;0,"High Risk", IF(Global_Household_Financial_Dyna[[#This Row],[Savings Rate%]]&lt;0.1, "Medium", "Safe"))</f>
        <v>High Risk</v>
      </c>
      <c r="O3369">
        <f>Global_Household_Financial_Dyna[[#This Row],[Total_Household_Income]]/Global_Household_Financial_Dyna[[#This Row],[Family_Size]]</f>
        <v>117.92857142857143</v>
      </c>
      <c r="P3369" s="2">
        <f t="shared" si="104"/>
        <v>0.39788995363055785</v>
      </c>
      <c r="Q3369" s="2">
        <f t="shared" si="105"/>
        <v>-0.51435329874514002</v>
      </c>
      <c r="R3369" s="2" t="str">
        <f>IF(Global_Household_Financial_Dyna[[#This Row],[Vs country_Average]]&lt;-0.2, "Underperformer", IF(Global_Household_Financial_Dyna[[#This Row],[Vs country_Average]]&gt;0.2, "Outperformer", "Normal"))</f>
        <v>Underperformer</v>
      </c>
      <c r="S33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-42.55</v>
      </c>
      <c r="T33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-3.3799999999999955</v>
      </c>
      <c r="U33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35.790000000000006</v>
      </c>
      <c r="V33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74.960000000000008</v>
      </c>
    </row>
    <row r="3370" spans="1:22" x14ac:dyDescent="0.3">
      <c r="A3370">
        <v>3378</v>
      </c>
      <c r="B3370" t="s">
        <v>18</v>
      </c>
      <c r="C3370" t="s">
        <v>19</v>
      </c>
      <c r="D3370">
        <v>5</v>
      </c>
      <c r="E3370">
        <v>3</v>
      </c>
      <c r="F3370">
        <v>848.35</v>
      </c>
      <c r="G3370">
        <v>1805.87</v>
      </c>
      <c r="H3370">
        <v>397.29</v>
      </c>
      <c r="I3370">
        <v>1713.77</v>
      </c>
      <c r="J3370">
        <v>-305.19</v>
      </c>
      <c r="K3370">
        <f>Global_Household_Financial_Dyna[[#This Row],[Total_Household_Income]]-Global_Household_Financial_Dyna[[#This Row],[Estimated_Taxes]]</f>
        <v>1408.58</v>
      </c>
      <c r="L3370" s="1">
        <f>Global_Household_Financial_Dyna[[#This Row],[Monthly_Savings]]/Global_Household_Financial_Dyna[[#This Row],[Net Income]]</f>
        <v>-0.21666501015206804</v>
      </c>
      <c r="M3370" s="2">
        <f>Global_Household_Financial_Dyna[[#This Row],[Monthly_Expenses]]/Global_Household_Financial_Dyna[[#This Row],[Net Income]]</f>
        <v>1.2166650101520682</v>
      </c>
      <c r="N3370" t="str">
        <f>IF(Global_Household_Financial_Dyna[[#This Row],[Monthly_Savings]]&lt;0,"High Risk", IF(Global_Household_Financial_Dyna[[#This Row],[Savings Rate%]]&lt;0.1, "Medium", "Safe"))</f>
        <v>High Risk</v>
      </c>
      <c r="O3370">
        <f>Global_Household_Financial_Dyna[[#This Row],[Total_Household_Income]]/Global_Household_Financial_Dyna[[#This Row],[Family_Size]]</f>
        <v>361.17399999999998</v>
      </c>
      <c r="P3370" s="2">
        <f t="shared" si="104"/>
        <v>0.32336204947805613</v>
      </c>
      <c r="Q3370" s="2">
        <f t="shared" si="105"/>
        <v>-0.54002705963012421</v>
      </c>
      <c r="R3370" s="2" t="str">
        <f>IF(Global_Household_Financial_Dyna[[#This Row],[Vs country_Average]]&lt;-0.2, "Underperformer", IF(Global_Household_Financial_Dyna[[#This Row],[Vs country_Average]]&gt;0.2, "Outperformer", "Normal"))</f>
        <v>Underperformer</v>
      </c>
      <c r="S33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-219.50149999999996</v>
      </c>
      <c r="T33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-133.81299999999999</v>
      </c>
      <c r="U33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-48.124499999999955</v>
      </c>
      <c r="V33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37.564000000000021</v>
      </c>
    </row>
    <row r="3371" spans="1:22" x14ac:dyDescent="0.3">
      <c r="A3371">
        <v>3379</v>
      </c>
      <c r="B3371" t="s">
        <v>18</v>
      </c>
      <c r="C3371" t="s">
        <v>20</v>
      </c>
      <c r="D3371">
        <v>1</v>
      </c>
      <c r="E3371">
        <v>1</v>
      </c>
      <c r="F3371">
        <v>3922.61</v>
      </c>
      <c r="G3371">
        <v>3922.61</v>
      </c>
      <c r="H3371">
        <v>862.97</v>
      </c>
      <c r="I3371">
        <v>1897.78</v>
      </c>
      <c r="J3371">
        <v>1161.8499999999999</v>
      </c>
      <c r="K3371">
        <f>Global_Household_Financial_Dyna[[#This Row],[Total_Household_Income]]-Global_Household_Financial_Dyna[[#This Row],[Estimated_Taxes]]</f>
        <v>3059.6400000000003</v>
      </c>
      <c r="L3371" s="1">
        <f>Global_Household_Financial_Dyna[[#This Row],[Monthly_Savings]]/Global_Household_Financial_Dyna[[#This Row],[Net Income]]</f>
        <v>0.37973421709743621</v>
      </c>
      <c r="M3371" s="2">
        <f>Global_Household_Financial_Dyna[[#This Row],[Monthly_Expenses]]/Global_Household_Financial_Dyna[[#This Row],[Net Income]]</f>
        <v>0.62026251454419468</v>
      </c>
      <c r="N3371" t="str">
        <f>IF(Global_Household_Financial_Dyna[[#This Row],[Monthly_Savings]]&lt;0,"High Risk", IF(Global_Household_Financial_Dyna[[#This Row],[Savings Rate%]]&lt;0.1, "Medium", "Safe"))</f>
        <v>Safe</v>
      </c>
      <c r="O3371">
        <f>Global_Household_Financial_Dyna[[#This Row],[Total_Household_Income]]/Global_Household_Financial_Dyna[[#This Row],[Family_Size]]</f>
        <v>3922.61</v>
      </c>
      <c r="P3371" s="2">
        <f t="shared" si="104"/>
        <v>0.32336204947805613</v>
      </c>
      <c r="Q3371" s="2">
        <f t="shared" si="105"/>
        <v>5.6372167619380076E-2</v>
      </c>
      <c r="R3371" s="2" t="str">
        <f>IF(Global_Household_Financial_Dyna[[#This Row],[Vs country_Average]]&lt;-0.2, "Underperformer", IF(Global_Household_Financial_Dyna[[#This Row],[Vs country_Average]]&gt;0.2, "Outperformer", "Normal"))</f>
        <v>Normal</v>
      </c>
      <c r="S33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1161.8499999999999</v>
      </c>
      <c r="T33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1161.8499999999999</v>
      </c>
      <c r="U33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1161.8499999999999</v>
      </c>
      <c r="V33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1161.8499999999999</v>
      </c>
    </row>
    <row r="3372" spans="1:22" x14ac:dyDescent="0.3">
      <c r="A3372">
        <v>3380</v>
      </c>
      <c r="B3372" t="s">
        <v>16</v>
      </c>
      <c r="C3372" t="s">
        <v>17</v>
      </c>
      <c r="D3372">
        <v>8</v>
      </c>
      <c r="E3372">
        <v>3</v>
      </c>
      <c r="F3372">
        <v>5253.93</v>
      </c>
      <c r="G3372">
        <v>11130.81</v>
      </c>
      <c r="H3372">
        <v>4452.33</v>
      </c>
      <c r="I3372">
        <v>6458.6</v>
      </c>
      <c r="J3372">
        <v>219.89</v>
      </c>
      <c r="K3372">
        <f>Global_Household_Financial_Dyna[[#This Row],[Total_Household_Income]]-Global_Household_Financial_Dyna[[#This Row],[Estimated_Taxes]]</f>
        <v>6678.48</v>
      </c>
      <c r="L3372" s="1">
        <f>Global_Household_Financial_Dyna[[#This Row],[Monthly_Savings]]/Global_Household_Financial_Dyna[[#This Row],[Net Income]]</f>
        <v>3.2925156622464993E-2</v>
      </c>
      <c r="M3372" s="2">
        <f>Global_Household_Financial_Dyna[[#This Row],[Monthly_Expenses]]/Global_Household_Financial_Dyna[[#This Row],[Net Income]]</f>
        <v>0.96707634072423676</v>
      </c>
      <c r="N3372" t="str">
        <f>IF(Global_Household_Financial_Dyna[[#This Row],[Monthly_Savings]]&lt;0,"High Risk", IF(Global_Household_Financial_Dyna[[#This Row],[Savings Rate%]]&lt;0.1, "Medium", "Safe"))</f>
        <v>Medium</v>
      </c>
      <c r="O3372">
        <f>Global_Household_Financial_Dyna[[#This Row],[Total_Household_Income]]/Global_Household_Financial_Dyna[[#This Row],[Family_Size]]</f>
        <v>1391.3512499999999</v>
      </c>
      <c r="P3372" s="2">
        <f t="shared" si="104"/>
        <v>0.15879799892000862</v>
      </c>
      <c r="Q3372" s="2">
        <f t="shared" si="105"/>
        <v>-0.12587284229754364</v>
      </c>
      <c r="R3372" s="2" t="str">
        <f>IF(Global_Household_Financial_Dyna[[#This Row],[Vs country_Average]]&lt;-0.2, "Underperformer", IF(Global_Household_Financial_Dyna[[#This Row],[Vs country_Average]]&gt;0.2, "Outperformer", "Normal"))</f>
        <v>Normal</v>
      </c>
      <c r="S33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219.89</v>
      </c>
      <c r="T33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219.89</v>
      </c>
      <c r="U33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219.89</v>
      </c>
      <c r="V33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219.89</v>
      </c>
    </row>
    <row r="3373" spans="1:22" x14ac:dyDescent="0.3">
      <c r="A3373">
        <v>3381</v>
      </c>
      <c r="B3373" t="s">
        <v>10</v>
      </c>
      <c r="C3373" t="s">
        <v>22</v>
      </c>
      <c r="D3373">
        <v>8</v>
      </c>
      <c r="E3373">
        <v>3</v>
      </c>
      <c r="F3373">
        <v>987.64</v>
      </c>
      <c r="G3373">
        <v>2169.6</v>
      </c>
      <c r="H3373">
        <v>216.96</v>
      </c>
      <c r="I3373">
        <v>1065.49</v>
      </c>
      <c r="J3373">
        <v>887.16</v>
      </c>
      <c r="K3373">
        <f>Global_Household_Financial_Dyna[[#This Row],[Total_Household_Income]]-Global_Household_Financial_Dyna[[#This Row],[Estimated_Taxes]]</f>
        <v>1952.6399999999999</v>
      </c>
      <c r="L3373" s="1">
        <f>Global_Household_Financial_Dyna[[#This Row],[Monthly_Savings]]/Global_Household_Financial_Dyna[[#This Row],[Net Income]]</f>
        <v>0.45433874139626351</v>
      </c>
      <c r="M3373" s="2">
        <f>Global_Household_Financial_Dyna[[#This Row],[Monthly_Expenses]]/Global_Household_Financial_Dyna[[#This Row],[Net Income]]</f>
        <v>0.54566637987545075</v>
      </c>
      <c r="N3373" t="str">
        <f>IF(Global_Household_Financial_Dyna[[#This Row],[Monthly_Savings]]&lt;0,"High Risk", IF(Global_Household_Financial_Dyna[[#This Row],[Savings Rate%]]&lt;0.1, "Medium", "Safe"))</f>
        <v>Safe</v>
      </c>
      <c r="O3373">
        <f>Global_Household_Financial_Dyna[[#This Row],[Total_Household_Income]]/Global_Household_Financial_Dyna[[#This Row],[Family_Size]]</f>
        <v>271.2</v>
      </c>
      <c r="P3373" s="2">
        <f t="shared" si="104"/>
        <v>0.42077341556833553</v>
      </c>
      <c r="Q3373" s="2">
        <f t="shared" si="105"/>
        <v>3.3565325827927983E-2</v>
      </c>
      <c r="R3373" s="2" t="str">
        <f>IF(Global_Household_Financial_Dyna[[#This Row],[Vs country_Average]]&lt;-0.2, "Underperformer", IF(Global_Household_Financial_Dyna[[#This Row],[Vs country_Average]]&gt;0.2, "Outperformer", "Normal"))</f>
        <v>Normal</v>
      </c>
      <c r="S33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887.16</v>
      </c>
      <c r="T33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887.16</v>
      </c>
      <c r="U33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887.16</v>
      </c>
      <c r="V33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887.16</v>
      </c>
    </row>
    <row r="3374" spans="1:22" x14ac:dyDescent="0.3">
      <c r="A3374">
        <v>3382</v>
      </c>
      <c r="B3374" t="s">
        <v>10</v>
      </c>
      <c r="C3374" t="s">
        <v>11</v>
      </c>
      <c r="D3374">
        <v>7</v>
      </c>
      <c r="E3374">
        <v>2</v>
      </c>
      <c r="F3374">
        <v>818.66</v>
      </c>
      <c r="G3374">
        <v>1169.2</v>
      </c>
      <c r="H3374">
        <v>116.92</v>
      </c>
      <c r="I3374">
        <v>911.87</v>
      </c>
      <c r="J3374">
        <v>140.41</v>
      </c>
      <c r="K3374">
        <f>Global_Household_Financial_Dyna[[#This Row],[Total_Household_Income]]-Global_Household_Financial_Dyna[[#This Row],[Estimated_Taxes]]</f>
        <v>1052.28</v>
      </c>
      <c r="L3374" s="1">
        <f>Global_Household_Financial_Dyna[[#This Row],[Monthly_Savings]]/Global_Household_Financial_Dyna[[#This Row],[Net Income]]</f>
        <v>0.13343406697837076</v>
      </c>
      <c r="M3374" s="2">
        <f>Global_Household_Financial_Dyna[[#This Row],[Monthly_Expenses]]/Global_Household_Financial_Dyna[[#This Row],[Net Income]]</f>
        <v>0.86656593302162921</v>
      </c>
      <c r="N3374" t="str">
        <f>IF(Global_Household_Financial_Dyna[[#This Row],[Monthly_Savings]]&lt;0,"High Risk", IF(Global_Household_Financial_Dyna[[#This Row],[Savings Rate%]]&lt;0.1, "Medium", "Safe"))</f>
        <v>Safe</v>
      </c>
      <c r="O3374">
        <f>Global_Household_Financial_Dyna[[#This Row],[Total_Household_Income]]/Global_Household_Financial_Dyna[[#This Row],[Family_Size]]</f>
        <v>167.02857142857144</v>
      </c>
      <c r="P3374" s="2">
        <f t="shared" si="104"/>
        <v>0.42077341556833553</v>
      </c>
      <c r="Q3374" s="2">
        <f t="shared" si="105"/>
        <v>-0.28733934858996479</v>
      </c>
      <c r="R3374" s="2" t="str">
        <f>IF(Global_Household_Financial_Dyna[[#This Row],[Vs country_Average]]&lt;-0.2, "Underperformer", IF(Global_Household_Financial_Dyna[[#This Row],[Vs country_Average]]&gt;0.2, "Outperformer", "Normal"))</f>
        <v>Underperformer</v>
      </c>
      <c r="S33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140.41</v>
      </c>
      <c r="T33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140.41</v>
      </c>
      <c r="U33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140.41</v>
      </c>
      <c r="V33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140.41</v>
      </c>
    </row>
    <row r="3375" spans="1:22" x14ac:dyDescent="0.3">
      <c r="A3375">
        <v>3383</v>
      </c>
      <c r="B3375" t="s">
        <v>18</v>
      </c>
      <c r="C3375" t="s">
        <v>20</v>
      </c>
      <c r="D3375">
        <v>1</v>
      </c>
      <c r="E3375">
        <v>1</v>
      </c>
      <c r="F3375">
        <v>3402.73</v>
      </c>
      <c r="G3375">
        <v>3402.73</v>
      </c>
      <c r="H3375">
        <v>748.6</v>
      </c>
      <c r="I3375">
        <v>1449.19</v>
      </c>
      <c r="J3375">
        <v>1204.94</v>
      </c>
      <c r="K3375">
        <f>Global_Household_Financial_Dyna[[#This Row],[Total_Household_Income]]-Global_Household_Financial_Dyna[[#This Row],[Estimated_Taxes]]</f>
        <v>2654.13</v>
      </c>
      <c r="L3375" s="1">
        <f>Global_Household_Financial_Dyna[[#This Row],[Monthly_Savings]]/Global_Household_Financial_Dyna[[#This Row],[Net Income]]</f>
        <v>0.45398680546921216</v>
      </c>
      <c r="M3375" s="2">
        <f>Global_Household_Financial_Dyna[[#This Row],[Monthly_Expenses]]/Global_Household_Financial_Dyna[[#This Row],[Net Income]]</f>
        <v>0.54601319453078789</v>
      </c>
      <c r="N3375" t="str">
        <f>IF(Global_Household_Financial_Dyna[[#This Row],[Monthly_Savings]]&lt;0,"High Risk", IF(Global_Household_Financial_Dyna[[#This Row],[Savings Rate%]]&lt;0.1, "Medium", "Safe"))</f>
        <v>Safe</v>
      </c>
      <c r="O3375">
        <f>Global_Household_Financial_Dyna[[#This Row],[Total_Household_Income]]/Global_Household_Financial_Dyna[[#This Row],[Family_Size]]</f>
        <v>3402.73</v>
      </c>
      <c r="P3375" s="2">
        <f t="shared" si="104"/>
        <v>0.32336204947805613</v>
      </c>
      <c r="Q3375" s="2">
        <f t="shared" si="105"/>
        <v>0.13062475599115603</v>
      </c>
      <c r="R3375" s="2" t="str">
        <f>IF(Global_Household_Financial_Dyna[[#This Row],[Vs country_Average]]&lt;-0.2, "Underperformer", IF(Global_Household_Financial_Dyna[[#This Row],[Vs country_Average]]&gt;0.2, "Outperformer", "Normal"))</f>
        <v>Normal</v>
      </c>
      <c r="S33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1204.94</v>
      </c>
      <c r="T33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1204.94</v>
      </c>
      <c r="U33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1204.94</v>
      </c>
      <c r="V33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1204.94</v>
      </c>
    </row>
    <row r="3376" spans="1:22" x14ac:dyDescent="0.3">
      <c r="A3376">
        <v>3384</v>
      </c>
      <c r="B3376" t="s">
        <v>10</v>
      </c>
      <c r="C3376" t="s">
        <v>22</v>
      </c>
      <c r="D3376">
        <v>2</v>
      </c>
      <c r="E3376">
        <v>2</v>
      </c>
      <c r="F3376">
        <v>788.24</v>
      </c>
      <c r="G3376">
        <v>1320.82</v>
      </c>
      <c r="H3376">
        <v>132.08000000000001</v>
      </c>
      <c r="I3376">
        <v>302.48</v>
      </c>
      <c r="J3376">
        <v>886.26</v>
      </c>
      <c r="K3376">
        <f>Global_Household_Financial_Dyna[[#This Row],[Total_Household_Income]]-Global_Household_Financial_Dyna[[#This Row],[Estimated_Taxes]]</f>
        <v>1188.74</v>
      </c>
      <c r="L3376" s="1">
        <f>Global_Household_Financial_Dyna[[#This Row],[Monthly_Savings]]/Global_Household_Financial_Dyna[[#This Row],[Net Income]]</f>
        <v>0.74554570385450136</v>
      </c>
      <c r="M3376" s="2">
        <f>Global_Household_Financial_Dyna[[#This Row],[Monthly_Expenses]]/Global_Household_Financial_Dyna[[#This Row],[Net Income]]</f>
        <v>0.25445429614549858</v>
      </c>
      <c r="N3376" t="str">
        <f>IF(Global_Household_Financial_Dyna[[#This Row],[Monthly_Savings]]&lt;0,"High Risk", IF(Global_Household_Financial_Dyna[[#This Row],[Savings Rate%]]&lt;0.1, "Medium", "Safe"))</f>
        <v>Safe</v>
      </c>
      <c r="O3376">
        <f>Global_Household_Financial_Dyna[[#This Row],[Total_Household_Income]]/Global_Household_Financial_Dyna[[#This Row],[Family_Size]]</f>
        <v>660.41</v>
      </c>
      <c r="P3376" s="2">
        <f t="shared" si="104"/>
        <v>0.42077341556833553</v>
      </c>
      <c r="Q3376" s="2">
        <f t="shared" si="105"/>
        <v>0.32477228828616583</v>
      </c>
      <c r="R3376" s="2" t="str">
        <f>IF(Global_Household_Financial_Dyna[[#This Row],[Vs country_Average]]&lt;-0.2, "Underperformer", IF(Global_Household_Financial_Dyna[[#This Row],[Vs country_Average]]&gt;0.2, "Outperformer", "Normal"))</f>
        <v>Outperformer</v>
      </c>
      <c r="S33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886.26</v>
      </c>
      <c r="T33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886.26</v>
      </c>
      <c r="U33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886.26</v>
      </c>
      <c r="V33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886.26</v>
      </c>
    </row>
    <row r="3377" spans="1:22" x14ac:dyDescent="0.3">
      <c r="A3377">
        <v>3385</v>
      </c>
      <c r="B3377" t="s">
        <v>18</v>
      </c>
      <c r="C3377" t="s">
        <v>19</v>
      </c>
      <c r="D3377">
        <v>3</v>
      </c>
      <c r="E3377">
        <v>1</v>
      </c>
      <c r="F3377">
        <v>5732.22</v>
      </c>
      <c r="G3377">
        <v>5732.22</v>
      </c>
      <c r="H3377">
        <v>1261.0899999999999</v>
      </c>
      <c r="I3377">
        <v>2516.54</v>
      </c>
      <c r="J3377">
        <v>1954.59</v>
      </c>
      <c r="K3377">
        <f>Global_Household_Financial_Dyna[[#This Row],[Total_Household_Income]]-Global_Household_Financial_Dyna[[#This Row],[Estimated_Taxes]]</f>
        <v>4471.13</v>
      </c>
      <c r="L3377" s="1">
        <f>Global_Household_Financial_Dyna[[#This Row],[Monthly_Savings]]/Global_Household_Financial_Dyna[[#This Row],[Net Income]]</f>
        <v>0.43715794441226263</v>
      </c>
      <c r="M3377" s="2">
        <f>Global_Household_Financial_Dyna[[#This Row],[Monthly_Expenses]]/Global_Household_Financial_Dyna[[#This Row],[Net Income]]</f>
        <v>0.56284205558773726</v>
      </c>
      <c r="N3377" t="str">
        <f>IF(Global_Household_Financial_Dyna[[#This Row],[Monthly_Savings]]&lt;0,"High Risk", IF(Global_Household_Financial_Dyna[[#This Row],[Savings Rate%]]&lt;0.1, "Medium", "Safe"))</f>
        <v>Safe</v>
      </c>
      <c r="O3377">
        <f>Global_Household_Financial_Dyna[[#This Row],[Total_Household_Income]]/Global_Household_Financial_Dyna[[#This Row],[Family_Size]]</f>
        <v>1910.74</v>
      </c>
      <c r="P3377" s="2">
        <f t="shared" si="104"/>
        <v>0.32336204947805613</v>
      </c>
      <c r="Q3377" s="2">
        <f t="shared" si="105"/>
        <v>0.1137958949342065</v>
      </c>
      <c r="R3377" s="2" t="str">
        <f>IF(Global_Household_Financial_Dyna[[#This Row],[Vs country_Average]]&lt;-0.2, "Underperformer", IF(Global_Household_Financial_Dyna[[#This Row],[Vs country_Average]]&gt;0.2, "Outperformer", "Normal"))</f>
        <v>Normal</v>
      </c>
      <c r="S33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1954.59</v>
      </c>
      <c r="T33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1954.59</v>
      </c>
      <c r="U33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1954.59</v>
      </c>
      <c r="V33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1954.59</v>
      </c>
    </row>
    <row r="3378" spans="1:22" x14ac:dyDescent="0.3">
      <c r="A3378">
        <v>3386</v>
      </c>
      <c r="B3378" t="s">
        <v>12</v>
      </c>
      <c r="C3378" t="s">
        <v>13</v>
      </c>
      <c r="D3378">
        <v>8</v>
      </c>
      <c r="E3378">
        <v>3</v>
      </c>
      <c r="F3378">
        <v>5390.96</v>
      </c>
      <c r="G3378">
        <v>11083.87</v>
      </c>
      <c r="H3378">
        <v>3325.16</v>
      </c>
      <c r="I3378">
        <v>4485.07</v>
      </c>
      <c r="J3378">
        <v>3273.64</v>
      </c>
      <c r="K3378">
        <f>Global_Household_Financial_Dyna[[#This Row],[Total_Household_Income]]-Global_Household_Financial_Dyna[[#This Row],[Estimated_Taxes]]</f>
        <v>7758.7100000000009</v>
      </c>
      <c r="L3378" s="1">
        <f>Global_Household_Financial_Dyna[[#This Row],[Monthly_Savings]]/Global_Household_Financial_Dyna[[#This Row],[Net Income]]</f>
        <v>0.42193096532799906</v>
      </c>
      <c r="M3378" s="2">
        <f>Global_Household_Financial_Dyna[[#This Row],[Monthly_Expenses]]/Global_Household_Financial_Dyna[[#This Row],[Net Income]]</f>
        <v>0.57806903467200077</v>
      </c>
      <c r="N3378" t="str">
        <f>IF(Global_Household_Financial_Dyna[[#This Row],[Monthly_Savings]]&lt;0,"High Risk", IF(Global_Household_Financial_Dyna[[#This Row],[Savings Rate%]]&lt;0.1, "Medium", "Safe"))</f>
        <v>Safe</v>
      </c>
      <c r="O3378">
        <f>Global_Household_Financial_Dyna[[#This Row],[Total_Household_Income]]/Global_Household_Financial_Dyna[[#This Row],[Family_Size]]</f>
        <v>1385.4837500000001</v>
      </c>
      <c r="P3378" s="2">
        <f t="shared" si="104"/>
        <v>0.30718716818024266</v>
      </c>
      <c r="Q3378" s="2">
        <f t="shared" si="105"/>
        <v>0.1147437971477564</v>
      </c>
      <c r="R3378" s="2" t="str">
        <f>IF(Global_Household_Financial_Dyna[[#This Row],[Vs country_Average]]&lt;-0.2, "Underperformer", IF(Global_Household_Financial_Dyna[[#This Row],[Vs country_Average]]&gt;0.2, "Outperformer", "Normal"))</f>
        <v>Normal</v>
      </c>
      <c r="S33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3273.64</v>
      </c>
      <c r="T33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3273.64</v>
      </c>
      <c r="U33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3273.64</v>
      </c>
      <c r="V33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3273.64</v>
      </c>
    </row>
    <row r="3379" spans="1:22" x14ac:dyDescent="0.3">
      <c r="A3379">
        <v>3387</v>
      </c>
      <c r="B3379" t="s">
        <v>18</v>
      </c>
      <c r="C3379" t="s">
        <v>20</v>
      </c>
      <c r="D3379">
        <v>1</v>
      </c>
      <c r="E3379">
        <v>1</v>
      </c>
      <c r="F3379">
        <v>3743.88</v>
      </c>
      <c r="G3379">
        <v>3743.88</v>
      </c>
      <c r="H3379">
        <v>823.65</v>
      </c>
      <c r="I3379">
        <v>1414.75</v>
      </c>
      <c r="J3379">
        <v>1505.47</v>
      </c>
      <c r="K3379">
        <f>Global_Household_Financial_Dyna[[#This Row],[Total_Household_Income]]-Global_Household_Financial_Dyna[[#This Row],[Estimated_Taxes]]</f>
        <v>2920.23</v>
      </c>
      <c r="L3379" s="1">
        <f>Global_Household_Financial_Dyna[[#This Row],[Monthly_Savings]]/Global_Household_Financial_Dyna[[#This Row],[Net Income]]</f>
        <v>0.51553131088989568</v>
      </c>
      <c r="M3379" s="2">
        <f>Global_Household_Financial_Dyna[[#This Row],[Monthly_Expenses]]/Global_Household_Financial_Dyna[[#This Row],[Net Income]]</f>
        <v>0.48446526472229928</v>
      </c>
      <c r="N3379" t="str">
        <f>IF(Global_Household_Financial_Dyna[[#This Row],[Monthly_Savings]]&lt;0,"High Risk", IF(Global_Household_Financial_Dyna[[#This Row],[Savings Rate%]]&lt;0.1, "Medium", "Safe"))</f>
        <v>Safe</v>
      </c>
      <c r="O3379">
        <f>Global_Household_Financial_Dyna[[#This Row],[Total_Household_Income]]/Global_Household_Financial_Dyna[[#This Row],[Family_Size]]</f>
        <v>3743.88</v>
      </c>
      <c r="P3379" s="2">
        <f t="shared" si="104"/>
        <v>0.32336204947805613</v>
      </c>
      <c r="Q3379" s="2">
        <f t="shared" si="105"/>
        <v>0.19216926141183954</v>
      </c>
      <c r="R3379" s="2" t="str">
        <f>IF(Global_Household_Financial_Dyna[[#This Row],[Vs country_Average]]&lt;-0.2, "Underperformer", IF(Global_Household_Financial_Dyna[[#This Row],[Vs country_Average]]&gt;0.2, "Outperformer", "Normal"))</f>
        <v>Normal</v>
      </c>
      <c r="S33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1505.47</v>
      </c>
      <c r="T33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1505.47</v>
      </c>
      <c r="U33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1505.47</v>
      </c>
      <c r="V33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1505.47</v>
      </c>
    </row>
    <row r="3380" spans="1:22" x14ac:dyDescent="0.3">
      <c r="A3380">
        <v>3388</v>
      </c>
      <c r="B3380" t="s">
        <v>16</v>
      </c>
      <c r="C3380" t="s">
        <v>17</v>
      </c>
      <c r="D3380">
        <v>8</v>
      </c>
      <c r="E3380">
        <v>1</v>
      </c>
      <c r="F3380">
        <v>2224.17</v>
      </c>
      <c r="G3380">
        <v>2224.17</v>
      </c>
      <c r="H3380">
        <v>778.46</v>
      </c>
      <c r="I3380">
        <v>2110.7399999999998</v>
      </c>
      <c r="J3380">
        <v>-665.03</v>
      </c>
      <c r="K3380">
        <f>Global_Household_Financial_Dyna[[#This Row],[Total_Household_Income]]-Global_Household_Financial_Dyna[[#This Row],[Estimated_Taxes]]</f>
        <v>1445.71</v>
      </c>
      <c r="L3380" s="1">
        <f>Global_Household_Financial_Dyna[[#This Row],[Monthly_Savings]]/Global_Household_Financial_Dyna[[#This Row],[Net Income]]</f>
        <v>-0.46000235178562782</v>
      </c>
      <c r="M3380" s="2">
        <f>Global_Household_Financial_Dyna[[#This Row],[Monthly_Expenses]]/Global_Household_Financial_Dyna[[#This Row],[Net Income]]</f>
        <v>1.4600023517856275</v>
      </c>
      <c r="N3380" t="str">
        <f>IF(Global_Household_Financial_Dyna[[#This Row],[Monthly_Savings]]&lt;0,"High Risk", IF(Global_Household_Financial_Dyna[[#This Row],[Savings Rate%]]&lt;0.1, "Medium", "Safe"))</f>
        <v>High Risk</v>
      </c>
      <c r="O3380">
        <f>Global_Household_Financial_Dyna[[#This Row],[Total_Household_Income]]/Global_Household_Financial_Dyna[[#This Row],[Family_Size]]</f>
        <v>278.02125000000001</v>
      </c>
      <c r="P3380" s="2">
        <f t="shared" si="104"/>
        <v>0.15879799892000862</v>
      </c>
      <c r="Q3380" s="2">
        <f t="shared" si="105"/>
        <v>-0.61880035070563644</v>
      </c>
      <c r="R3380" s="2" t="str">
        <f>IF(Global_Household_Financial_Dyna[[#This Row],[Vs country_Average]]&lt;-0.2, "Underperformer", IF(Global_Household_Financial_Dyna[[#This Row],[Vs country_Average]]&gt;0.2, "Outperformer", "Normal"))</f>
        <v>Underperformer</v>
      </c>
      <c r="S33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-559.49299999999994</v>
      </c>
      <c r="T33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-453.95600000000002</v>
      </c>
      <c r="U33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-348.41900000000004</v>
      </c>
      <c r="V33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-242.88200000000006</v>
      </c>
    </row>
    <row r="3381" spans="1:22" x14ac:dyDescent="0.3">
      <c r="A3381">
        <v>3389</v>
      </c>
      <c r="B3381" t="s">
        <v>18</v>
      </c>
      <c r="C3381" t="s">
        <v>19</v>
      </c>
      <c r="D3381">
        <v>8</v>
      </c>
      <c r="E3381">
        <v>1</v>
      </c>
      <c r="F3381">
        <v>4620.3599999999997</v>
      </c>
      <c r="G3381">
        <v>4620.3599999999997</v>
      </c>
      <c r="H3381">
        <v>1016.48</v>
      </c>
      <c r="I3381">
        <v>4384.72</v>
      </c>
      <c r="J3381">
        <v>-780.84</v>
      </c>
      <c r="K3381">
        <f>Global_Household_Financial_Dyna[[#This Row],[Total_Household_Income]]-Global_Household_Financial_Dyna[[#This Row],[Estimated_Taxes]]</f>
        <v>3603.8799999999997</v>
      </c>
      <c r="L3381" s="1">
        <f>Global_Household_Financial_Dyna[[#This Row],[Monthly_Savings]]/Global_Household_Financial_Dyna[[#This Row],[Net Income]]</f>
        <v>-0.21666648168085512</v>
      </c>
      <c r="M3381" s="2">
        <f>Global_Household_Financial_Dyna[[#This Row],[Monthly_Expenses]]/Global_Household_Financial_Dyna[[#This Row],[Net Income]]</f>
        <v>1.2166664816808552</v>
      </c>
      <c r="N3381" t="str">
        <f>IF(Global_Household_Financial_Dyna[[#This Row],[Monthly_Savings]]&lt;0,"High Risk", IF(Global_Household_Financial_Dyna[[#This Row],[Savings Rate%]]&lt;0.1, "Medium", "Safe"))</f>
        <v>High Risk</v>
      </c>
      <c r="O3381">
        <f>Global_Household_Financial_Dyna[[#This Row],[Total_Household_Income]]/Global_Household_Financial_Dyna[[#This Row],[Family_Size]]</f>
        <v>577.54499999999996</v>
      </c>
      <c r="P3381" s="2">
        <f t="shared" si="104"/>
        <v>0.32336204947805613</v>
      </c>
      <c r="Q3381" s="2">
        <f t="shared" si="105"/>
        <v>-0.54002853115891125</v>
      </c>
      <c r="R3381" s="2" t="str">
        <f>IF(Global_Household_Financial_Dyna[[#This Row],[Vs country_Average]]&lt;-0.2, "Underperformer", IF(Global_Household_Financial_Dyna[[#This Row],[Vs country_Average]]&gt;0.2, "Outperformer", "Normal"))</f>
        <v>Underperformer</v>
      </c>
      <c r="S33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-561.60400000000004</v>
      </c>
      <c r="T33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-342.36799999999999</v>
      </c>
      <c r="U33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-123.13200000000006</v>
      </c>
      <c r="V33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96.104000000000042</v>
      </c>
    </row>
    <row r="3382" spans="1:22" x14ac:dyDescent="0.3">
      <c r="A3382">
        <v>3390</v>
      </c>
      <c r="B3382" t="s">
        <v>16</v>
      </c>
      <c r="C3382" t="s">
        <v>17</v>
      </c>
      <c r="D3382">
        <v>5</v>
      </c>
      <c r="E3382">
        <v>3</v>
      </c>
      <c r="F3382">
        <v>8679.09</v>
      </c>
      <c r="G3382">
        <v>19533.14</v>
      </c>
      <c r="H3382">
        <v>7813.26</v>
      </c>
      <c r="I3382">
        <v>4129.1499999999996</v>
      </c>
      <c r="J3382">
        <v>7590.74</v>
      </c>
      <c r="K3382">
        <f>Global_Household_Financial_Dyna[[#This Row],[Total_Household_Income]]-Global_Household_Financial_Dyna[[#This Row],[Estimated_Taxes]]</f>
        <v>11719.88</v>
      </c>
      <c r="L3382" s="1">
        <f>Global_Household_Financial_Dyna[[#This Row],[Monthly_Savings]]/Global_Household_Financial_Dyna[[#This Row],[Net Income]]</f>
        <v>0.64768069297637865</v>
      </c>
      <c r="M3382" s="2">
        <f>Global_Household_Financial_Dyna[[#This Row],[Monthly_Expenses]]/Global_Household_Financial_Dyna[[#This Row],[Net Income]]</f>
        <v>0.35232016027467855</v>
      </c>
      <c r="N3382" t="str">
        <f>IF(Global_Household_Financial_Dyna[[#This Row],[Monthly_Savings]]&lt;0,"High Risk", IF(Global_Household_Financial_Dyna[[#This Row],[Savings Rate%]]&lt;0.1, "Medium", "Safe"))</f>
        <v>Safe</v>
      </c>
      <c r="O3382">
        <f>Global_Household_Financial_Dyna[[#This Row],[Total_Household_Income]]/Global_Household_Financial_Dyna[[#This Row],[Family_Size]]</f>
        <v>3906.6279999999997</v>
      </c>
      <c r="P3382" s="2">
        <f t="shared" si="104"/>
        <v>0.15879799892000862</v>
      </c>
      <c r="Q3382" s="2">
        <f t="shared" si="105"/>
        <v>0.48888269405637003</v>
      </c>
      <c r="R3382" s="2" t="str">
        <f>IF(Global_Household_Financial_Dyna[[#This Row],[Vs country_Average]]&lt;-0.2, "Underperformer", IF(Global_Household_Financial_Dyna[[#This Row],[Vs country_Average]]&gt;0.2, "Outperformer", "Normal"))</f>
        <v>Outperformer</v>
      </c>
      <c r="S33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7590.74</v>
      </c>
      <c r="T33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7590.74</v>
      </c>
      <c r="U33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7590.74</v>
      </c>
      <c r="V33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7590.74</v>
      </c>
    </row>
    <row r="3383" spans="1:22" x14ac:dyDescent="0.3">
      <c r="A3383">
        <v>3391</v>
      </c>
      <c r="B3383" t="s">
        <v>10</v>
      </c>
      <c r="C3383" t="s">
        <v>22</v>
      </c>
      <c r="D3383">
        <v>7</v>
      </c>
      <c r="E3383">
        <v>3</v>
      </c>
      <c r="F3383">
        <v>72.44</v>
      </c>
      <c r="G3383">
        <v>163.83000000000001</v>
      </c>
      <c r="H3383">
        <v>16.38</v>
      </c>
      <c r="I3383">
        <v>155.47999999999999</v>
      </c>
      <c r="J3383">
        <v>-8.0299999999999994</v>
      </c>
      <c r="K3383">
        <f>Global_Household_Financial_Dyna[[#This Row],[Total_Household_Income]]-Global_Household_Financial_Dyna[[#This Row],[Estimated_Taxes]]</f>
        <v>147.45000000000002</v>
      </c>
      <c r="L3383" s="1">
        <f>Global_Household_Financial_Dyna[[#This Row],[Monthly_Savings]]/Global_Household_Financial_Dyna[[#This Row],[Net Income]]</f>
        <v>-5.445913869108171E-2</v>
      </c>
      <c r="M3383" s="2">
        <f>Global_Household_Financial_Dyna[[#This Row],[Monthly_Expenses]]/Global_Household_Financial_Dyna[[#This Row],[Net Income]]</f>
        <v>1.0544591386910815</v>
      </c>
      <c r="N3383" t="str">
        <f>IF(Global_Household_Financial_Dyna[[#This Row],[Monthly_Savings]]&lt;0,"High Risk", IF(Global_Household_Financial_Dyna[[#This Row],[Savings Rate%]]&lt;0.1, "Medium", "Safe"))</f>
        <v>High Risk</v>
      </c>
      <c r="O3383">
        <f>Global_Household_Financial_Dyna[[#This Row],[Total_Household_Income]]/Global_Household_Financial_Dyna[[#This Row],[Family_Size]]</f>
        <v>23.404285714285717</v>
      </c>
      <c r="P3383" s="2">
        <f t="shared" si="104"/>
        <v>0.42077341556833553</v>
      </c>
      <c r="Q3383" s="2">
        <f t="shared" si="105"/>
        <v>-0.47523255425941724</v>
      </c>
      <c r="R3383" s="2" t="str">
        <f>IF(Global_Household_Financial_Dyna[[#This Row],[Vs country_Average]]&lt;-0.2, "Underperformer", IF(Global_Household_Financial_Dyna[[#This Row],[Vs country_Average]]&gt;0.2, "Outperformer", "Normal"))</f>
        <v>Underperformer</v>
      </c>
      <c r="S33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-0.25599999999999934</v>
      </c>
      <c r="T33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7.5180000000000007</v>
      </c>
      <c r="U33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15.292</v>
      </c>
      <c r="V33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23.066000000000003</v>
      </c>
    </row>
    <row r="3384" spans="1:22" x14ac:dyDescent="0.3">
      <c r="A3384">
        <v>3392</v>
      </c>
      <c r="B3384" t="s">
        <v>12</v>
      </c>
      <c r="C3384" t="s">
        <v>13</v>
      </c>
      <c r="D3384">
        <v>5</v>
      </c>
      <c r="E3384">
        <v>1</v>
      </c>
      <c r="F3384">
        <v>5295.43</v>
      </c>
      <c r="G3384">
        <v>5295.43</v>
      </c>
      <c r="H3384">
        <v>1323.86</v>
      </c>
      <c r="I3384">
        <v>2805.13</v>
      </c>
      <c r="J3384">
        <v>1166.44</v>
      </c>
      <c r="K3384">
        <f>Global_Household_Financial_Dyna[[#This Row],[Total_Household_Income]]-Global_Household_Financial_Dyna[[#This Row],[Estimated_Taxes]]</f>
        <v>3971.5700000000006</v>
      </c>
      <c r="L3384" s="1">
        <f>Global_Household_Financial_Dyna[[#This Row],[Monthly_Savings]]/Global_Household_Financial_Dyna[[#This Row],[Net Income]]</f>
        <v>0.29369745465898872</v>
      </c>
      <c r="M3384" s="2">
        <f>Global_Household_Financial_Dyna[[#This Row],[Monthly_Expenses]]/Global_Household_Financial_Dyna[[#This Row],[Net Income]]</f>
        <v>0.70630254534101111</v>
      </c>
      <c r="N3384" t="str">
        <f>IF(Global_Household_Financial_Dyna[[#This Row],[Monthly_Savings]]&lt;0,"High Risk", IF(Global_Household_Financial_Dyna[[#This Row],[Savings Rate%]]&lt;0.1, "Medium", "Safe"))</f>
        <v>Safe</v>
      </c>
      <c r="O3384">
        <f>Global_Household_Financial_Dyna[[#This Row],[Total_Household_Income]]/Global_Household_Financial_Dyna[[#This Row],[Family_Size]]</f>
        <v>1059.086</v>
      </c>
      <c r="P3384" s="2">
        <f t="shared" si="104"/>
        <v>0.30718716818024266</v>
      </c>
      <c r="Q3384" s="2">
        <f t="shared" si="105"/>
        <v>-1.3489713521253943E-2</v>
      </c>
      <c r="R3384" s="2" t="str">
        <f>IF(Global_Household_Financial_Dyna[[#This Row],[Vs country_Average]]&lt;-0.2, "Underperformer", IF(Global_Household_Financial_Dyna[[#This Row],[Vs country_Average]]&gt;0.2, "Outperformer", "Normal"))</f>
        <v>Normal</v>
      </c>
      <c r="S33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1166.44</v>
      </c>
      <c r="T33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1166.44</v>
      </c>
      <c r="U33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1166.44</v>
      </c>
      <c r="V33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1166.44</v>
      </c>
    </row>
    <row r="3385" spans="1:22" x14ac:dyDescent="0.3">
      <c r="A3385">
        <v>3393</v>
      </c>
      <c r="B3385" t="s">
        <v>12</v>
      </c>
      <c r="C3385" t="s">
        <v>13</v>
      </c>
      <c r="D3385">
        <v>7</v>
      </c>
      <c r="E3385">
        <v>3</v>
      </c>
      <c r="F3385">
        <v>4286.46</v>
      </c>
      <c r="G3385">
        <v>8843.0499999999993</v>
      </c>
      <c r="H3385">
        <v>2652.92</v>
      </c>
      <c r="I3385">
        <v>4296.47</v>
      </c>
      <c r="J3385">
        <v>1893.67</v>
      </c>
      <c r="K3385">
        <f>Global_Household_Financial_Dyna[[#This Row],[Total_Household_Income]]-Global_Household_Financial_Dyna[[#This Row],[Estimated_Taxes]]</f>
        <v>6190.1299999999992</v>
      </c>
      <c r="L3385" s="1">
        <f>Global_Household_Financial_Dyna[[#This Row],[Monthly_Savings]]/Global_Household_Financial_Dyna[[#This Row],[Net Income]]</f>
        <v>0.30591764631760565</v>
      </c>
      <c r="M3385" s="2">
        <f>Global_Household_Financial_Dyna[[#This Row],[Monthly_Expenses]]/Global_Household_Financial_Dyna[[#This Row],[Net Income]]</f>
        <v>0.69408396915735227</v>
      </c>
      <c r="N3385" t="str">
        <f>IF(Global_Household_Financial_Dyna[[#This Row],[Monthly_Savings]]&lt;0,"High Risk", IF(Global_Household_Financial_Dyna[[#This Row],[Savings Rate%]]&lt;0.1, "Medium", "Safe"))</f>
        <v>Safe</v>
      </c>
      <c r="O3385">
        <f>Global_Household_Financial_Dyna[[#This Row],[Total_Household_Income]]/Global_Household_Financial_Dyna[[#This Row],[Family_Size]]</f>
        <v>1263.292857142857</v>
      </c>
      <c r="P3385" s="2">
        <f t="shared" si="104"/>
        <v>0.30718716818024266</v>
      </c>
      <c r="Q3385" s="2">
        <f t="shared" si="105"/>
        <v>-1.2695218626370131E-3</v>
      </c>
      <c r="R3385" s="2" t="str">
        <f>IF(Global_Household_Financial_Dyna[[#This Row],[Vs country_Average]]&lt;-0.2, "Underperformer", IF(Global_Household_Financial_Dyna[[#This Row],[Vs country_Average]]&gt;0.2, "Outperformer", "Normal"))</f>
        <v>Normal</v>
      </c>
      <c r="S33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1893.67</v>
      </c>
      <c r="T33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1893.67</v>
      </c>
      <c r="U33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1893.67</v>
      </c>
      <c r="V33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1893.67</v>
      </c>
    </row>
    <row r="3386" spans="1:22" x14ac:dyDescent="0.3">
      <c r="A3386">
        <v>3394</v>
      </c>
      <c r="B3386" t="s">
        <v>10</v>
      </c>
      <c r="C3386" t="s">
        <v>22</v>
      </c>
      <c r="D3386">
        <v>8</v>
      </c>
      <c r="E3386">
        <v>3</v>
      </c>
      <c r="F3386">
        <v>1147.94</v>
      </c>
      <c r="G3386">
        <v>2872.22</v>
      </c>
      <c r="H3386">
        <v>287.22000000000003</v>
      </c>
      <c r="I3386">
        <v>1151.31</v>
      </c>
      <c r="J3386">
        <v>1433.69</v>
      </c>
      <c r="K3386">
        <f>Global_Household_Financial_Dyna[[#This Row],[Total_Household_Income]]-Global_Household_Financial_Dyna[[#This Row],[Estimated_Taxes]]</f>
        <v>2585</v>
      </c>
      <c r="L3386" s="1">
        <f>Global_Household_Financial_Dyna[[#This Row],[Monthly_Savings]]/Global_Household_Financial_Dyna[[#This Row],[Net Income]]</f>
        <v>0.55461895551257256</v>
      </c>
      <c r="M3386" s="2">
        <f>Global_Household_Financial_Dyna[[#This Row],[Monthly_Expenses]]/Global_Household_Financial_Dyna[[#This Row],[Net Income]]</f>
        <v>0.44538104448742744</v>
      </c>
      <c r="N3386" t="str">
        <f>IF(Global_Household_Financial_Dyna[[#This Row],[Monthly_Savings]]&lt;0,"High Risk", IF(Global_Household_Financial_Dyna[[#This Row],[Savings Rate%]]&lt;0.1, "Medium", "Safe"))</f>
        <v>Safe</v>
      </c>
      <c r="O3386">
        <f>Global_Household_Financial_Dyna[[#This Row],[Total_Household_Income]]/Global_Household_Financial_Dyna[[#This Row],[Family_Size]]</f>
        <v>359.02749999999997</v>
      </c>
      <c r="P3386" s="2">
        <f t="shared" si="104"/>
        <v>0.42077341556833553</v>
      </c>
      <c r="Q3386" s="2">
        <f t="shared" si="105"/>
        <v>0.13384553994423704</v>
      </c>
      <c r="R3386" s="2" t="str">
        <f>IF(Global_Household_Financial_Dyna[[#This Row],[Vs country_Average]]&lt;-0.2, "Underperformer", IF(Global_Household_Financial_Dyna[[#This Row],[Vs country_Average]]&gt;0.2, "Outperformer", "Normal"))</f>
        <v>Normal</v>
      </c>
      <c r="S33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1433.69</v>
      </c>
      <c r="T33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1433.69</v>
      </c>
      <c r="U33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1433.69</v>
      </c>
      <c r="V33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1433.69</v>
      </c>
    </row>
    <row r="3387" spans="1:22" x14ac:dyDescent="0.3">
      <c r="A3387">
        <v>3395</v>
      </c>
      <c r="B3387" t="s">
        <v>12</v>
      </c>
      <c r="C3387" t="s">
        <v>13</v>
      </c>
      <c r="D3387">
        <v>1</v>
      </c>
      <c r="E3387">
        <v>1</v>
      </c>
      <c r="F3387">
        <v>1538.82</v>
      </c>
      <c r="G3387">
        <v>1538.82</v>
      </c>
      <c r="H3387">
        <v>384.71</v>
      </c>
      <c r="I3387">
        <v>1460.34</v>
      </c>
      <c r="J3387">
        <v>-306.23</v>
      </c>
      <c r="K3387">
        <f>Global_Household_Financial_Dyna[[#This Row],[Total_Household_Income]]-Global_Household_Financial_Dyna[[#This Row],[Estimated_Taxes]]</f>
        <v>1154.1099999999999</v>
      </c>
      <c r="L3387" s="1">
        <f>Global_Household_Financial_Dyna[[#This Row],[Monthly_Savings]]/Global_Household_Financial_Dyna[[#This Row],[Net Income]]</f>
        <v>-0.26533865922659022</v>
      </c>
      <c r="M3387" s="2">
        <f>Global_Household_Financial_Dyna[[#This Row],[Monthly_Expenses]]/Global_Household_Financial_Dyna[[#This Row],[Net Income]]</f>
        <v>1.2653386592265903</v>
      </c>
      <c r="N3387" t="str">
        <f>IF(Global_Household_Financial_Dyna[[#This Row],[Monthly_Savings]]&lt;0,"High Risk", IF(Global_Household_Financial_Dyna[[#This Row],[Savings Rate%]]&lt;0.1, "Medium", "Safe"))</f>
        <v>High Risk</v>
      </c>
      <c r="O3387">
        <f>Global_Household_Financial_Dyna[[#This Row],[Total_Household_Income]]/Global_Household_Financial_Dyna[[#This Row],[Family_Size]]</f>
        <v>1538.82</v>
      </c>
      <c r="P3387" s="2">
        <f t="shared" si="104"/>
        <v>0.30718716818024266</v>
      </c>
      <c r="Q3387" s="2">
        <f t="shared" si="105"/>
        <v>-0.57252582740683289</v>
      </c>
      <c r="R3387" s="2" t="str">
        <f>IF(Global_Household_Financial_Dyna[[#This Row],[Vs country_Average]]&lt;-0.2, "Underperformer", IF(Global_Household_Financial_Dyna[[#This Row],[Vs country_Average]]&gt;0.2, "Outperformer", "Normal"))</f>
        <v>Underperformer</v>
      </c>
      <c r="S33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-233.21300000000002</v>
      </c>
      <c r="T33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-160.19600000000003</v>
      </c>
      <c r="U33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-87.17900000000003</v>
      </c>
      <c r="V33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-14.162000000000035</v>
      </c>
    </row>
    <row r="3388" spans="1:22" x14ac:dyDescent="0.3">
      <c r="A3388">
        <v>3396</v>
      </c>
      <c r="B3388" t="s">
        <v>12</v>
      </c>
      <c r="C3388" t="s">
        <v>13</v>
      </c>
      <c r="D3388">
        <v>6</v>
      </c>
      <c r="E3388">
        <v>3</v>
      </c>
      <c r="F3388">
        <v>3291.25</v>
      </c>
      <c r="G3388">
        <v>7168.17</v>
      </c>
      <c r="H3388">
        <v>1792.04</v>
      </c>
      <c r="I3388">
        <v>3296.71</v>
      </c>
      <c r="J3388">
        <v>2079.41</v>
      </c>
      <c r="K3388">
        <f>Global_Household_Financial_Dyna[[#This Row],[Total_Household_Income]]-Global_Household_Financial_Dyna[[#This Row],[Estimated_Taxes]]</f>
        <v>5376.13</v>
      </c>
      <c r="L3388" s="1">
        <f>Global_Household_Financial_Dyna[[#This Row],[Monthly_Savings]]/Global_Household_Financial_Dyna[[#This Row],[Net Income]]</f>
        <v>0.38678566180505303</v>
      </c>
      <c r="M3388" s="2">
        <f>Global_Household_Financial_Dyna[[#This Row],[Monthly_Expenses]]/Global_Household_Financial_Dyna[[#This Row],[Net Income]]</f>
        <v>0.61321247812087876</v>
      </c>
      <c r="N3388" t="str">
        <f>IF(Global_Household_Financial_Dyna[[#This Row],[Monthly_Savings]]&lt;0,"High Risk", IF(Global_Household_Financial_Dyna[[#This Row],[Savings Rate%]]&lt;0.1, "Medium", "Safe"))</f>
        <v>Safe</v>
      </c>
      <c r="O3388">
        <f>Global_Household_Financial_Dyna[[#This Row],[Total_Household_Income]]/Global_Household_Financial_Dyna[[#This Row],[Family_Size]]</f>
        <v>1194.6949999999999</v>
      </c>
      <c r="P3388" s="2">
        <f t="shared" si="104"/>
        <v>0.30718716818024266</v>
      </c>
      <c r="Q3388" s="2">
        <f t="shared" si="105"/>
        <v>7.9598493624810363E-2</v>
      </c>
      <c r="R3388" s="2" t="str">
        <f>IF(Global_Household_Financial_Dyna[[#This Row],[Vs country_Average]]&lt;-0.2, "Underperformer", IF(Global_Household_Financial_Dyna[[#This Row],[Vs country_Average]]&gt;0.2, "Outperformer", "Normal"))</f>
        <v>Normal</v>
      </c>
      <c r="S33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2079.41</v>
      </c>
      <c r="T33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2079.41</v>
      </c>
      <c r="U33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2079.41</v>
      </c>
      <c r="V33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2079.41</v>
      </c>
    </row>
    <row r="3389" spans="1:22" x14ac:dyDescent="0.3">
      <c r="A3389">
        <v>3397</v>
      </c>
      <c r="B3389" t="s">
        <v>14</v>
      </c>
      <c r="C3389" t="s">
        <v>15</v>
      </c>
      <c r="D3389">
        <v>7</v>
      </c>
      <c r="E3389">
        <v>2</v>
      </c>
      <c r="F3389">
        <v>925.07</v>
      </c>
      <c r="G3389">
        <v>1328.96</v>
      </c>
      <c r="H3389">
        <v>199.34</v>
      </c>
      <c r="I3389">
        <v>1261.18</v>
      </c>
      <c r="J3389">
        <v>-131.57</v>
      </c>
      <c r="K3389">
        <f>Global_Household_Financial_Dyna[[#This Row],[Total_Household_Income]]-Global_Household_Financial_Dyna[[#This Row],[Estimated_Taxes]]</f>
        <v>1129.6200000000001</v>
      </c>
      <c r="L3389" s="1">
        <f>Global_Household_Financial_Dyna[[#This Row],[Monthly_Savings]]/Global_Household_Financial_Dyna[[#This Row],[Net Income]]</f>
        <v>-0.11647279616154103</v>
      </c>
      <c r="M3389" s="2">
        <f>Global_Household_Financial_Dyna[[#This Row],[Monthly_Expenses]]/Global_Household_Financial_Dyna[[#This Row],[Net Income]]</f>
        <v>1.1164639436270605</v>
      </c>
      <c r="N3389" t="str">
        <f>IF(Global_Household_Financial_Dyna[[#This Row],[Monthly_Savings]]&lt;0,"High Risk", IF(Global_Household_Financial_Dyna[[#This Row],[Savings Rate%]]&lt;0.1, "Medium", "Safe"))</f>
        <v>High Risk</v>
      </c>
      <c r="O3389">
        <f>Global_Household_Financial_Dyna[[#This Row],[Total_Household_Income]]/Global_Household_Financial_Dyna[[#This Row],[Family_Size]]</f>
        <v>189.85142857142858</v>
      </c>
      <c r="P3389" s="2">
        <f t="shared" si="104"/>
        <v>0.39788995363055785</v>
      </c>
      <c r="Q3389" s="2">
        <f t="shared" si="105"/>
        <v>-0.51436274979209884</v>
      </c>
      <c r="R3389" s="2" t="str">
        <f>IF(Global_Household_Financial_Dyna[[#This Row],[Vs country_Average]]&lt;-0.2, "Underperformer", IF(Global_Household_Financial_Dyna[[#This Row],[Vs country_Average]]&gt;0.2, "Outperformer", "Normal"))</f>
        <v>Underperformer</v>
      </c>
      <c r="S33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-68.510999999999967</v>
      </c>
      <c r="T33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-5.4519999999999698</v>
      </c>
      <c r="U33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57.607000000000028</v>
      </c>
      <c r="V33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120.66600000000005</v>
      </c>
    </row>
    <row r="3390" spans="1:22" x14ac:dyDescent="0.3">
      <c r="A3390">
        <v>3398</v>
      </c>
      <c r="B3390" t="s">
        <v>14</v>
      </c>
      <c r="C3390" t="s">
        <v>15</v>
      </c>
      <c r="D3390">
        <v>6</v>
      </c>
      <c r="E3390">
        <v>3</v>
      </c>
      <c r="F3390">
        <v>1189.47</v>
      </c>
      <c r="G3390">
        <v>2538.25</v>
      </c>
      <c r="H3390">
        <v>380.74</v>
      </c>
      <c r="I3390">
        <v>1845.08</v>
      </c>
      <c r="J3390">
        <v>312.44</v>
      </c>
      <c r="K3390">
        <f>Global_Household_Financial_Dyna[[#This Row],[Total_Household_Income]]-Global_Household_Financial_Dyna[[#This Row],[Estimated_Taxes]]</f>
        <v>2157.5100000000002</v>
      </c>
      <c r="L3390" s="1">
        <f>Global_Household_Financial_Dyna[[#This Row],[Monthly_Savings]]/Global_Household_Financial_Dyna[[#This Row],[Net Income]]</f>
        <v>0.14481508776320851</v>
      </c>
      <c r="M3390" s="2">
        <f>Global_Household_Financial_Dyna[[#This Row],[Monthly_Expenses]]/Global_Household_Financial_Dyna[[#This Row],[Net Income]]</f>
        <v>0.85518954720951457</v>
      </c>
      <c r="N3390" t="str">
        <f>IF(Global_Household_Financial_Dyna[[#This Row],[Monthly_Savings]]&lt;0,"High Risk", IF(Global_Household_Financial_Dyna[[#This Row],[Savings Rate%]]&lt;0.1, "Medium", "Safe"))</f>
        <v>Safe</v>
      </c>
      <c r="O3390">
        <f>Global_Household_Financial_Dyna[[#This Row],[Total_Household_Income]]/Global_Household_Financial_Dyna[[#This Row],[Family_Size]]</f>
        <v>423.04166666666669</v>
      </c>
      <c r="P3390" s="2">
        <f t="shared" si="104"/>
        <v>0.39788995363055785</v>
      </c>
      <c r="Q3390" s="2">
        <f t="shared" si="105"/>
        <v>-0.25307486586734934</v>
      </c>
      <c r="R3390" s="2" t="str">
        <f>IF(Global_Household_Financial_Dyna[[#This Row],[Vs country_Average]]&lt;-0.2, "Underperformer", IF(Global_Household_Financial_Dyna[[#This Row],[Vs country_Average]]&gt;0.2, "Outperformer", "Normal"))</f>
        <v>Underperformer</v>
      </c>
      <c r="S33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312.44</v>
      </c>
      <c r="T33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312.44</v>
      </c>
      <c r="U33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312.44</v>
      </c>
      <c r="V33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312.44</v>
      </c>
    </row>
    <row r="3391" spans="1:22" x14ac:dyDescent="0.3">
      <c r="A3391">
        <v>3399</v>
      </c>
      <c r="B3391" t="s">
        <v>18</v>
      </c>
      <c r="C3391" t="s">
        <v>20</v>
      </c>
      <c r="D3391">
        <v>3</v>
      </c>
      <c r="E3391">
        <v>2</v>
      </c>
      <c r="F3391">
        <v>4312.3100000000004</v>
      </c>
      <c r="G3391">
        <v>7797.3</v>
      </c>
      <c r="H3391">
        <v>1715.4</v>
      </c>
      <c r="I3391">
        <v>1923.28</v>
      </c>
      <c r="J3391">
        <v>4158.6099999999997</v>
      </c>
      <c r="K3391">
        <f>Global_Household_Financial_Dyna[[#This Row],[Total_Household_Income]]-Global_Household_Financial_Dyna[[#This Row],[Estimated_Taxes]]</f>
        <v>6081.9</v>
      </c>
      <c r="L3391" s="1">
        <f>Global_Household_Financial_Dyna[[#This Row],[Monthly_Savings]]/Global_Household_Financial_Dyna[[#This Row],[Net Income]]</f>
        <v>0.68376823032276102</v>
      </c>
      <c r="M3391" s="2">
        <f>Global_Household_Financial_Dyna[[#This Row],[Monthly_Expenses]]/Global_Household_Financial_Dyna[[#This Row],[Net Income]]</f>
        <v>0.31623012545421664</v>
      </c>
      <c r="N3391" t="str">
        <f>IF(Global_Household_Financial_Dyna[[#This Row],[Monthly_Savings]]&lt;0,"High Risk", IF(Global_Household_Financial_Dyna[[#This Row],[Savings Rate%]]&lt;0.1, "Medium", "Safe"))</f>
        <v>Safe</v>
      </c>
      <c r="O3391">
        <f>Global_Household_Financial_Dyna[[#This Row],[Total_Household_Income]]/Global_Household_Financial_Dyna[[#This Row],[Family_Size]]</f>
        <v>2599.1</v>
      </c>
      <c r="P3391" s="2">
        <f t="shared" si="104"/>
        <v>0.32336204947805613</v>
      </c>
      <c r="Q3391" s="2">
        <f t="shared" si="105"/>
        <v>0.36040618084470488</v>
      </c>
      <c r="R3391" s="2" t="str">
        <f>IF(Global_Household_Financial_Dyna[[#This Row],[Vs country_Average]]&lt;-0.2, "Underperformer", IF(Global_Household_Financial_Dyna[[#This Row],[Vs country_Average]]&gt;0.2, "Outperformer", "Normal"))</f>
        <v>Outperformer</v>
      </c>
      <c r="S33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4158.6099999999997</v>
      </c>
      <c r="T33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4158.6099999999997</v>
      </c>
      <c r="U33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4158.6099999999997</v>
      </c>
      <c r="V33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4158.6099999999997</v>
      </c>
    </row>
    <row r="3392" spans="1:22" x14ac:dyDescent="0.3">
      <c r="A3392">
        <v>3400</v>
      </c>
      <c r="B3392" t="s">
        <v>16</v>
      </c>
      <c r="C3392" t="s">
        <v>17</v>
      </c>
      <c r="D3392">
        <v>5</v>
      </c>
      <c r="E3392">
        <v>3</v>
      </c>
      <c r="F3392">
        <v>2097.4</v>
      </c>
      <c r="G3392">
        <v>5074.12</v>
      </c>
      <c r="H3392">
        <v>1775.94</v>
      </c>
      <c r="I3392">
        <v>3142.82</v>
      </c>
      <c r="J3392">
        <v>155.36000000000001</v>
      </c>
      <c r="K3392">
        <f>Global_Household_Financial_Dyna[[#This Row],[Total_Household_Income]]-Global_Household_Financial_Dyna[[#This Row],[Estimated_Taxes]]</f>
        <v>3298.18</v>
      </c>
      <c r="L3392" s="1">
        <f>Global_Household_Financial_Dyna[[#This Row],[Monthly_Savings]]/Global_Household_Financial_Dyna[[#This Row],[Net Income]]</f>
        <v>4.7104766871426063E-2</v>
      </c>
      <c r="M3392" s="2">
        <f>Global_Household_Financial_Dyna[[#This Row],[Monthly_Expenses]]/Global_Household_Financial_Dyna[[#This Row],[Net Income]]</f>
        <v>0.95289523312857405</v>
      </c>
      <c r="N3392" t="str">
        <f>IF(Global_Household_Financial_Dyna[[#This Row],[Monthly_Savings]]&lt;0,"High Risk", IF(Global_Household_Financial_Dyna[[#This Row],[Savings Rate%]]&lt;0.1, "Medium", "Safe"))</f>
        <v>Medium</v>
      </c>
      <c r="O3392">
        <f>Global_Household_Financial_Dyna[[#This Row],[Total_Household_Income]]/Global_Household_Financial_Dyna[[#This Row],[Family_Size]]</f>
        <v>1014.824</v>
      </c>
      <c r="P3392" s="2">
        <f t="shared" si="104"/>
        <v>0.15879799892000862</v>
      </c>
      <c r="Q3392" s="2">
        <f t="shared" si="105"/>
        <v>-0.11169323204858256</v>
      </c>
      <c r="R3392" s="2" t="str">
        <f>IF(Global_Household_Financial_Dyna[[#This Row],[Vs country_Average]]&lt;-0.2, "Underperformer", IF(Global_Household_Financial_Dyna[[#This Row],[Vs country_Average]]&gt;0.2, "Outperformer", "Normal"))</f>
        <v>Normal</v>
      </c>
      <c r="S33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155.36000000000001</v>
      </c>
      <c r="T33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155.36000000000001</v>
      </c>
      <c r="U33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155.36000000000001</v>
      </c>
      <c r="V33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155.36000000000001</v>
      </c>
    </row>
    <row r="3393" spans="1:22" x14ac:dyDescent="0.3">
      <c r="A3393">
        <v>3401</v>
      </c>
      <c r="B3393" t="s">
        <v>18</v>
      </c>
      <c r="C3393" t="s">
        <v>19</v>
      </c>
      <c r="D3393">
        <v>6</v>
      </c>
      <c r="E3393">
        <v>3</v>
      </c>
      <c r="F3393">
        <v>4626.13</v>
      </c>
      <c r="G3393">
        <v>10216.42</v>
      </c>
      <c r="H3393">
        <v>2758.43</v>
      </c>
      <c r="I3393">
        <v>3254.93</v>
      </c>
      <c r="J3393">
        <v>4203.05</v>
      </c>
      <c r="K3393">
        <f>Global_Household_Financial_Dyna[[#This Row],[Total_Household_Income]]-Global_Household_Financial_Dyna[[#This Row],[Estimated_Taxes]]</f>
        <v>7457.99</v>
      </c>
      <c r="L3393" s="1">
        <f>Global_Household_Financial_Dyna[[#This Row],[Monthly_Savings]]/Global_Household_Financial_Dyna[[#This Row],[Net Income]]</f>
        <v>0.56356337297314696</v>
      </c>
      <c r="M3393" s="2">
        <f>Global_Household_Financial_Dyna[[#This Row],[Monthly_Expenses]]/Global_Household_Financial_Dyna[[#This Row],[Net Income]]</f>
        <v>0.43643528618300642</v>
      </c>
      <c r="N3393" t="str">
        <f>IF(Global_Household_Financial_Dyna[[#This Row],[Monthly_Savings]]&lt;0,"High Risk", IF(Global_Household_Financial_Dyna[[#This Row],[Savings Rate%]]&lt;0.1, "Medium", "Safe"))</f>
        <v>Safe</v>
      </c>
      <c r="O3393">
        <f>Global_Household_Financial_Dyna[[#This Row],[Total_Household_Income]]/Global_Household_Financial_Dyna[[#This Row],[Family_Size]]</f>
        <v>1702.7366666666667</v>
      </c>
      <c r="P3393" s="2">
        <f t="shared" si="104"/>
        <v>0.32336204947805613</v>
      </c>
      <c r="Q3393" s="2">
        <f t="shared" si="105"/>
        <v>0.24020132349509082</v>
      </c>
      <c r="R3393" s="2" t="str">
        <f>IF(Global_Household_Financial_Dyna[[#This Row],[Vs country_Average]]&lt;-0.2, "Underperformer", IF(Global_Household_Financial_Dyna[[#This Row],[Vs country_Average]]&gt;0.2, "Outperformer", "Normal"))</f>
        <v>Outperformer</v>
      </c>
      <c r="S33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4203.05</v>
      </c>
      <c r="T33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4203.05</v>
      </c>
      <c r="U33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4203.05</v>
      </c>
      <c r="V33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4203.05</v>
      </c>
    </row>
    <row r="3394" spans="1:22" x14ac:dyDescent="0.3">
      <c r="A3394">
        <v>3402</v>
      </c>
      <c r="B3394" t="s">
        <v>18</v>
      </c>
      <c r="C3394" t="s">
        <v>19</v>
      </c>
      <c r="D3394">
        <v>5</v>
      </c>
      <c r="E3394">
        <v>3</v>
      </c>
      <c r="F3394">
        <v>3484.74</v>
      </c>
      <c r="G3394">
        <v>8029.72</v>
      </c>
      <c r="H3394">
        <v>2168.02</v>
      </c>
      <c r="I3394">
        <v>3427.68</v>
      </c>
      <c r="J3394">
        <v>2434.02</v>
      </c>
      <c r="K3394">
        <f>Global_Household_Financial_Dyna[[#This Row],[Total_Household_Income]]-Global_Household_Financial_Dyna[[#This Row],[Estimated_Taxes]]</f>
        <v>5861.7000000000007</v>
      </c>
      <c r="L3394" s="1">
        <f>Global_Household_Financial_Dyna[[#This Row],[Monthly_Savings]]/Global_Household_Financial_Dyna[[#This Row],[Net Income]]</f>
        <v>0.41524131224730021</v>
      </c>
      <c r="M3394" s="2">
        <f>Global_Household_Financial_Dyna[[#This Row],[Monthly_Expenses]]/Global_Household_Financial_Dyna[[#This Row],[Net Income]]</f>
        <v>0.58475868775269968</v>
      </c>
      <c r="N3394" t="str">
        <f>IF(Global_Household_Financial_Dyna[[#This Row],[Monthly_Savings]]&lt;0,"High Risk", IF(Global_Household_Financial_Dyna[[#This Row],[Savings Rate%]]&lt;0.1, "Medium", "Safe"))</f>
        <v>Safe</v>
      </c>
      <c r="O3394">
        <f>Global_Household_Financial_Dyna[[#This Row],[Total_Household_Income]]/Global_Household_Financial_Dyna[[#This Row],[Family_Size]]</f>
        <v>1605.944</v>
      </c>
      <c r="P3394" s="2">
        <f t="shared" ref="P3394:P3457" si="106">AVERAGEIF($B$2:$B$4986,$B3394,$L$2:$L$4986)</f>
        <v>0.32336204947805613</v>
      </c>
      <c r="Q3394" s="2">
        <f t="shared" ref="Q3394:Q3457" si="107">L3394-P3394</f>
        <v>9.1879262769244074E-2</v>
      </c>
      <c r="R3394" s="2" t="str">
        <f>IF(Global_Household_Financial_Dyna[[#This Row],[Vs country_Average]]&lt;-0.2, "Underperformer", IF(Global_Household_Financial_Dyna[[#This Row],[Vs country_Average]]&gt;0.2, "Outperformer", "Normal"))</f>
        <v>Normal</v>
      </c>
      <c r="S33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2434.02</v>
      </c>
      <c r="T33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2434.02</v>
      </c>
      <c r="U33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2434.02</v>
      </c>
      <c r="V33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2434.02</v>
      </c>
    </row>
    <row r="3395" spans="1:22" x14ac:dyDescent="0.3">
      <c r="A3395">
        <v>3403</v>
      </c>
      <c r="B3395" t="s">
        <v>12</v>
      </c>
      <c r="C3395" t="s">
        <v>13</v>
      </c>
      <c r="D3395">
        <v>7</v>
      </c>
      <c r="E3395">
        <v>3</v>
      </c>
      <c r="F3395">
        <v>3743.18</v>
      </c>
      <c r="G3395">
        <v>9035.6299999999992</v>
      </c>
      <c r="H3395">
        <v>2710.69</v>
      </c>
      <c r="I3395">
        <v>4175.3</v>
      </c>
      <c r="J3395">
        <v>2149.65</v>
      </c>
      <c r="K3395">
        <f>Global_Household_Financial_Dyna[[#This Row],[Total_Household_Income]]-Global_Household_Financial_Dyna[[#This Row],[Estimated_Taxes]]</f>
        <v>6324.9399999999987</v>
      </c>
      <c r="L3395" s="1">
        <f>Global_Household_Financial_Dyna[[#This Row],[Monthly_Savings]]/Global_Household_Financial_Dyna[[#This Row],[Net Income]]</f>
        <v>0.33986883670042728</v>
      </c>
      <c r="M3395" s="2">
        <f>Global_Household_Financial_Dyna[[#This Row],[Monthly_Expenses]]/Global_Household_Financial_Dyna[[#This Row],[Net Income]]</f>
        <v>0.66013274434223901</v>
      </c>
      <c r="N3395" t="str">
        <f>IF(Global_Household_Financial_Dyna[[#This Row],[Monthly_Savings]]&lt;0,"High Risk", IF(Global_Household_Financial_Dyna[[#This Row],[Savings Rate%]]&lt;0.1, "Medium", "Safe"))</f>
        <v>Safe</v>
      </c>
      <c r="O3395">
        <f>Global_Household_Financial_Dyna[[#This Row],[Total_Household_Income]]/Global_Household_Financial_Dyna[[#This Row],[Family_Size]]</f>
        <v>1290.8042857142857</v>
      </c>
      <c r="P3395" s="2">
        <f t="shared" si="106"/>
        <v>0.30718716818024266</v>
      </c>
      <c r="Q3395" s="2">
        <f t="shared" si="107"/>
        <v>3.2681668520184615E-2</v>
      </c>
      <c r="R3395" s="2" t="str">
        <f>IF(Global_Household_Financial_Dyna[[#This Row],[Vs country_Average]]&lt;-0.2, "Underperformer", IF(Global_Household_Financial_Dyna[[#This Row],[Vs country_Average]]&gt;0.2, "Outperformer", "Normal"))</f>
        <v>Normal</v>
      </c>
      <c r="S33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2149.65</v>
      </c>
      <c r="T33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2149.65</v>
      </c>
      <c r="U33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2149.65</v>
      </c>
      <c r="V33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2149.65</v>
      </c>
    </row>
    <row r="3396" spans="1:22" x14ac:dyDescent="0.3">
      <c r="A3396">
        <v>3404</v>
      </c>
      <c r="B3396" t="s">
        <v>10</v>
      </c>
      <c r="C3396" t="s">
        <v>11</v>
      </c>
      <c r="D3396">
        <v>7</v>
      </c>
      <c r="E3396">
        <v>3</v>
      </c>
      <c r="F3396">
        <v>361.39</v>
      </c>
      <c r="G3396">
        <v>829.75</v>
      </c>
      <c r="H3396">
        <v>82.98</v>
      </c>
      <c r="I3396">
        <v>644.41999999999996</v>
      </c>
      <c r="J3396">
        <v>102.36</v>
      </c>
      <c r="K3396">
        <f>Global_Household_Financial_Dyna[[#This Row],[Total_Household_Income]]-Global_Household_Financial_Dyna[[#This Row],[Estimated_Taxes]]</f>
        <v>746.77</v>
      </c>
      <c r="L3396" s="1">
        <f>Global_Household_Financial_Dyna[[#This Row],[Monthly_Savings]]/Global_Household_Financial_Dyna[[#This Row],[Net Income]]</f>
        <v>0.13707031616160265</v>
      </c>
      <c r="M3396" s="2">
        <f>Global_Household_Financial_Dyna[[#This Row],[Monthly_Expenses]]/Global_Household_Financial_Dyna[[#This Row],[Net Income]]</f>
        <v>0.86294307484232091</v>
      </c>
      <c r="N3396" t="str">
        <f>IF(Global_Household_Financial_Dyna[[#This Row],[Monthly_Savings]]&lt;0,"High Risk", IF(Global_Household_Financial_Dyna[[#This Row],[Savings Rate%]]&lt;0.1, "Medium", "Safe"))</f>
        <v>Safe</v>
      </c>
      <c r="O3396">
        <f>Global_Household_Financial_Dyna[[#This Row],[Total_Household_Income]]/Global_Household_Financial_Dyna[[#This Row],[Family_Size]]</f>
        <v>118.53571428571429</v>
      </c>
      <c r="P3396" s="2">
        <f t="shared" si="106"/>
        <v>0.42077341556833553</v>
      </c>
      <c r="Q3396" s="2">
        <f t="shared" si="107"/>
        <v>-0.28370309940673288</v>
      </c>
      <c r="R3396" s="2" t="str">
        <f>IF(Global_Household_Financial_Dyna[[#This Row],[Vs country_Average]]&lt;-0.2, "Underperformer", IF(Global_Household_Financial_Dyna[[#This Row],[Vs country_Average]]&gt;0.2, "Outperformer", "Normal"))</f>
        <v>Underperformer</v>
      </c>
      <c r="S33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102.36</v>
      </c>
      <c r="T33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102.36</v>
      </c>
      <c r="U33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102.36</v>
      </c>
      <c r="V33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102.36</v>
      </c>
    </row>
    <row r="3397" spans="1:22" x14ac:dyDescent="0.3">
      <c r="A3397">
        <v>3405</v>
      </c>
      <c r="B3397" t="s">
        <v>14</v>
      </c>
      <c r="C3397" t="s">
        <v>15</v>
      </c>
      <c r="D3397">
        <v>3</v>
      </c>
      <c r="E3397">
        <v>3</v>
      </c>
      <c r="F3397">
        <v>1760.46</v>
      </c>
      <c r="G3397">
        <v>3745.05</v>
      </c>
      <c r="H3397">
        <v>561.76</v>
      </c>
      <c r="I3397">
        <v>1036.21</v>
      </c>
      <c r="J3397">
        <v>2147.08</v>
      </c>
      <c r="K3397">
        <f>Global_Household_Financial_Dyna[[#This Row],[Total_Household_Income]]-Global_Household_Financial_Dyna[[#This Row],[Estimated_Taxes]]</f>
        <v>3183.29</v>
      </c>
      <c r="L3397" s="1">
        <f>Global_Household_Financial_Dyna[[#This Row],[Monthly_Savings]]/Global_Household_Financial_Dyna[[#This Row],[Net Income]]</f>
        <v>0.67448457413556417</v>
      </c>
      <c r="M3397" s="2">
        <f>Global_Household_Financial_Dyna[[#This Row],[Monthly_Expenses]]/Global_Household_Financial_Dyna[[#This Row],[Net Income]]</f>
        <v>0.32551542586443588</v>
      </c>
      <c r="N3397" t="str">
        <f>IF(Global_Household_Financial_Dyna[[#This Row],[Monthly_Savings]]&lt;0,"High Risk", IF(Global_Household_Financial_Dyna[[#This Row],[Savings Rate%]]&lt;0.1, "Medium", "Safe"))</f>
        <v>Safe</v>
      </c>
      <c r="O3397">
        <f>Global_Household_Financial_Dyna[[#This Row],[Total_Household_Income]]/Global_Household_Financial_Dyna[[#This Row],[Family_Size]]</f>
        <v>1248.3500000000001</v>
      </c>
      <c r="P3397" s="2">
        <f t="shared" si="106"/>
        <v>0.39788995363055785</v>
      </c>
      <c r="Q3397" s="2">
        <f t="shared" si="107"/>
        <v>0.27659462050500633</v>
      </c>
      <c r="R3397" s="2" t="str">
        <f>IF(Global_Household_Financial_Dyna[[#This Row],[Vs country_Average]]&lt;-0.2, "Underperformer", IF(Global_Household_Financial_Dyna[[#This Row],[Vs country_Average]]&gt;0.2, "Outperformer", "Normal"))</f>
        <v>Outperformer</v>
      </c>
      <c r="S33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2147.08</v>
      </c>
      <c r="T33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2147.08</v>
      </c>
      <c r="U33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2147.08</v>
      </c>
      <c r="V33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2147.08</v>
      </c>
    </row>
    <row r="3398" spans="1:22" x14ac:dyDescent="0.3">
      <c r="A3398">
        <v>3406</v>
      </c>
      <c r="B3398" t="s">
        <v>14</v>
      </c>
      <c r="C3398" t="s">
        <v>15</v>
      </c>
      <c r="D3398">
        <v>7</v>
      </c>
      <c r="E3398">
        <v>3</v>
      </c>
      <c r="F3398">
        <v>1153.03</v>
      </c>
      <c r="G3398">
        <v>2333.4</v>
      </c>
      <c r="H3398">
        <v>350.01</v>
      </c>
      <c r="I3398">
        <v>1306.3599999999999</v>
      </c>
      <c r="J3398">
        <v>677.03</v>
      </c>
      <c r="K3398">
        <f>Global_Household_Financial_Dyna[[#This Row],[Total_Household_Income]]-Global_Household_Financial_Dyna[[#This Row],[Estimated_Taxes]]</f>
        <v>1983.39</v>
      </c>
      <c r="L3398" s="1">
        <f>Global_Household_Financial_Dyna[[#This Row],[Monthly_Savings]]/Global_Household_Financial_Dyna[[#This Row],[Net Income]]</f>
        <v>0.34134991101094586</v>
      </c>
      <c r="M3398" s="2">
        <f>Global_Household_Financial_Dyna[[#This Row],[Monthly_Expenses]]/Global_Household_Financial_Dyna[[#This Row],[Net Income]]</f>
        <v>0.65865008898905397</v>
      </c>
      <c r="N3398" t="str">
        <f>IF(Global_Household_Financial_Dyna[[#This Row],[Monthly_Savings]]&lt;0,"High Risk", IF(Global_Household_Financial_Dyna[[#This Row],[Savings Rate%]]&lt;0.1, "Medium", "Safe"))</f>
        <v>Safe</v>
      </c>
      <c r="O3398">
        <f>Global_Household_Financial_Dyna[[#This Row],[Total_Household_Income]]/Global_Household_Financial_Dyna[[#This Row],[Family_Size]]</f>
        <v>333.34285714285716</v>
      </c>
      <c r="P3398" s="2">
        <f t="shared" si="106"/>
        <v>0.39788995363055785</v>
      </c>
      <c r="Q3398" s="2">
        <f t="shared" si="107"/>
        <v>-5.6540042619611985E-2</v>
      </c>
      <c r="R3398" s="2" t="str">
        <f>IF(Global_Household_Financial_Dyna[[#This Row],[Vs country_Average]]&lt;-0.2, "Underperformer", IF(Global_Household_Financial_Dyna[[#This Row],[Vs country_Average]]&gt;0.2, "Outperformer", "Normal"))</f>
        <v>Normal</v>
      </c>
      <c r="S33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677.03</v>
      </c>
      <c r="T33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677.03</v>
      </c>
      <c r="U33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677.03</v>
      </c>
      <c r="V33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677.03</v>
      </c>
    </row>
    <row r="3399" spans="1:22" x14ac:dyDescent="0.3">
      <c r="A3399">
        <v>3407</v>
      </c>
      <c r="B3399" t="s">
        <v>12</v>
      </c>
      <c r="C3399" t="s">
        <v>13</v>
      </c>
      <c r="D3399">
        <v>8</v>
      </c>
      <c r="E3399">
        <v>3</v>
      </c>
      <c r="F3399">
        <v>5598.22</v>
      </c>
      <c r="G3399">
        <v>12690.36</v>
      </c>
      <c r="H3399">
        <v>3807.11</v>
      </c>
      <c r="I3399">
        <v>5132.57</v>
      </c>
      <c r="J3399">
        <v>3750.68</v>
      </c>
      <c r="K3399">
        <f>Global_Household_Financial_Dyna[[#This Row],[Total_Household_Income]]-Global_Household_Financial_Dyna[[#This Row],[Estimated_Taxes]]</f>
        <v>8883.25</v>
      </c>
      <c r="L3399" s="1">
        <f>Global_Household_Financial_Dyna[[#This Row],[Monthly_Savings]]/Global_Household_Financial_Dyna[[#This Row],[Net Income]]</f>
        <v>0.42221934539723638</v>
      </c>
      <c r="M3399" s="2">
        <f>Global_Household_Financial_Dyna[[#This Row],[Monthly_Expenses]]/Global_Household_Financial_Dyna[[#This Row],[Net Income]]</f>
        <v>0.57778065460276362</v>
      </c>
      <c r="N3399" t="str">
        <f>IF(Global_Household_Financial_Dyna[[#This Row],[Monthly_Savings]]&lt;0,"High Risk", IF(Global_Household_Financial_Dyna[[#This Row],[Savings Rate%]]&lt;0.1, "Medium", "Safe"))</f>
        <v>Safe</v>
      </c>
      <c r="O3399">
        <f>Global_Household_Financial_Dyna[[#This Row],[Total_Household_Income]]/Global_Household_Financial_Dyna[[#This Row],[Family_Size]]</f>
        <v>1586.2950000000001</v>
      </c>
      <c r="P3399" s="2">
        <f t="shared" si="106"/>
        <v>0.30718716818024266</v>
      </c>
      <c r="Q3399" s="2">
        <f t="shared" si="107"/>
        <v>0.11503217721699371</v>
      </c>
      <c r="R3399" s="2" t="str">
        <f>IF(Global_Household_Financial_Dyna[[#This Row],[Vs country_Average]]&lt;-0.2, "Underperformer", IF(Global_Household_Financial_Dyna[[#This Row],[Vs country_Average]]&gt;0.2, "Outperformer", "Normal"))</f>
        <v>Normal</v>
      </c>
      <c r="S33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3750.68</v>
      </c>
      <c r="T33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3750.68</v>
      </c>
      <c r="U33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3750.68</v>
      </c>
      <c r="V33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3750.68</v>
      </c>
    </row>
    <row r="3400" spans="1:22" x14ac:dyDescent="0.3">
      <c r="A3400">
        <v>3408</v>
      </c>
      <c r="B3400" t="s">
        <v>12</v>
      </c>
      <c r="C3400" t="s">
        <v>13</v>
      </c>
      <c r="D3400">
        <v>3</v>
      </c>
      <c r="E3400">
        <v>2</v>
      </c>
      <c r="F3400">
        <v>3875.16</v>
      </c>
      <c r="G3400">
        <v>7006.09</v>
      </c>
      <c r="H3400">
        <v>1751.52</v>
      </c>
      <c r="I3400">
        <v>2550.71</v>
      </c>
      <c r="J3400">
        <v>2703.86</v>
      </c>
      <c r="K3400">
        <f>Global_Household_Financial_Dyna[[#This Row],[Total_Household_Income]]-Global_Household_Financial_Dyna[[#This Row],[Estimated_Taxes]]</f>
        <v>5254.57</v>
      </c>
      <c r="L3400" s="1">
        <f>Global_Household_Financial_Dyna[[#This Row],[Monthly_Savings]]/Global_Household_Financial_Dyna[[#This Row],[Net Income]]</f>
        <v>0.51457302881111111</v>
      </c>
      <c r="M3400" s="2">
        <f>Global_Household_Financial_Dyna[[#This Row],[Monthly_Expenses]]/Global_Household_Financial_Dyna[[#This Row],[Net Income]]</f>
        <v>0.48542697118888894</v>
      </c>
      <c r="N3400" t="str">
        <f>IF(Global_Household_Financial_Dyna[[#This Row],[Monthly_Savings]]&lt;0,"High Risk", IF(Global_Household_Financial_Dyna[[#This Row],[Savings Rate%]]&lt;0.1, "Medium", "Safe"))</f>
        <v>Safe</v>
      </c>
      <c r="O3400">
        <f>Global_Household_Financial_Dyna[[#This Row],[Total_Household_Income]]/Global_Household_Financial_Dyna[[#This Row],[Family_Size]]</f>
        <v>2335.3633333333332</v>
      </c>
      <c r="P3400" s="2">
        <f t="shared" si="106"/>
        <v>0.30718716818024266</v>
      </c>
      <c r="Q3400" s="2">
        <f t="shared" si="107"/>
        <v>0.20738586063086845</v>
      </c>
      <c r="R3400" s="2" t="str">
        <f>IF(Global_Household_Financial_Dyna[[#This Row],[Vs country_Average]]&lt;-0.2, "Underperformer", IF(Global_Household_Financial_Dyna[[#This Row],[Vs country_Average]]&gt;0.2, "Outperformer", "Normal"))</f>
        <v>Outperformer</v>
      </c>
      <c r="S34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2703.86</v>
      </c>
      <c r="T34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2703.86</v>
      </c>
      <c r="U34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2703.86</v>
      </c>
      <c r="V34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2703.86</v>
      </c>
    </row>
    <row r="3401" spans="1:22" x14ac:dyDescent="0.3">
      <c r="A3401">
        <v>3409</v>
      </c>
      <c r="B3401" t="s">
        <v>18</v>
      </c>
      <c r="C3401" t="s">
        <v>20</v>
      </c>
      <c r="D3401">
        <v>6</v>
      </c>
      <c r="E3401">
        <v>3</v>
      </c>
      <c r="F3401">
        <v>3380.43</v>
      </c>
      <c r="G3401">
        <v>7402.33</v>
      </c>
      <c r="H3401">
        <v>1628.51</v>
      </c>
      <c r="I3401">
        <v>3727.08</v>
      </c>
      <c r="J3401">
        <v>2046.73</v>
      </c>
      <c r="K3401">
        <f>Global_Household_Financial_Dyna[[#This Row],[Total_Household_Income]]-Global_Household_Financial_Dyna[[#This Row],[Estimated_Taxes]]</f>
        <v>5773.82</v>
      </c>
      <c r="L3401" s="1">
        <f>Global_Household_Financial_Dyna[[#This Row],[Monthly_Savings]]/Global_Household_Financial_Dyna[[#This Row],[Net Income]]</f>
        <v>0.35448455268782197</v>
      </c>
      <c r="M3401" s="2">
        <f>Global_Household_Financial_Dyna[[#This Row],[Monthly_Expenses]]/Global_Household_Financial_Dyna[[#This Row],[Net Income]]</f>
        <v>0.64551371535655777</v>
      </c>
      <c r="N3401" t="str">
        <f>IF(Global_Household_Financial_Dyna[[#This Row],[Monthly_Savings]]&lt;0,"High Risk", IF(Global_Household_Financial_Dyna[[#This Row],[Savings Rate%]]&lt;0.1, "Medium", "Safe"))</f>
        <v>Safe</v>
      </c>
      <c r="O3401">
        <f>Global_Household_Financial_Dyna[[#This Row],[Total_Household_Income]]/Global_Household_Financial_Dyna[[#This Row],[Family_Size]]</f>
        <v>1233.7216666666666</v>
      </c>
      <c r="P3401" s="2">
        <f t="shared" si="106"/>
        <v>0.32336204947805613</v>
      </c>
      <c r="Q3401" s="2">
        <f t="shared" si="107"/>
        <v>3.1122503209765839E-2</v>
      </c>
      <c r="R3401" s="2" t="str">
        <f>IF(Global_Household_Financial_Dyna[[#This Row],[Vs country_Average]]&lt;-0.2, "Underperformer", IF(Global_Household_Financial_Dyna[[#This Row],[Vs country_Average]]&gt;0.2, "Outperformer", "Normal"))</f>
        <v>Normal</v>
      </c>
      <c r="S34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2046.73</v>
      </c>
      <c r="T34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2046.73</v>
      </c>
      <c r="U34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2046.73</v>
      </c>
      <c r="V34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2046.73</v>
      </c>
    </row>
    <row r="3402" spans="1:22" x14ac:dyDescent="0.3">
      <c r="A3402">
        <v>3410</v>
      </c>
      <c r="B3402" t="s">
        <v>18</v>
      </c>
      <c r="C3402" t="s">
        <v>20</v>
      </c>
      <c r="D3402">
        <v>7</v>
      </c>
      <c r="E3402">
        <v>3</v>
      </c>
      <c r="F3402">
        <v>5981.99</v>
      </c>
      <c r="G3402">
        <v>11071.77</v>
      </c>
      <c r="H3402">
        <v>2989.38</v>
      </c>
      <c r="I3402">
        <v>3193.89</v>
      </c>
      <c r="J3402">
        <v>4888.5</v>
      </c>
      <c r="K3402">
        <f>Global_Household_Financial_Dyna[[#This Row],[Total_Household_Income]]-Global_Household_Financial_Dyna[[#This Row],[Estimated_Taxes]]</f>
        <v>8082.39</v>
      </c>
      <c r="L3402" s="1">
        <f>Global_Household_Financial_Dyna[[#This Row],[Monthly_Savings]]/Global_Household_Financial_Dyna[[#This Row],[Net Income]]</f>
        <v>0.60483347128757703</v>
      </c>
      <c r="M3402" s="2">
        <f>Global_Household_Financial_Dyna[[#This Row],[Monthly_Expenses]]/Global_Household_Financial_Dyna[[#This Row],[Net Income]]</f>
        <v>0.39516652871242292</v>
      </c>
      <c r="N3402" t="str">
        <f>IF(Global_Household_Financial_Dyna[[#This Row],[Monthly_Savings]]&lt;0,"High Risk", IF(Global_Household_Financial_Dyna[[#This Row],[Savings Rate%]]&lt;0.1, "Medium", "Safe"))</f>
        <v>Safe</v>
      </c>
      <c r="O3402">
        <f>Global_Household_Financial_Dyna[[#This Row],[Total_Household_Income]]/Global_Household_Financial_Dyna[[#This Row],[Family_Size]]</f>
        <v>1581.6814285714286</v>
      </c>
      <c r="P3402" s="2">
        <f t="shared" si="106"/>
        <v>0.32336204947805613</v>
      </c>
      <c r="Q3402" s="2">
        <f t="shared" si="107"/>
        <v>0.28147142180952089</v>
      </c>
      <c r="R3402" s="2" t="str">
        <f>IF(Global_Household_Financial_Dyna[[#This Row],[Vs country_Average]]&lt;-0.2, "Underperformer", IF(Global_Household_Financial_Dyna[[#This Row],[Vs country_Average]]&gt;0.2, "Outperformer", "Normal"))</f>
        <v>Outperformer</v>
      </c>
      <c r="S34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4888.5</v>
      </c>
      <c r="T34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4888.5</v>
      </c>
      <c r="U34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4888.5</v>
      </c>
      <c r="V34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4888.5</v>
      </c>
    </row>
    <row r="3403" spans="1:22" x14ac:dyDescent="0.3">
      <c r="A3403">
        <v>3411</v>
      </c>
      <c r="B3403" t="s">
        <v>10</v>
      </c>
      <c r="C3403" t="s">
        <v>22</v>
      </c>
      <c r="D3403">
        <v>1</v>
      </c>
      <c r="E3403">
        <v>1</v>
      </c>
      <c r="F3403">
        <v>1145.33</v>
      </c>
      <c r="G3403">
        <v>1145.33</v>
      </c>
      <c r="H3403">
        <v>114.53</v>
      </c>
      <c r="I3403">
        <v>331.39</v>
      </c>
      <c r="J3403">
        <v>699.4</v>
      </c>
      <c r="K3403">
        <f>Global_Household_Financial_Dyna[[#This Row],[Total_Household_Income]]-Global_Household_Financial_Dyna[[#This Row],[Estimated_Taxes]]</f>
        <v>1030.8</v>
      </c>
      <c r="L3403" s="1">
        <f>Global_Household_Financial_Dyna[[#This Row],[Monthly_Savings]]/Global_Household_Financial_Dyna[[#This Row],[Net Income]]</f>
        <v>0.67850213426464878</v>
      </c>
      <c r="M3403" s="2">
        <f>Global_Household_Financial_Dyna[[#This Row],[Monthly_Expenses]]/Global_Household_Financial_Dyna[[#This Row],[Net Income]]</f>
        <v>0.32148816453240203</v>
      </c>
      <c r="N3403" t="str">
        <f>IF(Global_Household_Financial_Dyna[[#This Row],[Monthly_Savings]]&lt;0,"High Risk", IF(Global_Household_Financial_Dyna[[#This Row],[Savings Rate%]]&lt;0.1, "Medium", "Safe"))</f>
        <v>Safe</v>
      </c>
      <c r="O3403">
        <f>Global_Household_Financial_Dyna[[#This Row],[Total_Household_Income]]/Global_Household_Financial_Dyna[[#This Row],[Family_Size]]</f>
        <v>1145.33</v>
      </c>
      <c r="P3403" s="2">
        <f t="shared" si="106"/>
        <v>0.42077341556833553</v>
      </c>
      <c r="Q3403" s="2">
        <f t="shared" si="107"/>
        <v>0.25772871869631325</v>
      </c>
      <c r="R3403" s="2" t="str">
        <f>IF(Global_Household_Financial_Dyna[[#This Row],[Vs country_Average]]&lt;-0.2, "Underperformer", IF(Global_Household_Financial_Dyna[[#This Row],[Vs country_Average]]&gt;0.2, "Outperformer", "Normal"))</f>
        <v>Outperformer</v>
      </c>
      <c r="S34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699.4</v>
      </c>
      <c r="T34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699.4</v>
      </c>
      <c r="U34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699.4</v>
      </c>
      <c r="V34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699.4</v>
      </c>
    </row>
    <row r="3404" spans="1:22" x14ac:dyDescent="0.3">
      <c r="A3404">
        <v>3412</v>
      </c>
      <c r="B3404" t="s">
        <v>18</v>
      </c>
      <c r="C3404" t="s">
        <v>19</v>
      </c>
      <c r="D3404">
        <v>4</v>
      </c>
      <c r="E3404">
        <v>1</v>
      </c>
      <c r="F3404">
        <v>4440.01</v>
      </c>
      <c r="G3404">
        <v>4440.01</v>
      </c>
      <c r="H3404">
        <v>976.8</v>
      </c>
      <c r="I3404">
        <v>2752.86</v>
      </c>
      <c r="J3404">
        <v>710.35</v>
      </c>
      <c r="K3404">
        <f>Global_Household_Financial_Dyna[[#This Row],[Total_Household_Income]]-Global_Household_Financial_Dyna[[#This Row],[Estimated_Taxes]]</f>
        <v>3463.21</v>
      </c>
      <c r="L3404" s="1">
        <f>Global_Household_Financial_Dyna[[#This Row],[Monthly_Savings]]/Global_Household_Financial_Dyna[[#This Row],[Net Income]]</f>
        <v>0.20511317534888154</v>
      </c>
      <c r="M3404" s="2">
        <f>Global_Household_Financial_Dyna[[#This Row],[Monthly_Expenses]]/Global_Household_Financial_Dyna[[#This Row],[Net Income]]</f>
        <v>0.79488682465111848</v>
      </c>
      <c r="N3404" t="str">
        <f>IF(Global_Household_Financial_Dyna[[#This Row],[Monthly_Savings]]&lt;0,"High Risk", IF(Global_Household_Financial_Dyna[[#This Row],[Savings Rate%]]&lt;0.1, "Medium", "Safe"))</f>
        <v>Safe</v>
      </c>
      <c r="O3404">
        <f>Global_Household_Financial_Dyna[[#This Row],[Total_Household_Income]]/Global_Household_Financial_Dyna[[#This Row],[Family_Size]]</f>
        <v>1110.0025000000001</v>
      </c>
      <c r="P3404" s="2">
        <f t="shared" si="106"/>
        <v>0.32336204947805613</v>
      </c>
      <c r="Q3404" s="2">
        <f t="shared" si="107"/>
        <v>-0.11824887412917459</v>
      </c>
      <c r="R3404" s="2" t="str">
        <f>IF(Global_Household_Financial_Dyna[[#This Row],[Vs country_Average]]&lt;-0.2, "Underperformer", IF(Global_Household_Financial_Dyna[[#This Row],[Vs country_Average]]&gt;0.2, "Outperformer", "Normal"))</f>
        <v>Normal</v>
      </c>
      <c r="S34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710.35</v>
      </c>
      <c r="T34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710.35</v>
      </c>
      <c r="U34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710.35</v>
      </c>
      <c r="V34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710.35</v>
      </c>
    </row>
    <row r="3405" spans="1:22" x14ac:dyDescent="0.3">
      <c r="A3405">
        <v>3413</v>
      </c>
      <c r="B3405" t="s">
        <v>18</v>
      </c>
      <c r="C3405" t="s">
        <v>20</v>
      </c>
      <c r="D3405">
        <v>2</v>
      </c>
      <c r="E3405">
        <v>2</v>
      </c>
      <c r="F3405">
        <v>2861.14</v>
      </c>
      <c r="G3405">
        <v>4123.34</v>
      </c>
      <c r="H3405">
        <v>907.13</v>
      </c>
      <c r="I3405">
        <v>1883.99</v>
      </c>
      <c r="J3405">
        <v>1332.21</v>
      </c>
      <c r="K3405">
        <f>Global_Household_Financial_Dyna[[#This Row],[Total_Household_Income]]-Global_Household_Financial_Dyna[[#This Row],[Estimated_Taxes]]</f>
        <v>3216.21</v>
      </c>
      <c r="L3405" s="1">
        <f>Global_Household_Financial_Dyna[[#This Row],[Monthly_Savings]]/Global_Household_Financial_Dyna[[#This Row],[Net Income]]</f>
        <v>0.41421735521001429</v>
      </c>
      <c r="M3405" s="2">
        <f>Global_Household_Financial_Dyna[[#This Row],[Monthly_Expenses]]/Global_Household_Financial_Dyna[[#This Row],[Net Income]]</f>
        <v>0.58577953554027873</v>
      </c>
      <c r="N3405" t="str">
        <f>IF(Global_Household_Financial_Dyna[[#This Row],[Monthly_Savings]]&lt;0,"High Risk", IF(Global_Household_Financial_Dyna[[#This Row],[Savings Rate%]]&lt;0.1, "Medium", "Safe"))</f>
        <v>Safe</v>
      </c>
      <c r="O3405">
        <f>Global_Household_Financial_Dyna[[#This Row],[Total_Household_Income]]/Global_Household_Financial_Dyna[[#This Row],[Family_Size]]</f>
        <v>2061.67</v>
      </c>
      <c r="P3405" s="2">
        <f t="shared" si="106"/>
        <v>0.32336204947805613</v>
      </c>
      <c r="Q3405" s="2">
        <f t="shared" si="107"/>
        <v>9.0855305731958158E-2</v>
      </c>
      <c r="R3405" s="2" t="str">
        <f>IF(Global_Household_Financial_Dyna[[#This Row],[Vs country_Average]]&lt;-0.2, "Underperformer", IF(Global_Household_Financial_Dyna[[#This Row],[Vs country_Average]]&gt;0.2, "Outperformer", "Normal"))</f>
        <v>Normal</v>
      </c>
      <c r="S34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1332.21</v>
      </c>
      <c r="T34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1332.21</v>
      </c>
      <c r="U34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1332.21</v>
      </c>
      <c r="V34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1332.21</v>
      </c>
    </row>
    <row r="3406" spans="1:22" x14ac:dyDescent="0.3">
      <c r="A3406">
        <v>3414</v>
      </c>
      <c r="B3406" t="s">
        <v>10</v>
      </c>
      <c r="C3406" t="s">
        <v>22</v>
      </c>
      <c r="D3406">
        <v>8</v>
      </c>
      <c r="E3406">
        <v>1</v>
      </c>
      <c r="F3406">
        <v>803.35</v>
      </c>
      <c r="G3406">
        <v>803.35</v>
      </c>
      <c r="H3406">
        <v>80.33</v>
      </c>
      <c r="I3406">
        <v>762.38</v>
      </c>
      <c r="J3406">
        <v>-39.36</v>
      </c>
      <c r="K3406">
        <f>Global_Household_Financial_Dyna[[#This Row],[Total_Household_Income]]-Global_Household_Financial_Dyna[[#This Row],[Estimated_Taxes]]</f>
        <v>723.02</v>
      </c>
      <c r="L3406" s="1">
        <f>Global_Household_Financial_Dyna[[#This Row],[Monthly_Savings]]/Global_Household_Financial_Dyna[[#This Row],[Net Income]]</f>
        <v>-5.4438328123703354E-2</v>
      </c>
      <c r="M3406" s="2">
        <f>Global_Household_Financial_Dyna[[#This Row],[Monthly_Expenses]]/Global_Household_Financial_Dyna[[#This Row],[Net Income]]</f>
        <v>1.0544383281237033</v>
      </c>
      <c r="N3406" t="str">
        <f>IF(Global_Household_Financial_Dyna[[#This Row],[Monthly_Savings]]&lt;0,"High Risk", IF(Global_Household_Financial_Dyna[[#This Row],[Savings Rate%]]&lt;0.1, "Medium", "Safe"))</f>
        <v>High Risk</v>
      </c>
      <c r="O3406">
        <f>Global_Household_Financial_Dyna[[#This Row],[Total_Household_Income]]/Global_Household_Financial_Dyna[[#This Row],[Family_Size]]</f>
        <v>100.41875</v>
      </c>
      <c r="P3406" s="2">
        <f t="shared" si="106"/>
        <v>0.42077341556833553</v>
      </c>
      <c r="Q3406" s="2">
        <f t="shared" si="107"/>
        <v>-0.47521174369203889</v>
      </c>
      <c r="R3406" s="2" t="str">
        <f>IF(Global_Household_Financial_Dyna[[#This Row],[Vs country_Average]]&lt;-0.2, "Underperformer", IF(Global_Household_Financial_Dyna[[#This Row],[Vs country_Average]]&gt;0.2, "Outperformer", "Normal"))</f>
        <v>Underperformer</v>
      </c>
      <c r="S34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-1.2409999999999997</v>
      </c>
      <c r="T34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36.878</v>
      </c>
      <c r="U34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74.997</v>
      </c>
      <c r="V34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113.116</v>
      </c>
    </row>
    <row r="3407" spans="1:22" x14ac:dyDescent="0.3">
      <c r="A3407">
        <v>3415</v>
      </c>
      <c r="B3407" t="s">
        <v>14</v>
      </c>
      <c r="C3407" t="s">
        <v>15</v>
      </c>
      <c r="D3407">
        <v>4</v>
      </c>
      <c r="E3407">
        <v>2</v>
      </c>
      <c r="F3407">
        <v>1552.15</v>
      </c>
      <c r="G3407">
        <v>2179.04</v>
      </c>
      <c r="H3407">
        <v>326.86</v>
      </c>
      <c r="I3407">
        <v>1210.3</v>
      </c>
      <c r="J3407">
        <v>641.89</v>
      </c>
      <c r="K3407">
        <f>Global_Household_Financial_Dyna[[#This Row],[Total_Household_Income]]-Global_Household_Financial_Dyna[[#This Row],[Estimated_Taxes]]</f>
        <v>1852.1799999999998</v>
      </c>
      <c r="L3407" s="1">
        <f>Global_Household_Financial_Dyna[[#This Row],[Monthly_Savings]]/Global_Household_Financial_Dyna[[#This Row],[Net Income]]</f>
        <v>0.34655918971158312</v>
      </c>
      <c r="M3407" s="2">
        <f>Global_Household_Financial_Dyna[[#This Row],[Monthly_Expenses]]/Global_Household_Financial_Dyna[[#This Row],[Net Income]]</f>
        <v>0.6534462093317065</v>
      </c>
      <c r="N3407" t="str">
        <f>IF(Global_Household_Financial_Dyna[[#This Row],[Monthly_Savings]]&lt;0,"High Risk", IF(Global_Household_Financial_Dyna[[#This Row],[Savings Rate%]]&lt;0.1, "Medium", "Safe"))</f>
        <v>Safe</v>
      </c>
      <c r="O3407">
        <f>Global_Household_Financial_Dyna[[#This Row],[Total_Household_Income]]/Global_Household_Financial_Dyna[[#This Row],[Family_Size]]</f>
        <v>544.76</v>
      </c>
      <c r="P3407" s="2">
        <f t="shared" si="106"/>
        <v>0.39788995363055785</v>
      </c>
      <c r="Q3407" s="2">
        <f t="shared" si="107"/>
        <v>-5.1330763918974731E-2</v>
      </c>
      <c r="R3407" s="2" t="str">
        <f>IF(Global_Household_Financial_Dyna[[#This Row],[Vs country_Average]]&lt;-0.2, "Underperformer", IF(Global_Household_Financial_Dyna[[#This Row],[Vs country_Average]]&gt;0.2, "Outperformer", "Normal"))</f>
        <v>Normal</v>
      </c>
      <c r="S34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641.89</v>
      </c>
      <c r="T34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641.89</v>
      </c>
      <c r="U34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641.89</v>
      </c>
      <c r="V34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641.89</v>
      </c>
    </row>
    <row r="3408" spans="1:22" x14ac:dyDescent="0.3">
      <c r="A3408">
        <v>3416</v>
      </c>
      <c r="B3408" t="s">
        <v>16</v>
      </c>
      <c r="C3408" t="s">
        <v>17</v>
      </c>
      <c r="D3408">
        <v>4</v>
      </c>
      <c r="E3408">
        <v>3</v>
      </c>
      <c r="F3408">
        <v>4085.09</v>
      </c>
      <c r="G3408">
        <v>8430.9500000000007</v>
      </c>
      <c r="H3408">
        <v>3372.38</v>
      </c>
      <c r="I3408">
        <v>2313.8000000000002</v>
      </c>
      <c r="J3408">
        <v>2744.77</v>
      </c>
      <c r="K3408">
        <f>Global_Household_Financial_Dyna[[#This Row],[Total_Household_Income]]-Global_Household_Financial_Dyna[[#This Row],[Estimated_Taxes]]</f>
        <v>5058.5700000000006</v>
      </c>
      <c r="L3408" s="1">
        <f>Global_Household_Financial_Dyna[[#This Row],[Monthly_Savings]]/Global_Household_Financial_Dyna[[#This Row],[Net Income]]</f>
        <v>0.54259800694662719</v>
      </c>
      <c r="M3408" s="2">
        <f>Global_Household_Financial_Dyna[[#This Row],[Monthly_Expenses]]/Global_Household_Financial_Dyna[[#This Row],[Net Income]]</f>
        <v>0.45740199305337276</v>
      </c>
      <c r="N3408" t="str">
        <f>IF(Global_Household_Financial_Dyna[[#This Row],[Monthly_Savings]]&lt;0,"High Risk", IF(Global_Household_Financial_Dyna[[#This Row],[Savings Rate%]]&lt;0.1, "Medium", "Safe"))</f>
        <v>Safe</v>
      </c>
      <c r="O3408">
        <f>Global_Household_Financial_Dyna[[#This Row],[Total_Household_Income]]/Global_Household_Financial_Dyna[[#This Row],[Family_Size]]</f>
        <v>2107.7375000000002</v>
      </c>
      <c r="P3408" s="2">
        <f t="shared" si="106"/>
        <v>0.15879799892000862</v>
      </c>
      <c r="Q3408" s="2">
        <f t="shared" si="107"/>
        <v>0.38380000802661857</v>
      </c>
      <c r="R3408" s="2" t="str">
        <f>IF(Global_Household_Financial_Dyna[[#This Row],[Vs country_Average]]&lt;-0.2, "Underperformer", IF(Global_Household_Financial_Dyna[[#This Row],[Vs country_Average]]&gt;0.2, "Outperformer", "Normal"))</f>
        <v>Outperformer</v>
      </c>
      <c r="S34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2744.77</v>
      </c>
      <c r="T34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2744.77</v>
      </c>
      <c r="U34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2744.77</v>
      </c>
      <c r="V34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2744.77</v>
      </c>
    </row>
    <row r="3409" spans="1:22" x14ac:dyDescent="0.3">
      <c r="A3409">
        <v>3417</v>
      </c>
      <c r="B3409" t="s">
        <v>10</v>
      </c>
      <c r="C3409" t="s">
        <v>11</v>
      </c>
      <c r="D3409">
        <v>5</v>
      </c>
      <c r="E3409">
        <v>1</v>
      </c>
      <c r="F3409">
        <v>1044.3800000000001</v>
      </c>
      <c r="G3409">
        <v>1044.3800000000001</v>
      </c>
      <c r="H3409">
        <v>104.44</v>
      </c>
      <c r="I3409">
        <v>525.08000000000004</v>
      </c>
      <c r="J3409">
        <v>414.86</v>
      </c>
      <c r="K3409">
        <f>Global_Household_Financial_Dyna[[#This Row],[Total_Household_Income]]-Global_Household_Financial_Dyna[[#This Row],[Estimated_Taxes]]</f>
        <v>939.94</v>
      </c>
      <c r="L3409" s="1">
        <f>Global_Household_Financial_Dyna[[#This Row],[Monthly_Savings]]/Global_Household_Financial_Dyna[[#This Row],[Net Income]]</f>
        <v>0.44136859799561673</v>
      </c>
      <c r="M3409" s="2">
        <f>Global_Household_Financial_Dyna[[#This Row],[Monthly_Expenses]]/Global_Household_Financial_Dyna[[#This Row],[Net Income]]</f>
        <v>0.55863140200438322</v>
      </c>
      <c r="N3409" t="str">
        <f>IF(Global_Household_Financial_Dyna[[#This Row],[Monthly_Savings]]&lt;0,"High Risk", IF(Global_Household_Financial_Dyna[[#This Row],[Savings Rate%]]&lt;0.1, "Medium", "Safe"))</f>
        <v>Safe</v>
      </c>
      <c r="O3409">
        <f>Global_Household_Financial_Dyna[[#This Row],[Total_Household_Income]]/Global_Household_Financial_Dyna[[#This Row],[Family_Size]]</f>
        <v>208.87600000000003</v>
      </c>
      <c r="P3409" s="2">
        <f t="shared" si="106"/>
        <v>0.42077341556833553</v>
      </c>
      <c r="Q3409" s="2">
        <f t="shared" si="107"/>
        <v>2.05951824272812E-2</v>
      </c>
      <c r="R3409" s="2" t="str">
        <f>IF(Global_Household_Financial_Dyna[[#This Row],[Vs country_Average]]&lt;-0.2, "Underperformer", IF(Global_Household_Financial_Dyna[[#This Row],[Vs country_Average]]&gt;0.2, "Outperformer", "Normal"))</f>
        <v>Normal</v>
      </c>
      <c r="S34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414.86</v>
      </c>
      <c r="T34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414.86</v>
      </c>
      <c r="U34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414.86</v>
      </c>
      <c r="V34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414.86</v>
      </c>
    </row>
    <row r="3410" spans="1:22" x14ac:dyDescent="0.3">
      <c r="A3410">
        <v>3418</v>
      </c>
      <c r="B3410" t="s">
        <v>16</v>
      </c>
      <c r="C3410" t="s">
        <v>21</v>
      </c>
      <c r="D3410">
        <v>8</v>
      </c>
      <c r="E3410">
        <v>1</v>
      </c>
      <c r="F3410">
        <v>5098.6400000000003</v>
      </c>
      <c r="G3410">
        <v>5098.6400000000003</v>
      </c>
      <c r="H3410">
        <v>1784.52</v>
      </c>
      <c r="I3410">
        <v>4351.63</v>
      </c>
      <c r="J3410">
        <v>-1037.52</v>
      </c>
      <c r="K3410">
        <f>Global_Household_Financial_Dyna[[#This Row],[Total_Household_Income]]-Global_Household_Financial_Dyna[[#This Row],[Estimated_Taxes]]</f>
        <v>3314.1200000000003</v>
      </c>
      <c r="L3410" s="1">
        <f>Global_Household_Financial_Dyna[[#This Row],[Monthly_Savings]]/Global_Household_Financial_Dyna[[#This Row],[Net Income]]</f>
        <v>-0.31306048061023739</v>
      </c>
      <c r="M3410" s="2">
        <f>Global_Household_Financial_Dyna[[#This Row],[Monthly_Expenses]]/Global_Household_Financial_Dyna[[#This Row],[Net Income]]</f>
        <v>1.3130574632179883</v>
      </c>
      <c r="N3410" t="str">
        <f>IF(Global_Household_Financial_Dyna[[#This Row],[Monthly_Savings]]&lt;0,"High Risk", IF(Global_Household_Financial_Dyna[[#This Row],[Savings Rate%]]&lt;0.1, "Medium", "Safe"))</f>
        <v>High Risk</v>
      </c>
      <c r="O3410">
        <f>Global_Household_Financial_Dyna[[#This Row],[Total_Household_Income]]/Global_Household_Financial_Dyna[[#This Row],[Family_Size]]</f>
        <v>637.33000000000004</v>
      </c>
      <c r="P3410" s="2">
        <f t="shared" si="106"/>
        <v>0.15879799892000862</v>
      </c>
      <c r="Q3410" s="2">
        <f t="shared" si="107"/>
        <v>-0.47185847953024601</v>
      </c>
      <c r="R3410" s="2" t="str">
        <f>IF(Global_Household_Financial_Dyna[[#This Row],[Vs country_Average]]&lt;-0.2, "Underperformer", IF(Global_Household_Financial_Dyna[[#This Row],[Vs country_Average]]&gt;0.2, "Outperformer", "Normal"))</f>
        <v>Underperformer</v>
      </c>
      <c r="S34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-819.93849999999998</v>
      </c>
      <c r="T34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-602.35699999999997</v>
      </c>
      <c r="U34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-384.77549999999997</v>
      </c>
      <c r="V34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-167.19399999999996</v>
      </c>
    </row>
    <row r="3411" spans="1:22" x14ac:dyDescent="0.3">
      <c r="A3411">
        <v>3419</v>
      </c>
      <c r="B3411" t="s">
        <v>18</v>
      </c>
      <c r="C3411" t="s">
        <v>20</v>
      </c>
      <c r="D3411">
        <v>8</v>
      </c>
      <c r="E3411">
        <v>3</v>
      </c>
      <c r="F3411">
        <v>5415.5</v>
      </c>
      <c r="G3411">
        <v>11051.09</v>
      </c>
      <c r="H3411">
        <v>2983.8</v>
      </c>
      <c r="I3411">
        <v>5068.5</v>
      </c>
      <c r="J3411">
        <v>2998.8</v>
      </c>
      <c r="K3411">
        <f>Global_Household_Financial_Dyna[[#This Row],[Total_Household_Income]]-Global_Household_Financial_Dyna[[#This Row],[Estimated_Taxes]]</f>
        <v>8067.29</v>
      </c>
      <c r="L3411" s="1">
        <f>Global_Household_Financial_Dyna[[#This Row],[Monthly_Savings]]/Global_Household_Financial_Dyna[[#This Row],[Net Income]]</f>
        <v>0.37172334203927221</v>
      </c>
      <c r="M3411" s="2">
        <f>Global_Household_Financial_Dyna[[#This Row],[Monthly_Expenses]]/Global_Household_Financial_Dyna[[#This Row],[Net Income]]</f>
        <v>0.62827789753436414</v>
      </c>
      <c r="N3411" t="str">
        <f>IF(Global_Household_Financial_Dyna[[#This Row],[Monthly_Savings]]&lt;0,"High Risk", IF(Global_Household_Financial_Dyna[[#This Row],[Savings Rate%]]&lt;0.1, "Medium", "Safe"))</f>
        <v>Safe</v>
      </c>
      <c r="O3411">
        <f>Global_Household_Financial_Dyna[[#This Row],[Total_Household_Income]]/Global_Household_Financial_Dyna[[#This Row],[Family_Size]]</f>
        <v>1381.38625</v>
      </c>
      <c r="P3411" s="2">
        <f t="shared" si="106"/>
        <v>0.32336204947805613</v>
      </c>
      <c r="Q3411" s="2">
        <f t="shared" si="107"/>
        <v>4.8361292561216074E-2</v>
      </c>
      <c r="R3411" s="2" t="str">
        <f>IF(Global_Household_Financial_Dyna[[#This Row],[Vs country_Average]]&lt;-0.2, "Underperformer", IF(Global_Household_Financial_Dyna[[#This Row],[Vs country_Average]]&gt;0.2, "Outperformer", "Normal"))</f>
        <v>Normal</v>
      </c>
      <c r="S34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2998.8</v>
      </c>
      <c r="T34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2998.8</v>
      </c>
      <c r="U34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2998.8</v>
      </c>
      <c r="V34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2998.8</v>
      </c>
    </row>
    <row r="3412" spans="1:22" x14ac:dyDescent="0.3">
      <c r="A3412">
        <v>3420</v>
      </c>
      <c r="B3412" t="s">
        <v>18</v>
      </c>
      <c r="C3412" t="s">
        <v>20</v>
      </c>
      <c r="D3412">
        <v>3</v>
      </c>
      <c r="E3412">
        <v>1</v>
      </c>
      <c r="F3412">
        <v>3574.37</v>
      </c>
      <c r="G3412">
        <v>3574.37</v>
      </c>
      <c r="H3412">
        <v>786.36</v>
      </c>
      <c r="I3412">
        <v>2521.3000000000002</v>
      </c>
      <c r="J3412">
        <v>266.70999999999998</v>
      </c>
      <c r="K3412">
        <f>Global_Household_Financial_Dyna[[#This Row],[Total_Household_Income]]-Global_Household_Financial_Dyna[[#This Row],[Estimated_Taxes]]</f>
        <v>2788.0099999999998</v>
      </c>
      <c r="L3412" s="1">
        <f>Global_Household_Financial_Dyna[[#This Row],[Monthly_Savings]]/Global_Household_Financial_Dyna[[#This Row],[Net Income]]</f>
        <v>9.5663214981294903E-2</v>
      </c>
      <c r="M3412" s="2">
        <f>Global_Household_Financial_Dyna[[#This Row],[Monthly_Expenses]]/Global_Household_Financial_Dyna[[#This Row],[Net Income]]</f>
        <v>0.90433678501870529</v>
      </c>
      <c r="N3412" t="str">
        <f>IF(Global_Household_Financial_Dyna[[#This Row],[Monthly_Savings]]&lt;0,"High Risk", IF(Global_Household_Financial_Dyna[[#This Row],[Savings Rate%]]&lt;0.1, "Medium", "Safe"))</f>
        <v>Medium</v>
      </c>
      <c r="O3412">
        <f>Global_Household_Financial_Dyna[[#This Row],[Total_Household_Income]]/Global_Household_Financial_Dyna[[#This Row],[Family_Size]]</f>
        <v>1191.4566666666667</v>
      </c>
      <c r="P3412" s="2">
        <f t="shared" si="106"/>
        <v>0.32336204947805613</v>
      </c>
      <c r="Q3412" s="2">
        <f t="shared" si="107"/>
        <v>-0.22769883449676123</v>
      </c>
      <c r="R3412" s="2" t="str">
        <f>IF(Global_Household_Financial_Dyna[[#This Row],[Vs country_Average]]&lt;-0.2, "Underperformer", IF(Global_Household_Financial_Dyna[[#This Row],[Vs country_Average]]&gt;0.2, "Outperformer", "Normal"))</f>
        <v>Underperformer</v>
      </c>
      <c r="S34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266.70999999999998</v>
      </c>
      <c r="T34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266.70999999999998</v>
      </c>
      <c r="U34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266.70999999999998</v>
      </c>
      <c r="V34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266.70999999999998</v>
      </c>
    </row>
    <row r="3413" spans="1:22" x14ac:dyDescent="0.3">
      <c r="A3413">
        <v>3421</v>
      </c>
      <c r="B3413" t="s">
        <v>14</v>
      </c>
      <c r="C3413" t="s">
        <v>15</v>
      </c>
      <c r="D3413">
        <v>5</v>
      </c>
      <c r="E3413">
        <v>1</v>
      </c>
      <c r="F3413">
        <v>2466.83</v>
      </c>
      <c r="G3413">
        <v>2466.83</v>
      </c>
      <c r="H3413">
        <v>370.02</v>
      </c>
      <c r="I3413">
        <v>1505.49</v>
      </c>
      <c r="J3413">
        <v>591.30999999999995</v>
      </c>
      <c r="K3413">
        <f>Global_Household_Financial_Dyna[[#This Row],[Total_Household_Income]]-Global_Household_Financial_Dyna[[#This Row],[Estimated_Taxes]]</f>
        <v>2096.81</v>
      </c>
      <c r="L3413" s="1">
        <f>Global_Household_Financial_Dyna[[#This Row],[Monthly_Savings]]/Global_Household_Financial_Dyna[[#This Row],[Net Income]]</f>
        <v>0.28200456884505509</v>
      </c>
      <c r="M3413" s="2">
        <f>Global_Household_Financial_Dyna[[#This Row],[Monthly_Expenses]]/Global_Household_Financial_Dyna[[#This Row],[Net Income]]</f>
        <v>0.71799066200561812</v>
      </c>
      <c r="N3413" t="str">
        <f>IF(Global_Household_Financial_Dyna[[#This Row],[Monthly_Savings]]&lt;0,"High Risk", IF(Global_Household_Financial_Dyna[[#This Row],[Savings Rate%]]&lt;0.1, "Medium", "Safe"))</f>
        <v>Safe</v>
      </c>
      <c r="O3413">
        <f>Global_Household_Financial_Dyna[[#This Row],[Total_Household_Income]]/Global_Household_Financial_Dyna[[#This Row],[Family_Size]]</f>
        <v>493.36599999999999</v>
      </c>
      <c r="P3413" s="2">
        <f t="shared" si="106"/>
        <v>0.39788995363055785</v>
      </c>
      <c r="Q3413" s="2">
        <f t="shared" si="107"/>
        <v>-0.11588538478550275</v>
      </c>
      <c r="R3413" s="2" t="str">
        <f>IF(Global_Household_Financial_Dyna[[#This Row],[Vs country_Average]]&lt;-0.2, "Underperformer", IF(Global_Household_Financial_Dyna[[#This Row],[Vs country_Average]]&gt;0.2, "Outperformer", "Normal"))</f>
        <v>Normal</v>
      </c>
      <c r="S34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591.30999999999995</v>
      </c>
      <c r="T34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591.30999999999995</v>
      </c>
      <c r="U34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591.30999999999995</v>
      </c>
      <c r="V34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591.30999999999995</v>
      </c>
    </row>
    <row r="3414" spans="1:22" x14ac:dyDescent="0.3">
      <c r="A3414">
        <v>3422</v>
      </c>
      <c r="B3414" t="s">
        <v>16</v>
      </c>
      <c r="C3414" t="s">
        <v>17</v>
      </c>
      <c r="D3414">
        <v>6</v>
      </c>
      <c r="E3414">
        <v>3</v>
      </c>
      <c r="F3414">
        <v>2568.2399999999998</v>
      </c>
      <c r="G3414">
        <v>5331.89</v>
      </c>
      <c r="H3414">
        <v>1866.16</v>
      </c>
      <c r="I3414">
        <v>4653.92</v>
      </c>
      <c r="J3414">
        <v>-1188.19</v>
      </c>
      <c r="K3414">
        <f>Global_Household_Financial_Dyna[[#This Row],[Total_Household_Income]]-Global_Household_Financial_Dyna[[#This Row],[Estimated_Taxes]]</f>
        <v>3465.7300000000005</v>
      </c>
      <c r="L3414" s="1">
        <f>Global_Household_Financial_Dyna[[#This Row],[Monthly_Savings]]/Global_Household_Financial_Dyna[[#This Row],[Net Income]]</f>
        <v>-0.34283974804730888</v>
      </c>
      <c r="M3414" s="2">
        <f>Global_Household_Financial_Dyna[[#This Row],[Monthly_Expenses]]/Global_Household_Financial_Dyna[[#This Row],[Net Income]]</f>
        <v>1.3428397480473089</v>
      </c>
      <c r="N3414" t="str">
        <f>IF(Global_Household_Financial_Dyna[[#This Row],[Monthly_Savings]]&lt;0,"High Risk", IF(Global_Household_Financial_Dyna[[#This Row],[Savings Rate%]]&lt;0.1, "Medium", "Safe"))</f>
        <v>High Risk</v>
      </c>
      <c r="O3414">
        <f>Global_Household_Financial_Dyna[[#This Row],[Total_Household_Income]]/Global_Household_Financial_Dyna[[#This Row],[Family_Size]]</f>
        <v>888.64833333333343</v>
      </c>
      <c r="P3414" s="2">
        <f t="shared" si="106"/>
        <v>0.15879799892000862</v>
      </c>
      <c r="Q3414" s="2">
        <f t="shared" si="107"/>
        <v>-0.50163774696731744</v>
      </c>
      <c r="R3414" s="2" t="str">
        <f>IF(Global_Household_Financial_Dyna[[#This Row],[Vs country_Average]]&lt;-0.2, "Underperformer", IF(Global_Household_Financial_Dyna[[#This Row],[Vs country_Average]]&gt;0.2, "Outperformer", "Normal"))</f>
        <v>Underperformer</v>
      </c>
      <c r="S34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-955.49400000000003</v>
      </c>
      <c r="T34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-722.798</v>
      </c>
      <c r="U34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-490.10199999999998</v>
      </c>
      <c r="V34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-257.40599999999995</v>
      </c>
    </row>
    <row r="3415" spans="1:22" x14ac:dyDescent="0.3">
      <c r="A3415">
        <v>3423</v>
      </c>
      <c r="B3415" t="s">
        <v>14</v>
      </c>
      <c r="C3415" t="s">
        <v>15</v>
      </c>
      <c r="D3415">
        <v>2</v>
      </c>
      <c r="E3415">
        <v>1</v>
      </c>
      <c r="F3415">
        <v>2712.28</v>
      </c>
      <c r="G3415">
        <v>2712.28</v>
      </c>
      <c r="H3415">
        <v>406.84</v>
      </c>
      <c r="I3415">
        <v>944.57</v>
      </c>
      <c r="J3415">
        <v>1360.86</v>
      </c>
      <c r="K3415">
        <f>Global_Household_Financial_Dyna[[#This Row],[Total_Household_Income]]-Global_Household_Financial_Dyna[[#This Row],[Estimated_Taxes]]</f>
        <v>2305.44</v>
      </c>
      <c r="L3415" s="1">
        <f>Global_Household_Financial_Dyna[[#This Row],[Monthly_Savings]]/Global_Household_Financial_Dyna[[#This Row],[Net Income]]</f>
        <v>0.5902821153445762</v>
      </c>
      <c r="M3415" s="2">
        <f>Global_Household_Financial_Dyna[[#This Row],[Monthly_Expenses]]/Global_Household_Financial_Dyna[[#This Row],[Net Income]]</f>
        <v>0.40971354708862517</v>
      </c>
      <c r="N3415" t="str">
        <f>IF(Global_Household_Financial_Dyna[[#This Row],[Monthly_Savings]]&lt;0,"High Risk", IF(Global_Household_Financial_Dyna[[#This Row],[Savings Rate%]]&lt;0.1, "Medium", "Safe"))</f>
        <v>Safe</v>
      </c>
      <c r="O3415">
        <f>Global_Household_Financial_Dyna[[#This Row],[Total_Household_Income]]/Global_Household_Financial_Dyna[[#This Row],[Family_Size]]</f>
        <v>1356.14</v>
      </c>
      <c r="P3415" s="2">
        <f t="shared" si="106"/>
        <v>0.39788995363055785</v>
      </c>
      <c r="Q3415" s="2">
        <f t="shared" si="107"/>
        <v>0.19239216171401835</v>
      </c>
      <c r="R3415" s="2" t="str">
        <f>IF(Global_Household_Financial_Dyna[[#This Row],[Vs country_Average]]&lt;-0.2, "Underperformer", IF(Global_Household_Financial_Dyna[[#This Row],[Vs country_Average]]&gt;0.2, "Outperformer", "Normal"))</f>
        <v>Normal</v>
      </c>
      <c r="S34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1360.86</v>
      </c>
      <c r="T34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1360.86</v>
      </c>
      <c r="U34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1360.86</v>
      </c>
      <c r="V34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1360.86</v>
      </c>
    </row>
    <row r="3416" spans="1:22" x14ac:dyDescent="0.3">
      <c r="A3416">
        <v>3424</v>
      </c>
      <c r="B3416" t="s">
        <v>18</v>
      </c>
      <c r="C3416" t="s">
        <v>19</v>
      </c>
      <c r="D3416">
        <v>6</v>
      </c>
      <c r="E3416">
        <v>1</v>
      </c>
      <c r="F3416">
        <v>4862.25</v>
      </c>
      <c r="G3416">
        <v>4862.25</v>
      </c>
      <c r="H3416">
        <v>1069.69</v>
      </c>
      <c r="I3416">
        <v>3488.7</v>
      </c>
      <c r="J3416">
        <v>303.85000000000002</v>
      </c>
      <c r="K3416">
        <f>Global_Household_Financial_Dyna[[#This Row],[Total_Household_Income]]-Global_Household_Financial_Dyna[[#This Row],[Estimated_Taxes]]</f>
        <v>3792.56</v>
      </c>
      <c r="L3416" s="1">
        <f>Global_Household_Financial_Dyna[[#This Row],[Monthly_Savings]]/Global_Household_Financial_Dyna[[#This Row],[Net Income]]</f>
        <v>8.0117387727550796E-2</v>
      </c>
      <c r="M3416" s="2">
        <f>Global_Household_Financial_Dyna[[#This Row],[Monthly_Expenses]]/Global_Household_Financial_Dyna[[#This Row],[Net Income]]</f>
        <v>0.91987997553103973</v>
      </c>
      <c r="N3416" t="str">
        <f>IF(Global_Household_Financial_Dyna[[#This Row],[Monthly_Savings]]&lt;0,"High Risk", IF(Global_Household_Financial_Dyna[[#This Row],[Savings Rate%]]&lt;0.1, "Medium", "Safe"))</f>
        <v>Medium</v>
      </c>
      <c r="O3416">
        <f>Global_Household_Financial_Dyna[[#This Row],[Total_Household_Income]]/Global_Household_Financial_Dyna[[#This Row],[Family_Size]]</f>
        <v>810.375</v>
      </c>
      <c r="P3416" s="2">
        <f t="shared" si="106"/>
        <v>0.32336204947805613</v>
      </c>
      <c r="Q3416" s="2">
        <f t="shared" si="107"/>
        <v>-0.24324466175050535</v>
      </c>
      <c r="R3416" s="2" t="str">
        <f>IF(Global_Household_Financial_Dyna[[#This Row],[Vs country_Average]]&lt;-0.2, "Underperformer", IF(Global_Household_Financial_Dyna[[#This Row],[Vs country_Average]]&gt;0.2, "Outperformer", "Normal"))</f>
        <v>Underperformer</v>
      </c>
      <c r="S34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303.85000000000002</v>
      </c>
      <c r="T34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303.85000000000002</v>
      </c>
      <c r="U34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303.85000000000002</v>
      </c>
      <c r="V34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303.85000000000002</v>
      </c>
    </row>
    <row r="3417" spans="1:22" x14ac:dyDescent="0.3">
      <c r="A3417">
        <v>3425</v>
      </c>
      <c r="B3417" t="s">
        <v>14</v>
      </c>
      <c r="C3417" t="s">
        <v>15</v>
      </c>
      <c r="D3417">
        <v>1</v>
      </c>
      <c r="E3417">
        <v>1</v>
      </c>
      <c r="F3417">
        <v>1980.22</v>
      </c>
      <c r="G3417">
        <v>1980.22</v>
      </c>
      <c r="H3417">
        <v>297.02999999999997</v>
      </c>
      <c r="I3417">
        <v>563.94000000000005</v>
      </c>
      <c r="J3417">
        <v>1119.24</v>
      </c>
      <c r="K3417">
        <f>Global_Household_Financial_Dyna[[#This Row],[Total_Household_Income]]-Global_Household_Financial_Dyna[[#This Row],[Estimated_Taxes]]</f>
        <v>1683.19</v>
      </c>
      <c r="L3417" s="1">
        <f>Global_Household_Financial_Dyna[[#This Row],[Monthly_Savings]]/Global_Household_Financial_Dyna[[#This Row],[Net Income]]</f>
        <v>0.66495166915202675</v>
      </c>
      <c r="M3417" s="2">
        <f>Global_Household_Financial_Dyna[[#This Row],[Monthly_Expenses]]/Global_Household_Financial_Dyna[[#This Row],[Net Income]]</f>
        <v>0.33504238974803796</v>
      </c>
      <c r="N3417" t="str">
        <f>IF(Global_Household_Financial_Dyna[[#This Row],[Monthly_Savings]]&lt;0,"High Risk", IF(Global_Household_Financial_Dyna[[#This Row],[Savings Rate%]]&lt;0.1, "Medium", "Safe"))</f>
        <v>Safe</v>
      </c>
      <c r="O3417">
        <f>Global_Household_Financial_Dyna[[#This Row],[Total_Household_Income]]/Global_Household_Financial_Dyna[[#This Row],[Family_Size]]</f>
        <v>1980.22</v>
      </c>
      <c r="P3417" s="2">
        <f t="shared" si="106"/>
        <v>0.39788995363055785</v>
      </c>
      <c r="Q3417" s="2">
        <f t="shared" si="107"/>
        <v>0.2670617155214689</v>
      </c>
      <c r="R3417" s="2" t="str">
        <f>IF(Global_Household_Financial_Dyna[[#This Row],[Vs country_Average]]&lt;-0.2, "Underperformer", IF(Global_Household_Financial_Dyna[[#This Row],[Vs country_Average]]&gt;0.2, "Outperformer", "Normal"))</f>
        <v>Outperformer</v>
      </c>
      <c r="S34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1119.24</v>
      </c>
      <c r="T34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1119.24</v>
      </c>
      <c r="U34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1119.24</v>
      </c>
      <c r="V34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1119.24</v>
      </c>
    </row>
    <row r="3418" spans="1:22" x14ac:dyDescent="0.3">
      <c r="A3418">
        <v>3426</v>
      </c>
      <c r="B3418" t="s">
        <v>16</v>
      </c>
      <c r="C3418" t="s">
        <v>21</v>
      </c>
      <c r="D3418">
        <v>2</v>
      </c>
      <c r="E3418">
        <v>2</v>
      </c>
      <c r="F3418">
        <v>3586.77</v>
      </c>
      <c r="G3418">
        <v>5765.76</v>
      </c>
      <c r="H3418">
        <v>2018.02</v>
      </c>
      <c r="I3418">
        <v>2571.25</v>
      </c>
      <c r="J3418">
        <v>1176.5</v>
      </c>
      <c r="K3418">
        <f>Global_Household_Financial_Dyna[[#This Row],[Total_Household_Income]]-Global_Household_Financial_Dyna[[#This Row],[Estimated_Taxes]]</f>
        <v>3747.7400000000002</v>
      </c>
      <c r="L3418" s="1">
        <f>Global_Household_Financial_Dyna[[#This Row],[Monthly_Savings]]/Global_Household_Financial_Dyna[[#This Row],[Net Income]]</f>
        <v>0.31392252397444859</v>
      </c>
      <c r="M3418" s="2">
        <f>Global_Household_Financial_Dyna[[#This Row],[Monthly_Expenses]]/Global_Household_Financial_Dyna[[#This Row],[Net Income]]</f>
        <v>0.68608014430029829</v>
      </c>
      <c r="N3418" t="str">
        <f>IF(Global_Household_Financial_Dyna[[#This Row],[Monthly_Savings]]&lt;0,"High Risk", IF(Global_Household_Financial_Dyna[[#This Row],[Savings Rate%]]&lt;0.1, "Medium", "Safe"))</f>
        <v>Safe</v>
      </c>
      <c r="O3418">
        <f>Global_Household_Financial_Dyna[[#This Row],[Total_Household_Income]]/Global_Household_Financial_Dyna[[#This Row],[Family_Size]]</f>
        <v>2882.88</v>
      </c>
      <c r="P3418" s="2">
        <f t="shared" si="106"/>
        <v>0.15879799892000862</v>
      </c>
      <c r="Q3418" s="2">
        <f t="shared" si="107"/>
        <v>0.15512452505443997</v>
      </c>
      <c r="R3418" s="2" t="str">
        <f>IF(Global_Household_Financial_Dyna[[#This Row],[Vs country_Average]]&lt;-0.2, "Underperformer", IF(Global_Household_Financial_Dyna[[#This Row],[Vs country_Average]]&gt;0.2, "Outperformer", "Normal"))</f>
        <v>Normal</v>
      </c>
      <c r="S34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1176.5</v>
      </c>
      <c r="T34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1176.5</v>
      </c>
      <c r="U34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1176.5</v>
      </c>
      <c r="V34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1176.5</v>
      </c>
    </row>
    <row r="3419" spans="1:22" x14ac:dyDescent="0.3">
      <c r="A3419">
        <v>3427</v>
      </c>
      <c r="B3419" t="s">
        <v>16</v>
      </c>
      <c r="C3419" t="s">
        <v>21</v>
      </c>
      <c r="D3419">
        <v>5</v>
      </c>
      <c r="E3419">
        <v>3</v>
      </c>
      <c r="F3419">
        <v>2414.84</v>
      </c>
      <c r="G3419">
        <v>5040.24</v>
      </c>
      <c r="H3419">
        <v>1764.08</v>
      </c>
      <c r="I3419">
        <v>3110.45</v>
      </c>
      <c r="J3419">
        <v>165.71</v>
      </c>
      <c r="K3419">
        <f>Global_Household_Financial_Dyna[[#This Row],[Total_Household_Income]]-Global_Household_Financial_Dyna[[#This Row],[Estimated_Taxes]]</f>
        <v>3276.16</v>
      </c>
      <c r="L3419" s="1">
        <f>Global_Household_Financial_Dyna[[#This Row],[Monthly_Savings]]/Global_Household_Financial_Dyna[[#This Row],[Net Income]]</f>
        <v>5.0580557726118386E-2</v>
      </c>
      <c r="M3419" s="2">
        <f>Global_Household_Financial_Dyna[[#This Row],[Monthly_Expenses]]/Global_Household_Financial_Dyna[[#This Row],[Net Income]]</f>
        <v>0.94941944227388164</v>
      </c>
      <c r="N3419" t="str">
        <f>IF(Global_Household_Financial_Dyna[[#This Row],[Monthly_Savings]]&lt;0,"High Risk", IF(Global_Household_Financial_Dyna[[#This Row],[Savings Rate%]]&lt;0.1, "Medium", "Safe"))</f>
        <v>Medium</v>
      </c>
      <c r="O3419">
        <f>Global_Household_Financial_Dyna[[#This Row],[Total_Household_Income]]/Global_Household_Financial_Dyna[[#This Row],[Family_Size]]</f>
        <v>1008.048</v>
      </c>
      <c r="P3419" s="2">
        <f t="shared" si="106"/>
        <v>0.15879799892000862</v>
      </c>
      <c r="Q3419" s="2">
        <f t="shared" si="107"/>
        <v>-0.10821744119389023</v>
      </c>
      <c r="R3419" s="2" t="str">
        <f>IF(Global_Household_Financial_Dyna[[#This Row],[Vs country_Average]]&lt;-0.2, "Underperformer", IF(Global_Household_Financial_Dyna[[#This Row],[Vs country_Average]]&gt;0.2, "Outperformer", "Normal"))</f>
        <v>Normal</v>
      </c>
      <c r="S34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165.71</v>
      </c>
      <c r="T34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165.71</v>
      </c>
      <c r="U34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165.71</v>
      </c>
      <c r="V34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165.71</v>
      </c>
    </row>
    <row r="3420" spans="1:22" x14ac:dyDescent="0.3">
      <c r="A3420">
        <v>3428</v>
      </c>
      <c r="B3420" t="s">
        <v>16</v>
      </c>
      <c r="C3420" t="s">
        <v>17</v>
      </c>
      <c r="D3420">
        <v>7</v>
      </c>
      <c r="E3420">
        <v>3</v>
      </c>
      <c r="F3420">
        <v>4124.24</v>
      </c>
      <c r="G3420">
        <v>9313.65</v>
      </c>
      <c r="H3420">
        <v>3725.46</v>
      </c>
      <c r="I3420">
        <v>4500.62</v>
      </c>
      <c r="J3420">
        <v>1087.57</v>
      </c>
      <c r="K3420">
        <f>Global_Household_Financial_Dyna[[#This Row],[Total_Household_Income]]-Global_Household_Financial_Dyna[[#This Row],[Estimated_Taxes]]</f>
        <v>5588.19</v>
      </c>
      <c r="L3420" s="1">
        <f>Global_Household_Financial_Dyna[[#This Row],[Monthly_Savings]]/Global_Household_Financial_Dyna[[#This Row],[Net Income]]</f>
        <v>0.19461936691486867</v>
      </c>
      <c r="M3420" s="2">
        <f>Global_Household_Financial_Dyna[[#This Row],[Monthly_Expenses]]/Global_Household_Financial_Dyna[[#This Row],[Net Income]]</f>
        <v>0.80538063308513141</v>
      </c>
      <c r="N3420" t="str">
        <f>IF(Global_Household_Financial_Dyna[[#This Row],[Monthly_Savings]]&lt;0,"High Risk", IF(Global_Household_Financial_Dyna[[#This Row],[Savings Rate%]]&lt;0.1, "Medium", "Safe"))</f>
        <v>Safe</v>
      </c>
      <c r="O3420">
        <f>Global_Household_Financial_Dyna[[#This Row],[Total_Household_Income]]/Global_Household_Financial_Dyna[[#This Row],[Family_Size]]</f>
        <v>1330.5214285714285</v>
      </c>
      <c r="P3420" s="2">
        <f t="shared" si="106"/>
        <v>0.15879799892000862</v>
      </c>
      <c r="Q3420" s="2">
        <f t="shared" si="107"/>
        <v>3.5821367994860048E-2</v>
      </c>
      <c r="R3420" s="2" t="str">
        <f>IF(Global_Household_Financial_Dyna[[#This Row],[Vs country_Average]]&lt;-0.2, "Underperformer", IF(Global_Household_Financial_Dyna[[#This Row],[Vs country_Average]]&gt;0.2, "Outperformer", "Normal"))</f>
        <v>Normal</v>
      </c>
      <c r="S34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1087.57</v>
      </c>
      <c r="T34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1087.57</v>
      </c>
      <c r="U34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1087.57</v>
      </c>
      <c r="V34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1087.57</v>
      </c>
    </row>
    <row r="3421" spans="1:22" x14ac:dyDescent="0.3">
      <c r="A3421">
        <v>3429</v>
      </c>
      <c r="B3421" t="s">
        <v>12</v>
      </c>
      <c r="C3421" t="s">
        <v>13</v>
      </c>
      <c r="D3421">
        <v>7</v>
      </c>
      <c r="E3421">
        <v>1</v>
      </c>
      <c r="F3421">
        <v>6563.6</v>
      </c>
      <c r="G3421">
        <v>6563.6</v>
      </c>
      <c r="H3421">
        <v>1640.9</v>
      </c>
      <c r="I3421">
        <v>3657.22</v>
      </c>
      <c r="J3421">
        <v>1265.48</v>
      </c>
      <c r="K3421">
        <f>Global_Household_Financial_Dyna[[#This Row],[Total_Household_Income]]-Global_Household_Financial_Dyna[[#This Row],[Estimated_Taxes]]</f>
        <v>4922.7000000000007</v>
      </c>
      <c r="L3421" s="1">
        <f>Global_Household_Financial_Dyna[[#This Row],[Monthly_Savings]]/Global_Household_Financial_Dyna[[#This Row],[Net Income]]</f>
        <v>0.25707030694537547</v>
      </c>
      <c r="M3421" s="2">
        <f>Global_Household_Financial_Dyna[[#This Row],[Monthly_Expenses]]/Global_Household_Financial_Dyna[[#This Row],[Net Income]]</f>
        <v>0.74292969305462431</v>
      </c>
      <c r="N3421" t="str">
        <f>IF(Global_Household_Financial_Dyna[[#This Row],[Monthly_Savings]]&lt;0,"High Risk", IF(Global_Household_Financial_Dyna[[#This Row],[Savings Rate%]]&lt;0.1, "Medium", "Safe"))</f>
        <v>Safe</v>
      </c>
      <c r="O3421">
        <f>Global_Household_Financial_Dyna[[#This Row],[Total_Household_Income]]/Global_Household_Financial_Dyna[[#This Row],[Family_Size]]</f>
        <v>937.65714285714296</v>
      </c>
      <c r="P3421" s="2">
        <f t="shared" si="106"/>
        <v>0.30718716818024266</v>
      </c>
      <c r="Q3421" s="2">
        <f t="shared" si="107"/>
        <v>-5.0116861234867194E-2</v>
      </c>
      <c r="R3421" s="2" t="str">
        <f>IF(Global_Household_Financial_Dyna[[#This Row],[Vs country_Average]]&lt;-0.2, "Underperformer", IF(Global_Household_Financial_Dyna[[#This Row],[Vs country_Average]]&gt;0.2, "Outperformer", "Normal"))</f>
        <v>Normal</v>
      </c>
      <c r="S34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1265.48</v>
      </c>
      <c r="T34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1265.48</v>
      </c>
      <c r="U34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1265.48</v>
      </c>
      <c r="V34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1265.48</v>
      </c>
    </row>
    <row r="3422" spans="1:22" x14ac:dyDescent="0.3">
      <c r="A3422">
        <v>3430</v>
      </c>
      <c r="B3422" t="s">
        <v>16</v>
      </c>
      <c r="C3422" t="s">
        <v>21</v>
      </c>
      <c r="D3422">
        <v>5</v>
      </c>
      <c r="E3422">
        <v>3</v>
      </c>
      <c r="F3422">
        <v>3890.74</v>
      </c>
      <c r="G3422">
        <v>8219.6</v>
      </c>
      <c r="H3422">
        <v>3287.84</v>
      </c>
      <c r="I3422">
        <v>4449.3999999999996</v>
      </c>
      <c r="J3422">
        <v>482.36</v>
      </c>
      <c r="K3422">
        <f>Global_Household_Financial_Dyna[[#This Row],[Total_Household_Income]]-Global_Household_Financial_Dyna[[#This Row],[Estimated_Taxes]]</f>
        <v>4931.76</v>
      </c>
      <c r="L3422" s="1">
        <f>Global_Household_Financial_Dyna[[#This Row],[Monthly_Savings]]/Global_Household_Financial_Dyna[[#This Row],[Net Income]]</f>
        <v>9.7806868136324554E-2</v>
      </c>
      <c r="M3422" s="2">
        <f>Global_Household_Financial_Dyna[[#This Row],[Monthly_Expenses]]/Global_Household_Financial_Dyna[[#This Row],[Net Income]]</f>
        <v>0.90219313186367533</v>
      </c>
      <c r="N3422" t="str">
        <f>IF(Global_Household_Financial_Dyna[[#This Row],[Monthly_Savings]]&lt;0,"High Risk", IF(Global_Household_Financial_Dyna[[#This Row],[Savings Rate%]]&lt;0.1, "Medium", "Safe"))</f>
        <v>Medium</v>
      </c>
      <c r="O3422">
        <f>Global_Household_Financial_Dyna[[#This Row],[Total_Household_Income]]/Global_Household_Financial_Dyna[[#This Row],[Family_Size]]</f>
        <v>1643.92</v>
      </c>
      <c r="P3422" s="2">
        <f t="shared" si="106"/>
        <v>0.15879799892000862</v>
      </c>
      <c r="Q3422" s="2">
        <f t="shared" si="107"/>
        <v>-6.0991130783684067E-2</v>
      </c>
      <c r="R3422" s="2" t="str">
        <f>IF(Global_Household_Financial_Dyna[[#This Row],[Vs country_Average]]&lt;-0.2, "Underperformer", IF(Global_Household_Financial_Dyna[[#This Row],[Vs country_Average]]&gt;0.2, "Outperformer", "Normal"))</f>
        <v>Normal</v>
      </c>
      <c r="S34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482.36</v>
      </c>
      <c r="T34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482.36</v>
      </c>
      <c r="U34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482.36</v>
      </c>
      <c r="V34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482.36</v>
      </c>
    </row>
    <row r="3423" spans="1:22" x14ac:dyDescent="0.3">
      <c r="A3423">
        <v>3431</v>
      </c>
      <c r="B3423" t="s">
        <v>16</v>
      </c>
      <c r="C3423" t="s">
        <v>17</v>
      </c>
      <c r="D3423">
        <v>6</v>
      </c>
      <c r="E3423">
        <v>2</v>
      </c>
      <c r="F3423">
        <v>1593.24</v>
      </c>
      <c r="G3423">
        <v>2693.62</v>
      </c>
      <c r="H3423">
        <v>942.77</v>
      </c>
      <c r="I3423">
        <v>2556.25</v>
      </c>
      <c r="J3423">
        <v>-805.39</v>
      </c>
      <c r="K3423">
        <f>Global_Household_Financial_Dyna[[#This Row],[Total_Household_Income]]-Global_Household_Financial_Dyna[[#This Row],[Estimated_Taxes]]</f>
        <v>1750.85</v>
      </c>
      <c r="L3423" s="1">
        <f>Global_Household_Financial_Dyna[[#This Row],[Monthly_Savings]]/Global_Household_Financial_Dyna[[#This Row],[Net Income]]</f>
        <v>-0.45999942884884487</v>
      </c>
      <c r="M3423" s="2">
        <f>Global_Household_Financial_Dyna[[#This Row],[Monthly_Expenses]]/Global_Household_Financial_Dyna[[#This Row],[Net Income]]</f>
        <v>1.4600051403603964</v>
      </c>
      <c r="N3423" t="str">
        <f>IF(Global_Household_Financial_Dyna[[#This Row],[Monthly_Savings]]&lt;0,"High Risk", IF(Global_Household_Financial_Dyna[[#This Row],[Savings Rate%]]&lt;0.1, "Medium", "Safe"))</f>
        <v>High Risk</v>
      </c>
      <c r="O3423">
        <f>Global_Household_Financial_Dyna[[#This Row],[Total_Household_Income]]/Global_Household_Financial_Dyna[[#This Row],[Family_Size]]</f>
        <v>448.93666666666667</v>
      </c>
      <c r="P3423" s="2">
        <f t="shared" si="106"/>
        <v>0.15879799892000862</v>
      </c>
      <c r="Q3423" s="2">
        <f t="shared" si="107"/>
        <v>-0.61879742776885349</v>
      </c>
      <c r="R3423" s="2" t="str">
        <f>IF(Global_Household_Financial_Dyna[[#This Row],[Vs country_Average]]&lt;-0.2, "Underperformer", IF(Global_Household_Financial_Dyna[[#This Row],[Vs country_Average]]&gt;0.2, "Outperformer", "Normal"))</f>
        <v>Underperformer</v>
      </c>
      <c r="S34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-677.57749999999999</v>
      </c>
      <c r="T34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-549.76499999999999</v>
      </c>
      <c r="U34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-421.95249999999999</v>
      </c>
      <c r="V34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-294.14</v>
      </c>
    </row>
    <row r="3424" spans="1:22" x14ac:dyDescent="0.3">
      <c r="A3424">
        <v>3432</v>
      </c>
      <c r="B3424" t="s">
        <v>12</v>
      </c>
      <c r="C3424" t="s">
        <v>13</v>
      </c>
      <c r="D3424">
        <v>5</v>
      </c>
      <c r="E3424">
        <v>2</v>
      </c>
      <c r="F3424">
        <v>5716.98</v>
      </c>
      <c r="G3424">
        <v>8248.25</v>
      </c>
      <c r="H3424">
        <v>2474.48</v>
      </c>
      <c r="I3424">
        <v>2921.6</v>
      </c>
      <c r="J3424">
        <v>2852.18</v>
      </c>
      <c r="K3424">
        <f>Global_Household_Financial_Dyna[[#This Row],[Total_Household_Income]]-Global_Household_Financial_Dyna[[#This Row],[Estimated_Taxes]]</f>
        <v>5773.77</v>
      </c>
      <c r="L3424" s="1">
        <f>Global_Household_Financial_Dyna[[#This Row],[Monthly_Savings]]/Global_Household_Financial_Dyna[[#This Row],[Net Income]]</f>
        <v>0.49398919596727953</v>
      </c>
      <c r="M3424" s="2">
        <f>Global_Household_Financial_Dyna[[#This Row],[Monthly_Expenses]]/Global_Household_Financial_Dyna[[#This Row],[Net Income]]</f>
        <v>0.50601253600333918</v>
      </c>
      <c r="N3424" t="str">
        <f>IF(Global_Household_Financial_Dyna[[#This Row],[Monthly_Savings]]&lt;0,"High Risk", IF(Global_Household_Financial_Dyna[[#This Row],[Savings Rate%]]&lt;0.1, "Medium", "Safe"))</f>
        <v>Safe</v>
      </c>
      <c r="O3424">
        <f>Global_Household_Financial_Dyna[[#This Row],[Total_Household_Income]]/Global_Household_Financial_Dyna[[#This Row],[Family_Size]]</f>
        <v>1649.65</v>
      </c>
      <c r="P3424" s="2">
        <f t="shared" si="106"/>
        <v>0.30718716818024266</v>
      </c>
      <c r="Q3424" s="2">
        <f t="shared" si="107"/>
        <v>0.18680202778703686</v>
      </c>
      <c r="R3424" s="2" t="str">
        <f>IF(Global_Household_Financial_Dyna[[#This Row],[Vs country_Average]]&lt;-0.2, "Underperformer", IF(Global_Household_Financial_Dyna[[#This Row],[Vs country_Average]]&gt;0.2, "Outperformer", "Normal"))</f>
        <v>Normal</v>
      </c>
      <c r="S34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2852.18</v>
      </c>
      <c r="T34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2852.18</v>
      </c>
      <c r="U34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2852.18</v>
      </c>
      <c r="V34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2852.18</v>
      </c>
    </row>
    <row r="3425" spans="1:22" x14ac:dyDescent="0.3">
      <c r="A3425">
        <v>3433</v>
      </c>
      <c r="B3425" t="s">
        <v>14</v>
      </c>
      <c r="C3425" t="s">
        <v>15</v>
      </c>
      <c r="D3425">
        <v>5</v>
      </c>
      <c r="E3425">
        <v>2</v>
      </c>
      <c r="F3425">
        <v>1285.1099999999999</v>
      </c>
      <c r="G3425">
        <v>2058.58</v>
      </c>
      <c r="H3425">
        <v>308.79000000000002</v>
      </c>
      <c r="I3425">
        <v>1458.25</v>
      </c>
      <c r="J3425">
        <v>291.55</v>
      </c>
      <c r="K3425">
        <f>Global_Household_Financial_Dyna[[#This Row],[Total_Household_Income]]-Global_Household_Financial_Dyna[[#This Row],[Estimated_Taxes]]</f>
        <v>1749.79</v>
      </c>
      <c r="L3425" s="1">
        <f>Global_Household_Financial_Dyna[[#This Row],[Monthly_Savings]]/Global_Household_Financial_Dyna[[#This Row],[Net Income]]</f>
        <v>0.16661999439932793</v>
      </c>
      <c r="M3425" s="2">
        <f>Global_Household_Financial_Dyna[[#This Row],[Monthly_Expenses]]/Global_Household_Financial_Dyna[[#This Row],[Net Income]]</f>
        <v>0.83338572057218296</v>
      </c>
      <c r="N3425" t="str">
        <f>IF(Global_Household_Financial_Dyna[[#This Row],[Monthly_Savings]]&lt;0,"High Risk", IF(Global_Household_Financial_Dyna[[#This Row],[Savings Rate%]]&lt;0.1, "Medium", "Safe"))</f>
        <v>Safe</v>
      </c>
      <c r="O3425">
        <f>Global_Household_Financial_Dyna[[#This Row],[Total_Household_Income]]/Global_Household_Financial_Dyna[[#This Row],[Family_Size]]</f>
        <v>411.71600000000001</v>
      </c>
      <c r="P3425" s="2">
        <f t="shared" si="106"/>
        <v>0.39788995363055785</v>
      </c>
      <c r="Q3425" s="2">
        <f t="shared" si="107"/>
        <v>-0.23126995923122992</v>
      </c>
      <c r="R3425" s="2" t="str">
        <f>IF(Global_Household_Financial_Dyna[[#This Row],[Vs country_Average]]&lt;-0.2, "Underperformer", IF(Global_Household_Financial_Dyna[[#This Row],[Vs country_Average]]&gt;0.2, "Outperformer", "Normal"))</f>
        <v>Underperformer</v>
      </c>
      <c r="S34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291.55</v>
      </c>
      <c r="T34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291.55</v>
      </c>
      <c r="U34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291.55</v>
      </c>
      <c r="V34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291.55</v>
      </c>
    </row>
    <row r="3426" spans="1:22" x14ac:dyDescent="0.3">
      <c r="A3426">
        <v>3434</v>
      </c>
      <c r="B3426" t="s">
        <v>10</v>
      </c>
      <c r="C3426" t="s">
        <v>22</v>
      </c>
      <c r="D3426">
        <v>4</v>
      </c>
      <c r="E3426">
        <v>2</v>
      </c>
      <c r="F3426">
        <v>400.17</v>
      </c>
      <c r="G3426">
        <v>642.98</v>
      </c>
      <c r="H3426">
        <v>64.3</v>
      </c>
      <c r="I3426">
        <v>492.33</v>
      </c>
      <c r="J3426">
        <v>86.35</v>
      </c>
      <c r="K3426">
        <f>Global_Household_Financial_Dyna[[#This Row],[Total_Household_Income]]-Global_Household_Financial_Dyna[[#This Row],[Estimated_Taxes]]</f>
        <v>578.68000000000006</v>
      </c>
      <c r="L3426" s="1">
        <f>Global_Household_Financial_Dyna[[#This Row],[Monthly_Savings]]/Global_Household_Financial_Dyna[[#This Row],[Net Income]]</f>
        <v>0.14921891200663576</v>
      </c>
      <c r="M3426" s="2">
        <f>Global_Household_Financial_Dyna[[#This Row],[Monthly_Expenses]]/Global_Household_Financial_Dyna[[#This Row],[Net Income]]</f>
        <v>0.85078108799336405</v>
      </c>
      <c r="N3426" t="str">
        <f>IF(Global_Household_Financial_Dyna[[#This Row],[Monthly_Savings]]&lt;0,"High Risk", IF(Global_Household_Financial_Dyna[[#This Row],[Savings Rate%]]&lt;0.1, "Medium", "Safe"))</f>
        <v>Safe</v>
      </c>
      <c r="O3426">
        <f>Global_Household_Financial_Dyna[[#This Row],[Total_Household_Income]]/Global_Household_Financial_Dyna[[#This Row],[Family_Size]]</f>
        <v>160.745</v>
      </c>
      <c r="P3426" s="2">
        <f t="shared" si="106"/>
        <v>0.42077341556833553</v>
      </c>
      <c r="Q3426" s="2">
        <f t="shared" si="107"/>
        <v>-0.27155450356169974</v>
      </c>
      <c r="R3426" s="2" t="str">
        <f>IF(Global_Household_Financial_Dyna[[#This Row],[Vs country_Average]]&lt;-0.2, "Underperformer", IF(Global_Household_Financial_Dyna[[#This Row],[Vs country_Average]]&gt;0.2, "Outperformer", "Normal"))</f>
        <v>Underperformer</v>
      </c>
      <c r="S34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86.35</v>
      </c>
      <c r="T34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86.35</v>
      </c>
      <c r="U34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86.35</v>
      </c>
      <c r="V34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86.35</v>
      </c>
    </row>
    <row r="3427" spans="1:22" x14ac:dyDescent="0.3">
      <c r="A3427">
        <v>3435</v>
      </c>
      <c r="B3427" t="s">
        <v>14</v>
      </c>
      <c r="C3427" t="s">
        <v>15</v>
      </c>
      <c r="D3427">
        <v>1</v>
      </c>
      <c r="E3427">
        <v>1</v>
      </c>
      <c r="F3427">
        <v>1506.71</v>
      </c>
      <c r="G3427">
        <v>1506.71</v>
      </c>
      <c r="H3427">
        <v>226.01</v>
      </c>
      <c r="I3427">
        <v>765.02</v>
      </c>
      <c r="J3427">
        <v>515.67999999999995</v>
      </c>
      <c r="K3427">
        <f>Global_Household_Financial_Dyna[[#This Row],[Total_Household_Income]]-Global_Household_Financial_Dyna[[#This Row],[Estimated_Taxes]]</f>
        <v>1280.7</v>
      </c>
      <c r="L3427" s="1">
        <f>Global_Household_Financial_Dyna[[#This Row],[Monthly_Savings]]/Global_Household_Financial_Dyna[[#This Row],[Net Income]]</f>
        <v>0.40265479815725769</v>
      </c>
      <c r="M3427" s="2">
        <f>Global_Household_Financial_Dyna[[#This Row],[Monthly_Expenses]]/Global_Household_Financial_Dyna[[#This Row],[Net Income]]</f>
        <v>0.5973452018427422</v>
      </c>
      <c r="N3427" t="str">
        <f>IF(Global_Household_Financial_Dyna[[#This Row],[Monthly_Savings]]&lt;0,"High Risk", IF(Global_Household_Financial_Dyna[[#This Row],[Savings Rate%]]&lt;0.1, "Medium", "Safe"))</f>
        <v>Safe</v>
      </c>
      <c r="O3427">
        <f>Global_Household_Financial_Dyna[[#This Row],[Total_Household_Income]]/Global_Household_Financial_Dyna[[#This Row],[Family_Size]]</f>
        <v>1506.71</v>
      </c>
      <c r="P3427" s="2">
        <f t="shared" si="106"/>
        <v>0.39788995363055785</v>
      </c>
      <c r="Q3427" s="2">
        <f t="shared" si="107"/>
        <v>4.7648445266998407E-3</v>
      </c>
      <c r="R3427" s="2" t="str">
        <f>IF(Global_Household_Financial_Dyna[[#This Row],[Vs country_Average]]&lt;-0.2, "Underperformer", IF(Global_Household_Financial_Dyna[[#This Row],[Vs country_Average]]&gt;0.2, "Outperformer", "Normal"))</f>
        <v>Normal</v>
      </c>
      <c r="S34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515.67999999999995</v>
      </c>
      <c r="T34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515.67999999999995</v>
      </c>
      <c r="U34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515.67999999999995</v>
      </c>
      <c r="V34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515.67999999999995</v>
      </c>
    </row>
    <row r="3428" spans="1:22" x14ac:dyDescent="0.3">
      <c r="A3428">
        <v>3436</v>
      </c>
      <c r="B3428" t="s">
        <v>10</v>
      </c>
      <c r="C3428" t="s">
        <v>11</v>
      </c>
      <c r="D3428">
        <v>8</v>
      </c>
      <c r="E3428">
        <v>3</v>
      </c>
      <c r="F3428">
        <v>932.52</v>
      </c>
      <c r="G3428">
        <v>2079.9299999999998</v>
      </c>
      <c r="H3428">
        <v>207.99</v>
      </c>
      <c r="I3428">
        <v>857.28</v>
      </c>
      <c r="J3428">
        <v>1014.66</v>
      </c>
      <c r="K3428">
        <f>Global_Household_Financial_Dyna[[#This Row],[Total_Household_Income]]-Global_Household_Financial_Dyna[[#This Row],[Estimated_Taxes]]</f>
        <v>1871.9399999999998</v>
      </c>
      <c r="L3428" s="1">
        <f>Global_Household_Financial_Dyna[[#This Row],[Monthly_Savings]]/Global_Household_Financial_Dyna[[#This Row],[Net Income]]</f>
        <v>0.54203660373729934</v>
      </c>
      <c r="M3428" s="2">
        <f>Global_Household_Financial_Dyna[[#This Row],[Monthly_Expenses]]/Global_Household_Financial_Dyna[[#This Row],[Net Income]]</f>
        <v>0.45796339626270077</v>
      </c>
      <c r="N3428" t="str">
        <f>IF(Global_Household_Financial_Dyna[[#This Row],[Monthly_Savings]]&lt;0,"High Risk", IF(Global_Household_Financial_Dyna[[#This Row],[Savings Rate%]]&lt;0.1, "Medium", "Safe"))</f>
        <v>Safe</v>
      </c>
      <c r="O3428">
        <f>Global_Household_Financial_Dyna[[#This Row],[Total_Household_Income]]/Global_Household_Financial_Dyna[[#This Row],[Family_Size]]</f>
        <v>259.99124999999998</v>
      </c>
      <c r="P3428" s="2">
        <f t="shared" si="106"/>
        <v>0.42077341556833553</v>
      </c>
      <c r="Q3428" s="2">
        <f t="shared" si="107"/>
        <v>0.12126318816896381</v>
      </c>
      <c r="R3428" s="2" t="str">
        <f>IF(Global_Household_Financial_Dyna[[#This Row],[Vs country_Average]]&lt;-0.2, "Underperformer", IF(Global_Household_Financial_Dyna[[#This Row],[Vs country_Average]]&gt;0.2, "Outperformer", "Normal"))</f>
        <v>Normal</v>
      </c>
      <c r="S34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1014.66</v>
      </c>
      <c r="T34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1014.66</v>
      </c>
      <c r="U34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1014.66</v>
      </c>
      <c r="V34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1014.66</v>
      </c>
    </row>
    <row r="3429" spans="1:22" x14ac:dyDescent="0.3">
      <c r="A3429">
        <v>3437</v>
      </c>
      <c r="B3429" t="s">
        <v>18</v>
      </c>
      <c r="C3429" t="s">
        <v>20</v>
      </c>
      <c r="D3429">
        <v>7</v>
      </c>
      <c r="E3429">
        <v>1</v>
      </c>
      <c r="F3429">
        <v>4763.25</v>
      </c>
      <c r="G3429">
        <v>4763.25</v>
      </c>
      <c r="H3429">
        <v>1047.92</v>
      </c>
      <c r="I3429">
        <v>4520.33</v>
      </c>
      <c r="J3429">
        <v>-804.99</v>
      </c>
      <c r="K3429">
        <f>Global_Household_Financial_Dyna[[#This Row],[Total_Household_Income]]-Global_Household_Financial_Dyna[[#This Row],[Estimated_Taxes]]</f>
        <v>3715.33</v>
      </c>
      <c r="L3429" s="1">
        <f>Global_Household_Financial_Dyna[[#This Row],[Monthly_Savings]]/Global_Household_Financial_Dyna[[#This Row],[Net Income]]</f>
        <v>-0.21666716011767462</v>
      </c>
      <c r="M3429" s="2">
        <f>Global_Household_Financial_Dyna[[#This Row],[Monthly_Expenses]]/Global_Household_Financial_Dyna[[#This Row],[Net Income]]</f>
        <v>1.216669851668627</v>
      </c>
      <c r="N3429" t="str">
        <f>IF(Global_Household_Financial_Dyna[[#This Row],[Monthly_Savings]]&lt;0,"High Risk", IF(Global_Household_Financial_Dyna[[#This Row],[Savings Rate%]]&lt;0.1, "Medium", "Safe"))</f>
        <v>High Risk</v>
      </c>
      <c r="O3429">
        <f>Global_Household_Financial_Dyna[[#This Row],[Total_Household_Income]]/Global_Household_Financial_Dyna[[#This Row],[Family_Size]]</f>
        <v>680.46428571428567</v>
      </c>
      <c r="P3429" s="2">
        <f t="shared" si="106"/>
        <v>0.32336204947805613</v>
      </c>
      <c r="Q3429" s="2">
        <f t="shared" si="107"/>
        <v>-0.54002920959573075</v>
      </c>
      <c r="R3429" s="2" t="str">
        <f>IF(Global_Household_Financial_Dyna[[#This Row],[Vs country_Average]]&lt;-0.2, "Underperformer", IF(Global_Household_Financial_Dyna[[#This Row],[Vs country_Average]]&gt;0.2, "Outperformer", "Normal"))</f>
        <v>Underperformer</v>
      </c>
      <c r="S34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-578.97350000000006</v>
      </c>
      <c r="T34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-352.95700000000005</v>
      </c>
      <c r="U34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-126.94050000000004</v>
      </c>
      <c r="V34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99.075999999999908</v>
      </c>
    </row>
    <row r="3430" spans="1:22" x14ac:dyDescent="0.3">
      <c r="A3430">
        <v>3438</v>
      </c>
      <c r="B3430" t="s">
        <v>16</v>
      </c>
      <c r="C3430" t="s">
        <v>21</v>
      </c>
      <c r="D3430">
        <v>4</v>
      </c>
      <c r="E3430">
        <v>3</v>
      </c>
      <c r="F3430">
        <v>4940.08</v>
      </c>
      <c r="G3430">
        <v>11597.87</v>
      </c>
      <c r="H3430">
        <v>4639.1499999999996</v>
      </c>
      <c r="I3430">
        <v>2880.44</v>
      </c>
      <c r="J3430">
        <v>4078.28</v>
      </c>
      <c r="K3430">
        <f>Global_Household_Financial_Dyna[[#This Row],[Total_Household_Income]]-Global_Household_Financial_Dyna[[#This Row],[Estimated_Taxes]]</f>
        <v>6958.7200000000012</v>
      </c>
      <c r="L3430" s="1">
        <f>Global_Household_Financial_Dyna[[#This Row],[Monthly_Savings]]/Global_Household_Financial_Dyna[[#This Row],[Net Income]]</f>
        <v>0.58606755265336152</v>
      </c>
      <c r="M3430" s="2">
        <f>Global_Household_Financial_Dyna[[#This Row],[Monthly_Expenses]]/Global_Household_Financial_Dyna[[#This Row],[Net Income]]</f>
        <v>0.41393244734663842</v>
      </c>
      <c r="N3430" t="str">
        <f>IF(Global_Household_Financial_Dyna[[#This Row],[Monthly_Savings]]&lt;0,"High Risk", IF(Global_Household_Financial_Dyna[[#This Row],[Savings Rate%]]&lt;0.1, "Medium", "Safe"))</f>
        <v>Safe</v>
      </c>
      <c r="O3430">
        <f>Global_Household_Financial_Dyna[[#This Row],[Total_Household_Income]]/Global_Household_Financial_Dyna[[#This Row],[Family_Size]]</f>
        <v>2899.4675000000002</v>
      </c>
      <c r="P3430" s="2">
        <f t="shared" si="106"/>
        <v>0.15879799892000862</v>
      </c>
      <c r="Q3430" s="2">
        <f t="shared" si="107"/>
        <v>0.4272695537333529</v>
      </c>
      <c r="R3430" s="2" t="str">
        <f>IF(Global_Household_Financial_Dyna[[#This Row],[Vs country_Average]]&lt;-0.2, "Underperformer", IF(Global_Household_Financial_Dyna[[#This Row],[Vs country_Average]]&gt;0.2, "Outperformer", "Normal"))</f>
        <v>Outperformer</v>
      </c>
      <c r="S34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4078.28</v>
      </c>
      <c r="T34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4078.28</v>
      </c>
      <c r="U34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4078.28</v>
      </c>
      <c r="V34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4078.28</v>
      </c>
    </row>
    <row r="3431" spans="1:22" x14ac:dyDescent="0.3">
      <c r="A3431">
        <v>3439</v>
      </c>
      <c r="B3431" t="s">
        <v>12</v>
      </c>
      <c r="C3431" t="s">
        <v>13</v>
      </c>
      <c r="D3431">
        <v>5</v>
      </c>
      <c r="E3431">
        <v>3</v>
      </c>
      <c r="F3431">
        <v>6023.48</v>
      </c>
      <c r="G3431">
        <v>13138.7</v>
      </c>
      <c r="H3431">
        <v>3941.61</v>
      </c>
      <c r="I3431">
        <v>4045.69</v>
      </c>
      <c r="J3431">
        <v>5151.3999999999996</v>
      </c>
      <c r="K3431">
        <f>Global_Household_Financial_Dyna[[#This Row],[Total_Household_Income]]-Global_Household_Financial_Dyna[[#This Row],[Estimated_Taxes]]</f>
        <v>9197.09</v>
      </c>
      <c r="L3431" s="1">
        <f>Global_Household_Financial_Dyna[[#This Row],[Monthly_Savings]]/Global_Household_Financial_Dyna[[#This Row],[Net Income]]</f>
        <v>0.56011194845326073</v>
      </c>
      <c r="M3431" s="2">
        <f>Global_Household_Financial_Dyna[[#This Row],[Monthly_Expenses]]/Global_Household_Financial_Dyna[[#This Row],[Net Income]]</f>
        <v>0.43988805154673921</v>
      </c>
      <c r="N3431" t="str">
        <f>IF(Global_Household_Financial_Dyna[[#This Row],[Monthly_Savings]]&lt;0,"High Risk", IF(Global_Household_Financial_Dyna[[#This Row],[Savings Rate%]]&lt;0.1, "Medium", "Safe"))</f>
        <v>Safe</v>
      </c>
      <c r="O3431">
        <f>Global_Household_Financial_Dyna[[#This Row],[Total_Household_Income]]/Global_Household_Financial_Dyna[[#This Row],[Family_Size]]</f>
        <v>2627.7400000000002</v>
      </c>
      <c r="P3431" s="2">
        <f t="shared" si="106"/>
        <v>0.30718716818024266</v>
      </c>
      <c r="Q3431" s="2">
        <f t="shared" si="107"/>
        <v>0.25292478027301807</v>
      </c>
      <c r="R3431" s="2" t="str">
        <f>IF(Global_Household_Financial_Dyna[[#This Row],[Vs country_Average]]&lt;-0.2, "Underperformer", IF(Global_Household_Financial_Dyna[[#This Row],[Vs country_Average]]&gt;0.2, "Outperformer", "Normal"))</f>
        <v>Outperformer</v>
      </c>
      <c r="S34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5151.3999999999996</v>
      </c>
      <c r="T34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5151.3999999999996</v>
      </c>
      <c r="U34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5151.3999999999996</v>
      </c>
      <c r="V34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5151.3999999999996</v>
      </c>
    </row>
    <row r="3432" spans="1:22" x14ac:dyDescent="0.3">
      <c r="A3432">
        <v>3440</v>
      </c>
      <c r="B3432" t="s">
        <v>12</v>
      </c>
      <c r="C3432" t="s">
        <v>13</v>
      </c>
      <c r="D3432">
        <v>3</v>
      </c>
      <c r="E3432">
        <v>2</v>
      </c>
      <c r="F3432">
        <v>5387.19</v>
      </c>
      <c r="G3432">
        <v>7589.36</v>
      </c>
      <c r="H3432">
        <v>1897.34</v>
      </c>
      <c r="I3432">
        <v>3091.13</v>
      </c>
      <c r="J3432">
        <v>2600.89</v>
      </c>
      <c r="K3432">
        <f>Global_Household_Financial_Dyna[[#This Row],[Total_Household_Income]]-Global_Household_Financial_Dyna[[#This Row],[Estimated_Taxes]]</f>
        <v>5692.0199999999995</v>
      </c>
      <c r="L3432" s="1">
        <f>Global_Household_Financial_Dyna[[#This Row],[Monthly_Savings]]/Global_Household_Financial_Dyna[[#This Row],[Net Income]]</f>
        <v>0.45693620191074524</v>
      </c>
      <c r="M3432" s="2">
        <f>Global_Household_Financial_Dyna[[#This Row],[Monthly_Expenses]]/Global_Household_Financial_Dyna[[#This Row],[Net Income]]</f>
        <v>0.54306379808925487</v>
      </c>
      <c r="N3432" t="str">
        <f>IF(Global_Household_Financial_Dyna[[#This Row],[Monthly_Savings]]&lt;0,"High Risk", IF(Global_Household_Financial_Dyna[[#This Row],[Savings Rate%]]&lt;0.1, "Medium", "Safe"))</f>
        <v>Safe</v>
      </c>
      <c r="O3432">
        <f>Global_Household_Financial_Dyna[[#This Row],[Total_Household_Income]]/Global_Household_Financial_Dyna[[#This Row],[Family_Size]]</f>
        <v>2529.7866666666664</v>
      </c>
      <c r="P3432" s="2">
        <f t="shared" si="106"/>
        <v>0.30718716818024266</v>
      </c>
      <c r="Q3432" s="2">
        <f t="shared" si="107"/>
        <v>0.14974903373050258</v>
      </c>
      <c r="R3432" s="2" t="str">
        <f>IF(Global_Household_Financial_Dyna[[#This Row],[Vs country_Average]]&lt;-0.2, "Underperformer", IF(Global_Household_Financial_Dyna[[#This Row],[Vs country_Average]]&gt;0.2, "Outperformer", "Normal"))</f>
        <v>Normal</v>
      </c>
      <c r="S34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2600.89</v>
      </c>
      <c r="T34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2600.89</v>
      </c>
      <c r="U34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2600.89</v>
      </c>
      <c r="V34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2600.89</v>
      </c>
    </row>
    <row r="3433" spans="1:22" x14ac:dyDescent="0.3">
      <c r="A3433">
        <v>3441</v>
      </c>
      <c r="B3433" t="s">
        <v>10</v>
      </c>
      <c r="C3433" t="s">
        <v>22</v>
      </c>
      <c r="D3433">
        <v>4</v>
      </c>
      <c r="E3433">
        <v>3</v>
      </c>
      <c r="F3433">
        <v>290.57</v>
      </c>
      <c r="G3433">
        <v>691.85</v>
      </c>
      <c r="H3433">
        <v>69.180000000000007</v>
      </c>
      <c r="I3433">
        <v>656.56</v>
      </c>
      <c r="J3433">
        <v>-33.9</v>
      </c>
      <c r="K3433">
        <f>Global_Household_Financial_Dyna[[#This Row],[Total_Household_Income]]-Global_Household_Financial_Dyna[[#This Row],[Estimated_Taxes]]</f>
        <v>622.67000000000007</v>
      </c>
      <c r="L3433" s="1">
        <f>Global_Household_Financial_Dyna[[#This Row],[Monthly_Savings]]/Global_Household_Financial_Dyna[[#This Row],[Net Income]]</f>
        <v>-5.4442963367433782E-2</v>
      </c>
      <c r="M3433" s="2">
        <f>Global_Household_Financial_Dyna[[#This Row],[Monthly_Expenses]]/Global_Household_Financial_Dyna[[#This Row],[Net Income]]</f>
        <v>1.0544269034962337</v>
      </c>
      <c r="N3433" t="str">
        <f>IF(Global_Household_Financial_Dyna[[#This Row],[Monthly_Savings]]&lt;0,"High Risk", IF(Global_Household_Financial_Dyna[[#This Row],[Savings Rate%]]&lt;0.1, "Medium", "Safe"))</f>
        <v>High Risk</v>
      </c>
      <c r="O3433">
        <f>Global_Household_Financial_Dyna[[#This Row],[Total_Household_Income]]/Global_Household_Financial_Dyna[[#This Row],[Family_Size]]</f>
        <v>172.96250000000001</v>
      </c>
      <c r="P3433" s="2">
        <f t="shared" si="106"/>
        <v>0.42077341556833553</v>
      </c>
      <c r="Q3433" s="2">
        <f t="shared" si="107"/>
        <v>-0.47521637893576929</v>
      </c>
      <c r="R3433" s="2" t="str">
        <f>IF(Global_Household_Financial_Dyna[[#This Row],[Vs country_Average]]&lt;-0.2, "Underperformer", IF(Global_Household_Financial_Dyna[[#This Row],[Vs country_Average]]&gt;0.2, "Outperformer", "Normal"))</f>
        <v>Underperformer</v>
      </c>
      <c r="S34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-1.0720000000000027</v>
      </c>
      <c r="T34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31.755999999999993</v>
      </c>
      <c r="U34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64.584000000000003</v>
      </c>
      <c r="V34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97.411999999999978</v>
      </c>
    </row>
    <row r="3434" spans="1:22" x14ac:dyDescent="0.3">
      <c r="A3434">
        <v>3442</v>
      </c>
      <c r="B3434" t="s">
        <v>16</v>
      </c>
      <c r="C3434" t="s">
        <v>17</v>
      </c>
      <c r="D3434">
        <v>5</v>
      </c>
      <c r="E3434">
        <v>1</v>
      </c>
      <c r="F3434">
        <v>5678.64</v>
      </c>
      <c r="G3434">
        <v>5678.64</v>
      </c>
      <c r="H3434">
        <v>1987.52</v>
      </c>
      <c r="I3434">
        <v>4320.03</v>
      </c>
      <c r="J3434">
        <v>-628.91</v>
      </c>
      <c r="K3434">
        <f>Global_Household_Financial_Dyna[[#This Row],[Total_Household_Income]]-Global_Household_Financial_Dyna[[#This Row],[Estimated_Taxes]]</f>
        <v>3691.1200000000003</v>
      </c>
      <c r="L3434" s="1">
        <f>Global_Household_Financial_Dyna[[#This Row],[Monthly_Savings]]/Global_Household_Financial_Dyna[[#This Row],[Net Income]]</f>
        <v>-0.17038459871258585</v>
      </c>
      <c r="M3434" s="2">
        <f>Global_Household_Financial_Dyna[[#This Row],[Monthly_Expenses]]/Global_Household_Financial_Dyna[[#This Row],[Net Income]]</f>
        <v>1.1703845987125856</v>
      </c>
      <c r="N3434" t="str">
        <f>IF(Global_Household_Financial_Dyna[[#This Row],[Monthly_Savings]]&lt;0,"High Risk", IF(Global_Household_Financial_Dyna[[#This Row],[Savings Rate%]]&lt;0.1, "Medium", "Safe"))</f>
        <v>High Risk</v>
      </c>
      <c r="O3434">
        <f>Global_Household_Financial_Dyna[[#This Row],[Total_Household_Income]]/Global_Household_Financial_Dyna[[#This Row],[Family_Size]]</f>
        <v>1135.7280000000001</v>
      </c>
      <c r="P3434" s="2">
        <f t="shared" si="106"/>
        <v>0.15879799892000862</v>
      </c>
      <c r="Q3434" s="2">
        <f t="shared" si="107"/>
        <v>-0.3291825976325945</v>
      </c>
      <c r="R3434" s="2" t="str">
        <f>IF(Global_Household_Financial_Dyna[[#This Row],[Vs country_Average]]&lt;-0.2, "Underperformer", IF(Global_Household_Financial_Dyna[[#This Row],[Vs country_Average]]&gt;0.2, "Outperformer", "Normal"))</f>
        <v>Underperformer</v>
      </c>
      <c r="S34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-412.9085</v>
      </c>
      <c r="T34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-196.90700000000004</v>
      </c>
      <c r="U34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19.094499999999925</v>
      </c>
      <c r="V34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235.09599999999989</v>
      </c>
    </row>
    <row r="3435" spans="1:22" x14ac:dyDescent="0.3">
      <c r="A3435">
        <v>3443</v>
      </c>
      <c r="B3435" t="s">
        <v>18</v>
      </c>
      <c r="C3435" t="s">
        <v>19</v>
      </c>
      <c r="D3435">
        <v>7</v>
      </c>
      <c r="E3435">
        <v>3</v>
      </c>
      <c r="F3435">
        <v>3228.89</v>
      </c>
      <c r="G3435">
        <v>7340.09</v>
      </c>
      <c r="H3435">
        <v>1614.82</v>
      </c>
      <c r="I3435">
        <v>3272.29</v>
      </c>
      <c r="J3435">
        <v>2452.98</v>
      </c>
      <c r="K3435">
        <f>Global_Household_Financial_Dyna[[#This Row],[Total_Household_Income]]-Global_Household_Financial_Dyna[[#This Row],[Estimated_Taxes]]</f>
        <v>5725.27</v>
      </c>
      <c r="L3435" s="1">
        <f>Global_Household_Financial_Dyna[[#This Row],[Monthly_Savings]]/Global_Household_Financial_Dyna[[#This Row],[Net Income]]</f>
        <v>0.42844791599348148</v>
      </c>
      <c r="M3435" s="2">
        <f>Global_Household_Financial_Dyna[[#This Row],[Monthly_Expenses]]/Global_Household_Financial_Dyna[[#This Row],[Net Income]]</f>
        <v>0.57155208400651847</v>
      </c>
      <c r="N3435" t="str">
        <f>IF(Global_Household_Financial_Dyna[[#This Row],[Monthly_Savings]]&lt;0,"High Risk", IF(Global_Household_Financial_Dyna[[#This Row],[Savings Rate%]]&lt;0.1, "Medium", "Safe"))</f>
        <v>Safe</v>
      </c>
      <c r="O3435">
        <f>Global_Household_Financial_Dyna[[#This Row],[Total_Household_Income]]/Global_Household_Financial_Dyna[[#This Row],[Family_Size]]</f>
        <v>1048.5842857142857</v>
      </c>
      <c r="P3435" s="2">
        <f t="shared" si="106"/>
        <v>0.32336204947805613</v>
      </c>
      <c r="Q3435" s="2">
        <f t="shared" si="107"/>
        <v>0.10508586651542534</v>
      </c>
      <c r="R3435" s="2" t="str">
        <f>IF(Global_Household_Financial_Dyna[[#This Row],[Vs country_Average]]&lt;-0.2, "Underperformer", IF(Global_Household_Financial_Dyna[[#This Row],[Vs country_Average]]&gt;0.2, "Outperformer", "Normal"))</f>
        <v>Normal</v>
      </c>
      <c r="S34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2452.98</v>
      </c>
      <c r="T34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2452.98</v>
      </c>
      <c r="U34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2452.98</v>
      </c>
      <c r="V34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2452.98</v>
      </c>
    </row>
    <row r="3436" spans="1:22" x14ac:dyDescent="0.3">
      <c r="A3436">
        <v>3444</v>
      </c>
      <c r="B3436" t="s">
        <v>12</v>
      </c>
      <c r="C3436" t="s">
        <v>13</v>
      </c>
      <c r="D3436">
        <v>8</v>
      </c>
      <c r="E3436">
        <v>3</v>
      </c>
      <c r="F3436">
        <v>5694.53</v>
      </c>
      <c r="G3436">
        <v>11512.57</v>
      </c>
      <c r="H3436">
        <v>3453.77</v>
      </c>
      <c r="I3436">
        <v>5973.08</v>
      </c>
      <c r="J3436">
        <v>2085.73</v>
      </c>
      <c r="K3436">
        <f>Global_Household_Financial_Dyna[[#This Row],[Total_Household_Income]]-Global_Household_Financial_Dyna[[#This Row],[Estimated_Taxes]]</f>
        <v>8058.7999999999993</v>
      </c>
      <c r="L3436" s="1">
        <f>Global_Household_Financial_Dyna[[#This Row],[Monthly_Savings]]/Global_Household_Financial_Dyna[[#This Row],[Net Income]]</f>
        <v>0.25881396734005063</v>
      </c>
      <c r="M3436" s="2">
        <f>Global_Household_Financial_Dyna[[#This Row],[Monthly_Expenses]]/Global_Household_Financial_Dyna[[#This Row],[Net Income]]</f>
        <v>0.74118727353948488</v>
      </c>
      <c r="N3436" t="str">
        <f>IF(Global_Household_Financial_Dyna[[#This Row],[Monthly_Savings]]&lt;0,"High Risk", IF(Global_Household_Financial_Dyna[[#This Row],[Savings Rate%]]&lt;0.1, "Medium", "Safe"))</f>
        <v>Safe</v>
      </c>
      <c r="O3436">
        <f>Global_Household_Financial_Dyna[[#This Row],[Total_Household_Income]]/Global_Household_Financial_Dyna[[#This Row],[Family_Size]]</f>
        <v>1439.07125</v>
      </c>
      <c r="P3436" s="2">
        <f t="shared" si="106"/>
        <v>0.30718716818024266</v>
      </c>
      <c r="Q3436" s="2">
        <f t="shared" si="107"/>
        <v>-4.8373200840192032E-2</v>
      </c>
      <c r="R3436" s="2" t="str">
        <f>IF(Global_Household_Financial_Dyna[[#This Row],[Vs country_Average]]&lt;-0.2, "Underperformer", IF(Global_Household_Financial_Dyna[[#This Row],[Vs country_Average]]&gt;0.2, "Outperformer", "Normal"))</f>
        <v>Normal</v>
      </c>
      <c r="S34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2085.73</v>
      </c>
      <c r="T34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2085.73</v>
      </c>
      <c r="U34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2085.73</v>
      </c>
      <c r="V34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2085.73</v>
      </c>
    </row>
    <row r="3437" spans="1:22" x14ac:dyDescent="0.3">
      <c r="A3437">
        <v>3445</v>
      </c>
      <c r="B3437" t="s">
        <v>12</v>
      </c>
      <c r="C3437" t="s">
        <v>13</v>
      </c>
      <c r="D3437">
        <v>5</v>
      </c>
      <c r="E3437">
        <v>1</v>
      </c>
      <c r="F3437">
        <v>5547.09</v>
      </c>
      <c r="G3437">
        <v>5547.09</v>
      </c>
      <c r="H3437">
        <v>1386.77</v>
      </c>
      <c r="I3437">
        <v>3699.93</v>
      </c>
      <c r="J3437">
        <v>460.39</v>
      </c>
      <c r="K3437">
        <f>Global_Household_Financial_Dyna[[#This Row],[Total_Household_Income]]-Global_Household_Financial_Dyna[[#This Row],[Estimated_Taxes]]</f>
        <v>4160.32</v>
      </c>
      <c r="L3437" s="1">
        <f>Global_Household_Financial_Dyna[[#This Row],[Monthly_Savings]]/Global_Household_Financial_Dyna[[#This Row],[Net Income]]</f>
        <v>0.11066216060303054</v>
      </c>
      <c r="M3437" s="2">
        <f>Global_Household_Financial_Dyna[[#This Row],[Monthly_Expenses]]/Global_Household_Financial_Dyna[[#This Row],[Net Income]]</f>
        <v>0.88933783939696953</v>
      </c>
      <c r="N3437" t="str">
        <f>IF(Global_Household_Financial_Dyna[[#This Row],[Monthly_Savings]]&lt;0,"High Risk", IF(Global_Household_Financial_Dyna[[#This Row],[Savings Rate%]]&lt;0.1, "Medium", "Safe"))</f>
        <v>Safe</v>
      </c>
      <c r="O3437">
        <f>Global_Household_Financial_Dyna[[#This Row],[Total_Household_Income]]/Global_Household_Financial_Dyna[[#This Row],[Family_Size]]</f>
        <v>1109.4180000000001</v>
      </c>
      <c r="P3437" s="2">
        <f t="shared" si="106"/>
        <v>0.30718716818024266</v>
      </c>
      <c r="Q3437" s="2">
        <f t="shared" si="107"/>
        <v>-0.19652500757721214</v>
      </c>
      <c r="R3437" s="2" t="str">
        <f>IF(Global_Household_Financial_Dyna[[#This Row],[Vs country_Average]]&lt;-0.2, "Underperformer", IF(Global_Household_Financial_Dyna[[#This Row],[Vs country_Average]]&gt;0.2, "Outperformer", "Normal"))</f>
        <v>Normal</v>
      </c>
      <c r="S34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460.39</v>
      </c>
      <c r="T34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460.39</v>
      </c>
      <c r="U34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460.39</v>
      </c>
      <c r="V34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460.39</v>
      </c>
    </row>
    <row r="3438" spans="1:22" x14ac:dyDescent="0.3">
      <c r="A3438">
        <v>3446</v>
      </c>
      <c r="B3438" t="s">
        <v>16</v>
      </c>
      <c r="C3438" t="s">
        <v>17</v>
      </c>
      <c r="D3438">
        <v>1</v>
      </c>
      <c r="E3438">
        <v>1</v>
      </c>
      <c r="F3438">
        <v>6600.69</v>
      </c>
      <c r="G3438">
        <v>6600.69</v>
      </c>
      <c r="H3438">
        <v>2310.2399999999998</v>
      </c>
      <c r="I3438">
        <v>2035.16</v>
      </c>
      <c r="J3438">
        <v>2255.29</v>
      </c>
      <c r="K3438">
        <f>Global_Household_Financial_Dyna[[#This Row],[Total_Household_Income]]-Global_Household_Financial_Dyna[[#This Row],[Estimated_Taxes]]</f>
        <v>4290.45</v>
      </c>
      <c r="L3438" s="1">
        <f>Global_Household_Financial_Dyna[[#This Row],[Monthly_Savings]]/Global_Household_Financial_Dyna[[#This Row],[Net Income]]</f>
        <v>0.52565348623104802</v>
      </c>
      <c r="M3438" s="2">
        <f>Global_Household_Financial_Dyna[[#This Row],[Monthly_Expenses]]/Global_Household_Financial_Dyna[[#This Row],[Net Income]]</f>
        <v>0.47434651376895204</v>
      </c>
      <c r="N3438" t="str">
        <f>IF(Global_Household_Financial_Dyna[[#This Row],[Monthly_Savings]]&lt;0,"High Risk", IF(Global_Household_Financial_Dyna[[#This Row],[Savings Rate%]]&lt;0.1, "Medium", "Safe"))</f>
        <v>Safe</v>
      </c>
      <c r="O3438">
        <f>Global_Household_Financial_Dyna[[#This Row],[Total_Household_Income]]/Global_Household_Financial_Dyna[[#This Row],[Family_Size]]</f>
        <v>6600.69</v>
      </c>
      <c r="P3438" s="2">
        <f t="shared" si="106"/>
        <v>0.15879799892000862</v>
      </c>
      <c r="Q3438" s="2">
        <f t="shared" si="107"/>
        <v>0.3668554873110394</v>
      </c>
      <c r="R3438" s="2" t="str">
        <f>IF(Global_Household_Financial_Dyna[[#This Row],[Vs country_Average]]&lt;-0.2, "Underperformer", IF(Global_Household_Financial_Dyna[[#This Row],[Vs country_Average]]&gt;0.2, "Outperformer", "Normal"))</f>
        <v>Outperformer</v>
      </c>
      <c r="S34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2255.29</v>
      </c>
      <c r="T34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2255.29</v>
      </c>
      <c r="U34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2255.29</v>
      </c>
      <c r="V34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2255.29</v>
      </c>
    </row>
    <row r="3439" spans="1:22" x14ac:dyDescent="0.3">
      <c r="A3439">
        <v>3447</v>
      </c>
      <c r="B3439" t="s">
        <v>14</v>
      </c>
      <c r="C3439" t="s">
        <v>15</v>
      </c>
      <c r="D3439">
        <v>6</v>
      </c>
      <c r="E3439">
        <v>3</v>
      </c>
      <c r="F3439">
        <v>1902.7</v>
      </c>
      <c r="G3439">
        <v>3701.6</v>
      </c>
      <c r="H3439">
        <v>555.24</v>
      </c>
      <c r="I3439">
        <v>1646.5</v>
      </c>
      <c r="J3439">
        <v>1499.86</v>
      </c>
      <c r="K3439">
        <f>Global_Household_Financial_Dyna[[#This Row],[Total_Household_Income]]-Global_Household_Financial_Dyna[[#This Row],[Estimated_Taxes]]</f>
        <v>3146.3599999999997</v>
      </c>
      <c r="L3439" s="1">
        <f>Global_Household_Financial_Dyna[[#This Row],[Monthly_Savings]]/Global_Household_Financial_Dyna[[#This Row],[Net Income]]</f>
        <v>0.47669688147573708</v>
      </c>
      <c r="M3439" s="2">
        <f>Global_Household_Financial_Dyna[[#This Row],[Monthly_Expenses]]/Global_Household_Financial_Dyna[[#This Row],[Net Income]]</f>
        <v>0.52330311852426303</v>
      </c>
      <c r="N3439" t="str">
        <f>IF(Global_Household_Financial_Dyna[[#This Row],[Monthly_Savings]]&lt;0,"High Risk", IF(Global_Household_Financial_Dyna[[#This Row],[Savings Rate%]]&lt;0.1, "Medium", "Safe"))</f>
        <v>Safe</v>
      </c>
      <c r="O3439">
        <f>Global_Household_Financial_Dyna[[#This Row],[Total_Household_Income]]/Global_Household_Financial_Dyna[[#This Row],[Family_Size]]</f>
        <v>616.93333333333328</v>
      </c>
      <c r="P3439" s="2">
        <f t="shared" si="106"/>
        <v>0.39788995363055785</v>
      </c>
      <c r="Q3439" s="2">
        <f t="shared" si="107"/>
        <v>7.8806927845179231E-2</v>
      </c>
      <c r="R3439" s="2" t="str">
        <f>IF(Global_Household_Financial_Dyna[[#This Row],[Vs country_Average]]&lt;-0.2, "Underperformer", IF(Global_Household_Financial_Dyna[[#This Row],[Vs country_Average]]&gt;0.2, "Outperformer", "Normal"))</f>
        <v>Normal</v>
      </c>
      <c r="S34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1499.86</v>
      </c>
      <c r="T34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1499.86</v>
      </c>
      <c r="U34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1499.86</v>
      </c>
      <c r="V34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1499.86</v>
      </c>
    </row>
    <row r="3440" spans="1:22" x14ac:dyDescent="0.3">
      <c r="A3440">
        <v>3448</v>
      </c>
      <c r="B3440" t="s">
        <v>14</v>
      </c>
      <c r="C3440" t="s">
        <v>15</v>
      </c>
      <c r="D3440">
        <v>2</v>
      </c>
      <c r="E3440">
        <v>2</v>
      </c>
      <c r="F3440">
        <v>1265.29</v>
      </c>
      <c r="G3440">
        <v>1886.72</v>
      </c>
      <c r="H3440">
        <v>283.01</v>
      </c>
      <c r="I3440">
        <v>663.2</v>
      </c>
      <c r="J3440">
        <v>940.52</v>
      </c>
      <c r="K3440">
        <f>Global_Household_Financial_Dyna[[#This Row],[Total_Household_Income]]-Global_Household_Financial_Dyna[[#This Row],[Estimated_Taxes]]</f>
        <v>1603.71</v>
      </c>
      <c r="L3440" s="1">
        <f>Global_Household_Financial_Dyna[[#This Row],[Monthly_Savings]]/Global_Household_Financial_Dyna[[#This Row],[Net Income]]</f>
        <v>0.58646513397060562</v>
      </c>
      <c r="M3440" s="2">
        <f>Global_Household_Financial_Dyna[[#This Row],[Monthly_Expenses]]/Global_Household_Financial_Dyna[[#This Row],[Net Income]]</f>
        <v>0.41354110157073287</v>
      </c>
      <c r="N3440" t="str">
        <f>IF(Global_Household_Financial_Dyna[[#This Row],[Monthly_Savings]]&lt;0,"High Risk", IF(Global_Household_Financial_Dyna[[#This Row],[Savings Rate%]]&lt;0.1, "Medium", "Safe"))</f>
        <v>Safe</v>
      </c>
      <c r="O3440">
        <f>Global_Household_Financial_Dyna[[#This Row],[Total_Household_Income]]/Global_Household_Financial_Dyna[[#This Row],[Family_Size]]</f>
        <v>943.36</v>
      </c>
      <c r="P3440" s="2">
        <f t="shared" si="106"/>
        <v>0.39788995363055785</v>
      </c>
      <c r="Q3440" s="2">
        <f t="shared" si="107"/>
        <v>0.18857518034004778</v>
      </c>
      <c r="R3440" s="2" t="str">
        <f>IF(Global_Household_Financial_Dyna[[#This Row],[Vs country_Average]]&lt;-0.2, "Underperformer", IF(Global_Household_Financial_Dyna[[#This Row],[Vs country_Average]]&gt;0.2, "Outperformer", "Normal"))</f>
        <v>Normal</v>
      </c>
      <c r="S34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940.52</v>
      </c>
      <c r="T34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940.52</v>
      </c>
      <c r="U34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940.52</v>
      </c>
      <c r="V34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940.52</v>
      </c>
    </row>
    <row r="3441" spans="1:22" x14ac:dyDescent="0.3">
      <c r="A3441">
        <v>3449</v>
      </c>
      <c r="B3441" t="s">
        <v>16</v>
      </c>
      <c r="C3441" t="s">
        <v>17</v>
      </c>
      <c r="D3441">
        <v>4</v>
      </c>
      <c r="E3441">
        <v>1</v>
      </c>
      <c r="F3441">
        <v>5028.07</v>
      </c>
      <c r="G3441">
        <v>5028.07</v>
      </c>
      <c r="H3441">
        <v>1759.82</v>
      </c>
      <c r="I3441">
        <v>3334</v>
      </c>
      <c r="J3441">
        <v>-65.75</v>
      </c>
      <c r="K3441">
        <f>Global_Household_Financial_Dyna[[#This Row],[Total_Household_Income]]-Global_Household_Financial_Dyna[[#This Row],[Estimated_Taxes]]</f>
        <v>3268.25</v>
      </c>
      <c r="L3441" s="1">
        <f>Global_Household_Financial_Dyna[[#This Row],[Monthly_Savings]]/Global_Household_Financial_Dyna[[#This Row],[Net Income]]</f>
        <v>-2.0117800045896122E-2</v>
      </c>
      <c r="M3441" s="2">
        <f>Global_Household_Financial_Dyna[[#This Row],[Monthly_Expenses]]/Global_Household_Financial_Dyna[[#This Row],[Net Income]]</f>
        <v>1.0201178000458961</v>
      </c>
      <c r="N3441" t="str">
        <f>IF(Global_Household_Financial_Dyna[[#This Row],[Monthly_Savings]]&lt;0,"High Risk", IF(Global_Household_Financial_Dyna[[#This Row],[Savings Rate%]]&lt;0.1, "Medium", "Safe"))</f>
        <v>High Risk</v>
      </c>
      <c r="O3441">
        <f>Global_Household_Financial_Dyna[[#This Row],[Total_Household_Income]]/Global_Household_Financial_Dyna[[#This Row],[Family_Size]]</f>
        <v>1257.0174999999999</v>
      </c>
      <c r="P3441" s="2">
        <f t="shared" si="106"/>
        <v>0.15879799892000862</v>
      </c>
      <c r="Q3441" s="2">
        <f t="shared" si="107"/>
        <v>-0.17891579896590473</v>
      </c>
      <c r="R3441" s="2" t="str">
        <f>IF(Global_Household_Financial_Dyna[[#This Row],[Vs country_Average]]&lt;-0.2, "Underperformer", IF(Global_Household_Financial_Dyna[[#This Row],[Vs country_Average]]&gt;0.2, "Outperformer", "Normal"))</f>
        <v>Normal</v>
      </c>
      <c r="S34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100.95000000000002</v>
      </c>
      <c r="T34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267.65000000000003</v>
      </c>
      <c r="U34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434.34999999999997</v>
      </c>
      <c r="V34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601.05000000000007</v>
      </c>
    </row>
    <row r="3442" spans="1:22" x14ac:dyDescent="0.3">
      <c r="A3442">
        <v>3450</v>
      </c>
      <c r="B3442" t="s">
        <v>18</v>
      </c>
      <c r="C3442" t="s">
        <v>20</v>
      </c>
      <c r="D3442">
        <v>4</v>
      </c>
      <c r="E3442">
        <v>2</v>
      </c>
      <c r="F3442">
        <v>4686.74</v>
      </c>
      <c r="G3442">
        <v>7597.92</v>
      </c>
      <c r="H3442">
        <v>1671.54</v>
      </c>
      <c r="I3442">
        <v>2221.88</v>
      </c>
      <c r="J3442">
        <v>3704.5</v>
      </c>
      <c r="K3442">
        <f>Global_Household_Financial_Dyna[[#This Row],[Total_Household_Income]]-Global_Household_Financial_Dyna[[#This Row],[Estimated_Taxes]]</f>
        <v>5926.38</v>
      </c>
      <c r="L3442" s="1">
        <f>Global_Household_Financial_Dyna[[#This Row],[Monthly_Savings]]/Global_Household_Financial_Dyna[[#This Row],[Net Income]]</f>
        <v>0.62508647774864246</v>
      </c>
      <c r="M3442" s="2">
        <f>Global_Household_Financial_Dyna[[#This Row],[Monthly_Expenses]]/Global_Household_Financial_Dyna[[#This Row],[Net Income]]</f>
        <v>0.37491352225135749</v>
      </c>
      <c r="N3442" t="str">
        <f>IF(Global_Household_Financial_Dyna[[#This Row],[Monthly_Savings]]&lt;0,"High Risk", IF(Global_Household_Financial_Dyna[[#This Row],[Savings Rate%]]&lt;0.1, "Medium", "Safe"))</f>
        <v>Safe</v>
      </c>
      <c r="O3442">
        <f>Global_Household_Financial_Dyna[[#This Row],[Total_Household_Income]]/Global_Household_Financial_Dyna[[#This Row],[Family_Size]]</f>
        <v>1899.48</v>
      </c>
      <c r="P3442" s="2">
        <f t="shared" si="106"/>
        <v>0.32336204947805613</v>
      </c>
      <c r="Q3442" s="2">
        <f t="shared" si="107"/>
        <v>0.30172442827058632</v>
      </c>
      <c r="R3442" s="2" t="str">
        <f>IF(Global_Household_Financial_Dyna[[#This Row],[Vs country_Average]]&lt;-0.2, "Underperformer", IF(Global_Household_Financial_Dyna[[#This Row],[Vs country_Average]]&gt;0.2, "Outperformer", "Normal"))</f>
        <v>Outperformer</v>
      </c>
      <c r="S34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3704.5</v>
      </c>
      <c r="T34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3704.5</v>
      </c>
      <c r="U34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3704.5</v>
      </c>
      <c r="V34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3704.5</v>
      </c>
    </row>
    <row r="3443" spans="1:22" x14ac:dyDescent="0.3">
      <c r="A3443">
        <v>3451</v>
      </c>
      <c r="B3443" t="s">
        <v>10</v>
      </c>
      <c r="C3443" t="s">
        <v>22</v>
      </c>
      <c r="D3443">
        <v>4</v>
      </c>
      <c r="E3443">
        <v>3</v>
      </c>
      <c r="F3443">
        <v>232.94</v>
      </c>
      <c r="G3443">
        <v>553.75</v>
      </c>
      <c r="H3443">
        <v>55.38</v>
      </c>
      <c r="I3443">
        <v>525.51</v>
      </c>
      <c r="J3443">
        <v>-27.13</v>
      </c>
      <c r="K3443">
        <f>Global_Household_Financial_Dyna[[#This Row],[Total_Household_Income]]-Global_Household_Financial_Dyna[[#This Row],[Estimated_Taxes]]</f>
        <v>498.37</v>
      </c>
      <c r="L3443" s="1">
        <f>Global_Household_Financial_Dyna[[#This Row],[Monthly_Savings]]/Global_Household_Financial_Dyna[[#This Row],[Net Income]]</f>
        <v>-5.4437466139615143E-2</v>
      </c>
      <c r="M3443" s="2">
        <f>Global_Household_Financial_Dyna[[#This Row],[Monthly_Expenses]]/Global_Household_Financial_Dyna[[#This Row],[Net Income]]</f>
        <v>1.0544575315528624</v>
      </c>
      <c r="N3443" t="str">
        <f>IF(Global_Household_Financial_Dyna[[#This Row],[Monthly_Savings]]&lt;0,"High Risk", IF(Global_Household_Financial_Dyna[[#This Row],[Savings Rate%]]&lt;0.1, "Medium", "Safe"))</f>
        <v>High Risk</v>
      </c>
      <c r="O3443">
        <f>Global_Household_Financial_Dyna[[#This Row],[Total_Household_Income]]/Global_Household_Financial_Dyna[[#This Row],[Family_Size]]</f>
        <v>138.4375</v>
      </c>
      <c r="P3443" s="2">
        <f t="shared" si="106"/>
        <v>0.42077341556833553</v>
      </c>
      <c r="Q3443" s="2">
        <f t="shared" si="107"/>
        <v>-0.47521088170795067</v>
      </c>
      <c r="R3443" s="2" t="str">
        <f>IF(Global_Household_Financial_Dyna[[#This Row],[Vs country_Average]]&lt;-0.2, "Underperformer", IF(Global_Household_Financial_Dyna[[#This Row],[Vs country_Average]]&gt;0.2, "Outperformer", "Normal"))</f>
        <v>Underperformer</v>
      </c>
      <c r="S34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-0.85449999999999804</v>
      </c>
      <c r="T34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25.42100000000001</v>
      </c>
      <c r="U34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51.696500000000015</v>
      </c>
      <c r="V34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77.972000000000023</v>
      </c>
    </row>
    <row r="3444" spans="1:22" x14ac:dyDescent="0.3">
      <c r="A3444">
        <v>3452</v>
      </c>
      <c r="B3444" t="s">
        <v>16</v>
      </c>
      <c r="C3444" t="s">
        <v>17</v>
      </c>
      <c r="D3444">
        <v>5</v>
      </c>
      <c r="E3444">
        <v>3</v>
      </c>
      <c r="F3444">
        <v>5745.25</v>
      </c>
      <c r="G3444">
        <v>13013.26</v>
      </c>
      <c r="H3444">
        <v>5205.3</v>
      </c>
      <c r="I3444">
        <v>3449.82</v>
      </c>
      <c r="J3444">
        <v>4358.13</v>
      </c>
      <c r="K3444">
        <f>Global_Household_Financial_Dyna[[#This Row],[Total_Household_Income]]-Global_Household_Financial_Dyna[[#This Row],[Estimated_Taxes]]</f>
        <v>7807.96</v>
      </c>
      <c r="L3444" s="1">
        <f>Global_Household_Financial_Dyna[[#This Row],[Monthly_Savings]]/Global_Household_Financial_Dyna[[#This Row],[Net Income]]</f>
        <v>0.55816500084529119</v>
      </c>
      <c r="M3444" s="2">
        <f>Global_Household_Financial_Dyna[[#This Row],[Monthly_Expenses]]/Global_Household_Financial_Dyna[[#This Row],[Net Income]]</f>
        <v>0.44183371841044272</v>
      </c>
      <c r="N3444" t="str">
        <f>IF(Global_Household_Financial_Dyna[[#This Row],[Monthly_Savings]]&lt;0,"High Risk", IF(Global_Household_Financial_Dyna[[#This Row],[Savings Rate%]]&lt;0.1, "Medium", "Safe"))</f>
        <v>Safe</v>
      </c>
      <c r="O3444">
        <f>Global_Household_Financial_Dyna[[#This Row],[Total_Household_Income]]/Global_Household_Financial_Dyna[[#This Row],[Family_Size]]</f>
        <v>2602.652</v>
      </c>
      <c r="P3444" s="2">
        <f t="shared" si="106"/>
        <v>0.15879799892000862</v>
      </c>
      <c r="Q3444" s="2">
        <f t="shared" si="107"/>
        <v>0.39936700192528257</v>
      </c>
      <c r="R3444" s="2" t="str">
        <f>IF(Global_Household_Financial_Dyna[[#This Row],[Vs country_Average]]&lt;-0.2, "Underperformer", IF(Global_Household_Financial_Dyna[[#This Row],[Vs country_Average]]&gt;0.2, "Outperformer", "Normal"))</f>
        <v>Outperformer</v>
      </c>
      <c r="S34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4358.13</v>
      </c>
      <c r="T34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4358.13</v>
      </c>
      <c r="U34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4358.13</v>
      </c>
      <c r="V34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4358.13</v>
      </c>
    </row>
    <row r="3445" spans="1:22" x14ac:dyDescent="0.3">
      <c r="A3445">
        <v>3453</v>
      </c>
      <c r="B3445" t="s">
        <v>16</v>
      </c>
      <c r="C3445" t="s">
        <v>17</v>
      </c>
      <c r="D3445">
        <v>8</v>
      </c>
      <c r="E3445">
        <v>3</v>
      </c>
      <c r="F3445">
        <v>3858.74</v>
      </c>
      <c r="G3445">
        <v>8097.23</v>
      </c>
      <c r="H3445">
        <v>3238.89</v>
      </c>
      <c r="I3445">
        <v>4116.6000000000004</v>
      </c>
      <c r="J3445">
        <v>741.73</v>
      </c>
      <c r="K3445">
        <f>Global_Household_Financial_Dyna[[#This Row],[Total_Household_Income]]-Global_Household_Financial_Dyna[[#This Row],[Estimated_Taxes]]</f>
        <v>4858.34</v>
      </c>
      <c r="L3445" s="1">
        <f>Global_Household_Financial_Dyna[[#This Row],[Monthly_Savings]]/Global_Household_Financial_Dyna[[#This Row],[Net Income]]</f>
        <v>0.15267148861545302</v>
      </c>
      <c r="M3445" s="2">
        <f>Global_Household_Financial_Dyna[[#This Row],[Monthly_Expenses]]/Global_Household_Financial_Dyna[[#This Row],[Net Income]]</f>
        <v>0.84732645306833199</v>
      </c>
      <c r="N3445" t="str">
        <f>IF(Global_Household_Financial_Dyna[[#This Row],[Monthly_Savings]]&lt;0,"High Risk", IF(Global_Household_Financial_Dyna[[#This Row],[Savings Rate%]]&lt;0.1, "Medium", "Safe"))</f>
        <v>Safe</v>
      </c>
      <c r="O3445">
        <f>Global_Household_Financial_Dyna[[#This Row],[Total_Household_Income]]/Global_Household_Financial_Dyna[[#This Row],[Family_Size]]</f>
        <v>1012.1537499999999</v>
      </c>
      <c r="P3445" s="2">
        <f t="shared" si="106"/>
        <v>0.15879799892000862</v>
      </c>
      <c r="Q3445" s="2">
        <f t="shared" si="107"/>
        <v>-6.1265103045556046E-3</v>
      </c>
      <c r="R3445" s="2" t="str">
        <f>IF(Global_Household_Financial_Dyna[[#This Row],[Vs country_Average]]&lt;-0.2, "Underperformer", IF(Global_Household_Financial_Dyna[[#This Row],[Vs country_Average]]&gt;0.2, "Outperformer", "Normal"))</f>
        <v>Normal</v>
      </c>
      <c r="S34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741.73</v>
      </c>
      <c r="T34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741.73</v>
      </c>
      <c r="U34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741.73</v>
      </c>
      <c r="V34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741.73</v>
      </c>
    </row>
    <row r="3446" spans="1:22" x14ac:dyDescent="0.3">
      <c r="A3446">
        <v>3454</v>
      </c>
      <c r="B3446" t="s">
        <v>10</v>
      </c>
      <c r="C3446" t="s">
        <v>22</v>
      </c>
      <c r="D3446">
        <v>1</v>
      </c>
      <c r="E3446">
        <v>1</v>
      </c>
      <c r="F3446">
        <v>1039.53</v>
      </c>
      <c r="G3446">
        <v>1039.53</v>
      </c>
      <c r="H3446">
        <v>103.95</v>
      </c>
      <c r="I3446">
        <v>388.51</v>
      </c>
      <c r="J3446">
        <v>547.07000000000005</v>
      </c>
      <c r="K3446">
        <f>Global_Household_Financial_Dyna[[#This Row],[Total_Household_Income]]-Global_Household_Financial_Dyna[[#This Row],[Estimated_Taxes]]</f>
        <v>935.57999999999993</v>
      </c>
      <c r="L3446" s="1">
        <f>Global_Household_Financial_Dyna[[#This Row],[Monthly_Savings]]/Global_Household_Financial_Dyna[[#This Row],[Net Income]]</f>
        <v>0.58473887855661744</v>
      </c>
      <c r="M3446" s="2">
        <f>Global_Household_Financial_Dyna[[#This Row],[Monthly_Expenses]]/Global_Household_Financial_Dyna[[#This Row],[Net Income]]</f>
        <v>0.41526112144338273</v>
      </c>
      <c r="N3446" t="str">
        <f>IF(Global_Household_Financial_Dyna[[#This Row],[Monthly_Savings]]&lt;0,"High Risk", IF(Global_Household_Financial_Dyna[[#This Row],[Savings Rate%]]&lt;0.1, "Medium", "Safe"))</f>
        <v>Safe</v>
      </c>
      <c r="O3446">
        <f>Global_Household_Financial_Dyna[[#This Row],[Total_Household_Income]]/Global_Household_Financial_Dyna[[#This Row],[Family_Size]]</f>
        <v>1039.53</v>
      </c>
      <c r="P3446" s="2">
        <f t="shared" si="106"/>
        <v>0.42077341556833553</v>
      </c>
      <c r="Q3446" s="2">
        <f t="shared" si="107"/>
        <v>0.16396546298828191</v>
      </c>
      <c r="R3446" s="2" t="str">
        <f>IF(Global_Household_Financial_Dyna[[#This Row],[Vs country_Average]]&lt;-0.2, "Underperformer", IF(Global_Household_Financial_Dyna[[#This Row],[Vs country_Average]]&gt;0.2, "Outperformer", "Normal"))</f>
        <v>Normal</v>
      </c>
      <c r="S34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547.07000000000005</v>
      </c>
      <c r="T34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547.07000000000005</v>
      </c>
      <c r="U34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547.07000000000005</v>
      </c>
      <c r="V34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547.07000000000005</v>
      </c>
    </row>
    <row r="3447" spans="1:22" x14ac:dyDescent="0.3">
      <c r="A3447">
        <v>3455</v>
      </c>
      <c r="B3447" t="s">
        <v>12</v>
      </c>
      <c r="C3447" t="s">
        <v>13</v>
      </c>
      <c r="D3447">
        <v>8</v>
      </c>
      <c r="E3447">
        <v>2</v>
      </c>
      <c r="F3447">
        <v>7127.57</v>
      </c>
      <c r="G3447">
        <v>10516.57</v>
      </c>
      <c r="H3447">
        <v>3154.97</v>
      </c>
      <c r="I3447">
        <v>5912.27</v>
      </c>
      <c r="J3447">
        <v>1449.33</v>
      </c>
      <c r="K3447">
        <f>Global_Household_Financial_Dyna[[#This Row],[Total_Household_Income]]-Global_Household_Financial_Dyna[[#This Row],[Estimated_Taxes]]</f>
        <v>7361.6</v>
      </c>
      <c r="L3447" s="1">
        <f>Global_Household_Financial_Dyna[[#This Row],[Monthly_Savings]]/Global_Household_Financial_Dyna[[#This Row],[Net Income]]</f>
        <v>0.19687703760052161</v>
      </c>
      <c r="M3447" s="2">
        <f>Global_Household_Financial_Dyna[[#This Row],[Monthly_Expenses]]/Global_Household_Financial_Dyna[[#This Row],[Net Income]]</f>
        <v>0.80312296239947845</v>
      </c>
      <c r="N3447" t="str">
        <f>IF(Global_Household_Financial_Dyna[[#This Row],[Monthly_Savings]]&lt;0,"High Risk", IF(Global_Household_Financial_Dyna[[#This Row],[Savings Rate%]]&lt;0.1, "Medium", "Safe"))</f>
        <v>Safe</v>
      </c>
      <c r="O3447">
        <f>Global_Household_Financial_Dyna[[#This Row],[Total_Household_Income]]/Global_Household_Financial_Dyna[[#This Row],[Family_Size]]</f>
        <v>1314.57125</v>
      </c>
      <c r="P3447" s="2">
        <f t="shared" si="106"/>
        <v>0.30718716818024266</v>
      </c>
      <c r="Q3447" s="2">
        <f t="shared" si="107"/>
        <v>-0.11031013057972106</v>
      </c>
      <c r="R3447" s="2" t="str">
        <f>IF(Global_Household_Financial_Dyna[[#This Row],[Vs country_Average]]&lt;-0.2, "Underperformer", IF(Global_Household_Financial_Dyna[[#This Row],[Vs country_Average]]&gt;0.2, "Outperformer", "Normal"))</f>
        <v>Normal</v>
      </c>
      <c r="S34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1449.33</v>
      </c>
      <c r="T34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1449.33</v>
      </c>
      <c r="U34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1449.33</v>
      </c>
      <c r="V34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1449.33</v>
      </c>
    </row>
    <row r="3448" spans="1:22" x14ac:dyDescent="0.3">
      <c r="A3448">
        <v>3456</v>
      </c>
      <c r="B3448" t="s">
        <v>18</v>
      </c>
      <c r="C3448" t="s">
        <v>20</v>
      </c>
      <c r="D3448">
        <v>5</v>
      </c>
      <c r="E3448">
        <v>2</v>
      </c>
      <c r="F3448">
        <v>2855.14</v>
      </c>
      <c r="G3448">
        <v>4505.21</v>
      </c>
      <c r="H3448">
        <v>991.15</v>
      </c>
      <c r="I3448">
        <v>4008.38</v>
      </c>
      <c r="J3448">
        <v>-494.32</v>
      </c>
      <c r="K3448">
        <f>Global_Household_Financial_Dyna[[#This Row],[Total_Household_Income]]-Global_Household_Financial_Dyna[[#This Row],[Estimated_Taxes]]</f>
        <v>3514.06</v>
      </c>
      <c r="L3448" s="1">
        <f>Global_Household_Financial_Dyna[[#This Row],[Monthly_Savings]]/Global_Household_Financial_Dyna[[#This Row],[Net Income]]</f>
        <v>-0.1406691974525193</v>
      </c>
      <c r="M3448" s="2">
        <f>Global_Household_Financial_Dyna[[#This Row],[Monthly_Expenses]]/Global_Household_Financial_Dyna[[#This Row],[Net Income]]</f>
        <v>1.1406691974525194</v>
      </c>
      <c r="N3448" t="str">
        <f>IF(Global_Household_Financial_Dyna[[#This Row],[Monthly_Savings]]&lt;0,"High Risk", IF(Global_Household_Financial_Dyna[[#This Row],[Savings Rate%]]&lt;0.1, "Medium", "Safe"))</f>
        <v>High Risk</v>
      </c>
      <c r="O3448">
        <f>Global_Household_Financial_Dyna[[#This Row],[Total_Household_Income]]/Global_Household_Financial_Dyna[[#This Row],[Family_Size]]</f>
        <v>901.04200000000003</v>
      </c>
      <c r="P3448" s="2">
        <f t="shared" si="106"/>
        <v>0.32336204947805613</v>
      </c>
      <c r="Q3448" s="2">
        <f t="shared" si="107"/>
        <v>-0.4640312469305754</v>
      </c>
      <c r="R3448" s="2" t="str">
        <f>IF(Global_Household_Financial_Dyna[[#This Row],[Vs country_Average]]&lt;-0.2, "Underperformer", IF(Global_Household_Financial_Dyna[[#This Row],[Vs country_Average]]&gt;0.2, "Outperformer", "Normal"))</f>
        <v>Underperformer</v>
      </c>
      <c r="S34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-293.90099999999995</v>
      </c>
      <c r="T34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-93.481999999999971</v>
      </c>
      <c r="U34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106.93700000000007</v>
      </c>
      <c r="V34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307.35600000000005</v>
      </c>
    </row>
    <row r="3449" spans="1:22" x14ac:dyDescent="0.3">
      <c r="A3449">
        <v>3457</v>
      </c>
      <c r="B3449" t="s">
        <v>16</v>
      </c>
      <c r="C3449" t="s">
        <v>21</v>
      </c>
      <c r="D3449">
        <v>5</v>
      </c>
      <c r="E3449">
        <v>1</v>
      </c>
      <c r="F3449">
        <v>5906.56</v>
      </c>
      <c r="G3449">
        <v>5906.56</v>
      </c>
      <c r="H3449">
        <v>2067.3000000000002</v>
      </c>
      <c r="I3449">
        <v>4201.8599999999997</v>
      </c>
      <c r="J3449">
        <v>-362.6</v>
      </c>
      <c r="K3449">
        <f>Global_Household_Financial_Dyna[[#This Row],[Total_Household_Income]]-Global_Household_Financial_Dyna[[#This Row],[Estimated_Taxes]]</f>
        <v>3839.26</v>
      </c>
      <c r="L3449" s="1">
        <f>Global_Household_Financial_Dyna[[#This Row],[Monthly_Savings]]/Global_Household_Financial_Dyna[[#This Row],[Net Income]]</f>
        <v>-9.4445283726551477E-2</v>
      </c>
      <c r="M3449" s="2">
        <f>Global_Household_Financial_Dyna[[#This Row],[Monthly_Expenses]]/Global_Household_Financial_Dyna[[#This Row],[Net Income]]</f>
        <v>1.0944452837265513</v>
      </c>
      <c r="N3449" t="str">
        <f>IF(Global_Household_Financial_Dyna[[#This Row],[Monthly_Savings]]&lt;0,"High Risk", IF(Global_Household_Financial_Dyna[[#This Row],[Savings Rate%]]&lt;0.1, "Medium", "Safe"))</f>
        <v>High Risk</v>
      </c>
      <c r="O3449">
        <f>Global_Household_Financial_Dyna[[#This Row],[Total_Household_Income]]/Global_Household_Financial_Dyna[[#This Row],[Family_Size]]</f>
        <v>1181.3120000000001</v>
      </c>
      <c r="P3449" s="2">
        <f t="shared" si="106"/>
        <v>0.15879799892000862</v>
      </c>
      <c r="Q3449" s="2">
        <f t="shared" si="107"/>
        <v>-0.2532432826465601</v>
      </c>
      <c r="R3449" s="2" t="str">
        <f>IF(Global_Household_Financial_Dyna[[#This Row],[Vs country_Average]]&lt;-0.2, "Underperformer", IF(Global_Household_Financial_Dyna[[#This Row],[Vs country_Average]]&gt;0.2, "Outperformer", "Normal"))</f>
        <v>Underperformer</v>
      </c>
      <c r="S34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-152.50700000000003</v>
      </c>
      <c r="T34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57.585999999999956</v>
      </c>
      <c r="U34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267.67899999999986</v>
      </c>
      <c r="V34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477.77199999999993</v>
      </c>
    </row>
    <row r="3450" spans="1:22" x14ac:dyDescent="0.3">
      <c r="A3450">
        <v>3458</v>
      </c>
      <c r="B3450" t="s">
        <v>16</v>
      </c>
      <c r="C3450" t="s">
        <v>21</v>
      </c>
      <c r="D3450">
        <v>6</v>
      </c>
      <c r="E3450">
        <v>3</v>
      </c>
      <c r="F3450">
        <v>7423.39</v>
      </c>
      <c r="G3450">
        <v>18216.7</v>
      </c>
      <c r="H3450">
        <v>7286.68</v>
      </c>
      <c r="I3450">
        <v>4544.8100000000004</v>
      </c>
      <c r="J3450">
        <v>6385.21</v>
      </c>
      <c r="K3450">
        <f>Global_Household_Financial_Dyna[[#This Row],[Total_Household_Income]]-Global_Household_Financial_Dyna[[#This Row],[Estimated_Taxes]]</f>
        <v>10930.02</v>
      </c>
      <c r="L3450" s="1">
        <f>Global_Household_Financial_Dyna[[#This Row],[Monthly_Savings]]/Global_Household_Financial_Dyna[[#This Row],[Net Income]]</f>
        <v>0.58419014786798196</v>
      </c>
      <c r="M3450" s="2">
        <f>Global_Household_Financial_Dyna[[#This Row],[Monthly_Expenses]]/Global_Household_Financial_Dyna[[#This Row],[Net Income]]</f>
        <v>0.4158098521320181</v>
      </c>
      <c r="N3450" t="str">
        <f>IF(Global_Household_Financial_Dyna[[#This Row],[Monthly_Savings]]&lt;0,"High Risk", IF(Global_Household_Financial_Dyna[[#This Row],[Savings Rate%]]&lt;0.1, "Medium", "Safe"))</f>
        <v>Safe</v>
      </c>
      <c r="O3450">
        <f>Global_Household_Financial_Dyna[[#This Row],[Total_Household_Income]]/Global_Household_Financial_Dyna[[#This Row],[Family_Size]]</f>
        <v>3036.1166666666668</v>
      </c>
      <c r="P3450" s="2">
        <f t="shared" si="106"/>
        <v>0.15879799892000862</v>
      </c>
      <c r="Q3450" s="2">
        <f t="shared" si="107"/>
        <v>0.42539214894797334</v>
      </c>
      <c r="R3450" s="2" t="str">
        <f>IF(Global_Household_Financial_Dyna[[#This Row],[Vs country_Average]]&lt;-0.2, "Underperformer", IF(Global_Household_Financial_Dyna[[#This Row],[Vs country_Average]]&gt;0.2, "Outperformer", "Normal"))</f>
        <v>Outperformer</v>
      </c>
      <c r="S34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6385.21</v>
      </c>
      <c r="T34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6385.21</v>
      </c>
      <c r="U34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6385.21</v>
      </c>
      <c r="V34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6385.21</v>
      </c>
    </row>
    <row r="3451" spans="1:22" x14ac:dyDescent="0.3">
      <c r="A3451">
        <v>3459</v>
      </c>
      <c r="B3451" t="s">
        <v>16</v>
      </c>
      <c r="C3451" t="s">
        <v>17</v>
      </c>
      <c r="D3451">
        <v>3</v>
      </c>
      <c r="E3451">
        <v>1</v>
      </c>
      <c r="F3451">
        <v>4120.5200000000004</v>
      </c>
      <c r="G3451">
        <v>4120.5200000000004</v>
      </c>
      <c r="H3451">
        <v>1442.18</v>
      </c>
      <c r="I3451">
        <v>2887.18</v>
      </c>
      <c r="J3451">
        <v>-208.84</v>
      </c>
      <c r="K3451">
        <f>Global_Household_Financial_Dyna[[#This Row],[Total_Household_Income]]-Global_Household_Financial_Dyna[[#This Row],[Estimated_Taxes]]</f>
        <v>2678.34</v>
      </c>
      <c r="L3451" s="1">
        <f>Global_Household_Financial_Dyna[[#This Row],[Monthly_Savings]]/Global_Household_Financial_Dyna[[#This Row],[Net Income]]</f>
        <v>-7.7973670258443664E-2</v>
      </c>
      <c r="M3451" s="2">
        <f>Global_Household_Financial_Dyna[[#This Row],[Monthly_Expenses]]/Global_Household_Financial_Dyna[[#This Row],[Net Income]]</f>
        <v>1.0779736702584435</v>
      </c>
      <c r="N3451" t="str">
        <f>IF(Global_Household_Financial_Dyna[[#This Row],[Monthly_Savings]]&lt;0,"High Risk", IF(Global_Household_Financial_Dyna[[#This Row],[Savings Rate%]]&lt;0.1, "Medium", "Safe"))</f>
        <v>High Risk</v>
      </c>
      <c r="O3451">
        <f>Global_Household_Financial_Dyna[[#This Row],[Total_Household_Income]]/Global_Household_Financial_Dyna[[#This Row],[Family_Size]]</f>
        <v>1373.5066666666669</v>
      </c>
      <c r="P3451" s="2">
        <f t="shared" si="106"/>
        <v>0.15879799892000862</v>
      </c>
      <c r="Q3451" s="2">
        <f t="shared" si="107"/>
        <v>-0.23677166917845227</v>
      </c>
      <c r="R3451" s="2" t="str">
        <f>IF(Global_Household_Financial_Dyna[[#This Row],[Vs country_Average]]&lt;-0.2, "Underperformer", IF(Global_Household_Financial_Dyna[[#This Row],[Vs country_Average]]&gt;0.2, "Outperformer", "Normal"))</f>
        <v>Underperformer</v>
      </c>
      <c r="S34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-64.480999999999995</v>
      </c>
      <c r="T34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79.878000000000014</v>
      </c>
      <c r="U34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224.23699999999994</v>
      </c>
      <c r="V34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368.596</v>
      </c>
    </row>
    <row r="3452" spans="1:22" x14ac:dyDescent="0.3">
      <c r="A3452">
        <v>3460</v>
      </c>
      <c r="B3452" t="s">
        <v>16</v>
      </c>
      <c r="C3452" t="s">
        <v>17</v>
      </c>
      <c r="D3452">
        <v>1</v>
      </c>
      <c r="E3452">
        <v>1</v>
      </c>
      <c r="F3452">
        <v>3751.41</v>
      </c>
      <c r="G3452">
        <v>3751.41</v>
      </c>
      <c r="H3452">
        <v>1312.99</v>
      </c>
      <c r="I3452">
        <v>1330.03</v>
      </c>
      <c r="J3452">
        <v>1108.3800000000001</v>
      </c>
      <c r="K3452">
        <f>Global_Household_Financial_Dyna[[#This Row],[Total_Household_Income]]-Global_Household_Financial_Dyna[[#This Row],[Estimated_Taxes]]</f>
        <v>2438.42</v>
      </c>
      <c r="L3452" s="1">
        <f>Global_Household_Financial_Dyna[[#This Row],[Monthly_Savings]]/Global_Household_Financial_Dyna[[#This Row],[Net Income]]</f>
        <v>0.45454843710271409</v>
      </c>
      <c r="M3452" s="2">
        <f>Global_Household_Financial_Dyna[[#This Row],[Monthly_Expenses]]/Global_Household_Financial_Dyna[[#This Row],[Net Income]]</f>
        <v>0.54544746188105409</v>
      </c>
      <c r="N3452" t="str">
        <f>IF(Global_Household_Financial_Dyna[[#This Row],[Monthly_Savings]]&lt;0,"High Risk", IF(Global_Household_Financial_Dyna[[#This Row],[Savings Rate%]]&lt;0.1, "Medium", "Safe"))</f>
        <v>Safe</v>
      </c>
      <c r="O3452">
        <f>Global_Household_Financial_Dyna[[#This Row],[Total_Household_Income]]/Global_Household_Financial_Dyna[[#This Row],[Family_Size]]</f>
        <v>3751.41</v>
      </c>
      <c r="P3452" s="2">
        <f t="shared" si="106"/>
        <v>0.15879799892000862</v>
      </c>
      <c r="Q3452" s="2">
        <f t="shared" si="107"/>
        <v>0.29575043818270547</v>
      </c>
      <c r="R3452" s="2" t="str">
        <f>IF(Global_Household_Financial_Dyna[[#This Row],[Vs country_Average]]&lt;-0.2, "Underperformer", IF(Global_Household_Financial_Dyna[[#This Row],[Vs country_Average]]&gt;0.2, "Outperformer", "Normal"))</f>
        <v>Outperformer</v>
      </c>
      <c r="S34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1108.3800000000001</v>
      </c>
      <c r="T34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1108.3800000000001</v>
      </c>
      <c r="U34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1108.3800000000001</v>
      </c>
      <c r="V34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1108.3800000000001</v>
      </c>
    </row>
    <row r="3453" spans="1:22" x14ac:dyDescent="0.3">
      <c r="A3453">
        <v>3461</v>
      </c>
      <c r="B3453" t="s">
        <v>10</v>
      </c>
      <c r="C3453" t="s">
        <v>11</v>
      </c>
      <c r="D3453">
        <v>4</v>
      </c>
      <c r="E3453">
        <v>3</v>
      </c>
      <c r="F3453">
        <v>823.97</v>
      </c>
      <c r="G3453">
        <v>1984.62</v>
      </c>
      <c r="H3453">
        <v>198.46</v>
      </c>
      <c r="I3453">
        <v>696.98</v>
      </c>
      <c r="J3453">
        <v>1089.18</v>
      </c>
      <c r="K3453">
        <f>Global_Household_Financial_Dyna[[#This Row],[Total_Household_Income]]-Global_Household_Financial_Dyna[[#This Row],[Estimated_Taxes]]</f>
        <v>1786.1599999999999</v>
      </c>
      <c r="L3453" s="1">
        <f>Global_Household_Financial_Dyna[[#This Row],[Monthly_Savings]]/Global_Household_Financial_Dyna[[#This Row],[Net Income]]</f>
        <v>0.60978859676624719</v>
      </c>
      <c r="M3453" s="2">
        <f>Global_Household_Financial_Dyna[[#This Row],[Monthly_Expenses]]/Global_Household_Financial_Dyna[[#This Row],[Net Income]]</f>
        <v>0.39021140323375292</v>
      </c>
      <c r="N3453" t="str">
        <f>IF(Global_Household_Financial_Dyna[[#This Row],[Monthly_Savings]]&lt;0,"High Risk", IF(Global_Household_Financial_Dyna[[#This Row],[Savings Rate%]]&lt;0.1, "Medium", "Safe"))</f>
        <v>Safe</v>
      </c>
      <c r="O3453">
        <f>Global_Household_Financial_Dyna[[#This Row],[Total_Household_Income]]/Global_Household_Financial_Dyna[[#This Row],[Family_Size]]</f>
        <v>496.15499999999997</v>
      </c>
      <c r="P3453" s="2">
        <f t="shared" si="106"/>
        <v>0.42077341556833553</v>
      </c>
      <c r="Q3453" s="2">
        <f t="shared" si="107"/>
        <v>0.18901518119791166</v>
      </c>
      <c r="R3453" s="2" t="str">
        <f>IF(Global_Household_Financial_Dyna[[#This Row],[Vs country_Average]]&lt;-0.2, "Underperformer", IF(Global_Household_Financial_Dyna[[#This Row],[Vs country_Average]]&gt;0.2, "Outperformer", "Normal"))</f>
        <v>Normal</v>
      </c>
      <c r="S34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1089.18</v>
      </c>
      <c r="T34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1089.18</v>
      </c>
      <c r="U34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1089.18</v>
      </c>
      <c r="V34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1089.18</v>
      </c>
    </row>
    <row r="3454" spans="1:22" x14ac:dyDescent="0.3">
      <c r="A3454">
        <v>3462</v>
      </c>
      <c r="B3454" t="s">
        <v>18</v>
      </c>
      <c r="C3454" t="s">
        <v>20</v>
      </c>
      <c r="D3454">
        <v>2</v>
      </c>
      <c r="E3454">
        <v>2</v>
      </c>
      <c r="F3454">
        <v>2316.39</v>
      </c>
      <c r="G3454">
        <v>3766.77</v>
      </c>
      <c r="H3454">
        <v>828.69</v>
      </c>
      <c r="I3454">
        <v>2391.62</v>
      </c>
      <c r="J3454">
        <v>546.46</v>
      </c>
      <c r="K3454">
        <f>Global_Household_Financial_Dyna[[#This Row],[Total_Household_Income]]-Global_Household_Financial_Dyna[[#This Row],[Estimated_Taxes]]</f>
        <v>2938.08</v>
      </c>
      <c r="L3454" s="1">
        <f>Global_Household_Financial_Dyna[[#This Row],[Monthly_Savings]]/Global_Household_Financial_Dyna[[#This Row],[Net Income]]</f>
        <v>0.18599221260142679</v>
      </c>
      <c r="M3454" s="2">
        <f>Global_Household_Financial_Dyna[[#This Row],[Monthly_Expenses]]/Global_Household_Financial_Dyna[[#This Row],[Net Income]]</f>
        <v>0.81400778739857316</v>
      </c>
      <c r="N3454" t="str">
        <f>IF(Global_Household_Financial_Dyna[[#This Row],[Monthly_Savings]]&lt;0,"High Risk", IF(Global_Household_Financial_Dyna[[#This Row],[Savings Rate%]]&lt;0.1, "Medium", "Safe"))</f>
        <v>Safe</v>
      </c>
      <c r="O3454">
        <f>Global_Household_Financial_Dyna[[#This Row],[Total_Household_Income]]/Global_Household_Financial_Dyna[[#This Row],[Family_Size]]</f>
        <v>1883.385</v>
      </c>
      <c r="P3454" s="2">
        <f t="shared" si="106"/>
        <v>0.32336204947805613</v>
      </c>
      <c r="Q3454" s="2">
        <f t="shared" si="107"/>
        <v>-0.13736983687662935</v>
      </c>
      <c r="R3454" s="2" t="str">
        <f>IF(Global_Household_Financial_Dyna[[#This Row],[Vs country_Average]]&lt;-0.2, "Underperformer", IF(Global_Household_Financial_Dyna[[#This Row],[Vs country_Average]]&gt;0.2, "Outperformer", "Normal"))</f>
        <v>Normal</v>
      </c>
      <c r="S34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546.46</v>
      </c>
      <c r="T34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546.46</v>
      </c>
      <c r="U34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546.46</v>
      </c>
      <c r="V34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546.46</v>
      </c>
    </row>
    <row r="3455" spans="1:22" x14ac:dyDescent="0.3">
      <c r="A3455">
        <v>3463</v>
      </c>
      <c r="B3455" t="s">
        <v>16</v>
      </c>
      <c r="C3455" t="s">
        <v>21</v>
      </c>
      <c r="D3455">
        <v>4</v>
      </c>
      <c r="E3455">
        <v>2</v>
      </c>
      <c r="F3455">
        <v>2386.15</v>
      </c>
      <c r="G3455">
        <v>3561.98</v>
      </c>
      <c r="H3455">
        <v>1246.69</v>
      </c>
      <c r="I3455">
        <v>3380.32</v>
      </c>
      <c r="J3455">
        <v>-1065.03</v>
      </c>
      <c r="K3455">
        <f>Global_Household_Financial_Dyna[[#This Row],[Total_Household_Income]]-Global_Household_Financial_Dyna[[#This Row],[Estimated_Taxes]]</f>
        <v>2315.29</v>
      </c>
      <c r="L3455" s="1">
        <f>Global_Household_Financial_Dyna[[#This Row],[Monthly_Savings]]/Global_Household_Financial_Dyna[[#This Row],[Net Income]]</f>
        <v>-0.45999853150145337</v>
      </c>
      <c r="M3455" s="2">
        <f>Global_Household_Financial_Dyna[[#This Row],[Monthly_Expenses]]/Global_Household_Financial_Dyna[[#This Row],[Net Income]]</f>
        <v>1.4599985315014534</v>
      </c>
      <c r="N3455" t="str">
        <f>IF(Global_Household_Financial_Dyna[[#This Row],[Monthly_Savings]]&lt;0,"High Risk", IF(Global_Household_Financial_Dyna[[#This Row],[Savings Rate%]]&lt;0.1, "Medium", "Safe"))</f>
        <v>High Risk</v>
      </c>
      <c r="O3455">
        <f>Global_Household_Financial_Dyna[[#This Row],[Total_Household_Income]]/Global_Household_Financial_Dyna[[#This Row],[Family_Size]]</f>
        <v>890.495</v>
      </c>
      <c r="P3455" s="2">
        <f t="shared" si="106"/>
        <v>0.15879799892000862</v>
      </c>
      <c r="Q3455" s="2">
        <f t="shared" si="107"/>
        <v>-0.61879653042146199</v>
      </c>
      <c r="R3455" s="2" t="str">
        <f>IF(Global_Household_Financial_Dyna[[#This Row],[Vs country_Average]]&lt;-0.2, "Underperformer", IF(Global_Household_Financial_Dyna[[#This Row],[Vs country_Average]]&gt;0.2, "Outperformer", "Normal"))</f>
        <v>Underperformer</v>
      </c>
      <c r="S34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-896.0139999999999</v>
      </c>
      <c r="T34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-726.99799999999993</v>
      </c>
      <c r="U34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-557.98199999999997</v>
      </c>
      <c r="V34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-388.96599999999989</v>
      </c>
    </row>
    <row r="3456" spans="1:22" x14ac:dyDescent="0.3">
      <c r="A3456">
        <v>3464</v>
      </c>
      <c r="B3456" t="s">
        <v>16</v>
      </c>
      <c r="C3456" t="s">
        <v>21</v>
      </c>
      <c r="D3456">
        <v>8</v>
      </c>
      <c r="E3456">
        <v>3</v>
      </c>
      <c r="F3456">
        <v>3068.14</v>
      </c>
      <c r="G3456">
        <v>6982.99</v>
      </c>
      <c r="H3456">
        <v>2444.0500000000002</v>
      </c>
      <c r="I3456">
        <v>6266.52</v>
      </c>
      <c r="J3456">
        <v>-1727.57</v>
      </c>
      <c r="K3456">
        <f>Global_Household_Financial_Dyna[[#This Row],[Total_Household_Income]]-Global_Household_Financial_Dyna[[#This Row],[Estimated_Taxes]]</f>
        <v>4538.9399999999996</v>
      </c>
      <c r="L3456" s="1">
        <f>Global_Household_Financial_Dyna[[#This Row],[Monthly_Savings]]/Global_Household_Financial_Dyna[[#This Row],[Net Income]]</f>
        <v>-0.38061089152974042</v>
      </c>
      <c r="M3456" s="2">
        <f>Global_Household_Financial_Dyna[[#This Row],[Monthly_Expenses]]/Global_Household_Financial_Dyna[[#This Row],[Net Income]]</f>
        <v>1.3806130946873061</v>
      </c>
      <c r="N3456" t="str">
        <f>IF(Global_Household_Financial_Dyna[[#This Row],[Monthly_Savings]]&lt;0,"High Risk", IF(Global_Household_Financial_Dyna[[#This Row],[Savings Rate%]]&lt;0.1, "Medium", "Safe"))</f>
        <v>High Risk</v>
      </c>
      <c r="O3456">
        <f>Global_Household_Financial_Dyna[[#This Row],[Total_Household_Income]]/Global_Household_Financial_Dyna[[#This Row],[Family_Size]]</f>
        <v>872.87374999999997</v>
      </c>
      <c r="P3456" s="2">
        <f t="shared" si="106"/>
        <v>0.15879799892000862</v>
      </c>
      <c r="Q3456" s="2">
        <f t="shared" si="107"/>
        <v>-0.53940889044974905</v>
      </c>
      <c r="R3456" s="2" t="str">
        <f>IF(Global_Household_Financial_Dyna[[#This Row],[Vs country_Average]]&lt;-0.2, "Underperformer", IF(Global_Household_Financial_Dyna[[#This Row],[Vs country_Average]]&gt;0.2, "Outperformer", "Normal"))</f>
        <v>Underperformer</v>
      </c>
      <c r="S34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-1414.2439999999999</v>
      </c>
      <c r="T34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-1100.9179999999999</v>
      </c>
      <c r="U34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-787.59199999999987</v>
      </c>
      <c r="V34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-474.26599999999985</v>
      </c>
    </row>
    <row r="3457" spans="1:22" x14ac:dyDescent="0.3">
      <c r="A3457">
        <v>3465</v>
      </c>
      <c r="B3457" t="s">
        <v>18</v>
      </c>
      <c r="C3457" t="s">
        <v>19</v>
      </c>
      <c r="D3457">
        <v>5</v>
      </c>
      <c r="E3457">
        <v>1</v>
      </c>
      <c r="F3457">
        <v>3910.39</v>
      </c>
      <c r="G3457">
        <v>3910.39</v>
      </c>
      <c r="H3457">
        <v>860.29</v>
      </c>
      <c r="I3457">
        <v>3395.55</v>
      </c>
      <c r="J3457">
        <v>-345.44</v>
      </c>
      <c r="K3457">
        <f>Global_Household_Financial_Dyna[[#This Row],[Total_Household_Income]]-Global_Household_Financial_Dyna[[#This Row],[Estimated_Taxes]]</f>
        <v>3050.1</v>
      </c>
      <c r="L3457" s="1">
        <f>Global_Household_Financial_Dyna[[#This Row],[Monthly_Savings]]/Global_Household_Financial_Dyna[[#This Row],[Net Income]]</f>
        <v>-0.11325530310481624</v>
      </c>
      <c r="M3457" s="2">
        <f>Global_Household_Financial_Dyna[[#This Row],[Monthly_Expenses]]/Global_Household_Financial_Dyna[[#This Row],[Net Income]]</f>
        <v>1.1132585816858465</v>
      </c>
      <c r="N3457" t="str">
        <f>IF(Global_Household_Financial_Dyna[[#This Row],[Monthly_Savings]]&lt;0,"High Risk", IF(Global_Household_Financial_Dyna[[#This Row],[Savings Rate%]]&lt;0.1, "Medium", "Safe"))</f>
        <v>High Risk</v>
      </c>
      <c r="O3457">
        <f>Global_Household_Financial_Dyna[[#This Row],[Total_Household_Income]]/Global_Household_Financial_Dyna[[#This Row],[Family_Size]]</f>
        <v>782.07799999999997</v>
      </c>
      <c r="P3457" s="2">
        <f t="shared" si="106"/>
        <v>0.32336204947805613</v>
      </c>
      <c r="Q3457" s="2">
        <f t="shared" si="107"/>
        <v>-0.43661735258287238</v>
      </c>
      <c r="R3457" s="2" t="str">
        <f>IF(Global_Household_Financial_Dyna[[#This Row],[Vs country_Average]]&lt;-0.2, "Underperformer", IF(Global_Household_Financial_Dyna[[#This Row],[Vs country_Average]]&gt;0.2, "Outperformer", "Normal"))</f>
        <v>Underperformer</v>
      </c>
      <c r="S34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-175.66249999999997</v>
      </c>
      <c r="T34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-5.8849999999999909</v>
      </c>
      <c r="U34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163.89250000000004</v>
      </c>
      <c r="V34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333.67</v>
      </c>
    </row>
    <row r="3458" spans="1:22" x14ac:dyDescent="0.3">
      <c r="A3458">
        <v>3466</v>
      </c>
      <c r="B3458" t="s">
        <v>14</v>
      </c>
      <c r="C3458" t="s">
        <v>15</v>
      </c>
      <c r="D3458">
        <v>1</v>
      </c>
      <c r="E3458">
        <v>1</v>
      </c>
      <c r="F3458">
        <v>1435.29</v>
      </c>
      <c r="G3458">
        <v>1435.29</v>
      </c>
      <c r="H3458">
        <v>215.29</v>
      </c>
      <c r="I3458">
        <v>598.41</v>
      </c>
      <c r="J3458">
        <v>621.59</v>
      </c>
      <c r="K3458">
        <f>Global_Household_Financial_Dyna[[#This Row],[Total_Household_Income]]-Global_Household_Financial_Dyna[[#This Row],[Estimated_Taxes]]</f>
        <v>1220</v>
      </c>
      <c r="L3458" s="1">
        <f>Global_Household_Financial_Dyna[[#This Row],[Monthly_Savings]]/Global_Household_Financial_Dyna[[#This Row],[Net Income]]</f>
        <v>0.50950000000000006</v>
      </c>
      <c r="M3458" s="2">
        <f>Global_Household_Financial_Dyna[[#This Row],[Monthly_Expenses]]/Global_Household_Financial_Dyna[[#This Row],[Net Income]]</f>
        <v>0.49049999999999999</v>
      </c>
      <c r="N3458" t="str">
        <f>IF(Global_Household_Financial_Dyna[[#This Row],[Monthly_Savings]]&lt;0,"High Risk", IF(Global_Household_Financial_Dyna[[#This Row],[Savings Rate%]]&lt;0.1, "Medium", "Safe"))</f>
        <v>Safe</v>
      </c>
      <c r="O3458">
        <f>Global_Household_Financial_Dyna[[#This Row],[Total_Household_Income]]/Global_Household_Financial_Dyna[[#This Row],[Family_Size]]</f>
        <v>1435.29</v>
      </c>
      <c r="P3458" s="2">
        <f t="shared" ref="P3458:P3521" si="108">AVERAGEIF($B$2:$B$4986,$B3458,$L$2:$L$4986)</f>
        <v>0.39788995363055785</v>
      </c>
      <c r="Q3458" s="2">
        <f t="shared" ref="Q3458:Q3521" si="109">L3458-P3458</f>
        <v>0.11161004636944222</v>
      </c>
      <c r="R3458" s="2" t="str">
        <f>IF(Global_Household_Financial_Dyna[[#This Row],[Vs country_Average]]&lt;-0.2, "Underperformer", IF(Global_Household_Financial_Dyna[[#This Row],[Vs country_Average]]&gt;0.2, "Outperformer", "Normal"))</f>
        <v>Normal</v>
      </c>
      <c r="S34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621.59</v>
      </c>
      <c r="T34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621.59</v>
      </c>
      <c r="U34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621.59</v>
      </c>
      <c r="V34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621.59</v>
      </c>
    </row>
    <row r="3459" spans="1:22" x14ac:dyDescent="0.3">
      <c r="A3459">
        <v>3467</v>
      </c>
      <c r="B3459" t="s">
        <v>10</v>
      </c>
      <c r="C3459" t="s">
        <v>22</v>
      </c>
      <c r="D3459">
        <v>7</v>
      </c>
      <c r="E3459">
        <v>3</v>
      </c>
      <c r="F3459">
        <v>815.5</v>
      </c>
      <c r="G3459">
        <v>1575.54</v>
      </c>
      <c r="H3459">
        <v>157.55000000000001</v>
      </c>
      <c r="I3459">
        <v>1049.3800000000001</v>
      </c>
      <c r="J3459">
        <v>368.6</v>
      </c>
      <c r="K3459">
        <f>Global_Household_Financial_Dyna[[#This Row],[Total_Household_Income]]-Global_Household_Financial_Dyna[[#This Row],[Estimated_Taxes]]</f>
        <v>1417.99</v>
      </c>
      <c r="L3459" s="1">
        <f>Global_Household_Financial_Dyna[[#This Row],[Monthly_Savings]]/Global_Household_Financial_Dyna[[#This Row],[Net Income]]</f>
        <v>0.25994541569404583</v>
      </c>
      <c r="M3459" s="2">
        <f>Global_Household_Financial_Dyna[[#This Row],[Monthly_Expenses]]/Global_Household_Financial_Dyna[[#This Row],[Net Income]]</f>
        <v>0.74004753207004292</v>
      </c>
      <c r="N3459" t="str">
        <f>IF(Global_Household_Financial_Dyna[[#This Row],[Monthly_Savings]]&lt;0,"High Risk", IF(Global_Household_Financial_Dyna[[#This Row],[Savings Rate%]]&lt;0.1, "Medium", "Safe"))</f>
        <v>Safe</v>
      </c>
      <c r="O3459">
        <f>Global_Household_Financial_Dyna[[#This Row],[Total_Household_Income]]/Global_Household_Financial_Dyna[[#This Row],[Family_Size]]</f>
        <v>225.07714285714286</v>
      </c>
      <c r="P3459" s="2">
        <f t="shared" si="108"/>
        <v>0.42077341556833553</v>
      </c>
      <c r="Q3459" s="2">
        <f t="shared" si="109"/>
        <v>-0.1608279998742897</v>
      </c>
      <c r="R3459" s="2" t="str">
        <f>IF(Global_Household_Financial_Dyna[[#This Row],[Vs country_Average]]&lt;-0.2, "Underperformer", IF(Global_Household_Financial_Dyna[[#This Row],[Vs country_Average]]&gt;0.2, "Outperformer", "Normal"))</f>
        <v>Normal</v>
      </c>
      <c r="S34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368.6</v>
      </c>
      <c r="T34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368.6</v>
      </c>
      <c r="U34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368.6</v>
      </c>
      <c r="V34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368.6</v>
      </c>
    </row>
    <row r="3460" spans="1:22" x14ac:dyDescent="0.3">
      <c r="A3460">
        <v>3468</v>
      </c>
      <c r="B3460" t="s">
        <v>16</v>
      </c>
      <c r="C3460" t="s">
        <v>17</v>
      </c>
      <c r="D3460">
        <v>1</v>
      </c>
      <c r="E3460">
        <v>1</v>
      </c>
      <c r="F3460">
        <v>6037.01</v>
      </c>
      <c r="G3460">
        <v>6037.01</v>
      </c>
      <c r="H3460">
        <v>2112.9499999999998</v>
      </c>
      <c r="I3460">
        <v>1660.86</v>
      </c>
      <c r="J3460">
        <v>2263.1999999999998</v>
      </c>
      <c r="K3460">
        <f>Global_Household_Financial_Dyna[[#This Row],[Total_Household_Income]]-Global_Household_Financial_Dyna[[#This Row],[Estimated_Taxes]]</f>
        <v>3924.0600000000004</v>
      </c>
      <c r="L3460" s="1">
        <f>Global_Household_Financial_Dyna[[#This Row],[Monthly_Savings]]/Global_Household_Financial_Dyna[[#This Row],[Net Income]]</f>
        <v>0.57674959098484724</v>
      </c>
      <c r="M3460" s="2">
        <f>Global_Household_Financial_Dyna[[#This Row],[Monthly_Expenses]]/Global_Household_Financial_Dyna[[#This Row],[Net Income]]</f>
        <v>0.4232504090151526</v>
      </c>
      <c r="N3460" t="str">
        <f>IF(Global_Household_Financial_Dyna[[#This Row],[Monthly_Savings]]&lt;0,"High Risk", IF(Global_Household_Financial_Dyna[[#This Row],[Savings Rate%]]&lt;0.1, "Medium", "Safe"))</f>
        <v>Safe</v>
      </c>
      <c r="O3460">
        <f>Global_Household_Financial_Dyna[[#This Row],[Total_Household_Income]]/Global_Household_Financial_Dyna[[#This Row],[Family_Size]]</f>
        <v>6037.01</v>
      </c>
      <c r="P3460" s="2">
        <f t="shared" si="108"/>
        <v>0.15879799892000862</v>
      </c>
      <c r="Q3460" s="2">
        <f t="shared" si="109"/>
        <v>0.41795159206483862</v>
      </c>
      <c r="R3460" s="2" t="str">
        <f>IF(Global_Household_Financial_Dyna[[#This Row],[Vs country_Average]]&lt;-0.2, "Underperformer", IF(Global_Household_Financial_Dyna[[#This Row],[Vs country_Average]]&gt;0.2, "Outperformer", "Normal"))</f>
        <v>Outperformer</v>
      </c>
      <c r="S34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2263.1999999999998</v>
      </c>
      <c r="T34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2263.1999999999998</v>
      </c>
      <c r="U34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2263.1999999999998</v>
      </c>
      <c r="V34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2263.1999999999998</v>
      </c>
    </row>
    <row r="3461" spans="1:22" x14ac:dyDescent="0.3">
      <c r="A3461">
        <v>3469</v>
      </c>
      <c r="B3461" t="s">
        <v>14</v>
      </c>
      <c r="C3461" t="s">
        <v>15</v>
      </c>
      <c r="D3461">
        <v>1</v>
      </c>
      <c r="E3461">
        <v>1</v>
      </c>
      <c r="F3461">
        <v>1567.32</v>
      </c>
      <c r="G3461">
        <v>1567.32</v>
      </c>
      <c r="H3461">
        <v>235.1</v>
      </c>
      <c r="I3461">
        <v>663.49</v>
      </c>
      <c r="J3461">
        <v>668.73</v>
      </c>
      <c r="K3461">
        <f>Global_Household_Financial_Dyna[[#This Row],[Total_Household_Income]]-Global_Household_Financial_Dyna[[#This Row],[Estimated_Taxes]]</f>
        <v>1332.22</v>
      </c>
      <c r="L3461" s="1">
        <f>Global_Household_Financial_Dyna[[#This Row],[Monthly_Savings]]/Global_Household_Financial_Dyna[[#This Row],[Net Income]]</f>
        <v>0.50196664214619202</v>
      </c>
      <c r="M3461" s="2">
        <f>Global_Household_Financial_Dyna[[#This Row],[Monthly_Expenses]]/Global_Household_Financial_Dyna[[#This Row],[Net Income]]</f>
        <v>0.49803335785380792</v>
      </c>
      <c r="N3461" t="str">
        <f>IF(Global_Household_Financial_Dyna[[#This Row],[Monthly_Savings]]&lt;0,"High Risk", IF(Global_Household_Financial_Dyna[[#This Row],[Savings Rate%]]&lt;0.1, "Medium", "Safe"))</f>
        <v>Safe</v>
      </c>
      <c r="O3461">
        <f>Global_Household_Financial_Dyna[[#This Row],[Total_Household_Income]]/Global_Household_Financial_Dyna[[#This Row],[Family_Size]]</f>
        <v>1567.32</v>
      </c>
      <c r="P3461" s="2">
        <f t="shared" si="108"/>
        <v>0.39788995363055785</v>
      </c>
      <c r="Q3461" s="2">
        <f t="shared" si="109"/>
        <v>0.10407668851563417</v>
      </c>
      <c r="R3461" s="2" t="str">
        <f>IF(Global_Household_Financial_Dyna[[#This Row],[Vs country_Average]]&lt;-0.2, "Underperformer", IF(Global_Household_Financial_Dyna[[#This Row],[Vs country_Average]]&gt;0.2, "Outperformer", "Normal"))</f>
        <v>Normal</v>
      </c>
      <c r="S34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668.73</v>
      </c>
      <c r="T34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668.73</v>
      </c>
      <c r="U34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668.73</v>
      </c>
      <c r="V34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668.73</v>
      </c>
    </row>
    <row r="3462" spans="1:22" x14ac:dyDescent="0.3">
      <c r="A3462">
        <v>3470</v>
      </c>
      <c r="B3462" t="s">
        <v>18</v>
      </c>
      <c r="C3462" t="s">
        <v>20</v>
      </c>
      <c r="D3462">
        <v>3</v>
      </c>
      <c r="E3462">
        <v>3</v>
      </c>
      <c r="F3462">
        <v>3962.65</v>
      </c>
      <c r="G3462">
        <v>8408.31</v>
      </c>
      <c r="H3462">
        <v>2270.2399999999998</v>
      </c>
      <c r="I3462">
        <v>2252.44</v>
      </c>
      <c r="J3462">
        <v>3885.62</v>
      </c>
      <c r="K3462">
        <f>Global_Household_Financial_Dyna[[#This Row],[Total_Household_Income]]-Global_Household_Financial_Dyna[[#This Row],[Estimated_Taxes]]</f>
        <v>6138.07</v>
      </c>
      <c r="L3462" s="1">
        <f>Global_Household_Financial_Dyna[[#This Row],[Monthly_Savings]]/Global_Household_Financial_Dyna[[#This Row],[Net Income]]</f>
        <v>0.63303611721599784</v>
      </c>
      <c r="M3462" s="2">
        <f>Global_Household_Financial_Dyna[[#This Row],[Monthly_Expenses]]/Global_Household_Financial_Dyna[[#This Row],[Net Income]]</f>
        <v>0.36696225360740431</v>
      </c>
      <c r="N3462" t="str">
        <f>IF(Global_Household_Financial_Dyna[[#This Row],[Monthly_Savings]]&lt;0,"High Risk", IF(Global_Household_Financial_Dyna[[#This Row],[Savings Rate%]]&lt;0.1, "Medium", "Safe"))</f>
        <v>Safe</v>
      </c>
      <c r="O3462">
        <f>Global_Household_Financial_Dyna[[#This Row],[Total_Household_Income]]/Global_Household_Financial_Dyna[[#This Row],[Family_Size]]</f>
        <v>2802.77</v>
      </c>
      <c r="P3462" s="2">
        <f t="shared" si="108"/>
        <v>0.32336204947805613</v>
      </c>
      <c r="Q3462" s="2">
        <f t="shared" si="109"/>
        <v>0.30967406773794171</v>
      </c>
      <c r="R3462" s="2" t="str">
        <f>IF(Global_Household_Financial_Dyna[[#This Row],[Vs country_Average]]&lt;-0.2, "Underperformer", IF(Global_Household_Financial_Dyna[[#This Row],[Vs country_Average]]&gt;0.2, "Outperformer", "Normal"))</f>
        <v>Outperformer</v>
      </c>
      <c r="S34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3885.62</v>
      </c>
      <c r="T34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3885.62</v>
      </c>
      <c r="U34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3885.62</v>
      </c>
      <c r="V34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3885.62</v>
      </c>
    </row>
    <row r="3463" spans="1:22" x14ac:dyDescent="0.3">
      <c r="A3463">
        <v>3471</v>
      </c>
      <c r="B3463" t="s">
        <v>18</v>
      </c>
      <c r="C3463" t="s">
        <v>19</v>
      </c>
      <c r="D3463">
        <v>4</v>
      </c>
      <c r="E3463">
        <v>2</v>
      </c>
      <c r="F3463">
        <v>1597.84</v>
      </c>
      <c r="G3463">
        <v>2513.5100000000002</v>
      </c>
      <c r="H3463">
        <v>552.97</v>
      </c>
      <c r="I3463">
        <v>2385.3200000000002</v>
      </c>
      <c r="J3463">
        <v>-424.78</v>
      </c>
      <c r="K3463">
        <f>Global_Household_Financial_Dyna[[#This Row],[Total_Household_Income]]-Global_Household_Financial_Dyna[[#This Row],[Estimated_Taxes]]</f>
        <v>1960.5400000000002</v>
      </c>
      <c r="L3463" s="1">
        <f>Global_Household_Financial_Dyna[[#This Row],[Monthly_Savings]]/Global_Household_Financial_Dyna[[#This Row],[Net Income]]</f>
        <v>-0.21666479643363559</v>
      </c>
      <c r="M3463" s="2">
        <f>Global_Household_Financial_Dyna[[#This Row],[Monthly_Expenses]]/Global_Household_Financial_Dyna[[#This Row],[Net Income]]</f>
        <v>1.2166647964336357</v>
      </c>
      <c r="N3463" t="str">
        <f>IF(Global_Household_Financial_Dyna[[#This Row],[Monthly_Savings]]&lt;0,"High Risk", IF(Global_Household_Financial_Dyna[[#This Row],[Savings Rate%]]&lt;0.1, "Medium", "Safe"))</f>
        <v>High Risk</v>
      </c>
      <c r="O3463">
        <f>Global_Household_Financial_Dyna[[#This Row],[Total_Household_Income]]/Global_Household_Financial_Dyna[[#This Row],[Family_Size]]</f>
        <v>628.37750000000005</v>
      </c>
      <c r="P3463" s="2">
        <f t="shared" si="108"/>
        <v>0.32336204947805613</v>
      </c>
      <c r="Q3463" s="2">
        <f t="shared" si="109"/>
        <v>-0.5400268459116917</v>
      </c>
      <c r="R3463" s="2" t="str">
        <f>IF(Global_Household_Financial_Dyna[[#This Row],[Vs country_Average]]&lt;-0.2, "Underperformer", IF(Global_Household_Financial_Dyna[[#This Row],[Vs country_Average]]&gt;0.2, "Outperformer", "Normal"))</f>
        <v>Underperformer</v>
      </c>
      <c r="S34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-305.51399999999995</v>
      </c>
      <c r="T34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-186.24799999999991</v>
      </c>
      <c r="U34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-66.981999999999971</v>
      </c>
      <c r="V34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52.284000000000162</v>
      </c>
    </row>
    <row r="3464" spans="1:22" x14ac:dyDescent="0.3">
      <c r="A3464">
        <v>3472</v>
      </c>
      <c r="B3464" t="s">
        <v>14</v>
      </c>
      <c r="C3464" t="s">
        <v>15</v>
      </c>
      <c r="D3464">
        <v>3</v>
      </c>
      <c r="E3464">
        <v>2</v>
      </c>
      <c r="F3464">
        <v>1200.8800000000001</v>
      </c>
      <c r="G3464">
        <v>2060.23</v>
      </c>
      <c r="H3464">
        <v>309.02999999999997</v>
      </c>
      <c r="I3464">
        <v>1084.21</v>
      </c>
      <c r="J3464">
        <v>666.99</v>
      </c>
      <c r="K3464">
        <f>Global_Household_Financial_Dyna[[#This Row],[Total_Household_Income]]-Global_Household_Financial_Dyna[[#This Row],[Estimated_Taxes]]</f>
        <v>1751.2</v>
      </c>
      <c r="L3464" s="1">
        <f>Global_Household_Financial_Dyna[[#This Row],[Monthly_Savings]]/Global_Household_Financial_Dyna[[#This Row],[Net Income]]</f>
        <v>0.38087597076290541</v>
      </c>
      <c r="M3464" s="2">
        <f>Global_Household_Financial_Dyna[[#This Row],[Monthly_Expenses]]/Global_Household_Financial_Dyna[[#This Row],[Net Income]]</f>
        <v>0.61912402923709453</v>
      </c>
      <c r="N3464" t="str">
        <f>IF(Global_Household_Financial_Dyna[[#This Row],[Monthly_Savings]]&lt;0,"High Risk", IF(Global_Household_Financial_Dyna[[#This Row],[Savings Rate%]]&lt;0.1, "Medium", "Safe"))</f>
        <v>Safe</v>
      </c>
      <c r="O3464">
        <f>Global_Household_Financial_Dyna[[#This Row],[Total_Household_Income]]/Global_Household_Financial_Dyna[[#This Row],[Family_Size]]</f>
        <v>686.74333333333334</v>
      </c>
      <c r="P3464" s="2">
        <f t="shared" si="108"/>
        <v>0.39788995363055785</v>
      </c>
      <c r="Q3464" s="2">
        <f t="shared" si="109"/>
        <v>-1.7013982867652433E-2</v>
      </c>
      <c r="R3464" s="2" t="str">
        <f>IF(Global_Household_Financial_Dyna[[#This Row],[Vs country_Average]]&lt;-0.2, "Underperformer", IF(Global_Household_Financial_Dyna[[#This Row],[Vs country_Average]]&gt;0.2, "Outperformer", "Normal"))</f>
        <v>Normal</v>
      </c>
      <c r="S34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666.99</v>
      </c>
      <c r="T34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666.99</v>
      </c>
      <c r="U34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666.99</v>
      </c>
      <c r="V34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666.99</v>
      </c>
    </row>
    <row r="3465" spans="1:22" x14ac:dyDescent="0.3">
      <c r="A3465">
        <v>3473</v>
      </c>
      <c r="B3465" t="s">
        <v>16</v>
      </c>
      <c r="C3465" t="s">
        <v>21</v>
      </c>
      <c r="D3465">
        <v>7</v>
      </c>
      <c r="E3465">
        <v>2</v>
      </c>
      <c r="F3465">
        <v>4921.5600000000004</v>
      </c>
      <c r="G3465">
        <v>8561.6299999999992</v>
      </c>
      <c r="H3465">
        <v>3424.65</v>
      </c>
      <c r="I3465">
        <v>4910.6400000000003</v>
      </c>
      <c r="J3465">
        <v>226.34</v>
      </c>
      <c r="K3465">
        <f>Global_Household_Financial_Dyna[[#This Row],[Total_Household_Income]]-Global_Household_Financial_Dyna[[#This Row],[Estimated_Taxes]]</f>
        <v>5136.9799999999996</v>
      </c>
      <c r="L3465" s="1">
        <f>Global_Household_Financial_Dyna[[#This Row],[Monthly_Savings]]/Global_Household_Financial_Dyna[[#This Row],[Net Income]]</f>
        <v>4.4060907381379723E-2</v>
      </c>
      <c r="M3465" s="2">
        <f>Global_Household_Financial_Dyna[[#This Row],[Monthly_Expenses]]/Global_Household_Financial_Dyna[[#This Row],[Net Income]]</f>
        <v>0.95593909261862042</v>
      </c>
      <c r="N3465" t="str">
        <f>IF(Global_Household_Financial_Dyna[[#This Row],[Monthly_Savings]]&lt;0,"High Risk", IF(Global_Household_Financial_Dyna[[#This Row],[Savings Rate%]]&lt;0.1, "Medium", "Safe"))</f>
        <v>Medium</v>
      </c>
      <c r="O3465">
        <f>Global_Household_Financial_Dyna[[#This Row],[Total_Household_Income]]/Global_Household_Financial_Dyna[[#This Row],[Family_Size]]</f>
        <v>1223.0899999999999</v>
      </c>
      <c r="P3465" s="2">
        <f t="shared" si="108"/>
        <v>0.15879799892000862</v>
      </c>
      <c r="Q3465" s="2">
        <f t="shared" si="109"/>
        <v>-0.1147370915386289</v>
      </c>
      <c r="R3465" s="2" t="str">
        <f>IF(Global_Household_Financial_Dyna[[#This Row],[Vs country_Average]]&lt;-0.2, "Underperformer", IF(Global_Household_Financial_Dyna[[#This Row],[Vs country_Average]]&gt;0.2, "Outperformer", "Normal"))</f>
        <v>Normal</v>
      </c>
      <c r="S34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226.34</v>
      </c>
      <c r="T34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226.34</v>
      </c>
      <c r="U34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226.34</v>
      </c>
      <c r="V34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226.34</v>
      </c>
    </row>
    <row r="3466" spans="1:22" x14ac:dyDescent="0.3">
      <c r="A3466">
        <v>3474</v>
      </c>
      <c r="B3466" t="s">
        <v>16</v>
      </c>
      <c r="C3466" t="s">
        <v>21</v>
      </c>
      <c r="D3466">
        <v>7</v>
      </c>
      <c r="E3466">
        <v>3</v>
      </c>
      <c r="F3466">
        <v>6981.55</v>
      </c>
      <c r="G3466">
        <v>17596.330000000002</v>
      </c>
      <c r="H3466">
        <v>7038.53</v>
      </c>
      <c r="I3466">
        <v>4634.5200000000004</v>
      </c>
      <c r="J3466">
        <v>5923.27</v>
      </c>
      <c r="K3466">
        <f>Global_Household_Financial_Dyna[[#This Row],[Total_Household_Income]]-Global_Household_Financial_Dyna[[#This Row],[Estimated_Taxes]]</f>
        <v>10557.800000000003</v>
      </c>
      <c r="L3466" s="1">
        <f>Global_Household_Financial_Dyna[[#This Row],[Monthly_Savings]]/Global_Household_Financial_Dyna[[#This Row],[Net Income]]</f>
        <v>0.5610326014889464</v>
      </c>
      <c r="M3466" s="2">
        <f>Global_Household_Financial_Dyna[[#This Row],[Monthly_Expenses]]/Global_Household_Financial_Dyna[[#This Row],[Net Income]]</f>
        <v>0.43896645134402995</v>
      </c>
      <c r="N3466" t="str">
        <f>IF(Global_Household_Financial_Dyna[[#This Row],[Monthly_Savings]]&lt;0,"High Risk", IF(Global_Household_Financial_Dyna[[#This Row],[Savings Rate%]]&lt;0.1, "Medium", "Safe"))</f>
        <v>Safe</v>
      </c>
      <c r="O3466">
        <f>Global_Household_Financial_Dyna[[#This Row],[Total_Household_Income]]/Global_Household_Financial_Dyna[[#This Row],[Family_Size]]</f>
        <v>2513.761428571429</v>
      </c>
      <c r="P3466" s="2">
        <f t="shared" si="108"/>
        <v>0.15879799892000862</v>
      </c>
      <c r="Q3466" s="2">
        <f t="shared" si="109"/>
        <v>0.40223460256893778</v>
      </c>
      <c r="R3466" s="2" t="str">
        <f>IF(Global_Household_Financial_Dyna[[#This Row],[Vs country_Average]]&lt;-0.2, "Underperformer", IF(Global_Household_Financial_Dyna[[#This Row],[Vs country_Average]]&gt;0.2, "Outperformer", "Normal"))</f>
        <v>Outperformer</v>
      </c>
      <c r="S34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5923.27</v>
      </c>
      <c r="T34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5923.27</v>
      </c>
      <c r="U34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5923.27</v>
      </c>
      <c r="V34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5923.27</v>
      </c>
    </row>
    <row r="3467" spans="1:22" x14ac:dyDescent="0.3">
      <c r="A3467">
        <v>3475</v>
      </c>
      <c r="B3467" t="s">
        <v>14</v>
      </c>
      <c r="C3467" t="s">
        <v>15</v>
      </c>
      <c r="D3467">
        <v>6</v>
      </c>
      <c r="E3467">
        <v>3</v>
      </c>
      <c r="F3467">
        <v>1642.96</v>
      </c>
      <c r="G3467">
        <v>3506.06</v>
      </c>
      <c r="H3467">
        <v>525.91</v>
      </c>
      <c r="I3467">
        <v>1332.89</v>
      </c>
      <c r="J3467">
        <v>1647.26</v>
      </c>
      <c r="K3467">
        <f>Global_Household_Financial_Dyna[[#This Row],[Total_Household_Income]]-Global_Household_Financial_Dyna[[#This Row],[Estimated_Taxes]]</f>
        <v>2980.15</v>
      </c>
      <c r="L3467" s="1">
        <f>Global_Household_Financial_Dyna[[#This Row],[Monthly_Savings]]/Global_Household_Financial_Dyna[[#This Row],[Net Income]]</f>
        <v>0.55274398939650682</v>
      </c>
      <c r="M3467" s="2">
        <f>Global_Household_Financial_Dyna[[#This Row],[Monthly_Expenses]]/Global_Household_Financial_Dyna[[#This Row],[Net Income]]</f>
        <v>0.44725601060349313</v>
      </c>
      <c r="N3467" t="str">
        <f>IF(Global_Household_Financial_Dyna[[#This Row],[Monthly_Savings]]&lt;0,"High Risk", IF(Global_Household_Financial_Dyna[[#This Row],[Savings Rate%]]&lt;0.1, "Medium", "Safe"))</f>
        <v>Safe</v>
      </c>
      <c r="O3467">
        <f>Global_Household_Financial_Dyna[[#This Row],[Total_Household_Income]]/Global_Household_Financial_Dyna[[#This Row],[Family_Size]]</f>
        <v>584.34333333333336</v>
      </c>
      <c r="P3467" s="2">
        <f t="shared" si="108"/>
        <v>0.39788995363055785</v>
      </c>
      <c r="Q3467" s="2">
        <f t="shared" si="109"/>
        <v>0.15485403576594897</v>
      </c>
      <c r="R3467" s="2" t="str">
        <f>IF(Global_Household_Financial_Dyna[[#This Row],[Vs country_Average]]&lt;-0.2, "Underperformer", IF(Global_Household_Financial_Dyna[[#This Row],[Vs country_Average]]&gt;0.2, "Outperformer", "Normal"))</f>
        <v>Normal</v>
      </c>
      <c r="S34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1647.26</v>
      </c>
      <c r="T34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1647.26</v>
      </c>
      <c r="U34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1647.26</v>
      </c>
      <c r="V34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1647.26</v>
      </c>
    </row>
    <row r="3468" spans="1:22" x14ac:dyDescent="0.3">
      <c r="A3468">
        <v>3476</v>
      </c>
      <c r="B3468" t="s">
        <v>14</v>
      </c>
      <c r="C3468" t="s">
        <v>15</v>
      </c>
      <c r="D3468">
        <v>8</v>
      </c>
      <c r="E3468">
        <v>2</v>
      </c>
      <c r="F3468">
        <v>426.81</v>
      </c>
      <c r="G3468">
        <v>684.97</v>
      </c>
      <c r="H3468">
        <v>102.75</v>
      </c>
      <c r="I3468">
        <v>650.03</v>
      </c>
      <c r="J3468">
        <v>-67.81</v>
      </c>
      <c r="K3468">
        <f>Global_Household_Financial_Dyna[[#This Row],[Total_Household_Income]]-Global_Household_Financial_Dyna[[#This Row],[Estimated_Taxes]]</f>
        <v>582.22</v>
      </c>
      <c r="L3468" s="1">
        <f>Global_Household_Financial_Dyna[[#This Row],[Monthly_Savings]]/Global_Household_Financial_Dyna[[#This Row],[Net Income]]</f>
        <v>-0.11646800178626636</v>
      </c>
      <c r="M3468" s="2">
        <f>Global_Household_Financial_Dyna[[#This Row],[Monthly_Expenses]]/Global_Household_Financial_Dyna[[#This Row],[Net Income]]</f>
        <v>1.1164680017862663</v>
      </c>
      <c r="N3468" t="str">
        <f>IF(Global_Household_Financial_Dyna[[#This Row],[Monthly_Savings]]&lt;0,"High Risk", IF(Global_Household_Financial_Dyna[[#This Row],[Savings Rate%]]&lt;0.1, "Medium", "Safe"))</f>
        <v>High Risk</v>
      </c>
      <c r="O3468">
        <f>Global_Household_Financial_Dyna[[#This Row],[Total_Household_Income]]/Global_Household_Financial_Dyna[[#This Row],[Family_Size]]</f>
        <v>85.621250000000003</v>
      </c>
      <c r="P3468" s="2">
        <f t="shared" si="108"/>
        <v>0.39788995363055785</v>
      </c>
      <c r="Q3468" s="2">
        <f t="shared" si="109"/>
        <v>-0.51435795541682416</v>
      </c>
      <c r="R3468" s="2" t="str">
        <f>IF(Global_Household_Financial_Dyna[[#This Row],[Vs country_Average]]&lt;-0.2, "Underperformer", IF(Global_Household_Financial_Dyna[[#This Row],[Vs country_Average]]&gt;0.2, "Outperformer", "Normal"))</f>
        <v>Underperformer</v>
      </c>
      <c r="S34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-35.308500000000002</v>
      </c>
      <c r="T34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-2.8070000000000022</v>
      </c>
      <c r="U34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29.694499999999991</v>
      </c>
      <c r="V34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62.195999999999998</v>
      </c>
    </row>
    <row r="3469" spans="1:22" x14ac:dyDescent="0.3">
      <c r="A3469">
        <v>3477</v>
      </c>
      <c r="B3469" t="s">
        <v>12</v>
      </c>
      <c r="C3469" t="s">
        <v>13</v>
      </c>
      <c r="D3469">
        <v>2</v>
      </c>
      <c r="E3469">
        <v>2</v>
      </c>
      <c r="F3469">
        <v>3593.24</v>
      </c>
      <c r="G3469">
        <v>5613.46</v>
      </c>
      <c r="H3469">
        <v>1403.37</v>
      </c>
      <c r="I3469">
        <v>2542.16</v>
      </c>
      <c r="J3469">
        <v>1667.94</v>
      </c>
      <c r="K3469">
        <f>Global_Household_Financial_Dyna[[#This Row],[Total_Household_Income]]-Global_Household_Financial_Dyna[[#This Row],[Estimated_Taxes]]</f>
        <v>4210.09</v>
      </c>
      <c r="L3469" s="1">
        <f>Global_Household_Financial_Dyna[[#This Row],[Monthly_Savings]]/Global_Household_Financial_Dyna[[#This Row],[Net Income]]</f>
        <v>0.396176803821296</v>
      </c>
      <c r="M3469" s="2">
        <f>Global_Household_Financial_Dyna[[#This Row],[Monthly_Expenses]]/Global_Household_Financial_Dyna[[#This Row],[Net Income]]</f>
        <v>0.60382557142483884</v>
      </c>
      <c r="N3469" t="str">
        <f>IF(Global_Household_Financial_Dyna[[#This Row],[Monthly_Savings]]&lt;0,"High Risk", IF(Global_Household_Financial_Dyna[[#This Row],[Savings Rate%]]&lt;0.1, "Medium", "Safe"))</f>
        <v>Safe</v>
      </c>
      <c r="O3469">
        <f>Global_Household_Financial_Dyna[[#This Row],[Total_Household_Income]]/Global_Household_Financial_Dyna[[#This Row],[Family_Size]]</f>
        <v>2806.73</v>
      </c>
      <c r="P3469" s="2">
        <f t="shared" si="108"/>
        <v>0.30718716818024266</v>
      </c>
      <c r="Q3469" s="2">
        <f t="shared" si="109"/>
        <v>8.8989635641053333E-2</v>
      </c>
      <c r="R3469" s="2" t="str">
        <f>IF(Global_Household_Financial_Dyna[[#This Row],[Vs country_Average]]&lt;-0.2, "Underperformer", IF(Global_Household_Financial_Dyna[[#This Row],[Vs country_Average]]&gt;0.2, "Outperformer", "Normal"))</f>
        <v>Normal</v>
      </c>
      <c r="S34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1667.94</v>
      </c>
      <c r="T34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1667.94</v>
      </c>
      <c r="U34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1667.94</v>
      </c>
      <c r="V34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1667.94</v>
      </c>
    </row>
    <row r="3470" spans="1:22" x14ac:dyDescent="0.3">
      <c r="A3470">
        <v>3478</v>
      </c>
      <c r="B3470" t="s">
        <v>16</v>
      </c>
      <c r="C3470" t="s">
        <v>17</v>
      </c>
      <c r="D3470">
        <v>6</v>
      </c>
      <c r="E3470">
        <v>3</v>
      </c>
      <c r="F3470">
        <v>1876.99</v>
      </c>
      <c r="G3470">
        <v>3753.6</v>
      </c>
      <c r="H3470">
        <v>1313.76</v>
      </c>
      <c r="I3470">
        <v>3007.51</v>
      </c>
      <c r="J3470">
        <v>-567.66999999999996</v>
      </c>
      <c r="K3470">
        <f>Global_Household_Financial_Dyna[[#This Row],[Total_Household_Income]]-Global_Household_Financial_Dyna[[#This Row],[Estimated_Taxes]]</f>
        <v>2439.84</v>
      </c>
      <c r="L3470" s="1">
        <f>Global_Household_Financial_Dyna[[#This Row],[Monthly_Savings]]/Global_Household_Financial_Dyna[[#This Row],[Net Income]]</f>
        <v>-0.23266689618991407</v>
      </c>
      <c r="M3470" s="2">
        <f>Global_Household_Financial_Dyna[[#This Row],[Monthly_Expenses]]/Global_Household_Financial_Dyna[[#This Row],[Net Income]]</f>
        <v>1.2326668961899141</v>
      </c>
      <c r="N3470" t="str">
        <f>IF(Global_Household_Financial_Dyna[[#This Row],[Monthly_Savings]]&lt;0,"High Risk", IF(Global_Household_Financial_Dyna[[#This Row],[Savings Rate%]]&lt;0.1, "Medium", "Safe"))</f>
        <v>High Risk</v>
      </c>
      <c r="O3470">
        <f>Global_Household_Financial_Dyna[[#This Row],[Total_Household_Income]]/Global_Household_Financial_Dyna[[#This Row],[Family_Size]]</f>
        <v>625.6</v>
      </c>
      <c r="P3470" s="2">
        <f t="shared" si="108"/>
        <v>0.15879799892000862</v>
      </c>
      <c r="Q3470" s="2">
        <f t="shared" si="109"/>
        <v>-0.39146489510992266</v>
      </c>
      <c r="R3470" s="2" t="str">
        <f>IF(Global_Household_Financial_Dyna[[#This Row],[Vs country_Average]]&lt;-0.2, "Underperformer", IF(Global_Household_Financial_Dyna[[#This Row],[Vs country_Average]]&gt;0.2, "Outperformer", "Normal"))</f>
        <v>Underperformer</v>
      </c>
      <c r="S34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-417.29449999999997</v>
      </c>
      <c r="T34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-266.91899999999993</v>
      </c>
      <c r="U34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-116.54349999999999</v>
      </c>
      <c r="V34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33.832000000000107</v>
      </c>
    </row>
    <row r="3471" spans="1:22" x14ac:dyDescent="0.3">
      <c r="A3471">
        <v>3479</v>
      </c>
      <c r="B3471" t="s">
        <v>10</v>
      </c>
      <c r="C3471" t="s">
        <v>11</v>
      </c>
      <c r="D3471">
        <v>5</v>
      </c>
      <c r="E3471">
        <v>1</v>
      </c>
      <c r="F3471">
        <v>253.73</v>
      </c>
      <c r="G3471">
        <v>253.73</v>
      </c>
      <c r="H3471">
        <v>25.37</v>
      </c>
      <c r="I3471">
        <v>240.79</v>
      </c>
      <c r="J3471">
        <v>-12.43</v>
      </c>
      <c r="K3471">
        <f>Global_Household_Financial_Dyna[[#This Row],[Total_Household_Income]]-Global_Household_Financial_Dyna[[#This Row],[Estimated_Taxes]]</f>
        <v>228.35999999999999</v>
      </c>
      <c r="L3471" s="1">
        <f>Global_Household_Financial_Dyna[[#This Row],[Monthly_Savings]]/Global_Household_Financial_Dyna[[#This Row],[Net Income]]</f>
        <v>-5.4431599229287093E-2</v>
      </c>
      <c r="M3471" s="2">
        <f>Global_Household_Financial_Dyna[[#This Row],[Monthly_Expenses]]/Global_Household_Financial_Dyna[[#This Row],[Net Income]]</f>
        <v>1.0544315992292872</v>
      </c>
      <c r="N3471" t="str">
        <f>IF(Global_Household_Financial_Dyna[[#This Row],[Monthly_Savings]]&lt;0,"High Risk", IF(Global_Household_Financial_Dyna[[#This Row],[Savings Rate%]]&lt;0.1, "Medium", "Safe"))</f>
        <v>High Risk</v>
      </c>
      <c r="O3471">
        <f>Global_Household_Financial_Dyna[[#This Row],[Total_Household_Income]]/Global_Household_Financial_Dyna[[#This Row],[Family_Size]]</f>
        <v>50.745999999999995</v>
      </c>
      <c r="P3471" s="2">
        <f t="shared" si="108"/>
        <v>0.42077341556833553</v>
      </c>
      <c r="Q3471" s="2">
        <f t="shared" si="109"/>
        <v>-0.47520501479762262</v>
      </c>
      <c r="R3471" s="2" t="str">
        <f>IF(Global_Household_Financial_Dyna[[#This Row],[Vs country_Average]]&lt;-0.2, "Underperformer", IF(Global_Household_Financial_Dyna[[#This Row],[Vs country_Average]]&gt;0.2, "Outperformer", "Normal"))</f>
        <v>Underperformer</v>
      </c>
      <c r="S34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-0.39049999999999763</v>
      </c>
      <c r="T34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11.649000000000004</v>
      </c>
      <c r="U34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23.688500000000005</v>
      </c>
      <c r="V34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35.728000000000009</v>
      </c>
    </row>
    <row r="3472" spans="1:22" x14ac:dyDescent="0.3">
      <c r="A3472">
        <v>3480</v>
      </c>
      <c r="B3472" t="s">
        <v>10</v>
      </c>
      <c r="C3472" t="s">
        <v>11</v>
      </c>
      <c r="D3472">
        <v>3</v>
      </c>
      <c r="E3472">
        <v>3</v>
      </c>
      <c r="F3472">
        <v>887.24</v>
      </c>
      <c r="G3472">
        <v>1999.31</v>
      </c>
      <c r="H3472">
        <v>199.93</v>
      </c>
      <c r="I3472">
        <v>383.62</v>
      </c>
      <c r="J3472">
        <v>1415.76</v>
      </c>
      <c r="K3472">
        <f>Global_Household_Financial_Dyna[[#This Row],[Total_Household_Income]]-Global_Household_Financial_Dyna[[#This Row],[Estimated_Taxes]]</f>
        <v>1799.3799999999999</v>
      </c>
      <c r="L3472" s="1">
        <f>Global_Household_Financial_Dyna[[#This Row],[Monthly_Savings]]/Global_Household_Financial_Dyna[[#This Row],[Net Income]]</f>
        <v>0.78680434371839192</v>
      </c>
      <c r="M3472" s="2">
        <f>Global_Household_Financial_Dyna[[#This Row],[Monthly_Expenses]]/Global_Household_Financial_Dyna[[#This Row],[Net Income]]</f>
        <v>0.21319565628160814</v>
      </c>
      <c r="N3472" t="str">
        <f>IF(Global_Household_Financial_Dyna[[#This Row],[Monthly_Savings]]&lt;0,"High Risk", IF(Global_Household_Financial_Dyna[[#This Row],[Savings Rate%]]&lt;0.1, "Medium", "Safe"))</f>
        <v>Safe</v>
      </c>
      <c r="O3472">
        <f>Global_Household_Financial_Dyna[[#This Row],[Total_Household_Income]]/Global_Household_Financial_Dyna[[#This Row],[Family_Size]]</f>
        <v>666.43666666666661</v>
      </c>
      <c r="P3472" s="2">
        <f t="shared" si="108"/>
        <v>0.42077341556833553</v>
      </c>
      <c r="Q3472" s="2">
        <f t="shared" si="109"/>
        <v>0.36603092815005639</v>
      </c>
      <c r="R3472" s="2" t="str">
        <f>IF(Global_Household_Financial_Dyna[[#This Row],[Vs country_Average]]&lt;-0.2, "Underperformer", IF(Global_Household_Financial_Dyna[[#This Row],[Vs country_Average]]&gt;0.2, "Outperformer", "Normal"))</f>
        <v>Outperformer</v>
      </c>
      <c r="S34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1415.76</v>
      </c>
      <c r="T34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1415.76</v>
      </c>
      <c r="U34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1415.76</v>
      </c>
      <c r="V34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1415.76</v>
      </c>
    </row>
    <row r="3473" spans="1:22" x14ac:dyDescent="0.3">
      <c r="A3473">
        <v>3481</v>
      </c>
      <c r="B3473" t="s">
        <v>18</v>
      </c>
      <c r="C3473" t="s">
        <v>20</v>
      </c>
      <c r="D3473">
        <v>3</v>
      </c>
      <c r="E3473">
        <v>2</v>
      </c>
      <c r="F3473">
        <v>4021.12</v>
      </c>
      <c r="G3473">
        <v>6452.84</v>
      </c>
      <c r="H3473">
        <v>1419.63</v>
      </c>
      <c r="I3473">
        <v>2978.63</v>
      </c>
      <c r="J3473">
        <v>2054.59</v>
      </c>
      <c r="K3473">
        <f>Global_Household_Financial_Dyna[[#This Row],[Total_Household_Income]]-Global_Household_Financial_Dyna[[#This Row],[Estimated_Taxes]]</f>
        <v>5033.21</v>
      </c>
      <c r="L3473" s="1">
        <f>Global_Household_Financial_Dyna[[#This Row],[Monthly_Savings]]/Global_Household_Financial_Dyna[[#This Row],[Net Income]]</f>
        <v>0.40820669115733305</v>
      </c>
      <c r="M3473" s="2">
        <f>Global_Household_Financial_Dyna[[#This Row],[Monthly_Expenses]]/Global_Household_Financial_Dyna[[#This Row],[Net Income]]</f>
        <v>0.59179529564631717</v>
      </c>
      <c r="N3473" t="str">
        <f>IF(Global_Household_Financial_Dyna[[#This Row],[Monthly_Savings]]&lt;0,"High Risk", IF(Global_Household_Financial_Dyna[[#This Row],[Savings Rate%]]&lt;0.1, "Medium", "Safe"))</f>
        <v>Safe</v>
      </c>
      <c r="O3473">
        <f>Global_Household_Financial_Dyna[[#This Row],[Total_Household_Income]]/Global_Household_Financial_Dyna[[#This Row],[Family_Size]]</f>
        <v>2150.9466666666667</v>
      </c>
      <c r="P3473" s="2">
        <f t="shared" si="108"/>
        <v>0.32336204947805613</v>
      </c>
      <c r="Q3473" s="2">
        <f t="shared" si="109"/>
        <v>8.4844641679276911E-2</v>
      </c>
      <c r="R3473" s="2" t="str">
        <f>IF(Global_Household_Financial_Dyna[[#This Row],[Vs country_Average]]&lt;-0.2, "Underperformer", IF(Global_Household_Financial_Dyna[[#This Row],[Vs country_Average]]&gt;0.2, "Outperformer", "Normal"))</f>
        <v>Normal</v>
      </c>
      <c r="S34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2054.59</v>
      </c>
      <c r="T34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2054.59</v>
      </c>
      <c r="U34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2054.59</v>
      </c>
      <c r="V34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2054.59</v>
      </c>
    </row>
    <row r="3474" spans="1:22" x14ac:dyDescent="0.3">
      <c r="A3474">
        <v>3482</v>
      </c>
      <c r="B3474" t="s">
        <v>16</v>
      </c>
      <c r="C3474" t="s">
        <v>21</v>
      </c>
      <c r="D3474">
        <v>6</v>
      </c>
      <c r="E3474">
        <v>3</v>
      </c>
      <c r="F3474">
        <v>4507.8999999999996</v>
      </c>
      <c r="G3474">
        <v>9767.69</v>
      </c>
      <c r="H3474">
        <v>3907.08</v>
      </c>
      <c r="I3474">
        <v>4479.21</v>
      </c>
      <c r="J3474">
        <v>1381.41</v>
      </c>
      <c r="K3474">
        <f>Global_Household_Financial_Dyna[[#This Row],[Total_Household_Income]]-Global_Household_Financial_Dyna[[#This Row],[Estimated_Taxes]]</f>
        <v>5860.6100000000006</v>
      </c>
      <c r="L3474" s="1">
        <f>Global_Household_Financial_Dyna[[#This Row],[Monthly_Savings]]/Global_Household_Financial_Dyna[[#This Row],[Net Income]]</f>
        <v>0.23571095841559153</v>
      </c>
      <c r="M3474" s="2">
        <f>Global_Household_Financial_Dyna[[#This Row],[Monthly_Expenses]]/Global_Household_Financial_Dyna[[#This Row],[Net Income]]</f>
        <v>0.76429074789143103</v>
      </c>
      <c r="N3474" t="str">
        <f>IF(Global_Household_Financial_Dyna[[#This Row],[Monthly_Savings]]&lt;0,"High Risk", IF(Global_Household_Financial_Dyna[[#This Row],[Savings Rate%]]&lt;0.1, "Medium", "Safe"))</f>
        <v>Safe</v>
      </c>
      <c r="O3474">
        <f>Global_Household_Financial_Dyna[[#This Row],[Total_Household_Income]]/Global_Household_Financial_Dyna[[#This Row],[Family_Size]]</f>
        <v>1627.9483333333335</v>
      </c>
      <c r="P3474" s="2">
        <f t="shared" si="108"/>
        <v>0.15879799892000862</v>
      </c>
      <c r="Q3474" s="2">
        <f t="shared" si="109"/>
        <v>7.6912959495582911E-2</v>
      </c>
      <c r="R3474" s="2" t="str">
        <f>IF(Global_Household_Financial_Dyna[[#This Row],[Vs country_Average]]&lt;-0.2, "Underperformer", IF(Global_Household_Financial_Dyna[[#This Row],[Vs country_Average]]&gt;0.2, "Outperformer", "Normal"))</f>
        <v>Normal</v>
      </c>
      <c r="S34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1381.41</v>
      </c>
      <c r="T34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1381.41</v>
      </c>
      <c r="U34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1381.41</v>
      </c>
      <c r="V34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1381.41</v>
      </c>
    </row>
    <row r="3475" spans="1:22" x14ac:dyDescent="0.3">
      <c r="A3475">
        <v>3483</v>
      </c>
      <c r="B3475" t="s">
        <v>10</v>
      </c>
      <c r="C3475" t="s">
        <v>11</v>
      </c>
      <c r="D3475">
        <v>5</v>
      </c>
      <c r="E3475">
        <v>3</v>
      </c>
      <c r="F3475">
        <v>405.79</v>
      </c>
      <c r="G3475">
        <v>841.65</v>
      </c>
      <c r="H3475">
        <v>84.16</v>
      </c>
      <c r="I3475">
        <v>798.72</v>
      </c>
      <c r="J3475">
        <v>-41.24</v>
      </c>
      <c r="K3475">
        <f>Global_Household_Financial_Dyna[[#This Row],[Total_Household_Income]]-Global_Household_Financial_Dyna[[#This Row],[Estimated_Taxes]]</f>
        <v>757.49</v>
      </c>
      <c r="L3475" s="1">
        <f>Global_Household_Financial_Dyna[[#This Row],[Monthly_Savings]]/Global_Household_Financial_Dyna[[#This Row],[Net Income]]</f>
        <v>-5.4442962943405199E-2</v>
      </c>
      <c r="M3475" s="2">
        <f>Global_Household_Financial_Dyna[[#This Row],[Monthly_Expenses]]/Global_Household_Financial_Dyna[[#This Row],[Net Income]]</f>
        <v>1.0544297614489961</v>
      </c>
      <c r="N3475" t="str">
        <f>IF(Global_Household_Financial_Dyna[[#This Row],[Monthly_Savings]]&lt;0,"High Risk", IF(Global_Household_Financial_Dyna[[#This Row],[Savings Rate%]]&lt;0.1, "Medium", "Safe"))</f>
        <v>High Risk</v>
      </c>
      <c r="O3475">
        <f>Global_Household_Financial_Dyna[[#This Row],[Total_Household_Income]]/Global_Household_Financial_Dyna[[#This Row],[Family_Size]]</f>
        <v>168.32999999999998</v>
      </c>
      <c r="P3475" s="2">
        <f t="shared" si="108"/>
        <v>0.42077341556833553</v>
      </c>
      <c r="Q3475" s="2">
        <f t="shared" si="109"/>
        <v>-0.4752163785117407</v>
      </c>
      <c r="R3475" s="2" t="str">
        <f>IF(Global_Household_Financial_Dyna[[#This Row],[Vs country_Average]]&lt;-0.2, "Underperformer", IF(Global_Household_Financial_Dyna[[#This Row],[Vs country_Average]]&gt;0.2, "Outperformer", "Normal"))</f>
        <v>Underperformer</v>
      </c>
      <c r="S34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-1.3039999999999949</v>
      </c>
      <c r="T34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38.632000000000012</v>
      </c>
      <c r="U34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78.568000000000012</v>
      </c>
      <c r="V34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118.50400000000002</v>
      </c>
    </row>
    <row r="3476" spans="1:22" x14ac:dyDescent="0.3">
      <c r="A3476">
        <v>3484</v>
      </c>
      <c r="B3476" t="s">
        <v>12</v>
      </c>
      <c r="C3476" t="s">
        <v>13</v>
      </c>
      <c r="D3476">
        <v>1</v>
      </c>
      <c r="E3476">
        <v>1</v>
      </c>
      <c r="F3476">
        <v>2941.92</v>
      </c>
      <c r="G3476">
        <v>2941.92</v>
      </c>
      <c r="H3476">
        <v>735.48</v>
      </c>
      <c r="I3476">
        <v>1690.04</v>
      </c>
      <c r="J3476">
        <v>516.4</v>
      </c>
      <c r="K3476">
        <f>Global_Household_Financial_Dyna[[#This Row],[Total_Household_Income]]-Global_Household_Financial_Dyna[[#This Row],[Estimated_Taxes]]</f>
        <v>2206.44</v>
      </c>
      <c r="L3476" s="1">
        <f>Global_Household_Financial_Dyna[[#This Row],[Monthly_Savings]]/Global_Household_Financial_Dyna[[#This Row],[Net Income]]</f>
        <v>0.23404216747339604</v>
      </c>
      <c r="M3476" s="2">
        <f>Global_Household_Financial_Dyna[[#This Row],[Monthly_Expenses]]/Global_Household_Financial_Dyna[[#This Row],[Net Income]]</f>
        <v>0.76595783252660388</v>
      </c>
      <c r="N3476" t="str">
        <f>IF(Global_Household_Financial_Dyna[[#This Row],[Monthly_Savings]]&lt;0,"High Risk", IF(Global_Household_Financial_Dyna[[#This Row],[Savings Rate%]]&lt;0.1, "Medium", "Safe"))</f>
        <v>Safe</v>
      </c>
      <c r="O3476">
        <f>Global_Household_Financial_Dyna[[#This Row],[Total_Household_Income]]/Global_Household_Financial_Dyna[[#This Row],[Family_Size]]</f>
        <v>2941.92</v>
      </c>
      <c r="P3476" s="2">
        <f t="shared" si="108"/>
        <v>0.30718716818024266</v>
      </c>
      <c r="Q3476" s="2">
        <f t="shared" si="109"/>
        <v>-7.3145000706846625E-2</v>
      </c>
      <c r="R3476" s="2" t="str">
        <f>IF(Global_Household_Financial_Dyna[[#This Row],[Vs country_Average]]&lt;-0.2, "Underperformer", IF(Global_Household_Financial_Dyna[[#This Row],[Vs country_Average]]&gt;0.2, "Outperformer", "Normal"))</f>
        <v>Normal</v>
      </c>
      <c r="S34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516.4</v>
      </c>
      <c r="T34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516.4</v>
      </c>
      <c r="U34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516.4</v>
      </c>
      <c r="V34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516.4</v>
      </c>
    </row>
    <row r="3477" spans="1:22" x14ac:dyDescent="0.3">
      <c r="A3477">
        <v>3485</v>
      </c>
      <c r="B3477" t="s">
        <v>16</v>
      </c>
      <c r="C3477" t="s">
        <v>17</v>
      </c>
      <c r="D3477">
        <v>5</v>
      </c>
      <c r="E3477">
        <v>3</v>
      </c>
      <c r="F3477">
        <v>2271.41</v>
      </c>
      <c r="G3477">
        <v>5400.28</v>
      </c>
      <c r="H3477">
        <v>1890.1</v>
      </c>
      <c r="I3477">
        <v>3554.23</v>
      </c>
      <c r="J3477">
        <v>-44.05</v>
      </c>
      <c r="K3477">
        <f>Global_Household_Financial_Dyna[[#This Row],[Total_Household_Income]]-Global_Household_Financial_Dyna[[#This Row],[Estimated_Taxes]]</f>
        <v>3510.18</v>
      </c>
      <c r="L3477" s="1">
        <f>Global_Household_Financial_Dyna[[#This Row],[Monthly_Savings]]/Global_Household_Financial_Dyna[[#This Row],[Net Income]]</f>
        <v>-1.2549214000421631E-2</v>
      </c>
      <c r="M3477" s="2">
        <f>Global_Household_Financial_Dyna[[#This Row],[Monthly_Expenses]]/Global_Household_Financial_Dyna[[#This Row],[Net Income]]</f>
        <v>1.0125492140004217</v>
      </c>
      <c r="N3477" t="str">
        <f>IF(Global_Household_Financial_Dyna[[#This Row],[Monthly_Savings]]&lt;0,"High Risk", IF(Global_Household_Financial_Dyna[[#This Row],[Savings Rate%]]&lt;0.1, "Medium", "Safe"))</f>
        <v>High Risk</v>
      </c>
      <c r="O3477">
        <f>Global_Household_Financial_Dyna[[#This Row],[Total_Household_Income]]/Global_Household_Financial_Dyna[[#This Row],[Family_Size]]</f>
        <v>1080.056</v>
      </c>
      <c r="P3477" s="2">
        <f t="shared" si="108"/>
        <v>0.15879799892000862</v>
      </c>
      <c r="Q3477" s="2">
        <f t="shared" si="109"/>
        <v>-0.17134721292043026</v>
      </c>
      <c r="R3477" s="2" t="str">
        <f>IF(Global_Household_Financial_Dyna[[#This Row],[Vs country_Average]]&lt;-0.2, "Underperformer", IF(Global_Household_Financial_Dyna[[#This Row],[Vs country_Average]]&gt;0.2, "Outperformer", "Normal"))</f>
        <v>Normal</v>
      </c>
      <c r="S34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133.66150000000005</v>
      </c>
      <c r="T34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311.37300000000005</v>
      </c>
      <c r="U34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489.08449999999999</v>
      </c>
      <c r="V34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666.79600000000016</v>
      </c>
    </row>
    <row r="3478" spans="1:22" x14ac:dyDescent="0.3">
      <c r="A3478">
        <v>3486</v>
      </c>
      <c r="B3478" t="s">
        <v>16</v>
      </c>
      <c r="C3478" t="s">
        <v>17</v>
      </c>
      <c r="D3478">
        <v>4</v>
      </c>
      <c r="E3478">
        <v>3</v>
      </c>
      <c r="F3478">
        <v>3764.05</v>
      </c>
      <c r="G3478">
        <v>8221.18</v>
      </c>
      <c r="H3478">
        <v>3288.47</v>
      </c>
      <c r="I3478">
        <v>3647.66</v>
      </c>
      <c r="J3478">
        <v>1285.05</v>
      </c>
      <c r="K3478">
        <f>Global_Household_Financial_Dyna[[#This Row],[Total_Household_Income]]-Global_Household_Financial_Dyna[[#This Row],[Estimated_Taxes]]</f>
        <v>4932.7100000000009</v>
      </c>
      <c r="L3478" s="1">
        <f>Global_Household_Financial_Dyna[[#This Row],[Monthly_Savings]]/Global_Household_Financial_Dyna[[#This Row],[Net Income]]</f>
        <v>0.2605160246598725</v>
      </c>
      <c r="M3478" s="2">
        <f>Global_Household_Financial_Dyna[[#This Row],[Monthly_Expenses]]/Global_Household_Financial_Dyna[[#This Row],[Net Income]]</f>
        <v>0.73948397534012722</v>
      </c>
      <c r="N3478" t="str">
        <f>IF(Global_Household_Financial_Dyna[[#This Row],[Monthly_Savings]]&lt;0,"High Risk", IF(Global_Household_Financial_Dyna[[#This Row],[Savings Rate%]]&lt;0.1, "Medium", "Safe"))</f>
        <v>Safe</v>
      </c>
      <c r="O3478">
        <f>Global_Household_Financial_Dyna[[#This Row],[Total_Household_Income]]/Global_Household_Financial_Dyna[[#This Row],[Family_Size]]</f>
        <v>2055.2950000000001</v>
      </c>
      <c r="P3478" s="2">
        <f t="shared" si="108"/>
        <v>0.15879799892000862</v>
      </c>
      <c r="Q3478" s="2">
        <f t="shared" si="109"/>
        <v>0.10171802573986388</v>
      </c>
      <c r="R3478" s="2" t="str">
        <f>IF(Global_Household_Financial_Dyna[[#This Row],[Vs country_Average]]&lt;-0.2, "Underperformer", IF(Global_Household_Financial_Dyna[[#This Row],[Vs country_Average]]&gt;0.2, "Outperformer", "Normal"))</f>
        <v>Normal</v>
      </c>
      <c r="S34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1285.05</v>
      </c>
      <c r="T34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1285.05</v>
      </c>
      <c r="U34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1285.05</v>
      </c>
      <c r="V34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1285.05</v>
      </c>
    </row>
    <row r="3479" spans="1:22" x14ac:dyDescent="0.3">
      <c r="A3479">
        <v>3487</v>
      </c>
      <c r="B3479" t="s">
        <v>10</v>
      </c>
      <c r="C3479" t="s">
        <v>11</v>
      </c>
      <c r="D3479">
        <v>6</v>
      </c>
      <c r="E3479">
        <v>3</v>
      </c>
      <c r="F3479">
        <v>596.66</v>
      </c>
      <c r="G3479">
        <v>1465.85</v>
      </c>
      <c r="H3479">
        <v>146.59</v>
      </c>
      <c r="I3479">
        <v>609.66</v>
      </c>
      <c r="J3479">
        <v>709.6</v>
      </c>
      <c r="K3479">
        <f>Global_Household_Financial_Dyna[[#This Row],[Total_Household_Income]]-Global_Household_Financial_Dyna[[#This Row],[Estimated_Taxes]]</f>
        <v>1319.26</v>
      </c>
      <c r="L3479" s="1">
        <f>Global_Household_Financial_Dyna[[#This Row],[Monthly_Savings]]/Global_Household_Financial_Dyna[[#This Row],[Net Income]]</f>
        <v>0.53787729484711133</v>
      </c>
      <c r="M3479" s="2">
        <f>Global_Household_Financial_Dyna[[#This Row],[Monthly_Expenses]]/Global_Household_Financial_Dyna[[#This Row],[Net Income]]</f>
        <v>0.46212270515288872</v>
      </c>
      <c r="N3479" t="str">
        <f>IF(Global_Household_Financial_Dyna[[#This Row],[Monthly_Savings]]&lt;0,"High Risk", IF(Global_Household_Financial_Dyna[[#This Row],[Savings Rate%]]&lt;0.1, "Medium", "Safe"))</f>
        <v>Safe</v>
      </c>
      <c r="O3479">
        <f>Global_Household_Financial_Dyna[[#This Row],[Total_Household_Income]]/Global_Household_Financial_Dyna[[#This Row],[Family_Size]]</f>
        <v>244.30833333333331</v>
      </c>
      <c r="P3479" s="2">
        <f t="shared" si="108"/>
        <v>0.42077341556833553</v>
      </c>
      <c r="Q3479" s="2">
        <f t="shared" si="109"/>
        <v>0.1171038792787758</v>
      </c>
      <c r="R3479" s="2" t="str">
        <f>IF(Global_Household_Financial_Dyna[[#This Row],[Vs country_Average]]&lt;-0.2, "Underperformer", IF(Global_Household_Financial_Dyna[[#This Row],[Vs country_Average]]&gt;0.2, "Outperformer", "Normal"))</f>
        <v>Normal</v>
      </c>
      <c r="S34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709.6</v>
      </c>
      <c r="T34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709.6</v>
      </c>
      <c r="U34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709.6</v>
      </c>
      <c r="V34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709.6</v>
      </c>
    </row>
    <row r="3480" spans="1:22" x14ac:dyDescent="0.3">
      <c r="A3480">
        <v>3488</v>
      </c>
      <c r="B3480" t="s">
        <v>18</v>
      </c>
      <c r="C3480" t="s">
        <v>20</v>
      </c>
      <c r="D3480">
        <v>8</v>
      </c>
      <c r="E3480">
        <v>3</v>
      </c>
      <c r="F3480">
        <v>3925.79</v>
      </c>
      <c r="G3480">
        <v>7796.81</v>
      </c>
      <c r="H3480">
        <v>1715.3</v>
      </c>
      <c r="I3480">
        <v>4320.97</v>
      </c>
      <c r="J3480">
        <v>1760.54</v>
      </c>
      <c r="K3480">
        <f>Global_Household_Financial_Dyna[[#This Row],[Total_Household_Income]]-Global_Household_Financial_Dyna[[#This Row],[Estimated_Taxes]]</f>
        <v>6081.51</v>
      </c>
      <c r="L3480" s="1">
        <f>Global_Household_Financial_Dyna[[#This Row],[Monthly_Savings]]/Global_Household_Financial_Dyna[[#This Row],[Net Income]]</f>
        <v>0.28949060348498973</v>
      </c>
      <c r="M3480" s="2">
        <f>Global_Household_Financial_Dyna[[#This Row],[Monthly_Expenses]]/Global_Household_Financial_Dyna[[#This Row],[Net Income]]</f>
        <v>0.71050939651501022</v>
      </c>
      <c r="N3480" t="str">
        <f>IF(Global_Household_Financial_Dyna[[#This Row],[Monthly_Savings]]&lt;0,"High Risk", IF(Global_Household_Financial_Dyna[[#This Row],[Savings Rate%]]&lt;0.1, "Medium", "Safe"))</f>
        <v>Safe</v>
      </c>
      <c r="O3480">
        <f>Global_Household_Financial_Dyna[[#This Row],[Total_Household_Income]]/Global_Household_Financial_Dyna[[#This Row],[Family_Size]]</f>
        <v>974.60125000000005</v>
      </c>
      <c r="P3480" s="2">
        <f t="shared" si="108"/>
        <v>0.32336204947805613</v>
      </c>
      <c r="Q3480" s="2">
        <f t="shared" si="109"/>
        <v>-3.3871445993066407E-2</v>
      </c>
      <c r="R3480" s="2" t="str">
        <f>IF(Global_Household_Financial_Dyna[[#This Row],[Vs country_Average]]&lt;-0.2, "Underperformer", IF(Global_Household_Financial_Dyna[[#This Row],[Vs country_Average]]&gt;0.2, "Outperformer", "Normal"))</f>
        <v>Normal</v>
      </c>
      <c r="S34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1760.54</v>
      </c>
      <c r="T34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1760.54</v>
      </c>
      <c r="U34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1760.54</v>
      </c>
      <c r="V34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1760.54</v>
      </c>
    </row>
    <row r="3481" spans="1:22" x14ac:dyDescent="0.3">
      <c r="A3481">
        <v>3489</v>
      </c>
      <c r="B3481" t="s">
        <v>18</v>
      </c>
      <c r="C3481" t="s">
        <v>19</v>
      </c>
      <c r="D3481">
        <v>5</v>
      </c>
      <c r="E3481">
        <v>1</v>
      </c>
      <c r="F3481">
        <v>5465.36</v>
      </c>
      <c r="G3481">
        <v>5465.36</v>
      </c>
      <c r="H3481">
        <v>1202.3800000000001</v>
      </c>
      <c r="I3481">
        <v>3239.29</v>
      </c>
      <c r="J3481">
        <v>1023.69</v>
      </c>
      <c r="K3481">
        <f>Global_Household_Financial_Dyna[[#This Row],[Total_Household_Income]]-Global_Household_Financial_Dyna[[#This Row],[Estimated_Taxes]]</f>
        <v>4262.9799999999996</v>
      </c>
      <c r="L3481" s="1">
        <f>Global_Household_Financial_Dyna[[#This Row],[Monthly_Savings]]/Global_Household_Financial_Dyna[[#This Row],[Net Income]]</f>
        <v>0.2401348352560885</v>
      </c>
      <c r="M3481" s="2">
        <f>Global_Household_Financial_Dyna[[#This Row],[Monthly_Expenses]]/Global_Household_Financial_Dyna[[#This Row],[Net Income]]</f>
        <v>0.75986516474391164</v>
      </c>
      <c r="N3481" t="str">
        <f>IF(Global_Household_Financial_Dyna[[#This Row],[Monthly_Savings]]&lt;0,"High Risk", IF(Global_Household_Financial_Dyna[[#This Row],[Savings Rate%]]&lt;0.1, "Medium", "Safe"))</f>
        <v>Safe</v>
      </c>
      <c r="O3481">
        <f>Global_Household_Financial_Dyna[[#This Row],[Total_Household_Income]]/Global_Household_Financial_Dyna[[#This Row],[Family_Size]]</f>
        <v>1093.0719999999999</v>
      </c>
      <c r="P3481" s="2">
        <f t="shared" si="108"/>
        <v>0.32336204947805613</v>
      </c>
      <c r="Q3481" s="2">
        <f t="shared" si="109"/>
        <v>-8.3227214221967633E-2</v>
      </c>
      <c r="R3481" s="2" t="str">
        <f>IF(Global_Household_Financial_Dyna[[#This Row],[Vs country_Average]]&lt;-0.2, "Underperformer", IF(Global_Household_Financial_Dyna[[#This Row],[Vs country_Average]]&gt;0.2, "Outperformer", "Normal"))</f>
        <v>Normal</v>
      </c>
      <c r="S34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1023.69</v>
      </c>
      <c r="T34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1023.69</v>
      </c>
      <c r="U34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1023.69</v>
      </c>
      <c r="V34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1023.69</v>
      </c>
    </row>
    <row r="3482" spans="1:22" x14ac:dyDescent="0.3">
      <c r="A3482">
        <v>3490</v>
      </c>
      <c r="B3482" t="s">
        <v>10</v>
      </c>
      <c r="C3482" t="s">
        <v>22</v>
      </c>
      <c r="D3482">
        <v>1</v>
      </c>
      <c r="E3482">
        <v>1</v>
      </c>
      <c r="F3482">
        <v>863.2</v>
      </c>
      <c r="G3482">
        <v>863.2</v>
      </c>
      <c r="H3482">
        <v>86.32</v>
      </c>
      <c r="I3482">
        <v>274.14</v>
      </c>
      <c r="J3482">
        <v>502.74</v>
      </c>
      <c r="K3482">
        <f>Global_Household_Financial_Dyna[[#This Row],[Total_Household_Income]]-Global_Household_Financial_Dyna[[#This Row],[Estimated_Taxes]]</f>
        <v>776.88000000000011</v>
      </c>
      <c r="L3482" s="1">
        <f>Global_Household_Financial_Dyna[[#This Row],[Monthly_Savings]]/Global_Household_Financial_Dyna[[#This Row],[Net Income]]</f>
        <v>0.64712696941612602</v>
      </c>
      <c r="M3482" s="2">
        <f>Global_Household_Financial_Dyna[[#This Row],[Monthly_Expenses]]/Global_Household_Financial_Dyna[[#This Row],[Net Income]]</f>
        <v>0.35287303058387387</v>
      </c>
      <c r="N3482" t="str">
        <f>IF(Global_Household_Financial_Dyna[[#This Row],[Monthly_Savings]]&lt;0,"High Risk", IF(Global_Household_Financial_Dyna[[#This Row],[Savings Rate%]]&lt;0.1, "Medium", "Safe"))</f>
        <v>Safe</v>
      </c>
      <c r="O3482">
        <f>Global_Household_Financial_Dyna[[#This Row],[Total_Household_Income]]/Global_Household_Financial_Dyna[[#This Row],[Family_Size]]</f>
        <v>863.2</v>
      </c>
      <c r="P3482" s="2">
        <f t="shared" si="108"/>
        <v>0.42077341556833553</v>
      </c>
      <c r="Q3482" s="2">
        <f t="shared" si="109"/>
        <v>0.22635355384779049</v>
      </c>
      <c r="R3482" s="2" t="str">
        <f>IF(Global_Household_Financial_Dyna[[#This Row],[Vs country_Average]]&lt;-0.2, "Underperformer", IF(Global_Household_Financial_Dyna[[#This Row],[Vs country_Average]]&gt;0.2, "Outperformer", "Normal"))</f>
        <v>Outperformer</v>
      </c>
      <c r="S34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502.74</v>
      </c>
      <c r="T34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502.74</v>
      </c>
      <c r="U34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502.74</v>
      </c>
      <c r="V34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502.74</v>
      </c>
    </row>
    <row r="3483" spans="1:22" x14ac:dyDescent="0.3">
      <c r="A3483">
        <v>3491</v>
      </c>
      <c r="B3483" t="s">
        <v>18</v>
      </c>
      <c r="C3483" t="s">
        <v>19</v>
      </c>
      <c r="D3483">
        <v>5</v>
      </c>
      <c r="E3483">
        <v>3</v>
      </c>
      <c r="F3483">
        <v>3093.36</v>
      </c>
      <c r="G3483">
        <v>6487.71</v>
      </c>
      <c r="H3483">
        <v>1427.3</v>
      </c>
      <c r="I3483">
        <v>3068.31</v>
      </c>
      <c r="J3483">
        <v>1992.1</v>
      </c>
      <c r="K3483">
        <f>Global_Household_Financial_Dyna[[#This Row],[Total_Household_Income]]-Global_Household_Financial_Dyna[[#This Row],[Estimated_Taxes]]</f>
        <v>5060.41</v>
      </c>
      <c r="L3483" s="1">
        <f>Global_Household_Financial_Dyna[[#This Row],[Monthly_Savings]]/Global_Household_Financial_Dyna[[#This Row],[Net Income]]</f>
        <v>0.39366375451791458</v>
      </c>
      <c r="M3483" s="2">
        <f>Global_Household_Financial_Dyna[[#This Row],[Monthly_Expenses]]/Global_Household_Financial_Dyna[[#This Row],[Net Income]]</f>
        <v>0.60633624548208542</v>
      </c>
      <c r="N3483" t="str">
        <f>IF(Global_Household_Financial_Dyna[[#This Row],[Monthly_Savings]]&lt;0,"High Risk", IF(Global_Household_Financial_Dyna[[#This Row],[Savings Rate%]]&lt;0.1, "Medium", "Safe"))</f>
        <v>Safe</v>
      </c>
      <c r="O3483">
        <f>Global_Household_Financial_Dyna[[#This Row],[Total_Household_Income]]/Global_Household_Financial_Dyna[[#This Row],[Family_Size]]</f>
        <v>1297.5419999999999</v>
      </c>
      <c r="P3483" s="2">
        <f t="shared" si="108"/>
        <v>0.32336204947805613</v>
      </c>
      <c r="Q3483" s="2">
        <f t="shared" si="109"/>
        <v>7.0301705039858442E-2</v>
      </c>
      <c r="R3483" s="2" t="str">
        <f>IF(Global_Household_Financial_Dyna[[#This Row],[Vs country_Average]]&lt;-0.2, "Underperformer", IF(Global_Household_Financial_Dyna[[#This Row],[Vs country_Average]]&gt;0.2, "Outperformer", "Normal"))</f>
        <v>Normal</v>
      </c>
      <c r="S34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1992.1</v>
      </c>
      <c r="T34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1992.1</v>
      </c>
      <c r="U34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1992.1</v>
      </c>
      <c r="V34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1992.1</v>
      </c>
    </row>
    <row r="3484" spans="1:22" x14ac:dyDescent="0.3">
      <c r="A3484">
        <v>3492</v>
      </c>
      <c r="B3484" t="s">
        <v>16</v>
      </c>
      <c r="C3484" t="s">
        <v>17</v>
      </c>
      <c r="D3484">
        <v>3</v>
      </c>
      <c r="E3484">
        <v>3</v>
      </c>
      <c r="F3484">
        <v>3510.67</v>
      </c>
      <c r="G3484">
        <v>7886.27</v>
      </c>
      <c r="H3484">
        <v>2760.2</v>
      </c>
      <c r="I3484">
        <v>2049.41</v>
      </c>
      <c r="J3484">
        <v>3076.67</v>
      </c>
      <c r="K3484">
        <f>Global_Household_Financial_Dyna[[#This Row],[Total_Household_Income]]-Global_Household_Financial_Dyna[[#This Row],[Estimated_Taxes]]</f>
        <v>5126.0700000000006</v>
      </c>
      <c r="L3484" s="1">
        <f>Global_Household_Financial_Dyna[[#This Row],[Monthly_Savings]]/Global_Household_Financial_Dyna[[#This Row],[Net Income]]</f>
        <v>0.6002005434962846</v>
      </c>
      <c r="M3484" s="2">
        <f>Global_Household_Financial_Dyna[[#This Row],[Monthly_Expenses]]/Global_Household_Financial_Dyna[[#This Row],[Net Income]]</f>
        <v>0.39980140731593589</v>
      </c>
      <c r="N3484" t="str">
        <f>IF(Global_Household_Financial_Dyna[[#This Row],[Monthly_Savings]]&lt;0,"High Risk", IF(Global_Household_Financial_Dyna[[#This Row],[Savings Rate%]]&lt;0.1, "Medium", "Safe"))</f>
        <v>Safe</v>
      </c>
      <c r="O3484">
        <f>Global_Household_Financial_Dyna[[#This Row],[Total_Household_Income]]/Global_Household_Financial_Dyna[[#This Row],[Family_Size]]</f>
        <v>2628.7566666666667</v>
      </c>
      <c r="P3484" s="2">
        <f t="shared" si="108"/>
        <v>0.15879799892000862</v>
      </c>
      <c r="Q3484" s="2">
        <f t="shared" si="109"/>
        <v>0.44140254457627598</v>
      </c>
      <c r="R3484" s="2" t="str">
        <f>IF(Global_Household_Financial_Dyna[[#This Row],[Vs country_Average]]&lt;-0.2, "Underperformer", IF(Global_Household_Financial_Dyna[[#This Row],[Vs country_Average]]&gt;0.2, "Outperformer", "Normal"))</f>
        <v>Outperformer</v>
      </c>
      <c r="S34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3076.67</v>
      </c>
      <c r="T34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3076.67</v>
      </c>
      <c r="U34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3076.67</v>
      </c>
      <c r="V34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3076.67</v>
      </c>
    </row>
    <row r="3485" spans="1:22" x14ac:dyDescent="0.3">
      <c r="A3485">
        <v>3493</v>
      </c>
      <c r="B3485" t="s">
        <v>12</v>
      </c>
      <c r="C3485" t="s">
        <v>13</v>
      </c>
      <c r="D3485">
        <v>2</v>
      </c>
      <c r="E3485">
        <v>2</v>
      </c>
      <c r="F3485">
        <v>5161.6099999999997</v>
      </c>
      <c r="G3485">
        <v>7307.19</v>
      </c>
      <c r="H3485">
        <v>1826.8</v>
      </c>
      <c r="I3485">
        <v>1736.51</v>
      </c>
      <c r="J3485">
        <v>3743.88</v>
      </c>
      <c r="K3485">
        <f>Global_Household_Financial_Dyna[[#This Row],[Total_Household_Income]]-Global_Household_Financial_Dyna[[#This Row],[Estimated_Taxes]]</f>
        <v>5480.3899999999994</v>
      </c>
      <c r="L3485" s="1">
        <f>Global_Household_Financial_Dyna[[#This Row],[Monthly_Savings]]/Global_Household_Financial_Dyna[[#This Row],[Net Income]]</f>
        <v>0.68314116331137031</v>
      </c>
      <c r="M3485" s="2">
        <f>Global_Household_Financial_Dyna[[#This Row],[Monthly_Expenses]]/Global_Household_Financial_Dyna[[#This Row],[Net Income]]</f>
        <v>0.31685883668862985</v>
      </c>
      <c r="N3485" t="str">
        <f>IF(Global_Household_Financial_Dyna[[#This Row],[Monthly_Savings]]&lt;0,"High Risk", IF(Global_Household_Financial_Dyna[[#This Row],[Savings Rate%]]&lt;0.1, "Medium", "Safe"))</f>
        <v>Safe</v>
      </c>
      <c r="O3485">
        <f>Global_Household_Financial_Dyna[[#This Row],[Total_Household_Income]]/Global_Household_Financial_Dyna[[#This Row],[Family_Size]]</f>
        <v>3653.5949999999998</v>
      </c>
      <c r="P3485" s="2">
        <f t="shared" si="108"/>
        <v>0.30718716818024266</v>
      </c>
      <c r="Q3485" s="2">
        <f t="shared" si="109"/>
        <v>0.37595399513112765</v>
      </c>
      <c r="R3485" s="2" t="str">
        <f>IF(Global_Household_Financial_Dyna[[#This Row],[Vs country_Average]]&lt;-0.2, "Underperformer", IF(Global_Household_Financial_Dyna[[#This Row],[Vs country_Average]]&gt;0.2, "Outperformer", "Normal"))</f>
        <v>Outperformer</v>
      </c>
      <c r="S34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3743.88</v>
      </c>
      <c r="T34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3743.88</v>
      </c>
      <c r="U34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3743.88</v>
      </c>
      <c r="V34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3743.88</v>
      </c>
    </row>
    <row r="3486" spans="1:22" x14ac:dyDescent="0.3">
      <c r="A3486">
        <v>3494</v>
      </c>
      <c r="B3486" t="s">
        <v>12</v>
      </c>
      <c r="C3486" t="s">
        <v>13</v>
      </c>
      <c r="D3486">
        <v>3</v>
      </c>
      <c r="E3486">
        <v>1</v>
      </c>
      <c r="F3486">
        <v>4272.84</v>
      </c>
      <c r="G3486">
        <v>4272.84</v>
      </c>
      <c r="H3486">
        <v>1068.21</v>
      </c>
      <c r="I3486">
        <v>2313</v>
      </c>
      <c r="J3486">
        <v>891.63</v>
      </c>
      <c r="K3486">
        <f>Global_Household_Financial_Dyna[[#This Row],[Total_Household_Income]]-Global_Household_Financial_Dyna[[#This Row],[Estimated_Taxes]]</f>
        <v>3204.63</v>
      </c>
      <c r="L3486" s="1">
        <f>Global_Household_Financial_Dyna[[#This Row],[Monthly_Savings]]/Global_Household_Financial_Dyna[[#This Row],[Net Income]]</f>
        <v>0.27823180835229028</v>
      </c>
      <c r="M3486" s="2">
        <f>Global_Household_Financial_Dyna[[#This Row],[Monthly_Expenses]]/Global_Household_Financial_Dyna[[#This Row],[Net Income]]</f>
        <v>0.72176819164770967</v>
      </c>
      <c r="N3486" t="str">
        <f>IF(Global_Household_Financial_Dyna[[#This Row],[Monthly_Savings]]&lt;0,"High Risk", IF(Global_Household_Financial_Dyna[[#This Row],[Savings Rate%]]&lt;0.1, "Medium", "Safe"))</f>
        <v>Safe</v>
      </c>
      <c r="O3486">
        <f>Global_Household_Financial_Dyna[[#This Row],[Total_Household_Income]]/Global_Household_Financial_Dyna[[#This Row],[Family_Size]]</f>
        <v>1424.28</v>
      </c>
      <c r="P3486" s="2">
        <f t="shared" si="108"/>
        <v>0.30718716818024266</v>
      </c>
      <c r="Q3486" s="2">
        <f t="shared" si="109"/>
        <v>-2.8955359827952387E-2</v>
      </c>
      <c r="R3486" s="2" t="str">
        <f>IF(Global_Household_Financial_Dyna[[#This Row],[Vs country_Average]]&lt;-0.2, "Underperformer", IF(Global_Household_Financial_Dyna[[#This Row],[Vs country_Average]]&gt;0.2, "Outperformer", "Normal"))</f>
        <v>Normal</v>
      </c>
      <c r="S34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891.63</v>
      </c>
      <c r="T34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891.63</v>
      </c>
      <c r="U34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891.63</v>
      </c>
      <c r="V34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891.63</v>
      </c>
    </row>
    <row r="3487" spans="1:22" x14ac:dyDescent="0.3">
      <c r="A3487">
        <v>3495</v>
      </c>
      <c r="B3487" t="s">
        <v>16</v>
      </c>
      <c r="C3487" t="s">
        <v>21</v>
      </c>
      <c r="D3487">
        <v>8</v>
      </c>
      <c r="E3487">
        <v>3</v>
      </c>
      <c r="F3487">
        <v>3903.78</v>
      </c>
      <c r="G3487">
        <v>7920.62</v>
      </c>
      <c r="H3487">
        <v>2772.22</v>
      </c>
      <c r="I3487">
        <v>5902.21</v>
      </c>
      <c r="J3487">
        <v>-753.8</v>
      </c>
      <c r="K3487">
        <f>Global_Household_Financial_Dyna[[#This Row],[Total_Household_Income]]-Global_Household_Financial_Dyna[[#This Row],[Estimated_Taxes]]</f>
        <v>5148.3999999999996</v>
      </c>
      <c r="L3487" s="1">
        <f>Global_Household_Financial_Dyna[[#This Row],[Monthly_Savings]]/Global_Household_Financial_Dyna[[#This Row],[Net Income]]</f>
        <v>-0.14641442001398494</v>
      </c>
      <c r="M3487" s="2">
        <f>Global_Household_Financial_Dyna[[#This Row],[Monthly_Expenses]]/Global_Household_Financial_Dyna[[#This Row],[Net Income]]</f>
        <v>1.1464163623650068</v>
      </c>
      <c r="N3487" t="str">
        <f>IF(Global_Household_Financial_Dyna[[#This Row],[Monthly_Savings]]&lt;0,"High Risk", IF(Global_Household_Financial_Dyna[[#This Row],[Savings Rate%]]&lt;0.1, "Medium", "Safe"))</f>
        <v>High Risk</v>
      </c>
      <c r="O3487">
        <f>Global_Household_Financial_Dyna[[#This Row],[Total_Household_Income]]/Global_Household_Financial_Dyna[[#This Row],[Family_Size]]</f>
        <v>990.07749999999999</v>
      </c>
      <c r="P3487" s="2">
        <f t="shared" si="108"/>
        <v>0.15879799892000862</v>
      </c>
      <c r="Q3487" s="2">
        <f t="shared" si="109"/>
        <v>-0.30521241893399353</v>
      </c>
      <c r="R3487" s="2" t="str">
        <f>IF(Global_Household_Financial_Dyna[[#This Row],[Vs country_Average]]&lt;-0.2, "Underperformer", IF(Global_Household_Financial_Dyna[[#This Row],[Vs country_Average]]&gt;0.2, "Outperformer", "Normal"))</f>
        <v>Underperformer</v>
      </c>
      <c r="S34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-458.68949999999995</v>
      </c>
      <c r="T34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-163.57899999999984</v>
      </c>
      <c r="U34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131.53150000000016</v>
      </c>
      <c r="V34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426.64200000000028</v>
      </c>
    </row>
    <row r="3488" spans="1:22" x14ac:dyDescent="0.3">
      <c r="A3488">
        <v>3496</v>
      </c>
      <c r="B3488" t="s">
        <v>18</v>
      </c>
      <c r="C3488" t="s">
        <v>20</v>
      </c>
      <c r="D3488">
        <v>7</v>
      </c>
      <c r="E3488">
        <v>3</v>
      </c>
      <c r="F3488">
        <v>3589.64</v>
      </c>
      <c r="G3488">
        <v>7802.65</v>
      </c>
      <c r="H3488">
        <v>1716.58</v>
      </c>
      <c r="I3488">
        <v>3456.09</v>
      </c>
      <c r="J3488">
        <v>2629.97</v>
      </c>
      <c r="K3488">
        <f>Global_Household_Financial_Dyna[[#This Row],[Total_Household_Income]]-Global_Household_Financial_Dyna[[#This Row],[Estimated_Taxes]]</f>
        <v>6086.07</v>
      </c>
      <c r="L3488" s="1">
        <f>Global_Household_Financial_Dyna[[#This Row],[Monthly_Savings]]/Global_Household_Financial_Dyna[[#This Row],[Net Income]]</f>
        <v>0.43212943656579694</v>
      </c>
      <c r="M3488" s="2">
        <f>Global_Household_Financial_Dyna[[#This Row],[Monthly_Expenses]]/Global_Household_Financial_Dyna[[#This Row],[Net Income]]</f>
        <v>0.56786892033775493</v>
      </c>
      <c r="N3488" t="str">
        <f>IF(Global_Household_Financial_Dyna[[#This Row],[Monthly_Savings]]&lt;0,"High Risk", IF(Global_Household_Financial_Dyna[[#This Row],[Savings Rate%]]&lt;0.1, "Medium", "Safe"))</f>
        <v>Safe</v>
      </c>
      <c r="O3488">
        <f>Global_Household_Financial_Dyna[[#This Row],[Total_Household_Income]]/Global_Household_Financial_Dyna[[#This Row],[Family_Size]]</f>
        <v>1114.6642857142856</v>
      </c>
      <c r="P3488" s="2">
        <f t="shared" si="108"/>
        <v>0.32336204947805613</v>
      </c>
      <c r="Q3488" s="2">
        <f t="shared" si="109"/>
        <v>0.10876738708774081</v>
      </c>
      <c r="R3488" s="2" t="str">
        <f>IF(Global_Household_Financial_Dyna[[#This Row],[Vs country_Average]]&lt;-0.2, "Underperformer", IF(Global_Household_Financial_Dyna[[#This Row],[Vs country_Average]]&gt;0.2, "Outperformer", "Normal"))</f>
        <v>Normal</v>
      </c>
      <c r="S34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2629.97</v>
      </c>
      <c r="T34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2629.97</v>
      </c>
      <c r="U34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2629.97</v>
      </c>
      <c r="V34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2629.97</v>
      </c>
    </row>
    <row r="3489" spans="1:22" x14ac:dyDescent="0.3">
      <c r="A3489">
        <v>3497</v>
      </c>
      <c r="B3489" t="s">
        <v>12</v>
      </c>
      <c r="C3489" t="s">
        <v>13</v>
      </c>
      <c r="D3489">
        <v>2</v>
      </c>
      <c r="E3489">
        <v>2</v>
      </c>
      <c r="F3489">
        <v>646.15</v>
      </c>
      <c r="G3489">
        <v>966.84</v>
      </c>
      <c r="H3489">
        <v>241.71</v>
      </c>
      <c r="I3489">
        <v>917.53</v>
      </c>
      <c r="J3489">
        <v>-192.4</v>
      </c>
      <c r="K3489">
        <f>Global_Household_Financial_Dyna[[#This Row],[Total_Household_Income]]-Global_Household_Financial_Dyna[[#This Row],[Estimated_Taxes]]</f>
        <v>725.13</v>
      </c>
      <c r="L3489" s="1">
        <f>Global_Household_Financial_Dyna[[#This Row],[Monthly_Savings]]/Global_Household_Financial_Dyna[[#This Row],[Net Income]]</f>
        <v>-0.26533173362017848</v>
      </c>
      <c r="M3489" s="2">
        <f>Global_Household_Financial_Dyna[[#This Row],[Monthly_Expenses]]/Global_Household_Financial_Dyna[[#This Row],[Net Income]]</f>
        <v>1.2653317336201784</v>
      </c>
      <c r="N3489" t="str">
        <f>IF(Global_Household_Financial_Dyna[[#This Row],[Monthly_Savings]]&lt;0,"High Risk", IF(Global_Household_Financial_Dyna[[#This Row],[Savings Rate%]]&lt;0.1, "Medium", "Safe"))</f>
        <v>High Risk</v>
      </c>
      <c r="O3489">
        <f>Global_Household_Financial_Dyna[[#This Row],[Total_Household_Income]]/Global_Household_Financial_Dyna[[#This Row],[Family_Size]]</f>
        <v>483.42</v>
      </c>
      <c r="P3489" s="2">
        <f t="shared" si="108"/>
        <v>0.30718716818024266</v>
      </c>
      <c r="Q3489" s="2">
        <f t="shared" si="109"/>
        <v>-0.57251890180042109</v>
      </c>
      <c r="R3489" s="2" t="str">
        <f>IF(Global_Household_Financial_Dyna[[#This Row],[Vs country_Average]]&lt;-0.2, "Underperformer", IF(Global_Household_Financial_Dyna[[#This Row],[Vs country_Average]]&gt;0.2, "Outperformer", "Normal"))</f>
        <v>Underperformer</v>
      </c>
      <c r="S34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-146.52350000000001</v>
      </c>
      <c r="T34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-100.64700000000002</v>
      </c>
      <c r="U34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-54.770499999999998</v>
      </c>
      <c r="V34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-8.8940000000000339</v>
      </c>
    </row>
    <row r="3490" spans="1:22" x14ac:dyDescent="0.3">
      <c r="A3490">
        <v>3498</v>
      </c>
      <c r="B3490" t="s">
        <v>12</v>
      </c>
      <c r="C3490" t="s">
        <v>13</v>
      </c>
      <c r="D3490">
        <v>7</v>
      </c>
      <c r="E3490">
        <v>3</v>
      </c>
      <c r="F3490">
        <v>5110.66</v>
      </c>
      <c r="G3490">
        <v>10432.629999999999</v>
      </c>
      <c r="H3490">
        <v>3129.79</v>
      </c>
      <c r="I3490">
        <v>3347.42</v>
      </c>
      <c r="J3490">
        <v>3955.42</v>
      </c>
      <c r="K3490">
        <f>Global_Household_Financial_Dyna[[#This Row],[Total_Household_Income]]-Global_Household_Financial_Dyna[[#This Row],[Estimated_Taxes]]</f>
        <v>7302.8399999999992</v>
      </c>
      <c r="L3490" s="1">
        <f>Global_Household_Financial_Dyna[[#This Row],[Monthly_Savings]]/Global_Household_Financial_Dyna[[#This Row],[Net Income]]</f>
        <v>0.54162764075346037</v>
      </c>
      <c r="M3490" s="2">
        <f>Global_Household_Financial_Dyna[[#This Row],[Monthly_Expenses]]/Global_Household_Financial_Dyna[[#This Row],[Net Income]]</f>
        <v>0.45837235924653974</v>
      </c>
      <c r="N3490" t="str">
        <f>IF(Global_Household_Financial_Dyna[[#This Row],[Monthly_Savings]]&lt;0,"High Risk", IF(Global_Household_Financial_Dyna[[#This Row],[Savings Rate%]]&lt;0.1, "Medium", "Safe"))</f>
        <v>Safe</v>
      </c>
      <c r="O3490">
        <f>Global_Household_Financial_Dyna[[#This Row],[Total_Household_Income]]/Global_Household_Financial_Dyna[[#This Row],[Family_Size]]</f>
        <v>1490.3757142857141</v>
      </c>
      <c r="P3490" s="2">
        <f t="shared" si="108"/>
        <v>0.30718716818024266</v>
      </c>
      <c r="Q3490" s="2">
        <f t="shared" si="109"/>
        <v>0.23444047257321771</v>
      </c>
      <c r="R3490" s="2" t="str">
        <f>IF(Global_Household_Financial_Dyna[[#This Row],[Vs country_Average]]&lt;-0.2, "Underperformer", IF(Global_Household_Financial_Dyna[[#This Row],[Vs country_Average]]&gt;0.2, "Outperformer", "Normal"))</f>
        <v>Outperformer</v>
      </c>
      <c r="S34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3955.42</v>
      </c>
      <c r="T34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3955.42</v>
      </c>
      <c r="U34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3955.42</v>
      </c>
      <c r="V34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3955.42</v>
      </c>
    </row>
    <row r="3491" spans="1:22" x14ac:dyDescent="0.3">
      <c r="A3491">
        <v>3499</v>
      </c>
      <c r="B3491" t="s">
        <v>18</v>
      </c>
      <c r="C3491" t="s">
        <v>20</v>
      </c>
      <c r="D3491">
        <v>5</v>
      </c>
      <c r="E3491">
        <v>3</v>
      </c>
      <c r="F3491">
        <v>4135.99</v>
      </c>
      <c r="G3491">
        <v>8888.15</v>
      </c>
      <c r="H3491">
        <v>2399.8000000000002</v>
      </c>
      <c r="I3491">
        <v>3402.79</v>
      </c>
      <c r="J3491">
        <v>3085.56</v>
      </c>
      <c r="K3491">
        <f>Global_Household_Financial_Dyna[[#This Row],[Total_Household_Income]]-Global_Household_Financial_Dyna[[#This Row],[Estimated_Taxes]]</f>
        <v>6488.3499999999995</v>
      </c>
      <c r="L3491" s="1">
        <f>Global_Household_Financial_Dyna[[#This Row],[Monthly_Savings]]/Global_Household_Financial_Dyna[[#This Row],[Net Income]]</f>
        <v>0.47555387733399096</v>
      </c>
      <c r="M3491" s="2">
        <f>Global_Household_Financial_Dyna[[#This Row],[Monthly_Expenses]]/Global_Household_Financial_Dyna[[#This Row],[Net Income]]</f>
        <v>0.5244461226660091</v>
      </c>
      <c r="N3491" t="str">
        <f>IF(Global_Household_Financial_Dyna[[#This Row],[Monthly_Savings]]&lt;0,"High Risk", IF(Global_Household_Financial_Dyna[[#This Row],[Savings Rate%]]&lt;0.1, "Medium", "Safe"))</f>
        <v>Safe</v>
      </c>
      <c r="O3491">
        <f>Global_Household_Financial_Dyna[[#This Row],[Total_Household_Income]]/Global_Household_Financial_Dyna[[#This Row],[Family_Size]]</f>
        <v>1777.6299999999999</v>
      </c>
      <c r="P3491" s="2">
        <f t="shared" si="108"/>
        <v>0.32336204947805613</v>
      </c>
      <c r="Q3491" s="2">
        <f t="shared" si="109"/>
        <v>0.15219182785593482</v>
      </c>
      <c r="R3491" s="2" t="str">
        <f>IF(Global_Household_Financial_Dyna[[#This Row],[Vs country_Average]]&lt;-0.2, "Underperformer", IF(Global_Household_Financial_Dyna[[#This Row],[Vs country_Average]]&gt;0.2, "Outperformer", "Normal"))</f>
        <v>Normal</v>
      </c>
      <c r="S34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3085.56</v>
      </c>
      <c r="T34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3085.56</v>
      </c>
      <c r="U34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3085.56</v>
      </c>
      <c r="V34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3085.56</v>
      </c>
    </row>
    <row r="3492" spans="1:22" x14ac:dyDescent="0.3">
      <c r="A3492">
        <v>3500</v>
      </c>
      <c r="B3492" t="s">
        <v>14</v>
      </c>
      <c r="C3492" t="s">
        <v>15</v>
      </c>
      <c r="D3492">
        <v>4</v>
      </c>
      <c r="E3492">
        <v>3</v>
      </c>
      <c r="F3492">
        <v>417.52</v>
      </c>
      <c r="G3492">
        <v>818.6</v>
      </c>
      <c r="H3492">
        <v>122.79</v>
      </c>
      <c r="I3492">
        <v>776.85</v>
      </c>
      <c r="J3492">
        <v>-81.040000000000006</v>
      </c>
      <c r="K3492">
        <f>Global_Household_Financial_Dyna[[#This Row],[Total_Household_Income]]-Global_Household_Financial_Dyna[[#This Row],[Estimated_Taxes]]</f>
        <v>695.81000000000006</v>
      </c>
      <c r="L3492" s="1">
        <f>Global_Household_Financial_Dyna[[#This Row],[Monthly_Savings]]/Global_Household_Financial_Dyna[[#This Row],[Net Income]]</f>
        <v>-0.11646857619177649</v>
      </c>
      <c r="M3492" s="2">
        <f>Global_Household_Financial_Dyna[[#This Row],[Monthly_Expenses]]/Global_Household_Financial_Dyna[[#This Row],[Net Income]]</f>
        <v>1.1164685761917765</v>
      </c>
      <c r="N3492" t="str">
        <f>IF(Global_Household_Financial_Dyna[[#This Row],[Monthly_Savings]]&lt;0,"High Risk", IF(Global_Household_Financial_Dyna[[#This Row],[Savings Rate%]]&lt;0.1, "Medium", "Safe"))</f>
        <v>High Risk</v>
      </c>
      <c r="O3492">
        <f>Global_Household_Financial_Dyna[[#This Row],[Total_Household_Income]]/Global_Household_Financial_Dyna[[#This Row],[Family_Size]]</f>
        <v>204.65</v>
      </c>
      <c r="P3492" s="2">
        <f t="shared" si="108"/>
        <v>0.39788995363055785</v>
      </c>
      <c r="Q3492" s="2">
        <f t="shared" si="109"/>
        <v>-0.51435852982233432</v>
      </c>
      <c r="R3492" s="2" t="str">
        <f>IF(Global_Household_Financial_Dyna[[#This Row],[Vs country_Average]]&lt;-0.2, "Underperformer", IF(Global_Household_Financial_Dyna[[#This Row],[Vs country_Average]]&gt;0.2, "Outperformer", "Normal"))</f>
        <v>Underperformer</v>
      </c>
      <c r="S34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-42.197499999999998</v>
      </c>
      <c r="T34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-3.3549999999999898</v>
      </c>
      <c r="U34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35.487499999999997</v>
      </c>
      <c r="V34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74.330000000000027</v>
      </c>
    </row>
    <row r="3493" spans="1:22" x14ac:dyDescent="0.3">
      <c r="A3493">
        <v>3501</v>
      </c>
      <c r="B3493" t="s">
        <v>10</v>
      </c>
      <c r="C3493" t="s">
        <v>22</v>
      </c>
      <c r="D3493">
        <v>8</v>
      </c>
      <c r="E3493">
        <v>3</v>
      </c>
      <c r="F3493">
        <v>1027.56</v>
      </c>
      <c r="G3493">
        <v>2221.4499999999998</v>
      </c>
      <c r="H3493">
        <v>222.14</v>
      </c>
      <c r="I3493">
        <v>1108.22</v>
      </c>
      <c r="J3493">
        <v>891.08</v>
      </c>
      <c r="K3493">
        <f>Global_Household_Financial_Dyna[[#This Row],[Total_Household_Income]]-Global_Household_Financial_Dyna[[#This Row],[Estimated_Taxes]]</f>
        <v>1999.31</v>
      </c>
      <c r="L3493" s="1">
        <f>Global_Household_Financial_Dyna[[#This Row],[Monthly_Savings]]/Global_Household_Financial_Dyna[[#This Row],[Net Income]]</f>
        <v>0.44569376434870034</v>
      </c>
      <c r="M3493" s="2">
        <f>Global_Household_Financial_Dyna[[#This Row],[Monthly_Expenses]]/Global_Household_Financial_Dyna[[#This Row],[Net Income]]</f>
        <v>0.55430123392570441</v>
      </c>
      <c r="N3493" t="str">
        <f>IF(Global_Household_Financial_Dyna[[#This Row],[Monthly_Savings]]&lt;0,"High Risk", IF(Global_Household_Financial_Dyna[[#This Row],[Savings Rate%]]&lt;0.1, "Medium", "Safe"))</f>
        <v>Safe</v>
      </c>
      <c r="O3493">
        <f>Global_Household_Financial_Dyna[[#This Row],[Total_Household_Income]]/Global_Household_Financial_Dyna[[#This Row],[Family_Size]]</f>
        <v>277.68124999999998</v>
      </c>
      <c r="P3493" s="2">
        <f t="shared" si="108"/>
        <v>0.42077341556833553</v>
      </c>
      <c r="Q3493" s="2">
        <f t="shared" si="109"/>
        <v>2.4920348780364809E-2</v>
      </c>
      <c r="R3493" s="2" t="str">
        <f>IF(Global_Household_Financial_Dyna[[#This Row],[Vs country_Average]]&lt;-0.2, "Underperformer", IF(Global_Household_Financial_Dyna[[#This Row],[Vs country_Average]]&gt;0.2, "Outperformer", "Normal"))</f>
        <v>Normal</v>
      </c>
      <c r="S34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891.08</v>
      </c>
      <c r="T34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891.08</v>
      </c>
      <c r="U34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891.08</v>
      </c>
      <c r="V34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891.08</v>
      </c>
    </row>
    <row r="3494" spans="1:22" x14ac:dyDescent="0.3">
      <c r="A3494">
        <v>3502</v>
      </c>
      <c r="B3494" t="s">
        <v>14</v>
      </c>
      <c r="C3494" t="s">
        <v>15</v>
      </c>
      <c r="D3494">
        <v>5</v>
      </c>
      <c r="E3494">
        <v>1</v>
      </c>
      <c r="F3494">
        <v>2353.0100000000002</v>
      </c>
      <c r="G3494">
        <v>2353.0100000000002</v>
      </c>
      <c r="H3494">
        <v>352.95</v>
      </c>
      <c r="I3494">
        <v>1549.76</v>
      </c>
      <c r="J3494">
        <v>450.29</v>
      </c>
      <c r="K3494">
        <f>Global_Household_Financial_Dyna[[#This Row],[Total_Household_Income]]-Global_Household_Financial_Dyna[[#This Row],[Estimated_Taxes]]</f>
        <v>2000.0600000000002</v>
      </c>
      <c r="L3494" s="1">
        <f>Global_Household_Financial_Dyna[[#This Row],[Monthly_Savings]]/Global_Household_Financial_Dyna[[#This Row],[Net Income]]</f>
        <v>0.2251382458526244</v>
      </c>
      <c r="M3494" s="2">
        <f>Global_Household_Financial_Dyna[[#This Row],[Monthly_Expenses]]/Global_Household_Financial_Dyna[[#This Row],[Net Income]]</f>
        <v>0.774856754297371</v>
      </c>
      <c r="N3494" t="str">
        <f>IF(Global_Household_Financial_Dyna[[#This Row],[Monthly_Savings]]&lt;0,"High Risk", IF(Global_Household_Financial_Dyna[[#This Row],[Savings Rate%]]&lt;0.1, "Medium", "Safe"))</f>
        <v>Safe</v>
      </c>
      <c r="O3494">
        <f>Global_Household_Financial_Dyna[[#This Row],[Total_Household_Income]]/Global_Household_Financial_Dyna[[#This Row],[Family_Size]]</f>
        <v>470.60200000000003</v>
      </c>
      <c r="P3494" s="2">
        <f t="shared" si="108"/>
        <v>0.39788995363055785</v>
      </c>
      <c r="Q3494" s="2">
        <f t="shared" si="109"/>
        <v>-0.17275170777793344</v>
      </c>
      <c r="R3494" s="2" t="str">
        <f>IF(Global_Household_Financial_Dyna[[#This Row],[Vs country_Average]]&lt;-0.2, "Underperformer", IF(Global_Household_Financial_Dyna[[#This Row],[Vs country_Average]]&gt;0.2, "Outperformer", "Normal"))</f>
        <v>Normal</v>
      </c>
      <c r="S34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450.29</v>
      </c>
      <c r="T34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450.29</v>
      </c>
      <c r="U34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450.29</v>
      </c>
      <c r="V34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450.29</v>
      </c>
    </row>
    <row r="3495" spans="1:22" x14ac:dyDescent="0.3">
      <c r="A3495">
        <v>3503</v>
      </c>
      <c r="B3495" t="s">
        <v>12</v>
      </c>
      <c r="C3495" t="s">
        <v>13</v>
      </c>
      <c r="D3495">
        <v>1</v>
      </c>
      <c r="E3495">
        <v>1</v>
      </c>
      <c r="F3495">
        <v>4924.7</v>
      </c>
      <c r="G3495">
        <v>4924.7</v>
      </c>
      <c r="H3495">
        <v>1231.17</v>
      </c>
      <c r="I3495">
        <v>1427.7</v>
      </c>
      <c r="J3495">
        <v>2265.8200000000002</v>
      </c>
      <c r="K3495">
        <f>Global_Household_Financial_Dyna[[#This Row],[Total_Household_Income]]-Global_Household_Financial_Dyna[[#This Row],[Estimated_Taxes]]</f>
        <v>3693.5299999999997</v>
      </c>
      <c r="L3495" s="1">
        <f>Global_Household_Financial_Dyna[[#This Row],[Monthly_Savings]]/Global_Household_Financial_Dyna[[#This Row],[Net Income]]</f>
        <v>0.61345650366993099</v>
      </c>
      <c r="M3495" s="2">
        <f>Global_Household_Financial_Dyna[[#This Row],[Monthly_Expenses]]/Global_Household_Financial_Dyna[[#This Row],[Net Income]]</f>
        <v>0.38654078889301025</v>
      </c>
      <c r="N3495" t="str">
        <f>IF(Global_Household_Financial_Dyna[[#This Row],[Monthly_Savings]]&lt;0,"High Risk", IF(Global_Household_Financial_Dyna[[#This Row],[Savings Rate%]]&lt;0.1, "Medium", "Safe"))</f>
        <v>Safe</v>
      </c>
      <c r="O3495">
        <f>Global_Household_Financial_Dyna[[#This Row],[Total_Household_Income]]/Global_Household_Financial_Dyna[[#This Row],[Family_Size]]</f>
        <v>4924.7</v>
      </c>
      <c r="P3495" s="2">
        <f t="shared" si="108"/>
        <v>0.30718716818024266</v>
      </c>
      <c r="Q3495" s="2">
        <f t="shared" si="109"/>
        <v>0.30626933548968832</v>
      </c>
      <c r="R3495" s="2" t="str">
        <f>IF(Global_Household_Financial_Dyna[[#This Row],[Vs country_Average]]&lt;-0.2, "Underperformer", IF(Global_Household_Financial_Dyna[[#This Row],[Vs country_Average]]&gt;0.2, "Outperformer", "Normal"))</f>
        <v>Outperformer</v>
      </c>
      <c r="S34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2265.8200000000002</v>
      </c>
      <c r="T34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2265.8200000000002</v>
      </c>
      <c r="U34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2265.8200000000002</v>
      </c>
      <c r="V34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2265.8200000000002</v>
      </c>
    </row>
    <row r="3496" spans="1:22" x14ac:dyDescent="0.3">
      <c r="A3496">
        <v>3504</v>
      </c>
      <c r="B3496" t="s">
        <v>18</v>
      </c>
      <c r="C3496" t="s">
        <v>20</v>
      </c>
      <c r="D3496">
        <v>5</v>
      </c>
      <c r="E3496">
        <v>3</v>
      </c>
      <c r="F3496">
        <v>3749.81</v>
      </c>
      <c r="G3496">
        <v>8046.81</v>
      </c>
      <c r="H3496">
        <v>2172.64</v>
      </c>
      <c r="I3496">
        <v>2646.52</v>
      </c>
      <c r="J3496">
        <v>3227.66</v>
      </c>
      <c r="K3496">
        <f>Global_Household_Financial_Dyna[[#This Row],[Total_Household_Income]]-Global_Household_Financial_Dyna[[#This Row],[Estimated_Taxes]]</f>
        <v>5874.17</v>
      </c>
      <c r="L3496" s="1">
        <f>Global_Household_Financial_Dyna[[#This Row],[Monthly_Savings]]/Global_Household_Financial_Dyna[[#This Row],[Net Income]]</f>
        <v>0.54946656293569984</v>
      </c>
      <c r="M3496" s="2">
        <f>Global_Household_Financial_Dyna[[#This Row],[Monthly_Expenses]]/Global_Household_Financial_Dyna[[#This Row],[Net Income]]</f>
        <v>0.45053513943246448</v>
      </c>
      <c r="N3496" t="str">
        <f>IF(Global_Household_Financial_Dyna[[#This Row],[Monthly_Savings]]&lt;0,"High Risk", IF(Global_Household_Financial_Dyna[[#This Row],[Savings Rate%]]&lt;0.1, "Medium", "Safe"))</f>
        <v>Safe</v>
      </c>
      <c r="O3496">
        <f>Global_Household_Financial_Dyna[[#This Row],[Total_Household_Income]]/Global_Household_Financial_Dyna[[#This Row],[Family_Size]]</f>
        <v>1609.3620000000001</v>
      </c>
      <c r="P3496" s="2">
        <f t="shared" si="108"/>
        <v>0.32336204947805613</v>
      </c>
      <c r="Q3496" s="2">
        <f t="shared" si="109"/>
        <v>0.22610451345764371</v>
      </c>
      <c r="R3496" s="2" t="str">
        <f>IF(Global_Household_Financial_Dyna[[#This Row],[Vs country_Average]]&lt;-0.2, "Underperformer", IF(Global_Household_Financial_Dyna[[#This Row],[Vs country_Average]]&gt;0.2, "Outperformer", "Normal"))</f>
        <v>Outperformer</v>
      </c>
      <c r="S34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3227.66</v>
      </c>
      <c r="T34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3227.66</v>
      </c>
      <c r="U34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3227.66</v>
      </c>
      <c r="V34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3227.66</v>
      </c>
    </row>
    <row r="3497" spans="1:22" x14ac:dyDescent="0.3">
      <c r="A3497">
        <v>3505</v>
      </c>
      <c r="B3497" t="s">
        <v>12</v>
      </c>
      <c r="C3497" t="s">
        <v>13</v>
      </c>
      <c r="D3497">
        <v>2</v>
      </c>
      <c r="E3497">
        <v>1</v>
      </c>
      <c r="F3497">
        <v>4470.84</v>
      </c>
      <c r="G3497">
        <v>4470.84</v>
      </c>
      <c r="H3497">
        <v>1117.71</v>
      </c>
      <c r="I3497">
        <v>1689</v>
      </c>
      <c r="J3497">
        <v>1664.13</v>
      </c>
      <c r="K3497">
        <f>Global_Household_Financial_Dyna[[#This Row],[Total_Household_Income]]-Global_Household_Financial_Dyna[[#This Row],[Estimated_Taxes]]</f>
        <v>3353.13</v>
      </c>
      <c r="L3497" s="1">
        <f>Global_Household_Financial_Dyna[[#This Row],[Monthly_Savings]]/Global_Household_Financial_Dyna[[#This Row],[Net Income]]</f>
        <v>0.49629152463519161</v>
      </c>
      <c r="M3497" s="2">
        <f>Global_Household_Financial_Dyna[[#This Row],[Monthly_Expenses]]/Global_Household_Financial_Dyna[[#This Row],[Net Income]]</f>
        <v>0.50370847536480834</v>
      </c>
      <c r="N3497" t="str">
        <f>IF(Global_Household_Financial_Dyna[[#This Row],[Monthly_Savings]]&lt;0,"High Risk", IF(Global_Household_Financial_Dyna[[#This Row],[Savings Rate%]]&lt;0.1, "Medium", "Safe"))</f>
        <v>Safe</v>
      </c>
      <c r="O3497">
        <f>Global_Household_Financial_Dyna[[#This Row],[Total_Household_Income]]/Global_Household_Financial_Dyna[[#This Row],[Family_Size]]</f>
        <v>2235.42</v>
      </c>
      <c r="P3497" s="2">
        <f t="shared" si="108"/>
        <v>0.30718716818024266</v>
      </c>
      <c r="Q3497" s="2">
        <f t="shared" si="109"/>
        <v>0.18910435645494894</v>
      </c>
      <c r="R3497" s="2" t="str">
        <f>IF(Global_Household_Financial_Dyna[[#This Row],[Vs country_Average]]&lt;-0.2, "Underperformer", IF(Global_Household_Financial_Dyna[[#This Row],[Vs country_Average]]&gt;0.2, "Outperformer", "Normal"))</f>
        <v>Normal</v>
      </c>
      <c r="S34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1664.13</v>
      </c>
      <c r="T34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1664.13</v>
      </c>
      <c r="U34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1664.13</v>
      </c>
      <c r="V34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1664.13</v>
      </c>
    </row>
    <row r="3498" spans="1:22" x14ac:dyDescent="0.3">
      <c r="A3498">
        <v>3506</v>
      </c>
      <c r="B3498" t="s">
        <v>16</v>
      </c>
      <c r="C3498" t="s">
        <v>17</v>
      </c>
      <c r="D3498">
        <v>3</v>
      </c>
      <c r="E3498">
        <v>1</v>
      </c>
      <c r="F3498">
        <v>3446.44</v>
      </c>
      <c r="G3498">
        <v>3446.44</v>
      </c>
      <c r="H3498">
        <v>1206.25</v>
      </c>
      <c r="I3498">
        <v>3270.67</v>
      </c>
      <c r="J3498">
        <v>-1030.49</v>
      </c>
      <c r="K3498">
        <f>Global_Household_Financial_Dyna[[#This Row],[Total_Household_Income]]-Global_Household_Financial_Dyna[[#This Row],[Estimated_Taxes]]</f>
        <v>2240.19</v>
      </c>
      <c r="L3498" s="1">
        <f>Global_Household_Financial_Dyna[[#This Row],[Monthly_Savings]]/Global_Household_Financial_Dyna[[#This Row],[Net Income]]</f>
        <v>-0.46000116061584062</v>
      </c>
      <c r="M3498" s="2">
        <f>Global_Household_Financial_Dyna[[#This Row],[Monthly_Expenses]]/Global_Household_Financial_Dyna[[#This Row],[Net Income]]</f>
        <v>1.4599966967087612</v>
      </c>
      <c r="N3498" t="str">
        <f>IF(Global_Household_Financial_Dyna[[#This Row],[Monthly_Savings]]&lt;0,"High Risk", IF(Global_Household_Financial_Dyna[[#This Row],[Savings Rate%]]&lt;0.1, "Medium", "Safe"))</f>
        <v>High Risk</v>
      </c>
      <c r="O3498">
        <f>Global_Household_Financial_Dyna[[#This Row],[Total_Household_Income]]/Global_Household_Financial_Dyna[[#This Row],[Family_Size]]</f>
        <v>1148.8133333333333</v>
      </c>
      <c r="P3498" s="2">
        <f t="shared" si="108"/>
        <v>0.15879799892000862</v>
      </c>
      <c r="Q3498" s="2">
        <f t="shared" si="109"/>
        <v>-0.6187991595358493</v>
      </c>
      <c r="R3498" s="2" t="str">
        <f>IF(Global_Household_Financial_Dyna[[#This Row],[Vs country_Average]]&lt;-0.2, "Underperformer", IF(Global_Household_Financial_Dyna[[#This Row],[Vs country_Average]]&gt;0.2, "Outperformer", "Normal"))</f>
        <v>Underperformer</v>
      </c>
      <c r="S34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-866.95650000000001</v>
      </c>
      <c r="T34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-703.423</v>
      </c>
      <c r="U34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-539.8895</v>
      </c>
      <c r="V34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-376.35599999999999</v>
      </c>
    </row>
    <row r="3499" spans="1:22" x14ac:dyDescent="0.3">
      <c r="A3499">
        <v>3507</v>
      </c>
      <c r="B3499" t="s">
        <v>12</v>
      </c>
      <c r="C3499" t="s">
        <v>13</v>
      </c>
      <c r="D3499">
        <v>4</v>
      </c>
      <c r="E3499">
        <v>3</v>
      </c>
      <c r="F3499">
        <v>5569.75</v>
      </c>
      <c r="G3499">
        <v>10762.65</v>
      </c>
      <c r="H3499">
        <v>3228.79</v>
      </c>
      <c r="I3499">
        <v>3286.74</v>
      </c>
      <c r="J3499">
        <v>4247.1099999999997</v>
      </c>
      <c r="K3499">
        <f>Global_Household_Financial_Dyna[[#This Row],[Total_Household_Income]]-Global_Household_Financial_Dyna[[#This Row],[Estimated_Taxes]]</f>
        <v>7533.86</v>
      </c>
      <c r="L3499" s="1">
        <f>Global_Household_Financial_Dyna[[#This Row],[Monthly_Savings]]/Global_Household_Financial_Dyna[[#This Row],[Net Income]]</f>
        <v>0.56373625206733335</v>
      </c>
      <c r="M3499" s="2">
        <f>Global_Household_Financial_Dyna[[#This Row],[Monthly_Expenses]]/Global_Household_Financial_Dyna[[#This Row],[Net Income]]</f>
        <v>0.43626242059183473</v>
      </c>
      <c r="N3499" t="str">
        <f>IF(Global_Household_Financial_Dyna[[#This Row],[Monthly_Savings]]&lt;0,"High Risk", IF(Global_Household_Financial_Dyna[[#This Row],[Savings Rate%]]&lt;0.1, "Medium", "Safe"))</f>
        <v>Safe</v>
      </c>
      <c r="O3499">
        <f>Global_Household_Financial_Dyna[[#This Row],[Total_Household_Income]]/Global_Household_Financial_Dyna[[#This Row],[Family_Size]]</f>
        <v>2690.6624999999999</v>
      </c>
      <c r="P3499" s="2">
        <f t="shared" si="108"/>
        <v>0.30718716818024266</v>
      </c>
      <c r="Q3499" s="2">
        <f t="shared" si="109"/>
        <v>0.25654908388709069</v>
      </c>
      <c r="R3499" s="2" t="str">
        <f>IF(Global_Household_Financial_Dyna[[#This Row],[Vs country_Average]]&lt;-0.2, "Underperformer", IF(Global_Household_Financial_Dyna[[#This Row],[Vs country_Average]]&gt;0.2, "Outperformer", "Normal"))</f>
        <v>Outperformer</v>
      </c>
      <c r="S34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4247.1099999999997</v>
      </c>
      <c r="T34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4247.1099999999997</v>
      </c>
      <c r="U34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4247.1099999999997</v>
      </c>
      <c r="V34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4247.1099999999997</v>
      </c>
    </row>
    <row r="3500" spans="1:22" x14ac:dyDescent="0.3">
      <c r="A3500">
        <v>3508</v>
      </c>
      <c r="B3500" t="s">
        <v>10</v>
      </c>
      <c r="C3500" t="s">
        <v>22</v>
      </c>
      <c r="D3500">
        <v>7</v>
      </c>
      <c r="E3500">
        <v>3</v>
      </c>
      <c r="F3500">
        <v>547.04</v>
      </c>
      <c r="G3500">
        <v>1122.23</v>
      </c>
      <c r="H3500">
        <v>112.22</v>
      </c>
      <c r="I3500">
        <v>627.41</v>
      </c>
      <c r="J3500">
        <v>382.6</v>
      </c>
      <c r="K3500">
        <f>Global_Household_Financial_Dyna[[#This Row],[Total_Household_Income]]-Global_Household_Financial_Dyna[[#This Row],[Estimated_Taxes]]</f>
        <v>1010.01</v>
      </c>
      <c r="L3500" s="1">
        <f>Global_Household_Financial_Dyna[[#This Row],[Monthly_Savings]]/Global_Household_Financial_Dyna[[#This Row],[Net Income]]</f>
        <v>0.37880813061256824</v>
      </c>
      <c r="M3500" s="2">
        <f>Global_Household_Financial_Dyna[[#This Row],[Monthly_Expenses]]/Global_Household_Financial_Dyna[[#This Row],[Net Income]]</f>
        <v>0.62119186938743176</v>
      </c>
      <c r="N3500" t="str">
        <f>IF(Global_Household_Financial_Dyna[[#This Row],[Monthly_Savings]]&lt;0,"High Risk", IF(Global_Household_Financial_Dyna[[#This Row],[Savings Rate%]]&lt;0.1, "Medium", "Safe"))</f>
        <v>Safe</v>
      </c>
      <c r="O3500">
        <f>Global_Household_Financial_Dyna[[#This Row],[Total_Household_Income]]/Global_Household_Financial_Dyna[[#This Row],[Family_Size]]</f>
        <v>160.31857142857143</v>
      </c>
      <c r="P3500" s="2">
        <f t="shared" si="108"/>
        <v>0.42077341556833553</v>
      </c>
      <c r="Q3500" s="2">
        <f t="shared" si="109"/>
        <v>-4.196528495576729E-2</v>
      </c>
      <c r="R3500" s="2" t="str">
        <f>IF(Global_Household_Financial_Dyna[[#This Row],[Vs country_Average]]&lt;-0.2, "Underperformer", IF(Global_Household_Financial_Dyna[[#This Row],[Vs country_Average]]&gt;0.2, "Outperformer", "Normal"))</f>
        <v>Normal</v>
      </c>
      <c r="S35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382.6</v>
      </c>
      <c r="T35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382.6</v>
      </c>
      <c r="U35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382.6</v>
      </c>
      <c r="V35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382.6</v>
      </c>
    </row>
    <row r="3501" spans="1:22" x14ac:dyDescent="0.3">
      <c r="A3501">
        <v>3509</v>
      </c>
      <c r="B3501" t="s">
        <v>14</v>
      </c>
      <c r="C3501" t="s">
        <v>15</v>
      </c>
      <c r="D3501">
        <v>5</v>
      </c>
      <c r="E3501">
        <v>3</v>
      </c>
      <c r="F3501">
        <v>1109.2</v>
      </c>
      <c r="G3501">
        <v>2364.0500000000002</v>
      </c>
      <c r="H3501">
        <v>354.61</v>
      </c>
      <c r="I3501">
        <v>1058.48</v>
      </c>
      <c r="J3501">
        <v>950.96</v>
      </c>
      <c r="K3501">
        <f>Global_Household_Financial_Dyna[[#This Row],[Total_Household_Income]]-Global_Household_Financial_Dyna[[#This Row],[Estimated_Taxes]]</f>
        <v>2009.44</v>
      </c>
      <c r="L3501" s="1">
        <f>Global_Household_Financial_Dyna[[#This Row],[Monthly_Savings]]/Global_Household_Financial_Dyna[[#This Row],[Net Income]]</f>
        <v>0.4732462775698702</v>
      </c>
      <c r="M3501" s="2">
        <f>Global_Household_Financial_Dyna[[#This Row],[Monthly_Expenses]]/Global_Household_Financial_Dyna[[#This Row],[Net Income]]</f>
        <v>0.52675372243012974</v>
      </c>
      <c r="N3501" t="str">
        <f>IF(Global_Household_Financial_Dyna[[#This Row],[Monthly_Savings]]&lt;0,"High Risk", IF(Global_Household_Financial_Dyna[[#This Row],[Savings Rate%]]&lt;0.1, "Medium", "Safe"))</f>
        <v>Safe</v>
      </c>
      <c r="O3501">
        <f>Global_Household_Financial_Dyna[[#This Row],[Total_Household_Income]]/Global_Household_Financial_Dyna[[#This Row],[Family_Size]]</f>
        <v>472.81000000000006</v>
      </c>
      <c r="P3501" s="2">
        <f t="shared" si="108"/>
        <v>0.39788995363055785</v>
      </c>
      <c r="Q3501" s="2">
        <f t="shared" si="109"/>
        <v>7.5356323939312353E-2</v>
      </c>
      <c r="R3501" s="2" t="str">
        <f>IF(Global_Household_Financial_Dyna[[#This Row],[Vs country_Average]]&lt;-0.2, "Underperformer", IF(Global_Household_Financial_Dyna[[#This Row],[Vs country_Average]]&gt;0.2, "Outperformer", "Normal"))</f>
        <v>Normal</v>
      </c>
      <c r="S35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950.96</v>
      </c>
      <c r="T35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950.96</v>
      </c>
      <c r="U35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950.96</v>
      </c>
      <c r="V35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950.96</v>
      </c>
    </row>
    <row r="3502" spans="1:22" x14ac:dyDescent="0.3">
      <c r="A3502">
        <v>3510</v>
      </c>
      <c r="B3502" t="s">
        <v>18</v>
      </c>
      <c r="C3502" t="s">
        <v>20</v>
      </c>
      <c r="D3502">
        <v>5</v>
      </c>
      <c r="E3502">
        <v>3</v>
      </c>
      <c r="F3502">
        <v>5640.68</v>
      </c>
      <c r="G3502">
        <v>13094.02</v>
      </c>
      <c r="H3502">
        <v>3535.39</v>
      </c>
      <c r="I3502">
        <v>3274.44</v>
      </c>
      <c r="J3502">
        <v>6284.2</v>
      </c>
      <c r="K3502">
        <f>Global_Household_Financial_Dyna[[#This Row],[Total_Household_Income]]-Global_Household_Financial_Dyna[[#This Row],[Estimated_Taxes]]</f>
        <v>9558.630000000001</v>
      </c>
      <c r="L3502" s="1">
        <f>Global_Household_Financial_Dyna[[#This Row],[Monthly_Savings]]/Global_Household_Financial_Dyna[[#This Row],[Net Income]]</f>
        <v>0.65743731057693411</v>
      </c>
      <c r="M3502" s="2">
        <f>Global_Household_Financial_Dyna[[#This Row],[Monthly_Expenses]]/Global_Household_Financial_Dyna[[#This Row],[Net Income]]</f>
        <v>0.342563735598093</v>
      </c>
      <c r="N3502" t="str">
        <f>IF(Global_Household_Financial_Dyna[[#This Row],[Monthly_Savings]]&lt;0,"High Risk", IF(Global_Household_Financial_Dyna[[#This Row],[Savings Rate%]]&lt;0.1, "Medium", "Safe"))</f>
        <v>Safe</v>
      </c>
      <c r="O3502">
        <f>Global_Household_Financial_Dyna[[#This Row],[Total_Household_Income]]/Global_Household_Financial_Dyna[[#This Row],[Family_Size]]</f>
        <v>2618.8040000000001</v>
      </c>
      <c r="P3502" s="2">
        <f t="shared" si="108"/>
        <v>0.32336204947805613</v>
      </c>
      <c r="Q3502" s="2">
        <f t="shared" si="109"/>
        <v>0.33407526109887797</v>
      </c>
      <c r="R3502" s="2" t="str">
        <f>IF(Global_Household_Financial_Dyna[[#This Row],[Vs country_Average]]&lt;-0.2, "Underperformer", IF(Global_Household_Financial_Dyna[[#This Row],[Vs country_Average]]&gt;0.2, "Outperformer", "Normal"))</f>
        <v>Outperformer</v>
      </c>
      <c r="S35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6284.2</v>
      </c>
      <c r="T35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6284.2</v>
      </c>
      <c r="U35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6284.2</v>
      </c>
      <c r="V35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6284.2</v>
      </c>
    </row>
    <row r="3503" spans="1:22" x14ac:dyDescent="0.3">
      <c r="A3503">
        <v>3511</v>
      </c>
      <c r="B3503" t="s">
        <v>10</v>
      </c>
      <c r="C3503" t="s">
        <v>11</v>
      </c>
      <c r="D3503">
        <v>3</v>
      </c>
      <c r="E3503">
        <v>2</v>
      </c>
      <c r="F3503">
        <v>757.15</v>
      </c>
      <c r="G3503">
        <v>1156.22</v>
      </c>
      <c r="H3503">
        <v>115.62</v>
      </c>
      <c r="I3503">
        <v>406.87</v>
      </c>
      <c r="J3503">
        <v>633.73</v>
      </c>
      <c r="K3503">
        <f>Global_Household_Financial_Dyna[[#This Row],[Total_Household_Income]]-Global_Household_Financial_Dyna[[#This Row],[Estimated_Taxes]]</f>
        <v>1040.5999999999999</v>
      </c>
      <c r="L3503" s="1">
        <f>Global_Household_Financial_Dyna[[#This Row],[Monthly_Savings]]/Global_Household_Financial_Dyna[[#This Row],[Net Income]]</f>
        <v>0.60900442052661929</v>
      </c>
      <c r="M3503" s="2">
        <f>Global_Household_Financial_Dyna[[#This Row],[Monthly_Expenses]]/Global_Household_Financial_Dyna[[#This Row],[Net Income]]</f>
        <v>0.39099557947338076</v>
      </c>
      <c r="N3503" t="str">
        <f>IF(Global_Household_Financial_Dyna[[#This Row],[Monthly_Savings]]&lt;0,"High Risk", IF(Global_Household_Financial_Dyna[[#This Row],[Savings Rate%]]&lt;0.1, "Medium", "Safe"))</f>
        <v>Safe</v>
      </c>
      <c r="O3503">
        <f>Global_Household_Financial_Dyna[[#This Row],[Total_Household_Income]]/Global_Household_Financial_Dyna[[#This Row],[Family_Size]]</f>
        <v>385.40666666666669</v>
      </c>
      <c r="P3503" s="2">
        <f t="shared" si="108"/>
        <v>0.42077341556833553</v>
      </c>
      <c r="Q3503" s="2">
        <f t="shared" si="109"/>
        <v>0.18823100495828377</v>
      </c>
      <c r="R3503" s="2" t="str">
        <f>IF(Global_Household_Financial_Dyna[[#This Row],[Vs country_Average]]&lt;-0.2, "Underperformer", IF(Global_Household_Financial_Dyna[[#This Row],[Vs country_Average]]&gt;0.2, "Outperformer", "Normal"))</f>
        <v>Normal</v>
      </c>
      <c r="S35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633.73</v>
      </c>
      <c r="T35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633.73</v>
      </c>
      <c r="U35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633.73</v>
      </c>
      <c r="V35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633.73</v>
      </c>
    </row>
    <row r="3504" spans="1:22" x14ac:dyDescent="0.3">
      <c r="A3504">
        <v>3512</v>
      </c>
      <c r="B3504" t="s">
        <v>18</v>
      </c>
      <c r="C3504" t="s">
        <v>19</v>
      </c>
      <c r="D3504">
        <v>4</v>
      </c>
      <c r="E3504">
        <v>3</v>
      </c>
      <c r="F3504">
        <v>4388.51</v>
      </c>
      <c r="G3504">
        <v>9382.92</v>
      </c>
      <c r="H3504">
        <v>2533.39</v>
      </c>
      <c r="I3504">
        <v>3333.71</v>
      </c>
      <c r="J3504">
        <v>3515.83</v>
      </c>
      <c r="K3504">
        <f>Global_Household_Financial_Dyna[[#This Row],[Total_Household_Income]]-Global_Household_Financial_Dyna[[#This Row],[Estimated_Taxes]]</f>
        <v>6849.5300000000007</v>
      </c>
      <c r="L3504" s="1">
        <f>Global_Household_Financial_Dyna[[#This Row],[Monthly_Savings]]/Global_Household_Financial_Dyna[[#This Row],[Net Income]]</f>
        <v>0.51329507280061548</v>
      </c>
      <c r="M3504" s="2">
        <f>Global_Household_Financial_Dyna[[#This Row],[Monthly_Expenses]]/Global_Household_Financial_Dyna[[#This Row],[Net Income]]</f>
        <v>0.48670638715357106</v>
      </c>
      <c r="N3504" t="str">
        <f>IF(Global_Household_Financial_Dyna[[#This Row],[Monthly_Savings]]&lt;0,"High Risk", IF(Global_Household_Financial_Dyna[[#This Row],[Savings Rate%]]&lt;0.1, "Medium", "Safe"))</f>
        <v>Safe</v>
      </c>
      <c r="O3504">
        <f>Global_Household_Financial_Dyna[[#This Row],[Total_Household_Income]]/Global_Household_Financial_Dyna[[#This Row],[Family_Size]]</f>
        <v>2345.73</v>
      </c>
      <c r="P3504" s="2">
        <f t="shared" si="108"/>
        <v>0.32336204947805613</v>
      </c>
      <c r="Q3504" s="2">
        <f t="shared" si="109"/>
        <v>0.18993302332255935</v>
      </c>
      <c r="R3504" s="2" t="str">
        <f>IF(Global_Household_Financial_Dyna[[#This Row],[Vs country_Average]]&lt;-0.2, "Underperformer", IF(Global_Household_Financial_Dyna[[#This Row],[Vs country_Average]]&gt;0.2, "Outperformer", "Normal"))</f>
        <v>Normal</v>
      </c>
      <c r="S35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3515.83</v>
      </c>
      <c r="T35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3515.83</v>
      </c>
      <c r="U35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3515.83</v>
      </c>
      <c r="V35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3515.83</v>
      </c>
    </row>
    <row r="3505" spans="1:22" x14ac:dyDescent="0.3">
      <c r="A3505">
        <v>3513</v>
      </c>
      <c r="B3505" t="s">
        <v>12</v>
      </c>
      <c r="C3505" t="s">
        <v>13</v>
      </c>
      <c r="D3505">
        <v>6</v>
      </c>
      <c r="E3505">
        <v>3</v>
      </c>
      <c r="F3505">
        <v>5391.35</v>
      </c>
      <c r="G3505">
        <v>11875.39</v>
      </c>
      <c r="H3505">
        <v>3562.62</v>
      </c>
      <c r="I3505">
        <v>4083.83</v>
      </c>
      <c r="J3505">
        <v>4228.9399999999996</v>
      </c>
      <c r="K3505">
        <f>Global_Household_Financial_Dyna[[#This Row],[Total_Household_Income]]-Global_Household_Financial_Dyna[[#This Row],[Estimated_Taxes]]</f>
        <v>8312.77</v>
      </c>
      <c r="L3505" s="1">
        <f>Global_Household_Financial_Dyna[[#This Row],[Monthly_Savings]]/Global_Household_Financial_Dyna[[#This Row],[Net Income]]</f>
        <v>0.50872813755222379</v>
      </c>
      <c r="M3505" s="2">
        <f>Global_Household_Financial_Dyna[[#This Row],[Monthly_Expenses]]/Global_Household_Financial_Dyna[[#This Row],[Net Income]]</f>
        <v>0.4912718624477761</v>
      </c>
      <c r="N3505" t="str">
        <f>IF(Global_Household_Financial_Dyna[[#This Row],[Monthly_Savings]]&lt;0,"High Risk", IF(Global_Household_Financial_Dyna[[#This Row],[Savings Rate%]]&lt;0.1, "Medium", "Safe"))</f>
        <v>Safe</v>
      </c>
      <c r="O3505">
        <f>Global_Household_Financial_Dyna[[#This Row],[Total_Household_Income]]/Global_Household_Financial_Dyna[[#This Row],[Family_Size]]</f>
        <v>1979.2316666666666</v>
      </c>
      <c r="P3505" s="2">
        <f t="shared" si="108"/>
        <v>0.30718716818024266</v>
      </c>
      <c r="Q3505" s="2">
        <f t="shared" si="109"/>
        <v>0.20154096937198113</v>
      </c>
      <c r="R3505" s="2" t="str">
        <f>IF(Global_Household_Financial_Dyna[[#This Row],[Vs country_Average]]&lt;-0.2, "Underperformer", IF(Global_Household_Financial_Dyna[[#This Row],[Vs country_Average]]&gt;0.2, "Outperformer", "Normal"))</f>
        <v>Outperformer</v>
      </c>
      <c r="S35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4228.9399999999996</v>
      </c>
      <c r="T35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4228.9399999999996</v>
      </c>
      <c r="U35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4228.9399999999996</v>
      </c>
      <c r="V35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4228.9399999999996</v>
      </c>
    </row>
    <row r="3506" spans="1:22" x14ac:dyDescent="0.3">
      <c r="A3506">
        <v>3514</v>
      </c>
      <c r="B3506" t="s">
        <v>14</v>
      </c>
      <c r="C3506" t="s">
        <v>15</v>
      </c>
      <c r="D3506">
        <v>7</v>
      </c>
      <c r="E3506">
        <v>3</v>
      </c>
      <c r="F3506">
        <v>1964.49</v>
      </c>
      <c r="G3506">
        <v>4327.7</v>
      </c>
      <c r="H3506">
        <v>649.16</v>
      </c>
      <c r="I3506">
        <v>1774.72</v>
      </c>
      <c r="J3506">
        <v>1903.82</v>
      </c>
      <c r="K3506">
        <f>Global_Household_Financial_Dyna[[#This Row],[Total_Household_Income]]-Global_Household_Financial_Dyna[[#This Row],[Estimated_Taxes]]</f>
        <v>3678.54</v>
      </c>
      <c r="L3506" s="1">
        <f>Global_Household_Financial_Dyna[[#This Row],[Monthly_Savings]]/Global_Household_Financial_Dyna[[#This Row],[Net Income]]</f>
        <v>0.51754772273782534</v>
      </c>
      <c r="M3506" s="2">
        <f>Global_Household_Financial_Dyna[[#This Row],[Monthly_Expenses]]/Global_Household_Financial_Dyna[[#This Row],[Net Income]]</f>
        <v>0.48245227726217466</v>
      </c>
      <c r="N3506" t="str">
        <f>IF(Global_Household_Financial_Dyna[[#This Row],[Monthly_Savings]]&lt;0,"High Risk", IF(Global_Household_Financial_Dyna[[#This Row],[Savings Rate%]]&lt;0.1, "Medium", "Safe"))</f>
        <v>Safe</v>
      </c>
      <c r="O3506">
        <f>Global_Household_Financial_Dyna[[#This Row],[Total_Household_Income]]/Global_Household_Financial_Dyna[[#This Row],[Family_Size]]</f>
        <v>618.24285714285713</v>
      </c>
      <c r="P3506" s="2">
        <f t="shared" si="108"/>
        <v>0.39788995363055785</v>
      </c>
      <c r="Q3506" s="2">
        <f t="shared" si="109"/>
        <v>0.1196577691072675</v>
      </c>
      <c r="R3506" s="2" t="str">
        <f>IF(Global_Household_Financial_Dyna[[#This Row],[Vs country_Average]]&lt;-0.2, "Underperformer", IF(Global_Household_Financial_Dyna[[#This Row],[Vs country_Average]]&gt;0.2, "Outperformer", "Normal"))</f>
        <v>Normal</v>
      </c>
      <c r="S35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1903.82</v>
      </c>
      <c r="T35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1903.82</v>
      </c>
      <c r="U35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1903.82</v>
      </c>
      <c r="V35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1903.82</v>
      </c>
    </row>
    <row r="3507" spans="1:22" x14ac:dyDescent="0.3">
      <c r="A3507">
        <v>3515</v>
      </c>
      <c r="B3507" t="s">
        <v>12</v>
      </c>
      <c r="C3507" t="s">
        <v>13</v>
      </c>
      <c r="D3507">
        <v>5</v>
      </c>
      <c r="E3507">
        <v>3</v>
      </c>
      <c r="F3507">
        <v>3127.09</v>
      </c>
      <c r="G3507">
        <v>7194.53</v>
      </c>
      <c r="H3507">
        <v>1798.63</v>
      </c>
      <c r="I3507">
        <v>3394.74</v>
      </c>
      <c r="J3507">
        <v>2001.15</v>
      </c>
      <c r="K3507">
        <f>Global_Household_Financial_Dyna[[#This Row],[Total_Household_Income]]-Global_Household_Financial_Dyna[[#This Row],[Estimated_Taxes]]</f>
        <v>5395.9</v>
      </c>
      <c r="L3507" s="1">
        <f>Global_Household_Financial_Dyna[[#This Row],[Monthly_Savings]]/Global_Household_Financial_Dyna[[#This Row],[Net Income]]</f>
        <v>0.37086491595470639</v>
      </c>
      <c r="M3507" s="2">
        <f>Global_Household_Financial_Dyna[[#This Row],[Monthly_Expenses]]/Global_Household_Financial_Dyna[[#This Row],[Net Income]]</f>
        <v>0.62913323078633776</v>
      </c>
      <c r="N3507" t="str">
        <f>IF(Global_Household_Financial_Dyna[[#This Row],[Monthly_Savings]]&lt;0,"High Risk", IF(Global_Household_Financial_Dyna[[#This Row],[Savings Rate%]]&lt;0.1, "Medium", "Safe"))</f>
        <v>Safe</v>
      </c>
      <c r="O3507">
        <f>Global_Household_Financial_Dyna[[#This Row],[Total_Household_Income]]/Global_Household_Financial_Dyna[[#This Row],[Family_Size]]</f>
        <v>1438.9059999999999</v>
      </c>
      <c r="P3507" s="2">
        <f t="shared" si="108"/>
        <v>0.30718716818024266</v>
      </c>
      <c r="Q3507" s="2">
        <f t="shared" si="109"/>
        <v>6.3677747774463722E-2</v>
      </c>
      <c r="R3507" s="2" t="str">
        <f>IF(Global_Household_Financial_Dyna[[#This Row],[Vs country_Average]]&lt;-0.2, "Underperformer", IF(Global_Household_Financial_Dyna[[#This Row],[Vs country_Average]]&gt;0.2, "Outperformer", "Normal"))</f>
        <v>Normal</v>
      </c>
      <c r="S35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2001.15</v>
      </c>
      <c r="T35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2001.15</v>
      </c>
      <c r="U35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2001.15</v>
      </c>
      <c r="V35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2001.15</v>
      </c>
    </row>
    <row r="3508" spans="1:22" x14ac:dyDescent="0.3">
      <c r="A3508">
        <v>3516</v>
      </c>
      <c r="B3508" t="s">
        <v>12</v>
      </c>
      <c r="C3508" t="s">
        <v>13</v>
      </c>
      <c r="D3508">
        <v>5</v>
      </c>
      <c r="E3508">
        <v>3</v>
      </c>
      <c r="F3508">
        <v>3172.73</v>
      </c>
      <c r="G3508">
        <v>7052.59</v>
      </c>
      <c r="H3508">
        <v>1763.15</v>
      </c>
      <c r="I3508">
        <v>3003.96</v>
      </c>
      <c r="J3508">
        <v>2285.48</v>
      </c>
      <c r="K3508">
        <f>Global_Household_Financial_Dyna[[#This Row],[Total_Household_Income]]-Global_Household_Financial_Dyna[[#This Row],[Estimated_Taxes]]</f>
        <v>5289.4400000000005</v>
      </c>
      <c r="L3508" s="1">
        <f>Global_Household_Financial_Dyna[[#This Row],[Monthly_Savings]]/Global_Household_Financial_Dyna[[#This Row],[Net Income]]</f>
        <v>0.43208354759672096</v>
      </c>
      <c r="M3508" s="2">
        <f>Global_Household_Financial_Dyna[[#This Row],[Monthly_Expenses]]/Global_Household_Financial_Dyna[[#This Row],[Net Income]]</f>
        <v>0.56791645240327893</v>
      </c>
      <c r="N3508" t="str">
        <f>IF(Global_Household_Financial_Dyna[[#This Row],[Monthly_Savings]]&lt;0,"High Risk", IF(Global_Household_Financial_Dyna[[#This Row],[Savings Rate%]]&lt;0.1, "Medium", "Safe"))</f>
        <v>Safe</v>
      </c>
      <c r="O3508">
        <f>Global_Household_Financial_Dyna[[#This Row],[Total_Household_Income]]/Global_Household_Financial_Dyna[[#This Row],[Family_Size]]</f>
        <v>1410.518</v>
      </c>
      <c r="P3508" s="2">
        <f t="shared" si="108"/>
        <v>0.30718716818024266</v>
      </c>
      <c r="Q3508" s="2">
        <f t="shared" si="109"/>
        <v>0.1248963794164783</v>
      </c>
      <c r="R3508" s="2" t="str">
        <f>IF(Global_Household_Financial_Dyna[[#This Row],[Vs country_Average]]&lt;-0.2, "Underperformer", IF(Global_Household_Financial_Dyna[[#This Row],[Vs country_Average]]&gt;0.2, "Outperformer", "Normal"))</f>
        <v>Normal</v>
      </c>
      <c r="S35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2285.48</v>
      </c>
      <c r="T35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2285.48</v>
      </c>
      <c r="U35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2285.48</v>
      </c>
      <c r="V35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2285.48</v>
      </c>
    </row>
    <row r="3509" spans="1:22" x14ac:dyDescent="0.3">
      <c r="A3509">
        <v>3517</v>
      </c>
      <c r="B3509" t="s">
        <v>18</v>
      </c>
      <c r="C3509" t="s">
        <v>20</v>
      </c>
      <c r="D3509">
        <v>6</v>
      </c>
      <c r="E3509">
        <v>3</v>
      </c>
      <c r="F3509">
        <v>2490.44</v>
      </c>
      <c r="G3509">
        <v>5375.25</v>
      </c>
      <c r="H3509">
        <v>1182.55</v>
      </c>
      <c r="I3509">
        <v>3922.38</v>
      </c>
      <c r="J3509">
        <v>270.31</v>
      </c>
      <c r="K3509">
        <f>Global_Household_Financial_Dyna[[#This Row],[Total_Household_Income]]-Global_Household_Financial_Dyna[[#This Row],[Estimated_Taxes]]</f>
        <v>4192.7</v>
      </c>
      <c r="L3509" s="1">
        <f>Global_Household_Financial_Dyna[[#This Row],[Monthly_Savings]]/Global_Household_Financial_Dyna[[#This Row],[Net Income]]</f>
        <v>6.4471581558422975E-2</v>
      </c>
      <c r="M3509" s="2">
        <f>Global_Household_Financial_Dyna[[#This Row],[Monthly_Expenses]]/Global_Household_Financial_Dyna[[#This Row],[Net Income]]</f>
        <v>0.93552603334366879</v>
      </c>
      <c r="N3509" t="str">
        <f>IF(Global_Household_Financial_Dyna[[#This Row],[Monthly_Savings]]&lt;0,"High Risk", IF(Global_Household_Financial_Dyna[[#This Row],[Savings Rate%]]&lt;0.1, "Medium", "Safe"))</f>
        <v>Medium</v>
      </c>
      <c r="O3509">
        <f>Global_Household_Financial_Dyna[[#This Row],[Total_Household_Income]]/Global_Household_Financial_Dyna[[#This Row],[Family_Size]]</f>
        <v>895.875</v>
      </c>
      <c r="P3509" s="2">
        <f t="shared" si="108"/>
        <v>0.32336204947805613</v>
      </c>
      <c r="Q3509" s="2">
        <f t="shared" si="109"/>
        <v>-0.25889046791963316</v>
      </c>
      <c r="R3509" s="2" t="str">
        <f>IF(Global_Household_Financial_Dyna[[#This Row],[Vs country_Average]]&lt;-0.2, "Underperformer", IF(Global_Household_Financial_Dyna[[#This Row],[Vs country_Average]]&gt;0.2, "Outperformer", "Normal"))</f>
        <v>Underperformer</v>
      </c>
      <c r="S35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270.31</v>
      </c>
      <c r="T35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270.31</v>
      </c>
      <c r="U35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270.31</v>
      </c>
      <c r="V35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270.31</v>
      </c>
    </row>
    <row r="3510" spans="1:22" x14ac:dyDescent="0.3">
      <c r="A3510">
        <v>3518</v>
      </c>
      <c r="B3510" t="s">
        <v>10</v>
      </c>
      <c r="C3510" t="s">
        <v>22</v>
      </c>
      <c r="D3510">
        <v>7</v>
      </c>
      <c r="E3510">
        <v>3</v>
      </c>
      <c r="F3510">
        <v>1381.76</v>
      </c>
      <c r="G3510">
        <v>3078.85</v>
      </c>
      <c r="H3510">
        <v>307.89</v>
      </c>
      <c r="I3510">
        <v>934.94</v>
      </c>
      <c r="J3510">
        <v>1836.03</v>
      </c>
      <c r="K3510">
        <f>Global_Household_Financial_Dyna[[#This Row],[Total_Household_Income]]-Global_Household_Financial_Dyna[[#This Row],[Estimated_Taxes]]</f>
        <v>2770.96</v>
      </c>
      <c r="L3510" s="1">
        <f>Global_Household_Financial_Dyna[[#This Row],[Monthly_Savings]]/Global_Household_Financial_Dyna[[#This Row],[Net Income]]</f>
        <v>0.66259707826890313</v>
      </c>
      <c r="M3510" s="2">
        <f>Global_Household_Financial_Dyna[[#This Row],[Monthly_Expenses]]/Global_Household_Financial_Dyna[[#This Row],[Net Income]]</f>
        <v>0.33740653058867687</v>
      </c>
      <c r="N3510" t="str">
        <f>IF(Global_Household_Financial_Dyna[[#This Row],[Monthly_Savings]]&lt;0,"High Risk", IF(Global_Household_Financial_Dyna[[#This Row],[Savings Rate%]]&lt;0.1, "Medium", "Safe"))</f>
        <v>Safe</v>
      </c>
      <c r="O3510">
        <f>Global_Household_Financial_Dyna[[#This Row],[Total_Household_Income]]/Global_Household_Financial_Dyna[[#This Row],[Family_Size]]</f>
        <v>439.83571428571429</v>
      </c>
      <c r="P3510" s="2">
        <f t="shared" si="108"/>
        <v>0.42077341556833553</v>
      </c>
      <c r="Q3510" s="2">
        <f t="shared" si="109"/>
        <v>0.2418236627005676</v>
      </c>
      <c r="R3510" s="2" t="str">
        <f>IF(Global_Household_Financial_Dyna[[#This Row],[Vs country_Average]]&lt;-0.2, "Underperformer", IF(Global_Household_Financial_Dyna[[#This Row],[Vs country_Average]]&gt;0.2, "Outperformer", "Normal"))</f>
        <v>Outperformer</v>
      </c>
      <c r="S35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1836.03</v>
      </c>
      <c r="T35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1836.03</v>
      </c>
      <c r="U35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1836.03</v>
      </c>
      <c r="V35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1836.03</v>
      </c>
    </row>
    <row r="3511" spans="1:22" x14ac:dyDescent="0.3">
      <c r="A3511">
        <v>3519</v>
      </c>
      <c r="B3511" t="s">
        <v>18</v>
      </c>
      <c r="C3511" t="s">
        <v>19</v>
      </c>
      <c r="D3511">
        <v>2</v>
      </c>
      <c r="E3511">
        <v>2</v>
      </c>
      <c r="F3511">
        <v>4773.42</v>
      </c>
      <c r="G3511">
        <v>8054.69</v>
      </c>
      <c r="H3511">
        <v>2174.77</v>
      </c>
      <c r="I3511">
        <v>1840.62</v>
      </c>
      <c r="J3511">
        <v>4039.3</v>
      </c>
      <c r="K3511">
        <f>Global_Household_Financial_Dyna[[#This Row],[Total_Household_Income]]-Global_Household_Financial_Dyna[[#This Row],[Estimated_Taxes]]</f>
        <v>5879.92</v>
      </c>
      <c r="L3511" s="1">
        <f>Global_Household_Financial_Dyna[[#This Row],[Monthly_Savings]]/Global_Household_Financial_Dyna[[#This Row],[Net Income]]</f>
        <v>0.68696512877726235</v>
      </c>
      <c r="M3511" s="2">
        <f>Global_Household_Financial_Dyna[[#This Row],[Monthly_Expenses]]/Global_Household_Financial_Dyna[[#This Row],[Net Income]]</f>
        <v>0.31303487122273771</v>
      </c>
      <c r="N3511" t="str">
        <f>IF(Global_Household_Financial_Dyna[[#This Row],[Monthly_Savings]]&lt;0,"High Risk", IF(Global_Household_Financial_Dyna[[#This Row],[Savings Rate%]]&lt;0.1, "Medium", "Safe"))</f>
        <v>Safe</v>
      </c>
      <c r="O3511">
        <f>Global_Household_Financial_Dyna[[#This Row],[Total_Household_Income]]/Global_Household_Financial_Dyna[[#This Row],[Family_Size]]</f>
        <v>4027.3449999999998</v>
      </c>
      <c r="P3511" s="2">
        <f t="shared" si="108"/>
        <v>0.32336204947805613</v>
      </c>
      <c r="Q3511" s="2">
        <f t="shared" si="109"/>
        <v>0.36360307929920621</v>
      </c>
      <c r="R3511" s="2" t="str">
        <f>IF(Global_Household_Financial_Dyna[[#This Row],[Vs country_Average]]&lt;-0.2, "Underperformer", IF(Global_Household_Financial_Dyna[[#This Row],[Vs country_Average]]&gt;0.2, "Outperformer", "Normal"))</f>
        <v>Outperformer</v>
      </c>
      <c r="S35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4039.3</v>
      </c>
      <c r="T35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4039.3</v>
      </c>
      <c r="U35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4039.3</v>
      </c>
      <c r="V35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4039.3</v>
      </c>
    </row>
    <row r="3512" spans="1:22" x14ac:dyDescent="0.3">
      <c r="A3512">
        <v>3520</v>
      </c>
      <c r="B3512" t="s">
        <v>18</v>
      </c>
      <c r="C3512" t="s">
        <v>19</v>
      </c>
      <c r="D3512">
        <v>2</v>
      </c>
      <c r="E3512">
        <v>2</v>
      </c>
      <c r="F3512">
        <v>1527.91</v>
      </c>
      <c r="G3512">
        <v>2528.94</v>
      </c>
      <c r="H3512">
        <v>556.37</v>
      </c>
      <c r="I3512">
        <v>1985.34</v>
      </c>
      <c r="J3512">
        <v>-12.76</v>
      </c>
      <c r="K3512">
        <f>Global_Household_Financial_Dyna[[#This Row],[Total_Household_Income]]-Global_Household_Financial_Dyna[[#This Row],[Estimated_Taxes]]</f>
        <v>1972.5700000000002</v>
      </c>
      <c r="L3512" s="1">
        <f>Global_Household_Financial_Dyna[[#This Row],[Monthly_Savings]]/Global_Household_Financial_Dyna[[#This Row],[Net Income]]</f>
        <v>-6.4687184738691141E-3</v>
      </c>
      <c r="M3512" s="2">
        <f>Global_Household_Financial_Dyna[[#This Row],[Monthly_Expenses]]/Global_Household_Financial_Dyna[[#This Row],[Net Income]]</f>
        <v>1.0064737880024535</v>
      </c>
      <c r="N3512" t="str">
        <f>IF(Global_Household_Financial_Dyna[[#This Row],[Monthly_Savings]]&lt;0,"High Risk", IF(Global_Household_Financial_Dyna[[#This Row],[Savings Rate%]]&lt;0.1, "Medium", "Safe"))</f>
        <v>High Risk</v>
      </c>
      <c r="O3512">
        <f>Global_Household_Financial_Dyna[[#This Row],[Total_Household_Income]]/Global_Household_Financial_Dyna[[#This Row],[Family_Size]]</f>
        <v>1264.47</v>
      </c>
      <c r="P3512" s="2">
        <f t="shared" si="108"/>
        <v>0.32336204947805613</v>
      </c>
      <c r="Q3512" s="2">
        <f t="shared" si="109"/>
        <v>-0.32983076795192523</v>
      </c>
      <c r="R3512" s="2" t="str">
        <f>IF(Global_Household_Financial_Dyna[[#This Row],[Vs country_Average]]&lt;-0.2, "Underperformer", IF(Global_Household_Financial_Dyna[[#This Row],[Vs country_Average]]&gt;0.2, "Outperformer", "Normal"))</f>
        <v>Underperformer</v>
      </c>
      <c r="S35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86.506999999999991</v>
      </c>
      <c r="T35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185.774</v>
      </c>
      <c r="U35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285.04099999999994</v>
      </c>
      <c r="V35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384.30799999999999</v>
      </c>
    </row>
    <row r="3513" spans="1:22" x14ac:dyDescent="0.3">
      <c r="A3513">
        <v>3521</v>
      </c>
      <c r="B3513" t="s">
        <v>18</v>
      </c>
      <c r="C3513" t="s">
        <v>20</v>
      </c>
      <c r="D3513">
        <v>8</v>
      </c>
      <c r="E3513">
        <v>3</v>
      </c>
      <c r="F3513">
        <v>3850.88</v>
      </c>
      <c r="G3513">
        <v>7874.43</v>
      </c>
      <c r="H3513">
        <v>1732.37</v>
      </c>
      <c r="I3513">
        <v>5476</v>
      </c>
      <c r="J3513">
        <v>666.05</v>
      </c>
      <c r="K3513">
        <f>Global_Household_Financial_Dyna[[#This Row],[Total_Household_Income]]-Global_Household_Financial_Dyna[[#This Row],[Estimated_Taxes]]</f>
        <v>6142.06</v>
      </c>
      <c r="L3513" s="1">
        <f>Global_Household_Financial_Dyna[[#This Row],[Monthly_Savings]]/Global_Household_Financial_Dyna[[#This Row],[Net Income]]</f>
        <v>0.10844081627336755</v>
      </c>
      <c r="M3513" s="2">
        <f>Global_Household_Financial_Dyna[[#This Row],[Monthly_Expenses]]/Global_Household_Financial_Dyna[[#This Row],[Net Income]]</f>
        <v>0.8915575556083789</v>
      </c>
      <c r="N3513" t="str">
        <f>IF(Global_Household_Financial_Dyna[[#This Row],[Monthly_Savings]]&lt;0,"High Risk", IF(Global_Household_Financial_Dyna[[#This Row],[Savings Rate%]]&lt;0.1, "Medium", "Safe"))</f>
        <v>Safe</v>
      </c>
      <c r="O3513">
        <f>Global_Household_Financial_Dyna[[#This Row],[Total_Household_Income]]/Global_Household_Financial_Dyna[[#This Row],[Family_Size]]</f>
        <v>984.30375000000004</v>
      </c>
      <c r="P3513" s="2">
        <f t="shared" si="108"/>
        <v>0.32336204947805613</v>
      </c>
      <c r="Q3513" s="2">
        <f t="shared" si="109"/>
        <v>-0.21492123320468859</v>
      </c>
      <c r="R3513" s="2" t="str">
        <f>IF(Global_Household_Financial_Dyna[[#This Row],[Vs country_Average]]&lt;-0.2, "Underperformer", IF(Global_Household_Financial_Dyna[[#This Row],[Vs country_Average]]&gt;0.2, "Outperformer", "Normal"))</f>
        <v>Underperformer</v>
      </c>
      <c r="S35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666.05</v>
      </c>
      <c r="T35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666.05</v>
      </c>
      <c r="U35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666.05</v>
      </c>
      <c r="V35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666.05</v>
      </c>
    </row>
    <row r="3514" spans="1:22" x14ac:dyDescent="0.3">
      <c r="A3514">
        <v>3522</v>
      </c>
      <c r="B3514" t="s">
        <v>10</v>
      </c>
      <c r="C3514" t="s">
        <v>11</v>
      </c>
      <c r="D3514">
        <v>8</v>
      </c>
      <c r="E3514">
        <v>1</v>
      </c>
      <c r="F3514">
        <v>1057.07</v>
      </c>
      <c r="G3514">
        <v>1057.07</v>
      </c>
      <c r="H3514">
        <v>105.71</v>
      </c>
      <c r="I3514">
        <v>746.94</v>
      </c>
      <c r="J3514">
        <v>204.43</v>
      </c>
      <c r="K3514">
        <f>Global_Household_Financial_Dyna[[#This Row],[Total_Household_Income]]-Global_Household_Financial_Dyna[[#This Row],[Estimated_Taxes]]</f>
        <v>951.3599999999999</v>
      </c>
      <c r="L3514" s="1">
        <f>Global_Household_Financial_Dyna[[#This Row],[Monthly_Savings]]/Global_Household_Financial_Dyna[[#This Row],[Net Income]]</f>
        <v>0.21488185334678778</v>
      </c>
      <c r="M3514" s="2">
        <f>Global_Household_Financial_Dyna[[#This Row],[Monthly_Expenses]]/Global_Household_Financial_Dyna[[#This Row],[Net Income]]</f>
        <v>0.78512865792129172</v>
      </c>
      <c r="N3514" t="str">
        <f>IF(Global_Household_Financial_Dyna[[#This Row],[Monthly_Savings]]&lt;0,"High Risk", IF(Global_Household_Financial_Dyna[[#This Row],[Savings Rate%]]&lt;0.1, "Medium", "Safe"))</f>
        <v>Safe</v>
      </c>
      <c r="O3514">
        <f>Global_Household_Financial_Dyna[[#This Row],[Total_Household_Income]]/Global_Household_Financial_Dyna[[#This Row],[Family_Size]]</f>
        <v>132.13374999999999</v>
      </c>
      <c r="P3514" s="2">
        <f t="shared" si="108"/>
        <v>0.42077341556833553</v>
      </c>
      <c r="Q3514" s="2">
        <f t="shared" si="109"/>
        <v>-0.20589156222154775</v>
      </c>
      <c r="R3514" s="2" t="str">
        <f>IF(Global_Household_Financial_Dyna[[#This Row],[Vs country_Average]]&lt;-0.2, "Underperformer", IF(Global_Household_Financial_Dyna[[#This Row],[Vs country_Average]]&gt;0.2, "Outperformer", "Normal"))</f>
        <v>Underperformer</v>
      </c>
      <c r="S35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204.43</v>
      </c>
      <c r="T35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204.43</v>
      </c>
      <c r="U35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204.43</v>
      </c>
      <c r="V35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204.43</v>
      </c>
    </row>
    <row r="3515" spans="1:22" x14ac:dyDescent="0.3">
      <c r="A3515">
        <v>3523</v>
      </c>
      <c r="B3515" t="s">
        <v>10</v>
      </c>
      <c r="C3515" t="s">
        <v>11</v>
      </c>
      <c r="D3515">
        <v>1</v>
      </c>
      <c r="E3515">
        <v>1</v>
      </c>
      <c r="F3515">
        <v>858.94</v>
      </c>
      <c r="G3515">
        <v>858.94</v>
      </c>
      <c r="H3515">
        <v>85.89</v>
      </c>
      <c r="I3515">
        <v>315.60000000000002</v>
      </c>
      <c r="J3515">
        <v>457.45</v>
      </c>
      <c r="K3515">
        <f>Global_Household_Financial_Dyna[[#This Row],[Total_Household_Income]]-Global_Household_Financial_Dyna[[#This Row],[Estimated_Taxes]]</f>
        <v>773.05000000000007</v>
      </c>
      <c r="L3515" s="1">
        <f>Global_Household_Financial_Dyna[[#This Row],[Monthly_Savings]]/Global_Household_Financial_Dyna[[#This Row],[Net Income]]</f>
        <v>0.59174697626285488</v>
      </c>
      <c r="M3515" s="2">
        <f>Global_Household_Financial_Dyna[[#This Row],[Monthly_Expenses]]/Global_Household_Financial_Dyna[[#This Row],[Net Income]]</f>
        <v>0.40825302373714506</v>
      </c>
      <c r="N3515" t="str">
        <f>IF(Global_Household_Financial_Dyna[[#This Row],[Monthly_Savings]]&lt;0,"High Risk", IF(Global_Household_Financial_Dyna[[#This Row],[Savings Rate%]]&lt;0.1, "Medium", "Safe"))</f>
        <v>Safe</v>
      </c>
      <c r="O3515">
        <f>Global_Household_Financial_Dyna[[#This Row],[Total_Household_Income]]/Global_Household_Financial_Dyna[[#This Row],[Family_Size]]</f>
        <v>858.94</v>
      </c>
      <c r="P3515" s="2">
        <f t="shared" si="108"/>
        <v>0.42077341556833553</v>
      </c>
      <c r="Q3515" s="2">
        <f t="shared" si="109"/>
        <v>0.17097356069451936</v>
      </c>
      <c r="R3515" s="2" t="str">
        <f>IF(Global_Household_Financial_Dyna[[#This Row],[Vs country_Average]]&lt;-0.2, "Underperformer", IF(Global_Household_Financial_Dyna[[#This Row],[Vs country_Average]]&gt;0.2, "Outperformer", "Normal"))</f>
        <v>Normal</v>
      </c>
      <c r="S35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457.45</v>
      </c>
      <c r="T35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457.45</v>
      </c>
      <c r="U35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457.45</v>
      </c>
      <c r="V35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457.45</v>
      </c>
    </row>
    <row r="3516" spans="1:22" x14ac:dyDescent="0.3">
      <c r="A3516">
        <v>3524</v>
      </c>
      <c r="B3516" t="s">
        <v>18</v>
      </c>
      <c r="C3516" t="s">
        <v>20</v>
      </c>
      <c r="D3516">
        <v>3</v>
      </c>
      <c r="E3516">
        <v>3</v>
      </c>
      <c r="F3516">
        <v>2638.36</v>
      </c>
      <c r="G3516">
        <v>5625.29</v>
      </c>
      <c r="H3516">
        <v>1237.56</v>
      </c>
      <c r="I3516">
        <v>2219.9</v>
      </c>
      <c r="J3516">
        <v>2167.8200000000002</v>
      </c>
      <c r="K3516">
        <f>Global_Household_Financial_Dyna[[#This Row],[Total_Household_Income]]-Global_Household_Financial_Dyna[[#This Row],[Estimated_Taxes]]</f>
        <v>4387.7299999999996</v>
      </c>
      <c r="L3516" s="1">
        <f>Global_Household_Financial_Dyna[[#This Row],[Monthly_Savings]]/Global_Household_Financial_Dyna[[#This Row],[Net Income]]</f>
        <v>0.49406412883199297</v>
      </c>
      <c r="M3516" s="2">
        <f>Global_Household_Financial_Dyna[[#This Row],[Monthly_Expenses]]/Global_Household_Financial_Dyna[[#This Row],[Net Income]]</f>
        <v>0.50593359208520128</v>
      </c>
      <c r="N3516" t="str">
        <f>IF(Global_Household_Financial_Dyna[[#This Row],[Monthly_Savings]]&lt;0,"High Risk", IF(Global_Household_Financial_Dyna[[#This Row],[Savings Rate%]]&lt;0.1, "Medium", "Safe"))</f>
        <v>Safe</v>
      </c>
      <c r="O3516">
        <f>Global_Household_Financial_Dyna[[#This Row],[Total_Household_Income]]/Global_Household_Financial_Dyna[[#This Row],[Family_Size]]</f>
        <v>1875.0966666666666</v>
      </c>
      <c r="P3516" s="2">
        <f t="shared" si="108"/>
        <v>0.32336204947805613</v>
      </c>
      <c r="Q3516" s="2">
        <f t="shared" si="109"/>
        <v>0.17070207935393683</v>
      </c>
      <c r="R3516" s="2" t="str">
        <f>IF(Global_Household_Financial_Dyna[[#This Row],[Vs country_Average]]&lt;-0.2, "Underperformer", IF(Global_Household_Financial_Dyna[[#This Row],[Vs country_Average]]&gt;0.2, "Outperformer", "Normal"))</f>
        <v>Normal</v>
      </c>
      <c r="S35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2167.8200000000002</v>
      </c>
      <c r="T35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2167.8200000000002</v>
      </c>
      <c r="U35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2167.8200000000002</v>
      </c>
      <c r="V35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2167.8200000000002</v>
      </c>
    </row>
    <row r="3517" spans="1:22" x14ac:dyDescent="0.3">
      <c r="A3517">
        <v>3525</v>
      </c>
      <c r="B3517" t="s">
        <v>18</v>
      </c>
      <c r="C3517" t="s">
        <v>20</v>
      </c>
      <c r="D3517">
        <v>4</v>
      </c>
      <c r="E3517">
        <v>2</v>
      </c>
      <c r="F3517">
        <v>5262.79</v>
      </c>
      <c r="G3517">
        <v>8045.57</v>
      </c>
      <c r="H3517">
        <v>2172.3000000000002</v>
      </c>
      <c r="I3517">
        <v>3176.36</v>
      </c>
      <c r="J3517">
        <v>2696.9</v>
      </c>
      <c r="K3517">
        <f>Global_Household_Financial_Dyna[[#This Row],[Total_Household_Income]]-Global_Household_Financial_Dyna[[#This Row],[Estimated_Taxes]]</f>
        <v>5873.2699999999995</v>
      </c>
      <c r="L3517" s="1">
        <f>Global_Household_Financial_Dyna[[#This Row],[Monthly_Savings]]/Global_Household_Financial_Dyna[[#This Row],[Net Income]]</f>
        <v>0.45918202296165517</v>
      </c>
      <c r="M3517" s="2">
        <f>Global_Household_Financial_Dyna[[#This Row],[Monthly_Expenses]]/Global_Household_Financial_Dyna[[#This Row],[Net Income]]</f>
        <v>0.54081627440931546</v>
      </c>
      <c r="N3517" t="str">
        <f>IF(Global_Household_Financial_Dyna[[#This Row],[Monthly_Savings]]&lt;0,"High Risk", IF(Global_Household_Financial_Dyna[[#This Row],[Savings Rate%]]&lt;0.1, "Medium", "Safe"))</f>
        <v>Safe</v>
      </c>
      <c r="O3517">
        <f>Global_Household_Financial_Dyna[[#This Row],[Total_Household_Income]]/Global_Household_Financial_Dyna[[#This Row],[Family_Size]]</f>
        <v>2011.3924999999999</v>
      </c>
      <c r="P3517" s="2">
        <f t="shared" si="108"/>
        <v>0.32336204947805613</v>
      </c>
      <c r="Q3517" s="2">
        <f t="shared" si="109"/>
        <v>0.13581997348359903</v>
      </c>
      <c r="R3517" s="2" t="str">
        <f>IF(Global_Household_Financial_Dyna[[#This Row],[Vs country_Average]]&lt;-0.2, "Underperformer", IF(Global_Household_Financial_Dyna[[#This Row],[Vs country_Average]]&gt;0.2, "Outperformer", "Normal"))</f>
        <v>Normal</v>
      </c>
      <c r="S35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2696.9</v>
      </c>
      <c r="T35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2696.9</v>
      </c>
      <c r="U35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2696.9</v>
      </c>
      <c r="V35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2696.9</v>
      </c>
    </row>
    <row r="3518" spans="1:22" x14ac:dyDescent="0.3">
      <c r="A3518">
        <v>3526</v>
      </c>
      <c r="B3518" t="s">
        <v>18</v>
      </c>
      <c r="C3518" t="s">
        <v>20</v>
      </c>
      <c r="D3518">
        <v>5</v>
      </c>
      <c r="E3518">
        <v>3</v>
      </c>
      <c r="F3518">
        <v>1289.77</v>
      </c>
      <c r="G3518">
        <v>3181.3</v>
      </c>
      <c r="H3518">
        <v>699.89</v>
      </c>
      <c r="I3518">
        <v>2433.86</v>
      </c>
      <c r="J3518">
        <v>47.55</v>
      </c>
      <c r="K3518">
        <f>Global_Household_Financial_Dyna[[#This Row],[Total_Household_Income]]-Global_Household_Financial_Dyna[[#This Row],[Estimated_Taxes]]</f>
        <v>2481.4100000000003</v>
      </c>
      <c r="L3518" s="1">
        <f>Global_Household_Financial_Dyna[[#This Row],[Monthly_Savings]]/Global_Household_Financial_Dyna[[#This Row],[Net Income]]</f>
        <v>1.9162492292688429E-2</v>
      </c>
      <c r="M3518" s="2">
        <f>Global_Household_Financial_Dyna[[#This Row],[Monthly_Expenses]]/Global_Household_Financial_Dyna[[#This Row],[Net Income]]</f>
        <v>0.98083750770731148</v>
      </c>
      <c r="N3518" t="str">
        <f>IF(Global_Household_Financial_Dyna[[#This Row],[Monthly_Savings]]&lt;0,"High Risk", IF(Global_Household_Financial_Dyna[[#This Row],[Savings Rate%]]&lt;0.1, "Medium", "Safe"))</f>
        <v>Medium</v>
      </c>
      <c r="O3518">
        <f>Global_Household_Financial_Dyna[[#This Row],[Total_Household_Income]]/Global_Household_Financial_Dyna[[#This Row],[Family_Size]]</f>
        <v>636.26</v>
      </c>
      <c r="P3518" s="2">
        <f t="shared" si="108"/>
        <v>0.32336204947805613</v>
      </c>
      <c r="Q3518" s="2">
        <f t="shared" si="109"/>
        <v>-0.30419955718536773</v>
      </c>
      <c r="R3518" s="2" t="str">
        <f>IF(Global_Household_Financial_Dyna[[#This Row],[Vs country_Average]]&lt;-0.2, "Underperformer", IF(Global_Household_Financial_Dyna[[#This Row],[Vs country_Average]]&gt;0.2, "Outperformer", "Normal"))</f>
        <v>Underperformer</v>
      </c>
      <c r="S35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47.55</v>
      </c>
      <c r="T35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47.55</v>
      </c>
      <c r="U35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47.55</v>
      </c>
      <c r="V35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47.55</v>
      </c>
    </row>
    <row r="3519" spans="1:22" x14ac:dyDescent="0.3">
      <c r="A3519">
        <v>3527</v>
      </c>
      <c r="B3519" t="s">
        <v>12</v>
      </c>
      <c r="C3519" t="s">
        <v>13</v>
      </c>
      <c r="D3519">
        <v>7</v>
      </c>
      <c r="E3519">
        <v>3</v>
      </c>
      <c r="F3519">
        <v>4254.57</v>
      </c>
      <c r="G3519">
        <v>9900.3799999999992</v>
      </c>
      <c r="H3519">
        <v>2970.11</v>
      </c>
      <c r="I3519">
        <v>4797.1099999999997</v>
      </c>
      <c r="J3519">
        <v>2133.15</v>
      </c>
      <c r="K3519">
        <f>Global_Household_Financial_Dyna[[#This Row],[Total_Household_Income]]-Global_Household_Financial_Dyna[[#This Row],[Estimated_Taxes]]</f>
        <v>6930.2699999999986</v>
      </c>
      <c r="L3519" s="1">
        <f>Global_Household_Financial_Dyna[[#This Row],[Monthly_Savings]]/Global_Household_Financial_Dyna[[#This Row],[Net Income]]</f>
        <v>0.30780186053357234</v>
      </c>
      <c r="M3519" s="2">
        <f>Global_Household_Financial_Dyna[[#This Row],[Monthly_Expenses]]/Global_Household_Financial_Dyna[[#This Row],[Net Income]]</f>
        <v>0.69219669652120341</v>
      </c>
      <c r="N3519" t="str">
        <f>IF(Global_Household_Financial_Dyna[[#This Row],[Monthly_Savings]]&lt;0,"High Risk", IF(Global_Household_Financial_Dyna[[#This Row],[Savings Rate%]]&lt;0.1, "Medium", "Safe"))</f>
        <v>Safe</v>
      </c>
      <c r="O3519">
        <f>Global_Household_Financial_Dyna[[#This Row],[Total_Household_Income]]/Global_Household_Financial_Dyna[[#This Row],[Family_Size]]</f>
        <v>1414.34</v>
      </c>
      <c r="P3519" s="2">
        <f t="shared" si="108"/>
        <v>0.30718716818024266</v>
      </c>
      <c r="Q3519" s="2">
        <f t="shared" si="109"/>
        <v>6.1469235332967109E-4</v>
      </c>
      <c r="R3519" s="2" t="str">
        <f>IF(Global_Household_Financial_Dyna[[#This Row],[Vs country_Average]]&lt;-0.2, "Underperformer", IF(Global_Household_Financial_Dyna[[#This Row],[Vs country_Average]]&gt;0.2, "Outperformer", "Normal"))</f>
        <v>Normal</v>
      </c>
      <c r="S35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2133.15</v>
      </c>
      <c r="T35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2133.15</v>
      </c>
      <c r="U35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2133.15</v>
      </c>
      <c r="V35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2133.15</v>
      </c>
    </row>
    <row r="3520" spans="1:22" x14ac:dyDescent="0.3">
      <c r="A3520">
        <v>3528</v>
      </c>
      <c r="B3520" t="s">
        <v>14</v>
      </c>
      <c r="C3520" t="s">
        <v>15</v>
      </c>
      <c r="D3520">
        <v>5</v>
      </c>
      <c r="E3520">
        <v>3</v>
      </c>
      <c r="F3520">
        <v>1370.5</v>
      </c>
      <c r="G3520">
        <v>3034.49</v>
      </c>
      <c r="H3520">
        <v>455.17</v>
      </c>
      <c r="I3520">
        <v>1034.0899999999999</v>
      </c>
      <c r="J3520">
        <v>1545.23</v>
      </c>
      <c r="K3520">
        <f>Global_Household_Financial_Dyna[[#This Row],[Total_Household_Income]]-Global_Household_Financial_Dyna[[#This Row],[Estimated_Taxes]]</f>
        <v>2579.3199999999997</v>
      </c>
      <c r="L3520" s="1">
        <f>Global_Household_Financial_Dyna[[#This Row],[Monthly_Savings]]/Global_Household_Financial_Dyna[[#This Row],[Net Income]]</f>
        <v>0.59908425476482186</v>
      </c>
      <c r="M3520" s="2">
        <f>Global_Household_Financial_Dyna[[#This Row],[Monthly_Expenses]]/Global_Household_Financial_Dyna[[#This Row],[Net Income]]</f>
        <v>0.40091574523517826</v>
      </c>
      <c r="N3520" t="str">
        <f>IF(Global_Household_Financial_Dyna[[#This Row],[Monthly_Savings]]&lt;0,"High Risk", IF(Global_Household_Financial_Dyna[[#This Row],[Savings Rate%]]&lt;0.1, "Medium", "Safe"))</f>
        <v>Safe</v>
      </c>
      <c r="O3520">
        <f>Global_Household_Financial_Dyna[[#This Row],[Total_Household_Income]]/Global_Household_Financial_Dyna[[#This Row],[Family_Size]]</f>
        <v>606.89799999999991</v>
      </c>
      <c r="P3520" s="2">
        <f t="shared" si="108"/>
        <v>0.39788995363055785</v>
      </c>
      <c r="Q3520" s="2">
        <f t="shared" si="109"/>
        <v>0.20119430113426401</v>
      </c>
      <c r="R3520" s="2" t="str">
        <f>IF(Global_Household_Financial_Dyna[[#This Row],[Vs country_Average]]&lt;-0.2, "Underperformer", IF(Global_Household_Financial_Dyna[[#This Row],[Vs country_Average]]&gt;0.2, "Outperformer", "Normal"))</f>
        <v>Outperformer</v>
      </c>
      <c r="S35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1545.23</v>
      </c>
      <c r="T35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1545.23</v>
      </c>
      <c r="U35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1545.23</v>
      </c>
      <c r="V35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1545.23</v>
      </c>
    </row>
    <row r="3521" spans="1:22" x14ac:dyDescent="0.3">
      <c r="A3521">
        <v>3529</v>
      </c>
      <c r="B3521" t="s">
        <v>12</v>
      </c>
      <c r="C3521" t="s">
        <v>13</v>
      </c>
      <c r="D3521">
        <v>8</v>
      </c>
      <c r="E3521">
        <v>3</v>
      </c>
      <c r="F3521">
        <v>7672.54</v>
      </c>
      <c r="G3521">
        <v>19760.38</v>
      </c>
      <c r="H3521">
        <v>5928.12</v>
      </c>
      <c r="I3521">
        <v>3699.38</v>
      </c>
      <c r="J3521">
        <v>10132.89</v>
      </c>
      <c r="K3521">
        <f>Global_Household_Financial_Dyna[[#This Row],[Total_Household_Income]]-Global_Household_Financial_Dyna[[#This Row],[Estimated_Taxes]]</f>
        <v>13832.260000000002</v>
      </c>
      <c r="L3521" s="1">
        <f>Global_Household_Financial_Dyna[[#This Row],[Monthly_Savings]]/Global_Household_Financial_Dyna[[#This Row],[Net Income]]</f>
        <v>0.73255491148951779</v>
      </c>
      <c r="M3521" s="2">
        <f>Global_Household_Financial_Dyna[[#This Row],[Monthly_Expenses]]/Global_Household_Financial_Dyna[[#This Row],[Net Income]]</f>
        <v>0.267445811458142</v>
      </c>
      <c r="N3521" t="str">
        <f>IF(Global_Household_Financial_Dyna[[#This Row],[Monthly_Savings]]&lt;0,"High Risk", IF(Global_Household_Financial_Dyna[[#This Row],[Savings Rate%]]&lt;0.1, "Medium", "Safe"))</f>
        <v>Safe</v>
      </c>
      <c r="O3521">
        <f>Global_Household_Financial_Dyna[[#This Row],[Total_Household_Income]]/Global_Household_Financial_Dyna[[#This Row],[Family_Size]]</f>
        <v>2470.0475000000001</v>
      </c>
      <c r="P3521" s="2">
        <f t="shared" si="108"/>
        <v>0.30718716818024266</v>
      </c>
      <c r="Q3521" s="2">
        <f t="shared" si="109"/>
        <v>0.42536774330927513</v>
      </c>
      <c r="R3521" s="2" t="str">
        <f>IF(Global_Household_Financial_Dyna[[#This Row],[Vs country_Average]]&lt;-0.2, "Underperformer", IF(Global_Household_Financial_Dyna[[#This Row],[Vs country_Average]]&gt;0.2, "Outperformer", "Normal"))</f>
        <v>Outperformer</v>
      </c>
      <c r="S35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10132.89</v>
      </c>
      <c r="T35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10132.89</v>
      </c>
      <c r="U35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10132.89</v>
      </c>
      <c r="V35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10132.89</v>
      </c>
    </row>
    <row r="3522" spans="1:22" x14ac:dyDescent="0.3">
      <c r="A3522">
        <v>3530</v>
      </c>
      <c r="B3522" t="s">
        <v>10</v>
      </c>
      <c r="C3522" t="s">
        <v>11</v>
      </c>
      <c r="D3522">
        <v>1</v>
      </c>
      <c r="E3522">
        <v>1</v>
      </c>
      <c r="F3522">
        <v>647.05999999999995</v>
      </c>
      <c r="G3522">
        <v>647.05999999999995</v>
      </c>
      <c r="H3522">
        <v>64.709999999999994</v>
      </c>
      <c r="I3522">
        <v>345.74</v>
      </c>
      <c r="J3522">
        <v>236.62</v>
      </c>
      <c r="K3522">
        <f>Global_Household_Financial_Dyna[[#This Row],[Total_Household_Income]]-Global_Household_Financial_Dyna[[#This Row],[Estimated_Taxes]]</f>
        <v>582.34999999999991</v>
      </c>
      <c r="L3522" s="1">
        <f>Global_Household_Financial_Dyna[[#This Row],[Monthly_Savings]]/Global_Household_Financial_Dyna[[#This Row],[Net Income]]</f>
        <v>0.40631922383446389</v>
      </c>
      <c r="M3522" s="2">
        <f>Global_Household_Financial_Dyna[[#This Row],[Monthly_Expenses]]/Global_Household_Financial_Dyna[[#This Row],[Net Income]]</f>
        <v>0.59369794796943431</v>
      </c>
      <c r="N3522" t="str">
        <f>IF(Global_Household_Financial_Dyna[[#This Row],[Monthly_Savings]]&lt;0,"High Risk", IF(Global_Household_Financial_Dyna[[#This Row],[Savings Rate%]]&lt;0.1, "Medium", "Safe"))</f>
        <v>Safe</v>
      </c>
      <c r="O3522">
        <f>Global_Household_Financial_Dyna[[#This Row],[Total_Household_Income]]/Global_Household_Financial_Dyna[[#This Row],[Family_Size]]</f>
        <v>647.05999999999995</v>
      </c>
      <c r="P3522" s="2">
        <f t="shared" ref="P3522:P3585" si="110">AVERAGEIF($B$2:$B$4986,$B3522,$L$2:$L$4986)</f>
        <v>0.42077341556833553</v>
      </c>
      <c r="Q3522" s="2">
        <f t="shared" ref="Q3522:Q3585" si="111">L3522-P3522</f>
        <v>-1.4454191733871635E-2</v>
      </c>
      <c r="R3522" s="2" t="str">
        <f>IF(Global_Household_Financial_Dyna[[#This Row],[Vs country_Average]]&lt;-0.2, "Underperformer", IF(Global_Household_Financial_Dyna[[#This Row],[Vs country_Average]]&gt;0.2, "Outperformer", "Normal"))</f>
        <v>Normal</v>
      </c>
      <c r="S35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236.62</v>
      </c>
      <c r="T35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236.62</v>
      </c>
      <c r="U35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236.62</v>
      </c>
      <c r="V35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236.62</v>
      </c>
    </row>
    <row r="3523" spans="1:22" x14ac:dyDescent="0.3">
      <c r="A3523">
        <v>3531</v>
      </c>
      <c r="B3523" t="s">
        <v>10</v>
      </c>
      <c r="C3523" t="s">
        <v>22</v>
      </c>
      <c r="D3523">
        <v>7</v>
      </c>
      <c r="E3523">
        <v>3</v>
      </c>
      <c r="F3523">
        <v>153.22999999999999</v>
      </c>
      <c r="G3523">
        <v>316.17</v>
      </c>
      <c r="H3523">
        <v>31.62</v>
      </c>
      <c r="I3523">
        <v>300.05</v>
      </c>
      <c r="J3523">
        <v>-15.49</v>
      </c>
      <c r="K3523">
        <f>Global_Household_Financial_Dyna[[#This Row],[Total_Household_Income]]-Global_Household_Financial_Dyna[[#This Row],[Estimated_Taxes]]</f>
        <v>284.55</v>
      </c>
      <c r="L3523" s="1">
        <f>Global_Household_Financial_Dyna[[#This Row],[Monthly_Savings]]/Global_Household_Financial_Dyna[[#This Row],[Net Income]]</f>
        <v>-5.443683008258654E-2</v>
      </c>
      <c r="M3523" s="2">
        <f>Global_Household_Financial_Dyna[[#This Row],[Monthly_Expenses]]/Global_Household_Financial_Dyna[[#This Row],[Net Income]]</f>
        <v>1.0544719732911614</v>
      </c>
      <c r="N3523" t="str">
        <f>IF(Global_Household_Financial_Dyna[[#This Row],[Monthly_Savings]]&lt;0,"High Risk", IF(Global_Household_Financial_Dyna[[#This Row],[Savings Rate%]]&lt;0.1, "Medium", "Safe"))</f>
        <v>High Risk</v>
      </c>
      <c r="O3523">
        <f>Global_Household_Financial_Dyna[[#This Row],[Total_Household_Income]]/Global_Household_Financial_Dyna[[#This Row],[Family_Size]]</f>
        <v>45.167142857142856</v>
      </c>
      <c r="P3523" s="2">
        <f t="shared" si="110"/>
        <v>0.42077341556833553</v>
      </c>
      <c r="Q3523" s="2">
        <f t="shared" si="111"/>
        <v>-0.47521024565092207</v>
      </c>
      <c r="R3523" s="2" t="str">
        <f>IF(Global_Household_Financial_Dyna[[#This Row],[Vs country_Average]]&lt;-0.2, "Underperformer", IF(Global_Household_Financial_Dyna[[#This Row],[Vs country_Average]]&gt;0.2, "Outperformer", "Normal"))</f>
        <v>Underperformer</v>
      </c>
      <c r="S35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-0.48750000000000249</v>
      </c>
      <c r="T35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14.514999999999999</v>
      </c>
      <c r="U35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29.517499999999991</v>
      </c>
      <c r="V35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44.519999999999996</v>
      </c>
    </row>
    <row r="3524" spans="1:22" x14ac:dyDescent="0.3">
      <c r="A3524">
        <v>3532</v>
      </c>
      <c r="B3524" t="s">
        <v>14</v>
      </c>
      <c r="C3524" t="s">
        <v>15</v>
      </c>
      <c r="D3524">
        <v>7</v>
      </c>
      <c r="E3524">
        <v>3</v>
      </c>
      <c r="F3524">
        <v>1759.71</v>
      </c>
      <c r="G3524">
        <v>4193.34</v>
      </c>
      <c r="H3524">
        <v>629</v>
      </c>
      <c r="I3524">
        <v>2032.18</v>
      </c>
      <c r="J3524">
        <v>1532.16</v>
      </c>
      <c r="K3524">
        <f>Global_Household_Financial_Dyna[[#This Row],[Total_Household_Income]]-Global_Household_Financial_Dyna[[#This Row],[Estimated_Taxes]]</f>
        <v>3564.34</v>
      </c>
      <c r="L3524" s="1">
        <f>Global_Household_Financial_Dyna[[#This Row],[Monthly_Savings]]/Global_Household_Financial_Dyna[[#This Row],[Net Income]]</f>
        <v>0.42985798212291759</v>
      </c>
      <c r="M3524" s="2">
        <f>Global_Household_Financial_Dyna[[#This Row],[Monthly_Expenses]]/Global_Household_Financial_Dyna[[#This Row],[Net Income]]</f>
        <v>0.57014201787708241</v>
      </c>
      <c r="N3524" t="str">
        <f>IF(Global_Household_Financial_Dyna[[#This Row],[Monthly_Savings]]&lt;0,"High Risk", IF(Global_Household_Financial_Dyna[[#This Row],[Savings Rate%]]&lt;0.1, "Medium", "Safe"))</f>
        <v>Safe</v>
      </c>
      <c r="O3524">
        <f>Global_Household_Financial_Dyna[[#This Row],[Total_Household_Income]]/Global_Household_Financial_Dyna[[#This Row],[Family_Size]]</f>
        <v>599.04857142857145</v>
      </c>
      <c r="P3524" s="2">
        <f t="shared" si="110"/>
        <v>0.39788995363055785</v>
      </c>
      <c r="Q3524" s="2">
        <f t="shared" si="111"/>
        <v>3.1968028492359746E-2</v>
      </c>
      <c r="R3524" s="2" t="str">
        <f>IF(Global_Household_Financial_Dyna[[#This Row],[Vs country_Average]]&lt;-0.2, "Underperformer", IF(Global_Household_Financial_Dyna[[#This Row],[Vs country_Average]]&gt;0.2, "Outperformer", "Normal"))</f>
        <v>Normal</v>
      </c>
      <c r="S35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1532.16</v>
      </c>
      <c r="T35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1532.16</v>
      </c>
      <c r="U35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1532.16</v>
      </c>
      <c r="V35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1532.16</v>
      </c>
    </row>
    <row r="3525" spans="1:22" x14ac:dyDescent="0.3">
      <c r="A3525">
        <v>3533</v>
      </c>
      <c r="B3525" t="s">
        <v>10</v>
      </c>
      <c r="C3525" t="s">
        <v>22</v>
      </c>
      <c r="D3525">
        <v>5</v>
      </c>
      <c r="E3525">
        <v>3</v>
      </c>
      <c r="F3525">
        <v>1068.78</v>
      </c>
      <c r="G3525">
        <v>2329.36</v>
      </c>
      <c r="H3525">
        <v>232.94</v>
      </c>
      <c r="I3525">
        <v>667.08</v>
      </c>
      <c r="J3525">
        <v>1429.35</v>
      </c>
      <c r="K3525">
        <f>Global_Household_Financial_Dyna[[#This Row],[Total_Household_Income]]-Global_Household_Financial_Dyna[[#This Row],[Estimated_Taxes]]</f>
        <v>2096.42</v>
      </c>
      <c r="L3525" s="1">
        <f>Global_Household_Financial_Dyna[[#This Row],[Monthly_Savings]]/Global_Household_Financial_Dyna[[#This Row],[Net Income]]</f>
        <v>0.6818051726276223</v>
      </c>
      <c r="M3525" s="2">
        <f>Global_Household_Financial_Dyna[[#This Row],[Monthly_Expenses]]/Global_Household_Financial_Dyna[[#This Row],[Net Income]]</f>
        <v>0.31819959740891618</v>
      </c>
      <c r="N3525" t="str">
        <f>IF(Global_Household_Financial_Dyna[[#This Row],[Monthly_Savings]]&lt;0,"High Risk", IF(Global_Household_Financial_Dyna[[#This Row],[Savings Rate%]]&lt;0.1, "Medium", "Safe"))</f>
        <v>Safe</v>
      </c>
      <c r="O3525">
        <f>Global_Household_Financial_Dyna[[#This Row],[Total_Household_Income]]/Global_Household_Financial_Dyna[[#This Row],[Family_Size]]</f>
        <v>465.87200000000001</v>
      </c>
      <c r="P3525" s="2">
        <f t="shared" si="110"/>
        <v>0.42077341556833553</v>
      </c>
      <c r="Q3525" s="2">
        <f t="shared" si="111"/>
        <v>0.26103175705928677</v>
      </c>
      <c r="R3525" s="2" t="str">
        <f>IF(Global_Household_Financial_Dyna[[#This Row],[Vs country_Average]]&lt;-0.2, "Underperformer", IF(Global_Household_Financial_Dyna[[#This Row],[Vs country_Average]]&gt;0.2, "Outperformer", "Normal"))</f>
        <v>Outperformer</v>
      </c>
      <c r="S35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1429.35</v>
      </c>
      <c r="T35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1429.35</v>
      </c>
      <c r="U35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1429.35</v>
      </c>
      <c r="V35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1429.35</v>
      </c>
    </row>
    <row r="3526" spans="1:22" x14ac:dyDescent="0.3">
      <c r="A3526">
        <v>3534</v>
      </c>
      <c r="B3526" t="s">
        <v>10</v>
      </c>
      <c r="C3526" t="s">
        <v>11</v>
      </c>
      <c r="D3526">
        <v>3</v>
      </c>
      <c r="E3526">
        <v>2</v>
      </c>
      <c r="F3526">
        <v>1373.13</v>
      </c>
      <c r="G3526">
        <v>2204.38</v>
      </c>
      <c r="H3526">
        <v>220.44</v>
      </c>
      <c r="I3526">
        <v>491.93</v>
      </c>
      <c r="J3526">
        <v>1492.01</v>
      </c>
      <c r="K3526">
        <f>Global_Household_Financial_Dyna[[#This Row],[Total_Household_Income]]-Global_Household_Financial_Dyna[[#This Row],[Estimated_Taxes]]</f>
        <v>1983.94</v>
      </c>
      <c r="L3526" s="1">
        <f>Global_Household_Financial_Dyna[[#This Row],[Monthly_Savings]]/Global_Household_Financial_Dyna[[#This Row],[Net Income]]</f>
        <v>0.75204391261832515</v>
      </c>
      <c r="M3526" s="2">
        <f>Global_Household_Financial_Dyna[[#This Row],[Monthly_Expenses]]/Global_Household_Financial_Dyna[[#This Row],[Net Income]]</f>
        <v>0.24795608738167485</v>
      </c>
      <c r="N3526" t="str">
        <f>IF(Global_Household_Financial_Dyna[[#This Row],[Monthly_Savings]]&lt;0,"High Risk", IF(Global_Household_Financial_Dyna[[#This Row],[Savings Rate%]]&lt;0.1, "Medium", "Safe"))</f>
        <v>Safe</v>
      </c>
      <c r="O3526">
        <f>Global_Household_Financial_Dyna[[#This Row],[Total_Household_Income]]/Global_Household_Financial_Dyna[[#This Row],[Family_Size]]</f>
        <v>734.79333333333341</v>
      </c>
      <c r="P3526" s="2">
        <f t="shared" si="110"/>
        <v>0.42077341556833553</v>
      </c>
      <c r="Q3526" s="2">
        <f t="shared" si="111"/>
        <v>0.33127049704998962</v>
      </c>
      <c r="R3526" s="2" t="str">
        <f>IF(Global_Household_Financial_Dyna[[#This Row],[Vs country_Average]]&lt;-0.2, "Underperformer", IF(Global_Household_Financial_Dyna[[#This Row],[Vs country_Average]]&gt;0.2, "Outperformer", "Normal"))</f>
        <v>Outperformer</v>
      </c>
      <c r="S35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1492.01</v>
      </c>
      <c r="T35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1492.01</v>
      </c>
      <c r="U35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1492.01</v>
      </c>
      <c r="V35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1492.01</v>
      </c>
    </row>
    <row r="3527" spans="1:22" x14ac:dyDescent="0.3">
      <c r="A3527">
        <v>3535</v>
      </c>
      <c r="B3527" t="s">
        <v>18</v>
      </c>
      <c r="C3527" t="s">
        <v>20</v>
      </c>
      <c r="D3527">
        <v>1</v>
      </c>
      <c r="E3527">
        <v>1</v>
      </c>
      <c r="F3527">
        <v>2992.53</v>
      </c>
      <c r="G3527">
        <v>2992.53</v>
      </c>
      <c r="H3527">
        <v>658.36</v>
      </c>
      <c r="I3527">
        <v>1713.89</v>
      </c>
      <c r="J3527">
        <v>620.28</v>
      </c>
      <c r="K3527">
        <f>Global_Household_Financial_Dyna[[#This Row],[Total_Household_Income]]-Global_Household_Financial_Dyna[[#This Row],[Estimated_Taxes]]</f>
        <v>2334.17</v>
      </c>
      <c r="L3527" s="1">
        <f>Global_Household_Financial_Dyna[[#This Row],[Monthly_Savings]]/Global_Household_Financial_Dyna[[#This Row],[Net Income]]</f>
        <v>0.26573899930167894</v>
      </c>
      <c r="M3527" s="2">
        <f>Global_Household_Financial_Dyna[[#This Row],[Monthly_Expenses]]/Global_Household_Financial_Dyna[[#This Row],[Net Income]]</f>
        <v>0.73426100069832101</v>
      </c>
      <c r="N3527" t="str">
        <f>IF(Global_Household_Financial_Dyna[[#This Row],[Monthly_Savings]]&lt;0,"High Risk", IF(Global_Household_Financial_Dyna[[#This Row],[Savings Rate%]]&lt;0.1, "Medium", "Safe"))</f>
        <v>Safe</v>
      </c>
      <c r="O3527">
        <f>Global_Household_Financial_Dyna[[#This Row],[Total_Household_Income]]/Global_Household_Financial_Dyna[[#This Row],[Family_Size]]</f>
        <v>2992.53</v>
      </c>
      <c r="P3527" s="2">
        <f t="shared" si="110"/>
        <v>0.32336204947805613</v>
      </c>
      <c r="Q3527" s="2">
        <f t="shared" si="111"/>
        <v>-5.76230501763772E-2</v>
      </c>
      <c r="R3527" s="2" t="str">
        <f>IF(Global_Household_Financial_Dyna[[#This Row],[Vs country_Average]]&lt;-0.2, "Underperformer", IF(Global_Household_Financial_Dyna[[#This Row],[Vs country_Average]]&gt;0.2, "Outperformer", "Normal"))</f>
        <v>Normal</v>
      </c>
      <c r="S35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620.28</v>
      </c>
      <c r="T35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620.28</v>
      </c>
      <c r="U35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620.28</v>
      </c>
      <c r="V35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620.28</v>
      </c>
    </row>
    <row r="3528" spans="1:22" x14ac:dyDescent="0.3">
      <c r="A3528">
        <v>3536</v>
      </c>
      <c r="B3528" t="s">
        <v>18</v>
      </c>
      <c r="C3528" t="s">
        <v>19</v>
      </c>
      <c r="D3528">
        <v>3</v>
      </c>
      <c r="E3528">
        <v>2</v>
      </c>
      <c r="F3528">
        <v>4070.83</v>
      </c>
      <c r="G3528">
        <v>7434.4</v>
      </c>
      <c r="H3528">
        <v>1635.57</v>
      </c>
      <c r="I3528">
        <v>2186.88</v>
      </c>
      <c r="J3528">
        <v>3611.95</v>
      </c>
      <c r="K3528">
        <f>Global_Household_Financial_Dyna[[#This Row],[Total_Household_Income]]-Global_Household_Financial_Dyna[[#This Row],[Estimated_Taxes]]</f>
        <v>5798.83</v>
      </c>
      <c r="L3528" s="1">
        <f>Global_Household_Financial_Dyna[[#This Row],[Monthly_Savings]]/Global_Household_Financial_Dyna[[#This Row],[Net Income]]</f>
        <v>0.62287564905334347</v>
      </c>
      <c r="M3528" s="2">
        <f>Global_Household_Financial_Dyna[[#This Row],[Monthly_Expenses]]/Global_Household_Financial_Dyna[[#This Row],[Net Income]]</f>
        <v>0.37712435094665653</v>
      </c>
      <c r="N3528" t="str">
        <f>IF(Global_Household_Financial_Dyna[[#This Row],[Monthly_Savings]]&lt;0,"High Risk", IF(Global_Household_Financial_Dyna[[#This Row],[Savings Rate%]]&lt;0.1, "Medium", "Safe"))</f>
        <v>Safe</v>
      </c>
      <c r="O3528">
        <f>Global_Household_Financial_Dyna[[#This Row],[Total_Household_Income]]/Global_Household_Financial_Dyna[[#This Row],[Family_Size]]</f>
        <v>2478.1333333333332</v>
      </c>
      <c r="P3528" s="2">
        <f t="shared" si="110"/>
        <v>0.32336204947805613</v>
      </c>
      <c r="Q3528" s="2">
        <f t="shared" si="111"/>
        <v>0.29951359957528734</v>
      </c>
      <c r="R3528" s="2" t="str">
        <f>IF(Global_Household_Financial_Dyna[[#This Row],[Vs country_Average]]&lt;-0.2, "Underperformer", IF(Global_Household_Financial_Dyna[[#This Row],[Vs country_Average]]&gt;0.2, "Outperformer", "Normal"))</f>
        <v>Outperformer</v>
      </c>
      <c r="S35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3611.95</v>
      </c>
      <c r="T35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3611.95</v>
      </c>
      <c r="U35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3611.95</v>
      </c>
      <c r="V35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3611.95</v>
      </c>
    </row>
    <row r="3529" spans="1:22" x14ac:dyDescent="0.3">
      <c r="A3529">
        <v>3537</v>
      </c>
      <c r="B3529" t="s">
        <v>10</v>
      </c>
      <c r="C3529" t="s">
        <v>11</v>
      </c>
      <c r="D3529">
        <v>1</v>
      </c>
      <c r="E3529">
        <v>1</v>
      </c>
      <c r="F3529">
        <v>740.1</v>
      </c>
      <c r="G3529">
        <v>740.1</v>
      </c>
      <c r="H3529">
        <v>74.010000000000005</v>
      </c>
      <c r="I3529">
        <v>230.2</v>
      </c>
      <c r="J3529">
        <v>435.89</v>
      </c>
      <c r="K3529">
        <f>Global_Household_Financial_Dyna[[#This Row],[Total_Household_Income]]-Global_Household_Financial_Dyna[[#This Row],[Estimated_Taxes]]</f>
        <v>666.09</v>
      </c>
      <c r="L3529" s="1">
        <f>Global_Household_Financial_Dyna[[#This Row],[Monthly_Savings]]/Global_Household_Financial_Dyna[[#This Row],[Net Income]]</f>
        <v>0.65440105691423078</v>
      </c>
      <c r="M3529" s="2">
        <f>Global_Household_Financial_Dyna[[#This Row],[Monthly_Expenses]]/Global_Household_Financial_Dyna[[#This Row],[Net Income]]</f>
        <v>0.34559894308576916</v>
      </c>
      <c r="N3529" t="str">
        <f>IF(Global_Household_Financial_Dyna[[#This Row],[Monthly_Savings]]&lt;0,"High Risk", IF(Global_Household_Financial_Dyna[[#This Row],[Savings Rate%]]&lt;0.1, "Medium", "Safe"))</f>
        <v>Safe</v>
      </c>
      <c r="O3529">
        <f>Global_Household_Financial_Dyna[[#This Row],[Total_Household_Income]]/Global_Household_Financial_Dyna[[#This Row],[Family_Size]]</f>
        <v>740.1</v>
      </c>
      <c r="P3529" s="2">
        <f t="shared" si="110"/>
        <v>0.42077341556833553</v>
      </c>
      <c r="Q3529" s="2">
        <f t="shared" si="111"/>
        <v>0.23362764134589525</v>
      </c>
      <c r="R3529" s="2" t="str">
        <f>IF(Global_Household_Financial_Dyna[[#This Row],[Vs country_Average]]&lt;-0.2, "Underperformer", IF(Global_Household_Financial_Dyna[[#This Row],[Vs country_Average]]&gt;0.2, "Outperformer", "Normal"))</f>
        <v>Outperformer</v>
      </c>
      <c r="S35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435.89</v>
      </c>
      <c r="T35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435.89</v>
      </c>
      <c r="U35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435.89</v>
      </c>
      <c r="V35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435.89</v>
      </c>
    </row>
    <row r="3530" spans="1:22" x14ac:dyDescent="0.3">
      <c r="A3530">
        <v>3538</v>
      </c>
      <c r="B3530" t="s">
        <v>10</v>
      </c>
      <c r="C3530" t="s">
        <v>11</v>
      </c>
      <c r="D3530">
        <v>5</v>
      </c>
      <c r="E3530">
        <v>1</v>
      </c>
      <c r="F3530">
        <v>1312.72</v>
      </c>
      <c r="G3530">
        <v>1312.72</v>
      </c>
      <c r="H3530">
        <v>131.27000000000001</v>
      </c>
      <c r="I3530">
        <v>562.82000000000005</v>
      </c>
      <c r="J3530">
        <v>618.63</v>
      </c>
      <c r="K3530">
        <f>Global_Household_Financial_Dyna[[#This Row],[Total_Household_Income]]-Global_Household_Financial_Dyna[[#This Row],[Estimated_Taxes]]</f>
        <v>1181.45</v>
      </c>
      <c r="L3530" s="1">
        <f>Global_Household_Financial_Dyna[[#This Row],[Monthly_Savings]]/Global_Household_Financial_Dyna[[#This Row],[Net Income]]</f>
        <v>0.52361928139151037</v>
      </c>
      <c r="M3530" s="2">
        <f>Global_Household_Financial_Dyna[[#This Row],[Monthly_Expenses]]/Global_Household_Financial_Dyna[[#This Row],[Net Income]]</f>
        <v>0.47638071860848957</v>
      </c>
      <c r="N3530" t="str">
        <f>IF(Global_Household_Financial_Dyna[[#This Row],[Monthly_Savings]]&lt;0,"High Risk", IF(Global_Household_Financial_Dyna[[#This Row],[Savings Rate%]]&lt;0.1, "Medium", "Safe"))</f>
        <v>Safe</v>
      </c>
      <c r="O3530">
        <f>Global_Household_Financial_Dyna[[#This Row],[Total_Household_Income]]/Global_Household_Financial_Dyna[[#This Row],[Family_Size]]</f>
        <v>262.54399999999998</v>
      </c>
      <c r="P3530" s="2">
        <f t="shared" si="110"/>
        <v>0.42077341556833553</v>
      </c>
      <c r="Q3530" s="2">
        <f t="shared" si="111"/>
        <v>0.10284586582317484</v>
      </c>
      <c r="R3530" s="2" t="str">
        <f>IF(Global_Household_Financial_Dyna[[#This Row],[Vs country_Average]]&lt;-0.2, "Underperformer", IF(Global_Household_Financial_Dyna[[#This Row],[Vs country_Average]]&gt;0.2, "Outperformer", "Normal"))</f>
        <v>Normal</v>
      </c>
      <c r="S35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618.63</v>
      </c>
      <c r="T35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618.63</v>
      </c>
      <c r="U35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618.63</v>
      </c>
      <c r="V35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618.63</v>
      </c>
    </row>
    <row r="3531" spans="1:22" x14ac:dyDescent="0.3">
      <c r="A3531">
        <v>3539</v>
      </c>
      <c r="B3531" t="s">
        <v>16</v>
      </c>
      <c r="C3531" t="s">
        <v>21</v>
      </c>
      <c r="D3531">
        <v>1</v>
      </c>
      <c r="E3531">
        <v>1</v>
      </c>
      <c r="F3531">
        <v>2974.52</v>
      </c>
      <c r="G3531">
        <v>2974.52</v>
      </c>
      <c r="H3531">
        <v>1041.08</v>
      </c>
      <c r="I3531">
        <v>1451.92</v>
      </c>
      <c r="J3531">
        <v>481.52</v>
      </c>
      <c r="K3531">
        <f>Global_Household_Financial_Dyna[[#This Row],[Total_Household_Income]]-Global_Household_Financial_Dyna[[#This Row],[Estimated_Taxes]]</f>
        <v>1933.44</v>
      </c>
      <c r="L3531" s="1">
        <f>Global_Household_Financial_Dyna[[#This Row],[Monthly_Savings]]/Global_Household_Financial_Dyna[[#This Row],[Net Income]]</f>
        <v>0.24904832836809002</v>
      </c>
      <c r="M3531" s="2">
        <f>Global_Household_Financial_Dyna[[#This Row],[Monthly_Expenses]]/Global_Household_Financial_Dyna[[#This Row],[Net Income]]</f>
        <v>0.75095167163191001</v>
      </c>
      <c r="N3531" t="str">
        <f>IF(Global_Household_Financial_Dyna[[#This Row],[Monthly_Savings]]&lt;0,"High Risk", IF(Global_Household_Financial_Dyna[[#This Row],[Savings Rate%]]&lt;0.1, "Medium", "Safe"))</f>
        <v>Safe</v>
      </c>
      <c r="O3531">
        <f>Global_Household_Financial_Dyna[[#This Row],[Total_Household_Income]]/Global_Household_Financial_Dyna[[#This Row],[Family_Size]]</f>
        <v>2974.52</v>
      </c>
      <c r="P3531" s="2">
        <f t="shared" si="110"/>
        <v>0.15879799892000862</v>
      </c>
      <c r="Q3531" s="2">
        <f t="shared" si="111"/>
        <v>9.0250329448081396E-2</v>
      </c>
      <c r="R3531" s="2" t="str">
        <f>IF(Global_Household_Financial_Dyna[[#This Row],[Vs country_Average]]&lt;-0.2, "Underperformer", IF(Global_Household_Financial_Dyna[[#This Row],[Vs country_Average]]&gt;0.2, "Outperformer", "Normal"))</f>
        <v>Normal</v>
      </c>
      <c r="S35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481.52</v>
      </c>
      <c r="T35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481.52</v>
      </c>
      <c r="U35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481.52</v>
      </c>
      <c r="V35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481.52</v>
      </c>
    </row>
    <row r="3532" spans="1:22" x14ac:dyDescent="0.3">
      <c r="A3532">
        <v>3540</v>
      </c>
      <c r="B3532" t="s">
        <v>18</v>
      </c>
      <c r="C3532" t="s">
        <v>19</v>
      </c>
      <c r="D3532">
        <v>2</v>
      </c>
      <c r="E3532">
        <v>2</v>
      </c>
      <c r="F3532">
        <v>4366.99</v>
      </c>
      <c r="G3532">
        <v>6650.57</v>
      </c>
      <c r="H3532">
        <v>1463.12</v>
      </c>
      <c r="I3532">
        <v>1802.51</v>
      </c>
      <c r="J3532">
        <v>3384.93</v>
      </c>
      <c r="K3532">
        <f>Global_Household_Financial_Dyna[[#This Row],[Total_Household_Income]]-Global_Household_Financial_Dyna[[#This Row],[Estimated_Taxes]]</f>
        <v>5187.45</v>
      </c>
      <c r="L3532" s="1">
        <f>Global_Household_Financial_Dyna[[#This Row],[Monthly_Savings]]/Global_Household_Financial_Dyna[[#This Row],[Net Income]]</f>
        <v>0.65252291588352662</v>
      </c>
      <c r="M3532" s="2">
        <f>Global_Household_Financial_Dyna[[#This Row],[Monthly_Expenses]]/Global_Household_Financial_Dyna[[#This Row],[Net Income]]</f>
        <v>0.34747515638704951</v>
      </c>
      <c r="N3532" t="str">
        <f>IF(Global_Household_Financial_Dyna[[#This Row],[Monthly_Savings]]&lt;0,"High Risk", IF(Global_Household_Financial_Dyna[[#This Row],[Savings Rate%]]&lt;0.1, "Medium", "Safe"))</f>
        <v>Safe</v>
      </c>
      <c r="O3532">
        <f>Global_Household_Financial_Dyna[[#This Row],[Total_Household_Income]]/Global_Household_Financial_Dyna[[#This Row],[Family_Size]]</f>
        <v>3325.2849999999999</v>
      </c>
      <c r="P3532" s="2">
        <f t="shared" si="110"/>
        <v>0.32336204947805613</v>
      </c>
      <c r="Q3532" s="2">
        <f t="shared" si="111"/>
        <v>0.32916086640547049</v>
      </c>
      <c r="R3532" s="2" t="str">
        <f>IF(Global_Household_Financial_Dyna[[#This Row],[Vs country_Average]]&lt;-0.2, "Underperformer", IF(Global_Household_Financial_Dyna[[#This Row],[Vs country_Average]]&gt;0.2, "Outperformer", "Normal"))</f>
        <v>Outperformer</v>
      </c>
      <c r="S35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3384.93</v>
      </c>
      <c r="T35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3384.93</v>
      </c>
      <c r="U35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3384.93</v>
      </c>
      <c r="V35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3384.93</v>
      </c>
    </row>
    <row r="3533" spans="1:22" x14ac:dyDescent="0.3">
      <c r="A3533">
        <v>3541</v>
      </c>
      <c r="B3533" t="s">
        <v>18</v>
      </c>
      <c r="C3533" t="s">
        <v>19</v>
      </c>
      <c r="D3533">
        <v>7</v>
      </c>
      <c r="E3533">
        <v>3</v>
      </c>
      <c r="F3533">
        <v>7212.55</v>
      </c>
      <c r="G3533">
        <v>17017.48</v>
      </c>
      <c r="H3533">
        <v>4594.72</v>
      </c>
      <c r="I3533">
        <v>5191.1000000000004</v>
      </c>
      <c r="J3533">
        <v>7231.67</v>
      </c>
      <c r="K3533">
        <f>Global_Household_Financial_Dyna[[#This Row],[Total_Household_Income]]-Global_Household_Financial_Dyna[[#This Row],[Estimated_Taxes]]</f>
        <v>12422.759999999998</v>
      </c>
      <c r="L3533" s="1">
        <f>Global_Household_Financial_Dyna[[#This Row],[Monthly_Savings]]/Global_Household_Financial_Dyna[[#This Row],[Net Income]]</f>
        <v>0.58213070203400863</v>
      </c>
      <c r="M3533" s="2">
        <f>Global_Household_Financial_Dyna[[#This Row],[Monthly_Expenses]]/Global_Household_Financial_Dyna[[#This Row],[Net Income]]</f>
        <v>0.41787010294008747</v>
      </c>
      <c r="N3533" t="str">
        <f>IF(Global_Household_Financial_Dyna[[#This Row],[Monthly_Savings]]&lt;0,"High Risk", IF(Global_Household_Financial_Dyna[[#This Row],[Savings Rate%]]&lt;0.1, "Medium", "Safe"))</f>
        <v>Safe</v>
      </c>
      <c r="O3533">
        <f>Global_Household_Financial_Dyna[[#This Row],[Total_Household_Income]]/Global_Household_Financial_Dyna[[#This Row],[Family_Size]]</f>
        <v>2431.0685714285714</v>
      </c>
      <c r="P3533" s="2">
        <f t="shared" si="110"/>
        <v>0.32336204947805613</v>
      </c>
      <c r="Q3533" s="2">
        <f t="shared" si="111"/>
        <v>0.25876865255595249</v>
      </c>
      <c r="R3533" s="2" t="str">
        <f>IF(Global_Household_Financial_Dyna[[#This Row],[Vs country_Average]]&lt;-0.2, "Underperformer", IF(Global_Household_Financial_Dyna[[#This Row],[Vs country_Average]]&gt;0.2, "Outperformer", "Normal"))</f>
        <v>Outperformer</v>
      </c>
      <c r="S35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7231.67</v>
      </c>
      <c r="T35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7231.67</v>
      </c>
      <c r="U35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7231.67</v>
      </c>
      <c r="V35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7231.67</v>
      </c>
    </row>
    <row r="3534" spans="1:22" x14ac:dyDescent="0.3">
      <c r="A3534">
        <v>3542</v>
      </c>
      <c r="B3534" t="s">
        <v>14</v>
      </c>
      <c r="C3534" t="s">
        <v>15</v>
      </c>
      <c r="D3534">
        <v>4</v>
      </c>
      <c r="E3534">
        <v>2</v>
      </c>
      <c r="F3534">
        <v>2693.82</v>
      </c>
      <c r="G3534">
        <v>4426.43</v>
      </c>
      <c r="H3534">
        <v>663.96</v>
      </c>
      <c r="I3534">
        <v>1334.22</v>
      </c>
      <c r="J3534">
        <v>2428.2399999999998</v>
      </c>
      <c r="K3534">
        <f>Global_Household_Financial_Dyna[[#This Row],[Total_Household_Income]]-Global_Household_Financial_Dyna[[#This Row],[Estimated_Taxes]]</f>
        <v>3762.4700000000003</v>
      </c>
      <c r="L3534" s="1">
        <f>Global_Household_Financial_Dyna[[#This Row],[Monthly_Savings]]/Global_Household_Financial_Dyna[[#This Row],[Net Income]]</f>
        <v>0.645384547916661</v>
      </c>
      <c r="M3534" s="2">
        <f>Global_Household_Financial_Dyna[[#This Row],[Monthly_Expenses]]/Global_Household_Financial_Dyna[[#This Row],[Net Income]]</f>
        <v>0.35461279425483788</v>
      </c>
      <c r="N3534" t="str">
        <f>IF(Global_Household_Financial_Dyna[[#This Row],[Monthly_Savings]]&lt;0,"High Risk", IF(Global_Household_Financial_Dyna[[#This Row],[Savings Rate%]]&lt;0.1, "Medium", "Safe"))</f>
        <v>Safe</v>
      </c>
      <c r="O3534">
        <f>Global_Household_Financial_Dyna[[#This Row],[Total_Household_Income]]/Global_Household_Financial_Dyna[[#This Row],[Family_Size]]</f>
        <v>1106.6075000000001</v>
      </c>
      <c r="P3534" s="2">
        <f t="shared" si="110"/>
        <v>0.39788995363055785</v>
      </c>
      <c r="Q3534" s="2">
        <f t="shared" si="111"/>
        <v>0.24749459428610315</v>
      </c>
      <c r="R3534" s="2" t="str">
        <f>IF(Global_Household_Financial_Dyna[[#This Row],[Vs country_Average]]&lt;-0.2, "Underperformer", IF(Global_Household_Financial_Dyna[[#This Row],[Vs country_Average]]&gt;0.2, "Outperformer", "Normal"))</f>
        <v>Outperformer</v>
      </c>
      <c r="S35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2428.2399999999998</v>
      </c>
      <c r="T35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2428.2399999999998</v>
      </c>
      <c r="U35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2428.2399999999998</v>
      </c>
      <c r="V35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2428.2399999999998</v>
      </c>
    </row>
    <row r="3535" spans="1:22" x14ac:dyDescent="0.3">
      <c r="A3535">
        <v>3543</v>
      </c>
      <c r="B3535" t="s">
        <v>18</v>
      </c>
      <c r="C3535" t="s">
        <v>20</v>
      </c>
      <c r="D3535">
        <v>5</v>
      </c>
      <c r="E3535">
        <v>1</v>
      </c>
      <c r="F3535">
        <v>4351.5600000000004</v>
      </c>
      <c r="G3535">
        <v>4351.5600000000004</v>
      </c>
      <c r="H3535">
        <v>957.34</v>
      </c>
      <c r="I3535">
        <v>4084.72</v>
      </c>
      <c r="J3535">
        <v>-690.51</v>
      </c>
      <c r="K3535">
        <f>Global_Household_Financial_Dyna[[#This Row],[Total_Household_Income]]-Global_Household_Financial_Dyna[[#This Row],[Estimated_Taxes]]</f>
        <v>3394.2200000000003</v>
      </c>
      <c r="L3535" s="1">
        <f>Global_Household_Financial_Dyna[[#This Row],[Monthly_Savings]]/Global_Household_Financial_Dyna[[#This Row],[Net Income]]</f>
        <v>-0.20343701940357428</v>
      </c>
      <c r="M3535" s="2">
        <f>Global_Household_Financial_Dyna[[#This Row],[Monthly_Expenses]]/Global_Household_Financial_Dyna[[#This Row],[Net Income]]</f>
        <v>1.2034340732185891</v>
      </c>
      <c r="N3535" t="str">
        <f>IF(Global_Household_Financial_Dyna[[#This Row],[Monthly_Savings]]&lt;0,"High Risk", IF(Global_Household_Financial_Dyna[[#This Row],[Savings Rate%]]&lt;0.1, "Medium", "Safe"))</f>
        <v>High Risk</v>
      </c>
      <c r="O3535">
        <f>Global_Household_Financial_Dyna[[#This Row],[Total_Household_Income]]/Global_Household_Financial_Dyna[[#This Row],[Family_Size]]</f>
        <v>870.31200000000013</v>
      </c>
      <c r="P3535" s="2">
        <f t="shared" si="110"/>
        <v>0.32336204947805613</v>
      </c>
      <c r="Q3535" s="2">
        <f t="shared" si="111"/>
        <v>-0.52679906888163042</v>
      </c>
      <c r="R3535" s="2" t="str">
        <f>IF(Global_Household_Financial_Dyna[[#This Row],[Vs country_Average]]&lt;-0.2, "Underperformer", IF(Global_Household_Financial_Dyna[[#This Row],[Vs country_Average]]&gt;0.2, "Outperformer", "Normal"))</f>
        <v>Underperformer</v>
      </c>
      <c r="S35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-486.274</v>
      </c>
      <c r="T35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-282.03800000000001</v>
      </c>
      <c r="U35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-77.802000000000021</v>
      </c>
      <c r="V35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126.43399999999997</v>
      </c>
    </row>
    <row r="3536" spans="1:22" x14ac:dyDescent="0.3">
      <c r="A3536">
        <v>3544</v>
      </c>
      <c r="B3536" t="s">
        <v>10</v>
      </c>
      <c r="C3536" t="s">
        <v>22</v>
      </c>
      <c r="D3536">
        <v>6</v>
      </c>
      <c r="E3536">
        <v>3</v>
      </c>
      <c r="F3536">
        <v>734.95</v>
      </c>
      <c r="G3536">
        <v>1842.05</v>
      </c>
      <c r="H3536">
        <v>184.21</v>
      </c>
      <c r="I3536">
        <v>951.43</v>
      </c>
      <c r="J3536">
        <v>706.42</v>
      </c>
      <c r="K3536">
        <f>Global_Household_Financial_Dyna[[#This Row],[Total_Household_Income]]-Global_Household_Financial_Dyna[[#This Row],[Estimated_Taxes]]</f>
        <v>1657.84</v>
      </c>
      <c r="L3536" s="1">
        <f>Global_Household_Financial_Dyna[[#This Row],[Monthly_Savings]]/Global_Household_Financial_Dyna[[#This Row],[Net Income]]</f>
        <v>0.42610867152439319</v>
      </c>
      <c r="M3536" s="2">
        <f>Global_Household_Financial_Dyna[[#This Row],[Monthly_Expenses]]/Global_Household_Financial_Dyna[[#This Row],[Net Income]]</f>
        <v>0.57389736042078854</v>
      </c>
      <c r="N3536" t="str">
        <f>IF(Global_Household_Financial_Dyna[[#This Row],[Monthly_Savings]]&lt;0,"High Risk", IF(Global_Household_Financial_Dyna[[#This Row],[Savings Rate%]]&lt;0.1, "Medium", "Safe"))</f>
        <v>Safe</v>
      </c>
      <c r="O3536">
        <f>Global_Household_Financial_Dyna[[#This Row],[Total_Household_Income]]/Global_Household_Financial_Dyna[[#This Row],[Family_Size]]</f>
        <v>307.00833333333333</v>
      </c>
      <c r="P3536" s="2">
        <f t="shared" si="110"/>
        <v>0.42077341556833553</v>
      </c>
      <c r="Q3536" s="2">
        <f t="shared" si="111"/>
        <v>5.3352559560576607E-3</v>
      </c>
      <c r="R3536" s="2" t="str">
        <f>IF(Global_Household_Financial_Dyna[[#This Row],[Vs country_Average]]&lt;-0.2, "Underperformer", IF(Global_Household_Financial_Dyna[[#This Row],[Vs country_Average]]&gt;0.2, "Outperformer", "Normal"))</f>
        <v>Normal</v>
      </c>
      <c r="S35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706.42</v>
      </c>
      <c r="T35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706.42</v>
      </c>
      <c r="U35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706.42</v>
      </c>
      <c r="V35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706.42</v>
      </c>
    </row>
    <row r="3537" spans="1:22" x14ac:dyDescent="0.3">
      <c r="A3537">
        <v>3545</v>
      </c>
      <c r="B3537" t="s">
        <v>12</v>
      </c>
      <c r="C3537" t="s">
        <v>13</v>
      </c>
      <c r="D3537">
        <v>4</v>
      </c>
      <c r="E3537">
        <v>3</v>
      </c>
      <c r="F3537">
        <v>4144.8</v>
      </c>
      <c r="G3537">
        <v>8776.69</v>
      </c>
      <c r="H3537">
        <v>2633.01</v>
      </c>
      <c r="I3537">
        <v>2894.53</v>
      </c>
      <c r="J3537">
        <v>3249.16</v>
      </c>
      <c r="K3537">
        <f>Global_Household_Financial_Dyna[[#This Row],[Total_Household_Income]]-Global_Household_Financial_Dyna[[#This Row],[Estimated_Taxes]]</f>
        <v>6143.68</v>
      </c>
      <c r="L3537" s="1">
        <f>Global_Household_Financial_Dyna[[#This Row],[Monthly_Savings]]/Global_Household_Financial_Dyna[[#This Row],[Net Income]]</f>
        <v>0.5288621803218917</v>
      </c>
      <c r="M3537" s="2">
        <f>Global_Household_Financial_Dyna[[#This Row],[Monthly_Expenses]]/Global_Household_Financial_Dyna[[#This Row],[Net Income]]</f>
        <v>0.47113944736705038</v>
      </c>
      <c r="N3537" t="str">
        <f>IF(Global_Household_Financial_Dyna[[#This Row],[Monthly_Savings]]&lt;0,"High Risk", IF(Global_Household_Financial_Dyna[[#This Row],[Savings Rate%]]&lt;0.1, "Medium", "Safe"))</f>
        <v>Safe</v>
      </c>
      <c r="O3537">
        <f>Global_Household_Financial_Dyna[[#This Row],[Total_Household_Income]]/Global_Household_Financial_Dyna[[#This Row],[Family_Size]]</f>
        <v>2194.1725000000001</v>
      </c>
      <c r="P3537" s="2">
        <f t="shared" si="110"/>
        <v>0.30718716818024266</v>
      </c>
      <c r="Q3537" s="2">
        <f t="shared" si="111"/>
        <v>0.22167501214164903</v>
      </c>
      <c r="R3537" s="2" t="str">
        <f>IF(Global_Household_Financial_Dyna[[#This Row],[Vs country_Average]]&lt;-0.2, "Underperformer", IF(Global_Household_Financial_Dyna[[#This Row],[Vs country_Average]]&gt;0.2, "Outperformer", "Normal"))</f>
        <v>Outperformer</v>
      </c>
      <c r="S35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3249.16</v>
      </c>
      <c r="T35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3249.16</v>
      </c>
      <c r="U35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3249.16</v>
      </c>
      <c r="V35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3249.16</v>
      </c>
    </row>
    <row r="3538" spans="1:22" x14ac:dyDescent="0.3">
      <c r="A3538">
        <v>3546</v>
      </c>
      <c r="B3538" t="s">
        <v>18</v>
      </c>
      <c r="C3538" t="s">
        <v>20</v>
      </c>
      <c r="D3538">
        <v>5</v>
      </c>
      <c r="E3538">
        <v>3</v>
      </c>
      <c r="F3538">
        <v>5709.26</v>
      </c>
      <c r="G3538">
        <v>10753.09</v>
      </c>
      <c r="H3538">
        <v>2903.33</v>
      </c>
      <c r="I3538">
        <v>2808.73</v>
      </c>
      <c r="J3538">
        <v>5041.0200000000004</v>
      </c>
      <c r="K3538">
        <f>Global_Household_Financial_Dyna[[#This Row],[Total_Household_Income]]-Global_Household_Financial_Dyna[[#This Row],[Estimated_Taxes]]</f>
        <v>7849.76</v>
      </c>
      <c r="L3538" s="1">
        <f>Global_Household_Financial_Dyna[[#This Row],[Monthly_Savings]]/Global_Household_Financial_Dyna[[#This Row],[Net Income]]</f>
        <v>0.64218778663296716</v>
      </c>
      <c r="M3538" s="2">
        <f>Global_Household_Financial_Dyna[[#This Row],[Monthly_Expenses]]/Global_Household_Financial_Dyna[[#This Row],[Net Income]]</f>
        <v>0.35781093944273457</v>
      </c>
      <c r="N3538" t="str">
        <f>IF(Global_Household_Financial_Dyna[[#This Row],[Monthly_Savings]]&lt;0,"High Risk", IF(Global_Household_Financial_Dyna[[#This Row],[Savings Rate%]]&lt;0.1, "Medium", "Safe"))</f>
        <v>Safe</v>
      </c>
      <c r="O3538">
        <f>Global_Household_Financial_Dyna[[#This Row],[Total_Household_Income]]/Global_Household_Financial_Dyna[[#This Row],[Family_Size]]</f>
        <v>2150.6179999999999</v>
      </c>
      <c r="P3538" s="2">
        <f t="shared" si="110"/>
        <v>0.32336204947805613</v>
      </c>
      <c r="Q3538" s="2">
        <f t="shared" si="111"/>
        <v>0.31882573715491103</v>
      </c>
      <c r="R3538" s="2" t="str">
        <f>IF(Global_Household_Financial_Dyna[[#This Row],[Vs country_Average]]&lt;-0.2, "Underperformer", IF(Global_Household_Financial_Dyna[[#This Row],[Vs country_Average]]&gt;0.2, "Outperformer", "Normal"))</f>
        <v>Outperformer</v>
      </c>
      <c r="S35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5041.0200000000004</v>
      </c>
      <c r="T35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5041.0200000000004</v>
      </c>
      <c r="U35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5041.0200000000004</v>
      </c>
      <c r="V35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5041.0200000000004</v>
      </c>
    </row>
    <row r="3539" spans="1:22" x14ac:dyDescent="0.3">
      <c r="A3539">
        <v>3547</v>
      </c>
      <c r="B3539" t="s">
        <v>18</v>
      </c>
      <c r="C3539" t="s">
        <v>19</v>
      </c>
      <c r="D3539">
        <v>4</v>
      </c>
      <c r="E3539">
        <v>3</v>
      </c>
      <c r="F3539">
        <v>3340.56</v>
      </c>
      <c r="G3539">
        <v>8154.06</v>
      </c>
      <c r="H3539">
        <v>2201.6</v>
      </c>
      <c r="I3539">
        <v>2953.61</v>
      </c>
      <c r="J3539">
        <v>2998.86</v>
      </c>
      <c r="K3539">
        <f>Global_Household_Financial_Dyna[[#This Row],[Total_Household_Income]]-Global_Household_Financial_Dyna[[#This Row],[Estimated_Taxes]]</f>
        <v>5952.4600000000009</v>
      </c>
      <c r="L3539" s="1">
        <f>Global_Household_Financial_Dyna[[#This Row],[Monthly_Savings]]/Global_Household_Financial_Dyna[[#This Row],[Net Income]]</f>
        <v>0.5038017895122352</v>
      </c>
      <c r="M3539" s="2">
        <f>Global_Household_Financial_Dyna[[#This Row],[Monthly_Expenses]]/Global_Household_Financial_Dyna[[#This Row],[Net Income]]</f>
        <v>0.49619989046545454</v>
      </c>
      <c r="N3539" t="str">
        <f>IF(Global_Household_Financial_Dyna[[#This Row],[Monthly_Savings]]&lt;0,"High Risk", IF(Global_Household_Financial_Dyna[[#This Row],[Savings Rate%]]&lt;0.1, "Medium", "Safe"))</f>
        <v>Safe</v>
      </c>
      <c r="O3539">
        <f>Global_Household_Financial_Dyna[[#This Row],[Total_Household_Income]]/Global_Household_Financial_Dyna[[#This Row],[Family_Size]]</f>
        <v>2038.5150000000001</v>
      </c>
      <c r="P3539" s="2">
        <f t="shared" si="110"/>
        <v>0.32336204947805613</v>
      </c>
      <c r="Q3539" s="2">
        <f t="shared" si="111"/>
        <v>0.18043974003417906</v>
      </c>
      <c r="R3539" s="2" t="str">
        <f>IF(Global_Household_Financial_Dyna[[#This Row],[Vs country_Average]]&lt;-0.2, "Underperformer", IF(Global_Household_Financial_Dyna[[#This Row],[Vs country_Average]]&gt;0.2, "Outperformer", "Normal"))</f>
        <v>Normal</v>
      </c>
      <c r="S35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2998.86</v>
      </c>
      <c r="T35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2998.86</v>
      </c>
      <c r="U35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2998.86</v>
      </c>
      <c r="V35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2998.86</v>
      </c>
    </row>
    <row r="3540" spans="1:22" x14ac:dyDescent="0.3">
      <c r="A3540">
        <v>3548</v>
      </c>
      <c r="B3540" t="s">
        <v>10</v>
      </c>
      <c r="C3540" t="s">
        <v>22</v>
      </c>
      <c r="D3540">
        <v>2</v>
      </c>
      <c r="E3540">
        <v>1</v>
      </c>
      <c r="F3540">
        <v>428.45</v>
      </c>
      <c r="G3540">
        <v>428.45</v>
      </c>
      <c r="H3540">
        <v>42.85</v>
      </c>
      <c r="I3540">
        <v>406.6</v>
      </c>
      <c r="J3540">
        <v>-20.99</v>
      </c>
      <c r="K3540">
        <f>Global_Household_Financial_Dyna[[#This Row],[Total_Household_Income]]-Global_Household_Financial_Dyna[[#This Row],[Estimated_Taxes]]</f>
        <v>385.59999999999997</v>
      </c>
      <c r="L3540" s="1">
        <f>Global_Household_Financial_Dyna[[#This Row],[Monthly_Savings]]/Global_Household_Financial_Dyna[[#This Row],[Net Income]]</f>
        <v>-5.4434647302904565E-2</v>
      </c>
      <c r="M3540" s="2">
        <f>Global_Household_Financial_Dyna[[#This Row],[Monthly_Expenses]]/Global_Household_Financial_Dyna[[#This Row],[Net Income]]</f>
        <v>1.0544605809128633</v>
      </c>
      <c r="N3540" t="str">
        <f>IF(Global_Household_Financial_Dyna[[#This Row],[Monthly_Savings]]&lt;0,"High Risk", IF(Global_Household_Financial_Dyna[[#This Row],[Savings Rate%]]&lt;0.1, "Medium", "Safe"))</f>
        <v>High Risk</v>
      </c>
      <c r="O3540">
        <f>Global_Household_Financial_Dyna[[#This Row],[Total_Household_Income]]/Global_Household_Financial_Dyna[[#This Row],[Family_Size]]</f>
        <v>214.22499999999999</v>
      </c>
      <c r="P3540" s="2">
        <f t="shared" si="110"/>
        <v>0.42077341556833553</v>
      </c>
      <c r="Q3540" s="2">
        <f t="shared" si="111"/>
        <v>-0.47520806287124007</v>
      </c>
      <c r="R3540" s="2" t="str">
        <f>IF(Global_Household_Financial_Dyna[[#This Row],[Vs country_Average]]&lt;-0.2, "Underperformer", IF(Global_Household_Financial_Dyna[[#This Row],[Vs country_Average]]&gt;0.2, "Outperformer", "Normal"))</f>
        <v>Underperformer</v>
      </c>
      <c r="S35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-0.65999999999999304</v>
      </c>
      <c r="T35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19.670000000000005</v>
      </c>
      <c r="U35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v>
      </c>
      <c r="V35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60.330000000000013</v>
      </c>
    </row>
    <row r="3541" spans="1:22" x14ac:dyDescent="0.3">
      <c r="A3541">
        <v>3549</v>
      </c>
      <c r="B3541" t="s">
        <v>10</v>
      </c>
      <c r="C3541" t="s">
        <v>11</v>
      </c>
      <c r="D3541">
        <v>4</v>
      </c>
      <c r="E3541">
        <v>3</v>
      </c>
      <c r="F3541">
        <v>608.66</v>
      </c>
      <c r="G3541">
        <v>1247.6600000000001</v>
      </c>
      <c r="H3541">
        <v>124.77</v>
      </c>
      <c r="I3541">
        <v>561.30999999999995</v>
      </c>
      <c r="J3541">
        <v>561.58000000000004</v>
      </c>
      <c r="K3541">
        <f>Global_Household_Financial_Dyna[[#This Row],[Total_Household_Income]]-Global_Household_Financial_Dyna[[#This Row],[Estimated_Taxes]]</f>
        <v>1122.8900000000001</v>
      </c>
      <c r="L3541" s="1">
        <f>Global_Household_Financial_Dyna[[#This Row],[Monthly_Savings]]/Global_Household_Financial_Dyna[[#This Row],[Net Income]]</f>
        <v>0.5001202254895849</v>
      </c>
      <c r="M3541" s="2">
        <f>Global_Household_Financial_Dyna[[#This Row],[Monthly_Expenses]]/Global_Household_Financial_Dyna[[#This Row],[Net Income]]</f>
        <v>0.49987977451041499</v>
      </c>
      <c r="N3541" t="str">
        <f>IF(Global_Household_Financial_Dyna[[#This Row],[Monthly_Savings]]&lt;0,"High Risk", IF(Global_Household_Financial_Dyna[[#This Row],[Savings Rate%]]&lt;0.1, "Medium", "Safe"))</f>
        <v>Safe</v>
      </c>
      <c r="O3541">
        <f>Global_Household_Financial_Dyna[[#This Row],[Total_Household_Income]]/Global_Household_Financial_Dyna[[#This Row],[Family_Size]]</f>
        <v>311.91500000000002</v>
      </c>
      <c r="P3541" s="2">
        <f t="shared" si="110"/>
        <v>0.42077341556833553</v>
      </c>
      <c r="Q3541" s="2">
        <f t="shared" si="111"/>
        <v>7.9346809921249373E-2</v>
      </c>
      <c r="R3541" s="2" t="str">
        <f>IF(Global_Household_Financial_Dyna[[#This Row],[Vs country_Average]]&lt;-0.2, "Underperformer", IF(Global_Household_Financial_Dyna[[#This Row],[Vs country_Average]]&gt;0.2, "Outperformer", "Normal"))</f>
        <v>Normal</v>
      </c>
      <c r="S35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561.58000000000004</v>
      </c>
      <c r="T35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561.58000000000004</v>
      </c>
      <c r="U35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561.58000000000004</v>
      </c>
      <c r="V35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561.58000000000004</v>
      </c>
    </row>
    <row r="3542" spans="1:22" x14ac:dyDescent="0.3">
      <c r="A3542">
        <v>3550</v>
      </c>
      <c r="B3542" t="s">
        <v>16</v>
      </c>
      <c r="C3542" t="s">
        <v>17</v>
      </c>
      <c r="D3542">
        <v>1</v>
      </c>
      <c r="E3542">
        <v>1</v>
      </c>
      <c r="F3542">
        <v>7840.56</v>
      </c>
      <c r="G3542">
        <v>7840.56</v>
      </c>
      <c r="H3542">
        <v>2744.2</v>
      </c>
      <c r="I3542">
        <v>1698.99</v>
      </c>
      <c r="J3542">
        <v>3397.37</v>
      </c>
      <c r="K3542">
        <f>Global_Household_Financial_Dyna[[#This Row],[Total_Household_Income]]-Global_Household_Financial_Dyna[[#This Row],[Estimated_Taxes]]</f>
        <v>5096.3600000000006</v>
      </c>
      <c r="L3542" s="1">
        <f>Global_Household_Financial_Dyna[[#This Row],[Monthly_Savings]]/Global_Household_Financial_Dyna[[#This Row],[Net Income]]</f>
        <v>0.66662676890957462</v>
      </c>
      <c r="M3542" s="2">
        <f>Global_Household_Financial_Dyna[[#This Row],[Monthly_Expenses]]/Global_Household_Financial_Dyna[[#This Row],[Net Income]]</f>
        <v>0.33337323109042527</v>
      </c>
      <c r="N3542" t="str">
        <f>IF(Global_Household_Financial_Dyna[[#This Row],[Monthly_Savings]]&lt;0,"High Risk", IF(Global_Household_Financial_Dyna[[#This Row],[Savings Rate%]]&lt;0.1, "Medium", "Safe"))</f>
        <v>Safe</v>
      </c>
      <c r="O3542">
        <f>Global_Household_Financial_Dyna[[#This Row],[Total_Household_Income]]/Global_Household_Financial_Dyna[[#This Row],[Family_Size]]</f>
        <v>7840.56</v>
      </c>
      <c r="P3542" s="2">
        <f t="shared" si="110"/>
        <v>0.15879799892000862</v>
      </c>
      <c r="Q3542" s="2">
        <f t="shared" si="111"/>
        <v>0.50782876998956605</v>
      </c>
      <c r="R3542" s="2" t="str">
        <f>IF(Global_Household_Financial_Dyna[[#This Row],[Vs country_Average]]&lt;-0.2, "Underperformer", IF(Global_Household_Financial_Dyna[[#This Row],[Vs country_Average]]&gt;0.2, "Outperformer", "Normal"))</f>
        <v>Outperformer</v>
      </c>
      <c r="S35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3397.37</v>
      </c>
      <c r="T35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3397.37</v>
      </c>
      <c r="U35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3397.37</v>
      </c>
      <c r="V35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3397.37</v>
      </c>
    </row>
    <row r="3543" spans="1:22" x14ac:dyDescent="0.3">
      <c r="A3543">
        <v>3551</v>
      </c>
      <c r="B3543" t="s">
        <v>14</v>
      </c>
      <c r="C3543" t="s">
        <v>15</v>
      </c>
      <c r="D3543">
        <v>8</v>
      </c>
      <c r="E3543">
        <v>3</v>
      </c>
      <c r="F3543">
        <v>2954.74</v>
      </c>
      <c r="G3543">
        <v>6905.37</v>
      </c>
      <c r="H3543">
        <v>1035.81</v>
      </c>
      <c r="I3543">
        <v>1479.51</v>
      </c>
      <c r="J3543">
        <v>4390.05</v>
      </c>
      <c r="K3543">
        <f>Global_Household_Financial_Dyna[[#This Row],[Total_Household_Income]]-Global_Household_Financial_Dyna[[#This Row],[Estimated_Taxes]]</f>
        <v>5869.5599999999995</v>
      </c>
      <c r="L3543" s="1">
        <f>Global_Household_Financial_Dyna[[#This Row],[Monthly_Savings]]/Global_Household_Financial_Dyna[[#This Row],[Net Income]]</f>
        <v>0.74793510927565277</v>
      </c>
      <c r="M3543" s="2">
        <f>Global_Household_Financial_Dyna[[#This Row],[Monthly_Expenses]]/Global_Household_Financial_Dyna[[#This Row],[Net Income]]</f>
        <v>0.25206489072434735</v>
      </c>
      <c r="N3543" t="str">
        <f>IF(Global_Household_Financial_Dyna[[#This Row],[Monthly_Savings]]&lt;0,"High Risk", IF(Global_Household_Financial_Dyna[[#This Row],[Savings Rate%]]&lt;0.1, "Medium", "Safe"))</f>
        <v>Safe</v>
      </c>
      <c r="O3543">
        <f>Global_Household_Financial_Dyna[[#This Row],[Total_Household_Income]]/Global_Household_Financial_Dyna[[#This Row],[Family_Size]]</f>
        <v>863.17124999999999</v>
      </c>
      <c r="P3543" s="2">
        <f t="shared" si="110"/>
        <v>0.39788995363055785</v>
      </c>
      <c r="Q3543" s="2">
        <f t="shared" si="111"/>
        <v>0.35004515564509492</v>
      </c>
      <c r="R3543" s="2" t="str">
        <f>IF(Global_Household_Financial_Dyna[[#This Row],[Vs country_Average]]&lt;-0.2, "Underperformer", IF(Global_Household_Financial_Dyna[[#This Row],[Vs country_Average]]&gt;0.2, "Outperformer", "Normal"))</f>
        <v>Outperformer</v>
      </c>
      <c r="S35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4390.05</v>
      </c>
      <c r="T35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4390.05</v>
      </c>
      <c r="U35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4390.05</v>
      </c>
      <c r="V35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4390.05</v>
      </c>
    </row>
    <row r="3544" spans="1:22" x14ac:dyDescent="0.3">
      <c r="A3544">
        <v>3552</v>
      </c>
      <c r="B3544" t="s">
        <v>18</v>
      </c>
      <c r="C3544" t="s">
        <v>19</v>
      </c>
      <c r="D3544">
        <v>4</v>
      </c>
      <c r="E3544">
        <v>3</v>
      </c>
      <c r="F3544">
        <v>7371.04</v>
      </c>
      <c r="G3544">
        <v>18691.22</v>
      </c>
      <c r="H3544">
        <v>5046.63</v>
      </c>
      <c r="I3544">
        <v>2735.91</v>
      </c>
      <c r="J3544">
        <v>10908.68</v>
      </c>
      <c r="K3544">
        <f>Global_Household_Financial_Dyna[[#This Row],[Total_Household_Income]]-Global_Household_Financial_Dyna[[#This Row],[Estimated_Taxes]]</f>
        <v>13644.59</v>
      </c>
      <c r="L3544" s="1">
        <f>Global_Household_Financial_Dyna[[#This Row],[Monthly_Savings]]/Global_Household_Financial_Dyna[[#This Row],[Net Income]]</f>
        <v>0.79948756246981401</v>
      </c>
      <c r="M3544" s="2">
        <f>Global_Household_Financial_Dyna[[#This Row],[Monthly_Expenses]]/Global_Household_Financial_Dyna[[#This Row],[Net Income]]</f>
        <v>0.20051243753018594</v>
      </c>
      <c r="N3544" t="str">
        <f>IF(Global_Household_Financial_Dyna[[#This Row],[Monthly_Savings]]&lt;0,"High Risk", IF(Global_Household_Financial_Dyna[[#This Row],[Savings Rate%]]&lt;0.1, "Medium", "Safe"))</f>
        <v>Safe</v>
      </c>
      <c r="O3544">
        <f>Global_Household_Financial_Dyna[[#This Row],[Total_Household_Income]]/Global_Household_Financial_Dyna[[#This Row],[Family_Size]]</f>
        <v>4672.8050000000003</v>
      </c>
      <c r="P3544" s="2">
        <f t="shared" si="110"/>
        <v>0.32336204947805613</v>
      </c>
      <c r="Q3544" s="2">
        <f t="shared" si="111"/>
        <v>0.47612551299175787</v>
      </c>
      <c r="R3544" s="2" t="str">
        <f>IF(Global_Household_Financial_Dyna[[#This Row],[Vs country_Average]]&lt;-0.2, "Underperformer", IF(Global_Household_Financial_Dyna[[#This Row],[Vs country_Average]]&gt;0.2, "Outperformer", "Normal"))</f>
        <v>Outperformer</v>
      </c>
      <c r="S35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10908.68</v>
      </c>
      <c r="T35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10908.68</v>
      </c>
      <c r="U35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10908.68</v>
      </c>
      <c r="V35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10908.68</v>
      </c>
    </row>
    <row r="3545" spans="1:22" x14ac:dyDescent="0.3">
      <c r="A3545">
        <v>3553</v>
      </c>
      <c r="B3545" t="s">
        <v>16</v>
      </c>
      <c r="C3545" t="s">
        <v>17</v>
      </c>
      <c r="D3545">
        <v>5</v>
      </c>
      <c r="E3545">
        <v>3</v>
      </c>
      <c r="F3545">
        <v>6714.2</v>
      </c>
      <c r="G3545">
        <v>13411.9</v>
      </c>
      <c r="H3545">
        <v>5364.76</v>
      </c>
      <c r="I3545">
        <v>3406.25</v>
      </c>
      <c r="J3545">
        <v>4640.8900000000003</v>
      </c>
      <c r="K3545">
        <f>Global_Household_Financial_Dyna[[#This Row],[Total_Household_Income]]-Global_Household_Financial_Dyna[[#This Row],[Estimated_Taxes]]</f>
        <v>8047.1399999999994</v>
      </c>
      <c r="L3545" s="1">
        <f>Global_Household_Financial_Dyna[[#This Row],[Monthly_Savings]]/Global_Household_Financial_Dyna[[#This Row],[Net Income]]</f>
        <v>0.57671296883116241</v>
      </c>
      <c r="M3545" s="2">
        <f>Global_Household_Financial_Dyna[[#This Row],[Monthly_Expenses]]/Global_Household_Financial_Dyna[[#This Row],[Net Income]]</f>
        <v>0.42328703116883765</v>
      </c>
      <c r="N3545" t="str">
        <f>IF(Global_Household_Financial_Dyna[[#This Row],[Monthly_Savings]]&lt;0,"High Risk", IF(Global_Household_Financial_Dyna[[#This Row],[Savings Rate%]]&lt;0.1, "Medium", "Safe"))</f>
        <v>Safe</v>
      </c>
      <c r="O3545">
        <f>Global_Household_Financial_Dyna[[#This Row],[Total_Household_Income]]/Global_Household_Financial_Dyna[[#This Row],[Family_Size]]</f>
        <v>2682.38</v>
      </c>
      <c r="P3545" s="2">
        <f t="shared" si="110"/>
        <v>0.15879799892000862</v>
      </c>
      <c r="Q3545" s="2">
        <f t="shared" si="111"/>
        <v>0.41791496991115379</v>
      </c>
      <c r="R3545" s="2" t="str">
        <f>IF(Global_Household_Financial_Dyna[[#This Row],[Vs country_Average]]&lt;-0.2, "Underperformer", IF(Global_Household_Financial_Dyna[[#This Row],[Vs country_Average]]&gt;0.2, "Outperformer", "Normal"))</f>
        <v>Outperformer</v>
      </c>
      <c r="S35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4640.8900000000003</v>
      </c>
      <c r="T35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4640.8900000000003</v>
      </c>
      <c r="U35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4640.8900000000003</v>
      </c>
      <c r="V35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4640.8900000000003</v>
      </c>
    </row>
    <row r="3546" spans="1:22" x14ac:dyDescent="0.3">
      <c r="A3546">
        <v>3554</v>
      </c>
      <c r="B3546" t="s">
        <v>16</v>
      </c>
      <c r="C3546" t="s">
        <v>21</v>
      </c>
      <c r="D3546">
        <v>6</v>
      </c>
      <c r="E3546">
        <v>1</v>
      </c>
      <c r="F3546">
        <v>6461.83</v>
      </c>
      <c r="G3546">
        <v>6461.83</v>
      </c>
      <c r="H3546">
        <v>2261.64</v>
      </c>
      <c r="I3546">
        <v>3781.19</v>
      </c>
      <c r="J3546">
        <v>419</v>
      </c>
      <c r="K3546">
        <f>Global_Household_Financial_Dyna[[#This Row],[Total_Household_Income]]-Global_Household_Financial_Dyna[[#This Row],[Estimated_Taxes]]</f>
        <v>4200.1900000000005</v>
      </c>
      <c r="L3546" s="1">
        <f>Global_Household_Financial_Dyna[[#This Row],[Monthly_Savings]]/Global_Household_Financial_Dyna[[#This Row],[Net Income]]</f>
        <v>9.975739192750803E-2</v>
      </c>
      <c r="M3546" s="2">
        <f>Global_Household_Financial_Dyna[[#This Row],[Monthly_Expenses]]/Global_Household_Financial_Dyna[[#This Row],[Net Income]]</f>
        <v>0.9002426080724919</v>
      </c>
      <c r="N3546" t="str">
        <f>IF(Global_Household_Financial_Dyna[[#This Row],[Monthly_Savings]]&lt;0,"High Risk", IF(Global_Household_Financial_Dyna[[#This Row],[Savings Rate%]]&lt;0.1, "Medium", "Safe"))</f>
        <v>Medium</v>
      </c>
      <c r="O3546">
        <f>Global_Household_Financial_Dyna[[#This Row],[Total_Household_Income]]/Global_Household_Financial_Dyna[[#This Row],[Family_Size]]</f>
        <v>1076.9716666666666</v>
      </c>
      <c r="P3546" s="2">
        <f t="shared" si="110"/>
        <v>0.15879799892000862</v>
      </c>
      <c r="Q3546" s="2">
        <f t="shared" si="111"/>
        <v>-5.9040606992500591E-2</v>
      </c>
      <c r="R3546" s="2" t="str">
        <f>IF(Global_Household_Financial_Dyna[[#This Row],[Vs country_Average]]&lt;-0.2, "Underperformer", IF(Global_Household_Financial_Dyna[[#This Row],[Vs country_Average]]&gt;0.2, "Outperformer", "Normal"))</f>
        <v>Normal</v>
      </c>
      <c r="S35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419</v>
      </c>
      <c r="T35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419</v>
      </c>
      <c r="U35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419</v>
      </c>
      <c r="V35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419</v>
      </c>
    </row>
    <row r="3547" spans="1:22" x14ac:dyDescent="0.3">
      <c r="A3547">
        <v>3555</v>
      </c>
      <c r="B3547" t="s">
        <v>18</v>
      </c>
      <c r="C3547" t="s">
        <v>20</v>
      </c>
      <c r="D3547">
        <v>6</v>
      </c>
      <c r="E3547">
        <v>3</v>
      </c>
      <c r="F3547">
        <v>2854.96</v>
      </c>
      <c r="G3547">
        <v>6864.02</v>
      </c>
      <c r="H3547">
        <v>1510.08</v>
      </c>
      <c r="I3547">
        <v>4530.09</v>
      </c>
      <c r="J3547">
        <v>823.85</v>
      </c>
      <c r="K3547">
        <f>Global_Household_Financial_Dyna[[#This Row],[Total_Household_Income]]-Global_Household_Financial_Dyna[[#This Row],[Estimated_Taxes]]</f>
        <v>5353.9400000000005</v>
      </c>
      <c r="L3547" s="1">
        <f>Global_Household_Financial_Dyna[[#This Row],[Monthly_Savings]]/Global_Household_Financial_Dyna[[#This Row],[Net Income]]</f>
        <v>0.15387733146056923</v>
      </c>
      <c r="M3547" s="2">
        <f>Global_Household_Financial_Dyna[[#This Row],[Monthly_Expenses]]/Global_Household_Financial_Dyna[[#This Row],[Net Income]]</f>
        <v>0.84612266853943074</v>
      </c>
      <c r="N3547" t="str">
        <f>IF(Global_Household_Financial_Dyna[[#This Row],[Monthly_Savings]]&lt;0,"High Risk", IF(Global_Household_Financial_Dyna[[#This Row],[Savings Rate%]]&lt;0.1, "Medium", "Safe"))</f>
        <v>Safe</v>
      </c>
      <c r="O3547">
        <f>Global_Household_Financial_Dyna[[#This Row],[Total_Household_Income]]/Global_Household_Financial_Dyna[[#This Row],[Family_Size]]</f>
        <v>1144.0033333333333</v>
      </c>
      <c r="P3547" s="2">
        <f t="shared" si="110"/>
        <v>0.32336204947805613</v>
      </c>
      <c r="Q3547" s="2">
        <f t="shared" si="111"/>
        <v>-0.16948471801748691</v>
      </c>
      <c r="R3547" s="2" t="str">
        <f>IF(Global_Household_Financial_Dyna[[#This Row],[Vs country_Average]]&lt;-0.2, "Underperformer", IF(Global_Household_Financial_Dyna[[#This Row],[Vs country_Average]]&gt;0.2, "Outperformer", "Normal"))</f>
        <v>Normal</v>
      </c>
      <c r="S35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823.85</v>
      </c>
      <c r="T35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823.85</v>
      </c>
      <c r="U35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823.85</v>
      </c>
      <c r="V35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823.85</v>
      </c>
    </row>
    <row r="3548" spans="1:22" x14ac:dyDescent="0.3">
      <c r="A3548">
        <v>3556</v>
      </c>
      <c r="B3548" t="s">
        <v>16</v>
      </c>
      <c r="C3548" t="s">
        <v>21</v>
      </c>
      <c r="D3548">
        <v>8</v>
      </c>
      <c r="E3548">
        <v>3</v>
      </c>
      <c r="F3548">
        <v>1348.85</v>
      </c>
      <c r="G3548">
        <v>2803.49</v>
      </c>
      <c r="H3548">
        <v>981.22</v>
      </c>
      <c r="I3548">
        <v>2660.52</v>
      </c>
      <c r="J3548">
        <v>-838.24</v>
      </c>
      <c r="K3548">
        <f>Global_Household_Financial_Dyna[[#This Row],[Total_Household_Income]]-Global_Household_Financial_Dyna[[#This Row],[Estimated_Taxes]]</f>
        <v>1822.2699999999998</v>
      </c>
      <c r="L3548" s="1">
        <f>Global_Household_Financial_Dyna[[#This Row],[Monthly_Savings]]/Global_Household_Financial_Dyna[[#This Row],[Net Income]]</f>
        <v>-0.45999769518238248</v>
      </c>
      <c r="M3548" s="2">
        <f>Global_Household_Financial_Dyna[[#This Row],[Monthly_Expenses]]/Global_Household_Financial_Dyna[[#This Row],[Net Income]]</f>
        <v>1.4600031828433768</v>
      </c>
      <c r="N3548" t="str">
        <f>IF(Global_Household_Financial_Dyna[[#This Row],[Monthly_Savings]]&lt;0,"High Risk", IF(Global_Household_Financial_Dyna[[#This Row],[Savings Rate%]]&lt;0.1, "Medium", "Safe"))</f>
        <v>High Risk</v>
      </c>
      <c r="O3548">
        <f>Global_Household_Financial_Dyna[[#This Row],[Total_Household_Income]]/Global_Household_Financial_Dyna[[#This Row],[Family_Size]]</f>
        <v>350.43624999999997</v>
      </c>
      <c r="P3548" s="2">
        <f t="shared" si="110"/>
        <v>0.15879799892000862</v>
      </c>
      <c r="Q3548" s="2">
        <f t="shared" si="111"/>
        <v>-0.6187956941023911</v>
      </c>
      <c r="R3548" s="2" t="str">
        <f>IF(Global_Household_Financial_Dyna[[#This Row],[Vs country_Average]]&lt;-0.2, "Underperformer", IF(Global_Household_Financial_Dyna[[#This Row],[Vs country_Average]]&gt;0.2, "Outperformer", "Normal"))</f>
        <v>Underperformer</v>
      </c>
      <c r="S35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-705.21399999999994</v>
      </c>
      <c r="T35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-572.18799999999999</v>
      </c>
      <c r="U35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-439.16200000000003</v>
      </c>
      <c r="V35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-306.13599999999997</v>
      </c>
    </row>
    <row r="3549" spans="1:22" x14ac:dyDescent="0.3">
      <c r="A3549">
        <v>3557</v>
      </c>
      <c r="B3549" t="s">
        <v>10</v>
      </c>
      <c r="C3549" t="s">
        <v>22</v>
      </c>
      <c r="D3549">
        <v>3</v>
      </c>
      <c r="E3549">
        <v>1</v>
      </c>
      <c r="F3549">
        <v>791.5</v>
      </c>
      <c r="G3549">
        <v>791.5</v>
      </c>
      <c r="H3549">
        <v>79.150000000000006</v>
      </c>
      <c r="I3549">
        <v>608.65</v>
      </c>
      <c r="J3549">
        <v>103.7</v>
      </c>
      <c r="K3549">
        <f>Global_Household_Financial_Dyna[[#This Row],[Total_Household_Income]]-Global_Household_Financial_Dyna[[#This Row],[Estimated_Taxes]]</f>
        <v>712.35</v>
      </c>
      <c r="L3549" s="1">
        <f>Global_Household_Financial_Dyna[[#This Row],[Monthly_Savings]]/Global_Household_Financial_Dyna[[#This Row],[Net Income]]</f>
        <v>0.14557450691373622</v>
      </c>
      <c r="M3549" s="2">
        <f>Global_Household_Financial_Dyna[[#This Row],[Monthly_Expenses]]/Global_Household_Financial_Dyna[[#This Row],[Net Income]]</f>
        <v>0.8544254930862637</v>
      </c>
      <c r="N3549" t="str">
        <f>IF(Global_Household_Financial_Dyna[[#This Row],[Monthly_Savings]]&lt;0,"High Risk", IF(Global_Household_Financial_Dyna[[#This Row],[Savings Rate%]]&lt;0.1, "Medium", "Safe"))</f>
        <v>Safe</v>
      </c>
      <c r="O3549">
        <f>Global_Household_Financial_Dyna[[#This Row],[Total_Household_Income]]/Global_Household_Financial_Dyna[[#This Row],[Family_Size]]</f>
        <v>263.83333333333331</v>
      </c>
      <c r="P3549" s="2">
        <f t="shared" si="110"/>
        <v>0.42077341556833553</v>
      </c>
      <c r="Q3549" s="2">
        <f t="shared" si="111"/>
        <v>-0.27519890865459928</v>
      </c>
      <c r="R3549" s="2" t="str">
        <f>IF(Global_Household_Financial_Dyna[[#This Row],[Vs country_Average]]&lt;-0.2, "Underperformer", IF(Global_Household_Financial_Dyna[[#This Row],[Vs country_Average]]&gt;0.2, "Outperformer", "Normal"))</f>
        <v>Underperformer</v>
      </c>
      <c r="S35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103.7</v>
      </c>
      <c r="T35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103.7</v>
      </c>
      <c r="U35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103.7</v>
      </c>
      <c r="V35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103.7</v>
      </c>
    </row>
    <row r="3550" spans="1:22" x14ac:dyDescent="0.3">
      <c r="A3550">
        <v>3558</v>
      </c>
      <c r="B3550" t="s">
        <v>10</v>
      </c>
      <c r="C3550" t="s">
        <v>11</v>
      </c>
      <c r="D3550">
        <v>8</v>
      </c>
      <c r="E3550">
        <v>3</v>
      </c>
      <c r="F3550">
        <v>605.5</v>
      </c>
      <c r="G3550">
        <v>1292.29</v>
      </c>
      <c r="H3550">
        <v>129.22999999999999</v>
      </c>
      <c r="I3550">
        <v>676.16</v>
      </c>
      <c r="J3550">
        <v>486.91</v>
      </c>
      <c r="K3550">
        <f>Global_Household_Financial_Dyna[[#This Row],[Total_Household_Income]]-Global_Household_Financial_Dyna[[#This Row],[Estimated_Taxes]]</f>
        <v>1163.06</v>
      </c>
      <c r="L3550" s="1">
        <f>Global_Household_Financial_Dyna[[#This Row],[Monthly_Savings]]/Global_Household_Financial_Dyna[[#This Row],[Net Income]]</f>
        <v>0.41864564166938939</v>
      </c>
      <c r="M3550" s="2">
        <f>Global_Household_Financial_Dyna[[#This Row],[Monthly_Expenses]]/Global_Household_Financial_Dyna[[#This Row],[Net Income]]</f>
        <v>0.58136295633931179</v>
      </c>
      <c r="N3550" t="str">
        <f>IF(Global_Household_Financial_Dyna[[#This Row],[Monthly_Savings]]&lt;0,"High Risk", IF(Global_Household_Financial_Dyna[[#This Row],[Savings Rate%]]&lt;0.1, "Medium", "Safe"))</f>
        <v>Safe</v>
      </c>
      <c r="O3550">
        <f>Global_Household_Financial_Dyna[[#This Row],[Total_Household_Income]]/Global_Household_Financial_Dyna[[#This Row],[Family_Size]]</f>
        <v>161.53625</v>
      </c>
      <c r="P3550" s="2">
        <f t="shared" si="110"/>
        <v>0.42077341556833553</v>
      </c>
      <c r="Q3550" s="2">
        <f t="shared" si="111"/>
        <v>-2.1277738989461392E-3</v>
      </c>
      <c r="R3550" s="2" t="str">
        <f>IF(Global_Household_Financial_Dyna[[#This Row],[Vs country_Average]]&lt;-0.2, "Underperformer", IF(Global_Household_Financial_Dyna[[#This Row],[Vs country_Average]]&gt;0.2, "Outperformer", "Normal"))</f>
        <v>Normal</v>
      </c>
      <c r="S35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486.91</v>
      </c>
      <c r="T35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486.91</v>
      </c>
      <c r="U35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486.91</v>
      </c>
      <c r="V35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486.91</v>
      </c>
    </row>
    <row r="3551" spans="1:22" x14ac:dyDescent="0.3">
      <c r="A3551">
        <v>3559</v>
      </c>
      <c r="B3551" t="s">
        <v>18</v>
      </c>
      <c r="C3551" t="s">
        <v>20</v>
      </c>
      <c r="D3551">
        <v>7</v>
      </c>
      <c r="E3551">
        <v>3</v>
      </c>
      <c r="F3551">
        <v>3247.13</v>
      </c>
      <c r="G3551">
        <v>6863.65</v>
      </c>
      <c r="H3551">
        <v>1510</v>
      </c>
      <c r="I3551">
        <v>5195.95</v>
      </c>
      <c r="J3551">
        <v>157.69</v>
      </c>
      <c r="K3551">
        <f>Global_Household_Financial_Dyna[[#This Row],[Total_Household_Income]]-Global_Household_Financial_Dyna[[#This Row],[Estimated_Taxes]]</f>
        <v>5353.65</v>
      </c>
      <c r="L3551" s="1">
        <f>Global_Household_Financial_Dyna[[#This Row],[Monthly_Savings]]/Global_Household_Financial_Dyna[[#This Row],[Net Income]]</f>
        <v>2.9454671112231844E-2</v>
      </c>
      <c r="M3551" s="2">
        <f>Global_Household_Financial_Dyna[[#This Row],[Monthly_Expenses]]/Global_Household_Financial_Dyna[[#This Row],[Net Income]]</f>
        <v>0.97054346100324085</v>
      </c>
      <c r="N3551" t="str">
        <f>IF(Global_Household_Financial_Dyna[[#This Row],[Monthly_Savings]]&lt;0,"High Risk", IF(Global_Household_Financial_Dyna[[#This Row],[Savings Rate%]]&lt;0.1, "Medium", "Safe"))</f>
        <v>Medium</v>
      </c>
      <c r="O3551">
        <f>Global_Household_Financial_Dyna[[#This Row],[Total_Household_Income]]/Global_Household_Financial_Dyna[[#This Row],[Family_Size]]</f>
        <v>980.52142857142849</v>
      </c>
      <c r="P3551" s="2">
        <f t="shared" si="110"/>
        <v>0.32336204947805613</v>
      </c>
      <c r="Q3551" s="2">
        <f t="shared" si="111"/>
        <v>-0.29390737836582431</v>
      </c>
      <c r="R3551" s="2" t="str">
        <f>IF(Global_Household_Financial_Dyna[[#This Row],[Vs country_Average]]&lt;-0.2, "Underperformer", IF(Global_Household_Financial_Dyna[[#This Row],[Vs country_Average]]&gt;0.2, "Outperformer", "Normal"))</f>
        <v>Underperformer</v>
      </c>
      <c r="S35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157.69</v>
      </c>
      <c r="T35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157.69</v>
      </c>
      <c r="U35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157.69</v>
      </c>
      <c r="V35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157.69</v>
      </c>
    </row>
    <row r="3552" spans="1:22" x14ac:dyDescent="0.3">
      <c r="A3552">
        <v>3560</v>
      </c>
      <c r="B3552" t="s">
        <v>10</v>
      </c>
      <c r="C3552" t="s">
        <v>22</v>
      </c>
      <c r="D3552">
        <v>4</v>
      </c>
      <c r="E3552">
        <v>3</v>
      </c>
      <c r="F3552">
        <v>595.72</v>
      </c>
      <c r="G3552">
        <v>1169.5999999999999</v>
      </c>
      <c r="H3552">
        <v>116.96</v>
      </c>
      <c r="I3552">
        <v>586.99</v>
      </c>
      <c r="J3552">
        <v>465.65</v>
      </c>
      <c r="K3552">
        <f>Global_Household_Financial_Dyna[[#This Row],[Total_Household_Income]]-Global_Household_Financial_Dyna[[#This Row],[Estimated_Taxes]]</f>
        <v>1052.6399999999999</v>
      </c>
      <c r="L3552" s="1">
        <f>Global_Household_Financial_Dyna[[#This Row],[Monthly_Savings]]/Global_Household_Financial_Dyna[[#This Row],[Net Income]]</f>
        <v>0.44236396108831133</v>
      </c>
      <c r="M3552" s="2">
        <f>Global_Household_Financial_Dyna[[#This Row],[Monthly_Expenses]]/Global_Household_Financial_Dyna[[#This Row],[Net Income]]</f>
        <v>0.55763603891168878</v>
      </c>
      <c r="N3552" t="str">
        <f>IF(Global_Household_Financial_Dyna[[#This Row],[Monthly_Savings]]&lt;0,"High Risk", IF(Global_Household_Financial_Dyna[[#This Row],[Savings Rate%]]&lt;0.1, "Medium", "Safe"))</f>
        <v>Safe</v>
      </c>
      <c r="O3552">
        <f>Global_Household_Financial_Dyna[[#This Row],[Total_Household_Income]]/Global_Household_Financial_Dyna[[#This Row],[Family_Size]]</f>
        <v>292.39999999999998</v>
      </c>
      <c r="P3552" s="2">
        <f t="shared" si="110"/>
        <v>0.42077341556833553</v>
      </c>
      <c r="Q3552" s="2">
        <f t="shared" si="111"/>
        <v>2.1590545519975801E-2</v>
      </c>
      <c r="R3552" s="2" t="str">
        <f>IF(Global_Household_Financial_Dyna[[#This Row],[Vs country_Average]]&lt;-0.2, "Underperformer", IF(Global_Household_Financial_Dyna[[#This Row],[Vs country_Average]]&gt;0.2, "Outperformer", "Normal"))</f>
        <v>Normal</v>
      </c>
      <c r="S35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465.65</v>
      </c>
      <c r="T35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465.65</v>
      </c>
      <c r="U35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465.65</v>
      </c>
      <c r="V35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465.65</v>
      </c>
    </row>
    <row r="3553" spans="1:22" x14ac:dyDescent="0.3">
      <c r="A3553">
        <v>3561</v>
      </c>
      <c r="B3553" t="s">
        <v>10</v>
      </c>
      <c r="C3553" t="s">
        <v>22</v>
      </c>
      <c r="D3553">
        <v>6</v>
      </c>
      <c r="E3553">
        <v>3</v>
      </c>
      <c r="F3553">
        <v>207.64</v>
      </c>
      <c r="G3553">
        <v>441.52</v>
      </c>
      <c r="H3553">
        <v>44.15</v>
      </c>
      <c r="I3553">
        <v>419</v>
      </c>
      <c r="J3553">
        <v>-21.63</v>
      </c>
      <c r="K3553">
        <f>Global_Household_Financial_Dyna[[#This Row],[Total_Household_Income]]-Global_Household_Financial_Dyna[[#This Row],[Estimated_Taxes]]</f>
        <v>397.37</v>
      </c>
      <c r="L3553" s="1">
        <f>Global_Household_Financial_Dyna[[#This Row],[Monthly_Savings]]/Global_Household_Financial_Dyna[[#This Row],[Net Income]]</f>
        <v>-5.4432896293127309E-2</v>
      </c>
      <c r="M3553" s="2">
        <f>Global_Household_Financial_Dyna[[#This Row],[Monthly_Expenses]]/Global_Household_Financial_Dyna[[#This Row],[Net Income]]</f>
        <v>1.0544328962931273</v>
      </c>
      <c r="N3553" t="str">
        <f>IF(Global_Household_Financial_Dyna[[#This Row],[Monthly_Savings]]&lt;0,"High Risk", IF(Global_Household_Financial_Dyna[[#This Row],[Savings Rate%]]&lt;0.1, "Medium", "Safe"))</f>
        <v>High Risk</v>
      </c>
      <c r="O3553">
        <f>Global_Household_Financial_Dyna[[#This Row],[Total_Household_Income]]/Global_Household_Financial_Dyna[[#This Row],[Family_Size]]</f>
        <v>73.586666666666659</v>
      </c>
      <c r="P3553" s="2">
        <f t="shared" si="110"/>
        <v>0.42077341556833553</v>
      </c>
      <c r="Q3553" s="2">
        <f t="shared" si="111"/>
        <v>-0.47520631186146284</v>
      </c>
      <c r="R3553" s="2" t="str">
        <f>IF(Global_Household_Financial_Dyna[[#This Row],[Vs country_Average]]&lt;-0.2, "Underperformer", IF(Global_Household_Financial_Dyna[[#This Row],[Vs country_Average]]&gt;0.2, "Outperformer", "Normal"))</f>
        <v>Underperformer</v>
      </c>
      <c r="S35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-0.67999999999999616</v>
      </c>
      <c r="T35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20.270000000000007</v>
      </c>
      <c r="U35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41.22</v>
      </c>
      <c r="V35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62.170000000000016</v>
      </c>
    </row>
    <row r="3554" spans="1:22" x14ac:dyDescent="0.3">
      <c r="A3554">
        <v>3562</v>
      </c>
      <c r="B3554" t="s">
        <v>14</v>
      </c>
      <c r="C3554" t="s">
        <v>15</v>
      </c>
      <c r="D3554">
        <v>8</v>
      </c>
      <c r="E3554">
        <v>3</v>
      </c>
      <c r="F3554">
        <v>2044.07</v>
      </c>
      <c r="G3554">
        <v>4579.42</v>
      </c>
      <c r="H3554">
        <v>686.91</v>
      </c>
      <c r="I3554">
        <v>1532.63</v>
      </c>
      <c r="J3554">
        <v>2359.88</v>
      </c>
      <c r="K3554">
        <f>Global_Household_Financial_Dyna[[#This Row],[Total_Household_Income]]-Global_Household_Financial_Dyna[[#This Row],[Estimated_Taxes]]</f>
        <v>3892.51</v>
      </c>
      <c r="L3554" s="1">
        <f>Global_Household_Financial_Dyna[[#This Row],[Monthly_Savings]]/Global_Household_Financial_Dyna[[#This Row],[Net Income]]</f>
        <v>0.6062617693981518</v>
      </c>
      <c r="M3554" s="2">
        <f>Global_Household_Financial_Dyna[[#This Row],[Monthly_Expenses]]/Global_Household_Financial_Dyna[[#This Row],[Net Income]]</f>
        <v>0.39373823060184815</v>
      </c>
      <c r="N3554" t="str">
        <f>IF(Global_Household_Financial_Dyna[[#This Row],[Monthly_Savings]]&lt;0,"High Risk", IF(Global_Household_Financial_Dyna[[#This Row],[Savings Rate%]]&lt;0.1, "Medium", "Safe"))</f>
        <v>Safe</v>
      </c>
      <c r="O3554">
        <f>Global_Household_Financial_Dyna[[#This Row],[Total_Household_Income]]/Global_Household_Financial_Dyna[[#This Row],[Family_Size]]</f>
        <v>572.42750000000001</v>
      </c>
      <c r="P3554" s="2">
        <f t="shared" si="110"/>
        <v>0.39788995363055785</v>
      </c>
      <c r="Q3554" s="2">
        <f t="shared" si="111"/>
        <v>0.20837181576759395</v>
      </c>
      <c r="R3554" s="2" t="str">
        <f>IF(Global_Household_Financial_Dyna[[#This Row],[Vs country_Average]]&lt;-0.2, "Underperformer", IF(Global_Household_Financial_Dyna[[#This Row],[Vs country_Average]]&gt;0.2, "Outperformer", "Normal"))</f>
        <v>Outperformer</v>
      </c>
      <c r="S35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2359.88</v>
      </c>
      <c r="T35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2359.88</v>
      </c>
      <c r="U35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2359.88</v>
      </c>
      <c r="V35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2359.88</v>
      </c>
    </row>
    <row r="3555" spans="1:22" x14ac:dyDescent="0.3">
      <c r="A3555">
        <v>3563</v>
      </c>
      <c r="B3555" t="s">
        <v>18</v>
      </c>
      <c r="C3555" t="s">
        <v>19</v>
      </c>
      <c r="D3555">
        <v>4</v>
      </c>
      <c r="E3555">
        <v>3</v>
      </c>
      <c r="F3555">
        <v>7094.78</v>
      </c>
      <c r="G3555">
        <v>18003.759999999998</v>
      </c>
      <c r="H3555">
        <v>4861.0200000000004</v>
      </c>
      <c r="I3555">
        <v>3100.57</v>
      </c>
      <c r="J3555">
        <v>10042.18</v>
      </c>
      <c r="K3555">
        <f>Global_Household_Financial_Dyna[[#This Row],[Total_Household_Income]]-Global_Household_Financial_Dyna[[#This Row],[Estimated_Taxes]]</f>
        <v>13142.739999999998</v>
      </c>
      <c r="L3555" s="1">
        <f>Global_Household_Financial_Dyna[[#This Row],[Monthly_Savings]]/Global_Household_Financial_Dyna[[#This Row],[Net Income]]</f>
        <v>0.76408572337275193</v>
      </c>
      <c r="M3555" s="2">
        <f>Global_Household_Financial_Dyna[[#This Row],[Monthly_Expenses]]/Global_Household_Financial_Dyna[[#This Row],[Net Income]]</f>
        <v>0.23591503750359519</v>
      </c>
      <c r="N3555" t="str">
        <f>IF(Global_Household_Financial_Dyna[[#This Row],[Monthly_Savings]]&lt;0,"High Risk", IF(Global_Household_Financial_Dyna[[#This Row],[Savings Rate%]]&lt;0.1, "Medium", "Safe"))</f>
        <v>Safe</v>
      </c>
      <c r="O3555">
        <f>Global_Household_Financial_Dyna[[#This Row],[Total_Household_Income]]/Global_Household_Financial_Dyna[[#This Row],[Family_Size]]</f>
        <v>4500.9399999999996</v>
      </c>
      <c r="P3555" s="2">
        <f t="shared" si="110"/>
        <v>0.32336204947805613</v>
      </c>
      <c r="Q3555" s="2">
        <f t="shared" si="111"/>
        <v>0.4407236738946958</v>
      </c>
      <c r="R3555" s="2" t="str">
        <f>IF(Global_Household_Financial_Dyna[[#This Row],[Vs country_Average]]&lt;-0.2, "Underperformer", IF(Global_Household_Financial_Dyna[[#This Row],[Vs country_Average]]&gt;0.2, "Outperformer", "Normal"))</f>
        <v>Outperformer</v>
      </c>
      <c r="S35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10042.18</v>
      </c>
      <c r="T35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10042.18</v>
      </c>
      <c r="U35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10042.18</v>
      </c>
      <c r="V35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10042.18</v>
      </c>
    </row>
    <row r="3556" spans="1:22" x14ac:dyDescent="0.3">
      <c r="A3556">
        <v>3564</v>
      </c>
      <c r="B3556" t="s">
        <v>10</v>
      </c>
      <c r="C3556" t="s">
        <v>11</v>
      </c>
      <c r="D3556">
        <v>7</v>
      </c>
      <c r="E3556">
        <v>3</v>
      </c>
      <c r="F3556">
        <v>716.43</v>
      </c>
      <c r="G3556">
        <v>1330.1</v>
      </c>
      <c r="H3556">
        <v>133.01</v>
      </c>
      <c r="I3556">
        <v>1010.17</v>
      </c>
      <c r="J3556">
        <v>186.92</v>
      </c>
      <c r="K3556">
        <f>Global_Household_Financial_Dyna[[#This Row],[Total_Household_Income]]-Global_Household_Financial_Dyna[[#This Row],[Estimated_Taxes]]</f>
        <v>1197.0899999999999</v>
      </c>
      <c r="L3556" s="1">
        <f>Global_Household_Financial_Dyna[[#This Row],[Monthly_Savings]]/Global_Household_Financial_Dyna[[#This Row],[Net Income]]</f>
        <v>0.15614531906540027</v>
      </c>
      <c r="M3556" s="2">
        <f>Global_Household_Financial_Dyna[[#This Row],[Monthly_Expenses]]/Global_Household_Financial_Dyna[[#This Row],[Net Income]]</f>
        <v>0.84385468093459981</v>
      </c>
      <c r="N3556" t="str">
        <f>IF(Global_Household_Financial_Dyna[[#This Row],[Monthly_Savings]]&lt;0,"High Risk", IF(Global_Household_Financial_Dyna[[#This Row],[Savings Rate%]]&lt;0.1, "Medium", "Safe"))</f>
        <v>Safe</v>
      </c>
      <c r="O3556">
        <f>Global_Household_Financial_Dyna[[#This Row],[Total_Household_Income]]/Global_Household_Financial_Dyna[[#This Row],[Family_Size]]</f>
        <v>190.01428571428571</v>
      </c>
      <c r="P3556" s="2">
        <f t="shared" si="110"/>
        <v>0.42077341556833553</v>
      </c>
      <c r="Q3556" s="2">
        <f t="shared" si="111"/>
        <v>-0.26462809650293528</v>
      </c>
      <c r="R3556" s="2" t="str">
        <f>IF(Global_Household_Financial_Dyna[[#This Row],[Vs country_Average]]&lt;-0.2, "Underperformer", IF(Global_Household_Financial_Dyna[[#This Row],[Vs country_Average]]&gt;0.2, "Outperformer", "Normal"))</f>
        <v>Underperformer</v>
      </c>
      <c r="S35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186.92</v>
      </c>
      <c r="T35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186.92</v>
      </c>
      <c r="U35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186.92</v>
      </c>
      <c r="V35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186.92</v>
      </c>
    </row>
    <row r="3557" spans="1:22" x14ac:dyDescent="0.3">
      <c r="A3557">
        <v>3565</v>
      </c>
      <c r="B3557" t="s">
        <v>10</v>
      </c>
      <c r="C3557" t="s">
        <v>11</v>
      </c>
      <c r="D3557">
        <v>6</v>
      </c>
      <c r="E3557">
        <v>3</v>
      </c>
      <c r="F3557">
        <v>1296.98</v>
      </c>
      <c r="G3557">
        <v>2824.15</v>
      </c>
      <c r="H3557">
        <v>282.42</v>
      </c>
      <c r="I3557">
        <v>600.91</v>
      </c>
      <c r="J3557">
        <v>1940.83</v>
      </c>
      <c r="K3557">
        <f>Global_Household_Financial_Dyna[[#This Row],[Total_Household_Income]]-Global_Household_Financial_Dyna[[#This Row],[Estimated_Taxes]]</f>
        <v>2541.73</v>
      </c>
      <c r="L3557" s="1">
        <f>Global_Household_Financial_Dyna[[#This Row],[Monthly_Savings]]/Global_Household_Financial_Dyna[[#This Row],[Net Income]]</f>
        <v>0.76358621883520272</v>
      </c>
      <c r="M3557" s="2">
        <f>Global_Household_Financial_Dyna[[#This Row],[Monthly_Expenses]]/Global_Household_Financial_Dyna[[#This Row],[Net Income]]</f>
        <v>0.23641771549299098</v>
      </c>
      <c r="N3557" t="str">
        <f>IF(Global_Household_Financial_Dyna[[#This Row],[Monthly_Savings]]&lt;0,"High Risk", IF(Global_Household_Financial_Dyna[[#This Row],[Savings Rate%]]&lt;0.1, "Medium", "Safe"))</f>
        <v>Safe</v>
      </c>
      <c r="O3557">
        <f>Global_Household_Financial_Dyna[[#This Row],[Total_Household_Income]]/Global_Household_Financial_Dyna[[#This Row],[Family_Size]]</f>
        <v>470.69166666666666</v>
      </c>
      <c r="P3557" s="2">
        <f t="shared" si="110"/>
        <v>0.42077341556833553</v>
      </c>
      <c r="Q3557" s="2">
        <f t="shared" si="111"/>
        <v>0.34281280326686719</v>
      </c>
      <c r="R3557" s="2" t="str">
        <f>IF(Global_Household_Financial_Dyna[[#This Row],[Vs country_Average]]&lt;-0.2, "Underperformer", IF(Global_Household_Financial_Dyna[[#This Row],[Vs country_Average]]&gt;0.2, "Outperformer", "Normal"))</f>
        <v>Outperformer</v>
      </c>
      <c r="S35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1940.83</v>
      </c>
      <c r="T35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1940.83</v>
      </c>
      <c r="U35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1940.83</v>
      </c>
      <c r="V35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1940.83</v>
      </c>
    </row>
    <row r="3558" spans="1:22" x14ac:dyDescent="0.3">
      <c r="A3558">
        <v>3566</v>
      </c>
      <c r="B3558" t="s">
        <v>14</v>
      </c>
      <c r="C3558" t="s">
        <v>15</v>
      </c>
      <c r="D3558">
        <v>7</v>
      </c>
      <c r="E3558">
        <v>3</v>
      </c>
      <c r="F3558">
        <v>1728.75</v>
      </c>
      <c r="G3558">
        <v>3585.39</v>
      </c>
      <c r="H3558">
        <v>537.80999999999995</v>
      </c>
      <c r="I3558">
        <v>1331.9</v>
      </c>
      <c r="J3558">
        <v>1715.68</v>
      </c>
      <c r="K3558">
        <f>Global_Household_Financial_Dyna[[#This Row],[Total_Household_Income]]-Global_Household_Financial_Dyna[[#This Row],[Estimated_Taxes]]</f>
        <v>3047.58</v>
      </c>
      <c r="L3558" s="1">
        <f>Global_Household_Financial_Dyna[[#This Row],[Monthly_Savings]]/Global_Household_Financial_Dyna[[#This Row],[Net Income]]</f>
        <v>0.5629647129853852</v>
      </c>
      <c r="M3558" s="2">
        <f>Global_Household_Financial_Dyna[[#This Row],[Monthly_Expenses]]/Global_Household_Financial_Dyna[[#This Row],[Net Income]]</f>
        <v>0.43703528701461491</v>
      </c>
      <c r="N3558" t="str">
        <f>IF(Global_Household_Financial_Dyna[[#This Row],[Monthly_Savings]]&lt;0,"High Risk", IF(Global_Household_Financial_Dyna[[#This Row],[Savings Rate%]]&lt;0.1, "Medium", "Safe"))</f>
        <v>Safe</v>
      </c>
      <c r="O3558">
        <f>Global_Household_Financial_Dyna[[#This Row],[Total_Household_Income]]/Global_Household_Financial_Dyna[[#This Row],[Family_Size]]</f>
        <v>512.19857142857143</v>
      </c>
      <c r="P3558" s="2">
        <f t="shared" si="110"/>
        <v>0.39788995363055785</v>
      </c>
      <c r="Q3558" s="2">
        <f t="shared" si="111"/>
        <v>0.16507475935482735</v>
      </c>
      <c r="R3558" s="2" t="str">
        <f>IF(Global_Household_Financial_Dyna[[#This Row],[Vs country_Average]]&lt;-0.2, "Underperformer", IF(Global_Household_Financial_Dyna[[#This Row],[Vs country_Average]]&gt;0.2, "Outperformer", "Normal"))</f>
        <v>Normal</v>
      </c>
      <c r="S35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1715.68</v>
      </c>
      <c r="T35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1715.68</v>
      </c>
      <c r="U35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1715.68</v>
      </c>
      <c r="V35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1715.68</v>
      </c>
    </row>
    <row r="3559" spans="1:22" x14ac:dyDescent="0.3">
      <c r="A3559">
        <v>3567</v>
      </c>
      <c r="B3559" t="s">
        <v>16</v>
      </c>
      <c r="C3559" t="s">
        <v>21</v>
      </c>
      <c r="D3559">
        <v>4</v>
      </c>
      <c r="E3559">
        <v>1</v>
      </c>
      <c r="F3559">
        <v>5361.6</v>
      </c>
      <c r="G3559">
        <v>5361.6</v>
      </c>
      <c r="H3559">
        <v>1876.56</v>
      </c>
      <c r="I3559">
        <v>2809.63</v>
      </c>
      <c r="J3559">
        <v>675.41</v>
      </c>
      <c r="K3559">
        <f>Global_Household_Financial_Dyna[[#This Row],[Total_Household_Income]]-Global_Household_Financial_Dyna[[#This Row],[Estimated_Taxes]]</f>
        <v>3485.0400000000004</v>
      </c>
      <c r="L3559" s="1">
        <f>Global_Household_Financial_Dyna[[#This Row],[Monthly_Savings]]/Global_Household_Financial_Dyna[[#This Row],[Net Income]]</f>
        <v>0.19380265362807883</v>
      </c>
      <c r="M3559" s="2">
        <f>Global_Household_Financial_Dyna[[#This Row],[Monthly_Expenses]]/Global_Household_Financial_Dyna[[#This Row],[Net Income]]</f>
        <v>0.80619734637192109</v>
      </c>
      <c r="N3559" t="str">
        <f>IF(Global_Household_Financial_Dyna[[#This Row],[Monthly_Savings]]&lt;0,"High Risk", IF(Global_Household_Financial_Dyna[[#This Row],[Savings Rate%]]&lt;0.1, "Medium", "Safe"))</f>
        <v>Safe</v>
      </c>
      <c r="O3559">
        <f>Global_Household_Financial_Dyna[[#This Row],[Total_Household_Income]]/Global_Household_Financial_Dyna[[#This Row],[Family_Size]]</f>
        <v>1340.4</v>
      </c>
      <c r="P3559" s="2">
        <f t="shared" si="110"/>
        <v>0.15879799892000862</v>
      </c>
      <c r="Q3559" s="2">
        <f t="shared" si="111"/>
        <v>3.500465470807021E-2</v>
      </c>
      <c r="R3559" s="2" t="str">
        <f>IF(Global_Household_Financial_Dyna[[#This Row],[Vs country_Average]]&lt;-0.2, "Underperformer", IF(Global_Household_Financial_Dyna[[#This Row],[Vs country_Average]]&gt;0.2, "Outperformer", "Normal"))</f>
        <v>Normal</v>
      </c>
      <c r="S35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675.41</v>
      </c>
      <c r="T35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675.41</v>
      </c>
      <c r="U35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675.41</v>
      </c>
      <c r="V35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675.41</v>
      </c>
    </row>
    <row r="3560" spans="1:22" x14ac:dyDescent="0.3">
      <c r="A3560">
        <v>3568</v>
      </c>
      <c r="B3560" t="s">
        <v>16</v>
      </c>
      <c r="C3560" t="s">
        <v>21</v>
      </c>
      <c r="D3560">
        <v>5</v>
      </c>
      <c r="E3560">
        <v>1</v>
      </c>
      <c r="F3560">
        <v>7723.42</v>
      </c>
      <c r="G3560">
        <v>7723.42</v>
      </c>
      <c r="H3560">
        <v>2703.2</v>
      </c>
      <c r="I3560">
        <v>2960.22</v>
      </c>
      <c r="J3560">
        <v>2060.0100000000002</v>
      </c>
      <c r="K3560">
        <f>Global_Household_Financial_Dyna[[#This Row],[Total_Household_Income]]-Global_Household_Financial_Dyna[[#This Row],[Estimated_Taxes]]</f>
        <v>5020.22</v>
      </c>
      <c r="L3560" s="1">
        <f>Global_Household_Financial_Dyna[[#This Row],[Monthly_Savings]]/Global_Household_Financial_Dyna[[#This Row],[Net Income]]</f>
        <v>0.41034257462820356</v>
      </c>
      <c r="M3560" s="2">
        <f>Global_Household_Financial_Dyna[[#This Row],[Monthly_Expenses]]/Global_Household_Financial_Dyna[[#This Row],[Net Income]]</f>
        <v>0.5896594173163725</v>
      </c>
      <c r="N3560" t="str">
        <f>IF(Global_Household_Financial_Dyna[[#This Row],[Monthly_Savings]]&lt;0,"High Risk", IF(Global_Household_Financial_Dyna[[#This Row],[Savings Rate%]]&lt;0.1, "Medium", "Safe"))</f>
        <v>Safe</v>
      </c>
      <c r="O3560">
        <f>Global_Household_Financial_Dyna[[#This Row],[Total_Household_Income]]/Global_Household_Financial_Dyna[[#This Row],[Family_Size]]</f>
        <v>1544.684</v>
      </c>
      <c r="P3560" s="2">
        <f t="shared" si="110"/>
        <v>0.15879799892000862</v>
      </c>
      <c r="Q3560" s="2">
        <f t="shared" si="111"/>
        <v>0.25154457570819494</v>
      </c>
      <c r="R3560" s="2" t="str">
        <f>IF(Global_Household_Financial_Dyna[[#This Row],[Vs country_Average]]&lt;-0.2, "Underperformer", IF(Global_Household_Financial_Dyna[[#This Row],[Vs country_Average]]&gt;0.2, "Outperformer", "Normal"))</f>
        <v>Outperformer</v>
      </c>
      <c r="S35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2060.0100000000002</v>
      </c>
      <c r="T35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2060.0100000000002</v>
      </c>
      <c r="U35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2060.0100000000002</v>
      </c>
      <c r="V35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2060.0100000000002</v>
      </c>
    </row>
    <row r="3561" spans="1:22" x14ac:dyDescent="0.3">
      <c r="A3561">
        <v>3569</v>
      </c>
      <c r="B3561" t="s">
        <v>14</v>
      </c>
      <c r="C3561" t="s">
        <v>15</v>
      </c>
      <c r="D3561">
        <v>4</v>
      </c>
      <c r="E3561">
        <v>1</v>
      </c>
      <c r="F3561">
        <v>910.05</v>
      </c>
      <c r="G3561">
        <v>910.05</v>
      </c>
      <c r="H3561">
        <v>136.51</v>
      </c>
      <c r="I3561">
        <v>863.64</v>
      </c>
      <c r="J3561">
        <v>-90.1</v>
      </c>
      <c r="K3561">
        <f>Global_Household_Financial_Dyna[[#This Row],[Total_Household_Income]]-Global_Household_Financial_Dyna[[#This Row],[Estimated_Taxes]]</f>
        <v>773.54</v>
      </c>
      <c r="L3561" s="1">
        <f>Global_Household_Financial_Dyna[[#This Row],[Monthly_Savings]]/Global_Household_Financial_Dyna[[#This Row],[Net Income]]</f>
        <v>-0.11647749308374486</v>
      </c>
      <c r="M3561" s="2">
        <f>Global_Household_Financial_Dyna[[#This Row],[Monthly_Expenses]]/Global_Household_Financial_Dyna[[#This Row],[Net Income]]</f>
        <v>1.1164774930837449</v>
      </c>
      <c r="N3561" t="str">
        <f>IF(Global_Household_Financial_Dyna[[#This Row],[Monthly_Savings]]&lt;0,"High Risk", IF(Global_Household_Financial_Dyna[[#This Row],[Savings Rate%]]&lt;0.1, "Medium", "Safe"))</f>
        <v>High Risk</v>
      </c>
      <c r="O3561">
        <f>Global_Household_Financial_Dyna[[#This Row],[Total_Household_Income]]/Global_Household_Financial_Dyna[[#This Row],[Family_Size]]</f>
        <v>227.51249999999999</v>
      </c>
      <c r="P3561" s="2">
        <f t="shared" si="110"/>
        <v>0.39788995363055785</v>
      </c>
      <c r="Q3561" s="2">
        <f t="shared" si="111"/>
        <v>-0.51436744671430268</v>
      </c>
      <c r="R3561" s="2" t="str">
        <f>IF(Global_Household_Financial_Dyna[[#This Row],[Vs country_Average]]&lt;-0.2, "Underperformer", IF(Global_Household_Financial_Dyna[[#This Row],[Vs country_Average]]&gt;0.2, "Outperformer", "Normal"))</f>
        <v>Underperformer</v>
      </c>
      <c r="S35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-46.917999999999992</v>
      </c>
      <c r="T35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-3.73599999999999</v>
      </c>
      <c r="U35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39.445999999999998</v>
      </c>
      <c r="V35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82.628000000000014</v>
      </c>
    </row>
    <row r="3562" spans="1:22" x14ac:dyDescent="0.3">
      <c r="A3562">
        <v>3570</v>
      </c>
      <c r="B3562" t="s">
        <v>12</v>
      </c>
      <c r="C3562" t="s">
        <v>13</v>
      </c>
      <c r="D3562">
        <v>8</v>
      </c>
      <c r="E3562">
        <v>3</v>
      </c>
      <c r="F3562">
        <v>3836.27</v>
      </c>
      <c r="G3562">
        <v>9214.66</v>
      </c>
      <c r="H3562">
        <v>2764.4</v>
      </c>
      <c r="I3562">
        <v>5322.83</v>
      </c>
      <c r="J3562">
        <v>1127.43</v>
      </c>
      <c r="K3562">
        <f>Global_Household_Financial_Dyna[[#This Row],[Total_Household_Income]]-Global_Household_Financial_Dyna[[#This Row],[Estimated_Taxes]]</f>
        <v>6450.26</v>
      </c>
      <c r="L3562" s="1">
        <f>Global_Household_Financial_Dyna[[#This Row],[Monthly_Savings]]/Global_Household_Financial_Dyna[[#This Row],[Net Income]]</f>
        <v>0.17478830310716156</v>
      </c>
      <c r="M3562" s="2">
        <f>Global_Household_Financial_Dyna[[#This Row],[Monthly_Expenses]]/Global_Household_Financial_Dyna[[#This Row],[Net Income]]</f>
        <v>0.82521169689283835</v>
      </c>
      <c r="N3562" t="str">
        <f>IF(Global_Household_Financial_Dyna[[#This Row],[Monthly_Savings]]&lt;0,"High Risk", IF(Global_Household_Financial_Dyna[[#This Row],[Savings Rate%]]&lt;0.1, "Medium", "Safe"))</f>
        <v>Safe</v>
      </c>
      <c r="O3562">
        <f>Global_Household_Financial_Dyna[[#This Row],[Total_Household_Income]]/Global_Household_Financial_Dyna[[#This Row],[Family_Size]]</f>
        <v>1151.8325</v>
      </c>
      <c r="P3562" s="2">
        <f t="shared" si="110"/>
        <v>0.30718716818024266</v>
      </c>
      <c r="Q3562" s="2">
        <f t="shared" si="111"/>
        <v>-0.1323988650730811</v>
      </c>
      <c r="R3562" s="2" t="str">
        <f>IF(Global_Household_Financial_Dyna[[#This Row],[Vs country_Average]]&lt;-0.2, "Underperformer", IF(Global_Household_Financial_Dyna[[#This Row],[Vs country_Average]]&gt;0.2, "Outperformer", "Normal"))</f>
        <v>Normal</v>
      </c>
      <c r="S35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1127.43</v>
      </c>
      <c r="T35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1127.43</v>
      </c>
      <c r="U35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1127.43</v>
      </c>
      <c r="V35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1127.43</v>
      </c>
    </row>
    <row r="3563" spans="1:22" x14ac:dyDescent="0.3">
      <c r="A3563">
        <v>3571</v>
      </c>
      <c r="B3563" t="s">
        <v>10</v>
      </c>
      <c r="C3563" t="s">
        <v>22</v>
      </c>
      <c r="D3563">
        <v>7</v>
      </c>
      <c r="E3563">
        <v>2</v>
      </c>
      <c r="F3563">
        <v>852.08</v>
      </c>
      <c r="G3563">
        <v>1255.8599999999999</v>
      </c>
      <c r="H3563">
        <v>125.59</v>
      </c>
      <c r="I3563">
        <v>705.5</v>
      </c>
      <c r="J3563">
        <v>424.77</v>
      </c>
      <c r="K3563">
        <f>Global_Household_Financial_Dyna[[#This Row],[Total_Household_Income]]-Global_Household_Financial_Dyna[[#This Row],[Estimated_Taxes]]</f>
        <v>1130.27</v>
      </c>
      <c r="L3563" s="1">
        <f>Global_Household_Financial_Dyna[[#This Row],[Monthly_Savings]]/Global_Household_Financial_Dyna[[#This Row],[Net Income]]</f>
        <v>0.37581285887442822</v>
      </c>
      <c r="M3563" s="2">
        <f>Global_Household_Financial_Dyna[[#This Row],[Monthly_Expenses]]/Global_Household_Financial_Dyna[[#This Row],[Net Income]]</f>
        <v>0.62418714112557172</v>
      </c>
      <c r="N3563" t="str">
        <f>IF(Global_Household_Financial_Dyna[[#This Row],[Monthly_Savings]]&lt;0,"High Risk", IF(Global_Household_Financial_Dyna[[#This Row],[Savings Rate%]]&lt;0.1, "Medium", "Safe"))</f>
        <v>Safe</v>
      </c>
      <c r="O3563">
        <f>Global_Household_Financial_Dyna[[#This Row],[Total_Household_Income]]/Global_Household_Financial_Dyna[[#This Row],[Family_Size]]</f>
        <v>179.40857142857141</v>
      </c>
      <c r="P3563" s="2">
        <f t="shared" si="110"/>
        <v>0.42077341556833553</v>
      </c>
      <c r="Q3563" s="2">
        <f t="shared" si="111"/>
        <v>-4.4960556693907305E-2</v>
      </c>
      <c r="R3563" s="2" t="str">
        <f>IF(Global_Household_Financial_Dyna[[#This Row],[Vs country_Average]]&lt;-0.2, "Underperformer", IF(Global_Household_Financial_Dyna[[#This Row],[Vs country_Average]]&gt;0.2, "Outperformer", "Normal"))</f>
        <v>Normal</v>
      </c>
      <c r="S35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424.77</v>
      </c>
      <c r="T35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424.77</v>
      </c>
      <c r="U35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424.77</v>
      </c>
      <c r="V35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424.77</v>
      </c>
    </row>
    <row r="3564" spans="1:22" x14ac:dyDescent="0.3">
      <c r="A3564">
        <v>3572</v>
      </c>
      <c r="B3564" t="s">
        <v>16</v>
      </c>
      <c r="C3564" t="s">
        <v>21</v>
      </c>
      <c r="D3564">
        <v>5</v>
      </c>
      <c r="E3564">
        <v>1</v>
      </c>
      <c r="F3564">
        <v>3660.28</v>
      </c>
      <c r="G3564">
        <v>3660.28</v>
      </c>
      <c r="H3564">
        <v>1281.0999999999999</v>
      </c>
      <c r="I3564">
        <v>3473.61</v>
      </c>
      <c r="J3564">
        <v>-1094.42</v>
      </c>
      <c r="K3564">
        <f>Global_Household_Financial_Dyna[[#This Row],[Total_Household_Income]]-Global_Household_Financial_Dyna[[#This Row],[Estimated_Taxes]]</f>
        <v>2379.1800000000003</v>
      </c>
      <c r="L3564" s="1">
        <f>Global_Household_Financial_Dyna[[#This Row],[Monthly_Savings]]/Global_Household_Financial_Dyna[[#This Row],[Net Income]]</f>
        <v>-0.45999882312393342</v>
      </c>
      <c r="M3564" s="2">
        <f>Global_Household_Financial_Dyna[[#This Row],[Monthly_Expenses]]/Global_Household_Financial_Dyna[[#This Row],[Net Income]]</f>
        <v>1.4600030262527424</v>
      </c>
      <c r="N3564" t="str">
        <f>IF(Global_Household_Financial_Dyna[[#This Row],[Monthly_Savings]]&lt;0,"High Risk", IF(Global_Household_Financial_Dyna[[#This Row],[Savings Rate%]]&lt;0.1, "Medium", "Safe"))</f>
        <v>High Risk</v>
      </c>
      <c r="O3564">
        <f>Global_Household_Financial_Dyna[[#This Row],[Total_Household_Income]]/Global_Household_Financial_Dyna[[#This Row],[Family_Size]]</f>
        <v>732.05600000000004</v>
      </c>
      <c r="P3564" s="2">
        <f t="shared" si="110"/>
        <v>0.15879799892000862</v>
      </c>
      <c r="Q3564" s="2">
        <f t="shared" si="111"/>
        <v>-0.61879682204394204</v>
      </c>
      <c r="R3564" s="2" t="str">
        <f>IF(Global_Household_Financial_Dyna[[#This Row],[Vs country_Average]]&lt;-0.2, "Underperformer", IF(Global_Household_Financial_Dyna[[#This Row],[Vs country_Average]]&gt;0.2, "Outperformer", "Normal"))</f>
        <v>Underperformer</v>
      </c>
      <c r="S35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-920.73950000000002</v>
      </c>
      <c r="T35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-747.05899999999997</v>
      </c>
      <c r="U35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-573.37850000000014</v>
      </c>
      <c r="V35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-399.69799999999998</v>
      </c>
    </row>
    <row r="3565" spans="1:22" x14ac:dyDescent="0.3">
      <c r="A3565">
        <v>3573</v>
      </c>
      <c r="B3565" t="s">
        <v>14</v>
      </c>
      <c r="C3565" t="s">
        <v>15</v>
      </c>
      <c r="D3565">
        <v>5</v>
      </c>
      <c r="E3565">
        <v>2</v>
      </c>
      <c r="F3565">
        <v>1957.91</v>
      </c>
      <c r="G3565">
        <v>3271.67</v>
      </c>
      <c r="H3565">
        <v>490.75</v>
      </c>
      <c r="I3565">
        <v>1580.59</v>
      </c>
      <c r="J3565">
        <v>1200.33</v>
      </c>
      <c r="K3565">
        <f>Global_Household_Financial_Dyna[[#This Row],[Total_Household_Income]]-Global_Household_Financial_Dyna[[#This Row],[Estimated_Taxes]]</f>
        <v>2780.92</v>
      </c>
      <c r="L3565" s="1">
        <f>Global_Household_Financial_Dyna[[#This Row],[Monthly_Savings]]/Global_Household_Financial_Dyna[[#This Row],[Net Income]]</f>
        <v>0.43163053953367947</v>
      </c>
      <c r="M3565" s="2">
        <f>Global_Household_Financial_Dyna[[#This Row],[Monthly_Expenses]]/Global_Household_Financial_Dyna[[#This Row],[Net Income]]</f>
        <v>0.56836946046632042</v>
      </c>
      <c r="N3565" t="str">
        <f>IF(Global_Household_Financial_Dyna[[#This Row],[Monthly_Savings]]&lt;0,"High Risk", IF(Global_Household_Financial_Dyna[[#This Row],[Savings Rate%]]&lt;0.1, "Medium", "Safe"))</f>
        <v>Safe</v>
      </c>
      <c r="O3565">
        <f>Global_Household_Financial_Dyna[[#This Row],[Total_Household_Income]]/Global_Household_Financial_Dyna[[#This Row],[Family_Size]]</f>
        <v>654.33400000000006</v>
      </c>
      <c r="P3565" s="2">
        <f t="shared" si="110"/>
        <v>0.39788995363055785</v>
      </c>
      <c r="Q3565" s="2">
        <f t="shared" si="111"/>
        <v>3.3740585903121623E-2</v>
      </c>
      <c r="R3565" s="2" t="str">
        <f>IF(Global_Household_Financial_Dyna[[#This Row],[Vs country_Average]]&lt;-0.2, "Underperformer", IF(Global_Household_Financial_Dyna[[#This Row],[Vs country_Average]]&gt;0.2, "Outperformer", "Normal"))</f>
        <v>Normal</v>
      </c>
      <c r="S35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1200.33</v>
      </c>
      <c r="T35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1200.33</v>
      </c>
      <c r="U35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1200.33</v>
      </c>
      <c r="V35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1200.33</v>
      </c>
    </row>
    <row r="3566" spans="1:22" x14ac:dyDescent="0.3">
      <c r="A3566">
        <v>3574</v>
      </c>
      <c r="B3566" t="s">
        <v>12</v>
      </c>
      <c r="C3566" t="s">
        <v>13</v>
      </c>
      <c r="D3566">
        <v>3</v>
      </c>
      <c r="E3566">
        <v>3</v>
      </c>
      <c r="F3566">
        <v>3163.83</v>
      </c>
      <c r="G3566">
        <v>6943.99</v>
      </c>
      <c r="H3566">
        <v>1736</v>
      </c>
      <c r="I3566">
        <v>2751.71</v>
      </c>
      <c r="J3566">
        <v>2456.2800000000002</v>
      </c>
      <c r="K3566">
        <f>Global_Household_Financial_Dyna[[#This Row],[Total_Household_Income]]-Global_Household_Financial_Dyna[[#This Row],[Estimated_Taxes]]</f>
        <v>5207.99</v>
      </c>
      <c r="L3566" s="1">
        <f>Global_Household_Financial_Dyna[[#This Row],[Monthly_Savings]]/Global_Household_Financial_Dyna[[#This Row],[Net Income]]</f>
        <v>0.47163685030117192</v>
      </c>
      <c r="M3566" s="2">
        <f>Global_Household_Financial_Dyna[[#This Row],[Monthly_Expenses]]/Global_Household_Financial_Dyna[[#This Row],[Net Income]]</f>
        <v>0.52836314969882814</v>
      </c>
      <c r="N3566" t="str">
        <f>IF(Global_Household_Financial_Dyna[[#This Row],[Monthly_Savings]]&lt;0,"High Risk", IF(Global_Household_Financial_Dyna[[#This Row],[Savings Rate%]]&lt;0.1, "Medium", "Safe"))</f>
        <v>Safe</v>
      </c>
      <c r="O3566">
        <f>Global_Household_Financial_Dyna[[#This Row],[Total_Household_Income]]/Global_Household_Financial_Dyna[[#This Row],[Family_Size]]</f>
        <v>2314.6633333333334</v>
      </c>
      <c r="P3566" s="2">
        <f t="shared" si="110"/>
        <v>0.30718716818024266</v>
      </c>
      <c r="Q3566" s="2">
        <f t="shared" si="111"/>
        <v>0.16444968212092925</v>
      </c>
      <c r="R3566" s="2" t="str">
        <f>IF(Global_Household_Financial_Dyna[[#This Row],[Vs country_Average]]&lt;-0.2, "Underperformer", IF(Global_Household_Financial_Dyna[[#This Row],[Vs country_Average]]&gt;0.2, "Outperformer", "Normal"))</f>
        <v>Normal</v>
      </c>
      <c r="S35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2456.2800000000002</v>
      </c>
      <c r="T35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2456.2800000000002</v>
      </c>
      <c r="U35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2456.2800000000002</v>
      </c>
      <c r="V35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2456.2800000000002</v>
      </c>
    </row>
    <row r="3567" spans="1:22" x14ac:dyDescent="0.3">
      <c r="A3567">
        <v>3575</v>
      </c>
      <c r="B3567" t="s">
        <v>12</v>
      </c>
      <c r="C3567" t="s">
        <v>13</v>
      </c>
      <c r="D3567">
        <v>6</v>
      </c>
      <c r="E3567">
        <v>3</v>
      </c>
      <c r="F3567">
        <v>6091.01</v>
      </c>
      <c r="G3567">
        <v>13288.5</v>
      </c>
      <c r="H3567">
        <v>3986.55</v>
      </c>
      <c r="I3567">
        <v>3111.68</v>
      </c>
      <c r="J3567">
        <v>6190.26</v>
      </c>
      <c r="K3567">
        <f>Global_Household_Financial_Dyna[[#This Row],[Total_Household_Income]]-Global_Household_Financial_Dyna[[#This Row],[Estimated_Taxes]]</f>
        <v>9301.9500000000007</v>
      </c>
      <c r="L3567" s="1">
        <f>Global_Household_Financial_Dyna[[#This Row],[Monthly_Savings]]/Global_Household_Financial_Dyna[[#This Row],[Net Income]]</f>
        <v>0.66547981874768192</v>
      </c>
      <c r="M3567" s="2">
        <f>Global_Household_Financial_Dyna[[#This Row],[Monthly_Expenses]]/Global_Household_Financial_Dyna[[#This Row],[Net Income]]</f>
        <v>0.33451910620891312</v>
      </c>
      <c r="N3567" t="str">
        <f>IF(Global_Household_Financial_Dyna[[#This Row],[Monthly_Savings]]&lt;0,"High Risk", IF(Global_Household_Financial_Dyna[[#This Row],[Savings Rate%]]&lt;0.1, "Medium", "Safe"))</f>
        <v>Safe</v>
      </c>
      <c r="O3567">
        <f>Global_Household_Financial_Dyna[[#This Row],[Total_Household_Income]]/Global_Household_Financial_Dyna[[#This Row],[Family_Size]]</f>
        <v>2214.75</v>
      </c>
      <c r="P3567" s="2">
        <f t="shared" si="110"/>
        <v>0.30718716818024266</v>
      </c>
      <c r="Q3567" s="2">
        <f t="shared" si="111"/>
        <v>0.35829265056743925</v>
      </c>
      <c r="R3567" s="2" t="str">
        <f>IF(Global_Household_Financial_Dyna[[#This Row],[Vs country_Average]]&lt;-0.2, "Underperformer", IF(Global_Household_Financial_Dyna[[#This Row],[Vs country_Average]]&gt;0.2, "Outperformer", "Normal"))</f>
        <v>Outperformer</v>
      </c>
      <c r="S35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6190.26</v>
      </c>
      <c r="T35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6190.26</v>
      </c>
      <c r="U35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6190.26</v>
      </c>
      <c r="V35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6190.26</v>
      </c>
    </row>
    <row r="3568" spans="1:22" x14ac:dyDescent="0.3">
      <c r="A3568">
        <v>3576</v>
      </c>
      <c r="B3568" t="s">
        <v>10</v>
      </c>
      <c r="C3568" t="s">
        <v>22</v>
      </c>
      <c r="D3568">
        <v>1</v>
      </c>
      <c r="E3568">
        <v>1</v>
      </c>
      <c r="F3568">
        <v>968.58</v>
      </c>
      <c r="G3568">
        <v>968.58</v>
      </c>
      <c r="H3568">
        <v>96.86</v>
      </c>
      <c r="I3568">
        <v>320.36</v>
      </c>
      <c r="J3568">
        <v>551.36</v>
      </c>
      <c r="K3568">
        <f>Global_Household_Financial_Dyna[[#This Row],[Total_Household_Income]]-Global_Household_Financial_Dyna[[#This Row],[Estimated_Taxes]]</f>
        <v>871.72</v>
      </c>
      <c r="L3568" s="1">
        <f>Global_Household_Financial_Dyna[[#This Row],[Monthly_Savings]]/Global_Household_Financial_Dyna[[#This Row],[Net Income]]</f>
        <v>0.63249667324370207</v>
      </c>
      <c r="M3568" s="2">
        <f>Global_Household_Financial_Dyna[[#This Row],[Monthly_Expenses]]/Global_Household_Financial_Dyna[[#This Row],[Net Income]]</f>
        <v>0.36750332675629788</v>
      </c>
      <c r="N3568" t="str">
        <f>IF(Global_Household_Financial_Dyna[[#This Row],[Monthly_Savings]]&lt;0,"High Risk", IF(Global_Household_Financial_Dyna[[#This Row],[Savings Rate%]]&lt;0.1, "Medium", "Safe"))</f>
        <v>Safe</v>
      </c>
      <c r="O3568">
        <f>Global_Household_Financial_Dyna[[#This Row],[Total_Household_Income]]/Global_Household_Financial_Dyna[[#This Row],[Family_Size]]</f>
        <v>968.58</v>
      </c>
      <c r="P3568" s="2">
        <f t="shared" si="110"/>
        <v>0.42077341556833553</v>
      </c>
      <c r="Q3568" s="2">
        <f t="shared" si="111"/>
        <v>0.21172325767536654</v>
      </c>
      <c r="R3568" s="2" t="str">
        <f>IF(Global_Household_Financial_Dyna[[#This Row],[Vs country_Average]]&lt;-0.2, "Underperformer", IF(Global_Household_Financial_Dyna[[#This Row],[Vs country_Average]]&gt;0.2, "Outperformer", "Normal"))</f>
        <v>Outperformer</v>
      </c>
      <c r="S35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551.36</v>
      </c>
      <c r="T35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551.36</v>
      </c>
      <c r="U35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551.36</v>
      </c>
      <c r="V35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551.36</v>
      </c>
    </row>
    <row r="3569" spans="1:22" x14ac:dyDescent="0.3">
      <c r="A3569">
        <v>3577</v>
      </c>
      <c r="B3569" t="s">
        <v>18</v>
      </c>
      <c r="C3569" t="s">
        <v>20</v>
      </c>
      <c r="D3569">
        <v>5</v>
      </c>
      <c r="E3569">
        <v>2</v>
      </c>
      <c r="F3569">
        <v>4960.97</v>
      </c>
      <c r="G3569">
        <v>7520.72</v>
      </c>
      <c r="H3569">
        <v>1654.56</v>
      </c>
      <c r="I3569">
        <v>3108.53</v>
      </c>
      <c r="J3569">
        <v>2757.63</v>
      </c>
      <c r="K3569">
        <f>Global_Household_Financial_Dyna[[#This Row],[Total_Household_Income]]-Global_Household_Financial_Dyna[[#This Row],[Estimated_Taxes]]</f>
        <v>5866.16</v>
      </c>
      <c r="L3569" s="1">
        <f>Global_Household_Financial_Dyna[[#This Row],[Monthly_Savings]]/Global_Household_Financial_Dyna[[#This Row],[Net Income]]</f>
        <v>0.47009116696441966</v>
      </c>
      <c r="M3569" s="2">
        <f>Global_Household_Financial_Dyna[[#This Row],[Monthly_Expenses]]/Global_Household_Financial_Dyna[[#This Row],[Net Income]]</f>
        <v>0.52990883303558034</v>
      </c>
      <c r="N3569" t="str">
        <f>IF(Global_Household_Financial_Dyna[[#This Row],[Monthly_Savings]]&lt;0,"High Risk", IF(Global_Household_Financial_Dyna[[#This Row],[Savings Rate%]]&lt;0.1, "Medium", "Safe"))</f>
        <v>Safe</v>
      </c>
      <c r="O3569">
        <f>Global_Household_Financial_Dyna[[#This Row],[Total_Household_Income]]/Global_Household_Financial_Dyna[[#This Row],[Family_Size]]</f>
        <v>1504.144</v>
      </c>
      <c r="P3569" s="2">
        <f t="shared" si="110"/>
        <v>0.32336204947805613</v>
      </c>
      <c r="Q3569" s="2">
        <f t="shared" si="111"/>
        <v>0.14672911748636353</v>
      </c>
      <c r="R3569" s="2" t="str">
        <f>IF(Global_Household_Financial_Dyna[[#This Row],[Vs country_Average]]&lt;-0.2, "Underperformer", IF(Global_Household_Financial_Dyna[[#This Row],[Vs country_Average]]&gt;0.2, "Outperformer", "Normal"))</f>
        <v>Normal</v>
      </c>
      <c r="S35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2757.63</v>
      </c>
      <c r="T35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2757.63</v>
      </c>
      <c r="U35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2757.63</v>
      </c>
      <c r="V35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2757.63</v>
      </c>
    </row>
    <row r="3570" spans="1:22" x14ac:dyDescent="0.3">
      <c r="A3570">
        <v>3578</v>
      </c>
      <c r="B3570" t="s">
        <v>10</v>
      </c>
      <c r="C3570" t="s">
        <v>11</v>
      </c>
      <c r="D3570">
        <v>7</v>
      </c>
      <c r="E3570">
        <v>3</v>
      </c>
      <c r="F3570">
        <v>781.03</v>
      </c>
      <c r="G3570">
        <v>1596.4</v>
      </c>
      <c r="H3570">
        <v>159.63999999999999</v>
      </c>
      <c r="I3570">
        <v>764.58</v>
      </c>
      <c r="J3570">
        <v>672.19</v>
      </c>
      <c r="K3570">
        <f>Global_Household_Financial_Dyna[[#This Row],[Total_Household_Income]]-Global_Household_Financial_Dyna[[#This Row],[Estimated_Taxes]]</f>
        <v>1436.7600000000002</v>
      </c>
      <c r="L3570" s="1">
        <f>Global_Household_Financial_Dyna[[#This Row],[Monthly_Savings]]/Global_Household_Financial_Dyna[[#This Row],[Net Income]]</f>
        <v>0.4678512764831983</v>
      </c>
      <c r="M3570" s="2">
        <f>Global_Household_Financial_Dyna[[#This Row],[Monthly_Expenses]]/Global_Household_Financial_Dyna[[#This Row],[Net Income]]</f>
        <v>0.53215568362148158</v>
      </c>
      <c r="N3570" t="str">
        <f>IF(Global_Household_Financial_Dyna[[#This Row],[Monthly_Savings]]&lt;0,"High Risk", IF(Global_Household_Financial_Dyna[[#This Row],[Savings Rate%]]&lt;0.1, "Medium", "Safe"))</f>
        <v>Safe</v>
      </c>
      <c r="O3570">
        <f>Global_Household_Financial_Dyna[[#This Row],[Total_Household_Income]]/Global_Household_Financial_Dyna[[#This Row],[Family_Size]]</f>
        <v>228.05714285714288</v>
      </c>
      <c r="P3570" s="2">
        <f t="shared" si="110"/>
        <v>0.42077341556833553</v>
      </c>
      <c r="Q3570" s="2">
        <f t="shared" si="111"/>
        <v>4.7077860914862768E-2</v>
      </c>
      <c r="R3570" s="2" t="str">
        <f>IF(Global_Household_Financial_Dyna[[#This Row],[Vs country_Average]]&lt;-0.2, "Underperformer", IF(Global_Household_Financial_Dyna[[#This Row],[Vs country_Average]]&gt;0.2, "Outperformer", "Normal"))</f>
        <v>Normal</v>
      </c>
      <c r="S35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672.19</v>
      </c>
      <c r="T35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672.19</v>
      </c>
      <c r="U35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672.19</v>
      </c>
      <c r="V35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672.19</v>
      </c>
    </row>
    <row r="3571" spans="1:22" x14ac:dyDescent="0.3">
      <c r="A3571">
        <v>3579</v>
      </c>
      <c r="B3571" t="s">
        <v>14</v>
      </c>
      <c r="C3571" t="s">
        <v>15</v>
      </c>
      <c r="D3571">
        <v>6</v>
      </c>
      <c r="E3571">
        <v>3</v>
      </c>
      <c r="F3571">
        <v>1379.65</v>
      </c>
      <c r="G3571">
        <v>3231.56</v>
      </c>
      <c r="H3571">
        <v>484.73</v>
      </c>
      <c r="I3571">
        <v>1347.92</v>
      </c>
      <c r="J3571">
        <v>1398.91</v>
      </c>
      <c r="K3571">
        <f>Global_Household_Financial_Dyna[[#This Row],[Total_Household_Income]]-Global_Household_Financial_Dyna[[#This Row],[Estimated_Taxes]]</f>
        <v>2746.83</v>
      </c>
      <c r="L3571" s="1">
        <f>Global_Household_Financial_Dyna[[#This Row],[Monthly_Savings]]/Global_Household_Financial_Dyna[[#This Row],[Net Income]]</f>
        <v>0.50928160825387814</v>
      </c>
      <c r="M3571" s="2">
        <f>Global_Household_Financial_Dyna[[#This Row],[Monthly_Expenses]]/Global_Household_Financial_Dyna[[#This Row],[Net Income]]</f>
        <v>0.49071839174612192</v>
      </c>
      <c r="N3571" t="str">
        <f>IF(Global_Household_Financial_Dyna[[#This Row],[Monthly_Savings]]&lt;0,"High Risk", IF(Global_Household_Financial_Dyna[[#This Row],[Savings Rate%]]&lt;0.1, "Medium", "Safe"))</f>
        <v>Safe</v>
      </c>
      <c r="O3571">
        <f>Global_Household_Financial_Dyna[[#This Row],[Total_Household_Income]]/Global_Household_Financial_Dyna[[#This Row],[Family_Size]]</f>
        <v>538.59333333333336</v>
      </c>
      <c r="P3571" s="2">
        <f t="shared" si="110"/>
        <v>0.39788995363055785</v>
      </c>
      <c r="Q3571" s="2">
        <f t="shared" si="111"/>
        <v>0.11139165462332029</v>
      </c>
      <c r="R3571" s="2" t="str">
        <f>IF(Global_Household_Financial_Dyna[[#This Row],[Vs country_Average]]&lt;-0.2, "Underperformer", IF(Global_Household_Financial_Dyna[[#This Row],[Vs country_Average]]&gt;0.2, "Outperformer", "Normal"))</f>
        <v>Normal</v>
      </c>
      <c r="S35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1398.91</v>
      </c>
      <c r="T35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1398.91</v>
      </c>
      <c r="U35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1398.91</v>
      </c>
      <c r="V35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1398.91</v>
      </c>
    </row>
    <row r="3572" spans="1:22" x14ac:dyDescent="0.3">
      <c r="A3572">
        <v>3580</v>
      </c>
      <c r="B3572" t="s">
        <v>10</v>
      </c>
      <c r="C3572" t="s">
        <v>22</v>
      </c>
      <c r="D3572">
        <v>2</v>
      </c>
      <c r="E3572">
        <v>2</v>
      </c>
      <c r="F3572">
        <v>679.61</v>
      </c>
      <c r="G3572">
        <v>1141.99</v>
      </c>
      <c r="H3572">
        <v>114.2</v>
      </c>
      <c r="I3572">
        <v>488.76</v>
      </c>
      <c r="J3572">
        <v>539.03</v>
      </c>
      <c r="K3572">
        <f>Global_Household_Financial_Dyna[[#This Row],[Total_Household_Income]]-Global_Household_Financial_Dyna[[#This Row],[Estimated_Taxes]]</f>
        <v>1027.79</v>
      </c>
      <c r="L3572" s="1">
        <f>Global_Household_Financial_Dyna[[#This Row],[Monthly_Savings]]/Global_Household_Financial_Dyna[[#This Row],[Net Income]]</f>
        <v>0.52445538485488274</v>
      </c>
      <c r="M3572" s="2">
        <f>Global_Household_Financial_Dyna[[#This Row],[Monthly_Expenses]]/Global_Household_Financial_Dyna[[#This Row],[Net Income]]</f>
        <v>0.4755446151451172</v>
      </c>
      <c r="N3572" t="str">
        <f>IF(Global_Household_Financial_Dyna[[#This Row],[Monthly_Savings]]&lt;0,"High Risk", IF(Global_Household_Financial_Dyna[[#This Row],[Savings Rate%]]&lt;0.1, "Medium", "Safe"))</f>
        <v>Safe</v>
      </c>
      <c r="O3572">
        <f>Global_Household_Financial_Dyna[[#This Row],[Total_Household_Income]]/Global_Household_Financial_Dyna[[#This Row],[Family_Size]]</f>
        <v>570.995</v>
      </c>
      <c r="P3572" s="2">
        <f t="shared" si="110"/>
        <v>0.42077341556833553</v>
      </c>
      <c r="Q3572" s="2">
        <f t="shared" si="111"/>
        <v>0.10368196928654722</v>
      </c>
      <c r="R3572" s="2" t="str">
        <f>IF(Global_Household_Financial_Dyna[[#This Row],[Vs country_Average]]&lt;-0.2, "Underperformer", IF(Global_Household_Financial_Dyna[[#This Row],[Vs country_Average]]&gt;0.2, "Outperformer", "Normal"))</f>
        <v>Normal</v>
      </c>
      <c r="S35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539.03</v>
      </c>
      <c r="T35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539.03</v>
      </c>
      <c r="U35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539.03</v>
      </c>
      <c r="V35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539.03</v>
      </c>
    </row>
    <row r="3573" spans="1:22" x14ac:dyDescent="0.3">
      <c r="A3573">
        <v>3581</v>
      </c>
      <c r="B3573" t="s">
        <v>10</v>
      </c>
      <c r="C3573" t="s">
        <v>11</v>
      </c>
      <c r="D3573">
        <v>4</v>
      </c>
      <c r="E3573">
        <v>3</v>
      </c>
      <c r="F3573">
        <v>1028.8499999999999</v>
      </c>
      <c r="G3573">
        <v>1948.07</v>
      </c>
      <c r="H3573">
        <v>194.81</v>
      </c>
      <c r="I3573">
        <v>647.66</v>
      </c>
      <c r="J3573">
        <v>1105.5999999999999</v>
      </c>
      <c r="K3573">
        <f>Global_Household_Financial_Dyna[[#This Row],[Total_Household_Income]]-Global_Household_Financial_Dyna[[#This Row],[Estimated_Taxes]]</f>
        <v>1753.26</v>
      </c>
      <c r="L3573" s="1">
        <f>Global_Household_Financial_Dyna[[#This Row],[Monthly_Savings]]/Global_Household_Financial_Dyna[[#This Row],[Net Income]]</f>
        <v>0.63059671697295316</v>
      </c>
      <c r="M3573" s="2">
        <f>Global_Household_Financial_Dyna[[#This Row],[Monthly_Expenses]]/Global_Household_Financial_Dyna[[#This Row],[Net Income]]</f>
        <v>0.36940328302704672</v>
      </c>
      <c r="N3573" t="str">
        <f>IF(Global_Household_Financial_Dyna[[#This Row],[Monthly_Savings]]&lt;0,"High Risk", IF(Global_Household_Financial_Dyna[[#This Row],[Savings Rate%]]&lt;0.1, "Medium", "Safe"))</f>
        <v>Safe</v>
      </c>
      <c r="O3573">
        <f>Global_Household_Financial_Dyna[[#This Row],[Total_Household_Income]]/Global_Household_Financial_Dyna[[#This Row],[Family_Size]]</f>
        <v>487.01749999999998</v>
      </c>
      <c r="P3573" s="2">
        <f t="shared" si="110"/>
        <v>0.42077341556833553</v>
      </c>
      <c r="Q3573" s="2">
        <f t="shared" si="111"/>
        <v>0.20982330140461763</v>
      </c>
      <c r="R3573" s="2" t="str">
        <f>IF(Global_Household_Financial_Dyna[[#This Row],[Vs country_Average]]&lt;-0.2, "Underperformer", IF(Global_Household_Financial_Dyna[[#This Row],[Vs country_Average]]&gt;0.2, "Outperformer", "Normal"))</f>
        <v>Outperformer</v>
      </c>
      <c r="S35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1105.5999999999999</v>
      </c>
      <c r="T35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1105.5999999999999</v>
      </c>
      <c r="U35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1105.5999999999999</v>
      </c>
      <c r="V35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1105.5999999999999</v>
      </c>
    </row>
    <row r="3574" spans="1:22" x14ac:dyDescent="0.3">
      <c r="A3574">
        <v>3582</v>
      </c>
      <c r="B3574" t="s">
        <v>14</v>
      </c>
      <c r="C3574" t="s">
        <v>15</v>
      </c>
      <c r="D3574">
        <v>8</v>
      </c>
      <c r="E3574">
        <v>3</v>
      </c>
      <c r="F3574">
        <v>1916.41</v>
      </c>
      <c r="G3574">
        <v>4316.53</v>
      </c>
      <c r="H3574">
        <v>647.48</v>
      </c>
      <c r="I3574">
        <v>1478.92</v>
      </c>
      <c r="J3574">
        <v>2190.13</v>
      </c>
      <c r="K3574">
        <f>Global_Household_Financial_Dyna[[#This Row],[Total_Household_Income]]-Global_Household_Financial_Dyna[[#This Row],[Estimated_Taxes]]</f>
        <v>3669.0499999999997</v>
      </c>
      <c r="L3574" s="1">
        <f>Global_Household_Financial_Dyna[[#This Row],[Monthly_Savings]]/Global_Household_Financial_Dyna[[#This Row],[Net Income]]</f>
        <v>0.59692018369877764</v>
      </c>
      <c r="M3574" s="2">
        <f>Global_Household_Financial_Dyna[[#This Row],[Monthly_Expenses]]/Global_Household_Financial_Dyna[[#This Row],[Net Income]]</f>
        <v>0.40307981630122242</v>
      </c>
      <c r="N3574" t="str">
        <f>IF(Global_Household_Financial_Dyna[[#This Row],[Monthly_Savings]]&lt;0,"High Risk", IF(Global_Household_Financial_Dyna[[#This Row],[Savings Rate%]]&lt;0.1, "Medium", "Safe"))</f>
        <v>Safe</v>
      </c>
      <c r="O3574">
        <f>Global_Household_Financial_Dyna[[#This Row],[Total_Household_Income]]/Global_Household_Financial_Dyna[[#This Row],[Family_Size]]</f>
        <v>539.56624999999997</v>
      </c>
      <c r="P3574" s="2">
        <f t="shared" si="110"/>
        <v>0.39788995363055785</v>
      </c>
      <c r="Q3574" s="2">
        <f t="shared" si="111"/>
        <v>0.19903023006821979</v>
      </c>
      <c r="R3574" s="2" t="str">
        <f>IF(Global_Household_Financial_Dyna[[#This Row],[Vs country_Average]]&lt;-0.2, "Underperformer", IF(Global_Household_Financial_Dyna[[#This Row],[Vs country_Average]]&gt;0.2, "Outperformer", "Normal"))</f>
        <v>Normal</v>
      </c>
      <c r="S35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2190.13</v>
      </c>
      <c r="T35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2190.13</v>
      </c>
      <c r="U35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2190.13</v>
      </c>
      <c r="V35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2190.13</v>
      </c>
    </row>
    <row r="3575" spans="1:22" x14ac:dyDescent="0.3">
      <c r="A3575">
        <v>3583</v>
      </c>
      <c r="B3575" t="s">
        <v>10</v>
      </c>
      <c r="C3575" t="s">
        <v>11</v>
      </c>
      <c r="D3575">
        <v>7</v>
      </c>
      <c r="E3575">
        <v>3</v>
      </c>
      <c r="F3575">
        <v>657.5</v>
      </c>
      <c r="G3575">
        <v>1615.04</v>
      </c>
      <c r="H3575">
        <v>161.5</v>
      </c>
      <c r="I3575">
        <v>825.06</v>
      </c>
      <c r="J3575">
        <v>628.48</v>
      </c>
      <c r="K3575">
        <f>Global_Household_Financial_Dyna[[#This Row],[Total_Household_Income]]-Global_Household_Financial_Dyna[[#This Row],[Estimated_Taxes]]</f>
        <v>1453.54</v>
      </c>
      <c r="L3575" s="1">
        <f>Global_Household_Financial_Dyna[[#This Row],[Monthly_Savings]]/Global_Household_Financial_Dyna[[#This Row],[Net Income]]</f>
        <v>0.43237888190211488</v>
      </c>
      <c r="M3575" s="2">
        <f>Global_Household_Financial_Dyna[[#This Row],[Monthly_Expenses]]/Global_Household_Financial_Dyna[[#This Row],[Net Income]]</f>
        <v>0.56762111809788518</v>
      </c>
      <c r="N3575" t="str">
        <f>IF(Global_Household_Financial_Dyna[[#This Row],[Monthly_Savings]]&lt;0,"High Risk", IF(Global_Household_Financial_Dyna[[#This Row],[Savings Rate%]]&lt;0.1, "Medium", "Safe"))</f>
        <v>Safe</v>
      </c>
      <c r="O3575">
        <f>Global_Household_Financial_Dyna[[#This Row],[Total_Household_Income]]/Global_Household_Financial_Dyna[[#This Row],[Family_Size]]</f>
        <v>230.72</v>
      </c>
      <c r="P3575" s="2">
        <f t="shared" si="110"/>
        <v>0.42077341556833553</v>
      </c>
      <c r="Q3575" s="2">
        <f t="shared" si="111"/>
        <v>1.1605466333779346E-2</v>
      </c>
      <c r="R3575" s="2" t="str">
        <f>IF(Global_Household_Financial_Dyna[[#This Row],[Vs country_Average]]&lt;-0.2, "Underperformer", IF(Global_Household_Financial_Dyna[[#This Row],[Vs country_Average]]&gt;0.2, "Outperformer", "Normal"))</f>
        <v>Normal</v>
      </c>
      <c r="S35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628.48</v>
      </c>
      <c r="T35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628.48</v>
      </c>
      <c r="U35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628.48</v>
      </c>
      <c r="V35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628.48</v>
      </c>
    </row>
    <row r="3576" spans="1:22" x14ac:dyDescent="0.3">
      <c r="A3576">
        <v>3584</v>
      </c>
      <c r="B3576" t="s">
        <v>12</v>
      </c>
      <c r="C3576" t="s">
        <v>13</v>
      </c>
      <c r="D3576">
        <v>2</v>
      </c>
      <c r="E3576">
        <v>2</v>
      </c>
      <c r="F3576">
        <v>4002.67</v>
      </c>
      <c r="G3576">
        <v>5672.34</v>
      </c>
      <c r="H3576">
        <v>1418.08</v>
      </c>
      <c r="I3576">
        <v>1872.86</v>
      </c>
      <c r="J3576">
        <v>2381.39</v>
      </c>
      <c r="K3576">
        <f>Global_Household_Financial_Dyna[[#This Row],[Total_Household_Income]]-Global_Household_Financial_Dyna[[#This Row],[Estimated_Taxes]]</f>
        <v>4254.26</v>
      </c>
      <c r="L3576" s="1">
        <f>Global_Household_Financial_Dyna[[#This Row],[Monthly_Savings]]/Global_Household_Financial_Dyna[[#This Row],[Net Income]]</f>
        <v>0.55976597575136444</v>
      </c>
      <c r="M3576" s="2">
        <f>Global_Household_Financial_Dyna[[#This Row],[Monthly_Expenses]]/Global_Household_Financial_Dyna[[#This Row],[Net Income]]</f>
        <v>0.4402316736635748</v>
      </c>
      <c r="N3576" t="str">
        <f>IF(Global_Household_Financial_Dyna[[#This Row],[Monthly_Savings]]&lt;0,"High Risk", IF(Global_Household_Financial_Dyna[[#This Row],[Savings Rate%]]&lt;0.1, "Medium", "Safe"))</f>
        <v>Safe</v>
      </c>
      <c r="O3576">
        <f>Global_Household_Financial_Dyna[[#This Row],[Total_Household_Income]]/Global_Household_Financial_Dyna[[#This Row],[Family_Size]]</f>
        <v>2836.17</v>
      </c>
      <c r="P3576" s="2">
        <f t="shared" si="110"/>
        <v>0.30718716818024266</v>
      </c>
      <c r="Q3576" s="2">
        <f t="shared" si="111"/>
        <v>0.25257880757112178</v>
      </c>
      <c r="R3576" s="2" t="str">
        <f>IF(Global_Household_Financial_Dyna[[#This Row],[Vs country_Average]]&lt;-0.2, "Underperformer", IF(Global_Household_Financial_Dyna[[#This Row],[Vs country_Average]]&gt;0.2, "Outperformer", "Normal"))</f>
        <v>Outperformer</v>
      </c>
      <c r="S35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2381.39</v>
      </c>
      <c r="T35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2381.39</v>
      </c>
      <c r="U35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2381.39</v>
      </c>
      <c r="V35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2381.39</v>
      </c>
    </row>
    <row r="3577" spans="1:22" x14ac:dyDescent="0.3">
      <c r="A3577">
        <v>3585</v>
      </c>
      <c r="B3577" t="s">
        <v>10</v>
      </c>
      <c r="C3577" t="s">
        <v>11</v>
      </c>
      <c r="D3577">
        <v>7</v>
      </c>
      <c r="E3577">
        <v>2</v>
      </c>
      <c r="F3577">
        <v>489.01</v>
      </c>
      <c r="G3577">
        <v>835.36</v>
      </c>
      <c r="H3577">
        <v>83.54</v>
      </c>
      <c r="I3577">
        <v>792.75</v>
      </c>
      <c r="J3577">
        <v>-40.93</v>
      </c>
      <c r="K3577">
        <f>Global_Household_Financial_Dyna[[#This Row],[Total_Household_Income]]-Global_Household_Financial_Dyna[[#This Row],[Estimated_Taxes]]</f>
        <v>751.82</v>
      </c>
      <c r="L3577" s="1">
        <f>Global_Household_Financial_Dyna[[#This Row],[Monthly_Savings]]/Global_Household_Financial_Dyna[[#This Row],[Net Income]]</f>
        <v>-5.444122263307706E-2</v>
      </c>
      <c r="M3577" s="2">
        <f>Global_Household_Financial_Dyna[[#This Row],[Monthly_Expenses]]/Global_Household_Financial_Dyna[[#This Row],[Net Income]]</f>
        <v>1.054441222633077</v>
      </c>
      <c r="N3577" t="str">
        <f>IF(Global_Household_Financial_Dyna[[#This Row],[Monthly_Savings]]&lt;0,"High Risk", IF(Global_Household_Financial_Dyna[[#This Row],[Savings Rate%]]&lt;0.1, "Medium", "Safe"))</f>
        <v>High Risk</v>
      </c>
      <c r="O3577">
        <f>Global_Household_Financial_Dyna[[#This Row],[Total_Household_Income]]/Global_Household_Financial_Dyna[[#This Row],[Family_Size]]</f>
        <v>119.33714285714287</v>
      </c>
      <c r="P3577" s="2">
        <f t="shared" si="110"/>
        <v>0.42077341556833553</v>
      </c>
      <c r="Q3577" s="2">
        <f t="shared" si="111"/>
        <v>-0.47521463820141258</v>
      </c>
      <c r="R3577" s="2" t="str">
        <f>IF(Global_Household_Financial_Dyna[[#This Row],[Vs country_Average]]&lt;-0.2, "Underperformer", IF(Global_Household_Financial_Dyna[[#This Row],[Vs country_Average]]&gt;0.2, "Outperformer", "Normal"))</f>
        <v>Underperformer</v>
      </c>
      <c r="S35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-1.2924999999999969</v>
      </c>
      <c r="T35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38.345000000000006</v>
      </c>
      <c r="U35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77.982500000000016</v>
      </c>
      <c r="V35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117.62</v>
      </c>
    </row>
    <row r="3578" spans="1:22" x14ac:dyDescent="0.3">
      <c r="A3578">
        <v>3586</v>
      </c>
      <c r="B3578" t="s">
        <v>10</v>
      </c>
      <c r="C3578" t="s">
        <v>22</v>
      </c>
      <c r="D3578">
        <v>4</v>
      </c>
      <c r="E3578">
        <v>3</v>
      </c>
      <c r="F3578">
        <v>1025.08</v>
      </c>
      <c r="G3578">
        <v>2444.23</v>
      </c>
      <c r="H3578">
        <v>244.42</v>
      </c>
      <c r="I3578">
        <v>721.15</v>
      </c>
      <c r="J3578">
        <v>1478.66</v>
      </c>
      <c r="K3578">
        <f>Global_Household_Financial_Dyna[[#This Row],[Total_Household_Income]]-Global_Household_Financial_Dyna[[#This Row],[Estimated_Taxes]]</f>
        <v>2199.81</v>
      </c>
      <c r="L3578" s="1">
        <f>Global_Household_Financial_Dyna[[#This Row],[Monthly_Savings]]/Global_Household_Financial_Dyna[[#This Row],[Net Income]]</f>
        <v>0.67217623340197563</v>
      </c>
      <c r="M3578" s="2">
        <f>Global_Household_Financial_Dyna[[#This Row],[Monthly_Expenses]]/Global_Household_Financial_Dyna[[#This Row],[Net Income]]</f>
        <v>0.32782376659802437</v>
      </c>
      <c r="N3578" t="str">
        <f>IF(Global_Household_Financial_Dyna[[#This Row],[Monthly_Savings]]&lt;0,"High Risk", IF(Global_Household_Financial_Dyna[[#This Row],[Savings Rate%]]&lt;0.1, "Medium", "Safe"))</f>
        <v>Safe</v>
      </c>
      <c r="O3578">
        <f>Global_Household_Financial_Dyna[[#This Row],[Total_Household_Income]]/Global_Household_Financial_Dyna[[#This Row],[Family_Size]]</f>
        <v>611.0575</v>
      </c>
      <c r="P3578" s="2">
        <f t="shared" si="110"/>
        <v>0.42077341556833553</v>
      </c>
      <c r="Q3578" s="2">
        <f t="shared" si="111"/>
        <v>0.2514028178336401</v>
      </c>
      <c r="R3578" s="2" t="str">
        <f>IF(Global_Household_Financial_Dyna[[#This Row],[Vs country_Average]]&lt;-0.2, "Underperformer", IF(Global_Household_Financial_Dyna[[#This Row],[Vs country_Average]]&gt;0.2, "Outperformer", "Normal"))</f>
        <v>Outperformer</v>
      </c>
      <c r="S35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1478.66</v>
      </c>
      <c r="T35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1478.66</v>
      </c>
      <c r="U35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1478.66</v>
      </c>
      <c r="V35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1478.66</v>
      </c>
    </row>
    <row r="3579" spans="1:22" x14ac:dyDescent="0.3">
      <c r="A3579">
        <v>3587</v>
      </c>
      <c r="B3579" t="s">
        <v>10</v>
      </c>
      <c r="C3579" t="s">
        <v>11</v>
      </c>
      <c r="D3579">
        <v>3</v>
      </c>
      <c r="E3579">
        <v>2</v>
      </c>
      <c r="F3579">
        <v>1099.47</v>
      </c>
      <c r="G3579">
        <v>1564.72</v>
      </c>
      <c r="H3579">
        <v>156.47</v>
      </c>
      <c r="I3579">
        <v>436.36</v>
      </c>
      <c r="J3579">
        <v>971.89</v>
      </c>
      <c r="K3579">
        <f>Global_Household_Financial_Dyna[[#This Row],[Total_Household_Income]]-Global_Household_Financial_Dyna[[#This Row],[Estimated_Taxes]]</f>
        <v>1408.25</v>
      </c>
      <c r="L3579" s="1">
        <f>Global_Household_Financial_Dyna[[#This Row],[Monthly_Savings]]/Global_Household_Financial_Dyna[[#This Row],[Net Income]]</f>
        <v>0.69014024498491033</v>
      </c>
      <c r="M3579" s="2">
        <f>Global_Household_Financial_Dyna[[#This Row],[Monthly_Expenses]]/Global_Household_Financial_Dyna[[#This Row],[Net Income]]</f>
        <v>0.30985975501508967</v>
      </c>
      <c r="N3579" t="str">
        <f>IF(Global_Household_Financial_Dyna[[#This Row],[Monthly_Savings]]&lt;0,"High Risk", IF(Global_Household_Financial_Dyna[[#This Row],[Savings Rate%]]&lt;0.1, "Medium", "Safe"))</f>
        <v>Safe</v>
      </c>
      <c r="O3579">
        <f>Global_Household_Financial_Dyna[[#This Row],[Total_Household_Income]]/Global_Household_Financial_Dyna[[#This Row],[Family_Size]]</f>
        <v>521.57333333333338</v>
      </c>
      <c r="P3579" s="2">
        <f t="shared" si="110"/>
        <v>0.42077341556833553</v>
      </c>
      <c r="Q3579" s="2">
        <f t="shared" si="111"/>
        <v>0.2693668294165748</v>
      </c>
      <c r="R3579" s="2" t="str">
        <f>IF(Global_Household_Financial_Dyna[[#This Row],[Vs country_Average]]&lt;-0.2, "Underperformer", IF(Global_Household_Financial_Dyna[[#This Row],[Vs country_Average]]&gt;0.2, "Outperformer", "Normal"))</f>
        <v>Outperformer</v>
      </c>
      <c r="S35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971.89</v>
      </c>
      <c r="T35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971.89</v>
      </c>
      <c r="U35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971.89</v>
      </c>
      <c r="V35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971.89</v>
      </c>
    </row>
    <row r="3580" spans="1:22" x14ac:dyDescent="0.3">
      <c r="A3580">
        <v>3588</v>
      </c>
      <c r="B3580" t="s">
        <v>14</v>
      </c>
      <c r="C3580" t="s">
        <v>15</v>
      </c>
      <c r="D3580">
        <v>7</v>
      </c>
      <c r="E3580">
        <v>2</v>
      </c>
      <c r="F3580">
        <v>2354.06</v>
      </c>
      <c r="G3580">
        <v>3230.48</v>
      </c>
      <c r="H3580">
        <v>484.57</v>
      </c>
      <c r="I3580">
        <v>1537.13</v>
      </c>
      <c r="J3580">
        <v>1208.78</v>
      </c>
      <c r="K3580">
        <f>Global_Household_Financial_Dyna[[#This Row],[Total_Household_Income]]-Global_Household_Financial_Dyna[[#This Row],[Estimated_Taxes]]</f>
        <v>2745.91</v>
      </c>
      <c r="L3580" s="1">
        <f>Global_Household_Financial_Dyna[[#This Row],[Monthly_Savings]]/Global_Household_Financial_Dyna[[#This Row],[Net Income]]</f>
        <v>0.44021107756627131</v>
      </c>
      <c r="M3580" s="2">
        <f>Global_Household_Financial_Dyna[[#This Row],[Monthly_Expenses]]/Global_Household_Financial_Dyna[[#This Row],[Net Income]]</f>
        <v>0.5597889224337288</v>
      </c>
      <c r="N3580" t="str">
        <f>IF(Global_Household_Financial_Dyna[[#This Row],[Monthly_Savings]]&lt;0,"High Risk", IF(Global_Household_Financial_Dyna[[#This Row],[Savings Rate%]]&lt;0.1, "Medium", "Safe"))</f>
        <v>Safe</v>
      </c>
      <c r="O3580">
        <f>Global_Household_Financial_Dyna[[#This Row],[Total_Household_Income]]/Global_Household_Financial_Dyna[[#This Row],[Family_Size]]</f>
        <v>461.49714285714288</v>
      </c>
      <c r="P3580" s="2">
        <f t="shared" si="110"/>
        <v>0.39788995363055785</v>
      </c>
      <c r="Q3580" s="2">
        <f t="shared" si="111"/>
        <v>4.2321123935713467E-2</v>
      </c>
      <c r="R3580" s="2" t="str">
        <f>IF(Global_Household_Financial_Dyna[[#This Row],[Vs country_Average]]&lt;-0.2, "Underperformer", IF(Global_Household_Financial_Dyna[[#This Row],[Vs country_Average]]&gt;0.2, "Outperformer", "Normal"))</f>
        <v>Normal</v>
      </c>
      <c r="S35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1208.78</v>
      </c>
      <c r="T35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1208.78</v>
      </c>
      <c r="U35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1208.78</v>
      </c>
      <c r="V35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1208.78</v>
      </c>
    </row>
    <row r="3581" spans="1:22" x14ac:dyDescent="0.3">
      <c r="A3581">
        <v>3589</v>
      </c>
      <c r="B3581" t="s">
        <v>18</v>
      </c>
      <c r="C3581" t="s">
        <v>19</v>
      </c>
      <c r="D3581">
        <v>5</v>
      </c>
      <c r="E3581">
        <v>2</v>
      </c>
      <c r="F3581">
        <v>2295.7399999999998</v>
      </c>
      <c r="G3581">
        <v>4156.43</v>
      </c>
      <c r="H3581">
        <v>914.41</v>
      </c>
      <c r="I3581">
        <v>3478.95</v>
      </c>
      <c r="J3581">
        <v>-236.93</v>
      </c>
      <c r="K3581">
        <f>Global_Household_Financial_Dyna[[#This Row],[Total_Household_Income]]-Global_Household_Financial_Dyna[[#This Row],[Estimated_Taxes]]</f>
        <v>3242.0200000000004</v>
      </c>
      <c r="L3581" s="1">
        <f>Global_Household_Financial_Dyna[[#This Row],[Monthly_Savings]]/Global_Household_Financial_Dyna[[#This Row],[Net Income]]</f>
        <v>-7.3080980376431973E-2</v>
      </c>
      <c r="M3581" s="2">
        <f>Global_Household_Financial_Dyna[[#This Row],[Monthly_Expenses]]/Global_Household_Financial_Dyna[[#This Row],[Net Income]]</f>
        <v>1.0730809803764318</v>
      </c>
      <c r="N3581" t="str">
        <f>IF(Global_Household_Financial_Dyna[[#This Row],[Monthly_Savings]]&lt;0,"High Risk", IF(Global_Household_Financial_Dyna[[#This Row],[Savings Rate%]]&lt;0.1, "Medium", "Safe"))</f>
        <v>High Risk</v>
      </c>
      <c r="O3581">
        <f>Global_Household_Financial_Dyna[[#This Row],[Total_Household_Income]]/Global_Household_Financial_Dyna[[#This Row],[Family_Size]]</f>
        <v>831.28600000000006</v>
      </c>
      <c r="P3581" s="2">
        <f t="shared" si="110"/>
        <v>0.32336204947805613</v>
      </c>
      <c r="Q3581" s="2">
        <f t="shared" si="111"/>
        <v>-0.39644302985448809</v>
      </c>
      <c r="R3581" s="2" t="str">
        <f>IF(Global_Household_Financial_Dyna[[#This Row],[Vs country_Average]]&lt;-0.2, "Underperformer", IF(Global_Household_Financial_Dyna[[#This Row],[Vs country_Average]]&gt;0.2, "Outperformer", "Normal"))</f>
        <v>Underperformer</v>
      </c>
      <c r="S35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-62.982499999999987</v>
      </c>
      <c r="T35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110.96499999999997</v>
      </c>
      <c r="U35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284.91249999999997</v>
      </c>
      <c r="V35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458.85999999999996</v>
      </c>
    </row>
    <row r="3582" spans="1:22" x14ac:dyDescent="0.3">
      <c r="A3582">
        <v>3590</v>
      </c>
      <c r="B3582" t="s">
        <v>18</v>
      </c>
      <c r="C3582" t="s">
        <v>19</v>
      </c>
      <c r="D3582">
        <v>1</v>
      </c>
      <c r="E3582">
        <v>1</v>
      </c>
      <c r="F3582">
        <v>3706.99</v>
      </c>
      <c r="G3582">
        <v>3706.99</v>
      </c>
      <c r="H3582">
        <v>815.54</v>
      </c>
      <c r="I3582">
        <v>1522.62</v>
      </c>
      <c r="J3582">
        <v>1368.83</v>
      </c>
      <c r="K3582">
        <f>Global_Household_Financial_Dyna[[#This Row],[Total_Household_Income]]-Global_Household_Financial_Dyna[[#This Row],[Estimated_Taxes]]</f>
        <v>2891.45</v>
      </c>
      <c r="L3582" s="1">
        <f>Global_Household_Financial_Dyna[[#This Row],[Monthly_Savings]]/Global_Household_Financial_Dyna[[#This Row],[Net Income]]</f>
        <v>0.47340607653599404</v>
      </c>
      <c r="M3582" s="2">
        <f>Global_Household_Financial_Dyna[[#This Row],[Monthly_Expenses]]/Global_Household_Financial_Dyna[[#This Row],[Net Income]]</f>
        <v>0.52659392346400591</v>
      </c>
      <c r="N3582" t="str">
        <f>IF(Global_Household_Financial_Dyna[[#This Row],[Monthly_Savings]]&lt;0,"High Risk", IF(Global_Household_Financial_Dyna[[#This Row],[Savings Rate%]]&lt;0.1, "Medium", "Safe"))</f>
        <v>Safe</v>
      </c>
      <c r="O3582">
        <f>Global_Household_Financial_Dyna[[#This Row],[Total_Household_Income]]/Global_Household_Financial_Dyna[[#This Row],[Family_Size]]</f>
        <v>3706.99</v>
      </c>
      <c r="P3582" s="2">
        <f t="shared" si="110"/>
        <v>0.32336204947805613</v>
      </c>
      <c r="Q3582" s="2">
        <f t="shared" si="111"/>
        <v>0.1500440270579379</v>
      </c>
      <c r="R3582" s="2" t="str">
        <f>IF(Global_Household_Financial_Dyna[[#This Row],[Vs country_Average]]&lt;-0.2, "Underperformer", IF(Global_Household_Financial_Dyna[[#This Row],[Vs country_Average]]&gt;0.2, "Outperformer", "Normal"))</f>
        <v>Normal</v>
      </c>
      <c r="S35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1368.83</v>
      </c>
      <c r="T35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1368.83</v>
      </c>
      <c r="U35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1368.83</v>
      </c>
      <c r="V35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1368.83</v>
      </c>
    </row>
    <row r="3583" spans="1:22" x14ac:dyDescent="0.3">
      <c r="A3583">
        <v>3591</v>
      </c>
      <c r="B3583" t="s">
        <v>12</v>
      </c>
      <c r="C3583" t="s">
        <v>13</v>
      </c>
      <c r="D3583">
        <v>5</v>
      </c>
      <c r="E3583">
        <v>3</v>
      </c>
      <c r="F3583">
        <v>4067.44</v>
      </c>
      <c r="G3583">
        <v>10804.17</v>
      </c>
      <c r="H3583">
        <v>3241.25</v>
      </c>
      <c r="I3583">
        <v>2922.76</v>
      </c>
      <c r="J3583">
        <v>4640.16</v>
      </c>
      <c r="K3583">
        <f>Global_Household_Financial_Dyna[[#This Row],[Total_Household_Income]]-Global_Household_Financial_Dyna[[#This Row],[Estimated_Taxes]]</f>
        <v>7562.92</v>
      </c>
      <c r="L3583" s="1">
        <f>Global_Household_Financial_Dyna[[#This Row],[Monthly_Savings]]/Global_Household_Financial_Dyna[[#This Row],[Net Income]]</f>
        <v>0.61354080170093028</v>
      </c>
      <c r="M3583" s="2">
        <f>Global_Household_Financial_Dyna[[#This Row],[Monthly_Expenses]]/Global_Household_Financial_Dyna[[#This Row],[Net Income]]</f>
        <v>0.38645919829906972</v>
      </c>
      <c r="N3583" t="str">
        <f>IF(Global_Household_Financial_Dyna[[#This Row],[Monthly_Savings]]&lt;0,"High Risk", IF(Global_Household_Financial_Dyna[[#This Row],[Savings Rate%]]&lt;0.1, "Medium", "Safe"))</f>
        <v>Safe</v>
      </c>
      <c r="O3583">
        <f>Global_Household_Financial_Dyna[[#This Row],[Total_Household_Income]]/Global_Household_Financial_Dyna[[#This Row],[Family_Size]]</f>
        <v>2160.8339999999998</v>
      </c>
      <c r="P3583" s="2">
        <f t="shared" si="110"/>
        <v>0.30718716818024266</v>
      </c>
      <c r="Q3583" s="2">
        <f t="shared" si="111"/>
        <v>0.30635363352068762</v>
      </c>
      <c r="R3583" s="2" t="str">
        <f>IF(Global_Household_Financial_Dyna[[#This Row],[Vs country_Average]]&lt;-0.2, "Underperformer", IF(Global_Household_Financial_Dyna[[#This Row],[Vs country_Average]]&gt;0.2, "Outperformer", "Normal"))</f>
        <v>Outperformer</v>
      </c>
      <c r="S35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4640.16</v>
      </c>
      <c r="T35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4640.16</v>
      </c>
      <c r="U35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4640.16</v>
      </c>
      <c r="V35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4640.16</v>
      </c>
    </row>
    <row r="3584" spans="1:22" x14ac:dyDescent="0.3">
      <c r="A3584">
        <v>3592</v>
      </c>
      <c r="B3584" t="s">
        <v>18</v>
      </c>
      <c r="C3584" t="s">
        <v>20</v>
      </c>
      <c r="D3584">
        <v>4</v>
      </c>
      <c r="E3584">
        <v>1</v>
      </c>
      <c r="F3584">
        <v>3784.6</v>
      </c>
      <c r="G3584">
        <v>3784.6</v>
      </c>
      <c r="H3584">
        <v>832.61</v>
      </c>
      <c r="I3584">
        <v>3110.24</v>
      </c>
      <c r="J3584">
        <v>-158.26</v>
      </c>
      <c r="K3584">
        <f>Global_Household_Financial_Dyna[[#This Row],[Total_Household_Income]]-Global_Household_Financial_Dyna[[#This Row],[Estimated_Taxes]]</f>
        <v>2951.99</v>
      </c>
      <c r="L3584" s="1">
        <f>Global_Household_Financial_Dyna[[#This Row],[Monthly_Savings]]/Global_Household_Financial_Dyna[[#This Row],[Net Income]]</f>
        <v>-5.3611292721181307E-2</v>
      </c>
      <c r="M3584" s="2">
        <f>Global_Household_Financial_Dyna[[#This Row],[Monthly_Expenses]]/Global_Household_Financial_Dyna[[#This Row],[Net Income]]</f>
        <v>1.0536079051758305</v>
      </c>
      <c r="N3584" t="str">
        <f>IF(Global_Household_Financial_Dyna[[#This Row],[Monthly_Savings]]&lt;0,"High Risk", IF(Global_Household_Financial_Dyna[[#This Row],[Savings Rate%]]&lt;0.1, "Medium", "Safe"))</f>
        <v>High Risk</v>
      </c>
      <c r="O3584">
        <f>Global_Household_Financial_Dyna[[#This Row],[Total_Household_Income]]/Global_Household_Financial_Dyna[[#This Row],[Family_Size]]</f>
        <v>946.15</v>
      </c>
      <c r="P3584" s="2">
        <f t="shared" si="110"/>
        <v>0.32336204947805613</v>
      </c>
      <c r="Q3584" s="2">
        <f t="shared" si="111"/>
        <v>-0.37697334219923745</v>
      </c>
      <c r="R3584" s="2" t="str">
        <f>IF(Global_Household_Financial_Dyna[[#This Row],[Vs country_Average]]&lt;-0.2, "Underperformer", IF(Global_Household_Financial_Dyna[[#This Row],[Vs country_Average]]&gt;0.2, "Outperformer", "Normal"))</f>
        <v>Underperformer</v>
      </c>
      <c r="S35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-2.7479999999999905</v>
      </c>
      <c r="T35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152.76400000000001</v>
      </c>
      <c r="U35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308.27599999999995</v>
      </c>
      <c r="V35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463.78800000000001</v>
      </c>
    </row>
    <row r="3585" spans="1:22" x14ac:dyDescent="0.3">
      <c r="A3585">
        <v>3593</v>
      </c>
      <c r="B3585" t="s">
        <v>16</v>
      </c>
      <c r="C3585" t="s">
        <v>21</v>
      </c>
      <c r="D3585">
        <v>7</v>
      </c>
      <c r="E3585">
        <v>3</v>
      </c>
      <c r="F3585">
        <v>4292.04</v>
      </c>
      <c r="G3585">
        <v>9186.48</v>
      </c>
      <c r="H3585">
        <v>3674.59</v>
      </c>
      <c r="I3585">
        <v>4181.99</v>
      </c>
      <c r="J3585">
        <v>1329.9</v>
      </c>
      <c r="K3585">
        <f>Global_Household_Financial_Dyna[[#This Row],[Total_Household_Income]]-Global_Household_Financial_Dyna[[#This Row],[Estimated_Taxes]]</f>
        <v>5511.8899999999994</v>
      </c>
      <c r="L3585" s="1">
        <f>Global_Household_Financial_Dyna[[#This Row],[Monthly_Savings]]/Global_Household_Financial_Dyna[[#This Row],[Net Income]]</f>
        <v>0.24127839996806907</v>
      </c>
      <c r="M3585" s="2">
        <f>Global_Household_Financial_Dyna[[#This Row],[Monthly_Expenses]]/Global_Household_Financial_Dyna[[#This Row],[Net Income]]</f>
        <v>0.75872160003193101</v>
      </c>
      <c r="N3585" t="str">
        <f>IF(Global_Household_Financial_Dyna[[#This Row],[Monthly_Savings]]&lt;0,"High Risk", IF(Global_Household_Financial_Dyna[[#This Row],[Savings Rate%]]&lt;0.1, "Medium", "Safe"))</f>
        <v>Safe</v>
      </c>
      <c r="O3585">
        <f>Global_Household_Financial_Dyna[[#This Row],[Total_Household_Income]]/Global_Household_Financial_Dyna[[#This Row],[Family_Size]]</f>
        <v>1312.3542857142857</v>
      </c>
      <c r="P3585" s="2">
        <f t="shared" si="110"/>
        <v>0.15879799892000862</v>
      </c>
      <c r="Q3585" s="2">
        <f t="shared" si="111"/>
        <v>8.2480401048060453E-2</v>
      </c>
      <c r="R3585" s="2" t="str">
        <f>IF(Global_Household_Financial_Dyna[[#This Row],[Vs country_Average]]&lt;-0.2, "Underperformer", IF(Global_Household_Financial_Dyna[[#This Row],[Vs country_Average]]&gt;0.2, "Outperformer", "Normal"))</f>
        <v>Normal</v>
      </c>
      <c r="S35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1329.9</v>
      </c>
      <c r="T35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1329.9</v>
      </c>
      <c r="U35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1329.9</v>
      </c>
      <c r="V35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1329.9</v>
      </c>
    </row>
    <row r="3586" spans="1:22" x14ac:dyDescent="0.3">
      <c r="A3586">
        <v>3594</v>
      </c>
      <c r="B3586" t="s">
        <v>16</v>
      </c>
      <c r="C3586" t="s">
        <v>17</v>
      </c>
      <c r="D3586">
        <v>1</v>
      </c>
      <c r="E3586">
        <v>1</v>
      </c>
      <c r="F3586">
        <v>4972.17</v>
      </c>
      <c r="G3586">
        <v>4972.17</v>
      </c>
      <c r="H3586">
        <v>1740.26</v>
      </c>
      <c r="I3586">
        <v>1836.03</v>
      </c>
      <c r="J3586">
        <v>1395.88</v>
      </c>
      <c r="K3586">
        <f>Global_Household_Financial_Dyna[[#This Row],[Total_Household_Income]]-Global_Household_Financial_Dyna[[#This Row],[Estimated_Taxes]]</f>
        <v>3231.91</v>
      </c>
      <c r="L3586" s="1">
        <f>Global_Household_Financial_Dyna[[#This Row],[Monthly_Savings]]/Global_Household_Financial_Dyna[[#This Row],[Net Income]]</f>
        <v>0.43190559143045448</v>
      </c>
      <c r="M3586" s="2">
        <f>Global_Household_Financial_Dyna[[#This Row],[Monthly_Expenses]]/Global_Household_Financial_Dyna[[#This Row],[Net Income]]</f>
        <v>0.56809440856954563</v>
      </c>
      <c r="N3586" t="str">
        <f>IF(Global_Household_Financial_Dyna[[#This Row],[Monthly_Savings]]&lt;0,"High Risk", IF(Global_Household_Financial_Dyna[[#This Row],[Savings Rate%]]&lt;0.1, "Medium", "Safe"))</f>
        <v>Safe</v>
      </c>
      <c r="O3586">
        <f>Global_Household_Financial_Dyna[[#This Row],[Total_Household_Income]]/Global_Household_Financial_Dyna[[#This Row],[Family_Size]]</f>
        <v>4972.17</v>
      </c>
      <c r="P3586" s="2">
        <f t="shared" ref="P3586:P3649" si="112">AVERAGEIF($B$2:$B$4986,$B3586,$L$2:$L$4986)</f>
        <v>0.15879799892000862</v>
      </c>
      <c r="Q3586" s="2">
        <f t="shared" ref="Q3586:Q3649" si="113">L3586-P3586</f>
        <v>0.27310759251044586</v>
      </c>
      <c r="R3586" s="2" t="str">
        <f>IF(Global_Household_Financial_Dyna[[#This Row],[Vs country_Average]]&lt;-0.2, "Underperformer", IF(Global_Household_Financial_Dyna[[#This Row],[Vs country_Average]]&gt;0.2, "Outperformer", "Normal"))</f>
        <v>Outperformer</v>
      </c>
      <c r="S35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1395.88</v>
      </c>
      <c r="T35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1395.88</v>
      </c>
      <c r="U35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1395.88</v>
      </c>
      <c r="V35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1395.88</v>
      </c>
    </row>
    <row r="3587" spans="1:22" x14ac:dyDescent="0.3">
      <c r="A3587">
        <v>3595</v>
      </c>
      <c r="B3587" t="s">
        <v>10</v>
      </c>
      <c r="C3587" t="s">
        <v>22</v>
      </c>
      <c r="D3587">
        <v>5</v>
      </c>
      <c r="E3587">
        <v>3</v>
      </c>
      <c r="F3587">
        <v>1231.72</v>
      </c>
      <c r="G3587">
        <v>2751.05</v>
      </c>
      <c r="H3587">
        <v>275.10000000000002</v>
      </c>
      <c r="I3587">
        <v>618.13</v>
      </c>
      <c r="J3587">
        <v>1857.82</v>
      </c>
      <c r="K3587">
        <f>Global_Household_Financial_Dyna[[#This Row],[Total_Household_Income]]-Global_Household_Financial_Dyna[[#This Row],[Estimated_Taxes]]</f>
        <v>2475.9500000000003</v>
      </c>
      <c r="L3587" s="1">
        <f>Global_Household_Financial_Dyna[[#This Row],[Monthly_Savings]]/Global_Household_Financial_Dyna[[#This Row],[Net Income]]</f>
        <v>0.75034633171106024</v>
      </c>
      <c r="M3587" s="2">
        <f>Global_Household_Financial_Dyna[[#This Row],[Monthly_Expenses]]/Global_Household_Financial_Dyna[[#This Row],[Net Income]]</f>
        <v>0.24965366828893956</v>
      </c>
      <c r="N3587" t="str">
        <f>IF(Global_Household_Financial_Dyna[[#This Row],[Monthly_Savings]]&lt;0,"High Risk", IF(Global_Household_Financial_Dyna[[#This Row],[Savings Rate%]]&lt;0.1, "Medium", "Safe"))</f>
        <v>Safe</v>
      </c>
      <c r="O3587">
        <f>Global_Household_Financial_Dyna[[#This Row],[Total_Household_Income]]/Global_Household_Financial_Dyna[[#This Row],[Family_Size]]</f>
        <v>550.21</v>
      </c>
      <c r="P3587" s="2">
        <f t="shared" si="112"/>
        <v>0.42077341556833553</v>
      </c>
      <c r="Q3587" s="2">
        <f t="shared" si="113"/>
        <v>0.32957291614272471</v>
      </c>
      <c r="R3587" s="2" t="str">
        <f>IF(Global_Household_Financial_Dyna[[#This Row],[Vs country_Average]]&lt;-0.2, "Underperformer", IF(Global_Household_Financial_Dyna[[#This Row],[Vs country_Average]]&gt;0.2, "Outperformer", "Normal"))</f>
        <v>Outperformer</v>
      </c>
      <c r="S35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1857.82</v>
      </c>
      <c r="T35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1857.82</v>
      </c>
      <c r="U35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1857.82</v>
      </c>
      <c r="V35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1857.82</v>
      </c>
    </row>
    <row r="3588" spans="1:22" x14ac:dyDescent="0.3">
      <c r="A3588">
        <v>3596</v>
      </c>
      <c r="B3588" t="s">
        <v>16</v>
      </c>
      <c r="C3588" t="s">
        <v>21</v>
      </c>
      <c r="D3588">
        <v>1</v>
      </c>
      <c r="E3588">
        <v>1</v>
      </c>
      <c r="F3588">
        <v>4674.3</v>
      </c>
      <c r="G3588">
        <v>4674.3</v>
      </c>
      <c r="H3588">
        <v>1636.01</v>
      </c>
      <c r="I3588">
        <v>1878.99</v>
      </c>
      <c r="J3588">
        <v>1159.3</v>
      </c>
      <c r="K3588">
        <f>Global_Household_Financial_Dyna[[#This Row],[Total_Household_Income]]-Global_Household_Financial_Dyna[[#This Row],[Estimated_Taxes]]</f>
        <v>3038.29</v>
      </c>
      <c r="L3588" s="1">
        <f>Global_Household_Financial_Dyna[[#This Row],[Monthly_Savings]]/Global_Household_Financial_Dyna[[#This Row],[Net Income]]</f>
        <v>0.38156331357441192</v>
      </c>
      <c r="M3588" s="2">
        <f>Global_Household_Financial_Dyna[[#This Row],[Monthly_Expenses]]/Global_Household_Financial_Dyna[[#This Row],[Net Income]]</f>
        <v>0.61843668642558813</v>
      </c>
      <c r="N3588" t="str">
        <f>IF(Global_Household_Financial_Dyna[[#This Row],[Monthly_Savings]]&lt;0,"High Risk", IF(Global_Household_Financial_Dyna[[#This Row],[Savings Rate%]]&lt;0.1, "Medium", "Safe"))</f>
        <v>Safe</v>
      </c>
      <c r="O3588">
        <f>Global_Household_Financial_Dyna[[#This Row],[Total_Household_Income]]/Global_Household_Financial_Dyna[[#This Row],[Family_Size]]</f>
        <v>4674.3</v>
      </c>
      <c r="P3588" s="2">
        <f t="shared" si="112"/>
        <v>0.15879799892000862</v>
      </c>
      <c r="Q3588" s="2">
        <f t="shared" si="113"/>
        <v>0.2227653146544033</v>
      </c>
      <c r="R3588" s="2" t="str">
        <f>IF(Global_Household_Financial_Dyna[[#This Row],[Vs country_Average]]&lt;-0.2, "Underperformer", IF(Global_Household_Financial_Dyna[[#This Row],[Vs country_Average]]&gt;0.2, "Outperformer", "Normal"))</f>
        <v>Outperformer</v>
      </c>
      <c r="S35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1159.3</v>
      </c>
      <c r="T35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1159.3</v>
      </c>
      <c r="U35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1159.3</v>
      </c>
      <c r="V35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1159.3</v>
      </c>
    </row>
    <row r="3589" spans="1:22" x14ac:dyDescent="0.3">
      <c r="A3589">
        <v>3597</v>
      </c>
      <c r="B3589" t="s">
        <v>18</v>
      </c>
      <c r="C3589" t="s">
        <v>20</v>
      </c>
      <c r="D3589">
        <v>8</v>
      </c>
      <c r="E3589">
        <v>3</v>
      </c>
      <c r="F3589">
        <v>4261.22</v>
      </c>
      <c r="G3589">
        <v>10541.8</v>
      </c>
      <c r="H3589">
        <v>2846.29</v>
      </c>
      <c r="I3589">
        <v>5042.8500000000004</v>
      </c>
      <c r="J3589">
        <v>2652.66</v>
      </c>
      <c r="K3589">
        <f>Global_Household_Financial_Dyna[[#This Row],[Total_Household_Income]]-Global_Household_Financial_Dyna[[#This Row],[Estimated_Taxes]]</f>
        <v>7695.5099999999993</v>
      </c>
      <c r="L3589" s="1">
        <f>Global_Household_Financial_Dyna[[#This Row],[Monthly_Savings]]/Global_Household_Financial_Dyna[[#This Row],[Net Income]]</f>
        <v>0.34470230043233002</v>
      </c>
      <c r="M3589" s="2">
        <f>Global_Household_Financial_Dyna[[#This Row],[Monthly_Expenses]]/Global_Household_Financial_Dyna[[#This Row],[Net Income]]</f>
        <v>0.65529769956767003</v>
      </c>
      <c r="N3589" t="str">
        <f>IF(Global_Household_Financial_Dyna[[#This Row],[Monthly_Savings]]&lt;0,"High Risk", IF(Global_Household_Financial_Dyna[[#This Row],[Savings Rate%]]&lt;0.1, "Medium", "Safe"))</f>
        <v>Safe</v>
      </c>
      <c r="O3589">
        <f>Global_Household_Financial_Dyna[[#This Row],[Total_Household_Income]]/Global_Household_Financial_Dyna[[#This Row],[Family_Size]]</f>
        <v>1317.7249999999999</v>
      </c>
      <c r="P3589" s="2">
        <f t="shared" si="112"/>
        <v>0.32336204947805613</v>
      </c>
      <c r="Q3589" s="2">
        <f t="shared" si="113"/>
        <v>2.1340250954273887E-2</v>
      </c>
      <c r="R3589" s="2" t="str">
        <f>IF(Global_Household_Financial_Dyna[[#This Row],[Vs country_Average]]&lt;-0.2, "Underperformer", IF(Global_Household_Financial_Dyna[[#This Row],[Vs country_Average]]&gt;0.2, "Outperformer", "Normal"))</f>
        <v>Normal</v>
      </c>
      <c r="S35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2652.66</v>
      </c>
      <c r="T35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2652.66</v>
      </c>
      <c r="U35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2652.66</v>
      </c>
      <c r="V35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2652.66</v>
      </c>
    </row>
    <row r="3590" spans="1:22" x14ac:dyDescent="0.3">
      <c r="A3590">
        <v>3598</v>
      </c>
      <c r="B3590" t="s">
        <v>16</v>
      </c>
      <c r="C3590" t="s">
        <v>17</v>
      </c>
      <c r="D3590">
        <v>4</v>
      </c>
      <c r="E3590">
        <v>3</v>
      </c>
      <c r="F3590">
        <v>4246.42</v>
      </c>
      <c r="G3590">
        <v>9465.48</v>
      </c>
      <c r="H3590">
        <v>3786.19</v>
      </c>
      <c r="I3590">
        <v>3161.12</v>
      </c>
      <c r="J3590">
        <v>2518.17</v>
      </c>
      <c r="K3590">
        <f>Global_Household_Financial_Dyna[[#This Row],[Total_Household_Income]]-Global_Household_Financial_Dyna[[#This Row],[Estimated_Taxes]]</f>
        <v>5679.2899999999991</v>
      </c>
      <c r="L3590" s="1">
        <f>Global_Household_Financial_Dyna[[#This Row],[Monthly_Savings]]/Global_Household_Financial_Dyna[[#This Row],[Net Income]]</f>
        <v>0.44339521313403618</v>
      </c>
      <c r="M3590" s="2">
        <f>Global_Household_Financial_Dyna[[#This Row],[Monthly_Expenses]]/Global_Household_Financial_Dyna[[#This Row],[Net Income]]</f>
        <v>0.55660478686596393</v>
      </c>
      <c r="N3590" t="str">
        <f>IF(Global_Household_Financial_Dyna[[#This Row],[Monthly_Savings]]&lt;0,"High Risk", IF(Global_Household_Financial_Dyna[[#This Row],[Savings Rate%]]&lt;0.1, "Medium", "Safe"))</f>
        <v>Safe</v>
      </c>
      <c r="O3590">
        <f>Global_Household_Financial_Dyna[[#This Row],[Total_Household_Income]]/Global_Household_Financial_Dyna[[#This Row],[Family_Size]]</f>
        <v>2366.37</v>
      </c>
      <c r="P3590" s="2">
        <f t="shared" si="112"/>
        <v>0.15879799892000862</v>
      </c>
      <c r="Q3590" s="2">
        <f t="shared" si="113"/>
        <v>0.28459721421402756</v>
      </c>
      <c r="R3590" s="2" t="str">
        <f>IF(Global_Household_Financial_Dyna[[#This Row],[Vs country_Average]]&lt;-0.2, "Underperformer", IF(Global_Household_Financial_Dyna[[#This Row],[Vs country_Average]]&gt;0.2, "Outperformer", "Normal"))</f>
        <v>Outperformer</v>
      </c>
      <c r="S35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2518.17</v>
      </c>
      <c r="T35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2518.17</v>
      </c>
      <c r="U35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2518.17</v>
      </c>
      <c r="V35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2518.17</v>
      </c>
    </row>
    <row r="3591" spans="1:22" x14ac:dyDescent="0.3">
      <c r="A3591">
        <v>3599</v>
      </c>
      <c r="B3591" t="s">
        <v>10</v>
      </c>
      <c r="C3591" t="s">
        <v>11</v>
      </c>
      <c r="D3591">
        <v>3</v>
      </c>
      <c r="E3591">
        <v>1</v>
      </c>
      <c r="F3591">
        <v>955.01</v>
      </c>
      <c r="G3591">
        <v>955.01</v>
      </c>
      <c r="H3591">
        <v>95.5</v>
      </c>
      <c r="I3591">
        <v>538.04999999999995</v>
      </c>
      <c r="J3591">
        <v>321.45999999999998</v>
      </c>
      <c r="K3591">
        <f>Global_Household_Financial_Dyna[[#This Row],[Total_Household_Income]]-Global_Household_Financial_Dyna[[#This Row],[Estimated_Taxes]]</f>
        <v>859.51</v>
      </c>
      <c r="L3591" s="1">
        <f>Global_Household_Financial_Dyna[[#This Row],[Monthly_Savings]]/Global_Household_Financial_Dyna[[#This Row],[Net Income]]</f>
        <v>0.37400379285872182</v>
      </c>
      <c r="M3591" s="2">
        <f>Global_Household_Financial_Dyna[[#This Row],[Monthly_Expenses]]/Global_Household_Financial_Dyna[[#This Row],[Net Income]]</f>
        <v>0.62599620714127813</v>
      </c>
      <c r="N3591" t="str">
        <f>IF(Global_Household_Financial_Dyna[[#This Row],[Monthly_Savings]]&lt;0,"High Risk", IF(Global_Household_Financial_Dyna[[#This Row],[Savings Rate%]]&lt;0.1, "Medium", "Safe"))</f>
        <v>Safe</v>
      </c>
      <c r="O3591">
        <f>Global_Household_Financial_Dyna[[#This Row],[Total_Household_Income]]/Global_Household_Financial_Dyna[[#This Row],[Family_Size]]</f>
        <v>318.33666666666664</v>
      </c>
      <c r="P3591" s="2">
        <f t="shared" si="112"/>
        <v>0.42077341556833553</v>
      </c>
      <c r="Q3591" s="2">
        <f t="shared" si="113"/>
        <v>-4.6769622709613712E-2</v>
      </c>
      <c r="R3591" s="2" t="str">
        <f>IF(Global_Household_Financial_Dyna[[#This Row],[Vs country_Average]]&lt;-0.2, "Underperformer", IF(Global_Household_Financial_Dyna[[#This Row],[Vs country_Average]]&gt;0.2, "Outperformer", "Normal"))</f>
        <v>Normal</v>
      </c>
      <c r="S35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321.45999999999998</v>
      </c>
      <c r="T35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321.45999999999998</v>
      </c>
      <c r="U35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321.45999999999998</v>
      </c>
      <c r="V35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321.45999999999998</v>
      </c>
    </row>
    <row r="3592" spans="1:22" x14ac:dyDescent="0.3">
      <c r="A3592">
        <v>3600</v>
      </c>
      <c r="B3592" t="s">
        <v>16</v>
      </c>
      <c r="C3592" t="s">
        <v>21</v>
      </c>
      <c r="D3592">
        <v>3</v>
      </c>
      <c r="E3592">
        <v>2</v>
      </c>
      <c r="F3592">
        <v>2275.58</v>
      </c>
      <c r="G3592">
        <v>3430.73</v>
      </c>
      <c r="H3592">
        <v>1200.76</v>
      </c>
      <c r="I3592">
        <v>2605.3200000000002</v>
      </c>
      <c r="J3592">
        <v>-375.35</v>
      </c>
      <c r="K3592">
        <f>Global_Household_Financial_Dyna[[#This Row],[Total_Household_Income]]-Global_Household_Financial_Dyna[[#This Row],[Estimated_Taxes]]</f>
        <v>2229.9700000000003</v>
      </c>
      <c r="L3592" s="1">
        <f>Global_Household_Financial_Dyna[[#This Row],[Monthly_Savings]]/Global_Household_Financial_Dyna[[#This Row],[Net Income]]</f>
        <v>-0.16832065005358815</v>
      </c>
      <c r="M3592" s="2">
        <f>Global_Household_Financial_Dyna[[#This Row],[Monthly_Expenses]]/Global_Household_Financial_Dyna[[#This Row],[Net Income]]</f>
        <v>1.1683206500535881</v>
      </c>
      <c r="N3592" t="str">
        <f>IF(Global_Household_Financial_Dyna[[#This Row],[Monthly_Savings]]&lt;0,"High Risk", IF(Global_Household_Financial_Dyna[[#This Row],[Savings Rate%]]&lt;0.1, "Medium", "Safe"))</f>
        <v>High Risk</v>
      </c>
      <c r="O3592">
        <f>Global_Household_Financial_Dyna[[#This Row],[Total_Household_Income]]/Global_Household_Financial_Dyna[[#This Row],[Family_Size]]</f>
        <v>1143.5766666666666</v>
      </c>
      <c r="P3592" s="2">
        <f t="shared" si="112"/>
        <v>0.15879799892000862</v>
      </c>
      <c r="Q3592" s="2">
        <f t="shared" si="113"/>
        <v>-0.32711864897359677</v>
      </c>
      <c r="R3592" s="2" t="str">
        <f>IF(Global_Household_Financial_Dyna[[#This Row],[Vs country_Average]]&lt;-0.2, "Underperformer", IF(Global_Household_Financial_Dyna[[#This Row],[Vs country_Average]]&gt;0.2, "Outperformer", "Normal"))</f>
        <v>Underperformer</v>
      </c>
      <c r="S35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-245.084</v>
      </c>
      <c r="T35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-114.81799999999998</v>
      </c>
      <c r="U35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15.447999999999979</v>
      </c>
      <c r="V35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145.71400000000006</v>
      </c>
    </row>
    <row r="3593" spans="1:22" x14ac:dyDescent="0.3">
      <c r="A3593">
        <v>3601</v>
      </c>
      <c r="B3593" t="s">
        <v>18</v>
      </c>
      <c r="C3593" t="s">
        <v>19</v>
      </c>
      <c r="D3593">
        <v>7</v>
      </c>
      <c r="E3593">
        <v>1</v>
      </c>
      <c r="F3593">
        <v>1316.09</v>
      </c>
      <c r="G3593">
        <v>1316.09</v>
      </c>
      <c r="H3593">
        <v>289.54000000000002</v>
      </c>
      <c r="I3593">
        <v>1248.97</v>
      </c>
      <c r="J3593">
        <v>-222.42</v>
      </c>
      <c r="K3593">
        <f>Global_Household_Financial_Dyna[[#This Row],[Total_Household_Income]]-Global_Household_Financial_Dyna[[#This Row],[Estimated_Taxes]]</f>
        <v>1026.55</v>
      </c>
      <c r="L3593" s="1">
        <f>Global_Household_Financial_Dyna[[#This Row],[Monthly_Savings]]/Global_Household_Financial_Dyna[[#This Row],[Net Income]]</f>
        <v>-0.21666747844722614</v>
      </c>
      <c r="M3593" s="2">
        <f>Global_Household_Financial_Dyna[[#This Row],[Monthly_Expenses]]/Global_Household_Financial_Dyna[[#This Row],[Net Income]]</f>
        <v>1.2166674784472262</v>
      </c>
      <c r="N3593" t="str">
        <f>IF(Global_Household_Financial_Dyna[[#This Row],[Monthly_Savings]]&lt;0,"High Risk", IF(Global_Household_Financial_Dyna[[#This Row],[Savings Rate%]]&lt;0.1, "Medium", "Safe"))</f>
        <v>High Risk</v>
      </c>
      <c r="O3593">
        <f>Global_Household_Financial_Dyna[[#This Row],[Total_Household_Income]]/Global_Household_Financial_Dyna[[#This Row],[Family_Size]]</f>
        <v>188.01285714285714</v>
      </c>
      <c r="P3593" s="2">
        <f t="shared" si="112"/>
        <v>0.32336204947805613</v>
      </c>
      <c r="Q3593" s="2">
        <f t="shared" si="113"/>
        <v>-0.54002952792528225</v>
      </c>
      <c r="R3593" s="2" t="str">
        <f>IF(Global_Household_Financial_Dyna[[#This Row],[Vs country_Average]]&lt;-0.2, "Underperformer", IF(Global_Household_Financial_Dyna[[#This Row],[Vs country_Average]]&gt;0.2, "Outperformer", "Normal"))</f>
        <v>Underperformer</v>
      </c>
      <c r="S35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-159.97149999999999</v>
      </c>
      <c r="T35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-97.522999999999982</v>
      </c>
      <c r="U35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-35.074499999999972</v>
      </c>
      <c r="V35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27.374000000000024</v>
      </c>
    </row>
    <row r="3594" spans="1:22" x14ac:dyDescent="0.3">
      <c r="A3594">
        <v>3602</v>
      </c>
      <c r="B3594" t="s">
        <v>16</v>
      </c>
      <c r="C3594" t="s">
        <v>17</v>
      </c>
      <c r="D3594">
        <v>5</v>
      </c>
      <c r="E3594">
        <v>3</v>
      </c>
      <c r="F3594">
        <v>4830.4799999999996</v>
      </c>
      <c r="G3594">
        <v>9554.56</v>
      </c>
      <c r="H3594">
        <v>3821.82</v>
      </c>
      <c r="I3594">
        <v>3000.57</v>
      </c>
      <c r="J3594">
        <v>2732.17</v>
      </c>
      <c r="K3594">
        <f>Global_Household_Financial_Dyna[[#This Row],[Total_Household_Income]]-Global_Household_Financial_Dyna[[#This Row],[Estimated_Taxes]]</f>
        <v>5732.74</v>
      </c>
      <c r="L3594" s="1">
        <f>Global_Household_Financial_Dyna[[#This Row],[Monthly_Savings]]/Global_Household_Financial_Dyna[[#This Row],[Net Income]]</f>
        <v>0.4765906006551841</v>
      </c>
      <c r="M3594" s="2">
        <f>Global_Household_Financial_Dyna[[#This Row],[Monthly_Expenses]]/Global_Household_Financial_Dyna[[#This Row],[Net Income]]</f>
        <v>0.52340939934481601</v>
      </c>
      <c r="N3594" t="str">
        <f>IF(Global_Household_Financial_Dyna[[#This Row],[Monthly_Savings]]&lt;0,"High Risk", IF(Global_Household_Financial_Dyna[[#This Row],[Savings Rate%]]&lt;0.1, "Medium", "Safe"))</f>
        <v>Safe</v>
      </c>
      <c r="O3594">
        <f>Global_Household_Financial_Dyna[[#This Row],[Total_Household_Income]]/Global_Household_Financial_Dyna[[#This Row],[Family_Size]]</f>
        <v>1910.9119999999998</v>
      </c>
      <c r="P3594" s="2">
        <f t="shared" si="112"/>
        <v>0.15879799892000862</v>
      </c>
      <c r="Q3594" s="2">
        <f t="shared" si="113"/>
        <v>0.31779260173517548</v>
      </c>
      <c r="R3594" s="2" t="str">
        <f>IF(Global_Household_Financial_Dyna[[#This Row],[Vs country_Average]]&lt;-0.2, "Underperformer", IF(Global_Household_Financial_Dyna[[#This Row],[Vs country_Average]]&gt;0.2, "Outperformer", "Normal"))</f>
        <v>Outperformer</v>
      </c>
      <c r="S35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2732.17</v>
      </c>
      <c r="T35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2732.17</v>
      </c>
      <c r="U35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2732.17</v>
      </c>
      <c r="V35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2732.17</v>
      </c>
    </row>
    <row r="3595" spans="1:22" x14ac:dyDescent="0.3">
      <c r="A3595">
        <v>3603</v>
      </c>
      <c r="B3595" t="s">
        <v>18</v>
      </c>
      <c r="C3595" t="s">
        <v>19</v>
      </c>
      <c r="D3595">
        <v>2</v>
      </c>
      <c r="E3595">
        <v>1</v>
      </c>
      <c r="F3595">
        <v>1759.71</v>
      </c>
      <c r="G3595">
        <v>1759.71</v>
      </c>
      <c r="H3595">
        <v>387.14</v>
      </c>
      <c r="I3595">
        <v>1669.97</v>
      </c>
      <c r="J3595">
        <v>-297.39</v>
      </c>
      <c r="K3595">
        <f>Global_Household_Financial_Dyna[[#This Row],[Total_Household_Income]]-Global_Household_Financial_Dyna[[#This Row],[Estimated_Taxes]]</f>
        <v>1372.5700000000002</v>
      </c>
      <c r="L3595" s="1">
        <f>Global_Household_Financial_Dyna[[#This Row],[Monthly_Savings]]/Global_Household_Financial_Dyna[[#This Row],[Net Income]]</f>
        <v>-0.2166665452399513</v>
      </c>
      <c r="M3595" s="2">
        <f>Global_Household_Financial_Dyna[[#This Row],[Monthly_Expenses]]/Global_Household_Financial_Dyna[[#This Row],[Net Income]]</f>
        <v>1.2166738308428713</v>
      </c>
      <c r="N3595" t="str">
        <f>IF(Global_Household_Financial_Dyna[[#This Row],[Monthly_Savings]]&lt;0,"High Risk", IF(Global_Household_Financial_Dyna[[#This Row],[Savings Rate%]]&lt;0.1, "Medium", "Safe"))</f>
        <v>High Risk</v>
      </c>
      <c r="O3595">
        <f>Global_Household_Financial_Dyna[[#This Row],[Total_Household_Income]]/Global_Household_Financial_Dyna[[#This Row],[Family_Size]]</f>
        <v>879.85500000000002</v>
      </c>
      <c r="P3595" s="2">
        <f t="shared" si="112"/>
        <v>0.32336204947805613</v>
      </c>
      <c r="Q3595" s="2">
        <f t="shared" si="113"/>
        <v>-0.54002859471800746</v>
      </c>
      <c r="R3595" s="2" t="str">
        <f>IF(Global_Household_Financial_Dyna[[#This Row],[Vs country_Average]]&lt;-0.2, "Underperformer", IF(Global_Household_Financial_Dyna[[#This Row],[Vs country_Average]]&gt;0.2, "Outperformer", "Normal"))</f>
        <v>Underperformer</v>
      </c>
      <c r="S35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-213.89149999999998</v>
      </c>
      <c r="T35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-130.39299999999997</v>
      </c>
      <c r="U35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-46.894499999999965</v>
      </c>
      <c r="V35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36.604000000000042</v>
      </c>
    </row>
    <row r="3596" spans="1:22" x14ac:dyDescent="0.3">
      <c r="A3596">
        <v>3604</v>
      </c>
      <c r="B3596" t="s">
        <v>10</v>
      </c>
      <c r="C3596" t="s">
        <v>22</v>
      </c>
      <c r="D3596">
        <v>4</v>
      </c>
      <c r="E3596">
        <v>2</v>
      </c>
      <c r="F3596">
        <v>618.98</v>
      </c>
      <c r="G3596">
        <v>852.89</v>
      </c>
      <c r="H3596">
        <v>85.29</v>
      </c>
      <c r="I3596">
        <v>435.73</v>
      </c>
      <c r="J3596">
        <v>331.87</v>
      </c>
      <c r="K3596">
        <f>Global_Household_Financial_Dyna[[#This Row],[Total_Household_Income]]-Global_Household_Financial_Dyna[[#This Row],[Estimated_Taxes]]</f>
        <v>767.6</v>
      </c>
      <c r="L3596" s="1">
        <f>Global_Household_Financial_Dyna[[#This Row],[Monthly_Savings]]/Global_Household_Financial_Dyna[[#This Row],[Net Income]]</f>
        <v>0.43234757686294945</v>
      </c>
      <c r="M3596" s="2">
        <f>Global_Household_Financial_Dyna[[#This Row],[Monthly_Expenses]]/Global_Household_Financial_Dyna[[#This Row],[Net Income]]</f>
        <v>0.56765242313705055</v>
      </c>
      <c r="N3596" t="str">
        <f>IF(Global_Household_Financial_Dyna[[#This Row],[Monthly_Savings]]&lt;0,"High Risk", IF(Global_Household_Financial_Dyna[[#This Row],[Savings Rate%]]&lt;0.1, "Medium", "Safe"))</f>
        <v>Safe</v>
      </c>
      <c r="O3596">
        <f>Global_Household_Financial_Dyna[[#This Row],[Total_Household_Income]]/Global_Household_Financial_Dyna[[#This Row],[Family_Size]]</f>
        <v>213.2225</v>
      </c>
      <c r="P3596" s="2">
        <f t="shared" si="112"/>
        <v>0.42077341556833553</v>
      </c>
      <c r="Q3596" s="2">
        <f t="shared" si="113"/>
        <v>1.1574161294613916E-2</v>
      </c>
      <c r="R3596" s="2" t="str">
        <f>IF(Global_Household_Financial_Dyna[[#This Row],[Vs country_Average]]&lt;-0.2, "Underperformer", IF(Global_Household_Financial_Dyna[[#This Row],[Vs country_Average]]&gt;0.2, "Outperformer", "Normal"))</f>
        <v>Normal</v>
      </c>
      <c r="S35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331.87</v>
      </c>
      <c r="T35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331.87</v>
      </c>
      <c r="U35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331.87</v>
      </c>
      <c r="V35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331.87</v>
      </c>
    </row>
    <row r="3597" spans="1:22" x14ac:dyDescent="0.3">
      <c r="A3597">
        <v>3605</v>
      </c>
      <c r="B3597" t="s">
        <v>18</v>
      </c>
      <c r="C3597" t="s">
        <v>20</v>
      </c>
      <c r="D3597">
        <v>5</v>
      </c>
      <c r="E3597">
        <v>1</v>
      </c>
      <c r="F3597">
        <v>3604.92</v>
      </c>
      <c r="G3597">
        <v>3604.92</v>
      </c>
      <c r="H3597">
        <v>793.08</v>
      </c>
      <c r="I3597">
        <v>3421.06</v>
      </c>
      <c r="J3597">
        <v>-609.23</v>
      </c>
      <c r="K3597">
        <f>Global_Household_Financial_Dyna[[#This Row],[Total_Household_Income]]-Global_Household_Financial_Dyna[[#This Row],[Estimated_Taxes]]</f>
        <v>2811.84</v>
      </c>
      <c r="L3597" s="1">
        <f>Global_Household_Financial_Dyna[[#This Row],[Monthly_Savings]]/Global_Household_Financial_Dyna[[#This Row],[Net Income]]</f>
        <v>-0.21666595538864231</v>
      </c>
      <c r="M3597" s="2">
        <f>Global_Household_Financial_Dyna[[#This Row],[Monthly_Expenses]]/Global_Household_Financial_Dyna[[#This Row],[Net Income]]</f>
        <v>1.2166623989985204</v>
      </c>
      <c r="N3597" t="str">
        <f>IF(Global_Household_Financial_Dyna[[#This Row],[Monthly_Savings]]&lt;0,"High Risk", IF(Global_Household_Financial_Dyna[[#This Row],[Savings Rate%]]&lt;0.1, "Medium", "Safe"))</f>
        <v>High Risk</v>
      </c>
      <c r="O3597">
        <f>Global_Household_Financial_Dyna[[#This Row],[Total_Household_Income]]/Global_Household_Financial_Dyna[[#This Row],[Family_Size]]</f>
        <v>720.98400000000004</v>
      </c>
      <c r="P3597" s="2">
        <f t="shared" si="112"/>
        <v>0.32336204947805613</v>
      </c>
      <c r="Q3597" s="2">
        <f t="shared" si="113"/>
        <v>-0.54002800486669844</v>
      </c>
      <c r="R3597" s="2" t="str">
        <f>IF(Global_Household_Financial_Dyna[[#This Row],[Vs country_Average]]&lt;-0.2, "Underperformer", IF(Global_Household_Financial_Dyna[[#This Row],[Vs country_Average]]&gt;0.2, "Outperformer", "Normal"))</f>
        <v>Underperformer</v>
      </c>
      <c r="S35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-438.17700000000002</v>
      </c>
      <c r="T35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-267.12400000000008</v>
      </c>
      <c r="U35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-96.071000000000026</v>
      </c>
      <c r="V35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74.981999999999857</v>
      </c>
    </row>
    <row r="3598" spans="1:22" x14ac:dyDescent="0.3">
      <c r="A3598">
        <v>3606</v>
      </c>
      <c r="B3598" t="s">
        <v>18</v>
      </c>
      <c r="C3598" t="s">
        <v>20</v>
      </c>
      <c r="D3598">
        <v>5</v>
      </c>
      <c r="E3598">
        <v>3</v>
      </c>
      <c r="F3598">
        <v>3550.3</v>
      </c>
      <c r="G3598">
        <v>7424.52</v>
      </c>
      <c r="H3598">
        <v>1633.39</v>
      </c>
      <c r="I3598">
        <v>3061.3</v>
      </c>
      <c r="J3598">
        <v>2729.82</v>
      </c>
      <c r="K3598">
        <f>Global_Household_Financial_Dyna[[#This Row],[Total_Household_Income]]-Global_Household_Financial_Dyna[[#This Row],[Estimated_Taxes]]</f>
        <v>5791.13</v>
      </c>
      <c r="L3598" s="1">
        <f>Global_Household_Financial_Dyna[[#This Row],[Monthly_Savings]]/Global_Household_Financial_Dyna[[#This Row],[Net Income]]</f>
        <v>0.47137950624489522</v>
      </c>
      <c r="M3598" s="2">
        <f>Global_Household_Financial_Dyna[[#This Row],[Monthly_Expenses]]/Global_Household_Financial_Dyna[[#This Row],[Net Income]]</f>
        <v>0.52861876697639321</v>
      </c>
      <c r="N3598" t="str">
        <f>IF(Global_Household_Financial_Dyna[[#This Row],[Monthly_Savings]]&lt;0,"High Risk", IF(Global_Household_Financial_Dyna[[#This Row],[Savings Rate%]]&lt;0.1, "Medium", "Safe"))</f>
        <v>Safe</v>
      </c>
      <c r="O3598">
        <f>Global_Household_Financial_Dyna[[#This Row],[Total_Household_Income]]/Global_Household_Financial_Dyna[[#This Row],[Family_Size]]</f>
        <v>1484.904</v>
      </c>
      <c r="P3598" s="2">
        <f t="shared" si="112"/>
        <v>0.32336204947805613</v>
      </c>
      <c r="Q3598" s="2">
        <f t="shared" si="113"/>
        <v>0.14801745676683908</v>
      </c>
      <c r="R3598" s="2" t="str">
        <f>IF(Global_Household_Financial_Dyna[[#This Row],[Vs country_Average]]&lt;-0.2, "Underperformer", IF(Global_Household_Financial_Dyna[[#This Row],[Vs country_Average]]&gt;0.2, "Outperformer", "Normal"))</f>
        <v>Normal</v>
      </c>
      <c r="S35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2729.82</v>
      </c>
      <c r="T35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2729.82</v>
      </c>
      <c r="U35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2729.82</v>
      </c>
      <c r="V35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2729.82</v>
      </c>
    </row>
    <row r="3599" spans="1:22" x14ac:dyDescent="0.3">
      <c r="A3599">
        <v>3607</v>
      </c>
      <c r="B3599" t="s">
        <v>14</v>
      </c>
      <c r="C3599" t="s">
        <v>15</v>
      </c>
      <c r="D3599">
        <v>3</v>
      </c>
      <c r="E3599">
        <v>3</v>
      </c>
      <c r="F3599">
        <v>2169.13</v>
      </c>
      <c r="G3599">
        <v>4460.62</v>
      </c>
      <c r="H3599">
        <v>669.09</v>
      </c>
      <c r="I3599">
        <v>753.38</v>
      </c>
      <c r="J3599">
        <v>3038.14</v>
      </c>
      <c r="K3599">
        <f>Global_Household_Financial_Dyna[[#This Row],[Total_Household_Income]]-Global_Household_Financial_Dyna[[#This Row],[Estimated_Taxes]]</f>
        <v>3791.5299999999997</v>
      </c>
      <c r="L3599" s="1">
        <f>Global_Household_Financial_Dyna[[#This Row],[Monthly_Savings]]/Global_Household_Financial_Dyna[[#This Row],[Net Income]]</f>
        <v>0.80129657420619116</v>
      </c>
      <c r="M3599" s="2">
        <f>Global_Household_Financial_Dyna[[#This Row],[Monthly_Expenses]]/Global_Household_Financial_Dyna[[#This Row],[Net Income]]</f>
        <v>0.19870078833610708</v>
      </c>
      <c r="N3599" t="str">
        <f>IF(Global_Household_Financial_Dyna[[#This Row],[Monthly_Savings]]&lt;0,"High Risk", IF(Global_Household_Financial_Dyna[[#This Row],[Savings Rate%]]&lt;0.1, "Medium", "Safe"))</f>
        <v>Safe</v>
      </c>
      <c r="O3599">
        <f>Global_Household_Financial_Dyna[[#This Row],[Total_Household_Income]]/Global_Household_Financial_Dyna[[#This Row],[Family_Size]]</f>
        <v>1486.8733333333332</v>
      </c>
      <c r="P3599" s="2">
        <f t="shared" si="112"/>
        <v>0.39788995363055785</v>
      </c>
      <c r="Q3599" s="2">
        <f t="shared" si="113"/>
        <v>0.40340662057563331</v>
      </c>
      <c r="R3599" s="2" t="str">
        <f>IF(Global_Household_Financial_Dyna[[#This Row],[Vs country_Average]]&lt;-0.2, "Underperformer", IF(Global_Household_Financial_Dyna[[#This Row],[Vs country_Average]]&gt;0.2, "Outperformer", "Normal"))</f>
        <v>Outperformer</v>
      </c>
      <c r="S35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3038.14</v>
      </c>
      <c r="T35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3038.14</v>
      </c>
      <c r="U35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3038.14</v>
      </c>
      <c r="V35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3038.14</v>
      </c>
    </row>
    <row r="3600" spans="1:22" x14ac:dyDescent="0.3">
      <c r="A3600">
        <v>3608</v>
      </c>
      <c r="B3600" t="s">
        <v>10</v>
      </c>
      <c r="C3600" t="s">
        <v>22</v>
      </c>
      <c r="D3600">
        <v>7</v>
      </c>
      <c r="E3600">
        <v>3</v>
      </c>
      <c r="F3600">
        <v>607.05999999999995</v>
      </c>
      <c r="G3600">
        <v>1163.8599999999999</v>
      </c>
      <c r="H3600">
        <v>116.39</v>
      </c>
      <c r="I3600">
        <v>981.9</v>
      </c>
      <c r="J3600">
        <v>65.569999999999993</v>
      </c>
      <c r="K3600">
        <f>Global_Household_Financial_Dyna[[#This Row],[Total_Household_Income]]-Global_Household_Financial_Dyna[[#This Row],[Estimated_Taxes]]</f>
        <v>1047.4699999999998</v>
      </c>
      <c r="L3600" s="1">
        <f>Global_Household_Financial_Dyna[[#This Row],[Monthly_Savings]]/Global_Household_Financial_Dyna[[#This Row],[Net Income]]</f>
        <v>6.25984515069644E-2</v>
      </c>
      <c r="M3600" s="2">
        <f>Global_Household_Financial_Dyna[[#This Row],[Monthly_Expenses]]/Global_Household_Financial_Dyna[[#This Row],[Net Income]]</f>
        <v>0.93740154849303581</v>
      </c>
      <c r="N3600" t="str">
        <f>IF(Global_Household_Financial_Dyna[[#This Row],[Monthly_Savings]]&lt;0,"High Risk", IF(Global_Household_Financial_Dyna[[#This Row],[Savings Rate%]]&lt;0.1, "Medium", "Safe"))</f>
        <v>Medium</v>
      </c>
      <c r="O3600">
        <f>Global_Household_Financial_Dyna[[#This Row],[Total_Household_Income]]/Global_Household_Financial_Dyna[[#This Row],[Family_Size]]</f>
        <v>166.26571428571427</v>
      </c>
      <c r="P3600" s="2">
        <f t="shared" si="112"/>
        <v>0.42077341556833553</v>
      </c>
      <c r="Q3600" s="2">
        <f t="shared" si="113"/>
        <v>-0.35817496406137111</v>
      </c>
      <c r="R3600" s="2" t="str">
        <f>IF(Global_Household_Financial_Dyna[[#This Row],[Vs country_Average]]&lt;-0.2, "Underperformer", IF(Global_Household_Financial_Dyna[[#This Row],[Vs country_Average]]&gt;0.2, "Outperformer", "Normal"))</f>
        <v>Underperformer</v>
      </c>
      <c r="S36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65.569999999999993</v>
      </c>
      <c r="T36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65.569999999999993</v>
      </c>
      <c r="U36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65.569999999999993</v>
      </c>
      <c r="V36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65.569999999999993</v>
      </c>
    </row>
    <row r="3601" spans="1:22" x14ac:dyDescent="0.3">
      <c r="A3601">
        <v>3609</v>
      </c>
      <c r="B3601" t="s">
        <v>12</v>
      </c>
      <c r="C3601" t="s">
        <v>13</v>
      </c>
      <c r="D3601">
        <v>1</v>
      </c>
      <c r="E3601">
        <v>1</v>
      </c>
      <c r="F3601">
        <v>6087.43</v>
      </c>
      <c r="G3601">
        <v>6087.43</v>
      </c>
      <c r="H3601">
        <v>1521.86</v>
      </c>
      <c r="I3601">
        <v>1778.98</v>
      </c>
      <c r="J3601">
        <v>2786.59</v>
      </c>
      <c r="K3601">
        <f>Global_Household_Financial_Dyna[[#This Row],[Total_Household_Income]]-Global_Household_Financial_Dyna[[#This Row],[Estimated_Taxes]]</f>
        <v>4565.5700000000006</v>
      </c>
      <c r="L3601" s="1">
        <f>Global_Household_Financial_Dyna[[#This Row],[Monthly_Savings]]/Global_Household_Financial_Dyna[[#This Row],[Net Income]]</f>
        <v>0.61034876258605164</v>
      </c>
      <c r="M3601" s="2">
        <f>Global_Household_Financial_Dyna[[#This Row],[Monthly_Expenses]]/Global_Household_Financial_Dyna[[#This Row],[Net Income]]</f>
        <v>0.38965123741394825</v>
      </c>
      <c r="N3601" t="str">
        <f>IF(Global_Household_Financial_Dyna[[#This Row],[Monthly_Savings]]&lt;0,"High Risk", IF(Global_Household_Financial_Dyna[[#This Row],[Savings Rate%]]&lt;0.1, "Medium", "Safe"))</f>
        <v>Safe</v>
      </c>
      <c r="O3601">
        <f>Global_Household_Financial_Dyna[[#This Row],[Total_Household_Income]]/Global_Household_Financial_Dyna[[#This Row],[Family_Size]]</f>
        <v>6087.43</v>
      </c>
      <c r="P3601" s="2">
        <f t="shared" si="112"/>
        <v>0.30718716818024266</v>
      </c>
      <c r="Q3601" s="2">
        <f t="shared" si="113"/>
        <v>0.30316159440580898</v>
      </c>
      <c r="R3601" s="2" t="str">
        <f>IF(Global_Household_Financial_Dyna[[#This Row],[Vs country_Average]]&lt;-0.2, "Underperformer", IF(Global_Household_Financial_Dyna[[#This Row],[Vs country_Average]]&gt;0.2, "Outperformer", "Normal"))</f>
        <v>Outperformer</v>
      </c>
      <c r="S36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2786.59</v>
      </c>
      <c r="T36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2786.59</v>
      </c>
      <c r="U36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2786.59</v>
      </c>
      <c r="V36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2786.59</v>
      </c>
    </row>
    <row r="3602" spans="1:22" x14ac:dyDescent="0.3">
      <c r="A3602">
        <v>3610</v>
      </c>
      <c r="B3602" t="s">
        <v>12</v>
      </c>
      <c r="C3602" t="s">
        <v>13</v>
      </c>
      <c r="D3602">
        <v>4</v>
      </c>
      <c r="E3602">
        <v>3</v>
      </c>
      <c r="F3602">
        <v>5745.31</v>
      </c>
      <c r="G3602">
        <v>12548.53</v>
      </c>
      <c r="H3602">
        <v>3764.56</v>
      </c>
      <c r="I3602">
        <v>2924.74</v>
      </c>
      <c r="J3602">
        <v>5859.23</v>
      </c>
      <c r="K3602">
        <f>Global_Household_Financial_Dyna[[#This Row],[Total_Household_Income]]-Global_Household_Financial_Dyna[[#This Row],[Estimated_Taxes]]</f>
        <v>8783.9700000000012</v>
      </c>
      <c r="L3602" s="1">
        <f>Global_Household_Financial_Dyna[[#This Row],[Monthly_Savings]]/Global_Household_Financial_Dyna[[#This Row],[Net Income]]</f>
        <v>0.66703665882283281</v>
      </c>
      <c r="M3602" s="2">
        <f>Global_Household_Financial_Dyna[[#This Row],[Monthly_Expenses]]/Global_Household_Financial_Dyna[[#This Row],[Net Income]]</f>
        <v>0.33296334117716697</v>
      </c>
      <c r="N3602" t="str">
        <f>IF(Global_Household_Financial_Dyna[[#This Row],[Monthly_Savings]]&lt;0,"High Risk", IF(Global_Household_Financial_Dyna[[#This Row],[Savings Rate%]]&lt;0.1, "Medium", "Safe"))</f>
        <v>Safe</v>
      </c>
      <c r="O3602">
        <f>Global_Household_Financial_Dyna[[#This Row],[Total_Household_Income]]/Global_Household_Financial_Dyna[[#This Row],[Family_Size]]</f>
        <v>3137.1325000000002</v>
      </c>
      <c r="P3602" s="2">
        <f t="shared" si="112"/>
        <v>0.30718716818024266</v>
      </c>
      <c r="Q3602" s="2">
        <f t="shared" si="113"/>
        <v>0.35984949064259014</v>
      </c>
      <c r="R3602" s="2" t="str">
        <f>IF(Global_Household_Financial_Dyna[[#This Row],[Vs country_Average]]&lt;-0.2, "Underperformer", IF(Global_Household_Financial_Dyna[[#This Row],[Vs country_Average]]&gt;0.2, "Outperformer", "Normal"))</f>
        <v>Outperformer</v>
      </c>
      <c r="S36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5859.23</v>
      </c>
      <c r="T36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5859.23</v>
      </c>
      <c r="U36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5859.23</v>
      </c>
      <c r="V36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5859.23</v>
      </c>
    </row>
    <row r="3603" spans="1:22" x14ac:dyDescent="0.3">
      <c r="A3603">
        <v>3611</v>
      </c>
      <c r="B3603" t="s">
        <v>16</v>
      </c>
      <c r="C3603" t="s">
        <v>17</v>
      </c>
      <c r="D3603">
        <v>8</v>
      </c>
      <c r="E3603">
        <v>2</v>
      </c>
      <c r="F3603">
        <v>5558.38</v>
      </c>
      <c r="G3603">
        <v>8202.4</v>
      </c>
      <c r="H3603">
        <v>3280.96</v>
      </c>
      <c r="I3603">
        <v>4381.8599999999997</v>
      </c>
      <c r="J3603">
        <v>539.58000000000004</v>
      </c>
      <c r="K3603">
        <f>Global_Household_Financial_Dyna[[#This Row],[Total_Household_Income]]-Global_Household_Financial_Dyna[[#This Row],[Estimated_Taxes]]</f>
        <v>4921.4399999999996</v>
      </c>
      <c r="L3603" s="1">
        <f>Global_Household_Financial_Dyna[[#This Row],[Monthly_Savings]]/Global_Household_Financial_Dyna[[#This Row],[Net Income]]</f>
        <v>0.10963864234858092</v>
      </c>
      <c r="M3603" s="2">
        <f>Global_Household_Financial_Dyna[[#This Row],[Monthly_Expenses]]/Global_Household_Financial_Dyna[[#This Row],[Net Income]]</f>
        <v>0.89036135765141911</v>
      </c>
      <c r="N3603" t="str">
        <f>IF(Global_Household_Financial_Dyna[[#This Row],[Monthly_Savings]]&lt;0,"High Risk", IF(Global_Household_Financial_Dyna[[#This Row],[Savings Rate%]]&lt;0.1, "Medium", "Safe"))</f>
        <v>Safe</v>
      </c>
      <c r="O3603">
        <f>Global_Household_Financial_Dyna[[#This Row],[Total_Household_Income]]/Global_Household_Financial_Dyna[[#This Row],[Family_Size]]</f>
        <v>1025.3</v>
      </c>
      <c r="P3603" s="2">
        <f t="shared" si="112"/>
        <v>0.15879799892000862</v>
      </c>
      <c r="Q3603" s="2">
        <f t="shared" si="113"/>
        <v>-4.9159356571427698E-2</v>
      </c>
      <c r="R3603" s="2" t="str">
        <f>IF(Global_Household_Financial_Dyna[[#This Row],[Vs country_Average]]&lt;-0.2, "Underperformer", IF(Global_Household_Financial_Dyna[[#This Row],[Vs country_Average]]&gt;0.2, "Outperformer", "Normal"))</f>
        <v>Normal</v>
      </c>
      <c r="S36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539.58000000000004</v>
      </c>
      <c r="T36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539.58000000000004</v>
      </c>
      <c r="U36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539.58000000000004</v>
      </c>
      <c r="V36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539.58000000000004</v>
      </c>
    </row>
    <row r="3604" spans="1:22" x14ac:dyDescent="0.3">
      <c r="A3604">
        <v>3612</v>
      </c>
      <c r="B3604" t="s">
        <v>18</v>
      </c>
      <c r="C3604" t="s">
        <v>19</v>
      </c>
      <c r="D3604">
        <v>1</v>
      </c>
      <c r="E3604">
        <v>1</v>
      </c>
      <c r="F3604">
        <v>6527.75</v>
      </c>
      <c r="G3604">
        <v>6527.75</v>
      </c>
      <c r="H3604">
        <v>1436.11</v>
      </c>
      <c r="I3604">
        <v>1247.47</v>
      </c>
      <c r="J3604">
        <v>3844.18</v>
      </c>
      <c r="K3604">
        <f>Global_Household_Financial_Dyna[[#This Row],[Total_Household_Income]]-Global_Household_Financial_Dyna[[#This Row],[Estimated_Taxes]]</f>
        <v>5091.6400000000003</v>
      </c>
      <c r="L3604" s="1">
        <f>Global_Household_Financial_Dyna[[#This Row],[Monthly_Savings]]/Global_Household_Financial_Dyna[[#This Row],[Net Income]]</f>
        <v>0.75499838951693354</v>
      </c>
      <c r="M3604" s="2">
        <f>Global_Household_Financial_Dyna[[#This Row],[Monthly_Expenses]]/Global_Household_Financial_Dyna[[#This Row],[Net Income]]</f>
        <v>0.24500357448680582</v>
      </c>
      <c r="N3604" t="str">
        <f>IF(Global_Household_Financial_Dyna[[#This Row],[Monthly_Savings]]&lt;0,"High Risk", IF(Global_Household_Financial_Dyna[[#This Row],[Savings Rate%]]&lt;0.1, "Medium", "Safe"))</f>
        <v>Safe</v>
      </c>
      <c r="O3604">
        <f>Global_Household_Financial_Dyna[[#This Row],[Total_Household_Income]]/Global_Household_Financial_Dyna[[#This Row],[Family_Size]]</f>
        <v>6527.75</v>
      </c>
      <c r="P3604" s="2">
        <f t="shared" si="112"/>
        <v>0.32336204947805613</v>
      </c>
      <c r="Q3604" s="2">
        <f t="shared" si="113"/>
        <v>0.43163634003887741</v>
      </c>
      <c r="R3604" s="2" t="str">
        <f>IF(Global_Household_Financial_Dyna[[#This Row],[Vs country_Average]]&lt;-0.2, "Underperformer", IF(Global_Household_Financial_Dyna[[#This Row],[Vs country_Average]]&gt;0.2, "Outperformer", "Normal"))</f>
        <v>Outperformer</v>
      </c>
      <c r="S36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3844.18</v>
      </c>
      <c r="T36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3844.18</v>
      </c>
      <c r="U36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3844.18</v>
      </c>
      <c r="V36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3844.18</v>
      </c>
    </row>
    <row r="3605" spans="1:22" x14ac:dyDescent="0.3">
      <c r="A3605">
        <v>3613</v>
      </c>
      <c r="B3605" t="s">
        <v>10</v>
      </c>
      <c r="C3605" t="s">
        <v>11</v>
      </c>
      <c r="D3605">
        <v>6</v>
      </c>
      <c r="E3605">
        <v>3</v>
      </c>
      <c r="F3605">
        <v>497.49</v>
      </c>
      <c r="G3605">
        <v>1176.05</v>
      </c>
      <c r="H3605">
        <v>117.61</v>
      </c>
      <c r="I3605">
        <v>731.02</v>
      </c>
      <c r="J3605">
        <v>327.43</v>
      </c>
      <c r="K3605">
        <f>Global_Household_Financial_Dyna[[#This Row],[Total_Household_Income]]-Global_Household_Financial_Dyna[[#This Row],[Estimated_Taxes]]</f>
        <v>1058.44</v>
      </c>
      <c r="L3605" s="1">
        <f>Global_Household_Financial_Dyna[[#This Row],[Monthly_Savings]]/Global_Household_Financial_Dyna[[#This Row],[Net Income]]</f>
        <v>0.3093514984316541</v>
      </c>
      <c r="M3605" s="2">
        <f>Global_Household_Financial_Dyna[[#This Row],[Monthly_Expenses]]/Global_Household_Financial_Dyna[[#This Row],[Net Income]]</f>
        <v>0.69065794943501757</v>
      </c>
      <c r="N3605" t="str">
        <f>IF(Global_Household_Financial_Dyna[[#This Row],[Monthly_Savings]]&lt;0,"High Risk", IF(Global_Household_Financial_Dyna[[#This Row],[Savings Rate%]]&lt;0.1, "Medium", "Safe"))</f>
        <v>Safe</v>
      </c>
      <c r="O3605">
        <f>Global_Household_Financial_Dyna[[#This Row],[Total_Household_Income]]/Global_Household_Financial_Dyna[[#This Row],[Family_Size]]</f>
        <v>196.00833333333333</v>
      </c>
      <c r="P3605" s="2">
        <f t="shared" si="112"/>
        <v>0.42077341556833553</v>
      </c>
      <c r="Q3605" s="2">
        <f t="shared" si="113"/>
        <v>-0.11142191713668143</v>
      </c>
      <c r="R3605" s="2" t="str">
        <f>IF(Global_Household_Financial_Dyna[[#This Row],[Vs country_Average]]&lt;-0.2, "Underperformer", IF(Global_Household_Financial_Dyna[[#This Row],[Vs country_Average]]&gt;0.2, "Outperformer", "Normal"))</f>
        <v>Normal</v>
      </c>
      <c r="S36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327.43</v>
      </c>
      <c r="T36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327.43</v>
      </c>
      <c r="U36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327.43</v>
      </c>
      <c r="V36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327.43</v>
      </c>
    </row>
    <row r="3606" spans="1:22" x14ac:dyDescent="0.3">
      <c r="A3606">
        <v>3614</v>
      </c>
      <c r="B3606" t="s">
        <v>14</v>
      </c>
      <c r="C3606" t="s">
        <v>15</v>
      </c>
      <c r="D3606">
        <v>6</v>
      </c>
      <c r="E3606">
        <v>3</v>
      </c>
      <c r="F3606">
        <v>2476.14</v>
      </c>
      <c r="G3606">
        <v>5752.95</v>
      </c>
      <c r="H3606">
        <v>862.94</v>
      </c>
      <c r="I3606">
        <v>1810.36</v>
      </c>
      <c r="J3606">
        <v>3079.64</v>
      </c>
      <c r="K3606">
        <f>Global_Household_Financial_Dyna[[#This Row],[Total_Household_Income]]-Global_Household_Financial_Dyna[[#This Row],[Estimated_Taxes]]</f>
        <v>4890.01</v>
      </c>
      <c r="L3606" s="1">
        <f>Global_Household_Financial_Dyna[[#This Row],[Monthly_Savings]]/Global_Household_Financial_Dyna[[#This Row],[Net Income]]</f>
        <v>0.62978194318621017</v>
      </c>
      <c r="M3606" s="2">
        <f>Global_Household_Financial_Dyna[[#This Row],[Monthly_Expenses]]/Global_Household_Financial_Dyna[[#This Row],[Net Income]]</f>
        <v>0.37021601182819663</v>
      </c>
      <c r="N3606" t="str">
        <f>IF(Global_Household_Financial_Dyna[[#This Row],[Monthly_Savings]]&lt;0,"High Risk", IF(Global_Household_Financial_Dyna[[#This Row],[Savings Rate%]]&lt;0.1, "Medium", "Safe"))</f>
        <v>Safe</v>
      </c>
      <c r="O3606">
        <f>Global_Household_Financial_Dyna[[#This Row],[Total_Household_Income]]/Global_Household_Financial_Dyna[[#This Row],[Family_Size]]</f>
        <v>958.82499999999993</v>
      </c>
      <c r="P3606" s="2">
        <f t="shared" si="112"/>
        <v>0.39788995363055785</v>
      </c>
      <c r="Q3606" s="2">
        <f t="shared" si="113"/>
        <v>0.23189198955565232</v>
      </c>
      <c r="R3606" s="2" t="str">
        <f>IF(Global_Household_Financial_Dyna[[#This Row],[Vs country_Average]]&lt;-0.2, "Underperformer", IF(Global_Household_Financial_Dyna[[#This Row],[Vs country_Average]]&gt;0.2, "Outperformer", "Normal"))</f>
        <v>Outperformer</v>
      </c>
      <c r="S36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3079.64</v>
      </c>
      <c r="T36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3079.64</v>
      </c>
      <c r="U36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3079.64</v>
      </c>
      <c r="V36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3079.64</v>
      </c>
    </row>
    <row r="3607" spans="1:22" x14ac:dyDescent="0.3">
      <c r="A3607">
        <v>3615</v>
      </c>
      <c r="B3607" t="s">
        <v>10</v>
      </c>
      <c r="C3607" t="s">
        <v>22</v>
      </c>
      <c r="D3607">
        <v>4</v>
      </c>
      <c r="E3607">
        <v>3</v>
      </c>
      <c r="F3607">
        <v>1030.72</v>
      </c>
      <c r="G3607">
        <v>2141.6</v>
      </c>
      <c r="H3607">
        <v>214.16</v>
      </c>
      <c r="I3607">
        <v>474.78</v>
      </c>
      <c r="J3607">
        <v>1452.66</v>
      </c>
      <c r="K3607">
        <f>Global_Household_Financial_Dyna[[#This Row],[Total_Household_Income]]-Global_Household_Financial_Dyna[[#This Row],[Estimated_Taxes]]</f>
        <v>1927.4399999999998</v>
      </c>
      <c r="L3607" s="1">
        <f>Global_Household_Financial_Dyna[[#This Row],[Monthly_Savings]]/Global_Household_Financial_Dyna[[#This Row],[Net Income]]</f>
        <v>0.7536732660938863</v>
      </c>
      <c r="M3607" s="2">
        <f>Global_Household_Financial_Dyna[[#This Row],[Monthly_Expenses]]/Global_Household_Financial_Dyna[[#This Row],[Net Income]]</f>
        <v>0.24632673390611382</v>
      </c>
      <c r="N3607" t="str">
        <f>IF(Global_Household_Financial_Dyna[[#This Row],[Monthly_Savings]]&lt;0,"High Risk", IF(Global_Household_Financial_Dyna[[#This Row],[Savings Rate%]]&lt;0.1, "Medium", "Safe"))</f>
        <v>Safe</v>
      </c>
      <c r="O3607">
        <f>Global_Household_Financial_Dyna[[#This Row],[Total_Household_Income]]/Global_Household_Financial_Dyna[[#This Row],[Family_Size]]</f>
        <v>535.4</v>
      </c>
      <c r="P3607" s="2">
        <f t="shared" si="112"/>
        <v>0.42077341556833553</v>
      </c>
      <c r="Q3607" s="2">
        <f t="shared" si="113"/>
        <v>0.33289985052555077</v>
      </c>
      <c r="R3607" s="2" t="str">
        <f>IF(Global_Household_Financial_Dyna[[#This Row],[Vs country_Average]]&lt;-0.2, "Underperformer", IF(Global_Household_Financial_Dyna[[#This Row],[Vs country_Average]]&gt;0.2, "Outperformer", "Normal"))</f>
        <v>Outperformer</v>
      </c>
      <c r="S36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1452.66</v>
      </c>
      <c r="T36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1452.66</v>
      </c>
      <c r="U36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1452.66</v>
      </c>
      <c r="V36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1452.66</v>
      </c>
    </row>
    <row r="3608" spans="1:22" x14ac:dyDescent="0.3">
      <c r="A3608">
        <v>3616</v>
      </c>
      <c r="B3608" t="s">
        <v>18</v>
      </c>
      <c r="C3608" t="s">
        <v>20</v>
      </c>
      <c r="D3608">
        <v>7</v>
      </c>
      <c r="E3608">
        <v>3</v>
      </c>
      <c r="F3608">
        <v>3719.83</v>
      </c>
      <c r="G3608">
        <v>8659.93</v>
      </c>
      <c r="H3608">
        <v>2338.1799999999998</v>
      </c>
      <c r="I3608">
        <v>4336.54</v>
      </c>
      <c r="J3608">
        <v>1985.2</v>
      </c>
      <c r="K3608">
        <f>Global_Household_Financial_Dyna[[#This Row],[Total_Household_Income]]-Global_Household_Financial_Dyna[[#This Row],[Estimated_Taxes]]</f>
        <v>6321.75</v>
      </c>
      <c r="L3608" s="1">
        <f>Global_Household_Financial_Dyna[[#This Row],[Monthly_Savings]]/Global_Household_Financial_Dyna[[#This Row],[Net Income]]</f>
        <v>0.31402697038003718</v>
      </c>
      <c r="M3608" s="2">
        <f>Global_Household_Financial_Dyna[[#This Row],[Monthly_Expenses]]/Global_Household_Financial_Dyna[[#This Row],[Net Income]]</f>
        <v>0.68597144777949148</v>
      </c>
      <c r="N3608" t="str">
        <f>IF(Global_Household_Financial_Dyna[[#This Row],[Monthly_Savings]]&lt;0,"High Risk", IF(Global_Household_Financial_Dyna[[#This Row],[Savings Rate%]]&lt;0.1, "Medium", "Safe"))</f>
        <v>Safe</v>
      </c>
      <c r="O3608">
        <f>Global_Household_Financial_Dyna[[#This Row],[Total_Household_Income]]/Global_Household_Financial_Dyna[[#This Row],[Family_Size]]</f>
        <v>1237.1328571428571</v>
      </c>
      <c r="P3608" s="2">
        <f t="shared" si="112"/>
        <v>0.32336204947805613</v>
      </c>
      <c r="Q3608" s="2">
        <f t="shared" si="113"/>
        <v>-9.3350790980189502E-3</v>
      </c>
      <c r="R3608" s="2" t="str">
        <f>IF(Global_Household_Financial_Dyna[[#This Row],[Vs country_Average]]&lt;-0.2, "Underperformer", IF(Global_Household_Financial_Dyna[[#This Row],[Vs country_Average]]&gt;0.2, "Outperformer", "Normal"))</f>
        <v>Normal</v>
      </c>
      <c r="S36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1985.2</v>
      </c>
      <c r="T36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1985.2</v>
      </c>
      <c r="U36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1985.2</v>
      </c>
      <c r="V36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1985.2</v>
      </c>
    </row>
    <row r="3609" spans="1:22" x14ac:dyDescent="0.3">
      <c r="A3609">
        <v>3617</v>
      </c>
      <c r="B3609" t="s">
        <v>16</v>
      </c>
      <c r="C3609" t="s">
        <v>21</v>
      </c>
      <c r="D3609">
        <v>2</v>
      </c>
      <c r="E3609">
        <v>1</v>
      </c>
      <c r="F3609">
        <v>4532.99</v>
      </c>
      <c r="G3609">
        <v>4532.99</v>
      </c>
      <c r="H3609">
        <v>1586.55</v>
      </c>
      <c r="I3609">
        <v>2726.48</v>
      </c>
      <c r="J3609">
        <v>219.96</v>
      </c>
      <c r="K3609">
        <f>Global_Household_Financial_Dyna[[#This Row],[Total_Household_Income]]-Global_Household_Financial_Dyna[[#This Row],[Estimated_Taxes]]</f>
        <v>2946.4399999999996</v>
      </c>
      <c r="L3609" s="1">
        <f>Global_Household_Financial_Dyna[[#This Row],[Monthly_Savings]]/Global_Household_Financial_Dyna[[#This Row],[Net Income]]</f>
        <v>7.4652801346709943E-2</v>
      </c>
      <c r="M3609" s="2">
        <f>Global_Household_Financial_Dyna[[#This Row],[Monthly_Expenses]]/Global_Household_Financial_Dyna[[#This Row],[Net Income]]</f>
        <v>0.92534719865329018</v>
      </c>
      <c r="N3609" t="str">
        <f>IF(Global_Household_Financial_Dyna[[#This Row],[Monthly_Savings]]&lt;0,"High Risk", IF(Global_Household_Financial_Dyna[[#This Row],[Savings Rate%]]&lt;0.1, "Medium", "Safe"))</f>
        <v>Medium</v>
      </c>
      <c r="O3609">
        <f>Global_Household_Financial_Dyna[[#This Row],[Total_Household_Income]]/Global_Household_Financial_Dyna[[#This Row],[Family_Size]]</f>
        <v>2266.4949999999999</v>
      </c>
      <c r="P3609" s="2">
        <f t="shared" si="112"/>
        <v>0.15879799892000862</v>
      </c>
      <c r="Q3609" s="2">
        <f t="shared" si="113"/>
        <v>-8.4145197573298677E-2</v>
      </c>
      <c r="R3609" s="2" t="str">
        <f>IF(Global_Household_Financial_Dyna[[#This Row],[Vs country_Average]]&lt;-0.2, "Underperformer", IF(Global_Household_Financial_Dyna[[#This Row],[Vs country_Average]]&gt;0.2, "Outperformer", "Normal"))</f>
        <v>Normal</v>
      </c>
      <c r="S36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219.96</v>
      </c>
      <c r="T36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219.96</v>
      </c>
      <c r="U36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219.96</v>
      </c>
      <c r="V36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219.96</v>
      </c>
    </row>
    <row r="3610" spans="1:22" x14ac:dyDescent="0.3">
      <c r="A3610">
        <v>3618</v>
      </c>
      <c r="B3610" t="s">
        <v>14</v>
      </c>
      <c r="C3610" t="s">
        <v>15</v>
      </c>
      <c r="D3610">
        <v>6</v>
      </c>
      <c r="E3610">
        <v>2</v>
      </c>
      <c r="F3610">
        <v>1833.66</v>
      </c>
      <c r="G3610">
        <v>2488.5300000000002</v>
      </c>
      <c r="H3610">
        <v>373.28</v>
      </c>
      <c r="I3610">
        <v>1607.89</v>
      </c>
      <c r="J3610">
        <v>507.36</v>
      </c>
      <c r="K3610">
        <f>Global_Household_Financial_Dyna[[#This Row],[Total_Household_Income]]-Global_Household_Financial_Dyna[[#This Row],[Estimated_Taxes]]</f>
        <v>2115.25</v>
      </c>
      <c r="L3610" s="1">
        <f>Global_Household_Financial_Dyna[[#This Row],[Monthly_Savings]]/Global_Household_Financial_Dyna[[#This Row],[Net Income]]</f>
        <v>0.2398581727928141</v>
      </c>
      <c r="M3610" s="2">
        <f>Global_Household_Financial_Dyna[[#This Row],[Monthly_Expenses]]/Global_Household_Financial_Dyna[[#This Row],[Net Income]]</f>
        <v>0.76014182720718593</v>
      </c>
      <c r="N3610" t="str">
        <f>IF(Global_Household_Financial_Dyna[[#This Row],[Monthly_Savings]]&lt;0,"High Risk", IF(Global_Household_Financial_Dyna[[#This Row],[Savings Rate%]]&lt;0.1, "Medium", "Safe"))</f>
        <v>Safe</v>
      </c>
      <c r="O3610">
        <f>Global_Household_Financial_Dyna[[#This Row],[Total_Household_Income]]/Global_Household_Financial_Dyna[[#This Row],[Family_Size]]</f>
        <v>414.75500000000005</v>
      </c>
      <c r="P3610" s="2">
        <f t="shared" si="112"/>
        <v>0.39788995363055785</v>
      </c>
      <c r="Q3610" s="2">
        <f t="shared" si="113"/>
        <v>-0.15803178083774375</v>
      </c>
      <c r="R3610" s="2" t="str">
        <f>IF(Global_Household_Financial_Dyna[[#This Row],[Vs country_Average]]&lt;-0.2, "Underperformer", IF(Global_Household_Financial_Dyna[[#This Row],[Vs country_Average]]&gt;0.2, "Outperformer", "Normal"))</f>
        <v>Normal</v>
      </c>
      <c r="S36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507.36</v>
      </c>
      <c r="T36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507.36</v>
      </c>
      <c r="U36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507.36</v>
      </c>
      <c r="V36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507.36</v>
      </c>
    </row>
    <row r="3611" spans="1:22" x14ac:dyDescent="0.3">
      <c r="A3611">
        <v>3619</v>
      </c>
      <c r="B3611" t="s">
        <v>14</v>
      </c>
      <c r="C3611" t="s">
        <v>15</v>
      </c>
      <c r="D3611">
        <v>3</v>
      </c>
      <c r="E3611">
        <v>1</v>
      </c>
      <c r="F3611">
        <v>1405.58</v>
      </c>
      <c r="G3611">
        <v>1405.58</v>
      </c>
      <c r="H3611">
        <v>210.84</v>
      </c>
      <c r="I3611">
        <v>936.3</v>
      </c>
      <c r="J3611">
        <v>258.44</v>
      </c>
      <c r="K3611">
        <f>Global_Household_Financial_Dyna[[#This Row],[Total_Household_Income]]-Global_Household_Financial_Dyna[[#This Row],[Estimated_Taxes]]</f>
        <v>1194.74</v>
      </c>
      <c r="L3611" s="1">
        <f>Global_Household_Financial_Dyna[[#This Row],[Monthly_Savings]]/Global_Household_Financial_Dyna[[#This Row],[Net Income]]</f>
        <v>0.21631484674489848</v>
      </c>
      <c r="M3611" s="2">
        <f>Global_Household_Financial_Dyna[[#This Row],[Monthly_Expenses]]/Global_Household_Financial_Dyna[[#This Row],[Net Income]]</f>
        <v>0.78368515325510146</v>
      </c>
      <c r="N3611" t="str">
        <f>IF(Global_Household_Financial_Dyna[[#This Row],[Monthly_Savings]]&lt;0,"High Risk", IF(Global_Household_Financial_Dyna[[#This Row],[Savings Rate%]]&lt;0.1, "Medium", "Safe"))</f>
        <v>Safe</v>
      </c>
      <c r="O3611">
        <f>Global_Household_Financial_Dyna[[#This Row],[Total_Household_Income]]/Global_Household_Financial_Dyna[[#This Row],[Family_Size]]</f>
        <v>468.52666666666664</v>
      </c>
      <c r="P3611" s="2">
        <f t="shared" si="112"/>
        <v>0.39788995363055785</v>
      </c>
      <c r="Q3611" s="2">
        <f t="shared" si="113"/>
        <v>-0.18157510688565937</v>
      </c>
      <c r="R3611" s="2" t="str">
        <f>IF(Global_Household_Financial_Dyna[[#This Row],[Vs country_Average]]&lt;-0.2, "Underperformer", IF(Global_Household_Financial_Dyna[[#This Row],[Vs country_Average]]&gt;0.2, "Outperformer", "Normal"))</f>
        <v>Normal</v>
      </c>
      <c r="S36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258.44</v>
      </c>
      <c r="T36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258.44</v>
      </c>
      <c r="U36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258.44</v>
      </c>
      <c r="V36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258.44</v>
      </c>
    </row>
    <row r="3612" spans="1:22" x14ac:dyDescent="0.3">
      <c r="A3612">
        <v>3620</v>
      </c>
      <c r="B3612" t="s">
        <v>18</v>
      </c>
      <c r="C3612" t="s">
        <v>19</v>
      </c>
      <c r="D3612">
        <v>2</v>
      </c>
      <c r="E3612">
        <v>2</v>
      </c>
      <c r="F3612">
        <v>3451.58</v>
      </c>
      <c r="G3612">
        <v>5587.66</v>
      </c>
      <c r="H3612">
        <v>1229.28</v>
      </c>
      <c r="I3612">
        <v>2213.6799999999998</v>
      </c>
      <c r="J3612">
        <v>2144.69</v>
      </c>
      <c r="K3612">
        <f>Global_Household_Financial_Dyna[[#This Row],[Total_Household_Income]]-Global_Household_Financial_Dyna[[#This Row],[Estimated_Taxes]]</f>
        <v>4358.38</v>
      </c>
      <c r="L3612" s="1">
        <f>Global_Household_Financial_Dyna[[#This Row],[Monthly_Savings]]/Global_Household_Financial_Dyna[[#This Row],[Net Income]]</f>
        <v>0.49208421477705017</v>
      </c>
      <c r="M3612" s="2">
        <f>Global_Household_Financial_Dyna[[#This Row],[Monthly_Expenses]]/Global_Household_Financial_Dyna[[#This Row],[Net Income]]</f>
        <v>0.50791349079245041</v>
      </c>
      <c r="N3612" t="str">
        <f>IF(Global_Household_Financial_Dyna[[#This Row],[Monthly_Savings]]&lt;0,"High Risk", IF(Global_Household_Financial_Dyna[[#This Row],[Savings Rate%]]&lt;0.1, "Medium", "Safe"))</f>
        <v>Safe</v>
      </c>
      <c r="O3612">
        <f>Global_Household_Financial_Dyna[[#This Row],[Total_Household_Income]]/Global_Household_Financial_Dyna[[#This Row],[Family_Size]]</f>
        <v>2793.83</v>
      </c>
      <c r="P3612" s="2">
        <f t="shared" si="112"/>
        <v>0.32336204947805613</v>
      </c>
      <c r="Q3612" s="2">
        <f t="shared" si="113"/>
        <v>0.16872216529899403</v>
      </c>
      <c r="R3612" s="2" t="str">
        <f>IF(Global_Household_Financial_Dyna[[#This Row],[Vs country_Average]]&lt;-0.2, "Underperformer", IF(Global_Household_Financial_Dyna[[#This Row],[Vs country_Average]]&gt;0.2, "Outperformer", "Normal"))</f>
        <v>Normal</v>
      </c>
      <c r="S36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2144.69</v>
      </c>
      <c r="T36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2144.69</v>
      </c>
      <c r="U36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2144.69</v>
      </c>
      <c r="V36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2144.69</v>
      </c>
    </row>
    <row r="3613" spans="1:22" x14ac:dyDescent="0.3">
      <c r="A3613">
        <v>3621</v>
      </c>
      <c r="B3613" t="s">
        <v>16</v>
      </c>
      <c r="C3613" t="s">
        <v>17</v>
      </c>
      <c r="D3613">
        <v>5</v>
      </c>
      <c r="E3613">
        <v>1</v>
      </c>
      <c r="F3613">
        <v>4540.34</v>
      </c>
      <c r="G3613">
        <v>4540.34</v>
      </c>
      <c r="H3613">
        <v>1589.12</v>
      </c>
      <c r="I3613">
        <v>4272.66</v>
      </c>
      <c r="J3613">
        <v>-1321.44</v>
      </c>
      <c r="K3613">
        <f>Global_Household_Financial_Dyna[[#This Row],[Total_Household_Income]]-Global_Household_Financial_Dyna[[#This Row],[Estimated_Taxes]]</f>
        <v>2951.2200000000003</v>
      </c>
      <c r="L3613" s="1">
        <f>Global_Household_Financial_Dyna[[#This Row],[Monthly_Savings]]/Global_Household_Financial_Dyna[[#This Row],[Net Income]]</f>
        <v>-0.44776058714701039</v>
      </c>
      <c r="M3613" s="2">
        <f>Global_Household_Financial_Dyna[[#This Row],[Monthly_Expenses]]/Global_Household_Financial_Dyna[[#This Row],[Net Income]]</f>
        <v>1.4477605871470103</v>
      </c>
      <c r="N3613" t="str">
        <f>IF(Global_Household_Financial_Dyna[[#This Row],[Monthly_Savings]]&lt;0,"High Risk", IF(Global_Household_Financial_Dyna[[#This Row],[Savings Rate%]]&lt;0.1, "Medium", "Safe"))</f>
        <v>High Risk</v>
      </c>
      <c r="O3613">
        <f>Global_Household_Financial_Dyna[[#This Row],[Total_Household_Income]]/Global_Household_Financial_Dyna[[#This Row],[Family_Size]]</f>
        <v>908.06799999999998</v>
      </c>
      <c r="P3613" s="2">
        <f t="shared" si="112"/>
        <v>0.15879799892000862</v>
      </c>
      <c r="Q3613" s="2">
        <f t="shared" si="113"/>
        <v>-0.60655858606701907</v>
      </c>
      <c r="R3613" s="2" t="str">
        <f>IF(Global_Household_Financial_Dyna[[#This Row],[Vs country_Average]]&lt;-0.2, "Underperformer", IF(Global_Household_Financial_Dyna[[#This Row],[Vs country_Average]]&gt;0.2, "Outperformer", "Normal"))</f>
        <v>Underperformer</v>
      </c>
      <c r="S36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-1107.807</v>
      </c>
      <c r="T36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-894.17399999999998</v>
      </c>
      <c r="U36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-680.54100000000005</v>
      </c>
      <c r="V36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-466.90800000000002</v>
      </c>
    </row>
    <row r="3614" spans="1:22" x14ac:dyDescent="0.3">
      <c r="A3614">
        <v>3622</v>
      </c>
      <c r="B3614" t="s">
        <v>18</v>
      </c>
      <c r="C3614" t="s">
        <v>20</v>
      </c>
      <c r="D3614">
        <v>6</v>
      </c>
      <c r="E3614">
        <v>3</v>
      </c>
      <c r="F3614">
        <v>4439.7299999999996</v>
      </c>
      <c r="G3614">
        <v>10505.95</v>
      </c>
      <c r="H3614">
        <v>2836.61</v>
      </c>
      <c r="I3614">
        <v>3924.65</v>
      </c>
      <c r="J3614">
        <v>3744.69</v>
      </c>
      <c r="K3614">
        <f>Global_Household_Financial_Dyna[[#This Row],[Total_Household_Income]]-Global_Household_Financial_Dyna[[#This Row],[Estimated_Taxes]]</f>
        <v>7669.34</v>
      </c>
      <c r="L3614" s="1">
        <f>Global_Household_Financial_Dyna[[#This Row],[Monthly_Savings]]/Global_Household_Financial_Dyna[[#This Row],[Net Income]]</f>
        <v>0.48826756930844112</v>
      </c>
      <c r="M3614" s="2">
        <f>Global_Household_Financial_Dyna[[#This Row],[Monthly_Expenses]]/Global_Household_Financial_Dyna[[#This Row],[Net Income]]</f>
        <v>0.51173243069155883</v>
      </c>
      <c r="N3614" t="str">
        <f>IF(Global_Household_Financial_Dyna[[#This Row],[Monthly_Savings]]&lt;0,"High Risk", IF(Global_Household_Financial_Dyna[[#This Row],[Savings Rate%]]&lt;0.1, "Medium", "Safe"))</f>
        <v>Safe</v>
      </c>
      <c r="O3614">
        <f>Global_Household_Financial_Dyna[[#This Row],[Total_Household_Income]]/Global_Household_Financial_Dyna[[#This Row],[Family_Size]]</f>
        <v>1750.9916666666668</v>
      </c>
      <c r="P3614" s="2">
        <f t="shared" si="112"/>
        <v>0.32336204947805613</v>
      </c>
      <c r="Q3614" s="2">
        <f t="shared" si="113"/>
        <v>0.16490551983038498</v>
      </c>
      <c r="R3614" s="2" t="str">
        <f>IF(Global_Household_Financial_Dyna[[#This Row],[Vs country_Average]]&lt;-0.2, "Underperformer", IF(Global_Household_Financial_Dyna[[#This Row],[Vs country_Average]]&gt;0.2, "Outperformer", "Normal"))</f>
        <v>Normal</v>
      </c>
      <c r="S36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3744.69</v>
      </c>
      <c r="T36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3744.69</v>
      </c>
      <c r="U36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3744.69</v>
      </c>
      <c r="V36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3744.69</v>
      </c>
    </row>
    <row r="3615" spans="1:22" x14ac:dyDescent="0.3">
      <c r="A3615">
        <v>3623</v>
      </c>
      <c r="B3615" t="s">
        <v>18</v>
      </c>
      <c r="C3615" t="s">
        <v>19</v>
      </c>
      <c r="D3615">
        <v>3</v>
      </c>
      <c r="E3615">
        <v>3</v>
      </c>
      <c r="F3615">
        <v>4517.71</v>
      </c>
      <c r="G3615">
        <v>9923.2199999999993</v>
      </c>
      <c r="H3615">
        <v>2679.27</v>
      </c>
      <c r="I3615">
        <v>2910.82</v>
      </c>
      <c r="J3615">
        <v>4333.13</v>
      </c>
      <c r="K3615">
        <f>Global_Household_Financial_Dyna[[#This Row],[Total_Household_Income]]-Global_Household_Financial_Dyna[[#This Row],[Estimated_Taxes]]</f>
        <v>7243.9499999999989</v>
      </c>
      <c r="L3615" s="1">
        <f>Global_Household_Financial_Dyna[[#This Row],[Monthly_Savings]]/Global_Household_Financial_Dyna[[#This Row],[Net Income]]</f>
        <v>0.59817226789251732</v>
      </c>
      <c r="M3615" s="2">
        <f>Global_Household_Financial_Dyna[[#This Row],[Monthly_Expenses]]/Global_Household_Financial_Dyna[[#This Row],[Net Income]]</f>
        <v>0.4018277321074829</v>
      </c>
      <c r="N3615" t="str">
        <f>IF(Global_Household_Financial_Dyna[[#This Row],[Monthly_Savings]]&lt;0,"High Risk", IF(Global_Household_Financial_Dyna[[#This Row],[Savings Rate%]]&lt;0.1, "Medium", "Safe"))</f>
        <v>Safe</v>
      </c>
      <c r="O3615">
        <f>Global_Household_Financial_Dyna[[#This Row],[Total_Household_Income]]/Global_Household_Financial_Dyna[[#This Row],[Family_Size]]</f>
        <v>3307.74</v>
      </c>
      <c r="P3615" s="2">
        <f t="shared" si="112"/>
        <v>0.32336204947805613</v>
      </c>
      <c r="Q3615" s="2">
        <f t="shared" si="113"/>
        <v>0.27481021841446118</v>
      </c>
      <c r="R3615" s="2" t="str">
        <f>IF(Global_Household_Financial_Dyna[[#This Row],[Vs country_Average]]&lt;-0.2, "Underperformer", IF(Global_Household_Financial_Dyna[[#This Row],[Vs country_Average]]&gt;0.2, "Outperformer", "Normal"))</f>
        <v>Outperformer</v>
      </c>
      <c r="S36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4333.13</v>
      </c>
      <c r="T36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4333.13</v>
      </c>
      <c r="U36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4333.13</v>
      </c>
      <c r="V36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4333.13</v>
      </c>
    </row>
    <row r="3616" spans="1:22" x14ac:dyDescent="0.3">
      <c r="A3616">
        <v>3624</v>
      </c>
      <c r="B3616" t="s">
        <v>12</v>
      </c>
      <c r="C3616" t="s">
        <v>13</v>
      </c>
      <c r="D3616">
        <v>5</v>
      </c>
      <c r="E3616">
        <v>3</v>
      </c>
      <c r="F3616">
        <v>4650.4799999999996</v>
      </c>
      <c r="G3616">
        <v>9298.9</v>
      </c>
      <c r="H3616">
        <v>2789.67</v>
      </c>
      <c r="I3616">
        <v>3492.58</v>
      </c>
      <c r="J3616">
        <v>3016.65</v>
      </c>
      <c r="K3616">
        <f>Global_Household_Financial_Dyna[[#This Row],[Total_Household_Income]]-Global_Household_Financial_Dyna[[#This Row],[Estimated_Taxes]]</f>
        <v>6509.23</v>
      </c>
      <c r="L3616" s="1">
        <f>Global_Household_Financial_Dyna[[#This Row],[Monthly_Savings]]/Global_Household_Financial_Dyna[[#This Row],[Net Income]]</f>
        <v>0.46344191248427236</v>
      </c>
      <c r="M3616" s="2">
        <f>Global_Household_Financial_Dyna[[#This Row],[Monthly_Expenses]]/Global_Household_Financial_Dyna[[#This Row],[Net Income]]</f>
        <v>0.53655808751572764</v>
      </c>
      <c r="N3616" t="str">
        <f>IF(Global_Household_Financial_Dyna[[#This Row],[Monthly_Savings]]&lt;0,"High Risk", IF(Global_Household_Financial_Dyna[[#This Row],[Savings Rate%]]&lt;0.1, "Medium", "Safe"))</f>
        <v>Safe</v>
      </c>
      <c r="O3616">
        <f>Global_Household_Financial_Dyna[[#This Row],[Total_Household_Income]]/Global_Household_Financial_Dyna[[#This Row],[Family_Size]]</f>
        <v>1859.78</v>
      </c>
      <c r="P3616" s="2">
        <f t="shared" si="112"/>
        <v>0.30718716818024266</v>
      </c>
      <c r="Q3616" s="2">
        <f t="shared" si="113"/>
        <v>0.15625474430402969</v>
      </c>
      <c r="R3616" s="2" t="str">
        <f>IF(Global_Household_Financial_Dyna[[#This Row],[Vs country_Average]]&lt;-0.2, "Underperformer", IF(Global_Household_Financial_Dyna[[#This Row],[Vs country_Average]]&gt;0.2, "Outperformer", "Normal"))</f>
        <v>Normal</v>
      </c>
      <c r="S36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3016.65</v>
      </c>
      <c r="T36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3016.65</v>
      </c>
      <c r="U36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3016.65</v>
      </c>
      <c r="V36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3016.65</v>
      </c>
    </row>
    <row r="3617" spans="1:22" x14ac:dyDescent="0.3">
      <c r="A3617">
        <v>3625</v>
      </c>
      <c r="B3617" t="s">
        <v>18</v>
      </c>
      <c r="C3617" t="s">
        <v>19</v>
      </c>
      <c r="D3617">
        <v>2</v>
      </c>
      <c r="E3617">
        <v>1</v>
      </c>
      <c r="F3617">
        <v>5661.97</v>
      </c>
      <c r="G3617">
        <v>5661.97</v>
      </c>
      <c r="H3617">
        <v>1245.6300000000001</v>
      </c>
      <c r="I3617">
        <v>2336.4299999999998</v>
      </c>
      <c r="J3617">
        <v>2079.91</v>
      </c>
      <c r="K3617">
        <f>Global_Household_Financial_Dyna[[#This Row],[Total_Household_Income]]-Global_Household_Financial_Dyna[[#This Row],[Estimated_Taxes]]</f>
        <v>4416.34</v>
      </c>
      <c r="L3617" s="1">
        <f>Global_Household_Financial_Dyna[[#This Row],[Monthly_Savings]]/Global_Household_Financial_Dyna[[#This Row],[Net Income]]</f>
        <v>0.47095785197697637</v>
      </c>
      <c r="M3617" s="2">
        <f>Global_Household_Financial_Dyna[[#This Row],[Monthly_Expenses]]/Global_Household_Financial_Dyna[[#This Row],[Net Income]]</f>
        <v>0.52904214802302352</v>
      </c>
      <c r="N3617" t="str">
        <f>IF(Global_Household_Financial_Dyna[[#This Row],[Monthly_Savings]]&lt;0,"High Risk", IF(Global_Household_Financial_Dyna[[#This Row],[Savings Rate%]]&lt;0.1, "Medium", "Safe"))</f>
        <v>Safe</v>
      </c>
      <c r="O3617">
        <f>Global_Household_Financial_Dyna[[#This Row],[Total_Household_Income]]/Global_Household_Financial_Dyna[[#This Row],[Family_Size]]</f>
        <v>2830.9850000000001</v>
      </c>
      <c r="P3617" s="2">
        <f t="shared" si="112"/>
        <v>0.32336204947805613</v>
      </c>
      <c r="Q3617" s="2">
        <f t="shared" si="113"/>
        <v>0.14759580249892024</v>
      </c>
      <c r="R3617" s="2" t="str">
        <f>IF(Global_Household_Financial_Dyna[[#This Row],[Vs country_Average]]&lt;-0.2, "Underperformer", IF(Global_Household_Financial_Dyna[[#This Row],[Vs country_Average]]&gt;0.2, "Outperformer", "Normal"))</f>
        <v>Normal</v>
      </c>
      <c r="S36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2079.91</v>
      </c>
      <c r="T36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2079.91</v>
      </c>
      <c r="U36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2079.91</v>
      </c>
      <c r="V36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2079.91</v>
      </c>
    </row>
    <row r="3618" spans="1:22" x14ac:dyDescent="0.3">
      <c r="A3618">
        <v>3626</v>
      </c>
      <c r="B3618" t="s">
        <v>10</v>
      </c>
      <c r="C3618" t="s">
        <v>22</v>
      </c>
      <c r="D3618">
        <v>4</v>
      </c>
      <c r="E3618">
        <v>3</v>
      </c>
      <c r="F3618">
        <v>645.28</v>
      </c>
      <c r="G3618">
        <v>1578.15</v>
      </c>
      <c r="H3618">
        <v>157.81</v>
      </c>
      <c r="I3618">
        <v>713.03</v>
      </c>
      <c r="J3618">
        <v>707.3</v>
      </c>
      <c r="K3618">
        <f>Global_Household_Financial_Dyna[[#This Row],[Total_Household_Income]]-Global_Household_Financial_Dyna[[#This Row],[Estimated_Taxes]]</f>
        <v>1420.3400000000001</v>
      </c>
      <c r="L3618" s="1">
        <f>Global_Household_Financial_Dyna[[#This Row],[Monthly_Savings]]/Global_Household_Financial_Dyna[[#This Row],[Net Income]]</f>
        <v>0.49797935705535284</v>
      </c>
      <c r="M3618" s="2">
        <f>Global_Household_Financial_Dyna[[#This Row],[Monthly_Expenses]]/Global_Household_Financial_Dyna[[#This Row],[Net Income]]</f>
        <v>0.50201360237689563</v>
      </c>
      <c r="N3618" t="str">
        <f>IF(Global_Household_Financial_Dyna[[#This Row],[Monthly_Savings]]&lt;0,"High Risk", IF(Global_Household_Financial_Dyna[[#This Row],[Savings Rate%]]&lt;0.1, "Medium", "Safe"))</f>
        <v>Safe</v>
      </c>
      <c r="O3618">
        <f>Global_Household_Financial_Dyna[[#This Row],[Total_Household_Income]]/Global_Household_Financial_Dyna[[#This Row],[Family_Size]]</f>
        <v>394.53750000000002</v>
      </c>
      <c r="P3618" s="2">
        <f t="shared" si="112"/>
        <v>0.42077341556833553</v>
      </c>
      <c r="Q3618" s="2">
        <f t="shared" si="113"/>
        <v>7.7205941487017316E-2</v>
      </c>
      <c r="R3618" s="2" t="str">
        <f>IF(Global_Household_Financial_Dyna[[#This Row],[Vs country_Average]]&lt;-0.2, "Underperformer", IF(Global_Household_Financial_Dyna[[#This Row],[Vs country_Average]]&gt;0.2, "Outperformer", "Normal"))</f>
        <v>Normal</v>
      </c>
      <c r="S36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707.3</v>
      </c>
      <c r="T36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707.3</v>
      </c>
      <c r="U36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707.3</v>
      </c>
      <c r="V36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707.3</v>
      </c>
    </row>
    <row r="3619" spans="1:22" x14ac:dyDescent="0.3">
      <c r="A3619">
        <v>3627</v>
      </c>
      <c r="B3619" t="s">
        <v>18</v>
      </c>
      <c r="C3619" t="s">
        <v>19</v>
      </c>
      <c r="D3619">
        <v>5</v>
      </c>
      <c r="E3619">
        <v>2</v>
      </c>
      <c r="F3619">
        <v>3936.47</v>
      </c>
      <c r="G3619">
        <v>6719.03</v>
      </c>
      <c r="H3619">
        <v>1478.19</v>
      </c>
      <c r="I3619">
        <v>3302.24</v>
      </c>
      <c r="J3619">
        <v>1938.61</v>
      </c>
      <c r="K3619">
        <f>Global_Household_Financial_Dyna[[#This Row],[Total_Household_Income]]-Global_Household_Financial_Dyna[[#This Row],[Estimated_Taxes]]</f>
        <v>5240.84</v>
      </c>
      <c r="L3619" s="1">
        <f>Global_Household_Financial_Dyna[[#This Row],[Monthly_Savings]]/Global_Household_Financial_Dyna[[#This Row],[Net Income]]</f>
        <v>0.36990444279924589</v>
      </c>
      <c r="M3619" s="2">
        <f>Global_Household_Financial_Dyna[[#This Row],[Monthly_Expenses]]/Global_Household_Financial_Dyna[[#This Row],[Net Income]]</f>
        <v>0.63009746529182342</v>
      </c>
      <c r="N3619" t="str">
        <f>IF(Global_Household_Financial_Dyna[[#This Row],[Monthly_Savings]]&lt;0,"High Risk", IF(Global_Household_Financial_Dyna[[#This Row],[Savings Rate%]]&lt;0.1, "Medium", "Safe"))</f>
        <v>Safe</v>
      </c>
      <c r="O3619">
        <f>Global_Household_Financial_Dyna[[#This Row],[Total_Household_Income]]/Global_Household_Financial_Dyna[[#This Row],[Family_Size]]</f>
        <v>1343.806</v>
      </c>
      <c r="P3619" s="2">
        <f t="shared" si="112"/>
        <v>0.32336204947805613</v>
      </c>
      <c r="Q3619" s="2">
        <f t="shared" si="113"/>
        <v>4.6542393321189757E-2</v>
      </c>
      <c r="R3619" s="2" t="str">
        <f>IF(Global_Household_Financial_Dyna[[#This Row],[Vs country_Average]]&lt;-0.2, "Underperformer", IF(Global_Household_Financial_Dyna[[#This Row],[Vs country_Average]]&gt;0.2, "Outperformer", "Normal"))</f>
        <v>Normal</v>
      </c>
      <c r="S36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1938.61</v>
      </c>
      <c r="T36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1938.61</v>
      </c>
      <c r="U36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1938.61</v>
      </c>
      <c r="V36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1938.61</v>
      </c>
    </row>
    <row r="3620" spans="1:22" x14ac:dyDescent="0.3">
      <c r="A3620">
        <v>3628</v>
      </c>
      <c r="B3620" t="s">
        <v>12</v>
      </c>
      <c r="C3620" t="s">
        <v>13</v>
      </c>
      <c r="D3620">
        <v>1</v>
      </c>
      <c r="E3620">
        <v>1</v>
      </c>
      <c r="F3620">
        <v>5019.26</v>
      </c>
      <c r="G3620">
        <v>5019.26</v>
      </c>
      <c r="H3620">
        <v>1254.82</v>
      </c>
      <c r="I3620">
        <v>1709.61</v>
      </c>
      <c r="J3620">
        <v>2054.84</v>
      </c>
      <c r="K3620">
        <f>Global_Household_Financial_Dyna[[#This Row],[Total_Household_Income]]-Global_Household_Financial_Dyna[[#This Row],[Estimated_Taxes]]</f>
        <v>3764.4400000000005</v>
      </c>
      <c r="L3620" s="1">
        <f>Global_Household_Financial_Dyna[[#This Row],[Monthly_Savings]]/Global_Household_Financial_Dyna[[#This Row],[Net Income]]</f>
        <v>0.54585542603946402</v>
      </c>
      <c r="M3620" s="2">
        <f>Global_Household_Financial_Dyna[[#This Row],[Monthly_Expenses]]/Global_Household_Financial_Dyna[[#This Row],[Net Income]]</f>
        <v>0.45414723039814681</v>
      </c>
      <c r="N3620" t="str">
        <f>IF(Global_Household_Financial_Dyna[[#This Row],[Monthly_Savings]]&lt;0,"High Risk", IF(Global_Household_Financial_Dyna[[#This Row],[Savings Rate%]]&lt;0.1, "Medium", "Safe"))</f>
        <v>Safe</v>
      </c>
      <c r="O3620">
        <f>Global_Household_Financial_Dyna[[#This Row],[Total_Household_Income]]/Global_Household_Financial_Dyna[[#This Row],[Family_Size]]</f>
        <v>5019.26</v>
      </c>
      <c r="P3620" s="2">
        <f t="shared" si="112"/>
        <v>0.30718716818024266</v>
      </c>
      <c r="Q3620" s="2">
        <f t="shared" si="113"/>
        <v>0.23866825785922136</v>
      </c>
      <c r="R3620" s="2" t="str">
        <f>IF(Global_Household_Financial_Dyna[[#This Row],[Vs country_Average]]&lt;-0.2, "Underperformer", IF(Global_Household_Financial_Dyna[[#This Row],[Vs country_Average]]&gt;0.2, "Outperformer", "Normal"))</f>
        <v>Outperformer</v>
      </c>
      <c r="S36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2054.84</v>
      </c>
      <c r="T36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2054.84</v>
      </c>
      <c r="U36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2054.84</v>
      </c>
      <c r="V36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2054.84</v>
      </c>
    </row>
    <row r="3621" spans="1:22" x14ac:dyDescent="0.3">
      <c r="A3621">
        <v>3629</v>
      </c>
      <c r="B3621" t="s">
        <v>14</v>
      </c>
      <c r="C3621" t="s">
        <v>15</v>
      </c>
      <c r="D3621">
        <v>4</v>
      </c>
      <c r="E3621">
        <v>3</v>
      </c>
      <c r="F3621">
        <v>1359.09</v>
      </c>
      <c r="G3621">
        <v>3013.72</v>
      </c>
      <c r="H3621">
        <v>452.06</v>
      </c>
      <c r="I3621">
        <v>1212.31</v>
      </c>
      <c r="J3621">
        <v>1349.36</v>
      </c>
      <c r="K3621">
        <f>Global_Household_Financial_Dyna[[#This Row],[Total_Household_Income]]-Global_Household_Financial_Dyna[[#This Row],[Estimated_Taxes]]</f>
        <v>2561.66</v>
      </c>
      <c r="L3621" s="1">
        <f>Global_Household_Financial_Dyna[[#This Row],[Monthly_Savings]]/Global_Household_Financial_Dyna[[#This Row],[Net Income]]</f>
        <v>0.52675218413060276</v>
      </c>
      <c r="M3621" s="2">
        <f>Global_Household_Financial_Dyna[[#This Row],[Monthly_Expenses]]/Global_Household_Financial_Dyna[[#This Row],[Net Income]]</f>
        <v>0.4732517195880796</v>
      </c>
      <c r="N3621" t="str">
        <f>IF(Global_Household_Financial_Dyna[[#This Row],[Monthly_Savings]]&lt;0,"High Risk", IF(Global_Household_Financial_Dyna[[#This Row],[Savings Rate%]]&lt;0.1, "Medium", "Safe"))</f>
        <v>Safe</v>
      </c>
      <c r="O3621">
        <f>Global_Household_Financial_Dyna[[#This Row],[Total_Household_Income]]/Global_Household_Financial_Dyna[[#This Row],[Family_Size]]</f>
        <v>753.43</v>
      </c>
      <c r="P3621" s="2">
        <f t="shared" si="112"/>
        <v>0.39788995363055785</v>
      </c>
      <c r="Q3621" s="2">
        <f t="shared" si="113"/>
        <v>0.12886223050004492</v>
      </c>
      <c r="R3621" s="2" t="str">
        <f>IF(Global_Household_Financial_Dyna[[#This Row],[Vs country_Average]]&lt;-0.2, "Underperformer", IF(Global_Household_Financial_Dyna[[#This Row],[Vs country_Average]]&gt;0.2, "Outperformer", "Normal"))</f>
        <v>Normal</v>
      </c>
      <c r="S36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1349.36</v>
      </c>
      <c r="T36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1349.36</v>
      </c>
      <c r="U36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1349.36</v>
      </c>
      <c r="V36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1349.36</v>
      </c>
    </row>
    <row r="3622" spans="1:22" x14ac:dyDescent="0.3">
      <c r="A3622">
        <v>3630</v>
      </c>
      <c r="B3622" t="s">
        <v>16</v>
      </c>
      <c r="C3622" t="s">
        <v>21</v>
      </c>
      <c r="D3622">
        <v>4</v>
      </c>
      <c r="E3622">
        <v>2</v>
      </c>
      <c r="F3622">
        <v>1799.78</v>
      </c>
      <c r="G3622">
        <v>2885.39</v>
      </c>
      <c r="H3622">
        <v>1009.89</v>
      </c>
      <c r="I3622">
        <v>2738.24</v>
      </c>
      <c r="J3622">
        <v>-862.73</v>
      </c>
      <c r="K3622">
        <f>Global_Household_Financial_Dyna[[#This Row],[Total_Household_Income]]-Global_Household_Financial_Dyna[[#This Row],[Estimated_Taxes]]</f>
        <v>1875.5</v>
      </c>
      <c r="L3622" s="1">
        <f>Global_Household_Financial_Dyna[[#This Row],[Monthly_Savings]]/Global_Household_Financial_Dyna[[#This Row],[Net Income]]</f>
        <v>-0.46</v>
      </c>
      <c r="M3622" s="2">
        <f>Global_Household_Financial_Dyna[[#This Row],[Monthly_Expenses]]/Global_Household_Financial_Dyna[[#This Row],[Net Income]]</f>
        <v>1.4600053319114901</v>
      </c>
      <c r="N3622" t="str">
        <f>IF(Global_Household_Financial_Dyna[[#This Row],[Monthly_Savings]]&lt;0,"High Risk", IF(Global_Household_Financial_Dyna[[#This Row],[Savings Rate%]]&lt;0.1, "Medium", "Safe"))</f>
        <v>High Risk</v>
      </c>
      <c r="O3622">
        <f>Global_Household_Financial_Dyna[[#This Row],[Total_Household_Income]]/Global_Household_Financial_Dyna[[#This Row],[Family_Size]]</f>
        <v>721.34749999999997</v>
      </c>
      <c r="P3622" s="2">
        <f t="shared" si="112"/>
        <v>0.15879799892000862</v>
      </c>
      <c r="Q3622" s="2">
        <f t="shared" si="113"/>
        <v>-0.61879799892000864</v>
      </c>
      <c r="R3622" s="2" t="str">
        <f>IF(Global_Household_Financial_Dyna[[#This Row],[Vs country_Average]]&lt;-0.2, "Underperformer", IF(Global_Household_Financial_Dyna[[#This Row],[Vs country_Average]]&gt;0.2, "Outperformer", "Normal"))</f>
        <v>Underperformer</v>
      </c>
      <c r="S36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-725.81799999999998</v>
      </c>
      <c r="T36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-588.90600000000006</v>
      </c>
      <c r="U36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-451.99400000000009</v>
      </c>
      <c r="V36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-315.08200000000011</v>
      </c>
    </row>
    <row r="3623" spans="1:22" x14ac:dyDescent="0.3">
      <c r="A3623">
        <v>3631</v>
      </c>
      <c r="B3623" t="s">
        <v>14</v>
      </c>
      <c r="C3623" t="s">
        <v>15</v>
      </c>
      <c r="D3623">
        <v>2</v>
      </c>
      <c r="E3623">
        <v>2</v>
      </c>
      <c r="F3623">
        <v>897.59</v>
      </c>
      <c r="G3623">
        <v>1500.25</v>
      </c>
      <c r="H3623">
        <v>225.04</v>
      </c>
      <c r="I3623">
        <v>931.52</v>
      </c>
      <c r="J3623">
        <v>343.69</v>
      </c>
      <c r="K3623">
        <f>Global_Household_Financial_Dyna[[#This Row],[Total_Household_Income]]-Global_Household_Financial_Dyna[[#This Row],[Estimated_Taxes]]</f>
        <v>1275.21</v>
      </c>
      <c r="L3623" s="1">
        <f>Global_Household_Financial_Dyna[[#This Row],[Monthly_Savings]]/Global_Household_Financial_Dyna[[#This Row],[Net Income]]</f>
        <v>0.26951639337834554</v>
      </c>
      <c r="M3623" s="2">
        <f>Global_Household_Financial_Dyna[[#This Row],[Monthly_Expenses]]/Global_Household_Financial_Dyna[[#This Row],[Net Income]]</f>
        <v>0.73048360662165446</v>
      </c>
      <c r="N3623" t="str">
        <f>IF(Global_Household_Financial_Dyna[[#This Row],[Monthly_Savings]]&lt;0,"High Risk", IF(Global_Household_Financial_Dyna[[#This Row],[Savings Rate%]]&lt;0.1, "Medium", "Safe"))</f>
        <v>Safe</v>
      </c>
      <c r="O3623">
        <f>Global_Household_Financial_Dyna[[#This Row],[Total_Household_Income]]/Global_Household_Financial_Dyna[[#This Row],[Family_Size]]</f>
        <v>750.125</v>
      </c>
      <c r="P3623" s="2">
        <f t="shared" si="112"/>
        <v>0.39788995363055785</v>
      </c>
      <c r="Q3623" s="2">
        <f t="shared" si="113"/>
        <v>-0.1283735602522123</v>
      </c>
      <c r="R3623" s="2" t="str">
        <f>IF(Global_Household_Financial_Dyna[[#This Row],[Vs country_Average]]&lt;-0.2, "Underperformer", IF(Global_Household_Financial_Dyna[[#This Row],[Vs country_Average]]&gt;0.2, "Outperformer", "Normal"))</f>
        <v>Normal</v>
      </c>
      <c r="S36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343.69</v>
      </c>
      <c r="T36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343.69</v>
      </c>
      <c r="U36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343.69</v>
      </c>
      <c r="V36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343.69</v>
      </c>
    </row>
    <row r="3624" spans="1:22" x14ac:dyDescent="0.3">
      <c r="A3624">
        <v>3632</v>
      </c>
      <c r="B3624" t="s">
        <v>18</v>
      </c>
      <c r="C3624" t="s">
        <v>20</v>
      </c>
      <c r="D3624">
        <v>2</v>
      </c>
      <c r="E3624">
        <v>2</v>
      </c>
      <c r="F3624">
        <v>5527.33</v>
      </c>
      <c r="G3624">
        <v>9678.58</v>
      </c>
      <c r="H3624">
        <v>2613.2199999999998</v>
      </c>
      <c r="I3624">
        <v>1469.41</v>
      </c>
      <c r="J3624">
        <v>5595.96</v>
      </c>
      <c r="K3624">
        <f>Global_Household_Financial_Dyna[[#This Row],[Total_Household_Income]]-Global_Household_Financial_Dyna[[#This Row],[Estimated_Taxes]]</f>
        <v>7065.3600000000006</v>
      </c>
      <c r="L3624" s="1">
        <f>Global_Household_Financial_Dyna[[#This Row],[Monthly_Savings]]/Global_Household_Financial_Dyna[[#This Row],[Net Income]]</f>
        <v>0.79202758245864324</v>
      </c>
      <c r="M3624" s="2">
        <f>Global_Household_Financial_Dyna[[#This Row],[Monthly_Expenses]]/Global_Household_Financial_Dyna[[#This Row],[Net Income]]</f>
        <v>0.20797383289740368</v>
      </c>
      <c r="N3624" t="str">
        <f>IF(Global_Household_Financial_Dyna[[#This Row],[Monthly_Savings]]&lt;0,"High Risk", IF(Global_Household_Financial_Dyna[[#This Row],[Savings Rate%]]&lt;0.1, "Medium", "Safe"))</f>
        <v>Safe</v>
      </c>
      <c r="O3624">
        <f>Global_Household_Financial_Dyna[[#This Row],[Total_Household_Income]]/Global_Household_Financial_Dyna[[#This Row],[Family_Size]]</f>
        <v>4839.29</v>
      </c>
      <c r="P3624" s="2">
        <f t="shared" si="112"/>
        <v>0.32336204947805613</v>
      </c>
      <c r="Q3624" s="2">
        <f t="shared" si="113"/>
        <v>0.46866553298058711</v>
      </c>
      <c r="R3624" s="2" t="str">
        <f>IF(Global_Household_Financial_Dyna[[#This Row],[Vs country_Average]]&lt;-0.2, "Underperformer", IF(Global_Household_Financial_Dyna[[#This Row],[Vs country_Average]]&gt;0.2, "Outperformer", "Normal"))</f>
        <v>Outperformer</v>
      </c>
      <c r="S36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5595.96</v>
      </c>
      <c r="T36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5595.96</v>
      </c>
      <c r="U36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5595.96</v>
      </c>
      <c r="V36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5595.96</v>
      </c>
    </row>
    <row r="3625" spans="1:22" x14ac:dyDescent="0.3">
      <c r="A3625">
        <v>3633</v>
      </c>
      <c r="B3625" t="s">
        <v>10</v>
      </c>
      <c r="C3625" t="s">
        <v>22</v>
      </c>
      <c r="D3625">
        <v>3</v>
      </c>
      <c r="E3625">
        <v>3</v>
      </c>
      <c r="F3625">
        <v>999.32</v>
      </c>
      <c r="G3625">
        <v>1913.85</v>
      </c>
      <c r="H3625">
        <v>191.39</v>
      </c>
      <c r="I3625">
        <v>545.61</v>
      </c>
      <c r="J3625">
        <v>1176.8599999999999</v>
      </c>
      <c r="K3625">
        <f>Global_Household_Financial_Dyna[[#This Row],[Total_Household_Income]]-Global_Household_Financial_Dyna[[#This Row],[Estimated_Taxes]]</f>
        <v>1722.46</v>
      </c>
      <c r="L3625" s="1">
        <f>Global_Household_Financial_Dyna[[#This Row],[Monthly_Savings]]/Global_Household_Financial_Dyna[[#This Row],[Net Income]]</f>
        <v>0.68324373280076167</v>
      </c>
      <c r="M3625" s="2">
        <f>Global_Household_Financial_Dyna[[#This Row],[Monthly_Expenses]]/Global_Household_Financial_Dyna[[#This Row],[Net Income]]</f>
        <v>0.31676207284929692</v>
      </c>
      <c r="N3625" t="str">
        <f>IF(Global_Household_Financial_Dyna[[#This Row],[Monthly_Savings]]&lt;0,"High Risk", IF(Global_Household_Financial_Dyna[[#This Row],[Savings Rate%]]&lt;0.1, "Medium", "Safe"))</f>
        <v>Safe</v>
      </c>
      <c r="O3625">
        <f>Global_Household_Financial_Dyna[[#This Row],[Total_Household_Income]]/Global_Household_Financial_Dyna[[#This Row],[Family_Size]]</f>
        <v>637.94999999999993</v>
      </c>
      <c r="P3625" s="2">
        <f t="shared" si="112"/>
        <v>0.42077341556833553</v>
      </c>
      <c r="Q3625" s="2">
        <f t="shared" si="113"/>
        <v>0.26247031723242614</v>
      </c>
      <c r="R3625" s="2" t="str">
        <f>IF(Global_Household_Financial_Dyna[[#This Row],[Vs country_Average]]&lt;-0.2, "Underperformer", IF(Global_Household_Financial_Dyna[[#This Row],[Vs country_Average]]&gt;0.2, "Outperformer", "Normal"))</f>
        <v>Outperformer</v>
      </c>
      <c r="S36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1176.8599999999999</v>
      </c>
      <c r="T36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1176.8599999999999</v>
      </c>
      <c r="U36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1176.8599999999999</v>
      </c>
      <c r="V36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1176.8599999999999</v>
      </c>
    </row>
    <row r="3626" spans="1:22" x14ac:dyDescent="0.3">
      <c r="A3626">
        <v>3634</v>
      </c>
      <c r="B3626" t="s">
        <v>10</v>
      </c>
      <c r="C3626" t="s">
        <v>22</v>
      </c>
      <c r="D3626">
        <v>3</v>
      </c>
      <c r="E3626">
        <v>1</v>
      </c>
      <c r="F3626">
        <v>1168</v>
      </c>
      <c r="G3626">
        <v>1168</v>
      </c>
      <c r="H3626">
        <v>116.8</v>
      </c>
      <c r="I3626">
        <v>558.92999999999995</v>
      </c>
      <c r="J3626">
        <v>492.27</v>
      </c>
      <c r="K3626">
        <f>Global_Household_Financial_Dyna[[#This Row],[Total_Household_Income]]-Global_Household_Financial_Dyna[[#This Row],[Estimated_Taxes]]</f>
        <v>1051.2</v>
      </c>
      <c r="L3626" s="1">
        <f>Global_Household_Financial_Dyna[[#This Row],[Monthly_Savings]]/Global_Household_Financial_Dyna[[#This Row],[Net Income]]</f>
        <v>0.46829337899543377</v>
      </c>
      <c r="M3626" s="2">
        <f>Global_Household_Financial_Dyna[[#This Row],[Monthly_Expenses]]/Global_Household_Financial_Dyna[[#This Row],[Net Income]]</f>
        <v>0.53170662100456612</v>
      </c>
      <c r="N3626" t="str">
        <f>IF(Global_Household_Financial_Dyna[[#This Row],[Monthly_Savings]]&lt;0,"High Risk", IF(Global_Household_Financial_Dyna[[#This Row],[Savings Rate%]]&lt;0.1, "Medium", "Safe"))</f>
        <v>Safe</v>
      </c>
      <c r="O3626">
        <f>Global_Household_Financial_Dyna[[#This Row],[Total_Household_Income]]/Global_Household_Financial_Dyna[[#This Row],[Family_Size]]</f>
        <v>389.33333333333331</v>
      </c>
      <c r="P3626" s="2">
        <f t="shared" si="112"/>
        <v>0.42077341556833553</v>
      </c>
      <c r="Q3626" s="2">
        <f t="shared" si="113"/>
        <v>4.7519963427098244E-2</v>
      </c>
      <c r="R3626" s="2" t="str">
        <f>IF(Global_Household_Financial_Dyna[[#This Row],[Vs country_Average]]&lt;-0.2, "Underperformer", IF(Global_Household_Financial_Dyna[[#This Row],[Vs country_Average]]&gt;0.2, "Outperformer", "Normal"))</f>
        <v>Normal</v>
      </c>
      <c r="S36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492.27</v>
      </c>
      <c r="T36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492.27</v>
      </c>
      <c r="U36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492.27</v>
      </c>
      <c r="V36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492.27</v>
      </c>
    </row>
    <row r="3627" spans="1:22" x14ac:dyDescent="0.3">
      <c r="A3627">
        <v>3635</v>
      </c>
      <c r="B3627" t="s">
        <v>18</v>
      </c>
      <c r="C3627" t="s">
        <v>19</v>
      </c>
      <c r="D3627">
        <v>1</v>
      </c>
      <c r="E3627">
        <v>1</v>
      </c>
      <c r="F3627">
        <v>5800.07</v>
      </c>
      <c r="G3627">
        <v>5800.07</v>
      </c>
      <c r="H3627">
        <v>1276.02</v>
      </c>
      <c r="I3627">
        <v>1708.36</v>
      </c>
      <c r="J3627">
        <v>2815.69</v>
      </c>
      <c r="K3627">
        <f>Global_Household_Financial_Dyna[[#This Row],[Total_Household_Income]]-Global_Household_Financial_Dyna[[#This Row],[Estimated_Taxes]]</f>
        <v>4524.0499999999993</v>
      </c>
      <c r="L3627" s="1">
        <f>Global_Household_Financial_Dyna[[#This Row],[Monthly_Savings]]/Global_Household_Financial_Dyna[[#This Row],[Net Income]]</f>
        <v>0.62238259966180753</v>
      </c>
      <c r="M3627" s="2">
        <f>Global_Household_Financial_Dyna[[#This Row],[Monthly_Expenses]]/Global_Household_Financial_Dyna[[#This Row],[Net Income]]</f>
        <v>0.37761740033819258</v>
      </c>
      <c r="N3627" t="str">
        <f>IF(Global_Household_Financial_Dyna[[#This Row],[Monthly_Savings]]&lt;0,"High Risk", IF(Global_Household_Financial_Dyna[[#This Row],[Savings Rate%]]&lt;0.1, "Medium", "Safe"))</f>
        <v>Safe</v>
      </c>
      <c r="O3627">
        <f>Global_Household_Financial_Dyna[[#This Row],[Total_Household_Income]]/Global_Household_Financial_Dyna[[#This Row],[Family_Size]]</f>
        <v>5800.07</v>
      </c>
      <c r="P3627" s="2">
        <f t="shared" si="112"/>
        <v>0.32336204947805613</v>
      </c>
      <c r="Q3627" s="2">
        <f t="shared" si="113"/>
        <v>0.2990205501837514</v>
      </c>
      <c r="R3627" s="2" t="str">
        <f>IF(Global_Household_Financial_Dyna[[#This Row],[Vs country_Average]]&lt;-0.2, "Underperformer", IF(Global_Household_Financial_Dyna[[#This Row],[Vs country_Average]]&gt;0.2, "Outperformer", "Normal"))</f>
        <v>Outperformer</v>
      </c>
      <c r="S36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2815.69</v>
      </c>
      <c r="T36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2815.69</v>
      </c>
      <c r="U36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2815.69</v>
      </c>
      <c r="V36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2815.69</v>
      </c>
    </row>
    <row r="3628" spans="1:22" x14ac:dyDescent="0.3">
      <c r="A3628">
        <v>3636</v>
      </c>
      <c r="B3628" t="s">
        <v>10</v>
      </c>
      <c r="C3628" t="s">
        <v>22</v>
      </c>
      <c r="D3628">
        <v>4</v>
      </c>
      <c r="E3628">
        <v>1</v>
      </c>
      <c r="F3628">
        <v>718.63</v>
      </c>
      <c r="G3628">
        <v>718.63</v>
      </c>
      <c r="H3628">
        <v>71.86</v>
      </c>
      <c r="I3628">
        <v>638.66999999999996</v>
      </c>
      <c r="J3628">
        <v>8.09</v>
      </c>
      <c r="K3628">
        <f>Global_Household_Financial_Dyna[[#This Row],[Total_Household_Income]]-Global_Household_Financial_Dyna[[#This Row],[Estimated_Taxes]]</f>
        <v>646.77</v>
      </c>
      <c r="L3628" s="1">
        <f>Global_Household_Financial_Dyna[[#This Row],[Monthly_Savings]]/Global_Household_Financial_Dyna[[#This Row],[Net Income]]</f>
        <v>1.2508310527699183E-2</v>
      </c>
      <c r="M3628" s="2">
        <f>Global_Household_Financial_Dyna[[#This Row],[Monthly_Expenses]]/Global_Household_Financial_Dyna[[#This Row],[Net Income]]</f>
        <v>0.98747622802541857</v>
      </c>
      <c r="N3628" t="str">
        <f>IF(Global_Household_Financial_Dyna[[#This Row],[Monthly_Savings]]&lt;0,"High Risk", IF(Global_Household_Financial_Dyna[[#This Row],[Savings Rate%]]&lt;0.1, "Medium", "Safe"))</f>
        <v>Medium</v>
      </c>
      <c r="O3628">
        <f>Global_Household_Financial_Dyna[[#This Row],[Total_Household_Income]]/Global_Household_Financial_Dyna[[#This Row],[Family_Size]]</f>
        <v>179.6575</v>
      </c>
      <c r="P3628" s="2">
        <f t="shared" si="112"/>
        <v>0.42077341556833553</v>
      </c>
      <c r="Q3628" s="2">
        <f t="shared" si="113"/>
        <v>-0.40826510504063634</v>
      </c>
      <c r="R3628" s="2" t="str">
        <f>IF(Global_Household_Financial_Dyna[[#This Row],[Vs country_Average]]&lt;-0.2, "Underperformer", IF(Global_Household_Financial_Dyna[[#This Row],[Vs country_Average]]&gt;0.2, "Outperformer", "Normal"))</f>
        <v>Underperformer</v>
      </c>
      <c r="S36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8.09</v>
      </c>
      <c r="T36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v>
      </c>
      <c r="U36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8.09</v>
      </c>
      <c r="V36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8.09</v>
      </c>
    </row>
    <row r="3629" spans="1:22" x14ac:dyDescent="0.3">
      <c r="A3629">
        <v>3637</v>
      </c>
      <c r="B3629" t="s">
        <v>12</v>
      </c>
      <c r="C3629" t="s">
        <v>13</v>
      </c>
      <c r="D3629">
        <v>8</v>
      </c>
      <c r="E3629">
        <v>3</v>
      </c>
      <c r="F3629">
        <v>8231.84</v>
      </c>
      <c r="G3629">
        <v>19931.36</v>
      </c>
      <c r="H3629">
        <v>5979.41</v>
      </c>
      <c r="I3629">
        <v>3637.55</v>
      </c>
      <c r="J3629">
        <v>10314.4</v>
      </c>
      <c r="K3629">
        <f>Global_Household_Financial_Dyna[[#This Row],[Total_Household_Income]]-Global_Household_Financial_Dyna[[#This Row],[Estimated_Taxes]]</f>
        <v>13951.95</v>
      </c>
      <c r="L3629" s="1">
        <f>Global_Household_Financial_Dyna[[#This Row],[Monthly_Savings]]/Global_Household_Financial_Dyna[[#This Row],[Net Income]]</f>
        <v>0.73928017230566334</v>
      </c>
      <c r="M3629" s="2">
        <f>Global_Household_Financial_Dyna[[#This Row],[Monthly_Expenses]]/Global_Household_Financial_Dyna[[#This Row],[Net Income]]</f>
        <v>0.26071982769433666</v>
      </c>
      <c r="N3629" t="str">
        <f>IF(Global_Household_Financial_Dyna[[#This Row],[Monthly_Savings]]&lt;0,"High Risk", IF(Global_Household_Financial_Dyna[[#This Row],[Savings Rate%]]&lt;0.1, "Medium", "Safe"))</f>
        <v>Safe</v>
      </c>
      <c r="O3629">
        <f>Global_Household_Financial_Dyna[[#This Row],[Total_Household_Income]]/Global_Household_Financial_Dyna[[#This Row],[Family_Size]]</f>
        <v>2491.42</v>
      </c>
      <c r="P3629" s="2">
        <f t="shared" si="112"/>
        <v>0.30718716818024266</v>
      </c>
      <c r="Q3629" s="2">
        <f t="shared" si="113"/>
        <v>0.43209300412542068</v>
      </c>
      <c r="R3629" s="2" t="str">
        <f>IF(Global_Household_Financial_Dyna[[#This Row],[Vs country_Average]]&lt;-0.2, "Underperformer", IF(Global_Household_Financial_Dyna[[#This Row],[Vs country_Average]]&gt;0.2, "Outperformer", "Normal"))</f>
        <v>Outperformer</v>
      </c>
      <c r="S36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10314.4</v>
      </c>
      <c r="T36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10314.4</v>
      </c>
      <c r="U36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10314.4</v>
      </c>
      <c r="V36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10314.4</v>
      </c>
    </row>
    <row r="3630" spans="1:22" x14ac:dyDescent="0.3">
      <c r="A3630">
        <v>3638</v>
      </c>
      <c r="B3630" t="s">
        <v>18</v>
      </c>
      <c r="C3630" t="s">
        <v>19</v>
      </c>
      <c r="D3630">
        <v>7</v>
      </c>
      <c r="E3630">
        <v>3</v>
      </c>
      <c r="F3630">
        <v>3095.96</v>
      </c>
      <c r="G3630">
        <v>7295.03</v>
      </c>
      <c r="H3630">
        <v>1604.91</v>
      </c>
      <c r="I3630">
        <v>4047.85</v>
      </c>
      <c r="J3630">
        <v>1642.28</v>
      </c>
      <c r="K3630">
        <f>Global_Household_Financial_Dyna[[#This Row],[Total_Household_Income]]-Global_Household_Financial_Dyna[[#This Row],[Estimated_Taxes]]</f>
        <v>5690.12</v>
      </c>
      <c r="L3630" s="1">
        <f>Global_Household_Financial_Dyna[[#This Row],[Monthly_Savings]]/Global_Household_Financial_Dyna[[#This Row],[Net Income]]</f>
        <v>0.28861957217070994</v>
      </c>
      <c r="M3630" s="2">
        <f>Global_Household_Financial_Dyna[[#This Row],[Monthly_Expenses]]/Global_Household_Financial_Dyna[[#This Row],[Net Income]]</f>
        <v>0.71138218526147079</v>
      </c>
      <c r="N3630" t="str">
        <f>IF(Global_Household_Financial_Dyna[[#This Row],[Monthly_Savings]]&lt;0,"High Risk", IF(Global_Household_Financial_Dyna[[#This Row],[Savings Rate%]]&lt;0.1, "Medium", "Safe"))</f>
        <v>Safe</v>
      </c>
      <c r="O3630">
        <f>Global_Household_Financial_Dyna[[#This Row],[Total_Household_Income]]/Global_Household_Financial_Dyna[[#This Row],[Family_Size]]</f>
        <v>1042.1471428571429</v>
      </c>
      <c r="P3630" s="2">
        <f t="shared" si="112"/>
        <v>0.32336204947805613</v>
      </c>
      <c r="Q3630" s="2">
        <f t="shared" si="113"/>
        <v>-3.4742477307346198E-2</v>
      </c>
      <c r="R3630" s="2" t="str">
        <f>IF(Global_Household_Financial_Dyna[[#This Row],[Vs country_Average]]&lt;-0.2, "Underperformer", IF(Global_Household_Financial_Dyna[[#This Row],[Vs country_Average]]&gt;0.2, "Outperformer", "Normal"))</f>
        <v>Normal</v>
      </c>
      <c r="S36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1642.28</v>
      </c>
      <c r="T36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1642.28</v>
      </c>
      <c r="U36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1642.28</v>
      </c>
      <c r="V36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1642.28</v>
      </c>
    </row>
    <row r="3631" spans="1:22" x14ac:dyDescent="0.3">
      <c r="A3631">
        <v>3639</v>
      </c>
      <c r="B3631" t="s">
        <v>10</v>
      </c>
      <c r="C3631" t="s">
        <v>22</v>
      </c>
      <c r="D3631">
        <v>1</v>
      </c>
      <c r="E3631">
        <v>1</v>
      </c>
      <c r="F3631">
        <v>596.87</v>
      </c>
      <c r="G3631">
        <v>596.87</v>
      </c>
      <c r="H3631">
        <v>59.69</v>
      </c>
      <c r="I3631">
        <v>361.45</v>
      </c>
      <c r="J3631">
        <v>175.73</v>
      </c>
      <c r="K3631">
        <f>Global_Household_Financial_Dyna[[#This Row],[Total_Household_Income]]-Global_Household_Financial_Dyna[[#This Row],[Estimated_Taxes]]</f>
        <v>537.18000000000006</v>
      </c>
      <c r="L3631" s="1">
        <f>Global_Household_Financial_Dyna[[#This Row],[Monthly_Savings]]/Global_Household_Financial_Dyna[[#This Row],[Net Income]]</f>
        <v>0.32713429390520865</v>
      </c>
      <c r="M3631" s="2">
        <f>Global_Household_Financial_Dyna[[#This Row],[Monthly_Expenses]]/Global_Household_Financial_Dyna[[#This Row],[Net Income]]</f>
        <v>0.67286570609479124</v>
      </c>
      <c r="N3631" t="str">
        <f>IF(Global_Household_Financial_Dyna[[#This Row],[Monthly_Savings]]&lt;0,"High Risk", IF(Global_Household_Financial_Dyna[[#This Row],[Savings Rate%]]&lt;0.1, "Medium", "Safe"))</f>
        <v>Safe</v>
      </c>
      <c r="O3631">
        <f>Global_Household_Financial_Dyna[[#This Row],[Total_Household_Income]]/Global_Household_Financial_Dyna[[#This Row],[Family_Size]]</f>
        <v>596.87</v>
      </c>
      <c r="P3631" s="2">
        <f t="shared" si="112"/>
        <v>0.42077341556833553</v>
      </c>
      <c r="Q3631" s="2">
        <f t="shared" si="113"/>
        <v>-9.3639121663126879E-2</v>
      </c>
      <c r="R3631" s="2" t="str">
        <f>IF(Global_Household_Financial_Dyna[[#This Row],[Vs country_Average]]&lt;-0.2, "Underperformer", IF(Global_Household_Financial_Dyna[[#This Row],[Vs country_Average]]&gt;0.2, "Outperformer", "Normal"))</f>
        <v>Normal</v>
      </c>
      <c r="S36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175.73</v>
      </c>
      <c r="T36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175.73</v>
      </c>
      <c r="U36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175.73</v>
      </c>
      <c r="V36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175.73</v>
      </c>
    </row>
    <row r="3632" spans="1:22" x14ac:dyDescent="0.3">
      <c r="A3632">
        <v>3640</v>
      </c>
      <c r="B3632" t="s">
        <v>18</v>
      </c>
      <c r="C3632" t="s">
        <v>20</v>
      </c>
      <c r="D3632">
        <v>1</v>
      </c>
      <c r="E3632">
        <v>1</v>
      </c>
      <c r="F3632">
        <v>1725.01</v>
      </c>
      <c r="G3632">
        <v>1725.01</v>
      </c>
      <c r="H3632">
        <v>379.5</v>
      </c>
      <c r="I3632">
        <v>1637.04</v>
      </c>
      <c r="J3632">
        <v>-291.52999999999997</v>
      </c>
      <c r="K3632">
        <f>Global_Household_Financial_Dyna[[#This Row],[Total_Household_Income]]-Global_Household_Financial_Dyna[[#This Row],[Estimated_Taxes]]</f>
        <v>1345.51</v>
      </c>
      <c r="L3632" s="1">
        <f>Global_Household_Financial_Dyna[[#This Row],[Monthly_Savings]]/Global_Household_Financial_Dyna[[#This Row],[Net Income]]</f>
        <v>-0.21666877243573068</v>
      </c>
      <c r="M3632" s="2">
        <f>Global_Household_Financial_Dyna[[#This Row],[Monthly_Expenses]]/Global_Household_Financial_Dyna[[#This Row],[Net Income]]</f>
        <v>1.2166687724357306</v>
      </c>
      <c r="N3632" t="str">
        <f>IF(Global_Household_Financial_Dyna[[#This Row],[Monthly_Savings]]&lt;0,"High Risk", IF(Global_Household_Financial_Dyna[[#This Row],[Savings Rate%]]&lt;0.1, "Medium", "Safe"))</f>
        <v>High Risk</v>
      </c>
      <c r="O3632">
        <f>Global_Household_Financial_Dyna[[#This Row],[Total_Household_Income]]/Global_Household_Financial_Dyna[[#This Row],[Family_Size]]</f>
        <v>1725.01</v>
      </c>
      <c r="P3632" s="2">
        <f t="shared" si="112"/>
        <v>0.32336204947805613</v>
      </c>
      <c r="Q3632" s="2">
        <f t="shared" si="113"/>
        <v>-0.54003082191378682</v>
      </c>
      <c r="R3632" s="2" t="str">
        <f>IF(Global_Household_Financial_Dyna[[#This Row],[Vs country_Average]]&lt;-0.2, "Underperformer", IF(Global_Household_Financial_Dyna[[#This Row],[Vs country_Average]]&gt;0.2, "Outperformer", "Normal"))</f>
        <v>Underperformer</v>
      </c>
      <c r="S36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-209.678</v>
      </c>
      <c r="T36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-127.82599999999999</v>
      </c>
      <c r="U36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-45.97399999999999</v>
      </c>
      <c r="V36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35.877999999999986</v>
      </c>
    </row>
    <row r="3633" spans="1:22" x14ac:dyDescent="0.3">
      <c r="A3633">
        <v>3641</v>
      </c>
      <c r="B3633" t="s">
        <v>18</v>
      </c>
      <c r="C3633" t="s">
        <v>19</v>
      </c>
      <c r="D3633">
        <v>7</v>
      </c>
      <c r="E3633">
        <v>2</v>
      </c>
      <c r="F3633">
        <v>7095.17</v>
      </c>
      <c r="G3633">
        <v>11970.05</v>
      </c>
      <c r="H3633">
        <v>3231.91</v>
      </c>
      <c r="I3633">
        <v>3563.19</v>
      </c>
      <c r="J3633">
        <v>5174.95</v>
      </c>
      <c r="K3633">
        <f>Global_Household_Financial_Dyna[[#This Row],[Total_Household_Income]]-Global_Household_Financial_Dyna[[#This Row],[Estimated_Taxes]]</f>
        <v>8738.14</v>
      </c>
      <c r="L3633" s="1">
        <f>Global_Household_Financial_Dyna[[#This Row],[Monthly_Savings]]/Global_Household_Financial_Dyna[[#This Row],[Net Income]]</f>
        <v>0.59222557661012531</v>
      </c>
      <c r="M3633" s="2">
        <f>Global_Household_Financial_Dyna[[#This Row],[Monthly_Expenses]]/Global_Household_Financial_Dyna[[#This Row],[Net Income]]</f>
        <v>0.40777442338987474</v>
      </c>
      <c r="N3633" t="str">
        <f>IF(Global_Household_Financial_Dyna[[#This Row],[Monthly_Savings]]&lt;0,"High Risk", IF(Global_Household_Financial_Dyna[[#This Row],[Savings Rate%]]&lt;0.1, "Medium", "Safe"))</f>
        <v>Safe</v>
      </c>
      <c r="O3633">
        <f>Global_Household_Financial_Dyna[[#This Row],[Total_Household_Income]]/Global_Household_Financial_Dyna[[#This Row],[Family_Size]]</f>
        <v>1710.0071428571428</v>
      </c>
      <c r="P3633" s="2">
        <f t="shared" si="112"/>
        <v>0.32336204947805613</v>
      </c>
      <c r="Q3633" s="2">
        <f t="shared" si="113"/>
        <v>0.26886352713206918</v>
      </c>
      <c r="R3633" s="2" t="str">
        <f>IF(Global_Household_Financial_Dyna[[#This Row],[Vs country_Average]]&lt;-0.2, "Underperformer", IF(Global_Household_Financial_Dyna[[#This Row],[Vs country_Average]]&gt;0.2, "Outperformer", "Normal"))</f>
        <v>Outperformer</v>
      </c>
      <c r="S36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5174.95</v>
      </c>
      <c r="T36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5174.95</v>
      </c>
      <c r="U36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5174.95</v>
      </c>
      <c r="V36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5174.95</v>
      </c>
    </row>
    <row r="3634" spans="1:22" x14ac:dyDescent="0.3">
      <c r="A3634">
        <v>3642</v>
      </c>
      <c r="B3634" t="s">
        <v>12</v>
      </c>
      <c r="C3634" t="s">
        <v>13</v>
      </c>
      <c r="D3634">
        <v>7</v>
      </c>
      <c r="E3634">
        <v>3</v>
      </c>
      <c r="F3634">
        <v>2586.2199999999998</v>
      </c>
      <c r="G3634">
        <v>5305.41</v>
      </c>
      <c r="H3634">
        <v>1326.35</v>
      </c>
      <c r="I3634">
        <v>4578.59</v>
      </c>
      <c r="J3634">
        <v>-599.53</v>
      </c>
      <c r="K3634">
        <f>Global_Household_Financial_Dyna[[#This Row],[Total_Household_Income]]-Global_Household_Financial_Dyna[[#This Row],[Estimated_Taxes]]</f>
        <v>3979.06</v>
      </c>
      <c r="L3634" s="1">
        <f>Global_Household_Financial_Dyna[[#This Row],[Monthly_Savings]]/Global_Household_Financial_Dyna[[#This Row],[Net Income]]</f>
        <v>-0.15067126406739278</v>
      </c>
      <c r="M3634" s="2">
        <f>Global_Household_Financial_Dyna[[#This Row],[Monthly_Expenses]]/Global_Household_Financial_Dyna[[#This Row],[Net Income]]</f>
        <v>1.1506712640673928</v>
      </c>
      <c r="N3634" t="str">
        <f>IF(Global_Household_Financial_Dyna[[#This Row],[Monthly_Savings]]&lt;0,"High Risk", IF(Global_Household_Financial_Dyna[[#This Row],[Savings Rate%]]&lt;0.1, "Medium", "Safe"))</f>
        <v>High Risk</v>
      </c>
      <c r="O3634">
        <f>Global_Household_Financial_Dyna[[#This Row],[Total_Household_Income]]/Global_Household_Financial_Dyna[[#This Row],[Family_Size]]</f>
        <v>757.91571428571422</v>
      </c>
      <c r="P3634" s="2">
        <f t="shared" si="112"/>
        <v>0.30718716818024266</v>
      </c>
      <c r="Q3634" s="2">
        <f t="shared" si="113"/>
        <v>-0.45785843224763545</v>
      </c>
      <c r="R3634" s="2" t="str">
        <f>IF(Global_Household_Financial_Dyna[[#This Row],[Vs country_Average]]&lt;-0.2, "Underperformer", IF(Global_Household_Financial_Dyna[[#This Row],[Vs country_Average]]&gt;0.2, "Outperformer", "Normal"))</f>
        <v>Underperformer</v>
      </c>
      <c r="S36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-370.60049999999995</v>
      </c>
      <c r="T36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-141.67099999999994</v>
      </c>
      <c r="U36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87.258500000000026</v>
      </c>
      <c r="V36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316.1880000000001</v>
      </c>
    </row>
    <row r="3635" spans="1:22" x14ac:dyDescent="0.3">
      <c r="A3635">
        <v>3643</v>
      </c>
      <c r="B3635" t="s">
        <v>10</v>
      </c>
      <c r="C3635" t="s">
        <v>11</v>
      </c>
      <c r="D3635">
        <v>7</v>
      </c>
      <c r="E3635">
        <v>1</v>
      </c>
      <c r="F3635">
        <v>755.42</v>
      </c>
      <c r="G3635">
        <v>755.42</v>
      </c>
      <c r="H3635">
        <v>75.540000000000006</v>
      </c>
      <c r="I3635">
        <v>716.9</v>
      </c>
      <c r="J3635">
        <v>-37.020000000000003</v>
      </c>
      <c r="K3635">
        <f>Global_Household_Financial_Dyna[[#This Row],[Total_Household_Income]]-Global_Household_Financial_Dyna[[#This Row],[Estimated_Taxes]]</f>
        <v>679.88</v>
      </c>
      <c r="L3635" s="1">
        <f>Global_Household_Financial_Dyna[[#This Row],[Monthly_Savings]]/Global_Household_Financial_Dyna[[#This Row],[Net Income]]</f>
        <v>-5.4450785432723428E-2</v>
      </c>
      <c r="M3635" s="2">
        <f>Global_Household_Financial_Dyna[[#This Row],[Monthly_Expenses]]/Global_Household_Financial_Dyna[[#This Row],[Net Income]]</f>
        <v>1.0544507854327234</v>
      </c>
      <c r="N3635" t="str">
        <f>IF(Global_Household_Financial_Dyna[[#This Row],[Monthly_Savings]]&lt;0,"High Risk", IF(Global_Household_Financial_Dyna[[#This Row],[Savings Rate%]]&lt;0.1, "Medium", "Safe"))</f>
        <v>High Risk</v>
      </c>
      <c r="O3635">
        <f>Global_Household_Financial_Dyna[[#This Row],[Total_Household_Income]]/Global_Household_Financial_Dyna[[#This Row],[Family_Size]]</f>
        <v>107.91714285714285</v>
      </c>
      <c r="P3635" s="2">
        <f t="shared" si="112"/>
        <v>0.42077341556833553</v>
      </c>
      <c r="Q3635" s="2">
        <f t="shared" si="113"/>
        <v>-0.47522420100105894</v>
      </c>
      <c r="R3635" s="2" t="str">
        <f>IF(Global_Household_Financial_Dyna[[#This Row],[Vs country_Average]]&lt;-0.2, "Underperformer", IF(Global_Household_Financial_Dyna[[#This Row],[Vs country_Average]]&gt;0.2, "Outperformer", "Normal"))</f>
        <v>Underperformer</v>
      </c>
      <c r="S36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-1.1750000000000043</v>
      </c>
      <c r="T36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34.669999999999995</v>
      </c>
      <c r="U36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70.514999999999986</v>
      </c>
      <c r="V36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106.35999999999999</v>
      </c>
    </row>
    <row r="3636" spans="1:22" x14ac:dyDescent="0.3">
      <c r="A3636">
        <v>3644</v>
      </c>
      <c r="B3636" t="s">
        <v>10</v>
      </c>
      <c r="C3636" t="s">
        <v>22</v>
      </c>
      <c r="D3636">
        <v>2</v>
      </c>
      <c r="E3636">
        <v>2</v>
      </c>
      <c r="F3636">
        <v>617.41999999999996</v>
      </c>
      <c r="G3636">
        <v>1026.96</v>
      </c>
      <c r="H3636">
        <v>102.7</v>
      </c>
      <c r="I3636">
        <v>450.52</v>
      </c>
      <c r="J3636">
        <v>473.75</v>
      </c>
      <c r="K3636">
        <f>Global_Household_Financial_Dyna[[#This Row],[Total_Household_Income]]-Global_Household_Financial_Dyna[[#This Row],[Estimated_Taxes]]</f>
        <v>924.26</v>
      </c>
      <c r="L3636" s="1">
        <f>Global_Household_Financial_Dyna[[#This Row],[Monthly_Savings]]/Global_Household_Financial_Dyna[[#This Row],[Net Income]]</f>
        <v>0.51257221993811264</v>
      </c>
      <c r="M3636" s="2">
        <f>Global_Household_Financial_Dyna[[#This Row],[Monthly_Expenses]]/Global_Household_Financial_Dyna[[#This Row],[Net Income]]</f>
        <v>0.48743859952827123</v>
      </c>
      <c r="N3636" t="str">
        <f>IF(Global_Household_Financial_Dyna[[#This Row],[Monthly_Savings]]&lt;0,"High Risk", IF(Global_Household_Financial_Dyna[[#This Row],[Savings Rate%]]&lt;0.1, "Medium", "Safe"))</f>
        <v>Safe</v>
      </c>
      <c r="O3636">
        <f>Global_Household_Financial_Dyna[[#This Row],[Total_Household_Income]]/Global_Household_Financial_Dyna[[#This Row],[Family_Size]]</f>
        <v>513.48</v>
      </c>
      <c r="P3636" s="2">
        <f t="shared" si="112"/>
        <v>0.42077341556833553</v>
      </c>
      <c r="Q3636" s="2">
        <f t="shared" si="113"/>
        <v>9.1798804369777109E-2</v>
      </c>
      <c r="R3636" s="2" t="str">
        <f>IF(Global_Household_Financial_Dyna[[#This Row],[Vs country_Average]]&lt;-0.2, "Underperformer", IF(Global_Household_Financial_Dyna[[#This Row],[Vs country_Average]]&gt;0.2, "Outperformer", "Normal"))</f>
        <v>Normal</v>
      </c>
      <c r="S36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473.75</v>
      </c>
      <c r="T36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473.75</v>
      </c>
      <c r="U36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473.75</v>
      </c>
      <c r="V36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473.75</v>
      </c>
    </row>
    <row r="3637" spans="1:22" x14ac:dyDescent="0.3">
      <c r="A3637">
        <v>3645</v>
      </c>
      <c r="B3637" t="s">
        <v>14</v>
      </c>
      <c r="C3637" t="s">
        <v>15</v>
      </c>
      <c r="D3637">
        <v>1</v>
      </c>
      <c r="E3637">
        <v>1</v>
      </c>
      <c r="F3637">
        <v>977.99</v>
      </c>
      <c r="G3637">
        <v>977.99</v>
      </c>
      <c r="H3637">
        <v>146.69999999999999</v>
      </c>
      <c r="I3637">
        <v>655.95</v>
      </c>
      <c r="J3637">
        <v>175.34</v>
      </c>
      <c r="K3637">
        <f>Global_Household_Financial_Dyna[[#This Row],[Total_Household_Income]]-Global_Household_Financial_Dyna[[#This Row],[Estimated_Taxes]]</f>
        <v>831.29</v>
      </c>
      <c r="L3637" s="1">
        <f>Global_Household_Financial_Dyna[[#This Row],[Monthly_Savings]]/Global_Household_Financial_Dyna[[#This Row],[Net Income]]</f>
        <v>0.2109251885623549</v>
      </c>
      <c r="M3637" s="2">
        <f>Global_Household_Financial_Dyna[[#This Row],[Monthly_Expenses]]/Global_Household_Financial_Dyna[[#This Row],[Net Income]]</f>
        <v>0.78907481143764524</v>
      </c>
      <c r="N3637" t="str">
        <f>IF(Global_Household_Financial_Dyna[[#This Row],[Monthly_Savings]]&lt;0,"High Risk", IF(Global_Household_Financial_Dyna[[#This Row],[Savings Rate%]]&lt;0.1, "Medium", "Safe"))</f>
        <v>Safe</v>
      </c>
      <c r="O3637">
        <f>Global_Household_Financial_Dyna[[#This Row],[Total_Household_Income]]/Global_Household_Financial_Dyna[[#This Row],[Family_Size]]</f>
        <v>977.99</v>
      </c>
      <c r="P3637" s="2">
        <f t="shared" si="112"/>
        <v>0.39788995363055785</v>
      </c>
      <c r="Q3637" s="2">
        <f t="shared" si="113"/>
        <v>-0.18696476506820295</v>
      </c>
      <c r="R3637" s="2" t="str">
        <f>IF(Global_Household_Financial_Dyna[[#This Row],[Vs country_Average]]&lt;-0.2, "Underperformer", IF(Global_Household_Financial_Dyna[[#This Row],[Vs country_Average]]&gt;0.2, "Outperformer", "Normal"))</f>
        <v>Normal</v>
      </c>
      <c r="S36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175.34</v>
      </c>
      <c r="T36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175.34</v>
      </c>
      <c r="U36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175.34</v>
      </c>
      <c r="V36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175.34</v>
      </c>
    </row>
    <row r="3638" spans="1:22" x14ac:dyDescent="0.3">
      <c r="A3638">
        <v>3646</v>
      </c>
      <c r="B3638" t="s">
        <v>18</v>
      </c>
      <c r="C3638" t="s">
        <v>20</v>
      </c>
      <c r="D3638">
        <v>1</v>
      </c>
      <c r="E3638">
        <v>1</v>
      </c>
      <c r="F3638">
        <v>5620.66</v>
      </c>
      <c r="G3638">
        <v>5620.66</v>
      </c>
      <c r="H3638">
        <v>1236.55</v>
      </c>
      <c r="I3638">
        <v>1135.7</v>
      </c>
      <c r="J3638">
        <v>3248.42</v>
      </c>
      <c r="K3638">
        <f>Global_Household_Financial_Dyna[[#This Row],[Total_Household_Income]]-Global_Household_Financial_Dyna[[#This Row],[Estimated_Taxes]]</f>
        <v>4384.1099999999997</v>
      </c>
      <c r="L3638" s="1">
        <f>Global_Household_Financial_Dyna[[#This Row],[Monthly_Savings]]/Global_Household_Financial_Dyna[[#This Row],[Net Income]]</f>
        <v>0.74095312389515777</v>
      </c>
      <c r="M3638" s="2">
        <f>Global_Household_Financial_Dyna[[#This Row],[Monthly_Expenses]]/Global_Household_Financial_Dyna[[#This Row],[Net Income]]</f>
        <v>0.25904915706950787</v>
      </c>
      <c r="N3638" t="str">
        <f>IF(Global_Household_Financial_Dyna[[#This Row],[Monthly_Savings]]&lt;0,"High Risk", IF(Global_Household_Financial_Dyna[[#This Row],[Savings Rate%]]&lt;0.1, "Medium", "Safe"))</f>
        <v>Safe</v>
      </c>
      <c r="O3638">
        <f>Global_Household_Financial_Dyna[[#This Row],[Total_Household_Income]]/Global_Household_Financial_Dyna[[#This Row],[Family_Size]]</f>
        <v>5620.66</v>
      </c>
      <c r="P3638" s="2">
        <f t="shared" si="112"/>
        <v>0.32336204947805613</v>
      </c>
      <c r="Q3638" s="2">
        <f t="shared" si="113"/>
        <v>0.41759107441710164</v>
      </c>
      <c r="R3638" s="2" t="str">
        <f>IF(Global_Household_Financial_Dyna[[#This Row],[Vs country_Average]]&lt;-0.2, "Underperformer", IF(Global_Household_Financial_Dyna[[#This Row],[Vs country_Average]]&gt;0.2, "Outperformer", "Normal"))</f>
        <v>Outperformer</v>
      </c>
      <c r="S36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3248.42</v>
      </c>
      <c r="T36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3248.42</v>
      </c>
      <c r="U36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3248.42</v>
      </c>
      <c r="V36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3248.42</v>
      </c>
    </row>
    <row r="3639" spans="1:22" x14ac:dyDescent="0.3">
      <c r="A3639">
        <v>3647</v>
      </c>
      <c r="B3639" t="s">
        <v>10</v>
      </c>
      <c r="C3639" t="s">
        <v>11</v>
      </c>
      <c r="D3639">
        <v>5</v>
      </c>
      <c r="E3639">
        <v>3</v>
      </c>
      <c r="F3639">
        <v>821.81</v>
      </c>
      <c r="G3639">
        <v>1981.14</v>
      </c>
      <c r="H3639">
        <v>198.11</v>
      </c>
      <c r="I3639">
        <v>740.6</v>
      </c>
      <c r="J3639">
        <v>1042.43</v>
      </c>
      <c r="K3639">
        <f>Global_Household_Financial_Dyna[[#This Row],[Total_Household_Income]]-Global_Household_Financial_Dyna[[#This Row],[Estimated_Taxes]]</f>
        <v>1783.0300000000002</v>
      </c>
      <c r="L3639" s="1">
        <f>Global_Household_Financial_Dyna[[#This Row],[Monthly_Savings]]/Global_Household_Financial_Dyna[[#This Row],[Net Income]]</f>
        <v>0.5846396302922553</v>
      </c>
      <c r="M3639" s="2">
        <f>Global_Household_Financial_Dyna[[#This Row],[Monthly_Expenses]]/Global_Household_Financial_Dyna[[#This Row],[Net Income]]</f>
        <v>0.41536036970774465</v>
      </c>
      <c r="N3639" t="str">
        <f>IF(Global_Household_Financial_Dyna[[#This Row],[Monthly_Savings]]&lt;0,"High Risk", IF(Global_Household_Financial_Dyna[[#This Row],[Savings Rate%]]&lt;0.1, "Medium", "Safe"))</f>
        <v>Safe</v>
      </c>
      <c r="O3639">
        <f>Global_Household_Financial_Dyna[[#This Row],[Total_Household_Income]]/Global_Household_Financial_Dyna[[#This Row],[Family_Size]]</f>
        <v>396.22800000000001</v>
      </c>
      <c r="P3639" s="2">
        <f t="shared" si="112"/>
        <v>0.42077341556833553</v>
      </c>
      <c r="Q3639" s="2">
        <f t="shared" si="113"/>
        <v>0.16386621472391977</v>
      </c>
      <c r="R3639" s="2" t="str">
        <f>IF(Global_Household_Financial_Dyna[[#This Row],[Vs country_Average]]&lt;-0.2, "Underperformer", IF(Global_Household_Financial_Dyna[[#This Row],[Vs country_Average]]&gt;0.2, "Outperformer", "Normal"))</f>
        <v>Normal</v>
      </c>
      <c r="S36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1042.43</v>
      </c>
      <c r="T36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1042.43</v>
      </c>
      <c r="U36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1042.43</v>
      </c>
      <c r="V36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1042.43</v>
      </c>
    </row>
    <row r="3640" spans="1:22" x14ac:dyDescent="0.3">
      <c r="A3640">
        <v>3648</v>
      </c>
      <c r="B3640" t="s">
        <v>10</v>
      </c>
      <c r="C3640" t="s">
        <v>22</v>
      </c>
      <c r="D3640">
        <v>7</v>
      </c>
      <c r="E3640">
        <v>2</v>
      </c>
      <c r="F3640">
        <v>624.95000000000005</v>
      </c>
      <c r="G3640">
        <v>1011.53</v>
      </c>
      <c r="H3640">
        <v>101.15</v>
      </c>
      <c r="I3640">
        <v>959.94</v>
      </c>
      <c r="J3640">
        <v>-49.56</v>
      </c>
      <c r="K3640">
        <f>Global_Household_Financial_Dyna[[#This Row],[Total_Household_Income]]-Global_Household_Financial_Dyna[[#This Row],[Estimated_Taxes]]</f>
        <v>910.38</v>
      </c>
      <c r="L3640" s="1">
        <f>Global_Household_Financial_Dyna[[#This Row],[Monthly_Savings]]/Global_Household_Financial_Dyna[[#This Row],[Net Income]]</f>
        <v>-5.4438805773413305E-2</v>
      </c>
      <c r="M3640" s="2">
        <f>Global_Household_Financial_Dyna[[#This Row],[Monthly_Expenses]]/Global_Household_Financial_Dyna[[#This Row],[Net Income]]</f>
        <v>1.0544388057734133</v>
      </c>
      <c r="N3640" t="str">
        <f>IF(Global_Household_Financial_Dyna[[#This Row],[Monthly_Savings]]&lt;0,"High Risk", IF(Global_Household_Financial_Dyna[[#This Row],[Savings Rate%]]&lt;0.1, "Medium", "Safe"))</f>
        <v>High Risk</v>
      </c>
      <c r="O3640">
        <f>Global_Household_Financial_Dyna[[#This Row],[Total_Household_Income]]/Global_Household_Financial_Dyna[[#This Row],[Family_Size]]</f>
        <v>144.50428571428571</v>
      </c>
      <c r="P3640" s="2">
        <f t="shared" si="112"/>
        <v>0.42077341556833553</v>
      </c>
      <c r="Q3640" s="2">
        <f t="shared" si="113"/>
        <v>-0.47521222134174884</v>
      </c>
      <c r="R3640" s="2" t="str">
        <f>IF(Global_Household_Financial_Dyna[[#This Row],[Vs country_Average]]&lt;-0.2, "Underperformer", IF(Global_Household_Financial_Dyna[[#This Row],[Vs country_Average]]&gt;0.2, "Outperformer", "Normal"))</f>
        <v>Underperformer</v>
      </c>
      <c r="S36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-1.5629999999999953</v>
      </c>
      <c r="T36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46.433999999999997</v>
      </c>
      <c r="U36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94.431000000000012</v>
      </c>
      <c r="V36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142.428</v>
      </c>
    </row>
    <row r="3641" spans="1:22" x14ac:dyDescent="0.3">
      <c r="A3641">
        <v>3649</v>
      </c>
      <c r="B3641" t="s">
        <v>16</v>
      </c>
      <c r="C3641" t="s">
        <v>21</v>
      </c>
      <c r="D3641">
        <v>7</v>
      </c>
      <c r="E3641">
        <v>3</v>
      </c>
      <c r="F3641">
        <v>4423.3599999999997</v>
      </c>
      <c r="G3641">
        <v>9542.8799999999992</v>
      </c>
      <c r="H3641">
        <v>3817.15</v>
      </c>
      <c r="I3641">
        <v>5156.91</v>
      </c>
      <c r="J3641">
        <v>568.82000000000005</v>
      </c>
      <c r="K3641">
        <f>Global_Household_Financial_Dyna[[#This Row],[Total_Household_Income]]-Global_Household_Financial_Dyna[[#This Row],[Estimated_Taxes]]</f>
        <v>5725.73</v>
      </c>
      <c r="L3641" s="1">
        <f>Global_Household_Financial_Dyna[[#This Row],[Monthly_Savings]]/Global_Household_Financial_Dyna[[#This Row],[Net Income]]</f>
        <v>9.9344537727067139E-2</v>
      </c>
      <c r="M3641" s="2">
        <f>Global_Household_Financial_Dyna[[#This Row],[Monthly_Expenses]]/Global_Household_Financial_Dyna[[#This Row],[Net Income]]</f>
        <v>0.90065546227293292</v>
      </c>
      <c r="N3641" t="str">
        <f>IF(Global_Household_Financial_Dyna[[#This Row],[Monthly_Savings]]&lt;0,"High Risk", IF(Global_Household_Financial_Dyna[[#This Row],[Savings Rate%]]&lt;0.1, "Medium", "Safe"))</f>
        <v>Medium</v>
      </c>
      <c r="O3641">
        <f>Global_Household_Financial_Dyna[[#This Row],[Total_Household_Income]]/Global_Household_Financial_Dyna[[#This Row],[Family_Size]]</f>
        <v>1363.2685714285712</v>
      </c>
      <c r="P3641" s="2">
        <f t="shared" si="112"/>
        <v>0.15879799892000862</v>
      </c>
      <c r="Q3641" s="2">
        <f t="shared" si="113"/>
        <v>-5.9453461192941481E-2</v>
      </c>
      <c r="R3641" s="2" t="str">
        <f>IF(Global_Household_Financial_Dyna[[#This Row],[Vs country_Average]]&lt;-0.2, "Underperformer", IF(Global_Household_Financial_Dyna[[#This Row],[Vs country_Average]]&gt;0.2, "Outperformer", "Normal"))</f>
        <v>Normal</v>
      </c>
      <c r="S36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568.82000000000005</v>
      </c>
      <c r="T36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568.82000000000005</v>
      </c>
      <c r="U36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568.82000000000005</v>
      </c>
      <c r="V36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568.82000000000005</v>
      </c>
    </row>
    <row r="3642" spans="1:22" x14ac:dyDescent="0.3">
      <c r="A3642">
        <v>3650</v>
      </c>
      <c r="B3642" t="s">
        <v>12</v>
      </c>
      <c r="C3642" t="s">
        <v>13</v>
      </c>
      <c r="D3642">
        <v>3</v>
      </c>
      <c r="E3642">
        <v>2</v>
      </c>
      <c r="F3642">
        <v>6949.43</v>
      </c>
      <c r="G3642">
        <v>11091.79</v>
      </c>
      <c r="H3642">
        <v>3327.54</v>
      </c>
      <c r="I3642">
        <v>2909.41</v>
      </c>
      <c r="J3642">
        <v>4854.84</v>
      </c>
      <c r="K3642">
        <f>Global_Household_Financial_Dyna[[#This Row],[Total_Household_Income]]-Global_Household_Financial_Dyna[[#This Row],[Estimated_Taxes]]</f>
        <v>7764.2500000000009</v>
      </c>
      <c r="L3642" s="1">
        <f>Global_Household_Financial_Dyna[[#This Row],[Monthly_Savings]]/Global_Household_Financial_Dyna[[#This Row],[Net Income]]</f>
        <v>0.62528125704350057</v>
      </c>
      <c r="M3642" s="2">
        <f>Global_Household_Financial_Dyna[[#This Row],[Monthly_Expenses]]/Global_Household_Financial_Dyna[[#This Row],[Net Income]]</f>
        <v>0.37471874295649926</v>
      </c>
      <c r="N3642" t="str">
        <f>IF(Global_Household_Financial_Dyna[[#This Row],[Monthly_Savings]]&lt;0,"High Risk", IF(Global_Household_Financial_Dyna[[#This Row],[Savings Rate%]]&lt;0.1, "Medium", "Safe"))</f>
        <v>Safe</v>
      </c>
      <c r="O3642">
        <f>Global_Household_Financial_Dyna[[#This Row],[Total_Household_Income]]/Global_Household_Financial_Dyna[[#This Row],[Family_Size]]</f>
        <v>3697.2633333333338</v>
      </c>
      <c r="P3642" s="2">
        <f t="shared" si="112"/>
        <v>0.30718716818024266</v>
      </c>
      <c r="Q3642" s="2">
        <f t="shared" si="113"/>
        <v>0.31809408886325791</v>
      </c>
      <c r="R3642" s="2" t="str">
        <f>IF(Global_Household_Financial_Dyna[[#This Row],[Vs country_Average]]&lt;-0.2, "Underperformer", IF(Global_Household_Financial_Dyna[[#This Row],[Vs country_Average]]&gt;0.2, "Outperformer", "Normal"))</f>
        <v>Outperformer</v>
      </c>
      <c r="S36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4854.84</v>
      </c>
      <c r="T36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4854.84</v>
      </c>
      <c r="U36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4854.84</v>
      </c>
      <c r="V36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4854.84</v>
      </c>
    </row>
    <row r="3643" spans="1:22" x14ac:dyDescent="0.3">
      <c r="A3643">
        <v>3651</v>
      </c>
      <c r="B3643" t="s">
        <v>14</v>
      </c>
      <c r="C3643" t="s">
        <v>15</v>
      </c>
      <c r="D3643">
        <v>3</v>
      </c>
      <c r="E3643">
        <v>2</v>
      </c>
      <c r="F3643">
        <v>413.97</v>
      </c>
      <c r="G3643">
        <v>664.13</v>
      </c>
      <c r="H3643">
        <v>99.62</v>
      </c>
      <c r="I3643">
        <v>630.26</v>
      </c>
      <c r="J3643">
        <v>-65.75</v>
      </c>
      <c r="K3643">
        <f>Global_Household_Financial_Dyna[[#This Row],[Total_Household_Income]]-Global_Household_Financial_Dyna[[#This Row],[Estimated_Taxes]]</f>
        <v>564.51</v>
      </c>
      <c r="L3643" s="1">
        <f>Global_Household_Financial_Dyna[[#This Row],[Monthly_Savings]]/Global_Household_Financial_Dyna[[#This Row],[Net Income]]</f>
        <v>-0.11647269313209686</v>
      </c>
      <c r="M3643" s="2">
        <f>Global_Household_Financial_Dyna[[#This Row],[Monthly_Expenses]]/Global_Household_Financial_Dyna[[#This Row],[Net Income]]</f>
        <v>1.116472693132097</v>
      </c>
      <c r="N3643" t="str">
        <f>IF(Global_Household_Financial_Dyna[[#This Row],[Monthly_Savings]]&lt;0,"High Risk", IF(Global_Household_Financial_Dyna[[#This Row],[Savings Rate%]]&lt;0.1, "Medium", "Safe"))</f>
        <v>High Risk</v>
      </c>
      <c r="O3643">
        <f>Global_Household_Financial_Dyna[[#This Row],[Total_Household_Income]]/Global_Household_Financial_Dyna[[#This Row],[Family_Size]]</f>
        <v>221.37666666666667</v>
      </c>
      <c r="P3643" s="2">
        <f t="shared" si="112"/>
        <v>0.39788995363055785</v>
      </c>
      <c r="Q3643" s="2">
        <f t="shared" si="113"/>
        <v>-0.51436264676265475</v>
      </c>
      <c r="R3643" s="2" t="str">
        <f>IF(Global_Household_Financial_Dyna[[#This Row],[Vs country_Average]]&lt;-0.2, "Underperformer", IF(Global_Household_Financial_Dyna[[#This Row],[Vs country_Average]]&gt;0.2, "Outperformer", "Normal"))</f>
        <v>Underperformer</v>
      </c>
      <c r="S36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-34.236999999999995</v>
      </c>
      <c r="T36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-2.7239999999999895</v>
      </c>
      <c r="U36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28.789000000000001</v>
      </c>
      <c r="V36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60.302000000000021</v>
      </c>
    </row>
    <row r="3644" spans="1:22" x14ac:dyDescent="0.3">
      <c r="A3644">
        <v>3652</v>
      </c>
      <c r="B3644" t="s">
        <v>10</v>
      </c>
      <c r="C3644" t="s">
        <v>11</v>
      </c>
      <c r="D3644">
        <v>4</v>
      </c>
      <c r="E3644">
        <v>3</v>
      </c>
      <c r="F3644">
        <v>177.58</v>
      </c>
      <c r="G3644">
        <v>410.69</v>
      </c>
      <c r="H3644">
        <v>41.07</v>
      </c>
      <c r="I3644">
        <v>389.74</v>
      </c>
      <c r="J3644">
        <v>-20.12</v>
      </c>
      <c r="K3644">
        <f>Global_Household_Financial_Dyna[[#This Row],[Total_Household_Income]]-Global_Household_Financial_Dyna[[#This Row],[Estimated_Taxes]]</f>
        <v>369.62</v>
      </c>
      <c r="L3644" s="1">
        <f>Global_Household_Financial_Dyna[[#This Row],[Monthly_Savings]]/Global_Household_Financial_Dyna[[#This Row],[Net Income]]</f>
        <v>-5.4434283859098535E-2</v>
      </c>
      <c r="M3644" s="2">
        <f>Global_Household_Financial_Dyna[[#This Row],[Monthly_Expenses]]/Global_Household_Financial_Dyna[[#This Row],[Net Income]]</f>
        <v>1.0544342838590985</v>
      </c>
      <c r="N3644" t="str">
        <f>IF(Global_Household_Financial_Dyna[[#This Row],[Monthly_Savings]]&lt;0,"High Risk", IF(Global_Household_Financial_Dyna[[#This Row],[Savings Rate%]]&lt;0.1, "Medium", "Safe"))</f>
        <v>High Risk</v>
      </c>
      <c r="O3644">
        <f>Global_Household_Financial_Dyna[[#This Row],[Total_Household_Income]]/Global_Household_Financial_Dyna[[#This Row],[Family_Size]]</f>
        <v>102.6725</v>
      </c>
      <c r="P3644" s="2">
        <f t="shared" si="112"/>
        <v>0.42077341556833553</v>
      </c>
      <c r="Q3644" s="2">
        <f t="shared" si="113"/>
        <v>-0.47520769942743407</v>
      </c>
      <c r="R3644" s="2" t="str">
        <f>IF(Global_Household_Financial_Dyna[[#This Row],[Vs country_Average]]&lt;-0.2, "Underperformer", IF(Global_Household_Financial_Dyna[[#This Row],[Vs country_Average]]&gt;0.2, "Outperformer", "Normal"))</f>
        <v>Underperformer</v>
      </c>
      <c r="S36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-0.63299999999999912</v>
      </c>
      <c r="T36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18.854000000000003</v>
      </c>
      <c r="U36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38.340999999999994</v>
      </c>
      <c r="V36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57.828000000000003</v>
      </c>
    </row>
    <row r="3645" spans="1:22" x14ac:dyDescent="0.3">
      <c r="A3645">
        <v>3653</v>
      </c>
      <c r="B3645" t="s">
        <v>14</v>
      </c>
      <c r="C3645" t="s">
        <v>15</v>
      </c>
      <c r="D3645">
        <v>3</v>
      </c>
      <c r="E3645">
        <v>1</v>
      </c>
      <c r="F3645">
        <v>2475.3000000000002</v>
      </c>
      <c r="G3645">
        <v>2475.3000000000002</v>
      </c>
      <c r="H3645">
        <v>371.29</v>
      </c>
      <c r="I3645">
        <v>1110.98</v>
      </c>
      <c r="J3645">
        <v>993.03</v>
      </c>
      <c r="K3645">
        <f>Global_Household_Financial_Dyna[[#This Row],[Total_Household_Income]]-Global_Household_Financial_Dyna[[#This Row],[Estimated_Taxes]]</f>
        <v>2104.0100000000002</v>
      </c>
      <c r="L3645" s="1">
        <f>Global_Household_Financial_Dyna[[#This Row],[Monthly_Savings]]/Global_Household_Financial_Dyna[[#This Row],[Net Income]]</f>
        <v>0.47197019025574966</v>
      </c>
      <c r="M3645" s="2">
        <f>Global_Household_Financial_Dyna[[#This Row],[Monthly_Expenses]]/Global_Household_Financial_Dyna[[#This Row],[Net Income]]</f>
        <v>0.52802980974425018</v>
      </c>
      <c r="N3645" t="str">
        <f>IF(Global_Household_Financial_Dyna[[#This Row],[Monthly_Savings]]&lt;0,"High Risk", IF(Global_Household_Financial_Dyna[[#This Row],[Savings Rate%]]&lt;0.1, "Medium", "Safe"))</f>
        <v>Safe</v>
      </c>
      <c r="O3645">
        <f>Global_Household_Financial_Dyna[[#This Row],[Total_Household_Income]]/Global_Household_Financial_Dyna[[#This Row],[Family_Size]]</f>
        <v>825.1</v>
      </c>
      <c r="P3645" s="2">
        <f t="shared" si="112"/>
        <v>0.39788995363055785</v>
      </c>
      <c r="Q3645" s="2">
        <f t="shared" si="113"/>
        <v>7.4080236625191809E-2</v>
      </c>
      <c r="R3645" s="2" t="str">
        <f>IF(Global_Household_Financial_Dyna[[#This Row],[Vs country_Average]]&lt;-0.2, "Underperformer", IF(Global_Household_Financial_Dyna[[#This Row],[Vs country_Average]]&gt;0.2, "Outperformer", "Normal"))</f>
        <v>Normal</v>
      </c>
      <c r="S36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993.03</v>
      </c>
      <c r="T36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993.03</v>
      </c>
      <c r="U36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993.03</v>
      </c>
      <c r="V36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993.03</v>
      </c>
    </row>
    <row r="3646" spans="1:22" x14ac:dyDescent="0.3">
      <c r="A3646">
        <v>3654</v>
      </c>
      <c r="B3646" t="s">
        <v>18</v>
      </c>
      <c r="C3646" t="s">
        <v>20</v>
      </c>
      <c r="D3646">
        <v>6</v>
      </c>
      <c r="E3646">
        <v>3</v>
      </c>
      <c r="F3646">
        <v>5991.79</v>
      </c>
      <c r="G3646">
        <v>11770.62</v>
      </c>
      <c r="H3646">
        <v>3178.07</v>
      </c>
      <c r="I3646">
        <v>3900.51</v>
      </c>
      <c r="J3646">
        <v>4692.05</v>
      </c>
      <c r="K3646">
        <f>Global_Household_Financial_Dyna[[#This Row],[Total_Household_Income]]-Global_Household_Financial_Dyna[[#This Row],[Estimated_Taxes]]</f>
        <v>8592.5500000000011</v>
      </c>
      <c r="L3646" s="1">
        <f>Global_Household_Financial_Dyna[[#This Row],[Monthly_Savings]]/Global_Household_Financial_Dyna[[#This Row],[Net Income]]</f>
        <v>0.54606024986761781</v>
      </c>
      <c r="M3646" s="2">
        <f>Global_Household_Financial_Dyna[[#This Row],[Monthly_Expenses]]/Global_Household_Financial_Dyna[[#This Row],[Net Income]]</f>
        <v>0.45394091393125435</v>
      </c>
      <c r="N3646" t="str">
        <f>IF(Global_Household_Financial_Dyna[[#This Row],[Monthly_Savings]]&lt;0,"High Risk", IF(Global_Household_Financial_Dyna[[#This Row],[Savings Rate%]]&lt;0.1, "Medium", "Safe"))</f>
        <v>Safe</v>
      </c>
      <c r="O3646">
        <f>Global_Household_Financial_Dyna[[#This Row],[Total_Household_Income]]/Global_Household_Financial_Dyna[[#This Row],[Family_Size]]</f>
        <v>1961.7700000000002</v>
      </c>
      <c r="P3646" s="2">
        <f t="shared" si="112"/>
        <v>0.32336204947805613</v>
      </c>
      <c r="Q3646" s="2">
        <f t="shared" si="113"/>
        <v>0.22269820038956167</v>
      </c>
      <c r="R3646" s="2" t="str">
        <f>IF(Global_Household_Financial_Dyna[[#This Row],[Vs country_Average]]&lt;-0.2, "Underperformer", IF(Global_Household_Financial_Dyna[[#This Row],[Vs country_Average]]&gt;0.2, "Outperformer", "Normal"))</f>
        <v>Outperformer</v>
      </c>
      <c r="S36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4692.05</v>
      </c>
      <c r="T36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4692.05</v>
      </c>
      <c r="U36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4692.05</v>
      </c>
      <c r="V36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4692.05</v>
      </c>
    </row>
    <row r="3647" spans="1:22" x14ac:dyDescent="0.3">
      <c r="A3647">
        <v>3655</v>
      </c>
      <c r="B3647" t="s">
        <v>18</v>
      </c>
      <c r="C3647" t="s">
        <v>19</v>
      </c>
      <c r="D3647">
        <v>4</v>
      </c>
      <c r="E3647">
        <v>2</v>
      </c>
      <c r="F3647">
        <v>2981.35</v>
      </c>
      <c r="G3647">
        <v>4959.34</v>
      </c>
      <c r="H3647">
        <v>1091.05</v>
      </c>
      <c r="I3647">
        <v>3537.34</v>
      </c>
      <c r="J3647">
        <v>330.95</v>
      </c>
      <c r="K3647">
        <f>Global_Household_Financial_Dyna[[#This Row],[Total_Household_Income]]-Global_Household_Financial_Dyna[[#This Row],[Estimated_Taxes]]</f>
        <v>3868.29</v>
      </c>
      <c r="L3647" s="1">
        <f>Global_Household_Financial_Dyna[[#This Row],[Monthly_Savings]]/Global_Household_Financial_Dyna[[#This Row],[Net Income]]</f>
        <v>8.5554599060566811E-2</v>
      </c>
      <c r="M3647" s="2">
        <f>Global_Household_Financial_Dyna[[#This Row],[Monthly_Expenses]]/Global_Household_Financial_Dyna[[#This Row],[Net Income]]</f>
        <v>0.91444540093943327</v>
      </c>
      <c r="N3647" t="str">
        <f>IF(Global_Household_Financial_Dyna[[#This Row],[Monthly_Savings]]&lt;0,"High Risk", IF(Global_Household_Financial_Dyna[[#This Row],[Savings Rate%]]&lt;0.1, "Medium", "Safe"))</f>
        <v>Medium</v>
      </c>
      <c r="O3647">
        <f>Global_Household_Financial_Dyna[[#This Row],[Total_Household_Income]]/Global_Household_Financial_Dyna[[#This Row],[Family_Size]]</f>
        <v>1239.835</v>
      </c>
      <c r="P3647" s="2">
        <f t="shared" si="112"/>
        <v>0.32336204947805613</v>
      </c>
      <c r="Q3647" s="2">
        <f t="shared" si="113"/>
        <v>-0.23780745041748932</v>
      </c>
      <c r="R3647" s="2" t="str">
        <f>IF(Global_Household_Financial_Dyna[[#This Row],[Vs country_Average]]&lt;-0.2, "Underperformer", IF(Global_Household_Financial_Dyna[[#This Row],[Vs country_Average]]&gt;0.2, "Outperformer", "Normal"))</f>
        <v>Underperformer</v>
      </c>
      <c r="S36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330.95</v>
      </c>
      <c r="T36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330.95</v>
      </c>
      <c r="U36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330.95</v>
      </c>
      <c r="V36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330.95</v>
      </c>
    </row>
    <row r="3648" spans="1:22" x14ac:dyDescent="0.3">
      <c r="A3648">
        <v>3656</v>
      </c>
      <c r="B3648" t="s">
        <v>18</v>
      </c>
      <c r="C3648" t="s">
        <v>19</v>
      </c>
      <c r="D3648">
        <v>8</v>
      </c>
      <c r="E3648">
        <v>3</v>
      </c>
      <c r="F3648">
        <v>3831.52</v>
      </c>
      <c r="G3648">
        <v>7998.26</v>
      </c>
      <c r="H3648">
        <v>1759.62</v>
      </c>
      <c r="I3648">
        <v>5648.66</v>
      </c>
      <c r="J3648">
        <v>589.98</v>
      </c>
      <c r="K3648">
        <f>Global_Household_Financial_Dyna[[#This Row],[Total_Household_Income]]-Global_Household_Financial_Dyna[[#This Row],[Estimated_Taxes]]</f>
        <v>6238.64</v>
      </c>
      <c r="L3648" s="1">
        <f>Global_Household_Financial_Dyna[[#This Row],[Monthly_Savings]]/Global_Household_Financial_Dyna[[#This Row],[Net Income]]</f>
        <v>9.4568688047394947E-2</v>
      </c>
      <c r="M3648" s="2">
        <f>Global_Household_Financial_Dyna[[#This Row],[Monthly_Expenses]]/Global_Household_Financial_Dyna[[#This Row],[Net Income]]</f>
        <v>0.90543131195260496</v>
      </c>
      <c r="N3648" t="str">
        <f>IF(Global_Household_Financial_Dyna[[#This Row],[Monthly_Savings]]&lt;0,"High Risk", IF(Global_Household_Financial_Dyna[[#This Row],[Savings Rate%]]&lt;0.1, "Medium", "Safe"))</f>
        <v>Medium</v>
      </c>
      <c r="O3648">
        <f>Global_Household_Financial_Dyna[[#This Row],[Total_Household_Income]]/Global_Household_Financial_Dyna[[#This Row],[Family_Size]]</f>
        <v>999.78250000000003</v>
      </c>
      <c r="P3648" s="2">
        <f t="shared" si="112"/>
        <v>0.32336204947805613</v>
      </c>
      <c r="Q3648" s="2">
        <f t="shared" si="113"/>
        <v>-0.2287933614306612</v>
      </c>
      <c r="R3648" s="2" t="str">
        <f>IF(Global_Household_Financial_Dyna[[#This Row],[Vs country_Average]]&lt;-0.2, "Underperformer", IF(Global_Household_Financial_Dyna[[#This Row],[Vs country_Average]]&gt;0.2, "Outperformer", "Normal"))</f>
        <v>Underperformer</v>
      </c>
      <c r="S36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589.98</v>
      </c>
      <c r="T36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589.98</v>
      </c>
      <c r="U36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589.98</v>
      </c>
      <c r="V36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589.98</v>
      </c>
    </row>
    <row r="3649" spans="1:22" x14ac:dyDescent="0.3">
      <c r="A3649">
        <v>3657</v>
      </c>
      <c r="B3649" t="s">
        <v>10</v>
      </c>
      <c r="C3649" t="s">
        <v>11</v>
      </c>
      <c r="D3649">
        <v>7</v>
      </c>
      <c r="E3649">
        <v>3</v>
      </c>
      <c r="F3649">
        <v>792.44</v>
      </c>
      <c r="G3649">
        <v>1691.69</v>
      </c>
      <c r="H3649">
        <v>169.17</v>
      </c>
      <c r="I3649">
        <v>979.44</v>
      </c>
      <c r="J3649">
        <v>543.08000000000004</v>
      </c>
      <c r="K3649">
        <f>Global_Household_Financial_Dyna[[#This Row],[Total_Household_Income]]-Global_Household_Financial_Dyna[[#This Row],[Estimated_Taxes]]</f>
        <v>1522.52</v>
      </c>
      <c r="L3649" s="1">
        <f>Global_Household_Financial_Dyna[[#This Row],[Monthly_Savings]]/Global_Household_Financial_Dyna[[#This Row],[Net Income]]</f>
        <v>0.35669810577200961</v>
      </c>
      <c r="M3649" s="2">
        <f>Global_Household_Financial_Dyna[[#This Row],[Monthly_Expenses]]/Global_Household_Financial_Dyna[[#This Row],[Net Income]]</f>
        <v>0.64330189422799045</v>
      </c>
      <c r="N3649" t="str">
        <f>IF(Global_Household_Financial_Dyna[[#This Row],[Monthly_Savings]]&lt;0,"High Risk", IF(Global_Household_Financial_Dyna[[#This Row],[Savings Rate%]]&lt;0.1, "Medium", "Safe"))</f>
        <v>Safe</v>
      </c>
      <c r="O3649">
        <f>Global_Household_Financial_Dyna[[#This Row],[Total_Household_Income]]/Global_Household_Financial_Dyna[[#This Row],[Family_Size]]</f>
        <v>241.67000000000002</v>
      </c>
      <c r="P3649" s="2">
        <f t="shared" si="112"/>
        <v>0.42077341556833553</v>
      </c>
      <c r="Q3649" s="2">
        <f t="shared" si="113"/>
        <v>-6.4075309796325919E-2</v>
      </c>
      <c r="R3649" s="2" t="str">
        <f>IF(Global_Household_Financial_Dyna[[#This Row],[Vs country_Average]]&lt;-0.2, "Underperformer", IF(Global_Household_Financial_Dyna[[#This Row],[Vs country_Average]]&gt;0.2, "Outperformer", "Normal"))</f>
        <v>Normal</v>
      </c>
      <c r="S36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543.08000000000004</v>
      </c>
      <c r="T36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543.08000000000004</v>
      </c>
      <c r="U36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543.08000000000004</v>
      </c>
      <c r="V36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543.08000000000004</v>
      </c>
    </row>
    <row r="3650" spans="1:22" x14ac:dyDescent="0.3">
      <c r="A3650">
        <v>3658</v>
      </c>
      <c r="B3650" t="s">
        <v>16</v>
      </c>
      <c r="C3650" t="s">
        <v>17</v>
      </c>
      <c r="D3650">
        <v>5</v>
      </c>
      <c r="E3650">
        <v>1</v>
      </c>
      <c r="F3650">
        <v>4166.8599999999997</v>
      </c>
      <c r="G3650">
        <v>4166.8599999999997</v>
      </c>
      <c r="H3650">
        <v>1458.4</v>
      </c>
      <c r="I3650">
        <v>3756.12</v>
      </c>
      <c r="J3650">
        <v>-1047.6600000000001</v>
      </c>
      <c r="K3650">
        <f>Global_Household_Financial_Dyna[[#This Row],[Total_Household_Income]]-Global_Household_Financial_Dyna[[#This Row],[Estimated_Taxes]]</f>
        <v>2708.4599999999996</v>
      </c>
      <c r="L3650" s="1">
        <f>Global_Household_Financial_Dyna[[#This Row],[Monthly_Savings]]/Global_Household_Financial_Dyna[[#This Row],[Net Income]]</f>
        <v>-0.3868102168760108</v>
      </c>
      <c r="M3650" s="2">
        <f>Global_Household_Financial_Dyna[[#This Row],[Monthly_Expenses]]/Global_Household_Financial_Dyna[[#This Row],[Net Income]]</f>
        <v>1.3868102168760108</v>
      </c>
      <c r="N3650" t="str">
        <f>IF(Global_Household_Financial_Dyna[[#This Row],[Monthly_Savings]]&lt;0,"High Risk", IF(Global_Household_Financial_Dyna[[#This Row],[Savings Rate%]]&lt;0.1, "Medium", "Safe"))</f>
        <v>High Risk</v>
      </c>
      <c r="O3650">
        <f>Global_Household_Financial_Dyna[[#This Row],[Total_Household_Income]]/Global_Household_Financial_Dyna[[#This Row],[Family_Size]]</f>
        <v>833.37199999999996</v>
      </c>
      <c r="P3650" s="2">
        <f t="shared" ref="P3650:P3713" si="114">AVERAGEIF($B$2:$B$4986,$B3650,$L$2:$L$4986)</f>
        <v>0.15879799892000862</v>
      </c>
      <c r="Q3650" s="2">
        <f t="shared" ref="Q3650:Q3713" si="115">L3650-P3650</f>
        <v>-0.54560821579601937</v>
      </c>
      <c r="R3650" s="2" t="str">
        <f>IF(Global_Household_Financial_Dyna[[#This Row],[Vs country_Average]]&lt;-0.2, "Underperformer", IF(Global_Household_Financial_Dyna[[#This Row],[Vs country_Average]]&gt;0.2, "Outperformer", "Normal"))</f>
        <v>Underperformer</v>
      </c>
      <c r="S36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-859.85400000000004</v>
      </c>
      <c r="T36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-672.04800000000012</v>
      </c>
      <c r="U36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-484.24200000000008</v>
      </c>
      <c r="V36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-296.43600000000015</v>
      </c>
    </row>
    <row r="3651" spans="1:22" x14ac:dyDescent="0.3">
      <c r="A3651">
        <v>3659</v>
      </c>
      <c r="B3651" t="s">
        <v>16</v>
      </c>
      <c r="C3651" t="s">
        <v>21</v>
      </c>
      <c r="D3651">
        <v>3</v>
      </c>
      <c r="E3651">
        <v>3</v>
      </c>
      <c r="F3651">
        <v>2155.81</v>
      </c>
      <c r="G3651">
        <v>4871.68</v>
      </c>
      <c r="H3651">
        <v>1705.09</v>
      </c>
      <c r="I3651">
        <v>2701.35</v>
      </c>
      <c r="J3651">
        <v>465.24</v>
      </c>
      <c r="K3651">
        <f>Global_Household_Financial_Dyna[[#This Row],[Total_Household_Income]]-Global_Household_Financial_Dyna[[#This Row],[Estimated_Taxes]]</f>
        <v>3166.59</v>
      </c>
      <c r="L3651" s="1">
        <f>Global_Household_Financial_Dyna[[#This Row],[Monthly_Savings]]/Global_Household_Financial_Dyna[[#This Row],[Net Income]]</f>
        <v>0.14692145178251684</v>
      </c>
      <c r="M3651" s="2">
        <f>Global_Household_Financial_Dyna[[#This Row],[Monthly_Expenses]]/Global_Household_Financial_Dyna[[#This Row],[Net Income]]</f>
        <v>0.85307854821748308</v>
      </c>
      <c r="N3651" t="str">
        <f>IF(Global_Household_Financial_Dyna[[#This Row],[Monthly_Savings]]&lt;0,"High Risk", IF(Global_Household_Financial_Dyna[[#This Row],[Savings Rate%]]&lt;0.1, "Medium", "Safe"))</f>
        <v>Safe</v>
      </c>
      <c r="O3651">
        <f>Global_Household_Financial_Dyna[[#This Row],[Total_Household_Income]]/Global_Household_Financial_Dyna[[#This Row],[Family_Size]]</f>
        <v>1623.8933333333334</v>
      </c>
      <c r="P3651" s="2">
        <f t="shared" si="114"/>
        <v>0.15879799892000862</v>
      </c>
      <c r="Q3651" s="2">
        <f t="shared" si="115"/>
        <v>-1.1876547137491783E-2</v>
      </c>
      <c r="R3651" s="2" t="str">
        <f>IF(Global_Household_Financial_Dyna[[#This Row],[Vs country_Average]]&lt;-0.2, "Underperformer", IF(Global_Household_Financial_Dyna[[#This Row],[Vs country_Average]]&gt;0.2, "Outperformer", "Normal"))</f>
        <v>Normal</v>
      </c>
      <c r="S36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465.24</v>
      </c>
      <c r="T36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465.24</v>
      </c>
      <c r="U36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465.24</v>
      </c>
      <c r="V36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465.24</v>
      </c>
    </row>
    <row r="3652" spans="1:22" x14ac:dyDescent="0.3">
      <c r="A3652">
        <v>3660</v>
      </c>
      <c r="B3652" t="s">
        <v>12</v>
      </c>
      <c r="C3652" t="s">
        <v>13</v>
      </c>
      <c r="D3652">
        <v>5</v>
      </c>
      <c r="E3652">
        <v>3</v>
      </c>
      <c r="F3652">
        <v>4186.46</v>
      </c>
      <c r="G3652">
        <v>8532.61</v>
      </c>
      <c r="H3652">
        <v>2559.7800000000002</v>
      </c>
      <c r="I3652">
        <v>3141.26</v>
      </c>
      <c r="J3652">
        <v>2831.57</v>
      </c>
      <c r="K3652">
        <f>Global_Household_Financial_Dyna[[#This Row],[Total_Household_Income]]-Global_Household_Financial_Dyna[[#This Row],[Estimated_Taxes]]</f>
        <v>5972.83</v>
      </c>
      <c r="L3652" s="1">
        <f>Global_Household_Financial_Dyna[[#This Row],[Monthly_Savings]]/Global_Household_Financial_Dyna[[#This Row],[Net Income]]</f>
        <v>0.47407510342668385</v>
      </c>
      <c r="M3652" s="2">
        <f>Global_Household_Financial_Dyna[[#This Row],[Monthly_Expenses]]/Global_Household_Financial_Dyna[[#This Row],[Net Income]]</f>
        <v>0.5259248965733162</v>
      </c>
      <c r="N3652" t="str">
        <f>IF(Global_Household_Financial_Dyna[[#This Row],[Monthly_Savings]]&lt;0,"High Risk", IF(Global_Household_Financial_Dyna[[#This Row],[Savings Rate%]]&lt;0.1, "Medium", "Safe"))</f>
        <v>Safe</v>
      </c>
      <c r="O3652">
        <f>Global_Household_Financial_Dyna[[#This Row],[Total_Household_Income]]/Global_Household_Financial_Dyna[[#This Row],[Family_Size]]</f>
        <v>1706.5220000000002</v>
      </c>
      <c r="P3652" s="2">
        <f t="shared" si="114"/>
        <v>0.30718716818024266</v>
      </c>
      <c r="Q3652" s="2">
        <f t="shared" si="115"/>
        <v>0.16688793524644119</v>
      </c>
      <c r="R3652" s="2" t="str">
        <f>IF(Global_Household_Financial_Dyna[[#This Row],[Vs country_Average]]&lt;-0.2, "Underperformer", IF(Global_Household_Financial_Dyna[[#This Row],[Vs country_Average]]&gt;0.2, "Outperformer", "Normal"))</f>
        <v>Normal</v>
      </c>
      <c r="S36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2831.57</v>
      </c>
      <c r="T36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2831.57</v>
      </c>
      <c r="U36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2831.57</v>
      </c>
      <c r="V36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2831.57</v>
      </c>
    </row>
    <row r="3653" spans="1:22" x14ac:dyDescent="0.3">
      <c r="A3653">
        <v>3661</v>
      </c>
      <c r="B3653" t="s">
        <v>16</v>
      </c>
      <c r="C3653" t="s">
        <v>17</v>
      </c>
      <c r="D3653">
        <v>3</v>
      </c>
      <c r="E3653">
        <v>3</v>
      </c>
      <c r="F3653">
        <v>5199.76</v>
      </c>
      <c r="G3653">
        <v>9893.57</v>
      </c>
      <c r="H3653">
        <v>3957.43</v>
      </c>
      <c r="I3653">
        <v>2300.27</v>
      </c>
      <c r="J3653">
        <v>3635.87</v>
      </c>
      <c r="K3653">
        <f>Global_Household_Financial_Dyna[[#This Row],[Total_Household_Income]]-Global_Household_Financial_Dyna[[#This Row],[Estimated_Taxes]]</f>
        <v>5936.1399999999994</v>
      </c>
      <c r="L3653" s="1">
        <f>Global_Household_Financial_Dyna[[#This Row],[Monthly_Savings]]/Global_Household_Financial_Dyna[[#This Row],[Net Income]]</f>
        <v>0.61249734676068968</v>
      </c>
      <c r="M3653" s="2">
        <f>Global_Household_Financial_Dyna[[#This Row],[Monthly_Expenses]]/Global_Household_Financial_Dyna[[#This Row],[Net Income]]</f>
        <v>0.38750265323931044</v>
      </c>
      <c r="N3653" t="str">
        <f>IF(Global_Household_Financial_Dyna[[#This Row],[Monthly_Savings]]&lt;0,"High Risk", IF(Global_Household_Financial_Dyna[[#This Row],[Savings Rate%]]&lt;0.1, "Medium", "Safe"))</f>
        <v>Safe</v>
      </c>
      <c r="O3653">
        <f>Global_Household_Financial_Dyna[[#This Row],[Total_Household_Income]]/Global_Household_Financial_Dyna[[#This Row],[Family_Size]]</f>
        <v>3297.8566666666666</v>
      </c>
      <c r="P3653" s="2">
        <f t="shared" si="114"/>
        <v>0.15879799892000862</v>
      </c>
      <c r="Q3653" s="2">
        <f t="shared" si="115"/>
        <v>0.45369934784068106</v>
      </c>
      <c r="R3653" s="2" t="str">
        <f>IF(Global_Household_Financial_Dyna[[#This Row],[Vs country_Average]]&lt;-0.2, "Underperformer", IF(Global_Household_Financial_Dyna[[#This Row],[Vs country_Average]]&gt;0.2, "Outperformer", "Normal"))</f>
        <v>Outperformer</v>
      </c>
      <c r="S36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3635.87</v>
      </c>
      <c r="T36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3635.87</v>
      </c>
      <c r="U36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3635.87</v>
      </c>
      <c r="V36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3635.87</v>
      </c>
    </row>
    <row r="3654" spans="1:22" x14ac:dyDescent="0.3">
      <c r="A3654">
        <v>3662</v>
      </c>
      <c r="B3654" t="s">
        <v>16</v>
      </c>
      <c r="C3654" t="s">
        <v>17</v>
      </c>
      <c r="D3654">
        <v>3</v>
      </c>
      <c r="E3654">
        <v>1</v>
      </c>
      <c r="F3654">
        <v>5669.89</v>
      </c>
      <c r="G3654">
        <v>5669.89</v>
      </c>
      <c r="H3654">
        <v>1984.46</v>
      </c>
      <c r="I3654">
        <v>2679.95</v>
      </c>
      <c r="J3654">
        <v>1005.48</v>
      </c>
      <c r="K3654">
        <f>Global_Household_Financial_Dyna[[#This Row],[Total_Household_Income]]-Global_Household_Financial_Dyna[[#This Row],[Estimated_Taxes]]</f>
        <v>3685.4300000000003</v>
      </c>
      <c r="L3654" s="1">
        <f>Global_Household_Financial_Dyna[[#This Row],[Monthly_Savings]]/Global_Household_Financial_Dyna[[#This Row],[Net Income]]</f>
        <v>0.27282569469505591</v>
      </c>
      <c r="M3654" s="2">
        <f>Global_Household_Financial_Dyna[[#This Row],[Monthly_Expenses]]/Global_Household_Financial_Dyna[[#This Row],[Net Income]]</f>
        <v>0.72717430530494398</v>
      </c>
      <c r="N3654" t="str">
        <f>IF(Global_Household_Financial_Dyna[[#This Row],[Monthly_Savings]]&lt;0,"High Risk", IF(Global_Household_Financial_Dyna[[#This Row],[Savings Rate%]]&lt;0.1, "Medium", "Safe"))</f>
        <v>Safe</v>
      </c>
      <c r="O3654">
        <f>Global_Household_Financial_Dyna[[#This Row],[Total_Household_Income]]/Global_Household_Financial_Dyna[[#This Row],[Family_Size]]</f>
        <v>1889.9633333333334</v>
      </c>
      <c r="P3654" s="2">
        <f t="shared" si="114"/>
        <v>0.15879799892000862</v>
      </c>
      <c r="Q3654" s="2">
        <f t="shared" si="115"/>
        <v>0.11402769577504729</v>
      </c>
      <c r="R3654" s="2" t="str">
        <f>IF(Global_Household_Financial_Dyna[[#This Row],[Vs country_Average]]&lt;-0.2, "Underperformer", IF(Global_Household_Financial_Dyna[[#This Row],[Vs country_Average]]&gt;0.2, "Outperformer", "Normal"))</f>
        <v>Normal</v>
      </c>
      <c r="S36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1005.48</v>
      </c>
      <c r="T36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1005.48</v>
      </c>
      <c r="U36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1005.48</v>
      </c>
      <c r="V36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1005.48</v>
      </c>
    </row>
    <row r="3655" spans="1:22" x14ac:dyDescent="0.3">
      <c r="A3655">
        <v>3663</v>
      </c>
      <c r="B3655" t="s">
        <v>18</v>
      </c>
      <c r="C3655" t="s">
        <v>20</v>
      </c>
      <c r="D3655">
        <v>5</v>
      </c>
      <c r="E3655">
        <v>3</v>
      </c>
      <c r="F3655">
        <v>3374.71</v>
      </c>
      <c r="G3655">
        <v>7483.59</v>
      </c>
      <c r="H3655">
        <v>1646.39</v>
      </c>
      <c r="I3655">
        <v>3440.01</v>
      </c>
      <c r="J3655">
        <v>2397.19</v>
      </c>
      <c r="K3655">
        <f>Global_Household_Financial_Dyna[[#This Row],[Total_Household_Income]]-Global_Household_Financial_Dyna[[#This Row],[Estimated_Taxes]]</f>
        <v>5837.2</v>
      </c>
      <c r="L3655" s="1">
        <f>Global_Household_Financial_Dyna[[#This Row],[Monthly_Savings]]/Global_Household_Financial_Dyna[[#This Row],[Net Income]]</f>
        <v>0.41067463852532038</v>
      </c>
      <c r="M3655" s="2">
        <f>Global_Household_Financial_Dyna[[#This Row],[Monthly_Expenses]]/Global_Household_Financial_Dyna[[#This Row],[Net Income]]</f>
        <v>0.58932536147467973</v>
      </c>
      <c r="N3655" t="str">
        <f>IF(Global_Household_Financial_Dyna[[#This Row],[Monthly_Savings]]&lt;0,"High Risk", IF(Global_Household_Financial_Dyna[[#This Row],[Savings Rate%]]&lt;0.1, "Medium", "Safe"))</f>
        <v>Safe</v>
      </c>
      <c r="O3655">
        <f>Global_Household_Financial_Dyna[[#This Row],[Total_Household_Income]]/Global_Household_Financial_Dyna[[#This Row],[Family_Size]]</f>
        <v>1496.7180000000001</v>
      </c>
      <c r="P3655" s="2">
        <f t="shared" si="114"/>
        <v>0.32336204947805613</v>
      </c>
      <c r="Q3655" s="2">
        <f t="shared" si="115"/>
        <v>8.7312589047264244E-2</v>
      </c>
      <c r="R3655" s="2" t="str">
        <f>IF(Global_Household_Financial_Dyna[[#This Row],[Vs country_Average]]&lt;-0.2, "Underperformer", IF(Global_Household_Financial_Dyna[[#This Row],[Vs country_Average]]&gt;0.2, "Outperformer", "Normal"))</f>
        <v>Normal</v>
      </c>
      <c r="S36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2397.19</v>
      </c>
      <c r="T36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2397.19</v>
      </c>
      <c r="U36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2397.19</v>
      </c>
      <c r="V36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2397.19</v>
      </c>
    </row>
    <row r="3656" spans="1:22" x14ac:dyDescent="0.3">
      <c r="A3656">
        <v>3664</v>
      </c>
      <c r="B3656" t="s">
        <v>18</v>
      </c>
      <c r="C3656" t="s">
        <v>19</v>
      </c>
      <c r="D3656">
        <v>1</v>
      </c>
      <c r="E3656">
        <v>1</v>
      </c>
      <c r="F3656">
        <v>3383.91</v>
      </c>
      <c r="G3656">
        <v>3383.91</v>
      </c>
      <c r="H3656">
        <v>744.46</v>
      </c>
      <c r="I3656">
        <v>1325.4</v>
      </c>
      <c r="J3656">
        <v>1314.04</v>
      </c>
      <c r="K3656">
        <f>Global_Household_Financial_Dyna[[#This Row],[Total_Household_Income]]-Global_Household_Financial_Dyna[[#This Row],[Estimated_Taxes]]</f>
        <v>2639.45</v>
      </c>
      <c r="L3656" s="1">
        <f>Global_Household_Financial_Dyna[[#This Row],[Monthly_Savings]]/Global_Household_Financial_Dyna[[#This Row],[Net Income]]</f>
        <v>0.49784614218871359</v>
      </c>
      <c r="M3656" s="2">
        <f>Global_Household_Financial_Dyna[[#This Row],[Monthly_Expenses]]/Global_Household_Financial_Dyna[[#This Row],[Net Income]]</f>
        <v>0.50215006914319282</v>
      </c>
      <c r="N3656" t="str">
        <f>IF(Global_Household_Financial_Dyna[[#This Row],[Monthly_Savings]]&lt;0,"High Risk", IF(Global_Household_Financial_Dyna[[#This Row],[Savings Rate%]]&lt;0.1, "Medium", "Safe"))</f>
        <v>Safe</v>
      </c>
      <c r="O3656">
        <f>Global_Household_Financial_Dyna[[#This Row],[Total_Household_Income]]/Global_Household_Financial_Dyna[[#This Row],[Family_Size]]</f>
        <v>3383.91</v>
      </c>
      <c r="P3656" s="2">
        <f t="shared" si="114"/>
        <v>0.32336204947805613</v>
      </c>
      <c r="Q3656" s="2">
        <f t="shared" si="115"/>
        <v>0.17448409271065746</v>
      </c>
      <c r="R3656" s="2" t="str">
        <f>IF(Global_Household_Financial_Dyna[[#This Row],[Vs country_Average]]&lt;-0.2, "Underperformer", IF(Global_Household_Financial_Dyna[[#This Row],[Vs country_Average]]&gt;0.2, "Outperformer", "Normal"))</f>
        <v>Normal</v>
      </c>
      <c r="S36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1314.04</v>
      </c>
      <c r="T36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1314.04</v>
      </c>
      <c r="U36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1314.04</v>
      </c>
      <c r="V36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1314.04</v>
      </c>
    </row>
    <row r="3657" spans="1:22" x14ac:dyDescent="0.3">
      <c r="A3657">
        <v>3665</v>
      </c>
      <c r="B3657" t="s">
        <v>16</v>
      </c>
      <c r="C3657" t="s">
        <v>21</v>
      </c>
      <c r="D3657">
        <v>1</v>
      </c>
      <c r="E3657">
        <v>1</v>
      </c>
      <c r="F3657">
        <v>2960.75</v>
      </c>
      <c r="G3657">
        <v>2960.75</v>
      </c>
      <c r="H3657">
        <v>1036.26</v>
      </c>
      <c r="I3657">
        <v>2084.48</v>
      </c>
      <c r="J3657">
        <v>-160</v>
      </c>
      <c r="K3657">
        <f>Global_Household_Financial_Dyna[[#This Row],[Total_Household_Income]]-Global_Household_Financial_Dyna[[#This Row],[Estimated_Taxes]]</f>
        <v>1924.49</v>
      </c>
      <c r="L3657" s="1">
        <f>Global_Household_Financial_Dyna[[#This Row],[Monthly_Savings]]/Global_Household_Financial_Dyna[[#This Row],[Net Income]]</f>
        <v>-8.3138909529277882E-2</v>
      </c>
      <c r="M3657" s="2">
        <f>Global_Household_Financial_Dyna[[#This Row],[Monthly_Expenses]]/Global_Household_Financial_Dyna[[#This Row],[Net Income]]</f>
        <v>1.0831337133474324</v>
      </c>
      <c r="N3657" t="str">
        <f>IF(Global_Household_Financial_Dyna[[#This Row],[Monthly_Savings]]&lt;0,"High Risk", IF(Global_Household_Financial_Dyna[[#This Row],[Savings Rate%]]&lt;0.1, "Medium", "Safe"))</f>
        <v>High Risk</v>
      </c>
      <c r="O3657">
        <f>Global_Household_Financial_Dyna[[#This Row],[Total_Household_Income]]/Global_Household_Financial_Dyna[[#This Row],[Family_Size]]</f>
        <v>2960.75</v>
      </c>
      <c r="P3657" s="2">
        <f t="shared" si="114"/>
        <v>0.15879799892000862</v>
      </c>
      <c r="Q3657" s="2">
        <f t="shared" si="115"/>
        <v>-0.2419369084492865</v>
      </c>
      <c r="R3657" s="2" t="str">
        <f>IF(Global_Household_Financial_Dyna[[#This Row],[Vs country_Average]]&lt;-0.2, "Underperformer", IF(Global_Household_Financial_Dyna[[#This Row],[Vs country_Average]]&gt;0.2, "Outperformer", "Normal"))</f>
        <v>Underperformer</v>
      </c>
      <c r="S36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-55.775999999999996</v>
      </c>
      <c r="T36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48.448000000000008</v>
      </c>
      <c r="U36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152.67199999999997</v>
      </c>
      <c r="V36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256.89600000000002</v>
      </c>
    </row>
    <row r="3658" spans="1:22" x14ac:dyDescent="0.3">
      <c r="A3658">
        <v>3666</v>
      </c>
      <c r="B3658" t="s">
        <v>10</v>
      </c>
      <c r="C3658" t="s">
        <v>22</v>
      </c>
      <c r="D3658">
        <v>1</v>
      </c>
      <c r="E3658">
        <v>1</v>
      </c>
      <c r="F3658">
        <v>749.24</v>
      </c>
      <c r="G3658">
        <v>749.24</v>
      </c>
      <c r="H3658">
        <v>74.92</v>
      </c>
      <c r="I3658">
        <v>317.62</v>
      </c>
      <c r="J3658">
        <v>356.69</v>
      </c>
      <c r="K3658">
        <f>Global_Household_Financial_Dyna[[#This Row],[Total_Household_Income]]-Global_Household_Financial_Dyna[[#This Row],[Estimated_Taxes]]</f>
        <v>674.32</v>
      </c>
      <c r="L3658" s="1">
        <f>Global_Household_Financial_Dyna[[#This Row],[Monthly_Savings]]/Global_Household_Financial_Dyna[[#This Row],[Net Income]]</f>
        <v>0.52896251038082809</v>
      </c>
      <c r="M3658" s="2">
        <f>Global_Household_Financial_Dyna[[#This Row],[Monthly_Expenses]]/Global_Household_Financial_Dyna[[#This Row],[Net Income]]</f>
        <v>0.47102265986475261</v>
      </c>
      <c r="N3658" t="str">
        <f>IF(Global_Household_Financial_Dyna[[#This Row],[Monthly_Savings]]&lt;0,"High Risk", IF(Global_Household_Financial_Dyna[[#This Row],[Savings Rate%]]&lt;0.1, "Medium", "Safe"))</f>
        <v>Safe</v>
      </c>
      <c r="O3658">
        <f>Global_Household_Financial_Dyna[[#This Row],[Total_Household_Income]]/Global_Household_Financial_Dyna[[#This Row],[Family_Size]]</f>
        <v>749.24</v>
      </c>
      <c r="P3658" s="2">
        <f t="shared" si="114"/>
        <v>0.42077341556833553</v>
      </c>
      <c r="Q3658" s="2">
        <f t="shared" si="115"/>
        <v>0.10818909481249256</v>
      </c>
      <c r="R3658" s="2" t="str">
        <f>IF(Global_Household_Financial_Dyna[[#This Row],[Vs country_Average]]&lt;-0.2, "Underperformer", IF(Global_Household_Financial_Dyna[[#This Row],[Vs country_Average]]&gt;0.2, "Outperformer", "Normal"))</f>
        <v>Normal</v>
      </c>
      <c r="S36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356.69</v>
      </c>
      <c r="T36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356.69</v>
      </c>
      <c r="U36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356.69</v>
      </c>
      <c r="V36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356.69</v>
      </c>
    </row>
    <row r="3659" spans="1:22" x14ac:dyDescent="0.3">
      <c r="A3659">
        <v>3667</v>
      </c>
      <c r="B3659" t="s">
        <v>14</v>
      </c>
      <c r="C3659" t="s">
        <v>15</v>
      </c>
      <c r="D3659">
        <v>6</v>
      </c>
      <c r="E3659">
        <v>3</v>
      </c>
      <c r="F3659">
        <v>1730.07</v>
      </c>
      <c r="G3659">
        <v>4342.58</v>
      </c>
      <c r="H3659">
        <v>651.39</v>
      </c>
      <c r="I3659">
        <v>1517.63</v>
      </c>
      <c r="J3659">
        <v>2173.56</v>
      </c>
      <c r="K3659">
        <f>Global_Household_Financial_Dyna[[#This Row],[Total_Household_Income]]-Global_Household_Financial_Dyna[[#This Row],[Estimated_Taxes]]</f>
        <v>3691.19</v>
      </c>
      <c r="L3659" s="1">
        <f>Global_Household_Financial_Dyna[[#This Row],[Monthly_Savings]]/Global_Household_Financial_Dyna[[#This Row],[Net Income]]</f>
        <v>0.58885075002912335</v>
      </c>
      <c r="M3659" s="2">
        <f>Global_Household_Financial_Dyna[[#This Row],[Monthly_Expenses]]/Global_Household_Financial_Dyna[[#This Row],[Net Income]]</f>
        <v>0.41114924997087665</v>
      </c>
      <c r="N3659" t="str">
        <f>IF(Global_Household_Financial_Dyna[[#This Row],[Monthly_Savings]]&lt;0,"High Risk", IF(Global_Household_Financial_Dyna[[#This Row],[Savings Rate%]]&lt;0.1, "Medium", "Safe"))</f>
        <v>Safe</v>
      </c>
      <c r="O3659">
        <f>Global_Household_Financial_Dyna[[#This Row],[Total_Household_Income]]/Global_Household_Financial_Dyna[[#This Row],[Family_Size]]</f>
        <v>723.76333333333332</v>
      </c>
      <c r="P3659" s="2">
        <f t="shared" si="114"/>
        <v>0.39788995363055785</v>
      </c>
      <c r="Q3659" s="2">
        <f t="shared" si="115"/>
        <v>0.1909607963985655</v>
      </c>
      <c r="R3659" s="2" t="str">
        <f>IF(Global_Household_Financial_Dyna[[#This Row],[Vs country_Average]]&lt;-0.2, "Underperformer", IF(Global_Household_Financial_Dyna[[#This Row],[Vs country_Average]]&gt;0.2, "Outperformer", "Normal"))</f>
        <v>Normal</v>
      </c>
      <c r="S36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2173.56</v>
      </c>
      <c r="T36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2173.56</v>
      </c>
      <c r="U36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2173.56</v>
      </c>
      <c r="V36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2173.56</v>
      </c>
    </row>
    <row r="3660" spans="1:22" x14ac:dyDescent="0.3">
      <c r="A3660">
        <v>3668</v>
      </c>
      <c r="B3660" t="s">
        <v>18</v>
      </c>
      <c r="C3660" t="s">
        <v>20</v>
      </c>
      <c r="D3660">
        <v>1</v>
      </c>
      <c r="E3660">
        <v>1</v>
      </c>
      <c r="F3660">
        <v>2529.3200000000002</v>
      </c>
      <c r="G3660">
        <v>2529.3200000000002</v>
      </c>
      <c r="H3660">
        <v>556.45000000000005</v>
      </c>
      <c r="I3660">
        <v>1485.94</v>
      </c>
      <c r="J3660">
        <v>486.93</v>
      </c>
      <c r="K3660">
        <f>Global_Household_Financial_Dyna[[#This Row],[Total_Household_Income]]-Global_Household_Financial_Dyna[[#This Row],[Estimated_Taxes]]</f>
        <v>1972.8700000000001</v>
      </c>
      <c r="L3660" s="1">
        <f>Global_Household_Financial_Dyna[[#This Row],[Monthly_Savings]]/Global_Household_Financial_Dyna[[#This Row],[Net Income]]</f>
        <v>0.24681301859727198</v>
      </c>
      <c r="M3660" s="2">
        <f>Global_Household_Financial_Dyna[[#This Row],[Monthly_Expenses]]/Global_Household_Financial_Dyna[[#This Row],[Net Income]]</f>
        <v>0.753186981402728</v>
      </c>
      <c r="N3660" t="str">
        <f>IF(Global_Household_Financial_Dyna[[#This Row],[Monthly_Savings]]&lt;0,"High Risk", IF(Global_Household_Financial_Dyna[[#This Row],[Savings Rate%]]&lt;0.1, "Medium", "Safe"))</f>
        <v>Safe</v>
      </c>
      <c r="O3660">
        <f>Global_Household_Financial_Dyna[[#This Row],[Total_Household_Income]]/Global_Household_Financial_Dyna[[#This Row],[Family_Size]]</f>
        <v>2529.3200000000002</v>
      </c>
      <c r="P3660" s="2">
        <f t="shared" si="114"/>
        <v>0.32336204947805613</v>
      </c>
      <c r="Q3660" s="2">
        <f t="shared" si="115"/>
        <v>-7.6549030880784158E-2</v>
      </c>
      <c r="R3660" s="2" t="str">
        <f>IF(Global_Household_Financial_Dyna[[#This Row],[Vs country_Average]]&lt;-0.2, "Underperformer", IF(Global_Household_Financial_Dyna[[#This Row],[Vs country_Average]]&gt;0.2, "Outperformer", "Normal"))</f>
        <v>Normal</v>
      </c>
      <c r="S36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486.93</v>
      </c>
      <c r="T36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486.93</v>
      </c>
      <c r="U36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486.93</v>
      </c>
      <c r="V36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486.93</v>
      </c>
    </row>
    <row r="3661" spans="1:22" x14ac:dyDescent="0.3">
      <c r="A3661">
        <v>3669</v>
      </c>
      <c r="B3661" t="s">
        <v>18</v>
      </c>
      <c r="C3661" t="s">
        <v>19</v>
      </c>
      <c r="D3661">
        <v>3</v>
      </c>
      <c r="E3661">
        <v>3</v>
      </c>
      <c r="F3661">
        <v>4000.49</v>
      </c>
      <c r="G3661">
        <v>8923.11</v>
      </c>
      <c r="H3661">
        <v>2409.2399999999998</v>
      </c>
      <c r="I3661">
        <v>1836.65</v>
      </c>
      <c r="J3661">
        <v>4677.22</v>
      </c>
      <c r="K3661">
        <f>Global_Household_Financial_Dyna[[#This Row],[Total_Household_Income]]-Global_Household_Financial_Dyna[[#This Row],[Estimated_Taxes]]</f>
        <v>6513.8700000000008</v>
      </c>
      <c r="L3661" s="1">
        <f>Global_Household_Financial_Dyna[[#This Row],[Monthly_Savings]]/Global_Household_Financial_Dyna[[#This Row],[Net Income]]</f>
        <v>0.71804012054278021</v>
      </c>
      <c r="M3661" s="2">
        <f>Global_Household_Financial_Dyna[[#This Row],[Monthly_Expenses]]/Global_Household_Financial_Dyna[[#This Row],[Net Income]]</f>
        <v>0.28195987945721973</v>
      </c>
      <c r="N3661" t="str">
        <f>IF(Global_Household_Financial_Dyna[[#This Row],[Monthly_Savings]]&lt;0,"High Risk", IF(Global_Household_Financial_Dyna[[#This Row],[Savings Rate%]]&lt;0.1, "Medium", "Safe"))</f>
        <v>Safe</v>
      </c>
      <c r="O3661">
        <f>Global_Household_Financial_Dyna[[#This Row],[Total_Household_Income]]/Global_Household_Financial_Dyna[[#This Row],[Family_Size]]</f>
        <v>2974.3700000000003</v>
      </c>
      <c r="P3661" s="2">
        <f t="shared" si="114"/>
        <v>0.32336204947805613</v>
      </c>
      <c r="Q3661" s="2">
        <f t="shared" si="115"/>
        <v>0.39467807106472408</v>
      </c>
      <c r="R3661" s="2" t="str">
        <f>IF(Global_Household_Financial_Dyna[[#This Row],[Vs country_Average]]&lt;-0.2, "Underperformer", IF(Global_Household_Financial_Dyna[[#This Row],[Vs country_Average]]&gt;0.2, "Outperformer", "Normal"))</f>
        <v>Outperformer</v>
      </c>
      <c r="S36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4677.22</v>
      </c>
      <c r="T36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4677.22</v>
      </c>
      <c r="U36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4677.22</v>
      </c>
      <c r="V36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4677.22</v>
      </c>
    </row>
    <row r="3662" spans="1:22" x14ac:dyDescent="0.3">
      <c r="A3662">
        <v>3671</v>
      </c>
      <c r="B3662" t="s">
        <v>18</v>
      </c>
      <c r="C3662" t="s">
        <v>20</v>
      </c>
      <c r="D3662">
        <v>2</v>
      </c>
      <c r="E3662">
        <v>2</v>
      </c>
      <c r="F3662">
        <v>3135.77</v>
      </c>
      <c r="G3662">
        <v>5400.2</v>
      </c>
      <c r="H3662">
        <v>1188.04</v>
      </c>
      <c r="I3662">
        <v>1782.35</v>
      </c>
      <c r="J3662">
        <v>2429.8000000000002</v>
      </c>
      <c r="K3662">
        <f>Global_Household_Financial_Dyna[[#This Row],[Total_Household_Income]]-Global_Household_Financial_Dyna[[#This Row],[Estimated_Taxes]]</f>
        <v>4212.16</v>
      </c>
      <c r="L3662" s="1">
        <f>Global_Household_Financial_Dyna[[#This Row],[Monthly_Savings]]/Global_Household_Financial_Dyna[[#This Row],[Net Income]]</f>
        <v>0.57685368077186061</v>
      </c>
      <c r="M3662" s="2">
        <f>Global_Household_Financial_Dyna[[#This Row],[Monthly_Expenses]]/Global_Household_Financial_Dyna[[#This Row],[Net Income]]</f>
        <v>0.42314394514928205</v>
      </c>
      <c r="N3662" t="str">
        <f>IF(Global_Household_Financial_Dyna[[#This Row],[Monthly_Savings]]&lt;0,"High Risk", IF(Global_Household_Financial_Dyna[[#This Row],[Savings Rate%]]&lt;0.1, "Medium", "Safe"))</f>
        <v>Safe</v>
      </c>
      <c r="O3662">
        <f>Global_Household_Financial_Dyna[[#This Row],[Total_Household_Income]]/Global_Household_Financial_Dyna[[#This Row],[Family_Size]]</f>
        <v>2700.1</v>
      </c>
      <c r="P3662" s="2">
        <f t="shared" si="114"/>
        <v>0.32336204947805613</v>
      </c>
      <c r="Q3662" s="2">
        <f t="shared" si="115"/>
        <v>0.25349163129380448</v>
      </c>
      <c r="R3662" s="2" t="str">
        <f>IF(Global_Household_Financial_Dyna[[#This Row],[Vs country_Average]]&lt;-0.2, "Underperformer", IF(Global_Household_Financial_Dyna[[#This Row],[Vs country_Average]]&gt;0.2, "Outperformer", "Normal"))</f>
        <v>Outperformer</v>
      </c>
      <c r="S36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2429.8000000000002</v>
      </c>
      <c r="T36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2429.8000000000002</v>
      </c>
      <c r="U36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2429.8000000000002</v>
      </c>
      <c r="V36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2429.8000000000002</v>
      </c>
    </row>
    <row r="3663" spans="1:22" x14ac:dyDescent="0.3">
      <c r="A3663">
        <v>3673</v>
      </c>
      <c r="B3663" t="s">
        <v>14</v>
      </c>
      <c r="C3663" t="s">
        <v>15</v>
      </c>
      <c r="D3663">
        <v>7</v>
      </c>
      <c r="E3663">
        <v>3</v>
      </c>
      <c r="F3663">
        <v>1125.1500000000001</v>
      </c>
      <c r="G3663">
        <v>2596.0300000000002</v>
      </c>
      <c r="H3663">
        <v>389.4</v>
      </c>
      <c r="I3663">
        <v>1769.98</v>
      </c>
      <c r="J3663">
        <v>436.65</v>
      </c>
      <c r="K3663">
        <f>Global_Household_Financial_Dyna[[#This Row],[Total_Household_Income]]-Global_Household_Financial_Dyna[[#This Row],[Estimated_Taxes]]</f>
        <v>2206.63</v>
      </c>
      <c r="L3663" s="1">
        <f>Global_Household_Financial_Dyna[[#This Row],[Monthly_Savings]]/Global_Household_Financial_Dyna[[#This Row],[Net Income]]</f>
        <v>0.19788093155626452</v>
      </c>
      <c r="M3663" s="2">
        <f>Global_Household_Financial_Dyna[[#This Row],[Monthly_Expenses]]/Global_Household_Financial_Dyna[[#This Row],[Net Income]]</f>
        <v>0.80211906844373548</v>
      </c>
      <c r="N3663" t="str">
        <f>IF(Global_Household_Financial_Dyna[[#This Row],[Monthly_Savings]]&lt;0,"High Risk", IF(Global_Household_Financial_Dyna[[#This Row],[Savings Rate%]]&lt;0.1, "Medium", "Safe"))</f>
        <v>Safe</v>
      </c>
      <c r="O3663">
        <f>Global_Household_Financial_Dyna[[#This Row],[Total_Household_Income]]/Global_Household_Financial_Dyna[[#This Row],[Family_Size]]</f>
        <v>370.86142857142858</v>
      </c>
      <c r="P3663" s="2">
        <f t="shared" si="114"/>
        <v>0.39788995363055785</v>
      </c>
      <c r="Q3663" s="2">
        <f t="shared" si="115"/>
        <v>-0.20000902207429333</v>
      </c>
      <c r="R3663" s="2" t="str">
        <f>IF(Global_Household_Financial_Dyna[[#This Row],[Vs country_Average]]&lt;-0.2, "Underperformer", IF(Global_Household_Financial_Dyna[[#This Row],[Vs country_Average]]&gt;0.2, "Outperformer", "Normal"))</f>
        <v>Underperformer</v>
      </c>
      <c r="S36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436.65</v>
      </c>
      <c r="T36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436.65</v>
      </c>
      <c r="U36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436.65</v>
      </c>
      <c r="V36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436.65</v>
      </c>
    </row>
    <row r="3664" spans="1:22" x14ac:dyDescent="0.3">
      <c r="A3664">
        <v>3674</v>
      </c>
      <c r="B3664" t="s">
        <v>18</v>
      </c>
      <c r="C3664" t="s">
        <v>20</v>
      </c>
      <c r="D3664">
        <v>2</v>
      </c>
      <c r="E3664">
        <v>2</v>
      </c>
      <c r="F3664">
        <v>3065.64</v>
      </c>
      <c r="G3664">
        <v>5079.53</v>
      </c>
      <c r="H3664">
        <v>1117.5</v>
      </c>
      <c r="I3664">
        <v>2071.25</v>
      </c>
      <c r="J3664">
        <v>1890.79</v>
      </c>
      <c r="K3664">
        <f>Global_Household_Financial_Dyna[[#This Row],[Total_Household_Income]]-Global_Household_Financial_Dyna[[#This Row],[Estimated_Taxes]]</f>
        <v>3962.0299999999997</v>
      </c>
      <c r="L3664" s="1">
        <f>Global_Household_Financial_Dyna[[#This Row],[Monthly_Savings]]/Global_Household_Financial_Dyna[[#This Row],[Net Income]]</f>
        <v>0.47722758283001393</v>
      </c>
      <c r="M3664" s="2">
        <f>Global_Household_Financial_Dyna[[#This Row],[Monthly_Expenses]]/Global_Household_Financial_Dyna[[#This Row],[Net Income]]</f>
        <v>0.52277494112866385</v>
      </c>
      <c r="N3664" t="str">
        <f>IF(Global_Household_Financial_Dyna[[#This Row],[Monthly_Savings]]&lt;0,"High Risk", IF(Global_Household_Financial_Dyna[[#This Row],[Savings Rate%]]&lt;0.1, "Medium", "Safe"))</f>
        <v>Safe</v>
      </c>
      <c r="O3664">
        <f>Global_Household_Financial_Dyna[[#This Row],[Total_Household_Income]]/Global_Household_Financial_Dyna[[#This Row],[Family_Size]]</f>
        <v>2539.7649999999999</v>
      </c>
      <c r="P3664" s="2">
        <f t="shared" si="114"/>
        <v>0.32336204947805613</v>
      </c>
      <c r="Q3664" s="2">
        <f t="shared" si="115"/>
        <v>0.1538655333519578</v>
      </c>
      <c r="R3664" s="2" t="str">
        <f>IF(Global_Household_Financial_Dyna[[#This Row],[Vs country_Average]]&lt;-0.2, "Underperformer", IF(Global_Household_Financial_Dyna[[#This Row],[Vs country_Average]]&gt;0.2, "Outperformer", "Normal"))</f>
        <v>Normal</v>
      </c>
      <c r="S36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1890.79</v>
      </c>
      <c r="T36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1890.79</v>
      </c>
      <c r="U36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1890.79</v>
      </c>
      <c r="V36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1890.79</v>
      </c>
    </row>
    <row r="3665" spans="1:22" x14ac:dyDescent="0.3">
      <c r="A3665">
        <v>3675</v>
      </c>
      <c r="B3665" t="s">
        <v>16</v>
      </c>
      <c r="C3665" t="s">
        <v>21</v>
      </c>
      <c r="D3665">
        <v>7</v>
      </c>
      <c r="E3665">
        <v>3</v>
      </c>
      <c r="F3665">
        <v>1774.64</v>
      </c>
      <c r="G3665">
        <v>3538.21</v>
      </c>
      <c r="H3665">
        <v>1238.3699999999999</v>
      </c>
      <c r="I3665">
        <v>3357.76</v>
      </c>
      <c r="J3665">
        <v>-1057.92</v>
      </c>
      <c r="K3665">
        <f>Global_Household_Financial_Dyna[[#This Row],[Total_Household_Income]]-Global_Household_Financial_Dyna[[#This Row],[Estimated_Taxes]]</f>
        <v>2299.84</v>
      </c>
      <c r="L3665" s="1">
        <f>Global_Household_Financial_Dyna[[#This Row],[Monthly_Savings]]/Global_Household_Financial_Dyna[[#This Row],[Net Income]]</f>
        <v>-0.45999721719771808</v>
      </c>
      <c r="M3665" s="2">
        <f>Global_Household_Financial_Dyna[[#This Row],[Monthly_Expenses]]/Global_Household_Financial_Dyna[[#This Row],[Net Income]]</f>
        <v>1.459997217197718</v>
      </c>
      <c r="N3665" t="str">
        <f>IF(Global_Household_Financial_Dyna[[#This Row],[Monthly_Savings]]&lt;0,"High Risk", IF(Global_Household_Financial_Dyna[[#This Row],[Savings Rate%]]&lt;0.1, "Medium", "Safe"))</f>
        <v>High Risk</v>
      </c>
      <c r="O3665">
        <f>Global_Household_Financial_Dyna[[#This Row],[Total_Household_Income]]/Global_Household_Financial_Dyna[[#This Row],[Family_Size]]</f>
        <v>505.45857142857142</v>
      </c>
      <c r="P3665" s="2">
        <f t="shared" si="114"/>
        <v>0.15879799892000862</v>
      </c>
      <c r="Q3665" s="2">
        <f t="shared" si="115"/>
        <v>-0.6187952161177267</v>
      </c>
      <c r="R3665" s="2" t="str">
        <f>IF(Global_Household_Financial_Dyna[[#This Row],[Vs country_Average]]&lt;-0.2, "Underperformer", IF(Global_Household_Financial_Dyna[[#This Row],[Vs country_Average]]&gt;0.2, "Outperformer", "Normal"))</f>
        <v>Underperformer</v>
      </c>
      <c r="S36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-890.03200000000004</v>
      </c>
      <c r="T36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-722.14400000000001</v>
      </c>
      <c r="U36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-554.25600000000009</v>
      </c>
      <c r="V36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-386.36800000000005</v>
      </c>
    </row>
    <row r="3666" spans="1:22" x14ac:dyDescent="0.3">
      <c r="A3666">
        <v>3676</v>
      </c>
      <c r="B3666" t="s">
        <v>10</v>
      </c>
      <c r="C3666" t="s">
        <v>11</v>
      </c>
      <c r="D3666">
        <v>6</v>
      </c>
      <c r="E3666">
        <v>2</v>
      </c>
      <c r="F3666">
        <v>1005.82</v>
      </c>
      <c r="G3666">
        <v>1725.96</v>
      </c>
      <c r="H3666">
        <v>172.6</v>
      </c>
      <c r="I3666">
        <v>618.03</v>
      </c>
      <c r="J3666">
        <v>935.34</v>
      </c>
      <c r="K3666">
        <f>Global_Household_Financial_Dyna[[#This Row],[Total_Household_Income]]-Global_Household_Financial_Dyna[[#This Row],[Estimated_Taxes]]</f>
        <v>1553.3600000000001</v>
      </c>
      <c r="L3666" s="1">
        <f>Global_Household_Financial_Dyna[[#This Row],[Monthly_Savings]]/Global_Household_Financial_Dyna[[#This Row],[Net Income]]</f>
        <v>0.60213987742699693</v>
      </c>
      <c r="M3666" s="2">
        <f>Global_Household_Financial_Dyna[[#This Row],[Monthly_Expenses]]/Global_Household_Financial_Dyna[[#This Row],[Net Income]]</f>
        <v>0.39786656023072559</v>
      </c>
      <c r="N3666" t="str">
        <f>IF(Global_Household_Financial_Dyna[[#This Row],[Monthly_Savings]]&lt;0,"High Risk", IF(Global_Household_Financial_Dyna[[#This Row],[Savings Rate%]]&lt;0.1, "Medium", "Safe"))</f>
        <v>Safe</v>
      </c>
      <c r="O3666">
        <f>Global_Household_Financial_Dyna[[#This Row],[Total_Household_Income]]/Global_Household_Financial_Dyna[[#This Row],[Family_Size]]</f>
        <v>287.66000000000003</v>
      </c>
      <c r="P3666" s="2">
        <f t="shared" si="114"/>
        <v>0.42077341556833553</v>
      </c>
      <c r="Q3666" s="2">
        <f t="shared" si="115"/>
        <v>0.1813664618586614</v>
      </c>
      <c r="R3666" s="2" t="str">
        <f>IF(Global_Household_Financial_Dyna[[#This Row],[Vs country_Average]]&lt;-0.2, "Underperformer", IF(Global_Household_Financial_Dyna[[#This Row],[Vs country_Average]]&gt;0.2, "Outperformer", "Normal"))</f>
        <v>Normal</v>
      </c>
      <c r="S36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935.34</v>
      </c>
      <c r="T36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935.34</v>
      </c>
      <c r="U36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935.34</v>
      </c>
      <c r="V36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935.34</v>
      </c>
    </row>
    <row r="3667" spans="1:22" x14ac:dyDescent="0.3">
      <c r="A3667">
        <v>3677</v>
      </c>
      <c r="B3667" t="s">
        <v>18</v>
      </c>
      <c r="C3667" t="s">
        <v>20</v>
      </c>
      <c r="D3667">
        <v>2</v>
      </c>
      <c r="E3667">
        <v>2</v>
      </c>
      <c r="F3667">
        <v>4545.46</v>
      </c>
      <c r="G3667">
        <v>8452.31</v>
      </c>
      <c r="H3667">
        <v>2282.12</v>
      </c>
      <c r="I3667">
        <v>1743.05</v>
      </c>
      <c r="J3667">
        <v>4427.13</v>
      </c>
      <c r="K3667">
        <f>Global_Household_Financial_Dyna[[#This Row],[Total_Household_Income]]-Global_Household_Financial_Dyna[[#This Row],[Estimated_Taxes]]</f>
        <v>6170.19</v>
      </c>
      <c r="L3667" s="1">
        <f>Global_Household_Financial_Dyna[[#This Row],[Monthly_Savings]]/Global_Household_Financial_Dyna[[#This Row],[Net Income]]</f>
        <v>0.71750302664909837</v>
      </c>
      <c r="M3667" s="2">
        <f>Global_Household_Financial_Dyna[[#This Row],[Monthly_Expenses]]/Global_Household_Financial_Dyna[[#This Row],[Net Income]]</f>
        <v>0.28249535265526671</v>
      </c>
      <c r="N3667" t="str">
        <f>IF(Global_Household_Financial_Dyna[[#This Row],[Monthly_Savings]]&lt;0,"High Risk", IF(Global_Household_Financial_Dyna[[#This Row],[Savings Rate%]]&lt;0.1, "Medium", "Safe"))</f>
        <v>Safe</v>
      </c>
      <c r="O3667">
        <f>Global_Household_Financial_Dyna[[#This Row],[Total_Household_Income]]/Global_Household_Financial_Dyna[[#This Row],[Family_Size]]</f>
        <v>4226.1549999999997</v>
      </c>
      <c r="P3667" s="2">
        <f t="shared" si="114"/>
        <v>0.32336204947805613</v>
      </c>
      <c r="Q3667" s="2">
        <f t="shared" si="115"/>
        <v>0.39414097717104224</v>
      </c>
      <c r="R3667" s="2" t="str">
        <f>IF(Global_Household_Financial_Dyna[[#This Row],[Vs country_Average]]&lt;-0.2, "Underperformer", IF(Global_Household_Financial_Dyna[[#This Row],[Vs country_Average]]&gt;0.2, "Outperformer", "Normal"))</f>
        <v>Outperformer</v>
      </c>
      <c r="S36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4427.13</v>
      </c>
      <c r="T36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4427.13</v>
      </c>
      <c r="U36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4427.13</v>
      </c>
      <c r="V36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4427.13</v>
      </c>
    </row>
    <row r="3668" spans="1:22" x14ac:dyDescent="0.3">
      <c r="A3668">
        <v>3678</v>
      </c>
      <c r="B3668" t="s">
        <v>10</v>
      </c>
      <c r="C3668" t="s">
        <v>11</v>
      </c>
      <c r="D3668">
        <v>8</v>
      </c>
      <c r="E3668">
        <v>3</v>
      </c>
      <c r="F3668">
        <v>661.29</v>
      </c>
      <c r="G3668">
        <v>1543.59</v>
      </c>
      <c r="H3668">
        <v>154.36000000000001</v>
      </c>
      <c r="I3668">
        <v>936.19</v>
      </c>
      <c r="J3668">
        <v>453.04</v>
      </c>
      <c r="K3668">
        <f>Global_Household_Financial_Dyna[[#This Row],[Total_Household_Income]]-Global_Household_Financial_Dyna[[#This Row],[Estimated_Taxes]]</f>
        <v>1389.23</v>
      </c>
      <c r="L3668" s="1">
        <f>Global_Household_Financial_Dyna[[#This Row],[Monthly_Savings]]/Global_Household_Financial_Dyna[[#This Row],[Net Income]]</f>
        <v>0.32610870770138856</v>
      </c>
      <c r="M3668" s="2">
        <f>Global_Household_Financial_Dyna[[#This Row],[Monthly_Expenses]]/Global_Household_Financial_Dyna[[#This Row],[Net Income]]</f>
        <v>0.67389129229861144</v>
      </c>
      <c r="N3668" t="str">
        <f>IF(Global_Household_Financial_Dyna[[#This Row],[Monthly_Savings]]&lt;0,"High Risk", IF(Global_Household_Financial_Dyna[[#This Row],[Savings Rate%]]&lt;0.1, "Medium", "Safe"))</f>
        <v>Safe</v>
      </c>
      <c r="O3668">
        <f>Global_Household_Financial_Dyna[[#This Row],[Total_Household_Income]]/Global_Household_Financial_Dyna[[#This Row],[Family_Size]]</f>
        <v>192.94874999999999</v>
      </c>
      <c r="P3668" s="2">
        <f t="shared" si="114"/>
        <v>0.42077341556833553</v>
      </c>
      <c r="Q3668" s="2">
        <f t="shared" si="115"/>
        <v>-9.4664707866946973E-2</v>
      </c>
      <c r="R3668" s="2" t="str">
        <f>IF(Global_Household_Financial_Dyna[[#This Row],[Vs country_Average]]&lt;-0.2, "Underperformer", IF(Global_Household_Financial_Dyna[[#This Row],[Vs country_Average]]&gt;0.2, "Outperformer", "Normal"))</f>
        <v>Normal</v>
      </c>
      <c r="S36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453.04</v>
      </c>
      <c r="T36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453.04</v>
      </c>
      <c r="U36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453.04</v>
      </c>
      <c r="V36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453.04</v>
      </c>
    </row>
    <row r="3669" spans="1:22" x14ac:dyDescent="0.3">
      <c r="A3669">
        <v>3679</v>
      </c>
      <c r="B3669" t="s">
        <v>14</v>
      </c>
      <c r="C3669" t="s">
        <v>15</v>
      </c>
      <c r="D3669">
        <v>4</v>
      </c>
      <c r="E3669">
        <v>1</v>
      </c>
      <c r="F3669">
        <v>2091.12</v>
      </c>
      <c r="G3669">
        <v>2091.12</v>
      </c>
      <c r="H3669">
        <v>313.67</v>
      </c>
      <c r="I3669">
        <v>1324.55</v>
      </c>
      <c r="J3669">
        <v>452.9</v>
      </c>
      <c r="K3669">
        <f>Global_Household_Financial_Dyna[[#This Row],[Total_Household_Income]]-Global_Household_Financial_Dyna[[#This Row],[Estimated_Taxes]]</f>
        <v>1777.4499999999998</v>
      </c>
      <c r="L3669" s="1">
        <f>Global_Household_Financial_Dyna[[#This Row],[Monthly_Savings]]/Global_Household_Financial_Dyna[[#This Row],[Net Income]]</f>
        <v>0.25480322934541055</v>
      </c>
      <c r="M3669" s="2">
        <f>Global_Household_Financial_Dyna[[#This Row],[Monthly_Expenses]]/Global_Household_Financial_Dyna[[#This Row],[Net Income]]</f>
        <v>0.74519677065458945</v>
      </c>
      <c r="N3669" t="str">
        <f>IF(Global_Household_Financial_Dyna[[#This Row],[Monthly_Savings]]&lt;0,"High Risk", IF(Global_Household_Financial_Dyna[[#This Row],[Savings Rate%]]&lt;0.1, "Medium", "Safe"))</f>
        <v>Safe</v>
      </c>
      <c r="O3669">
        <f>Global_Household_Financial_Dyna[[#This Row],[Total_Household_Income]]/Global_Household_Financial_Dyna[[#This Row],[Family_Size]]</f>
        <v>522.78</v>
      </c>
      <c r="P3669" s="2">
        <f t="shared" si="114"/>
        <v>0.39788995363055785</v>
      </c>
      <c r="Q3669" s="2">
        <f t="shared" si="115"/>
        <v>-0.14308672428514729</v>
      </c>
      <c r="R3669" s="2" t="str">
        <f>IF(Global_Household_Financial_Dyna[[#This Row],[Vs country_Average]]&lt;-0.2, "Underperformer", IF(Global_Household_Financial_Dyna[[#This Row],[Vs country_Average]]&gt;0.2, "Outperformer", "Normal"))</f>
        <v>Normal</v>
      </c>
      <c r="S36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452.9</v>
      </c>
      <c r="T36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452.9</v>
      </c>
      <c r="U36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452.9</v>
      </c>
      <c r="V36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452.9</v>
      </c>
    </row>
    <row r="3670" spans="1:22" x14ac:dyDescent="0.3">
      <c r="A3670">
        <v>3680</v>
      </c>
      <c r="B3670" t="s">
        <v>10</v>
      </c>
      <c r="C3670" t="s">
        <v>11</v>
      </c>
      <c r="D3670">
        <v>1</v>
      </c>
      <c r="E3670">
        <v>1</v>
      </c>
      <c r="F3670">
        <v>1218.6300000000001</v>
      </c>
      <c r="G3670">
        <v>1218.6300000000001</v>
      </c>
      <c r="H3670">
        <v>121.86</v>
      </c>
      <c r="I3670">
        <v>296.57</v>
      </c>
      <c r="J3670">
        <v>800.19</v>
      </c>
      <c r="K3670">
        <f>Global_Household_Financial_Dyna[[#This Row],[Total_Household_Income]]-Global_Household_Financial_Dyna[[#This Row],[Estimated_Taxes]]</f>
        <v>1096.7700000000002</v>
      </c>
      <c r="L3670" s="1">
        <f>Global_Household_Financial_Dyna[[#This Row],[Monthly_Savings]]/Global_Household_Financial_Dyna[[#This Row],[Net Income]]</f>
        <v>0.72958778960037196</v>
      </c>
      <c r="M3670" s="2">
        <f>Global_Household_Financial_Dyna[[#This Row],[Monthly_Expenses]]/Global_Household_Financial_Dyna[[#This Row],[Net Income]]</f>
        <v>0.27040309271770741</v>
      </c>
      <c r="N3670" t="str">
        <f>IF(Global_Household_Financial_Dyna[[#This Row],[Monthly_Savings]]&lt;0,"High Risk", IF(Global_Household_Financial_Dyna[[#This Row],[Savings Rate%]]&lt;0.1, "Medium", "Safe"))</f>
        <v>Safe</v>
      </c>
      <c r="O3670">
        <f>Global_Household_Financial_Dyna[[#This Row],[Total_Household_Income]]/Global_Household_Financial_Dyna[[#This Row],[Family_Size]]</f>
        <v>1218.6300000000001</v>
      </c>
      <c r="P3670" s="2">
        <f t="shared" si="114"/>
        <v>0.42077341556833553</v>
      </c>
      <c r="Q3670" s="2">
        <f t="shared" si="115"/>
        <v>0.30881437403203643</v>
      </c>
      <c r="R3670" s="2" t="str">
        <f>IF(Global_Household_Financial_Dyna[[#This Row],[Vs country_Average]]&lt;-0.2, "Underperformer", IF(Global_Household_Financial_Dyna[[#This Row],[Vs country_Average]]&gt;0.2, "Outperformer", "Normal"))</f>
        <v>Outperformer</v>
      </c>
      <c r="S36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800.19</v>
      </c>
      <c r="T36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800.19</v>
      </c>
      <c r="U36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800.19</v>
      </c>
      <c r="V36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800.19</v>
      </c>
    </row>
    <row r="3671" spans="1:22" x14ac:dyDescent="0.3">
      <c r="A3671">
        <v>3681</v>
      </c>
      <c r="B3671" t="s">
        <v>14</v>
      </c>
      <c r="C3671" t="s">
        <v>15</v>
      </c>
      <c r="D3671">
        <v>8</v>
      </c>
      <c r="E3671">
        <v>2</v>
      </c>
      <c r="F3671">
        <v>1454.17</v>
      </c>
      <c r="G3671">
        <v>2146.2800000000002</v>
      </c>
      <c r="H3671">
        <v>321.94</v>
      </c>
      <c r="I3671">
        <v>1549.55</v>
      </c>
      <c r="J3671">
        <v>274.77999999999997</v>
      </c>
      <c r="K3671">
        <f>Global_Household_Financial_Dyna[[#This Row],[Total_Household_Income]]-Global_Household_Financial_Dyna[[#This Row],[Estimated_Taxes]]</f>
        <v>1824.3400000000001</v>
      </c>
      <c r="L3671" s="1">
        <f>Global_Household_Financial_Dyna[[#This Row],[Monthly_Savings]]/Global_Household_Financial_Dyna[[#This Row],[Net Income]]</f>
        <v>0.15061885394169944</v>
      </c>
      <c r="M3671" s="2">
        <f>Global_Household_Financial_Dyna[[#This Row],[Monthly_Expenses]]/Global_Household_Financial_Dyna[[#This Row],[Net Income]]</f>
        <v>0.84937566462391867</v>
      </c>
      <c r="N3671" t="str">
        <f>IF(Global_Household_Financial_Dyna[[#This Row],[Monthly_Savings]]&lt;0,"High Risk", IF(Global_Household_Financial_Dyna[[#This Row],[Savings Rate%]]&lt;0.1, "Medium", "Safe"))</f>
        <v>Safe</v>
      </c>
      <c r="O3671">
        <f>Global_Household_Financial_Dyna[[#This Row],[Total_Household_Income]]/Global_Household_Financial_Dyna[[#This Row],[Family_Size]]</f>
        <v>268.28500000000003</v>
      </c>
      <c r="P3671" s="2">
        <f t="shared" si="114"/>
        <v>0.39788995363055785</v>
      </c>
      <c r="Q3671" s="2">
        <f t="shared" si="115"/>
        <v>-0.24727109968885841</v>
      </c>
      <c r="R3671" s="2" t="str">
        <f>IF(Global_Household_Financial_Dyna[[#This Row],[Vs country_Average]]&lt;-0.2, "Underperformer", IF(Global_Household_Financial_Dyna[[#This Row],[Vs country_Average]]&gt;0.2, "Outperformer", "Normal"))</f>
        <v>Underperformer</v>
      </c>
      <c r="S36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274.77999999999997</v>
      </c>
      <c r="T36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274.77999999999997</v>
      </c>
      <c r="U36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274.77999999999997</v>
      </c>
      <c r="V36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274.77999999999997</v>
      </c>
    </row>
    <row r="3672" spans="1:22" x14ac:dyDescent="0.3">
      <c r="A3672">
        <v>3682</v>
      </c>
      <c r="B3672" t="s">
        <v>18</v>
      </c>
      <c r="C3672" t="s">
        <v>19</v>
      </c>
      <c r="D3672">
        <v>6</v>
      </c>
      <c r="E3672">
        <v>2</v>
      </c>
      <c r="F3672">
        <v>6108.14</v>
      </c>
      <c r="G3672">
        <v>9126.2000000000007</v>
      </c>
      <c r="H3672">
        <v>2464.0700000000002</v>
      </c>
      <c r="I3672">
        <v>2899.41</v>
      </c>
      <c r="J3672">
        <v>3762.72</v>
      </c>
      <c r="K3672">
        <f>Global_Household_Financial_Dyna[[#This Row],[Total_Household_Income]]-Global_Household_Financial_Dyna[[#This Row],[Estimated_Taxes]]</f>
        <v>6662.130000000001</v>
      </c>
      <c r="L3672" s="1">
        <f>Global_Household_Financial_Dyna[[#This Row],[Monthly_Savings]]/Global_Household_Financial_Dyna[[#This Row],[Net Income]]</f>
        <v>0.56479234118817845</v>
      </c>
      <c r="M3672" s="2">
        <f>Global_Household_Financial_Dyna[[#This Row],[Monthly_Expenses]]/Global_Household_Financial_Dyna[[#This Row],[Net Income]]</f>
        <v>0.43520765881182133</v>
      </c>
      <c r="N3672" t="str">
        <f>IF(Global_Household_Financial_Dyna[[#This Row],[Monthly_Savings]]&lt;0,"High Risk", IF(Global_Household_Financial_Dyna[[#This Row],[Savings Rate%]]&lt;0.1, "Medium", "Safe"))</f>
        <v>Safe</v>
      </c>
      <c r="O3672">
        <f>Global_Household_Financial_Dyna[[#This Row],[Total_Household_Income]]/Global_Household_Financial_Dyna[[#This Row],[Family_Size]]</f>
        <v>1521.0333333333335</v>
      </c>
      <c r="P3672" s="2">
        <f t="shared" si="114"/>
        <v>0.32336204947805613</v>
      </c>
      <c r="Q3672" s="2">
        <f t="shared" si="115"/>
        <v>0.24143029171012231</v>
      </c>
      <c r="R3672" s="2" t="str">
        <f>IF(Global_Household_Financial_Dyna[[#This Row],[Vs country_Average]]&lt;-0.2, "Underperformer", IF(Global_Household_Financial_Dyna[[#This Row],[Vs country_Average]]&gt;0.2, "Outperformer", "Normal"))</f>
        <v>Outperformer</v>
      </c>
      <c r="S36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3762.72</v>
      </c>
      <c r="T36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3762.72</v>
      </c>
      <c r="U36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3762.72</v>
      </c>
      <c r="V36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3762.72</v>
      </c>
    </row>
    <row r="3673" spans="1:22" x14ac:dyDescent="0.3">
      <c r="A3673">
        <v>3683</v>
      </c>
      <c r="B3673" t="s">
        <v>14</v>
      </c>
      <c r="C3673" t="s">
        <v>15</v>
      </c>
      <c r="D3673">
        <v>7</v>
      </c>
      <c r="E3673">
        <v>3</v>
      </c>
      <c r="F3673">
        <v>1576.66</v>
      </c>
      <c r="G3673">
        <v>3365.09</v>
      </c>
      <c r="H3673">
        <v>504.76</v>
      </c>
      <c r="I3673">
        <v>1820.67</v>
      </c>
      <c r="J3673">
        <v>1039.6600000000001</v>
      </c>
      <c r="K3673">
        <f>Global_Household_Financial_Dyna[[#This Row],[Total_Household_Income]]-Global_Household_Financial_Dyna[[#This Row],[Estimated_Taxes]]</f>
        <v>2860.33</v>
      </c>
      <c r="L3673" s="1">
        <f>Global_Household_Financial_Dyna[[#This Row],[Monthly_Savings]]/Global_Household_Financial_Dyna[[#This Row],[Net Income]]</f>
        <v>0.36347554303174812</v>
      </c>
      <c r="M3673" s="2">
        <f>Global_Household_Financial_Dyna[[#This Row],[Monthly_Expenses]]/Global_Household_Financial_Dyna[[#This Row],[Net Income]]</f>
        <v>0.63652445696825199</v>
      </c>
      <c r="N3673" t="str">
        <f>IF(Global_Household_Financial_Dyna[[#This Row],[Monthly_Savings]]&lt;0,"High Risk", IF(Global_Household_Financial_Dyna[[#This Row],[Savings Rate%]]&lt;0.1, "Medium", "Safe"))</f>
        <v>Safe</v>
      </c>
      <c r="O3673">
        <f>Global_Household_Financial_Dyna[[#This Row],[Total_Household_Income]]/Global_Household_Financial_Dyna[[#This Row],[Family_Size]]</f>
        <v>480.72714285714289</v>
      </c>
      <c r="P3673" s="2">
        <f t="shared" si="114"/>
        <v>0.39788995363055785</v>
      </c>
      <c r="Q3673" s="2">
        <f t="shared" si="115"/>
        <v>-3.441441059880973E-2</v>
      </c>
      <c r="R3673" s="2" t="str">
        <f>IF(Global_Household_Financial_Dyna[[#This Row],[Vs country_Average]]&lt;-0.2, "Underperformer", IF(Global_Household_Financial_Dyna[[#This Row],[Vs country_Average]]&gt;0.2, "Outperformer", "Normal"))</f>
        <v>Normal</v>
      </c>
      <c r="S36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1039.6600000000001</v>
      </c>
      <c r="T36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1039.6600000000001</v>
      </c>
      <c r="U36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1039.6600000000001</v>
      </c>
      <c r="V36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1039.6600000000001</v>
      </c>
    </row>
    <row r="3674" spans="1:22" x14ac:dyDescent="0.3">
      <c r="A3674">
        <v>3684</v>
      </c>
      <c r="B3674" t="s">
        <v>18</v>
      </c>
      <c r="C3674" t="s">
        <v>20</v>
      </c>
      <c r="D3674">
        <v>3</v>
      </c>
      <c r="E3674">
        <v>3</v>
      </c>
      <c r="F3674">
        <v>3759.72</v>
      </c>
      <c r="G3674">
        <v>8152.25</v>
      </c>
      <c r="H3674">
        <v>2201.11</v>
      </c>
      <c r="I3674">
        <v>2318.81</v>
      </c>
      <c r="J3674">
        <v>3632.34</v>
      </c>
      <c r="K3674">
        <f>Global_Household_Financial_Dyna[[#This Row],[Total_Household_Income]]-Global_Household_Financial_Dyna[[#This Row],[Estimated_Taxes]]</f>
        <v>5951.1399999999994</v>
      </c>
      <c r="L3674" s="1">
        <f>Global_Household_Financial_Dyna[[#This Row],[Monthly_Savings]]/Global_Household_Financial_Dyna[[#This Row],[Net Income]]</f>
        <v>0.61036036792950599</v>
      </c>
      <c r="M3674" s="2">
        <f>Global_Household_Financial_Dyna[[#This Row],[Monthly_Expenses]]/Global_Household_Financial_Dyna[[#This Row],[Net Income]]</f>
        <v>0.38964131242081351</v>
      </c>
      <c r="N3674" t="str">
        <f>IF(Global_Household_Financial_Dyna[[#This Row],[Monthly_Savings]]&lt;0,"High Risk", IF(Global_Household_Financial_Dyna[[#This Row],[Savings Rate%]]&lt;0.1, "Medium", "Safe"))</f>
        <v>Safe</v>
      </c>
      <c r="O3674">
        <f>Global_Household_Financial_Dyna[[#This Row],[Total_Household_Income]]/Global_Household_Financial_Dyna[[#This Row],[Family_Size]]</f>
        <v>2717.4166666666665</v>
      </c>
      <c r="P3674" s="2">
        <f t="shared" si="114"/>
        <v>0.32336204947805613</v>
      </c>
      <c r="Q3674" s="2">
        <f t="shared" si="115"/>
        <v>0.28699831845144985</v>
      </c>
      <c r="R3674" s="2" t="str">
        <f>IF(Global_Household_Financial_Dyna[[#This Row],[Vs country_Average]]&lt;-0.2, "Underperformer", IF(Global_Household_Financial_Dyna[[#This Row],[Vs country_Average]]&gt;0.2, "Outperformer", "Normal"))</f>
        <v>Outperformer</v>
      </c>
      <c r="S36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3632.34</v>
      </c>
      <c r="T36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3632.34</v>
      </c>
      <c r="U36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3632.34</v>
      </c>
      <c r="V36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3632.34</v>
      </c>
    </row>
    <row r="3675" spans="1:22" x14ac:dyDescent="0.3">
      <c r="A3675">
        <v>3685</v>
      </c>
      <c r="B3675" t="s">
        <v>16</v>
      </c>
      <c r="C3675" t="s">
        <v>17</v>
      </c>
      <c r="D3675">
        <v>1</v>
      </c>
      <c r="E3675">
        <v>1</v>
      </c>
      <c r="F3675">
        <v>4532.55</v>
      </c>
      <c r="G3675">
        <v>4532.55</v>
      </c>
      <c r="H3675">
        <v>1586.39</v>
      </c>
      <c r="I3675">
        <v>1347.84</v>
      </c>
      <c r="J3675">
        <v>1598.31</v>
      </c>
      <c r="K3675">
        <f>Global_Household_Financial_Dyna[[#This Row],[Total_Household_Income]]-Global_Household_Financial_Dyna[[#This Row],[Estimated_Taxes]]</f>
        <v>2946.16</v>
      </c>
      <c r="L3675" s="1">
        <f>Global_Household_Financial_Dyna[[#This Row],[Monthly_Savings]]/Global_Household_Financial_Dyna[[#This Row],[Net Income]]</f>
        <v>0.5425061775327884</v>
      </c>
      <c r="M3675" s="2">
        <f>Global_Household_Financial_Dyna[[#This Row],[Monthly_Expenses]]/Global_Household_Financial_Dyna[[#This Row],[Net Income]]</f>
        <v>0.45749042821842667</v>
      </c>
      <c r="N3675" t="str">
        <f>IF(Global_Household_Financial_Dyna[[#This Row],[Monthly_Savings]]&lt;0,"High Risk", IF(Global_Household_Financial_Dyna[[#This Row],[Savings Rate%]]&lt;0.1, "Medium", "Safe"))</f>
        <v>Safe</v>
      </c>
      <c r="O3675">
        <f>Global_Household_Financial_Dyna[[#This Row],[Total_Household_Income]]/Global_Household_Financial_Dyna[[#This Row],[Family_Size]]</f>
        <v>4532.55</v>
      </c>
      <c r="P3675" s="2">
        <f t="shared" si="114"/>
        <v>0.15879799892000862</v>
      </c>
      <c r="Q3675" s="2">
        <f t="shared" si="115"/>
        <v>0.38370817861277978</v>
      </c>
      <c r="R3675" s="2" t="str">
        <f>IF(Global_Household_Financial_Dyna[[#This Row],[Vs country_Average]]&lt;-0.2, "Underperformer", IF(Global_Household_Financial_Dyna[[#This Row],[Vs country_Average]]&gt;0.2, "Outperformer", "Normal"))</f>
        <v>Outperformer</v>
      </c>
      <c r="S36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1598.31</v>
      </c>
      <c r="T36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1598.31</v>
      </c>
      <c r="U36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1598.31</v>
      </c>
      <c r="V36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1598.31</v>
      </c>
    </row>
    <row r="3676" spans="1:22" x14ac:dyDescent="0.3">
      <c r="A3676">
        <v>3686</v>
      </c>
      <c r="B3676" t="s">
        <v>16</v>
      </c>
      <c r="C3676" t="s">
        <v>17</v>
      </c>
      <c r="D3676">
        <v>8</v>
      </c>
      <c r="E3676">
        <v>3</v>
      </c>
      <c r="F3676">
        <v>4068.74</v>
      </c>
      <c r="G3676">
        <v>9443.11</v>
      </c>
      <c r="H3676">
        <v>3777.24</v>
      </c>
      <c r="I3676">
        <v>5565.62</v>
      </c>
      <c r="J3676">
        <v>100.24</v>
      </c>
      <c r="K3676">
        <f>Global_Household_Financial_Dyna[[#This Row],[Total_Household_Income]]-Global_Household_Financial_Dyna[[#This Row],[Estimated_Taxes]]</f>
        <v>5665.8700000000008</v>
      </c>
      <c r="L3676" s="1">
        <f>Global_Household_Financial_Dyna[[#This Row],[Monthly_Savings]]/Global_Household_Financial_Dyna[[#This Row],[Net Income]]</f>
        <v>1.7691899037570572E-2</v>
      </c>
      <c r="M3676" s="2">
        <f>Global_Household_Financial_Dyna[[#This Row],[Monthly_Expenses]]/Global_Household_Financial_Dyna[[#This Row],[Net Income]]</f>
        <v>0.9823063360084151</v>
      </c>
      <c r="N3676" t="str">
        <f>IF(Global_Household_Financial_Dyna[[#This Row],[Monthly_Savings]]&lt;0,"High Risk", IF(Global_Household_Financial_Dyna[[#This Row],[Savings Rate%]]&lt;0.1, "Medium", "Safe"))</f>
        <v>Medium</v>
      </c>
      <c r="O3676">
        <f>Global_Household_Financial_Dyna[[#This Row],[Total_Household_Income]]/Global_Household_Financial_Dyna[[#This Row],[Family_Size]]</f>
        <v>1180.3887500000001</v>
      </c>
      <c r="P3676" s="2">
        <f t="shared" si="114"/>
        <v>0.15879799892000862</v>
      </c>
      <c r="Q3676" s="2">
        <f t="shared" si="115"/>
        <v>-0.14110609988243805</v>
      </c>
      <c r="R3676" s="2" t="str">
        <f>IF(Global_Household_Financial_Dyna[[#This Row],[Vs country_Average]]&lt;-0.2, "Underperformer", IF(Global_Household_Financial_Dyna[[#This Row],[Vs country_Average]]&gt;0.2, "Outperformer", "Normal"))</f>
        <v>Normal</v>
      </c>
      <c r="S36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100.24</v>
      </c>
      <c r="T36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100.24</v>
      </c>
      <c r="U36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100.24</v>
      </c>
      <c r="V36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100.24</v>
      </c>
    </row>
    <row r="3677" spans="1:22" x14ac:dyDescent="0.3">
      <c r="A3677">
        <v>3687</v>
      </c>
      <c r="B3677" t="s">
        <v>12</v>
      </c>
      <c r="C3677" t="s">
        <v>13</v>
      </c>
      <c r="D3677">
        <v>1</v>
      </c>
      <c r="E3677">
        <v>1</v>
      </c>
      <c r="F3677">
        <v>4198.3</v>
      </c>
      <c r="G3677">
        <v>4198.3</v>
      </c>
      <c r="H3677">
        <v>1049.57</v>
      </c>
      <c r="I3677">
        <v>1359.08</v>
      </c>
      <c r="J3677">
        <v>1789.64</v>
      </c>
      <c r="K3677">
        <f>Global_Household_Financial_Dyna[[#This Row],[Total_Household_Income]]-Global_Household_Financial_Dyna[[#This Row],[Estimated_Taxes]]</f>
        <v>3148.7300000000005</v>
      </c>
      <c r="L3677" s="1">
        <f>Global_Household_Financial_Dyna[[#This Row],[Monthly_Savings]]/Global_Household_Financial_Dyna[[#This Row],[Net Income]]</f>
        <v>0.56836883441895614</v>
      </c>
      <c r="M3677" s="2">
        <f>Global_Household_Financial_Dyna[[#This Row],[Monthly_Expenses]]/Global_Household_Financial_Dyna[[#This Row],[Net Income]]</f>
        <v>0.43162798969743349</v>
      </c>
      <c r="N3677" t="str">
        <f>IF(Global_Household_Financial_Dyna[[#This Row],[Monthly_Savings]]&lt;0,"High Risk", IF(Global_Household_Financial_Dyna[[#This Row],[Savings Rate%]]&lt;0.1, "Medium", "Safe"))</f>
        <v>Safe</v>
      </c>
      <c r="O3677">
        <f>Global_Household_Financial_Dyna[[#This Row],[Total_Household_Income]]/Global_Household_Financial_Dyna[[#This Row],[Family_Size]]</f>
        <v>4198.3</v>
      </c>
      <c r="P3677" s="2">
        <f t="shared" si="114"/>
        <v>0.30718716818024266</v>
      </c>
      <c r="Q3677" s="2">
        <f t="shared" si="115"/>
        <v>0.26118166623871347</v>
      </c>
      <c r="R3677" s="2" t="str">
        <f>IF(Global_Household_Financial_Dyna[[#This Row],[Vs country_Average]]&lt;-0.2, "Underperformer", IF(Global_Household_Financial_Dyna[[#This Row],[Vs country_Average]]&gt;0.2, "Outperformer", "Normal"))</f>
        <v>Outperformer</v>
      </c>
      <c r="S36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1789.64</v>
      </c>
      <c r="T36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1789.64</v>
      </c>
      <c r="U36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1789.64</v>
      </c>
      <c r="V36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1789.64</v>
      </c>
    </row>
    <row r="3678" spans="1:22" x14ac:dyDescent="0.3">
      <c r="A3678">
        <v>3688</v>
      </c>
      <c r="B3678" t="s">
        <v>10</v>
      </c>
      <c r="C3678" t="s">
        <v>11</v>
      </c>
      <c r="D3678">
        <v>2</v>
      </c>
      <c r="E3678">
        <v>2</v>
      </c>
      <c r="F3678">
        <v>618.79</v>
      </c>
      <c r="G3678">
        <v>942.68</v>
      </c>
      <c r="H3678">
        <v>94.27</v>
      </c>
      <c r="I3678">
        <v>397.95</v>
      </c>
      <c r="J3678">
        <v>450.47</v>
      </c>
      <c r="K3678">
        <f>Global_Household_Financial_Dyna[[#This Row],[Total_Household_Income]]-Global_Household_Financial_Dyna[[#This Row],[Estimated_Taxes]]</f>
        <v>848.41</v>
      </c>
      <c r="L3678" s="1">
        <f>Global_Household_Financial_Dyna[[#This Row],[Monthly_Savings]]/Global_Household_Financial_Dyna[[#This Row],[Net Income]]</f>
        <v>0.53095790950130251</v>
      </c>
      <c r="M3678" s="2">
        <f>Global_Household_Financial_Dyna[[#This Row],[Monthly_Expenses]]/Global_Household_Financial_Dyna[[#This Row],[Net Income]]</f>
        <v>0.46905387725274339</v>
      </c>
      <c r="N3678" t="str">
        <f>IF(Global_Household_Financial_Dyna[[#This Row],[Monthly_Savings]]&lt;0,"High Risk", IF(Global_Household_Financial_Dyna[[#This Row],[Savings Rate%]]&lt;0.1, "Medium", "Safe"))</f>
        <v>Safe</v>
      </c>
      <c r="O3678">
        <f>Global_Household_Financial_Dyna[[#This Row],[Total_Household_Income]]/Global_Household_Financial_Dyna[[#This Row],[Family_Size]]</f>
        <v>471.34</v>
      </c>
      <c r="P3678" s="2">
        <f t="shared" si="114"/>
        <v>0.42077341556833553</v>
      </c>
      <c r="Q3678" s="2">
        <f t="shared" si="115"/>
        <v>0.11018449393296698</v>
      </c>
      <c r="R3678" s="2" t="str">
        <f>IF(Global_Household_Financial_Dyna[[#This Row],[Vs country_Average]]&lt;-0.2, "Underperformer", IF(Global_Household_Financial_Dyna[[#This Row],[Vs country_Average]]&gt;0.2, "Outperformer", "Normal"))</f>
        <v>Normal</v>
      </c>
      <c r="S36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450.47</v>
      </c>
      <c r="T36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450.47</v>
      </c>
      <c r="U36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450.47</v>
      </c>
      <c r="V36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450.47</v>
      </c>
    </row>
    <row r="3679" spans="1:22" x14ac:dyDescent="0.3">
      <c r="A3679">
        <v>3689</v>
      </c>
      <c r="B3679" t="s">
        <v>18</v>
      </c>
      <c r="C3679" t="s">
        <v>19</v>
      </c>
      <c r="D3679">
        <v>4</v>
      </c>
      <c r="E3679">
        <v>1</v>
      </c>
      <c r="F3679">
        <v>4052.39</v>
      </c>
      <c r="G3679">
        <v>4052.39</v>
      </c>
      <c r="H3679">
        <v>891.53</v>
      </c>
      <c r="I3679">
        <v>2557.65</v>
      </c>
      <c r="J3679">
        <v>603.21</v>
      </c>
      <c r="K3679">
        <f>Global_Household_Financial_Dyna[[#This Row],[Total_Household_Income]]-Global_Household_Financial_Dyna[[#This Row],[Estimated_Taxes]]</f>
        <v>3160.8599999999997</v>
      </c>
      <c r="L3679" s="1">
        <f>Global_Household_Financial_Dyna[[#This Row],[Monthly_Savings]]/Global_Household_Financial_Dyna[[#This Row],[Net Income]]</f>
        <v>0.19083730377175834</v>
      </c>
      <c r="M3679" s="2">
        <f>Global_Household_Financial_Dyna[[#This Row],[Monthly_Expenses]]/Global_Household_Financial_Dyna[[#This Row],[Net Income]]</f>
        <v>0.80916269622824177</v>
      </c>
      <c r="N3679" t="str">
        <f>IF(Global_Household_Financial_Dyna[[#This Row],[Monthly_Savings]]&lt;0,"High Risk", IF(Global_Household_Financial_Dyna[[#This Row],[Savings Rate%]]&lt;0.1, "Medium", "Safe"))</f>
        <v>Safe</v>
      </c>
      <c r="O3679">
        <f>Global_Household_Financial_Dyna[[#This Row],[Total_Household_Income]]/Global_Household_Financial_Dyna[[#This Row],[Family_Size]]</f>
        <v>1013.0975</v>
      </c>
      <c r="P3679" s="2">
        <f t="shared" si="114"/>
        <v>0.32336204947805613</v>
      </c>
      <c r="Q3679" s="2">
        <f t="shared" si="115"/>
        <v>-0.1325247457062978</v>
      </c>
      <c r="R3679" s="2" t="str">
        <f>IF(Global_Household_Financial_Dyna[[#This Row],[Vs country_Average]]&lt;-0.2, "Underperformer", IF(Global_Household_Financial_Dyna[[#This Row],[Vs country_Average]]&gt;0.2, "Outperformer", "Normal"))</f>
        <v>Normal</v>
      </c>
      <c r="S36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603.21</v>
      </c>
      <c r="T36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603.21</v>
      </c>
      <c r="U36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603.21</v>
      </c>
      <c r="V36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603.21</v>
      </c>
    </row>
    <row r="3680" spans="1:22" x14ac:dyDescent="0.3">
      <c r="A3680">
        <v>3690</v>
      </c>
      <c r="B3680" t="s">
        <v>18</v>
      </c>
      <c r="C3680" t="s">
        <v>20</v>
      </c>
      <c r="D3680">
        <v>1</v>
      </c>
      <c r="E3680">
        <v>1</v>
      </c>
      <c r="F3680">
        <v>2477.56</v>
      </c>
      <c r="G3680">
        <v>2477.56</v>
      </c>
      <c r="H3680">
        <v>545.05999999999995</v>
      </c>
      <c r="I3680">
        <v>1902.62</v>
      </c>
      <c r="J3680">
        <v>29.87</v>
      </c>
      <c r="K3680">
        <f>Global_Household_Financial_Dyna[[#This Row],[Total_Household_Income]]-Global_Household_Financial_Dyna[[#This Row],[Estimated_Taxes]]</f>
        <v>1932.5</v>
      </c>
      <c r="L3680" s="1">
        <f>Global_Household_Financial_Dyna[[#This Row],[Monthly_Savings]]/Global_Household_Financial_Dyna[[#This Row],[Net Income]]</f>
        <v>1.5456662354463132E-2</v>
      </c>
      <c r="M3680" s="2">
        <f>Global_Household_Financial_Dyna[[#This Row],[Monthly_Expenses]]/Global_Household_Financial_Dyna[[#This Row],[Net Income]]</f>
        <v>0.9845381630012936</v>
      </c>
      <c r="N3680" t="str">
        <f>IF(Global_Household_Financial_Dyna[[#This Row],[Monthly_Savings]]&lt;0,"High Risk", IF(Global_Household_Financial_Dyna[[#This Row],[Savings Rate%]]&lt;0.1, "Medium", "Safe"))</f>
        <v>Medium</v>
      </c>
      <c r="O3680">
        <f>Global_Household_Financial_Dyna[[#This Row],[Total_Household_Income]]/Global_Household_Financial_Dyna[[#This Row],[Family_Size]]</f>
        <v>2477.56</v>
      </c>
      <c r="P3680" s="2">
        <f t="shared" si="114"/>
        <v>0.32336204947805613</v>
      </c>
      <c r="Q3680" s="2">
        <f t="shared" si="115"/>
        <v>-0.307905387123593</v>
      </c>
      <c r="R3680" s="2" t="str">
        <f>IF(Global_Household_Financial_Dyna[[#This Row],[Vs country_Average]]&lt;-0.2, "Underperformer", IF(Global_Household_Financial_Dyna[[#This Row],[Vs country_Average]]&gt;0.2, "Outperformer", "Normal"))</f>
        <v>Underperformer</v>
      </c>
      <c r="S36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29.87</v>
      </c>
      <c r="T36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29.87</v>
      </c>
      <c r="U36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29.87</v>
      </c>
      <c r="V36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29.87</v>
      </c>
    </row>
    <row r="3681" spans="1:22" x14ac:dyDescent="0.3">
      <c r="A3681">
        <v>3691</v>
      </c>
      <c r="B3681" t="s">
        <v>14</v>
      </c>
      <c r="C3681" t="s">
        <v>15</v>
      </c>
      <c r="D3681">
        <v>7</v>
      </c>
      <c r="E3681">
        <v>1</v>
      </c>
      <c r="F3681">
        <v>1887.14</v>
      </c>
      <c r="G3681">
        <v>1887.14</v>
      </c>
      <c r="H3681">
        <v>283.07</v>
      </c>
      <c r="I3681">
        <v>1424.2</v>
      </c>
      <c r="J3681">
        <v>179.87</v>
      </c>
      <c r="K3681">
        <f>Global_Household_Financial_Dyna[[#This Row],[Total_Household_Income]]-Global_Household_Financial_Dyna[[#This Row],[Estimated_Taxes]]</f>
        <v>1604.0700000000002</v>
      </c>
      <c r="L3681" s="1">
        <f>Global_Household_Financial_Dyna[[#This Row],[Monthly_Savings]]/Global_Household_Financial_Dyna[[#This Row],[Net Income]]</f>
        <v>0.11213351038296333</v>
      </c>
      <c r="M3681" s="2">
        <f>Global_Household_Financial_Dyna[[#This Row],[Monthly_Expenses]]/Global_Household_Financial_Dyna[[#This Row],[Net Income]]</f>
        <v>0.88786648961703662</v>
      </c>
      <c r="N3681" t="str">
        <f>IF(Global_Household_Financial_Dyna[[#This Row],[Monthly_Savings]]&lt;0,"High Risk", IF(Global_Household_Financial_Dyna[[#This Row],[Savings Rate%]]&lt;0.1, "Medium", "Safe"))</f>
        <v>Safe</v>
      </c>
      <c r="O3681">
        <f>Global_Household_Financial_Dyna[[#This Row],[Total_Household_Income]]/Global_Household_Financial_Dyna[[#This Row],[Family_Size]]</f>
        <v>269.59142857142859</v>
      </c>
      <c r="P3681" s="2">
        <f t="shared" si="114"/>
        <v>0.39788995363055785</v>
      </c>
      <c r="Q3681" s="2">
        <f t="shared" si="115"/>
        <v>-0.28575644324759453</v>
      </c>
      <c r="R3681" s="2" t="str">
        <f>IF(Global_Household_Financial_Dyna[[#This Row],[Vs country_Average]]&lt;-0.2, "Underperformer", IF(Global_Household_Financial_Dyna[[#This Row],[Vs country_Average]]&gt;0.2, "Outperformer", "Normal"))</f>
        <v>Underperformer</v>
      </c>
      <c r="S36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179.87</v>
      </c>
      <c r="T36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179.87</v>
      </c>
      <c r="U36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179.87</v>
      </c>
      <c r="V36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179.87</v>
      </c>
    </row>
    <row r="3682" spans="1:22" x14ac:dyDescent="0.3">
      <c r="A3682">
        <v>3692</v>
      </c>
      <c r="B3682" t="s">
        <v>16</v>
      </c>
      <c r="C3682" t="s">
        <v>17</v>
      </c>
      <c r="D3682">
        <v>7</v>
      </c>
      <c r="E3682">
        <v>3</v>
      </c>
      <c r="F3682">
        <v>4435.32</v>
      </c>
      <c r="G3682">
        <v>9046.1</v>
      </c>
      <c r="H3682">
        <v>3618.44</v>
      </c>
      <c r="I3682">
        <v>4397.16</v>
      </c>
      <c r="J3682">
        <v>1030.51</v>
      </c>
      <c r="K3682">
        <f>Global_Household_Financial_Dyna[[#This Row],[Total_Household_Income]]-Global_Household_Financial_Dyna[[#This Row],[Estimated_Taxes]]</f>
        <v>5427.66</v>
      </c>
      <c r="L3682" s="1">
        <f>Global_Household_Financial_Dyna[[#This Row],[Monthly_Savings]]/Global_Household_Financial_Dyna[[#This Row],[Net Income]]</f>
        <v>0.18986266641609828</v>
      </c>
      <c r="M3682" s="2">
        <f>Global_Household_Financial_Dyna[[#This Row],[Monthly_Expenses]]/Global_Household_Financial_Dyna[[#This Row],[Net Income]]</f>
        <v>0.81013917599849661</v>
      </c>
      <c r="N3682" t="str">
        <f>IF(Global_Household_Financial_Dyna[[#This Row],[Monthly_Savings]]&lt;0,"High Risk", IF(Global_Household_Financial_Dyna[[#This Row],[Savings Rate%]]&lt;0.1, "Medium", "Safe"))</f>
        <v>Safe</v>
      </c>
      <c r="O3682">
        <f>Global_Household_Financial_Dyna[[#This Row],[Total_Household_Income]]/Global_Household_Financial_Dyna[[#This Row],[Family_Size]]</f>
        <v>1292.3</v>
      </c>
      <c r="P3682" s="2">
        <f t="shared" si="114"/>
        <v>0.15879799892000862</v>
      </c>
      <c r="Q3682" s="2">
        <f t="shared" si="115"/>
        <v>3.106466749608966E-2</v>
      </c>
      <c r="R3682" s="2" t="str">
        <f>IF(Global_Household_Financial_Dyna[[#This Row],[Vs country_Average]]&lt;-0.2, "Underperformer", IF(Global_Household_Financial_Dyna[[#This Row],[Vs country_Average]]&gt;0.2, "Outperformer", "Normal"))</f>
        <v>Normal</v>
      </c>
      <c r="S36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1030.51</v>
      </c>
      <c r="T36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1030.51</v>
      </c>
      <c r="U36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1030.51</v>
      </c>
      <c r="V36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1030.51</v>
      </c>
    </row>
    <row r="3683" spans="1:22" x14ac:dyDescent="0.3">
      <c r="A3683">
        <v>3693</v>
      </c>
      <c r="B3683" t="s">
        <v>14</v>
      </c>
      <c r="C3683" t="s">
        <v>15</v>
      </c>
      <c r="D3683">
        <v>5</v>
      </c>
      <c r="E3683">
        <v>3</v>
      </c>
      <c r="F3683">
        <v>2078.9299999999998</v>
      </c>
      <c r="G3683">
        <v>4674.5</v>
      </c>
      <c r="H3683">
        <v>701.18</v>
      </c>
      <c r="I3683">
        <v>1650.84</v>
      </c>
      <c r="J3683">
        <v>2322.4899999999998</v>
      </c>
      <c r="K3683">
        <f>Global_Household_Financial_Dyna[[#This Row],[Total_Household_Income]]-Global_Household_Financial_Dyna[[#This Row],[Estimated_Taxes]]</f>
        <v>3973.32</v>
      </c>
      <c r="L3683" s="1">
        <f>Global_Household_Financial_Dyna[[#This Row],[Monthly_Savings]]/Global_Household_Financial_Dyna[[#This Row],[Net Income]]</f>
        <v>0.58452125678274081</v>
      </c>
      <c r="M3683" s="2">
        <f>Global_Household_Financial_Dyna[[#This Row],[Monthly_Expenses]]/Global_Household_Financial_Dyna[[#This Row],[Net Income]]</f>
        <v>0.41548126000422814</v>
      </c>
      <c r="N3683" t="str">
        <f>IF(Global_Household_Financial_Dyna[[#This Row],[Monthly_Savings]]&lt;0,"High Risk", IF(Global_Household_Financial_Dyna[[#This Row],[Savings Rate%]]&lt;0.1, "Medium", "Safe"))</f>
        <v>Safe</v>
      </c>
      <c r="O3683">
        <f>Global_Household_Financial_Dyna[[#This Row],[Total_Household_Income]]/Global_Household_Financial_Dyna[[#This Row],[Family_Size]]</f>
        <v>934.9</v>
      </c>
      <c r="P3683" s="2">
        <f t="shared" si="114"/>
        <v>0.39788995363055785</v>
      </c>
      <c r="Q3683" s="2">
        <f t="shared" si="115"/>
        <v>0.18663130315218296</v>
      </c>
      <c r="R3683" s="2" t="str">
        <f>IF(Global_Household_Financial_Dyna[[#This Row],[Vs country_Average]]&lt;-0.2, "Underperformer", IF(Global_Household_Financial_Dyna[[#This Row],[Vs country_Average]]&gt;0.2, "Outperformer", "Normal"))</f>
        <v>Normal</v>
      </c>
      <c r="S36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2322.4899999999998</v>
      </c>
      <c r="T36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2322.4899999999998</v>
      </c>
      <c r="U36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2322.4899999999998</v>
      </c>
      <c r="V36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2322.4899999999998</v>
      </c>
    </row>
    <row r="3684" spans="1:22" x14ac:dyDescent="0.3">
      <c r="A3684">
        <v>3694</v>
      </c>
      <c r="B3684" t="s">
        <v>18</v>
      </c>
      <c r="C3684" t="s">
        <v>19</v>
      </c>
      <c r="D3684">
        <v>5</v>
      </c>
      <c r="E3684">
        <v>3</v>
      </c>
      <c r="F3684">
        <v>5610.07</v>
      </c>
      <c r="G3684">
        <v>12802.96</v>
      </c>
      <c r="H3684">
        <v>3456.8</v>
      </c>
      <c r="I3684">
        <v>2973.71</v>
      </c>
      <c r="J3684">
        <v>6372.46</v>
      </c>
      <c r="K3684">
        <f>Global_Household_Financial_Dyna[[#This Row],[Total_Household_Income]]-Global_Household_Financial_Dyna[[#This Row],[Estimated_Taxes]]</f>
        <v>9346.16</v>
      </c>
      <c r="L3684" s="1">
        <f>Global_Household_Financial_Dyna[[#This Row],[Monthly_Savings]]/Global_Household_Financial_Dyna[[#This Row],[Net Income]]</f>
        <v>0.6818265469454835</v>
      </c>
      <c r="M3684" s="2">
        <f>Global_Household_Financial_Dyna[[#This Row],[Monthly_Expenses]]/Global_Household_Financial_Dyna[[#This Row],[Net Income]]</f>
        <v>0.31817452301265975</v>
      </c>
      <c r="N3684" t="str">
        <f>IF(Global_Household_Financial_Dyna[[#This Row],[Monthly_Savings]]&lt;0,"High Risk", IF(Global_Household_Financial_Dyna[[#This Row],[Savings Rate%]]&lt;0.1, "Medium", "Safe"))</f>
        <v>Safe</v>
      </c>
      <c r="O3684">
        <f>Global_Household_Financial_Dyna[[#This Row],[Total_Household_Income]]/Global_Household_Financial_Dyna[[#This Row],[Family_Size]]</f>
        <v>2560.5919999999996</v>
      </c>
      <c r="P3684" s="2">
        <f t="shared" si="114"/>
        <v>0.32336204947805613</v>
      </c>
      <c r="Q3684" s="2">
        <f t="shared" si="115"/>
        <v>0.35846449746742737</v>
      </c>
      <c r="R3684" s="2" t="str">
        <f>IF(Global_Household_Financial_Dyna[[#This Row],[Vs country_Average]]&lt;-0.2, "Underperformer", IF(Global_Household_Financial_Dyna[[#This Row],[Vs country_Average]]&gt;0.2, "Outperformer", "Normal"))</f>
        <v>Outperformer</v>
      </c>
      <c r="S36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6372.46</v>
      </c>
      <c r="T36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6372.46</v>
      </c>
      <c r="U36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6372.46</v>
      </c>
      <c r="V36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6372.46</v>
      </c>
    </row>
    <row r="3685" spans="1:22" x14ac:dyDescent="0.3">
      <c r="A3685">
        <v>3695</v>
      </c>
      <c r="B3685" t="s">
        <v>10</v>
      </c>
      <c r="C3685" t="s">
        <v>22</v>
      </c>
      <c r="D3685">
        <v>1</v>
      </c>
      <c r="E3685">
        <v>1</v>
      </c>
      <c r="F3685">
        <v>966.47</v>
      </c>
      <c r="G3685">
        <v>966.47</v>
      </c>
      <c r="H3685">
        <v>96.65</v>
      </c>
      <c r="I3685">
        <v>332.29</v>
      </c>
      <c r="J3685">
        <v>537.53</v>
      </c>
      <c r="K3685">
        <f>Global_Household_Financial_Dyna[[#This Row],[Total_Household_Income]]-Global_Household_Financial_Dyna[[#This Row],[Estimated_Taxes]]</f>
        <v>869.82</v>
      </c>
      <c r="L3685" s="1">
        <f>Global_Household_Financial_Dyna[[#This Row],[Monthly_Savings]]/Global_Household_Financial_Dyna[[#This Row],[Net Income]]</f>
        <v>0.61797843231933036</v>
      </c>
      <c r="M3685" s="2">
        <f>Global_Household_Financial_Dyna[[#This Row],[Monthly_Expenses]]/Global_Household_Financial_Dyna[[#This Row],[Net Income]]</f>
        <v>0.38202156768066958</v>
      </c>
      <c r="N3685" t="str">
        <f>IF(Global_Household_Financial_Dyna[[#This Row],[Monthly_Savings]]&lt;0,"High Risk", IF(Global_Household_Financial_Dyna[[#This Row],[Savings Rate%]]&lt;0.1, "Medium", "Safe"))</f>
        <v>Safe</v>
      </c>
      <c r="O3685">
        <f>Global_Household_Financial_Dyna[[#This Row],[Total_Household_Income]]/Global_Household_Financial_Dyna[[#This Row],[Family_Size]]</f>
        <v>966.47</v>
      </c>
      <c r="P3685" s="2">
        <f t="shared" si="114"/>
        <v>0.42077341556833553</v>
      </c>
      <c r="Q3685" s="2">
        <f t="shared" si="115"/>
        <v>0.19720501675099483</v>
      </c>
      <c r="R3685" s="2" t="str">
        <f>IF(Global_Household_Financial_Dyna[[#This Row],[Vs country_Average]]&lt;-0.2, "Underperformer", IF(Global_Household_Financial_Dyna[[#This Row],[Vs country_Average]]&gt;0.2, "Outperformer", "Normal"))</f>
        <v>Normal</v>
      </c>
      <c r="S36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537.53</v>
      </c>
      <c r="T36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537.53</v>
      </c>
      <c r="U36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537.53</v>
      </c>
      <c r="V36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537.53</v>
      </c>
    </row>
    <row r="3686" spans="1:22" x14ac:dyDescent="0.3">
      <c r="A3686">
        <v>3696</v>
      </c>
      <c r="B3686" t="s">
        <v>18</v>
      </c>
      <c r="C3686" t="s">
        <v>20</v>
      </c>
      <c r="D3686">
        <v>2</v>
      </c>
      <c r="E3686">
        <v>1</v>
      </c>
      <c r="F3686">
        <v>2789.61</v>
      </c>
      <c r="G3686">
        <v>2789.61</v>
      </c>
      <c r="H3686">
        <v>613.71</v>
      </c>
      <c r="I3686">
        <v>1782.07</v>
      </c>
      <c r="J3686">
        <v>393.83</v>
      </c>
      <c r="K3686">
        <f>Global_Household_Financial_Dyna[[#This Row],[Total_Household_Income]]-Global_Household_Financial_Dyna[[#This Row],[Estimated_Taxes]]</f>
        <v>2175.9</v>
      </c>
      <c r="L3686" s="1">
        <f>Global_Household_Financial_Dyna[[#This Row],[Monthly_Savings]]/Global_Household_Financial_Dyna[[#This Row],[Net Income]]</f>
        <v>0.18099636931844293</v>
      </c>
      <c r="M3686" s="2">
        <f>Global_Household_Financial_Dyna[[#This Row],[Monthly_Expenses]]/Global_Household_Financial_Dyna[[#This Row],[Net Income]]</f>
        <v>0.81900363068155702</v>
      </c>
      <c r="N3686" t="str">
        <f>IF(Global_Household_Financial_Dyna[[#This Row],[Monthly_Savings]]&lt;0,"High Risk", IF(Global_Household_Financial_Dyna[[#This Row],[Savings Rate%]]&lt;0.1, "Medium", "Safe"))</f>
        <v>Safe</v>
      </c>
      <c r="O3686">
        <f>Global_Household_Financial_Dyna[[#This Row],[Total_Household_Income]]/Global_Household_Financial_Dyna[[#This Row],[Family_Size]]</f>
        <v>1394.8050000000001</v>
      </c>
      <c r="P3686" s="2">
        <f t="shared" si="114"/>
        <v>0.32336204947805613</v>
      </c>
      <c r="Q3686" s="2">
        <f t="shared" si="115"/>
        <v>-0.14236568015961321</v>
      </c>
      <c r="R3686" s="2" t="str">
        <f>IF(Global_Household_Financial_Dyna[[#This Row],[Vs country_Average]]&lt;-0.2, "Underperformer", IF(Global_Household_Financial_Dyna[[#This Row],[Vs country_Average]]&gt;0.2, "Outperformer", "Normal"))</f>
        <v>Normal</v>
      </c>
      <c r="S36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393.83</v>
      </c>
      <c r="T36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393.83</v>
      </c>
      <c r="U36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393.83</v>
      </c>
      <c r="V36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393.83</v>
      </c>
    </row>
    <row r="3687" spans="1:22" x14ac:dyDescent="0.3">
      <c r="A3687">
        <v>3697</v>
      </c>
      <c r="B3687" t="s">
        <v>12</v>
      </c>
      <c r="C3687" t="s">
        <v>13</v>
      </c>
      <c r="D3687">
        <v>2</v>
      </c>
      <c r="E3687">
        <v>1</v>
      </c>
      <c r="F3687">
        <v>2744.14</v>
      </c>
      <c r="G3687">
        <v>2744.14</v>
      </c>
      <c r="H3687">
        <v>686.03</v>
      </c>
      <c r="I3687">
        <v>1637.51</v>
      </c>
      <c r="J3687">
        <v>420.6</v>
      </c>
      <c r="K3687">
        <f>Global_Household_Financial_Dyna[[#This Row],[Total_Household_Income]]-Global_Household_Financial_Dyna[[#This Row],[Estimated_Taxes]]</f>
        <v>2058.1099999999997</v>
      </c>
      <c r="L3687" s="1">
        <f>Global_Household_Financial_Dyna[[#This Row],[Monthly_Savings]]/Global_Household_Financial_Dyna[[#This Row],[Net Income]]</f>
        <v>0.20436225468998259</v>
      </c>
      <c r="M3687" s="2">
        <f>Global_Household_Financial_Dyna[[#This Row],[Monthly_Expenses]]/Global_Household_Financial_Dyna[[#This Row],[Net Income]]</f>
        <v>0.79563774531001752</v>
      </c>
      <c r="N3687" t="str">
        <f>IF(Global_Household_Financial_Dyna[[#This Row],[Monthly_Savings]]&lt;0,"High Risk", IF(Global_Household_Financial_Dyna[[#This Row],[Savings Rate%]]&lt;0.1, "Medium", "Safe"))</f>
        <v>Safe</v>
      </c>
      <c r="O3687">
        <f>Global_Household_Financial_Dyna[[#This Row],[Total_Household_Income]]/Global_Household_Financial_Dyna[[#This Row],[Family_Size]]</f>
        <v>1372.07</v>
      </c>
      <c r="P3687" s="2">
        <f t="shared" si="114"/>
        <v>0.30718716818024266</v>
      </c>
      <c r="Q3687" s="2">
        <f t="shared" si="115"/>
        <v>-0.10282491349026007</v>
      </c>
      <c r="R3687" s="2" t="str">
        <f>IF(Global_Household_Financial_Dyna[[#This Row],[Vs country_Average]]&lt;-0.2, "Underperformer", IF(Global_Household_Financial_Dyna[[#This Row],[Vs country_Average]]&gt;0.2, "Outperformer", "Normal"))</f>
        <v>Normal</v>
      </c>
      <c r="S36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420.6</v>
      </c>
      <c r="T36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420.6</v>
      </c>
      <c r="U36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420.6</v>
      </c>
      <c r="V36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420.6</v>
      </c>
    </row>
    <row r="3688" spans="1:22" x14ac:dyDescent="0.3">
      <c r="A3688">
        <v>3698</v>
      </c>
      <c r="B3688" t="s">
        <v>16</v>
      </c>
      <c r="C3688" t="s">
        <v>17</v>
      </c>
      <c r="D3688">
        <v>3</v>
      </c>
      <c r="E3688">
        <v>2</v>
      </c>
      <c r="F3688">
        <v>5458.34</v>
      </c>
      <c r="G3688">
        <v>7682.03</v>
      </c>
      <c r="H3688">
        <v>2688.71</v>
      </c>
      <c r="I3688">
        <v>2847.2</v>
      </c>
      <c r="J3688">
        <v>2146.12</v>
      </c>
      <c r="K3688">
        <f>Global_Household_Financial_Dyna[[#This Row],[Total_Household_Income]]-Global_Household_Financial_Dyna[[#This Row],[Estimated_Taxes]]</f>
        <v>4993.32</v>
      </c>
      <c r="L3688" s="1">
        <f>Global_Household_Financial_Dyna[[#This Row],[Monthly_Savings]]/Global_Household_Financial_Dyna[[#This Row],[Net Income]]</f>
        <v>0.4297982104091066</v>
      </c>
      <c r="M3688" s="2">
        <f>Global_Household_Financial_Dyna[[#This Row],[Monthly_Expenses]]/Global_Household_Financial_Dyna[[#This Row],[Net Income]]</f>
        <v>0.5702017895908934</v>
      </c>
      <c r="N3688" t="str">
        <f>IF(Global_Household_Financial_Dyna[[#This Row],[Monthly_Savings]]&lt;0,"High Risk", IF(Global_Household_Financial_Dyna[[#This Row],[Savings Rate%]]&lt;0.1, "Medium", "Safe"))</f>
        <v>Safe</v>
      </c>
      <c r="O3688">
        <f>Global_Household_Financial_Dyna[[#This Row],[Total_Household_Income]]/Global_Household_Financial_Dyna[[#This Row],[Family_Size]]</f>
        <v>2560.6766666666667</v>
      </c>
      <c r="P3688" s="2">
        <f t="shared" si="114"/>
        <v>0.15879799892000862</v>
      </c>
      <c r="Q3688" s="2">
        <f t="shared" si="115"/>
        <v>0.27100021148909798</v>
      </c>
      <c r="R3688" s="2" t="str">
        <f>IF(Global_Household_Financial_Dyna[[#This Row],[Vs country_Average]]&lt;-0.2, "Underperformer", IF(Global_Household_Financial_Dyna[[#This Row],[Vs country_Average]]&gt;0.2, "Outperformer", "Normal"))</f>
        <v>Outperformer</v>
      </c>
      <c r="S36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2146.12</v>
      </c>
      <c r="T36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2146.12</v>
      </c>
      <c r="U36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2146.12</v>
      </c>
      <c r="V36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2146.12</v>
      </c>
    </row>
    <row r="3689" spans="1:22" x14ac:dyDescent="0.3">
      <c r="A3689">
        <v>3699</v>
      </c>
      <c r="B3689" t="s">
        <v>12</v>
      </c>
      <c r="C3689" t="s">
        <v>13</v>
      </c>
      <c r="D3689">
        <v>6</v>
      </c>
      <c r="E3689">
        <v>2</v>
      </c>
      <c r="F3689">
        <v>3967.77</v>
      </c>
      <c r="G3689">
        <v>5951.76</v>
      </c>
      <c r="H3689">
        <v>1487.94</v>
      </c>
      <c r="I3689">
        <v>4818.1400000000003</v>
      </c>
      <c r="J3689">
        <v>-354.32</v>
      </c>
      <c r="K3689">
        <f>Global_Household_Financial_Dyna[[#This Row],[Total_Household_Income]]-Global_Household_Financial_Dyna[[#This Row],[Estimated_Taxes]]</f>
        <v>4463.82</v>
      </c>
      <c r="L3689" s="1">
        <f>Global_Household_Financial_Dyna[[#This Row],[Monthly_Savings]]/Global_Household_Financial_Dyna[[#This Row],[Net Income]]</f>
        <v>-7.9375960500199391E-2</v>
      </c>
      <c r="M3689" s="2">
        <f>Global_Household_Financial_Dyna[[#This Row],[Monthly_Expenses]]/Global_Household_Financial_Dyna[[#This Row],[Net Income]]</f>
        <v>1.0793759605001996</v>
      </c>
      <c r="N3689" t="str">
        <f>IF(Global_Household_Financial_Dyna[[#This Row],[Monthly_Savings]]&lt;0,"High Risk", IF(Global_Household_Financial_Dyna[[#This Row],[Savings Rate%]]&lt;0.1, "Medium", "Safe"))</f>
        <v>High Risk</v>
      </c>
      <c r="O3689">
        <f>Global_Household_Financial_Dyna[[#This Row],[Total_Household_Income]]/Global_Household_Financial_Dyna[[#This Row],[Family_Size]]</f>
        <v>991.96</v>
      </c>
      <c r="P3689" s="2">
        <f t="shared" si="114"/>
        <v>0.30718716818024266</v>
      </c>
      <c r="Q3689" s="2">
        <f t="shared" si="115"/>
        <v>-0.38656312868044207</v>
      </c>
      <c r="R3689" s="2" t="str">
        <f>IF(Global_Household_Financial_Dyna[[#This Row],[Vs country_Average]]&lt;-0.2, "Underperformer", IF(Global_Household_Financial_Dyna[[#This Row],[Vs country_Average]]&gt;0.2, "Outperformer", "Normal"))</f>
        <v>Underperformer</v>
      </c>
      <c r="S36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-113.41299999999995</v>
      </c>
      <c r="T36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127.49400000000009</v>
      </c>
      <c r="U36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368.40100000000012</v>
      </c>
      <c r="V36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609.30800000000022</v>
      </c>
    </row>
    <row r="3690" spans="1:22" x14ac:dyDescent="0.3">
      <c r="A3690">
        <v>3700</v>
      </c>
      <c r="B3690" t="s">
        <v>10</v>
      </c>
      <c r="C3690" t="s">
        <v>22</v>
      </c>
      <c r="D3690">
        <v>6</v>
      </c>
      <c r="E3690">
        <v>3</v>
      </c>
      <c r="F3690">
        <v>868.27</v>
      </c>
      <c r="G3690">
        <v>1952.39</v>
      </c>
      <c r="H3690">
        <v>195.24</v>
      </c>
      <c r="I3690">
        <v>728.65</v>
      </c>
      <c r="J3690">
        <v>1028.51</v>
      </c>
      <c r="K3690">
        <f>Global_Household_Financial_Dyna[[#This Row],[Total_Household_Income]]-Global_Household_Financial_Dyna[[#This Row],[Estimated_Taxes]]</f>
        <v>1757.15</v>
      </c>
      <c r="L3690" s="1">
        <f>Global_Household_Financial_Dyna[[#This Row],[Monthly_Savings]]/Global_Household_Financial_Dyna[[#This Row],[Net Income]]</f>
        <v>0.58532851492473603</v>
      </c>
      <c r="M3690" s="2">
        <f>Global_Household_Financial_Dyna[[#This Row],[Monthly_Expenses]]/Global_Household_Financial_Dyna[[#This Row],[Net Income]]</f>
        <v>0.41467717610904015</v>
      </c>
      <c r="N3690" t="str">
        <f>IF(Global_Household_Financial_Dyna[[#This Row],[Monthly_Savings]]&lt;0,"High Risk", IF(Global_Household_Financial_Dyna[[#This Row],[Savings Rate%]]&lt;0.1, "Medium", "Safe"))</f>
        <v>Safe</v>
      </c>
      <c r="O3690">
        <f>Global_Household_Financial_Dyna[[#This Row],[Total_Household_Income]]/Global_Household_Financial_Dyna[[#This Row],[Family_Size]]</f>
        <v>325.39833333333337</v>
      </c>
      <c r="P3690" s="2">
        <f t="shared" si="114"/>
        <v>0.42077341556833553</v>
      </c>
      <c r="Q3690" s="2">
        <f t="shared" si="115"/>
        <v>0.1645550993564005</v>
      </c>
      <c r="R3690" s="2" t="str">
        <f>IF(Global_Household_Financial_Dyna[[#This Row],[Vs country_Average]]&lt;-0.2, "Underperformer", IF(Global_Household_Financial_Dyna[[#This Row],[Vs country_Average]]&gt;0.2, "Outperformer", "Normal"))</f>
        <v>Normal</v>
      </c>
      <c r="S36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1028.51</v>
      </c>
      <c r="T36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1028.51</v>
      </c>
      <c r="U36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1028.51</v>
      </c>
      <c r="V36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1028.51</v>
      </c>
    </row>
    <row r="3691" spans="1:22" x14ac:dyDescent="0.3">
      <c r="A3691">
        <v>3701</v>
      </c>
      <c r="B3691" t="s">
        <v>16</v>
      </c>
      <c r="C3691" t="s">
        <v>17</v>
      </c>
      <c r="D3691">
        <v>8</v>
      </c>
      <c r="E3691">
        <v>3</v>
      </c>
      <c r="F3691">
        <v>2634.56</v>
      </c>
      <c r="G3691">
        <v>5623.12</v>
      </c>
      <c r="H3691">
        <v>1968.09</v>
      </c>
      <c r="I3691">
        <v>5336.34</v>
      </c>
      <c r="J3691">
        <v>-1681.31</v>
      </c>
      <c r="K3691">
        <f>Global_Household_Financial_Dyna[[#This Row],[Total_Household_Income]]-Global_Household_Financial_Dyna[[#This Row],[Estimated_Taxes]]</f>
        <v>3655.0299999999997</v>
      </c>
      <c r="L3691" s="1">
        <f>Global_Household_Financial_Dyna[[#This Row],[Monthly_Savings]]/Global_Household_Financial_Dyna[[#This Row],[Net Income]]</f>
        <v>-0.45999896033685089</v>
      </c>
      <c r="M3691" s="2">
        <f>Global_Household_Financial_Dyna[[#This Row],[Monthly_Expenses]]/Global_Household_Financial_Dyna[[#This Row],[Net Income]]</f>
        <v>1.4599989603368511</v>
      </c>
      <c r="N3691" t="str">
        <f>IF(Global_Household_Financial_Dyna[[#This Row],[Monthly_Savings]]&lt;0,"High Risk", IF(Global_Household_Financial_Dyna[[#This Row],[Savings Rate%]]&lt;0.1, "Medium", "Safe"))</f>
        <v>High Risk</v>
      </c>
      <c r="O3691">
        <f>Global_Household_Financial_Dyna[[#This Row],[Total_Household_Income]]/Global_Household_Financial_Dyna[[#This Row],[Family_Size]]</f>
        <v>702.89</v>
      </c>
      <c r="P3691" s="2">
        <f t="shared" si="114"/>
        <v>0.15879799892000862</v>
      </c>
      <c r="Q3691" s="2">
        <f t="shared" si="115"/>
        <v>-0.61879695925685951</v>
      </c>
      <c r="R3691" s="2" t="str">
        <f>IF(Global_Household_Financial_Dyna[[#This Row],[Vs country_Average]]&lt;-0.2, "Underperformer", IF(Global_Household_Financial_Dyna[[#This Row],[Vs country_Average]]&gt;0.2, "Outperformer", "Normal"))</f>
        <v>Underperformer</v>
      </c>
      <c r="S36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-1414.4929999999999</v>
      </c>
      <c r="T36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-1147.6759999999999</v>
      </c>
      <c r="U36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-880.85899999999992</v>
      </c>
      <c r="V36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-614.04199999999992</v>
      </c>
    </row>
    <row r="3692" spans="1:22" x14ac:dyDescent="0.3">
      <c r="A3692">
        <v>3702</v>
      </c>
      <c r="B3692" t="s">
        <v>16</v>
      </c>
      <c r="C3692" t="s">
        <v>21</v>
      </c>
      <c r="D3692">
        <v>6</v>
      </c>
      <c r="E3692">
        <v>3</v>
      </c>
      <c r="F3692">
        <v>6632.12</v>
      </c>
      <c r="G3692">
        <v>14036.19</v>
      </c>
      <c r="H3692">
        <v>5614.48</v>
      </c>
      <c r="I3692">
        <v>4358.37</v>
      </c>
      <c r="J3692">
        <v>4063.35</v>
      </c>
      <c r="K3692">
        <f>Global_Household_Financial_Dyna[[#This Row],[Total_Household_Income]]-Global_Household_Financial_Dyna[[#This Row],[Estimated_Taxes]]</f>
        <v>8421.7100000000009</v>
      </c>
      <c r="L3692" s="1">
        <f>Global_Household_Financial_Dyna[[#This Row],[Monthly_Savings]]/Global_Household_Financial_Dyna[[#This Row],[Net Income]]</f>
        <v>0.48248514850309493</v>
      </c>
      <c r="M3692" s="2">
        <f>Global_Household_Financial_Dyna[[#This Row],[Monthly_Expenses]]/Global_Household_Financial_Dyna[[#This Row],[Net Income]]</f>
        <v>0.51751603890421294</v>
      </c>
      <c r="N3692" t="str">
        <f>IF(Global_Household_Financial_Dyna[[#This Row],[Monthly_Savings]]&lt;0,"High Risk", IF(Global_Household_Financial_Dyna[[#This Row],[Savings Rate%]]&lt;0.1, "Medium", "Safe"))</f>
        <v>Safe</v>
      </c>
      <c r="O3692">
        <f>Global_Household_Financial_Dyna[[#This Row],[Total_Household_Income]]/Global_Household_Financial_Dyna[[#This Row],[Family_Size]]</f>
        <v>2339.3650000000002</v>
      </c>
      <c r="P3692" s="2">
        <f t="shared" si="114"/>
        <v>0.15879799892000862</v>
      </c>
      <c r="Q3692" s="2">
        <f t="shared" si="115"/>
        <v>0.32368714958308631</v>
      </c>
      <c r="R3692" s="2" t="str">
        <f>IF(Global_Household_Financial_Dyna[[#This Row],[Vs country_Average]]&lt;-0.2, "Underperformer", IF(Global_Household_Financial_Dyna[[#This Row],[Vs country_Average]]&gt;0.2, "Outperformer", "Normal"))</f>
        <v>Outperformer</v>
      </c>
      <c r="S36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4063.35</v>
      </c>
      <c r="T36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4063.35</v>
      </c>
      <c r="U36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4063.35</v>
      </c>
      <c r="V36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4063.35</v>
      </c>
    </row>
    <row r="3693" spans="1:22" x14ac:dyDescent="0.3">
      <c r="A3693">
        <v>3703</v>
      </c>
      <c r="B3693" t="s">
        <v>10</v>
      </c>
      <c r="C3693" t="s">
        <v>22</v>
      </c>
      <c r="D3693">
        <v>4</v>
      </c>
      <c r="E3693">
        <v>1</v>
      </c>
      <c r="F3693">
        <v>1390.1</v>
      </c>
      <c r="G3693">
        <v>1390.1</v>
      </c>
      <c r="H3693">
        <v>139.01</v>
      </c>
      <c r="I3693">
        <v>545.51</v>
      </c>
      <c r="J3693">
        <v>705.58</v>
      </c>
      <c r="K3693">
        <f>Global_Household_Financial_Dyna[[#This Row],[Total_Household_Income]]-Global_Household_Financial_Dyna[[#This Row],[Estimated_Taxes]]</f>
        <v>1251.0899999999999</v>
      </c>
      <c r="L3693" s="1">
        <f>Global_Household_Financial_Dyna[[#This Row],[Monthly_Savings]]/Global_Household_Financial_Dyna[[#This Row],[Net Income]]</f>
        <v>0.56397221622744975</v>
      </c>
      <c r="M3693" s="2">
        <f>Global_Household_Financial_Dyna[[#This Row],[Monthly_Expenses]]/Global_Household_Financial_Dyna[[#This Row],[Net Income]]</f>
        <v>0.43602778377255036</v>
      </c>
      <c r="N3693" t="str">
        <f>IF(Global_Household_Financial_Dyna[[#This Row],[Monthly_Savings]]&lt;0,"High Risk", IF(Global_Household_Financial_Dyna[[#This Row],[Savings Rate%]]&lt;0.1, "Medium", "Safe"))</f>
        <v>Safe</v>
      </c>
      <c r="O3693">
        <f>Global_Household_Financial_Dyna[[#This Row],[Total_Household_Income]]/Global_Household_Financial_Dyna[[#This Row],[Family_Size]]</f>
        <v>347.52499999999998</v>
      </c>
      <c r="P3693" s="2">
        <f t="shared" si="114"/>
        <v>0.42077341556833553</v>
      </c>
      <c r="Q3693" s="2">
        <f t="shared" si="115"/>
        <v>0.14319880065911422</v>
      </c>
      <c r="R3693" s="2" t="str">
        <f>IF(Global_Household_Financial_Dyna[[#This Row],[Vs country_Average]]&lt;-0.2, "Underperformer", IF(Global_Household_Financial_Dyna[[#This Row],[Vs country_Average]]&gt;0.2, "Outperformer", "Normal"))</f>
        <v>Normal</v>
      </c>
      <c r="S36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705.58</v>
      </c>
      <c r="T36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705.58</v>
      </c>
      <c r="U36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705.58</v>
      </c>
      <c r="V36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705.58</v>
      </c>
    </row>
    <row r="3694" spans="1:22" x14ac:dyDescent="0.3">
      <c r="A3694">
        <v>3704</v>
      </c>
      <c r="B3694" t="s">
        <v>14</v>
      </c>
      <c r="C3694" t="s">
        <v>15</v>
      </c>
      <c r="D3694">
        <v>2</v>
      </c>
      <c r="E3694">
        <v>2</v>
      </c>
      <c r="F3694">
        <v>1337.78</v>
      </c>
      <c r="G3694">
        <v>2188.42</v>
      </c>
      <c r="H3694">
        <v>328.26</v>
      </c>
      <c r="I3694">
        <v>841.64</v>
      </c>
      <c r="J3694">
        <v>1018.52</v>
      </c>
      <c r="K3694">
        <f>Global_Household_Financial_Dyna[[#This Row],[Total_Household_Income]]-Global_Household_Financial_Dyna[[#This Row],[Estimated_Taxes]]</f>
        <v>1860.16</v>
      </c>
      <c r="L3694" s="1">
        <f>Global_Household_Financial_Dyna[[#This Row],[Monthly_Savings]]/Global_Household_Financial_Dyna[[#This Row],[Net Income]]</f>
        <v>0.5475442972647514</v>
      </c>
      <c r="M3694" s="2">
        <f>Global_Household_Financial_Dyna[[#This Row],[Monthly_Expenses]]/Global_Household_Financial_Dyna[[#This Row],[Net Income]]</f>
        <v>0.45245570273524854</v>
      </c>
      <c r="N3694" t="str">
        <f>IF(Global_Household_Financial_Dyna[[#This Row],[Monthly_Savings]]&lt;0,"High Risk", IF(Global_Household_Financial_Dyna[[#This Row],[Savings Rate%]]&lt;0.1, "Medium", "Safe"))</f>
        <v>Safe</v>
      </c>
      <c r="O3694">
        <f>Global_Household_Financial_Dyna[[#This Row],[Total_Household_Income]]/Global_Household_Financial_Dyna[[#This Row],[Family_Size]]</f>
        <v>1094.21</v>
      </c>
      <c r="P3694" s="2">
        <f t="shared" si="114"/>
        <v>0.39788995363055785</v>
      </c>
      <c r="Q3694" s="2">
        <f t="shared" si="115"/>
        <v>0.14965434363419355</v>
      </c>
      <c r="R3694" s="2" t="str">
        <f>IF(Global_Household_Financial_Dyna[[#This Row],[Vs country_Average]]&lt;-0.2, "Underperformer", IF(Global_Household_Financial_Dyna[[#This Row],[Vs country_Average]]&gt;0.2, "Outperformer", "Normal"))</f>
        <v>Normal</v>
      </c>
      <c r="S36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1018.52</v>
      </c>
      <c r="T36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1018.52</v>
      </c>
      <c r="U36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1018.52</v>
      </c>
      <c r="V36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1018.52</v>
      </c>
    </row>
    <row r="3695" spans="1:22" x14ac:dyDescent="0.3">
      <c r="A3695">
        <v>3705</v>
      </c>
      <c r="B3695" t="s">
        <v>12</v>
      </c>
      <c r="C3695" t="s">
        <v>13</v>
      </c>
      <c r="D3695">
        <v>3</v>
      </c>
      <c r="E3695">
        <v>1</v>
      </c>
      <c r="F3695">
        <v>6862.39</v>
      </c>
      <c r="G3695">
        <v>6862.39</v>
      </c>
      <c r="H3695">
        <v>1715.6</v>
      </c>
      <c r="I3695">
        <v>2207.41</v>
      </c>
      <c r="J3695">
        <v>2939.37</v>
      </c>
      <c r="K3695">
        <f>Global_Household_Financial_Dyna[[#This Row],[Total_Household_Income]]-Global_Household_Financial_Dyna[[#This Row],[Estimated_Taxes]]</f>
        <v>5146.7900000000009</v>
      </c>
      <c r="L3695" s="1">
        <f>Global_Household_Financial_Dyna[[#This Row],[Monthly_Savings]]/Global_Household_Financial_Dyna[[#This Row],[Net Income]]</f>
        <v>0.57110742812510307</v>
      </c>
      <c r="M3695" s="2">
        <f>Global_Household_Financial_Dyna[[#This Row],[Monthly_Expenses]]/Global_Household_Financial_Dyna[[#This Row],[Net Income]]</f>
        <v>0.42889062891627588</v>
      </c>
      <c r="N3695" t="str">
        <f>IF(Global_Household_Financial_Dyna[[#This Row],[Monthly_Savings]]&lt;0,"High Risk", IF(Global_Household_Financial_Dyna[[#This Row],[Savings Rate%]]&lt;0.1, "Medium", "Safe"))</f>
        <v>Safe</v>
      </c>
      <c r="O3695">
        <f>Global_Household_Financial_Dyna[[#This Row],[Total_Household_Income]]/Global_Household_Financial_Dyna[[#This Row],[Family_Size]]</f>
        <v>2287.4633333333336</v>
      </c>
      <c r="P3695" s="2">
        <f t="shared" si="114"/>
        <v>0.30718716818024266</v>
      </c>
      <c r="Q3695" s="2">
        <f t="shared" si="115"/>
        <v>0.2639202599448604</v>
      </c>
      <c r="R3695" s="2" t="str">
        <f>IF(Global_Household_Financial_Dyna[[#This Row],[Vs country_Average]]&lt;-0.2, "Underperformer", IF(Global_Household_Financial_Dyna[[#This Row],[Vs country_Average]]&gt;0.2, "Outperformer", "Normal"))</f>
        <v>Outperformer</v>
      </c>
      <c r="S36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2939.37</v>
      </c>
      <c r="T36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2939.37</v>
      </c>
      <c r="U36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2939.37</v>
      </c>
      <c r="V36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2939.37</v>
      </c>
    </row>
    <row r="3696" spans="1:22" x14ac:dyDescent="0.3">
      <c r="A3696">
        <v>3706</v>
      </c>
      <c r="B3696" t="s">
        <v>12</v>
      </c>
      <c r="C3696" t="s">
        <v>13</v>
      </c>
      <c r="D3696">
        <v>5</v>
      </c>
      <c r="E3696">
        <v>2</v>
      </c>
      <c r="F3696">
        <v>5752.64</v>
      </c>
      <c r="G3696">
        <v>8356.51</v>
      </c>
      <c r="H3696">
        <v>2506.9499999999998</v>
      </c>
      <c r="I3696">
        <v>3234.49</v>
      </c>
      <c r="J3696">
        <v>2615.0700000000002</v>
      </c>
      <c r="K3696">
        <f>Global_Household_Financial_Dyna[[#This Row],[Total_Household_Income]]-Global_Household_Financial_Dyna[[#This Row],[Estimated_Taxes]]</f>
        <v>5849.56</v>
      </c>
      <c r="L3696" s="1">
        <f>Global_Household_Financial_Dyna[[#This Row],[Monthly_Savings]]/Global_Household_Financial_Dyna[[#This Row],[Net Income]]</f>
        <v>0.44705413740520655</v>
      </c>
      <c r="M3696" s="2">
        <f>Global_Household_Financial_Dyna[[#This Row],[Monthly_Expenses]]/Global_Household_Financial_Dyna[[#This Row],[Net Income]]</f>
        <v>0.55294586259479339</v>
      </c>
      <c r="N3696" t="str">
        <f>IF(Global_Household_Financial_Dyna[[#This Row],[Monthly_Savings]]&lt;0,"High Risk", IF(Global_Household_Financial_Dyna[[#This Row],[Savings Rate%]]&lt;0.1, "Medium", "Safe"))</f>
        <v>Safe</v>
      </c>
      <c r="O3696">
        <f>Global_Household_Financial_Dyna[[#This Row],[Total_Household_Income]]/Global_Household_Financial_Dyna[[#This Row],[Family_Size]]</f>
        <v>1671.3020000000001</v>
      </c>
      <c r="P3696" s="2">
        <f t="shared" si="114"/>
        <v>0.30718716818024266</v>
      </c>
      <c r="Q3696" s="2">
        <f t="shared" si="115"/>
        <v>0.13986696922496389</v>
      </c>
      <c r="R3696" s="2" t="str">
        <f>IF(Global_Household_Financial_Dyna[[#This Row],[Vs country_Average]]&lt;-0.2, "Underperformer", IF(Global_Household_Financial_Dyna[[#This Row],[Vs country_Average]]&gt;0.2, "Outperformer", "Normal"))</f>
        <v>Normal</v>
      </c>
      <c r="S36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2615.0700000000002</v>
      </c>
      <c r="T36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2615.0700000000002</v>
      </c>
      <c r="U36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2615.0700000000002</v>
      </c>
      <c r="V36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2615.0700000000002</v>
      </c>
    </row>
    <row r="3697" spans="1:22" x14ac:dyDescent="0.3">
      <c r="A3697">
        <v>3707</v>
      </c>
      <c r="B3697" t="s">
        <v>14</v>
      </c>
      <c r="C3697" t="s">
        <v>15</v>
      </c>
      <c r="D3697">
        <v>7</v>
      </c>
      <c r="E3697">
        <v>3</v>
      </c>
      <c r="F3697">
        <v>517.53</v>
      </c>
      <c r="G3697">
        <v>1083.81</v>
      </c>
      <c r="H3697">
        <v>162.57</v>
      </c>
      <c r="I3697">
        <v>1028.54</v>
      </c>
      <c r="J3697">
        <v>-107.3</v>
      </c>
      <c r="K3697">
        <f>Global_Household_Financial_Dyna[[#This Row],[Total_Household_Income]]-Global_Household_Financial_Dyna[[#This Row],[Estimated_Taxes]]</f>
        <v>921.24</v>
      </c>
      <c r="L3697" s="1">
        <f>Global_Household_Financial_Dyna[[#This Row],[Monthly_Savings]]/Global_Household_Financial_Dyna[[#This Row],[Net Income]]</f>
        <v>-0.11647344882983804</v>
      </c>
      <c r="M3697" s="2">
        <f>Global_Household_Financial_Dyna[[#This Row],[Monthly_Expenses]]/Global_Household_Financial_Dyna[[#This Row],[Net Income]]</f>
        <v>1.116473448829838</v>
      </c>
      <c r="N3697" t="str">
        <f>IF(Global_Household_Financial_Dyna[[#This Row],[Monthly_Savings]]&lt;0,"High Risk", IF(Global_Household_Financial_Dyna[[#This Row],[Savings Rate%]]&lt;0.1, "Medium", "Safe"))</f>
        <v>High Risk</v>
      </c>
      <c r="O3697">
        <f>Global_Household_Financial_Dyna[[#This Row],[Total_Household_Income]]/Global_Household_Financial_Dyna[[#This Row],[Family_Size]]</f>
        <v>154.82999999999998</v>
      </c>
      <c r="P3697" s="2">
        <f t="shared" si="114"/>
        <v>0.39788995363055785</v>
      </c>
      <c r="Q3697" s="2">
        <f t="shared" si="115"/>
        <v>-0.51436340246039591</v>
      </c>
      <c r="R3697" s="2" t="str">
        <f>IF(Global_Household_Financial_Dyna[[#This Row],[Vs country_Average]]&lt;-0.2, "Underperformer", IF(Global_Household_Financial_Dyna[[#This Row],[Vs country_Average]]&gt;0.2, "Outperformer", "Normal"))</f>
        <v>Underperformer</v>
      </c>
      <c r="S36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-55.872999999999998</v>
      </c>
      <c r="T36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-4.445999999999998</v>
      </c>
      <c r="U36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46.981000000000009</v>
      </c>
      <c r="V36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98.408000000000001</v>
      </c>
    </row>
    <row r="3698" spans="1:22" x14ac:dyDescent="0.3">
      <c r="A3698">
        <v>3708</v>
      </c>
      <c r="B3698" t="s">
        <v>10</v>
      </c>
      <c r="C3698" t="s">
        <v>22</v>
      </c>
      <c r="D3698">
        <v>6</v>
      </c>
      <c r="E3698">
        <v>3</v>
      </c>
      <c r="F3698">
        <v>196.83</v>
      </c>
      <c r="G3698">
        <v>426.47</v>
      </c>
      <c r="H3698">
        <v>42.65</v>
      </c>
      <c r="I3698">
        <v>404.72</v>
      </c>
      <c r="J3698">
        <v>-20.9</v>
      </c>
      <c r="K3698">
        <f>Global_Household_Financial_Dyna[[#This Row],[Total_Household_Income]]-Global_Household_Financial_Dyna[[#This Row],[Estimated_Taxes]]</f>
        <v>383.82000000000005</v>
      </c>
      <c r="L3698" s="1">
        <f>Global_Household_Financial_Dyna[[#This Row],[Monthly_Savings]]/Global_Household_Financial_Dyna[[#This Row],[Net Income]]</f>
        <v>-5.4452607993330196E-2</v>
      </c>
      <c r="M3698" s="2">
        <f>Global_Household_Financial_Dyna[[#This Row],[Monthly_Expenses]]/Global_Household_Financial_Dyna[[#This Row],[Net Income]]</f>
        <v>1.0544526079933301</v>
      </c>
      <c r="N3698" t="str">
        <f>IF(Global_Household_Financial_Dyna[[#This Row],[Monthly_Savings]]&lt;0,"High Risk", IF(Global_Household_Financial_Dyna[[#This Row],[Savings Rate%]]&lt;0.1, "Medium", "Safe"))</f>
        <v>High Risk</v>
      </c>
      <c r="O3698">
        <f>Global_Household_Financial_Dyna[[#This Row],[Total_Household_Income]]/Global_Household_Financial_Dyna[[#This Row],[Family_Size]]</f>
        <v>71.078333333333333</v>
      </c>
      <c r="P3698" s="2">
        <f t="shared" si="114"/>
        <v>0.42077341556833553</v>
      </c>
      <c r="Q3698" s="2">
        <f t="shared" si="115"/>
        <v>-0.47522602356166571</v>
      </c>
      <c r="R3698" s="2" t="str">
        <f>IF(Global_Household_Financial_Dyna[[#This Row],[Vs country_Average]]&lt;-0.2, "Underperformer", IF(Global_Household_Financial_Dyna[[#This Row],[Vs country_Average]]&gt;0.2, "Outperformer", "Normal"))</f>
        <v>Underperformer</v>
      </c>
      <c r="S36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-0.66399999999999437</v>
      </c>
      <c r="T36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19.572000000000003</v>
      </c>
      <c r="U36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39.808000000000007</v>
      </c>
      <c r="V36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60.044000000000004</v>
      </c>
    </row>
    <row r="3699" spans="1:22" x14ac:dyDescent="0.3">
      <c r="A3699">
        <v>3709</v>
      </c>
      <c r="B3699" t="s">
        <v>10</v>
      </c>
      <c r="C3699" t="s">
        <v>11</v>
      </c>
      <c r="D3699">
        <v>5</v>
      </c>
      <c r="E3699">
        <v>3</v>
      </c>
      <c r="F3699">
        <v>1079.21</v>
      </c>
      <c r="G3699">
        <v>2725.67</v>
      </c>
      <c r="H3699">
        <v>272.57</v>
      </c>
      <c r="I3699">
        <v>605.4</v>
      </c>
      <c r="J3699">
        <v>1847.71</v>
      </c>
      <c r="K3699">
        <f>Global_Household_Financial_Dyna[[#This Row],[Total_Household_Income]]-Global_Household_Financial_Dyna[[#This Row],[Estimated_Taxes]]</f>
        <v>2453.1</v>
      </c>
      <c r="L3699" s="1">
        <f>Global_Household_Financial_Dyna[[#This Row],[Monthly_Savings]]/Global_Household_Financial_Dyna[[#This Row],[Net Income]]</f>
        <v>0.75321430027312386</v>
      </c>
      <c r="M3699" s="2">
        <f>Global_Household_Financial_Dyna[[#This Row],[Monthly_Expenses]]/Global_Household_Financial_Dyna[[#This Row],[Net Income]]</f>
        <v>0.24678977620154091</v>
      </c>
      <c r="N3699" t="str">
        <f>IF(Global_Household_Financial_Dyna[[#This Row],[Monthly_Savings]]&lt;0,"High Risk", IF(Global_Household_Financial_Dyna[[#This Row],[Savings Rate%]]&lt;0.1, "Medium", "Safe"))</f>
        <v>Safe</v>
      </c>
      <c r="O3699">
        <f>Global_Household_Financial_Dyna[[#This Row],[Total_Household_Income]]/Global_Household_Financial_Dyna[[#This Row],[Family_Size]]</f>
        <v>545.13400000000001</v>
      </c>
      <c r="P3699" s="2">
        <f t="shared" si="114"/>
        <v>0.42077341556833553</v>
      </c>
      <c r="Q3699" s="2">
        <f t="shared" si="115"/>
        <v>0.33244088470478833</v>
      </c>
      <c r="R3699" s="2" t="str">
        <f>IF(Global_Household_Financial_Dyna[[#This Row],[Vs country_Average]]&lt;-0.2, "Underperformer", IF(Global_Household_Financial_Dyna[[#This Row],[Vs country_Average]]&gt;0.2, "Outperformer", "Normal"))</f>
        <v>Outperformer</v>
      </c>
      <c r="S36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1847.71</v>
      </c>
      <c r="T36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1847.71</v>
      </c>
      <c r="U36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1847.71</v>
      </c>
      <c r="V36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1847.71</v>
      </c>
    </row>
    <row r="3700" spans="1:22" x14ac:dyDescent="0.3">
      <c r="A3700">
        <v>3710</v>
      </c>
      <c r="B3700" t="s">
        <v>12</v>
      </c>
      <c r="C3700" t="s">
        <v>13</v>
      </c>
      <c r="D3700">
        <v>5</v>
      </c>
      <c r="E3700">
        <v>1</v>
      </c>
      <c r="F3700">
        <v>3884.89</v>
      </c>
      <c r="G3700">
        <v>3884.89</v>
      </c>
      <c r="H3700">
        <v>971.22</v>
      </c>
      <c r="I3700">
        <v>3686.76</v>
      </c>
      <c r="J3700">
        <v>-773.09</v>
      </c>
      <c r="K3700">
        <f>Global_Household_Financial_Dyna[[#This Row],[Total_Household_Income]]-Global_Household_Financial_Dyna[[#This Row],[Estimated_Taxes]]</f>
        <v>2913.67</v>
      </c>
      <c r="L3700" s="1">
        <f>Global_Household_Financial_Dyna[[#This Row],[Monthly_Savings]]/Global_Household_Financial_Dyna[[#This Row],[Net Income]]</f>
        <v>-0.26533203828848156</v>
      </c>
      <c r="M3700" s="2">
        <f>Global_Household_Financial_Dyna[[#This Row],[Monthly_Expenses]]/Global_Household_Financial_Dyna[[#This Row],[Net Income]]</f>
        <v>1.2653320382884816</v>
      </c>
      <c r="N3700" t="str">
        <f>IF(Global_Household_Financial_Dyna[[#This Row],[Monthly_Savings]]&lt;0,"High Risk", IF(Global_Household_Financial_Dyna[[#This Row],[Savings Rate%]]&lt;0.1, "Medium", "Safe"))</f>
        <v>High Risk</v>
      </c>
      <c r="O3700">
        <f>Global_Household_Financial_Dyna[[#This Row],[Total_Household_Income]]/Global_Household_Financial_Dyna[[#This Row],[Family_Size]]</f>
        <v>776.97799999999995</v>
      </c>
      <c r="P3700" s="2">
        <f t="shared" si="114"/>
        <v>0.30718716818024266</v>
      </c>
      <c r="Q3700" s="2">
        <f t="shared" si="115"/>
        <v>-0.57251920646872423</v>
      </c>
      <c r="R3700" s="2" t="str">
        <f>IF(Global_Household_Financial_Dyna[[#This Row],[Vs country_Average]]&lt;-0.2, "Underperformer", IF(Global_Household_Financial_Dyna[[#This Row],[Vs country_Average]]&gt;0.2, "Outperformer", "Normal"))</f>
        <v>Underperformer</v>
      </c>
      <c r="S37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-588.75199999999995</v>
      </c>
      <c r="T37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-404.41399999999999</v>
      </c>
      <c r="U37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-220.07600000000002</v>
      </c>
      <c r="V37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-35.737999999999943</v>
      </c>
    </row>
    <row r="3701" spans="1:22" x14ac:dyDescent="0.3">
      <c r="A3701">
        <v>3711</v>
      </c>
      <c r="B3701" t="s">
        <v>18</v>
      </c>
      <c r="C3701" t="s">
        <v>19</v>
      </c>
      <c r="D3701">
        <v>1</v>
      </c>
      <c r="E3701">
        <v>1</v>
      </c>
      <c r="F3701">
        <v>4344.03</v>
      </c>
      <c r="G3701">
        <v>4344.03</v>
      </c>
      <c r="H3701">
        <v>955.69</v>
      </c>
      <c r="I3701">
        <v>1299.26</v>
      </c>
      <c r="J3701">
        <v>2089.08</v>
      </c>
      <c r="K3701">
        <f>Global_Household_Financial_Dyna[[#This Row],[Total_Household_Income]]-Global_Household_Financial_Dyna[[#This Row],[Estimated_Taxes]]</f>
        <v>3388.3399999999997</v>
      </c>
      <c r="L3701" s="1">
        <f>Global_Household_Financial_Dyna[[#This Row],[Monthly_Savings]]/Global_Household_Financial_Dyna[[#This Row],[Net Income]]</f>
        <v>0.61654969690172767</v>
      </c>
      <c r="M3701" s="2">
        <f>Global_Household_Financial_Dyna[[#This Row],[Monthly_Expenses]]/Global_Household_Financial_Dyna[[#This Row],[Net Income]]</f>
        <v>0.38345030309827233</v>
      </c>
      <c r="N3701" t="str">
        <f>IF(Global_Household_Financial_Dyna[[#This Row],[Monthly_Savings]]&lt;0,"High Risk", IF(Global_Household_Financial_Dyna[[#This Row],[Savings Rate%]]&lt;0.1, "Medium", "Safe"))</f>
        <v>Safe</v>
      </c>
      <c r="O3701">
        <f>Global_Household_Financial_Dyna[[#This Row],[Total_Household_Income]]/Global_Household_Financial_Dyna[[#This Row],[Family_Size]]</f>
        <v>4344.03</v>
      </c>
      <c r="P3701" s="2">
        <f t="shared" si="114"/>
        <v>0.32336204947805613</v>
      </c>
      <c r="Q3701" s="2">
        <f t="shared" si="115"/>
        <v>0.29318764742367154</v>
      </c>
      <c r="R3701" s="2" t="str">
        <f>IF(Global_Household_Financial_Dyna[[#This Row],[Vs country_Average]]&lt;-0.2, "Underperformer", IF(Global_Household_Financial_Dyna[[#This Row],[Vs country_Average]]&gt;0.2, "Outperformer", "Normal"))</f>
        <v>Outperformer</v>
      </c>
      <c r="S37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2089.08</v>
      </c>
      <c r="T37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2089.08</v>
      </c>
      <c r="U37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2089.08</v>
      </c>
      <c r="V37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2089.08</v>
      </c>
    </row>
    <row r="3702" spans="1:22" x14ac:dyDescent="0.3">
      <c r="A3702">
        <v>3712</v>
      </c>
      <c r="B3702" t="s">
        <v>14</v>
      </c>
      <c r="C3702" t="s">
        <v>15</v>
      </c>
      <c r="D3702">
        <v>4</v>
      </c>
      <c r="E3702">
        <v>1</v>
      </c>
      <c r="F3702">
        <v>2496.2800000000002</v>
      </c>
      <c r="G3702">
        <v>2496.2800000000002</v>
      </c>
      <c r="H3702">
        <v>374.44</v>
      </c>
      <c r="I3702">
        <v>989.6</v>
      </c>
      <c r="J3702">
        <v>1132.23</v>
      </c>
      <c r="K3702">
        <f>Global_Household_Financial_Dyna[[#This Row],[Total_Household_Income]]-Global_Household_Financial_Dyna[[#This Row],[Estimated_Taxes]]</f>
        <v>2121.84</v>
      </c>
      <c r="L3702" s="1">
        <f>Global_Household_Financial_Dyna[[#This Row],[Monthly_Savings]]/Global_Household_Financial_Dyna[[#This Row],[Net Income]]</f>
        <v>0.53360762357199409</v>
      </c>
      <c r="M3702" s="2">
        <f>Global_Household_Financial_Dyna[[#This Row],[Monthly_Expenses]]/Global_Household_Financial_Dyna[[#This Row],[Net Income]]</f>
        <v>0.46638766353730721</v>
      </c>
      <c r="N3702" t="str">
        <f>IF(Global_Household_Financial_Dyna[[#This Row],[Monthly_Savings]]&lt;0,"High Risk", IF(Global_Household_Financial_Dyna[[#This Row],[Savings Rate%]]&lt;0.1, "Medium", "Safe"))</f>
        <v>Safe</v>
      </c>
      <c r="O3702">
        <f>Global_Household_Financial_Dyna[[#This Row],[Total_Household_Income]]/Global_Household_Financial_Dyna[[#This Row],[Family_Size]]</f>
        <v>624.07000000000005</v>
      </c>
      <c r="P3702" s="2">
        <f t="shared" si="114"/>
        <v>0.39788995363055785</v>
      </c>
      <c r="Q3702" s="2">
        <f t="shared" si="115"/>
        <v>0.13571766994143625</v>
      </c>
      <c r="R3702" s="2" t="str">
        <f>IF(Global_Household_Financial_Dyna[[#This Row],[Vs country_Average]]&lt;-0.2, "Underperformer", IF(Global_Household_Financial_Dyna[[#This Row],[Vs country_Average]]&gt;0.2, "Outperformer", "Normal"))</f>
        <v>Normal</v>
      </c>
      <c r="S37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1132.23</v>
      </c>
      <c r="T37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1132.23</v>
      </c>
      <c r="U37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1132.23</v>
      </c>
      <c r="V37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1132.23</v>
      </c>
    </row>
    <row r="3703" spans="1:22" x14ac:dyDescent="0.3">
      <c r="A3703">
        <v>3713</v>
      </c>
      <c r="B3703" t="s">
        <v>14</v>
      </c>
      <c r="C3703" t="s">
        <v>15</v>
      </c>
      <c r="D3703">
        <v>3</v>
      </c>
      <c r="E3703">
        <v>3</v>
      </c>
      <c r="F3703">
        <v>1130.03</v>
      </c>
      <c r="G3703">
        <v>2500.35</v>
      </c>
      <c r="H3703">
        <v>375.05</v>
      </c>
      <c r="I3703">
        <v>1046.3699999999999</v>
      </c>
      <c r="J3703">
        <v>1078.93</v>
      </c>
      <c r="K3703">
        <f>Global_Household_Financial_Dyna[[#This Row],[Total_Household_Income]]-Global_Household_Financial_Dyna[[#This Row],[Estimated_Taxes]]</f>
        <v>2125.2999999999997</v>
      </c>
      <c r="L3703" s="1">
        <f>Global_Household_Financial_Dyna[[#This Row],[Monthly_Savings]]/Global_Household_Financial_Dyna[[#This Row],[Net Income]]</f>
        <v>0.50766009504540544</v>
      </c>
      <c r="M3703" s="2">
        <f>Global_Household_Financial_Dyna[[#This Row],[Monthly_Expenses]]/Global_Household_Financial_Dyna[[#This Row],[Net Income]]</f>
        <v>0.49233990495459468</v>
      </c>
      <c r="N3703" t="str">
        <f>IF(Global_Household_Financial_Dyna[[#This Row],[Monthly_Savings]]&lt;0,"High Risk", IF(Global_Household_Financial_Dyna[[#This Row],[Savings Rate%]]&lt;0.1, "Medium", "Safe"))</f>
        <v>Safe</v>
      </c>
      <c r="O3703">
        <f>Global_Household_Financial_Dyna[[#This Row],[Total_Household_Income]]/Global_Household_Financial_Dyna[[#This Row],[Family_Size]]</f>
        <v>833.44999999999993</v>
      </c>
      <c r="P3703" s="2">
        <f t="shared" si="114"/>
        <v>0.39788995363055785</v>
      </c>
      <c r="Q3703" s="2">
        <f t="shared" si="115"/>
        <v>0.10977014141484759</v>
      </c>
      <c r="R3703" s="2" t="str">
        <f>IF(Global_Household_Financial_Dyna[[#This Row],[Vs country_Average]]&lt;-0.2, "Underperformer", IF(Global_Household_Financial_Dyna[[#This Row],[Vs country_Average]]&gt;0.2, "Outperformer", "Normal"))</f>
        <v>Normal</v>
      </c>
      <c r="S37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1078.93</v>
      </c>
      <c r="T37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1078.93</v>
      </c>
      <c r="U37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1078.93</v>
      </c>
      <c r="V37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1078.93</v>
      </c>
    </row>
    <row r="3704" spans="1:22" x14ac:dyDescent="0.3">
      <c r="A3704">
        <v>3714</v>
      </c>
      <c r="B3704" t="s">
        <v>16</v>
      </c>
      <c r="C3704" t="s">
        <v>21</v>
      </c>
      <c r="D3704">
        <v>4</v>
      </c>
      <c r="E3704">
        <v>3</v>
      </c>
      <c r="F3704">
        <v>2256.6</v>
      </c>
      <c r="G3704">
        <v>5353.24</v>
      </c>
      <c r="H3704">
        <v>1873.64</v>
      </c>
      <c r="I3704">
        <v>3596.12</v>
      </c>
      <c r="J3704">
        <v>-116.51</v>
      </c>
      <c r="K3704">
        <f>Global_Household_Financial_Dyna[[#This Row],[Total_Household_Income]]-Global_Household_Financial_Dyna[[#This Row],[Estimated_Taxes]]</f>
        <v>3479.5999999999995</v>
      </c>
      <c r="L3704" s="1">
        <f>Global_Household_Financial_Dyna[[#This Row],[Monthly_Savings]]/Global_Household_Financial_Dyna[[#This Row],[Net Income]]</f>
        <v>-3.3483733762501446E-2</v>
      </c>
      <c r="M3704" s="2">
        <f>Global_Household_Financial_Dyna[[#This Row],[Monthly_Expenses]]/Global_Household_Financial_Dyna[[#This Row],[Net Income]]</f>
        <v>1.0334866076560525</v>
      </c>
      <c r="N3704" t="str">
        <f>IF(Global_Household_Financial_Dyna[[#This Row],[Monthly_Savings]]&lt;0,"High Risk", IF(Global_Household_Financial_Dyna[[#This Row],[Savings Rate%]]&lt;0.1, "Medium", "Safe"))</f>
        <v>High Risk</v>
      </c>
      <c r="O3704">
        <f>Global_Household_Financial_Dyna[[#This Row],[Total_Household_Income]]/Global_Household_Financial_Dyna[[#This Row],[Family_Size]]</f>
        <v>1338.31</v>
      </c>
      <c r="P3704" s="2">
        <f t="shared" si="114"/>
        <v>0.15879799892000862</v>
      </c>
      <c r="Q3704" s="2">
        <f t="shared" si="115"/>
        <v>-0.19228173268251006</v>
      </c>
      <c r="R3704" s="2" t="str">
        <f>IF(Global_Household_Financial_Dyna[[#This Row],[Vs country_Average]]&lt;-0.2, "Underperformer", IF(Global_Household_Financial_Dyna[[#This Row],[Vs country_Average]]&gt;0.2, "Outperformer", "Normal"))</f>
        <v>Normal</v>
      </c>
      <c r="S37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63.296000000000006</v>
      </c>
      <c r="T37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243.10199999999998</v>
      </c>
      <c r="U37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422.9079999999999</v>
      </c>
      <c r="V37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602.71399999999994</v>
      </c>
    </row>
    <row r="3705" spans="1:22" x14ac:dyDescent="0.3">
      <c r="A3705">
        <v>3715</v>
      </c>
      <c r="B3705" t="s">
        <v>12</v>
      </c>
      <c r="C3705" t="s">
        <v>13</v>
      </c>
      <c r="D3705">
        <v>1</v>
      </c>
      <c r="E3705">
        <v>1</v>
      </c>
      <c r="F3705">
        <v>3900.38</v>
      </c>
      <c r="G3705">
        <v>3900.38</v>
      </c>
      <c r="H3705">
        <v>975.1</v>
      </c>
      <c r="I3705">
        <v>1583.59</v>
      </c>
      <c r="J3705">
        <v>1341.7</v>
      </c>
      <c r="K3705">
        <f>Global_Household_Financial_Dyna[[#This Row],[Total_Household_Income]]-Global_Household_Financial_Dyna[[#This Row],[Estimated_Taxes]]</f>
        <v>2925.28</v>
      </c>
      <c r="L3705" s="1">
        <f>Global_Household_Financial_Dyna[[#This Row],[Monthly_Savings]]/Global_Household_Financial_Dyna[[#This Row],[Net Income]]</f>
        <v>0.45865694907837878</v>
      </c>
      <c r="M3705" s="2">
        <f>Global_Household_Financial_Dyna[[#This Row],[Monthly_Expenses]]/Global_Household_Financial_Dyna[[#This Row],[Net Income]]</f>
        <v>0.54134646939780118</v>
      </c>
      <c r="N3705" t="str">
        <f>IF(Global_Household_Financial_Dyna[[#This Row],[Monthly_Savings]]&lt;0,"High Risk", IF(Global_Household_Financial_Dyna[[#This Row],[Savings Rate%]]&lt;0.1, "Medium", "Safe"))</f>
        <v>Safe</v>
      </c>
      <c r="O3705">
        <f>Global_Household_Financial_Dyna[[#This Row],[Total_Household_Income]]/Global_Household_Financial_Dyna[[#This Row],[Family_Size]]</f>
        <v>3900.38</v>
      </c>
      <c r="P3705" s="2">
        <f t="shared" si="114"/>
        <v>0.30718716818024266</v>
      </c>
      <c r="Q3705" s="2">
        <f t="shared" si="115"/>
        <v>0.15146978089813612</v>
      </c>
      <c r="R3705" s="2" t="str">
        <f>IF(Global_Household_Financial_Dyna[[#This Row],[Vs country_Average]]&lt;-0.2, "Underperformer", IF(Global_Household_Financial_Dyna[[#This Row],[Vs country_Average]]&gt;0.2, "Outperformer", "Normal"))</f>
        <v>Normal</v>
      </c>
      <c r="S37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1341.7</v>
      </c>
      <c r="T37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1341.7</v>
      </c>
      <c r="U37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1341.7</v>
      </c>
      <c r="V37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1341.7</v>
      </c>
    </row>
    <row r="3706" spans="1:22" x14ac:dyDescent="0.3">
      <c r="A3706">
        <v>3716</v>
      </c>
      <c r="B3706" t="s">
        <v>10</v>
      </c>
      <c r="C3706" t="s">
        <v>11</v>
      </c>
      <c r="D3706">
        <v>3</v>
      </c>
      <c r="E3706">
        <v>2</v>
      </c>
      <c r="F3706">
        <v>271.98</v>
      </c>
      <c r="G3706">
        <v>417.41</v>
      </c>
      <c r="H3706">
        <v>41.74</v>
      </c>
      <c r="I3706">
        <v>396.12</v>
      </c>
      <c r="J3706">
        <v>-20.45</v>
      </c>
      <c r="K3706">
        <f>Global_Household_Financial_Dyna[[#This Row],[Total_Household_Income]]-Global_Household_Financial_Dyna[[#This Row],[Estimated_Taxes]]</f>
        <v>375.67</v>
      </c>
      <c r="L3706" s="1">
        <f>Global_Household_Financial_Dyna[[#This Row],[Monthly_Savings]]/Global_Household_Financial_Dyna[[#This Row],[Net Income]]</f>
        <v>-5.4436074214070859E-2</v>
      </c>
      <c r="M3706" s="2">
        <f>Global_Household_Financial_Dyna[[#This Row],[Monthly_Expenses]]/Global_Household_Financial_Dyna[[#This Row],[Net Income]]</f>
        <v>1.0544360742140708</v>
      </c>
      <c r="N3706" t="str">
        <f>IF(Global_Household_Financial_Dyna[[#This Row],[Monthly_Savings]]&lt;0,"High Risk", IF(Global_Household_Financial_Dyna[[#This Row],[Savings Rate%]]&lt;0.1, "Medium", "Safe"))</f>
        <v>High Risk</v>
      </c>
      <c r="O3706">
        <f>Global_Household_Financial_Dyna[[#This Row],[Total_Household_Income]]/Global_Household_Financial_Dyna[[#This Row],[Family_Size]]</f>
        <v>139.13666666666668</v>
      </c>
      <c r="P3706" s="2">
        <f t="shared" si="114"/>
        <v>0.42077341556833553</v>
      </c>
      <c r="Q3706" s="2">
        <f t="shared" si="115"/>
        <v>-0.4752094897824064</v>
      </c>
      <c r="R3706" s="2" t="str">
        <f>IF(Global_Household_Financial_Dyna[[#This Row],[Vs country_Average]]&lt;-0.2, "Underperformer", IF(Global_Household_Financial_Dyna[[#This Row],[Vs country_Average]]&gt;0.2, "Outperformer", "Normal"))</f>
        <v>Underperformer</v>
      </c>
      <c r="S37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-0.64399999999999835</v>
      </c>
      <c r="T37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19.162000000000003</v>
      </c>
      <c r="U37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38.967999999999989</v>
      </c>
      <c r="V37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58.774000000000001</v>
      </c>
    </row>
    <row r="3707" spans="1:22" x14ac:dyDescent="0.3">
      <c r="A3707">
        <v>3717</v>
      </c>
      <c r="B3707" t="s">
        <v>10</v>
      </c>
      <c r="C3707" t="s">
        <v>22</v>
      </c>
      <c r="D3707">
        <v>3</v>
      </c>
      <c r="E3707">
        <v>1</v>
      </c>
      <c r="F3707">
        <v>830.66</v>
      </c>
      <c r="G3707">
        <v>830.66</v>
      </c>
      <c r="H3707">
        <v>83.07</v>
      </c>
      <c r="I3707">
        <v>592.30999999999995</v>
      </c>
      <c r="J3707">
        <v>155.28</v>
      </c>
      <c r="K3707">
        <f>Global_Household_Financial_Dyna[[#This Row],[Total_Household_Income]]-Global_Household_Financial_Dyna[[#This Row],[Estimated_Taxes]]</f>
        <v>747.58999999999992</v>
      </c>
      <c r="L3707" s="1">
        <f>Global_Household_Financial_Dyna[[#This Row],[Monthly_Savings]]/Global_Household_Financial_Dyna[[#This Row],[Net Income]]</f>
        <v>0.20770743321874291</v>
      </c>
      <c r="M3707" s="2">
        <f>Global_Household_Financial_Dyna[[#This Row],[Monthly_Expenses]]/Global_Household_Financial_Dyna[[#This Row],[Net Income]]</f>
        <v>0.79229256678125715</v>
      </c>
      <c r="N3707" t="str">
        <f>IF(Global_Household_Financial_Dyna[[#This Row],[Monthly_Savings]]&lt;0,"High Risk", IF(Global_Household_Financial_Dyna[[#This Row],[Savings Rate%]]&lt;0.1, "Medium", "Safe"))</f>
        <v>Safe</v>
      </c>
      <c r="O3707">
        <f>Global_Household_Financial_Dyna[[#This Row],[Total_Household_Income]]/Global_Household_Financial_Dyna[[#This Row],[Family_Size]]</f>
        <v>276.88666666666666</v>
      </c>
      <c r="P3707" s="2">
        <f t="shared" si="114"/>
        <v>0.42077341556833553</v>
      </c>
      <c r="Q3707" s="2">
        <f t="shared" si="115"/>
        <v>-0.21306598234959262</v>
      </c>
      <c r="R3707" s="2" t="str">
        <f>IF(Global_Household_Financial_Dyna[[#This Row],[Vs country_Average]]&lt;-0.2, "Underperformer", IF(Global_Household_Financial_Dyna[[#This Row],[Vs country_Average]]&gt;0.2, "Outperformer", "Normal"))</f>
        <v>Underperformer</v>
      </c>
      <c r="S37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155.28</v>
      </c>
      <c r="T37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155.28</v>
      </c>
      <c r="U37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155.28</v>
      </c>
      <c r="V37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155.28</v>
      </c>
    </row>
    <row r="3708" spans="1:22" x14ac:dyDescent="0.3">
      <c r="A3708">
        <v>3718</v>
      </c>
      <c r="B3708" t="s">
        <v>18</v>
      </c>
      <c r="C3708" t="s">
        <v>20</v>
      </c>
      <c r="D3708">
        <v>2</v>
      </c>
      <c r="E3708">
        <v>2</v>
      </c>
      <c r="F3708">
        <v>2587.56</v>
      </c>
      <c r="G3708">
        <v>4030.31</v>
      </c>
      <c r="H3708">
        <v>886.67</v>
      </c>
      <c r="I3708">
        <v>1586.67</v>
      </c>
      <c r="J3708">
        <v>1556.97</v>
      </c>
      <c r="K3708">
        <f>Global_Household_Financial_Dyna[[#This Row],[Total_Household_Income]]-Global_Household_Financial_Dyna[[#This Row],[Estimated_Taxes]]</f>
        <v>3143.64</v>
      </c>
      <c r="L3708" s="1">
        <f>Global_Household_Financial_Dyna[[#This Row],[Monthly_Savings]]/Global_Household_Financial_Dyna[[#This Row],[Net Income]]</f>
        <v>0.4952761766614498</v>
      </c>
      <c r="M3708" s="2">
        <f>Global_Household_Financial_Dyna[[#This Row],[Monthly_Expenses]]/Global_Household_Financial_Dyna[[#This Row],[Net Income]]</f>
        <v>0.50472382333855026</v>
      </c>
      <c r="N3708" t="str">
        <f>IF(Global_Household_Financial_Dyna[[#This Row],[Monthly_Savings]]&lt;0,"High Risk", IF(Global_Household_Financial_Dyna[[#This Row],[Savings Rate%]]&lt;0.1, "Medium", "Safe"))</f>
        <v>Safe</v>
      </c>
      <c r="O3708">
        <f>Global_Household_Financial_Dyna[[#This Row],[Total_Household_Income]]/Global_Household_Financial_Dyna[[#This Row],[Family_Size]]</f>
        <v>2015.155</v>
      </c>
      <c r="P3708" s="2">
        <f t="shared" si="114"/>
        <v>0.32336204947805613</v>
      </c>
      <c r="Q3708" s="2">
        <f t="shared" si="115"/>
        <v>0.17191412718339366</v>
      </c>
      <c r="R3708" s="2" t="str">
        <f>IF(Global_Household_Financial_Dyna[[#This Row],[Vs country_Average]]&lt;-0.2, "Underperformer", IF(Global_Household_Financial_Dyna[[#This Row],[Vs country_Average]]&gt;0.2, "Outperformer", "Normal"))</f>
        <v>Normal</v>
      </c>
      <c r="S37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1556.97</v>
      </c>
      <c r="T37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1556.97</v>
      </c>
      <c r="U37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1556.97</v>
      </c>
      <c r="V37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1556.97</v>
      </c>
    </row>
    <row r="3709" spans="1:22" x14ac:dyDescent="0.3">
      <c r="A3709">
        <v>3719</v>
      </c>
      <c r="B3709" t="s">
        <v>10</v>
      </c>
      <c r="C3709" t="s">
        <v>22</v>
      </c>
      <c r="D3709">
        <v>4</v>
      </c>
      <c r="E3709">
        <v>3</v>
      </c>
      <c r="F3709">
        <v>591.96</v>
      </c>
      <c r="G3709">
        <v>1194</v>
      </c>
      <c r="H3709">
        <v>119.4</v>
      </c>
      <c r="I3709">
        <v>640.86</v>
      </c>
      <c r="J3709">
        <v>433.74</v>
      </c>
      <c r="K3709">
        <f>Global_Household_Financial_Dyna[[#This Row],[Total_Household_Income]]-Global_Household_Financial_Dyna[[#This Row],[Estimated_Taxes]]</f>
        <v>1074.5999999999999</v>
      </c>
      <c r="L3709" s="1">
        <f>Global_Household_Financial_Dyna[[#This Row],[Monthly_Savings]]/Global_Household_Financial_Dyna[[#This Row],[Net Income]]</f>
        <v>0.40362925739810168</v>
      </c>
      <c r="M3709" s="2">
        <f>Global_Household_Financial_Dyna[[#This Row],[Monthly_Expenses]]/Global_Household_Financial_Dyna[[#This Row],[Net Income]]</f>
        <v>0.59637074260189848</v>
      </c>
      <c r="N3709" t="str">
        <f>IF(Global_Household_Financial_Dyna[[#This Row],[Monthly_Savings]]&lt;0,"High Risk", IF(Global_Household_Financial_Dyna[[#This Row],[Savings Rate%]]&lt;0.1, "Medium", "Safe"))</f>
        <v>Safe</v>
      </c>
      <c r="O3709">
        <f>Global_Household_Financial_Dyna[[#This Row],[Total_Household_Income]]/Global_Household_Financial_Dyna[[#This Row],[Family_Size]]</f>
        <v>298.5</v>
      </c>
      <c r="P3709" s="2">
        <f t="shared" si="114"/>
        <v>0.42077341556833553</v>
      </c>
      <c r="Q3709" s="2">
        <f t="shared" si="115"/>
        <v>-1.7144158170233847E-2</v>
      </c>
      <c r="R3709" s="2" t="str">
        <f>IF(Global_Household_Financial_Dyna[[#This Row],[Vs country_Average]]&lt;-0.2, "Underperformer", IF(Global_Household_Financial_Dyna[[#This Row],[Vs country_Average]]&gt;0.2, "Outperformer", "Normal"))</f>
        <v>Normal</v>
      </c>
      <c r="S37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433.74</v>
      </c>
      <c r="T37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433.74</v>
      </c>
      <c r="U37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433.74</v>
      </c>
      <c r="V37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433.74</v>
      </c>
    </row>
    <row r="3710" spans="1:22" x14ac:dyDescent="0.3">
      <c r="A3710">
        <v>3720</v>
      </c>
      <c r="B3710" t="s">
        <v>10</v>
      </c>
      <c r="C3710" t="s">
        <v>22</v>
      </c>
      <c r="D3710">
        <v>4</v>
      </c>
      <c r="E3710">
        <v>2</v>
      </c>
      <c r="F3710">
        <v>253.59</v>
      </c>
      <c r="G3710">
        <v>428.23</v>
      </c>
      <c r="H3710">
        <v>42.82</v>
      </c>
      <c r="I3710">
        <v>406.39</v>
      </c>
      <c r="J3710">
        <v>-20.98</v>
      </c>
      <c r="K3710">
        <f>Global_Household_Financial_Dyna[[#This Row],[Total_Household_Income]]-Global_Household_Financial_Dyna[[#This Row],[Estimated_Taxes]]</f>
        <v>385.41</v>
      </c>
      <c r="L3710" s="1">
        <f>Global_Household_Financial_Dyna[[#This Row],[Monthly_Savings]]/Global_Household_Financial_Dyna[[#This Row],[Net Income]]</f>
        <v>-5.4435536182247474E-2</v>
      </c>
      <c r="M3710" s="2">
        <f>Global_Household_Financial_Dyna[[#This Row],[Monthly_Expenses]]/Global_Household_Financial_Dyna[[#This Row],[Net Income]]</f>
        <v>1.0544355361822473</v>
      </c>
      <c r="N3710" t="str">
        <f>IF(Global_Household_Financial_Dyna[[#This Row],[Monthly_Savings]]&lt;0,"High Risk", IF(Global_Household_Financial_Dyna[[#This Row],[Savings Rate%]]&lt;0.1, "Medium", "Safe"))</f>
        <v>High Risk</v>
      </c>
      <c r="O3710">
        <f>Global_Household_Financial_Dyna[[#This Row],[Total_Household_Income]]/Global_Household_Financial_Dyna[[#This Row],[Family_Size]]</f>
        <v>107.0575</v>
      </c>
      <c r="P3710" s="2">
        <f t="shared" si="114"/>
        <v>0.42077341556833553</v>
      </c>
      <c r="Q3710" s="2">
        <f t="shared" si="115"/>
        <v>-0.47520895175058298</v>
      </c>
      <c r="R3710" s="2" t="str">
        <f>IF(Global_Household_Financial_Dyna[[#This Row],[Vs country_Average]]&lt;-0.2, "Underperformer", IF(Global_Household_Financial_Dyna[[#This Row],[Vs country_Average]]&gt;0.2, "Outperformer", "Normal"))</f>
        <v>Underperformer</v>
      </c>
      <c r="S37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-0.66050000000000253</v>
      </c>
      <c r="T37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19.658999999999995</v>
      </c>
      <c r="U37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39.978499999999983</v>
      </c>
      <c r="V37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60.297999999999988</v>
      </c>
    </row>
    <row r="3711" spans="1:22" x14ac:dyDescent="0.3">
      <c r="A3711">
        <v>3721</v>
      </c>
      <c r="B3711" t="s">
        <v>10</v>
      </c>
      <c r="C3711" t="s">
        <v>11</v>
      </c>
      <c r="D3711">
        <v>2</v>
      </c>
      <c r="E3711">
        <v>2</v>
      </c>
      <c r="F3711">
        <v>1022.27</v>
      </c>
      <c r="G3711">
        <v>1532.09</v>
      </c>
      <c r="H3711">
        <v>153.21</v>
      </c>
      <c r="I3711">
        <v>437.09</v>
      </c>
      <c r="J3711">
        <v>941.79</v>
      </c>
      <c r="K3711">
        <f>Global_Household_Financial_Dyna[[#This Row],[Total_Household_Income]]-Global_Household_Financial_Dyna[[#This Row],[Estimated_Taxes]]</f>
        <v>1378.8799999999999</v>
      </c>
      <c r="L3711" s="1">
        <f>Global_Household_Financial_Dyna[[#This Row],[Monthly_Savings]]/Global_Household_Financial_Dyna[[#This Row],[Net Income]]</f>
        <v>0.68301084938500811</v>
      </c>
      <c r="M3711" s="2">
        <f>Global_Household_Financial_Dyna[[#This Row],[Monthly_Expenses]]/Global_Household_Financial_Dyna[[#This Row],[Net Income]]</f>
        <v>0.31698915061499189</v>
      </c>
      <c r="N3711" t="str">
        <f>IF(Global_Household_Financial_Dyna[[#This Row],[Monthly_Savings]]&lt;0,"High Risk", IF(Global_Household_Financial_Dyna[[#This Row],[Savings Rate%]]&lt;0.1, "Medium", "Safe"))</f>
        <v>Safe</v>
      </c>
      <c r="O3711">
        <f>Global_Household_Financial_Dyna[[#This Row],[Total_Household_Income]]/Global_Household_Financial_Dyna[[#This Row],[Family_Size]]</f>
        <v>766.04499999999996</v>
      </c>
      <c r="P3711" s="2">
        <f t="shared" si="114"/>
        <v>0.42077341556833553</v>
      </c>
      <c r="Q3711" s="2">
        <f t="shared" si="115"/>
        <v>0.26223743381667258</v>
      </c>
      <c r="R3711" s="2" t="str">
        <f>IF(Global_Household_Financial_Dyna[[#This Row],[Vs country_Average]]&lt;-0.2, "Underperformer", IF(Global_Household_Financial_Dyna[[#This Row],[Vs country_Average]]&gt;0.2, "Outperformer", "Normal"))</f>
        <v>Outperformer</v>
      </c>
      <c r="S37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941.79</v>
      </c>
      <c r="T37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941.79</v>
      </c>
      <c r="U37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941.79</v>
      </c>
      <c r="V37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941.79</v>
      </c>
    </row>
    <row r="3712" spans="1:22" x14ac:dyDescent="0.3">
      <c r="A3712">
        <v>3722</v>
      </c>
      <c r="B3712" t="s">
        <v>14</v>
      </c>
      <c r="C3712" t="s">
        <v>15</v>
      </c>
      <c r="D3712">
        <v>8</v>
      </c>
      <c r="E3712">
        <v>3</v>
      </c>
      <c r="F3712">
        <v>2203.0700000000002</v>
      </c>
      <c r="G3712">
        <v>5230.6499999999996</v>
      </c>
      <c r="H3712">
        <v>784.6</v>
      </c>
      <c r="I3712">
        <v>2286.9</v>
      </c>
      <c r="J3712">
        <v>2159.15</v>
      </c>
      <c r="K3712">
        <f>Global_Household_Financial_Dyna[[#This Row],[Total_Household_Income]]-Global_Household_Financial_Dyna[[#This Row],[Estimated_Taxes]]</f>
        <v>4446.0499999999993</v>
      </c>
      <c r="L3712" s="1">
        <f>Global_Household_Financial_Dyna[[#This Row],[Monthly_Savings]]/Global_Household_Financial_Dyna[[#This Row],[Net Income]]</f>
        <v>0.48563331496496903</v>
      </c>
      <c r="M3712" s="2">
        <f>Global_Household_Financial_Dyna[[#This Row],[Monthly_Expenses]]/Global_Household_Financial_Dyna[[#This Row],[Net Income]]</f>
        <v>0.51436668503503125</v>
      </c>
      <c r="N3712" t="str">
        <f>IF(Global_Household_Financial_Dyna[[#This Row],[Monthly_Savings]]&lt;0,"High Risk", IF(Global_Household_Financial_Dyna[[#This Row],[Savings Rate%]]&lt;0.1, "Medium", "Safe"))</f>
        <v>Safe</v>
      </c>
      <c r="O3712">
        <f>Global_Household_Financial_Dyna[[#This Row],[Total_Household_Income]]/Global_Household_Financial_Dyna[[#This Row],[Family_Size]]</f>
        <v>653.83124999999995</v>
      </c>
      <c r="P3712" s="2">
        <f t="shared" si="114"/>
        <v>0.39788995363055785</v>
      </c>
      <c r="Q3712" s="2">
        <f t="shared" si="115"/>
        <v>8.7743361334411185E-2</v>
      </c>
      <c r="R3712" s="2" t="str">
        <f>IF(Global_Household_Financial_Dyna[[#This Row],[Vs country_Average]]&lt;-0.2, "Underperformer", IF(Global_Household_Financial_Dyna[[#This Row],[Vs country_Average]]&gt;0.2, "Outperformer", "Normal"))</f>
        <v>Normal</v>
      </c>
      <c r="S37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2159.15</v>
      </c>
      <c r="T37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2159.15</v>
      </c>
      <c r="U37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2159.15</v>
      </c>
      <c r="V37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2159.15</v>
      </c>
    </row>
    <row r="3713" spans="1:22" x14ac:dyDescent="0.3">
      <c r="A3713">
        <v>3723</v>
      </c>
      <c r="B3713" t="s">
        <v>12</v>
      </c>
      <c r="C3713" t="s">
        <v>13</v>
      </c>
      <c r="D3713">
        <v>5</v>
      </c>
      <c r="E3713">
        <v>3</v>
      </c>
      <c r="F3713">
        <v>5032.91</v>
      </c>
      <c r="G3713">
        <v>10767.14</v>
      </c>
      <c r="H3713">
        <v>3230.14</v>
      </c>
      <c r="I3713">
        <v>3896.28</v>
      </c>
      <c r="J3713">
        <v>3640.72</v>
      </c>
      <c r="K3713">
        <f>Global_Household_Financial_Dyna[[#This Row],[Total_Household_Income]]-Global_Household_Financial_Dyna[[#This Row],[Estimated_Taxes]]</f>
        <v>7537</v>
      </c>
      <c r="L3713" s="1">
        <f>Global_Household_Financial_Dyna[[#This Row],[Monthly_Savings]]/Global_Household_Financial_Dyna[[#This Row],[Net Income]]</f>
        <v>0.4830463048958471</v>
      </c>
      <c r="M3713" s="2">
        <f>Global_Household_Financial_Dyna[[#This Row],[Monthly_Expenses]]/Global_Household_Financial_Dyna[[#This Row],[Net Income]]</f>
        <v>0.5169536951041529</v>
      </c>
      <c r="N3713" t="str">
        <f>IF(Global_Household_Financial_Dyna[[#This Row],[Monthly_Savings]]&lt;0,"High Risk", IF(Global_Household_Financial_Dyna[[#This Row],[Savings Rate%]]&lt;0.1, "Medium", "Safe"))</f>
        <v>Safe</v>
      </c>
      <c r="O3713">
        <f>Global_Household_Financial_Dyna[[#This Row],[Total_Household_Income]]/Global_Household_Financial_Dyna[[#This Row],[Family_Size]]</f>
        <v>2153.4279999999999</v>
      </c>
      <c r="P3713" s="2">
        <f t="shared" si="114"/>
        <v>0.30718716818024266</v>
      </c>
      <c r="Q3713" s="2">
        <f t="shared" si="115"/>
        <v>0.17585913671560444</v>
      </c>
      <c r="R3713" s="2" t="str">
        <f>IF(Global_Household_Financial_Dyna[[#This Row],[Vs country_Average]]&lt;-0.2, "Underperformer", IF(Global_Household_Financial_Dyna[[#This Row],[Vs country_Average]]&gt;0.2, "Outperformer", "Normal"))</f>
        <v>Normal</v>
      </c>
      <c r="S37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3640.72</v>
      </c>
      <c r="T37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3640.72</v>
      </c>
      <c r="U37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3640.72</v>
      </c>
      <c r="V37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3640.72</v>
      </c>
    </row>
    <row r="3714" spans="1:22" x14ac:dyDescent="0.3">
      <c r="A3714">
        <v>3724</v>
      </c>
      <c r="B3714" t="s">
        <v>18</v>
      </c>
      <c r="C3714" t="s">
        <v>19</v>
      </c>
      <c r="D3714">
        <v>1</v>
      </c>
      <c r="E3714">
        <v>1</v>
      </c>
      <c r="F3714">
        <v>3446.54</v>
      </c>
      <c r="G3714">
        <v>3446.54</v>
      </c>
      <c r="H3714">
        <v>758.24</v>
      </c>
      <c r="I3714">
        <v>1373.31</v>
      </c>
      <c r="J3714">
        <v>1314.98</v>
      </c>
      <c r="K3714">
        <f>Global_Household_Financial_Dyna[[#This Row],[Total_Household_Income]]-Global_Household_Financial_Dyna[[#This Row],[Estimated_Taxes]]</f>
        <v>2688.3</v>
      </c>
      <c r="L3714" s="1">
        <f>Global_Household_Financial_Dyna[[#This Row],[Monthly_Savings]]/Global_Household_Financial_Dyna[[#This Row],[Net Income]]</f>
        <v>0.48914927649443884</v>
      </c>
      <c r="M3714" s="2">
        <f>Global_Household_Financial_Dyna[[#This Row],[Monthly_Expenses]]/Global_Household_Financial_Dyna[[#This Row],[Net Income]]</f>
        <v>0.5108470036826247</v>
      </c>
      <c r="N3714" t="str">
        <f>IF(Global_Household_Financial_Dyna[[#This Row],[Monthly_Savings]]&lt;0,"High Risk", IF(Global_Household_Financial_Dyna[[#This Row],[Savings Rate%]]&lt;0.1, "Medium", "Safe"))</f>
        <v>Safe</v>
      </c>
      <c r="O3714">
        <f>Global_Household_Financial_Dyna[[#This Row],[Total_Household_Income]]/Global_Household_Financial_Dyna[[#This Row],[Family_Size]]</f>
        <v>3446.54</v>
      </c>
      <c r="P3714" s="2">
        <f t="shared" ref="P3714:P3777" si="116">AVERAGEIF($B$2:$B$4986,$B3714,$L$2:$L$4986)</f>
        <v>0.32336204947805613</v>
      </c>
      <c r="Q3714" s="2">
        <f t="shared" ref="Q3714:Q3777" si="117">L3714-P3714</f>
        <v>0.16578722701638271</v>
      </c>
      <c r="R3714" s="2" t="str">
        <f>IF(Global_Household_Financial_Dyna[[#This Row],[Vs country_Average]]&lt;-0.2, "Underperformer", IF(Global_Household_Financial_Dyna[[#This Row],[Vs country_Average]]&gt;0.2, "Outperformer", "Normal"))</f>
        <v>Normal</v>
      </c>
      <c r="S37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1314.98</v>
      </c>
      <c r="T37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1314.98</v>
      </c>
      <c r="U37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1314.98</v>
      </c>
      <c r="V37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1314.98</v>
      </c>
    </row>
    <row r="3715" spans="1:22" x14ac:dyDescent="0.3">
      <c r="A3715">
        <v>3725</v>
      </c>
      <c r="B3715" t="s">
        <v>10</v>
      </c>
      <c r="C3715" t="s">
        <v>22</v>
      </c>
      <c r="D3715">
        <v>4</v>
      </c>
      <c r="E3715">
        <v>3</v>
      </c>
      <c r="F3715">
        <v>935.92</v>
      </c>
      <c r="G3715">
        <v>2164.86</v>
      </c>
      <c r="H3715">
        <v>216.49</v>
      </c>
      <c r="I3715">
        <v>526.26</v>
      </c>
      <c r="J3715">
        <v>1422.11</v>
      </c>
      <c r="K3715">
        <f>Global_Household_Financial_Dyna[[#This Row],[Total_Household_Income]]-Global_Household_Financial_Dyna[[#This Row],[Estimated_Taxes]]</f>
        <v>1948.3700000000001</v>
      </c>
      <c r="L3715" s="1">
        <f>Global_Household_Financial_Dyna[[#This Row],[Monthly_Savings]]/Global_Household_Financial_Dyna[[#This Row],[Net Income]]</f>
        <v>0.72989729876768772</v>
      </c>
      <c r="M3715" s="2">
        <f>Global_Household_Financial_Dyna[[#This Row],[Monthly_Expenses]]/Global_Household_Financial_Dyna[[#This Row],[Net Income]]</f>
        <v>0.27010270123231211</v>
      </c>
      <c r="N3715" t="str">
        <f>IF(Global_Household_Financial_Dyna[[#This Row],[Monthly_Savings]]&lt;0,"High Risk", IF(Global_Household_Financial_Dyna[[#This Row],[Savings Rate%]]&lt;0.1, "Medium", "Safe"))</f>
        <v>Safe</v>
      </c>
      <c r="O3715">
        <f>Global_Household_Financial_Dyna[[#This Row],[Total_Household_Income]]/Global_Household_Financial_Dyna[[#This Row],[Family_Size]]</f>
        <v>541.21500000000003</v>
      </c>
      <c r="P3715" s="2">
        <f t="shared" si="116"/>
        <v>0.42077341556833553</v>
      </c>
      <c r="Q3715" s="2">
        <f t="shared" si="117"/>
        <v>0.30912388319935219</v>
      </c>
      <c r="R3715" s="2" t="str">
        <f>IF(Global_Household_Financial_Dyna[[#This Row],[Vs country_Average]]&lt;-0.2, "Underperformer", IF(Global_Household_Financial_Dyna[[#This Row],[Vs country_Average]]&gt;0.2, "Outperformer", "Normal"))</f>
        <v>Outperformer</v>
      </c>
      <c r="S37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1422.11</v>
      </c>
      <c r="T37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1422.11</v>
      </c>
      <c r="U37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1422.11</v>
      </c>
      <c r="V37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1422.11</v>
      </c>
    </row>
    <row r="3716" spans="1:22" x14ac:dyDescent="0.3">
      <c r="A3716">
        <v>3726</v>
      </c>
      <c r="B3716" t="s">
        <v>12</v>
      </c>
      <c r="C3716" t="s">
        <v>13</v>
      </c>
      <c r="D3716">
        <v>2</v>
      </c>
      <c r="E3716">
        <v>1</v>
      </c>
      <c r="F3716">
        <v>3822.99</v>
      </c>
      <c r="G3716">
        <v>3822.99</v>
      </c>
      <c r="H3716">
        <v>955.75</v>
      </c>
      <c r="I3716">
        <v>1955.52</v>
      </c>
      <c r="J3716">
        <v>911.72</v>
      </c>
      <c r="K3716">
        <f>Global_Household_Financial_Dyna[[#This Row],[Total_Household_Income]]-Global_Household_Financial_Dyna[[#This Row],[Estimated_Taxes]]</f>
        <v>2867.24</v>
      </c>
      <c r="L3716" s="1">
        <f>Global_Household_Financial_Dyna[[#This Row],[Monthly_Savings]]/Global_Household_Financial_Dyna[[#This Row],[Net Income]]</f>
        <v>0.31797826481215385</v>
      </c>
      <c r="M3716" s="2">
        <f>Global_Household_Financial_Dyna[[#This Row],[Monthly_Expenses]]/Global_Household_Financial_Dyna[[#This Row],[Net Income]]</f>
        <v>0.68202173518784615</v>
      </c>
      <c r="N3716" t="str">
        <f>IF(Global_Household_Financial_Dyna[[#This Row],[Monthly_Savings]]&lt;0,"High Risk", IF(Global_Household_Financial_Dyna[[#This Row],[Savings Rate%]]&lt;0.1, "Medium", "Safe"))</f>
        <v>Safe</v>
      </c>
      <c r="O3716">
        <f>Global_Household_Financial_Dyna[[#This Row],[Total_Household_Income]]/Global_Household_Financial_Dyna[[#This Row],[Family_Size]]</f>
        <v>1911.4949999999999</v>
      </c>
      <c r="P3716" s="2">
        <f t="shared" si="116"/>
        <v>0.30718716818024266</v>
      </c>
      <c r="Q3716" s="2">
        <f t="shared" si="117"/>
        <v>1.079109663191119E-2</v>
      </c>
      <c r="R3716" s="2" t="str">
        <f>IF(Global_Household_Financial_Dyna[[#This Row],[Vs country_Average]]&lt;-0.2, "Underperformer", IF(Global_Household_Financial_Dyna[[#This Row],[Vs country_Average]]&gt;0.2, "Outperformer", "Normal"))</f>
        <v>Normal</v>
      </c>
      <c r="S37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911.72</v>
      </c>
      <c r="T37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911.72</v>
      </c>
      <c r="U37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911.72</v>
      </c>
      <c r="V37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911.72</v>
      </c>
    </row>
    <row r="3717" spans="1:22" x14ac:dyDescent="0.3">
      <c r="A3717">
        <v>3727</v>
      </c>
      <c r="B3717" t="s">
        <v>18</v>
      </c>
      <c r="C3717" t="s">
        <v>20</v>
      </c>
      <c r="D3717">
        <v>7</v>
      </c>
      <c r="E3717">
        <v>3</v>
      </c>
      <c r="F3717">
        <v>5060.75</v>
      </c>
      <c r="G3717">
        <v>10172.91</v>
      </c>
      <c r="H3717">
        <v>2746.69</v>
      </c>
      <c r="I3717">
        <v>3110.24</v>
      </c>
      <c r="J3717">
        <v>4315.9799999999996</v>
      </c>
      <c r="K3717">
        <f>Global_Household_Financial_Dyna[[#This Row],[Total_Household_Income]]-Global_Household_Financial_Dyna[[#This Row],[Estimated_Taxes]]</f>
        <v>7426.2199999999993</v>
      </c>
      <c r="L3717" s="1">
        <f>Global_Household_Financial_Dyna[[#This Row],[Monthly_Savings]]/Global_Household_Financial_Dyna[[#This Row],[Net Income]]</f>
        <v>0.58118127391862884</v>
      </c>
      <c r="M3717" s="2">
        <f>Global_Household_Financial_Dyna[[#This Row],[Monthly_Expenses]]/Global_Household_Financial_Dyna[[#This Row],[Net Income]]</f>
        <v>0.41881872608137116</v>
      </c>
      <c r="N3717" t="str">
        <f>IF(Global_Household_Financial_Dyna[[#This Row],[Monthly_Savings]]&lt;0,"High Risk", IF(Global_Household_Financial_Dyna[[#This Row],[Savings Rate%]]&lt;0.1, "Medium", "Safe"))</f>
        <v>Safe</v>
      </c>
      <c r="O3717">
        <f>Global_Household_Financial_Dyna[[#This Row],[Total_Household_Income]]/Global_Household_Financial_Dyna[[#This Row],[Family_Size]]</f>
        <v>1453.2728571428572</v>
      </c>
      <c r="P3717" s="2">
        <f t="shared" si="116"/>
        <v>0.32336204947805613</v>
      </c>
      <c r="Q3717" s="2">
        <f t="shared" si="117"/>
        <v>0.2578192244405727</v>
      </c>
      <c r="R3717" s="2" t="str">
        <f>IF(Global_Household_Financial_Dyna[[#This Row],[Vs country_Average]]&lt;-0.2, "Underperformer", IF(Global_Household_Financial_Dyna[[#This Row],[Vs country_Average]]&gt;0.2, "Outperformer", "Normal"))</f>
        <v>Outperformer</v>
      </c>
      <c r="S37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4315.9799999999996</v>
      </c>
      <c r="T37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4315.9799999999996</v>
      </c>
      <c r="U37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4315.9799999999996</v>
      </c>
      <c r="V37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4315.9799999999996</v>
      </c>
    </row>
    <row r="3718" spans="1:22" x14ac:dyDescent="0.3">
      <c r="A3718">
        <v>3728</v>
      </c>
      <c r="B3718" t="s">
        <v>18</v>
      </c>
      <c r="C3718" t="s">
        <v>20</v>
      </c>
      <c r="D3718">
        <v>8</v>
      </c>
      <c r="E3718">
        <v>3</v>
      </c>
      <c r="F3718">
        <v>3137.65</v>
      </c>
      <c r="G3718">
        <v>7003.79</v>
      </c>
      <c r="H3718">
        <v>1540.83</v>
      </c>
      <c r="I3718">
        <v>5662.05</v>
      </c>
      <c r="J3718">
        <v>-199.09</v>
      </c>
      <c r="K3718">
        <f>Global_Household_Financial_Dyna[[#This Row],[Total_Household_Income]]-Global_Household_Financial_Dyna[[#This Row],[Estimated_Taxes]]</f>
        <v>5462.96</v>
      </c>
      <c r="L3718" s="1">
        <f>Global_Household_Financial_Dyna[[#This Row],[Monthly_Savings]]/Global_Household_Financial_Dyna[[#This Row],[Net Income]]</f>
        <v>-3.6443612986366364E-2</v>
      </c>
      <c r="M3718" s="2">
        <f>Global_Household_Financial_Dyna[[#This Row],[Monthly_Expenses]]/Global_Household_Financial_Dyna[[#This Row],[Net Income]]</f>
        <v>1.0364436129863663</v>
      </c>
      <c r="N3718" t="str">
        <f>IF(Global_Household_Financial_Dyna[[#This Row],[Monthly_Savings]]&lt;0,"High Risk", IF(Global_Household_Financial_Dyna[[#This Row],[Savings Rate%]]&lt;0.1, "Medium", "Safe"))</f>
        <v>High Risk</v>
      </c>
      <c r="O3718">
        <f>Global_Household_Financial_Dyna[[#This Row],[Total_Household_Income]]/Global_Household_Financial_Dyna[[#This Row],[Family_Size]]</f>
        <v>875.47375</v>
      </c>
      <c r="P3718" s="2">
        <f t="shared" si="116"/>
        <v>0.32336204947805613</v>
      </c>
      <c r="Q3718" s="2">
        <f t="shared" si="117"/>
        <v>-0.35980566246442247</v>
      </c>
      <c r="R3718" s="2" t="str">
        <f>IF(Global_Household_Financial_Dyna[[#This Row],[Vs country_Average]]&lt;-0.2, "Underperformer", IF(Global_Household_Financial_Dyna[[#This Row],[Vs country_Average]]&gt;0.2, "Outperformer", "Normal"))</f>
        <v>Underperformer</v>
      </c>
      <c r="S37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84.012500000000017</v>
      </c>
      <c r="T37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367.11500000000001</v>
      </c>
      <c r="U37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650.21749999999997</v>
      </c>
      <c r="V37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933.32</v>
      </c>
    </row>
    <row r="3719" spans="1:22" x14ac:dyDescent="0.3">
      <c r="A3719">
        <v>3729</v>
      </c>
      <c r="B3719" t="s">
        <v>18</v>
      </c>
      <c r="C3719" t="s">
        <v>20</v>
      </c>
      <c r="D3719">
        <v>3</v>
      </c>
      <c r="E3719">
        <v>1</v>
      </c>
      <c r="F3719">
        <v>4871.33</v>
      </c>
      <c r="G3719">
        <v>4871.33</v>
      </c>
      <c r="H3719">
        <v>1071.69</v>
      </c>
      <c r="I3719">
        <v>1857.09</v>
      </c>
      <c r="J3719">
        <v>1942.55</v>
      </c>
      <c r="K3719">
        <f>Global_Household_Financial_Dyna[[#This Row],[Total_Household_Income]]-Global_Household_Financial_Dyna[[#This Row],[Estimated_Taxes]]</f>
        <v>3799.64</v>
      </c>
      <c r="L3719" s="1">
        <f>Global_Household_Financial_Dyna[[#This Row],[Monthly_Savings]]/Global_Household_Financial_Dyna[[#This Row],[Net Income]]</f>
        <v>0.51124580223389582</v>
      </c>
      <c r="M3719" s="2">
        <f>Global_Household_Financial_Dyna[[#This Row],[Monthly_Expenses]]/Global_Household_Financial_Dyna[[#This Row],[Net Income]]</f>
        <v>0.48875419776610413</v>
      </c>
      <c r="N3719" t="str">
        <f>IF(Global_Household_Financial_Dyna[[#This Row],[Monthly_Savings]]&lt;0,"High Risk", IF(Global_Household_Financial_Dyna[[#This Row],[Savings Rate%]]&lt;0.1, "Medium", "Safe"))</f>
        <v>Safe</v>
      </c>
      <c r="O3719">
        <f>Global_Household_Financial_Dyna[[#This Row],[Total_Household_Income]]/Global_Household_Financial_Dyna[[#This Row],[Family_Size]]</f>
        <v>1623.7766666666666</v>
      </c>
      <c r="P3719" s="2">
        <f t="shared" si="116"/>
        <v>0.32336204947805613</v>
      </c>
      <c r="Q3719" s="2">
        <f t="shared" si="117"/>
        <v>0.18788375275583968</v>
      </c>
      <c r="R3719" s="2" t="str">
        <f>IF(Global_Household_Financial_Dyna[[#This Row],[Vs country_Average]]&lt;-0.2, "Underperformer", IF(Global_Household_Financial_Dyna[[#This Row],[Vs country_Average]]&gt;0.2, "Outperformer", "Normal"))</f>
        <v>Normal</v>
      </c>
      <c r="S37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1942.55</v>
      </c>
      <c r="T37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1942.55</v>
      </c>
      <c r="U37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1942.55</v>
      </c>
      <c r="V37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1942.55</v>
      </c>
    </row>
    <row r="3720" spans="1:22" x14ac:dyDescent="0.3">
      <c r="A3720">
        <v>3730</v>
      </c>
      <c r="B3720" t="s">
        <v>16</v>
      </c>
      <c r="C3720" t="s">
        <v>21</v>
      </c>
      <c r="D3720">
        <v>6</v>
      </c>
      <c r="E3720">
        <v>1</v>
      </c>
      <c r="F3720">
        <v>1550.67</v>
      </c>
      <c r="G3720">
        <v>1550.67</v>
      </c>
      <c r="H3720">
        <v>542.74</v>
      </c>
      <c r="I3720">
        <v>1471.59</v>
      </c>
      <c r="J3720">
        <v>-463.65</v>
      </c>
      <c r="K3720">
        <f>Global_Household_Financial_Dyna[[#This Row],[Total_Household_Income]]-Global_Household_Financial_Dyna[[#This Row],[Estimated_Taxes]]</f>
        <v>1007.9300000000001</v>
      </c>
      <c r="L3720" s="1">
        <f>Global_Household_Financial_Dyna[[#This Row],[Monthly_Savings]]/Global_Household_Financial_Dyna[[#This Row],[Net Income]]</f>
        <v>-0.46000218269125825</v>
      </c>
      <c r="M3720" s="2">
        <f>Global_Household_Financial_Dyna[[#This Row],[Monthly_Expenses]]/Global_Household_Financial_Dyna[[#This Row],[Net Income]]</f>
        <v>1.4600121040151597</v>
      </c>
      <c r="N3720" t="str">
        <f>IF(Global_Household_Financial_Dyna[[#This Row],[Monthly_Savings]]&lt;0,"High Risk", IF(Global_Household_Financial_Dyna[[#This Row],[Savings Rate%]]&lt;0.1, "Medium", "Safe"))</f>
        <v>High Risk</v>
      </c>
      <c r="O3720">
        <f>Global_Household_Financial_Dyna[[#This Row],[Total_Household_Income]]/Global_Household_Financial_Dyna[[#This Row],[Family_Size]]</f>
        <v>258.44499999999999</v>
      </c>
      <c r="P3720" s="2">
        <f t="shared" si="116"/>
        <v>0.15879799892000862</v>
      </c>
      <c r="Q3720" s="2">
        <f t="shared" si="117"/>
        <v>-0.61880018161126693</v>
      </c>
      <c r="R3720" s="2" t="str">
        <f>IF(Global_Household_Financial_Dyna[[#This Row],[Vs country_Average]]&lt;-0.2, "Underperformer", IF(Global_Household_Financial_Dyna[[#This Row],[Vs country_Average]]&gt;0.2, "Outperformer", "Normal"))</f>
        <v>Underperformer</v>
      </c>
      <c r="S37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-390.07049999999998</v>
      </c>
      <c r="T37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-316.49099999999999</v>
      </c>
      <c r="U37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-242.91149999999999</v>
      </c>
      <c r="V37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-169.33199999999994</v>
      </c>
    </row>
    <row r="3721" spans="1:22" x14ac:dyDescent="0.3">
      <c r="A3721">
        <v>3731</v>
      </c>
      <c r="B3721" t="s">
        <v>18</v>
      </c>
      <c r="C3721" t="s">
        <v>20</v>
      </c>
      <c r="D3721">
        <v>7</v>
      </c>
      <c r="E3721">
        <v>3</v>
      </c>
      <c r="F3721">
        <v>3526.18</v>
      </c>
      <c r="G3721">
        <v>7461.09</v>
      </c>
      <c r="H3721">
        <v>1641.44</v>
      </c>
      <c r="I3721">
        <v>4704.7700000000004</v>
      </c>
      <c r="J3721">
        <v>1114.8900000000001</v>
      </c>
      <c r="K3721">
        <f>Global_Household_Financial_Dyna[[#This Row],[Total_Household_Income]]-Global_Household_Financial_Dyna[[#This Row],[Estimated_Taxes]]</f>
        <v>5819.65</v>
      </c>
      <c r="L3721" s="1">
        <f>Global_Household_Financial_Dyna[[#This Row],[Monthly_Savings]]/Global_Household_Financial_Dyna[[#This Row],[Net Income]]</f>
        <v>0.19157337640579764</v>
      </c>
      <c r="M3721" s="2">
        <f>Global_Household_Financial_Dyna[[#This Row],[Monthly_Expenses]]/Global_Household_Financial_Dyna[[#This Row],[Net Income]]</f>
        <v>0.80842834191059609</v>
      </c>
      <c r="N3721" t="str">
        <f>IF(Global_Household_Financial_Dyna[[#This Row],[Monthly_Savings]]&lt;0,"High Risk", IF(Global_Household_Financial_Dyna[[#This Row],[Savings Rate%]]&lt;0.1, "Medium", "Safe"))</f>
        <v>Safe</v>
      </c>
      <c r="O3721">
        <f>Global_Household_Financial_Dyna[[#This Row],[Total_Household_Income]]/Global_Household_Financial_Dyna[[#This Row],[Family_Size]]</f>
        <v>1065.8700000000001</v>
      </c>
      <c r="P3721" s="2">
        <f t="shared" si="116"/>
        <v>0.32336204947805613</v>
      </c>
      <c r="Q3721" s="2">
        <f t="shared" si="117"/>
        <v>-0.1317886730722585</v>
      </c>
      <c r="R3721" s="2" t="str">
        <f>IF(Global_Household_Financial_Dyna[[#This Row],[Vs country_Average]]&lt;-0.2, "Underperformer", IF(Global_Household_Financial_Dyna[[#This Row],[Vs country_Average]]&gt;0.2, "Outperformer", "Normal"))</f>
        <v>Normal</v>
      </c>
      <c r="S37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1114.8900000000001</v>
      </c>
      <c r="T37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1114.8900000000001</v>
      </c>
      <c r="U37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1114.8900000000001</v>
      </c>
      <c r="V37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1114.8900000000001</v>
      </c>
    </row>
    <row r="3722" spans="1:22" x14ac:dyDescent="0.3">
      <c r="A3722">
        <v>3732</v>
      </c>
      <c r="B3722" t="s">
        <v>12</v>
      </c>
      <c r="C3722" t="s">
        <v>13</v>
      </c>
      <c r="D3722">
        <v>2</v>
      </c>
      <c r="E3722">
        <v>2</v>
      </c>
      <c r="F3722">
        <v>3975.49</v>
      </c>
      <c r="G3722">
        <v>5800.72</v>
      </c>
      <c r="H3722">
        <v>1450.18</v>
      </c>
      <c r="I3722">
        <v>2468.77</v>
      </c>
      <c r="J3722">
        <v>1881.77</v>
      </c>
      <c r="K3722">
        <f>Global_Household_Financial_Dyna[[#This Row],[Total_Household_Income]]-Global_Household_Financial_Dyna[[#This Row],[Estimated_Taxes]]</f>
        <v>4350.54</v>
      </c>
      <c r="L3722" s="1">
        <f>Global_Household_Financial_Dyna[[#This Row],[Monthly_Savings]]/Global_Household_Financial_Dyna[[#This Row],[Net Income]]</f>
        <v>0.43253711033572845</v>
      </c>
      <c r="M3722" s="2">
        <f>Global_Household_Financial_Dyna[[#This Row],[Monthly_Expenses]]/Global_Household_Financial_Dyna[[#This Row],[Net Income]]</f>
        <v>0.56746288966427161</v>
      </c>
      <c r="N3722" t="str">
        <f>IF(Global_Household_Financial_Dyna[[#This Row],[Monthly_Savings]]&lt;0,"High Risk", IF(Global_Household_Financial_Dyna[[#This Row],[Savings Rate%]]&lt;0.1, "Medium", "Safe"))</f>
        <v>Safe</v>
      </c>
      <c r="O3722">
        <f>Global_Household_Financial_Dyna[[#This Row],[Total_Household_Income]]/Global_Household_Financial_Dyna[[#This Row],[Family_Size]]</f>
        <v>2900.36</v>
      </c>
      <c r="P3722" s="2">
        <f t="shared" si="116"/>
        <v>0.30718716818024266</v>
      </c>
      <c r="Q3722" s="2">
        <f t="shared" si="117"/>
        <v>0.12534994215548578</v>
      </c>
      <c r="R3722" s="2" t="str">
        <f>IF(Global_Household_Financial_Dyna[[#This Row],[Vs country_Average]]&lt;-0.2, "Underperformer", IF(Global_Household_Financial_Dyna[[#This Row],[Vs country_Average]]&gt;0.2, "Outperformer", "Normal"))</f>
        <v>Normal</v>
      </c>
      <c r="S37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1881.77</v>
      </c>
      <c r="T37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1881.77</v>
      </c>
      <c r="U37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1881.77</v>
      </c>
      <c r="V37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1881.77</v>
      </c>
    </row>
    <row r="3723" spans="1:22" x14ac:dyDescent="0.3">
      <c r="A3723">
        <v>3733</v>
      </c>
      <c r="B3723" t="s">
        <v>10</v>
      </c>
      <c r="C3723" t="s">
        <v>11</v>
      </c>
      <c r="D3723">
        <v>6</v>
      </c>
      <c r="E3723">
        <v>3</v>
      </c>
      <c r="F3723">
        <v>702.46</v>
      </c>
      <c r="G3723">
        <v>1410.87</v>
      </c>
      <c r="H3723">
        <v>141.09</v>
      </c>
      <c r="I3723">
        <v>769.77</v>
      </c>
      <c r="J3723">
        <v>500.01</v>
      </c>
      <c r="K3723">
        <f>Global_Household_Financial_Dyna[[#This Row],[Total_Household_Income]]-Global_Household_Financial_Dyna[[#This Row],[Estimated_Taxes]]</f>
        <v>1269.78</v>
      </c>
      <c r="L3723" s="1">
        <f>Global_Household_Financial_Dyna[[#This Row],[Monthly_Savings]]/Global_Household_Financial_Dyna[[#This Row],[Net Income]]</f>
        <v>0.39377687473420592</v>
      </c>
      <c r="M3723" s="2">
        <f>Global_Household_Financial_Dyna[[#This Row],[Monthly_Expenses]]/Global_Household_Financial_Dyna[[#This Row],[Net Income]]</f>
        <v>0.60622312526579403</v>
      </c>
      <c r="N3723" t="str">
        <f>IF(Global_Household_Financial_Dyna[[#This Row],[Monthly_Savings]]&lt;0,"High Risk", IF(Global_Household_Financial_Dyna[[#This Row],[Savings Rate%]]&lt;0.1, "Medium", "Safe"))</f>
        <v>Safe</v>
      </c>
      <c r="O3723">
        <f>Global_Household_Financial_Dyna[[#This Row],[Total_Household_Income]]/Global_Household_Financial_Dyna[[#This Row],[Family_Size]]</f>
        <v>235.14499999999998</v>
      </c>
      <c r="P3723" s="2">
        <f t="shared" si="116"/>
        <v>0.42077341556833553</v>
      </c>
      <c r="Q3723" s="2">
        <f t="shared" si="117"/>
        <v>-2.6996540834129612E-2</v>
      </c>
      <c r="R3723" s="2" t="str">
        <f>IF(Global_Household_Financial_Dyna[[#This Row],[Vs country_Average]]&lt;-0.2, "Underperformer", IF(Global_Household_Financial_Dyna[[#This Row],[Vs country_Average]]&gt;0.2, "Outperformer", "Normal"))</f>
        <v>Normal</v>
      </c>
      <c r="S37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500.01</v>
      </c>
      <c r="T37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500.01</v>
      </c>
      <c r="U37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500.01</v>
      </c>
      <c r="V37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500.01</v>
      </c>
    </row>
    <row r="3724" spans="1:22" x14ac:dyDescent="0.3">
      <c r="A3724">
        <v>3734</v>
      </c>
      <c r="B3724" t="s">
        <v>16</v>
      </c>
      <c r="C3724" t="s">
        <v>21</v>
      </c>
      <c r="D3724">
        <v>5</v>
      </c>
      <c r="E3724">
        <v>3</v>
      </c>
      <c r="F3724">
        <v>3961.45</v>
      </c>
      <c r="G3724">
        <v>8610.43</v>
      </c>
      <c r="H3724">
        <v>3444.17</v>
      </c>
      <c r="I3724">
        <v>4076.02</v>
      </c>
      <c r="J3724">
        <v>1090.24</v>
      </c>
      <c r="K3724">
        <f>Global_Household_Financial_Dyna[[#This Row],[Total_Household_Income]]-Global_Household_Financial_Dyna[[#This Row],[Estimated_Taxes]]</f>
        <v>5166.26</v>
      </c>
      <c r="L3724" s="1">
        <f>Global_Household_Financial_Dyna[[#This Row],[Monthly_Savings]]/Global_Household_Financial_Dyna[[#This Row],[Net Income]]</f>
        <v>0.21103080371487304</v>
      </c>
      <c r="M3724" s="2">
        <f>Global_Household_Financial_Dyna[[#This Row],[Monthly_Expenses]]/Global_Household_Financial_Dyna[[#This Row],[Net Income]]</f>
        <v>0.78896919628512696</v>
      </c>
      <c r="N3724" t="str">
        <f>IF(Global_Household_Financial_Dyna[[#This Row],[Monthly_Savings]]&lt;0,"High Risk", IF(Global_Household_Financial_Dyna[[#This Row],[Savings Rate%]]&lt;0.1, "Medium", "Safe"))</f>
        <v>Safe</v>
      </c>
      <c r="O3724">
        <f>Global_Household_Financial_Dyna[[#This Row],[Total_Household_Income]]/Global_Household_Financial_Dyna[[#This Row],[Family_Size]]</f>
        <v>1722.086</v>
      </c>
      <c r="P3724" s="2">
        <f t="shared" si="116"/>
        <v>0.15879799892000862</v>
      </c>
      <c r="Q3724" s="2">
        <f t="shared" si="117"/>
        <v>5.2232804794864418E-2</v>
      </c>
      <c r="R3724" s="2" t="str">
        <f>IF(Global_Household_Financial_Dyna[[#This Row],[Vs country_Average]]&lt;-0.2, "Underperformer", IF(Global_Household_Financial_Dyna[[#This Row],[Vs country_Average]]&gt;0.2, "Outperformer", "Normal"))</f>
        <v>Normal</v>
      </c>
      <c r="S37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1090.24</v>
      </c>
      <c r="T37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1090.24</v>
      </c>
      <c r="U37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1090.24</v>
      </c>
      <c r="V37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1090.24</v>
      </c>
    </row>
    <row r="3725" spans="1:22" x14ac:dyDescent="0.3">
      <c r="A3725">
        <v>3735</v>
      </c>
      <c r="B3725" t="s">
        <v>18</v>
      </c>
      <c r="C3725" t="s">
        <v>19</v>
      </c>
      <c r="D3725">
        <v>1</v>
      </c>
      <c r="E3725">
        <v>1</v>
      </c>
      <c r="F3725">
        <v>2599.4499999999998</v>
      </c>
      <c r="G3725">
        <v>2599.4499999999998</v>
      </c>
      <c r="H3725">
        <v>571.88</v>
      </c>
      <c r="I3725">
        <v>1374.29</v>
      </c>
      <c r="J3725">
        <v>653.29</v>
      </c>
      <c r="K3725">
        <f>Global_Household_Financial_Dyna[[#This Row],[Total_Household_Income]]-Global_Household_Financial_Dyna[[#This Row],[Estimated_Taxes]]</f>
        <v>2027.5699999999997</v>
      </c>
      <c r="L3725" s="1">
        <f>Global_Household_Financial_Dyna[[#This Row],[Monthly_Savings]]/Global_Household_Financial_Dyna[[#This Row],[Net Income]]</f>
        <v>0.32220342577568223</v>
      </c>
      <c r="M3725" s="2">
        <f>Global_Household_Financial_Dyna[[#This Row],[Monthly_Expenses]]/Global_Household_Financial_Dyna[[#This Row],[Net Income]]</f>
        <v>0.67780150623652957</v>
      </c>
      <c r="N3725" t="str">
        <f>IF(Global_Household_Financial_Dyna[[#This Row],[Monthly_Savings]]&lt;0,"High Risk", IF(Global_Household_Financial_Dyna[[#This Row],[Savings Rate%]]&lt;0.1, "Medium", "Safe"))</f>
        <v>Safe</v>
      </c>
      <c r="O3725">
        <f>Global_Household_Financial_Dyna[[#This Row],[Total_Household_Income]]/Global_Household_Financial_Dyna[[#This Row],[Family_Size]]</f>
        <v>2599.4499999999998</v>
      </c>
      <c r="P3725" s="2">
        <f t="shared" si="116"/>
        <v>0.32336204947805613</v>
      </c>
      <c r="Q3725" s="2">
        <f t="shared" si="117"/>
        <v>-1.1586237023739065E-3</v>
      </c>
      <c r="R3725" s="2" t="str">
        <f>IF(Global_Household_Financial_Dyna[[#This Row],[Vs country_Average]]&lt;-0.2, "Underperformer", IF(Global_Household_Financial_Dyna[[#This Row],[Vs country_Average]]&gt;0.2, "Outperformer", "Normal"))</f>
        <v>Normal</v>
      </c>
      <c r="S37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653.29</v>
      </c>
      <c r="T37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653.29</v>
      </c>
      <c r="U37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653.29</v>
      </c>
      <c r="V37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653.29</v>
      </c>
    </row>
    <row r="3726" spans="1:22" x14ac:dyDescent="0.3">
      <c r="A3726">
        <v>3736</v>
      </c>
      <c r="B3726" t="s">
        <v>10</v>
      </c>
      <c r="C3726" t="s">
        <v>11</v>
      </c>
      <c r="D3726">
        <v>6</v>
      </c>
      <c r="E3726">
        <v>1</v>
      </c>
      <c r="F3726">
        <v>919.23</v>
      </c>
      <c r="G3726">
        <v>919.23</v>
      </c>
      <c r="H3726">
        <v>91.92</v>
      </c>
      <c r="I3726">
        <v>848.2</v>
      </c>
      <c r="J3726">
        <v>-20.89</v>
      </c>
      <c r="K3726">
        <f>Global_Household_Financial_Dyna[[#This Row],[Total_Household_Income]]-Global_Household_Financial_Dyna[[#This Row],[Estimated_Taxes]]</f>
        <v>827.31000000000006</v>
      </c>
      <c r="L3726" s="1">
        <f>Global_Household_Financial_Dyna[[#This Row],[Monthly_Savings]]/Global_Household_Financial_Dyna[[#This Row],[Net Income]]</f>
        <v>-2.5250510691276547E-2</v>
      </c>
      <c r="M3726" s="2">
        <f>Global_Household_Financial_Dyna[[#This Row],[Monthly_Expenses]]/Global_Household_Financial_Dyna[[#This Row],[Net Income]]</f>
        <v>1.0252505106912766</v>
      </c>
      <c r="N3726" t="str">
        <f>IF(Global_Household_Financial_Dyna[[#This Row],[Monthly_Savings]]&lt;0,"High Risk", IF(Global_Household_Financial_Dyna[[#This Row],[Savings Rate%]]&lt;0.1, "Medium", "Safe"))</f>
        <v>High Risk</v>
      </c>
      <c r="O3726">
        <f>Global_Household_Financial_Dyna[[#This Row],[Total_Household_Income]]/Global_Household_Financial_Dyna[[#This Row],[Family_Size]]</f>
        <v>153.20500000000001</v>
      </c>
      <c r="P3726" s="2">
        <f t="shared" si="116"/>
        <v>0.42077341556833553</v>
      </c>
      <c r="Q3726" s="2">
        <f t="shared" si="117"/>
        <v>-0.44602392625961207</v>
      </c>
      <c r="R3726" s="2" t="str">
        <f>IF(Global_Household_Financial_Dyna[[#This Row],[Vs country_Average]]&lt;-0.2, "Underperformer", IF(Global_Household_Financial_Dyna[[#This Row],[Vs country_Average]]&gt;0.2, "Outperformer", "Normal"))</f>
        <v>Underperformer</v>
      </c>
      <c r="S37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21.520000000000003</v>
      </c>
      <c r="T37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63.930000000000021</v>
      </c>
      <c r="U37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106.34000000000002</v>
      </c>
      <c r="V37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148.75000000000006</v>
      </c>
    </row>
    <row r="3727" spans="1:22" x14ac:dyDescent="0.3">
      <c r="A3727">
        <v>3737</v>
      </c>
      <c r="B3727" t="s">
        <v>16</v>
      </c>
      <c r="C3727" t="s">
        <v>17</v>
      </c>
      <c r="D3727">
        <v>8</v>
      </c>
      <c r="E3727">
        <v>3</v>
      </c>
      <c r="F3727">
        <v>2730.83</v>
      </c>
      <c r="G3727">
        <v>5754.99</v>
      </c>
      <c r="H3727">
        <v>2014.25</v>
      </c>
      <c r="I3727">
        <v>4647.95</v>
      </c>
      <c r="J3727">
        <v>-907.2</v>
      </c>
      <c r="K3727">
        <f>Global_Household_Financial_Dyna[[#This Row],[Total_Household_Income]]-Global_Household_Financial_Dyna[[#This Row],[Estimated_Taxes]]</f>
        <v>3740.74</v>
      </c>
      <c r="L3727" s="1">
        <f>Global_Household_Financial_Dyna[[#This Row],[Monthly_Savings]]/Global_Household_Financial_Dyna[[#This Row],[Net Income]]</f>
        <v>-0.24251885990472477</v>
      </c>
      <c r="M3727" s="2">
        <f>Global_Household_Financial_Dyna[[#This Row],[Monthly_Expenses]]/Global_Household_Financial_Dyna[[#This Row],[Net Income]]</f>
        <v>1.242521533172581</v>
      </c>
      <c r="N3727" t="str">
        <f>IF(Global_Household_Financial_Dyna[[#This Row],[Monthly_Savings]]&lt;0,"High Risk", IF(Global_Household_Financial_Dyna[[#This Row],[Savings Rate%]]&lt;0.1, "Medium", "Safe"))</f>
        <v>High Risk</v>
      </c>
      <c r="O3727">
        <f>Global_Household_Financial_Dyna[[#This Row],[Total_Household_Income]]/Global_Household_Financial_Dyna[[#This Row],[Family_Size]]</f>
        <v>719.37374999999997</v>
      </c>
      <c r="P3727" s="2">
        <f t="shared" si="116"/>
        <v>0.15879799892000862</v>
      </c>
      <c r="Q3727" s="2">
        <f t="shared" si="117"/>
        <v>-0.40131685882473339</v>
      </c>
      <c r="R3727" s="2" t="str">
        <f>IF(Global_Household_Financial_Dyna[[#This Row],[Vs country_Average]]&lt;-0.2, "Underperformer", IF(Global_Household_Financial_Dyna[[#This Row],[Vs country_Average]]&gt;0.2, "Outperformer", "Normal"))</f>
        <v>Underperformer</v>
      </c>
      <c r="S37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-674.80250000000001</v>
      </c>
      <c r="T37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-442.40500000000003</v>
      </c>
      <c r="U37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-210.00750000000005</v>
      </c>
      <c r="V37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22.389999999999986</v>
      </c>
    </row>
    <row r="3728" spans="1:22" x14ac:dyDescent="0.3">
      <c r="A3728">
        <v>3738</v>
      </c>
      <c r="B3728" t="s">
        <v>14</v>
      </c>
      <c r="C3728" t="s">
        <v>15</v>
      </c>
      <c r="D3728">
        <v>5</v>
      </c>
      <c r="E3728">
        <v>2</v>
      </c>
      <c r="F3728">
        <v>1756.34</v>
      </c>
      <c r="G3728">
        <v>2604.09</v>
      </c>
      <c r="H3728">
        <v>390.61</v>
      </c>
      <c r="I3728">
        <v>1610.04</v>
      </c>
      <c r="J3728">
        <v>603.42999999999995</v>
      </c>
      <c r="K3728">
        <f>Global_Household_Financial_Dyna[[#This Row],[Total_Household_Income]]-Global_Household_Financial_Dyna[[#This Row],[Estimated_Taxes]]</f>
        <v>2213.48</v>
      </c>
      <c r="L3728" s="1">
        <f>Global_Household_Financial_Dyna[[#This Row],[Monthly_Savings]]/Global_Household_Financial_Dyna[[#This Row],[Net Income]]</f>
        <v>0.27261597123082204</v>
      </c>
      <c r="M3728" s="2">
        <f>Global_Household_Financial_Dyna[[#This Row],[Monthly_Expenses]]/Global_Household_Financial_Dyna[[#This Row],[Net Income]]</f>
        <v>0.7273795109962593</v>
      </c>
      <c r="N3728" t="str">
        <f>IF(Global_Household_Financial_Dyna[[#This Row],[Monthly_Savings]]&lt;0,"High Risk", IF(Global_Household_Financial_Dyna[[#This Row],[Savings Rate%]]&lt;0.1, "Medium", "Safe"))</f>
        <v>Safe</v>
      </c>
      <c r="O3728">
        <f>Global_Household_Financial_Dyna[[#This Row],[Total_Household_Income]]/Global_Household_Financial_Dyna[[#This Row],[Family_Size]]</f>
        <v>520.81799999999998</v>
      </c>
      <c r="P3728" s="2">
        <f t="shared" si="116"/>
        <v>0.39788995363055785</v>
      </c>
      <c r="Q3728" s="2">
        <f t="shared" si="117"/>
        <v>-0.12527398239973581</v>
      </c>
      <c r="R3728" s="2" t="str">
        <f>IF(Global_Household_Financial_Dyna[[#This Row],[Vs country_Average]]&lt;-0.2, "Underperformer", IF(Global_Household_Financial_Dyna[[#This Row],[Vs country_Average]]&gt;0.2, "Outperformer", "Normal"))</f>
        <v>Normal</v>
      </c>
      <c r="S37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603.42999999999995</v>
      </c>
      <c r="T37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603.42999999999995</v>
      </c>
      <c r="U37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603.42999999999995</v>
      </c>
      <c r="V37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603.42999999999995</v>
      </c>
    </row>
    <row r="3729" spans="1:22" x14ac:dyDescent="0.3">
      <c r="A3729">
        <v>3739</v>
      </c>
      <c r="B3729" t="s">
        <v>14</v>
      </c>
      <c r="C3729" t="s">
        <v>15</v>
      </c>
      <c r="D3729">
        <v>6</v>
      </c>
      <c r="E3729">
        <v>2</v>
      </c>
      <c r="F3729">
        <v>1362.4</v>
      </c>
      <c r="G3729">
        <v>2088.84</v>
      </c>
      <c r="H3729">
        <v>313.33</v>
      </c>
      <c r="I3729">
        <v>1221.32</v>
      </c>
      <c r="J3729">
        <v>554.20000000000005</v>
      </c>
      <c r="K3729">
        <f>Global_Household_Financial_Dyna[[#This Row],[Total_Household_Income]]-Global_Household_Financial_Dyna[[#This Row],[Estimated_Taxes]]</f>
        <v>1775.5100000000002</v>
      </c>
      <c r="L3729" s="1">
        <f>Global_Household_Financial_Dyna[[#This Row],[Monthly_Savings]]/Global_Household_Financial_Dyna[[#This Row],[Net Income]]</f>
        <v>0.312135668061571</v>
      </c>
      <c r="M3729" s="2">
        <f>Global_Household_Financial_Dyna[[#This Row],[Monthly_Expenses]]/Global_Household_Financial_Dyna[[#This Row],[Net Income]]</f>
        <v>0.68786996412298429</v>
      </c>
      <c r="N3729" t="str">
        <f>IF(Global_Household_Financial_Dyna[[#This Row],[Monthly_Savings]]&lt;0,"High Risk", IF(Global_Household_Financial_Dyna[[#This Row],[Savings Rate%]]&lt;0.1, "Medium", "Safe"))</f>
        <v>Safe</v>
      </c>
      <c r="O3729">
        <f>Global_Household_Financial_Dyna[[#This Row],[Total_Household_Income]]/Global_Household_Financial_Dyna[[#This Row],[Family_Size]]</f>
        <v>348.14000000000004</v>
      </c>
      <c r="P3729" s="2">
        <f t="shared" si="116"/>
        <v>0.39788995363055785</v>
      </c>
      <c r="Q3729" s="2">
        <f t="shared" si="117"/>
        <v>-8.5754285568986843E-2</v>
      </c>
      <c r="R3729" s="2" t="str">
        <f>IF(Global_Household_Financial_Dyna[[#This Row],[Vs country_Average]]&lt;-0.2, "Underperformer", IF(Global_Household_Financial_Dyna[[#This Row],[Vs country_Average]]&gt;0.2, "Outperformer", "Normal"))</f>
        <v>Normal</v>
      </c>
      <c r="S37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554.20000000000005</v>
      </c>
      <c r="T37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554.20000000000005</v>
      </c>
      <c r="U37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554.20000000000005</v>
      </c>
      <c r="V37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554.20000000000005</v>
      </c>
    </row>
    <row r="3730" spans="1:22" x14ac:dyDescent="0.3">
      <c r="A3730">
        <v>3740</v>
      </c>
      <c r="B3730" t="s">
        <v>16</v>
      </c>
      <c r="C3730" t="s">
        <v>17</v>
      </c>
      <c r="D3730">
        <v>3</v>
      </c>
      <c r="E3730">
        <v>2</v>
      </c>
      <c r="F3730">
        <v>4753</v>
      </c>
      <c r="G3730">
        <v>8587.35</v>
      </c>
      <c r="H3730">
        <v>3434.94</v>
      </c>
      <c r="I3730">
        <v>2394.48</v>
      </c>
      <c r="J3730">
        <v>2757.93</v>
      </c>
      <c r="K3730">
        <f>Global_Household_Financial_Dyna[[#This Row],[Total_Household_Income]]-Global_Household_Financial_Dyna[[#This Row],[Estimated_Taxes]]</f>
        <v>5152.41</v>
      </c>
      <c r="L3730" s="1">
        <f>Global_Household_Financial_Dyna[[#This Row],[Monthly_Savings]]/Global_Household_Financial_Dyna[[#This Row],[Net Income]]</f>
        <v>0.53526990282217446</v>
      </c>
      <c r="M3730" s="2">
        <f>Global_Household_Financial_Dyna[[#This Row],[Monthly_Expenses]]/Global_Household_Financial_Dyna[[#This Row],[Net Income]]</f>
        <v>0.46473009717782554</v>
      </c>
      <c r="N3730" t="str">
        <f>IF(Global_Household_Financial_Dyna[[#This Row],[Monthly_Savings]]&lt;0,"High Risk", IF(Global_Household_Financial_Dyna[[#This Row],[Savings Rate%]]&lt;0.1, "Medium", "Safe"))</f>
        <v>Safe</v>
      </c>
      <c r="O3730">
        <f>Global_Household_Financial_Dyna[[#This Row],[Total_Household_Income]]/Global_Household_Financial_Dyna[[#This Row],[Family_Size]]</f>
        <v>2862.4500000000003</v>
      </c>
      <c r="P3730" s="2">
        <f t="shared" si="116"/>
        <v>0.15879799892000862</v>
      </c>
      <c r="Q3730" s="2">
        <f t="shared" si="117"/>
        <v>0.37647190390216584</v>
      </c>
      <c r="R3730" s="2" t="str">
        <f>IF(Global_Household_Financial_Dyna[[#This Row],[Vs country_Average]]&lt;-0.2, "Underperformer", IF(Global_Household_Financial_Dyna[[#This Row],[Vs country_Average]]&gt;0.2, "Outperformer", "Normal"))</f>
        <v>Outperformer</v>
      </c>
      <c r="S37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2757.93</v>
      </c>
      <c r="T37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2757.93</v>
      </c>
      <c r="U37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2757.93</v>
      </c>
      <c r="V37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2757.93</v>
      </c>
    </row>
    <row r="3731" spans="1:22" x14ac:dyDescent="0.3">
      <c r="A3731">
        <v>3741</v>
      </c>
      <c r="B3731" t="s">
        <v>12</v>
      </c>
      <c r="C3731" t="s">
        <v>13</v>
      </c>
      <c r="D3731">
        <v>3</v>
      </c>
      <c r="E3731">
        <v>3</v>
      </c>
      <c r="F3731">
        <v>4068.75</v>
      </c>
      <c r="G3731">
        <v>7854.59</v>
      </c>
      <c r="H3731">
        <v>1963.65</v>
      </c>
      <c r="I3731">
        <v>2539.29</v>
      </c>
      <c r="J3731">
        <v>3351.65</v>
      </c>
      <c r="K3731">
        <f>Global_Household_Financial_Dyna[[#This Row],[Total_Household_Income]]-Global_Household_Financial_Dyna[[#This Row],[Estimated_Taxes]]</f>
        <v>5890.9400000000005</v>
      </c>
      <c r="L3731" s="1">
        <f>Global_Household_Financial_Dyna[[#This Row],[Monthly_Savings]]/Global_Household_Financial_Dyna[[#This Row],[Net Income]]</f>
        <v>0.56894994686756273</v>
      </c>
      <c r="M3731" s="2">
        <f>Global_Household_Financial_Dyna[[#This Row],[Monthly_Expenses]]/Global_Household_Financial_Dyna[[#This Row],[Net Income]]</f>
        <v>0.43105005313243722</v>
      </c>
      <c r="N3731" t="str">
        <f>IF(Global_Household_Financial_Dyna[[#This Row],[Monthly_Savings]]&lt;0,"High Risk", IF(Global_Household_Financial_Dyna[[#This Row],[Savings Rate%]]&lt;0.1, "Medium", "Safe"))</f>
        <v>Safe</v>
      </c>
      <c r="O3731">
        <f>Global_Household_Financial_Dyna[[#This Row],[Total_Household_Income]]/Global_Household_Financial_Dyna[[#This Row],[Family_Size]]</f>
        <v>2618.1966666666667</v>
      </c>
      <c r="P3731" s="2">
        <f t="shared" si="116"/>
        <v>0.30718716818024266</v>
      </c>
      <c r="Q3731" s="2">
        <f t="shared" si="117"/>
        <v>0.26176277868732006</v>
      </c>
      <c r="R3731" s="2" t="str">
        <f>IF(Global_Household_Financial_Dyna[[#This Row],[Vs country_Average]]&lt;-0.2, "Underperformer", IF(Global_Household_Financial_Dyna[[#This Row],[Vs country_Average]]&gt;0.2, "Outperformer", "Normal"))</f>
        <v>Outperformer</v>
      </c>
      <c r="S37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3351.65</v>
      </c>
      <c r="T37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3351.65</v>
      </c>
      <c r="U37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3351.65</v>
      </c>
      <c r="V37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3351.65</v>
      </c>
    </row>
    <row r="3732" spans="1:22" x14ac:dyDescent="0.3">
      <c r="A3732">
        <v>3742</v>
      </c>
      <c r="B3732" t="s">
        <v>14</v>
      </c>
      <c r="C3732" t="s">
        <v>15</v>
      </c>
      <c r="D3732">
        <v>8</v>
      </c>
      <c r="E3732">
        <v>3</v>
      </c>
      <c r="F3732">
        <v>591.53</v>
      </c>
      <c r="G3732">
        <v>1240.8900000000001</v>
      </c>
      <c r="H3732">
        <v>186.13</v>
      </c>
      <c r="I3732">
        <v>1177.6099999999999</v>
      </c>
      <c r="J3732">
        <v>-122.85</v>
      </c>
      <c r="K3732">
        <f>Global_Household_Financial_Dyna[[#This Row],[Total_Household_Income]]-Global_Household_Financial_Dyna[[#This Row],[Estimated_Taxes]]</f>
        <v>1054.7600000000002</v>
      </c>
      <c r="L3732" s="1">
        <f>Global_Household_Financial_Dyna[[#This Row],[Monthly_Savings]]/Global_Household_Financial_Dyna[[#This Row],[Net Income]]</f>
        <v>-0.11647199362888237</v>
      </c>
      <c r="M3732" s="2">
        <f>Global_Household_Financial_Dyna[[#This Row],[Monthly_Expenses]]/Global_Household_Financial_Dyna[[#This Row],[Net Income]]</f>
        <v>1.1164719936288821</v>
      </c>
      <c r="N3732" t="str">
        <f>IF(Global_Household_Financial_Dyna[[#This Row],[Monthly_Savings]]&lt;0,"High Risk", IF(Global_Household_Financial_Dyna[[#This Row],[Savings Rate%]]&lt;0.1, "Medium", "Safe"))</f>
        <v>High Risk</v>
      </c>
      <c r="O3732">
        <f>Global_Household_Financial_Dyna[[#This Row],[Total_Household_Income]]/Global_Household_Financial_Dyna[[#This Row],[Family_Size]]</f>
        <v>155.11125000000001</v>
      </c>
      <c r="P3732" s="2">
        <f t="shared" si="116"/>
        <v>0.39788995363055785</v>
      </c>
      <c r="Q3732" s="2">
        <f t="shared" si="117"/>
        <v>-0.51436194725944018</v>
      </c>
      <c r="R3732" s="2" t="str">
        <f>IF(Global_Household_Financial_Dyna[[#This Row],[Vs country_Average]]&lt;-0.2, "Underperformer", IF(Global_Household_Financial_Dyna[[#This Row],[Vs country_Average]]&gt;0.2, "Outperformer", "Normal"))</f>
        <v>Underperformer</v>
      </c>
      <c r="S37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-63.969499999999996</v>
      </c>
      <c r="T37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-5.0889999999999986</v>
      </c>
      <c r="U37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53.791499999999957</v>
      </c>
      <c r="V37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112.672</v>
      </c>
    </row>
    <row r="3733" spans="1:22" x14ac:dyDescent="0.3">
      <c r="A3733">
        <v>3743</v>
      </c>
      <c r="B3733" t="s">
        <v>14</v>
      </c>
      <c r="C3733" t="s">
        <v>15</v>
      </c>
      <c r="D3733">
        <v>3</v>
      </c>
      <c r="E3733">
        <v>3</v>
      </c>
      <c r="F3733">
        <v>1810.6</v>
      </c>
      <c r="G3733">
        <v>3951.18</v>
      </c>
      <c r="H3733">
        <v>592.67999999999995</v>
      </c>
      <c r="I3733">
        <v>1099.3699999999999</v>
      </c>
      <c r="J3733">
        <v>2259.14</v>
      </c>
      <c r="K3733">
        <f>Global_Household_Financial_Dyna[[#This Row],[Total_Household_Income]]-Global_Household_Financial_Dyna[[#This Row],[Estimated_Taxes]]</f>
        <v>3358.5</v>
      </c>
      <c r="L3733" s="1">
        <f>Global_Household_Financial_Dyna[[#This Row],[Monthly_Savings]]/Global_Household_Financial_Dyna[[#This Row],[Net Income]]</f>
        <v>0.672663391394968</v>
      </c>
      <c r="M3733" s="2">
        <f>Global_Household_Financial_Dyna[[#This Row],[Monthly_Expenses]]/Global_Household_Financial_Dyna[[#This Row],[Net Income]]</f>
        <v>0.32733958612475805</v>
      </c>
      <c r="N3733" t="str">
        <f>IF(Global_Household_Financial_Dyna[[#This Row],[Monthly_Savings]]&lt;0,"High Risk", IF(Global_Household_Financial_Dyna[[#This Row],[Savings Rate%]]&lt;0.1, "Medium", "Safe"))</f>
        <v>Safe</v>
      </c>
      <c r="O3733">
        <f>Global_Household_Financial_Dyna[[#This Row],[Total_Household_Income]]/Global_Household_Financial_Dyna[[#This Row],[Family_Size]]</f>
        <v>1317.06</v>
      </c>
      <c r="P3733" s="2">
        <f t="shared" si="116"/>
        <v>0.39788995363055785</v>
      </c>
      <c r="Q3733" s="2">
        <f t="shared" si="117"/>
        <v>0.27477343776441016</v>
      </c>
      <c r="R3733" s="2" t="str">
        <f>IF(Global_Household_Financial_Dyna[[#This Row],[Vs country_Average]]&lt;-0.2, "Underperformer", IF(Global_Household_Financial_Dyna[[#This Row],[Vs country_Average]]&gt;0.2, "Outperformer", "Normal"))</f>
        <v>Outperformer</v>
      </c>
      <c r="S37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2259.14</v>
      </c>
      <c r="T37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2259.14</v>
      </c>
      <c r="U37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2259.14</v>
      </c>
      <c r="V37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2259.14</v>
      </c>
    </row>
    <row r="3734" spans="1:22" x14ac:dyDescent="0.3">
      <c r="A3734">
        <v>3744</v>
      </c>
      <c r="B3734" t="s">
        <v>18</v>
      </c>
      <c r="C3734" t="s">
        <v>20</v>
      </c>
      <c r="D3734">
        <v>3</v>
      </c>
      <c r="E3734">
        <v>2</v>
      </c>
      <c r="F3734">
        <v>4830.95</v>
      </c>
      <c r="G3734">
        <v>7894.19</v>
      </c>
      <c r="H3734">
        <v>1736.72</v>
      </c>
      <c r="I3734">
        <v>2038.15</v>
      </c>
      <c r="J3734">
        <v>4119.32</v>
      </c>
      <c r="K3734">
        <f>Global_Household_Financial_Dyna[[#This Row],[Total_Household_Income]]-Global_Household_Financial_Dyna[[#This Row],[Estimated_Taxes]]</f>
        <v>6157.4699999999993</v>
      </c>
      <c r="L3734" s="1">
        <f>Global_Household_Financial_Dyna[[#This Row],[Monthly_Savings]]/Global_Household_Financial_Dyna[[#This Row],[Net Income]]</f>
        <v>0.66899554524829197</v>
      </c>
      <c r="M3734" s="2">
        <f>Global_Household_Financial_Dyna[[#This Row],[Monthly_Expenses]]/Global_Household_Financial_Dyna[[#This Row],[Net Income]]</f>
        <v>0.33100445475170814</v>
      </c>
      <c r="N3734" t="str">
        <f>IF(Global_Household_Financial_Dyna[[#This Row],[Monthly_Savings]]&lt;0,"High Risk", IF(Global_Household_Financial_Dyna[[#This Row],[Savings Rate%]]&lt;0.1, "Medium", "Safe"))</f>
        <v>Safe</v>
      </c>
      <c r="O3734">
        <f>Global_Household_Financial_Dyna[[#This Row],[Total_Household_Income]]/Global_Household_Financial_Dyna[[#This Row],[Family_Size]]</f>
        <v>2631.3966666666665</v>
      </c>
      <c r="P3734" s="2">
        <f t="shared" si="116"/>
        <v>0.32336204947805613</v>
      </c>
      <c r="Q3734" s="2">
        <f t="shared" si="117"/>
        <v>0.34563349577023583</v>
      </c>
      <c r="R3734" s="2" t="str">
        <f>IF(Global_Household_Financial_Dyna[[#This Row],[Vs country_Average]]&lt;-0.2, "Underperformer", IF(Global_Household_Financial_Dyna[[#This Row],[Vs country_Average]]&gt;0.2, "Outperformer", "Normal"))</f>
        <v>Outperformer</v>
      </c>
      <c r="S37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4119.32</v>
      </c>
      <c r="T37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4119.32</v>
      </c>
      <c r="U37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4119.32</v>
      </c>
      <c r="V37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4119.32</v>
      </c>
    </row>
    <row r="3735" spans="1:22" x14ac:dyDescent="0.3">
      <c r="A3735">
        <v>3745</v>
      </c>
      <c r="B3735" t="s">
        <v>18</v>
      </c>
      <c r="C3735" t="s">
        <v>20</v>
      </c>
      <c r="D3735">
        <v>2</v>
      </c>
      <c r="E3735">
        <v>2</v>
      </c>
      <c r="F3735">
        <v>1201.17</v>
      </c>
      <c r="G3735">
        <v>1932.16</v>
      </c>
      <c r="H3735">
        <v>425.08</v>
      </c>
      <c r="I3735">
        <v>1595.77</v>
      </c>
      <c r="J3735">
        <v>-88.69</v>
      </c>
      <c r="K3735">
        <f>Global_Household_Financial_Dyna[[#This Row],[Total_Household_Income]]-Global_Household_Financial_Dyna[[#This Row],[Estimated_Taxes]]</f>
        <v>1507.0800000000002</v>
      </c>
      <c r="L3735" s="1">
        <f>Global_Household_Financial_Dyna[[#This Row],[Monthly_Savings]]/Global_Household_Financial_Dyna[[#This Row],[Net Income]]</f>
        <v>-5.8848899859330617E-2</v>
      </c>
      <c r="M3735" s="2">
        <f>Global_Household_Financial_Dyna[[#This Row],[Monthly_Expenses]]/Global_Household_Financial_Dyna[[#This Row],[Net Income]]</f>
        <v>1.0588488998593304</v>
      </c>
      <c r="N3735" t="str">
        <f>IF(Global_Household_Financial_Dyna[[#This Row],[Monthly_Savings]]&lt;0,"High Risk", IF(Global_Household_Financial_Dyna[[#This Row],[Savings Rate%]]&lt;0.1, "Medium", "Safe"))</f>
        <v>High Risk</v>
      </c>
      <c r="O3735">
        <f>Global_Household_Financial_Dyna[[#This Row],[Total_Household_Income]]/Global_Household_Financial_Dyna[[#This Row],[Family_Size]]</f>
        <v>966.08</v>
      </c>
      <c r="P3735" s="2">
        <f t="shared" si="116"/>
        <v>0.32336204947805613</v>
      </c>
      <c r="Q3735" s="2">
        <f t="shared" si="117"/>
        <v>-0.38221094933738675</v>
      </c>
      <c r="R3735" s="2" t="str">
        <f>IF(Global_Household_Financial_Dyna[[#This Row],[Vs country_Average]]&lt;-0.2, "Underperformer", IF(Global_Household_Financial_Dyna[[#This Row],[Vs country_Average]]&gt;0.2, "Outperformer", "Normal"))</f>
        <v>Underperformer</v>
      </c>
      <c r="S37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-8.9014999999999986</v>
      </c>
      <c r="T37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70.886999999999972</v>
      </c>
      <c r="U37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150.67549999999997</v>
      </c>
      <c r="V37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230.46399999999994</v>
      </c>
    </row>
    <row r="3736" spans="1:22" x14ac:dyDescent="0.3">
      <c r="A3736">
        <v>3746</v>
      </c>
      <c r="B3736" t="s">
        <v>18</v>
      </c>
      <c r="C3736" t="s">
        <v>19</v>
      </c>
      <c r="D3736">
        <v>3</v>
      </c>
      <c r="E3736">
        <v>1</v>
      </c>
      <c r="F3736">
        <v>4731.34</v>
      </c>
      <c r="G3736">
        <v>4731.34</v>
      </c>
      <c r="H3736">
        <v>1040.8900000000001</v>
      </c>
      <c r="I3736">
        <v>2161.2399999999998</v>
      </c>
      <c r="J3736">
        <v>1529.2</v>
      </c>
      <c r="K3736">
        <f>Global_Household_Financial_Dyna[[#This Row],[Total_Household_Income]]-Global_Household_Financial_Dyna[[#This Row],[Estimated_Taxes]]</f>
        <v>3690.45</v>
      </c>
      <c r="L3736" s="1">
        <f>Global_Household_Financial_Dyna[[#This Row],[Monthly_Savings]]/Global_Household_Financial_Dyna[[#This Row],[Net Income]]</f>
        <v>0.41436681163543743</v>
      </c>
      <c r="M3736" s="2">
        <f>Global_Household_Financial_Dyna[[#This Row],[Monthly_Expenses]]/Global_Household_Financial_Dyna[[#This Row],[Net Income]]</f>
        <v>0.58563047866791307</v>
      </c>
      <c r="N3736" t="str">
        <f>IF(Global_Household_Financial_Dyna[[#This Row],[Monthly_Savings]]&lt;0,"High Risk", IF(Global_Household_Financial_Dyna[[#This Row],[Savings Rate%]]&lt;0.1, "Medium", "Safe"))</f>
        <v>Safe</v>
      </c>
      <c r="O3736">
        <f>Global_Household_Financial_Dyna[[#This Row],[Total_Household_Income]]/Global_Household_Financial_Dyna[[#This Row],[Family_Size]]</f>
        <v>1577.1133333333335</v>
      </c>
      <c r="P3736" s="2">
        <f t="shared" si="116"/>
        <v>0.32336204947805613</v>
      </c>
      <c r="Q3736" s="2">
        <f t="shared" si="117"/>
        <v>9.1004762157381291E-2</v>
      </c>
      <c r="R3736" s="2" t="str">
        <f>IF(Global_Household_Financial_Dyna[[#This Row],[Vs country_Average]]&lt;-0.2, "Underperformer", IF(Global_Household_Financial_Dyna[[#This Row],[Vs country_Average]]&gt;0.2, "Outperformer", "Normal"))</f>
        <v>Normal</v>
      </c>
      <c r="S37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1529.2</v>
      </c>
      <c r="T37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1529.2</v>
      </c>
      <c r="U37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1529.2</v>
      </c>
      <c r="V37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1529.2</v>
      </c>
    </row>
    <row r="3737" spans="1:22" x14ac:dyDescent="0.3">
      <c r="A3737">
        <v>3747</v>
      </c>
      <c r="B3737" t="s">
        <v>16</v>
      </c>
      <c r="C3737" t="s">
        <v>21</v>
      </c>
      <c r="D3737">
        <v>7</v>
      </c>
      <c r="E3737">
        <v>3</v>
      </c>
      <c r="F3737">
        <v>4960.1899999999996</v>
      </c>
      <c r="G3737">
        <v>10593.93</v>
      </c>
      <c r="H3737">
        <v>4237.57</v>
      </c>
      <c r="I3737">
        <v>4557.26</v>
      </c>
      <c r="J3737">
        <v>1799.1</v>
      </c>
      <c r="K3737">
        <f>Global_Household_Financial_Dyna[[#This Row],[Total_Household_Income]]-Global_Household_Financial_Dyna[[#This Row],[Estimated_Taxes]]</f>
        <v>6356.3600000000006</v>
      </c>
      <c r="L3737" s="1">
        <f>Global_Household_Financial_Dyna[[#This Row],[Monthly_Savings]]/Global_Household_Financial_Dyna[[#This Row],[Net Income]]</f>
        <v>0.28303934956484522</v>
      </c>
      <c r="M3737" s="2">
        <f>Global_Household_Financial_Dyna[[#This Row],[Monthly_Expenses]]/Global_Household_Financial_Dyna[[#This Row],[Net Income]]</f>
        <v>0.71696065043515467</v>
      </c>
      <c r="N3737" t="str">
        <f>IF(Global_Household_Financial_Dyna[[#This Row],[Monthly_Savings]]&lt;0,"High Risk", IF(Global_Household_Financial_Dyna[[#This Row],[Savings Rate%]]&lt;0.1, "Medium", "Safe"))</f>
        <v>Safe</v>
      </c>
      <c r="O3737">
        <f>Global_Household_Financial_Dyna[[#This Row],[Total_Household_Income]]/Global_Household_Financial_Dyna[[#This Row],[Family_Size]]</f>
        <v>1513.4185714285716</v>
      </c>
      <c r="P3737" s="2">
        <f t="shared" si="116"/>
        <v>0.15879799892000862</v>
      </c>
      <c r="Q3737" s="2">
        <f t="shared" si="117"/>
        <v>0.1242413506448366</v>
      </c>
      <c r="R3737" s="2" t="str">
        <f>IF(Global_Household_Financial_Dyna[[#This Row],[Vs country_Average]]&lt;-0.2, "Underperformer", IF(Global_Household_Financial_Dyna[[#This Row],[Vs country_Average]]&gt;0.2, "Outperformer", "Normal"))</f>
        <v>Normal</v>
      </c>
      <c r="S37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1799.1</v>
      </c>
      <c r="T37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1799.1</v>
      </c>
      <c r="U37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1799.1</v>
      </c>
      <c r="V37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1799.1</v>
      </c>
    </row>
    <row r="3738" spans="1:22" x14ac:dyDescent="0.3">
      <c r="A3738">
        <v>3748</v>
      </c>
      <c r="B3738" t="s">
        <v>10</v>
      </c>
      <c r="C3738" t="s">
        <v>11</v>
      </c>
      <c r="D3738">
        <v>3</v>
      </c>
      <c r="E3738">
        <v>2</v>
      </c>
      <c r="F3738">
        <v>334.43</v>
      </c>
      <c r="G3738">
        <v>588.55999999999995</v>
      </c>
      <c r="H3738">
        <v>58.86</v>
      </c>
      <c r="I3738">
        <v>494.3</v>
      </c>
      <c r="J3738">
        <v>35.4</v>
      </c>
      <c r="K3738">
        <f>Global_Household_Financial_Dyna[[#This Row],[Total_Household_Income]]-Global_Household_Financial_Dyna[[#This Row],[Estimated_Taxes]]</f>
        <v>529.69999999999993</v>
      </c>
      <c r="L3738" s="1">
        <f>Global_Household_Financial_Dyna[[#This Row],[Monthly_Savings]]/Global_Household_Financial_Dyna[[#This Row],[Net Income]]</f>
        <v>6.6830281291296964E-2</v>
      </c>
      <c r="M3738" s="2">
        <f>Global_Household_Financial_Dyna[[#This Row],[Monthly_Expenses]]/Global_Household_Financial_Dyna[[#This Row],[Net Income]]</f>
        <v>0.93316971870870313</v>
      </c>
      <c r="N3738" t="str">
        <f>IF(Global_Household_Financial_Dyna[[#This Row],[Monthly_Savings]]&lt;0,"High Risk", IF(Global_Household_Financial_Dyna[[#This Row],[Savings Rate%]]&lt;0.1, "Medium", "Safe"))</f>
        <v>Medium</v>
      </c>
      <c r="O3738">
        <f>Global_Household_Financial_Dyna[[#This Row],[Total_Household_Income]]/Global_Household_Financial_Dyna[[#This Row],[Family_Size]]</f>
        <v>196.18666666666664</v>
      </c>
      <c r="P3738" s="2">
        <f t="shared" si="116"/>
        <v>0.42077341556833553</v>
      </c>
      <c r="Q3738" s="2">
        <f t="shared" si="117"/>
        <v>-0.35394313427703855</v>
      </c>
      <c r="R3738" s="2" t="str">
        <f>IF(Global_Household_Financial_Dyna[[#This Row],[Vs country_Average]]&lt;-0.2, "Underperformer", IF(Global_Household_Financial_Dyna[[#This Row],[Vs country_Average]]&gt;0.2, "Outperformer", "Normal"))</f>
        <v>Underperformer</v>
      </c>
      <c r="S37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v>
      </c>
      <c r="T37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v>
      </c>
      <c r="U37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v>
      </c>
      <c r="V37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v>
      </c>
    </row>
    <row r="3739" spans="1:22" x14ac:dyDescent="0.3">
      <c r="A3739">
        <v>3749</v>
      </c>
      <c r="B3739" t="s">
        <v>10</v>
      </c>
      <c r="C3739" t="s">
        <v>22</v>
      </c>
      <c r="D3739">
        <v>7</v>
      </c>
      <c r="E3739">
        <v>3</v>
      </c>
      <c r="F3739">
        <v>767.28</v>
      </c>
      <c r="G3739">
        <v>1438.58</v>
      </c>
      <c r="H3739">
        <v>143.86000000000001</v>
      </c>
      <c r="I3739">
        <v>803.69</v>
      </c>
      <c r="J3739">
        <v>491.04</v>
      </c>
      <c r="K3739">
        <f>Global_Household_Financial_Dyna[[#This Row],[Total_Household_Income]]-Global_Household_Financial_Dyna[[#This Row],[Estimated_Taxes]]</f>
        <v>1294.7199999999998</v>
      </c>
      <c r="L3739" s="1">
        <f>Global_Household_Financial_Dyna[[#This Row],[Monthly_Savings]]/Global_Household_Financial_Dyna[[#This Row],[Net Income]]</f>
        <v>0.37926347009391997</v>
      </c>
      <c r="M3739" s="2">
        <f>Global_Household_Financial_Dyna[[#This Row],[Monthly_Expenses]]/Global_Household_Financial_Dyna[[#This Row],[Net Income]]</f>
        <v>0.6207442535837866</v>
      </c>
      <c r="N3739" t="str">
        <f>IF(Global_Household_Financial_Dyna[[#This Row],[Monthly_Savings]]&lt;0,"High Risk", IF(Global_Household_Financial_Dyna[[#This Row],[Savings Rate%]]&lt;0.1, "Medium", "Safe"))</f>
        <v>Safe</v>
      </c>
      <c r="O3739">
        <f>Global_Household_Financial_Dyna[[#This Row],[Total_Household_Income]]/Global_Household_Financial_Dyna[[#This Row],[Family_Size]]</f>
        <v>205.51142857142855</v>
      </c>
      <c r="P3739" s="2">
        <f t="shared" si="116"/>
        <v>0.42077341556833553</v>
      </c>
      <c r="Q3739" s="2">
        <f t="shared" si="117"/>
        <v>-4.1509945474415555E-2</v>
      </c>
      <c r="R3739" s="2" t="str">
        <f>IF(Global_Household_Financial_Dyna[[#This Row],[Vs country_Average]]&lt;-0.2, "Underperformer", IF(Global_Household_Financial_Dyna[[#This Row],[Vs country_Average]]&gt;0.2, "Outperformer", "Normal"))</f>
        <v>Normal</v>
      </c>
      <c r="S37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491.04</v>
      </c>
      <c r="T37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491.04</v>
      </c>
      <c r="U37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491.04</v>
      </c>
      <c r="V37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491.04</v>
      </c>
    </row>
    <row r="3740" spans="1:22" x14ac:dyDescent="0.3">
      <c r="A3740">
        <v>3750</v>
      </c>
      <c r="B3740" t="s">
        <v>12</v>
      </c>
      <c r="C3740" t="s">
        <v>13</v>
      </c>
      <c r="D3740">
        <v>2</v>
      </c>
      <c r="E3740">
        <v>1</v>
      </c>
      <c r="F3740">
        <v>4393.25</v>
      </c>
      <c r="G3740">
        <v>4393.25</v>
      </c>
      <c r="H3740">
        <v>1098.31</v>
      </c>
      <c r="I3740">
        <v>2263.94</v>
      </c>
      <c r="J3740">
        <v>1030.99</v>
      </c>
      <c r="K3740">
        <f>Global_Household_Financial_Dyna[[#This Row],[Total_Household_Income]]-Global_Household_Financial_Dyna[[#This Row],[Estimated_Taxes]]</f>
        <v>3294.94</v>
      </c>
      <c r="L3740" s="1">
        <f>Global_Household_Financial_Dyna[[#This Row],[Monthly_Savings]]/Global_Household_Financial_Dyna[[#This Row],[Net Income]]</f>
        <v>0.31290099364480084</v>
      </c>
      <c r="M3740" s="2">
        <f>Global_Household_Financial_Dyna[[#This Row],[Monthly_Expenses]]/Global_Household_Financial_Dyna[[#This Row],[Net Income]]</f>
        <v>0.68709597139856871</v>
      </c>
      <c r="N3740" t="str">
        <f>IF(Global_Household_Financial_Dyna[[#This Row],[Monthly_Savings]]&lt;0,"High Risk", IF(Global_Household_Financial_Dyna[[#This Row],[Savings Rate%]]&lt;0.1, "Medium", "Safe"))</f>
        <v>Safe</v>
      </c>
      <c r="O3740">
        <f>Global_Household_Financial_Dyna[[#This Row],[Total_Household_Income]]/Global_Household_Financial_Dyna[[#This Row],[Family_Size]]</f>
        <v>2196.625</v>
      </c>
      <c r="P3740" s="2">
        <f t="shared" si="116"/>
        <v>0.30718716818024266</v>
      </c>
      <c r="Q3740" s="2">
        <f t="shared" si="117"/>
        <v>5.7138254645581754E-3</v>
      </c>
      <c r="R3740" s="2" t="str">
        <f>IF(Global_Household_Financial_Dyna[[#This Row],[Vs country_Average]]&lt;-0.2, "Underperformer", IF(Global_Household_Financial_Dyna[[#This Row],[Vs country_Average]]&gt;0.2, "Outperformer", "Normal"))</f>
        <v>Normal</v>
      </c>
      <c r="S37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1030.99</v>
      </c>
      <c r="T37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1030.99</v>
      </c>
      <c r="U37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1030.99</v>
      </c>
      <c r="V37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1030.99</v>
      </c>
    </row>
    <row r="3741" spans="1:22" x14ac:dyDescent="0.3">
      <c r="A3741">
        <v>3751</v>
      </c>
      <c r="B3741" t="s">
        <v>12</v>
      </c>
      <c r="C3741" t="s">
        <v>13</v>
      </c>
      <c r="D3741">
        <v>3</v>
      </c>
      <c r="E3741">
        <v>3</v>
      </c>
      <c r="F3741">
        <v>4084.5</v>
      </c>
      <c r="G3741">
        <v>9334.52</v>
      </c>
      <c r="H3741">
        <v>2800.36</v>
      </c>
      <c r="I3741">
        <v>2440.6</v>
      </c>
      <c r="J3741">
        <v>4093.57</v>
      </c>
      <c r="K3741">
        <f>Global_Household_Financial_Dyna[[#This Row],[Total_Household_Income]]-Global_Household_Financial_Dyna[[#This Row],[Estimated_Taxes]]</f>
        <v>6534.16</v>
      </c>
      <c r="L3741" s="1">
        <f>Global_Household_Financial_Dyna[[#This Row],[Monthly_Savings]]/Global_Household_Financial_Dyna[[#This Row],[Net Income]]</f>
        <v>0.62648756687929286</v>
      </c>
      <c r="M3741" s="2">
        <f>Global_Household_Financial_Dyna[[#This Row],[Monthly_Expenses]]/Global_Household_Financial_Dyna[[#This Row],[Net Income]]</f>
        <v>0.37351396353930727</v>
      </c>
      <c r="N3741" t="str">
        <f>IF(Global_Household_Financial_Dyna[[#This Row],[Monthly_Savings]]&lt;0,"High Risk", IF(Global_Household_Financial_Dyna[[#This Row],[Savings Rate%]]&lt;0.1, "Medium", "Safe"))</f>
        <v>Safe</v>
      </c>
      <c r="O3741">
        <f>Global_Household_Financial_Dyna[[#This Row],[Total_Household_Income]]/Global_Household_Financial_Dyna[[#This Row],[Family_Size]]</f>
        <v>3111.5066666666667</v>
      </c>
      <c r="P3741" s="2">
        <f t="shared" si="116"/>
        <v>0.30718716818024266</v>
      </c>
      <c r="Q3741" s="2">
        <f t="shared" si="117"/>
        <v>0.31930039869905019</v>
      </c>
      <c r="R3741" s="2" t="str">
        <f>IF(Global_Household_Financial_Dyna[[#This Row],[Vs country_Average]]&lt;-0.2, "Underperformer", IF(Global_Household_Financial_Dyna[[#This Row],[Vs country_Average]]&gt;0.2, "Outperformer", "Normal"))</f>
        <v>Outperformer</v>
      </c>
      <c r="S37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4093.57</v>
      </c>
      <c r="T37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4093.57</v>
      </c>
      <c r="U37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4093.57</v>
      </c>
      <c r="V37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4093.57</v>
      </c>
    </row>
    <row r="3742" spans="1:22" x14ac:dyDescent="0.3">
      <c r="A3742">
        <v>3752</v>
      </c>
      <c r="B3742" t="s">
        <v>12</v>
      </c>
      <c r="C3742" t="s">
        <v>13</v>
      </c>
      <c r="D3742">
        <v>8</v>
      </c>
      <c r="E3742">
        <v>3</v>
      </c>
      <c r="F3742">
        <v>4580.9799999999996</v>
      </c>
      <c r="G3742">
        <v>10483.82</v>
      </c>
      <c r="H3742">
        <v>3145.15</v>
      </c>
      <c r="I3742">
        <v>6031.99</v>
      </c>
      <c r="J3742">
        <v>1306.69</v>
      </c>
      <c r="K3742">
        <f>Global_Household_Financial_Dyna[[#This Row],[Total_Household_Income]]-Global_Household_Financial_Dyna[[#This Row],[Estimated_Taxes]]</f>
        <v>7338.67</v>
      </c>
      <c r="L3742" s="1">
        <f>Global_Household_Financial_Dyna[[#This Row],[Monthly_Savings]]/Global_Household_Financial_Dyna[[#This Row],[Net Income]]</f>
        <v>0.17805542421174408</v>
      </c>
      <c r="M3742" s="2">
        <f>Global_Household_Financial_Dyna[[#This Row],[Monthly_Expenses]]/Global_Household_Financial_Dyna[[#This Row],[Net Income]]</f>
        <v>0.8219459384329858</v>
      </c>
      <c r="N3742" t="str">
        <f>IF(Global_Household_Financial_Dyna[[#This Row],[Monthly_Savings]]&lt;0,"High Risk", IF(Global_Household_Financial_Dyna[[#This Row],[Savings Rate%]]&lt;0.1, "Medium", "Safe"))</f>
        <v>Safe</v>
      </c>
      <c r="O3742">
        <f>Global_Household_Financial_Dyna[[#This Row],[Total_Household_Income]]/Global_Household_Financial_Dyna[[#This Row],[Family_Size]]</f>
        <v>1310.4775</v>
      </c>
      <c r="P3742" s="2">
        <f t="shared" si="116"/>
        <v>0.30718716818024266</v>
      </c>
      <c r="Q3742" s="2">
        <f t="shared" si="117"/>
        <v>-0.12913174396849858</v>
      </c>
      <c r="R3742" s="2" t="str">
        <f>IF(Global_Household_Financial_Dyna[[#This Row],[Vs country_Average]]&lt;-0.2, "Underperformer", IF(Global_Household_Financial_Dyna[[#This Row],[Vs country_Average]]&gt;0.2, "Outperformer", "Normal"))</f>
        <v>Normal</v>
      </c>
      <c r="S37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1306.69</v>
      </c>
      <c r="T37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1306.69</v>
      </c>
      <c r="U37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1306.69</v>
      </c>
      <c r="V37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1306.69</v>
      </c>
    </row>
    <row r="3743" spans="1:22" x14ac:dyDescent="0.3">
      <c r="A3743">
        <v>3753</v>
      </c>
      <c r="B3743" t="s">
        <v>10</v>
      </c>
      <c r="C3743" t="s">
        <v>11</v>
      </c>
      <c r="D3743">
        <v>5</v>
      </c>
      <c r="E3743">
        <v>2</v>
      </c>
      <c r="F3743">
        <v>773.48</v>
      </c>
      <c r="G3743">
        <v>1227.69</v>
      </c>
      <c r="H3743">
        <v>122.77</v>
      </c>
      <c r="I3743">
        <v>573.95000000000005</v>
      </c>
      <c r="J3743">
        <v>530.97</v>
      </c>
      <c r="K3743">
        <f>Global_Household_Financial_Dyna[[#This Row],[Total_Household_Income]]-Global_Household_Financial_Dyna[[#This Row],[Estimated_Taxes]]</f>
        <v>1104.92</v>
      </c>
      <c r="L3743" s="1">
        <f>Global_Household_Financial_Dyna[[#This Row],[Monthly_Savings]]/Global_Household_Financial_Dyna[[#This Row],[Net Income]]</f>
        <v>0.48055062809977195</v>
      </c>
      <c r="M3743" s="2">
        <f>Global_Household_Financial_Dyna[[#This Row],[Monthly_Expenses]]/Global_Household_Financial_Dyna[[#This Row],[Net Income]]</f>
        <v>0.51944937190022811</v>
      </c>
      <c r="N3743" t="str">
        <f>IF(Global_Household_Financial_Dyna[[#This Row],[Monthly_Savings]]&lt;0,"High Risk", IF(Global_Household_Financial_Dyna[[#This Row],[Savings Rate%]]&lt;0.1, "Medium", "Safe"))</f>
        <v>Safe</v>
      </c>
      <c r="O3743">
        <f>Global_Household_Financial_Dyna[[#This Row],[Total_Household_Income]]/Global_Household_Financial_Dyna[[#This Row],[Family_Size]]</f>
        <v>245.53800000000001</v>
      </c>
      <c r="P3743" s="2">
        <f t="shared" si="116"/>
        <v>0.42077341556833553</v>
      </c>
      <c r="Q3743" s="2">
        <f t="shared" si="117"/>
        <v>5.9777212531436419E-2</v>
      </c>
      <c r="R3743" s="2" t="str">
        <f>IF(Global_Household_Financial_Dyna[[#This Row],[Vs country_Average]]&lt;-0.2, "Underperformer", IF(Global_Household_Financial_Dyna[[#This Row],[Vs country_Average]]&gt;0.2, "Outperformer", "Normal"))</f>
        <v>Normal</v>
      </c>
      <c r="S37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530.97</v>
      </c>
      <c r="T37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530.97</v>
      </c>
      <c r="U37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530.97</v>
      </c>
      <c r="V37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530.97</v>
      </c>
    </row>
    <row r="3744" spans="1:22" x14ac:dyDescent="0.3">
      <c r="A3744">
        <v>3754</v>
      </c>
      <c r="B3744" t="s">
        <v>16</v>
      </c>
      <c r="C3744" t="s">
        <v>21</v>
      </c>
      <c r="D3744">
        <v>8</v>
      </c>
      <c r="E3744">
        <v>3</v>
      </c>
      <c r="F3744">
        <v>1222.82</v>
      </c>
      <c r="G3744">
        <v>2883.03</v>
      </c>
      <c r="H3744">
        <v>1009.06</v>
      </c>
      <c r="I3744">
        <v>2736</v>
      </c>
      <c r="J3744">
        <v>-862.03</v>
      </c>
      <c r="K3744">
        <f>Global_Household_Financial_Dyna[[#This Row],[Total_Household_Income]]-Global_Household_Financial_Dyna[[#This Row],[Estimated_Taxes]]</f>
        <v>1873.9700000000003</v>
      </c>
      <c r="L3744" s="1">
        <f>Global_Household_Financial_Dyna[[#This Row],[Monthly_Savings]]/Global_Household_Financial_Dyna[[#This Row],[Net Income]]</f>
        <v>-0.46000202778059407</v>
      </c>
      <c r="M3744" s="2">
        <f>Global_Household_Financial_Dyna[[#This Row],[Monthly_Expenses]]/Global_Household_Financial_Dyna[[#This Row],[Net Income]]</f>
        <v>1.4600020277805938</v>
      </c>
      <c r="N3744" t="str">
        <f>IF(Global_Household_Financial_Dyna[[#This Row],[Monthly_Savings]]&lt;0,"High Risk", IF(Global_Household_Financial_Dyna[[#This Row],[Savings Rate%]]&lt;0.1, "Medium", "Safe"))</f>
        <v>High Risk</v>
      </c>
      <c r="O3744">
        <f>Global_Household_Financial_Dyna[[#This Row],[Total_Household_Income]]/Global_Household_Financial_Dyna[[#This Row],[Family_Size]]</f>
        <v>360.37875000000003</v>
      </c>
      <c r="P3744" s="2">
        <f t="shared" si="116"/>
        <v>0.15879799892000862</v>
      </c>
      <c r="Q3744" s="2">
        <f t="shared" si="117"/>
        <v>-0.61880002670060263</v>
      </c>
      <c r="R3744" s="2" t="str">
        <f>IF(Global_Household_Financial_Dyna[[#This Row],[Vs country_Average]]&lt;-0.2, "Underperformer", IF(Global_Household_Financial_Dyna[[#This Row],[Vs country_Average]]&gt;0.2, "Outperformer", "Normal"))</f>
        <v>Underperformer</v>
      </c>
      <c r="S37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-725.23</v>
      </c>
      <c r="T37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-588.43000000000006</v>
      </c>
      <c r="U37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-451.63</v>
      </c>
      <c r="V37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-314.83000000000004</v>
      </c>
    </row>
    <row r="3745" spans="1:22" x14ac:dyDescent="0.3">
      <c r="A3745">
        <v>3755</v>
      </c>
      <c r="B3745" t="s">
        <v>10</v>
      </c>
      <c r="C3745" t="s">
        <v>11</v>
      </c>
      <c r="D3745">
        <v>5</v>
      </c>
      <c r="E3745">
        <v>1</v>
      </c>
      <c r="F3745">
        <v>567.41999999999996</v>
      </c>
      <c r="G3745">
        <v>567.41999999999996</v>
      </c>
      <c r="H3745">
        <v>56.74</v>
      </c>
      <c r="I3745">
        <v>538.48</v>
      </c>
      <c r="J3745">
        <v>-27.8</v>
      </c>
      <c r="K3745">
        <f>Global_Household_Financial_Dyna[[#This Row],[Total_Household_Income]]-Global_Household_Financial_Dyna[[#This Row],[Estimated_Taxes]]</f>
        <v>510.67999999999995</v>
      </c>
      <c r="L3745" s="1">
        <f>Global_Household_Financial_Dyna[[#This Row],[Monthly_Savings]]/Global_Household_Financial_Dyna[[#This Row],[Net Income]]</f>
        <v>-5.4437220960288253E-2</v>
      </c>
      <c r="M3745" s="2">
        <f>Global_Household_Financial_Dyna[[#This Row],[Monthly_Expenses]]/Global_Household_Financial_Dyna[[#This Row],[Net Income]]</f>
        <v>1.0544372209602884</v>
      </c>
      <c r="N3745" t="str">
        <f>IF(Global_Household_Financial_Dyna[[#This Row],[Monthly_Savings]]&lt;0,"High Risk", IF(Global_Household_Financial_Dyna[[#This Row],[Savings Rate%]]&lt;0.1, "Medium", "Safe"))</f>
        <v>High Risk</v>
      </c>
      <c r="O3745">
        <f>Global_Household_Financial_Dyna[[#This Row],[Total_Household_Income]]/Global_Household_Financial_Dyna[[#This Row],[Family_Size]]</f>
        <v>113.48399999999999</v>
      </c>
      <c r="P3745" s="2">
        <f t="shared" si="116"/>
        <v>0.42077341556833553</v>
      </c>
      <c r="Q3745" s="2">
        <f t="shared" si="117"/>
        <v>-0.47521063652862378</v>
      </c>
      <c r="R3745" s="2" t="str">
        <f>IF(Global_Household_Financial_Dyna[[#This Row],[Vs country_Average]]&lt;-0.2, "Underperformer", IF(Global_Household_Financial_Dyna[[#This Row],[Vs country_Average]]&gt;0.2, "Outperformer", "Normal"))</f>
        <v>Underperformer</v>
      </c>
      <c r="S37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-0.87599999999999767</v>
      </c>
      <c r="T37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26.048000000000005</v>
      </c>
      <c r="U37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52.971999999999994</v>
      </c>
      <c r="V37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79.896000000000015</v>
      </c>
    </row>
    <row r="3746" spans="1:22" x14ac:dyDescent="0.3">
      <c r="A3746">
        <v>3756</v>
      </c>
      <c r="B3746" t="s">
        <v>18</v>
      </c>
      <c r="C3746" t="s">
        <v>19</v>
      </c>
      <c r="D3746">
        <v>4</v>
      </c>
      <c r="E3746">
        <v>1</v>
      </c>
      <c r="F3746">
        <v>7220.65</v>
      </c>
      <c r="G3746">
        <v>7220.65</v>
      </c>
      <c r="H3746">
        <v>1588.54</v>
      </c>
      <c r="I3746">
        <v>2519.2600000000002</v>
      </c>
      <c r="J3746">
        <v>3112.85</v>
      </c>
      <c r="K3746">
        <f>Global_Household_Financial_Dyna[[#This Row],[Total_Household_Income]]-Global_Household_Financial_Dyna[[#This Row],[Estimated_Taxes]]</f>
        <v>5632.11</v>
      </c>
      <c r="L3746" s="1">
        <f>Global_Household_Financial_Dyna[[#This Row],[Monthly_Savings]]/Global_Household_Financial_Dyna[[#This Row],[Net Income]]</f>
        <v>0.55269694661503421</v>
      </c>
      <c r="M3746" s="2">
        <f>Global_Household_Financial_Dyna[[#This Row],[Monthly_Expenses]]/Global_Household_Financial_Dyna[[#This Row],[Net Income]]</f>
        <v>0.4473030533849659</v>
      </c>
      <c r="N3746" t="str">
        <f>IF(Global_Household_Financial_Dyna[[#This Row],[Monthly_Savings]]&lt;0,"High Risk", IF(Global_Household_Financial_Dyna[[#This Row],[Savings Rate%]]&lt;0.1, "Medium", "Safe"))</f>
        <v>Safe</v>
      </c>
      <c r="O3746">
        <f>Global_Household_Financial_Dyna[[#This Row],[Total_Household_Income]]/Global_Household_Financial_Dyna[[#This Row],[Family_Size]]</f>
        <v>1805.1624999999999</v>
      </c>
      <c r="P3746" s="2">
        <f t="shared" si="116"/>
        <v>0.32336204947805613</v>
      </c>
      <c r="Q3746" s="2">
        <f t="shared" si="117"/>
        <v>0.22933489713697808</v>
      </c>
      <c r="R3746" s="2" t="str">
        <f>IF(Global_Household_Financial_Dyna[[#This Row],[Vs country_Average]]&lt;-0.2, "Underperformer", IF(Global_Household_Financial_Dyna[[#This Row],[Vs country_Average]]&gt;0.2, "Outperformer", "Normal"))</f>
        <v>Outperformer</v>
      </c>
      <c r="S37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3112.85</v>
      </c>
      <c r="T37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3112.85</v>
      </c>
      <c r="U37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3112.85</v>
      </c>
      <c r="V37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3112.85</v>
      </c>
    </row>
    <row r="3747" spans="1:22" x14ac:dyDescent="0.3">
      <c r="A3747">
        <v>3757</v>
      </c>
      <c r="B3747" t="s">
        <v>18</v>
      </c>
      <c r="C3747" t="s">
        <v>20</v>
      </c>
      <c r="D3747">
        <v>5</v>
      </c>
      <c r="E3747">
        <v>3</v>
      </c>
      <c r="F3747">
        <v>3609.24</v>
      </c>
      <c r="G3747">
        <v>7521.01</v>
      </c>
      <c r="H3747">
        <v>1654.62</v>
      </c>
      <c r="I3747">
        <v>3141.04</v>
      </c>
      <c r="J3747">
        <v>2725.35</v>
      </c>
      <c r="K3747">
        <f>Global_Household_Financial_Dyna[[#This Row],[Total_Household_Income]]-Global_Household_Financial_Dyna[[#This Row],[Estimated_Taxes]]</f>
        <v>5866.39</v>
      </c>
      <c r="L3747" s="1">
        <f>Global_Household_Financial_Dyna[[#This Row],[Monthly_Savings]]/Global_Household_Financial_Dyna[[#This Row],[Net Income]]</f>
        <v>0.46457020416303718</v>
      </c>
      <c r="M3747" s="2">
        <f>Global_Household_Financial_Dyna[[#This Row],[Monthly_Expenses]]/Global_Household_Financial_Dyna[[#This Row],[Net Income]]</f>
        <v>0.53542979583696271</v>
      </c>
      <c r="N3747" t="str">
        <f>IF(Global_Household_Financial_Dyna[[#This Row],[Monthly_Savings]]&lt;0,"High Risk", IF(Global_Household_Financial_Dyna[[#This Row],[Savings Rate%]]&lt;0.1, "Medium", "Safe"))</f>
        <v>Safe</v>
      </c>
      <c r="O3747">
        <f>Global_Household_Financial_Dyna[[#This Row],[Total_Household_Income]]/Global_Household_Financial_Dyna[[#This Row],[Family_Size]]</f>
        <v>1504.202</v>
      </c>
      <c r="P3747" s="2">
        <f t="shared" si="116"/>
        <v>0.32336204947805613</v>
      </c>
      <c r="Q3747" s="2">
        <f t="shared" si="117"/>
        <v>0.14120815468498105</v>
      </c>
      <c r="R3747" s="2" t="str">
        <f>IF(Global_Household_Financial_Dyna[[#This Row],[Vs country_Average]]&lt;-0.2, "Underperformer", IF(Global_Household_Financial_Dyna[[#This Row],[Vs country_Average]]&gt;0.2, "Outperformer", "Normal"))</f>
        <v>Normal</v>
      </c>
      <c r="S37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2725.35</v>
      </c>
      <c r="T37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2725.35</v>
      </c>
      <c r="U37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2725.35</v>
      </c>
      <c r="V37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2725.35</v>
      </c>
    </row>
    <row r="3748" spans="1:22" x14ac:dyDescent="0.3">
      <c r="A3748">
        <v>3758</v>
      </c>
      <c r="B3748" t="s">
        <v>10</v>
      </c>
      <c r="C3748" t="s">
        <v>11</v>
      </c>
      <c r="D3748">
        <v>1</v>
      </c>
      <c r="E3748">
        <v>1</v>
      </c>
      <c r="F3748">
        <v>1069.7</v>
      </c>
      <c r="G3748">
        <v>1069.7</v>
      </c>
      <c r="H3748">
        <v>106.97</v>
      </c>
      <c r="I3748">
        <v>285.39999999999998</v>
      </c>
      <c r="J3748">
        <v>677.33</v>
      </c>
      <c r="K3748">
        <f>Global_Household_Financial_Dyna[[#This Row],[Total_Household_Income]]-Global_Household_Financial_Dyna[[#This Row],[Estimated_Taxes]]</f>
        <v>962.73</v>
      </c>
      <c r="L3748" s="1">
        <f>Global_Household_Financial_Dyna[[#This Row],[Monthly_Savings]]/Global_Household_Financial_Dyna[[#This Row],[Net Income]]</f>
        <v>0.70355135915573419</v>
      </c>
      <c r="M3748" s="2">
        <f>Global_Household_Financial_Dyna[[#This Row],[Monthly_Expenses]]/Global_Household_Financial_Dyna[[#This Row],[Net Income]]</f>
        <v>0.29644864084426575</v>
      </c>
      <c r="N3748" t="str">
        <f>IF(Global_Household_Financial_Dyna[[#This Row],[Monthly_Savings]]&lt;0,"High Risk", IF(Global_Household_Financial_Dyna[[#This Row],[Savings Rate%]]&lt;0.1, "Medium", "Safe"))</f>
        <v>Safe</v>
      </c>
      <c r="O3748">
        <f>Global_Household_Financial_Dyna[[#This Row],[Total_Household_Income]]/Global_Household_Financial_Dyna[[#This Row],[Family_Size]]</f>
        <v>1069.7</v>
      </c>
      <c r="P3748" s="2">
        <f t="shared" si="116"/>
        <v>0.42077341556833553</v>
      </c>
      <c r="Q3748" s="2">
        <f t="shared" si="117"/>
        <v>0.28277794358739866</v>
      </c>
      <c r="R3748" s="2" t="str">
        <f>IF(Global_Household_Financial_Dyna[[#This Row],[Vs country_Average]]&lt;-0.2, "Underperformer", IF(Global_Household_Financial_Dyna[[#This Row],[Vs country_Average]]&gt;0.2, "Outperformer", "Normal"))</f>
        <v>Outperformer</v>
      </c>
      <c r="S37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677.33</v>
      </c>
      <c r="T37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677.33</v>
      </c>
      <c r="U37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677.33</v>
      </c>
      <c r="V37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677.33</v>
      </c>
    </row>
    <row r="3749" spans="1:22" x14ac:dyDescent="0.3">
      <c r="A3749">
        <v>3759</v>
      </c>
      <c r="B3749" t="s">
        <v>10</v>
      </c>
      <c r="C3749" t="s">
        <v>11</v>
      </c>
      <c r="D3749">
        <v>1</v>
      </c>
      <c r="E3749">
        <v>1</v>
      </c>
      <c r="F3749">
        <v>480.47</v>
      </c>
      <c r="G3749">
        <v>480.47</v>
      </c>
      <c r="H3749">
        <v>48.05</v>
      </c>
      <c r="I3749">
        <v>252.98</v>
      </c>
      <c r="J3749">
        <v>179.45</v>
      </c>
      <c r="K3749">
        <f>Global_Household_Financial_Dyna[[#This Row],[Total_Household_Income]]-Global_Household_Financial_Dyna[[#This Row],[Estimated_Taxes]]</f>
        <v>432.42</v>
      </c>
      <c r="L3749" s="1">
        <f>Global_Household_Financial_Dyna[[#This Row],[Monthly_Savings]]/Global_Household_Financial_Dyna[[#This Row],[Net Income]]</f>
        <v>0.41499005596410893</v>
      </c>
      <c r="M3749" s="2">
        <f>Global_Household_Financial_Dyna[[#This Row],[Monthly_Expenses]]/Global_Household_Financial_Dyna[[#This Row],[Net Income]]</f>
        <v>0.58503306970075386</v>
      </c>
      <c r="N3749" t="str">
        <f>IF(Global_Household_Financial_Dyna[[#This Row],[Monthly_Savings]]&lt;0,"High Risk", IF(Global_Household_Financial_Dyna[[#This Row],[Savings Rate%]]&lt;0.1, "Medium", "Safe"))</f>
        <v>Safe</v>
      </c>
      <c r="O3749">
        <f>Global_Household_Financial_Dyna[[#This Row],[Total_Household_Income]]/Global_Household_Financial_Dyna[[#This Row],[Family_Size]]</f>
        <v>480.47</v>
      </c>
      <c r="P3749" s="2">
        <f t="shared" si="116"/>
        <v>0.42077341556833553</v>
      </c>
      <c r="Q3749" s="2">
        <f t="shared" si="117"/>
        <v>-5.7833596042266011E-3</v>
      </c>
      <c r="R3749" s="2" t="str">
        <f>IF(Global_Household_Financial_Dyna[[#This Row],[Vs country_Average]]&lt;-0.2, "Underperformer", IF(Global_Household_Financial_Dyna[[#This Row],[Vs country_Average]]&gt;0.2, "Outperformer", "Normal"))</f>
        <v>Normal</v>
      </c>
      <c r="S37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179.45</v>
      </c>
      <c r="T37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179.45</v>
      </c>
      <c r="U37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179.45</v>
      </c>
      <c r="V37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179.45</v>
      </c>
    </row>
    <row r="3750" spans="1:22" x14ac:dyDescent="0.3">
      <c r="A3750">
        <v>3760</v>
      </c>
      <c r="B3750" t="s">
        <v>14</v>
      </c>
      <c r="C3750" t="s">
        <v>15</v>
      </c>
      <c r="D3750">
        <v>1</v>
      </c>
      <c r="E3750">
        <v>1</v>
      </c>
      <c r="F3750">
        <v>1091.25</v>
      </c>
      <c r="G3750">
        <v>1091.25</v>
      </c>
      <c r="H3750">
        <v>163.69</v>
      </c>
      <c r="I3750">
        <v>608.37</v>
      </c>
      <c r="J3750">
        <v>319.19</v>
      </c>
      <c r="K3750">
        <f>Global_Household_Financial_Dyna[[#This Row],[Total_Household_Income]]-Global_Household_Financial_Dyna[[#This Row],[Estimated_Taxes]]</f>
        <v>927.56</v>
      </c>
      <c r="L3750" s="1">
        <f>Global_Household_Financial_Dyna[[#This Row],[Monthly_Savings]]/Global_Household_Financial_Dyna[[#This Row],[Net Income]]</f>
        <v>0.34411790072879384</v>
      </c>
      <c r="M3750" s="2">
        <f>Global_Household_Financial_Dyna[[#This Row],[Monthly_Expenses]]/Global_Household_Financial_Dyna[[#This Row],[Net Income]]</f>
        <v>0.65588209927120622</v>
      </c>
      <c r="N3750" t="str">
        <f>IF(Global_Household_Financial_Dyna[[#This Row],[Monthly_Savings]]&lt;0,"High Risk", IF(Global_Household_Financial_Dyna[[#This Row],[Savings Rate%]]&lt;0.1, "Medium", "Safe"))</f>
        <v>Safe</v>
      </c>
      <c r="O3750">
        <f>Global_Household_Financial_Dyna[[#This Row],[Total_Household_Income]]/Global_Household_Financial_Dyna[[#This Row],[Family_Size]]</f>
        <v>1091.25</v>
      </c>
      <c r="P3750" s="2">
        <f t="shared" si="116"/>
        <v>0.39788995363055785</v>
      </c>
      <c r="Q3750" s="2">
        <f t="shared" si="117"/>
        <v>-5.3772052901764011E-2</v>
      </c>
      <c r="R3750" s="2" t="str">
        <f>IF(Global_Household_Financial_Dyna[[#This Row],[Vs country_Average]]&lt;-0.2, "Underperformer", IF(Global_Household_Financial_Dyna[[#This Row],[Vs country_Average]]&gt;0.2, "Outperformer", "Normal"))</f>
        <v>Normal</v>
      </c>
      <c r="S37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319.19</v>
      </c>
      <c r="T37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319.19</v>
      </c>
      <c r="U37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319.19</v>
      </c>
      <c r="V37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319.19</v>
      </c>
    </row>
    <row r="3751" spans="1:22" x14ac:dyDescent="0.3">
      <c r="A3751">
        <v>3761</v>
      </c>
      <c r="B3751" t="s">
        <v>18</v>
      </c>
      <c r="C3751" t="s">
        <v>20</v>
      </c>
      <c r="D3751">
        <v>2</v>
      </c>
      <c r="E3751">
        <v>1</v>
      </c>
      <c r="F3751">
        <v>4167.18</v>
      </c>
      <c r="G3751">
        <v>4167.18</v>
      </c>
      <c r="H3751">
        <v>916.78</v>
      </c>
      <c r="I3751">
        <v>1857.6</v>
      </c>
      <c r="J3751">
        <v>1392.81</v>
      </c>
      <c r="K3751">
        <f>Global_Household_Financial_Dyna[[#This Row],[Total_Household_Income]]-Global_Household_Financial_Dyna[[#This Row],[Estimated_Taxes]]</f>
        <v>3250.4000000000005</v>
      </c>
      <c r="L3751" s="1">
        <f>Global_Household_Financial_Dyna[[#This Row],[Monthly_Savings]]/Global_Household_Financial_Dyna[[#This Row],[Net Income]]</f>
        <v>0.42850418410041829</v>
      </c>
      <c r="M3751" s="2">
        <f>Global_Household_Financial_Dyna[[#This Row],[Monthly_Expenses]]/Global_Household_Financial_Dyna[[#This Row],[Net Income]]</f>
        <v>0.57149889244400676</v>
      </c>
      <c r="N3751" t="str">
        <f>IF(Global_Household_Financial_Dyna[[#This Row],[Monthly_Savings]]&lt;0,"High Risk", IF(Global_Household_Financial_Dyna[[#This Row],[Savings Rate%]]&lt;0.1, "Medium", "Safe"))</f>
        <v>Safe</v>
      </c>
      <c r="O3751">
        <f>Global_Household_Financial_Dyna[[#This Row],[Total_Household_Income]]/Global_Household_Financial_Dyna[[#This Row],[Family_Size]]</f>
        <v>2083.59</v>
      </c>
      <c r="P3751" s="2">
        <f t="shared" si="116"/>
        <v>0.32336204947805613</v>
      </c>
      <c r="Q3751" s="2">
        <f t="shared" si="117"/>
        <v>0.10514213462236216</v>
      </c>
      <c r="R3751" s="2" t="str">
        <f>IF(Global_Household_Financial_Dyna[[#This Row],[Vs country_Average]]&lt;-0.2, "Underperformer", IF(Global_Household_Financial_Dyna[[#This Row],[Vs country_Average]]&gt;0.2, "Outperformer", "Normal"))</f>
        <v>Normal</v>
      </c>
      <c r="S37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1392.81</v>
      </c>
      <c r="T37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1392.81</v>
      </c>
      <c r="U37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1392.81</v>
      </c>
      <c r="V37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1392.81</v>
      </c>
    </row>
    <row r="3752" spans="1:22" x14ac:dyDescent="0.3">
      <c r="A3752">
        <v>3762</v>
      </c>
      <c r="B3752" t="s">
        <v>14</v>
      </c>
      <c r="C3752" t="s">
        <v>15</v>
      </c>
      <c r="D3752">
        <v>8</v>
      </c>
      <c r="E3752">
        <v>3</v>
      </c>
      <c r="F3752">
        <v>3325.47</v>
      </c>
      <c r="G3752">
        <v>7183.83</v>
      </c>
      <c r="H3752">
        <v>1077.57</v>
      </c>
      <c r="I3752">
        <v>1523.74</v>
      </c>
      <c r="J3752">
        <v>4582.51</v>
      </c>
      <c r="K3752">
        <f>Global_Household_Financial_Dyna[[#This Row],[Total_Household_Income]]-Global_Household_Financial_Dyna[[#This Row],[Estimated_Taxes]]</f>
        <v>6106.26</v>
      </c>
      <c r="L3752" s="1">
        <f>Global_Household_Financial_Dyna[[#This Row],[Monthly_Savings]]/Global_Household_Financial_Dyna[[#This Row],[Net Income]]</f>
        <v>0.75046100231565638</v>
      </c>
      <c r="M3752" s="2">
        <f>Global_Household_Financial_Dyna[[#This Row],[Monthly_Expenses]]/Global_Household_Financial_Dyna[[#This Row],[Net Income]]</f>
        <v>0.24953736002070007</v>
      </c>
      <c r="N3752" t="str">
        <f>IF(Global_Household_Financial_Dyna[[#This Row],[Monthly_Savings]]&lt;0,"High Risk", IF(Global_Household_Financial_Dyna[[#This Row],[Savings Rate%]]&lt;0.1, "Medium", "Safe"))</f>
        <v>Safe</v>
      </c>
      <c r="O3752">
        <f>Global_Household_Financial_Dyna[[#This Row],[Total_Household_Income]]/Global_Household_Financial_Dyna[[#This Row],[Family_Size]]</f>
        <v>897.97874999999999</v>
      </c>
      <c r="P3752" s="2">
        <f t="shared" si="116"/>
        <v>0.39788995363055785</v>
      </c>
      <c r="Q3752" s="2">
        <f t="shared" si="117"/>
        <v>0.35257104868509853</v>
      </c>
      <c r="R3752" s="2" t="str">
        <f>IF(Global_Household_Financial_Dyna[[#This Row],[Vs country_Average]]&lt;-0.2, "Underperformer", IF(Global_Household_Financial_Dyna[[#This Row],[Vs country_Average]]&gt;0.2, "Outperformer", "Normal"))</f>
        <v>Outperformer</v>
      </c>
      <c r="S37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4582.51</v>
      </c>
      <c r="T37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4582.51</v>
      </c>
      <c r="U37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4582.51</v>
      </c>
      <c r="V37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4582.51</v>
      </c>
    </row>
    <row r="3753" spans="1:22" x14ac:dyDescent="0.3">
      <c r="A3753">
        <v>3763</v>
      </c>
      <c r="B3753" t="s">
        <v>16</v>
      </c>
      <c r="C3753" t="s">
        <v>17</v>
      </c>
      <c r="D3753">
        <v>5</v>
      </c>
      <c r="E3753">
        <v>3</v>
      </c>
      <c r="F3753">
        <v>928.3</v>
      </c>
      <c r="G3753">
        <v>2218.7600000000002</v>
      </c>
      <c r="H3753">
        <v>776.57</v>
      </c>
      <c r="I3753">
        <v>2105.61</v>
      </c>
      <c r="J3753">
        <v>-663.41</v>
      </c>
      <c r="K3753">
        <f>Global_Household_Financial_Dyna[[#This Row],[Total_Household_Income]]-Global_Household_Financial_Dyna[[#This Row],[Estimated_Taxes]]</f>
        <v>1442.19</v>
      </c>
      <c r="L3753" s="1">
        <f>Global_Household_Financial_Dyna[[#This Row],[Monthly_Savings]]/Global_Household_Financial_Dyna[[#This Row],[Net Income]]</f>
        <v>-0.46000180281377623</v>
      </c>
      <c r="M3753" s="2">
        <f>Global_Household_Financial_Dyna[[#This Row],[Monthly_Expenses]]/Global_Household_Financial_Dyna[[#This Row],[Net Income]]</f>
        <v>1.4600087367129158</v>
      </c>
      <c r="N3753" t="str">
        <f>IF(Global_Household_Financial_Dyna[[#This Row],[Monthly_Savings]]&lt;0,"High Risk", IF(Global_Household_Financial_Dyna[[#This Row],[Savings Rate%]]&lt;0.1, "Medium", "Safe"))</f>
        <v>High Risk</v>
      </c>
      <c r="O3753">
        <f>Global_Household_Financial_Dyna[[#This Row],[Total_Household_Income]]/Global_Household_Financial_Dyna[[#This Row],[Family_Size]]</f>
        <v>443.75200000000007</v>
      </c>
      <c r="P3753" s="2">
        <f t="shared" si="116"/>
        <v>0.15879799892000862</v>
      </c>
      <c r="Q3753" s="2">
        <f t="shared" si="117"/>
        <v>-0.61879980173378479</v>
      </c>
      <c r="R3753" s="2" t="str">
        <f>IF(Global_Household_Financial_Dyna[[#This Row],[Vs country_Average]]&lt;-0.2, "Underperformer", IF(Global_Household_Financial_Dyna[[#This Row],[Vs country_Average]]&gt;0.2, "Outperformer", "Normal"))</f>
        <v>Underperformer</v>
      </c>
      <c r="S37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-558.12950000000001</v>
      </c>
      <c r="T37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-452.84899999999993</v>
      </c>
      <c r="U37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-347.56849999999997</v>
      </c>
      <c r="V37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-242.28799999999995</v>
      </c>
    </row>
    <row r="3754" spans="1:22" x14ac:dyDescent="0.3">
      <c r="A3754">
        <v>3764</v>
      </c>
      <c r="B3754" t="s">
        <v>10</v>
      </c>
      <c r="C3754" t="s">
        <v>22</v>
      </c>
      <c r="D3754">
        <v>8</v>
      </c>
      <c r="E3754">
        <v>3</v>
      </c>
      <c r="F3754">
        <v>809.18</v>
      </c>
      <c r="G3754">
        <v>1876.21</v>
      </c>
      <c r="H3754">
        <v>187.62</v>
      </c>
      <c r="I3754">
        <v>884.61</v>
      </c>
      <c r="J3754">
        <v>803.98</v>
      </c>
      <c r="K3754">
        <f>Global_Household_Financial_Dyna[[#This Row],[Total_Household_Income]]-Global_Household_Financial_Dyna[[#This Row],[Estimated_Taxes]]</f>
        <v>1688.5900000000001</v>
      </c>
      <c r="L3754" s="1">
        <f>Global_Household_Financial_Dyna[[#This Row],[Monthly_Savings]]/Global_Household_Financial_Dyna[[#This Row],[Net Income]]</f>
        <v>0.47612505107811842</v>
      </c>
      <c r="M3754" s="2">
        <f>Global_Household_Financial_Dyna[[#This Row],[Monthly_Expenses]]/Global_Household_Financial_Dyna[[#This Row],[Net Income]]</f>
        <v>0.52387494892188158</v>
      </c>
      <c r="N3754" t="str">
        <f>IF(Global_Household_Financial_Dyna[[#This Row],[Monthly_Savings]]&lt;0,"High Risk", IF(Global_Household_Financial_Dyna[[#This Row],[Savings Rate%]]&lt;0.1, "Medium", "Safe"))</f>
        <v>Safe</v>
      </c>
      <c r="O3754">
        <f>Global_Household_Financial_Dyna[[#This Row],[Total_Household_Income]]/Global_Household_Financial_Dyna[[#This Row],[Family_Size]]</f>
        <v>234.52625</v>
      </c>
      <c r="P3754" s="2">
        <f t="shared" si="116"/>
        <v>0.42077341556833553</v>
      </c>
      <c r="Q3754" s="2">
        <f t="shared" si="117"/>
        <v>5.5351635509782893E-2</v>
      </c>
      <c r="R3754" s="2" t="str">
        <f>IF(Global_Household_Financial_Dyna[[#This Row],[Vs country_Average]]&lt;-0.2, "Underperformer", IF(Global_Household_Financial_Dyna[[#This Row],[Vs country_Average]]&gt;0.2, "Outperformer", "Normal"))</f>
        <v>Normal</v>
      </c>
      <c r="S37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803.98</v>
      </c>
      <c r="T37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803.98</v>
      </c>
      <c r="U37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803.98</v>
      </c>
      <c r="V37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803.98</v>
      </c>
    </row>
    <row r="3755" spans="1:22" x14ac:dyDescent="0.3">
      <c r="A3755">
        <v>3765</v>
      </c>
      <c r="B3755" t="s">
        <v>10</v>
      </c>
      <c r="C3755" t="s">
        <v>11</v>
      </c>
      <c r="D3755">
        <v>7</v>
      </c>
      <c r="E3755">
        <v>3</v>
      </c>
      <c r="F3755">
        <v>1158.04</v>
      </c>
      <c r="G3755">
        <v>2797.41</v>
      </c>
      <c r="H3755">
        <v>279.74</v>
      </c>
      <c r="I3755">
        <v>667.9</v>
      </c>
      <c r="J3755">
        <v>1849.76</v>
      </c>
      <c r="K3755">
        <f>Global_Household_Financial_Dyna[[#This Row],[Total_Household_Income]]-Global_Household_Financial_Dyna[[#This Row],[Estimated_Taxes]]</f>
        <v>2517.67</v>
      </c>
      <c r="L3755" s="1">
        <f>Global_Household_Financial_Dyna[[#This Row],[Monthly_Savings]]/Global_Household_Financial_Dyna[[#This Row],[Net Income]]</f>
        <v>0.73471106221228355</v>
      </c>
      <c r="M3755" s="2">
        <f>Global_Household_Financial_Dyna[[#This Row],[Monthly_Expenses]]/Global_Household_Financial_Dyna[[#This Row],[Net Income]]</f>
        <v>0.26528496586129235</v>
      </c>
      <c r="N3755" t="str">
        <f>IF(Global_Household_Financial_Dyna[[#This Row],[Monthly_Savings]]&lt;0,"High Risk", IF(Global_Household_Financial_Dyna[[#This Row],[Savings Rate%]]&lt;0.1, "Medium", "Safe"))</f>
        <v>Safe</v>
      </c>
      <c r="O3755">
        <f>Global_Household_Financial_Dyna[[#This Row],[Total_Household_Income]]/Global_Household_Financial_Dyna[[#This Row],[Family_Size]]</f>
        <v>399.63</v>
      </c>
      <c r="P3755" s="2">
        <f t="shared" si="116"/>
        <v>0.42077341556833553</v>
      </c>
      <c r="Q3755" s="2">
        <f t="shared" si="117"/>
        <v>0.31393764664394802</v>
      </c>
      <c r="R3755" s="2" t="str">
        <f>IF(Global_Household_Financial_Dyna[[#This Row],[Vs country_Average]]&lt;-0.2, "Underperformer", IF(Global_Household_Financial_Dyna[[#This Row],[Vs country_Average]]&gt;0.2, "Outperformer", "Normal"))</f>
        <v>Outperformer</v>
      </c>
      <c r="S37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1849.76</v>
      </c>
      <c r="T37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1849.76</v>
      </c>
      <c r="U37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1849.76</v>
      </c>
      <c r="V37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1849.76</v>
      </c>
    </row>
    <row r="3756" spans="1:22" x14ac:dyDescent="0.3">
      <c r="A3756">
        <v>3766</v>
      </c>
      <c r="B3756" t="s">
        <v>10</v>
      </c>
      <c r="C3756" t="s">
        <v>11</v>
      </c>
      <c r="D3756">
        <v>1</v>
      </c>
      <c r="E3756">
        <v>1</v>
      </c>
      <c r="F3756">
        <v>527.86</v>
      </c>
      <c r="G3756">
        <v>527.86</v>
      </c>
      <c r="H3756">
        <v>52.79</v>
      </c>
      <c r="I3756">
        <v>246.04</v>
      </c>
      <c r="J3756">
        <v>229.03</v>
      </c>
      <c r="K3756">
        <f>Global_Household_Financial_Dyna[[#This Row],[Total_Household_Income]]-Global_Household_Financial_Dyna[[#This Row],[Estimated_Taxes]]</f>
        <v>475.07</v>
      </c>
      <c r="L3756" s="1">
        <f>Global_Household_Financial_Dyna[[#This Row],[Monthly_Savings]]/Global_Household_Financial_Dyna[[#This Row],[Net Income]]</f>
        <v>0.48209737512366602</v>
      </c>
      <c r="M3756" s="2">
        <f>Global_Household_Financial_Dyna[[#This Row],[Monthly_Expenses]]/Global_Household_Financial_Dyna[[#This Row],[Net Income]]</f>
        <v>0.51790262487633398</v>
      </c>
      <c r="N3756" t="str">
        <f>IF(Global_Household_Financial_Dyna[[#This Row],[Monthly_Savings]]&lt;0,"High Risk", IF(Global_Household_Financial_Dyna[[#This Row],[Savings Rate%]]&lt;0.1, "Medium", "Safe"))</f>
        <v>Safe</v>
      </c>
      <c r="O3756">
        <f>Global_Household_Financial_Dyna[[#This Row],[Total_Household_Income]]/Global_Household_Financial_Dyna[[#This Row],[Family_Size]]</f>
        <v>527.86</v>
      </c>
      <c r="P3756" s="2">
        <f t="shared" si="116"/>
        <v>0.42077341556833553</v>
      </c>
      <c r="Q3756" s="2">
        <f t="shared" si="117"/>
        <v>6.1323959555330487E-2</v>
      </c>
      <c r="R3756" s="2" t="str">
        <f>IF(Global_Household_Financial_Dyna[[#This Row],[Vs country_Average]]&lt;-0.2, "Underperformer", IF(Global_Household_Financial_Dyna[[#This Row],[Vs country_Average]]&gt;0.2, "Outperformer", "Normal"))</f>
        <v>Normal</v>
      </c>
      <c r="S37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229.03</v>
      </c>
      <c r="T37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229.03</v>
      </c>
      <c r="U37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229.03</v>
      </c>
      <c r="V37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229.03</v>
      </c>
    </row>
    <row r="3757" spans="1:22" x14ac:dyDescent="0.3">
      <c r="A3757">
        <v>3767</v>
      </c>
      <c r="B3757" t="s">
        <v>16</v>
      </c>
      <c r="C3757" t="s">
        <v>21</v>
      </c>
      <c r="D3757">
        <v>4</v>
      </c>
      <c r="E3757">
        <v>1</v>
      </c>
      <c r="F3757">
        <v>4643.46</v>
      </c>
      <c r="G3757">
        <v>4643.46</v>
      </c>
      <c r="H3757">
        <v>1625.21</v>
      </c>
      <c r="I3757">
        <v>3399.12</v>
      </c>
      <c r="J3757">
        <v>-380.87</v>
      </c>
      <c r="K3757">
        <f>Global_Household_Financial_Dyna[[#This Row],[Total_Household_Income]]-Global_Household_Financial_Dyna[[#This Row],[Estimated_Taxes]]</f>
        <v>3018.25</v>
      </c>
      <c r="L3757" s="1">
        <f>Global_Household_Financial_Dyna[[#This Row],[Monthly_Savings]]/Global_Household_Financial_Dyna[[#This Row],[Net Income]]</f>
        <v>-0.12618901681437919</v>
      </c>
      <c r="M3757" s="2">
        <f>Global_Household_Financial_Dyna[[#This Row],[Monthly_Expenses]]/Global_Household_Financial_Dyna[[#This Row],[Net Income]]</f>
        <v>1.1261890168143791</v>
      </c>
      <c r="N3757" t="str">
        <f>IF(Global_Household_Financial_Dyna[[#This Row],[Monthly_Savings]]&lt;0,"High Risk", IF(Global_Household_Financial_Dyna[[#This Row],[Savings Rate%]]&lt;0.1, "Medium", "Safe"))</f>
        <v>High Risk</v>
      </c>
      <c r="O3757">
        <f>Global_Household_Financial_Dyna[[#This Row],[Total_Household_Income]]/Global_Household_Financial_Dyna[[#This Row],[Family_Size]]</f>
        <v>1160.865</v>
      </c>
      <c r="P3757" s="2">
        <f t="shared" si="116"/>
        <v>0.15879799892000862</v>
      </c>
      <c r="Q3757" s="2">
        <f t="shared" si="117"/>
        <v>-0.28498701573438778</v>
      </c>
      <c r="R3757" s="2" t="str">
        <f>IF(Global_Household_Financial_Dyna[[#This Row],[Vs country_Average]]&lt;-0.2, "Underperformer", IF(Global_Household_Financial_Dyna[[#This Row],[Vs country_Average]]&gt;0.2, "Outperformer", "Normal"))</f>
        <v>Underperformer</v>
      </c>
      <c r="S37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-210.91399999999999</v>
      </c>
      <c r="T37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-40.958000000000027</v>
      </c>
      <c r="U37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128.99799999999993</v>
      </c>
      <c r="V37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298.95399999999995</v>
      </c>
    </row>
    <row r="3758" spans="1:22" x14ac:dyDescent="0.3">
      <c r="A3758">
        <v>3768</v>
      </c>
      <c r="B3758" t="s">
        <v>10</v>
      </c>
      <c r="C3758" t="s">
        <v>11</v>
      </c>
      <c r="D3758">
        <v>2</v>
      </c>
      <c r="E3758">
        <v>1</v>
      </c>
      <c r="F3758">
        <v>613.39</v>
      </c>
      <c r="G3758">
        <v>613.39</v>
      </c>
      <c r="H3758">
        <v>61.34</v>
      </c>
      <c r="I3758">
        <v>440.62</v>
      </c>
      <c r="J3758">
        <v>111.43</v>
      </c>
      <c r="K3758">
        <f>Global_Household_Financial_Dyna[[#This Row],[Total_Household_Income]]-Global_Household_Financial_Dyna[[#This Row],[Estimated_Taxes]]</f>
        <v>552.04999999999995</v>
      </c>
      <c r="L3758" s="1">
        <f>Global_Household_Financial_Dyna[[#This Row],[Monthly_Savings]]/Global_Household_Financial_Dyna[[#This Row],[Net Income]]</f>
        <v>0.20184765872656465</v>
      </c>
      <c r="M3758" s="2">
        <f>Global_Household_Financial_Dyna[[#This Row],[Monthly_Expenses]]/Global_Household_Financial_Dyna[[#This Row],[Net Income]]</f>
        <v>0.79815234127343548</v>
      </c>
      <c r="N3758" t="str">
        <f>IF(Global_Household_Financial_Dyna[[#This Row],[Monthly_Savings]]&lt;0,"High Risk", IF(Global_Household_Financial_Dyna[[#This Row],[Savings Rate%]]&lt;0.1, "Medium", "Safe"))</f>
        <v>Safe</v>
      </c>
      <c r="O3758">
        <f>Global_Household_Financial_Dyna[[#This Row],[Total_Household_Income]]/Global_Household_Financial_Dyna[[#This Row],[Family_Size]]</f>
        <v>306.69499999999999</v>
      </c>
      <c r="P3758" s="2">
        <f t="shared" si="116"/>
        <v>0.42077341556833553</v>
      </c>
      <c r="Q3758" s="2">
        <f t="shared" si="117"/>
        <v>-0.21892575684177087</v>
      </c>
      <c r="R3758" s="2" t="str">
        <f>IF(Global_Household_Financial_Dyna[[#This Row],[Vs country_Average]]&lt;-0.2, "Underperformer", IF(Global_Household_Financial_Dyna[[#This Row],[Vs country_Average]]&gt;0.2, "Outperformer", "Normal"))</f>
        <v>Underperformer</v>
      </c>
      <c r="S37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111.43</v>
      </c>
      <c r="T37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111.43</v>
      </c>
      <c r="U37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111.43</v>
      </c>
      <c r="V37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111.43</v>
      </c>
    </row>
    <row r="3759" spans="1:22" x14ac:dyDescent="0.3">
      <c r="A3759">
        <v>3769</v>
      </c>
      <c r="B3759" t="s">
        <v>18</v>
      </c>
      <c r="C3759" t="s">
        <v>20</v>
      </c>
      <c r="D3759">
        <v>4</v>
      </c>
      <c r="E3759">
        <v>3</v>
      </c>
      <c r="F3759">
        <v>4004.64</v>
      </c>
      <c r="G3759">
        <v>7521.19</v>
      </c>
      <c r="H3759">
        <v>1654.66</v>
      </c>
      <c r="I3759">
        <v>3548.24</v>
      </c>
      <c r="J3759">
        <v>2318.29</v>
      </c>
      <c r="K3759">
        <f>Global_Household_Financial_Dyna[[#This Row],[Total_Household_Income]]-Global_Household_Financial_Dyna[[#This Row],[Estimated_Taxes]]</f>
        <v>5866.53</v>
      </c>
      <c r="L3759" s="1">
        <f>Global_Household_Financial_Dyna[[#This Row],[Monthly_Savings]]/Global_Household_Financial_Dyna[[#This Row],[Net Income]]</f>
        <v>0.39517227389956244</v>
      </c>
      <c r="M3759" s="2">
        <f>Global_Household_Financial_Dyna[[#This Row],[Monthly_Expenses]]/Global_Household_Financial_Dyna[[#This Row],[Net Income]]</f>
        <v>0.60482772610043756</v>
      </c>
      <c r="N3759" t="str">
        <f>IF(Global_Household_Financial_Dyna[[#This Row],[Monthly_Savings]]&lt;0,"High Risk", IF(Global_Household_Financial_Dyna[[#This Row],[Savings Rate%]]&lt;0.1, "Medium", "Safe"))</f>
        <v>Safe</v>
      </c>
      <c r="O3759">
        <f>Global_Household_Financial_Dyna[[#This Row],[Total_Household_Income]]/Global_Household_Financial_Dyna[[#This Row],[Family_Size]]</f>
        <v>1880.2974999999999</v>
      </c>
      <c r="P3759" s="2">
        <f t="shared" si="116"/>
        <v>0.32336204947805613</v>
      </c>
      <c r="Q3759" s="2">
        <f t="shared" si="117"/>
        <v>7.1810224421506308E-2</v>
      </c>
      <c r="R3759" s="2" t="str">
        <f>IF(Global_Household_Financial_Dyna[[#This Row],[Vs country_Average]]&lt;-0.2, "Underperformer", IF(Global_Household_Financial_Dyna[[#This Row],[Vs country_Average]]&gt;0.2, "Outperformer", "Normal"))</f>
        <v>Normal</v>
      </c>
      <c r="S37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2318.29</v>
      </c>
      <c r="T37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2318.29</v>
      </c>
      <c r="U37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2318.29</v>
      </c>
      <c r="V37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2318.29</v>
      </c>
    </row>
    <row r="3760" spans="1:22" x14ac:dyDescent="0.3">
      <c r="A3760">
        <v>3770</v>
      </c>
      <c r="B3760" t="s">
        <v>18</v>
      </c>
      <c r="C3760" t="s">
        <v>19</v>
      </c>
      <c r="D3760">
        <v>5</v>
      </c>
      <c r="E3760">
        <v>3</v>
      </c>
      <c r="F3760">
        <v>4794.59</v>
      </c>
      <c r="G3760">
        <v>10256.52</v>
      </c>
      <c r="H3760">
        <v>2769.26</v>
      </c>
      <c r="I3760">
        <v>2556.61</v>
      </c>
      <c r="J3760">
        <v>4930.6499999999996</v>
      </c>
      <c r="K3760">
        <f>Global_Household_Financial_Dyna[[#This Row],[Total_Household_Income]]-Global_Household_Financial_Dyna[[#This Row],[Estimated_Taxes]]</f>
        <v>7487.26</v>
      </c>
      <c r="L3760" s="1">
        <f>Global_Household_Financial_Dyna[[#This Row],[Monthly_Savings]]/Global_Household_Financial_Dyna[[#This Row],[Net Income]]</f>
        <v>0.65853863763245823</v>
      </c>
      <c r="M3760" s="2">
        <f>Global_Household_Financial_Dyna[[#This Row],[Monthly_Expenses]]/Global_Household_Financial_Dyna[[#This Row],[Net Income]]</f>
        <v>0.34146136236754165</v>
      </c>
      <c r="N3760" t="str">
        <f>IF(Global_Household_Financial_Dyna[[#This Row],[Monthly_Savings]]&lt;0,"High Risk", IF(Global_Household_Financial_Dyna[[#This Row],[Savings Rate%]]&lt;0.1, "Medium", "Safe"))</f>
        <v>Safe</v>
      </c>
      <c r="O3760">
        <f>Global_Household_Financial_Dyna[[#This Row],[Total_Household_Income]]/Global_Household_Financial_Dyna[[#This Row],[Family_Size]]</f>
        <v>2051.3040000000001</v>
      </c>
      <c r="P3760" s="2">
        <f t="shared" si="116"/>
        <v>0.32336204947805613</v>
      </c>
      <c r="Q3760" s="2">
        <f t="shared" si="117"/>
        <v>0.3351765881544021</v>
      </c>
      <c r="R3760" s="2" t="str">
        <f>IF(Global_Household_Financial_Dyna[[#This Row],[Vs country_Average]]&lt;-0.2, "Underperformer", IF(Global_Household_Financial_Dyna[[#This Row],[Vs country_Average]]&gt;0.2, "Outperformer", "Normal"))</f>
        <v>Outperformer</v>
      </c>
      <c r="S37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4930.6499999999996</v>
      </c>
      <c r="T37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4930.6499999999996</v>
      </c>
      <c r="U37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4930.6499999999996</v>
      </c>
      <c r="V37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4930.6499999999996</v>
      </c>
    </row>
    <row r="3761" spans="1:22" x14ac:dyDescent="0.3">
      <c r="A3761">
        <v>3771</v>
      </c>
      <c r="B3761" t="s">
        <v>16</v>
      </c>
      <c r="C3761" t="s">
        <v>21</v>
      </c>
      <c r="D3761">
        <v>3</v>
      </c>
      <c r="E3761">
        <v>2</v>
      </c>
      <c r="F3761">
        <v>5948.28</v>
      </c>
      <c r="G3761">
        <v>10024.74</v>
      </c>
      <c r="H3761">
        <v>4009.89</v>
      </c>
      <c r="I3761">
        <v>2107.13</v>
      </c>
      <c r="J3761">
        <v>3907.71</v>
      </c>
      <c r="K3761">
        <f>Global_Household_Financial_Dyna[[#This Row],[Total_Household_Income]]-Global_Household_Financial_Dyna[[#This Row],[Estimated_Taxes]]</f>
        <v>6014.85</v>
      </c>
      <c r="L3761" s="1">
        <f>Global_Household_Financial_Dyna[[#This Row],[Monthly_Savings]]/Global_Household_Financial_Dyna[[#This Row],[Net Income]]</f>
        <v>0.6496770493029751</v>
      </c>
      <c r="M3761" s="2">
        <f>Global_Household_Financial_Dyna[[#This Row],[Monthly_Expenses]]/Global_Household_Financial_Dyna[[#This Row],[Net Income]]</f>
        <v>0.35032128814517405</v>
      </c>
      <c r="N3761" t="str">
        <f>IF(Global_Household_Financial_Dyna[[#This Row],[Monthly_Savings]]&lt;0,"High Risk", IF(Global_Household_Financial_Dyna[[#This Row],[Savings Rate%]]&lt;0.1, "Medium", "Safe"))</f>
        <v>Safe</v>
      </c>
      <c r="O3761">
        <f>Global_Household_Financial_Dyna[[#This Row],[Total_Household_Income]]/Global_Household_Financial_Dyna[[#This Row],[Family_Size]]</f>
        <v>3341.58</v>
      </c>
      <c r="P3761" s="2">
        <f t="shared" si="116"/>
        <v>0.15879799892000862</v>
      </c>
      <c r="Q3761" s="2">
        <f t="shared" si="117"/>
        <v>0.49087905038296648</v>
      </c>
      <c r="R3761" s="2" t="str">
        <f>IF(Global_Household_Financial_Dyna[[#This Row],[Vs country_Average]]&lt;-0.2, "Underperformer", IF(Global_Household_Financial_Dyna[[#This Row],[Vs country_Average]]&gt;0.2, "Outperformer", "Normal"))</f>
        <v>Outperformer</v>
      </c>
      <c r="S37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3907.71</v>
      </c>
      <c r="T37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3907.71</v>
      </c>
      <c r="U37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3907.71</v>
      </c>
      <c r="V37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3907.71</v>
      </c>
    </row>
    <row r="3762" spans="1:22" x14ac:dyDescent="0.3">
      <c r="A3762">
        <v>3772</v>
      </c>
      <c r="B3762" t="s">
        <v>12</v>
      </c>
      <c r="C3762" t="s">
        <v>13</v>
      </c>
      <c r="D3762">
        <v>4</v>
      </c>
      <c r="E3762">
        <v>2</v>
      </c>
      <c r="F3762">
        <v>4529.96</v>
      </c>
      <c r="G3762">
        <v>7229.08</v>
      </c>
      <c r="H3762">
        <v>1807.27</v>
      </c>
      <c r="I3762">
        <v>2268.88</v>
      </c>
      <c r="J3762">
        <v>3152.93</v>
      </c>
      <c r="K3762">
        <f>Global_Household_Financial_Dyna[[#This Row],[Total_Household_Income]]-Global_Household_Financial_Dyna[[#This Row],[Estimated_Taxes]]</f>
        <v>5421.8099999999995</v>
      </c>
      <c r="L3762" s="1">
        <f>Global_Household_Financial_Dyna[[#This Row],[Monthly_Savings]]/Global_Household_Financial_Dyna[[#This Row],[Net Income]]</f>
        <v>0.58152720217049292</v>
      </c>
      <c r="M3762" s="2">
        <f>Global_Household_Financial_Dyna[[#This Row],[Monthly_Expenses]]/Global_Household_Financial_Dyna[[#This Row],[Net Income]]</f>
        <v>0.41847279782950719</v>
      </c>
      <c r="N3762" t="str">
        <f>IF(Global_Household_Financial_Dyna[[#This Row],[Monthly_Savings]]&lt;0,"High Risk", IF(Global_Household_Financial_Dyna[[#This Row],[Savings Rate%]]&lt;0.1, "Medium", "Safe"))</f>
        <v>Safe</v>
      </c>
      <c r="O3762">
        <f>Global_Household_Financial_Dyna[[#This Row],[Total_Household_Income]]/Global_Household_Financial_Dyna[[#This Row],[Family_Size]]</f>
        <v>1807.27</v>
      </c>
      <c r="P3762" s="2">
        <f t="shared" si="116"/>
        <v>0.30718716818024266</v>
      </c>
      <c r="Q3762" s="2">
        <f t="shared" si="117"/>
        <v>0.27434003399025025</v>
      </c>
      <c r="R3762" s="2" t="str">
        <f>IF(Global_Household_Financial_Dyna[[#This Row],[Vs country_Average]]&lt;-0.2, "Underperformer", IF(Global_Household_Financial_Dyna[[#This Row],[Vs country_Average]]&gt;0.2, "Outperformer", "Normal"))</f>
        <v>Outperformer</v>
      </c>
      <c r="S37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3152.93</v>
      </c>
      <c r="T37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3152.93</v>
      </c>
      <c r="U37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3152.93</v>
      </c>
      <c r="V37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3152.93</v>
      </c>
    </row>
    <row r="3763" spans="1:22" x14ac:dyDescent="0.3">
      <c r="A3763">
        <v>3773</v>
      </c>
      <c r="B3763" t="s">
        <v>10</v>
      </c>
      <c r="C3763" t="s">
        <v>22</v>
      </c>
      <c r="D3763">
        <v>3</v>
      </c>
      <c r="E3763">
        <v>3</v>
      </c>
      <c r="F3763">
        <v>976.13</v>
      </c>
      <c r="G3763">
        <v>2039.75</v>
      </c>
      <c r="H3763">
        <v>203.97</v>
      </c>
      <c r="I3763">
        <v>492.51</v>
      </c>
      <c r="J3763">
        <v>1343.27</v>
      </c>
      <c r="K3763">
        <f>Global_Household_Financial_Dyna[[#This Row],[Total_Household_Income]]-Global_Household_Financial_Dyna[[#This Row],[Estimated_Taxes]]</f>
        <v>1835.78</v>
      </c>
      <c r="L3763" s="1">
        <f>Global_Household_Financial_Dyna[[#This Row],[Monthly_Savings]]/Global_Household_Financial_Dyna[[#This Row],[Net Income]]</f>
        <v>0.7317162187190186</v>
      </c>
      <c r="M3763" s="2">
        <f>Global_Household_Financial_Dyna[[#This Row],[Monthly_Expenses]]/Global_Household_Financial_Dyna[[#This Row],[Net Income]]</f>
        <v>0.2682837812809814</v>
      </c>
      <c r="N3763" t="str">
        <f>IF(Global_Household_Financial_Dyna[[#This Row],[Monthly_Savings]]&lt;0,"High Risk", IF(Global_Household_Financial_Dyna[[#This Row],[Savings Rate%]]&lt;0.1, "Medium", "Safe"))</f>
        <v>Safe</v>
      </c>
      <c r="O3763">
        <f>Global_Household_Financial_Dyna[[#This Row],[Total_Household_Income]]/Global_Household_Financial_Dyna[[#This Row],[Family_Size]]</f>
        <v>679.91666666666663</v>
      </c>
      <c r="P3763" s="2">
        <f t="shared" si="116"/>
        <v>0.42077341556833553</v>
      </c>
      <c r="Q3763" s="2">
        <f t="shared" si="117"/>
        <v>0.31094280315068307</v>
      </c>
      <c r="R3763" s="2" t="str">
        <f>IF(Global_Household_Financial_Dyna[[#This Row],[Vs country_Average]]&lt;-0.2, "Underperformer", IF(Global_Household_Financial_Dyna[[#This Row],[Vs country_Average]]&gt;0.2, "Outperformer", "Normal"))</f>
        <v>Outperformer</v>
      </c>
      <c r="S37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1343.27</v>
      </c>
      <c r="T37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1343.27</v>
      </c>
      <c r="U37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1343.27</v>
      </c>
      <c r="V37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1343.27</v>
      </c>
    </row>
    <row r="3764" spans="1:22" x14ac:dyDescent="0.3">
      <c r="A3764">
        <v>3774</v>
      </c>
      <c r="B3764" t="s">
        <v>14</v>
      </c>
      <c r="C3764" t="s">
        <v>15</v>
      </c>
      <c r="D3764">
        <v>2</v>
      </c>
      <c r="E3764">
        <v>2</v>
      </c>
      <c r="F3764">
        <v>934.28</v>
      </c>
      <c r="G3764">
        <v>1524.54</v>
      </c>
      <c r="H3764">
        <v>228.68</v>
      </c>
      <c r="I3764">
        <v>845.03</v>
      </c>
      <c r="J3764">
        <v>450.83</v>
      </c>
      <c r="K3764">
        <f>Global_Household_Financial_Dyna[[#This Row],[Total_Household_Income]]-Global_Household_Financial_Dyna[[#This Row],[Estimated_Taxes]]</f>
        <v>1295.8599999999999</v>
      </c>
      <c r="L3764" s="1">
        <f>Global_Household_Financial_Dyna[[#This Row],[Monthly_Savings]]/Global_Household_Financial_Dyna[[#This Row],[Net Income]]</f>
        <v>0.34790023613661969</v>
      </c>
      <c r="M3764" s="2">
        <f>Global_Household_Financial_Dyna[[#This Row],[Monthly_Expenses]]/Global_Household_Financial_Dyna[[#This Row],[Net Income]]</f>
        <v>0.65209976386338031</v>
      </c>
      <c r="N3764" t="str">
        <f>IF(Global_Household_Financial_Dyna[[#This Row],[Monthly_Savings]]&lt;0,"High Risk", IF(Global_Household_Financial_Dyna[[#This Row],[Savings Rate%]]&lt;0.1, "Medium", "Safe"))</f>
        <v>Safe</v>
      </c>
      <c r="O3764">
        <f>Global_Household_Financial_Dyna[[#This Row],[Total_Household_Income]]/Global_Household_Financial_Dyna[[#This Row],[Family_Size]]</f>
        <v>762.27</v>
      </c>
      <c r="P3764" s="2">
        <f t="shared" si="116"/>
        <v>0.39788995363055785</v>
      </c>
      <c r="Q3764" s="2">
        <f t="shared" si="117"/>
        <v>-4.9989717493938157E-2</v>
      </c>
      <c r="R3764" s="2" t="str">
        <f>IF(Global_Household_Financial_Dyna[[#This Row],[Vs country_Average]]&lt;-0.2, "Underperformer", IF(Global_Household_Financial_Dyna[[#This Row],[Vs country_Average]]&gt;0.2, "Outperformer", "Normal"))</f>
        <v>Normal</v>
      </c>
      <c r="S37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450.83</v>
      </c>
      <c r="T37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450.83</v>
      </c>
      <c r="U37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450.83</v>
      </c>
      <c r="V37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450.83</v>
      </c>
    </row>
    <row r="3765" spans="1:22" x14ac:dyDescent="0.3">
      <c r="A3765">
        <v>3775</v>
      </c>
      <c r="B3765" t="s">
        <v>16</v>
      </c>
      <c r="C3765" t="s">
        <v>17</v>
      </c>
      <c r="D3765">
        <v>4</v>
      </c>
      <c r="E3765">
        <v>3</v>
      </c>
      <c r="F3765">
        <v>4897.88</v>
      </c>
      <c r="G3765">
        <v>12322.4</v>
      </c>
      <c r="H3765">
        <v>4928.96</v>
      </c>
      <c r="I3765">
        <v>2980.45</v>
      </c>
      <c r="J3765">
        <v>4413</v>
      </c>
      <c r="K3765">
        <f>Global_Household_Financial_Dyna[[#This Row],[Total_Household_Income]]-Global_Household_Financial_Dyna[[#This Row],[Estimated_Taxes]]</f>
        <v>7393.44</v>
      </c>
      <c r="L3765" s="1">
        <f>Global_Household_Financial_Dyna[[#This Row],[Monthly_Savings]]/Global_Household_Financial_Dyna[[#This Row],[Net Income]]</f>
        <v>0.59688047782899434</v>
      </c>
      <c r="M3765" s="2">
        <f>Global_Household_Financial_Dyna[[#This Row],[Monthly_Expenses]]/Global_Household_Financial_Dyna[[#This Row],[Net Income]]</f>
        <v>0.40312087472137464</v>
      </c>
      <c r="N3765" t="str">
        <f>IF(Global_Household_Financial_Dyna[[#This Row],[Monthly_Savings]]&lt;0,"High Risk", IF(Global_Household_Financial_Dyna[[#This Row],[Savings Rate%]]&lt;0.1, "Medium", "Safe"))</f>
        <v>Safe</v>
      </c>
      <c r="O3765">
        <f>Global_Household_Financial_Dyna[[#This Row],[Total_Household_Income]]/Global_Household_Financial_Dyna[[#This Row],[Family_Size]]</f>
        <v>3080.6</v>
      </c>
      <c r="P3765" s="2">
        <f t="shared" si="116"/>
        <v>0.15879799892000862</v>
      </c>
      <c r="Q3765" s="2">
        <f t="shared" si="117"/>
        <v>0.43808247890898572</v>
      </c>
      <c r="R3765" s="2" t="str">
        <f>IF(Global_Household_Financial_Dyna[[#This Row],[Vs country_Average]]&lt;-0.2, "Underperformer", IF(Global_Household_Financial_Dyna[[#This Row],[Vs country_Average]]&gt;0.2, "Outperformer", "Normal"))</f>
        <v>Outperformer</v>
      </c>
      <c r="S37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4413</v>
      </c>
      <c r="T37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4413</v>
      </c>
      <c r="U37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4413</v>
      </c>
      <c r="V37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4413</v>
      </c>
    </row>
    <row r="3766" spans="1:22" x14ac:dyDescent="0.3">
      <c r="A3766">
        <v>3776</v>
      </c>
      <c r="B3766" t="s">
        <v>12</v>
      </c>
      <c r="C3766" t="s">
        <v>13</v>
      </c>
      <c r="D3766">
        <v>4</v>
      </c>
      <c r="E3766">
        <v>2</v>
      </c>
      <c r="F3766">
        <v>1413.26</v>
      </c>
      <c r="G3766">
        <v>2194.13</v>
      </c>
      <c r="H3766">
        <v>548.53</v>
      </c>
      <c r="I3766">
        <v>2082.23</v>
      </c>
      <c r="J3766">
        <v>-436.63</v>
      </c>
      <c r="K3766">
        <f>Global_Household_Financial_Dyna[[#This Row],[Total_Household_Income]]-Global_Household_Financial_Dyna[[#This Row],[Estimated_Taxes]]</f>
        <v>1645.6000000000001</v>
      </c>
      <c r="L3766" s="1">
        <f>Global_Household_Financial_Dyna[[#This Row],[Monthly_Savings]]/Global_Household_Financial_Dyna[[#This Row],[Net Income]]</f>
        <v>-0.26533179387457462</v>
      </c>
      <c r="M3766" s="2">
        <f>Global_Household_Financial_Dyna[[#This Row],[Monthly_Expenses]]/Global_Household_Financial_Dyna[[#This Row],[Net Income]]</f>
        <v>1.2653317938745745</v>
      </c>
      <c r="N3766" t="str">
        <f>IF(Global_Household_Financial_Dyna[[#This Row],[Monthly_Savings]]&lt;0,"High Risk", IF(Global_Household_Financial_Dyna[[#This Row],[Savings Rate%]]&lt;0.1, "Medium", "Safe"))</f>
        <v>High Risk</v>
      </c>
      <c r="O3766">
        <f>Global_Household_Financial_Dyna[[#This Row],[Total_Household_Income]]/Global_Household_Financial_Dyna[[#This Row],[Family_Size]]</f>
        <v>548.53250000000003</v>
      </c>
      <c r="P3766" s="2">
        <f t="shared" si="116"/>
        <v>0.30718716818024266</v>
      </c>
      <c r="Q3766" s="2">
        <f t="shared" si="117"/>
        <v>-0.57251896205481723</v>
      </c>
      <c r="R3766" s="2" t="str">
        <f>IF(Global_Household_Financial_Dyna[[#This Row],[Vs country_Average]]&lt;-0.2, "Underperformer", IF(Global_Household_Financial_Dyna[[#This Row],[Vs country_Average]]&gt;0.2, "Outperformer", "Normal"))</f>
        <v>Underperformer</v>
      </c>
      <c r="S37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-332.51850000000002</v>
      </c>
      <c r="T37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-228.40700000000001</v>
      </c>
      <c r="U37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-124.2955</v>
      </c>
      <c r="V37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-20.184000000000026</v>
      </c>
    </row>
    <row r="3767" spans="1:22" x14ac:dyDescent="0.3">
      <c r="A3767">
        <v>3777</v>
      </c>
      <c r="B3767" t="s">
        <v>14</v>
      </c>
      <c r="C3767" t="s">
        <v>15</v>
      </c>
      <c r="D3767">
        <v>6</v>
      </c>
      <c r="E3767">
        <v>3</v>
      </c>
      <c r="F3767">
        <v>2714.76</v>
      </c>
      <c r="G3767">
        <v>6683.59</v>
      </c>
      <c r="H3767">
        <v>1002.54</v>
      </c>
      <c r="I3767">
        <v>1648.35</v>
      </c>
      <c r="J3767">
        <v>4032.7</v>
      </c>
      <c r="K3767">
        <f>Global_Household_Financial_Dyna[[#This Row],[Total_Household_Income]]-Global_Household_Financial_Dyna[[#This Row],[Estimated_Taxes]]</f>
        <v>5681.05</v>
      </c>
      <c r="L3767" s="1">
        <f>Global_Household_Financial_Dyna[[#This Row],[Monthly_Savings]]/Global_Household_Financial_Dyna[[#This Row],[Net Income]]</f>
        <v>0.70985117187843794</v>
      </c>
      <c r="M3767" s="2">
        <f>Global_Household_Financial_Dyna[[#This Row],[Monthly_Expenses]]/Global_Household_Financial_Dyna[[#This Row],[Net Income]]</f>
        <v>0.29014882812156201</v>
      </c>
      <c r="N3767" t="str">
        <f>IF(Global_Household_Financial_Dyna[[#This Row],[Monthly_Savings]]&lt;0,"High Risk", IF(Global_Household_Financial_Dyna[[#This Row],[Savings Rate%]]&lt;0.1, "Medium", "Safe"))</f>
        <v>Safe</v>
      </c>
      <c r="O3767">
        <f>Global_Household_Financial_Dyna[[#This Row],[Total_Household_Income]]/Global_Household_Financial_Dyna[[#This Row],[Family_Size]]</f>
        <v>1113.9316666666666</v>
      </c>
      <c r="P3767" s="2">
        <f t="shared" si="116"/>
        <v>0.39788995363055785</v>
      </c>
      <c r="Q3767" s="2">
        <f t="shared" si="117"/>
        <v>0.31196121824788009</v>
      </c>
      <c r="R3767" s="2" t="str">
        <f>IF(Global_Household_Financial_Dyna[[#This Row],[Vs country_Average]]&lt;-0.2, "Underperformer", IF(Global_Household_Financial_Dyna[[#This Row],[Vs country_Average]]&gt;0.2, "Outperformer", "Normal"))</f>
        <v>Outperformer</v>
      </c>
      <c r="S37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4032.7</v>
      </c>
      <c r="T37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4032.7</v>
      </c>
      <c r="U37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4032.7</v>
      </c>
      <c r="V37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4032.7</v>
      </c>
    </row>
    <row r="3768" spans="1:22" x14ac:dyDescent="0.3">
      <c r="A3768">
        <v>3778</v>
      </c>
      <c r="B3768" t="s">
        <v>16</v>
      </c>
      <c r="C3768" t="s">
        <v>17</v>
      </c>
      <c r="D3768">
        <v>2</v>
      </c>
      <c r="E3768">
        <v>1</v>
      </c>
      <c r="F3768">
        <v>3621.23</v>
      </c>
      <c r="G3768">
        <v>3621.23</v>
      </c>
      <c r="H3768">
        <v>1267.43</v>
      </c>
      <c r="I3768">
        <v>2755.18</v>
      </c>
      <c r="J3768">
        <v>-401.38</v>
      </c>
      <c r="K3768">
        <f>Global_Household_Financial_Dyna[[#This Row],[Total_Household_Income]]-Global_Household_Financial_Dyna[[#This Row],[Estimated_Taxes]]</f>
        <v>2353.8000000000002</v>
      </c>
      <c r="L3768" s="1">
        <f>Global_Household_Financial_Dyna[[#This Row],[Monthly_Savings]]/Global_Household_Financial_Dyna[[#This Row],[Net Income]]</f>
        <v>-0.17052425864559434</v>
      </c>
      <c r="M3768" s="2">
        <f>Global_Household_Financial_Dyna[[#This Row],[Monthly_Expenses]]/Global_Household_Financial_Dyna[[#This Row],[Net Income]]</f>
        <v>1.1705242586455942</v>
      </c>
      <c r="N3768" t="str">
        <f>IF(Global_Household_Financial_Dyna[[#This Row],[Monthly_Savings]]&lt;0,"High Risk", IF(Global_Household_Financial_Dyna[[#This Row],[Savings Rate%]]&lt;0.1, "Medium", "Safe"))</f>
        <v>High Risk</v>
      </c>
      <c r="O3768">
        <f>Global_Household_Financial_Dyna[[#This Row],[Total_Household_Income]]/Global_Household_Financial_Dyna[[#This Row],[Family_Size]]</f>
        <v>1810.615</v>
      </c>
      <c r="P3768" s="2">
        <f t="shared" si="116"/>
        <v>0.15879799892000862</v>
      </c>
      <c r="Q3768" s="2">
        <f t="shared" si="117"/>
        <v>-0.32932225756560296</v>
      </c>
      <c r="R3768" s="2" t="str">
        <f>IF(Global_Household_Financial_Dyna[[#This Row],[Vs country_Average]]&lt;-0.2, "Underperformer", IF(Global_Household_Financial_Dyna[[#This Row],[Vs country_Average]]&gt;0.2, "Outperformer", "Normal"))</f>
        <v>Underperformer</v>
      </c>
      <c r="S37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-263.62099999999998</v>
      </c>
      <c r="T37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-125.86200000000002</v>
      </c>
      <c r="U37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11.896999999999991</v>
      </c>
      <c r="V37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149.65599999999995</v>
      </c>
    </row>
    <row r="3769" spans="1:22" x14ac:dyDescent="0.3">
      <c r="A3769">
        <v>3779</v>
      </c>
      <c r="B3769" t="s">
        <v>16</v>
      </c>
      <c r="C3769" t="s">
        <v>21</v>
      </c>
      <c r="D3769">
        <v>2</v>
      </c>
      <c r="E3769">
        <v>2</v>
      </c>
      <c r="F3769">
        <v>1632.7</v>
      </c>
      <c r="G3769">
        <v>2693.6</v>
      </c>
      <c r="H3769">
        <v>942.76</v>
      </c>
      <c r="I3769">
        <v>1747.82</v>
      </c>
      <c r="J3769">
        <v>3.02</v>
      </c>
      <c r="K3769">
        <f>Global_Household_Financial_Dyna[[#This Row],[Total_Household_Income]]-Global_Household_Financial_Dyna[[#This Row],[Estimated_Taxes]]</f>
        <v>1750.84</v>
      </c>
      <c r="L3769" s="1">
        <f>Global_Household_Financial_Dyna[[#This Row],[Monthly_Savings]]/Global_Household_Financial_Dyna[[#This Row],[Net Income]]</f>
        <v>1.7248863402709559E-3</v>
      </c>
      <c r="M3769" s="2">
        <f>Global_Household_Financial_Dyna[[#This Row],[Monthly_Expenses]]/Global_Household_Financial_Dyna[[#This Row],[Net Income]]</f>
        <v>0.9982751136597291</v>
      </c>
      <c r="N3769" t="str">
        <f>IF(Global_Household_Financial_Dyna[[#This Row],[Monthly_Savings]]&lt;0,"High Risk", IF(Global_Household_Financial_Dyna[[#This Row],[Savings Rate%]]&lt;0.1, "Medium", "Safe"))</f>
        <v>Medium</v>
      </c>
      <c r="O3769">
        <f>Global_Household_Financial_Dyna[[#This Row],[Total_Household_Income]]/Global_Household_Financial_Dyna[[#This Row],[Family_Size]]</f>
        <v>1346.8</v>
      </c>
      <c r="P3769" s="2">
        <f t="shared" si="116"/>
        <v>0.15879799892000862</v>
      </c>
      <c r="Q3769" s="2">
        <f t="shared" si="117"/>
        <v>-0.15707311257973766</v>
      </c>
      <c r="R3769" s="2" t="str">
        <f>IF(Global_Household_Financial_Dyna[[#This Row],[Vs country_Average]]&lt;-0.2, "Underperformer", IF(Global_Household_Financial_Dyna[[#This Row],[Vs country_Average]]&gt;0.2, "Outperformer", "Normal"))</f>
        <v>Normal</v>
      </c>
      <c r="S37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3.02</v>
      </c>
      <c r="T37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v>
      </c>
      <c r="U37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3.02</v>
      </c>
      <c r="V37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3.02</v>
      </c>
    </row>
    <row r="3770" spans="1:22" x14ac:dyDescent="0.3">
      <c r="A3770">
        <v>3780</v>
      </c>
      <c r="B3770" t="s">
        <v>12</v>
      </c>
      <c r="C3770" t="s">
        <v>13</v>
      </c>
      <c r="D3770">
        <v>1</v>
      </c>
      <c r="E3770">
        <v>1</v>
      </c>
      <c r="F3770">
        <v>2594.63</v>
      </c>
      <c r="G3770">
        <v>2594.63</v>
      </c>
      <c r="H3770">
        <v>648.66</v>
      </c>
      <c r="I3770">
        <v>1227.43</v>
      </c>
      <c r="J3770">
        <v>718.54</v>
      </c>
      <c r="K3770">
        <f>Global_Household_Financial_Dyna[[#This Row],[Total_Household_Income]]-Global_Household_Financial_Dyna[[#This Row],[Estimated_Taxes]]</f>
        <v>1945.9700000000003</v>
      </c>
      <c r="L3770" s="1">
        <f>Global_Household_Financial_Dyna[[#This Row],[Monthly_Savings]]/Global_Household_Financial_Dyna[[#This Row],[Net Income]]</f>
        <v>0.36924515794179757</v>
      </c>
      <c r="M3770" s="2">
        <f>Global_Household_Financial_Dyna[[#This Row],[Monthly_Expenses]]/Global_Household_Financial_Dyna[[#This Row],[Net Income]]</f>
        <v>0.63075484205820231</v>
      </c>
      <c r="N3770" t="str">
        <f>IF(Global_Household_Financial_Dyna[[#This Row],[Monthly_Savings]]&lt;0,"High Risk", IF(Global_Household_Financial_Dyna[[#This Row],[Savings Rate%]]&lt;0.1, "Medium", "Safe"))</f>
        <v>Safe</v>
      </c>
      <c r="O3770">
        <f>Global_Household_Financial_Dyna[[#This Row],[Total_Household_Income]]/Global_Household_Financial_Dyna[[#This Row],[Family_Size]]</f>
        <v>2594.63</v>
      </c>
      <c r="P3770" s="2">
        <f t="shared" si="116"/>
        <v>0.30718716818024266</v>
      </c>
      <c r="Q3770" s="2">
        <f t="shared" si="117"/>
        <v>6.205798976155491E-2</v>
      </c>
      <c r="R3770" s="2" t="str">
        <f>IF(Global_Household_Financial_Dyna[[#This Row],[Vs country_Average]]&lt;-0.2, "Underperformer", IF(Global_Household_Financial_Dyna[[#This Row],[Vs country_Average]]&gt;0.2, "Outperformer", "Normal"))</f>
        <v>Normal</v>
      </c>
      <c r="S37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718.54</v>
      </c>
      <c r="T37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718.54</v>
      </c>
      <c r="U37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718.54</v>
      </c>
      <c r="V37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718.54</v>
      </c>
    </row>
    <row r="3771" spans="1:22" x14ac:dyDescent="0.3">
      <c r="A3771">
        <v>3781</v>
      </c>
      <c r="B3771" t="s">
        <v>10</v>
      </c>
      <c r="C3771" t="s">
        <v>11</v>
      </c>
      <c r="D3771">
        <v>5</v>
      </c>
      <c r="E3771">
        <v>3</v>
      </c>
      <c r="F3771">
        <v>586.63</v>
      </c>
      <c r="G3771">
        <v>1247.9000000000001</v>
      </c>
      <c r="H3771">
        <v>124.79</v>
      </c>
      <c r="I3771">
        <v>578.92999999999995</v>
      </c>
      <c r="J3771">
        <v>544.17999999999995</v>
      </c>
      <c r="K3771">
        <f>Global_Household_Financial_Dyna[[#This Row],[Total_Household_Income]]-Global_Household_Financial_Dyna[[#This Row],[Estimated_Taxes]]</f>
        <v>1123.1100000000001</v>
      </c>
      <c r="L3771" s="1">
        <f>Global_Household_Financial_Dyna[[#This Row],[Monthly_Savings]]/Global_Household_Financial_Dyna[[#This Row],[Net Income]]</f>
        <v>0.48452956522513368</v>
      </c>
      <c r="M3771" s="2">
        <f>Global_Household_Financial_Dyna[[#This Row],[Monthly_Expenses]]/Global_Household_Financial_Dyna[[#This Row],[Net Income]]</f>
        <v>0.51547043477486609</v>
      </c>
      <c r="N3771" t="str">
        <f>IF(Global_Household_Financial_Dyna[[#This Row],[Monthly_Savings]]&lt;0,"High Risk", IF(Global_Household_Financial_Dyna[[#This Row],[Savings Rate%]]&lt;0.1, "Medium", "Safe"))</f>
        <v>Safe</v>
      </c>
      <c r="O3771">
        <f>Global_Household_Financial_Dyna[[#This Row],[Total_Household_Income]]/Global_Household_Financial_Dyna[[#This Row],[Family_Size]]</f>
        <v>249.58</v>
      </c>
      <c r="P3771" s="2">
        <f t="shared" si="116"/>
        <v>0.42077341556833553</v>
      </c>
      <c r="Q3771" s="2">
        <f t="shared" si="117"/>
        <v>6.3756149656798156E-2</v>
      </c>
      <c r="R3771" s="2" t="str">
        <f>IF(Global_Household_Financial_Dyna[[#This Row],[Vs country_Average]]&lt;-0.2, "Underperformer", IF(Global_Household_Financial_Dyna[[#This Row],[Vs country_Average]]&gt;0.2, "Outperformer", "Normal"))</f>
        <v>Normal</v>
      </c>
      <c r="S37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544.17999999999995</v>
      </c>
      <c r="T37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544.17999999999995</v>
      </c>
      <c r="U37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544.17999999999995</v>
      </c>
      <c r="V37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544.17999999999995</v>
      </c>
    </row>
    <row r="3772" spans="1:22" x14ac:dyDescent="0.3">
      <c r="A3772">
        <v>3782</v>
      </c>
      <c r="B3772" t="s">
        <v>10</v>
      </c>
      <c r="C3772" t="s">
        <v>11</v>
      </c>
      <c r="D3772">
        <v>4</v>
      </c>
      <c r="E3772">
        <v>3</v>
      </c>
      <c r="F3772">
        <v>1530.72</v>
      </c>
      <c r="G3772">
        <v>2946.99</v>
      </c>
      <c r="H3772">
        <v>294.7</v>
      </c>
      <c r="I3772">
        <v>421.94</v>
      </c>
      <c r="J3772">
        <v>2230.35</v>
      </c>
      <c r="K3772">
        <f>Global_Household_Financial_Dyna[[#This Row],[Total_Household_Income]]-Global_Household_Financial_Dyna[[#This Row],[Estimated_Taxes]]</f>
        <v>2652.29</v>
      </c>
      <c r="L3772" s="1">
        <f>Global_Household_Financial_Dyna[[#This Row],[Monthly_Savings]]/Global_Household_Financial_Dyna[[#This Row],[Net Income]]</f>
        <v>0.84091483208849704</v>
      </c>
      <c r="M3772" s="2">
        <f>Global_Household_Financial_Dyna[[#This Row],[Monthly_Expenses]]/Global_Household_Financial_Dyna[[#This Row],[Net Income]]</f>
        <v>0.1590851679115029</v>
      </c>
      <c r="N3772" t="str">
        <f>IF(Global_Household_Financial_Dyna[[#This Row],[Monthly_Savings]]&lt;0,"High Risk", IF(Global_Household_Financial_Dyna[[#This Row],[Savings Rate%]]&lt;0.1, "Medium", "Safe"))</f>
        <v>Safe</v>
      </c>
      <c r="O3772">
        <f>Global_Household_Financial_Dyna[[#This Row],[Total_Household_Income]]/Global_Household_Financial_Dyna[[#This Row],[Family_Size]]</f>
        <v>736.74749999999995</v>
      </c>
      <c r="P3772" s="2">
        <f t="shared" si="116"/>
        <v>0.42077341556833553</v>
      </c>
      <c r="Q3772" s="2">
        <f t="shared" si="117"/>
        <v>0.42014141652016151</v>
      </c>
      <c r="R3772" s="2" t="str">
        <f>IF(Global_Household_Financial_Dyna[[#This Row],[Vs country_Average]]&lt;-0.2, "Underperformer", IF(Global_Household_Financial_Dyna[[#This Row],[Vs country_Average]]&gt;0.2, "Outperformer", "Normal"))</f>
        <v>Outperformer</v>
      </c>
      <c r="S37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2230.35</v>
      </c>
      <c r="T37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2230.35</v>
      </c>
      <c r="U37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2230.35</v>
      </c>
      <c r="V37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2230.35</v>
      </c>
    </row>
    <row r="3773" spans="1:22" x14ac:dyDescent="0.3">
      <c r="A3773">
        <v>3783</v>
      </c>
      <c r="B3773" t="s">
        <v>18</v>
      </c>
      <c r="C3773" t="s">
        <v>19</v>
      </c>
      <c r="D3773">
        <v>8</v>
      </c>
      <c r="E3773">
        <v>3</v>
      </c>
      <c r="F3773">
        <v>6385.72</v>
      </c>
      <c r="G3773">
        <v>12945.52</v>
      </c>
      <c r="H3773">
        <v>3495.29</v>
      </c>
      <c r="I3773">
        <v>5710.18</v>
      </c>
      <c r="J3773">
        <v>3740.05</v>
      </c>
      <c r="K3773">
        <f>Global_Household_Financial_Dyna[[#This Row],[Total_Household_Income]]-Global_Household_Financial_Dyna[[#This Row],[Estimated_Taxes]]</f>
        <v>9450.23</v>
      </c>
      <c r="L3773" s="1">
        <f>Global_Household_Financial_Dyna[[#This Row],[Monthly_Savings]]/Global_Household_Financial_Dyna[[#This Row],[Net Income]]</f>
        <v>0.39576285444904519</v>
      </c>
      <c r="M3773" s="2">
        <f>Global_Household_Financial_Dyna[[#This Row],[Monthly_Expenses]]/Global_Household_Financial_Dyna[[#This Row],[Net Income]]</f>
        <v>0.60423714555095487</v>
      </c>
      <c r="N3773" t="str">
        <f>IF(Global_Household_Financial_Dyna[[#This Row],[Monthly_Savings]]&lt;0,"High Risk", IF(Global_Household_Financial_Dyna[[#This Row],[Savings Rate%]]&lt;0.1, "Medium", "Safe"))</f>
        <v>Safe</v>
      </c>
      <c r="O3773">
        <f>Global_Household_Financial_Dyna[[#This Row],[Total_Household_Income]]/Global_Household_Financial_Dyna[[#This Row],[Family_Size]]</f>
        <v>1618.19</v>
      </c>
      <c r="P3773" s="2">
        <f t="shared" si="116"/>
        <v>0.32336204947805613</v>
      </c>
      <c r="Q3773" s="2">
        <f t="shared" si="117"/>
        <v>7.2400804970989052E-2</v>
      </c>
      <c r="R3773" s="2" t="str">
        <f>IF(Global_Household_Financial_Dyna[[#This Row],[Vs country_Average]]&lt;-0.2, "Underperformer", IF(Global_Household_Financial_Dyna[[#This Row],[Vs country_Average]]&gt;0.2, "Outperformer", "Normal"))</f>
        <v>Normal</v>
      </c>
      <c r="S37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3740.05</v>
      </c>
      <c r="T37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3740.05</v>
      </c>
      <c r="U37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3740.05</v>
      </c>
      <c r="V37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3740.05</v>
      </c>
    </row>
    <row r="3774" spans="1:22" x14ac:dyDescent="0.3">
      <c r="A3774">
        <v>3784</v>
      </c>
      <c r="B3774" t="s">
        <v>14</v>
      </c>
      <c r="C3774" t="s">
        <v>15</v>
      </c>
      <c r="D3774">
        <v>4</v>
      </c>
      <c r="E3774">
        <v>1</v>
      </c>
      <c r="F3774">
        <v>1321.83</v>
      </c>
      <c r="G3774">
        <v>1321.83</v>
      </c>
      <c r="H3774">
        <v>198.27</v>
      </c>
      <c r="I3774">
        <v>1021.67</v>
      </c>
      <c r="J3774">
        <v>101.89</v>
      </c>
      <c r="K3774">
        <f>Global_Household_Financial_Dyna[[#This Row],[Total_Household_Income]]-Global_Household_Financial_Dyna[[#This Row],[Estimated_Taxes]]</f>
        <v>1123.56</v>
      </c>
      <c r="L3774" s="1">
        <f>Global_Household_Financial_Dyna[[#This Row],[Monthly_Savings]]/Global_Household_Financial_Dyna[[#This Row],[Net Income]]</f>
        <v>9.0684965644914378E-2</v>
      </c>
      <c r="M3774" s="2">
        <f>Global_Household_Financial_Dyna[[#This Row],[Monthly_Expenses]]/Global_Household_Financial_Dyna[[#This Row],[Net Income]]</f>
        <v>0.90931503435508565</v>
      </c>
      <c r="N3774" t="str">
        <f>IF(Global_Household_Financial_Dyna[[#This Row],[Monthly_Savings]]&lt;0,"High Risk", IF(Global_Household_Financial_Dyna[[#This Row],[Savings Rate%]]&lt;0.1, "Medium", "Safe"))</f>
        <v>Medium</v>
      </c>
      <c r="O3774">
        <f>Global_Household_Financial_Dyna[[#This Row],[Total_Household_Income]]/Global_Household_Financial_Dyna[[#This Row],[Family_Size]]</f>
        <v>330.45749999999998</v>
      </c>
      <c r="P3774" s="2">
        <f t="shared" si="116"/>
        <v>0.39788995363055785</v>
      </c>
      <c r="Q3774" s="2">
        <f t="shared" si="117"/>
        <v>-0.30720498798564344</v>
      </c>
      <c r="R3774" s="2" t="str">
        <f>IF(Global_Household_Financial_Dyna[[#This Row],[Vs country_Average]]&lt;-0.2, "Underperformer", IF(Global_Household_Financial_Dyna[[#This Row],[Vs country_Average]]&gt;0.2, "Outperformer", "Normal"))</f>
        <v>Underperformer</v>
      </c>
      <c r="S37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101.89</v>
      </c>
      <c r="T37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101.89</v>
      </c>
      <c r="U37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101.89</v>
      </c>
      <c r="V37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101.89</v>
      </c>
    </row>
    <row r="3775" spans="1:22" x14ac:dyDescent="0.3">
      <c r="A3775">
        <v>3785</v>
      </c>
      <c r="B3775" t="s">
        <v>14</v>
      </c>
      <c r="C3775" t="s">
        <v>15</v>
      </c>
      <c r="D3775">
        <v>7</v>
      </c>
      <c r="E3775">
        <v>3</v>
      </c>
      <c r="F3775">
        <v>638.20000000000005</v>
      </c>
      <c r="G3775">
        <v>1351.06</v>
      </c>
      <c r="H3775">
        <v>202.66</v>
      </c>
      <c r="I3775">
        <v>1282.1500000000001</v>
      </c>
      <c r="J3775">
        <v>-133.75</v>
      </c>
      <c r="K3775">
        <f>Global_Household_Financial_Dyna[[#This Row],[Total_Household_Income]]-Global_Household_Financial_Dyna[[#This Row],[Estimated_Taxes]]</f>
        <v>1148.3999999999999</v>
      </c>
      <c r="L3775" s="1">
        <f>Global_Household_Financial_Dyna[[#This Row],[Monthly_Savings]]/Global_Household_Financial_Dyna[[#This Row],[Net Income]]</f>
        <v>-0.11646638801811217</v>
      </c>
      <c r="M3775" s="2">
        <f>Global_Household_Financial_Dyna[[#This Row],[Monthly_Expenses]]/Global_Household_Financial_Dyna[[#This Row],[Net Income]]</f>
        <v>1.1164663880181123</v>
      </c>
      <c r="N3775" t="str">
        <f>IF(Global_Household_Financial_Dyna[[#This Row],[Monthly_Savings]]&lt;0,"High Risk", IF(Global_Household_Financial_Dyna[[#This Row],[Savings Rate%]]&lt;0.1, "Medium", "Safe"))</f>
        <v>High Risk</v>
      </c>
      <c r="O3775">
        <f>Global_Household_Financial_Dyna[[#This Row],[Total_Household_Income]]/Global_Household_Financial_Dyna[[#This Row],[Family_Size]]</f>
        <v>193.00857142857143</v>
      </c>
      <c r="P3775" s="2">
        <f t="shared" si="116"/>
        <v>0.39788995363055785</v>
      </c>
      <c r="Q3775" s="2">
        <f t="shared" si="117"/>
        <v>-0.51435634164867006</v>
      </c>
      <c r="R3775" s="2" t="str">
        <f>IF(Global_Household_Financial_Dyna[[#This Row],[Vs country_Average]]&lt;-0.2, "Underperformer", IF(Global_Household_Financial_Dyna[[#This Row],[Vs country_Average]]&gt;0.2, "Outperformer", "Normal"))</f>
        <v>Underperformer</v>
      </c>
      <c r="S37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-69.642499999999998</v>
      </c>
      <c r="T37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-5.5349999999999966</v>
      </c>
      <c r="U37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58.572499999999991</v>
      </c>
      <c r="V37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122.68</v>
      </c>
    </row>
    <row r="3776" spans="1:22" x14ac:dyDescent="0.3">
      <c r="A3776">
        <v>3786</v>
      </c>
      <c r="B3776" t="s">
        <v>18</v>
      </c>
      <c r="C3776" t="s">
        <v>19</v>
      </c>
      <c r="D3776">
        <v>2</v>
      </c>
      <c r="E3776">
        <v>2</v>
      </c>
      <c r="F3776">
        <v>4147.0600000000004</v>
      </c>
      <c r="G3776">
        <v>6821.09</v>
      </c>
      <c r="H3776">
        <v>1500.64</v>
      </c>
      <c r="I3776">
        <v>1783.52</v>
      </c>
      <c r="J3776">
        <v>3536.94</v>
      </c>
      <c r="K3776">
        <f>Global_Household_Financial_Dyna[[#This Row],[Total_Household_Income]]-Global_Household_Financial_Dyna[[#This Row],[Estimated_Taxes]]</f>
        <v>5320.45</v>
      </c>
      <c r="L3776" s="1">
        <f>Global_Household_Financial_Dyna[[#This Row],[Monthly_Savings]]/Global_Household_Financial_Dyna[[#This Row],[Net Income]]</f>
        <v>0.66478211429484346</v>
      </c>
      <c r="M3776" s="2">
        <f>Global_Household_Financial_Dyna[[#This Row],[Monthly_Expenses]]/Global_Household_Financial_Dyna[[#This Row],[Net Income]]</f>
        <v>0.33521976524542096</v>
      </c>
      <c r="N3776" t="str">
        <f>IF(Global_Household_Financial_Dyna[[#This Row],[Monthly_Savings]]&lt;0,"High Risk", IF(Global_Household_Financial_Dyna[[#This Row],[Savings Rate%]]&lt;0.1, "Medium", "Safe"))</f>
        <v>Safe</v>
      </c>
      <c r="O3776">
        <f>Global_Household_Financial_Dyna[[#This Row],[Total_Household_Income]]/Global_Household_Financial_Dyna[[#This Row],[Family_Size]]</f>
        <v>3410.5450000000001</v>
      </c>
      <c r="P3776" s="2">
        <f t="shared" si="116"/>
        <v>0.32336204947805613</v>
      </c>
      <c r="Q3776" s="2">
        <f t="shared" si="117"/>
        <v>0.34142006481678733</v>
      </c>
      <c r="R3776" s="2" t="str">
        <f>IF(Global_Household_Financial_Dyna[[#This Row],[Vs country_Average]]&lt;-0.2, "Underperformer", IF(Global_Household_Financial_Dyna[[#This Row],[Vs country_Average]]&gt;0.2, "Outperformer", "Normal"))</f>
        <v>Outperformer</v>
      </c>
      <c r="S37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3536.94</v>
      </c>
      <c r="T37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3536.94</v>
      </c>
      <c r="U37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3536.94</v>
      </c>
      <c r="V37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3536.94</v>
      </c>
    </row>
    <row r="3777" spans="1:22" x14ac:dyDescent="0.3">
      <c r="A3777">
        <v>3787</v>
      </c>
      <c r="B3777" t="s">
        <v>16</v>
      </c>
      <c r="C3777" t="s">
        <v>17</v>
      </c>
      <c r="D3777">
        <v>8</v>
      </c>
      <c r="E3777">
        <v>3</v>
      </c>
      <c r="F3777">
        <v>2028.7</v>
      </c>
      <c r="G3777">
        <v>5190.49</v>
      </c>
      <c r="H3777">
        <v>1816.67</v>
      </c>
      <c r="I3777">
        <v>4377.38</v>
      </c>
      <c r="J3777">
        <v>-1003.56</v>
      </c>
      <c r="K3777">
        <f>Global_Household_Financial_Dyna[[#This Row],[Total_Household_Income]]-Global_Household_Financial_Dyna[[#This Row],[Estimated_Taxes]]</f>
        <v>3373.8199999999997</v>
      </c>
      <c r="L3777" s="1">
        <f>Global_Household_Financial_Dyna[[#This Row],[Monthly_Savings]]/Global_Household_Financial_Dyna[[#This Row],[Net Income]]</f>
        <v>-0.29745511023113269</v>
      </c>
      <c r="M3777" s="2">
        <f>Global_Household_Financial_Dyna[[#This Row],[Monthly_Expenses]]/Global_Household_Financial_Dyna[[#This Row],[Net Income]]</f>
        <v>1.2974551102311329</v>
      </c>
      <c r="N3777" t="str">
        <f>IF(Global_Household_Financial_Dyna[[#This Row],[Monthly_Savings]]&lt;0,"High Risk", IF(Global_Household_Financial_Dyna[[#This Row],[Savings Rate%]]&lt;0.1, "Medium", "Safe"))</f>
        <v>High Risk</v>
      </c>
      <c r="O3777">
        <f>Global_Household_Financial_Dyna[[#This Row],[Total_Household_Income]]/Global_Household_Financial_Dyna[[#This Row],[Family_Size]]</f>
        <v>648.81124999999997</v>
      </c>
      <c r="P3777" s="2">
        <f t="shared" si="116"/>
        <v>0.15879799892000862</v>
      </c>
      <c r="Q3777" s="2">
        <f t="shared" si="117"/>
        <v>-0.45625310915114131</v>
      </c>
      <c r="R3777" s="2" t="str">
        <f>IF(Global_Household_Financial_Dyna[[#This Row],[Vs country_Average]]&lt;-0.2, "Underperformer", IF(Global_Household_Financial_Dyna[[#This Row],[Vs country_Average]]&gt;0.2, "Outperformer", "Normal"))</f>
        <v>Underperformer</v>
      </c>
      <c r="S37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-784.69099999999992</v>
      </c>
      <c r="T37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-565.82199999999989</v>
      </c>
      <c r="U37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-346.95299999999986</v>
      </c>
      <c r="V37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-128.08399999999983</v>
      </c>
    </row>
    <row r="3778" spans="1:22" x14ac:dyDescent="0.3">
      <c r="A3778">
        <v>3788</v>
      </c>
      <c r="B3778" t="s">
        <v>10</v>
      </c>
      <c r="C3778" t="s">
        <v>22</v>
      </c>
      <c r="D3778">
        <v>2</v>
      </c>
      <c r="E3778">
        <v>1</v>
      </c>
      <c r="F3778">
        <v>417.17</v>
      </c>
      <c r="G3778">
        <v>417.17</v>
      </c>
      <c r="H3778">
        <v>41.72</v>
      </c>
      <c r="I3778">
        <v>320.91000000000003</v>
      </c>
      <c r="J3778">
        <v>54.54</v>
      </c>
      <c r="K3778">
        <f>Global_Household_Financial_Dyna[[#This Row],[Total_Household_Income]]-Global_Household_Financial_Dyna[[#This Row],[Estimated_Taxes]]</f>
        <v>375.45000000000005</v>
      </c>
      <c r="L3778" s="1">
        <f>Global_Household_Financial_Dyna[[#This Row],[Monthly_Savings]]/Global_Household_Financial_Dyna[[#This Row],[Net Income]]</f>
        <v>0.14526568118258087</v>
      </c>
      <c r="M3778" s="2">
        <f>Global_Household_Financial_Dyna[[#This Row],[Monthly_Expenses]]/Global_Household_Financial_Dyna[[#This Row],[Net Income]]</f>
        <v>0.85473431881741901</v>
      </c>
      <c r="N3778" t="str">
        <f>IF(Global_Household_Financial_Dyna[[#This Row],[Monthly_Savings]]&lt;0,"High Risk", IF(Global_Household_Financial_Dyna[[#This Row],[Savings Rate%]]&lt;0.1, "Medium", "Safe"))</f>
        <v>Safe</v>
      </c>
      <c r="O3778">
        <f>Global_Household_Financial_Dyna[[#This Row],[Total_Household_Income]]/Global_Household_Financial_Dyna[[#This Row],[Family_Size]]</f>
        <v>208.58500000000001</v>
      </c>
      <c r="P3778" s="2">
        <f t="shared" ref="P3778:P3841" si="118">AVERAGEIF($B$2:$B$4986,$B3778,$L$2:$L$4986)</f>
        <v>0.42077341556833553</v>
      </c>
      <c r="Q3778" s="2">
        <f t="shared" ref="Q3778:Q3841" si="119">L3778-P3778</f>
        <v>-0.27550773438575465</v>
      </c>
      <c r="R3778" s="2" t="str">
        <f>IF(Global_Household_Financial_Dyna[[#This Row],[Vs country_Average]]&lt;-0.2, "Underperformer", IF(Global_Household_Financial_Dyna[[#This Row],[Vs country_Average]]&gt;0.2, "Outperformer", "Normal"))</f>
        <v>Underperformer</v>
      </c>
      <c r="S37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54.54</v>
      </c>
      <c r="T37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54.54</v>
      </c>
      <c r="U37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54.54</v>
      </c>
      <c r="V37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54.54</v>
      </c>
    </row>
    <row r="3779" spans="1:22" x14ac:dyDescent="0.3">
      <c r="A3779">
        <v>3789</v>
      </c>
      <c r="B3779" t="s">
        <v>18</v>
      </c>
      <c r="C3779" t="s">
        <v>19</v>
      </c>
      <c r="D3779">
        <v>5</v>
      </c>
      <c r="E3779">
        <v>3</v>
      </c>
      <c r="F3779">
        <v>4582.1099999999997</v>
      </c>
      <c r="G3779">
        <v>10922.86</v>
      </c>
      <c r="H3779">
        <v>2949.17</v>
      </c>
      <c r="I3779">
        <v>2976.66</v>
      </c>
      <c r="J3779">
        <v>4997.03</v>
      </c>
      <c r="K3779">
        <f>Global_Household_Financial_Dyna[[#This Row],[Total_Household_Income]]-Global_Household_Financial_Dyna[[#This Row],[Estimated_Taxes]]</f>
        <v>7973.6900000000005</v>
      </c>
      <c r="L3779" s="1">
        <f>Global_Household_Financial_Dyna[[#This Row],[Monthly_Savings]]/Global_Household_Financial_Dyna[[#This Row],[Net Income]]</f>
        <v>0.62668977600082265</v>
      </c>
      <c r="M3779" s="2">
        <f>Global_Household_Financial_Dyna[[#This Row],[Monthly_Expenses]]/Global_Household_Financial_Dyna[[#This Row],[Net Income]]</f>
        <v>0.37331022399917724</v>
      </c>
      <c r="N3779" t="str">
        <f>IF(Global_Household_Financial_Dyna[[#This Row],[Monthly_Savings]]&lt;0,"High Risk", IF(Global_Household_Financial_Dyna[[#This Row],[Savings Rate%]]&lt;0.1, "Medium", "Safe"))</f>
        <v>Safe</v>
      </c>
      <c r="O3779">
        <f>Global_Household_Financial_Dyna[[#This Row],[Total_Household_Income]]/Global_Household_Financial_Dyna[[#This Row],[Family_Size]]</f>
        <v>2184.5720000000001</v>
      </c>
      <c r="P3779" s="2">
        <f t="shared" si="118"/>
        <v>0.32336204947805613</v>
      </c>
      <c r="Q3779" s="2">
        <f t="shared" si="119"/>
        <v>0.30332772652276652</v>
      </c>
      <c r="R3779" s="2" t="str">
        <f>IF(Global_Household_Financial_Dyna[[#This Row],[Vs country_Average]]&lt;-0.2, "Underperformer", IF(Global_Household_Financial_Dyna[[#This Row],[Vs country_Average]]&gt;0.2, "Outperformer", "Normal"))</f>
        <v>Outperformer</v>
      </c>
      <c r="S37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4997.03</v>
      </c>
      <c r="T37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4997.03</v>
      </c>
      <c r="U37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4997.03</v>
      </c>
      <c r="V37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4997.03</v>
      </c>
    </row>
    <row r="3780" spans="1:22" x14ac:dyDescent="0.3">
      <c r="A3780">
        <v>3790</v>
      </c>
      <c r="B3780" t="s">
        <v>12</v>
      </c>
      <c r="C3780" t="s">
        <v>13</v>
      </c>
      <c r="D3780">
        <v>2</v>
      </c>
      <c r="E3780">
        <v>1</v>
      </c>
      <c r="F3780">
        <v>6654.49</v>
      </c>
      <c r="G3780">
        <v>6654.49</v>
      </c>
      <c r="H3780">
        <v>1663.62</v>
      </c>
      <c r="I3780">
        <v>2209.89</v>
      </c>
      <c r="J3780">
        <v>2780.98</v>
      </c>
      <c r="K3780">
        <f>Global_Household_Financial_Dyna[[#This Row],[Total_Household_Income]]-Global_Household_Financial_Dyna[[#This Row],[Estimated_Taxes]]</f>
        <v>4990.87</v>
      </c>
      <c r="L3780" s="1">
        <f>Global_Household_Financial_Dyna[[#This Row],[Monthly_Savings]]/Global_Household_Financial_Dyna[[#This Row],[Net Income]]</f>
        <v>0.55721347179950587</v>
      </c>
      <c r="M3780" s="2">
        <f>Global_Household_Financial_Dyna[[#This Row],[Monthly_Expenses]]/Global_Household_Financial_Dyna[[#This Row],[Net Income]]</f>
        <v>0.44278652820049408</v>
      </c>
      <c r="N3780" t="str">
        <f>IF(Global_Household_Financial_Dyna[[#This Row],[Monthly_Savings]]&lt;0,"High Risk", IF(Global_Household_Financial_Dyna[[#This Row],[Savings Rate%]]&lt;0.1, "Medium", "Safe"))</f>
        <v>Safe</v>
      </c>
      <c r="O3780">
        <f>Global_Household_Financial_Dyna[[#This Row],[Total_Household_Income]]/Global_Household_Financial_Dyna[[#This Row],[Family_Size]]</f>
        <v>3327.2449999999999</v>
      </c>
      <c r="P3780" s="2">
        <f t="shared" si="118"/>
        <v>0.30718716818024266</v>
      </c>
      <c r="Q3780" s="2">
        <f t="shared" si="119"/>
        <v>0.2500263036192632</v>
      </c>
      <c r="R3780" s="2" t="str">
        <f>IF(Global_Household_Financial_Dyna[[#This Row],[Vs country_Average]]&lt;-0.2, "Underperformer", IF(Global_Household_Financial_Dyna[[#This Row],[Vs country_Average]]&gt;0.2, "Outperformer", "Normal"))</f>
        <v>Outperformer</v>
      </c>
      <c r="S37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2780.98</v>
      </c>
      <c r="T37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2780.98</v>
      </c>
      <c r="U37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2780.98</v>
      </c>
      <c r="V37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2780.98</v>
      </c>
    </row>
    <row r="3781" spans="1:22" x14ac:dyDescent="0.3">
      <c r="A3781">
        <v>3791</v>
      </c>
      <c r="B3781" t="s">
        <v>18</v>
      </c>
      <c r="C3781" t="s">
        <v>19</v>
      </c>
      <c r="D3781">
        <v>3</v>
      </c>
      <c r="E3781">
        <v>2</v>
      </c>
      <c r="F3781">
        <v>7575.51</v>
      </c>
      <c r="G3781">
        <v>12806.69</v>
      </c>
      <c r="H3781">
        <v>3457.81</v>
      </c>
      <c r="I3781">
        <v>3042.54</v>
      </c>
      <c r="J3781">
        <v>6306.34</v>
      </c>
      <c r="K3781">
        <f>Global_Household_Financial_Dyna[[#This Row],[Total_Household_Income]]-Global_Household_Financial_Dyna[[#This Row],[Estimated_Taxes]]</f>
        <v>9348.880000000001</v>
      </c>
      <c r="L3781" s="1">
        <f>Global_Household_Financial_Dyna[[#This Row],[Monthly_Savings]]/Global_Household_Financial_Dyna[[#This Row],[Net Income]]</f>
        <v>0.67455566870042183</v>
      </c>
      <c r="M3781" s="2">
        <f>Global_Household_Financial_Dyna[[#This Row],[Monthly_Expenses]]/Global_Household_Financial_Dyna[[#This Row],[Net Income]]</f>
        <v>0.32544433129957812</v>
      </c>
      <c r="N3781" t="str">
        <f>IF(Global_Household_Financial_Dyna[[#This Row],[Monthly_Savings]]&lt;0,"High Risk", IF(Global_Household_Financial_Dyna[[#This Row],[Savings Rate%]]&lt;0.1, "Medium", "Safe"))</f>
        <v>Safe</v>
      </c>
      <c r="O3781">
        <f>Global_Household_Financial_Dyna[[#This Row],[Total_Household_Income]]/Global_Household_Financial_Dyna[[#This Row],[Family_Size]]</f>
        <v>4268.8966666666665</v>
      </c>
      <c r="P3781" s="2">
        <f t="shared" si="118"/>
        <v>0.32336204947805613</v>
      </c>
      <c r="Q3781" s="2">
        <f t="shared" si="119"/>
        <v>0.35119361922236569</v>
      </c>
      <c r="R3781" s="2" t="str">
        <f>IF(Global_Household_Financial_Dyna[[#This Row],[Vs country_Average]]&lt;-0.2, "Underperformer", IF(Global_Household_Financial_Dyna[[#This Row],[Vs country_Average]]&gt;0.2, "Outperformer", "Normal"))</f>
        <v>Outperformer</v>
      </c>
      <c r="S37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6306.34</v>
      </c>
      <c r="T37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6306.34</v>
      </c>
      <c r="U37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6306.34</v>
      </c>
      <c r="V37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6306.34</v>
      </c>
    </row>
    <row r="3782" spans="1:22" x14ac:dyDescent="0.3">
      <c r="A3782">
        <v>3792</v>
      </c>
      <c r="B3782" t="s">
        <v>18</v>
      </c>
      <c r="C3782" t="s">
        <v>19</v>
      </c>
      <c r="D3782">
        <v>3</v>
      </c>
      <c r="E3782">
        <v>2</v>
      </c>
      <c r="F3782">
        <v>6135.83</v>
      </c>
      <c r="G3782">
        <v>9130.92</v>
      </c>
      <c r="H3782">
        <v>2465.35</v>
      </c>
      <c r="I3782">
        <v>2496.6799999999998</v>
      </c>
      <c r="J3782">
        <v>4168.8900000000003</v>
      </c>
      <c r="K3782">
        <f>Global_Household_Financial_Dyna[[#This Row],[Total_Household_Income]]-Global_Household_Financial_Dyna[[#This Row],[Estimated_Taxes]]</f>
        <v>6665.57</v>
      </c>
      <c r="L3782" s="1">
        <f>Global_Household_Financial_Dyna[[#This Row],[Monthly_Savings]]/Global_Household_Financial_Dyna[[#This Row],[Net Income]]</f>
        <v>0.62543638428521497</v>
      </c>
      <c r="M3782" s="2">
        <f>Global_Household_Financial_Dyna[[#This Row],[Monthly_Expenses]]/Global_Household_Financial_Dyna[[#This Row],[Net Income]]</f>
        <v>0.37456361571478508</v>
      </c>
      <c r="N3782" t="str">
        <f>IF(Global_Household_Financial_Dyna[[#This Row],[Monthly_Savings]]&lt;0,"High Risk", IF(Global_Household_Financial_Dyna[[#This Row],[Savings Rate%]]&lt;0.1, "Medium", "Safe"))</f>
        <v>Safe</v>
      </c>
      <c r="O3782">
        <f>Global_Household_Financial_Dyna[[#This Row],[Total_Household_Income]]/Global_Household_Financial_Dyna[[#This Row],[Family_Size]]</f>
        <v>3043.64</v>
      </c>
      <c r="P3782" s="2">
        <f t="shared" si="118"/>
        <v>0.32336204947805613</v>
      </c>
      <c r="Q3782" s="2">
        <f t="shared" si="119"/>
        <v>0.30207433480715884</v>
      </c>
      <c r="R3782" s="2" t="str">
        <f>IF(Global_Household_Financial_Dyna[[#This Row],[Vs country_Average]]&lt;-0.2, "Underperformer", IF(Global_Household_Financial_Dyna[[#This Row],[Vs country_Average]]&gt;0.2, "Outperformer", "Normal"))</f>
        <v>Outperformer</v>
      </c>
      <c r="S37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4168.8900000000003</v>
      </c>
      <c r="T37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4168.8900000000003</v>
      </c>
      <c r="U37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4168.8900000000003</v>
      </c>
      <c r="V37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4168.8900000000003</v>
      </c>
    </row>
    <row r="3783" spans="1:22" x14ac:dyDescent="0.3">
      <c r="A3783">
        <v>3793</v>
      </c>
      <c r="B3783" t="s">
        <v>16</v>
      </c>
      <c r="C3783" t="s">
        <v>21</v>
      </c>
      <c r="D3783">
        <v>6</v>
      </c>
      <c r="E3783">
        <v>3</v>
      </c>
      <c r="F3783">
        <v>4386.74</v>
      </c>
      <c r="G3783">
        <v>10502.06</v>
      </c>
      <c r="H3783">
        <v>4200.82</v>
      </c>
      <c r="I3783">
        <v>4187.3999999999996</v>
      </c>
      <c r="J3783">
        <v>2113.84</v>
      </c>
      <c r="K3783">
        <f>Global_Household_Financial_Dyna[[#This Row],[Total_Household_Income]]-Global_Household_Financial_Dyna[[#This Row],[Estimated_Taxes]]</f>
        <v>6301.24</v>
      </c>
      <c r="L3783" s="1">
        <f>Global_Household_Financial_Dyna[[#This Row],[Monthly_Savings]]/Global_Household_Financial_Dyna[[#This Row],[Net Income]]</f>
        <v>0.33546413086947968</v>
      </c>
      <c r="M3783" s="2">
        <f>Global_Household_Financial_Dyna[[#This Row],[Monthly_Expenses]]/Global_Household_Financial_Dyna[[#This Row],[Net Income]]</f>
        <v>0.66453586913052032</v>
      </c>
      <c r="N3783" t="str">
        <f>IF(Global_Household_Financial_Dyna[[#This Row],[Monthly_Savings]]&lt;0,"High Risk", IF(Global_Household_Financial_Dyna[[#This Row],[Savings Rate%]]&lt;0.1, "Medium", "Safe"))</f>
        <v>Safe</v>
      </c>
      <c r="O3783">
        <f>Global_Household_Financial_Dyna[[#This Row],[Total_Household_Income]]/Global_Household_Financial_Dyna[[#This Row],[Family_Size]]</f>
        <v>1750.3433333333332</v>
      </c>
      <c r="P3783" s="2">
        <f t="shared" si="118"/>
        <v>0.15879799892000862</v>
      </c>
      <c r="Q3783" s="2">
        <f t="shared" si="119"/>
        <v>0.17666613194947106</v>
      </c>
      <c r="R3783" s="2" t="str">
        <f>IF(Global_Household_Financial_Dyna[[#This Row],[Vs country_Average]]&lt;-0.2, "Underperformer", IF(Global_Household_Financial_Dyna[[#This Row],[Vs country_Average]]&gt;0.2, "Outperformer", "Normal"))</f>
        <v>Normal</v>
      </c>
      <c r="S37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2113.84</v>
      </c>
      <c r="T37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2113.84</v>
      </c>
      <c r="U37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2113.84</v>
      </c>
      <c r="V37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2113.84</v>
      </c>
    </row>
    <row r="3784" spans="1:22" x14ac:dyDescent="0.3">
      <c r="A3784">
        <v>3794</v>
      </c>
      <c r="B3784" t="s">
        <v>14</v>
      </c>
      <c r="C3784" t="s">
        <v>15</v>
      </c>
      <c r="D3784">
        <v>3</v>
      </c>
      <c r="E3784">
        <v>2</v>
      </c>
      <c r="F3784">
        <v>719.72</v>
      </c>
      <c r="G3784">
        <v>1264.96</v>
      </c>
      <c r="H3784">
        <v>189.74</v>
      </c>
      <c r="I3784">
        <v>722.62</v>
      </c>
      <c r="J3784">
        <v>352.6</v>
      </c>
      <c r="K3784">
        <f>Global_Household_Financial_Dyna[[#This Row],[Total_Household_Income]]-Global_Household_Financial_Dyna[[#This Row],[Estimated_Taxes]]</f>
        <v>1075.22</v>
      </c>
      <c r="L3784" s="1">
        <f>Global_Household_Financial_Dyna[[#This Row],[Monthly_Savings]]/Global_Household_Financial_Dyna[[#This Row],[Net Income]]</f>
        <v>0.32793288815312216</v>
      </c>
      <c r="M3784" s="2">
        <f>Global_Household_Financial_Dyna[[#This Row],[Monthly_Expenses]]/Global_Household_Financial_Dyna[[#This Row],[Net Income]]</f>
        <v>0.67206711184687784</v>
      </c>
      <c r="N3784" t="str">
        <f>IF(Global_Household_Financial_Dyna[[#This Row],[Monthly_Savings]]&lt;0,"High Risk", IF(Global_Household_Financial_Dyna[[#This Row],[Savings Rate%]]&lt;0.1, "Medium", "Safe"))</f>
        <v>Safe</v>
      </c>
      <c r="O3784">
        <f>Global_Household_Financial_Dyna[[#This Row],[Total_Household_Income]]/Global_Household_Financial_Dyna[[#This Row],[Family_Size]]</f>
        <v>421.65333333333336</v>
      </c>
      <c r="P3784" s="2">
        <f t="shared" si="118"/>
        <v>0.39788995363055785</v>
      </c>
      <c r="Q3784" s="2">
        <f t="shared" si="119"/>
        <v>-6.9957065477435687E-2</v>
      </c>
      <c r="R3784" s="2" t="str">
        <f>IF(Global_Household_Financial_Dyna[[#This Row],[Vs country_Average]]&lt;-0.2, "Underperformer", IF(Global_Household_Financial_Dyna[[#This Row],[Vs country_Average]]&gt;0.2, "Outperformer", "Normal"))</f>
        <v>Normal</v>
      </c>
      <c r="S37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352.6</v>
      </c>
      <c r="T37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352.6</v>
      </c>
      <c r="U37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352.6</v>
      </c>
      <c r="V37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352.6</v>
      </c>
    </row>
    <row r="3785" spans="1:22" x14ac:dyDescent="0.3">
      <c r="A3785">
        <v>3795</v>
      </c>
      <c r="B3785" t="s">
        <v>18</v>
      </c>
      <c r="C3785" t="s">
        <v>19</v>
      </c>
      <c r="D3785">
        <v>3</v>
      </c>
      <c r="E3785">
        <v>1</v>
      </c>
      <c r="F3785">
        <v>4134.21</v>
      </c>
      <c r="G3785">
        <v>4134.21</v>
      </c>
      <c r="H3785">
        <v>909.53</v>
      </c>
      <c r="I3785">
        <v>2868.93</v>
      </c>
      <c r="J3785">
        <v>355.76</v>
      </c>
      <c r="K3785">
        <f>Global_Household_Financial_Dyna[[#This Row],[Total_Household_Income]]-Global_Household_Financial_Dyna[[#This Row],[Estimated_Taxes]]</f>
        <v>3224.6800000000003</v>
      </c>
      <c r="L3785" s="1">
        <f>Global_Household_Financial_Dyna[[#This Row],[Monthly_Savings]]/Global_Household_Financial_Dyna[[#This Row],[Net Income]]</f>
        <v>0.11032412518451441</v>
      </c>
      <c r="M3785" s="2">
        <f>Global_Household_Financial_Dyna[[#This Row],[Monthly_Expenses]]/Global_Household_Financial_Dyna[[#This Row],[Net Income]]</f>
        <v>0.88967897589838363</v>
      </c>
      <c r="N3785" t="str">
        <f>IF(Global_Household_Financial_Dyna[[#This Row],[Monthly_Savings]]&lt;0,"High Risk", IF(Global_Household_Financial_Dyna[[#This Row],[Savings Rate%]]&lt;0.1, "Medium", "Safe"))</f>
        <v>Safe</v>
      </c>
      <c r="O3785">
        <f>Global_Household_Financial_Dyna[[#This Row],[Total_Household_Income]]/Global_Household_Financial_Dyna[[#This Row],[Family_Size]]</f>
        <v>1378.07</v>
      </c>
      <c r="P3785" s="2">
        <f t="shared" si="118"/>
        <v>0.32336204947805613</v>
      </c>
      <c r="Q3785" s="2">
        <f t="shared" si="119"/>
        <v>-0.21303792429354174</v>
      </c>
      <c r="R3785" s="2" t="str">
        <f>IF(Global_Household_Financial_Dyna[[#This Row],[Vs country_Average]]&lt;-0.2, "Underperformer", IF(Global_Household_Financial_Dyna[[#This Row],[Vs country_Average]]&gt;0.2, "Outperformer", "Normal"))</f>
        <v>Underperformer</v>
      </c>
      <c r="S37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355.76</v>
      </c>
      <c r="T37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355.76</v>
      </c>
      <c r="U37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355.76</v>
      </c>
      <c r="V37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355.76</v>
      </c>
    </row>
    <row r="3786" spans="1:22" x14ac:dyDescent="0.3">
      <c r="A3786">
        <v>3796</v>
      </c>
      <c r="B3786" t="s">
        <v>16</v>
      </c>
      <c r="C3786" t="s">
        <v>17</v>
      </c>
      <c r="D3786">
        <v>5</v>
      </c>
      <c r="E3786">
        <v>3</v>
      </c>
      <c r="F3786">
        <v>3880.7</v>
      </c>
      <c r="G3786">
        <v>9126.25</v>
      </c>
      <c r="H3786">
        <v>3650.5</v>
      </c>
      <c r="I3786">
        <v>2728.79</v>
      </c>
      <c r="J3786">
        <v>2746.96</v>
      </c>
      <c r="K3786">
        <f>Global_Household_Financial_Dyna[[#This Row],[Total_Household_Income]]-Global_Household_Financial_Dyna[[#This Row],[Estimated_Taxes]]</f>
        <v>5475.75</v>
      </c>
      <c r="L3786" s="1">
        <f>Global_Household_Financial_Dyna[[#This Row],[Monthly_Savings]]/Global_Household_Financial_Dyna[[#This Row],[Net Income]]</f>
        <v>0.5016591334520385</v>
      </c>
      <c r="M3786" s="2">
        <f>Global_Household_Financial_Dyna[[#This Row],[Monthly_Expenses]]/Global_Household_Financial_Dyna[[#This Row],[Net Income]]</f>
        <v>0.49834086654796145</v>
      </c>
      <c r="N3786" t="str">
        <f>IF(Global_Household_Financial_Dyna[[#This Row],[Monthly_Savings]]&lt;0,"High Risk", IF(Global_Household_Financial_Dyna[[#This Row],[Savings Rate%]]&lt;0.1, "Medium", "Safe"))</f>
        <v>Safe</v>
      </c>
      <c r="O3786">
        <f>Global_Household_Financial_Dyna[[#This Row],[Total_Household_Income]]/Global_Household_Financial_Dyna[[#This Row],[Family_Size]]</f>
        <v>1825.25</v>
      </c>
      <c r="P3786" s="2">
        <f t="shared" si="118"/>
        <v>0.15879799892000862</v>
      </c>
      <c r="Q3786" s="2">
        <f t="shared" si="119"/>
        <v>0.34286113453202988</v>
      </c>
      <c r="R3786" s="2" t="str">
        <f>IF(Global_Household_Financial_Dyna[[#This Row],[Vs country_Average]]&lt;-0.2, "Underperformer", IF(Global_Household_Financial_Dyna[[#This Row],[Vs country_Average]]&gt;0.2, "Outperformer", "Normal"))</f>
        <v>Outperformer</v>
      </c>
      <c r="S37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2746.96</v>
      </c>
      <c r="T37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2746.96</v>
      </c>
      <c r="U37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2746.96</v>
      </c>
      <c r="V37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2746.96</v>
      </c>
    </row>
    <row r="3787" spans="1:22" x14ac:dyDescent="0.3">
      <c r="A3787">
        <v>3797</v>
      </c>
      <c r="B3787" t="s">
        <v>16</v>
      </c>
      <c r="C3787" t="s">
        <v>17</v>
      </c>
      <c r="D3787">
        <v>4</v>
      </c>
      <c r="E3787">
        <v>3</v>
      </c>
      <c r="F3787">
        <v>876.33</v>
      </c>
      <c r="G3787">
        <v>1839.87</v>
      </c>
      <c r="H3787">
        <v>643.96</v>
      </c>
      <c r="I3787">
        <v>1746.04</v>
      </c>
      <c r="J3787">
        <v>-550.12</v>
      </c>
      <c r="K3787">
        <f>Global_Household_Financial_Dyna[[#This Row],[Total_Household_Income]]-Global_Household_Financial_Dyna[[#This Row],[Estimated_Taxes]]</f>
        <v>1195.9099999999999</v>
      </c>
      <c r="L3787" s="1">
        <f>Global_Household_Financial_Dyna[[#This Row],[Monthly_Savings]]/Global_Household_Financial_Dyna[[#This Row],[Net Income]]</f>
        <v>-0.4600011706566548</v>
      </c>
      <c r="M3787" s="2">
        <f>Global_Household_Financial_Dyna[[#This Row],[Monthly_Expenses]]/Global_Household_Financial_Dyna[[#This Row],[Net Income]]</f>
        <v>1.4600095324899032</v>
      </c>
      <c r="N3787" t="str">
        <f>IF(Global_Household_Financial_Dyna[[#This Row],[Monthly_Savings]]&lt;0,"High Risk", IF(Global_Household_Financial_Dyna[[#This Row],[Savings Rate%]]&lt;0.1, "Medium", "Safe"))</f>
        <v>High Risk</v>
      </c>
      <c r="O3787">
        <f>Global_Household_Financial_Dyna[[#This Row],[Total_Household_Income]]/Global_Household_Financial_Dyna[[#This Row],[Family_Size]]</f>
        <v>459.96749999999997</v>
      </c>
      <c r="P3787" s="2">
        <f t="shared" si="118"/>
        <v>0.15879799892000862</v>
      </c>
      <c r="Q3787" s="2">
        <f t="shared" si="119"/>
        <v>-0.61879916957666348</v>
      </c>
      <c r="R3787" s="2" t="str">
        <f>IF(Global_Household_Financial_Dyna[[#This Row],[Vs country_Average]]&lt;-0.2, "Underperformer", IF(Global_Household_Financial_Dyna[[#This Row],[Vs country_Average]]&gt;0.2, "Outperformer", "Normal"))</f>
        <v>Underperformer</v>
      </c>
      <c r="S37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-462.81799999999998</v>
      </c>
      <c r="T37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-375.51600000000002</v>
      </c>
      <c r="U37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-288.214</v>
      </c>
      <c r="V37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-200.91200000000003</v>
      </c>
    </row>
    <row r="3788" spans="1:22" x14ac:dyDescent="0.3">
      <c r="A3788">
        <v>3798</v>
      </c>
      <c r="B3788" t="s">
        <v>18</v>
      </c>
      <c r="C3788" t="s">
        <v>20</v>
      </c>
      <c r="D3788">
        <v>3</v>
      </c>
      <c r="E3788">
        <v>1</v>
      </c>
      <c r="F3788">
        <v>3474.57</v>
      </c>
      <c r="G3788">
        <v>3474.57</v>
      </c>
      <c r="H3788">
        <v>764.41</v>
      </c>
      <c r="I3788">
        <v>2471.0500000000002</v>
      </c>
      <c r="J3788">
        <v>239.12</v>
      </c>
      <c r="K3788">
        <f>Global_Household_Financial_Dyna[[#This Row],[Total_Household_Income]]-Global_Household_Financial_Dyna[[#This Row],[Estimated_Taxes]]</f>
        <v>2710.1600000000003</v>
      </c>
      <c r="L3788" s="1">
        <f>Global_Household_Financial_Dyna[[#This Row],[Monthly_Savings]]/Global_Household_Financial_Dyna[[#This Row],[Net Income]]</f>
        <v>8.8230953154057323E-2</v>
      </c>
      <c r="M3788" s="2">
        <f>Global_Household_Financial_Dyna[[#This Row],[Monthly_Expenses]]/Global_Household_Financial_Dyna[[#This Row],[Net Income]]</f>
        <v>0.91177273666499392</v>
      </c>
      <c r="N3788" t="str">
        <f>IF(Global_Household_Financial_Dyna[[#This Row],[Monthly_Savings]]&lt;0,"High Risk", IF(Global_Household_Financial_Dyna[[#This Row],[Savings Rate%]]&lt;0.1, "Medium", "Safe"))</f>
        <v>Medium</v>
      </c>
      <c r="O3788">
        <f>Global_Household_Financial_Dyna[[#This Row],[Total_Household_Income]]/Global_Household_Financial_Dyna[[#This Row],[Family_Size]]</f>
        <v>1158.19</v>
      </c>
      <c r="P3788" s="2">
        <f t="shared" si="118"/>
        <v>0.32336204947805613</v>
      </c>
      <c r="Q3788" s="2">
        <f t="shared" si="119"/>
        <v>-0.23513109632399881</v>
      </c>
      <c r="R3788" s="2" t="str">
        <f>IF(Global_Household_Financial_Dyna[[#This Row],[Vs country_Average]]&lt;-0.2, "Underperformer", IF(Global_Household_Financial_Dyna[[#This Row],[Vs country_Average]]&gt;0.2, "Outperformer", "Normal"))</f>
        <v>Underperformer</v>
      </c>
      <c r="S37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239.12</v>
      </c>
      <c r="T37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239.12</v>
      </c>
      <c r="U37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239.12</v>
      </c>
      <c r="V37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239.12</v>
      </c>
    </row>
    <row r="3789" spans="1:22" x14ac:dyDescent="0.3">
      <c r="A3789">
        <v>3799</v>
      </c>
      <c r="B3789" t="s">
        <v>18</v>
      </c>
      <c r="C3789" t="s">
        <v>19</v>
      </c>
      <c r="D3789">
        <v>8</v>
      </c>
      <c r="E3789">
        <v>3</v>
      </c>
      <c r="F3789">
        <v>4059.99</v>
      </c>
      <c r="G3789">
        <v>9466.51</v>
      </c>
      <c r="H3789">
        <v>2555.96</v>
      </c>
      <c r="I3789">
        <v>3784.54</v>
      </c>
      <c r="J3789">
        <v>3126.02</v>
      </c>
      <c r="K3789">
        <f>Global_Household_Financial_Dyna[[#This Row],[Total_Household_Income]]-Global_Household_Financial_Dyna[[#This Row],[Estimated_Taxes]]</f>
        <v>6910.55</v>
      </c>
      <c r="L3789" s="1">
        <f>Global_Household_Financial_Dyna[[#This Row],[Monthly_Savings]]/Global_Household_Financial_Dyna[[#This Row],[Net Income]]</f>
        <v>0.45235473298073237</v>
      </c>
      <c r="M3789" s="2">
        <f>Global_Household_Financial_Dyna[[#This Row],[Monthly_Expenses]]/Global_Household_Financial_Dyna[[#This Row],[Net Income]]</f>
        <v>0.54764671408209187</v>
      </c>
      <c r="N3789" t="str">
        <f>IF(Global_Household_Financial_Dyna[[#This Row],[Monthly_Savings]]&lt;0,"High Risk", IF(Global_Household_Financial_Dyna[[#This Row],[Savings Rate%]]&lt;0.1, "Medium", "Safe"))</f>
        <v>Safe</v>
      </c>
      <c r="O3789">
        <f>Global_Household_Financial_Dyna[[#This Row],[Total_Household_Income]]/Global_Household_Financial_Dyna[[#This Row],[Family_Size]]</f>
        <v>1183.31375</v>
      </c>
      <c r="P3789" s="2">
        <f t="shared" si="118"/>
        <v>0.32336204947805613</v>
      </c>
      <c r="Q3789" s="2">
        <f t="shared" si="119"/>
        <v>0.12899268350267623</v>
      </c>
      <c r="R3789" s="2" t="str">
        <f>IF(Global_Household_Financial_Dyna[[#This Row],[Vs country_Average]]&lt;-0.2, "Underperformer", IF(Global_Household_Financial_Dyna[[#This Row],[Vs country_Average]]&gt;0.2, "Outperformer", "Normal"))</f>
        <v>Normal</v>
      </c>
      <c r="S37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3126.02</v>
      </c>
      <c r="T37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3126.02</v>
      </c>
      <c r="U37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3126.02</v>
      </c>
      <c r="V37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3126.02</v>
      </c>
    </row>
    <row r="3790" spans="1:22" x14ac:dyDescent="0.3">
      <c r="A3790">
        <v>3800</v>
      </c>
      <c r="B3790" t="s">
        <v>16</v>
      </c>
      <c r="C3790" t="s">
        <v>21</v>
      </c>
      <c r="D3790">
        <v>6</v>
      </c>
      <c r="E3790">
        <v>1</v>
      </c>
      <c r="F3790">
        <v>1181.9100000000001</v>
      </c>
      <c r="G3790">
        <v>1181.9100000000001</v>
      </c>
      <c r="H3790">
        <v>413.67</v>
      </c>
      <c r="I3790">
        <v>1121.6300000000001</v>
      </c>
      <c r="J3790">
        <v>-353.39</v>
      </c>
      <c r="K3790">
        <f>Global_Household_Financial_Dyna[[#This Row],[Total_Household_Income]]-Global_Household_Financial_Dyna[[#This Row],[Estimated_Taxes]]</f>
        <v>768.24</v>
      </c>
      <c r="L3790" s="1">
        <f>Global_Household_Financial_Dyna[[#This Row],[Monthly_Savings]]/Global_Household_Financial_Dyna[[#This Row],[Net Income]]</f>
        <v>-0.45999947932937624</v>
      </c>
      <c r="M3790" s="2">
        <f>Global_Household_Financial_Dyna[[#This Row],[Monthly_Expenses]]/Global_Household_Financial_Dyna[[#This Row],[Net Income]]</f>
        <v>1.4599994793293765</v>
      </c>
      <c r="N3790" t="str">
        <f>IF(Global_Household_Financial_Dyna[[#This Row],[Monthly_Savings]]&lt;0,"High Risk", IF(Global_Household_Financial_Dyna[[#This Row],[Savings Rate%]]&lt;0.1, "Medium", "Safe"))</f>
        <v>High Risk</v>
      </c>
      <c r="O3790">
        <f>Global_Household_Financial_Dyna[[#This Row],[Total_Household_Income]]/Global_Household_Financial_Dyna[[#This Row],[Family_Size]]</f>
        <v>196.98500000000001</v>
      </c>
      <c r="P3790" s="2">
        <f t="shared" si="118"/>
        <v>0.15879799892000862</v>
      </c>
      <c r="Q3790" s="2">
        <f t="shared" si="119"/>
        <v>-0.6187974782493848</v>
      </c>
      <c r="R3790" s="2" t="str">
        <f>IF(Global_Household_Financial_Dyna[[#This Row],[Vs country_Average]]&lt;-0.2, "Underperformer", IF(Global_Household_Financial_Dyna[[#This Row],[Vs country_Average]]&gt;0.2, "Outperformer", "Normal"))</f>
        <v>Underperformer</v>
      </c>
      <c r="S37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-297.30849999999998</v>
      </c>
      <c r="T37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-241.22699999999998</v>
      </c>
      <c r="U37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-185.14549999999997</v>
      </c>
      <c r="V37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-129.06399999999994</v>
      </c>
    </row>
    <row r="3791" spans="1:22" x14ac:dyDescent="0.3">
      <c r="A3791">
        <v>3801</v>
      </c>
      <c r="B3791" t="s">
        <v>10</v>
      </c>
      <c r="C3791" t="s">
        <v>22</v>
      </c>
      <c r="D3791">
        <v>2</v>
      </c>
      <c r="E3791">
        <v>2</v>
      </c>
      <c r="F3791">
        <v>819.34</v>
      </c>
      <c r="G3791">
        <v>1502.17</v>
      </c>
      <c r="H3791">
        <v>150.22</v>
      </c>
      <c r="I3791">
        <v>502.92</v>
      </c>
      <c r="J3791">
        <v>849.04</v>
      </c>
      <c r="K3791">
        <f>Global_Household_Financial_Dyna[[#This Row],[Total_Household_Income]]-Global_Household_Financial_Dyna[[#This Row],[Estimated_Taxes]]</f>
        <v>1351.95</v>
      </c>
      <c r="L3791" s="1">
        <f>Global_Household_Financial_Dyna[[#This Row],[Monthly_Savings]]/Global_Household_Financial_Dyna[[#This Row],[Net Income]]</f>
        <v>0.62801139095380742</v>
      </c>
      <c r="M3791" s="2">
        <f>Global_Household_Financial_Dyna[[#This Row],[Monthly_Expenses]]/Global_Household_Financial_Dyna[[#This Row],[Net Income]]</f>
        <v>0.37199600576944414</v>
      </c>
      <c r="N3791" t="str">
        <f>IF(Global_Household_Financial_Dyna[[#This Row],[Monthly_Savings]]&lt;0,"High Risk", IF(Global_Household_Financial_Dyna[[#This Row],[Savings Rate%]]&lt;0.1, "Medium", "Safe"))</f>
        <v>Safe</v>
      </c>
      <c r="O3791">
        <f>Global_Household_Financial_Dyna[[#This Row],[Total_Household_Income]]/Global_Household_Financial_Dyna[[#This Row],[Family_Size]]</f>
        <v>751.08500000000004</v>
      </c>
      <c r="P3791" s="2">
        <f t="shared" si="118"/>
        <v>0.42077341556833553</v>
      </c>
      <c r="Q3791" s="2">
        <f t="shared" si="119"/>
        <v>0.2072379753854719</v>
      </c>
      <c r="R3791" s="2" t="str">
        <f>IF(Global_Household_Financial_Dyna[[#This Row],[Vs country_Average]]&lt;-0.2, "Underperformer", IF(Global_Household_Financial_Dyna[[#This Row],[Vs country_Average]]&gt;0.2, "Outperformer", "Normal"))</f>
        <v>Outperformer</v>
      </c>
      <c r="S37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849.04</v>
      </c>
      <c r="T37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849.04</v>
      </c>
      <c r="U37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849.04</v>
      </c>
      <c r="V37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849.04</v>
      </c>
    </row>
    <row r="3792" spans="1:22" x14ac:dyDescent="0.3">
      <c r="A3792">
        <v>3802</v>
      </c>
      <c r="B3792" t="s">
        <v>12</v>
      </c>
      <c r="C3792" t="s">
        <v>13</v>
      </c>
      <c r="D3792">
        <v>3</v>
      </c>
      <c r="E3792">
        <v>3</v>
      </c>
      <c r="F3792">
        <v>5891.3</v>
      </c>
      <c r="G3792">
        <v>11641.51</v>
      </c>
      <c r="H3792">
        <v>3492.45</v>
      </c>
      <c r="I3792">
        <v>2270.84</v>
      </c>
      <c r="J3792">
        <v>5878.21</v>
      </c>
      <c r="K3792">
        <f>Global_Household_Financial_Dyna[[#This Row],[Total_Household_Income]]-Global_Household_Financial_Dyna[[#This Row],[Estimated_Taxes]]</f>
        <v>8149.06</v>
      </c>
      <c r="L3792" s="1">
        <f>Global_Household_Financial_Dyna[[#This Row],[Monthly_Savings]]/Global_Household_Financial_Dyna[[#This Row],[Net Income]]</f>
        <v>0.72133595776690806</v>
      </c>
      <c r="M3792" s="2">
        <f>Global_Household_Financial_Dyna[[#This Row],[Monthly_Expenses]]/Global_Household_Financial_Dyna[[#This Row],[Net Income]]</f>
        <v>0.27866281509769225</v>
      </c>
      <c r="N3792" t="str">
        <f>IF(Global_Household_Financial_Dyna[[#This Row],[Monthly_Savings]]&lt;0,"High Risk", IF(Global_Household_Financial_Dyna[[#This Row],[Savings Rate%]]&lt;0.1, "Medium", "Safe"))</f>
        <v>Safe</v>
      </c>
      <c r="O3792">
        <f>Global_Household_Financial_Dyna[[#This Row],[Total_Household_Income]]/Global_Household_Financial_Dyna[[#This Row],[Family_Size]]</f>
        <v>3880.5033333333336</v>
      </c>
      <c r="P3792" s="2">
        <f t="shared" si="118"/>
        <v>0.30718716818024266</v>
      </c>
      <c r="Q3792" s="2">
        <f t="shared" si="119"/>
        <v>0.4141487895866654</v>
      </c>
      <c r="R3792" s="2" t="str">
        <f>IF(Global_Household_Financial_Dyna[[#This Row],[Vs country_Average]]&lt;-0.2, "Underperformer", IF(Global_Household_Financial_Dyna[[#This Row],[Vs country_Average]]&gt;0.2, "Outperformer", "Normal"))</f>
        <v>Outperformer</v>
      </c>
      <c r="S37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5878.21</v>
      </c>
      <c r="T37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5878.21</v>
      </c>
      <c r="U37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5878.21</v>
      </c>
      <c r="V37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5878.21</v>
      </c>
    </row>
    <row r="3793" spans="1:22" x14ac:dyDescent="0.3">
      <c r="A3793">
        <v>3803</v>
      </c>
      <c r="B3793" t="s">
        <v>14</v>
      </c>
      <c r="C3793" t="s">
        <v>15</v>
      </c>
      <c r="D3793">
        <v>6</v>
      </c>
      <c r="E3793">
        <v>3</v>
      </c>
      <c r="F3793">
        <v>1652.43</v>
      </c>
      <c r="G3793">
        <v>3355.67</v>
      </c>
      <c r="H3793">
        <v>503.35</v>
      </c>
      <c r="I3793">
        <v>1307.8800000000001</v>
      </c>
      <c r="J3793">
        <v>1544.44</v>
      </c>
      <c r="K3793">
        <f>Global_Household_Financial_Dyna[[#This Row],[Total_Household_Income]]-Global_Household_Financial_Dyna[[#This Row],[Estimated_Taxes]]</f>
        <v>2852.32</v>
      </c>
      <c r="L3793" s="1">
        <f>Global_Household_Financial_Dyna[[#This Row],[Monthly_Savings]]/Global_Household_Financial_Dyna[[#This Row],[Net Income]]</f>
        <v>0.5414679979805912</v>
      </c>
      <c r="M3793" s="2">
        <f>Global_Household_Financial_Dyna[[#This Row],[Monthly_Expenses]]/Global_Household_Financial_Dyna[[#This Row],[Net Income]]</f>
        <v>0.45853200201940875</v>
      </c>
      <c r="N3793" t="str">
        <f>IF(Global_Household_Financial_Dyna[[#This Row],[Monthly_Savings]]&lt;0,"High Risk", IF(Global_Household_Financial_Dyna[[#This Row],[Savings Rate%]]&lt;0.1, "Medium", "Safe"))</f>
        <v>Safe</v>
      </c>
      <c r="O3793">
        <f>Global_Household_Financial_Dyna[[#This Row],[Total_Household_Income]]/Global_Household_Financial_Dyna[[#This Row],[Family_Size]]</f>
        <v>559.27833333333331</v>
      </c>
      <c r="P3793" s="2">
        <f t="shared" si="118"/>
        <v>0.39788995363055785</v>
      </c>
      <c r="Q3793" s="2">
        <f t="shared" si="119"/>
        <v>0.14357804435003335</v>
      </c>
      <c r="R3793" s="2" t="str">
        <f>IF(Global_Household_Financial_Dyna[[#This Row],[Vs country_Average]]&lt;-0.2, "Underperformer", IF(Global_Household_Financial_Dyna[[#This Row],[Vs country_Average]]&gt;0.2, "Outperformer", "Normal"))</f>
        <v>Normal</v>
      </c>
      <c r="S37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1544.44</v>
      </c>
      <c r="T37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1544.44</v>
      </c>
      <c r="U37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1544.44</v>
      </c>
      <c r="V37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1544.44</v>
      </c>
    </row>
    <row r="3794" spans="1:22" x14ac:dyDescent="0.3">
      <c r="A3794">
        <v>3804</v>
      </c>
      <c r="B3794" t="s">
        <v>12</v>
      </c>
      <c r="C3794" t="s">
        <v>13</v>
      </c>
      <c r="D3794">
        <v>5</v>
      </c>
      <c r="E3794">
        <v>3</v>
      </c>
      <c r="F3794">
        <v>5208.43</v>
      </c>
      <c r="G3794">
        <v>12177.63</v>
      </c>
      <c r="H3794">
        <v>3653.29</v>
      </c>
      <c r="I3794">
        <v>2743.03</v>
      </c>
      <c r="J3794">
        <v>5781.31</v>
      </c>
      <c r="K3794">
        <f>Global_Household_Financial_Dyna[[#This Row],[Total_Household_Income]]-Global_Household_Financial_Dyna[[#This Row],[Estimated_Taxes]]</f>
        <v>8524.34</v>
      </c>
      <c r="L3794" s="1">
        <f>Global_Household_Financial_Dyna[[#This Row],[Monthly_Savings]]/Global_Household_Financial_Dyna[[#This Row],[Net Income]]</f>
        <v>0.67821203753017834</v>
      </c>
      <c r="M3794" s="2">
        <f>Global_Household_Financial_Dyna[[#This Row],[Monthly_Expenses]]/Global_Household_Financial_Dyna[[#This Row],[Net Income]]</f>
        <v>0.32178796246982172</v>
      </c>
      <c r="N3794" t="str">
        <f>IF(Global_Household_Financial_Dyna[[#This Row],[Monthly_Savings]]&lt;0,"High Risk", IF(Global_Household_Financial_Dyna[[#This Row],[Savings Rate%]]&lt;0.1, "Medium", "Safe"))</f>
        <v>Safe</v>
      </c>
      <c r="O3794">
        <f>Global_Household_Financial_Dyna[[#This Row],[Total_Household_Income]]/Global_Household_Financial_Dyna[[#This Row],[Family_Size]]</f>
        <v>2435.5259999999998</v>
      </c>
      <c r="P3794" s="2">
        <f t="shared" si="118"/>
        <v>0.30718716818024266</v>
      </c>
      <c r="Q3794" s="2">
        <f t="shared" si="119"/>
        <v>0.37102486934993567</v>
      </c>
      <c r="R3794" s="2" t="str">
        <f>IF(Global_Household_Financial_Dyna[[#This Row],[Vs country_Average]]&lt;-0.2, "Underperformer", IF(Global_Household_Financial_Dyna[[#This Row],[Vs country_Average]]&gt;0.2, "Outperformer", "Normal"))</f>
        <v>Outperformer</v>
      </c>
      <c r="S37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5781.31</v>
      </c>
      <c r="T37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5781.31</v>
      </c>
      <c r="U37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5781.31</v>
      </c>
      <c r="V37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5781.31</v>
      </c>
    </row>
    <row r="3795" spans="1:22" x14ac:dyDescent="0.3">
      <c r="A3795">
        <v>3805</v>
      </c>
      <c r="B3795" t="s">
        <v>10</v>
      </c>
      <c r="C3795" t="s">
        <v>22</v>
      </c>
      <c r="D3795">
        <v>7</v>
      </c>
      <c r="E3795">
        <v>1</v>
      </c>
      <c r="F3795">
        <v>1224.1199999999999</v>
      </c>
      <c r="G3795">
        <v>1224.1199999999999</v>
      </c>
      <c r="H3795">
        <v>122.41</v>
      </c>
      <c r="I3795">
        <v>880.3</v>
      </c>
      <c r="J3795">
        <v>221.41</v>
      </c>
      <c r="K3795">
        <f>Global_Household_Financial_Dyna[[#This Row],[Total_Household_Income]]-Global_Household_Financial_Dyna[[#This Row],[Estimated_Taxes]]</f>
        <v>1101.7099999999998</v>
      </c>
      <c r="L3795" s="1">
        <f>Global_Household_Financial_Dyna[[#This Row],[Monthly_Savings]]/Global_Household_Financial_Dyna[[#This Row],[Net Income]]</f>
        <v>0.20096940211126343</v>
      </c>
      <c r="M3795" s="2">
        <f>Global_Household_Financial_Dyna[[#This Row],[Monthly_Expenses]]/Global_Household_Financial_Dyna[[#This Row],[Net Income]]</f>
        <v>0.79903059788873665</v>
      </c>
      <c r="N3795" t="str">
        <f>IF(Global_Household_Financial_Dyna[[#This Row],[Monthly_Savings]]&lt;0,"High Risk", IF(Global_Household_Financial_Dyna[[#This Row],[Savings Rate%]]&lt;0.1, "Medium", "Safe"))</f>
        <v>Safe</v>
      </c>
      <c r="O3795">
        <f>Global_Household_Financial_Dyna[[#This Row],[Total_Household_Income]]/Global_Household_Financial_Dyna[[#This Row],[Family_Size]]</f>
        <v>174.87428571428569</v>
      </c>
      <c r="P3795" s="2">
        <f t="shared" si="118"/>
        <v>0.42077341556833553</v>
      </c>
      <c r="Q3795" s="2">
        <f t="shared" si="119"/>
        <v>-0.21980401345707209</v>
      </c>
      <c r="R3795" s="2" t="str">
        <f>IF(Global_Household_Financial_Dyna[[#This Row],[Vs country_Average]]&lt;-0.2, "Underperformer", IF(Global_Household_Financial_Dyna[[#This Row],[Vs country_Average]]&gt;0.2, "Outperformer", "Normal"))</f>
        <v>Underperformer</v>
      </c>
      <c r="S37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221.41</v>
      </c>
      <c r="T37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221.41</v>
      </c>
      <c r="U37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221.41</v>
      </c>
      <c r="V37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221.41</v>
      </c>
    </row>
    <row r="3796" spans="1:22" x14ac:dyDescent="0.3">
      <c r="A3796">
        <v>3806</v>
      </c>
      <c r="B3796" t="s">
        <v>12</v>
      </c>
      <c r="C3796" t="s">
        <v>13</v>
      </c>
      <c r="D3796">
        <v>7</v>
      </c>
      <c r="E3796">
        <v>1</v>
      </c>
      <c r="F3796">
        <v>6789.68</v>
      </c>
      <c r="G3796">
        <v>6789.68</v>
      </c>
      <c r="H3796">
        <v>1697.42</v>
      </c>
      <c r="I3796">
        <v>3405.61</v>
      </c>
      <c r="J3796">
        <v>1686.65</v>
      </c>
      <c r="K3796">
        <f>Global_Household_Financial_Dyna[[#This Row],[Total_Household_Income]]-Global_Household_Financial_Dyna[[#This Row],[Estimated_Taxes]]</f>
        <v>5092.26</v>
      </c>
      <c r="L3796" s="1">
        <f>Global_Household_Financial_Dyna[[#This Row],[Monthly_Savings]]/Global_Household_Financial_Dyna[[#This Row],[Net Income]]</f>
        <v>0.33121835884263567</v>
      </c>
      <c r="M3796" s="2">
        <f>Global_Household_Financial_Dyna[[#This Row],[Monthly_Expenses]]/Global_Household_Financial_Dyna[[#This Row],[Net Income]]</f>
        <v>0.66878164115736427</v>
      </c>
      <c r="N3796" t="str">
        <f>IF(Global_Household_Financial_Dyna[[#This Row],[Monthly_Savings]]&lt;0,"High Risk", IF(Global_Household_Financial_Dyna[[#This Row],[Savings Rate%]]&lt;0.1, "Medium", "Safe"))</f>
        <v>Safe</v>
      </c>
      <c r="O3796">
        <f>Global_Household_Financial_Dyna[[#This Row],[Total_Household_Income]]/Global_Household_Financial_Dyna[[#This Row],[Family_Size]]</f>
        <v>969.95428571428579</v>
      </c>
      <c r="P3796" s="2">
        <f t="shared" si="118"/>
        <v>0.30718716818024266</v>
      </c>
      <c r="Q3796" s="2">
        <f t="shared" si="119"/>
        <v>2.4031190662393009E-2</v>
      </c>
      <c r="R3796" s="2" t="str">
        <f>IF(Global_Household_Financial_Dyna[[#This Row],[Vs country_Average]]&lt;-0.2, "Underperformer", IF(Global_Household_Financial_Dyna[[#This Row],[Vs country_Average]]&gt;0.2, "Outperformer", "Normal"))</f>
        <v>Normal</v>
      </c>
      <c r="S37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1686.65</v>
      </c>
      <c r="T37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1686.65</v>
      </c>
      <c r="U37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1686.65</v>
      </c>
      <c r="V37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1686.65</v>
      </c>
    </row>
    <row r="3797" spans="1:22" x14ac:dyDescent="0.3">
      <c r="A3797">
        <v>3807</v>
      </c>
      <c r="B3797" t="s">
        <v>10</v>
      </c>
      <c r="C3797" t="s">
        <v>11</v>
      </c>
      <c r="D3797">
        <v>7</v>
      </c>
      <c r="E3797">
        <v>3</v>
      </c>
      <c r="F3797">
        <v>629.69000000000005</v>
      </c>
      <c r="G3797">
        <v>1322.01</v>
      </c>
      <c r="H3797">
        <v>132.19999999999999</v>
      </c>
      <c r="I3797">
        <v>957.3</v>
      </c>
      <c r="J3797">
        <v>232.51</v>
      </c>
      <c r="K3797">
        <f>Global_Household_Financial_Dyna[[#This Row],[Total_Household_Income]]-Global_Household_Financial_Dyna[[#This Row],[Estimated_Taxes]]</f>
        <v>1189.81</v>
      </c>
      <c r="L3797" s="1">
        <f>Global_Household_Financial_Dyna[[#This Row],[Monthly_Savings]]/Global_Household_Financial_Dyna[[#This Row],[Net Income]]</f>
        <v>0.19541775577613232</v>
      </c>
      <c r="M3797" s="2">
        <f>Global_Household_Financial_Dyna[[#This Row],[Monthly_Expenses]]/Global_Household_Financial_Dyna[[#This Row],[Net Income]]</f>
        <v>0.8045822442238677</v>
      </c>
      <c r="N3797" t="str">
        <f>IF(Global_Household_Financial_Dyna[[#This Row],[Monthly_Savings]]&lt;0,"High Risk", IF(Global_Household_Financial_Dyna[[#This Row],[Savings Rate%]]&lt;0.1, "Medium", "Safe"))</f>
        <v>Safe</v>
      </c>
      <c r="O3797">
        <f>Global_Household_Financial_Dyna[[#This Row],[Total_Household_Income]]/Global_Household_Financial_Dyna[[#This Row],[Family_Size]]</f>
        <v>188.85857142857142</v>
      </c>
      <c r="P3797" s="2">
        <f t="shared" si="118"/>
        <v>0.42077341556833553</v>
      </c>
      <c r="Q3797" s="2">
        <f t="shared" si="119"/>
        <v>-0.22535565979220321</v>
      </c>
      <c r="R3797" s="2" t="str">
        <f>IF(Global_Household_Financial_Dyna[[#This Row],[Vs country_Average]]&lt;-0.2, "Underperformer", IF(Global_Household_Financial_Dyna[[#This Row],[Vs country_Average]]&gt;0.2, "Outperformer", "Normal"))</f>
        <v>Underperformer</v>
      </c>
      <c r="S37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232.51</v>
      </c>
      <c r="T37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232.51</v>
      </c>
      <c r="U37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232.51</v>
      </c>
      <c r="V37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232.51</v>
      </c>
    </row>
    <row r="3798" spans="1:22" x14ac:dyDescent="0.3">
      <c r="A3798">
        <v>3808</v>
      </c>
      <c r="B3798" t="s">
        <v>10</v>
      </c>
      <c r="C3798" t="s">
        <v>22</v>
      </c>
      <c r="D3798">
        <v>2</v>
      </c>
      <c r="E3798">
        <v>1</v>
      </c>
      <c r="F3798">
        <v>611.62</v>
      </c>
      <c r="G3798">
        <v>611.62</v>
      </c>
      <c r="H3798">
        <v>61.16</v>
      </c>
      <c r="I3798">
        <v>486.55</v>
      </c>
      <c r="J3798">
        <v>63.9</v>
      </c>
      <c r="K3798">
        <f>Global_Household_Financial_Dyna[[#This Row],[Total_Household_Income]]-Global_Household_Financial_Dyna[[#This Row],[Estimated_Taxes]]</f>
        <v>550.46</v>
      </c>
      <c r="L3798" s="1">
        <f>Global_Household_Financial_Dyna[[#This Row],[Monthly_Savings]]/Global_Household_Financial_Dyna[[#This Row],[Net Income]]</f>
        <v>0.116084729135632</v>
      </c>
      <c r="M3798" s="2">
        <f>Global_Household_Financial_Dyna[[#This Row],[Monthly_Expenses]]/Global_Household_Financial_Dyna[[#This Row],[Net Income]]</f>
        <v>0.88389710424009005</v>
      </c>
      <c r="N3798" t="str">
        <f>IF(Global_Household_Financial_Dyna[[#This Row],[Monthly_Savings]]&lt;0,"High Risk", IF(Global_Household_Financial_Dyna[[#This Row],[Savings Rate%]]&lt;0.1, "Medium", "Safe"))</f>
        <v>Safe</v>
      </c>
      <c r="O3798">
        <f>Global_Household_Financial_Dyna[[#This Row],[Total_Household_Income]]/Global_Household_Financial_Dyna[[#This Row],[Family_Size]]</f>
        <v>305.81</v>
      </c>
      <c r="P3798" s="2">
        <f t="shared" si="118"/>
        <v>0.42077341556833553</v>
      </c>
      <c r="Q3798" s="2">
        <f t="shared" si="119"/>
        <v>-0.30468868643270353</v>
      </c>
      <c r="R3798" s="2" t="str">
        <f>IF(Global_Household_Financial_Dyna[[#This Row],[Vs country_Average]]&lt;-0.2, "Underperformer", IF(Global_Household_Financial_Dyna[[#This Row],[Vs country_Average]]&gt;0.2, "Outperformer", "Normal"))</f>
        <v>Underperformer</v>
      </c>
      <c r="S37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v>
      </c>
      <c r="T37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63.9</v>
      </c>
      <c r="U37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63.9</v>
      </c>
      <c r="V37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63.9</v>
      </c>
    </row>
    <row r="3799" spans="1:22" x14ac:dyDescent="0.3">
      <c r="A3799">
        <v>3809</v>
      </c>
      <c r="B3799" t="s">
        <v>18</v>
      </c>
      <c r="C3799" t="s">
        <v>20</v>
      </c>
      <c r="D3799">
        <v>6</v>
      </c>
      <c r="E3799">
        <v>3</v>
      </c>
      <c r="F3799">
        <v>5819.55</v>
      </c>
      <c r="G3799">
        <v>14885.72</v>
      </c>
      <c r="H3799">
        <v>4019.14</v>
      </c>
      <c r="I3799">
        <v>4621.0200000000004</v>
      </c>
      <c r="J3799">
        <v>6245.56</v>
      </c>
      <c r="K3799">
        <f>Global_Household_Financial_Dyna[[#This Row],[Total_Household_Income]]-Global_Household_Financial_Dyna[[#This Row],[Estimated_Taxes]]</f>
        <v>10866.58</v>
      </c>
      <c r="L3799" s="1">
        <f>Global_Household_Financial_Dyna[[#This Row],[Monthly_Savings]]/Global_Household_Financial_Dyna[[#This Row],[Net Income]]</f>
        <v>0.57474936916674801</v>
      </c>
      <c r="M3799" s="2">
        <f>Global_Household_Financial_Dyna[[#This Row],[Monthly_Expenses]]/Global_Household_Financial_Dyna[[#This Row],[Net Income]]</f>
        <v>0.4252506308332521</v>
      </c>
      <c r="N3799" t="str">
        <f>IF(Global_Household_Financial_Dyna[[#This Row],[Monthly_Savings]]&lt;0,"High Risk", IF(Global_Household_Financial_Dyna[[#This Row],[Savings Rate%]]&lt;0.1, "Medium", "Safe"))</f>
        <v>Safe</v>
      </c>
      <c r="O3799">
        <f>Global_Household_Financial_Dyna[[#This Row],[Total_Household_Income]]/Global_Household_Financial_Dyna[[#This Row],[Family_Size]]</f>
        <v>2480.9533333333334</v>
      </c>
      <c r="P3799" s="2">
        <f t="shared" si="118"/>
        <v>0.32336204947805613</v>
      </c>
      <c r="Q3799" s="2">
        <f t="shared" si="119"/>
        <v>0.25138731968869188</v>
      </c>
      <c r="R3799" s="2" t="str">
        <f>IF(Global_Household_Financial_Dyna[[#This Row],[Vs country_Average]]&lt;-0.2, "Underperformer", IF(Global_Household_Financial_Dyna[[#This Row],[Vs country_Average]]&gt;0.2, "Outperformer", "Normal"))</f>
        <v>Outperformer</v>
      </c>
      <c r="S37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6245.56</v>
      </c>
      <c r="T37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6245.56</v>
      </c>
      <c r="U37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6245.56</v>
      </c>
      <c r="V37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6245.56</v>
      </c>
    </row>
    <row r="3800" spans="1:22" x14ac:dyDescent="0.3">
      <c r="A3800">
        <v>3810</v>
      </c>
      <c r="B3800" t="s">
        <v>18</v>
      </c>
      <c r="C3800" t="s">
        <v>19</v>
      </c>
      <c r="D3800">
        <v>3</v>
      </c>
      <c r="E3800">
        <v>2</v>
      </c>
      <c r="F3800">
        <v>4151.04</v>
      </c>
      <c r="G3800">
        <v>6611.83</v>
      </c>
      <c r="H3800">
        <v>1454.6</v>
      </c>
      <c r="I3800">
        <v>1902.45</v>
      </c>
      <c r="J3800">
        <v>3254.78</v>
      </c>
      <c r="K3800">
        <f>Global_Household_Financial_Dyna[[#This Row],[Total_Household_Income]]-Global_Household_Financial_Dyna[[#This Row],[Estimated_Taxes]]</f>
        <v>5157.2299999999996</v>
      </c>
      <c r="L3800" s="1">
        <f>Global_Household_Financial_Dyna[[#This Row],[Monthly_Savings]]/Global_Household_Financial_Dyna[[#This Row],[Net Income]]</f>
        <v>0.63111011143579021</v>
      </c>
      <c r="M3800" s="2">
        <f>Global_Household_Financial_Dyna[[#This Row],[Monthly_Expenses]]/Global_Household_Financial_Dyna[[#This Row],[Net Income]]</f>
        <v>0.3688898885642099</v>
      </c>
      <c r="N3800" t="str">
        <f>IF(Global_Household_Financial_Dyna[[#This Row],[Monthly_Savings]]&lt;0,"High Risk", IF(Global_Household_Financial_Dyna[[#This Row],[Savings Rate%]]&lt;0.1, "Medium", "Safe"))</f>
        <v>Safe</v>
      </c>
      <c r="O3800">
        <f>Global_Household_Financial_Dyna[[#This Row],[Total_Household_Income]]/Global_Household_Financial_Dyna[[#This Row],[Family_Size]]</f>
        <v>2203.9433333333332</v>
      </c>
      <c r="P3800" s="2">
        <f t="shared" si="118"/>
        <v>0.32336204947805613</v>
      </c>
      <c r="Q3800" s="2">
        <f t="shared" si="119"/>
        <v>0.30774806195773408</v>
      </c>
      <c r="R3800" s="2" t="str">
        <f>IF(Global_Household_Financial_Dyna[[#This Row],[Vs country_Average]]&lt;-0.2, "Underperformer", IF(Global_Household_Financial_Dyna[[#This Row],[Vs country_Average]]&gt;0.2, "Outperformer", "Normal"))</f>
        <v>Outperformer</v>
      </c>
      <c r="S38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3254.78</v>
      </c>
      <c r="T38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3254.78</v>
      </c>
      <c r="U38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3254.78</v>
      </c>
      <c r="V38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3254.78</v>
      </c>
    </row>
    <row r="3801" spans="1:22" x14ac:dyDescent="0.3">
      <c r="A3801">
        <v>3811</v>
      </c>
      <c r="B3801" t="s">
        <v>16</v>
      </c>
      <c r="C3801" t="s">
        <v>17</v>
      </c>
      <c r="D3801">
        <v>4</v>
      </c>
      <c r="E3801">
        <v>3</v>
      </c>
      <c r="F3801">
        <v>2910.98</v>
      </c>
      <c r="G3801">
        <v>6209.38</v>
      </c>
      <c r="H3801">
        <v>2173.2800000000002</v>
      </c>
      <c r="I3801">
        <v>3245.98</v>
      </c>
      <c r="J3801">
        <v>790.12</v>
      </c>
      <c r="K3801">
        <f>Global_Household_Financial_Dyna[[#This Row],[Total_Household_Income]]-Global_Household_Financial_Dyna[[#This Row],[Estimated_Taxes]]</f>
        <v>4036.1</v>
      </c>
      <c r="L3801" s="1">
        <f>Global_Household_Financial_Dyna[[#This Row],[Monthly_Savings]]/Global_Household_Financial_Dyna[[#This Row],[Net Income]]</f>
        <v>0.1957632367879884</v>
      </c>
      <c r="M3801" s="2">
        <f>Global_Household_Financial_Dyna[[#This Row],[Monthly_Expenses]]/Global_Household_Financial_Dyna[[#This Row],[Net Income]]</f>
        <v>0.80423676321201165</v>
      </c>
      <c r="N3801" t="str">
        <f>IF(Global_Household_Financial_Dyna[[#This Row],[Monthly_Savings]]&lt;0,"High Risk", IF(Global_Household_Financial_Dyna[[#This Row],[Savings Rate%]]&lt;0.1, "Medium", "Safe"))</f>
        <v>Safe</v>
      </c>
      <c r="O3801">
        <f>Global_Household_Financial_Dyna[[#This Row],[Total_Household_Income]]/Global_Household_Financial_Dyna[[#This Row],[Family_Size]]</f>
        <v>1552.345</v>
      </c>
      <c r="P3801" s="2">
        <f t="shared" si="118"/>
        <v>0.15879799892000862</v>
      </c>
      <c r="Q3801" s="2">
        <f t="shared" si="119"/>
        <v>3.6965237867979783E-2</v>
      </c>
      <c r="R3801" s="2" t="str">
        <f>IF(Global_Household_Financial_Dyna[[#This Row],[Vs country_Average]]&lt;-0.2, "Underperformer", IF(Global_Household_Financial_Dyna[[#This Row],[Vs country_Average]]&gt;0.2, "Outperformer", "Normal"))</f>
        <v>Normal</v>
      </c>
      <c r="S38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790.12</v>
      </c>
      <c r="T38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790.12</v>
      </c>
      <c r="U38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790.12</v>
      </c>
      <c r="V38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790.12</v>
      </c>
    </row>
    <row r="3802" spans="1:22" x14ac:dyDescent="0.3">
      <c r="A3802">
        <v>3812</v>
      </c>
      <c r="B3802" t="s">
        <v>10</v>
      </c>
      <c r="C3802" t="s">
        <v>22</v>
      </c>
      <c r="D3802">
        <v>2</v>
      </c>
      <c r="E3802">
        <v>2</v>
      </c>
      <c r="F3802">
        <v>1327.71</v>
      </c>
      <c r="G3802">
        <v>2339.6</v>
      </c>
      <c r="H3802">
        <v>233.96</v>
      </c>
      <c r="I3802">
        <v>308.98</v>
      </c>
      <c r="J3802">
        <v>1796.67</v>
      </c>
      <c r="K3802">
        <f>Global_Household_Financial_Dyna[[#This Row],[Total_Household_Income]]-Global_Household_Financial_Dyna[[#This Row],[Estimated_Taxes]]</f>
        <v>2105.64</v>
      </c>
      <c r="L3802" s="1">
        <f>Global_Household_Financial_Dyna[[#This Row],[Monthly_Savings]]/Global_Household_Financial_Dyna[[#This Row],[Net Income]]</f>
        <v>0.85326551547273044</v>
      </c>
      <c r="M3802" s="2">
        <f>Global_Household_Financial_Dyna[[#This Row],[Monthly_Expenses]]/Global_Household_Financial_Dyna[[#This Row],[Net Income]]</f>
        <v>0.14673923367717182</v>
      </c>
      <c r="N3802" t="str">
        <f>IF(Global_Household_Financial_Dyna[[#This Row],[Monthly_Savings]]&lt;0,"High Risk", IF(Global_Household_Financial_Dyna[[#This Row],[Savings Rate%]]&lt;0.1, "Medium", "Safe"))</f>
        <v>Safe</v>
      </c>
      <c r="O3802">
        <f>Global_Household_Financial_Dyna[[#This Row],[Total_Household_Income]]/Global_Household_Financial_Dyna[[#This Row],[Family_Size]]</f>
        <v>1169.8</v>
      </c>
      <c r="P3802" s="2">
        <f t="shared" si="118"/>
        <v>0.42077341556833553</v>
      </c>
      <c r="Q3802" s="2">
        <f t="shared" si="119"/>
        <v>0.43249209990439491</v>
      </c>
      <c r="R3802" s="2" t="str">
        <f>IF(Global_Household_Financial_Dyna[[#This Row],[Vs country_Average]]&lt;-0.2, "Underperformer", IF(Global_Household_Financial_Dyna[[#This Row],[Vs country_Average]]&gt;0.2, "Outperformer", "Normal"))</f>
        <v>Outperformer</v>
      </c>
      <c r="S38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1796.67</v>
      </c>
      <c r="T38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1796.67</v>
      </c>
      <c r="U38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1796.67</v>
      </c>
      <c r="V38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1796.67</v>
      </c>
    </row>
    <row r="3803" spans="1:22" x14ac:dyDescent="0.3">
      <c r="A3803">
        <v>3813</v>
      </c>
      <c r="B3803" t="s">
        <v>18</v>
      </c>
      <c r="C3803" t="s">
        <v>20</v>
      </c>
      <c r="D3803">
        <v>2</v>
      </c>
      <c r="E3803">
        <v>1</v>
      </c>
      <c r="F3803">
        <v>6577.3</v>
      </c>
      <c r="G3803">
        <v>6577.3</v>
      </c>
      <c r="H3803">
        <v>1447.01</v>
      </c>
      <c r="I3803">
        <v>2057.7800000000002</v>
      </c>
      <c r="J3803">
        <v>3072.52</v>
      </c>
      <c r="K3803">
        <f>Global_Household_Financial_Dyna[[#This Row],[Total_Household_Income]]-Global_Household_Financial_Dyna[[#This Row],[Estimated_Taxes]]</f>
        <v>5130.29</v>
      </c>
      <c r="L3803" s="1">
        <f>Global_Household_Financial_Dyna[[#This Row],[Monthly_Savings]]/Global_Household_Financial_Dyna[[#This Row],[Net Income]]</f>
        <v>0.59889791805141623</v>
      </c>
      <c r="M3803" s="2">
        <f>Global_Household_Financial_Dyna[[#This Row],[Monthly_Expenses]]/Global_Household_Financial_Dyna[[#This Row],[Net Income]]</f>
        <v>0.40110403115613352</v>
      </c>
      <c r="N3803" t="str">
        <f>IF(Global_Household_Financial_Dyna[[#This Row],[Monthly_Savings]]&lt;0,"High Risk", IF(Global_Household_Financial_Dyna[[#This Row],[Savings Rate%]]&lt;0.1, "Medium", "Safe"))</f>
        <v>Safe</v>
      </c>
      <c r="O3803">
        <f>Global_Household_Financial_Dyna[[#This Row],[Total_Household_Income]]/Global_Household_Financial_Dyna[[#This Row],[Family_Size]]</f>
        <v>3288.65</v>
      </c>
      <c r="P3803" s="2">
        <f t="shared" si="118"/>
        <v>0.32336204947805613</v>
      </c>
      <c r="Q3803" s="2">
        <f t="shared" si="119"/>
        <v>0.2755358685733601</v>
      </c>
      <c r="R3803" s="2" t="str">
        <f>IF(Global_Household_Financial_Dyna[[#This Row],[Vs country_Average]]&lt;-0.2, "Underperformer", IF(Global_Household_Financial_Dyna[[#This Row],[Vs country_Average]]&gt;0.2, "Outperformer", "Normal"))</f>
        <v>Outperformer</v>
      </c>
      <c r="S38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3072.52</v>
      </c>
      <c r="T38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3072.52</v>
      </c>
      <c r="U38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3072.52</v>
      </c>
      <c r="V38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3072.52</v>
      </c>
    </row>
    <row r="3804" spans="1:22" x14ac:dyDescent="0.3">
      <c r="A3804">
        <v>3814</v>
      </c>
      <c r="B3804" t="s">
        <v>16</v>
      </c>
      <c r="C3804" t="s">
        <v>21</v>
      </c>
      <c r="D3804">
        <v>7</v>
      </c>
      <c r="E3804">
        <v>3</v>
      </c>
      <c r="F3804">
        <v>2229.19</v>
      </c>
      <c r="G3804">
        <v>5667.48</v>
      </c>
      <c r="H3804">
        <v>1983.62</v>
      </c>
      <c r="I3804">
        <v>5378.44</v>
      </c>
      <c r="J3804">
        <v>-1694.58</v>
      </c>
      <c r="K3804">
        <f>Global_Household_Financial_Dyna[[#This Row],[Total_Household_Income]]-Global_Household_Financial_Dyna[[#This Row],[Estimated_Taxes]]</f>
        <v>3683.8599999999997</v>
      </c>
      <c r="L3804" s="1">
        <f>Global_Household_Financial_Dyna[[#This Row],[Monthly_Savings]]/Global_Household_Financial_Dyna[[#This Row],[Net Income]]</f>
        <v>-0.46000119439935289</v>
      </c>
      <c r="M3804" s="2">
        <f>Global_Household_Financial_Dyna[[#This Row],[Monthly_Expenses]]/Global_Household_Financial_Dyna[[#This Row],[Net Income]]</f>
        <v>1.4600011943993529</v>
      </c>
      <c r="N3804" t="str">
        <f>IF(Global_Household_Financial_Dyna[[#This Row],[Monthly_Savings]]&lt;0,"High Risk", IF(Global_Household_Financial_Dyna[[#This Row],[Savings Rate%]]&lt;0.1, "Medium", "Safe"))</f>
        <v>High Risk</v>
      </c>
      <c r="O3804">
        <f>Global_Household_Financial_Dyna[[#This Row],[Total_Household_Income]]/Global_Household_Financial_Dyna[[#This Row],[Family_Size]]</f>
        <v>809.64</v>
      </c>
      <c r="P3804" s="2">
        <f t="shared" si="118"/>
        <v>0.15879799892000862</v>
      </c>
      <c r="Q3804" s="2">
        <f t="shared" si="119"/>
        <v>-0.61879919331936151</v>
      </c>
      <c r="R3804" s="2" t="str">
        <f>IF(Global_Household_Financial_Dyna[[#This Row],[Vs country_Average]]&lt;-0.2, "Underperformer", IF(Global_Household_Financial_Dyna[[#This Row],[Vs country_Average]]&gt;0.2, "Outperformer", "Normal"))</f>
        <v>Underperformer</v>
      </c>
      <c r="S38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-1425.6579999999999</v>
      </c>
      <c r="T38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-1156.7359999999999</v>
      </c>
      <c r="U38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-887.81399999999996</v>
      </c>
      <c r="V38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-618.89200000000005</v>
      </c>
    </row>
    <row r="3805" spans="1:22" x14ac:dyDescent="0.3">
      <c r="A3805">
        <v>3815</v>
      </c>
      <c r="B3805" t="s">
        <v>10</v>
      </c>
      <c r="C3805" t="s">
        <v>22</v>
      </c>
      <c r="D3805">
        <v>4</v>
      </c>
      <c r="E3805">
        <v>3</v>
      </c>
      <c r="F3805">
        <v>1023.97</v>
      </c>
      <c r="G3805">
        <v>2260.2800000000002</v>
      </c>
      <c r="H3805">
        <v>226.03</v>
      </c>
      <c r="I3805">
        <v>583.79</v>
      </c>
      <c r="J3805">
        <v>1450.46</v>
      </c>
      <c r="K3805">
        <f>Global_Household_Financial_Dyna[[#This Row],[Total_Household_Income]]-Global_Household_Financial_Dyna[[#This Row],[Estimated_Taxes]]</f>
        <v>2034.2500000000002</v>
      </c>
      <c r="L3805" s="1">
        <f>Global_Household_Financial_Dyna[[#This Row],[Monthly_Savings]]/Global_Household_Financial_Dyna[[#This Row],[Net Income]]</f>
        <v>0.71301954037114412</v>
      </c>
      <c r="M3805" s="2">
        <f>Global_Household_Financial_Dyna[[#This Row],[Monthly_Expenses]]/Global_Household_Financial_Dyna[[#This Row],[Net Income]]</f>
        <v>0.28698045962885577</v>
      </c>
      <c r="N3805" t="str">
        <f>IF(Global_Household_Financial_Dyna[[#This Row],[Monthly_Savings]]&lt;0,"High Risk", IF(Global_Household_Financial_Dyna[[#This Row],[Savings Rate%]]&lt;0.1, "Medium", "Safe"))</f>
        <v>Safe</v>
      </c>
      <c r="O3805">
        <f>Global_Household_Financial_Dyna[[#This Row],[Total_Household_Income]]/Global_Household_Financial_Dyna[[#This Row],[Family_Size]]</f>
        <v>565.07000000000005</v>
      </c>
      <c r="P3805" s="2">
        <f t="shared" si="118"/>
        <v>0.42077341556833553</v>
      </c>
      <c r="Q3805" s="2">
        <f t="shared" si="119"/>
        <v>0.29224612480280859</v>
      </c>
      <c r="R3805" s="2" t="str">
        <f>IF(Global_Household_Financial_Dyna[[#This Row],[Vs country_Average]]&lt;-0.2, "Underperformer", IF(Global_Household_Financial_Dyna[[#This Row],[Vs country_Average]]&gt;0.2, "Outperformer", "Normal"))</f>
        <v>Outperformer</v>
      </c>
      <c r="S38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1450.46</v>
      </c>
      <c r="T38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1450.46</v>
      </c>
      <c r="U38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1450.46</v>
      </c>
      <c r="V38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1450.46</v>
      </c>
    </row>
    <row r="3806" spans="1:22" x14ac:dyDescent="0.3">
      <c r="A3806">
        <v>3816</v>
      </c>
      <c r="B3806" t="s">
        <v>16</v>
      </c>
      <c r="C3806" t="s">
        <v>17</v>
      </c>
      <c r="D3806">
        <v>7</v>
      </c>
      <c r="E3806">
        <v>3</v>
      </c>
      <c r="F3806">
        <v>5201.93</v>
      </c>
      <c r="G3806">
        <v>11857.82</v>
      </c>
      <c r="H3806">
        <v>4743.13</v>
      </c>
      <c r="I3806">
        <v>5531.11</v>
      </c>
      <c r="J3806">
        <v>1583.58</v>
      </c>
      <c r="K3806">
        <f>Global_Household_Financial_Dyna[[#This Row],[Total_Household_Income]]-Global_Household_Financial_Dyna[[#This Row],[Estimated_Taxes]]</f>
        <v>7114.69</v>
      </c>
      <c r="L3806" s="1">
        <f>Global_Household_Financial_Dyna[[#This Row],[Monthly_Savings]]/Global_Household_Financial_Dyna[[#This Row],[Net Income]]</f>
        <v>0.22257891770407426</v>
      </c>
      <c r="M3806" s="2">
        <f>Global_Household_Financial_Dyna[[#This Row],[Monthly_Expenses]]/Global_Household_Financial_Dyna[[#This Row],[Net Income]]</f>
        <v>0.77742108229592577</v>
      </c>
      <c r="N3806" t="str">
        <f>IF(Global_Household_Financial_Dyna[[#This Row],[Monthly_Savings]]&lt;0,"High Risk", IF(Global_Household_Financial_Dyna[[#This Row],[Savings Rate%]]&lt;0.1, "Medium", "Safe"))</f>
        <v>Safe</v>
      </c>
      <c r="O3806">
        <f>Global_Household_Financial_Dyna[[#This Row],[Total_Household_Income]]/Global_Household_Financial_Dyna[[#This Row],[Family_Size]]</f>
        <v>1693.9742857142858</v>
      </c>
      <c r="P3806" s="2">
        <f t="shared" si="118"/>
        <v>0.15879799892000862</v>
      </c>
      <c r="Q3806" s="2">
        <f t="shared" si="119"/>
        <v>6.3780918784065638E-2</v>
      </c>
      <c r="R3806" s="2" t="str">
        <f>IF(Global_Household_Financial_Dyna[[#This Row],[Vs country_Average]]&lt;-0.2, "Underperformer", IF(Global_Household_Financial_Dyna[[#This Row],[Vs country_Average]]&gt;0.2, "Outperformer", "Normal"))</f>
        <v>Normal</v>
      </c>
      <c r="S38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1583.58</v>
      </c>
      <c r="T38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1583.58</v>
      </c>
      <c r="U38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1583.58</v>
      </c>
      <c r="V38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1583.58</v>
      </c>
    </row>
    <row r="3807" spans="1:22" x14ac:dyDescent="0.3">
      <c r="A3807">
        <v>3817</v>
      </c>
      <c r="B3807" t="s">
        <v>10</v>
      </c>
      <c r="C3807" t="s">
        <v>22</v>
      </c>
      <c r="D3807">
        <v>2</v>
      </c>
      <c r="E3807">
        <v>1</v>
      </c>
      <c r="F3807">
        <v>1053.46</v>
      </c>
      <c r="G3807">
        <v>1053.46</v>
      </c>
      <c r="H3807">
        <v>105.35</v>
      </c>
      <c r="I3807">
        <v>461.16</v>
      </c>
      <c r="J3807">
        <v>486.95</v>
      </c>
      <c r="K3807">
        <f>Global_Household_Financial_Dyna[[#This Row],[Total_Household_Income]]-Global_Household_Financial_Dyna[[#This Row],[Estimated_Taxes]]</f>
        <v>948.11</v>
      </c>
      <c r="L3807" s="1">
        <f>Global_Household_Financial_Dyna[[#This Row],[Monthly_Savings]]/Global_Household_Financial_Dyna[[#This Row],[Net Income]]</f>
        <v>0.5136007425298752</v>
      </c>
      <c r="M3807" s="2">
        <f>Global_Household_Financial_Dyna[[#This Row],[Monthly_Expenses]]/Global_Household_Financial_Dyna[[#This Row],[Net Income]]</f>
        <v>0.4863992574701248</v>
      </c>
      <c r="N3807" t="str">
        <f>IF(Global_Household_Financial_Dyna[[#This Row],[Monthly_Savings]]&lt;0,"High Risk", IF(Global_Household_Financial_Dyna[[#This Row],[Savings Rate%]]&lt;0.1, "Medium", "Safe"))</f>
        <v>Safe</v>
      </c>
      <c r="O3807">
        <f>Global_Household_Financial_Dyna[[#This Row],[Total_Household_Income]]/Global_Household_Financial_Dyna[[#This Row],[Family_Size]]</f>
        <v>526.73</v>
      </c>
      <c r="P3807" s="2">
        <f t="shared" si="118"/>
        <v>0.42077341556833553</v>
      </c>
      <c r="Q3807" s="2">
        <f t="shared" si="119"/>
        <v>9.2827326961539669E-2</v>
      </c>
      <c r="R3807" s="2" t="str">
        <f>IF(Global_Household_Financial_Dyna[[#This Row],[Vs country_Average]]&lt;-0.2, "Underperformer", IF(Global_Household_Financial_Dyna[[#This Row],[Vs country_Average]]&gt;0.2, "Outperformer", "Normal"))</f>
        <v>Normal</v>
      </c>
      <c r="S38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486.95</v>
      </c>
      <c r="T38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486.95</v>
      </c>
      <c r="U38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486.95</v>
      </c>
      <c r="V38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486.95</v>
      </c>
    </row>
    <row r="3808" spans="1:22" x14ac:dyDescent="0.3">
      <c r="A3808">
        <v>3818</v>
      </c>
      <c r="B3808" t="s">
        <v>14</v>
      </c>
      <c r="C3808" t="s">
        <v>15</v>
      </c>
      <c r="D3808">
        <v>3</v>
      </c>
      <c r="E3808">
        <v>2</v>
      </c>
      <c r="F3808">
        <v>1688.21</v>
      </c>
      <c r="G3808">
        <v>2843.07</v>
      </c>
      <c r="H3808">
        <v>426.46</v>
      </c>
      <c r="I3808">
        <v>850.02</v>
      </c>
      <c r="J3808">
        <v>1566.59</v>
      </c>
      <c r="K3808">
        <f>Global_Household_Financial_Dyna[[#This Row],[Total_Household_Income]]-Global_Household_Financial_Dyna[[#This Row],[Estimated_Taxes]]</f>
        <v>2416.61</v>
      </c>
      <c r="L3808" s="1">
        <f>Global_Household_Financial_Dyna[[#This Row],[Monthly_Savings]]/Global_Household_Financial_Dyna[[#This Row],[Net Income]]</f>
        <v>0.64825933849483364</v>
      </c>
      <c r="M3808" s="2">
        <f>Global_Household_Financial_Dyna[[#This Row],[Monthly_Expenses]]/Global_Household_Financial_Dyna[[#This Row],[Net Income]]</f>
        <v>0.35174066150516631</v>
      </c>
      <c r="N3808" t="str">
        <f>IF(Global_Household_Financial_Dyna[[#This Row],[Monthly_Savings]]&lt;0,"High Risk", IF(Global_Household_Financial_Dyna[[#This Row],[Savings Rate%]]&lt;0.1, "Medium", "Safe"))</f>
        <v>Safe</v>
      </c>
      <c r="O3808">
        <f>Global_Household_Financial_Dyna[[#This Row],[Total_Household_Income]]/Global_Household_Financial_Dyna[[#This Row],[Family_Size]]</f>
        <v>947.69</v>
      </c>
      <c r="P3808" s="2">
        <f t="shared" si="118"/>
        <v>0.39788995363055785</v>
      </c>
      <c r="Q3808" s="2">
        <f t="shared" si="119"/>
        <v>0.25036938486427579</v>
      </c>
      <c r="R3808" s="2" t="str">
        <f>IF(Global_Household_Financial_Dyna[[#This Row],[Vs country_Average]]&lt;-0.2, "Underperformer", IF(Global_Household_Financial_Dyna[[#This Row],[Vs country_Average]]&gt;0.2, "Outperformer", "Normal"))</f>
        <v>Outperformer</v>
      </c>
      <c r="S38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1566.59</v>
      </c>
      <c r="T38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1566.59</v>
      </c>
      <c r="U38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1566.59</v>
      </c>
      <c r="V38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1566.59</v>
      </c>
    </row>
    <row r="3809" spans="1:22" x14ac:dyDescent="0.3">
      <c r="A3809">
        <v>3819</v>
      </c>
      <c r="B3809" t="s">
        <v>14</v>
      </c>
      <c r="C3809" t="s">
        <v>15</v>
      </c>
      <c r="D3809">
        <v>7</v>
      </c>
      <c r="E3809">
        <v>3</v>
      </c>
      <c r="F3809">
        <v>1951.08</v>
      </c>
      <c r="G3809">
        <v>4043.93</v>
      </c>
      <c r="H3809">
        <v>606.59</v>
      </c>
      <c r="I3809">
        <v>1790.65</v>
      </c>
      <c r="J3809">
        <v>1646.69</v>
      </c>
      <c r="K3809">
        <f>Global_Household_Financial_Dyna[[#This Row],[Total_Household_Income]]-Global_Household_Financial_Dyna[[#This Row],[Estimated_Taxes]]</f>
        <v>3437.3399999999997</v>
      </c>
      <c r="L3809" s="1">
        <f>Global_Household_Financial_Dyna[[#This Row],[Monthly_Savings]]/Global_Household_Financial_Dyna[[#This Row],[Net Income]]</f>
        <v>0.47905938894610373</v>
      </c>
      <c r="M3809" s="2">
        <f>Global_Household_Financial_Dyna[[#This Row],[Monthly_Expenses]]/Global_Household_Financial_Dyna[[#This Row],[Net Income]]</f>
        <v>0.52094061105389644</v>
      </c>
      <c r="N3809" t="str">
        <f>IF(Global_Household_Financial_Dyna[[#This Row],[Monthly_Savings]]&lt;0,"High Risk", IF(Global_Household_Financial_Dyna[[#This Row],[Savings Rate%]]&lt;0.1, "Medium", "Safe"))</f>
        <v>Safe</v>
      </c>
      <c r="O3809">
        <f>Global_Household_Financial_Dyna[[#This Row],[Total_Household_Income]]/Global_Household_Financial_Dyna[[#This Row],[Family_Size]]</f>
        <v>577.70428571428567</v>
      </c>
      <c r="P3809" s="2">
        <f t="shared" si="118"/>
        <v>0.39788995363055785</v>
      </c>
      <c r="Q3809" s="2">
        <f t="shared" si="119"/>
        <v>8.1169435315545879E-2</v>
      </c>
      <c r="R3809" s="2" t="str">
        <f>IF(Global_Household_Financial_Dyna[[#This Row],[Vs country_Average]]&lt;-0.2, "Underperformer", IF(Global_Household_Financial_Dyna[[#This Row],[Vs country_Average]]&gt;0.2, "Outperformer", "Normal"))</f>
        <v>Normal</v>
      </c>
      <c r="S38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1646.69</v>
      </c>
      <c r="T38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1646.69</v>
      </c>
      <c r="U38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1646.69</v>
      </c>
      <c r="V38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1646.69</v>
      </c>
    </row>
    <row r="3810" spans="1:22" x14ac:dyDescent="0.3">
      <c r="A3810">
        <v>3820</v>
      </c>
      <c r="B3810" t="s">
        <v>10</v>
      </c>
      <c r="C3810" t="s">
        <v>11</v>
      </c>
      <c r="D3810">
        <v>7</v>
      </c>
      <c r="E3810">
        <v>3</v>
      </c>
      <c r="F3810">
        <v>494.82</v>
      </c>
      <c r="G3810">
        <v>1136.58</v>
      </c>
      <c r="H3810">
        <v>113.66</v>
      </c>
      <c r="I3810">
        <v>611.38</v>
      </c>
      <c r="J3810">
        <v>411.54</v>
      </c>
      <c r="K3810">
        <f>Global_Household_Financial_Dyna[[#This Row],[Total_Household_Income]]-Global_Household_Financial_Dyna[[#This Row],[Estimated_Taxes]]</f>
        <v>1022.92</v>
      </c>
      <c r="L3810" s="1">
        <f>Global_Household_Financial_Dyna[[#This Row],[Monthly_Savings]]/Global_Household_Financial_Dyna[[#This Row],[Net Income]]</f>
        <v>0.40231885191412819</v>
      </c>
      <c r="M3810" s="2">
        <f>Global_Household_Financial_Dyna[[#This Row],[Monthly_Expenses]]/Global_Household_Financial_Dyna[[#This Row],[Net Income]]</f>
        <v>0.59768114808587181</v>
      </c>
      <c r="N3810" t="str">
        <f>IF(Global_Household_Financial_Dyna[[#This Row],[Monthly_Savings]]&lt;0,"High Risk", IF(Global_Household_Financial_Dyna[[#This Row],[Savings Rate%]]&lt;0.1, "Medium", "Safe"))</f>
        <v>Safe</v>
      </c>
      <c r="O3810">
        <f>Global_Household_Financial_Dyna[[#This Row],[Total_Household_Income]]/Global_Household_Financial_Dyna[[#This Row],[Family_Size]]</f>
        <v>162.36857142857141</v>
      </c>
      <c r="P3810" s="2">
        <f t="shared" si="118"/>
        <v>0.42077341556833553</v>
      </c>
      <c r="Q3810" s="2">
        <f t="shared" si="119"/>
        <v>-1.8454563654207334E-2</v>
      </c>
      <c r="R3810" s="2" t="str">
        <f>IF(Global_Household_Financial_Dyna[[#This Row],[Vs country_Average]]&lt;-0.2, "Underperformer", IF(Global_Household_Financial_Dyna[[#This Row],[Vs country_Average]]&gt;0.2, "Outperformer", "Normal"))</f>
        <v>Normal</v>
      </c>
      <c r="S38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411.54</v>
      </c>
      <c r="T38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411.54</v>
      </c>
      <c r="U38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411.54</v>
      </c>
      <c r="V38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411.54</v>
      </c>
    </row>
    <row r="3811" spans="1:22" x14ac:dyDescent="0.3">
      <c r="A3811">
        <v>3821</v>
      </c>
      <c r="B3811" t="s">
        <v>10</v>
      </c>
      <c r="C3811" t="s">
        <v>11</v>
      </c>
      <c r="D3811">
        <v>8</v>
      </c>
      <c r="E3811">
        <v>3</v>
      </c>
      <c r="F3811">
        <v>841.99</v>
      </c>
      <c r="G3811">
        <v>1681.95</v>
      </c>
      <c r="H3811">
        <v>168.2</v>
      </c>
      <c r="I3811">
        <v>871.61</v>
      </c>
      <c r="J3811">
        <v>642.15</v>
      </c>
      <c r="K3811">
        <f>Global_Household_Financial_Dyna[[#This Row],[Total_Household_Income]]-Global_Household_Financial_Dyna[[#This Row],[Estimated_Taxes]]</f>
        <v>1513.75</v>
      </c>
      <c r="L3811" s="1">
        <f>Global_Household_Financial_Dyna[[#This Row],[Monthly_Savings]]/Global_Household_Financial_Dyna[[#This Row],[Net Income]]</f>
        <v>0.42421139554087528</v>
      </c>
      <c r="M3811" s="2">
        <f>Global_Household_Financial_Dyna[[#This Row],[Monthly_Expenses]]/Global_Household_Financial_Dyna[[#This Row],[Net Income]]</f>
        <v>0.57579521056977701</v>
      </c>
      <c r="N3811" t="str">
        <f>IF(Global_Household_Financial_Dyna[[#This Row],[Monthly_Savings]]&lt;0,"High Risk", IF(Global_Household_Financial_Dyna[[#This Row],[Savings Rate%]]&lt;0.1, "Medium", "Safe"))</f>
        <v>Safe</v>
      </c>
      <c r="O3811">
        <f>Global_Household_Financial_Dyna[[#This Row],[Total_Household_Income]]/Global_Household_Financial_Dyna[[#This Row],[Family_Size]]</f>
        <v>210.24375000000001</v>
      </c>
      <c r="P3811" s="2">
        <f t="shared" si="118"/>
        <v>0.42077341556833553</v>
      </c>
      <c r="Q3811" s="2">
        <f t="shared" si="119"/>
        <v>3.4379799725397509E-3</v>
      </c>
      <c r="R3811" s="2" t="str">
        <f>IF(Global_Household_Financial_Dyna[[#This Row],[Vs country_Average]]&lt;-0.2, "Underperformer", IF(Global_Household_Financial_Dyna[[#This Row],[Vs country_Average]]&gt;0.2, "Outperformer", "Normal"))</f>
        <v>Normal</v>
      </c>
      <c r="S38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642.15</v>
      </c>
      <c r="T38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642.15</v>
      </c>
      <c r="U38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642.15</v>
      </c>
      <c r="V38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642.15</v>
      </c>
    </row>
    <row r="3812" spans="1:22" x14ac:dyDescent="0.3">
      <c r="A3812">
        <v>3822</v>
      </c>
      <c r="B3812" t="s">
        <v>10</v>
      </c>
      <c r="C3812" t="s">
        <v>22</v>
      </c>
      <c r="D3812">
        <v>7</v>
      </c>
      <c r="E3812">
        <v>3</v>
      </c>
      <c r="F3812">
        <v>347.61</v>
      </c>
      <c r="G3812">
        <v>697.01</v>
      </c>
      <c r="H3812">
        <v>69.7</v>
      </c>
      <c r="I3812">
        <v>661.47</v>
      </c>
      <c r="J3812">
        <v>-34.15</v>
      </c>
      <c r="K3812">
        <f>Global_Household_Financial_Dyna[[#This Row],[Total_Household_Income]]-Global_Household_Financial_Dyna[[#This Row],[Estimated_Taxes]]</f>
        <v>627.30999999999995</v>
      </c>
      <c r="L3812" s="1">
        <f>Global_Household_Financial_Dyna[[#This Row],[Monthly_Savings]]/Global_Household_Financial_Dyna[[#This Row],[Net Income]]</f>
        <v>-5.4438794216575541E-2</v>
      </c>
      <c r="M3812" s="2">
        <f>Global_Household_Financial_Dyna[[#This Row],[Monthly_Expenses]]/Global_Household_Financial_Dyna[[#This Row],[Net Income]]</f>
        <v>1.0544547352983376</v>
      </c>
      <c r="N3812" t="str">
        <f>IF(Global_Household_Financial_Dyna[[#This Row],[Monthly_Savings]]&lt;0,"High Risk", IF(Global_Household_Financial_Dyna[[#This Row],[Savings Rate%]]&lt;0.1, "Medium", "Safe"))</f>
        <v>High Risk</v>
      </c>
      <c r="O3812">
        <f>Global_Household_Financial_Dyna[[#This Row],[Total_Household_Income]]/Global_Household_Financial_Dyna[[#This Row],[Family_Size]]</f>
        <v>99.572857142857146</v>
      </c>
      <c r="P3812" s="2">
        <f t="shared" si="118"/>
        <v>0.42077341556833553</v>
      </c>
      <c r="Q3812" s="2">
        <f t="shared" si="119"/>
        <v>-0.47521220978491108</v>
      </c>
      <c r="R3812" s="2" t="str">
        <f>IF(Global_Household_Financial_Dyna[[#This Row],[Vs country_Average]]&lt;-0.2, "Underperformer", IF(Global_Household_Financial_Dyna[[#This Row],[Vs country_Average]]&gt;0.2, "Outperformer", "Normal"))</f>
        <v>Underperformer</v>
      </c>
      <c r="S38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-1.0764999999999958</v>
      </c>
      <c r="T38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31.997000000000007</v>
      </c>
      <c r="U38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65.07050000000001</v>
      </c>
      <c r="V38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98.144000000000005</v>
      </c>
    </row>
    <row r="3813" spans="1:22" x14ac:dyDescent="0.3">
      <c r="A3813">
        <v>3823</v>
      </c>
      <c r="B3813" t="s">
        <v>14</v>
      </c>
      <c r="C3813" t="s">
        <v>15</v>
      </c>
      <c r="D3813">
        <v>2</v>
      </c>
      <c r="E3813">
        <v>1</v>
      </c>
      <c r="F3813">
        <v>1220.1199999999999</v>
      </c>
      <c r="G3813">
        <v>1220.1199999999999</v>
      </c>
      <c r="H3813">
        <v>183.02</v>
      </c>
      <c r="I3813">
        <v>980.83</v>
      </c>
      <c r="J3813">
        <v>56.27</v>
      </c>
      <c r="K3813">
        <f>Global_Household_Financial_Dyna[[#This Row],[Total_Household_Income]]-Global_Household_Financial_Dyna[[#This Row],[Estimated_Taxes]]</f>
        <v>1037.0999999999999</v>
      </c>
      <c r="L3813" s="1">
        <f>Global_Household_Financial_Dyna[[#This Row],[Monthly_Savings]]/Global_Household_Financial_Dyna[[#This Row],[Net Income]]</f>
        <v>5.4257062964034333E-2</v>
      </c>
      <c r="M3813" s="2">
        <f>Global_Household_Financial_Dyna[[#This Row],[Monthly_Expenses]]/Global_Household_Financial_Dyna[[#This Row],[Net Income]]</f>
        <v>0.94574293703596579</v>
      </c>
      <c r="N3813" t="str">
        <f>IF(Global_Household_Financial_Dyna[[#This Row],[Monthly_Savings]]&lt;0,"High Risk", IF(Global_Household_Financial_Dyna[[#This Row],[Savings Rate%]]&lt;0.1, "Medium", "Safe"))</f>
        <v>Medium</v>
      </c>
      <c r="O3813">
        <f>Global_Household_Financial_Dyna[[#This Row],[Total_Household_Income]]/Global_Household_Financial_Dyna[[#This Row],[Family_Size]]</f>
        <v>610.05999999999995</v>
      </c>
      <c r="P3813" s="2">
        <f t="shared" si="118"/>
        <v>0.39788995363055785</v>
      </c>
      <c r="Q3813" s="2">
        <f t="shared" si="119"/>
        <v>-0.34363289066652353</v>
      </c>
      <c r="R3813" s="2" t="str">
        <f>IF(Global_Household_Financial_Dyna[[#This Row],[Vs country_Average]]&lt;-0.2, "Underperformer", IF(Global_Household_Financial_Dyna[[#This Row],[Vs country_Average]]&gt;0.2, "Outperformer", "Normal"))</f>
        <v>Underperformer</v>
      </c>
      <c r="S38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56.27</v>
      </c>
      <c r="T38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56.27</v>
      </c>
      <c r="U38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56.27</v>
      </c>
      <c r="V38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56.27</v>
      </c>
    </row>
    <row r="3814" spans="1:22" x14ac:dyDescent="0.3">
      <c r="A3814">
        <v>3824</v>
      </c>
      <c r="B3814" t="s">
        <v>10</v>
      </c>
      <c r="C3814" t="s">
        <v>11</v>
      </c>
      <c r="D3814">
        <v>3</v>
      </c>
      <c r="E3814">
        <v>1</v>
      </c>
      <c r="F3814">
        <v>859.23</v>
      </c>
      <c r="G3814">
        <v>859.23</v>
      </c>
      <c r="H3814">
        <v>85.92</v>
      </c>
      <c r="I3814">
        <v>459.02</v>
      </c>
      <c r="J3814">
        <v>314.27999999999997</v>
      </c>
      <c r="K3814">
        <f>Global_Household_Financial_Dyna[[#This Row],[Total_Household_Income]]-Global_Household_Financial_Dyna[[#This Row],[Estimated_Taxes]]</f>
        <v>773.31000000000006</v>
      </c>
      <c r="L3814" s="1">
        <f>Global_Household_Financial_Dyna[[#This Row],[Monthly_Savings]]/Global_Household_Financial_Dyna[[#This Row],[Net Income]]</f>
        <v>0.40640881405904483</v>
      </c>
      <c r="M3814" s="2">
        <f>Global_Household_Financial_Dyna[[#This Row],[Monthly_Expenses]]/Global_Household_Financial_Dyna[[#This Row],[Net Income]]</f>
        <v>0.59357825451629997</v>
      </c>
      <c r="N3814" t="str">
        <f>IF(Global_Household_Financial_Dyna[[#This Row],[Monthly_Savings]]&lt;0,"High Risk", IF(Global_Household_Financial_Dyna[[#This Row],[Savings Rate%]]&lt;0.1, "Medium", "Safe"))</f>
        <v>Safe</v>
      </c>
      <c r="O3814">
        <f>Global_Household_Financial_Dyna[[#This Row],[Total_Household_Income]]/Global_Household_Financial_Dyna[[#This Row],[Family_Size]]</f>
        <v>286.41000000000003</v>
      </c>
      <c r="P3814" s="2">
        <f t="shared" si="118"/>
        <v>0.42077341556833553</v>
      </c>
      <c r="Q3814" s="2">
        <f t="shared" si="119"/>
        <v>-1.4364601509290698E-2</v>
      </c>
      <c r="R3814" s="2" t="str">
        <f>IF(Global_Household_Financial_Dyna[[#This Row],[Vs country_Average]]&lt;-0.2, "Underperformer", IF(Global_Household_Financial_Dyna[[#This Row],[Vs country_Average]]&gt;0.2, "Outperformer", "Normal"))</f>
        <v>Normal</v>
      </c>
      <c r="S38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314.27999999999997</v>
      </c>
      <c r="T38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314.27999999999997</v>
      </c>
      <c r="U38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314.27999999999997</v>
      </c>
      <c r="V38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314.27999999999997</v>
      </c>
    </row>
    <row r="3815" spans="1:22" x14ac:dyDescent="0.3">
      <c r="A3815">
        <v>3825</v>
      </c>
      <c r="B3815" t="s">
        <v>18</v>
      </c>
      <c r="C3815" t="s">
        <v>20</v>
      </c>
      <c r="D3815">
        <v>4</v>
      </c>
      <c r="E3815">
        <v>2</v>
      </c>
      <c r="F3815">
        <v>4442.57</v>
      </c>
      <c r="G3815">
        <v>7281.41</v>
      </c>
      <c r="H3815">
        <v>1601.91</v>
      </c>
      <c r="I3815">
        <v>3100.34</v>
      </c>
      <c r="J3815">
        <v>2579.16</v>
      </c>
      <c r="K3815">
        <f>Global_Household_Financial_Dyna[[#This Row],[Total_Household_Income]]-Global_Household_Financial_Dyna[[#This Row],[Estimated_Taxes]]</f>
        <v>5679.5</v>
      </c>
      <c r="L3815" s="1">
        <f>Global_Household_Financial_Dyna[[#This Row],[Monthly_Savings]]/Global_Household_Financial_Dyna[[#This Row],[Net Income]]</f>
        <v>0.45411743991548548</v>
      </c>
      <c r="M3815" s="2">
        <f>Global_Household_Financial_Dyna[[#This Row],[Monthly_Expenses]]/Global_Household_Financial_Dyna[[#This Row],[Net Income]]</f>
        <v>0.54588256008451452</v>
      </c>
      <c r="N3815" t="str">
        <f>IF(Global_Household_Financial_Dyna[[#This Row],[Monthly_Savings]]&lt;0,"High Risk", IF(Global_Household_Financial_Dyna[[#This Row],[Savings Rate%]]&lt;0.1, "Medium", "Safe"))</f>
        <v>Safe</v>
      </c>
      <c r="O3815">
        <f>Global_Household_Financial_Dyna[[#This Row],[Total_Household_Income]]/Global_Household_Financial_Dyna[[#This Row],[Family_Size]]</f>
        <v>1820.3525</v>
      </c>
      <c r="P3815" s="2">
        <f t="shared" si="118"/>
        <v>0.32336204947805613</v>
      </c>
      <c r="Q3815" s="2">
        <f t="shared" si="119"/>
        <v>0.13075539043742934</v>
      </c>
      <c r="R3815" s="2" t="str">
        <f>IF(Global_Household_Financial_Dyna[[#This Row],[Vs country_Average]]&lt;-0.2, "Underperformer", IF(Global_Household_Financial_Dyna[[#This Row],[Vs country_Average]]&gt;0.2, "Outperformer", "Normal"))</f>
        <v>Normal</v>
      </c>
      <c r="S38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2579.16</v>
      </c>
      <c r="T38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2579.16</v>
      </c>
      <c r="U38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2579.16</v>
      </c>
      <c r="V38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2579.16</v>
      </c>
    </row>
    <row r="3816" spans="1:22" x14ac:dyDescent="0.3">
      <c r="A3816">
        <v>3826</v>
      </c>
      <c r="B3816" t="s">
        <v>18</v>
      </c>
      <c r="C3816" t="s">
        <v>19</v>
      </c>
      <c r="D3816">
        <v>1</v>
      </c>
      <c r="E3816">
        <v>1</v>
      </c>
      <c r="F3816">
        <v>2819.03</v>
      </c>
      <c r="G3816">
        <v>2819.03</v>
      </c>
      <c r="H3816">
        <v>620.19000000000005</v>
      </c>
      <c r="I3816">
        <v>1734.86</v>
      </c>
      <c r="J3816">
        <v>463.98</v>
      </c>
      <c r="K3816">
        <f>Global_Household_Financial_Dyna[[#This Row],[Total_Household_Income]]-Global_Household_Financial_Dyna[[#This Row],[Estimated_Taxes]]</f>
        <v>2198.84</v>
      </c>
      <c r="L3816" s="1">
        <f>Global_Household_Financial_Dyna[[#This Row],[Monthly_Savings]]/Global_Household_Financial_Dyna[[#This Row],[Net Income]]</f>
        <v>0.21101126048280003</v>
      </c>
      <c r="M3816" s="2">
        <f>Global_Household_Financial_Dyna[[#This Row],[Monthly_Expenses]]/Global_Household_Financial_Dyna[[#This Row],[Net Income]]</f>
        <v>0.78898873951719983</v>
      </c>
      <c r="N3816" t="str">
        <f>IF(Global_Household_Financial_Dyna[[#This Row],[Monthly_Savings]]&lt;0,"High Risk", IF(Global_Household_Financial_Dyna[[#This Row],[Savings Rate%]]&lt;0.1, "Medium", "Safe"))</f>
        <v>Safe</v>
      </c>
      <c r="O3816">
        <f>Global_Household_Financial_Dyna[[#This Row],[Total_Household_Income]]/Global_Household_Financial_Dyna[[#This Row],[Family_Size]]</f>
        <v>2819.03</v>
      </c>
      <c r="P3816" s="2">
        <f t="shared" si="118"/>
        <v>0.32336204947805613</v>
      </c>
      <c r="Q3816" s="2">
        <f t="shared" si="119"/>
        <v>-0.11235078899525611</v>
      </c>
      <c r="R3816" s="2" t="str">
        <f>IF(Global_Household_Financial_Dyna[[#This Row],[Vs country_Average]]&lt;-0.2, "Underperformer", IF(Global_Household_Financial_Dyna[[#This Row],[Vs country_Average]]&gt;0.2, "Outperformer", "Normal"))</f>
        <v>Normal</v>
      </c>
      <c r="S38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463.98</v>
      </c>
      <c r="T38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463.98</v>
      </c>
      <c r="U38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463.98</v>
      </c>
      <c r="V38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463.98</v>
      </c>
    </row>
    <row r="3817" spans="1:22" x14ac:dyDescent="0.3">
      <c r="A3817">
        <v>3827</v>
      </c>
      <c r="B3817" t="s">
        <v>10</v>
      </c>
      <c r="C3817" t="s">
        <v>11</v>
      </c>
      <c r="D3817">
        <v>4</v>
      </c>
      <c r="E3817">
        <v>1</v>
      </c>
      <c r="F3817">
        <v>1003.12</v>
      </c>
      <c r="G3817">
        <v>1003.12</v>
      </c>
      <c r="H3817">
        <v>100.31</v>
      </c>
      <c r="I3817">
        <v>657.24</v>
      </c>
      <c r="J3817">
        <v>245.57</v>
      </c>
      <c r="K3817">
        <f>Global_Household_Financial_Dyna[[#This Row],[Total_Household_Income]]-Global_Household_Financial_Dyna[[#This Row],[Estimated_Taxes]]</f>
        <v>902.81</v>
      </c>
      <c r="L3817" s="1">
        <f>Global_Household_Financial_Dyna[[#This Row],[Monthly_Savings]]/Global_Household_Financial_Dyna[[#This Row],[Net Income]]</f>
        <v>0.27200629146775068</v>
      </c>
      <c r="M3817" s="2">
        <f>Global_Household_Financial_Dyna[[#This Row],[Monthly_Expenses]]/Global_Household_Financial_Dyna[[#This Row],[Net Income]]</f>
        <v>0.72799370853224932</v>
      </c>
      <c r="N3817" t="str">
        <f>IF(Global_Household_Financial_Dyna[[#This Row],[Monthly_Savings]]&lt;0,"High Risk", IF(Global_Household_Financial_Dyna[[#This Row],[Savings Rate%]]&lt;0.1, "Medium", "Safe"))</f>
        <v>Safe</v>
      </c>
      <c r="O3817">
        <f>Global_Household_Financial_Dyna[[#This Row],[Total_Household_Income]]/Global_Household_Financial_Dyna[[#This Row],[Family_Size]]</f>
        <v>250.78</v>
      </c>
      <c r="P3817" s="2">
        <f t="shared" si="118"/>
        <v>0.42077341556833553</v>
      </c>
      <c r="Q3817" s="2">
        <f t="shared" si="119"/>
        <v>-0.14876712410058485</v>
      </c>
      <c r="R3817" s="2" t="str">
        <f>IF(Global_Household_Financial_Dyna[[#This Row],[Vs country_Average]]&lt;-0.2, "Underperformer", IF(Global_Household_Financial_Dyna[[#This Row],[Vs country_Average]]&gt;0.2, "Outperformer", "Normal"))</f>
        <v>Normal</v>
      </c>
      <c r="S38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245.57</v>
      </c>
      <c r="T38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245.57</v>
      </c>
      <c r="U38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245.57</v>
      </c>
      <c r="V38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245.57</v>
      </c>
    </row>
    <row r="3818" spans="1:22" x14ac:dyDescent="0.3">
      <c r="A3818">
        <v>3828</v>
      </c>
      <c r="B3818" t="s">
        <v>10</v>
      </c>
      <c r="C3818" t="s">
        <v>22</v>
      </c>
      <c r="D3818">
        <v>3</v>
      </c>
      <c r="E3818">
        <v>2</v>
      </c>
      <c r="F3818">
        <v>795.29</v>
      </c>
      <c r="G3818">
        <v>1348.63</v>
      </c>
      <c r="H3818">
        <v>134.86000000000001</v>
      </c>
      <c r="I3818">
        <v>546.24</v>
      </c>
      <c r="J3818">
        <v>667.53</v>
      </c>
      <c r="K3818">
        <f>Global_Household_Financial_Dyna[[#This Row],[Total_Household_Income]]-Global_Household_Financial_Dyna[[#This Row],[Estimated_Taxes]]</f>
        <v>1213.77</v>
      </c>
      <c r="L3818" s="1">
        <f>Global_Household_Financial_Dyna[[#This Row],[Monthly_Savings]]/Global_Household_Financial_Dyna[[#This Row],[Net Income]]</f>
        <v>0.54996416124966019</v>
      </c>
      <c r="M3818" s="2">
        <f>Global_Household_Financial_Dyna[[#This Row],[Monthly_Expenses]]/Global_Household_Financial_Dyna[[#This Row],[Net Income]]</f>
        <v>0.45003583875033987</v>
      </c>
      <c r="N3818" t="str">
        <f>IF(Global_Household_Financial_Dyna[[#This Row],[Monthly_Savings]]&lt;0,"High Risk", IF(Global_Household_Financial_Dyna[[#This Row],[Savings Rate%]]&lt;0.1, "Medium", "Safe"))</f>
        <v>Safe</v>
      </c>
      <c r="O3818">
        <f>Global_Household_Financial_Dyna[[#This Row],[Total_Household_Income]]/Global_Household_Financial_Dyna[[#This Row],[Family_Size]]</f>
        <v>449.54333333333335</v>
      </c>
      <c r="P3818" s="2">
        <f t="shared" si="118"/>
        <v>0.42077341556833553</v>
      </c>
      <c r="Q3818" s="2">
        <f t="shared" si="119"/>
        <v>0.12919074568132466</v>
      </c>
      <c r="R3818" s="2" t="str">
        <f>IF(Global_Household_Financial_Dyna[[#This Row],[Vs country_Average]]&lt;-0.2, "Underperformer", IF(Global_Household_Financial_Dyna[[#This Row],[Vs country_Average]]&gt;0.2, "Outperformer", "Normal"))</f>
        <v>Normal</v>
      </c>
      <c r="S38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667.53</v>
      </c>
      <c r="T38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667.53</v>
      </c>
      <c r="U38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667.53</v>
      </c>
      <c r="V38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667.53</v>
      </c>
    </row>
    <row r="3819" spans="1:22" x14ac:dyDescent="0.3">
      <c r="A3819">
        <v>3829</v>
      </c>
      <c r="B3819" t="s">
        <v>14</v>
      </c>
      <c r="C3819" t="s">
        <v>15</v>
      </c>
      <c r="D3819">
        <v>5</v>
      </c>
      <c r="E3819">
        <v>3</v>
      </c>
      <c r="F3819">
        <v>1829.32</v>
      </c>
      <c r="G3819">
        <v>4581.05</v>
      </c>
      <c r="H3819">
        <v>687.16</v>
      </c>
      <c r="I3819">
        <v>1168.2</v>
      </c>
      <c r="J3819">
        <v>2725.69</v>
      </c>
      <c r="K3819">
        <f>Global_Household_Financial_Dyna[[#This Row],[Total_Household_Income]]-Global_Household_Financial_Dyna[[#This Row],[Estimated_Taxes]]</f>
        <v>3893.8900000000003</v>
      </c>
      <c r="L3819" s="1">
        <f>Global_Household_Financial_Dyna[[#This Row],[Monthly_Savings]]/Global_Household_Financial_Dyna[[#This Row],[Net Income]]</f>
        <v>0.69999152518432717</v>
      </c>
      <c r="M3819" s="2">
        <f>Global_Household_Financial_Dyna[[#This Row],[Monthly_Expenses]]/Global_Household_Financial_Dyna[[#This Row],[Net Income]]</f>
        <v>0.30000847481567272</v>
      </c>
      <c r="N3819" t="str">
        <f>IF(Global_Household_Financial_Dyna[[#This Row],[Monthly_Savings]]&lt;0,"High Risk", IF(Global_Household_Financial_Dyna[[#This Row],[Savings Rate%]]&lt;0.1, "Medium", "Safe"))</f>
        <v>Safe</v>
      </c>
      <c r="O3819">
        <f>Global_Household_Financial_Dyna[[#This Row],[Total_Household_Income]]/Global_Household_Financial_Dyna[[#This Row],[Family_Size]]</f>
        <v>916.21</v>
      </c>
      <c r="P3819" s="2">
        <f t="shared" si="118"/>
        <v>0.39788995363055785</v>
      </c>
      <c r="Q3819" s="2">
        <f t="shared" si="119"/>
        <v>0.30210157155376932</v>
      </c>
      <c r="R3819" s="2" t="str">
        <f>IF(Global_Household_Financial_Dyna[[#This Row],[Vs country_Average]]&lt;-0.2, "Underperformer", IF(Global_Household_Financial_Dyna[[#This Row],[Vs country_Average]]&gt;0.2, "Outperformer", "Normal"))</f>
        <v>Outperformer</v>
      </c>
      <c r="S38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2725.69</v>
      </c>
      <c r="T38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2725.69</v>
      </c>
      <c r="U38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2725.69</v>
      </c>
      <c r="V38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2725.69</v>
      </c>
    </row>
    <row r="3820" spans="1:22" x14ac:dyDescent="0.3">
      <c r="A3820">
        <v>3830</v>
      </c>
      <c r="B3820" t="s">
        <v>18</v>
      </c>
      <c r="C3820" t="s">
        <v>20</v>
      </c>
      <c r="D3820">
        <v>7</v>
      </c>
      <c r="E3820">
        <v>2</v>
      </c>
      <c r="F3820">
        <v>5891.72</v>
      </c>
      <c r="G3820">
        <v>9757.3799999999992</v>
      </c>
      <c r="H3820">
        <v>2634.49</v>
      </c>
      <c r="I3820">
        <v>4604.2299999999996</v>
      </c>
      <c r="J3820">
        <v>2518.66</v>
      </c>
      <c r="K3820">
        <f>Global_Household_Financial_Dyna[[#This Row],[Total_Household_Income]]-Global_Household_Financial_Dyna[[#This Row],[Estimated_Taxes]]</f>
        <v>7122.8899999999994</v>
      </c>
      <c r="L3820" s="1">
        <f>Global_Household_Financial_Dyna[[#This Row],[Monthly_Savings]]/Global_Household_Financial_Dyna[[#This Row],[Net Income]]</f>
        <v>0.35360085583239387</v>
      </c>
      <c r="M3820" s="2">
        <f>Global_Household_Financial_Dyna[[#This Row],[Monthly_Expenses]]/Global_Household_Financial_Dyna[[#This Row],[Net Income]]</f>
        <v>0.64639914416760613</v>
      </c>
      <c r="N3820" t="str">
        <f>IF(Global_Household_Financial_Dyna[[#This Row],[Monthly_Savings]]&lt;0,"High Risk", IF(Global_Household_Financial_Dyna[[#This Row],[Savings Rate%]]&lt;0.1, "Medium", "Safe"))</f>
        <v>Safe</v>
      </c>
      <c r="O3820">
        <f>Global_Household_Financial_Dyna[[#This Row],[Total_Household_Income]]/Global_Household_Financial_Dyna[[#This Row],[Family_Size]]</f>
        <v>1393.9114285714284</v>
      </c>
      <c r="P3820" s="2">
        <f t="shared" si="118"/>
        <v>0.32336204947805613</v>
      </c>
      <c r="Q3820" s="2">
        <f t="shared" si="119"/>
        <v>3.0238806354337733E-2</v>
      </c>
      <c r="R3820" s="2" t="str">
        <f>IF(Global_Household_Financial_Dyna[[#This Row],[Vs country_Average]]&lt;-0.2, "Underperformer", IF(Global_Household_Financial_Dyna[[#This Row],[Vs country_Average]]&gt;0.2, "Outperformer", "Normal"))</f>
        <v>Normal</v>
      </c>
      <c r="S38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2518.66</v>
      </c>
      <c r="T38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2518.66</v>
      </c>
      <c r="U38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2518.66</v>
      </c>
      <c r="V38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2518.66</v>
      </c>
    </row>
    <row r="3821" spans="1:22" x14ac:dyDescent="0.3">
      <c r="A3821">
        <v>3831</v>
      </c>
      <c r="B3821" t="s">
        <v>10</v>
      </c>
      <c r="C3821" t="s">
        <v>22</v>
      </c>
      <c r="D3821">
        <v>4</v>
      </c>
      <c r="E3821">
        <v>3</v>
      </c>
      <c r="F3821">
        <v>630.24</v>
      </c>
      <c r="G3821">
        <v>1438.46</v>
      </c>
      <c r="H3821">
        <v>143.85</v>
      </c>
      <c r="I3821">
        <v>587.29</v>
      </c>
      <c r="J3821">
        <v>707.32</v>
      </c>
      <c r="K3821">
        <f>Global_Household_Financial_Dyna[[#This Row],[Total_Household_Income]]-Global_Household_Financial_Dyna[[#This Row],[Estimated_Taxes]]</f>
        <v>1294.6100000000001</v>
      </c>
      <c r="L3821" s="1">
        <f>Global_Household_Financial_Dyna[[#This Row],[Monthly_Savings]]/Global_Household_Financial_Dyna[[#This Row],[Net Income]]</f>
        <v>0.54635759031677489</v>
      </c>
      <c r="M3821" s="2">
        <f>Global_Household_Financial_Dyna[[#This Row],[Monthly_Expenses]]/Global_Household_Financial_Dyna[[#This Row],[Net Income]]</f>
        <v>0.453642409683225</v>
      </c>
      <c r="N3821" t="str">
        <f>IF(Global_Household_Financial_Dyna[[#This Row],[Monthly_Savings]]&lt;0,"High Risk", IF(Global_Household_Financial_Dyna[[#This Row],[Savings Rate%]]&lt;0.1, "Medium", "Safe"))</f>
        <v>Safe</v>
      </c>
      <c r="O3821">
        <f>Global_Household_Financial_Dyna[[#This Row],[Total_Household_Income]]/Global_Household_Financial_Dyna[[#This Row],[Family_Size]]</f>
        <v>359.61500000000001</v>
      </c>
      <c r="P3821" s="2">
        <f t="shared" si="118"/>
        <v>0.42077341556833553</v>
      </c>
      <c r="Q3821" s="2">
        <f t="shared" si="119"/>
        <v>0.12558417474843936</v>
      </c>
      <c r="R3821" s="2" t="str">
        <f>IF(Global_Household_Financial_Dyna[[#This Row],[Vs country_Average]]&lt;-0.2, "Underperformer", IF(Global_Household_Financial_Dyna[[#This Row],[Vs country_Average]]&gt;0.2, "Outperformer", "Normal"))</f>
        <v>Normal</v>
      </c>
      <c r="S38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707.32</v>
      </c>
      <c r="T38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707.32</v>
      </c>
      <c r="U38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707.32</v>
      </c>
      <c r="V38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707.32</v>
      </c>
    </row>
    <row r="3822" spans="1:22" x14ac:dyDescent="0.3">
      <c r="A3822">
        <v>3832</v>
      </c>
      <c r="B3822" t="s">
        <v>14</v>
      </c>
      <c r="C3822" t="s">
        <v>15</v>
      </c>
      <c r="D3822">
        <v>5</v>
      </c>
      <c r="E3822">
        <v>3</v>
      </c>
      <c r="F3822">
        <v>1385.22</v>
      </c>
      <c r="G3822">
        <v>2982.4</v>
      </c>
      <c r="H3822">
        <v>447.36</v>
      </c>
      <c r="I3822">
        <v>1390.11</v>
      </c>
      <c r="J3822">
        <v>1144.94</v>
      </c>
      <c r="K3822">
        <f>Global_Household_Financial_Dyna[[#This Row],[Total_Household_Income]]-Global_Household_Financial_Dyna[[#This Row],[Estimated_Taxes]]</f>
        <v>2535.04</v>
      </c>
      <c r="L3822" s="1">
        <f>Global_Household_Financial_Dyna[[#This Row],[Monthly_Savings]]/Global_Household_Financial_Dyna[[#This Row],[Net Income]]</f>
        <v>0.45164573340065645</v>
      </c>
      <c r="M3822" s="2">
        <f>Global_Household_Financial_Dyna[[#This Row],[Monthly_Expenses]]/Global_Household_Financial_Dyna[[#This Row],[Net Income]]</f>
        <v>0.54835821131027518</v>
      </c>
      <c r="N3822" t="str">
        <f>IF(Global_Household_Financial_Dyna[[#This Row],[Monthly_Savings]]&lt;0,"High Risk", IF(Global_Household_Financial_Dyna[[#This Row],[Savings Rate%]]&lt;0.1, "Medium", "Safe"))</f>
        <v>Safe</v>
      </c>
      <c r="O3822">
        <f>Global_Household_Financial_Dyna[[#This Row],[Total_Household_Income]]/Global_Household_Financial_Dyna[[#This Row],[Family_Size]]</f>
        <v>596.48</v>
      </c>
      <c r="P3822" s="2">
        <f t="shared" si="118"/>
        <v>0.39788995363055785</v>
      </c>
      <c r="Q3822" s="2">
        <f t="shared" si="119"/>
        <v>5.37557797700986E-2</v>
      </c>
      <c r="R3822" s="2" t="str">
        <f>IF(Global_Household_Financial_Dyna[[#This Row],[Vs country_Average]]&lt;-0.2, "Underperformer", IF(Global_Household_Financial_Dyna[[#This Row],[Vs country_Average]]&gt;0.2, "Outperformer", "Normal"))</f>
        <v>Normal</v>
      </c>
      <c r="S38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1144.94</v>
      </c>
      <c r="T38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1144.94</v>
      </c>
      <c r="U38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1144.94</v>
      </c>
      <c r="V38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1144.94</v>
      </c>
    </row>
    <row r="3823" spans="1:22" x14ac:dyDescent="0.3">
      <c r="A3823">
        <v>3833</v>
      </c>
      <c r="B3823" t="s">
        <v>14</v>
      </c>
      <c r="C3823" t="s">
        <v>15</v>
      </c>
      <c r="D3823">
        <v>5</v>
      </c>
      <c r="E3823">
        <v>3</v>
      </c>
      <c r="F3823">
        <v>1093.23</v>
      </c>
      <c r="G3823">
        <v>2226.1</v>
      </c>
      <c r="H3823">
        <v>333.91</v>
      </c>
      <c r="I3823">
        <v>960.59</v>
      </c>
      <c r="J3823">
        <v>931.59</v>
      </c>
      <c r="K3823">
        <f>Global_Household_Financial_Dyna[[#This Row],[Total_Household_Income]]-Global_Household_Financial_Dyna[[#This Row],[Estimated_Taxes]]</f>
        <v>1892.1899999999998</v>
      </c>
      <c r="L3823" s="1">
        <f>Global_Household_Financial_Dyna[[#This Row],[Monthly_Savings]]/Global_Household_Financial_Dyna[[#This Row],[Net Income]]</f>
        <v>0.49233427932712892</v>
      </c>
      <c r="M3823" s="2">
        <f>Global_Household_Financial_Dyna[[#This Row],[Monthly_Expenses]]/Global_Household_Financial_Dyna[[#This Row],[Net Income]]</f>
        <v>0.5076604357913318</v>
      </c>
      <c r="N3823" t="str">
        <f>IF(Global_Household_Financial_Dyna[[#This Row],[Monthly_Savings]]&lt;0,"High Risk", IF(Global_Household_Financial_Dyna[[#This Row],[Savings Rate%]]&lt;0.1, "Medium", "Safe"))</f>
        <v>Safe</v>
      </c>
      <c r="O3823">
        <f>Global_Household_Financial_Dyna[[#This Row],[Total_Household_Income]]/Global_Household_Financial_Dyna[[#This Row],[Family_Size]]</f>
        <v>445.21999999999997</v>
      </c>
      <c r="P3823" s="2">
        <f t="shared" si="118"/>
        <v>0.39788995363055785</v>
      </c>
      <c r="Q3823" s="2">
        <f t="shared" si="119"/>
        <v>9.4444325696571074E-2</v>
      </c>
      <c r="R3823" s="2" t="str">
        <f>IF(Global_Household_Financial_Dyna[[#This Row],[Vs country_Average]]&lt;-0.2, "Underperformer", IF(Global_Household_Financial_Dyna[[#This Row],[Vs country_Average]]&gt;0.2, "Outperformer", "Normal"))</f>
        <v>Normal</v>
      </c>
      <c r="S38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931.59</v>
      </c>
      <c r="T38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931.59</v>
      </c>
      <c r="U38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931.59</v>
      </c>
      <c r="V38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931.59</v>
      </c>
    </row>
    <row r="3824" spans="1:22" x14ac:dyDescent="0.3">
      <c r="A3824">
        <v>3834</v>
      </c>
      <c r="B3824" t="s">
        <v>10</v>
      </c>
      <c r="C3824" t="s">
        <v>11</v>
      </c>
      <c r="D3824">
        <v>3</v>
      </c>
      <c r="E3824">
        <v>1</v>
      </c>
      <c r="F3824">
        <v>743.96</v>
      </c>
      <c r="G3824">
        <v>743.96</v>
      </c>
      <c r="H3824">
        <v>74.400000000000006</v>
      </c>
      <c r="I3824">
        <v>420.18</v>
      </c>
      <c r="J3824">
        <v>249.38</v>
      </c>
      <c r="K3824">
        <f>Global_Household_Financial_Dyna[[#This Row],[Total_Household_Income]]-Global_Household_Financial_Dyna[[#This Row],[Estimated_Taxes]]</f>
        <v>669.56000000000006</v>
      </c>
      <c r="L3824" s="1">
        <f>Global_Household_Financial_Dyna[[#This Row],[Monthly_Savings]]/Global_Household_Financial_Dyna[[#This Row],[Net Income]]</f>
        <v>0.3724535515861162</v>
      </c>
      <c r="M3824" s="2">
        <f>Global_Household_Financial_Dyna[[#This Row],[Monthly_Expenses]]/Global_Household_Financial_Dyna[[#This Row],[Net Income]]</f>
        <v>0.62754644841388374</v>
      </c>
      <c r="N3824" t="str">
        <f>IF(Global_Household_Financial_Dyna[[#This Row],[Monthly_Savings]]&lt;0,"High Risk", IF(Global_Household_Financial_Dyna[[#This Row],[Savings Rate%]]&lt;0.1, "Medium", "Safe"))</f>
        <v>Safe</v>
      </c>
      <c r="O3824">
        <f>Global_Household_Financial_Dyna[[#This Row],[Total_Household_Income]]/Global_Household_Financial_Dyna[[#This Row],[Family_Size]]</f>
        <v>247.98666666666668</v>
      </c>
      <c r="P3824" s="2">
        <f t="shared" si="118"/>
        <v>0.42077341556833553</v>
      </c>
      <c r="Q3824" s="2">
        <f t="shared" si="119"/>
        <v>-4.8319863982219324E-2</v>
      </c>
      <c r="R3824" s="2" t="str">
        <f>IF(Global_Household_Financial_Dyna[[#This Row],[Vs country_Average]]&lt;-0.2, "Underperformer", IF(Global_Household_Financial_Dyna[[#This Row],[Vs country_Average]]&gt;0.2, "Outperformer", "Normal"))</f>
        <v>Normal</v>
      </c>
      <c r="S38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249.38</v>
      </c>
      <c r="T38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249.38</v>
      </c>
      <c r="U38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249.38</v>
      </c>
      <c r="V38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249.38</v>
      </c>
    </row>
    <row r="3825" spans="1:22" x14ac:dyDescent="0.3">
      <c r="A3825">
        <v>3835</v>
      </c>
      <c r="B3825" t="s">
        <v>10</v>
      </c>
      <c r="C3825" t="s">
        <v>22</v>
      </c>
      <c r="D3825">
        <v>3</v>
      </c>
      <c r="E3825">
        <v>1</v>
      </c>
      <c r="F3825">
        <v>1014.51</v>
      </c>
      <c r="G3825">
        <v>1014.51</v>
      </c>
      <c r="H3825">
        <v>101.45</v>
      </c>
      <c r="I3825">
        <v>597.70000000000005</v>
      </c>
      <c r="J3825">
        <v>315.36</v>
      </c>
      <c r="K3825">
        <f>Global_Household_Financial_Dyna[[#This Row],[Total_Household_Income]]-Global_Household_Financial_Dyna[[#This Row],[Estimated_Taxes]]</f>
        <v>913.06</v>
      </c>
      <c r="L3825" s="1">
        <f>Global_Household_Financial_Dyna[[#This Row],[Monthly_Savings]]/Global_Household_Financial_Dyna[[#This Row],[Net Income]]</f>
        <v>0.34538803583554206</v>
      </c>
      <c r="M3825" s="2">
        <f>Global_Household_Financial_Dyna[[#This Row],[Monthly_Expenses]]/Global_Household_Financial_Dyna[[#This Row],[Net Income]]</f>
        <v>0.6546119641644581</v>
      </c>
      <c r="N3825" t="str">
        <f>IF(Global_Household_Financial_Dyna[[#This Row],[Monthly_Savings]]&lt;0,"High Risk", IF(Global_Household_Financial_Dyna[[#This Row],[Savings Rate%]]&lt;0.1, "Medium", "Safe"))</f>
        <v>Safe</v>
      </c>
      <c r="O3825">
        <f>Global_Household_Financial_Dyna[[#This Row],[Total_Household_Income]]/Global_Household_Financial_Dyna[[#This Row],[Family_Size]]</f>
        <v>338.17</v>
      </c>
      <c r="P3825" s="2">
        <f t="shared" si="118"/>
        <v>0.42077341556833553</v>
      </c>
      <c r="Q3825" s="2">
        <f t="shared" si="119"/>
        <v>-7.5385379732793467E-2</v>
      </c>
      <c r="R3825" s="2" t="str">
        <f>IF(Global_Household_Financial_Dyna[[#This Row],[Vs country_Average]]&lt;-0.2, "Underperformer", IF(Global_Household_Financial_Dyna[[#This Row],[Vs country_Average]]&gt;0.2, "Outperformer", "Normal"))</f>
        <v>Normal</v>
      </c>
      <c r="S38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315.36</v>
      </c>
      <c r="T38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315.36</v>
      </c>
      <c r="U38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315.36</v>
      </c>
      <c r="V38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315.36</v>
      </c>
    </row>
    <row r="3826" spans="1:22" x14ac:dyDescent="0.3">
      <c r="A3826">
        <v>3836</v>
      </c>
      <c r="B3826" t="s">
        <v>10</v>
      </c>
      <c r="C3826" t="s">
        <v>11</v>
      </c>
      <c r="D3826">
        <v>8</v>
      </c>
      <c r="E3826">
        <v>3</v>
      </c>
      <c r="F3826">
        <v>589.65</v>
      </c>
      <c r="G3826">
        <v>1360.99</v>
      </c>
      <c r="H3826">
        <v>136.1</v>
      </c>
      <c r="I3826">
        <v>818.2</v>
      </c>
      <c r="J3826">
        <v>406.69</v>
      </c>
      <c r="K3826">
        <f>Global_Household_Financial_Dyna[[#This Row],[Total_Household_Income]]-Global_Household_Financial_Dyna[[#This Row],[Estimated_Taxes]]</f>
        <v>1224.8900000000001</v>
      </c>
      <c r="L3826" s="1">
        <f>Global_Household_Financial_Dyna[[#This Row],[Monthly_Savings]]/Global_Household_Financial_Dyna[[#This Row],[Net Income]]</f>
        <v>0.33202165092375641</v>
      </c>
      <c r="M3826" s="2">
        <f>Global_Household_Financial_Dyna[[#This Row],[Monthly_Expenses]]/Global_Household_Financial_Dyna[[#This Row],[Net Income]]</f>
        <v>0.66797834907624354</v>
      </c>
      <c r="N3826" t="str">
        <f>IF(Global_Household_Financial_Dyna[[#This Row],[Monthly_Savings]]&lt;0,"High Risk", IF(Global_Household_Financial_Dyna[[#This Row],[Savings Rate%]]&lt;0.1, "Medium", "Safe"))</f>
        <v>Safe</v>
      </c>
      <c r="O3826">
        <f>Global_Household_Financial_Dyna[[#This Row],[Total_Household_Income]]/Global_Household_Financial_Dyna[[#This Row],[Family_Size]]</f>
        <v>170.12375</v>
      </c>
      <c r="P3826" s="2">
        <f t="shared" si="118"/>
        <v>0.42077341556833553</v>
      </c>
      <c r="Q3826" s="2">
        <f t="shared" si="119"/>
        <v>-8.8751764644579123E-2</v>
      </c>
      <c r="R3826" s="2" t="str">
        <f>IF(Global_Household_Financial_Dyna[[#This Row],[Vs country_Average]]&lt;-0.2, "Underperformer", IF(Global_Household_Financial_Dyna[[#This Row],[Vs country_Average]]&gt;0.2, "Outperformer", "Normal"))</f>
        <v>Normal</v>
      </c>
      <c r="S38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406.69</v>
      </c>
      <c r="T38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406.69</v>
      </c>
      <c r="U38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406.69</v>
      </c>
      <c r="V38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406.69</v>
      </c>
    </row>
    <row r="3827" spans="1:22" x14ac:dyDescent="0.3">
      <c r="A3827">
        <v>3837</v>
      </c>
      <c r="B3827" t="s">
        <v>12</v>
      </c>
      <c r="C3827" t="s">
        <v>13</v>
      </c>
      <c r="D3827">
        <v>7</v>
      </c>
      <c r="E3827">
        <v>3</v>
      </c>
      <c r="F3827">
        <v>4533.74</v>
      </c>
      <c r="G3827">
        <v>10071.82</v>
      </c>
      <c r="H3827">
        <v>3021.54</v>
      </c>
      <c r="I3827">
        <v>4240.6099999999997</v>
      </c>
      <c r="J3827">
        <v>2809.66</v>
      </c>
      <c r="K3827">
        <f>Global_Household_Financial_Dyna[[#This Row],[Total_Household_Income]]-Global_Household_Financial_Dyna[[#This Row],[Estimated_Taxes]]</f>
        <v>7050.28</v>
      </c>
      <c r="L3827" s="1">
        <f>Global_Household_Financial_Dyna[[#This Row],[Monthly_Savings]]/Global_Household_Financial_Dyna[[#This Row],[Net Income]]</f>
        <v>0.39851750568771738</v>
      </c>
      <c r="M3827" s="2">
        <f>Global_Household_Financial_Dyna[[#This Row],[Monthly_Expenses]]/Global_Household_Financial_Dyna[[#This Row],[Net Income]]</f>
        <v>0.60148107592889921</v>
      </c>
      <c r="N3827" t="str">
        <f>IF(Global_Household_Financial_Dyna[[#This Row],[Monthly_Savings]]&lt;0,"High Risk", IF(Global_Household_Financial_Dyna[[#This Row],[Savings Rate%]]&lt;0.1, "Medium", "Safe"))</f>
        <v>Safe</v>
      </c>
      <c r="O3827">
        <f>Global_Household_Financial_Dyna[[#This Row],[Total_Household_Income]]/Global_Household_Financial_Dyna[[#This Row],[Family_Size]]</f>
        <v>1438.8314285714284</v>
      </c>
      <c r="P3827" s="2">
        <f t="shared" si="118"/>
        <v>0.30718716818024266</v>
      </c>
      <c r="Q3827" s="2">
        <f t="shared" si="119"/>
        <v>9.1330337507474713E-2</v>
      </c>
      <c r="R3827" s="2" t="str">
        <f>IF(Global_Household_Financial_Dyna[[#This Row],[Vs country_Average]]&lt;-0.2, "Underperformer", IF(Global_Household_Financial_Dyna[[#This Row],[Vs country_Average]]&gt;0.2, "Outperformer", "Normal"))</f>
        <v>Normal</v>
      </c>
      <c r="S38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2809.66</v>
      </c>
      <c r="T38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2809.66</v>
      </c>
      <c r="U38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2809.66</v>
      </c>
      <c r="V38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2809.66</v>
      </c>
    </row>
    <row r="3828" spans="1:22" x14ac:dyDescent="0.3">
      <c r="A3828">
        <v>3838</v>
      </c>
      <c r="B3828" t="s">
        <v>18</v>
      </c>
      <c r="C3828" t="s">
        <v>19</v>
      </c>
      <c r="D3828">
        <v>1</v>
      </c>
      <c r="E3828">
        <v>1</v>
      </c>
      <c r="F3828">
        <v>4786.71</v>
      </c>
      <c r="G3828">
        <v>4786.71</v>
      </c>
      <c r="H3828">
        <v>1053.08</v>
      </c>
      <c r="I3828">
        <v>1276.81</v>
      </c>
      <c r="J3828">
        <v>2456.83</v>
      </c>
      <c r="K3828">
        <f>Global_Household_Financial_Dyna[[#This Row],[Total_Household_Income]]-Global_Household_Financial_Dyna[[#This Row],[Estimated_Taxes]]</f>
        <v>3733.63</v>
      </c>
      <c r="L3828" s="1">
        <f>Global_Household_Financial_Dyna[[#This Row],[Monthly_Savings]]/Global_Household_Financial_Dyna[[#This Row],[Net Income]]</f>
        <v>0.658027174626302</v>
      </c>
      <c r="M3828" s="2">
        <f>Global_Household_Financial_Dyna[[#This Row],[Monthly_Expenses]]/Global_Household_Financial_Dyna[[#This Row],[Net Income]]</f>
        <v>0.34197550373229268</v>
      </c>
      <c r="N3828" t="str">
        <f>IF(Global_Household_Financial_Dyna[[#This Row],[Monthly_Savings]]&lt;0,"High Risk", IF(Global_Household_Financial_Dyna[[#This Row],[Savings Rate%]]&lt;0.1, "Medium", "Safe"))</f>
        <v>Safe</v>
      </c>
      <c r="O3828">
        <f>Global_Household_Financial_Dyna[[#This Row],[Total_Household_Income]]/Global_Household_Financial_Dyna[[#This Row],[Family_Size]]</f>
        <v>4786.71</v>
      </c>
      <c r="P3828" s="2">
        <f t="shared" si="118"/>
        <v>0.32336204947805613</v>
      </c>
      <c r="Q3828" s="2">
        <f t="shared" si="119"/>
        <v>0.33466512514824587</v>
      </c>
      <c r="R3828" s="2" t="str">
        <f>IF(Global_Household_Financial_Dyna[[#This Row],[Vs country_Average]]&lt;-0.2, "Underperformer", IF(Global_Household_Financial_Dyna[[#This Row],[Vs country_Average]]&gt;0.2, "Outperformer", "Normal"))</f>
        <v>Outperformer</v>
      </c>
      <c r="S38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2456.83</v>
      </c>
      <c r="T38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2456.83</v>
      </c>
      <c r="U38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2456.83</v>
      </c>
      <c r="V38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2456.83</v>
      </c>
    </row>
    <row r="3829" spans="1:22" x14ac:dyDescent="0.3">
      <c r="A3829">
        <v>3839</v>
      </c>
      <c r="B3829" t="s">
        <v>12</v>
      </c>
      <c r="C3829" t="s">
        <v>13</v>
      </c>
      <c r="D3829">
        <v>6</v>
      </c>
      <c r="E3829">
        <v>3</v>
      </c>
      <c r="F3829">
        <v>2586.2600000000002</v>
      </c>
      <c r="G3829">
        <v>5467.89</v>
      </c>
      <c r="H3829">
        <v>1366.97</v>
      </c>
      <c r="I3829">
        <v>3152.89</v>
      </c>
      <c r="J3829">
        <v>948.03</v>
      </c>
      <c r="K3829">
        <f>Global_Household_Financial_Dyna[[#This Row],[Total_Household_Income]]-Global_Household_Financial_Dyna[[#This Row],[Estimated_Taxes]]</f>
        <v>4100.92</v>
      </c>
      <c r="L3829" s="1">
        <f>Global_Household_Financial_Dyna[[#This Row],[Monthly_Savings]]/Global_Household_Financial_Dyna[[#This Row],[Net Income]]</f>
        <v>0.23117495586356232</v>
      </c>
      <c r="M3829" s="2">
        <f>Global_Household_Financial_Dyna[[#This Row],[Monthly_Expenses]]/Global_Household_Financial_Dyna[[#This Row],[Net Income]]</f>
        <v>0.7688250441364376</v>
      </c>
      <c r="N3829" t="str">
        <f>IF(Global_Household_Financial_Dyna[[#This Row],[Monthly_Savings]]&lt;0,"High Risk", IF(Global_Household_Financial_Dyna[[#This Row],[Savings Rate%]]&lt;0.1, "Medium", "Safe"))</f>
        <v>Safe</v>
      </c>
      <c r="O3829">
        <f>Global_Household_Financial_Dyna[[#This Row],[Total_Household_Income]]/Global_Household_Financial_Dyna[[#This Row],[Family_Size]]</f>
        <v>911.31500000000005</v>
      </c>
      <c r="P3829" s="2">
        <f t="shared" si="118"/>
        <v>0.30718716818024266</v>
      </c>
      <c r="Q3829" s="2">
        <f t="shared" si="119"/>
        <v>-7.6012212316680344E-2</v>
      </c>
      <c r="R3829" s="2" t="str">
        <f>IF(Global_Household_Financial_Dyna[[#This Row],[Vs country_Average]]&lt;-0.2, "Underperformer", IF(Global_Household_Financial_Dyna[[#This Row],[Vs country_Average]]&gt;0.2, "Outperformer", "Normal"))</f>
        <v>Normal</v>
      </c>
      <c r="S38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948.03</v>
      </c>
      <c r="T38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948.03</v>
      </c>
      <c r="U38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948.03</v>
      </c>
      <c r="V38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948.03</v>
      </c>
    </row>
    <row r="3830" spans="1:22" x14ac:dyDescent="0.3">
      <c r="A3830">
        <v>3840</v>
      </c>
      <c r="B3830" t="s">
        <v>16</v>
      </c>
      <c r="C3830" t="s">
        <v>17</v>
      </c>
      <c r="D3830">
        <v>2</v>
      </c>
      <c r="E3830">
        <v>1</v>
      </c>
      <c r="F3830">
        <v>2926.93</v>
      </c>
      <c r="G3830">
        <v>2926.93</v>
      </c>
      <c r="H3830">
        <v>1024.43</v>
      </c>
      <c r="I3830">
        <v>1831.9</v>
      </c>
      <c r="J3830">
        <v>70.61</v>
      </c>
      <c r="K3830">
        <f>Global_Household_Financial_Dyna[[#This Row],[Total_Household_Income]]-Global_Household_Financial_Dyna[[#This Row],[Estimated_Taxes]]</f>
        <v>1902.4999999999998</v>
      </c>
      <c r="L3830" s="1">
        <f>Global_Household_Financial_Dyna[[#This Row],[Monthly_Savings]]/Global_Household_Financial_Dyna[[#This Row],[Net Income]]</f>
        <v>3.7114323258869909E-2</v>
      </c>
      <c r="M3830" s="2">
        <f>Global_Household_Financial_Dyna[[#This Row],[Monthly_Expenses]]/Global_Household_Financial_Dyna[[#This Row],[Net Income]]</f>
        <v>0.96289093298291739</v>
      </c>
      <c r="N3830" t="str">
        <f>IF(Global_Household_Financial_Dyna[[#This Row],[Monthly_Savings]]&lt;0,"High Risk", IF(Global_Household_Financial_Dyna[[#This Row],[Savings Rate%]]&lt;0.1, "Medium", "Safe"))</f>
        <v>Medium</v>
      </c>
      <c r="O3830">
        <f>Global_Household_Financial_Dyna[[#This Row],[Total_Household_Income]]/Global_Household_Financial_Dyna[[#This Row],[Family_Size]]</f>
        <v>1463.4649999999999</v>
      </c>
      <c r="P3830" s="2">
        <f t="shared" si="118"/>
        <v>0.15879799892000862</v>
      </c>
      <c r="Q3830" s="2">
        <f t="shared" si="119"/>
        <v>-0.12168367566113872</v>
      </c>
      <c r="R3830" s="2" t="str">
        <f>IF(Global_Household_Financial_Dyna[[#This Row],[Vs country_Average]]&lt;-0.2, "Underperformer", IF(Global_Household_Financial_Dyna[[#This Row],[Vs country_Average]]&gt;0.2, "Outperformer", "Normal"))</f>
        <v>Normal</v>
      </c>
      <c r="S38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70.61</v>
      </c>
      <c r="T38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70.61</v>
      </c>
      <c r="U38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70.61</v>
      </c>
      <c r="V38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70.61</v>
      </c>
    </row>
    <row r="3831" spans="1:22" x14ac:dyDescent="0.3">
      <c r="A3831">
        <v>3841</v>
      </c>
      <c r="B3831" t="s">
        <v>16</v>
      </c>
      <c r="C3831" t="s">
        <v>21</v>
      </c>
      <c r="D3831">
        <v>4</v>
      </c>
      <c r="E3831">
        <v>3</v>
      </c>
      <c r="F3831">
        <v>4017.39</v>
      </c>
      <c r="G3831">
        <v>8600.59</v>
      </c>
      <c r="H3831">
        <v>3440.24</v>
      </c>
      <c r="I3831">
        <v>3238.06</v>
      </c>
      <c r="J3831">
        <v>1922.29</v>
      </c>
      <c r="K3831">
        <f>Global_Household_Financial_Dyna[[#This Row],[Total_Household_Income]]-Global_Household_Financial_Dyna[[#This Row],[Estimated_Taxes]]</f>
        <v>5160.3500000000004</v>
      </c>
      <c r="L3831" s="1">
        <f>Global_Household_Financial_Dyna[[#This Row],[Monthly_Savings]]/Global_Household_Financial_Dyna[[#This Row],[Net Income]]</f>
        <v>0.37251155444882611</v>
      </c>
      <c r="M3831" s="2">
        <f>Global_Household_Financial_Dyna[[#This Row],[Monthly_Expenses]]/Global_Household_Financial_Dyna[[#This Row],[Net Income]]</f>
        <v>0.62748844555117378</v>
      </c>
      <c r="N3831" t="str">
        <f>IF(Global_Household_Financial_Dyna[[#This Row],[Monthly_Savings]]&lt;0,"High Risk", IF(Global_Household_Financial_Dyna[[#This Row],[Savings Rate%]]&lt;0.1, "Medium", "Safe"))</f>
        <v>Safe</v>
      </c>
      <c r="O3831">
        <f>Global_Household_Financial_Dyna[[#This Row],[Total_Household_Income]]/Global_Household_Financial_Dyna[[#This Row],[Family_Size]]</f>
        <v>2150.1475</v>
      </c>
      <c r="P3831" s="2">
        <f t="shared" si="118"/>
        <v>0.15879799892000862</v>
      </c>
      <c r="Q3831" s="2">
        <f t="shared" si="119"/>
        <v>0.21371355552881749</v>
      </c>
      <c r="R3831" s="2" t="str">
        <f>IF(Global_Household_Financial_Dyna[[#This Row],[Vs country_Average]]&lt;-0.2, "Underperformer", IF(Global_Household_Financial_Dyna[[#This Row],[Vs country_Average]]&gt;0.2, "Outperformer", "Normal"))</f>
        <v>Outperformer</v>
      </c>
      <c r="S38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1922.29</v>
      </c>
      <c r="T38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1922.29</v>
      </c>
      <c r="U38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1922.29</v>
      </c>
      <c r="V38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1922.29</v>
      </c>
    </row>
    <row r="3832" spans="1:22" x14ac:dyDescent="0.3">
      <c r="A3832">
        <v>3842</v>
      </c>
      <c r="B3832" t="s">
        <v>18</v>
      </c>
      <c r="C3832" t="s">
        <v>20</v>
      </c>
      <c r="D3832">
        <v>3</v>
      </c>
      <c r="E3832">
        <v>2</v>
      </c>
      <c r="F3832">
        <v>3681.28</v>
      </c>
      <c r="G3832">
        <v>6032.25</v>
      </c>
      <c r="H3832">
        <v>1327.09</v>
      </c>
      <c r="I3832">
        <v>2973.12</v>
      </c>
      <c r="J3832">
        <v>1732.03</v>
      </c>
      <c r="K3832">
        <f>Global_Household_Financial_Dyna[[#This Row],[Total_Household_Income]]-Global_Household_Financial_Dyna[[#This Row],[Estimated_Taxes]]</f>
        <v>4705.16</v>
      </c>
      <c r="L3832" s="1">
        <f>Global_Household_Financial_Dyna[[#This Row],[Monthly_Savings]]/Global_Household_Financial_Dyna[[#This Row],[Net Income]]</f>
        <v>0.36811288032713024</v>
      </c>
      <c r="M3832" s="2">
        <f>Global_Household_Financial_Dyna[[#This Row],[Monthly_Expenses]]/Global_Household_Financial_Dyna[[#This Row],[Net Income]]</f>
        <v>0.63188499434663226</v>
      </c>
      <c r="N3832" t="str">
        <f>IF(Global_Household_Financial_Dyna[[#This Row],[Monthly_Savings]]&lt;0,"High Risk", IF(Global_Household_Financial_Dyna[[#This Row],[Savings Rate%]]&lt;0.1, "Medium", "Safe"))</f>
        <v>Safe</v>
      </c>
      <c r="O3832">
        <f>Global_Household_Financial_Dyna[[#This Row],[Total_Household_Income]]/Global_Household_Financial_Dyna[[#This Row],[Family_Size]]</f>
        <v>2010.75</v>
      </c>
      <c r="P3832" s="2">
        <f t="shared" si="118"/>
        <v>0.32336204947805613</v>
      </c>
      <c r="Q3832" s="2">
        <f t="shared" si="119"/>
        <v>4.4750830849074108E-2</v>
      </c>
      <c r="R3832" s="2" t="str">
        <f>IF(Global_Household_Financial_Dyna[[#This Row],[Vs country_Average]]&lt;-0.2, "Underperformer", IF(Global_Household_Financial_Dyna[[#This Row],[Vs country_Average]]&gt;0.2, "Outperformer", "Normal"))</f>
        <v>Normal</v>
      </c>
      <c r="S38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1732.03</v>
      </c>
      <c r="T38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1732.03</v>
      </c>
      <c r="U38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1732.03</v>
      </c>
      <c r="V38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1732.03</v>
      </c>
    </row>
    <row r="3833" spans="1:22" x14ac:dyDescent="0.3">
      <c r="A3833">
        <v>3843</v>
      </c>
      <c r="B3833" t="s">
        <v>10</v>
      </c>
      <c r="C3833" t="s">
        <v>11</v>
      </c>
      <c r="D3833">
        <v>4</v>
      </c>
      <c r="E3833">
        <v>2</v>
      </c>
      <c r="F3833">
        <v>769.76</v>
      </c>
      <c r="G3833">
        <v>1246.03</v>
      </c>
      <c r="H3833">
        <v>124.6</v>
      </c>
      <c r="I3833">
        <v>517.77</v>
      </c>
      <c r="J3833">
        <v>603.66</v>
      </c>
      <c r="K3833">
        <f>Global_Household_Financial_Dyna[[#This Row],[Total_Household_Income]]-Global_Household_Financial_Dyna[[#This Row],[Estimated_Taxes]]</f>
        <v>1121.43</v>
      </c>
      <c r="L3833" s="1">
        <f>Global_Household_Financial_Dyna[[#This Row],[Monthly_Savings]]/Global_Household_Financial_Dyna[[#This Row],[Net Income]]</f>
        <v>0.53829485567534308</v>
      </c>
      <c r="M3833" s="2">
        <f>Global_Household_Financial_Dyna[[#This Row],[Monthly_Expenses]]/Global_Household_Financial_Dyna[[#This Row],[Net Income]]</f>
        <v>0.46170514432465687</v>
      </c>
      <c r="N3833" t="str">
        <f>IF(Global_Household_Financial_Dyna[[#This Row],[Monthly_Savings]]&lt;0,"High Risk", IF(Global_Household_Financial_Dyna[[#This Row],[Savings Rate%]]&lt;0.1, "Medium", "Safe"))</f>
        <v>Safe</v>
      </c>
      <c r="O3833">
        <f>Global_Household_Financial_Dyna[[#This Row],[Total_Household_Income]]/Global_Household_Financial_Dyna[[#This Row],[Family_Size]]</f>
        <v>311.50749999999999</v>
      </c>
      <c r="P3833" s="2">
        <f t="shared" si="118"/>
        <v>0.42077341556833553</v>
      </c>
      <c r="Q3833" s="2">
        <f t="shared" si="119"/>
        <v>0.11752144010700755</v>
      </c>
      <c r="R3833" s="2" t="str">
        <f>IF(Global_Household_Financial_Dyna[[#This Row],[Vs country_Average]]&lt;-0.2, "Underperformer", IF(Global_Household_Financial_Dyna[[#This Row],[Vs country_Average]]&gt;0.2, "Outperformer", "Normal"))</f>
        <v>Normal</v>
      </c>
      <c r="S38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603.66</v>
      </c>
      <c r="T38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603.66</v>
      </c>
      <c r="U38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603.66</v>
      </c>
      <c r="V38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603.66</v>
      </c>
    </row>
    <row r="3834" spans="1:22" x14ac:dyDescent="0.3">
      <c r="A3834">
        <v>3844</v>
      </c>
      <c r="B3834" t="s">
        <v>10</v>
      </c>
      <c r="C3834" t="s">
        <v>22</v>
      </c>
      <c r="D3834">
        <v>6</v>
      </c>
      <c r="E3834">
        <v>3</v>
      </c>
      <c r="F3834">
        <v>894.94</v>
      </c>
      <c r="G3834">
        <v>1915.72</v>
      </c>
      <c r="H3834">
        <v>191.57</v>
      </c>
      <c r="I3834">
        <v>675.95</v>
      </c>
      <c r="J3834">
        <v>1048.2</v>
      </c>
      <c r="K3834">
        <f>Global_Household_Financial_Dyna[[#This Row],[Total_Household_Income]]-Global_Household_Financial_Dyna[[#This Row],[Estimated_Taxes]]</f>
        <v>1724.15</v>
      </c>
      <c r="L3834" s="1">
        <f>Global_Household_Financial_Dyna[[#This Row],[Monthly_Savings]]/Global_Household_Financial_Dyna[[#This Row],[Net Income]]</f>
        <v>0.60795174433778965</v>
      </c>
      <c r="M3834" s="2">
        <f>Global_Household_Financial_Dyna[[#This Row],[Monthly_Expenses]]/Global_Household_Financial_Dyna[[#This Row],[Net Income]]</f>
        <v>0.39204825566221035</v>
      </c>
      <c r="N3834" t="str">
        <f>IF(Global_Household_Financial_Dyna[[#This Row],[Monthly_Savings]]&lt;0,"High Risk", IF(Global_Household_Financial_Dyna[[#This Row],[Savings Rate%]]&lt;0.1, "Medium", "Safe"))</f>
        <v>Safe</v>
      </c>
      <c r="O3834">
        <f>Global_Household_Financial_Dyna[[#This Row],[Total_Household_Income]]/Global_Household_Financial_Dyna[[#This Row],[Family_Size]]</f>
        <v>319.28666666666669</v>
      </c>
      <c r="P3834" s="2">
        <f t="shared" si="118"/>
        <v>0.42077341556833553</v>
      </c>
      <c r="Q3834" s="2">
        <f t="shared" si="119"/>
        <v>0.18717832876945412</v>
      </c>
      <c r="R3834" s="2" t="str">
        <f>IF(Global_Household_Financial_Dyna[[#This Row],[Vs country_Average]]&lt;-0.2, "Underperformer", IF(Global_Household_Financial_Dyna[[#This Row],[Vs country_Average]]&gt;0.2, "Outperformer", "Normal"))</f>
        <v>Normal</v>
      </c>
      <c r="S38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1048.2</v>
      </c>
      <c r="T38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1048.2</v>
      </c>
      <c r="U38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1048.2</v>
      </c>
      <c r="V38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1048.2</v>
      </c>
    </row>
    <row r="3835" spans="1:22" x14ac:dyDescent="0.3">
      <c r="A3835">
        <v>3845</v>
      </c>
      <c r="B3835" t="s">
        <v>18</v>
      </c>
      <c r="C3835" t="s">
        <v>19</v>
      </c>
      <c r="D3835">
        <v>6</v>
      </c>
      <c r="E3835">
        <v>2</v>
      </c>
      <c r="F3835">
        <v>5040.54</v>
      </c>
      <c r="G3835">
        <v>8235.35</v>
      </c>
      <c r="H3835">
        <v>2223.54</v>
      </c>
      <c r="I3835">
        <v>3870.85</v>
      </c>
      <c r="J3835">
        <v>2140.96</v>
      </c>
      <c r="K3835">
        <f>Global_Household_Financial_Dyna[[#This Row],[Total_Household_Income]]-Global_Household_Financial_Dyna[[#This Row],[Estimated_Taxes]]</f>
        <v>6011.81</v>
      </c>
      <c r="L3835" s="1">
        <f>Global_Household_Financial_Dyna[[#This Row],[Monthly_Savings]]/Global_Household_Financial_Dyna[[#This Row],[Net Income]]</f>
        <v>0.35612569259507532</v>
      </c>
      <c r="M3835" s="2">
        <f>Global_Household_Financial_Dyna[[#This Row],[Monthly_Expenses]]/Global_Household_Financial_Dyna[[#This Row],[Net Income]]</f>
        <v>0.64387430740492457</v>
      </c>
      <c r="N3835" t="str">
        <f>IF(Global_Household_Financial_Dyna[[#This Row],[Monthly_Savings]]&lt;0,"High Risk", IF(Global_Household_Financial_Dyna[[#This Row],[Savings Rate%]]&lt;0.1, "Medium", "Safe"))</f>
        <v>Safe</v>
      </c>
      <c r="O3835">
        <f>Global_Household_Financial_Dyna[[#This Row],[Total_Household_Income]]/Global_Household_Financial_Dyna[[#This Row],[Family_Size]]</f>
        <v>1372.5583333333334</v>
      </c>
      <c r="P3835" s="2">
        <f t="shared" si="118"/>
        <v>0.32336204947805613</v>
      </c>
      <c r="Q3835" s="2">
        <f t="shared" si="119"/>
        <v>3.2763643117019181E-2</v>
      </c>
      <c r="R3835" s="2" t="str">
        <f>IF(Global_Household_Financial_Dyna[[#This Row],[Vs country_Average]]&lt;-0.2, "Underperformer", IF(Global_Household_Financial_Dyna[[#This Row],[Vs country_Average]]&gt;0.2, "Outperformer", "Normal"))</f>
        <v>Normal</v>
      </c>
      <c r="S38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2140.96</v>
      </c>
      <c r="T38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2140.96</v>
      </c>
      <c r="U38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2140.96</v>
      </c>
      <c r="V38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2140.96</v>
      </c>
    </row>
    <row r="3836" spans="1:22" x14ac:dyDescent="0.3">
      <c r="A3836">
        <v>3846</v>
      </c>
      <c r="B3836" t="s">
        <v>16</v>
      </c>
      <c r="C3836" t="s">
        <v>21</v>
      </c>
      <c r="D3836">
        <v>7</v>
      </c>
      <c r="E3836">
        <v>3</v>
      </c>
      <c r="F3836">
        <v>2773.19</v>
      </c>
      <c r="G3836">
        <v>5621.57</v>
      </c>
      <c r="H3836">
        <v>1967.55</v>
      </c>
      <c r="I3836">
        <v>4238.71</v>
      </c>
      <c r="J3836">
        <v>-584.69000000000005</v>
      </c>
      <c r="K3836">
        <f>Global_Household_Financial_Dyna[[#This Row],[Total_Household_Income]]-Global_Household_Financial_Dyna[[#This Row],[Estimated_Taxes]]</f>
        <v>3654.0199999999995</v>
      </c>
      <c r="L3836" s="1">
        <f>Global_Household_Financial_Dyna[[#This Row],[Monthly_Savings]]/Global_Household_Financial_Dyna[[#This Row],[Net Income]]</f>
        <v>-0.16001280781167046</v>
      </c>
      <c r="M3836" s="2">
        <f>Global_Household_Financial_Dyna[[#This Row],[Monthly_Expenses]]/Global_Household_Financial_Dyna[[#This Row],[Net Income]]</f>
        <v>1.1600128078116705</v>
      </c>
      <c r="N3836" t="str">
        <f>IF(Global_Household_Financial_Dyna[[#This Row],[Monthly_Savings]]&lt;0,"High Risk", IF(Global_Household_Financial_Dyna[[#This Row],[Savings Rate%]]&lt;0.1, "Medium", "Safe"))</f>
        <v>High Risk</v>
      </c>
      <c r="O3836">
        <f>Global_Household_Financial_Dyna[[#This Row],[Total_Household_Income]]/Global_Household_Financial_Dyna[[#This Row],[Family_Size]]</f>
        <v>803.08142857142855</v>
      </c>
      <c r="P3836" s="2">
        <f t="shared" si="118"/>
        <v>0.15879799892000862</v>
      </c>
      <c r="Q3836" s="2">
        <f t="shared" si="119"/>
        <v>-0.31881080673167905</v>
      </c>
      <c r="R3836" s="2" t="str">
        <f>IF(Global_Household_Financial_Dyna[[#This Row],[Vs country_Average]]&lt;-0.2, "Underperformer", IF(Global_Household_Financial_Dyna[[#This Row],[Vs country_Average]]&gt;0.2, "Outperformer", "Normal"))</f>
        <v>Underperformer</v>
      </c>
      <c r="S38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-372.75450000000001</v>
      </c>
      <c r="T38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-160.81900000000007</v>
      </c>
      <c r="U38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51.11649999999986</v>
      </c>
      <c r="V38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263.05199999999991</v>
      </c>
    </row>
    <row r="3837" spans="1:22" x14ac:dyDescent="0.3">
      <c r="A3837">
        <v>3847</v>
      </c>
      <c r="B3837" t="s">
        <v>12</v>
      </c>
      <c r="C3837" t="s">
        <v>13</v>
      </c>
      <c r="D3837">
        <v>5</v>
      </c>
      <c r="E3837">
        <v>3</v>
      </c>
      <c r="F3837">
        <v>2169.89</v>
      </c>
      <c r="G3837">
        <v>4419.83</v>
      </c>
      <c r="H3837">
        <v>1104.96</v>
      </c>
      <c r="I3837">
        <v>4194.42</v>
      </c>
      <c r="J3837">
        <v>-879.55</v>
      </c>
      <c r="K3837">
        <f>Global_Household_Financial_Dyna[[#This Row],[Total_Household_Income]]-Global_Household_Financial_Dyna[[#This Row],[Estimated_Taxes]]</f>
        <v>3314.87</v>
      </c>
      <c r="L3837" s="1">
        <f>Global_Household_Financial_Dyna[[#This Row],[Monthly_Savings]]/Global_Household_Financial_Dyna[[#This Row],[Net Income]]</f>
        <v>-0.26533468884149303</v>
      </c>
      <c r="M3837" s="2">
        <f>Global_Household_Financial_Dyna[[#This Row],[Monthly_Expenses]]/Global_Household_Financial_Dyna[[#This Row],[Net Income]]</f>
        <v>1.2653346888414931</v>
      </c>
      <c r="N3837" t="str">
        <f>IF(Global_Household_Financial_Dyna[[#This Row],[Monthly_Savings]]&lt;0,"High Risk", IF(Global_Household_Financial_Dyna[[#This Row],[Savings Rate%]]&lt;0.1, "Medium", "Safe"))</f>
        <v>High Risk</v>
      </c>
      <c r="O3837">
        <f>Global_Household_Financial_Dyna[[#This Row],[Total_Household_Income]]/Global_Household_Financial_Dyna[[#This Row],[Family_Size]]</f>
        <v>883.96600000000001</v>
      </c>
      <c r="P3837" s="2">
        <f t="shared" si="118"/>
        <v>0.30718716818024266</v>
      </c>
      <c r="Q3837" s="2">
        <f t="shared" si="119"/>
        <v>-0.57252185702173564</v>
      </c>
      <c r="R3837" s="2" t="str">
        <f>IF(Global_Household_Financial_Dyna[[#This Row],[Vs country_Average]]&lt;-0.2, "Underperformer", IF(Global_Household_Financial_Dyna[[#This Row],[Vs country_Average]]&gt;0.2, "Outperformer", "Normal"))</f>
        <v>Underperformer</v>
      </c>
      <c r="S38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-669.82899999999995</v>
      </c>
      <c r="T38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-460.10799999999989</v>
      </c>
      <c r="U38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-250.38699999999994</v>
      </c>
      <c r="V38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-40.665999999999826</v>
      </c>
    </row>
    <row r="3838" spans="1:22" x14ac:dyDescent="0.3">
      <c r="A3838">
        <v>3848</v>
      </c>
      <c r="B3838" t="s">
        <v>16</v>
      </c>
      <c r="C3838" t="s">
        <v>17</v>
      </c>
      <c r="D3838">
        <v>7</v>
      </c>
      <c r="E3838">
        <v>3</v>
      </c>
      <c r="F3838">
        <v>5166.1000000000004</v>
      </c>
      <c r="G3838">
        <v>12030.22</v>
      </c>
      <c r="H3838">
        <v>4812.09</v>
      </c>
      <c r="I3838">
        <v>4291.6400000000003</v>
      </c>
      <c r="J3838">
        <v>2926.49</v>
      </c>
      <c r="K3838">
        <f>Global_Household_Financial_Dyna[[#This Row],[Total_Household_Income]]-Global_Household_Financial_Dyna[[#This Row],[Estimated_Taxes]]</f>
        <v>7218.1299999999992</v>
      </c>
      <c r="L3838" s="1">
        <f>Global_Household_Financial_Dyna[[#This Row],[Monthly_Savings]]/Global_Household_Financial_Dyna[[#This Row],[Net Income]]</f>
        <v>0.40543603398664196</v>
      </c>
      <c r="M3838" s="2">
        <f>Global_Household_Financial_Dyna[[#This Row],[Monthly_Expenses]]/Global_Household_Financial_Dyna[[#This Row],[Net Income]]</f>
        <v>0.59456396601335815</v>
      </c>
      <c r="N3838" t="str">
        <f>IF(Global_Household_Financial_Dyna[[#This Row],[Monthly_Savings]]&lt;0,"High Risk", IF(Global_Household_Financial_Dyna[[#This Row],[Savings Rate%]]&lt;0.1, "Medium", "Safe"))</f>
        <v>Safe</v>
      </c>
      <c r="O3838">
        <f>Global_Household_Financial_Dyna[[#This Row],[Total_Household_Income]]/Global_Household_Financial_Dyna[[#This Row],[Family_Size]]</f>
        <v>1718.6028571428571</v>
      </c>
      <c r="P3838" s="2">
        <f t="shared" si="118"/>
        <v>0.15879799892000862</v>
      </c>
      <c r="Q3838" s="2">
        <f t="shared" si="119"/>
        <v>0.24663803506663334</v>
      </c>
      <c r="R3838" s="2" t="str">
        <f>IF(Global_Household_Financial_Dyna[[#This Row],[Vs country_Average]]&lt;-0.2, "Underperformer", IF(Global_Household_Financial_Dyna[[#This Row],[Vs country_Average]]&gt;0.2, "Outperformer", "Normal"))</f>
        <v>Outperformer</v>
      </c>
      <c r="S38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2926.49</v>
      </c>
      <c r="T38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2926.49</v>
      </c>
      <c r="U38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2926.49</v>
      </c>
      <c r="V38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2926.49</v>
      </c>
    </row>
    <row r="3839" spans="1:22" x14ac:dyDescent="0.3">
      <c r="A3839">
        <v>3849</v>
      </c>
      <c r="B3839" t="s">
        <v>14</v>
      </c>
      <c r="C3839" t="s">
        <v>15</v>
      </c>
      <c r="D3839">
        <v>2</v>
      </c>
      <c r="E3839">
        <v>1</v>
      </c>
      <c r="F3839">
        <v>2029.87</v>
      </c>
      <c r="G3839">
        <v>2029.87</v>
      </c>
      <c r="H3839">
        <v>304.48</v>
      </c>
      <c r="I3839">
        <v>787.87</v>
      </c>
      <c r="J3839">
        <v>937.52</v>
      </c>
      <c r="K3839">
        <f>Global_Household_Financial_Dyna[[#This Row],[Total_Household_Income]]-Global_Household_Financial_Dyna[[#This Row],[Estimated_Taxes]]</f>
        <v>1725.3899999999999</v>
      </c>
      <c r="L3839" s="1">
        <f>Global_Household_Financial_Dyna[[#This Row],[Monthly_Savings]]/Global_Household_Financial_Dyna[[#This Row],[Net Income]]</f>
        <v>0.54336700687960404</v>
      </c>
      <c r="M3839" s="2">
        <f>Global_Household_Financial_Dyna[[#This Row],[Monthly_Expenses]]/Global_Household_Financial_Dyna[[#This Row],[Net Income]]</f>
        <v>0.45663299312039601</v>
      </c>
      <c r="N3839" t="str">
        <f>IF(Global_Household_Financial_Dyna[[#This Row],[Monthly_Savings]]&lt;0,"High Risk", IF(Global_Household_Financial_Dyna[[#This Row],[Savings Rate%]]&lt;0.1, "Medium", "Safe"))</f>
        <v>Safe</v>
      </c>
      <c r="O3839">
        <f>Global_Household_Financial_Dyna[[#This Row],[Total_Household_Income]]/Global_Household_Financial_Dyna[[#This Row],[Family_Size]]</f>
        <v>1014.9349999999999</v>
      </c>
      <c r="P3839" s="2">
        <f t="shared" si="118"/>
        <v>0.39788995363055785</v>
      </c>
      <c r="Q3839" s="2">
        <f t="shared" si="119"/>
        <v>0.1454770532490462</v>
      </c>
      <c r="R3839" s="2" t="str">
        <f>IF(Global_Household_Financial_Dyna[[#This Row],[Vs country_Average]]&lt;-0.2, "Underperformer", IF(Global_Household_Financial_Dyna[[#This Row],[Vs country_Average]]&gt;0.2, "Outperformer", "Normal"))</f>
        <v>Normal</v>
      </c>
      <c r="S38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937.52</v>
      </c>
      <c r="T38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937.52</v>
      </c>
      <c r="U38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937.52</v>
      </c>
      <c r="V38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937.52</v>
      </c>
    </row>
    <row r="3840" spans="1:22" x14ac:dyDescent="0.3">
      <c r="A3840">
        <v>3850</v>
      </c>
      <c r="B3840" t="s">
        <v>18</v>
      </c>
      <c r="C3840" t="s">
        <v>19</v>
      </c>
      <c r="D3840">
        <v>1</v>
      </c>
      <c r="E3840">
        <v>1</v>
      </c>
      <c r="F3840">
        <v>2752.29</v>
      </c>
      <c r="G3840">
        <v>2752.29</v>
      </c>
      <c r="H3840">
        <v>605.5</v>
      </c>
      <c r="I3840">
        <v>1568.05</v>
      </c>
      <c r="J3840">
        <v>578.74</v>
      </c>
      <c r="K3840">
        <f>Global_Household_Financial_Dyna[[#This Row],[Total_Household_Income]]-Global_Household_Financial_Dyna[[#This Row],[Estimated_Taxes]]</f>
        <v>2146.79</v>
      </c>
      <c r="L3840" s="1">
        <f>Global_Household_Financial_Dyna[[#This Row],[Monthly_Savings]]/Global_Household_Financial_Dyna[[#This Row],[Net Income]]</f>
        <v>0.26958389036654729</v>
      </c>
      <c r="M3840" s="2">
        <f>Global_Household_Financial_Dyna[[#This Row],[Monthly_Expenses]]/Global_Household_Financial_Dyna[[#This Row],[Net Income]]</f>
        <v>0.73041610963345271</v>
      </c>
      <c r="N3840" t="str">
        <f>IF(Global_Household_Financial_Dyna[[#This Row],[Monthly_Savings]]&lt;0,"High Risk", IF(Global_Household_Financial_Dyna[[#This Row],[Savings Rate%]]&lt;0.1, "Medium", "Safe"))</f>
        <v>Safe</v>
      </c>
      <c r="O3840">
        <f>Global_Household_Financial_Dyna[[#This Row],[Total_Household_Income]]/Global_Household_Financial_Dyna[[#This Row],[Family_Size]]</f>
        <v>2752.29</v>
      </c>
      <c r="P3840" s="2">
        <f t="shared" si="118"/>
        <v>0.32336204947805613</v>
      </c>
      <c r="Q3840" s="2">
        <f t="shared" si="119"/>
        <v>-5.377815911150885E-2</v>
      </c>
      <c r="R3840" s="2" t="str">
        <f>IF(Global_Household_Financial_Dyna[[#This Row],[Vs country_Average]]&lt;-0.2, "Underperformer", IF(Global_Household_Financial_Dyna[[#This Row],[Vs country_Average]]&gt;0.2, "Outperformer", "Normal"))</f>
        <v>Normal</v>
      </c>
      <c r="S38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578.74</v>
      </c>
      <c r="T38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578.74</v>
      </c>
      <c r="U38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578.74</v>
      </c>
      <c r="V38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578.74</v>
      </c>
    </row>
    <row r="3841" spans="1:22" x14ac:dyDescent="0.3">
      <c r="A3841">
        <v>3851</v>
      </c>
      <c r="B3841" t="s">
        <v>10</v>
      </c>
      <c r="C3841" t="s">
        <v>22</v>
      </c>
      <c r="D3841">
        <v>4</v>
      </c>
      <c r="E3841">
        <v>3</v>
      </c>
      <c r="F3841">
        <v>910.52</v>
      </c>
      <c r="G3841">
        <v>2237.5700000000002</v>
      </c>
      <c r="H3841">
        <v>223.76</v>
      </c>
      <c r="I3841">
        <v>660.01</v>
      </c>
      <c r="J3841">
        <v>1353.81</v>
      </c>
      <c r="K3841">
        <f>Global_Household_Financial_Dyna[[#This Row],[Total_Household_Income]]-Global_Household_Financial_Dyna[[#This Row],[Estimated_Taxes]]</f>
        <v>2013.8100000000002</v>
      </c>
      <c r="L3841" s="1">
        <f>Global_Household_Financial_Dyna[[#This Row],[Monthly_Savings]]/Global_Household_Financial_Dyna[[#This Row],[Net Income]]</f>
        <v>0.67226302382051928</v>
      </c>
      <c r="M3841" s="2">
        <f>Global_Household_Financial_Dyna[[#This Row],[Monthly_Expenses]]/Global_Household_Financial_Dyna[[#This Row],[Net Income]]</f>
        <v>0.32774194189124095</v>
      </c>
      <c r="N3841" t="str">
        <f>IF(Global_Household_Financial_Dyna[[#This Row],[Monthly_Savings]]&lt;0,"High Risk", IF(Global_Household_Financial_Dyna[[#This Row],[Savings Rate%]]&lt;0.1, "Medium", "Safe"))</f>
        <v>Safe</v>
      </c>
      <c r="O3841">
        <f>Global_Household_Financial_Dyna[[#This Row],[Total_Household_Income]]/Global_Household_Financial_Dyna[[#This Row],[Family_Size]]</f>
        <v>559.39250000000004</v>
      </c>
      <c r="P3841" s="2">
        <f t="shared" si="118"/>
        <v>0.42077341556833553</v>
      </c>
      <c r="Q3841" s="2">
        <f t="shared" si="119"/>
        <v>0.25148960825218375</v>
      </c>
      <c r="R3841" s="2" t="str">
        <f>IF(Global_Household_Financial_Dyna[[#This Row],[Vs country_Average]]&lt;-0.2, "Underperformer", IF(Global_Household_Financial_Dyna[[#This Row],[Vs country_Average]]&gt;0.2, "Outperformer", "Normal"))</f>
        <v>Outperformer</v>
      </c>
      <c r="S38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1353.81</v>
      </c>
      <c r="T38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1353.81</v>
      </c>
      <c r="U38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1353.81</v>
      </c>
      <c r="V38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1353.81</v>
      </c>
    </row>
    <row r="3842" spans="1:22" x14ac:dyDescent="0.3">
      <c r="A3842">
        <v>3852</v>
      </c>
      <c r="B3842" t="s">
        <v>18</v>
      </c>
      <c r="C3842" t="s">
        <v>19</v>
      </c>
      <c r="D3842">
        <v>2</v>
      </c>
      <c r="E3842">
        <v>2</v>
      </c>
      <c r="F3842">
        <v>2372.1</v>
      </c>
      <c r="G3842">
        <v>3571.15</v>
      </c>
      <c r="H3842">
        <v>785.65</v>
      </c>
      <c r="I3842">
        <v>2049.02</v>
      </c>
      <c r="J3842">
        <v>736.48</v>
      </c>
      <c r="K3842">
        <f>Global_Household_Financial_Dyna[[#This Row],[Total_Household_Income]]-Global_Household_Financial_Dyna[[#This Row],[Estimated_Taxes]]</f>
        <v>2785.5</v>
      </c>
      <c r="L3842" s="1">
        <f>Global_Household_Financial_Dyna[[#This Row],[Monthly_Savings]]/Global_Household_Financial_Dyna[[#This Row],[Net Income]]</f>
        <v>0.26439777418775806</v>
      </c>
      <c r="M3842" s="2">
        <f>Global_Household_Financial_Dyna[[#This Row],[Monthly_Expenses]]/Global_Household_Financial_Dyna[[#This Row],[Net Income]]</f>
        <v>0.73560222581224199</v>
      </c>
      <c r="N3842" t="str">
        <f>IF(Global_Household_Financial_Dyna[[#This Row],[Monthly_Savings]]&lt;0,"High Risk", IF(Global_Household_Financial_Dyna[[#This Row],[Savings Rate%]]&lt;0.1, "Medium", "Safe"))</f>
        <v>Safe</v>
      </c>
      <c r="O3842">
        <f>Global_Household_Financial_Dyna[[#This Row],[Total_Household_Income]]/Global_Household_Financial_Dyna[[#This Row],[Family_Size]]</f>
        <v>1785.575</v>
      </c>
      <c r="P3842" s="2">
        <f t="shared" ref="P3842:P3905" si="120">AVERAGEIF($B$2:$B$4986,$B3842,$L$2:$L$4986)</f>
        <v>0.32336204947805613</v>
      </c>
      <c r="Q3842" s="2">
        <f t="shared" ref="Q3842:Q3905" si="121">L3842-P3842</f>
        <v>-5.8964275290298074E-2</v>
      </c>
      <c r="R3842" s="2" t="str">
        <f>IF(Global_Household_Financial_Dyna[[#This Row],[Vs country_Average]]&lt;-0.2, "Underperformer", IF(Global_Household_Financial_Dyna[[#This Row],[Vs country_Average]]&gt;0.2, "Outperformer", "Normal"))</f>
        <v>Normal</v>
      </c>
      <c r="S38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736.48</v>
      </c>
      <c r="T38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736.48</v>
      </c>
      <c r="U38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736.48</v>
      </c>
      <c r="V38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736.48</v>
      </c>
    </row>
    <row r="3843" spans="1:22" x14ac:dyDescent="0.3">
      <c r="A3843">
        <v>3853</v>
      </c>
      <c r="B3843" t="s">
        <v>16</v>
      </c>
      <c r="C3843" t="s">
        <v>21</v>
      </c>
      <c r="D3843">
        <v>8</v>
      </c>
      <c r="E3843">
        <v>2</v>
      </c>
      <c r="F3843">
        <v>4635.09</v>
      </c>
      <c r="G3843">
        <v>6600.33</v>
      </c>
      <c r="H3843">
        <v>2310.12</v>
      </c>
      <c r="I3843">
        <v>4358.9399999999996</v>
      </c>
      <c r="J3843">
        <v>-68.72</v>
      </c>
      <c r="K3843">
        <f>Global_Household_Financial_Dyna[[#This Row],[Total_Household_Income]]-Global_Household_Financial_Dyna[[#This Row],[Estimated_Taxes]]</f>
        <v>4290.21</v>
      </c>
      <c r="L3843" s="1">
        <f>Global_Household_Financial_Dyna[[#This Row],[Monthly_Savings]]/Global_Household_Financial_Dyna[[#This Row],[Net Income]]</f>
        <v>-1.6017863927406818E-2</v>
      </c>
      <c r="M3843" s="2">
        <f>Global_Household_Financial_Dyna[[#This Row],[Monthly_Expenses]]/Global_Household_Financial_Dyna[[#This Row],[Net Income]]</f>
        <v>1.0160201948156382</v>
      </c>
      <c r="N3843" t="str">
        <f>IF(Global_Household_Financial_Dyna[[#This Row],[Monthly_Savings]]&lt;0,"High Risk", IF(Global_Household_Financial_Dyna[[#This Row],[Savings Rate%]]&lt;0.1, "Medium", "Safe"))</f>
        <v>High Risk</v>
      </c>
      <c r="O3843">
        <f>Global_Household_Financial_Dyna[[#This Row],[Total_Household_Income]]/Global_Household_Financial_Dyna[[#This Row],[Family_Size]]</f>
        <v>825.04124999999999</v>
      </c>
      <c r="P3843" s="2">
        <f t="shared" si="120"/>
        <v>0.15879799892000862</v>
      </c>
      <c r="Q3843" s="2">
        <f t="shared" si="121"/>
        <v>-0.17481586284741543</v>
      </c>
      <c r="R3843" s="2" t="str">
        <f>IF(Global_Household_Financial_Dyna[[#This Row],[Vs country_Average]]&lt;-0.2, "Underperformer", IF(Global_Household_Financial_Dyna[[#This Row],[Vs country_Average]]&gt;0.2, "Outperformer", "Normal"))</f>
        <v>Normal</v>
      </c>
      <c r="S38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149.227</v>
      </c>
      <c r="T38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367.17399999999998</v>
      </c>
      <c r="U38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585.12099999999987</v>
      </c>
      <c r="V38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803.06799999999987</v>
      </c>
    </row>
    <row r="3844" spans="1:22" x14ac:dyDescent="0.3">
      <c r="A3844">
        <v>3854</v>
      </c>
      <c r="B3844" t="s">
        <v>12</v>
      </c>
      <c r="C3844" t="s">
        <v>13</v>
      </c>
      <c r="D3844">
        <v>1</v>
      </c>
      <c r="E3844">
        <v>1</v>
      </c>
      <c r="F3844">
        <v>5433.66</v>
      </c>
      <c r="G3844">
        <v>5433.66</v>
      </c>
      <c r="H3844">
        <v>1358.41</v>
      </c>
      <c r="I3844">
        <v>1285.3599999999999</v>
      </c>
      <c r="J3844">
        <v>2789.89</v>
      </c>
      <c r="K3844">
        <f>Global_Household_Financial_Dyna[[#This Row],[Total_Household_Income]]-Global_Household_Financial_Dyna[[#This Row],[Estimated_Taxes]]</f>
        <v>4075.25</v>
      </c>
      <c r="L3844" s="1">
        <f>Global_Household_Financial_Dyna[[#This Row],[Monthly_Savings]]/Global_Household_Financial_Dyna[[#This Row],[Net Income]]</f>
        <v>0.68459358321575359</v>
      </c>
      <c r="M3844" s="2">
        <f>Global_Household_Financial_Dyna[[#This Row],[Monthly_Expenses]]/Global_Household_Financial_Dyna[[#This Row],[Net Income]]</f>
        <v>0.31540641678424636</v>
      </c>
      <c r="N3844" t="str">
        <f>IF(Global_Household_Financial_Dyna[[#This Row],[Monthly_Savings]]&lt;0,"High Risk", IF(Global_Household_Financial_Dyna[[#This Row],[Savings Rate%]]&lt;0.1, "Medium", "Safe"))</f>
        <v>Safe</v>
      </c>
      <c r="O3844">
        <f>Global_Household_Financial_Dyna[[#This Row],[Total_Household_Income]]/Global_Household_Financial_Dyna[[#This Row],[Family_Size]]</f>
        <v>5433.66</v>
      </c>
      <c r="P3844" s="2">
        <f t="shared" si="120"/>
        <v>0.30718716818024266</v>
      </c>
      <c r="Q3844" s="2">
        <f t="shared" si="121"/>
        <v>0.37740641503551092</v>
      </c>
      <c r="R3844" s="2" t="str">
        <f>IF(Global_Household_Financial_Dyna[[#This Row],[Vs country_Average]]&lt;-0.2, "Underperformer", IF(Global_Household_Financial_Dyna[[#This Row],[Vs country_Average]]&gt;0.2, "Outperformer", "Normal"))</f>
        <v>Outperformer</v>
      </c>
      <c r="S38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2789.89</v>
      </c>
      <c r="T38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2789.89</v>
      </c>
      <c r="U38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2789.89</v>
      </c>
      <c r="V38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2789.89</v>
      </c>
    </row>
    <row r="3845" spans="1:22" x14ac:dyDescent="0.3">
      <c r="A3845">
        <v>3855</v>
      </c>
      <c r="B3845" t="s">
        <v>16</v>
      </c>
      <c r="C3845" t="s">
        <v>21</v>
      </c>
      <c r="D3845">
        <v>4</v>
      </c>
      <c r="E3845">
        <v>2</v>
      </c>
      <c r="F3845">
        <v>3624.13</v>
      </c>
      <c r="G3845">
        <v>5467</v>
      </c>
      <c r="H3845">
        <v>1913.45</v>
      </c>
      <c r="I3845">
        <v>3897.22</v>
      </c>
      <c r="J3845">
        <v>-343.67</v>
      </c>
      <c r="K3845">
        <f>Global_Household_Financial_Dyna[[#This Row],[Total_Household_Income]]-Global_Household_Financial_Dyna[[#This Row],[Estimated_Taxes]]</f>
        <v>3553.55</v>
      </c>
      <c r="L3845" s="1">
        <f>Global_Household_Financial_Dyna[[#This Row],[Monthly_Savings]]/Global_Household_Financial_Dyna[[#This Row],[Net Income]]</f>
        <v>-9.6711738965260086E-2</v>
      </c>
      <c r="M3845" s="2">
        <f>Global_Household_Financial_Dyna[[#This Row],[Monthly_Expenses]]/Global_Household_Financial_Dyna[[#This Row],[Net Income]]</f>
        <v>1.0967117389652601</v>
      </c>
      <c r="N3845" t="str">
        <f>IF(Global_Household_Financial_Dyna[[#This Row],[Monthly_Savings]]&lt;0,"High Risk", IF(Global_Household_Financial_Dyna[[#This Row],[Savings Rate%]]&lt;0.1, "Medium", "Safe"))</f>
        <v>High Risk</v>
      </c>
      <c r="O3845">
        <f>Global_Household_Financial_Dyna[[#This Row],[Total_Household_Income]]/Global_Household_Financial_Dyna[[#This Row],[Family_Size]]</f>
        <v>1366.75</v>
      </c>
      <c r="P3845" s="2">
        <f t="shared" si="120"/>
        <v>0.15879799892000862</v>
      </c>
      <c r="Q3845" s="2">
        <f t="shared" si="121"/>
        <v>-0.25550973788526871</v>
      </c>
      <c r="R3845" s="2" t="str">
        <f>IF(Global_Household_Financial_Dyna[[#This Row],[Vs country_Average]]&lt;-0.2, "Underperformer", IF(Global_Household_Financial_Dyna[[#This Row],[Vs country_Average]]&gt;0.2, "Outperformer", "Normal"))</f>
        <v>Underperformer</v>
      </c>
      <c r="S38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-148.809</v>
      </c>
      <c r="T38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46.052000000000021</v>
      </c>
      <c r="U38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240.91300000000007</v>
      </c>
      <c r="V38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435.77400000000006</v>
      </c>
    </row>
    <row r="3846" spans="1:22" x14ac:dyDescent="0.3">
      <c r="A3846">
        <v>3856</v>
      </c>
      <c r="B3846" t="s">
        <v>18</v>
      </c>
      <c r="C3846" t="s">
        <v>20</v>
      </c>
      <c r="D3846">
        <v>2</v>
      </c>
      <c r="E3846">
        <v>1</v>
      </c>
      <c r="F3846">
        <v>3572.58</v>
      </c>
      <c r="G3846">
        <v>3572.58</v>
      </c>
      <c r="H3846">
        <v>785.97</v>
      </c>
      <c r="I3846">
        <v>2305.69</v>
      </c>
      <c r="J3846">
        <v>480.92</v>
      </c>
      <c r="K3846">
        <f>Global_Household_Financial_Dyna[[#This Row],[Total_Household_Income]]-Global_Household_Financial_Dyna[[#This Row],[Estimated_Taxes]]</f>
        <v>2786.6099999999997</v>
      </c>
      <c r="L3846" s="1">
        <f>Global_Household_Financial_Dyna[[#This Row],[Monthly_Savings]]/Global_Household_Financial_Dyna[[#This Row],[Net Income]]</f>
        <v>0.17258245682029422</v>
      </c>
      <c r="M3846" s="2">
        <f>Global_Household_Financial_Dyna[[#This Row],[Monthly_Expenses]]/Global_Household_Financial_Dyna[[#This Row],[Net Income]]</f>
        <v>0.82741754317970595</v>
      </c>
      <c r="N3846" t="str">
        <f>IF(Global_Household_Financial_Dyna[[#This Row],[Monthly_Savings]]&lt;0,"High Risk", IF(Global_Household_Financial_Dyna[[#This Row],[Savings Rate%]]&lt;0.1, "Medium", "Safe"))</f>
        <v>Safe</v>
      </c>
      <c r="O3846">
        <f>Global_Household_Financial_Dyna[[#This Row],[Total_Household_Income]]/Global_Household_Financial_Dyna[[#This Row],[Family_Size]]</f>
        <v>1786.29</v>
      </c>
      <c r="P3846" s="2">
        <f t="shared" si="120"/>
        <v>0.32336204947805613</v>
      </c>
      <c r="Q3846" s="2">
        <f t="shared" si="121"/>
        <v>-0.15077959265776192</v>
      </c>
      <c r="R3846" s="2" t="str">
        <f>IF(Global_Household_Financial_Dyna[[#This Row],[Vs country_Average]]&lt;-0.2, "Underperformer", IF(Global_Household_Financial_Dyna[[#This Row],[Vs country_Average]]&gt;0.2, "Outperformer", "Normal"))</f>
        <v>Normal</v>
      </c>
      <c r="S38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480.92</v>
      </c>
      <c r="T38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480.92</v>
      </c>
      <c r="U38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480.92</v>
      </c>
      <c r="V38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480.92</v>
      </c>
    </row>
    <row r="3847" spans="1:22" x14ac:dyDescent="0.3">
      <c r="A3847">
        <v>3857</v>
      </c>
      <c r="B3847" t="s">
        <v>10</v>
      </c>
      <c r="C3847" t="s">
        <v>22</v>
      </c>
      <c r="D3847">
        <v>3</v>
      </c>
      <c r="E3847">
        <v>2</v>
      </c>
      <c r="F3847">
        <v>703.92</v>
      </c>
      <c r="G3847">
        <v>1126.03</v>
      </c>
      <c r="H3847">
        <v>112.6</v>
      </c>
      <c r="I3847">
        <v>358.06</v>
      </c>
      <c r="J3847">
        <v>655.36</v>
      </c>
      <c r="K3847">
        <f>Global_Household_Financial_Dyna[[#This Row],[Total_Household_Income]]-Global_Household_Financial_Dyna[[#This Row],[Estimated_Taxes]]</f>
        <v>1013.43</v>
      </c>
      <c r="L3847" s="1">
        <f>Global_Household_Financial_Dyna[[#This Row],[Monthly_Savings]]/Global_Household_Financial_Dyna[[#This Row],[Net Income]]</f>
        <v>0.64667515269924913</v>
      </c>
      <c r="M3847" s="2">
        <f>Global_Household_Financial_Dyna[[#This Row],[Monthly_Expenses]]/Global_Household_Financial_Dyna[[#This Row],[Net Income]]</f>
        <v>0.35331497982100396</v>
      </c>
      <c r="N3847" t="str">
        <f>IF(Global_Household_Financial_Dyna[[#This Row],[Monthly_Savings]]&lt;0,"High Risk", IF(Global_Household_Financial_Dyna[[#This Row],[Savings Rate%]]&lt;0.1, "Medium", "Safe"))</f>
        <v>Safe</v>
      </c>
      <c r="O3847">
        <f>Global_Household_Financial_Dyna[[#This Row],[Total_Household_Income]]/Global_Household_Financial_Dyna[[#This Row],[Family_Size]]</f>
        <v>375.34333333333331</v>
      </c>
      <c r="P3847" s="2">
        <f t="shared" si="120"/>
        <v>0.42077341556833553</v>
      </c>
      <c r="Q3847" s="2">
        <f t="shared" si="121"/>
        <v>0.2259017371309136</v>
      </c>
      <c r="R3847" s="2" t="str">
        <f>IF(Global_Household_Financial_Dyna[[#This Row],[Vs country_Average]]&lt;-0.2, "Underperformer", IF(Global_Household_Financial_Dyna[[#This Row],[Vs country_Average]]&gt;0.2, "Outperformer", "Normal"))</f>
        <v>Outperformer</v>
      </c>
      <c r="S38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655.36</v>
      </c>
      <c r="T38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655.36</v>
      </c>
      <c r="U38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655.36</v>
      </c>
      <c r="V38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655.36</v>
      </c>
    </row>
    <row r="3848" spans="1:22" x14ac:dyDescent="0.3">
      <c r="A3848">
        <v>3858</v>
      </c>
      <c r="B3848" t="s">
        <v>16</v>
      </c>
      <c r="C3848" t="s">
        <v>17</v>
      </c>
      <c r="D3848">
        <v>4</v>
      </c>
      <c r="E3848">
        <v>2</v>
      </c>
      <c r="F3848">
        <v>1967.49</v>
      </c>
      <c r="G3848">
        <v>3066.65</v>
      </c>
      <c r="H3848">
        <v>1073.33</v>
      </c>
      <c r="I3848">
        <v>2910.25</v>
      </c>
      <c r="J3848">
        <v>-916.93</v>
      </c>
      <c r="K3848">
        <f>Global_Household_Financial_Dyna[[#This Row],[Total_Household_Income]]-Global_Household_Financial_Dyna[[#This Row],[Estimated_Taxes]]</f>
        <v>1993.3200000000002</v>
      </c>
      <c r="L3848" s="1">
        <f>Global_Household_Financial_Dyna[[#This Row],[Monthly_Savings]]/Global_Household_Financial_Dyna[[#This Row],[Net Income]]</f>
        <v>-0.46000140469167011</v>
      </c>
      <c r="M3848" s="2">
        <f>Global_Household_Financial_Dyna[[#This Row],[Monthly_Expenses]]/Global_Household_Financial_Dyna[[#This Row],[Net Income]]</f>
        <v>1.4600014046916701</v>
      </c>
      <c r="N3848" t="str">
        <f>IF(Global_Household_Financial_Dyna[[#This Row],[Monthly_Savings]]&lt;0,"High Risk", IF(Global_Household_Financial_Dyna[[#This Row],[Savings Rate%]]&lt;0.1, "Medium", "Safe"))</f>
        <v>High Risk</v>
      </c>
      <c r="O3848">
        <f>Global_Household_Financial_Dyna[[#This Row],[Total_Household_Income]]/Global_Household_Financial_Dyna[[#This Row],[Family_Size]]</f>
        <v>766.66250000000002</v>
      </c>
      <c r="P3848" s="2">
        <f t="shared" si="120"/>
        <v>0.15879799892000862</v>
      </c>
      <c r="Q3848" s="2">
        <f t="shared" si="121"/>
        <v>-0.61879940361167873</v>
      </c>
      <c r="R3848" s="2" t="str">
        <f>IF(Global_Household_Financial_Dyna[[#This Row],[Vs country_Average]]&lt;-0.2, "Underperformer", IF(Global_Household_Financial_Dyna[[#This Row],[Vs country_Average]]&gt;0.2, "Outperformer", "Normal"))</f>
        <v>Underperformer</v>
      </c>
      <c r="S38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-771.4174999999999</v>
      </c>
      <c r="T38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-625.90499999999997</v>
      </c>
      <c r="U38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-480.39249999999998</v>
      </c>
      <c r="V38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-334.87999999999988</v>
      </c>
    </row>
    <row r="3849" spans="1:22" x14ac:dyDescent="0.3">
      <c r="A3849">
        <v>3859</v>
      </c>
      <c r="B3849" t="s">
        <v>10</v>
      </c>
      <c r="C3849" t="s">
        <v>22</v>
      </c>
      <c r="D3849">
        <v>2</v>
      </c>
      <c r="E3849">
        <v>1</v>
      </c>
      <c r="F3849">
        <v>639.54</v>
      </c>
      <c r="G3849">
        <v>639.54</v>
      </c>
      <c r="H3849">
        <v>63.95</v>
      </c>
      <c r="I3849">
        <v>415.57</v>
      </c>
      <c r="J3849">
        <v>160.02000000000001</v>
      </c>
      <c r="K3849">
        <f>Global_Household_Financial_Dyna[[#This Row],[Total_Household_Income]]-Global_Household_Financial_Dyna[[#This Row],[Estimated_Taxes]]</f>
        <v>575.58999999999992</v>
      </c>
      <c r="L3849" s="1">
        <f>Global_Household_Financial_Dyna[[#This Row],[Monthly_Savings]]/Global_Household_Financial_Dyna[[#This Row],[Net Income]]</f>
        <v>0.27801038933963418</v>
      </c>
      <c r="M3849" s="2">
        <f>Global_Household_Financial_Dyna[[#This Row],[Monthly_Expenses]]/Global_Household_Financial_Dyna[[#This Row],[Net Income]]</f>
        <v>0.72198961066036593</v>
      </c>
      <c r="N3849" t="str">
        <f>IF(Global_Household_Financial_Dyna[[#This Row],[Monthly_Savings]]&lt;0,"High Risk", IF(Global_Household_Financial_Dyna[[#This Row],[Savings Rate%]]&lt;0.1, "Medium", "Safe"))</f>
        <v>Safe</v>
      </c>
      <c r="O3849">
        <f>Global_Household_Financial_Dyna[[#This Row],[Total_Household_Income]]/Global_Household_Financial_Dyna[[#This Row],[Family_Size]]</f>
        <v>319.77</v>
      </c>
      <c r="P3849" s="2">
        <f t="shared" si="120"/>
        <v>0.42077341556833553</v>
      </c>
      <c r="Q3849" s="2">
        <f t="shared" si="121"/>
        <v>-0.14276302622870135</v>
      </c>
      <c r="R3849" s="2" t="str">
        <f>IF(Global_Household_Financial_Dyna[[#This Row],[Vs country_Average]]&lt;-0.2, "Underperformer", IF(Global_Household_Financial_Dyna[[#This Row],[Vs country_Average]]&gt;0.2, "Outperformer", "Normal"))</f>
        <v>Normal</v>
      </c>
      <c r="S38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160.02000000000001</v>
      </c>
      <c r="T38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160.02000000000001</v>
      </c>
      <c r="U38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160.02000000000001</v>
      </c>
      <c r="V38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160.02000000000001</v>
      </c>
    </row>
    <row r="3850" spans="1:22" x14ac:dyDescent="0.3">
      <c r="A3850">
        <v>3860</v>
      </c>
      <c r="B3850" t="s">
        <v>14</v>
      </c>
      <c r="C3850" t="s">
        <v>15</v>
      </c>
      <c r="D3850">
        <v>6</v>
      </c>
      <c r="E3850">
        <v>3</v>
      </c>
      <c r="F3850">
        <v>1546.17</v>
      </c>
      <c r="G3850">
        <v>3638.26</v>
      </c>
      <c r="H3850">
        <v>545.74</v>
      </c>
      <c r="I3850">
        <v>1511.42</v>
      </c>
      <c r="J3850">
        <v>1581.1</v>
      </c>
      <c r="K3850">
        <f>Global_Household_Financial_Dyna[[#This Row],[Total_Household_Income]]-Global_Household_Financial_Dyna[[#This Row],[Estimated_Taxes]]</f>
        <v>3092.5200000000004</v>
      </c>
      <c r="L3850" s="1">
        <f>Global_Household_Financial_Dyna[[#This Row],[Monthly_Savings]]/Global_Household_Financial_Dyna[[#This Row],[Net Income]]</f>
        <v>0.51126589318743276</v>
      </c>
      <c r="M3850" s="2">
        <f>Global_Household_Financial_Dyna[[#This Row],[Monthly_Expenses]]/Global_Household_Financial_Dyna[[#This Row],[Net Income]]</f>
        <v>0.48873410681256707</v>
      </c>
      <c r="N3850" t="str">
        <f>IF(Global_Household_Financial_Dyna[[#This Row],[Monthly_Savings]]&lt;0,"High Risk", IF(Global_Household_Financial_Dyna[[#This Row],[Savings Rate%]]&lt;0.1, "Medium", "Safe"))</f>
        <v>Safe</v>
      </c>
      <c r="O3850">
        <f>Global_Household_Financial_Dyna[[#This Row],[Total_Household_Income]]/Global_Household_Financial_Dyna[[#This Row],[Family_Size]]</f>
        <v>606.37666666666667</v>
      </c>
      <c r="P3850" s="2">
        <f t="shared" si="120"/>
        <v>0.39788995363055785</v>
      </c>
      <c r="Q3850" s="2">
        <f t="shared" si="121"/>
        <v>0.11337593955687492</v>
      </c>
      <c r="R3850" s="2" t="str">
        <f>IF(Global_Household_Financial_Dyna[[#This Row],[Vs country_Average]]&lt;-0.2, "Underperformer", IF(Global_Household_Financial_Dyna[[#This Row],[Vs country_Average]]&gt;0.2, "Outperformer", "Normal"))</f>
        <v>Normal</v>
      </c>
      <c r="S38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1581.1</v>
      </c>
      <c r="T38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1581.1</v>
      </c>
      <c r="U38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1581.1</v>
      </c>
      <c r="V38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1581.1</v>
      </c>
    </row>
    <row r="3851" spans="1:22" x14ac:dyDescent="0.3">
      <c r="A3851">
        <v>3861</v>
      </c>
      <c r="B3851" t="s">
        <v>14</v>
      </c>
      <c r="C3851" t="s">
        <v>15</v>
      </c>
      <c r="D3851">
        <v>1</v>
      </c>
      <c r="E3851">
        <v>1</v>
      </c>
      <c r="F3851">
        <v>2481.94</v>
      </c>
      <c r="G3851">
        <v>2481.94</v>
      </c>
      <c r="H3851">
        <v>372.29</v>
      </c>
      <c r="I3851">
        <v>452.11</v>
      </c>
      <c r="J3851">
        <v>1657.54</v>
      </c>
      <c r="K3851">
        <f>Global_Household_Financial_Dyna[[#This Row],[Total_Household_Income]]-Global_Household_Financial_Dyna[[#This Row],[Estimated_Taxes]]</f>
        <v>2109.65</v>
      </c>
      <c r="L3851" s="1">
        <f>Global_Household_Financial_Dyna[[#This Row],[Monthly_Savings]]/Global_Household_Financial_Dyna[[#This Row],[Net Income]]</f>
        <v>0.78569430948261554</v>
      </c>
      <c r="M3851" s="2">
        <f>Global_Household_Financial_Dyna[[#This Row],[Monthly_Expenses]]/Global_Household_Financial_Dyna[[#This Row],[Net Income]]</f>
        <v>0.21430569051738441</v>
      </c>
      <c r="N3851" t="str">
        <f>IF(Global_Household_Financial_Dyna[[#This Row],[Monthly_Savings]]&lt;0,"High Risk", IF(Global_Household_Financial_Dyna[[#This Row],[Savings Rate%]]&lt;0.1, "Medium", "Safe"))</f>
        <v>Safe</v>
      </c>
      <c r="O3851">
        <f>Global_Household_Financial_Dyna[[#This Row],[Total_Household_Income]]/Global_Household_Financial_Dyna[[#This Row],[Family_Size]]</f>
        <v>2481.94</v>
      </c>
      <c r="P3851" s="2">
        <f t="shared" si="120"/>
        <v>0.39788995363055785</v>
      </c>
      <c r="Q3851" s="2">
        <f t="shared" si="121"/>
        <v>0.38780435585205769</v>
      </c>
      <c r="R3851" s="2" t="str">
        <f>IF(Global_Household_Financial_Dyna[[#This Row],[Vs country_Average]]&lt;-0.2, "Underperformer", IF(Global_Household_Financial_Dyna[[#This Row],[Vs country_Average]]&gt;0.2, "Outperformer", "Normal"))</f>
        <v>Outperformer</v>
      </c>
      <c r="S38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1657.54</v>
      </c>
      <c r="T38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1657.54</v>
      </c>
      <c r="U38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1657.54</v>
      </c>
      <c r="V38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1657.54</v>
      </c>
    </row>
    <row r="3852" spans="1:22" x14ac:dyDescent="0.3">
      <c r="A3852">
        <v>3862</v>
      </c>
      <c r="B3852" t="s">
        <v>16</v>
      </c>
      <c r="C3852" t="s">
        <v>17</v>
      </c>
      <c r="D3852">
        <v>2</v>
      </c>
      <c r="E3852">
        <v>2</v>
      </c>
      <c r="F3852">
        <v>3935.97</v>
      </c>
      <c r="G3852">
        <v>6662.63</v>
      </c>
      <c r="H3852">
        <v>2331.92</v>
      </c>
      <c r="I3852">
        <v>2511.67</v>
      </c>
      <c r="J3852">
        <v>1819.04</v>
      </c>
      <c r="K3852">
        <f>Global_Household_Financial_Dyna[[#This Row],[Total_Household_Income]]-Global_Household_Financial_Dyna[[#This Row],[Estimated_Taxes]]</f>
        <v>4330.71</v>
      </c>
      <c r="L3852" s="1">
        <f>Global_Household_Financial_Dyna[[#This Row],[Monthly_Savings]]/Global_Household_Financial_Dyna[[#This Row],[Net Income]]</f>
        <v>0.42003274289897036</v>
      </c>
      <c r="M3852" s="2">
        <f>Global_Household_Financial_Dyna[[#This Row],[Monthly_Expenses]]/Global_Household_Financial_Dyna[[#This Row],[Net Income]]</f>
        <v>0.57996725710102959</v>
      </c>
      <c r="N3852" t="str">
        <f>IF(Global_Household_Financial_Dyna[[#This Row],[Monthly_Savings]]&lt;0,"High Risk", IF(Global_Household_Financial_Dyna[[#This Row],[Savings Rate%]]&lt;0.1, "Medium", "Safe"))</f>
        <v>Safe</v>
      </c>
      <c r="O3852">
        <f>Global_Household_Financial_Dyna[[#This Row],[Total_Household_Income]]/Global_Household_Financial_Dyna[[#This Row],[Family_Size]]</f>
        <v>3331.3150000000001</v>
      </c>
      <c r="P3852" s="2">
        <f t="shared" si="120"/>
        <v>0.15879799892000862</v>
      </c>
      <c r="Q3852" s="2">
        <f t="shared" si="121"/>
        <v>0.26123474397896174</v>
      </c>
      <c r="R3852" s="2" t="str">
        <f>IF(Global_Household_Financial_Dyna[[#This Row],[Vs country_Average]]&lt;-0.2, "Underperformer", IF(Global_Household_Financial_Dyna[[#This Row],[Vs country_Average]]&gt;0.2, "Outperformer", "Normal"))</f>
        <v>Outperformer</v>
      </c>
      <c r="S38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1819.04</v>
      </c>
      <c r="T38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1819.04</v>
      </c>
      <c r="U38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1819.04</v>
      </c>
      <c r="V38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1819.04</v>
      </c>
    </row>
    <row r="3853" spans="1:22" x14ac:dyDescent="0.3">
      <c r="A3853">
        <v>3863</v>
      </c>
      <c r="B3853" t="s">
        <v>10</v>
      </c>
      <c r="C3853" t="s">
        <v>11</v>
      </c>
      <c r="D3853">
        <v>3</v>
      </c>
      <c r="E3853">
        <v>3</v>
      </c>
      <c r="F3853">
        <v>762.96</v>
      </c>
      <c r="G3853">
        <v>1770.1</v>
      </c>
      <c r="H3853">
        <v>177.01</v>
      </c>
      <c r="I3853">
        <v>404.29</v>
      </c>
      <c r="J3853">
        <v>1188.8</v>
      </c>
      <c r="K3853">
        <f>Global_Household_Financial_Dyna[[#This Row],[Total_Household_Income]]-Global_Household_Financial_Dyna[[#This Row],[Estimated_Taxes]]</f>
        <v>1593.09</v>
      </c>
      <c r="L3853" s="1">
        <f>Global_Household_Financial_Dyna[[#This Row],[Monthly_Savings]]/Global_Household_Financial_Dyna[[#This Row],[Net Income]]</f>
        <v>0.74622274949940059</v>
      </c>
      <c r="M3853" s="2">
        <f>Global_Household_Financial_Dyna[[#This Row],[Monthly_Expenses]]/Global_Household_Financial_Dyna[[#This Row],[Net Income]]</f>
        <v>0.25377725050059952</v>
      </c>
      <c r="N3853" t="str">
        <f>IF(Global_Household_Financial_Dyna[[#This Row],[Monthly_Savings]]&lt;0,"High Risk", IF(Global_Household_Financial_Dyna[[#This Row],[Savings Rate%]]&lt;0.1, "Medium", "Safe"))</f>
        <v>Safe</v>
      </c>
      <c r="O3853">
        <f>Global_Household_Financial_Dyna[[#This Row],[Total_Household_Income]]/Global_Household_Financial_Dyna[[#This Row],[Family_Size]]</f>
        <v>590.0333333333333</v>
      </c>
      <c r="P3853" s="2">
        <f t="shared" si="120"/>
        <v>0.42077341556833553</v>
      </c>
      <c r="Q3853" s="2">
        <f t="shared" si="121"/>
        <v>0.32544933393106507</v>
      </c>
      <c r="R3853" s="2" t="str">
        <f>IF(Global_Household_Financial_Dyna[[#This Row],[Vs country_Average]]&lt;-0.2, "Underperformer", IF(Global_Household_Financial_Dyna[[#This Row],[Vs country_Average]]&gt;0.2, "Outperformer", "Normal"))</f>
        <v>Outperformer</v>
      </c>
      <c r="S38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1188.8</v>
      </c>
      <c r="T38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1188.8</v>
      </c>
      <c r="U38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1188.8</v>
      </c>
      <c r="V38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1188.8</v>
      </c>
    </row>
    <row r="3854" spans="1:22" x14ac:dyDescent="0.3">
      <c r="A3854">
        <v>3864</v>
      </c>
      <c r="B3854" t="s">
        <v>10</v>
      </c>
      <c r="C3854" t="s">
        <v>11</v>
      </c>
      <c r="D3854">
        <v>7</v>
      </c>
      <c r="E3854">
        <v>3</v>
      </c>
      <c r="F3854">
        <v>1007.33</v>
      </c>
      <c r="G3854">
        <v>2020.69</v>
      </c>
      <c r="H3854">
        <v>202.07</v>
      </c>
      <c r="I3854">
        <v>939.96</v>
      </c>
      <c r="J3854">
        <v>878.66</v>
      </c>
      <c r="K3854">
        <f>Global_Household_Financial_Dyna[[#This Row],[Total_Household_Income]]-Global_Household_Financial_Dyna[[#This Row],[Estimated_Taxes]]</f>
        <v>1818.6200000000001</v>
      </c>
      <c r="L3854" s="1">
        <f>Global_Household_Financial_Dyna[[#This Row],[Monthly_Savings]]/Global_Household_Financial_Dyna[[#This Row],[Net Income]]</f>
        <v>0.4831465616786354</v>
      </c>
      <c r="M3854" s="2">
        <f>Global_Household_Financial_Dyna[[#This Row],[Monthly_Expenses]]/Global_Household_Financial_Dyna[[#This Row],[Net Income]]</f>
        <v>0.51685343832136454</v>
      </c>
      <c r="N3854" t="str">
        <f>IF(Global_Household_Financial_Dyna[[#This Row],[Monthly_Savings]]&lt;0,"High Risk", IF(Global_Household_Financial_Dyna[[#This Row],[Savings Rate%]]&lt;0.1, "Medium", "Safe"))</f>
        <v>Safe</v>
      </c>
      <c r="O3854">
        <f>Global_Household_Financial_Dyna[[#This Row],[Total_Household_Income]]/Global_Household_Financial_Dyna[[#This Row],[Family_Size]]</f>
        <v>288.67</v>
      </c>
      <c r="P3854" s="2">
        <f t="shared" si="120"/>
        <v>0.42077341556833553</v>
      </c>
      <c r="Q3854" s="2">
        <f t="shared" si="121"/>
        <v>6.2373146110299871E-2</v>
      </c>
      <c r="R3854" s="2" t="str">
        <f>IF(Global_Household_Financial_Dyna[[#This Row],[Vs country_Average]]&lt;-0.2, "Underperformer", IF(Global_Household_Financial_Dyna[[#This Row],[Vs country_Average]]&gt;0.2, "Outperformer", "Normal"))</f>
        <v>Normal</v>
      </c>
      <c r="S38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878.66</v>
      </c>
      <c r="T38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878.66</v>
      </c>
      <c r="U38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878.66</v>
      </c>
      <c r="V38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878.66</v>
      </c>
    </row>
    <row r="3855" spans="1:22" x14ac:dyDescent="0.3">
      <c r="A3855">
        <v>3865</v>
      </c>
      <c r="B3855" t="s">
        <v>18</v>
      </c>
      <c r="C3855" t="s">
        <v>20</v>
      </c>
      <c r="D3855">
        <v>4</v>
      </c>
      <c r="E3855">
        <v>1</v>
      </c>
      <c r="F3855">
        <v>5619.9</v>
      </c>
      <c r="G3855">
        <v>5619.9</v>
      </c>
      <c r="H3855">
        <v>1236.3800000000001</v>
      </c>
      <c r="I3855">
        <v>2104.75</v>
      </c>
      <c r="J3855">
        <v>2278.77</v>
      </c>
      <c r="K3855">
        <f>Global_Household_Financial_Dyna[[#This Row],[Total_Household_Income]]-Global_Household_Financial_Dyna[[#This Row],[Estimated_Taxes]]</f>
        <v>4383.5199999999995</v>
      </c>
      <c r="L3855" s="1">
        <f>Global_Household_Financial_Dyna[[#This Row],[Monthly_Savings]]/Global_Household_Financial_Dyna[[#This Row],[Net Income]]</f>
        <v>0.51984934481877587</v>
      </c>
      <c r="M3855" s="2">
        <f>Global_Household_Financial_Dyna[[#This Row],[Monthly_Expenses]]/Global_Household_Financial_Dyna[[#This Row],[Net Income]]</f>
        <v>0.4801506551812243</v>
      </c>
      <c r="N3855" t="str">
        <f>IF(Global_Household_Financial_Dyna[[#This Row],[Monthly_Savings]]&lt;0,"High Risk", IF(Global_Household_Financial_Dyna[[#This Row],[Savings Rate%]]&lt;0.1, "Medium", "Safe"))</f>
        <v>Safe</v>
      </c>
      <c r="O3855">
        <f>Global_Household_Financial_Dyna[[#This Row],[Total_Household_Income]]/Global_Household_Financial_Dyna[[#This Row],[Family_Size]]</f>
        <v>1404.9749999999999</v>
      </c>
      <c r="P3855" s="2">
        <f t="shared" si="120"/>
        <v>0.32336204947805613</v>
      </c>
      <c r="Q3855" s="2">
        <f t="shared" si="121"/>
        <v>0.19648729534071974</v>
      </c>
      <c r="R3855" s="2" t="str">
        <f>IF(Global_Household_Financial_Dyna[[#This Row],[Vs country_Average]]&lt;-0.2, "Underperformer", IF(Global_Household_Financial_Dyna[[#This Row],[Vs country_Average]]&gt;0.2, "Outperformer", "Normal"))</f>
        <v>Normal</v>
      </c>
      <c r="S38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2278.77</v>
      </c>
      <c r="T38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2278.77</v>
      </c>
      <c r="U38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2278.77</v>
      </c>
      <c r="V38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2278.77</v>
      </c>
    </row>
    <row r="3856" spans="1:22" x14ac:dyDescent="0.3">
      <c r="A3856">
        <v>3866</v>
      </c>
      <c r="B3856" t="s">
        <v>10</v>
      </c>
      <c r="C3856" t="s">
        <v>11</v>
      </c>
      <c r="D3856">
        <v>8</v>
      </c>
      <c r="E3856">
        <v>3</v>
      </c>
      <c r="F3856">
        <v>447.4</v>
      </c>
      <c r="G3856">
        <v>1113.8</v>
      </c>
      <c r="H3856">
        <v>111.38</v>
      </c>
      <c r="I3856">
        <v>1057</v>
      </c>
      <c r="J3856">
        <v>-54.58</v>
      </c>
      <c r="K3856">
        <f>Global_Household_Financial_Dyna[[#This Row],[Total_Household_Income]]-Global_Household_Financial_Dyna[[#This Row],[Estimated_Taxes]]</f>
        <v>1002.42</v>
      </c>
      <c r="L3856" s="1">
        <f>Global_Household_Financial_Dyna[[#This Row],[Monthly_Savings]]/Global_Household_Financial_Dyna[[#This Row],[Net Income]]</f>
        <v>-5.4448235270645039E-2</v>
      </c>
      <c r="M3856" s="2">
        <f>Global_Household_Financial_Dyna[[#This Row],[Monthly_Expenses]]/Global_Household_Financial_Dyna[[#This Row],[Net Income]]</f>
        <v>1.054448235270645</v>
      </c>
      <c r="N3856" t="str">
        <f>IF(Global_Household_Financial_Dyna[[#This Row],[Monthly_Savings]]&lt;0,"High Risk", IF(Global_Household_Financial_Dyna[[#This Row],[Savings Rate%]]&lt;0.1, "Medium", "Safe"))</f>
        <v>High Risk</v>
      </c>
      <c r="O3856">
        <f>Global_Household_Financial_Dyna[[#This Row],[Total_Household_Income]]/Global_Household_Financial_Dyna[[#This Row],[Family_Size]]</f>
        <v>139.22499999999999</v>
      </c>
      <c r="P3856" s="2">
        <f t="shared" si="120"/>
        <v>0.42077341556833553</v>
      </c>
      <c r="Q3856" s="2">
        <f t="shared" si="121"/>
        <v>-0.47522165083898055</v>
      </c>
      <c r="R3856" s="2" t="str">
        <f>IF(Global_Household_Financial_Dyna[[#This Row],[Vs country_Average]]&lt;-0.2, "Underperformer", IF(Global_Household_Financial_Dyna[[#This Row],[Vs country_Average]]&gt;0.2, "Outperformer", "Normal"))</f>
        <v>Underperformer</v>
      </c>
      <c r="S38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-1.7299999999999969</v>
      </c>
      <c r="T38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51.120000000000005</v>
      </c>
      <c r="U38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103.96999999999998</v>
      </c>
      <c r="V38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156.82</v>
      </c>
    </row>
    <row r="3857" spans="1:22" x14ac:dyDescent="0.3">
      <c r="A3857">
        <v>3867</v>
      </c>
      <c r="B3857" t="s">
        <v>10</v>
      </c>
      <c r="C3857" t="s">
        <v>11</v>
      </c>
      <c r="D3857">
        <v>4</v>
      </c>
      <c r="E3857">
        <v>2</v>
      </c>
      <c r="F3857">
        <v>222.62</v>
      </c>
      <c r="G3857">
        <v>332.61</v>
      </c>
      <c r="H3857">
        <v>33.26</v>
      </c>
      <c r="I3857">
        <v>315.64</v>
      </c>
      <c r="J3857">
        <v>-16.3</v>
      </c>
      <c r="K3857">
        <f>Global_Household_Financial_Dyna[[#This Row],[Total_Household_Income]]-Global_Household_Financial_Dyna[[#This Row],[Estimated_Taxes]]</f>
        <v>299.35000000000002</v>
      </c>
      <c r="L3857" s="1">
        <f>Global_Household_Financial_Dyna[[#This Row],[Monthly_Savings]]/Global_Household_Financial_Dyna[[#This Row],[Net Income]]</f>
        <v>-5.4451311174210787E-2</v>
      </c>
      <c r="M3857" s="2">
        <f>Global_Household_Financial_Dyna[[#This Row],[Monthly_Expenses]]/Global_Household_Financial_Dyna[[#This Row],[Net Income]]</f>
        <v>1.0544179054618339</v>
      </c>
      <c r="N3857" t="str">
        <f>IF(Global_Household_Financial_Dyna[[#This Row],[Monthly_Savings]]&lt;0,"High Risk", IF(Global_Household_Financial_Dyna[[#This Row],[Savings Rate%]]&lt;0.1, "Medium", "Safe"))</f>
        <v>High Risk</v>
      </c>
      <c r="O3857">
        <f>Global_Household_Financial_Dyna[[#This Row],[Total_Household_Income]]/Global_Household_Financial_Dyna[[#This Row],[Family_Size]]</f>
        <v>83.152500000000003</v>
      </c>
      <c r="P3857" s="2">
        <f t="shared" si="120"/>
        <v>0.42077341556833553</v>
      </c>
      <c r="Q3857" s="2">
        <f t="shared" si="121"/>
        <v>-0.47522472674254634</v>
      </c>
      <c r="R3857" s="2" t="str">
        <f>IF(Global_Household_Financial_Dyna[[#This Row],[Vs country_Average]]&lt;-0.2, "Underperformer", IF(Global_Household_Financial_Dyna[[#This Row],[Vs country_Average]]&gt;0.2, "Outperformer", "Normal"))</f>
        <v>Underperformer</v>
      </c>
      <c r="S38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-0.51800000000000068</v>
      </c>
      <c r="T38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15.264000000000003</v>
      </c>
      <c r="U38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31.046000000000003</v>
      </c>
      <c r="V38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46.828000000000003</v>
      </c>
    </row>
    <row r="3858" spans="1:22" x14ac:dyDescent="0.3">
      <c r="A3858">
        <v>3868</v>
      </c>
      <c r="B3858" t="s">
        <v>16</v>
      </c>
      <c r="C3858" t="s">
        <v>21</v>
      </c>
      <c r="D3858">
        <v>4</v>
      </c>
      <c r="E3858">
        <v>3</v>
      </c>
      <c r="F3858">
        <v>5403.06</v>
      </c>
      <c r="G3858">
        <v>12868.87</v>
      </c>
      <c r="H3858">
        <v>5147.55</v>
      </c>
      <c r="I3858">
        <v>2692.79</v>
      </c>
      <c r="J3858">
        <v>5028.53</v>
      </c>
      <c r="K3858">
        <f>Global_Household_Financial_Dyna[[#This Row],[Total_Household_Income]]-Global_Household_Financial_Dyna[[#This Row],[Estimated_Taxes]]</f>
        <v>7721.3200000000006</v>
      </c>
      <c r="L3858" s="1">
        <f>Global_Household_Financial_Dyna[[#This Row],[Monthly_Savings]]/Global_Household_Financial_Dyna[[#This Row],[Net Income]]</f>
        <v>0.6512526355597229</v>
      </c>
      <c r="M3858" s="2">
        <f>Global_Household_Financial_Dyna[[#This Row],[Monthly_Expenses]]/Global_Household_Financial_Dyna[[#This Row],[Net Income]]</f>
        <v>0.34874736444027704</v>
      </c>
      <c r="N3858" t="str">
        <f>IF(Global_Household_Financial_Dyna[[#This Row],[Monthly_Savings]]&lt;0,"High Risk", IF(Global_Household_Financial_Dyna[[#This Row],[Savings Rate%]]&lt;0.1, "Medium", "Safe"))</f>
        <v>Safe</v>
      </c>
      <c r="O3858">
        <f>Global_Household_Financial_Dyna[[#This Row],[Total_Household_Income]]/Global_Household_Financial_Dyna[[#This Row],[Family_Size]]</f>
        <v>3217.2175000000002</v>
      </c>
      <c r="P3858" s="2">
        <f t="shared" si="120"/>
        <v>0.15879799892000862</v>
      </c>
      <c r="Q3858" s="2">
        <f t="shared" si="121"/>
        <v>0.49245463663971428</v>
      </c>
      <c r="R3858" s="2" t="str">
        <f>IF(Global_Household_Financial_Dyna[[#This Row],[Vs country_Average]]&lt;-0.2, "Underperformer", IF(Global_Household_Financial_Dyna[[#This Row],[Vs country_Average]]&gt;0.2, "Outperformer", "Normal"))</f>
        <v>Outperformer</v>
      </c>
      <c r="S38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5028.53</v>
      </c>
      <c r="T38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5028.53</v>
      </c>
      <c r="U38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5028.53</v>
      </c>
      <c r="V38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5028.53</v>
      </c>
    </row>
    <row r="3859" spans="1:22" x14ac:dyDescent="0.3">
      <c r="A3859">
        <v>3869</v>
      </c>
      <c r="B3859" t="s">
        <v>16</v>
      </c>
      <c r="C3859" t="s">
        <v>21</v>
      </c>
      <c r="D3859">
        <v>3</v>
      </c>
      <c r="E3859">
        <v>1</v>
      </c>
      <c r="F3859">
        <v>5982.29</v>
      </c>
      <c r="G3859">
        <v>5982.29</v>
      </c>
      <c r="H3859">
        <v>2093.8000000000002</v>
      </c>
      <c r="I3859">
        <v>2325.54</v>
      </c>
      <c r="J3859">
        <v>1562.95</v>
      </c>
      <c r="K3859">
        <f>Global_Household_Financial_Dyna[[#This Row],[Total_Household_Income]]-Global_Household_Financial_Dyna[[#This Row],[Estimated_Taxes]]</f>
        <v>3888.49</v>
      </c>
      <c r="L3859" s="1">
        <f>Global_Household_Financial_Dyna[[#This Row],[Monthly_Savings]]/Global_Household_Financial_Dyna[[#This Row],[Net Income]]</f>
        <v>0.40194265640389976</v>
      </c>
      <c r="M3859" s="2">
        <f>Global_Household_Financial_Dyna[[#This Row],[Monthly_Expenses]]/Global_Household_Financial_Dyna[[#This Row],[Net Income]]</f>
        <v>0.5980573435961003</v>
      </c>
      <c r="N3859" t="str">
        <f>IF(Global_Household_Financial_Dyna[[#This Row],[Monthly_Savings]]&lt;0,"High Risk", IF(Global_Household_Financial_Dyna[[#This Row],[Savings Rate%]]&lt;0.1, "Medium", "Safe"))</f>
        <v>Safe</v>
      </c>
      <c r="O3859">
        <f>Global_Household_Financial_Dyna[[#This Row],[Total_Household_Income]]/Global_Household_Financial_Dyna[[#This Row],[Family_Size]]</f>
        <v>1994.0966666666666</v>
      </c>
      <c r="P3859" s="2">
        <f t="shared" si="120"/>
        <v>0.15879799892000862</v>
      </c>
      <c r="Q3859" s="2">
        <f t="shared" si="121"/>
        <v>0.24314465748389114</v>
      </c>
      <c r="R3859" s="2" t="str">
        <f>IF(Global_Household_Financial_Dyna[[#This Row],[Vs country_Average]]&lt;-0.2, "Underperformer", IF(Global_Household_Financial_Dyna[[#This Row],[Vs country_Average]]&gt;0.2, "Outperformer", "Normal"))</f>
        <v>Outperformer</v>
      </c>
      <c r="S38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1562.95</v>
      </c>
      <c r="T38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1562.95</v>
      </c>
      <c r="U38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1562.95</v>
      </c>
      <c r="V38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1562.95</v>
      </c>
    </row>
    <row r="3860" spans="1:22" x14ac:dyDescent="0.3">
      <c r="A3860">
        <v>3870</v>
      </c>
      <c r="B3860" t="s">
        <v>18</v>
      </c>
      <c r="C3860" t="s">
        <v>20</v>
      </c>
      <c r="D3860">
        <v>1</v>
      </c>
      <c r="E3860">
        <v>1</v>
      </c>
      <c r="F3860">
        <v>1964.76</v>
      </c>
      <c r="G3860">
        <v>1964.76</v>
      </c>
      <c r="H3860">
        <v>432.25</v>
      </c>
      <c r="I3860">
        <v>1252.31</v>
      </c>
      <c r="J3860">
        <v>280.20999999999998</v>
      </c>
      <c r="K3860">
        <f>Global_Household_Financial_Dyna[[#This Row],[Total_Household_Income]]-Global_Household_Financial_Dyna[[#This Row],[Estimated_Taxes]]</f>
        <v>1532.51</v>
      </c>
      <c r="L3860" s="1">
        <f>Global_Household_Financial_Dyna[[#This Row],[Monthly_Savings]]/Global_Household_Financial_Dyna[[#This Row],[Net Income]]</f>
        <v>0.18284383136162241</v>
      </c>
      <c r="M3860" s="2">
        <f>Global_Household_Financial_Dyna[[#This Row],[Monthly_Expenses]]/Global_Household_Financial_Dyna[[#This Row],[Net Income]]</f>
        <v>0.81716269388127971</v>
      </c>
      <c r="N3860" t="str">
        <f>IF(Global_Household_Financial_Dyna[[#This Row],[Monthly_Savings]]&lt;0,"High Risk", IF(Global_Household_Financial_Dyna[[#This Row],[Savings Rate%]]&lt;0.1, "Medium", "Safe"))</f>
        <v>Safe</v>
      </c>
      <c r="O3860">
        <f>Global_Household_Financial_Dyna[[#This Row],[Total_Household_Income]]/Global_Household_Financial_Dyna[[#This Row],[Family_Size]]</f>
        <v>1964.76</v>
      </c>
      <c r="P3860" s="2">
        <f t="shared" si="120"/>
        <v>0.32336204947805613</v>
      </c>
      <c r="Q3860" s="2">
        <f t="shared" si="121"/>
        <v>-0.14051821811643372</v>
      </c>
      <c r="R3860" s="2" t="str">
        <f>IF(Global_Household_Financial_Dyna[[#This Row],[Vs country_Average]]&lt;-0.2, "Underperformer", IF(Global_Household_Financial_Dyna[[#This Row],[Vs country_Average]]&gt;0.2, "Outperformer", "Normal"))</f>
        <v>Normal</v>
      </c>
      <c r="S38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280.20999999999998</v>
      </c>
      <c r="T38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280.20999999999998</v>
      </c>
      <c r="U38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280.20999999999998</v>
      </c>
      <c r="V38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280.20999999999998</v>
      </c>
    </row>
    <row r="3861" spans="1:22" x14ac:dyDescent="0.3">
      <c r="A3861">
        <v>3871</v>
      </c>
      <c r="B3861" t="s">
        <v>10</v>
      </c>
      <c r="C3861" t="s">
        <v>11</v>
      </c>
      <c r="D3861">
        <v>4</v>
      </c>
      <c r="E3861">
        <v>3</v>
      </c>
      <c r="F3861">
        <v>873.72</v>
      </c>
      <c r="G3861">
        <v>1922.29</v>
      </c>
      <c r="H3861">
        <v>192.23</v>
      </c>
      <c r="I3861">
        <v>566.09</v>
      </c>
      <c r="J3861">
        <v>1163.97</v>
      </c>
      <c r="K3861">
        <f>Global_Household_Financial_Dyna[[#This Row],[Total_Household_Income]]-Global_Household_Financial_Dyna[[#This Row],[Estimated_Taxes]]</f>
        <v>1730.06</v>
      </c>
      <c r="L3861" s="1">
        <f>Global_Household_Financial_Dyna[[#This Row],[Monthly_Savings]]/Global_Household_Financial_Dyna[[#This Row],[Net Income]]</f>
        <v>0.67279169508571957</v>
      </c>
      <c r="M3861" s="2">
        <f>Global_Household_Financial_Dyna[[#This Row],[Monthly_Expenses]]/Global_Household_Financial_Dyna[[#This Row],[Net Income]]</f>
        <v>0.32720830491428043</v>
      </c>
      <c r="N3861" t="str">
        <f>IF(Global_Household_Financial_Dyna[[#This Row],[Monthly_Savings]]&lt;0,"High Risk", IF(Global_Household_Financial_Dyna[[#This Row],[Savings Rate%]]&lt;0.1, "Medium", "Safe"))</f>
        <v>Safe</v>
      </c>
      <c r="O3861">
        <f>Global_Household_Financial_Dyna[[#This Row],[Total_Household_Income]]/Global_Household_Financial_Dyna[[#This Row],[Family_Size]]</f>
        <v>480.57249999999999</v>
      </c>
      <c r="P3861" s="2">
        <f t="shared" si="120"/>
        <v>0.42077341556833553</v>
      </c>
      <c r="Q3861" s="2">
        <f t="shared" si="121"/>
        <v>0.25201827951738404</v>
      </c>
      <c r="R3861" s="2" t="str">
        <f>IF(Global_Household_Financial_Dyna[[#This Row],[Vs country_Average]]&lt;-0.2, "Underperformer", IF(Global_Household_Financial_Dyna[[#This Row],[Vs country_Average]]&gt;0.2, "Outperformer", "Normal"))</f>
        <v>Outperformer</v>
      </c>
      <c r="S38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1163.97</v>
      </c>
      <c r="T38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1163.97</v>
      </c>
      <c r="U38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1163.97</v>
      </c>
      <c r="V38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1163.97</v>
      </c>
    </row>
    <row r="3862" spans="1:22" x14ac:dyDescent="0.3">
      <c r="A3862">
        <v>3872</v>
      </c>
      <c r="B3862" t="s">
        <v>18</v>
      </c>
      <c r="C3862" t="s">
        <v>20</v>
      </c>
      <c r="D3862">
        <v>1</v>
      </c>
      <c r="E3862">
        <v>1</v>
      </c>
      <c r="F3862">
        <v>5647.63</v>
      </c>
      <c r="G3862">
        <v>5647.63</v>
      </c>
      <c r="H3862">
        <v>1242.48</v>
      </c>
      <c r="I3862">
        <v>1358.3</v>
      </c>
      <c r="J3862">
        <v>3046.85</v>
      </c>
      <c r="K3862">
        <f>Global_Household_Financial_Dyna[[#This Row],[Total_Household_Income]]-Global_Household_Financial_Dyna[[#This Row],[Estimated_Taxes]]</f>
        <v>4405.1499999999996</v>
      </c>
      <c r="L3862" s="1">
        <f>Global_Household_Financial_Dyna[[#This Row],[Monthly_Savings]]/Global_Household_Financial_Dyna[[#This Row],[Net Income]]</f>
        <v>0.69165635676424186</v>
      </c>
      <c r="M3862" s="2">
        <f>Global_Household_Financial_Dyna[[#This Row],[Monthly_Expenses]]/Global_Household_Financial_Dyna[[#This Row],[Net Income]]</f>
        <v>0.30834364323575814</v>
      </c>
      <c r="N3862" t="str">
        <f>IF(Global_Household_Financial_Dyna[[#This Row],[Monthly_Savings]]&lt;0,"High Risk", IF(Global_Household_Financial_Dyna[[#This Row],[Savings Rate%]]&lt;0.1, "Medium", "Safe"))</f>
        <v>Safe</v>
      </c>
      <c r="O3862">
        <f>Global_Household_Financial_Dyna[[#This Row],[Total_Household_Income]]/Global_Household_Financial_Dyna[[#This Row],[Family_Size]]</f>
        <v>5647.63</v>
      </c>
      <c r="P3862" s="2">
        <f t="shared" si="120"/>
        <v>0.32336204947805613</v>
      </c>
      <c r="Q3862" s="2">
        <f t="shared" si="121"/>
        <v>0.36829430728618573</v>
      </c>
      <c r="R3862" s="2" t="str">
        <f>IF(Global_Household_Financial_Dyna[[#This Row],[Vs country_Average]]&lt;-0.2, "Underperformer", IF(Global_Household_Financial_Dyna[[#This Row],[Vs country_Average]]&gt;0.2, "Outperformer", "Normal"))</f>
        <v>Outperformer</v>
      </c>
      <c r="S38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3046.85</v>
      </c>
      <c r="T38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3046.85</v>
      </c>
      <c r="U38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3046.85</v>
      </c>
      <c r="V38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3046.85</v>
      </c>
    </row>
    <row r="3863" spans="1:22" x14ac:dyDescent="0.3">
      <c r="A3863">
        <v>3873</v>
      </c>
      <c r="B3863" t="s">
        <v>18</v>
      </c>
      <c r="C3863" t="s">
        <v>20</v>
      </c>
      <c r="D3863">
        <v>2</v>
      </c>
      <c r="E3863">
        <v>2</v>
      </c>
      <c r="F3863">
        <v>4596.3</v>
      </c>
      <c r="G3863">
        <v>6469.02</v>
      </c>
      <c r="H3863">
        <v>1423.18</v>
      </c>
      <c r="I3863">
        <v>2512.75</v>
      </c>
      <c r="J3863">
        <v>2533.09</v>
      </c>
      <c r="K3863">
        <f>Global_Household_Financial_Dyna[[#This Row],[Total_Household_Income]]-Global_Household_Financial_Dyna[[#This Row],[Estimated_Taxes]]</f>
        <v>5045.84</v>
      </c>
      <c r="L3863" s="1">
        <f>Global_Household_Financial_Dyna[[#This Row],[Monthly_Savings]]/Global_Household_Financial_Dyna[[#This Row],[Net Income]]</f>
        <v>0.50201552169708119</v>
      </c>
      <c r="M3863" s="2">
        <f>Global_Household_Financial_Dyna[[#This Row],[Monthly_Expenses]]/Global_Household_Financial_Dyna[[#This Row],[Net Income]]</f>
        <v>0.49798447830291881</v>
      </c>
      <c r="N3863" t="str">
        <f>IF(Global_Household_Financial_Dyna[[#This Row],[Monthly_Savings]]&lt;0,"High Risk", IF(Global_Household_Financial_Dyna[[#This Row],[Savings Rate%]]&lt;0.1, "Medium", "Safe"))</f>
        <v>Safe</v>
      </c>
      <c r="O3863">
        <f>Global_Household_Financial_Dyna[[#This Row],[Total_Household_Income]]/Global_Household_Financial_Dyna[[#This Row],[Family_Size]]</f>
        <v>3234.51</v>
      </c>
      <c r="P3863" s="2">
        <f t="shared" si="120"/>
        <v>0.32336204947805613</v>
      </c>
      <c r="Q3863" s="2">
        <f t="shared" si="121"/>
        <v>0.17865347221902506</v>
      </c>
      <c r="R3863" s="2" t="str">
        <f>IF(Global_Household_Financial_Dyna[[#This Row],[Vs country_Average]]&lt;-0.2, "Underperformer", IF(Global_Household_Financial_Dyna[[#This Row],[Vs country_Average]]&gt;0.2, "Outperformer", "Normal"))</f>
        <v>Normal</v>
      </c>
      <c r="S38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2533.09</v>
      </c>
      <c r="T38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2533.09</v>
      </c>
      <c r="U38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2533.09</v>
      </c>
      <c r="V38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2533.09</v>
      </c>
    </row>
    <row r="3864" spans="1:22" x14ac:dyDescent="0.3">
      <c r="A3864">
        <v>3874</v>
      </c>
      <c r="B3864" t="s">
        <v>14</v>
      </c>
      <c r="C3864" t="s">
        <v>15</v>
      </c>
      <c r="D3864">
        <v>6</v>
      </c>
      <c r="E3864">
        <v>3</v>
      </c>
      <c r="F3864">
        <v>2052.7600000000002</v>
      </c>
      <c r="G3864">
        <v>4554.24</v>
      </c>
      <c r="H3864">
        <v>683.14</v>
      </c>
      <c r="I3864">
        <v>1561.25</v>
      </c>
      <c r="J3864">
        <v>2309.85</v>
      </c>
      <c r="K3864">
        <f>Global_Household_Financial_Dyna[[#This Row],[Total_Household_Income]]-Global_Household_Financial_Dyna[[#This Row],[Estimated_Taxes]]</f>
        <v>3871.1</v>
      </c>
      <c r="L3864" s="1">
        <f>Global_Household_Financial_Dyna[[#This Row],[Monthly_Savings]]/Global_Household_Financial_Dyna[[#This Row],[Net Income]]</f>
        <v>0.59669086306217867</v>
      </c>
      <c r="M3864" s="2">
        <f>Global_Household_Financial_Dyna[[#This Row],[Monthly_Expenses]]/Global_Household_Financial_Dyna[[#This Row],[Net Income]]</f>
        <v>0.40330913693782128</v>
      </c>
      <c r="N3864" t="str">
        <f>IF(Global_Household_Financial_Dyna[[#This Row],[Monthly_Savings]]&lt;0,"High Risk", IF(Global_Household_Financial_Dyna[[#This Row],[Savings Rate%]]&lt;0.1, "Medium", "Safe"))</f>
        <v>Safe</v>
      </c>
      <c r="O3864">
        <f>Global_Household_Financial_Dyna[[#This Row],[Total_Household_Income]]/Global_Household_Financial_Dyna[[#This Row],[Family_Size]]</f>
        <v>759.04</v>
      </c>
      <c r="P3864" s="2">
        <f t="shared" si="120"/>
        <v>0.39788995363055785</v>
      </c>
      <c r="Q3864" s="2">
        <f t="shared" si="121"/>
        <v>0.19880090943162082</v>
      </c>
      <c r="R3864" s="2" t="str">
        <f>IF(Global_Household_Financial_Dyna[[#This Row],[Vs country_Average]]&lt;-0.2, "Underperformer", IF(Global_Household_Financial_Dyna[[#This Row],[Vs country_Average]]&gt;0.2, "Outperformer", "Normal"))</f>
        <v>Normal</v>
      </c>
      <c r="S38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2309.85</v>
      </c>
      <c r="T38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2309.85</v>
      </c>
      <c r="U38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2309.85</v>
      </c>
      <c r="V38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2309.85</v>
      </c>
    </row>
    <row r="3865" spans="1:22" x14ac:dyDescent="0.3">
      <c r="A3865">
        <v>3875</v>
      </c>
      <c r="B3865" t="s">
        <v>18</v>
      </c>
      <c r="C3865" t="s">
        <v>19</v>
      </c>
      <c r="D3865">
        <v>8</v>
      </c>
      <c r="E3865">
        <v>3</v>
      </c>
      <c r="F3865">
        <v>6754.86</v>
      </c>
      <c r="G3865">
        <v>15325.72</v>
      </c>
      <c r="H3865">
        <v>4137.95</v>
      </c>
      <c r="I3865">
        <v>4787.5200000000004</v>
      </c>
      <c r="J3865">
        <v>6400.25</v>
      </c>
      <c r="K3865">
        <f>Global_Household_Financial_Dyna[[#This Row],[Total_Household_Income]]-Global_Household_Financial_Dyna[[#This Row],[Estimated_Taxes]]</f>
        <v>11187.77</v>
      </c>
      <c r="L3865" s="1">
        <f>Global_Household_Financial_Dyna[[#This Row],[Monthly_Savings]]/Global_Household_Financial_Dyna[[#This Row],[Net Income]]</f>
        <v>0.57207557895809436</v>
      </c>
      <c r="M3865" s="2">
        <f>Global_Household_Financial_Dyna[[#This Row],[Monthly_Expenses]]/Global_Household_Financial_Dyna[[#This Row],[Net Income]]</f>
        <v>0.42792442104190559</v>
      </c>
      <c r="N3865" t="str">
        <f>IF(Global_Household_Financial_Dyna[[#This Row],[Monthly_Savings]]&lt;0,"High Risk", IF(Global_Household_Financial_Dyna[[#This Row],[Savings Rate%]]&lt;0.1, "Medium", "Safe"))</f>
        <v>Safe</v>
      </c>
      <c r="O3865">
        <f>Global_Household_Financial_Dyna[[#This Row],[Total_Household_Income]]/Global_Household_Financial_Dyna[[#This Row],[Family_Size]]</f>
        <v>1915.7149999999999</v>
      </c>
      <c r="P3865" s="2">
        <f t="shared" si="120"/>
        <v>0.32336204947805613</v>
      </c>
      <c r="Q3865" s="2">
        <f t="shared" si="121"/>
        <v>0.24871352948003822</v>
      </c>
      <c r="R3865" s="2" t="str">
        <f>IF(Global_Household_Financial_Dyna[[#This Row],[Vs country_Average]]&lt;-0.2, "Underperformer", IF(Global_Household_Financial_Dyna[[#This Row],[Vs country_Average]]&gt;0.2, "Outperformer", "Normal"))</f>
        <v>Outperformer</v>
      </c>
      <c r="S38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6400.25</v>
      </c>
      <c r="T38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6400.25</v>
      </c>
      <c r="U38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6400.25</v>
      </c>
      <c r="V38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6400.25</v>
      </c>
    </row>
    <row r="3866" spans="1:22" x14ac:dyDescent="0.3">
      <c r="A3866">
        <v>3876</v>
      </c>
      <c r="B3866" t="s">
        <v>10</v>
      </c>
      <c r="C3866" t="s">
        <v>22</v>
      </c>
      <c r="D3866">
        <v>6</v>
      </c>
      <c r="E3866">
        <v>1</v>
      </c>
      <c r="F3866">
        <v>512.64</v>
      </c>
      <c r="G3866">
        <v>512.64</v>
      </c>
      <c r="H3866">
        <v>51.26</v>
      </c>
      <c r="I3866">
        <v>486.5</v>
      </c>
      <c r="J3866">
        <v>-25.12</v>
      </c>
      <c r="K3866">
        <f>Global_Household_Financial_Dyna[[#This Row],[Total_Household_Income]]-Global_Household_Financial_Dyna[[#This Row],[Estimated_Taxes]]</f>
        <v>461.38</v>
      </c>
      <c r="L3866" s="1">
        <f>Global_Household_Financial_Dyna[[#This Row],[Monthly_Savings]]/Global_Household_Financial_Dyna[[#This Row],[Net Income]]</f>
        <v>-5.4445359573453554E-2</v>
      </c>
      <c r="M3866" s="2">
        <f>Global_Household_Financial_Dyna[[#This Row],[Monthly_Expenses]]/Global_Household_Financial_Dyna[[#This Row],[Net Income]]</f>
        <v>1.0544453595734535</v>
      </c>
      <c r="N3866" t="str">
        <f>IF(Global_Household_Financial_Dyna[[#This Row],[Monthly_Savings]]&lt;0,"High Risk", IF(Global_Household_Financial_Dyna[[#This Row],[Savings Rate%]]&lt;0.1, "Medium", "Safe"))</f>
        <v>High Risk</v>
      </c>
      <c r="O3866">
        <f>Global_Household_Financial_Dyna[[#This Row],[Total_Household_Income]]/Global_Household_Financial_Dyna[[#This Row],[Family_Size]]</f>
        <v>85.44</v>
      </c>
      <c r="P3866" s="2">
        <f t="shared" si="120"/>
        <v>0.42077341556833553</v>
      </c>
      <c r="Q3866" s="2">
        <f t="shared" si="121"/>
        <v>-0.47521877514178906</v>
      </c>
      <c r="R3866" s="2" t="str">
        <f>IF(Global_Household_Financial_Dyna[[#This Row],[Vs country_Average]]&lt;-0.2, "Underperformer", IF(Global_Household_Financial_Dyna[[#This Row],[Vs country_Average]]&gt;0.2, "Outperformer", "Normal"))</f>
        <v>Underperformer</v>
      </c>
      <c r="S38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-0.79499999999999815</v>
      </c>
      <c r="T38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23.530000000000005</v>
      </c>
      <c r="U38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47.85499999999999</v>
      </c>
      <c r="V38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72.180000000000007</v>
      </c>
    </row>
    <row r="3867" spans="1:22" x14ac:dyDescent="0.3">
      <c r="A3867">
        <v>3877</v>
      </c>
      <c r="B3867" t="s">
        <v>18</v>
      </c>
      <c r="C3867" t="s">
        <v>19</v>
      </c>
      <c r="D3867">
        <v>1</v>
      </c>
      <c r="E3867">
        <v>1</v>
      </c>
      <c r="F3867">
        <v>2952.08</v>
      </c>
      <c r="G3867">
        <v>2952.08</v>
      </c>
      <c r="H3867">
        <v>649.46</v>
      </c>
      <c r="I3867">
        <v>1463.3</v>
      </c>
      <c r="J3867">
        <v>839.32</v>
      </c>
      <c r="K3867">
        <f>Global_Household_Financial_Dyna[[#This Row],[Total_Household_Income]]-Global_Household_Financial_Dyna[[#This Row],[Estimated_Taxes]]</f>
        <v>2302.62</v>
      </c>
      <c r="L3867" s="1">
        <f>Global_Household_Financial_Dyna[[#This Row],[Monthly_Savings]]/Global_Household_Financial_Dyna[[#This Row],[Net Income]]</f>
        <v>0.36450651866135103</v>
      </c>
      <c r="M3867" s="2">
        <f>Global_Household_Financial_Dyna[[#This Row],[Monthly_Expenses]]/Global_Household_Financial_Dyna[[#This Row],[Net Income]]</f>
        <v>0.63549348133864902</v>
      </c>
      <c r="N3867" t="str">
        <f>IF(Global_Household_Financial_Dyna[[#This Row],[Monthly_Savings]]&lt;0,"High Risk", IF(Global_Household_Financial_Dyna[[#This Row],[Savings Rate%]]&lt;0.1, "Medium", "Safe"))</f>
        <v>Safe</v>
      </c>
      <c r="O3867">
        <f>Global_Household_Financial_Dyna[[#This Row],[Total_Household_Income]]/Global_Household_Financial_Dyna[[#This Row],[Family_Size]]</f>
        <v>2952.08</v>
      </c>
      <c r="P3867" s="2">
        <f t="shared" si="120"/>
        <v>0.32336204947805613</v>
      </c>
      <c r="Q3867" s="2">
        <f t="shared" si="121"/>
        <v>4.1144469183294896E-2</v>
      </c>
      <c r="R3867" s="2" t="str">
        <f>IF(Global_Household_Financial_Dyna[[#This Row],[Vs country_Average]]&lt;-0.2, "Underperformer", IF(Global_Household_Financial_Dyna[[#This Row],[Vs country_Average]]&gt;0.2, "Outperformer", "Normal"))</f>
        <v>Normal</v>
      </c>
      <c r="S38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839.32</v>
      </c>
      <c r="T38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839.32</v>
      </c>
      <c r="U38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839.32</v>
      </c>
      <c r="V38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839.32</v>
      </c>
    </row>
    <row r="3868" spans="1:22" x14ac:dyDescent="0.3">
      <c r="A3868">
        <v>3878</v>
      </c>
      <c r="B3868" t="s">
        <v>12</v>
      </c>
      <c r="C3868" t="s">
        <v>13</v>
      </c>
      <c r="D3868">
        <v>1</v>
      </c>
      <c r="E3868">
        <v>1</v>
      </c>
      <c r="F3868">
        <v>1229.68</v>
      </c>
      <c r="G3868">
        <v>1229.68</v>
      </c>
      <c r="H3868">
        <v>307.42</v>
      </c>
      <c r="I3868">
        <v>1166.97</v>
      </c>
      <c r="J3868">
        <v>-244.71</v>
      </c>
      <c r="K3868">
        <f>Global_Household_Financial_Dyna[[#This Row],[Total_Household_Income]]-Global_Household_Financial_Dyna[[#This Row],[Estimated_Taxes]]</f>
        <v>922.26</v>
      </c>
      <c r="L3868" s="1">
        <f>Global_Household_Financial_Dyna[[#This Row],[Monthly_Savings]]/Global_Household_Financial_Dyna[[#This Row],[Net Income]]</f>
        <v>-0.26533732353132522</v>
      </c>
      <c r="M3868" s="2">
        <f>Global_Household_Financial_Dyna[[#This Row],[Monthly_Expenses]]/Global_Household_Financial_Dyna[[#This Row],[Net Income]]</f>
        <v>1.2653373235313252</v>
      </c>
      <c r="N3868" t="str">
        <f>IF(Global_Household_Financial_Dyna[[#This Row],[Monthly_Savings]]&lt;0,"High Risk", IF(Global_Household_Financial_Dyna[[#This Row],[Savings Rate%]]&lt;0.1, "Medium", "Safe"))</f>
        <v>High Risk</v>
      </c>
      <c r="O3868">
        <f>Global_Household_Financial_Dyna[[#This Row],[Total_Household_Income]]/Global_Household_Financial_Dyna[[#This Row],[Family_Size]]</f>
        <v>1229.68</v>
      </c>
      <c r="P3868" s="2">
        <f t="shared" si="120"/>
        <v>0.30718716818024266</v>
      </c>
      <c r="Q3868" s="2">
        <f t="shared" si="121"/>
        <v>-0.57252449171156794</v>
      </c>
      <c r="R3868" s="2" t="str">
        <f>IF(Global_Household_Financial_Dyna[[#This Row],[Vs country_Average]]&lt;-0.2, "Underperformer", IF(Global_Household_Financial_Dyna[[#This Row],[Vs country_Average]]&gt;0.2, "Outperformer", "Normal"))</f>
        <v>Underperformer</v>
      </c>
      <c r="S38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-186.36150000000001</v>
      </c>
      <c r="T38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-128.01300000000001</v>
      </c>
      <c r="U38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-69.664500000000032</v>
      </c>
      <c r="V38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-11.316000000000003</v>
      </c>
    </row>
    <row r="3869" spans="1:22" x14ac:dyDescent="0.3">
      <c r="A3869">
        <v>3879</v>
      </c>
      <c r="B3869" t="s">
        <v>16</v>
      </c>
      <c r="C3869" t="s">
        <v>21</v>
      </c>
      <c r="D3869">
        <v>6</v>
      </c>
      <c r="E3869">
        <v>1</v>
      </c>
      <c r="F3869">
        <v>4219.6400000000003</v>
      </c>
      <c r="G3869">
        <v>4219.6400000000003</v>
      </c>
      <c r="H3869">
        <v>1476.87</v>
      </c>
      <c r="I3869">
        <v>4004.44</v>
      </c>
      <c r="J3869">
        <v>-1261.67</v>
      </c>
      <c r="K3869">
        <f>Global_Household_Financial_Dyna[[#This Row],[Total_Household_Income]]-Global_Household_Financial_Dyna[[#This Row],[Estimated_Taxes]]</f>
        <v>2742.7700000000004</v>
      </c>
      <c r="L3869" s="1">
        <f>Global_Household_Financial_Dyna[[#This Row],[Monthly_Savings]]/Global_Household_Financial_Dyna[[#This Row],[Net Income]]</f>
        <v>-0.45999846870134931</v>
      </c>
      <c r="M3869" s="2">
        <f>Global_Household_Financial_Dyna[[#This Row],[Monthly_Expenses]]/Global_Household_Financial_Dyna[[#This Row],[Net Income]]</f>
        <v>1.4599984687013492</v>
      </c>
      <c r="N3869" t="str">
        <f>IF(Global_Household_Financial_Dyna[[#This Row],[Monthly_Savings]]&lt;0,"High Risk", IF(Global_Household_Financial_Dyna[[#This Row],[Savings Rate%]]&lt;0.1, "Medium", "Safe"))</f>
        <v>High Risk</v>
      </c>
      <c r="O3869">
        <f>Global_Household_Financial_Dyna[[#This Row],[Total_Household_Income]]/Global_Household_Financial_Dyna[[#This Row],[Family_Size]]</f>
        <v>703.27333333333343</v>
      </c>
      <c r="P3869" s="2">
        <f t="shared" si="120"/>
        <v>0.15879799892000862</v>
      </c>
      <c r="Q3869" s="2">
        <f t="shared" si="121"/>
        <v>-0.61879646762135798</v>
      </c>
      <c r="R3869" s="2" t="str">
        <f>IF(Global_Household_Financial_Dyna[[#This Row],[Vs country_Average]]&lt;-0.2, "Underperformer", IF(Global_Household_Financial_Dyna[[#This Row],[Vs country_Average]]&gt;0.2, "Outperformer", "Normal"))</f>
        <v>Underperformer</v>
      </c>
      <c r="S38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-1061.4480000000001</v>
      </c>
      <c r="T38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-861.22600000000011</v>
      </c>
      <c r="U38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-661.00400000000002</v>
      </c>
      <c r="V38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-460.78200000000004</v>
      </c>
    </row>
    <row r="3870" spans="1:22" x14ac:dyDescent="0.3">
      <c r="A3870">
        <v>3880</v>
      </c>
      <c r="B3870" t="s">
        <v>18</v>
      </c>
      <c r="C3870" t="s">
        <v>19</v>
      </c>
      <c r="D3870">
        <v>4</v>
      </c>
      <c r="E3870">
        <v>1</v>
      </c>
      <c r="F3870">
        <v>4562.58</v>
      </c>
      <c r="G3870">
        <v>4562.58</v>
      </c>
      <c r="H3870">
        <v>1003.77</v>
      </c>
      <c r="I3870">
        <v>2596.61</v>
      </c>
      <c r="J3870">
        <v>962.2</v>
      </c>
      <c r="K3870">
        <f>Global_Household_Financial_Dyna[[#This Row],[Total_Household_Income]]-Global_Household_Financial_Dyna[[#This Row],[Estimated_Taxes]]</f>
        <v>3558.81</v>
      </c>
      <c r="L3870" s="1">
        <f>Global_Household_Financial_Dyna[[#This Row],[Monthly_Savings]]/Global_Household_Financial_Dyna[[#This Row],[Net Income]]</f>
        <v>0.27037127579162701</v>
      </c>
      <c r="M3870" s="2">
        <f>Global_Household_Financial_Dyna[[#This Row],[Monthly_Expenses]]/Global_Household_Financial_Dyna[[#This Row],[Net Income]]</f>
        <v>0.7296287242083731</v>
      </c>
      <c r="N3870" t="str">
        <f>IF(Global_Household_Financial_Dyna[[#This Row],[Monthly_Savings]]&lt;0,"High Risk", IF(Global_Household_Financial_Dyna[[#This Row],[Savings Rate%]]&lt;0.1, "Medium", "Safe"))</f>
        <v>Safe</v>
      </c>
      <c r="O3870">
        <f>Global_Household_Financial_Dyna[[#This Row],[Total_Household_Income]]/Global_Household_Financial_Dyna[[#This Row],[Family_Size]]</f>
        <v>1140.645</v>
      </c>
      <c r="P3870" s="2">
        <f t="shared" si="120"/>
        <v>0.32336204947805613</v>
      </c>
      <c r="Q3870" s="2">
        <f t="shared" si="121"/>
        <v>-5.2990773686429127E-2</v>
      </c>
      <c r="R3870" s="2" t="str">
        <f>IF(Global_Household_Financial_Dyna[[#This Row],[Vs country_Average]]&lt;-0.2, "Underperformer", IF(Global_Household_Financial_Dyna[[#This Row],[Vs country_Average]]&gt;0.2, "Outperformer", "Normal"))</f>
        <v>Normal</v>
      </c>
      <c r="S38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962.2</v>
      </c>
      <c r="T38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962.2</v>
      </c>
      <c r="U38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962.2</v>
      </c>
      <c r="V38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962.2</v>
      </c>
    </row>
    <row r="3871" spans="1:22" x14ac:dyDescent="0.3">
      <c r="A3871">
        <v>3881</v>
      </c>
      <c r="B3871" t="s">
        <v>16</v>
      </c>
      <c r="C3871" t="s">
        <v>17</v>
      </c>
      <c r="D3871">
        <v>5</v>
      </c>
      <c r="E3871">
        <v>1</v>
      </c>
      <c r="F3871">
        <v>6937.32</v>
      </c>
      <c r="G3871">
        <v>6937.32</v>
      </c>
      <c r="H3871">
        <v>2428.06</v>
      </c>
      <c r="I3871">
        <v>4128.8900000000003</v>
      </c>
      <c r="J3871">
        <v>380.37</v>
      </c>
      <c r="K3871">
        <f>Global_Household_Financial_Dyna[[#This Row],[Total_Household_Income]]-Global_Household_Financial_Dyna[[#This Row],[Estimated_Taxes]]</f>
        <v>4509.26</v>
      </c>
      <c r="L3871" s="1">
        <f>Global_Household_Financial_Dyna[[#This Row],[Monthly_Savings]]/Global_Household_Financial_Dyna[[#This Row],[Net Income]]</f>
        <v>8.4353086759246521E-2</v>
      </c>
      <c r="M3871" s="2">
        <f>Global_Household_Financial_Dyna[[#This Row],[Monthly_Expenses]]/Global_Household_Financial_Dyna[[#This Row],[Net Income]]</f>
        <v>0.91564691324075353</v>
      </c>
      <c r="N3871" t="str">
        <f>IF(Global_Household_Financial_Dyna[[#This Row],[Monthly_Savings]]&lt;0,"High Risk", IF(Global_Household_Financial_Dyna[[#This Row],[Savings Rate%]]&lt;0.1, "Medium", "Safe"))</f>
        <v>Medium</v>
      </c>
      <c r="O3871">
        <f>Global_Household_Financial_Dyna[[#This Row],[Total_Household_Income]]/Global_Household_Financial_Dyna[[#This Row],[Family_Size]]</f>
        <v>1387.4639999999999</v>
      </c>
      <c r="P3871" s="2">
        <f t="shared" si="120"/>
        <v>0.15879799892000862</v>
      </c>
      <c r="Q3871" s="2">
        <f t="shared" si="121"/>
        <v>-7.44449121607621E-2</v>
      </c>
      <c r="R3871" s="2" t="str">
        <f>IF(Global_Household_Financial_Dyna[[#This Row],[Vs country_Average]]&lt;-0.2, "Underperformer", IF(Global_Household_Financial_Dyna[[#This Row],[Vs country_Average]]&gt;0.2, "Outperformer", "Normal"))</f>
        <v>Normal</v>
      </c>
      <c r="S38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380.37</v>
      </c>
      <c r="T38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380.37</v>
      </c>
      <c r="U38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380.37</v>
      </c>
      <c r="V38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380.37</v>
      </c>
    </row>
    <row r="3872" spans="1:22" x14ac:dyDescent="0.3">
      <c r="A3872">
        <v>3882</v>
      </c>
      <c r="B3872" t="s">
        <v>14</v>
      </c>
      <c r="C3872" t="s">
        <v>15</v>
      </c>
      <c r="D3872">
        <v>5</v>
      </c>
      <c r="E3872">
        <v>1</v>
      </c>
      <c r="F3872">
        <v>885.18</v>
      </c>
      <c r="G3872">
        <v>885.18</v>
      </c>
      <c r="H3872">
        <v>132.78</v>
      </c>
      <c r="I3872">
        <v>840.04</v>
      </c>
      <c r="J3872">
        <v>-87.63</v>
      </c>
      <c r="K3872">
        <f>Global_Household_Financial_Dyna[[#This Row],[Total_Household_Income]]-Global_Household_Financial_Dyna[[#This Row],[Estimated_Taxes]]</f>
        <v>752.4</v>
      </c>
      <c r="L3872" s="1">
        <f>Global_Household_Financial_Dyna[[#This Row],[Monthly_Savings]]/Global_Household_Financial_Dyna[[#This Row],[Net Income]]</f>
        <v>-0.11646730462519936</v>
      </c>
      <c r="M3872" s="2">
        <f>Global_Household_Financial_Dyna[[#This Row],[Monthly_Expenses]]/Global_Household_Financial_Dyna[[#This Row],[Net Income]]</f>
        <v>1.1164805954279637</v>
      </c>
      <c r="N3872" t="str">
        <f>IF(Global_Household_Financial_Dyna[[#This Row],[Monthly_Savings]]&lt;0,"High Risk", IF(Global_Household_Financial_Dyna[[#This Row],[Savings Rate%]]&lt;0.1, "Medium", "Safe"))</f>
        <v>High Risk</v>
      </c>
      <c r="O3872">
        <f>Global_Household_Financial_Dyna[[#This Row],[Total_Household_Income]]/Global_Household_Financial_Dyna[[#This Row],[Family_Size]]</f>
        <v>177.036</v>
      </c>
      <c r="P3872" s="2">
        <f t="shared" si="120"/>
        <v>0.39788995363055785</v>
      </c>
      <c r="Q3872" s="2">
        <f t="shared" si="121"/>
        <v>-0.51435725825575718</v>
      </c>
      <c r="R3872" s="2" t="str">
        <f>IF(Global_Household_Financial_Dyna[[#This Row],[Vs country_Average]]&lt;-0.2, "Underperformer", IF(Global_Household_Financial_Dyna[[#This Row],[Vs country_Average]]&gt;0.2, "Outperformer", "Normal"))</f>
        <v>Underperformer</v>
      </c>
      <c r="S38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-45.628</v>
      </c>
      <c r="T38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-3.6260000000000048</v>
      </c>
      <c r="U38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38.375999999999976</v>
      </c>
      <c r="V38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80.377999999999986</v>
      </c>
    </row>
    <row r="3873" spans="1:22" x14ac:dyDescent="0.3">
      <c r="A3873">
        <v>3883</v>
      </c>
      <c r="B3873" t="s">
        <v>12</v>
      </c>
      <c r="C3873" t="s">
        <v>13</v>
      </c>
      <c r="D3873">
        <v>3</v>
      </c>
      <c r="E3873">
        <v>2</v>
      </c>
      <c r="F3873">
        <v>5113.8500000000004</v>
      </c>
      <c r="G3873">
        <v>8860.11</v>
      </c>
      <c r="H3873">
        <v>2658.03</v>
      </c>
      <c r="I3873">
        <v>3218.42</v>
      </c>
      <c r="J3873">
        <v>2983.66</v>
      </c>
      <c r="K3873">
        <f>Global_Household_Financial_Dyna[[#This Row],[Total_Household_Income]]-Global_Household_Financial_Dyna[[#This Row],[Estimated_Taxes]]</f>
        <v>6202.08</v>
      </c>
      <c r="L3873" s="1">
        <f>Global_Household_Financial_Dyna[[#This Row],[Monthly_Savings]]/Global_Household_Financial_Dyna[[#This Row],[Net Income]]</f>
        <v>0.48107409127260531</v>
      </c>
      <c r="M3873" s="2">
        <f>Global_Household_Financial_Dyna[[#This Row],[Monthly_Expenses]]/Global_Household_Financial_Dyna[[#This Row],[Net Income]]</f>
        <v>0.51892590872739475</v>
      </c>
      <c r="N3873" t="str">
        <f>IF(Global_Household_Financial_Dyna[[#This Row],[Monthly_Savings]]&lt;0,"High Risk", IF(Global_Household_Financial_Dyna[[#This Row],[Savings Rate%]]&lt;0.1, "Medium", "Safe"))</f>
        <v>Safe</v>
      </c>
      <c r="O3873">
        <f>Global_Household_Financial_Dyna[[#This Row],[Total_Household_Income]]/Global_Household_Financial_Dyna[[#This Row],[Family_Size]]</f>
        <v>2953.3700000000003</v>
      </c>
      <c r="P3873" s="2">
        <f t="shared" si="120"/>
        <v>0.30718716818024266</v>
      </c>
      <c r="Q3873" s="2">
        <f t="shared" si="121"/>
        <v>0.17388692309236264</v>
      </c>
      <c r="R3873" s="2" t="str">
        <f>IF(Global_Household_Financial_Dyna[[#This Row],[Vs country_Average]]&lt;-0.2, "Underperformer", IF(Global_Household_Financial_Dyna[[#This Row],[Vs country_Average]]&gt;0.2, "Outperformer", "Normal"))</f>
        <v>Normal</v>
      </c>
      <c r="S38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2983.66</v>
      </c>
      <c r="T38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2983.66</v>
      </c>
      <c r="U38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2983.66</v>
      </c>
      <c r="V38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2983.66</v>
      </c>
    </row>
    <row r="3874" spans="1:22" x14ac:dyDescent="0.3">
      <c r="A3874">
        <v>3884</v>
      </c>
      <c r="B3874" t="s">
        <v>18</v>
      </c>
      <c r="C3874" t="s">
        <v>20</v>
      </c>
      <c r="D3874">
        <v>8</v>
      </c>
      <c r="E3874">
        <v>3</v>
      </c>
      <c r="F3874">
        <v>3844.15</v>
      </c>
      <c r="G3874">
        <v>8663.4</v>
      </c>
      <c r="H3874">
        <v>2339.12</v>
      </c>
      <c r="I3874">
        <v>3791.23</v>
      </c>
      <c r="J3874">
        <v>2533.06</v>
      </c>
      <c r="K3874">
        <f>Global_Household_Financial_Dyna[[#This Row],[Total_Household_Income]]-Global_Household_Financial_Dyna[[#This Row],[Estimated_Taxes]]</f>
        <v>6324.28</v>
      </c>
      <c r="L3874" s="1">
        <f>Global_Household_Financial_Dyna[[#This Row],[Monthly_Savings]]/Global_Household_Financial_Dyna[[#This Row],[Net Income]]</f>
        <v>0.40052938832562757</v>
      </c>
      <c r="M3874" s="2">
        <f>Global_Household_Financial_Dyna[[#This Row],[Monthly_Expenses]]/Global_Household_Financial_Dyna[[#This Row],[Net Income]]</f>
        <v>0.59947219288203557</v>
      </c>
      <c r="N3874" t="str">
        <f>IF(Global_Household_Financial_Dyna[[#This Row],[Monthly_Savings]]&lt;0,"High Risk", IF(Global_Household_Financial_Dyna[[#This Row],[Savings Rate%]]&lt;0.1, "Medium", "Safe"))</f>
        <v>Safe</v>
      </c>
      <c r="O3874">
        <f>Global_Household_Financial_Dyna[[#This Row],[Total_Household_Income]]/Global_Household_Financial_Dyna[[#This Row],[Family_Size]]</f>
        <v>1082.925</v>
      </c>
      <c r="P3874" s="2">
        <f t="shared" si="120"/>
        <v>0.32336204947805613</v>
      </c>
      <c r="Q3874" s="2">
        <f t="shared" si="121"/>
        <v>7.7167338847571432E-2</v>
      </c>
      <c r="R3874" s="2" t="str">
        <f>IF(Global_Household_Financial_Dyna[[#This Row],[Vs country_Average]]&lt;-0.2, "Underperformer", IF(Global_Household_Financial_Dyna[[#This Row],[Vs country_Average]]&gt;0.2, "Outperformer", "Normal"))</f>
        <v>Normal</v>
      </c>
      <c r="S38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2533.06</v>
      </c>
      <c r="T38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2533.06</v>
      </c>
      <c r="U38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2533.06</v>
      </c>
      <c r="V38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2533.06</v>
      </c>
    </row>
    <row r="3875" spans="1:22" x14ac:dyDescent="0.3">
      <c r="A3875">
        <v>3885</v>
      </c>
      <c r="B3875" t="s">
        <v>12</v>
      </c>
      <c r="C3875" t="s">
        <v>13</v>
      </c>
      <c r="D3875">
        <v>7</v>
      </c>
      <c r="E3875">
        <v>3</v>
      </c>
      <c r="F3875">
        <v>2278.0500000000002</v>
      </c>
      <c r="G3875">
        <v>5143.24</v>
      </c>
      <c r="H3875">
        <v>1285.81</v>
      </c>
      <c r="I3875">
        <v>3195.65</v>
      </c>
      <c r="J3875">
        <v>661.78</v>
      </c>
      <c r="K3875">
        <f>Global_Household_Financial_Dyna[[#This Row],[Total_Household_Income]]-Global_Household_Financial_Dyna[[#This Row],[Estimated_Taxes]]</f>
        <v>3857.43</v>
      </c>
      <c r="L3875" s="1">
        <f>Global_Household_Financial_Dyna[[#This Row],[Monthly_Savings]]/Global_Household_Financial_Dyna[[#This Row],[Net Income]]</f>
        <v>0.17155982091703545</v>
      </c>
      <c r="M3875" s="2">
        <f>Global_Household_Financial_Dyna[[#This Row],[Monthly_Expenses]]/Global_Household_Financial_Dyna[[#This Row],[Net Income]]</f>
        <v>0.82844017908296463</v>
      </c>
      <c r="N3875" t="str">
        <f>IF(Global_Household_Financial_Dyna[[#This Row],[Monthly_Savings]]&lt;0,"High Risk", IF(Global_Household_Financial_Dyna[[#This Row],[Savings Rate%]]&lt;0.1, "Medium", "Safe"))</f>
        <v>Safe</v>
      </c>
      <c r="O3875">
        <f>Global_Household_Financial_Dyna[[#This Row],[Total_Household_Income]]/Global_Household_Financial_Dyna[[#This Row],[Family_Size]]</f>
        <v>734.74857142857138</v>
      </c>
      <c r="P3875" s="2">
        <f t="shared" si="120"/>
        <v>0.30718716818024266</v>
      </c>
      <c r="Q3875" s="2">
        <f t="shared" si="121"/>
        <v>-0.13562734726320722</v>
      </c>
      <c r="R3875" s="2" t="str">
        <f>IF(Global_Household_Financial_Dyna[[#This Row],[Vs country_Average]]&lt;-0.2, "Underperformer", IF(Global_Household_Financial_Dyna[[#This Row],[Vs country_Average]]&gt;0.2, "Outperformer", "Normal"))</f>
        <v>Normal</v>
      </c>
      <c r="S38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661.78</v>
      </c>
      <c r="T38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661.78</v>
      </c>
      <c r="U38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661.78</v>
      </c>
      <c r="V38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661.78</v>
      </c>
    </row>
    <row r="3876" spans="1:22" x14ac:dyDescent="0.3">
      <c r="A3876">
        <v>3886</v>
      </c>
      <c r="B3876" t="s">
        <v>12</v>
      </c>
      <c r="C3876" t="s">
        <v>13</v>
      </c>
      <c r="D3876">
        <v>6</v>
      </c>
      <c r="E3876">
        <v>3</v>
      </c>
      <c r="F3876">
        <v>3234.62</v>
      </c>
      <c r="G3876">
        <v>7136.17</v>
      </c>
      <c r="H3876">
        <v>1784.04</v>
      </c>
      <c r="I3876">
        <v>4130.12</v>
      </c>
      <c r="J3876">
        <v>1222.01</v>
      </c>
      <c r="K3876">
        <f>Global_Household_Financial_Dyna[[#This Row],[Total_Household_Income]]-Global_Household_Financial_Dyna[[#This Row],[Estimated_Taxes]]</f>
        <v>5352.13</v>
      </c>
      <c r="L3876" s="1">
        <f>Global_Household_Financial_Dyna[[#This Row],[Monthly_Savings]]/Global_Household_Financial_Dyna[[#This Row],[Net Income]]</f>
        <v>0.22832218200977927</v>
      </c>
      <c r="M3876" s="2">
        <f>Global_Household_Financial_Dyna[[#This Row],[Monthly_Expenses]]/Global_Household_Financial_Dyna[[#This Row],[Net Income]]</f>
        <v>0.77167781799022073</v>
      </c>
      <c r="N3876" t="str">
        <f>IF(Global_Household_Financial_Dyna[[#This Row],[Monthly_Savings]]&lt;0,"High Risk", IF(Global_Household_Financial_Dyna[[#This Row],[Savings Rate%]]&lt;0.1, "Medium", "Safe"))</f>
        <v>Safe</v>
      </c>
      <c r="O3876">
        <f>Global_Household_Financial_Dyna[[#This Row],[Total_Household_Income]]/Global_Household_Financial_Dyna[[#This Row],[Family_Size]]</f>
        <v>1189.3616666666667</v>
      </c>
      <c r="P3876" s="2">
        <f t="shared" si="120"/>
        <v>0.30718716818024266</v>
      </c>
      <c r="Q3876" s="2">
        <f t="shared" si="121"/>
        <v>-7.8864986170463391E-2</v>
      </c>
      <c r="R3876" s="2" t="str">
        <f>IF(Global_Household_Financial_Dyna[[#This Row],[Vs country_Average]]&lt;-0.2, "Underperformer", IF(Global_Household_Financial_Dyna[[#This Row],[Vs country_Average]]&gt;0.2, "Outperformer", "Normal"))</f>
        <v>Normal</v>
      </c>
      <c r="S38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1222.01</v>
      </c>
      <c r="T38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1222.01</v>
      </c>
      <c r="U38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1222.01</v>
      </c>
      <c r="V38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1222.01</v>
      </c>
    </row>
    <row r="3877" spans="1:22" x14ac:dyDescent="0.3">
      <c r="A3877">
        <v>3887</v>
      </c>
      <c r="B3877" t="s">
        <v>12</v>
      </c>
      <c r="C3877" t="s">
        <v>13</v>
      </c>
      <c r="D3877">
        <v>6</v>
      </c>
      <c r="E3877">
        <v>2</v>
      </c>
      <c r="F3877">
        <v>3581.42</v>
      </c>
      <c r="G3877">
        <v>6295.28</v>
      </c>
      <c r="H3877">
        <v>1573.82</v>
      </c>
      <c r="I3877">
        <v>4897.2299999999996</v>
      </c>
      <c r="J3877">
        <v>-175.77</v>
      </c>
      <c r="K3877">
        <f>Global_Household_Financial_Dyna[[#This Row],[Total_Household_Income]]-Global_Household_Financial_Dyna[[#This Row],[Estimated_Taxes]]</f>
        <v>4721.46</v>
      </c>
      <c r="L3877" s="1">
        <f>Global_Household_Financial_Dyna[[#This Row],[Monthly_Savings]]/Global_Household_Financial_Dyna[[#This Row],[Net Income]]</f>
        <v>-3.7227891372583907E-2</v>
      </c>
      <c r="M3877" s="2">
        <f>Global_Household_Financial_Dyna[[#This Row],[Monthly_Expenses]]/Global_Household_Financial_Dyna[[#This Row],[Net Income]]</f>
        <v>1.0372278913725839</v>
      </c>
      <c r="N3877" t="str">
        <f>IF(Global_Household_Financial_Dyna[[#This Row],[Monthly_Savings]]&lt;0,"High Risk", IF(Global_Household_Financial_Dyna[[#This Row],[Savings Rate%]]&lt;0.1, "Medium", "Safe"))</f>
        <v>High Risk</v>
      </c>
      <c r="O3877">
        <f>Global_Household_Financial_Dyna[[#This Row],[Total_Household_Income]]/Global_Household_Financial_Dyna[[#This Row],[Family_Size]]</f>
        <v>1049.2133333333334</v>
      </c>
      <c r="P3877" s="2">
        <f t="shared" si="120"/>
        <v>0.30718716818024266</v>
      </c>
      <c r="Q3877" s="2">
        <f t="shared" si="121"/>
        <v>-0.34441505955282659</v>
      </c>
      <c r="R3877" s="2" t="str">
        <f>IF(Global_Household_Financial_Dyna[[#This Row],[Vs country_Average]]&lt;-0.2, "Underperformer", IF(Global_Household_Financial_Dyna[[#This Row],[Vs country_Average]]&gt;0.2, "Outperformer", "Normal"))</f>
        <v>Underperformer</v>
      </c>
      <c r="S38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69.091499999999968</v>
      </c>
      <c r="T38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313.95299999999997</v>
      </c>
      <c r="U38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558.81450000000007</v>
      </c>
      <c r="V38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803.67600000000004</v>
      </c>
    </row>
    <row r="3878" spans="1:22" x14ac:dyDescent="0.3">
      <c r="A3878">
        <v>3888</v>
      </c>
      <c r="B3878" t="s">
        <v>16</v>
      </c>
      <c r="C3878" t="s">
        <v>17</v>
      </c>
      <c r="D3878">
        <v>3</v>
      </c>
      <c r="E3878">
        <v>2</v>
      </c>
      <c r="F3878">
        <v>2147.5100000000002</v>
      </c>
      <c r="G3878">
        <v>3941.69</v>
      </c>
      <c r="H3878">
        <v>1379.59</v>
      </c>
      <c r="I3878">
        <v>2875.52</v>
      </c>
      <c r="J3878">
        <v>-313.42</v>
      </c>
      <c r="K3878">
        <f>Global_Household_Financial_Dyna[[#This Row],[Total_Household_Income]]-Global_Household_Financial_Dyna[[#This Row],[Estimated_Taxes]]</f>
        <v>2562.1000000000004</v>
      </c>
      <c r="L3878" s="1">
        <f>Global_Household_Financial_Dyna[[#This Row],[Monthly_Savings]]/Global_Household_Financial_Dyna[[#This Row],[Net Income]]</f>
        <v>-0.12232933921392607</v>
      </c>
      <c r="M3878" s="2">
        <f>Global_Household_Financial_Dyna[[#This Row],[Monthly_Expenses]]/Global_Household_Financial_Dyna[[#This Row],[Net Income]]</f>
        <v>1.122329339213926</v>
      </c>
      <c r="N3878" t="str">
        <f>IF(Global_Household_Financial_Dyna[[#This Row],[Monthly_Savings]]&lt;0,"High Risk", IF(Global_Household_Financial_Dyna[[#This Row],[Savings Rate%]]&lt;0.1, "Medium", "Safe"))</f>
        <v>High Risk</v>
      </c>
      <c r="O3878">
        <f>Global_Household_Financial_Dyna[[#This Row],[Total_Household_Income]]/Global_Household_Financial_Dyna[[#This Row],[Family_Size]]</f>
        <v>1313.8966666666668</v>
      </c>
      <c r="P3878" s="2">
        <f t="shared" si="120"/>
        <v>0.15879799892000862</v>
      </c>
      <c r="Q3878" s="2">
        <f t="shared" si="121"/>
        <v>-0.2811273381339347</v>
      </c>
      <c r="R3878" s="2" t="str">
        <f>IF(Global_Household_Financial_Dyna[[#This Row],[Vs country_Average]]&lt;-0.2, "Underperformer", IF(Global_Household_Financial_Dyna[[#This Row],[Vs country_Average]]&gt;0.2, "Outperformer", "Normal"))</f>
        <v>Underperformer</v>
      </c>
      <c r="S38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-169.64400000000001</v>
      </c>
      <c r="T38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-25.867999999999995</v>
      </c>
      <c r="U38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117.90799999999996</v>
      </c>
      <c r="V38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261.68400000000003</v>
      </c>
    </row>
    <row r="3879" spans="1:22" x14ac:dyDescent="0.3">
      <c r="A3879">
        <v>3889</v>
      </c>
      <c r="B3879" t="s">
        <v>16</v>
      </c>
      <c r="C3879" t="s">
        <v>21</v>
      </c>
      <c r="D3879">
        <v>8</v>
      </c>
      <c r="E3879">
        <v>3</v>
      </c>
      <c r="F3879">
        <v>4133.99</v>
      </c>
      <c r="G3879">
        <v>8450.84</v>
      </c>
      <c r="H3879">
        <v>3380.33</v>
      </c>
      <c r="I3879">
        <v>3933.63</v>
      </c>
      <c r="J3879">
        <v>1136.8800000000001</v>
      </c>
      <c r="K3879">
        <f>Global_Household_Financial_Dyna[[#This Row],[Total_Household_Income]]-Global_Household_Financial_Dyna[[#This Row],[Estimated_Taxes]]</f>
        <v>5070.51</v>
      </c>
      <c r="L3879" s="1">
        <f>Global_Household_Financial_Dyna[[#This Row],[Monthly_Savings]]/Global_Household_Financial_Dyna[[#This Row],[Net Income]]</f>
        <v>0.22421413230621773</v>
      </c>
      <c r="M3879" s="2">
        <f>Global_Household_Financial_Dyna[[#This Row],[Monthly_Expenses]]/Global_Household_Financial_Dyna[[#This Row],[Net Income]]</f>
        <v>0.77578586769378222</v>
      </c>
      <c r="N3879" t="str">
        <f>IF(Global_Household_Financial_Dyna[[#This Row],[Monthly_Savings]]&lt;0,"High Risk", IF(Global_Household_Financial_Dyna[[#This Row],[Savings Rate%]]&lt;0.1, "Medium", "Safe"))</f>
        <v>Safe</v>
      </c>
      <c r="O3879">
        <f>Global_Household_Financial_Dyna[[#This Row],[Total_Household_Income]]/Global_Household_Financial_Dyna[[#This Row],[Family_Size]]</f>
        <v>1056.355</v>
      </c>
      <c r="P3879" s="2">
        <f t="shared" si="120"/>
        <v>0.15879799892000862</v>
      </c>
      <c r="Q3879" s="2">
        <f t="shared" si="121"/>
        <v>6.5416133386209108E-2</v>
      </c>
      <c r="R3879" s="2" t="str">
        <f>IF(Global_Household_Financial_Dyna[[#This Row],[Vs country_Average]]&lt;-0.2, "Underperformer", IF(Global_Household_Financial_Dyna[[#This Row],[Vs country_Average]]&gt;0.2, "Outperformer", "Normal"))</f>
        <v>Normal</v>
      </c>
      <c r="S38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1136.8800000000001</v>
      </c>
      <c r="T38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1136.8800000000001</v>
      </c>
      <c r="U38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1136.8800000000001</v>
      </c>
      <c r="V38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1136.8800000000001</v>
      </c>
    </row>
    <row r="3880" spans="1:22" x14ac:dyDescent="0.3">
      <c r="A3880">
        <v>3890</v>
      </c>
      <c r="B3880" t="s">
        <v>10</v>
      </c>
      <c r="C3880" t="s">
        <v>11</v>
      </c>
      <c r="D3880">
        <v>5</v>
      </c>
      <c r="E3880">
        <v>3</v>
      </c>
      <c r="F3880">
        <v>657.67</v>
      </c>
      <c r="G3880">
        <v>1378.28</v>
      </c>
      <c r="H3880">
        <v>137.83000000000001</v>
      </c>
      <c r="I3880">
        <v>674.57</v>
      </c>
      <c r="J3880">
        <v>565.88</v>
      </c>
      <c r="K3880">
        <f>Global_Household_Financial_Dyna[[#This Row],[Total_Household_Income]]-Global_Household_Financial_Dyna[[#This Row],[Estimated_Taxes]]</f>
        <v>1240.45</v>
      </c>
      <c r="L3880" s="1">
        <f>Global_Household_Financial_Dyna[[#This Row],[Monthly_Savings]]/Global_Household_Financial_Dyna[[#This Row],[Net Income]]</f>
        <v>0.45618928614615661</v>
      </c>
      <c r="M3880" s="2">
        <f>Global_Household_Financial_Dyna[[#This Row],[Monthly_Expenses]]/Global_Household_Financial_Dyna[[#This Row],[Net Income]]</f>
        <v>0.54381071385384339</v>
      </c>
      <c r="N3880" t="str">
        <f>IF(Global_Household_Financial_Dyna[[#This Row],[Monthly_Savings]]&lt;0,"High Risk", IF(Global_Household_Financial_Dyna[[#This Row],[Savings Rate%]]&lt;0.1, "Medium", "Safe"))</f>
        <v>Safe</v>
      </c>
      <c r="O3880">
        <f>Global_Household_Financial_Dyna[[#This Row],[Total_Household_Income]]/Global_Household_Financial_Dyna[[#This Row],[Family_Size]]</f>
        <v>275.65600000000001</v>
      </c>
      <c r="P3880" s="2">
        <f t="shared" si="120"/>
        <v>0.42077341556833553</v>
      </c>
      <c r="Q3880" s="2">
        <f t="shared" si="121"/>
        <v>3.5415870577821085E-2</v>
      </c>
      <c r="R3880" s="2" t="str">
        <f>IF(Global_Household_Financial_Dyna[[#This Row],[Vs country_Average]]&lt;-0.2, "Underperformer", IF(Global_Household_Financial_Dyna[[#This Row],[Vs country_Average]]&gt;0.2, "Outperformer", "Normal"))</f>
        <v>Normal</v>
      </c>
      <c r="S38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565.88</v>
      </c>
      <c r="T38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565.88</v>
      </c>
      <c r="U38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565.88</v>
      </c>
      <c r="V38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565.88</v>
      </c>
    </row>
    <row r="3881" spans="1:22" x14ac:dyDescent="0.3">
      <c r="A3881">
        <v>3891</v>
      </c>
      <c r="B3881" t="s">
        <v>14</v>
      </c>
      <c r="C3881" t="s">
        <v>15</v>
      </c>
      <c r="D3881">
        <v>2</v>
      </c>
      <c r="E3881">
        <v>1</v>
      </c>
      <c r="F3881">
        <v>1085.6600000000001</v>
      </c>
      <c r="G3881">
        <v>1085.6600000000001</v>
      </c>
      <c r="H3881">
        <v>162.85</v>
      </c>
      <c r="I3881">
        <v>968.9</v>
      </c>
      <c r="J3881">
        <v>-46.09</v>
      </c>
      <c r="K3881">
        <f>Global_Household_Financial_Dyna[[#This Row],[Total_Household_Income]]-Global_Household_Financial_Dyna[[#This Row],[Estimated_Taxes]]</f>
        <v>922.81000000000006</v>
      </c>
      <c r="L3881" s="1">
        <f>Global_Household_Financial_Dyna[[#This Row],[Monthly_Savings]]/Global_Household_Financial_Dyna[[#This Row],[Net Income]]</f>
        <v>-4.9945275842264387E-2</v>
      </c>
      <c r="M3881" s="2">
        <f>Global_Household_Financial_Dyna[[#This Row],[Monthly_Expenses]]/Global_Household_Financial_Dyna[[#This Row],[Net Income]]</f>
        <v>1.0499452758422643</v>
      </c>
      <c r="N3881" t="str">
        <f>IF(Global_Household_Financial_Dyna[[#This Row],[Monthly_Savings]]&lt;0,"High Risk", IF(Global_Household_Financial_Dyna[[#This Row],[Savings Rate%]]&lt;0.1, "Medium", "Safe"))</f>
        <v>High Risk</v>
      </c>
      <c r="O3881">
        <f>Global_Household_Financial_Dyna[[#This Row],[Total_Household_Income]]/Global_Household_Financial_Dyna[[#This Row],[Family_Size]]</f>
        <v>542.83000000000004</v>
      </c>
      <c r="P3881" s="2">
        <f t="shared" si="120"/>
        <v>0.39788995363055785</v>
      </c>
      <c r="Q3881" s="2">
        <f t="shared" si="121"/>
        <v>-0.44783522947282223</v>
      </c>
      <c r="R3881" s="2" t="str">
        <f>IF(Global_Household_Financial_Dyna[[#This Row],[Vs country_Average]]&lt;-0.2, "Underperformer", IF(Global_Household_Financial_Dyna[[#This Row],[Vs country_Average]]&gt;0.2, "Outperformer", "Normal"))</f>
        <v>Underperformer</v>
      </c>
      <c r="S38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2.3549999999999969</v>
      </c>
      <c r="T38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50.8</v>
      </c>
      <c r="U38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99.245000000000005</v>
      </c>
      <c r="V38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147.69</v>
      </c>
    </row>
    <row r="3882" spans="1:22" x14ac:dyDescent="0.3">
      <c r="A3882">
        <v>3892</v>
      </c>
      <c r="B3882" t="s">
        <v>16</v>
      </c>
      <c r="C3882" t="s">
        <v>21</v>
      </c>
      <c r="D3882">
        <v>4</v>
      </c>
      <c r="E3882">
        <v>2</v>
      </c>
      <c r="F3882">
        <v>2641.05</v>
      </c>
      <c r="G3882">
        <v>4284.84</v>
      </c>
      <c r="H3882">
        <v>1499.69</v>
      </c>
      <c r="I3882">
        <v>2299.16</v>
      </c>
      <c r="J3882">
        <v>485.98</v>
      </c>
      <c r="K3882">
        <f>Global_Household_Financial_Dyna[[#This Row],[Total_Household_Income]]-Global_Household_Financial_Dyna[[#This Row],[Estimated_Taxes]]</f>
        <v>2785.15</v>
      </c>
      <c r="L3882" s="1">
        <f>Global_Household_Financial_Dyna[[#This Row],[Monthly_Savings]]/Global_Household_Financial_Dyna[[#This Row],[Net Income]]</f>
        <v>0.17448970432472219</v>
      </c>
      <c r="M3882" s="2">
        <f>Global_Household_Financial_Dyna[[#This Row],[Monthly_Expenses]]/Global_Household_Financial_Dyna[[#This Row],[Net Income]]</f>
        <v>0.82550670520438751</v>
      </c>
      <c r="N3882" t="str">
        <f>IF(Global_Household_Financial_Dyna[[#This Row],[Monthly_Savings]]&lt;0,"High Risk", IF(Global_Household_Financial_Dyna[[#This Row],[Savings Rate%]]&lt;0.1, "Medium", "Safe"))</f>
        <v>Safe</v>
      </c>
      <c r="O3882">
        <f>Global_Household_Financial_Dyna[[#This Row],[Total_Household_Income]]/Global_Household_Financial_Dyna[[#This Row],[Family_Size]]</f>
        <v>1071.21</v>
      </c>
      <c r="P3882" s="2">
        <f t="shared" si="120"/>
        <v>0.15879799892000862</v>
      </c>
      <c r="Q3882" s="2">
        <f t="shared" si="121"/>
        <v>1.5691705404713568E-2</v>
      </c>
      <c r="R3882" s="2" t="str">
        <f>IF(Global_Household_Financial_Dyna[[#This Row],[Vs country_Average]]&lt;-0.2, "Underperformer", IF(Global_Household_Financial_Dyna[[#This Row],[Vs country_Average]]&gt;0.2, "Outperformer", "Normal"))</f>
        <v>Normal</v>
      </c>
      <c r="S38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485.98</v>
      </c>
      <c r="T38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485.98</v>
      </c>
      <c r="U38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485.98</v>
      </c>
      <c r="V38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485.98</v>
      </c>
    </row>
    <row r="3883" spans="1:22" x14ac:dyDescent="0.3">
      <c r="A3883">
        <v>3893</v>
      </c>
      <c r="B3883" t="s">
        <v>16</v>
      </c>
      <c r="C3883" t="s">
        <v>17</v>
      </c>
      <c r="D3883">
        <v>4</v>
      </c>
      <c r="E3883">
        <v>1</v>
      </c>
      <c r="F3883">
        <v>2502.79</v>
      </c>
      <c r="G3883">
        <v>2502.79</v>
      </c>
      <c r="H3883">
        <v>875.98</v>
      </c>
      <c r="I3883">
        <v>2375.15</v>
      </c>
      <c r="J3883">
        <v>-748.33</v>
      </c>
      <c r="K3883">
        <f>Global_Household_Financial_Dyna[[#This Row],[Total_Household_Income]]-Global_Household_Financial_Dyna[[#This Row],[Estimated_Taxes]]</f>
        <v>1626.81</v>
      </c>
      <c r="L3883" s="1">
        <f>Global_Household_Financial_Dyna[[#This Row],[Monthly_Savings]]/Global_Household_Financial_Dyna[[#This Row],[Net Income]]</f>
        <v>-0.45999840178017104</v>
      </c>
      <c r="M3883" s="2">
        <f>Global_Household_Financial_Dyna[[#This Row],[Monthly_Expenses]]/Global_Household_Financial_Dyna[[#This Row],[Net Income]]</f>
        <v>1.4600045487795135</v>
      </c>
      <c r="N3883" t="str">
        <f>IF(Global_Household_Financial_Dyna[[#This Row],[Monthly_Savings]]&lt;0,"High Risk", IF(Global_Household_Financial_Dyna[[#This Row],[Savings Rate%]]&lt;0.1, "Medium", "Safe"))</f>
        <v>High Risk</v>
      </c>
      <c r="O3883">
        <f>Global_Household_Financial_Dyna[[#This Row],[Total_Household_Income]]/Global_Household_Financial_Dyna[[#This Row],[Family_Size]]</f>
        <v>625.69749999999999</v>
      </c>
      <c r="P3883" s="2">
        <f t="shared" si="120"/>
        <v>0.15879799892000862</v>
      </c>
      <c r="Q3883" s="2">
        <f t="shared" si="121"/>
        <v>-0.61879640070017961</v>
      </c>
      <c r="R3883" s="2" t="str">
        <f>IF(Global_Household_Financial_Dyna[[#This Row],[Vs country_Average]]&lt;-0.2, "Underperformer", IF(Global_Household_Financial_Dyna[[#This Row],[Vs country_Average]]&gt;0.2, "Outperformer", "Normal"))</f>
        <v>Underperformer</v>
      </c>
      <c r="S38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-629.57249999999999</v>
      </c>
      <c r="T38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-510.815</v>
      </c>
      <c r="U38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-392.0575</v>
      </c>
      <c r="V38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-273.29999999999995</v>
      </c>
    </row>
    <row r="3884" spans="1:22" x14ac:dyDescent="0.3">
      <c r="A3884">
        <v>3894</v>
      </c>
      <c r="B3884" t="s">
        <v>10</v>
      </c>
      <c r="C3884" t="s">
        <v>11</v>
      </c>
      <c r="D3884">
        <v>2</v>
      </c>
      <c r="E3884">
        <v>2</v>
      </c>
      <c r="F3884">
        <v>352.35</v>
      </c>
      <c r="G3884">
        <v>578.91999999999996</v>
      </c>
      <c r="H3884">
        <v>57.89</v>
      </c>
      <c r="I3884">
        <v>463.95</v>
      </c>
      <c r="J3884">
        <v>57.08</v>
      </c>
      <c r="K3884">
        <f>Global_Household_Financial_Dyna[[#This Row],[Total_Household_Income]]-Global_Household_Financial_Dyna[[#This Row],[Estimated_Taxes]]</f>
        <v>521.03</v>
      </c>
      <c r="L3884" s="1">
        <f>Global_Household_Financial_Dyna[[#This Row],[Monthly_Savings]]/Global_Household_Financial_Dyna[[#This Row],[Net Income]]</f>
        <v>0.10955223307679021</v>
      </c>
      <c r="M3884" s="2">
        <f>Global_Household_Financial_Dyna[[#This Row],[Monthly_Expenses]]/Global_Household_Financial_Dyna[[#This Row],[Net Income]]</f>
        <v>0.89044776692320982</v>
      </c>
      <c r="N3884" t="str">
        <f>IF(Global_Household_Financial_Dyna[[#This Row],[Monthly_Savings]]&lt;0,"High Risk", IF(Global_Household_Financial_Dyna[[#This Row],[Savings Rate%]]&lt;0.1, "Medium", "Safe"))</f>
        <v>Safe</v>
      </c>
      <c r="O3884">
        <f>Global_Household_Financial_Dyna[[#This Row],[Total_Household_Income]]/Global_Household_Financial_Dyna[[#This Row],[Family_Size]]</f>
        <v>289.45999999999998</v>
      </c>
      <c r="P3884" s="2">
        <f t="shared" si="120"/>
        <v>0.42077341556833553</v>
      </c>
      <c r="Q3884" s="2">
        <f t="shared" si="121"/>
        <v>-0.31122118249154529</v>
      </c>
      <c r="R3884" s="2" t="str">
        <f>IF(Global_Household_Financial_Dyna[[#This Row],[Vs country_Average]]&lt;-0.2, "Underperformer", IF(Global_Household_Financial_Dyna[[#This Row],[Vs country_Average]]&gt;0.2, "Outperformer", "Normal"))</f>
        <v>Underperformer</v>
      </c>
      <c r="S38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57.08</v>
      </c>
      <c r="T38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57.08</v>
      </c>
      <c r="U38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57.08</v>
      </c>
      <c r="V38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57.08</v>
      </c>
    </row>
    <row r="3885" spans="1:22" x14ac:dyDescent="0.3">
      <c r="A3885">
        <v>3895</v>
      </c>
      <c r="B3885" t="s">
        <v>14</v>
      </c>
      <c r="C3885" t="s">
        <v>15</v>
      </c>
      <c r="D3885">
        <v>2</v>
      </c>
      <c r="E3885">
        <v>2</v>
      </c>
      <c r="F3885">
        <v>1996.02</v>
      </c>
      <c r="G3885">
        <v>3093.06</v>
      </c>
      <c r="H3885">
        <v>463.96</v>
      </c>
      <c r="I3885">
        <v>962.17</v>
      </c>
      <c r="J3885">
        <v>1666.93</v>
      </c>
      <c r="K3885">
        <f>Global_Household_Financial_Dyna[[#This Row],[Total_Household_Income]]-Global_Household_Financial_Dyna[[#This Row],[Estimated_Taxes]]</f>
        <v>2629.1</v>
      </c>
      <c r="L3885" s="1">
        <f>Global_Household_Financial_Dyna[[#This Row],[Monthly_Savings]]/Global_Household_Financial_Dyna[[#This Row],[Net Income]]</f>
        <v>0.63403065687877991</v>
      </c>
      <c r="M3885" s="2">
        <f>Global_Household_Financial_Dyna[[#This Row],[Monthly_Expenses]]/Global_Household_Financial_Dyna[[#This Row],[Net Income]]</f>
        <v>0.3659693431212202</v>
      </c>
      <c r="N3885" t="str">
        <f>IF(Global_Household_Financial_Dyna[[#This Row],[Monthly_Savings]]&lt;0,"High Risk", IF(Global_Household_Financial_Dyna[[#This Row],[Savings Rate%]]&lt;0.1, "Medium", "Safe"))</f>
        <v>Safe</v>
      </c>
      <c r="O3885">
        <f>Global_Household_Financial_Dyna[[#This Row],[Total_Household_Income]]/Global_Household_Financial_Dyna[[#This Row],[Family_Size]]</f>
        <v>1546.53</v>
      </c>
      <c r="P3885" s="2">
        <f t="shared" si="120"/>
        <v>0.39788995363055785</v>
      </c>
      <c r="Q3885" s="2">
        <f t="shared" si="121"/>
        <v>0.23614070324822206</v>
      </c>
      <c r="R3885" s="2" t="str">
        <f>IF(Global_Household_Financial_Dyna[[#This Row],[Vs country_Average]]&lt;-0.2, "Underperformer", IF(Global_Household_Financial_Dyna[[#This Row],[Vs country_Average]]&gt;0.2, "Outperformer", "Normal"))</f>
        <v>Outperformer</v>
      </c>
      <c r="S38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1666.93</v>
      </c>
      <c r="T38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1666.93</v>
      </c>
      <c r="U38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1666.93</v>
      </c>
      <c r="V38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1666.93</v>
      </c>
    </row>
    <row r="3886" spans="1:22" x14ac:dyDescent="0.3">
      <c r="A3886">
        <v>3896</v>
      </c>
      <c r="B3886" t="s">
        <v>14</v>
      </c>
      <c r="C3886" t="s">
        <v>15</v>
      </c>
      <c r="D3886">
        <v>8</v>
      </c>
      <c r="E3886">
        <v>3</v>
      </c>
      <c r="F3886">
        <v>1267.55</v>
      </c>
      <c r="G3886">
        <v>3126.77</v>
      </c>
      <c r="H3886">
        <v>469.02</v>
      </c>
      <c r="I3886">
        <v>2056.8200000000002</v>
      </c>
      <c r="J3886">
        <v>600.94000000000005</v>
      </c>
      <c r="K3886">
        <f>Global_Household_Financial_Dyna[[#This Row],[Total_Household_Income]]-Global_Household_Financial_Dyna[[#This Row],[Estimated_Taxes]]</f>
        <v>2657.75</v>
      </c>
      <c r="L3886" s="1">
        <f>Global_Household_Financial_Dyna[[#This Row],[Monthly_Savings]]/Global_Household_Financial_Dyna[[#This Row],[Net Income]]</f>
        <v>0.22610855046561942</v>
      </c>
      <c r="M3886" s="2">
        <f>Global_Household_Financial_Dyna[[#This Row],[Monthly_Expenses]]/Global_Household_Financial_Dyna[[#This Row],[Net Income]]</f>
        <v>0.77389521211551127</v>
      </c>
      <c r="N3886" t="str">
        <f>IF(Global_Household_Financial_Dyna[[#This Row],[Monthly_Savings]]&lt;0,"High Risk", IF(Global_Household_Financial_Dyna[[#This Row],[Savings Rate%]]&lt;0.1, "Medium", "Safe"))</f>
        <v>Safe</v>
      </c>
      <c r="O3886">
        <f>Global_Household_Financial_Dyna[[#This Row],[Total_Household_Income]]/Global_Household_Financial_Dyna[[#This Row],[Family_Size]]</f>
        <v>390.84625</v>
      </c>
      <c r="P3886" s="2">
        <f t="shared" si="120"/>
        <v>0.39788995363055785</v>
      </c>
      <c r="Q3886" s="2">
        <f t="shared" si="121"/>
        <v>-0.17178140316493842</v>
      </c>
      <c r="R3886" s="2" t="str">
        <f>IF(Global_Household_Financial_Dyna[[#This Row],[Vs country_Average]]&lt;-0.2, "Underperformer", IF(Global_Household_Financial_Dyna[[#This Row],[Vs country_Average]]&gt;0.2, "Outperformer", "Normal"))</f>
        <v>Normal</v>
      </c>
      <c r="S38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600.94000000000005</v>
      </c>
      <c r="T38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600.94000000000005</v>
      </c>
      <c r="U38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600.94000000000005</v>
      </c>
      <c r="V38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600.94000000000005</v>
      </c>
    </row>
    <row r="3887" spans="1:22" x14ac:dyDescent="0.3">
      <c r="A3887">
        <v>3897</v>
      </c>
      <c r="B3887" t="s">
        <v>18</v>
      </c>
      <c r="C3887" t="s">
        <v>19</v>
      </c>
      <c r="D3887">
        <v>5</v>
      </c>
      <c r="E3887">
        <v>3</v>
      </c>
      <c r="F3887">
        <v>1582.47</v>
      </c>
      <c r="G3887">
        <v>3373.44</v>
      </c>
      <c r="H3887">
        <v>742.16</v>
      </c>
      <c r="I3887">
        <v>3201.4</v>
      </c>
      <c r="J3887">
        <v>-570.11</v>
      </c>
      <c r="K3887">
        <f>Global_Household_Financial_Dyna[[#This Row],[Total_Household_Income]]-Global_Household_Financial_Dyna[[#This Row],[Estimated_Taxes]]</f>
        <v>2631.28</v>
      </c>
      <c r="L3887" s="1">
        <f>Global_Household_Financial_Dyna[[#This Row],[Monthly_Savings]]/Global_Household_Financial_Dyna[[#This Row],[Net Income]]</f>
        <v>-0.21666641330455139</v>
      </c>
      <c r="M3887" s="2">
        <f>Global_Household_Financial_Dyna[[#This Row],[Monthly_Expenses]]/Global_Household_Financial_Dyna[[#This Row],[Net Income]]</f>
        <v>1.2166702137362804</v>
      </c>
      <c r="N3887" t="str">
        <f>IF(Global_Household_Financial_Dyna[[#This Row],[Monthly_Savings]]&lt;0,"High Risk", IF(Global_Household_Financial_Dyna[[#This Row],[Savings Rate%]]&lt;0.1, "Medium", "Safe"))</f>
        <v>High Risk</v>
      </c>
      <c r="O3887">
        <f>Global_Household_Financial_Dyna[[#This Row],[Total_Household_Income]]/Global_Household_Financial_Dyna[[#This Row],[Family_Size]]</f>
        <v>674.68799999999999</v>
      </c>
      <c r="P3887" s="2">
        <f t="shared" si="120"/>
        <v>0.32336204947805613</v>
      </c>
      <c r="Q3887" s="2">
        <f t="shared" si="121"/>
        <v>-0.54002846278260752</v>
      </c>
      <c r="R3887" s="2" t="str">
        <f>IF(Global_Household_Financial_Dyna[[#This Row],[Vs country_Average]]&lt;-0.2, "Underperformer", IF(Global_Household_Financial_Dyna[[#This Row],[Vs country_Average]]&gt;0.2, "Outperformer", "Normal"))</f>
        <v>Underperformer</v>
      </c>
      <c r="S38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-410.03999999999996</v>
      </c>
      <c r="T38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-249.96999999999997</v>
      </c>
      <c r="U38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-89.899999999999977</v>
      </c>
      <c r="V38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70.170000000000073</v>
      </c>
    </row>
    <row r="3888" spans="1:22" x14ac:dyDescent="0.3">
      <c r="A3888">
        <v>3898</v>
      </c>
      <c r="B3888" t="s">
        <v>14</v>
      </c>
      <c r="C3888" t="s">
        <v>15</v>
      </c>
      <c r="D3888">
        <v>3</v>
      </c>
      <c r="E3888">
        <v>3</v>
      </c>
      <c r="F3888">
        <v>1816.36</v>
      </c>
      <c r="G3888">
        <v>4039.21</v>
      </c>
      <c r="H3888">
        <v>605.88</v>
      </c>
      <c r="I3888">
        <v>751.63</v>
      </c>
      <c r="J3888">
        <v>2681.7</v>
      </c>
      <c r="K3888">
        <f>Global_Household_Financial_Dyna[[#This Row],[Total_Household_Income]]-Global_Household_Financial_Dyna[[#This Row],[Estimated_Taxes]]</f>
        <v>3433.33</v>
      </c>
      <c r="L3888" s="1">
        <f>Global_Household_Financial_Dyna[[#This Row],[Monthly_Savings]]/Global_Household_Financial_Dyna[[#This Row],[Net Income]]</f>
        <v>0.78107842823148366</v>
      </c>
      <c r="M3888" s="2">
        <f>Global_Household_Financial_Dyna[[#This Row],[Monthly_Expenses]]/Global_Household_Financial_Dyna[[#This Row],[Net Income]]</f>
        <v>0.21892157176851629</v>
      </c>
      <c r="N3888" t="str">
        <f>IF(Global_Household_Financial_Dyna[[#This Row],[Monthly_Savings]]&lt;0,"High Risk", IF(Global_Household_Financial_Dyna[[#This Row],[Savings Rate%]]&lt;0.1, "Medium", "Safe"))</f>
        <v>Safe</v>
      </c>
      <c r="O3888">
        <f>Global_Household_Financial_Dyna[[#This Row],[Total_Household_Income]]/Global_Household_Financial_Dyna[[#This Row],[Family_Size]]</f>
        <v>1346.4033333333334</v>
      </c>
      <c r="P3888" s="2">
        <f t="shared" si="120"/>
        <v>0.39788995363055785</v>
      </c>
      <c r="Q3888" s="2">
        <f t="shared" si="121"/>
        <v>0.38318847460092581</v>
      </c>
      <c r="R3888" s="2" t="str">
        <f>IF(Global_Household_Financial_Dyna[[#This Row],[Vs country_Average]]&lt;-0.2, "Underperformer", IF(Global_Household_Financial_Dyna[[#This Row],[Vs country_Average]]&gt;0.2, "Outperformer", "Normal"))</f>
        <v>Outperformer</v>
      </c>
      <c r="S38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2681.7</v>
      </c>
      <c r="T38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2681.7</v>
      </c>
      <c r="U38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2681.7</v>
      </c>
      <c r="V38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2681.7</v>
      </c>
    </row>
    <row r="3889" spans="1:22" x14ac:dyDescent="0.3">
      <c r="A3889">
        <v>3899</v>
      </c>
      <c r="B3889" t="s">
        <v>16</v>
      </c>
      <c r="C3889" t="s">
        <v>17</v>
      </c>
      <c r="D3889">
        <v>2</v>
      </c>
      <c r="E3889">
        <v>2</v>
      </c>
      <c r="F3889">
        <v>6874.2</v>
      </c>
      <c r="G3889">
        <v>11055.69</v>
      </c>
      <c r="H3889">
        <v>4422.28</v>
      </c>
      <c r="I3889">
        <v>2232.2600000000002</v>
      </c>
      <c r="J3889">
        <v>4401.1499999999996</v>
      </c>
      <c r="K3889">
        <f>Global_Household_Financial_Dyna[[#This Row],[Total_Household_Income]]-Global_Household_Financial_Dyna[[#This Row],[Estimated_Taxes]]</f>
        <v>6633.4100000000008</v>
      </c>
      <c r="L3889" s="1">
        <f>Global_Household_Financial_Dyna[[#This Row],[Monthly_Savings]]/Global_Household_Financial_Dyna[[#This Row],[Net Income]]</f>
        <v>0.66348228136056708</v>
      </c>
      <c r="M3889" s="2">
        <f>Global_Household_Financial_Dyna[[#This Row],[Monthly_Expenses]]/Global_Household_Financial_Dyna[[#This Row],[Net Income]]</f>
        <v>0.33651771863943281</v>
      </c>
      <c r="N3889" t="str">
        <f>IF(Global_Household_Financial_Dyna[[#This Row],[Monthly_Savings]]&lt;0,"High Risk", IF(Global_Household_Financial_Dyna[[#This Row],[Savings Rate%]]&lt;0.1, "Medium", "Safe"))</f>
        <v>Safe</v>
      </c>
      <c r="O3889">
        <f>Global_Household_Financial_Dyna[[#This Row],[Total_Household_Income]]/Global_Household_Financial_Dyna[[#This Row],[Family_Size]]</f>
        <v>5527.8450000000003</v>
      </c>
      <c r="P3889" s="2">
        <f t="shared" si="120"/>
        <v>0.15879799892000862</v>
      </c>
      <c r="Q3889" s="2">
        <f t="shared" si="121"/>
        <v>0.50468428244055841</v>
      </c>
      <c r="R3889" s="2" t="str">
        <f>IF(Global_Household_Financial_Dyna[[#This Row],[Vs country_Average]]&lt;-0.2, "Underperformer", IF(Global_Household_Financial_Dyna[[#This Row],[Vs country_Average]]&gt;0.2, "Outperformer", "Normal"))</f>
        <v>Outperformer</v>
      </c>
      <c r="S38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4401.1499999999996</v>
      </c>
      <c r="T38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4401.1499999999996</v>
      </c>
      <c r="U38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4401.1499999999996</v>
      </c>
      <c r="V38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4401.1499999999996</v>
      </c>
    </row>
    <row r="3890" spans="1:22" x14ac:dyDescent="0.3">
      <c r="A3890">
        <v>3900</v>
      </c>
      <c r="B3890" t="s">
        <v>14</v>
      </c>
      <c r="C3890" t="s">
        <v>15</v>
      </c>
      <c r="D3890">
        <v>3</v>
      </c>
      <c r="E3890">
        <v>3</v>
      </c>
      <c r="F3890">
        <v>1332.67</v>
      </c>
      <c r="G3890">
        <v>3038.03</v>
      </c>
      <c r="H3890">
        <v>455.7</v>
      </c>
      <c r="I3890">
        <v>1065.68</v>
      </c>
      <c r="J3890">
        <v>1516.65</v>
      </c>
      <c r="K3890">
        <f>Global_Household_Financial_Dyna[[#This Row],[Total_Household_Income]]-Global_Household_Financial_Dyna[[#This Row],[Estimated_Taxes]]</f>
        <v>2582.3300000000004</v>
      </c>
      <c r="L3890" s="1">
        <f>Global_Household_Financial_Dyna[[#This Row],[Monthly_Savings]]/Global_Household_Financial_Dyna[[#This Row],[Net Income]]</f>
        <v>0.58731842948035295</v>
      </c>
      <c r="M3890" s="2">
        <f>Global_Household_Financial_Dyna[[#This Row],[Monthly_Expenses]]/Global_Household_Financial_Dyna[[#This Row],[Net Income]]</f>
        <v>0.41268157051964693</v>
      </c>
      <c r="N3890" t="str">
        <f>IF(Global_Household_Financial_Dyna[[#This Row],[Monthly_Savings]]&lt;0,"High Risk", IF(Global_Household_Financial_Dyna[[#This Row],[Savings Rate%]]&lt;0.1, "Medium", "Safe"))</f>
        <v>Safe</v>
      </c>
      <c r="O3890">
        <f>Global_Household_Financial_Dyna[[#This Row],[Total_Household_Income]]/Global_Household_Financial_Dyna[[#This Row],[Family_Size]]</f>
        <v>1012.6766666666667</v>
      </c>
      <c r="P3890" s="2">
        <f t="shared" si="120"/>
        <v>0.39788995363055785</v>
      </c>
      <c r="Q3890" s="2">
        <f t="shared" si="121"/>
        <v>0.18942847584979511</v>
      </c>
      <c r="R3890" s="2" t="str">
        <f>IF(Global_Household_Financial_Dyna[[#This Row],[Vs country_Average]]&lt;-0.2, "Underperformer", IF(Global_Household_Financial_Dyna[[#This Row],[Vs country_Average]]&gt;0.2, "Outperformer", "Normal"))</f>
        <v>Normal</v>
      </c>
      <c r="S38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1516.65</v>
      </c>
      <c r="T38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1516.65</v>
      </c>
      <c r="U38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1516.65</v>
      </c>
      <c r="V38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1516.65</v>
      </c>
    </row>
    <row r="3891" spans="1:22" x14ac:dyDescent="0.3">
      <c r="A3891">
        <v>3901</v>
      </c>
      <c r="B3891" t="s">
        <v>10</v>
      </c>
      <c r="C3891" t="s">
        <v>22</v>
      </c>
      <c r="D3891">
        <v>8</v>
      </c>
      <c r="E3891">
        <v>3</v>
      </c>
      <c r="F3891">
        <v>1145.24</v>
      </c>
      <c r="G3891">
        <v>2423.83</v>
      </c>
      <c r="H3891">
        <v>242.38</v>
      </c>
      <c r="I3891">
        <v>1026.1300000000001</v>
      </c>
      <c r="J3891">
        <v>1155.32</v>
      </c>
      <c r="K3891">
        <f>Global_Household_Financial_Dyna[[#This Row],[Total_Household_Income]]-Global_Household_Financial_Dyna[[#This Row],[Estimated_Taxes]]</f>
        <v>2181.4499999999998</v>
      </c>
      <c r="L3891" s="1">
        <f>Global_Household_Financial_Dyna[[#This Row],[Monthly_Savings]]/Global_Household_Financial_Dyna[[#This Row],[Net Income]]</f>
        <v>0.52961103852941849</v>
      </c>
      <c r="M3891" s="2">
        <f>Global_Household_Financial_Dyna[[#This Row],[Monthly_Expenses]]/Global_Household_Financial_Dyna[[#This Row],[Net Income]]</f>
        <v>0.47038896147058157</v>
      </c>
      <c r="N3891" t="str">
        <f>IF(Global_Household_Financial_Dyna[[#This Row],[Monthly_Savings]]&lt;0,"High Risk", IF(Global_Household_Financial_Dyna[[#This Row],[Savings Rate%]]&lt;0.1, "Medium", "Safe"))</f>
        <v>Safe</v>
      </c>
      <c r="O3891">
        <f>Global_Household_Financial_Dyna[[#This Row],[Total_Household_Income]]/Global_Household_Financial_Dyna[[#This Row],[Family_Size]]</f>
        <v>302.97874999999999</v>
      </c>
      <c r="P3891" s="2">
        <f t="shared" si="120"/>
        <v>0.42077341556833553</v>
      </c>
      <c r="Q3891" s="2">
        <f t="shared" si="121"/>
        <v>0.10883762296108296</v>
      </c>
      <c r="R3891" s="2" t="str">
        <f>IF(Global_Household_Financial_Dyna[[#This Row],[Vs country_Average]]&lt;-0.2, "Underperformer", IF(Global_Household_Financial_Dyna[[#This Row],[Vs country_Average]]&gt;0.2, "Outperformer", "Normal"))</f>
        <v>Normal</v>
      </c>
      <c r="S38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1155.32</v>
      </c>
      <c r="T38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1155.32</v>
      </c>
      <c r="U38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1155.32</v>
      </c>
      <c r="V38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1155.32</v>
      </c>
    </row>
    <row r="3892" spans="1:22" x14ac:dyDescent="0.3">
      <c r="A3892">
        <v>3902</v>
      </c>
      <c r="B3892" t="s">
        <v>10</v>
      </c>
      <c r="C3892" t="s">
        <v>22</v>
      </c>
      <c r="D3892">
        <v>7</v>
      </c>
      <c r="E3892">
        <v>2</v>
      </c>
      <c r="F3892">
        <v>824.63</v>
      </c>
      <c r="G3892">
        <v>1376.65</v>
      </c>
      <c r="H3892">
        <v>137.66999999999999</v>
      </c>
      <c r="I3892">
        <v>969.83</v>
      </c>
      <c r="J3892">
        <v>269.16000000000003</v>
      </c>
      <c r="K3892">
        <f>Global_Household_Financial_Dyna[[#This Row],[Total_Household_Income]]-Global_Household_Financial_Dyna[[#This Row],[Estimated_Taxes]]</f>
        <v>1238.98</v>
      </c>
      <c r="L3892" s="1">
        <f>Global_Household_Financial_Dyna[[#This Row],[Monthly_Savings]]/Global_Household_Financial_Dyna[[#This Row],[Net Income]]</f>
        <v>0.21724321619396603</v>
      </c>
      <c r="M3892" s="2">
        <f>Global_Household_Financial_Dyna[[#This Row],[Monthly_Expenses]]/Global_Household_Financial_Dyna[[#This Row],[Net Income]]</f>
        <v>0.78276485496133918</v>
      </c>
      <c r="N3892" t="str">
        <f>IF(Global_Household_Financial_Dyna[[#This Row],[Monthly_Savings]]&lt;0,"High Risk", IF(Global_Household_Financial_Dyna[[#This Row],[Savings Rate%]]&lt;0.1, "Medium", "Safe"))</f>
        <v>Safe</v>
      </c>
      <c r="O3892">
        <f>Global_Household_Financial_Dyna[[#This Row],[Total_Household_Income]]/Global_Household_Financial_Dyna[[#This Row],[Family_Size]]</f>
        <v>196.66428571428574</v>
      </c>
      <c r="P3892" s="2">
        <f t="shared" si="120"/>
        <v>0.42077341556833553</v>
      </c>
      <c r="Q3892" s="2">
        <f t="shared" si="121"/>
        <v>-0.2035301993743695</v>
      </c>
      <c r="R3892" s="2" t="str">
        <f>IF(Global_Household_Financial_Dyna[[#This Row],[Vs country_Average]]&lt;-0.2, "Underperformer", IF(Global_Household_Financial_Dyna[[#This Row],[Vs country_Average]]&gt;0.2, "Outperformer", "Normal"))</f>
        <v>Underperformer</v>
      </c>
      <c r="S38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269.16000000000003</v>
      </c>
      <c r="T38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269.16000000000003</v>
      </c>
      <c r="U38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269.16000000000003</v>
      </c>
      <c r="V38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269.16000000000003</v>
      </c>
    </row>
    <row r="3893" spans="1:22" x14ac:dyDescent="0.3">
      <c r="A3893">
        <v>3903</v>
      </c>
      <c r="B3893" t="s">
        <v>12</v>
      </c>
      <c r="C3893" t="s">
        <v>13</v>
      </c>
      <c r="D3893">
        <v>1</v>
      </c>
      <c r="E3893">
        <v>1</v>
      </c>
      <c r="F3893">
        <v>2608.7199999999998</v>
      </c>
      <c r="G3893">
        <v>2608.7199999999998</v>
      </c>
      <c r="H3893">
        <v>652.17999999999995</v>
      </c>
      <c r="I3893">
        <v>1985.35</v>
      </c>
      <c r="J3893">
        <v>-28.8</v>
      </c>
      <c r="K3893">
        <f>Global_Household_Financial_Dyna[[#This Row],[Total_Household_Income]]-Global_Household_Financial_Dyna[[#This Row],[Estimated_Taxes]]</f>
        <v>1956.54</v>
      </c>
      <c r="L3893" s="1">
        <f>Global_Household_Financial_Dyna[[#This Row],[Monthly_Savings]]/Global_Household_Financial_Dyna[[#This Row],[Net Income]]</f>
        <v>-1.4719862614615598E-2</v>
      </c>
      <c r="M3893" s="2">
        <f>Global_Household_Financial_Dyna[[#This Row],[Monthly_Expenses]]/Global_Household_Financial_Dyna[[#This Row],[Net Income]]</f>
        <v>1.0147249736780235</v>
      </c>
      <c r="N3893" t="str">
        <f>IF(Global_Household_Financial_Dyna[[#This Row],[Monthly_Savings]]&lt;0,"High Risk", IF(Global_Household_Financial_Dyna[[#This Row],[Savings Rate%]]&lt;0.1, "Medium", "Safe"))</f>
        <v>High Risk</v>
      </c>
      <c r="O3893">
        <f>Global_Household_Financial_Dyna[[#This Row],[Total_Household_Income]]/Global_Household_Financial_Dyna[[#This Row],[Family_Size]]</f>
        <v>2608.7199999999998</v>
      </c>
      <c r="P3893" s="2">
        <f t="shared" si="120"/>
        <v>0.30718716818024266</v>
      </c>
      <c r="Q3893" s="2">
        <f t="shared" si="121"/>
        <v>-0.32190703079485827</v>
      </c>
      <c r="R3893" s="2" t="str">
        <f>IF(Global_Household_Financial_Dyna[[#This Row],[Vs country_Average]]&lt;-0.2, "Underperformer", IF(Global_Household_Financial_Dyna[[#This Row],[Vs country_Average]]&gt;0.2, "Outperformer", "Normal"))</f>
        <v>Underperformer</v>
      </c>
      <c r="S38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70.467500000000015</v>
      </c>
      <c r="T38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169.73500000000001</v>
      </c>
      <c r="U38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269.00249999999994</v>
      </c>
      <c r="V38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368.27000000000004</v>
      </c>
    </row>
    <row r="3894" spans="1:22" x14ac:dyDescent="0.3">
      <c r="A3894">
        <v>3904</v>
      </c>
      <c r="B3894" t="s">
        <v>10</v>
      </c>
      <c r="C3894" t="s">
        <v>11</v>
      </c>
      <c r="D3894">
        <v>4</v>
      </c>
      <c r="E3894">
        <v>3</v>
      </c>
      <c r="F3894">
        <v>1004.35</v>
      </c>
      <c r="G3894">
        <v>2325.14</v>
      </c>
      <c r="H3894">
        <v>232.51</v>
      </c>
      <c r="I3894">
        <v>528.83000000000004</v>
      </c>
      <c r="J3894">
        <v>1563.79</v>
      </c>
      <c r="K3894">
        <f>Global_Household_Financial_Dyna[[#This Row],[Total_Household_Income]]-Global_Household_Financial_Dyna[[#This Row],[Estimated_Taxes]]</f>
        <v>2092.63</v>
      </c>
      <c r="L3894" s="1">
        <f>Global_Household_Financial_Dyna[[#This Row],[Monthly_Savings]]/Global_Household_Financial_Dyna[[#This Row],[Net Income]]</f>
        <v>0.74728451756880088</v>
      </c>
      <c r="M3894" s="2">
        <f>Global_Household_Financial_Dyna[[#This Row],[Monthly_Expenses]]/Global_Household_Financial_Dyna[[#This Row],[Net Income]]</f>
        <v>0.25271070375556121</v>
      </c>
      <c r="N3894" t="str">
        <f>IF(Global_Household_Financial_Dyna[[#This Row],[Monthly_Savings]]&lt;0,"High Risk", IF(Global_Household_Financial_Dyna[[#This Row],[Savings Rate%]]&lt;0.1, "Medium", "Safe"))</f>
        <v>Safe</v>
      </c>
      <c r="O3894">
        <f>Global_Household_Financial_Dyna[[#This Row],[Total_Household_Income]]/Global_Household_Financial_Dyna[[#This Row],[Family_Size]]</f>
        <v>581.28499999999997</v>
      </c>
      <c r="P3894" s="2">
        <f t="shared" si="120"/>
        <v>0.42077341556833553</v>
      </c>
      <c r="Q3894" s="2">
        <f t="shared" si="121"/>
        <v>0.32651110200046535</v>
      </c>
      <c r="R3894" s="2" t="str">
        <f>IF(Global_Household_Financial_Dyna[[#This Row],[Vs country_Average]]&lt;-0.2, "Underperformer", IF(Global_Household_Financial_Dyna[[#This Row],[Vs country_Average]]&gt;0.2, "Outperformer", "Normal"))</f>
        <v>Outperformer</v>
      </c>
      <c r="S38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1563.79</v>
      </c>
      <c r="T38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1563.79</v>
      </c>
      <c r="U38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1563.79</v>
      </c>
      <c r="V38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1563.79</v>
      </c>
    </row>
    <row r="3895" spans="1:22" x14ac:dyDescent="0.3">
      <c r="A3895">
        <v>3905</v>
      </c>
      <c r="B3895" t="s">
        <v>14</v>
      </c>
      <c r="C3895" t="s">
        <v>15</v>
      </c>
      <c r="D3895">
        <v>5</v>
      </c>
      <c r="E3895">
        <v>1</v>
      </c>
      <c r="F3895">
        <v>1322.44</v>
      </c>
      <c r="G3895">
        <v>1322.44</v>
      </c>
      <c r="H3895">
        <v>198.37</v>
      </c>
      <c r="I3895">
        <v>990.93</v>
      </c>
      <c r="J3895">
        <v>133.13999999999999</v>
      </c>
      <c r="K3895">
        <f>Global_Household_Financial_Dyna[[#This Row],[Total_Household_Income]]-Global_Household_Financial_Dyna[[#This Row],[Estimated_Taxes]]</f>
        <v>1124.0700000000002</v>
      </c>
      <c r="L3895" s="1">
        <f>Global_Household_Financial_Dyna[[#This Row],[Monthly_Savings]]/Global_Household_Financial_Dyna[[#This Row],[Net Income]]</f>
        <v>0.11844458085350554</v>
      </c>
      <c r="M3895" s="2">
        <f>Global_Household_Financial_Dyna[[#This Row],[Monthly_Expenses]]/Global_Household_Financial_Dyna[[#This Row],[Net Income]]</f>
        <v>0.88155541914649427</v>
      </c>
      <c r="N3895" t="str">
        <f>IF(Global_Household_Financial_Dyna[[#This Row],[Monthly_Savings]]&lt;0,"High Risk", IF(Global_Household_Financial_Dyna[[#This Row],[Savings Rate%]]&lt;0.1, "Medium", "Safe"))</f>
        <v>Safe</v>
      </c>
      <c r="O3895">
        <f>Global_Household_Financial_Dyna[[#This Row],[Total_Household_Income]]/Global_Household_Financial_Dyna[[#This Row],[Family_Size]]</f>
        <v>264.488</v>
      </c>
      <c r="P3895" s="2">
        <f t="shared" si="120"/>
        <v>0.39788995363055785</v>
      </c>
      <c r="Q3895" s="2">
        <f t="shared" si="121"/>
        <v>-0.27944537277705228</v>
      </c>
      <c r="R3895" s="2" t="str">
        <f>IF(Global_Household_Financial_Dyna[[#This Row],[Vs country_Average]]&lt;-0.2, "Underperformer", IF(Global_Household_Financial_Dyna[[#This Row],[Vs country_Average]]&gt;0.2, "Outperformer", "Normal"))</f>
        <v>Underperformer</v>
      </c>
      <c r="S38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133.13999999999999</v>
      </c>
      <c r="T38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133.13999999999999</v>
      </c>
      <c r="U38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133.13999999999999</v>
      </c>
      <c r="V38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133.13999999999999</v>
      </c>
    </row>
    <row r="3896" spans="1:22" x14ac:dyDescent="0.3">
      <c r="A3896">
        <v>3906</v>
      </c>
      <c r="B3896" t="s">
        <v>10</v>
      </c>
      <c r="C3896" t="s">
        <v>11</v>
      </c>
      <c r="D3896">
        <v>4</v>
      </c>
      <c r="E3896">
        <v>2</v>
      </c>
      <c r="F3896">
        <v>1359.88</v>
      </c>
      <c r="G3896">
        <v>2082.8200000000002</v>
      </c>
      <c r="H3896">
        <v>208.28</v>
      </c>
      <c r="I3896">
        <v>529.08000000000004</v>
      </c>
      <c r="J3896">
        <v>1345.45</v>
      </c>
      <c r="K3896">
        <f>Global_Household_Financial_Dyna[[#This Row],[Total_Household_Income]]-Global_Household_Financial_Dyna[[#This Row],[Estimated_Taxes]]</f>
        <v>1874.5400000000002</v>
      </c>
      <c r="L3896" s="1">
        <f>Global_Household_Financial_Dyna[[#This Row],[Monthly_Savings]]/Global_Household_Financial_Dyna[[#This Row],[Net Income]]</f>
        <v>0.71774942119133223</v>
      </c>
      <c r="M3896" s="2">
        <f>Global_Household_Financial_Dyna[[#This Row],[Monthly_Expenses]]/Global_Household_Financial_Dyna[[#This Row],[Net Income]]</f>
        <v>0.28224524416656888</v>
      </c>
      <c r="N3896" t="str">
        <f>IF(Global_Household_Financial_Dyna[[#This Row],[Monthly_Savings]]&lt;0,"High Risk", IF(Global_Household_Financial_Dyna[[#This Row],[Savings Rate%]]&lt;0.1, "Medium", "Safe"))</f>
        <v>Safe</v>
      </c>
      <c r="O3896">
        <f>Global_Household_Financial_Dyna[[#This Row],[Total_Household_Income]]/Global_Household_Financial_Dyna[[#This Row],[Family_Size]]</f>
        <v>520.70500000000004</v>
      </c>
      <c r="P3896" s="2">
        <f t="shared" si="120"/>
        <v>0.42077341556833553</v>
      </c>
      <c r="Q3896" s="2">
        <f t="shared" si="121"/>
        <v>0.2969760056229967</v>
      </c>
      <c r="R3896" s="2" t="str">
        <f>IF(Global_Household_Financial_Dyna[[#This Row],[Vs country_Average]]&lt;-0.2, "Underperformer", IF(Global_Household_Financial_Dyna[[#This Row],[Vs country_Average]]&gt;0.2, "Outperformer", "Normal"))</f>
        <v>Outperformer</v>
      </c>
      <c r="S38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1345.45</v>
      </c>
      <c r="T38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1345.45</v>
      </c>
      <c r="U38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1345.45</v>
      </c>
      <c r="V38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1345.45</v>
      </c>
    </row>
    <row r="3897" spans="1:22" x14ac:dyDescent="0.3">
      <c r="A3897">
        <v>3907</v>
      </c>
      <c r="B3897" t="s">
        <v>16</v>
      </c>
      <c r="C3897" t="s">
        <v>21</v>
      </c>
      <c r="D3897">
        <v>5</v>
      </c>
      <c r="E3897">
        <v>3</v>
      </c>
      <c r="F3897">
        <v>3155.46</v>
      </c>
      <c r="G3897">
        <v>6973.96</v>
      </c>
      <c r="H3897">
        <v>2440.89</v>
      </c>
      <c r="I3897">
        <v>3969.8</v>
      </c>
      <c r="J3897">
        <v>563.28</v>
      </c>
      <c r="K3897">
        <f>Global_Household_Financial_Dyna[[#This Row],[Total_Household_Income]]-Global_Household_Financial_Dyna[[#This Row],[Estimated_Taxes]]</f>
        <v>4533.07</v>
      </c>
      <c r="L3897" s="1">
        <f>Global_Household_Financial_Dyna[[#This Row],[Monthly_Savings]]/Global_Household_Financial_Dyna[[#This Row],[Net Income]]</f>
        <v>0.12426015922983762</v>
      </c>
      <c r="M3897" s="2">
        <f>Global_Household_Financial_Dyna[[#This Row],[Monthly_Expenses]]/Global_Household_Financial_Dyna[[#This Row],[Net Income]]</f>
        <v>0.8757420467806587</v>
      </c>
      <c r="N3897" t="str">
        <f>IF(Global_Household_Financial_Dyna[[#This Row],[Monthly_Savings]]&lt;0,"High Risk", IF(Global_Household_Financial_Dyna[[#This Row],[Savings Rate%]]&lt;0.1, "Medium", "Safe"))</f>
        <v>Safe</v>
      </c>
      <c r="O3897">
        <f>Global_Household_Financial_Dyna[[#This Row],[Total_Household_Income]]/Global_Household_Financial_Dyna[[#This Row],[Family_Size]]</f>
        <v>1394.7919999999999</v>
      </c>
      <c r="P3897" s="2">
        <f t="shared" si="120"/>
        <v>0.15879799892000862</v>
      </c>
      <c r="Q3897" s="2">
        <f t="shared" si="121"/>
        <v>-3.4537839690171004E-2</v>
      </c>
      <c r="R3897" s="2" t="str">
        <f>IF(Global_Household_Financial_Dyna[[#This Row],[Vs country_Average]]&lt;-0.2, "Underperformer", IF(Global_Household_Financial_Dyna[[#This Row],[Vs country_Average]]&gt;0.2, "Outperformer", "Normal"))</f>
        <v>Normal</v>
      </c>
      <c r="S38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563.28</v>
      </c>
      <c r="T38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563.28</v>
      </c>
      <c r="U38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563.28</v>
      </c>
      <c r="V38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563.28</v>
      </c>
    </row>
    <row r="3898" spans="1:22" x14ac:dyDescent="0.3">
      <c r="A3898">
        <v>3908</v>
      </c>
      <c r="B3898" t="s">
        <v>10</v>
      </c>
      <c r="C3898" t="s">
        <v>22</v>
      </c>
      <c r="D3898">
        <v>8</v>
      </c>
      <c r="E3898">
        <v>1</v>
      </c>
      <c r="F3898">
        <v>761.97</v>
      </c>
      <c r="G3898">
        <v>761.97</v>
      </c>
      <c r="H3898">
        <v>76.2</v>
      </c>
      <c r="I3898">
        <v>723.1</v>
      </c>
      <c r="J3898">
        <v>-37.340000000000003</v>
      </c>
      <c r="K3898">
        <f>Global_Household_Financial_Dyna[[#This Row],[Total_Household_Income]]-Global_Household_Financial_Dyna[[#This Row],[Estimated_Taxes]]</f>
        <v>685.77</v>
      </c>
      <c r="L3898" s="1">
        <f>Global_Household_Financial_Dyna[[#This Row],[Monthly_Savings]]/Global_Household_Financial_Dyna[[#This Row],[Net Income]]</f>
        <v>-5.4449742625078387E-2</v>
      </c>
      <c r="M3898" s="2">
        <f>Global_Household_Financial_Dyna[[#This Row],[Monthly_Expenses]]/Global_Household_Financial_Dyna[[#This Row],[Net Income]]</f>
        <v>1.0544351604765447</v>
      </c>
      <c r="N3898" t="str">
        <f>IF(Global_Household_Financial_Dyna[[#This Row],[Monthly_Savings]]&lt;0,"High Risk", IF(Global_Household_Financial_Dyna[[#This Row],[Savings Rate%]]&lt;0.1, "Medium", "Safe"))</f>
        <v>High Risk</v>
      </c>
      <c r="O3898">
        <f>Global_Household_Financial_Dyna[[#This Row],[Total_Household_Income]]/Global_Household_Financial_Dyna[[#This Row],[Family_Size]]</f>
        <v>95.246250000000003</v>
      </c>
      <c r="P3898" s="2">
        <f t="shared" si="120"/>
        <v>0.42077341556833553</v>
      </c>
      <c r="Q3898" s="2">
        <f t="shared" si="121"/>
        <v>-0.47522315819341393</v>
      </c>
      <c r="R3898" s="2" t="str">
        <f>IF(Global_Household_Financial_Dyna[[#This Row],[Vs country_Average]]&lt;-0.2, "Underperformer", IF(Global_Household_Financial_Dyna[[#This Row],[Vs country_Average]]&gt;0.2, "Outperformer", "Normal"))</f>
        <v>Underperformer</v>
      </c>
      <c r="S38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-1.1850000000000023</v>
      </c>
      <c r="T38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34.970000000000013</v>
      </c>
      <c r="U38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71.125</v>
      </c>
      <c r="V38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107.28000000000003</v>
      </c>
    </row>
    <row r="3899" spans="1:22" x14ac:dyDescent="0.3">
      <c r="A3899">
        <v>3909</v>
      </c>
      <c r="B3899" t="s">
        <v>16</v>
      </c>
      <c r="C3899" t="s">
        <v>17</v>
      </c>
      <c r="D3899">
        <v>1</v>
      </c>
      <c r="E3899">
        <v>1</v>
      </c>
      <c r="F3899">
        <v>6345.33</v>
      </c>
      <c r="G3899">
        <v>6345.33</v>
      </c>
      <c r="H3899">
        <v>2220.86</v>
      </c>
      <c r="I3899">
        <v>1980.42</v>
      </c>
      <c r="J3899">
        <v>2144.0500000000002</v>
      </c>
      <c r="K3899">
        <f>Global_Household_Financial_Dyna[[#This Row],[Total_Household_Income]]-Global_Household_Financial_Dyna[[#This Row],[Estimated_Taxes]]</f>
        <v>4124.4699999999993</v>
      </c>
      <c r="L3899" s="1">
        <f>Global_Household_Financial_Dyna[[#This Row],[Monthly_Savings]]/Global_Household_Financial_Dyna[[#This Row],[Net Income]]</f>
        <v>0.51983648808210525</v>
      </c>
      <c r="M3899" s="2">
        <f>Global_Household_Financial_Dyna[[#This Row],[Monthly_Expenses]]/Global_Household_Financial_Dyna[[#This Row],[Net Income]]</f>
        <v>0.48016351191789503</v>
      </c>
      <c r="N3899" t="str">
        <f>IF(Global_Household_Financial_Dyna[[#This Row],[Monthly_Savings]]&lt;0,"High Risk", IF(Global_Household_Financial_Dyna[[#This Row],[Savings Rate%]]&lt;0.1, "Medium", "Safe"))</f>
        <v>Safe</v>
      </c>
      <c r="O3899">
        <f>Global_Household_Financial_Dyna[[#This Row],[Total_Household_Income]]/Global_Household_Financial_Dyna[[#This Row],[Family_Size]]</f>
        <v>6345.33</v>
      </c>
      <c r="P3899" s="2">
        <f t="shared" si="120"/>
        <v>0.15879799892000862</v>
      </c>
      <c r="Q3899" s="2">
        <f t="shared" si="121"/>
        <v>0.36103848916209663</v>
      </c>
      <c r="R3899" s="2" t="str">
        <f>IF(Global_Household_Financial_Dyna[[#This Row],[Vs country_Average]]&lt;-0.2, "Underperformer", IF(Global_Household_Financial_Dyna[[#This Row],[Vs country_Average]]&gt;0.2, "Outperformer", "Normal"))</f>
        <v>Outperformer</v>
      </c>
      <c r="S38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2144.0500000000002</v>
      </c>
      <c r="T38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2144.0500000000002</v>
      </c>
      <c r="U38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2144.0500000000002</v>
      </c>
      <c r="V38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2144.0500000000002</v>
      </c>
    </row>
    <row r="3900" spans="1:22" x14ac:dyDescent="0.3">
      <c r="A3900">
        <v>3910</v>
      </c>
      <c r="B3900" t="s">
        <v>10</v>
      </c>
      <c r="C3900" t="s">
        <v>22</v>
      </c>
      <c r="D3900">
        <v>4</v>
      </c>
      <c r="E3900">
        <v>3</v>
      </c>
      <c r="F3900">
        <v>1199.42</v>
      </c>
      <c r="G3900">
        <v>2630.48</v>
      </c>
      <c r="H3900">
        <v>263.05</v>
      </c>
      <c r="I3900">
        <v>484.57</v>
      </c>
      <c r="J3900">
        <v>1882.87</v>
      </c>
      <c r="K3900">
        <f>Global_Household_Financial_Dyna[[#This Row],[Total_Household_Income]]-Global_Household_Financial_Dyna[[#This Row],[Estimated_Taxes]]</f>
        <v>2367.4299999999998</v>
      </c>
      <c r="L3900" s="1">
        <f>Global_Household_Financial_Dyna[[#This Row],[Monthly_Savings]]/Global_Household_Financial_Dyna[[#This Row],[Net Income]]</f>
        <v>0.79532235377603566</v>
      </c>
      <c r="M3900" s="2">
        <f>Global_Household_Financial_Dyna[[#This Row],[Monthly_Expenses]]/Global_Household_Financial_Dyna[[#This Row],[Net Income]]</f>
        <v>0.20468187021369166</v>
      </c>
      <c r="N3900" t="str">
        <f>IF(Global_Household_Financial_Dyna[[#This Row],[Monthly_Savings]]&lt;0,"High Risk", IF(Global_Household_Financial_Dyna[[#This Row],[Savings Rate%]]&lt;0.1, "Medium", "Safe"))</f>
        <v>Safe</v>
      </c>
      <c r="O3900">
        <f>Global_Household_Financial_Dyna[[#This Row],[Total_Household_Income]]/Global_Household_Financial_Dyna[[#This Row],[Family_Size]]</f>
        <v>657.62</v>
      </c>
      <c r="P3900" s="2">
        <f t="shared" si="120"/>
        <v>0.42077341556833553</v>
      </c>
      <c r="Q3900" s="2">
        <f t="shared" si="121"/>
        <v>0.37454893820770013</v>
      </c>
      <c r="R3900" s="2" t="str">
        <f>IF(Global_Household_Financial_Dyna[[#This Row],[Vs country_Average]]&lt;-0.2, "Underperformer", IF(Global_Household_Financial_Dyna[[#This Row],[Vs country_Average]]&gt;0.2, "Outperformer", "Normal"))</f>
        <v>Outperformer</v>
      </c>
      <c r="S39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1882.87</v>
      </c>
      <c r="T39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1882.87</v>
      </c>
      <c r="U39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1882.87</v>
      </c>
      <c r="V39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1882.87</v>
      </c>
    </row>
    <row r="3901" spans="1:22" x14ac:dyDescent="0.3">
      <c r="A3901">
        <v>3911</v>
      </c>
      <c r="B3901" t="s">
        <v>18</v>
      </c>
      <c r="C3901" t="s">
        <v>20</v>
      </c>
      <c r="D3901">
        <v>1</v>
      </c>
      <c r="E3901">
        <v>1</v>
      </c>
      <c r="F3901">
        <v>5632.95</v>
      </c>
      <c r="G3901">
        <v>5632.95</v>
      </c>
      <c r="H3901">
        <v>1239.25</v>
      </c>
      <c r="I3901">
        <v>1128.45</v>
      </c>
      <c r="J3901">
        <v>3265.25</v>
      </c>
      <c r="K3901">
        <f>Global_Household_Financial_Dyna[[#This Row],[Total_Household_Income]]-Global_Household_Financial_Dyna[[#This Row],[Estimated_Taxes]]</f>
        <v>4393.7</v>
      </c>
      <c r="L3901" s="1">
        <f>Global_Household_Financial_Dyna[[#This Row],[Monthly_Savings]]/Global_Household_Financial_Dyna[[#This Row],[Net Income]]</f>
        <v>0.74316635182192692</v>
      </c>
      <c r="M3901" s="2">
        <f>Global_Household_Financial_Dyna[[#This Row],[Monthly_Expenses]]/Global_Household_Financial_Dyna[[#This Row],[Net Income]]</f>
        <v>0.25683364817807319</v>
      </c>
      <c r="N3901" t="str">
        <f>IF(Global_Household_Financial_Dyna[[#This Row],[Monthly_Savings]]&lt;0,"High Risk", IF(Global_Household_Financial_Dyna[[#This Row],[Savings Rate%]]&lt;0.1, "Medium", "Safe"))</f>
        <v>Safe</v>
      </c>
      <c r="O3901">
        <f>Global_Household_Financial_Dyna[[#This Row],[Total_Household_Income]]/Global_Household_Financial_Dyna[[#This Row],[Family_Size]]</f>
        <v>5632.95</v>
      </c>
      <c r="P3901" s="2">
        <f t="shared" si="120"/>
        <v>0.32336204947805613</v>
      </c>
      <c r="Q3901" s="2">
        <f t="shared" si="121"/>
        <v>0.41980430234387078</v>
      </c>
      <c r="R3901" s="2" t="str">
        <f>IF(Global_Household_Financial_Dyna[[#This Row],[Vs country_Average]]&lt;-0.2, "Underperformer", IF(Global_Household_Financial_Dyna[[#This Row],[Vs country_Average]]&gt;0.2, "Outperformer", "Normal"))</f>
        <v>Outperformer</v>
      </c>
      <c r="S39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3265.25</v>
      </c>
      <c r="T39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3265.25</v>
      </c>
      <c r="U39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3265.25</v>
      </c>
      <c r="V39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3265.25</v>
      </c>
    </row>
    <row r="3902" spans="1:22" x14ac:dyDescent="0.3">
      <c r="A3902">
        <v>3912</v>
      </c>
      <c r="B3902" t="s">
        <v>10</v>
      </c>
      <c r="C3902" t="s">
        <v>11</v>
      </c>
      <c r="D3902">
        <v>8</v>
      </c>
      <c r="E3902">
        <v>3</v>
      </c>
      <c r="F3902">
        <v>545.26</v>
      </c>
      <c r="G3902">
        <v>1120.5</v>
      </c>
      <c r="H3902">
        <v>112.05</v>
      </c>
      <c r="I3902">
        <v>928.07</v>
      </c>
      <c r="J3902">
        <v>80.38</v>
      </c>
      <c r="K3902">
        <f>Global_Household_Financial_Dyna[[#This Row],[Total_Household_Income]]-Global_Household_Financial_Dyna[[#This Row],[Estimated_Taxes]]</f>
        <v>1008.45</v>
      </c>
      <c r="L3902" s="1">
        <f>Global_Household_Financial_Dyna[[#This Row],[Monthly_Savings]]/Global_Household_Financial_Dyna[[#This Row],[Net Income]]</f>
        <v>7.9706480241955466E-2</v>
      </c>
      <c r="M3902" s="2">
        <f>Global_Household_Financial_Dyna[[#This Row],[Monthly_Expenses]]/Global_Household_Financial_Dyna[[#This Row],[Net Income]]</f>
        <v>0.92029351975804452</v>
      </c>
      <c r="N3902" t="str">
        <f>IF(Global_Household_Financial_Dyna[[#This Row],[Monthly_Savings]]&lt;0,"High Risk", IF(Global_Household_Financial_Dyna[[#This Row],[Savings Rate%]]&lt;0.1, "Medium", "Safe"))</f>
        <v>Medium</v>
      </c>
      <c r="O3902">
        <f>Global_Household_Financial_Dyna[[#This Row],[Total_Household_Income]]/Global_Household_Financial_Dyna[[#This Row],[Family_Size]]</f>
        <v>140.0625</v>
      </c>
      <c r="P3902" s="2">
        <f t="shared" si="120"/>
        <v>0.42077341556833553</v>
      </c>
      <c r="Q3902" s="2">
        <f t="shared" si="121"/>
        <v>-0.34106693532638005</v>
      </c>
      <c r="R3902" s="2" t="str">
        <f>IF(Global_Household_Financial_Dyna[[#This Row],[Vs country_Average]]&lt;-0.2, "Underperformer", IF(Global_Household_Financial_Dyna[[#This Row],[Vs country_Average]]&gt;0.2, "Outperformer", "Normal"))</f>
        <v>Underperformer</v>
      </c>
      <c r="S39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80.38</v>
      </c>
      <c r="T39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80.38</v>
      </c>
      <c r="U39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80.38</v>
      </c>
      <c r="V39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80.38</v>
      </c>
    </row>
    <row r="3903" spans="1:22" x14ac:dyDescent="0.3">
      <c r="A3903">
        <v>3913</v>
      </c>
      <c r="B3903" t="s">
        <v>18</v>
      </c>
      <c r="C3903" t="s">
        <v>19</v>
      </c>
      <c r="D3903">
        <v>5</v>
      </c>
      <c r="E3903">
        <v>3</v>
      </c>
      <c r="F3903">
        <v>5646.34</v>
      </c>
      <c r="G3903">
        <v>12199.62</v>
      </c>
      <c r="H3903">
        <v>3293.9</v>
      </c>
      <c r="I3903">
        <v>3707.63</v>
      </c>
      <c r="J3903">
        <v>5198.09</v>
      </c>
      <c r="K3903">
        <f>Global_Household_Financial_Dyna[[#This Row],[Total_Household_Income]]-Global_Household_Financial_Dyna[[#This Row],[Estimated_Taxes]]</f>
        <v>8905.7200000000012</v>
      </c>
      <c r="L3903" s="1">
        <f>Global_Household_Financial_Dyna[[#This Row],[Monthly_Savings]]/Global_Household_Financial_Dyna[[#This Row],[Net Income]]</f>
        <v>0.58367992705811544</v>
      </c>
      <c r="M3903" s="2">
        <f>Global_Household_Financial_Dyna[[#This Row],[Monthly_Expenses]]/Global_Household_Financial_Dyna[[#This Row],[Net Income]]</f>
        <v>0.4163200729418845</v>
      </c>
      <c r="N3903" t="str">
        <f>IF(Global_Household_Financial_Dyna[[#This Row],[Monthly_Savings]]&lt;0,"High Risk", IF(Global_Household_Financial_Dyna[[#This Row],[Savings Rate%]]&lt;0.1, "Medium", "Safe"))</f>
        <v>Safe</v>
      </c>
      <c r="O3903">
        <f>Global_Household_Financial_Dyna[[#This Row],[Total_Household_Income]]/Global_Household_Financial_Dyna[[#This Row],[Family_Size]]</f>
        <v>2439.924</v>
      </c>
      <c r="P3903" s="2">
        <f t="shared" si="120"/>
        <v>0.32336204947805613</v>
      </c>
      <c r="Q3903" s="2">
        <f t="shared" si="121"/>
        <v>0.26031787758005931</v>
      </c>
      <c r="R3903" s="2" t="str">
        <f>IF(Global_Household_Financial_Dyna[[#This Row],[Vs country_Average]]&lt;-0.2, "Underperformer", IF(Global_Household_Financial_Dyna[[#This Row],[Vs country_Average]]&gt;0.2, "Outperformer", "Normal"))</f>
        <v>Outperformer</v>
      </c>
      <c r="S39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5198.09</v>
      </c>
      <c r="T39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5198.09</v>
      </c>
      <c r="U39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5198.09</v>
      </c>
      <c r="V39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5198.09</v>
      </c>
    </row>
    <row r="3904" spans="1:22" x14ac:dyDescent="0.3">
      <c r="A3904">
        <v>3914</v>
      </c>
      <c r="B3904" t="s">
        <v>12</v>
      </c>
      <c r="C3904" t="s">
        <v>13</v>
      </c>
      <c r="D3904">
        <v>2</v>
      </c>
      <c r="E3904">
        <v>1</v>
      </c>
      <c r="F3904">
        <v>1646.72</v>
      </c>
      <c r="G3904">
        <v>1646.72</v>
      </c>
      <c r="H3904">
        <v>411.68</v>
      </c>
      <c r="I3904">
        <v>1562.74</v>
      </c>
      <c r="J3904">
        <v>-327.7</v>
      </c>
      <c r="K3904">
        <f>Global_Household_Financial_Dyna[[#This Row],[Total_Household_Income]]-Global_Household_Financial_Dyna[[#This Row],[Estimated_Taxes]]</f>
        <v>1235.04</v>
      </c>
      <c r="L3904" s="1">
        <f>Global_Household_Financial_Dyna[[#This Row],[Monthly_Savings]]/Global_Household_Financial_Dyna[[#This Row],[Net Income]]</f>
        <v>-0.2653355356911517</v>
      </c>
      <c r="M3904" s="2">
        <f>Global_Household_Financial_Dyna[[#This Row],[Monthly_Expenses]]/Global_Household_Financial_Dyna[[#This Row],[Net Income]]</f>
        <v>1.2653355356911518</v>
      </c>
      <c r="N3904" t="str">
        <f>IF(Global_Household_Financial_Dyna[[#This Row],[Monthly_Savings]]&lt;0,"High Risk", IF(Global_Household_Financial_Dyna[[#This Row],[Savings Rate%]]&lt;0.1, "Medium", "Safe"))</f>
        <v>High Risk</v>
      </c>
      <c r="O3904">
        <f>Global_Household_Financial_Dyna[[#This Row],[Total_Household_Income]]/Global_Household_Financial_Dyna[[#This Row],[Family_Size]]</f>
        <v>823.36</v>
      </c>
      <c r="P3904" s="2">
        <f t="shared" si="120"/>
        <v>0.30718716818024266</v>
      </c>
      <c r="Q3904" s="2">
        <f t="shared" si="121"/>
        <v>-0.57252270387139437</v>
      </c>
      <c r="R3904" s="2" t="str">
        <f>IF(Global_Household_Financial_Dyna[[#This Row],[Vs country_Average]]&lt;-0.2, "Underperformer", IF(Global_Household_Financial_Dyna[[#This Row],[Vs country_Average]]&gt;0.2, "Outperformer", "Normal"))</f>
        <v>Underperformer</v>
      </c>
      <c r="S39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-249.56299999999999</v>
      </c>
      <c r="T39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-171.42599999999996</v>
      </c>
      <c r="U39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-93.289000000000016</v>
      </c>
      <c r="V39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-15.15199999999993</v>
      </c>
    </row>
    <row r="3905" spans="1:22" x14ac:dyDescent="0.3">
      <c r="A3905">
        <v>3915</v>
      </c>
      <c r="B3905" t="s">
        <v>12</v>
      </c>
      <c r="C3905" t="s">
        <v>13</v>
      </c>
      <c r="D3905">
        <v>7</v>
      </c>
      <c r="E3905">
        <v>1</v>
      </c>
      <c r="F3905">
        <v>1460.43</v>
      </c>
      <c r="G3905">
        <v>1460.43</v>
      </c>
      <c r="H3905">
        <v>365.11</v>
      </c>
      <c r="I3905">
        <v>1385.95</v>
      </c>
      <c r="J3905">
        <v>-290.63</v>
      </c>
      <c r="K3905">
        <f>Global_Household_Financial_Dyna[[#This Row],[Total_Household_Income]]-Global_Household_Financial_Dyna[[#This Row],[Estimated_Taxes]]</f>
        <v>1095.3200000000002</v>
      </c>
      <c r="L3905" s="1">
        <f>Global_Household_Financial_Dyna[[#This Row],[Monthly_Savings]]/Global_Household_Financial_Dyna[[#This Row],[Net Income]]</f>
        <v>-0.26533798342037024</v>
      </c>
      <c r="M3905" s="2">
        <f>Global_Household_Financial_Dyna[[#This Row],[Monthly_Expenses]]/Global_Household_Financial_Dyna[[#This Row],[Net Income]]</f>
        <v>1.2653379834203702</v>
      </c>
      <c r="N3905" t="str">
        <f>IF(Global_Household_Financial_Dyna[[#This Row],[Monthly_Savings]]&lt;0,"High Risk", IF(Global_Household_Financial_Dyna[[#This Row],[Savings Rate%]]&lt;0.1, "Medium", "Safe"))</f>
        <v>High Risk</v>
      </c>
      <c r="O3905">
        <f>Global_Household_Financial_Dyna[[#This Row],[Total_Household_Income]]/Global_Household_Financial_Dyna[[#This Row],[Family_Size]]</f>
        <v>208.63285714285715</v>
      </c>
      <c r="P3905" s="2">
        <f t="shared" si="120"/>
        <v>0.30718716818024266</v>
      </c>
      <c r="Q3905" s="2">
        <f t="shared" si="121"/>
        <v>-0.5725251516006129</v>
      </c>
      <c r="R3905" s="2" t="str">
        <f>IF(Global_Household_Financial_Dyna[[#This Row],[Vs country_Average]]&lt;-0.2, "Underperformer", IF(Global_Household_Financial_Dyna[[#This Row],[Vs country_Average]]&gt;0.2, "Outperformer", "Normal"))</f>
        <v>Underperformer</v>
      </c>
      <c r="S39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-221.33249999999998</v>
      </c>
      <c r="T39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-152.035</v>
      </c>
      <c r="U39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-82.737499999999983</v>
      </c>
      <c r="V39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-13.439999999999998</v>
      </c>
    </row>
    <row r="3906" spans="1:22" x14ac:dyDescent="0.3">
      <c r="A3906">
        <v>3916</v>
      </c>
      <c r="B3906" t="s">
        <v>10</v>
      </c>
      <c r="C3906" t="s">
        <v>11</v>
      </c>
      <c r="D3906">
        <v>4</v>
      </c>
      <c r="E3906">
        <v>3</v>
      </c>
      <c r="F3906">
        <v>1225.8</v>
      </c>
      <c r="G3906">
        <v>2645.72</v>
      </c>
      <c r="H3906">
        <v>264.57</v>
      </c>
      <c r="I3906">
        <v>552.78</v>
      </c>
      <c r="J3906">
        <v>1828.37</v>
      </c>
      <c r="K3906">
        <f>Global_Household_Financial_Dyna[[#This Row],[Total_Household_Income]]-Global_Household_Financial_Dyna[[#This Row],[Estimated_Taxes]]</f>
        <v>2381.1499999999996</v>
      </c>
      <c r="L3906" s="1">
        <f>Global_Household_Financial_Dyna[[#This Row],[Monthly_Savings]]/Global_Household_Financial_Dyna[[#This Row],[Net Income]]</f>
        <v>0.76785166831153018</v>
      </c>
      <c r="M3906" s="2">
        <f>Global_Household_Financial_Dyna[[#This Row],[Monthly_Expenses]]/Global_Household_Financial_Dyna[[#This Row],[Net Income]]</f>
        <v>0.23214833168846988</v>
      </c>
      <c r="N3906" t="str">
        <f>IF(Global_Household_Financial_Dyna[[#This Row],[Monthly_Savings]]&lt;0,"High Risk", IF(Global_Household_Financial_Dyna[[#This Row],[Savings Rate%]]&lt;0.1, "Medium", "Safe"))</f>
        <v>Safe</v>
      </c>
      <c r="O3906">
        <f>Global_Household_Financial_Dyna[[#This Row],[Total_Household_Income]]/Global_Household_Financial_Dyna[[#This Row],[Family_Size]]</f>
        <v>661.43</v>
      </c>
      <c r="P3906" s="2">
        <f t="shared" ref="P3906:P3969" si="122">AVERAGEIF($B$2:$B$4986,$B3906,$L$2:$L$4986)</f>
        <v>0.42077341556833553</v>
      </c>
      <c r="Q3906" s="2">
        <f t="shared" ref="Q3906:Q3969" si="123">L3906-P3906</f>
        <v>0.34707825274319465</v>
      </c>
      <c r="R3906" s="2" t="str">
        <f>IF(Global_Household_Financial_Dyna[[#This Row],[Vs country_Average]]&lt;-0.2, "Underperformer", IF(Global_Household_Financial_Dyna[[#This Row],[Vs country_Average]]&gt;0.2, "Outperformer", "Normal"))</f>
        <v>Outperformer</v>
      </c>
      <c r="S39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1828.37</v>
      </c>
      <c r="T39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1828.37</v>
      </c>
      <c r="U39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1828.37</v>
      </c>
      <c r="V39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1828.37</v>
      </c>
    </row>
    <row r="3907" spans="1:22" x14ac:dyDescent="0.3">
      <c r="A3907">
        <v>3917</v>
      </c>
      <c r="B3907" t="s">
        <v>14</v>
      </c>
      <c r="C3907" t="s">
        <v>15</v>
      </c>
      <c r="D3907">
        <v>1</v>
      </c>
      <c r="E3907">
        <v>1</v>
      </c>
      <c r="F3907">
        <v>2220.4899999999998</v>
      </c>
      <c r="G3907">
        <v>2220.4899999999998</v>
      </c>
      <c r="H3907">
        <v>333.07</v>
      </c>
      <c r="I3907">
        <v>505.7</v>
      </c>
      <c r="J3907">
        <v>1381.72</v>
      </c>
      <c r="K3907">
        <f>Global_Household_Financial_Dyna[[#This Row],[Total_Household_Income]]-Global_Household_Financial_Dyna[[#This Row],[Estimated_Taxes]]</f>
        <v>1887.4199999999998</v>
      </c>
      <c r="L3907" s="1">
        <f>Global_Household_Financial_Dyna[[#This Row],[Monthly_Savings]]/Global_Household_Financial_Dyna[[#This Row],[Net Income]]</f>
        <v>0.73206811414523532</v>
      </c>
      <c r="M3907" s="2">
        <f>Global_Household_Financial_Dyna[[#This Row],[Monthly_Expenses]]/Global_Household_Financial_Dyna[[#This Row],[Net Income]]</f>
        <v>0.26793188585476474</v>
      </c>
      <c r="N3907" t="str">
        <f>IF(Global_Household_Financial_Dyna[[#This Row],[Monthly_Savings]]&lt;0,"High Risk", IF(Global_Household_Financial_Dyna[[#This Row],[Savings Rate%]]&lt;0.1, "Medium", "Safe"))</f>
        <v>Safe</v>
      </c>
      <c r="O3907">
        <f>Global_Household_Financial_Dyna[[#This Row],[Total_Household_Income]]/Global_Household_Financial_Dyna[[#This Row],[Family_Size]]</f>
        <v>2220.4899999999998</v>
      </c>
      <c r="P3907" s="2">
        <f t="shared" si="122"/>
        <v>0.39788995363055785</v>
      </c>
      <c r="Q3907" s="2">
        <f t="shared" si="123"/>
        <v>0.33417816051467747</v>
      </c>
      <c r="R3907" s="2" t="str">
        <f>IF(Global_Household_Financial_Dyna[[#This Row],[Vs country_Average]]&lt;-0.2, "Underperformer", IF(Global_Household_Financial_Dyna[[#This Row],[Vs country_Average]]&gt;0.2, "Outperformer", "Normal"))</f>
        <v>Outperformer</v>
      </c>
      <c r="S39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1381.72</v>
      </c>
      <c r="T39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1381.72</v>
      </c>
      <c r="U39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1381.72</v>
      </c>
      <c r="V39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1381.72</v>
      </c>
    </row>
    <row r="3908" spans="1:22" x14ac:dyDescent="0.3">
      <c r="A3908">
        <v>3918</v>
      </c>
      <c r="B3908" t="s">
        <v>10</v>
      </c>
      <c r="C3908" t="s">
        <v>11</v>
      </c>
      <c r="D3908">
        <v>6</v>
      </c>
      <c r="E3908">
        <v>2</v>
      </c>
      <c r="F3908">
        <v>711.09</v>
      </c>
      <c r="G3908">
        <v>996.66</v>
      </c>
      <c r="H3908">
        <v>99.67</v>
      </c>
      <c r="I3908">
        <v>580.95000000000005</v>
      </c>
      <c r="J3908">
        <v>316.04000000000002</v>
      </c>
      <c r="K3908">
        <f>Global_Household_Financial_Dyna[[#This Row],[Total_Household_Income]]-Global_Household_Financial_Dyna[[#This Row],[Estimated_Taxes]]</f>
        <v>896.99</v>
      </c>
      <c r="L3908" s="1">
        <f>Global_Household_Financial_Dyna[[#This Row],[Monthly_Savings]]/Global_Household_Financial_Dyna[[#This Row],[Net Income]]</f>
        <v>0.35233391676607323</v>
      </c>
      <c r="M3908" s="2">
        <f>Global_Household_Financial_Dyna[[#This Row],[Monthly_Expenses]]/Global_Household_Financial_Dyna[[#This Row],[Net Income]]</f>
        <v>0.64766608323392683</v>
      </c>
      <c r="N3908" t="str">
        <f>IF(Global_Household_Financial_Dyna[[#This Row],[Monthly_Savings]]&lt;0,"High Risk", IF(Global_Household_Financial_Dyna[[#This Row],[Savings Rate%]]&lt;0.1, "Medium", "Safe"))</f>
        <v>Safe</v>
      </c>
      <c r="O3908">
        <f>Global_Household_Financial_Dyna[[#This Row],[Total_Household_Income]]/Global_Household_Financial_Dyna[[#This Row],[Family_Size]]</f>
        <v>166.10999999999999</v>
      </c>
      <c r="P3908" s="2">
        <f t="shared" si="122"/>
        <v>0.42077341556833553</v>
      </c>
      <c r="Q3908" s="2">
        <f t="shared" si="123"/>
        <v>-6.84394988022623E-2</v>
      </c>
      <c r="R3908" s="2" t="str">
        <f>IF(Global_Household_Financial_Dyna[[#This Row],[Vs country_Average]]&lt;-0.2, "Underperformer", IF(Global_Household_Financial_Dyna[[#This Row],[Vs country_Average]]&gt;0.2, "Outperformer", "Normal"))</f>
        <v>Normal</v>
      </c>
      <c r="S39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316.04000000000002</v>
      </c>
      <c r="T39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316.04000000000002</v>
      </c>
      <c r="U39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316.04000000000002</v>
      </c>
      <c r="V39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316.04000000000002</v>
      </c>
    </row>
    <row r="3909" spans="1:22" x14ac:dyDescent="0.3">
      <c r="A3909">
        <v>3919</v>
      </c>
      <c r="B3909" t="s">
        <v>16</v>
      </c>
      <c r="C3909" t="s">
        <v>21</v>
      </c>
      <c r="D3909">
        <v>4</v>
      </c>
      <c r="E3909">
        <v>1</v>
      </c>
      <c r="F3909">
        <v>2352.48</v>
      </c>
      <c r="G3909">
        <v>2352.48</v>
      </c>
      <c r="H3909">
        <v>823.37</v>
      </c>
      <c r="I3909">
        <v>2232.5</v>
      </c>
      <c r="J3909">
        <v>-703.39</v>
      </c>
      <c r="K3909">
        <f>Global_Household_Financial_Dyna[[#This Row],[Total_Household_Income]]-Global_Household_Financial_Dyna[[#This Row],[Estimated_Taxes]]</f>
        <v>1529.1100000000001</v>
      </c>
      <c r="L3909" s="1">
        <f>Global_Household_Financial_Dyna[[#This Row],[Monthly_Savings]]/Global_Household_Financial_Dyna[[#This Row],[Net Income]]</f>
        <v>-0.45999960761488706</v>
      </c>
      <c r="M3909" s="2">
        <f>Global_Household_Financial_Dyna[[#This Row],[Monthly_Expenses]]/Global_Household_Financial_Dyna[[#This Row],[Net Income]]</f>
        <v>1.4599996076148869</v>
      </c>
      <c r="N3909" t="str">
        <f>IF(Global_Household_Financial_Dyna[[#This Row],[Monthly_Savings]]&lt;0,"High Risk", IF(Global_Household_Financial_Dyna[[#This Row],[Savings Rate%]]&lt;0.1, "Medium", "Safe"))</f>
        <v>High Risk</v>
      </c>
      <c r="O3909">
        <f>Global_Household_Financial_Dyna[[#This Row],[Total_Household_Income]]/Global_Household_Financial_Dyna[[#This Row],[Family_Size]]</f>
        <v>588.12</v>
      </c>
      <c r="P3909" s="2">
        <f t="shared" si="122"/>
        <v>0.15879799892000862</v>
      </c>
      <c r="Q3909" s="2">
        <f t="shared" si="123"/>
        <v>-0.61879760653489568</v>
      </c>
      <c r="R3909" s="2" t="str">
        <f>IF(Global_Household_Financial_Dyna[[#This Row],[Vs country_Average]]&lt;-0.2, "Underperformer", IF(Global_Household_Financial_Dyna[[#This Row],[Vs country_Average]]&gt;0.2, "Outperformer", "Normal"))</f>
        <v>Underperformer</v>
      </c>
      <c r="S39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-591.76499999999999</v>
      </c>
      <c r="T39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-480.14</v>
      </c>
      <c r="U39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-368.51499999999999</v>
      </c>
      <c r="V39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-256.89</v>
      </c>
    </row>
    <row r="3910" spans="1:22" x14ac:dyDescent="0.3">
      <c r="A3910">
        <v>3920</v>
      </c>
      <c r="B3910" t="s">
        <v>14</v>
      </c>
      <c r="C3910" t="s">
        <v>15</v>
      </c>
      <c r="D3910">
        <v>4</v>
      </c>
      <c r="E3910">
        <v>2</v>
      </c>
      <c r="F3910">
        <v>1936.88</v>
      </c>
      <c r="G3910">
        <v>3108.62</v>
      </c>
      <c r="H3910">
        <v>466.29</v>
      </c>
      <c r="I3910">
        <v>1072.69</v>
      </c>
      <c r="J3910">
        <v>1569.64</v>
      </c>
      <c r="K3910">
        <f>Global_Household_Financial_Dyna[[#This Row],[Total_Household_Income]]-Global_Household_Financial_Dyna[[#This Row],[Estimated_Taxes]]</f>
        <v>2642.33</v>
      </c>
      <c r="L3910" s="1">
        <f>Global_Household_Financial_Dyna[[#This Row],[Monthly_Savings]]/Global_Household_Financial_Dyna[[#This Row],[Net Income]]</f>
        <v>0.59403632400192263</v>
      </c>
      <c r="M3910" s="2">
        <f>Global_Household_Financial_Dyna[[#This Row],[Monthly_Expenses]]/Global_Household_Financial_Dyna[[#This Row],[Net Income]]</f>
        <v>0.40596367599807748</v>
      </c>
      <c r="N3910" t="str">
        <f>IF(Global_Household_Financial_Dyna[[#This Row],[Monthly_Savings]]&lt;0,"High Risk", IF(Global_Household_Financial_Dyna[[#This Row],[Savings Rate%]]&lt;0.1, "Medium", "Safe"))</f>
        <v>Safe</v>
      </c>
      <c r="O3910">
        <f>Global_Household_Financial_Dyna[[#This Row],[Total_Household_Income]]/Global_Household_Financial_Dyna[[#This Row],[Family_Size]]</f>
        <v>777.15499999999997</v>
      </c>
      <c r="P3910" s="2">
        <f t="shared" si="122"/>
        <v>0.39788995363055785</v>
      </c>
      <c r="Q3910" s="2">
        <f t="shared" si="123"/>
        <v>0.19614637037136479</v>
      </c>
      <c r="R3910" s="2" t="str">
        <f>IF(Global_Household_Financial_Dyna[[#This Row],[Vs country_Average]]&lt;-0.2, "Underperformer", IF(Global_Household_Financial_Dyna[[#This Row],[Vs country_Average]]&gt;0.2, "Outperformer", "Normal"))</f>
        <v>Normal</v>
      </c>
      <c r="S39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1569.64</v>
      </c>
      <c r="T39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1569.64</v>
      </c>
      <c r="U39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1569.64</v>
      </c>
      <c r="V39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1569.64</v>
      </c>
    </row>
    <row r="3911" spans="1:22" x14ac:dyDescent="0.3">
      <c r="A3911">
        <v>3921</v>
      </c>
      <c r="B3911" t="s">
        <v>12</v>
      </c>
      <c r="C3911" t="s">
        <v>13</v>
      </c>
      <c r="D3911">
        <v>4</v>
      </c>
      <c r="E3911">
        <v>3</v>
      </c>
      <c r="F3911">
        <v>4490.13</v>
      </c>
      <c r="G3911">
        <v>10510.02</v>
      </c>
      <c r="H3911">
        <v>3153.01</v>
      </c>
      <c r="I3911">
        <v>3679.12</v>
      </c>
      <c r="J3911">
        <v>3677.89</v>
      </c>
      <c r="K3911">
        <f>Global_Household_Financial_Dyna[[#This Row],[Total_Household_Income]]-Global_Household_Financial_Dyna[[#This Row],[Estimated_Taxes]]</f>
        <v>7357.01</v>
      </c>
      <c r="L3911" s="1">
        <f>Global_Household_Financial_Dyna[[#This Row],[Monthly_Savings]]/Global_Household_Financial_Dyna[[#This Row],[Net Income]]</f>
        <v>0.49991640625743333</v>
      </c>
      <c r="M3911" s="2">
        <f>Global_Household_Financial_Dyna[[#This Row],[Monthly_Expenses]]/Global_Household_Financial_Dyna[[#This Row],[Net Income]]</f>
        <v>0.50008359374256661</v>
      </c>
      <c r="N3911" t="str">
        <f>IF(Global_Household_Financial_Dyna[[#This Row],[Monthly_Savings]]&lt;0,"High Risk", IF(Global_Household_Financial_Dyna[[#This Row],[Savings Rate%]]&lt;0.1, "Medium", "Safe"))</f>
        <v>Safe</v>
      </c>
      <c r="O3911">
        <f>Global_Household_Financial_Dyna[[#This Row],[Total_Household_Income]]/Global_Household_Financial_Dyna[[#This Row],[Family_Size]]</f>
        <v>2627.5050000000001</v>
      </c>
      <c r="P3911" s="2">
        <f t="shared" si="122"/>
        <v>0.30718716818024266</v>
      </c>
      <c r="Q3911" s="2">
        <f t="shared" si="123"/>
        <v>0.19272923807719067</v>
      </c>
      <c r="R3911" s="2" t="str">
        <f>IF(Global_Household_Financial_Dyna[[#This Row],[Vs country_Average]]&lt;-0.2, "Underperformer", IF(Global_Household_Financial_Dyna[[#This Row],[Vs country_Average]]&gt;0.2, "Outperformer", "Normal"))</f>
        <v>Normal</v>
      </c>
      <c r="S39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3677.89</v>
      </c>
      <c r="T39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3677.89</v>
      </c>
      <c r="U39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3677.89</v>
      </c>
      <c r="V39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3677.89</v>
      </c>
    </row>
    <row r="3912" spans="1:22" x14ac:dyDescent="0.3">
      <c r="A3912">
        <v>3922</v>
      </c>
      <c r="B3912" t="s">
        <v>10</v>
      </c>
      <c r="C3912" t="s">
        <v>11</v>
      </c>
      <c r="D3912">
        <v>3</v>
      </c>
      <c r="E3912">
        <v>1</v>
      </c>
      <c r="F3912">
        <v>533.1</v>
      </c>
      <c r="G3912">
        <v>533.1</v>
      </c>
      <c r="H3912">
        <v>53.31</v>
      </c>
      <c r="I3912">
        <v>494.63</v>
      </c>
      <c r="J3912">
        <v>-14.83</v>
      </c>
      <c r="K3912">
        <f>Global_Household_Financial_Dyna[[#This Row],[Total_Household_Income]]-Global_Household_Financial_Dyna[[#This Row],[Estimated_Taxes]]</f>
        <v>479.79</v>
      </c>
      <c r="L3912" s="1">
        <f>Global_Household_Financial_Dyna[[#This Row],[Monthly_Savings]]/Global_Household_Financial_Dyna[[#This Row],[Net Income]]</f>
        <v>-3.0909356176660623E-2</v>
      </c>
      <c r="M3912" s="2">
        <f>Global_Household_Financial_Dyna[[#This Row],[Monthly_Expenses]]/Global_Household_Financial_Dyna[[#This Row],[Net Income]]</f>
        <v>1.0309301986285666</v>
      </c>
      <c r="N3912" t="str">
        <f>IF(Global_Household_Financial_Dyna[[#This Row],[Monthly_Savings]]&lt;0,"High Risk", IF(Global_Household_Financial_Dyna[[#This Row],[Savings Rate%]]&lt;0.1, "Medium", "Safe"))</f>
        <v>High Risk</v>
      </c>
      <c r="O3912">
        <f>Global_Household_Financial_Dyna[[#This Row],[Total_Household_Income]]/Global_Household_Financial_Dyna[[#This Row],[Family_Size]]</f>
        <v>177.70000000000002</v>
      </c>
      <c r="P3912" s="2">
        <f t="shared" si="122"/>
        <v>0.42077341556833553</v>
      </c>
      <c r="Q3912" s="2">
        <f t="shared" si="123"/>
        <v>-0.45168277174499616</v>
      </c>
      <c r="R3912" s="2" t="str">
        <f>IF(Global_Household_Financial_Dyna[[#This Row],[Vs country_Average]]&lt;-0.2, "Underperformer", IF(Global_Household_Financial_Dyna[[#This Row],[Vs country_Average]]&gt;0.2, "Outperformer", "Normal"))</f>
        <v>Underperformer</v>
      </c>
      <c r="S39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9.9015000000000004</v>
      </c>
      <c r="T39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34.633000000000003</v>
      </c>
      <c r="U39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59.364500000000007</v>
      </c>
      <c r="V39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84.096000000000004</v>
      </c>
    </row>
    <row r="3913" spans="1:22" x14ac:dyDescent="0.3">
      <c r="A3913">
        <v>3923</v>
      </c>
      <c r="B3913" t="s">
        <v>14</v>
      </c>
      <c r="C3913" t="s">
        <v>15</v>
      </c>
      <c r="D3913">
        <v>1</v>
      </c>
      <c r="E3913">
        <v>1</v>
      </c>
      <c r="F3913">
        <v>2951.41</v>
      </c>
      <c r="G3913">
        <v>2951.41</v>
      </c>
      <c r="H3913">
        <v>442.71</v>
      </c>
      <c r="I3913">
        <v>565.07000000000005</v>
      </c>
      <c r="J3913">
        <v>1943.62</v>
      </c>
      <c r="K3913">
        <f>Global_Household_Financial_Dyna[[#This Row],[Total_Household_Income]]-Global_Household_Financial_Dyna[[#This Row],[Estimated_Taxes]]</f>
        <v>2508.6999999999998</v>
      </c>
      <c r="L3913" s="1">
        <f>Global_Household_Financial_Dyna[[#This Row],[Monthly_Savings]]/Global_Household_Financial_Dyna[[#This Row],[Net Income]]</f>
        <v>0.77475186351496794</v>
      </c>
      <c r="M3913" s="2">
        <f>Global_Household_Financial_Dyna[[#This Row],[Monthly_Expenses]]/Global_Household_Financial_Dyna[[#This Row],[Net Income]]</f>
        <v>0.22524415035675852</v>
      </c>
      <c r="N3913" t="str">
        <f>IF(Global_Household_Financial_Dyna[[#This Row],[Monthly_Savings]]&lt;0,"High Risk", IF(Global_Household_Financial_Dyna[[#This Row],[Savings Rate%]]&lt;0.1, "Medium", "Safe"))</f>
        <v>Safe</v>
      </c>
      <c r="O3913">
        <f>Global_Household_Financial_Dyna[[#This Row],[Total_Household_Income]]/Global_Household_Financial_Dyna[[#This Row],[Family_Size]]</f>
        <v>2951.41</v>
      </c>
      <c r="P3913" s="2">
        <f t="shared" si="122"/>
        <v>0.39788995363055785</v>
      </c>
      <c r="Q3913" s="2">
        <f t="shared" si="123"/>
        <v>0.3768619098844101</v>
      </c>
      <c r="R3913" s="2" t="str">
        <f>IF(Global_Household_Financial_Dyna[[#This Row],[Vs country_Average]]&lt;-0.2, "Underperformer", IF(Global_Household_Financial_Dyna[[#This Row],[Vs country_Average]]&gt;0.2, "Outperformer", "Normal"))</f>
        <v>Outperformer</v>
      </c>
      <c r="S39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1943.62</v>
      </c>
      <c r="T39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1943.62</v>
      </c>
      <c r="U39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1943.62</v>
      </c>
      <c r="V39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1943.62</v>
      </c>
    </row>
    <row r="3914" spans="1:22" x14ac:dyDescent="0.3">
      <c r="A3914">
        <v>3924</v>
      </c>
      <c r="B3914" t="s">
        <v>10</v>
      </c>
      <c r="C3914" t="s">
        <v>11</v>
      </c>
      <c r="D3914">
        <v>1</v>
      </c>
      <c r="E3914">
        <v>1</v>
      </c>
      <c r="F3914">
        <v>897</v>
      </c>
      <c r="G3914">
        <v>897</v>
      </c>
      <c r="H3914">
        <v>89.7</v>
      </c>
      <c r="I3914">
        <v>282.63</v>
      </c>
      <c r="J3914">
        <v>524.66999999999996</v>
      </c>
      <c r="K3914">
        <f>Global_Household_Financial_Dyna[[#This Row],[Total_Household_Income]]-Global_Household_Financial_Dyna[[#This Row],[Estimated_Taxes]]</f>
        <v>807.3</v>
      </c>
      <c r="L3914" s="1">
        <f>Global_Household_Financial_Dyna[[#This Row],[Monthly_Savings]]/Global_Household_Financial_Dyna[[#This Row],[Net Income]]</f>
        <v>0.64990709773318467</v>
      </c>
      <c r="M3914" s="2">
        <f>Global_Household_Financial_Dyna[[#This Row],[Monthly_Expenses]]/Global_Household_Financial_Dyna[[#This Row],[Net Income]]</f>
        <v>0.35009290226681533</v>
      </c>
      <c r="N3914" t="str">
        <f>IF(Global_Household_Financial_Dyna[[#This Row],[Monthly_Savings]]&lt;0,"High Risk", IF(Global_Household_Financial_Dyna[[#This Row],[Savings Rate%]]&lt;0.1, "Medium", "Safe"))</f>
        <v>Safe</v>
      </c>
      <c r="O3914">
        <f>Global_Household_Financial_Dyna[[#This Row],[Total_Household_Income]]/Global_Household_Financial_Dyna[[#This Row],[Family_Size]]</f>
        <v>897</v>
      </c>
      <c r="P3914" s="2">
        <f t="shared" si="122"/>
        <v>0.42077341556833553</v>
      </c>
      <c r="Q3914" s="2">
        <f t="shared" si="123"/>
        <v>0.22913368216484914</v>
      </c>
      <c r="R3914" s="2" t="str">
        <f>IF(Global_Household_Financial_Dyna[[#This Row],[Vs country_Average]]&lt;-0.2, "Underperformer", IF(Global_Household_Financial_Dyna[[#This Row],[Vs country_Average]]&gt;0.2, "Outperformer", "Normal"))</f>
        <v>Outperformer</v>
      </c>
      <c r="S39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524.66999999999996</v>
      </c>
      <c r="T39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524.66999999999996</v>
      </c>
      <c r="U39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524.66999999999996</v>
      </c>
      <c r="V39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524.66999999999996</v>
      </c>
    </row>
    <row r="3915" spans="1:22" x14ac:dyDescent="0.3">
      <c r="A3915">
        <v>3925</v>
      </c>
      <c r="B3915" t="s">
        <v>12</v>
      </c>
      <c r="C3915" t="s">
        <v>13</v>
      </c>
      <c r="D3915">
        <v>4</v>
      </c>
      <c r="E3915">
        <v>3</v>
      </c>
      <c r="F3915">
        <v>5878.01</v>
      </c>
      <c r="G3915">
        <v>11775.31</v>
      </c>
      <c r="H3915">
        <v>3532.59</v>
      </c>
      <c r="I3915">
        <v>2399.3000000000002</v>
      </c>
      <c r="J3915">
        <v>5843.42</v>
      </c>
      <c r="K3915">
        <f>Global_Household_Financial_Dyna[[#This Row],[Total_Household_Income]]-Global_Household_Financial_Dyna[[#This Row],[Estimated_Taxes]]</f>
        <v>8242.7199999999993</v>
      </c>
      <c r="L3915" s="1">
        <f>Global_Household_Financial_Dyna[[#This Row],[Monthly_Savings]]/Global_Household_Financial_Dyna[[#This Row],[Net Income]]</f>
        <v>0.70891890055709772</v>
      </c>
      <c r="M3915" s="2">
        <f>Global_Household_Financial_Dyna[[#This Row],[Monthly_Expenses]]/Global_Household_Financial_Dyna[[#This Row],[Net Income]]</f>
        <v>0.29108109944290239</v>
      </c>
      <c r="N3915" t="str">
        <f>IF(Global_Household_Financial_Dyna[[#This Row],[Monthly_Savings]]&lt;0,"High Risk", IF(Global_Household_Financial_Dyna[[#This Row],[Savings Rate%]]&lt;0.1, "Medium", "Safe"))</f>
        <v>Safe</v>
      </c>
      <c r="O3915">
        <f>Global_Household_Financial_Dyna[[#This Row],[Total_Household_Income]]/Global_Household_Financial_Dyna[[#This Row],[Family_Size]]</f>
        <v>2943.8274999999999</v>
      </c>
      <c r="P3915" s="2">
        <f t="shared" si="122"/>
        <v>0.30718716818024266</v>
      </c>
      <c r="Q3915" s="2">
        <f t="shared" si="123"/>
        <v>0.40173173237685506</v>
      </c>
      <c r="R3915" s="2" t="str">
        <f>IF(Global_Household_Financial_Dyna[[#This Row],[Vs country_Average]]&lt;-0.2, "Underperformer", IF(Global_Household_Financial_Dyna[[#This Row],[Vs country_Average]]&gt;0.2, "Outperformer", "Normal"))</f>
        <v>Outperformer</v>
      </c>
      <c r="S39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5843.42</v>
      </c>
      <c r="T39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5843.42</v>
      </c>
      <c r="U39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5843.42</v>
      </c>
      <c r="V39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5843.42</v>
      </c>
    </row>
    <row r="3916" spans="1:22" x14ac:dyDescent="0.3">
      <c r="A3916">
        <v>3926</v>
      </c>
      <c r="B3916" t="s">
        <v>18</v>
      </c>
      <c r="C3916" t="s">
        <v>19</v>
      </c>
      <c r="D3916">
        <v>8</v>
      </c>
      <c r="E3916">
        <v>3</v>
      </c>
      <c r="F3916">
        <v>5963.21</v>
      </c>
      <c r="G3916">
        <v>14100.33</v>
      </c>
      <c r="H3916">
        <v>3807.09</v>
      </c>
      <c r="I3916">
        <v>4856.3500000000004</v>
      </c>
      <c r="J3916">
        <v>5436.89</v>
      </c>
      <c r="K3916">
        <f>Global_Household_Financial_Dyna[[#This Row],[Total_Household_Income]]-Global_Household_Financial_Dyna[[#This Row],[Estimated_Taxes]]</f>
        <v>10293.24</v>
      </c>
      <c r="L3916" s="1">
        <f>Global_Household_Financial_Dyna[[#This Row],[Monthly_Savings]]/Global_Household_Financial_Dyna[[#This Row],[Net Income]]</f>
        <v>0.52820006139952047</v>
      </c>
      <c r="M3916" s="2">
        <f>Global_Household_Financial_Dyna[[#This Row],[Monthly_Expenses]]/Global_Household_Financial_Dyna[[#This Row],[Net Income]]</f>
        <v>0.47179993860047958</v>
      </c>
      <c r="N3916" t="str">
        <f>IF(Global_Household_Financial_Dyna[[#This Row],[Monthly_Savings]]&lt;0,"High Risk", IF(Global_Household_Financial_Dyna[[#This Row],[Savings Rate%]]&lt;0.1, "Medium", "Safe"))</f>
        <v>Safe</v>
      </c>
      <c r="O3916">
        <f>Global_Household_Financial_Dyna[[#This Row],[Total_Household_Income]]/Global_Household_Financial_Dyna[[#This Row],[Family_Size]]</f>
        <v>1762.54125</v>
      </c>
      <c r="P3916" s="2">
        <f t="shared" si="122"/>
        <v>0.32336204947805613</v>
      </c>
      <c r="Q3916" s="2">
        <f t="shared" si="123"/>
        <v>0.20483801192146434</v>
      </c>
      <c r="R3916" s="2" t="str">
        <f>IF(Global_Household_Financial_Dyna[[#This Row],[Vs country_Average]]&lt;-0.2, "Underperformer", IF(Global_Household_Financial_Dyna[[#This Row],[Vs country_Average]]&gt;0.2, "Outperformer", "Normal"))</f>
        <v>Outperformer</v>
      </c>
      <c r="S39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5436.89</v>
      </c>
      <c r="T39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5436.89</v>
      </c>
      <c r="U39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5436.89</v>
      </c>
      <c r="V39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5436.89</v>
      </c>
    </row>
    <row r="3917" spans="1:22" x14ac:dyDescent="0.3">
      <c r="A3917">
        <v>3927</v>
      </c>
      <c r="B3917" t="s">
        <v>16</v>
      </c>
      <c r="C3917" t="s">
        <v>17</v>
      </c>
      <c r="D3917">
        <v>8</v>
      </c>
      <c r="E3917">
        <v>1</v>
      </c>
      <c r="F3917">
        <v>3985.94</v>
      </c>
      <c r="G3917">
        <v>3985.94</v>
      </c>
      <c r="H3917">
        <v>1395.08</v>
      </c>
      <c r="I3917">
        <v>3782.65</v>
      </c>
      <c r="J3917">
        <v>-1191.79</v>
      </c>
      <c r="K3917">
        <f>Global_Household_Financial_Dyna[[#This Row],[Total_Household_Income]]-Global_Household_Financial_Dyna[[#This Row],[Estimated_Taxes]]</f>
        <v>2590.86</v>
      </c>
      <c r="L3917" s="1">
        <f>Global_Household_Financial_Dyna[[#This Row],[Monthly_Savings]]/Global_Household_Financial_Dyna[[#This Row],[Net Income]]</f>
        <v>-0.4599978385555375</v>
      </c>
      <c r="M3917" s="2">
        <f>Global_Household_Financial_Dyna[[#This Row],[Monthly_Expenses]]/Global_Household_Financial_Dyna[[#This Row],[Net Income]]</f>
        <v>1.4599978385555374</v>
      </c>
      <c r="N3917" t="str">
        <f>IF(Global_Household_Financial_Dyna[[#This Row],[Monthly_Savings]]&lt;0,"High Risk", IF(Global_Household_Financial_Dyna[[#This Row],[Savings Rate%]]&lt;0.1, "Medium", "Safe"))</f>
        <v>High Risk</v>
      </c>
      <c r="O3917">
        <f>Global_Household_Financial_Dyna[[#This Row],[Total_Household_Income]]/Global_Household_Financial_Dyna[[#This Row],[Family_Size]]</f>
        <v>498.24250000000001</v>
      </c>
      <c r="P3917" s="2">
        <f t="shared" si="122"/>
        <v>0.15879799892000862</v>
      </c>
      <c r="Q3917" s="2">
        <f t="shared" si="123"/>
        <v>-0.61879583747554612</v>
      </c>
      <c r="R3917" s="2" t="str">
        <f>IF(Global_Household_Financial_Dyna[[#This Row],[Vs country_Average]]&lt;-0.2, "Underperformer", IF(Global_Household_Financial_Dyna[[#This Row],[Vs country_Average]]&gt;0.2, "Outperformer", "Normal"))</f>
        <v>Underperformer</v>
      </c>
      <c r="S39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-1002.6574999999999</v>
      </c>
      <c r="T39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-813.52499999999986</v>
      </c>
      <c r="U39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-624.39250000000004</v>
      </c>
      <c r="V39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-435.25999999999988</v>
      </c>
    </row>
    <row r="3918" spans="1:22" x14ac:dyDescent="0.3">
      <c r="A3918">
        <v>3928</v>
      </c>
      <c r="B3918" t="s">
        <v>16</v>
      </c>
      <c r="C3918" t="s">
        <v>17</v>
      </c>
      <c r="D3918">
        <v>2</v>
      </c>
      <c r="E3918">
        <v>1</v>
      </c>
      <c r="F3918">
        <v>6706.57</v>
      </c>
      <c r="G3918">
        <v>6706.57</v>
      </c>
      <c r="H3918">
        <v>2347.3000000000002</v>
      </c>
      <c r="I3918">
        <v>2534.39</v>
      </c>
      <c r="J3918">
        <v>1824.88</v>
      </c>
      <c r="K3918">
        <f>Global_Household_Financial_Dyna[[#This Row],[Total_Household_Income]]-Global_Household_Financial_Dyna[[#This Row],[Estimated_Taxes]]</f>
        <v>4359.2699999999995</v>
      </c>
      <c r="L3918" s="1">
        <f>Global_Household_Financial_Dyna[[#This Row],[Monthly_Savings]]/Global_Household_Financial_Dyna[[#This Row],[Net Income]]</f>
        <v>0.41862054885336314</v>
      </c>
      <c r="M3918" s="2">
        <f>Global_Household_Financial_Dyna[[#This Row],[Monthly_Expenses]]/Global_Household_Financial_Dyna[[#This Row],[Net Income]]</f>
        <v>0.58137945114663692</v>
      </c>
      <c r="N3918" t="str">
        <f>IF(Global_Household_Financial_Dyna[[#This Row],[Monthly_Savings]]&lt;0,"High Risk", IF(Global_Household_Financial_Dyna[[#This Row],[Savings Rate%]]&lt;0.1, "Medium", "Safe"))</f>
        <v>Safe</v>
      </c>
      <c r="O3918">
        <f>Global_Household_Financial_Dyna[[#This Row],[Total_Household_Income]]/Global_Household_Financial_Dyna[[#This Row],[Family_Size]]</f>
        <v>3353.2849999999999</v>
      </c>
      <c r="P3918" s="2">
        <f t="shared" si="122"/>
        <v>0.15879799892000862</v>
      </c>
      <c r="Q3918" s="2">
        <f t="shared" si="123"/>
        <v>0.25982254993335452</v>
      </c>
      <c r="R3918" s="2" t="str">
        <f>IF(Global_Household_Financial_Dyna[[#This Row],[Vs country_Average]]&lt;-0.2, "Underperformer", IF(Global_Household_Financial_Dyna[[#This Row],[Vs country_Average]]&gt;0.2, "Outperformer", "Normal"))</f>
        <v>Outperformer</v>
      </c>
      <c r="S39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1824.88</v>
      </c>
      <c r="T39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1824.88</v>
      </c>
      <c r="U39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1824.88</v>
      </c>
      <c r="V39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1824.88</v>
      </c>
    </row>
    <row r="3919" spans="1:22" x14ac:dyDescent="0.3">
      <c r="A3919">
        <v>3929</v>
      </c>
      <c r="B3919" t="s">
        <v>16</v>
      </c>
      <c r="C3919" t="s">
        <v>21</v>
      </c>
      <c r="D3919">
        <v>4</v>
      </c>
      <c r="E3919">
        <v>2</v>
      </c>
      <c r="F3919">
        <v>6318.47</v>
      </c>
      <c r="G3919">
        <v>10719.42</v>
      </c>
      <c r="H3919">
        <v>4287.7700000000004</v>
      </c>
      <c r="I3919">
        <v>2633.25</v>
      </c>
      <c r="J3919">
        <v>3798.4</v>
      </c>
      <c r="K3919">
        <f>Global_Household_Financial_Dyna[[#This Row],[Total_Household_Income]]-Global_Household_Financial_Dyna[[#This Row],[Estimated_Taxes]]</f>
        <v>6431.65</v>
      </c>
      <c r="L3919" s="1">
        <f>Global_Household_Financial_Dyna[[#This Row],[Monthly_Savings]]/Global_Household_Financial_Dyna[[#This Row],[Net Income]]</f>
        <v>0.59057940030940748</v>
      </c>
      <c r="M3919" s="2">
        <f>Global_Household_Financial_Dyna[[#This Row],[Monthly_Expenses]]/Global_Household_Financial_Dyna[[#This Row],[Net Income]]</f>
        <v>0.40942059969059263</v>
      </c>
      <c r="N3919" t="str">
        <f>IF(Global_Household_Financial_Dyna[[#This Row],[Monthly_Savings]]&lt;0,"High Risk", IF(Global_Household_Financial_Dyna[[#This Row],[Savings Rate%]]&lt;0.1, "Medium", "Safe"))</f>
        <v>Safe</v>
      </c>
      <c r="O3919">
        <f>Global_Household_Financial_Dyna[[#This Row],[Total_Household_Income]]/Global_Household_Financial_Dyna[[#This Row],[Family_Size]]</f>
        <v>2679.855</v>
      </c>
      <c r="P3919" s="2">
        <f t="shared" si="122"/>
        <v>0.15879799892000862</v>
      </c>
      <c r="Q3919" s="2">
        <f t="shared" si="123"/>
        <v>0.43178140138939886</v>
      </c>
      <c r="R3919" s="2" t="str">
        <f>IF(Global_Household_Financial_Dyna[[#This Row],[Vs country_Average]]&lt;-0.2, "Underperformer", IF(Global_Household_Financial_Dyna[[#This Row],[Vs country_Average]]&gt;0.2, "Outperformer", "Normal"))</f>
        <v>Outperformer</v>
      </c>
      <c r="S39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3798.4</v>
      </c>
      <c r="T39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3798.4</v>
      </c>
      <c r="U39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3798.4</v>
      </c>
      <c r="V39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3798.4</v>
      </c>
    </row>
    <row r="3920" spans="1:22" x14ac:dyDescent="0.3">
      <c r="A3920">
        <v>3930</v>
      </c>
      <c r="B3920" t="s">
        <v>18</v>
      </c>
      <c r="C3920" t="s">
        <v>20</v>
      </c>
      <c r="D3920">
        <v>3</v>
      </c>
      <c r="E3920">
        <v>2</v>
      </c>
      <c r="F3920">
        <v>2715.99</v>
      </c>
      <c r="G3920">
        <v>3860.62</v>
      </c>
      <c r="H3920">
        <v>849.34</v>
      </c>
      <c r="I3920">
        <v>2143.84</v>
      </c>
      <c r="J3920">
        <v>867.44</v>
      </c>
      <c r="K3920">
        <f>Global_Household_Financial_Dyna[[#This Row],[Total_Household_Income]]-Global_Household_Financial_Dyna[[#This Row],[Estimated_Taxes]]</f>
        <v>3011.2799999999997</v>
      </c>
      <c r="L3920" s="1">
        <f>Global_Household_Financial_Dyna[[#This Row],[Monthly_Savings]]/Global_Household_Financial_Dyna[[#This Row],[Net Income]]</f>
        <v>0.28806354772721238</v>
      </c>
      <c r="M3920" s="2">
        <f>Global_Household_Financial_Dyna[[#This Row],[Monthly_Expenses]]/Global_Household_Financial_Dyna[[#This Row],[Net Income]]</f>
        <v>0.71193645227278779</v>
      </c>
      <c r="N3920" t="str">
        <f>IF(Global_Household_Financial_Dyna[[#This Row],[Monthly_Savings]]&lt;0,"High Risk", IF(Global_Household_Financial_Dyna[[#This Row],[Savings Rate%]]&lt;0.1, "Medium", "Safe"))</f>
        <v>Safe</v>
      </c>
      <c r="O3920">
        <f>Global_Household_Financial_Dyna[[#This Row],[Total_Household_Income]]/Global_Household_Financial_Dyna[[#This Row],[Family_Size]]</f>
        <v>1286.8733333333332</v>
      </c>
      <c r="P3920" s="2">
        <f t="shared" si="122"/>
        <v>0.32336204947805613</v>
      </c>
      <c r="Q3920" s="2">
        <f t="shared" si="123"/>
        <v>-3.5298501750843758E-2</v>
      </c>
      <c r="R3920" s="2" t="str">
        <f>IF(Global_Household_Financial_Dyna[[#This Row],[Vs country_Average]]&lt;-0.2, "Underperformer", IF(Global_Household_Financial_Dyna[[#This Row],[Vs country_Average]]&gt;0.2, "Outperformer", "Normal"))</f>
        <v>Normal</v>
      </c>
      <c r="S39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867.44</v>
      </c>
      <c r="T39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867.44</v>
      </c>
      <c r="U39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867.44</v>
      </c>
      <c r="V39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867.44</v>
      </c>
    </row>
    <row r="3921" spans="1:22" x14ac:dyDescent="0.3">
      <c r="A3921">
        <v>3931</v>
      </c>
      <c r="B3921" t="s">
        <v>12</v>
      </c>
      <c r="C3921" t="s">
        <v>13</v>
      </c>
      <c r="D3921">
        <v>5</v>
      </c>
      <c r="E3921">
        <v>3</v>
      </c>
      <c r="F3921">
        <v>2392.46</v>
      </c>
      <c r="G3921">
        <v>5022.7700000000004</v>
      </c>
      <c r="H3921">
        <v>1255.69</v>
      </c>
      <c r="I3921">
        <v>2703.78</v>
      </c>
      <c r="J3921">
        <v>1063.29</v>
      </c>
      <c r="K3921">
        <f>Global_Household_Financial_Dyna[[#This Row],[Total_Household_Income]]-Global_Household_Financial_Dyna[[#This Row],[Estimated_Taxes]]</f>
        <v>3767.0800000000004</v>
      </c>
      <c r="L3921" s="1">
        <f>Global_Household_Financial_Dyna[[#This Row],[Monthly_Savings]]/Global_Household_Financial_Dyna[[#This Row],[Net Income]]</f>
        <v>0.28225840704205907</v>
      </c>
      <c r="M3921" s="2">
        <f>Global_Household_Financial_Dyna[[#This Row],[Monthly_Expenses]]/Global_Household_Financial_Dyna[[#This Row],[Net Income]]</f>
        <v>0.71773893838198288</v>
      </c>
      <c r="N3921" t="str">
        <f>IF(Global_Household_Financial_Dyna[[#This Row],[Monthly_Savings]]&lt;0,"High Risk", IF(Global_Household_Financial_Dyna[[#This Row],[Savings Rate%]]&lt;0.1, "Medium", "Safe"))</f>
        <v>Safe</v>
      </c>
      <c r="O3921">
        <f>Global_Household_Financial_Dyna[[#This Row],[Total_Household_Income]]/Global_Household_Financial_Dyna[[#This Row],[Family_Size]]</f>
        <v>1004.5540000000001</v>
      </c>
      <c r="P3921" s="2">
        <f t="shared" si="122"/>
        <v>0.30718716818024266</v>
      </c>
      <c r="Q3921" s="2">
        <f t="shared" si="123"/>
        <v>-2.4928761138183597E-2</v>
      </c>
      <c r="R3921" s="2" t="str">
        <f>IF(Global_Household_Financial_Dyna[[#This Row],[Vs country_Average]]&lt;-0.2, "Underperformer", IF(Global_Household_Financial_Dyna[[#This Row],[Vs country_Average]]&gt;0.2, "Outperformer", "Normal"))</f>
        <v>Normal</v>
      </c>
      <c r="S39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1063.29</v>
      </c>
      <c r="T39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1063.29</v>
      </c>
      <c r="U39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1063.29</v>
      </c>
      <c r="V39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1063.29</v>
      </c>
    </row>
    <row r="3922" spans="1:22" x14ac:dyDescent="0.3">
      <c r="A3922">
        <v>3932</v>
      </c>
      <c r="B3922" t="s">
        <v>18</v>
      </c>
      <c r="C3922" t="s">
        <v>19</v>
      </c>
      <c r="D3922">
        <v>3</v>
      </c>
      <c r="E3922">
        <v>3</v>
      </c>
      <c r="F3922">
        <v>2173</v>
      </c>
      <c r="G3922">
        <v>4956.1400000000003</v>
      </c>
      <c r="H3922">
        <v>1090.3499999999999</v>
      </c>
      <c r="I3922">
        <v>2149.85</v>
      </c>
      <c r="J3922">
        <v>1715.94</v>
      </c>
      <c r="K3922">
        <f>Global_Household_Financial_Dyna[[#This Row],[Total_Household_Income]]-Global_Household_Financial_Dyna[[#This Row],[Estimated_Taxes]]</f>
        <v>3865.7900000000004</v>
      </c>
      <c r="L3922" s="1">
        <f>Global_Household_Financial_Dyna[[#This Row],[Monthly_Savings]]/Global_Household_Financial_Dyna[[#This Row],[Net Income]]</f>
        <v>0.44387822411460526</v>
      </c>
      <c r="M3922" s="2">
        <f>Global_Household_Financial_Dyna[[#This Row],[Monthly_Expenses]]/Global_Household_Financial_Dyna[[#This Row],[Net Income]]</f>
        <v>0.55612177588539458</v>
      </c>
      <c r="N3922" t="str">
        <f>IF(Global_Household_Financial_Dyna[[#This Row],[Monthly_Savings]]&lt;0,"High Risk", IF(Global_Household_Financial_Dyna[[#This Row],[Savings Rate%]]&lt;0.1, "Medium", "Safe"))</f>
        <v>Safe</v>
      </c>
      <c r="O3922">
        <f>Global_Household_Financial_Dyna[[#This Row],[Total_Household_Income]]/Global_Household_Financial_Dyna[[#This Row],[Family_Size]]</f>
        <v>1652.0466666666669</v>
      </c>
      <c r="P3922" s="2">
        <f t="shared" si="122"/>
        <v>0.32336204947805613</v>
      </c>
      <c r="Q3922" s="2">
        <f t="shared" si="123"/>
        <v>0.12051617463654912</v>
      </c>
      <c r="R3922" s="2" t="str">
        <f>IF(Global_Household_Financial_Dyna[[#This Row],[Vs country_Average]]&lt;-0.2, "Underperformer", IF(Global_Household_Financial_Dyna[[#This Row],[Vs country_Average]]&gt;0.2, "Outperformer", "Normal"))</f>
        <v>Normal</v>
      </c>
      <c r="S39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1715.94</v>
      </c>
      <c r="T39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1715.94</v>
      </c>
      <c r="U39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1715.94</v>
      </c>
      <c r="V39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1715.94</v>
      </c>
    </row>
    <row r="3923" spans="1:22" x14ac:dyDescent="0.3">
      <c r="A3923">
        <v>3933</v>
      </c>
      <c r="B3923" t="s">
        <v>16</v>
      </c>
      <c r="C3923" t="s">
        <v>21</v>
      </c>
      <c r="D3923">
        <v>8</v>
      </c>
      <c r="E3923">
        <v>3</v>
      </c>
      <c r="F3923">
        <v>3889.02</v>
      </c>
      <c r="G3923">
        <v>8245.24</v>
      </c>
      <c r="H3923">
        <v>3298.1</v>
      </c>
      <c r="I3923">
        <v>4882.7</v>
      </c>
      <c r="J3923">
        <v>64.44</v>
      </c>
      <c r="K3923">
        <f>Global_Household_Financial_Dyna[[#This Row],[Total_Household_Income]]-Global_Household_Financial_Dyna[[#This Row],[Estimated_Taxes]]</f>
        <v>4947.1399999999994</v>
      </c>
      <c r="L3923" s="1">
        <f>Global_Household_Financial_Dyna[[#This Row],[Monthly_Savings]]/Global_Household_Financial_Dyna[[#This Row],[Net Income]]</f>
        <v>1.3025707782678479E-2</v>
      </c>
      <c r="M3923" s="2">
        <f>Global_Household_Financial_Dyna[[#This Row],[Monthly_Expenses]]/Global_Household_Financial_Dyna[[#This Row],[Net Income]]</f>
        <v>0.98697429221732158</v>
      </c>
      <c r="N3923" t="str">
        <f>IF(Global_Household_Financial_Dyna[[#This Row],[Monthly_Savings]]&lt;0,"High Risk", IF(Global_Household_Financial_Dyna[[#This Row],[Savings Rate%]]&lt;0.1, "Medium", "Safe"))</f>
        <v>Medium</v>
      </c>
      <c r="O3923">
        <f>Global_Household_Financial_Dyna[[#This Row],[Total_Household_Income]]/Global_Household_Financial_Dyna[[#This Row],[Family_Size]]</f>
        <v>1030.655</v>
      </c>
      <c r="P3923" s="2">
        <f t="shared" si="122"/>
        <v>0.15879799892000862</v>
      </c>
      <c r="Q3923" s="2">
        <f t="shared" si="123"/>
        <v>-0.14577229113733015</v>
      </c>
      <c r="R3923" s="2" t="str">
        <f>IF(Global_Household_Financial_Dyna[[#This Row],[Vs country_Average]]&lt;-0.2, "Underperformer", IF(Global_Household_Financial_Dyna[[#This Row],[Vs country_Average]]&gt;0.2, "Outperformer", "Normal"))</f>
        <v>Normal</v>
      </c>
      <c r="S39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64.44</v>
      </c>
      <c r="T39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64.44</v>
      </c>
      <c r="U39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64.44</v>
      </c>
      <c r="V39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64.44</v>
      </c>
    </row>
    <row r="3924" spans="1:22" x14ac:dyDescent="0.3">
      <c r="A3924">
        <v>3934</v>
      </c>
      <c r="B3924" t="s">
        <v>18</v>
      </c>
      <c r="C3924" t="s">
        <v>20</v>
      </c>
      <c r="D3924">
        <v>2</v>
      </c>
      <c r="E3924">
        <v>1</v>
      </c>
      <c r="F3924">
        <v>3225.69</v>
      </c>
      <c r="G3924">
        <v>3225.69</v>
      </c>
      <c r="H3924">
        <v>709.65</v>
      </c>
      <c r="I3924">
        <v>2481.15</v>
      </c>
      <c r="J3924">
        <v>34.89</v>
      </c>
      <c r="K3924">
        <f>Global_Household_Financial_Dyna[[#This Row],[Total_Household_Income]]-Global_Household_Financial_Dyna[[#This Row],[Estimated_Taxes]]</f>
        <v>2516.04</v>
      </c>
      <c r="L3924" s="1">
        <f>Global_Household_Financial_Dyna[[#This Row],[Monthly_Savings]]/Global_Household_Financial_Dyna[[#This Row],[Net Income]]</f>
        <v>1.3867029141031145E-2</v>
      </c>
      <c r="M3924" s="2">
        <f>Global_Household_Financial_Dyna[[#This Row],[Monthly_Expenses]]/Global_Household_Financial_Dyna[[#This Row],[Net Income]]</f>
        <v>0.98613297085896889</v>
      </c>
      <c r="N3924" t="str">
        <f>IF(Global_Household_Financial_Dyna[[#This Row],[Monthly_Savings]]&lt;0,"High Risk", IF(Global_Household_Financial_Dyna[[#This Row],[Savings Rate%]]&lt;0.1, "Medium", "Safe"))</f>
        <v>Medium</v>
      </c>
      <c r="O3924">
        <f>Global_Household_Financial_Dyna[[#This Row],[Total_Household_Income]]/Global_Household_Financial_Dyna[[#This Row],[Family_Size]]</f>
        <v>1612.845</v>
      </c>
      <c r="P3924" s="2">
        <f t="shared" si="122"/>
        <v>0.32336204947805613</v>
      </c>
      <c r="Q3924" s="2">
        <f t="shared" si="123"/>
        <v>-0.30949502033702497</v>
      </c>
      <c r="R3924" s="2" t="str">
        <f>IF(Global_Household_Financial_Dyna[[#This Row],[Vs country_Average]]&lt;-0.2, "Underperformer", IF(Global_Household_Financial_Dyna[[#This Row],[Vs country_Average]]&gt;0.2, "Outperformer", "Normal"))</f>
        <v>Underperformer</v>
      </c>
      <c r="S39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34.89</v>
      </c>
      <c r="T39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34.89</v>
      </c>
      <c r="U39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34.89</v>
      </c>
      <c r="V39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34.89</v>
      </c>
    </row>
    <row r="3925" spans="1:22" x14ac:dyDescent="0.3">
      <c r="A3925">
        <v>3935</v>
      </c>
      <c r="B3925" t="s">
        <v>10</v>
      </c>
      <c r="C3925" t="s">
        <v>11</v>
      </c>
      <c r="D3925">
        <v>8</v>
      </c>
      <c r="E3925">
        <v>1</v>
      </c>
      <c r="F3925">
        <v>774.75</v>
      </c>
      <c r="G3925">
        <v>774.75</v>
      </c>
      <c r="H3925">
        <v>77.47</v>
      </c>
      <c r="I3925">
        <v>735.24</v>
      </c>
      <c r="J3925">
        <v>-37.96</v>
      </c>
      <c r="K3925">
        <f>Global_Household_Financial_Dyna[[#This Row],[Total_Household_Income]]-Global_Household_Financial_Dyna[[#This Row],[Estimated_Taxes]]</f>
        <v>697.28</v>
      </c>
      <c r="L3925" s="1">
        <f>Global_Household_Financial_Dyna[[#This Row],[Monthly_Savings]]/Global_Household_Financial_Dyna[[#This Row],[Net Income]]</f>
        <v>-5.4440110142267101E-2</v>
      </c>
      <c r="M3925" s="2">
        <f>Global_Household_Financial_Dyna[[#This Row],[Monthly_Expenses]]/Global_Household_Financial_Dyna[[#This Row],[Net Income]]</f>
        <v>1.0544401101422671</v>
      </c>
      <c r="N3925" t="str">
        <f>IF(Global_Household_Financial_Dyna[[#This Row],[Monthly_Savings]]&lt;0,"High Risk", IF(Global_Household_Financial_Dyna[[#This Row],[Savings Rate%]]&lt;0.1, "Medium", "Safe"))</f>
        <v>High Risk</v>
      </c>
      <c r="O3925">
        <f>Global_Household_Financial_Dyna[[#This Row],[Total_Household_Income]]/Global_Household_Financial_Dyna[[#This Row],[Family_Size]]</f>
        <v>96.84375</v>
      </c>
      <c r="P3925" s="2">
        <f t="shared" si="122"/>
        <v>0.42077341556833553</v>
      </c>
      <c r="Q3925" s="2">
        <f t="shared" si="123"/>
        <v>-0.4752135257106026</v>
      </c>
      <c r="R3925" s="2" t="str">
        <f>IF(Global_Household_Financial_Dyna[[#This Row],[Vs country_Average]]&lt;-0.2, "Underperformer", IF(Global_Household_Financial_Dyna[[#This Row],[Vs country_Average]]&gt;0.2, "Outperformer", "Normal"))</f>
        <v>Underperformer</v>
      </c>
      <c r="S39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-1.1980000000000004</v>
      </c>
      <c r="T39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35.564</v>
      </c>
      <c r="U39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72.325999999999993</v>
      </c>
      <c r="V39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109.08799999999999</v>
      </c>
    </row>
    <row r="3926" spans="1:22" x14ac:dyDescent="0.3">
      <c r="A3926">
        <v>3936</v>
      </c>
      <c r="B3926" t="s">
        <v>16</v>
      </c>
      <c r="C3926" t="s">
        <v>21</v>
      </c>
      <c r="D3926">
        <v>8</v>
      </c>
      <c r="E3926">
        <v>3</v>
      </c>
      <c r="F3926">
        <v>4517.04</v>
      </c>
      <c r="G3926">
        <v>10470.280000000001</v>
      </c>
      <c r="H3926">
        <v>4188.1099999999997</v>
      </c>
      <c r="I3926">
        <v>5866.13</v>
      </c>
      <c r="J3926">
        <v>416.04</v>
      </c>
      <c r="K3926">
        <f>Global_Household_Financial_Dyna[[#This Row],[Total_Household_Income]]-Global_Household_Financial_Dyna[[#This Row],[Estimated_Taxes]]</f>
        <v>6282.170000000001</v>
      </c>
      <c r="L3926" s="1">
        <f>Global_Household_Financial_Dyna[[#This Row],[Monthly_Savings]]/Global_Household_Financial_Dyna[[#This Row],[Net Income]]</f>
        <v>6.6225523982954934E-2</v>
      </c>
      <c r="M3926" s="2">
        <f>Global_Household_Financial_Dyna[[#This Row],[Monthly_Expenses]]/Global_Household_Financial_Dyna[[#This Row],[Net Income]]</f>
        <v>0.93377447601704489</v>
      </c>
      <c r="N3926" t="str">
        <f>IF(Global_Household_Financial_Dyna[[#This Row],[Monthly_Savings]]&lt;0,"High Risk", IF(Global_Household_Financial_Dyna[[#This Row],[Savings Rate%]]&lt;0.1, "Medium", "Safe"))</f>
        <v>Medium</v>
      </c>
      <c r="O3926">
        <f>Global_Household_Financial_Dyna[[#This Row],[Total_Household_Income]]/Global_Household_Financial_Dyna[[#This Row],[Family_Size]]</f>
        <v>1308.7850000000001</v>
      </c>
      <c r="P3926" s="2">
        <f t="shared" si="122"/>
        <v>0.15879799892000862</v>
      </c>
      <c r="Q3926" s="2">
        <f t="shared" si="123"/>
        <v>-9.2572474937053686E-2</v>
      </c>
      <c r="R3926" s="2" t="str">
        <f>IF(Global_Household_Financial_Dyna[[#This Row],[Vs country_Average]]&lt;-0.2, "Underperformer", IF(Global_Household_Financial_Dyna[[#This Row],[Vs country_Average]]&gt;0.2, "Outperformer", "Normal"))</f>
        <v>Normal</v>
      </c>
      <c r="S39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416.04</v>
      </c>
      <c r="T39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416.04</v>
      </c>
      <c r="U39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416.04</v>
      </c>
      <c r="V39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416.04</v>
      </c>
    </row>
    <row r="3927" spans="1:22" x14ac:dyDescent="0.3">
      <c r="A3927">
        <v>3937</v>
      </c>
      <c r="B3927" t="s">
        <v>10</v>
      </c>
      <c r="C3927" t="s">
        <v>11</v>
      </c>
      <c r="D3927">
        <v>8</v>
      </c>
      <c r="E3927">
        <v>3</v>
      </c>
      <c r="F3927">
        <v>620.44000000000005</v>
      </c>
      <c r="G3927">
        <v>1483.11</v>
      </c>
      <c r="H3927">
        <v>148.31</v>
      </c>
      <c r="I3927">
        <v>836.06</v>
      </c>
      <c r="J3927">
        <v>498.74</v>
      </c>
      <c r="K3927">
        <f>Global_Household_Financial_Dyna[[#This Row],[Total_Household_Income]]-Global_Household_Financial_Dyna[[#This Row],[Estimated_Taxes]]</f>
        <v>1334.8</v>
      </c>
      <c r="L3927" s="1">
        <f>Global_Household_Financial_Dyna[[#This Row],[Monthly_Savings]]/Global_Household_Financial_Dyna[[#This Row],[Net Income]]</f>
        <v>0.37364399160922984</v>
      </c>
      <c r="M3927" s="2">
        <f>Global_Household_Financial_Dyna[[#This Row],[Monthly_Expenses]]/Global_Household_Financial_Dyna[[#This Row],[Net Income]]</f>
        <v>0.6263560083907701</v>
      </c>
      <c r="N3927" t="str">
        <f>IF(Global_Household_Financial_Dyna[[#This Row],[Monthly_Savings]]&lt;0,"High Risk", IF(Global_Household_Financial_Dyna[[#This Row],[Savings Rate%]]&lt;0.1, "Medium", "Safe"))</f>
        <v>Safe</v>
      </c>
      <c r="O3927">
        <f>Global_Household_Financial_Dyna[[#This Row],[Total_Household_Income]]/Global_Household_Financial_Dyna[[#This Row],[Family_Size]]</f>
        <v>185.38874999999999</v>
      </c>
      <c r="P3927" s="2">
        <f t="shared" si="122"/>
        <v>0.42077341556833553</v>
      </c>
      <c r="Q3927" s="2">
        <f t="shared" si="123"/>
        <v>-4.7129423959105687E-2</v>
      </c>
      <c r="R3927" s="2" t="str">
        <f>IF(Global_Household_Financial_Dyna[[#This Row],[Vs country_Average]]&lt;-0.2, "Underperformer", IF(Global_Household_Financial_Dyna[[#This Row],[Vs country_Average]]&gt;0.2, "Outperformer", "Normal"))</f>
        <v>Normal</v>
      </c>
      <c r="S39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498.74</v>
      </c>
      <c r="T39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498.74</v>
      </c>
      <c r="U39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498.74</v>
      </c>
      <c r="V39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498.74</v>
      </c>
    </row>
    <row r="3928" spans="1:22" x14ac:dyDescent="0.3">
      <c r="A3928">
        <v>3938</v>
      </c>
      <c r="B3928" t="s">
        <v>18</v>
      </c>
      <c r="C3928" t="s">
        <v>19</v>
      </c>
      <c r="D3928">
        <v>4</v>
      </c>
      <c r="E3928">
        <v>2</v>
      </c>
      <c r="F3928">
        <v>3595.09</v>
      </c>
      <c r="G3928">
        <v>6069.52</v>
      </c>
      <c r="H3928">
        <v>1335.29</v>
      </c>
      <c r="I3928">
        <v>2305.44</v>
      </c>
      <c r="J3928">
        <v>2428.79</v>
      </c>
      <c r="K3928">
        <f>Global_Household_Financial_Dyna[[#This Row],[Total_Household_Income]]-Global_Household_Financial_Dyna[[#This Row],[Estimated_Taxes]]</f>
        <v>4734.2300000000005</v>
      </c>
      <c r="L3928" s="1">
        <f>Global_Household_Financial_Dyna[[#This Row],[Monthly_Savings]]/Global_Household_Financial_Dyna[[#This Row],[Net Income]]</f>
        <v>0.51302746169915692</v>
      </c>
      <c r="M3928" s="2">
        <f>Global_Household_Financial_Dyna[[#This Row],[Monthly_Expenses]]/Global_Household_Financial_Dyna[[#This Row],[Net Income]]</f>
        <v>0.48697253830084297</v>
      </c>
      <c r="N3928" t="str">
        <f>IF(Global_Household_Financial_Dyna[[#This Row],[Monthly_Savings]]&lt;0,"High Risk", IF(Global_Household_Financial_Dyna[[#This Row],[Savings Rate%]]&lt;0.1, "Medium", "Safe"))</f>
        <v>Safe</v>
      </c>
      <c r="O3928">
        <f>Global_Household_Financial_Dyna[[#This Row],[Total_Household_Income]]/Global_Household_Financial_Dyna[[#This Row],[Family_Size]]</f>
        <v>1517.38</v>
      </c>
      <c r="P3928" s="2">
        <f t="shared" si="122"/>
        <v>0.32336204947805613</v>
      </c>
      <c r="Q3928" s="2">
        <f t="shared" si="123"/>
        <v>0.18966541222110078</v>
      </c>
      <c r="R3928" s="2" t="str">
        <f>IF(Global_Household_Financial_Dyna[[#This Row],[Vs country_Average]]&lt;-0.2, "Underperformer", IF(Global_Household_Financial_Dyna[[#This Row],[Vs country_Average]]&gt;0.2, "Outperformer", "Normal"))</f>
        <v>Normal</v>
      </c>
      <c r="S39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2428.79</v>
      </c>
      <c r="T39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2428.79</v>
      </c>
      <c r="U39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2428.79</v>
      </c>
      <c r="V39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2428.79</v>
      </c>
    </row>
    <row r="3929" spans="1:22" x14ac:dyDescent="0.3">
      <c r="A3929">
        <v>3939</v>
      </c>
      <c r="B3929" t="s">
        <v>18</v>
      </c>
      <c r="C3929" t="s">
        <v>19</v>
      </c>
      <c r="D3929">
        <v>8</v>
      </c>
      <c r="E3929">
        <v>3</v>
      </c>
      <c r="F3929">
        <v>2254.7800000000002</v>
      </c>
      <c r="G3929">
        <v>4598.2</v>
      </c>
      <c r="H3929">
        <v>1011.6</v>
      </c>
      <c r="I3929">
        <v>4006.93</v>
      </c>
      <c r="J3929">
        <v>-420.34</v>
      </c>
      <c r="K3929">
        <f>Global_Household_Financial_Dyna[[#This Row],[Total_Household_Income]]-Global_Household_Financial_Dyna[[#This Row],[Estimated_Taxes]]</f>
        <v>3586.6</v>
      </c>
      <c r="L3929" s="1">
        <f>Global_Household_Financial_Dyna[[#This Row],[Monthly_Savings]]/Global_Household_Financial_Dyna[[#This Row],[Net Income]]</f>
        <v>-0.11719734567557018</v>
      </c>
      <c r="M3929" s="2">
        <f>Global_Household_Financial_Dyna[[#This Row],[Monthly_Expenses]]/Global_Household_Financial_Dyna[[#This Row],[Net Income]]</f>
        <v>1.1171945575196565</v>
      </c>
      <c r="N3929" t="str">
        <f>IF(Global_Household_Financial_Dyna[[#This Row],[Monthly_Savings]]&lt;0,"High Risk", IF(Global_Household_Financial_Dyna[[#This Row],[Savings Rate%]]&lt;0.1, "Medium", "Safe"))</f>
        <v>High Risk</v>
      </c>
      <c r="O3929">
        <f>Global_Household_Financial_Dyna[[#This Row],[Total_Household_Income]]/Global_Household_Financial_Dyna[[#This Row],[Family_Size]]</f>
        <v>574.77499999999998</v>
      </c>
      <c r="P3929" s="2">
        <f t="shared" si="122"/>
        <v>0.32336204947805613</v>
      </c>
      <c r="Q3929" s="2">
        <f t="shared" si="123"/>
        <v>-0.4405593951536263</v>
      </c>
      <c r="R3929" s="2" t="str">
        <f>IF(Global_Household_Financial_Dyna[[#This Row],[Vs country_Average]]&lt;-0.2, "Underperformer", IF(Global_Household_Financial_Dyna[[#This Row],[Vs country_Average]]&gt;0.2, "Outperformer", "Normal"))</f>
        <v>Underperformer</v>
      </c>
      <c r="S39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-219.99349999999998</v>
      </c>
      <c r="T39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-19.646999999999991</v>
      </c>
      <c r="U39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180.6995</v>
      </c>
      <c r="V39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381.04599999999999</v>
      </c>
    </row>
    <row r="3930" spans="1:22" x14ac:dyDescent="0.3">
      <c r="A3930">
        <v>3940</v>
      </c>
      <c r="B3930" t="s">
        <v>10</v>
      </c>
      <c r="C3930" t="s">
        <v>11</v>
      </c>
      <c r="D3930">
        <v>1</v>
      </c>
      <c r="E3930">
        <v>1</v>
      </c>
      <c r="F3930">
        <v>749.63</v>
      </c>
      <c r="G3930">
        <v>749.63</v>
      </c>
      <c r="H3930">
        <v>74.959999999999994</v>
      </c>
      <c r="I3930">
        <v>267.08999999999997</v>
      </c>
      <c r="J3930">
        <v>407.58</v>
      </c>
      <c r="K3930">
        <f>Global_Household_Financial_Dyna[[#This Row],[Total_Household_Income]]-Global_Household_Financial_Dyna[[#This Row],[Estimated_Taxes]]</f>
        <v>674.67</v>
      </c>
      <c r="L3930" s="1">
        <f>Global_Household_Financial_Dyna[[#This Row],[Monthly_Savings]]/Global_Household_Financial_Dyna[[#This Row],[Net Income]]</f>
        <v>0.60411756858908805</v>
      </c>
      <c r="M3930" s="2">
        <f>Global_Household_Financial_Dyna[[#This Row],[Monthly_Expenses]]/Global_Household_Financial_Dyna[[#This Row],[Net Income]]</f>
        <v>0.39588243141091201</v>
      </c>
      <c r="N3930" t="str">
        <f>IF(Global_Household_Financial_Dyna[[#This Row],[Monthly_Savings]]&lt;0,"High Risk", IF(Global_Household_Financial_Dyna[[#This Row],[Savings Rate%]]&lt;0.1, "Medium", "Safe"))</f>
        <v>Safe</v>
      </c>
      <c r="O3930">
        <f>Global_Household_Financial_Dyna[[#This Row],[Total_Household_Income]]/Global_Household_Financial_Dyna[[#This Row],[Family_Size]]</f>
        <v>749.63</v>
      </c>
      <c r="P3930" s="2">
        <f t="shared" si="122"/>
        <v>0.42077341556833553</v>
      </c>
      <c r="Q3930" s="2">
        <f t="shared" si="123"/>
        <v>0.18334415302075252</v>
      </c>
      <c r="R3930" s="2" t="str">
        <f>IF(Global_Household_Financial_Dyna[[#This Row],[Vs country_Average]]&lt;-0.2, "Underperformer", IF(Global_Household_Financial_Dyna[[#This Row],[Vs country_Average]]&gt;0.2, "Outperformer", "Normal"))</f>
        <v>Normal</v>
      </c>
      <c r="S39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407.58</v>
      </c>
      <c r="T39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407.58</v>
      </c>
      <c r="U39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407.58</v>
      </c>
      <c r="V39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407.58</v>
      </c>
    </row>
    <row r="3931" spans="1:22" x14ac:dyDescent="0.3">
      <c r="A3931">
        <v>3941</v>
      </c>
      <c r="B3931" t="s">
        <v>14</v>
      </c>
      <c r="C3931" t="s">
        <v>15</v>
      </c>
      <c r="D3931">
        <v>7</v>
      </c>
      <c r="E3931">
        <v>3</v>
      </c>
      <c r="F3931">
        <v>2515.2800000000002</v>
      </c>
      <c r="G3931">
        <v>5897.79</v>
      </c>
      <c r="H3931">
        <v>884.67</v>
      </c>
      <c r="I3931">
        <v>1747.8</v>
      </c>
      <c r="J3931">
        <v>3265.32</v>
      </c>
      <c r="K3931">
        <f>Global_Household_Financial_Dyna[[#This Row],[Total_Household_Income]]-Global_Household_Financial_Dyna[[#This Row],[Estimated_Taxes]]</f>
        <v>5013.12</v>
      </c>
      <c r="L3931" s="1">
        <f>Global_Household_Financial_Dyna[[#This Row],[Monthly_Savings]]/Global_Household_Financial_Dyna[[#This Row],[Net Income]]</f>
        <v>0.65135484488701656</v>
      </c>
      <c r="M3931" s="2">
        <f>Global_Household_Financial_Dyna[[#This Row],[Monthly_Expenses]]/Global_Household_Financial_Dyna[[#This Row],[Net Income]]</f>
        <v>0.34864515511298355</v>
      </c>
      <c r="N3931" t="str">
        <f>IF(Global_Household_Financial_Dyna[[#This Row],[Monthly_Savings]]&lt;0,"High Risk", IF(Global_Household_Financial_Dyna[[#This Row],[Savings Rate%]]&lt;0.1, "Medium", "Safe"))</f>
        <v>Safe</v>
      </c>
      <c r="O3931">
        <f>Global_Household_Financial_Dyna[[#This Row],[Total_Household_Income]]/Global_Household_Financial_Dyna[[#This Row],[Family_Size]]</f>
        <v>842.54142857142858</v>
      </c>
      <c r="P3931" s="2">
        <f t="shared" si="122"/>
        <v>0.39788995363055785</v>
      </c>
      <c r="Q3931" s="2">
        <f t="shared" si="123"/>
        <v>0.25346489125645871</v>
      </c>
      <c r="R3931" s="2" t="str">
        <f>IF(Global_Household_Financial_Dyna[[#This Row],[Vs country_Average]]&lt;-0.2, "Underperformer", IF(Global_Household_Financial_Dyna[[#This Row],[Vs country_Average]]&gt;0.2, "Outperformer", "Normal"))</f>
        <v>Outperformer</v>
      </c>
      <c r="S39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3265.32</v>
      </c>
      <c r="T39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3265.32</v>
      </c>
      <c r="U39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3265.32</v>
      </c>
      <c r="V39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3265.32</v>
      </c>
    </row>
    <row r="3932" spans="1:22" x14ac:dyDescent="0.3">
      <c r="A3932">
        <v>3942</v>
      </c>
      <c r="B3932" t="s">
        <v>12</v>
      </c>
      <c r="C3932" t="s">
        <v>13</v>
      </c>
      <c r="D3932">
        <v>6</v>
      </c>
      <c r="E3932">
        <v>1</v>
      </c>
      <c r="F3932">
        <v>6646.97</v>
      </c>
      <c r="G3932">
        <v>6646.97</v>
      </c>
      <c r="H3932">
        <v>1661.74</v>
      </c>
      <c r="I3932">
        <v>3587.43</v>
      </c>
      <c r="J3932">
        <v>1397.8</v>
      </c>
      <c r="K3932">
        <f>Global_Household_Financial_Dyna[[#This Row],[Total_Household_Income]]-Global_Household_Financial_Dyna[[#This Row],[Estimated_Taxes]]</f>
        <v>4985.2300000000005</v>
      </c>
      <c r="L3932" s="1">
        <f>Global_Household_Financial_Dyna[[#This Row],[Monthly_Savings]]/Global_Household_Financial_Dyna[[#This Row],[Net Income]]</f>
        <v>0.28038826694054231</v>
      </c>
      <c r="M3932" s="2">
        <f>Global_Household_Financial_Dyna[[#This Row],[Monthly_Expenses]]/Global_Household_Financial_Dyna[[#This Row],[Net Income]]</f>
        <v>0.71961173305945758</v>
      </c>
      <c r="N3932" t="str">
        <f>IF(Global_Household_Financial_Dyna[[#This Row],[Monthly_Savings]]&lt;0,"High Risk", IF(Global_Household_Financial_Dyna[[#This Row],[Savings Rate%]]&lt;0.1, "Medium", "Safe"))</f>
        <v>Safe</v>
      </c>
      <c r="O3932">
        <f>Global_Household_Financial_Dyna[[#This Row],[Total_Household_Income]]/Global_Household_Financial_Dyna[[#This Row],[Family_Size]]</f>
        <v>1107.8283333333334</v>
      </c>
      <c r="P3932" s="2">
        <f t="shared" si="122"/>
        <v>0.30718716818024266</v>
      </c>
      <c r="Q3932" s="2">
        <f t="shared" si="123"/>
        <v>-2.6798901239700357E-2</v>
      </c>
      <c r="R3932" s="2" t="str">
        <f>IF(Global_Household_Financial_Dyna[[#This Row],[Vs country_Average]]&lt;-0.2, "Underperformer", IF(Global_Household_Financial_Dyna[[#This Row],[Vs country_Average]]&gt;0.2, "Outperformer", "Normal"))</f>
        <v>Normal</v>
      </c>
      <c r="S39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1397.8</v>
      </c>
      <c r="T39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1397.8</v>
      </c>
      <c r="U39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1397.8</v>
      </c>
      <c r="V39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1397.8</v>
      </c>
    </row>
    <row r="3933" spans="1:22" x14ac:dyDescent="0.3">
      <c r="A3933">
        <v>3943</v>
      </c>
      <c r="B3933" t="s">
        <v>18</v>
      </c>
      <c r="C3933" t="s">
        <v>19</v>
      </c>
      <c r="D3933">
        <v>4</v>
      </c>
      <c r="E3933">
        <v>2</v>
      </c>
      <c r="F3933">
        <v>6104.73</v>
      </c>
      <c r="G3933">
        <v>9906.99</v>
      </c>
      <c r="H3933">
        <v>2674.89</v>
      </c>
      <c r="I3933">
        <v>3417.54</v>
      </c>
      <c r="J3933">
        <v>3814.56</v>
      </c>
      <c r="K3933">
        <f>Global_Household_Financial_Dyna[[#This Row],[Total_Household_Income]]-Global_Household_Financial_Dyna[[#This Row],[Estimated_Taxes]]</f>
        <v>7232.1</v>
      </c>
      <c r="L3933" s="1">
        <f>Global_Household_Financial_Dyna[[#This Row],[Monthly_Savings]]/Global_Household_Financial_Dyna[[#This Row],[Net Income]]</f>
        <v>0.52744845895383086</v>
      </c>
      <c r="M3933" s="2">
        <f>Global_Household_Financial_Dyna[[#This Row],[Monthly_Expenses]]/Global_Household_Financial_Dyna[[#This Row],[Net Income]]</f>
        <v>0.47255154104616914</v>
      </c>
      <c r="N3933" t="str">
        <f>IF(Global_Household_Financial_Dyna[[#This Row],[Monthly_Savings]]&lt;0,"High Risk", IF(Global_Household_Financial_Dyna[[#This Row],[Savings Rate%]]&lt;0.1, "Medium", "Safe"))</f>
        <v>Safe</v>
      </c>
      <c r="O3933">
        <f>Global_Household_Financial_Dyna[[#This Row],[Total_Household_Income]]/Global_Household_Financial_Dyna[[#This Row],[Family_Size]]</f>
        <v>2476.7474999999999</v>
      </c>
      <c r="P3933" s="2">
        <f t="shared" si="122"/>
        <v>0.32336204947805613</v>
      </c>
      <c r="Q3933" s="2">
        <f t="shared" si="123"/>
        <v>0.20408640947577472</v>
      </c>
      <c r="R3933" s="2" t="str">
        <f>IF(Global_Household_Financial_Dyna[[#This Row],[Vs country_Average]]&lt;-0.2, "Underperformer", IF(Global_Household_Financial_Dyna[[#This Row],[Vs country_Average]]&gt;0.2, "Outperformer", "Normal"))</f>
        <v>Outperformer</v>
      </c>
      <c r="S39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3814.56</v>
      </c>
      <c r="T39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3814.56</v>
      </c>
      <c r="U39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3814.56</v>
      </c>
      <c r="V39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3814.56</v>
      </c>
    </row>
    <row r="3934" spans="1:22" x14ac:dyDescent="0.3">
      <c r="A3934">
        <v>3944</v>
      </c>
      <c r="B3934" t="s">
        <v>10</v>
      </c>
      <c r="C3934" t="s">
        <v>22</v>
      </c>
      <c r="D3934">
        <v>2</v>
      </c>
      <c r="E3934">
        <v>2</v>
      </c>
      <c r="F3934">
        <v>927.96</v>
      </c>
      <c r="G3934">
        <v>1416.48</v>
      </c>
      <c r="H3934">
        <v>141.65</v>
      </c>
      <c r="I3934">
        <v>501.53</v>
      </c>
      <c r="J3934">
        <v>773.3</v>
      </c>
      <c r="K3934">
        <f>Global_Household_Financial_Dyna[[#This Row],[Total_Household_Income]]-Global_Household_Financial_Dyna[[#This Row],[Estimated_Taxes]]</f>
        <v>1274.83</v>
      </c>
      <c r="L3934" s="1">
        <f>Global_Household_Financial_Dyna[[#This Row],[Monthly_Savings]]/Global_Household_Financial_Dyna[[#This Row],[Net Income]]</f>
        <v>0.6065906826792592</v>
      </c>
      <c r="M3934" s="2">
        <f>Global_Household_Financial_Dyna[[#This Row],[Monthly_Expenses]]/Global_Household_Financial_Dyna[[#This Row],[Net Income]]</f>
        <v>0.3934093173207408</v>
      </c>
      <c r="N3934" t="str">
        <f>IF(Global_Household_Financial_Dyna[[#This Row],[Monthly_Savings]]&lt;0,"High Risk", IF(Global_Household_Financial_Dyna[[#This Row],[Savings Rate%]]&lt;0.1, "Medium", "Safe"))</f>
        <v>Safe</v>
      </c>
      <c r="O3934">
        <f>Global_Household_Financial_Dyna[[#This Row],[Total_Household_Income]]/Global_Household_Financial_Dyna[[#This Row],[Family_Size]]</f>
        <v>708.24</v>
      </c>
      <c r="P3934" s="2">
        <f t="shared" si="122"/>
        <v>0.42077341556833553</v>
      </c>
      <c r="Q3934" s="2">
        <f t="shared" si="123"/>
        <v>0.18581726711092367</v>
      </c>
      <c r="R3934" s="2" t="str">
        <f>IF(Global_Household_Financial_Dyna[[#This Row],[Vs country_Average]]&lt;-0.2, "Underperformer", IF(Global_Household_Financial_Dyna[[#This Row],[Vs country_Average]]&gt;0.2, "Outperformer", "Normal"))</f>
        <v>Normal</v>
      </c>
      <c r="S39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773.3</v>
      </c>
      <c r="T39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773.3</v>
      </c>
      <c r="U39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773.3</v>
      </c>
      <c r="V39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773.3</v>
      </c>
    </row>
    <row r="3935" spans="1:22" x14ac:dyDescent="0.3">
      <c r="A3935">
        <v>3945</v>
      </c>
      <c r="B3935" t="s">
        <v>18</v>
      </c>
      <c r="C3935" t="s">
        <v>20</v>
      </c>
      <c r="D3935">
        <v>1</v>
      </c>
      <c r="E3935">
        <v>1</v>
      </c>
      <c r="F3935">
        <v>2529.5700000000002</v>
      </c>
      <c r="G3935">
        <v>2529.5700000000002</v>
      </c>
      <c r="H3935">
        <v>556.51</v>
      </c>
      <c r="I3935">
        <v>1408.37</v>
      </c>
      <c r="J3935">
        <v>564.69000000000005</v>
      </c>
      <c r="K3935">
        <f>Global_Household_Financial_Dyna[[#This Row],[Total_Household_Income]]-Global_Household_Financial_Dyna[[#This Row],[Estimated_Taxes]]</f>
        <v>1973.0600000000002</v>
      </c>
      <c r="L3935" s="1">
        <f>Global_Household_Financial_Dyna[[#This Row],[Monthly_Savings]]/Global_Household_Financial_Dyna[[#This Row],[Net Income]]</f>
        <v>0.28620011555654667</v>
      </c>
      <c r="M3935" s="2">
        <f>Global_Household_Financial_Dyna[[#This Row],[Monthly_Expenses]]/Global_Household_Financial_Dyna[[#This Row],[Net Income]]</f>
        <v>0.71379988444345321</v>
      </c>
      <c r="N3935" t="str">
        <f>IF(Global_Household_Financial_Dyna[[#This Row],[Monthly_Savings]]&lt;0,"High Risk", IF(Global_Household_Financial_Dyna[[#This Row],[Savings Rate%]]&lt;0.1, "Medium", "Safe"))</f>
        <v>Safe</v>
      </c>
      <c r="O3935">
        <f>Global_Household_Financial_Dyna[[#This Row],[Total_Household_Income]]/Global_Household_Financial_Dyna[[#This Row],[Family_Size]]</f>
        <v>2529.5700000000002</v>
      </c>
      <c r="P3935" s="2">
        <f t="shared" si="122"/>
        <v>0.32336204947805613</v>
      </c>
      <c r="Q3935" s="2">
        <f t="shared" si="123"/>
        <v>-3.716193392150946E-2</v>
      </c>
      <c r="R3935" s="2" t="str">
        <f>IF(Global_Household_Financial_Dyna[[#This Row],[Vs country_Average]]&lt;-0.2, "Underperformer", IF(Global_Household_Financial_Dyna[[#This Row],[Vs country_Average]]&gt;0.2, "Outperformer", "Normal"))</f>
        <v>Normal</v>
      </c>
      <c r="S39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564.69000000000005</v>
      </c>
      <c r="T39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564.69000000000005</v>
      </c>
      <c r="U39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564.69000000000005</v>
      </c>
      <c r="V39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564.69000000000005</v>
      </c>
    </row>
    <row r="3936" spans="1:22" x14ac:dyDescent="0.3">
      <c r="A3936">
        <v>3946</v>
      </c>
      <c r="B3936" t="s">
        <v>18</v>
      </c>
      <c r="C3936" t="s">
        <v>19</v>
      </c>
      <c r="D3936">
        <v>3</v>
      </c>
      <c r="E3936">
        <v>1</v>
      </c>
      <c r="F3936">
        <v>3902.01</v>
      </c>
      <c r="G3936">
        <v>3902.01</v>
      </c>
      <c r="H3936">
        <v>858.44</v>
      </c>
      <c r="I3936">
        <v>2690.68</v>
      </c>
      <c r="J3936">
        <v>352.89</v>
      </c>
      <c r="K3936">
        <f>Global_Household_Financial_Dyna[[#This Row],[Total_Household_Income]]-Global_Household_Financial_Dyna[[#This Row],[Estimated_Taxes]]</f>
        <v>3043.57</v>
      </c>
      <c r="L3936" s="1">
        <f>Global_Household_Financial_Dyna[[#This Row],[Monthly_Savings]]/Global_Household_Financial_Dyna[[#This Row],[Net Income]]</f>
        <v>0.11594607648255173</v>
      </c>
      <c r="M3936" s="2">
        <f>Global_Household_Financial_Dyna[[#This Row],[Monthly_Expenses]]/Global_Household_Financial_Dyna[[#This Row],[Net Income]]</f>
        <v>0.88405392351744816</v>
      </c>
      <c r="N3936" t="str">
        <f>IF(Global_Household_Financial_Dyna[[#This Row],[Monthly_Savings]]&lt;0,"High Risk", IF(Global_Household_Financial_Dyna[[#This Row],[Savings Rate%]]&lt;0.1, "Medium", "Safe"))</f>
        <v>Safe</v>
      </c>
      <c r="O3936">
        <f>Global_Household_Financial_Dyna[[#This Row],[Total_Household_Income]]/Global_Household_Financial_Dyna[[#This Row],[Family_Size]]</f>
        <v>1300.67</v>
      </c>
      <c r="P3936" s="2">
        <f t="shared" si="122"/>
        <v>0.32336204947805613</v>
      </c>
      <c r="Q3936" s="2">
        <f t="shared" si="123"/>
        <v>-0.20741597299550441</v>
      </c>
      <c r="R3936" s="2" t="str">
        <f>IF(Global_Household_Financial_Dyna[[#This Row],[Vs country_Average]]&lt;-0.2, "Underperformer", IF(Global_Household_Financial_Dyna[[#This Row],[Vs country_Average]]&gt;0.2, "Outperformer", "Normal"))</f>
        <v>Underperformer</v>
      </c>
      <c r="S39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352.89</v>
      </c>
      <c r="T39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352.89</v>
      </c>
      <c r="U39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352.89</v>
      </c>
      <c r="V39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352.89</v>
      </c>
    </row>
    <row r="3937" spans="1:22" x14ac:dyDescent="0.3">
      <c r="A3937">
        <v>3947</v>
      </c>
      <c r="B3937" t="s">
        <v>16</v>
      </c>
      <c r="C3937" t="s">
        <v>17</v>
      </c>
      <c r="D3937">
        <v>8</v>
      </c>
      <c r="E3937">
        <v>3</v>
      </c>
      <c r="F3937">
        <v>4227.1499999999996</v>
      </c>
      <c r="G3937">
        <v>9968.33</v>
      </c>
      <c r="H3937">
        <v>3987.33</v>
      </c>
      <c r="I3937">
        <v>5518.55</v>
      </c>
      <c r="J3937">
        <v>462.44</v>
      </c>
      <c r="K3937">
        <f>Global_Household_Financial_Dyna[[#This Row],[Total_Household_Income]]-Global_Household_Financial_Dyna[[#This Row],[Estimated_Taxes]]</f>
        <v>5981</v>
      </c>
      <c r="L3937" s="1">
        <f>Global_Household_Financial_Dyna[[#This Row],[Monthly_Savings]]/Global_Household_Financial_Dyna[[#This Row],[Net Income]]</f>
        <v>7.7318174218358141E-2</v>
      </c>
      <c r="M3937" s="2">
        <f>Global_Household_Financial_Dyna[[#This Row],[Monthly_Expenses]]/Global_Household_Financial_Dyna[[#This Row],[Net Income]]</f>
        <v>0.92268015382043145</v>
      </c>
      <c r="N3937" t="str">
        <f>IF(Global_Household_Financial_Dyna[[#This Row],[Monthly_Savings]]&lt;0,"High Risk", IF(Global_Household_Financial_Dyna[[#This Row],[Savings Rate%]]&lt;0.1, "Medium", "Safe"))</f>
        <v>Medium</v>
      </c>
      <c r="O3937">
        <f>Global_Household_Financial_Dyna[[#This Row],[Total_Household_Income]]/Global_Household_Financial_Dyna[[#This Row],[Family_Size]]</f>
        <v>1246.04125</v>
      </c>
      <c r="P3937" s="2">
        <f t="shared" si="122"/>
        <v>0.15879799892000862</v>
      </c>
      <c r="Q3937" s="2">
        <f t="shared" si="123"/>
        <v>-8.147982470165048E-2</v>
      </c>
      <c r="R3937" s="2" t="str">
        <f>IF(Global_Household_Financial_Dyna[[#This Row],[Vs country_Average]]&lt;-0.2, "Underperformer", IF(Global_Household_Financial_Dyna[[#This Row],[Vs country_Average]]&gt;0.2, "Outperformer", "Normal"))</f>
        <v>Normal</v>
      </c>
      <c r="S39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462.44</v>
      </c>
      <c r="T39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462.44</v>
      </c>
      <c r="U39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462.44</v>
      </c>
      <c r="V39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462.44</v>
      </c>
    </row>
    <row r="3938" spans="1:22" x14ac:dyDescent="0.3">
      <c r="A3938">
        <v>3948</v>
      </c>
      <c r="B3938" t="s">
        <v>16</v>
      </c>
      <c r="C3938" t="s">
        <v>21</v>
      </c>
      <c r="D3938">
        <v>5</v>
      </c>
      <c r="E3938">
        <v>3</v>
      </c>
      <c r="F3938">
        <v>2642.83</v>
      </c>
      <c r="G3938">
        <v>5336.36</v>
      </c>
      <c r="H3938">
        <v>1867.73</v>
      </c>
      <c r="I3938">
        <v>3025.04</v>
      </c>
      <c r="J3938">
        <v>443.6</v>
      </c>
      <c r="K3938">
        <f>Global_Household_Financial_Dyna[[#This Row],[Total_Household_Income]]-Global_Household_Financial_Dyna[[#This Row],[Estimated_Taxes]]</f>
        <v>3468.6299999999997</v>
      </c>
      <c r="L3938" s="1">
        <f>Global_Household_Financial_Dyna[[#This Row],[Monthly_Savings]]/Global_Household_Financial_Dyna[[#This Row],[Net Income]]</f>
        <v>0.12788910895656211</v>
      </c>
      <c r="M3938" s="2">
        <f>Global_Household_Financial_Dyna[[#This Row],[Monthly_Expenses]]/Global_Household_Financial_Dyna[[#This Row],[Net Income]]</f>
        <v>0.8721137740260565</v>
      </c>
      <c r="N3938" t="str">
        <f>IF(Global_Household_Financial_Dyna[[#This Row],[Monthly_Savings]]&lt;0,"High Risk", IF(Global_Household_Financial_Dyna[[#This Row],[Savings Rate%]]&lt;0.1, "Medium", "Safe"))</f>
        <v>Safe</v>
      </c>
      <c r="O3938">
        <f>Global_Household_Financial_Dyna[[#This Row],[Total_Household_Income]]/Global_Household_Financial_Dyna[[#This Row],[Family_Size]]</f>
        <v>1067.2719999999999</v>
      </c>
      <c r="P3938" s="2">
        <f t="shared" si="122"/>
        <v>0.15879799892000862</v>
      </c>
      <c r="Q3938" s="2">
        <f t="shared" si="123"/>
        <v>-3.0908889963446512E-2</v>
      </c>
      <c r="R3938" s="2" t="str">
        <f>IF(Global_Household_Financial_Dyna[[#This Row],[Vs country_Average]]&lt;-0.2, "Underperformer", IF(Global_Household_Financial_Dyna[[#This Row],[Vs country_Average]]&gt;0.2, "Outperformer", "Normal"))</f>
        <v>Normal</v>
      </c>
      <c r="S39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443.6</v>
      </c>
      <c r="T39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443.6</v>
      </c>
      <c r="U39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443.6</v>
      </c>
      <c r="V39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443.6</v>
      </c>
    </row>
    <row r="3939" spans="1:22" x14ac:dyDescent="0.3">
      <c r="A3939">
        <v>3949</v>
      </c>
      <c r="B3939" t="s">
        <v>18</v>
      </c>
      <c r="C3939" t="s">
        <v>19</v>
      </c>
      <c r="D3939">
        <v>5</v>
      </c>
      <c r="E3939">
        <v>1</v>
      </c>
      <c r="F3939">
        <v>6181.41</v>
      </c>
      <c r="G3939">
        <v>6181.41</v>
      </c>
      <c r="H3939">
        <v>1359.91</v>
      </c>
      <c r="I3939">
        <v>4052.42</v>
      </c>
      <c r="J3939">
        <v>769.09</v>
      </c>
      <c r="K3939">
        <f>Global_Household_Financial_Dyna[[#This Row],[Total_Household_Income]]-Global_Household_Financial_Dyna[[#This Row],[Estimated_Taxes]]</f>
        <v>4821.5</v>
      </c>
      <c r="L3939" s="1">
        <f>Global_Household_Financial_Dyna[[#This Row],[Monthly_Savings]]/Global_Household_Financial_Dyna[[#This Row],[Net Income]]</f>
        <v>0.1595125998133361</v>
      </c>
      <c r="M3939" s="2">
        <f>Global_Household_Financial_Dyna[[#This Row],[Monthly_Expenses]]/Global_Household_Financial_Dyna[[#This Row],[Net Income]]</f>
        <v>0.84048947423001141</v>
      </c>
      <c r="N3939" t="str">
        <f>IF(Global_Household_Financial_Dyna[[#This Row],[Monthly_Savings]]&lt;0,"High Risk", IF(Global_Household_Financial_Dyna[[#This Row],[Savings Rate%]]&lt;0.1, "Medium", "Safe"))</f>
        <v>Safe</v>
      </c>
      <c r="O3939">
        <f>Global_Household_Financial_Dyna[[#This Row],[Total_Household_Income]]/Global_Household_Financial_Dyna[[#This Row],[Family_Size]]</f>
        <v>1236.2819999999999</v>
      </c>
      <c r="P3939" s="2">
        <f t="shared" si="122"/>
        <v>0.32336204947805613</v>
      </c>
      <c r="Q3939" s="2">
        <f t="shared" si="123"/>
        <v>-0.16384944966472004</v>
      </c>
      <c r="R3939" s="2" t="str">
        <f>IF(Global_Household_Financial_Dyna[[#This Row],[Vs country_Average]]&lt;-0.2, "Underperformer", IF(Global_Household_Financial_Dyna[[#This Row],[Vs country_Average]]&gt;0.2, "Outperformer", "Normal"))</f>
        <v>Normal</v>
      </c>
      <c r="S39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769.09</v>
      </c>
      <c r="T39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769.09</v>
      </c>
      <c r="U39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769.09</v>
      </c>
      <c r="V39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769.09</v>
      </c>
    </row>
    <row r="3940" spans="1:22" x14ac:dyDescent="0.3">
      <c r="A3940">
        <v>3950</v>
      </c>
      <c r="B3940" t="s">
        <v>18</v>
      </c>
      <c r="C3940" t="s">
        <v>19</v>
      </c>
      <c r="D3940">
        <v>7</v>
      </c>
      <c r="E3940">
        <v>1</v>
      </c>
      <c r="F3940">
        <v>3737.07</v>
      </c>
      <c r="G3940">
        <v>3737.07</v>
      </c>
      <c r="H3940">
        <v>822.15</v>
      </c>
      <c r="I3940">
        <v>3494.73</v>
      </c>
      <c r="J3940">
        <v>-579.82000000000005</v>
      </c>
      <c r="K3940">
        <f>Global_Household_Financial_Dyna[[#This Row],[Total_Household_Income]]-Global_Household_Financial_Dyna[[#This Row],[Estimated_Taxes]]</f>
        <v>2914.92</v>
      </c>
      <c r="L3940" s="1">
        <f>Global_Household_Financial_Dyna[[#This Row],[Monthly_Savings]]/Global_Household_Financial_Dyna[[#This Row],[Net Income]]</f>
        <v>-0.19891454997049662</v>
      </c>
      <c r="M3940" s="2">
        <f>Global_Household_Financial_Dyna[[#This Row],[Monthly_Expenses]]/Global_Household_Financial_Dyna[[#This Row],[Net Income]]</f>
        <v>1.1989111193446131</v>
      </c>
      <c r="N3940" t="str">
        <f>IF(Global_Household_Financial_Dyna[[#This Row],[Monthly_Savings]]&lt;0,"High Risk", IF(Global_Household_Financial_Dyna[[#This Row],[Savings Rate%]]&lt;0.1, "Medium", "Safe"))</f>
        <v>High Risk</v>
      </c>
      <c r="O3940">
        <f>Global_Household_Financial_Dyna[[#This Row],[Total_Household_Income]]/Global_Household_Financial_Dyna[[#This Row],[Family_Size]]</f>
        <v>533.86714285714288</v>
      </c>
      <c r="P3940" s="2">
        <f t="shared" si="122"/>
        <v>0.32336204947805613</v>
      </c>
      <c r="Q3940" s="2">
        <f t="shared" si="123"/>
        <v>-0.52227659944855276</v>
      </c>
      <c r="R3940" s="2" t="str">
        <f>IF(Global_Household_Financial_Dyna[[#This Row],[Vs country_Average]]&lt;-0.2, "Underperformer", IF(Global_Household_Financial_Dyna[[#This Row],[Vs country_Average]]&gt;0.2, "Outperformer", "Normal"))</f>
        <v>Underperformer</v>
      </c>
      <c r="S39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-405.08350000000007</v>
      </c>
      <c r="T39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-230.34700000000004</v>
      </c>
      <c r="U39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-55.610500000000116</v>
      </c>
      <c r="V39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119.12599999999998</v>
      </c>
    </row>
    <row r="3941" spans="1:22" x14ac:dyDescent="0.3">
      <c r="A3941">
        <v>3951</v>
      </c>
      <c r="B3941" t="s">
        <v>18</v>
      </c>
      <c r="C3941" t="s">
        <v>19</v>
      </c>
      <c r="D3941">
        <v>4</v>
      </c>
      <c r="E3941">
        <v>3</v>
      </c>
      <c r="F3941">
        <v>2617.42</v>
      </c>
      <c r="G3941">
        <v>5665.01</v>
      </c>
      <c r="H3941">
        <v>1246.3</v>
      </c>
      <c r="I3941">
        <v>3229.65</v>
      </c>
      <c r="J3941">
        <v>1189.05</v>
      </c>
      <c r="K3941">
        <f>Global_Household_Financial_Dyna[[#This Row],[Total_Household_Income]]-Global_Household_Financial_Dyna[[#This Row],[Estimated_Taxes]]</f>
        <v>4418.71</v>
      </c>
      <c r="L3941" s="1">
        <f>Global_Household_Financial_Dyna[[#This Row],[Monthly_Savings]]/Global_Household_Financial_Dyna[[#This Row],[Net Income]]</f>
        <v>0.26909437369730077</v>
      </c>
      <c r="M3941" s="2">
        <f>Global_Household_Financial_Dyna[[#This Row],[Monthly_Expenses]]/Global_Household_Financial_Dyna[[#This Row],[Net Income]]</f>
        <v>0.73090336319876159</v>
      </c>
      <c r="N3941" t="str">
        <f>IF(Global_Household_Financial_Dyna[[#This Row],[Monthly_Savings]]&lt;0,"High Risk", IF(Global_Household_Financial_Dyna[[#This Row],[Savings Rate%]]&lt;0.1, "Medium", "Safe"))</f>
        <v>Safe</v>
      </c>
      <c r="O3941">
        <f>Global_Household_Financial_Dyna[[#This Row],[Total_Household_Income]]/Global_Household_Financial_Dyna[[#This Row],[Family_Size]]</f>
        <v>1416.2525000000001</v>
      </c>
      <c r="P3941" s="2">
        <f t="shared" si="122"/>
        <v>0.32336204947805613</v>
      </c>
      <c r="Q3941" s="2">
        <f t="shared" si="123"/>
        <v>-5.4267675780755364E-2</v>
      </c>
      <c r="R3941" s="2" t="str">
        <f>IF(Global_Household_Financial_Dyna[[#This Row],[Vs country_Average]]&lt;-0.2, "Underperformer", IF(Global_Household_Financial_Dyna[[#This Row],[Vs country_Average]]&gt;0.2, "Outperformer", "Normal"))</f>
        <v>Normal</v>
      </c>
      <c r="S39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1189.05</v>
      </c>
      <c r="T39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1189.05</v>
      </c>
      <c r="U39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1189.05</v>
      </c>
      <c r="V39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1189.05</v>
      </c>
    </row>
    <row r="3942" spans="1:22" x14ac:dyDescent="0.3">
      <c r="A3942">
        <v>3952</v>
      </c>
      <c r="B3942" t="s">
        <v>14</v>
      </c>
      <c r="C3942" t="s">
        <v>15</v>
      </c>
      <c r="D3942">
        <v>3</v>
      </c>
      <c r="E3942">
        <v>2</v>
      </c>
      <c r="F3942">
        <v>1968.71</v>
      </c>
      <c r="G3942">
        <v>3627.78</v>
      </c>
      <c r="H3942">
        <v>544.16999999999996</v>
      </c>
      <c r="I3942">
        <v>887.54</v>
      </c>
      <c r="J3942">
        <v>2196.08</v>
      </c>
      <c r="K3942">
        <f>Global_Household_Financial_Dyna[[#This Row],[Total_Household_Income]]-Global_Household_Financial_Dyna[[#This Row],[Estimated_Taxes]]</f>
        <v>3083.61</v>
      </c>
      <c r="L3942" s="1">
        <f>Global_Household_Financial_Dyna[[#This Row],[Monthly_Savings]]/Global_Household_Financial_Dyna[[#This Row],[Net Income]]</f>
        <v>0.71217825859949857</v>
      </c>
      <c r="M3942" s="2">
        <f>Global_Household_Financial_Dyna[[#This Row],[Monthly_Expenses]]/Global_Household_Financial_Dyna[[#This Row],[Net Income]]</f>
        <v>0.28782498435275533</v>
      </c>
      <c r="N3942" t="str">
        <f>IF(Global_Household_Financial_Dyna[[#This Row],[Monthly_Savings]]&lt;0,"High Risk", IF(Global_Household_Financial_Dyna[[#This Row],[Savings Rate%]]&lt;0.1, "Medium", "Safe"))</f>
        <v>Safe</v>
      </c>
      <c r="O3942">
        <f>Global_Household_Financial_Dyna[[#This Row],[Total_Household_Income]]/Global_Household_Financial_Dyna[[#This Row],[Family_Size]]</f>
        <v>1209.26</v>
      </c>
      <c r="P3942" s="2">
        <f t="shared" si="122"/>
        <v>0.39788995363055785</v>
      </c>
      <c r="Q3942" s="2">
        <f t="shared" si="123"/>
        <v>0.31428830496894072</v>
      </c>
      <c r="R3942" s="2" t="str">
        <f>IF(Global_Household_Financial_Dyna[[#This Row],[Vs country_Average]]&lt;-0.2, "Underperformer", IF(Global_Household_Financial_Dyna[[#This Row],[Vs country_Average]]&gt;0.2, "Outperformer", "Normal"))</f>
        <v>Outperformer</v>
      </c>
      <c r="S39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2196.08</v>
      </c>
      <c r="T39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2196.08</v>
      </c>
      <c r="U39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2196.08</v>
      </c>
      <c r="V39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2196.08</v>
      </c>
    </row>
    <row r="3943" spans="1:22" x14ac:dyDescent="0.3">
      <c r="A3943">
        <v>3953</v>
      </c>
      <c r="B3943" t="s">
        <v>12</v>
      </c>
      <c r="C3943" t="s">
        <v>13</v>
      </c>
      <c r="D3943">
        <v>7</v>
      </c>
      <c r="E3943">
        <v>2</v>
      </c>
      <c r="F3943">
        <v>3563.7</v>
      </c>
      <c r="G3943">
        <v>5856.89</v>
      </c>
      <c r="H3943">
        <v>1464.22</v>
      </c>
      <c r="I3943">
        <v>4070.79</v>
      </c>
      <c r="J3943">
        <v>321.87</v>
      </c>
      <c r="K3943">
        <f>Global_Household_Financial_Dyna[[#This Row],[Total_Household_Income]]-Global_Household_Financial_Dyna[[#This Row],[Estimated_Taxes]]</f>
        <v>4392.67</v>
      </c>
      <c r="L3943" s="1">
        <f>Global_Household_Financial_Dyna[[#This Row],[Monthly_Savings]]/Global_Household_Financial_Dyna[[#This Row],[Net Income]]</f>
        <v>7.3274341118272024E-2</v>
      </c>
      <c r="M3943" s="2">
        <f>Global_Household_Financial_Dyna[[#This Row],[Monthly_Expenses]]/Global_Household_Financial_Dyna[[#This Row],[Net Income]]</f>
        <v>0.92672338236198026</v>
      </c>
      <c r="N3943" t="str">
        <f>IF(Global_Household_Financial_Dyna[[#This Row],[Monthly_Savings]]&lt;0,"High Risk", IF(Global_Household_Financial_Dyna[[#This Row],[Savings Rate%]]&lt;0.1, "Medium", "Safe"))</f>
        <v>Medium</v>
      </c>
      <c r="O3943">
        <f>Global_Household_Financial_Dyna[[#This Row],[Total_Household_Income]]/Global_Household_Financial_Dyna[[#This Row],[Family_Size]]</f>
        <v>836.69857142857143</v>
      </c>
      <c r="P3943" s="2">
        <f t="shared" si="122"/>
        <v>0.30718716818024266</v>
      </c>
      <c r="Q3943" s="2">
        <f t="shared" si="123"/>
        <v>-0.23391282706197064</v>
      </c>
      <c r="R3943" s="2" t="str">
        <f>IF(Global_Household_Financial_Dyna[[#This Row],[Vs country_Average]]&lt;-0.2, "Underperformer", IF(Global_Household_Financial_Dyna[[#This Row],[Vs country_Average]]&gt;0.2, "Outperformer", "Normal"))</f>
        <v>Underperformer</v>
      </c>
      <c r="S39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321.87</v>
      </c>
      <c r="T39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321.87</v>
      </c>
      <c r="U39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321.87</v>
      </c>
      <c r="V39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321.87</v>
      </c>
    </row>
    <row r="3944" spans="1:22" x14ac:dyDescent="0.3">
      <c r="A3944">
        <v>3954</v>
      </c>
      <c r="B3944" t="s">
        <v>18</v>
      </c>
      <c r="C3944" t="s">
        <v>20</v>
      </c>
      <c r="D3944">
        <v>6</v>
      </c>
      <c r="E3944">
        <v>2</v>
      </c>
      <c r="F3944">
        <v>1530.73</v>
      </c>
      <c r="G3944">
        <v>2825.32</v>
      </c>
      <c r="H3944">
        <v>621.57000000000005</v>
      </c>
      <c r="I3944">
        <v>2681.23</v>
      </c>
      <c r="J3944">
        <v>-477.48</v>
      </c>
      <c r="K3944">
        <f>Global_Household_Financial_Dyna[[#This Row],[Total_Household_Income]]-Global_Household_Financial_Dyna[[#This Row],[Estimated_Taxes]]</f>
        <v>2203.75</v>
      </c>
      <c r="L3944" s="1">
        <f>Global_Household_Financial_Dyna[[#This Row],[Monthly_Savings]]/Global_Household_Financial_Dyna[[#This Row],[Net Income]]</f>
        <v>-0.216667044809983</v>
      </c>
      <c r="M3944" s="2">
        <f>Global_Household_Financial_Dyna[[#This Row],[Monthly_Expenses]]/Global_Household_Financial_Dyna[[#This Row],[Net Income]]</f>
        <v>1.216667044809983</v>
      </c>
      <c r="N3944" t="str">
        <f>IF(Global_Household_Financial_Dyna[[#This Row],[Monthly_Savings]]&lt;0,"High Risk", IF(Global_Household_Financial_Dyna[[#This Row],[Savings Rate%]]&lt;0.1, "Medium", "Safe"))</f>
        <v>High Risk</v>
      </c>
      <c r="O3944">
        <f>Global_Household_Financial_Dyna[[#This Row],[Total_Household_Income]]/Global_Household_Financial_Dyna[[#This Row],[Family_Size]]</f>
        <v>470.88666666666671</v>
      </c>
      <c r="P3944" s="2">
        <f t="shared" si="122"/>
        <v>0.32336204947805613</v>
      </c>
      <c r="Q3944" s="2">
        <f t="shared" si="123"/>
        <v>-0.54002909428803914</v>
      </c>
      <c r="R3944" s="2" t="str">
        <f>IF(Global_Household_Financial_Dyna[[#This Row],[Vs country_Average]]&lt;-0.2, "Underperformer", IF(Global_Household_Financial_Dyna[[#This Row],[Vs country_Average]]&gt;0.2, "Outperformer", "Normal"))</f>
        <v>Underperformer</v>
      </c>
      <c r="S39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-343.41849999999999</v>
      </c>
      <c r="T39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-209.35699999999997</v>
      </c>
      <c r="U39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-75.295500000000061</v>
      </c>
      <c r="V39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58.766000000000076</v>
      </c>
    </row>
    <row r="3945" spans="1:22" x14ac:dyDescent="0.3">
      <c r="A3945">
        <v>3955</v>
      </c>
      <c r="B3945" t="s">
        <v>18</v>
      </c>
      <c r="C3945" t="s">
        <v>20</v>
      </c>
      <c r="D3945">
        <v>6</v>
      </c>
      <c r="E3945">
        <v>3</v>
      </c>
      <c r="F3945">
        <v>4343.91</v>
      </c>
      <c r="G3945">
        <v>9433.2999999999993</v>
      </c>
      <c r="H3945">
        <v>2546.9899999999998</v>
      </c>
      <c r="I3945">
        <v>4483.6000000000004</v>
      </c>
      <c r="J3945">
        <v>2402.71</v>
      </c>
      <c r="K3945">
        <f>Global_Household_Financial_Dyna[[#This Row],[Total_Household_Income]]-Global_Household_Financial_Dyna[[#This Row],[Estimated_Taxes]]</f>
        <v>6886.3099999999995</v>
      </c>
      <c r="L3945" s="1">
        <f>Global_Household_Financial_Dyna[[#This Row],[Monthly_Savings]]/Global_Household_Financial_Dyna[[#This Row],[Net Income]]</f>
        <v>0.34891110042969314</v>
      </c>
      <c r="M3945" s="2">
        <f>Global_Household_Financial_Dyna[[#This Row],[Monthly_Expenses]]/Global_Household_Financial_Dyna[[#This Row],[Net Income]]</f>
        <v>0.65108889957030702</v>
      </c>
      <c r="N3945" t="str">
        <f>IF(Global_Household_Financial_Dyna[[#This Row],[Monthly_Savings]]&lt;0,"High Risk", IF(Global_Household_Financial_Dyna[[#This Row],[Savings Rate%]]&lt;0.1, "Medium", "Safe"))</f>
        <v>Safe</v>
      </c>
      <c r="O3945">
        <f>Global_Household_Financial_Dyna[[#This Row],[Total_Household_Income]]/Global_Household_Financial_Dyna[[#This Row],[Family_Size]]</f>
        <v>1572.2166666666665</v>
      </c>
      <c r="P3945" s="2">
        <f t="shared" si="122"/>
        <v>0.32336204947805613</v>
      </c>
      <c r="Q3945" s="2">
        <f t="shared" si="123"/>
        <v>2.5549050951637009E-2</v>
      </c>
      <c r="R3945" s="2" t="str">
        <f>IF(Global_Household_Financial_Dyna[[#This Row],[Vs country_Average]]&lt;-0.2, "Underperformer", IF(Global_Household_Financial_Dyna[[#This Row],[Vs country_Average]]&gt;0.2, "Outperformer", "Normal"))</f>
        <v>Normal</v>
      </c>
      <c r="S39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2402.71</v>
      </c>
      <c r="T39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2402.71</v>
      </c>
      <c r="U39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2402.71</v>
      </c>
      <c r="V39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2402.71</v>
      </c>
    </row>
    <row r="3946" spans="1:22" x14ac:dyDescent="0.3">
      <c r="A3946">
        <v>3956</v>
      </c>
      <c r="B3946" t="s">
        <v>12</v>
      </c>
      <c r="C3946" t="s">
        <v>13</v>
      </c>
      <c r="D3946">
        <v>7</v>
      </c>
      <c r="E3946">
        <v>2</v>
      </c>
      <c r="F3946">
        <v>3855.71</v>
      </c>
      <c r="G3946">
        <v>6819.87</v>
      </c>
      <c r="H3946">
        <v>1704.97</v>
      </c>
      <c r="I3946">
        <v>3527.76</v>
      </c>
      <c r="J3946">
        <v>1587.14</v>
      </c>
      <c r="K3946">
        <f>Global_Household_Financial_Dyna[[#This Row],[Total_Household_Income]]-Global_Household_Financial_Dyna[[#This Row],[Estimated_Taxes]]</f>
        <v>5114.8999999999996</v>
      </c>
      <c r="L3946" s="1">
        <f>Global_Household_Financial_Dyna[[#This Row],[Monthly_Savings]]/Global_Household_Financial_Dyna[[#This Row],[Net Income]]</f>
        <v>0.31029736651742951</v>
      </c>
      <c r="M3946" s="2">
        <f>Global_Household_Financial_Dyna[[#This Row],[Monthly_Expenses]]/Global_Household_Financial_Dyna[[#This Row],[Net Income]]</f>
        <v>0.68970263348257066</v>
      </c>
      <c r="N3946" t="str">
        <f>IF(Global_Household_Financial_Dyna[[#This Row],[Monthly_Savings]]&lt;0,"High Risk", IF(Global_Household_Financial_Dyna[[#This Row],[Savings Rate%]]&lt;0.1, "Medium", "Safe"))</f>
        <v>Safe</v>
      </c>
      <c r="O3946">
        <f>Global_Household_Financial_Dyna[[#This Row],[Total_Household_Income]]/Global_Household_Financial_Dyna[[#This Row],[Family_Size]]</f>
        <v>974.26714285714286</v>
      </c>
      <c r="P3946" s="2">
        <f t="shared" si="122"/>
        <v>0.30718716818024266</v>
      </c>
      <c r="Q3946" s="2">
        <f t="shared" si="123"/>
        <v>3.1101983371868425E-3</v>
      </c>
      <c r="R3946" s="2" t="str">
        <f>IF(Global_Household_Financial_Dyna[[#This Row],[Vs country_Average]]&lt;-0.2, "Underperformer", IF(Global_Household_Financial_Dyna[[#This Row],[Vs country_Average]]&gt;0.2, "Outperformer", "Normal"))</f>
        <v>Normal</v>
      </c>
      <c r="S39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1587.14</v>
      </c>
      <c r="T39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1587.14</v>
      </c>
      <c r="U39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1587.14</v>
      </c>
      <c r="V39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1587.14</v>
      </c>
    </row>
    <row r="3947" spans="1:22" x14ac:dyDescent="0.3">
      <c r="A3947">
        <v>3957</v>
      </c>
      <c r="B3947" t="s">
        <v>12</v>
      </c>
      <c r="C3947" t="s">
        <v>13</v>
      </c>
      <c r="D3947">
        <v>2</v>
      </c>
      <c r="E3947">
        <v>1</v>
      </c>
      <c r="F3947">
        <v>2773.57</v>
      </c>
      <c r="G3947">
        <v>2773.57</v>
      </c>
      <c r="H3947">
        <v>693.39</v>
      </c>
      <c r="I3947">
        <v>1573.88</v>
      </c>
      <c r="J3947">
        <v>506.3</v>
      </c>
      <c r="K3947">
        <f>Global_Household_Financial_Dyna[[#This Row],[Total_Household_Income]]-Global_Household_Financial_Dyna[[#This Row],[Estimated_Taxes]]</f>
        <v>2080.1800000000003</v>
      </c>
      <c r="L3947" s="1">
        <f>Global_Household_Financial_Dyna[[#This Row],[Monthly_Savings]]/Global_Household_Financial_Dyna[[#This Row],[Net Income]]</f>
        <v>0.24339239873472485</v>
      </c>
      <c r="M3947" s="2">
        <f>Global_Household_Financial_Dyna[[#This Row],[Monthly_Expenses]]/Global_Household_Financial_Dyna[[#This Row],[Net Income]]</f>
        <v>0.75660760126527504</v>
      </c>
      <c r="N3947" t="str">
        <f>IF(Global_Household_Financial_Dyna[[#This Row],[Monthly_Savings]]&lt;0,"High Risk", IF(Global_Household_Financial_Dyna[[#This Row],[Savings Rate%]]&lt;0.1, "Medium", "Safe"))</f>
        <v>Safe</v>
      </c>
      <c r="O3947">
        <f>Global_Household_Financial_Dyna[[#This Row],[Total_Household_Income]]/Global_Household_Financial_Dyna[[#This Row],[Family_Size]]</f>
        <v>1386.7850000000001</v>
      </c>
      <c r="P3947" s="2">
        <f t="shared" si="122"/>
        <v>0.30718716818024266</v>
      </c>
      <c r="Q3947" s="2">
        <f t="shared" si="123"/>
        <v>-6.3794769445517818E-2</v>
      </c>
      <c r="R3947" s="2" t="str">
        <f>IF(Global_Household_Financial_Dyna[[#This Row],[Vs country_Average]]&lt;-0.2, "Underperformer", IF(Global_Household_Financial_Dyna[[#This Row],[Vs country_Average]]&gt;0.2, "Outperformer", "Normal"))</f>
        <v>Normal</v>
      </c>
      <c r="S39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506.3</v>
      </c>
      <c r="T39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506.3</v>
      </c>
      <c r="U39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506.3</v>
      </c>
      <c r="V39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506.3</v>
      </c>
    </row>
    <row r="3948" spans="1:22" x14ac:dyDescent="0.3">
      <c r="A3948">
        <v>3958</v>
      </c>
      <c r="B3948" t="s">
        <v>10</v>
      </c>
      <c r="C3948" t="s">
        <v>22</v>
      </c>
      <c r="D3948">
        <v>5</v>
      </c>
      <c r="E3948">
        <v>3</v>
      </c>
      <c r="F3948">
        <v>812.03</v>
      </c>
      <c r="G3948">
        <v>1594.06</v>
      </c>
      <c r="H3948">
        <v>159.41</v>
      </c>
      <c r="I3948">
        <v>624.73</v>
      </c>
      <c r="J3948">
        <v>809.92</v>
      </c>
      <c r="K3948">
        <f>Global_Household_Financial_Dyna[[#This Row],[Total_Household_Income]]-Global_Household_Financial_Dyna[[#This Row],[Estimated_Taxes]]</f>
        <v>1434.6499999999999</v>
      </c>
      <c r="L3948" s="1">
        <f>Global_Household_Financial_Dyna[[#This Row],[Monthly_Savings]]/Global_Household_Financial_Dyna[[#This Row],[Net Income]]</f>
        <v>0.56454187432474823</v>
      </c>
      <c r="M3948" s="2">
        <f>Global_Household_Financial_Dyna[[#This Row],[Monthly_Expenses]]/Global_Household_Financial_Dyna[[#This Row],[Net Income]]</f>
        <v>0.43545812567525188</v>
      </c>
      <c r="N3948" t="str">
        <f>IF(Global_Household_Financial_Dyna[[#This Row],[Monthly_Savings]]&lt;0,"High Risk", IF(Global_Household_Financial_Dyna[[#This Row],[Savings Rate%]]&lt;0.1, "Medium", "Safe"))</f>
        <v>Safe</v>
      </c>
      <c r="O3948">
        <f>Global_Household_Financial_Dyna[[#This Row],[Total_Household_Income]]/Global_Household_Financial_Dyna[[#This Row],[Family_Size]]</f>
        <v>318.81200000000001</v>
      </c>
      <c r="P3948" s="2">
        <f t="shared" si="122"/>
        <v>0.42077341556833553</v>
      </c>
      <c r="Q3948" s="2">
        <f t="shared" si="123"/>
        <v>0.1437684587564127</v>
      </c>
      <c r="R3948" s="2" t="str">
        <f>IF(Global_Household_Financial_Dyna[[#This Row],[Vs country_Average]]&lt;-0.2, "Underperformer", IF(Global_Household_Financial_Dyna[[#This Row],[Vs country_Average]]&gt;0.2, "Outperformer", "Normal"))</f>
        <v>Normal</v>
      </c>
      <c r="S39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809.92</v>
      </c>
      <c r="T39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809.92</v>
      </c>
      <c r="U39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809.92</v>
      </c>
      <c r="V39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809.92</v>
      </c>
    </row>
    <row r="3949" spans="1:22" x14ac:dyDescent="0.3">
      <c r="A3949">
        <v>3959</v>
      </c>
      <c r="B3949" t="s">
        <v>18</v>
      </c>
      <c r="C3949" t="s">
        <v>20</v>
      </c>
      <c r="D3949">
        <v>3</v>
      </c>
      <c r="E3949">
        <v>3</v>
      </c>
      <c r="F3949">
        <v>2692.21</v>
      </c>
      <c r="G3949">
        <v>5868.78</v>
      </c>
      <c r="H3949">
        <v>1291.1300000000001</v>
      </c>
      <c r="I3949">
        <v>1833.37</v>
      </c>
      <c r="J3949">
        <v>2744.28</v>
      </c>
      <c r="K3949">
        <f>Global_Household_Financial_Dyna[[#This Row],[Total_Household_Income]]-Global_Household_Financial_Dyna[[#This Row],[Estimated_Taxes]]</f>
        <v>4577.6499999999996</v>
      </c>
      <c r="L3949" s="1">
        <f>Global_Household_Financial_Dyna[[#This Row],[Monthly_Savings]]/Global_Household_Financial_Dyna[[#This Row],[Net Income]]</f>
        <v>0.59949537426408761</v>
      </c>
      <c r="M3949" s="2">
        <f>Global_Household_Financial_Dyna[[#This Row],[Monthly_Expenses]]/Global_Household_Financial_Dyna[[#This Row],[Net Income]]</f>
        <v>0.40050462573591256</v>
      </c>
      <c r="N3949" t="str">
        <f>IF(Global_Household_Financial_Dyna[[#This Row],[Monthly_Savings]]&lt;0,"High Risk", IF(Global_Household_Financial_Dyna[[#This Row],[Savings Rate%]]&lt;0.1, "Medium", "Safe"))</f>
        <v>Safe</v>
      </c>
      <c r="O3949">
        <f>Global_Household_Financial_Dyna[[#This Row],[Total_Household_Income]]/Global_Household_Financial_Dyna[[#This Row],[Family_Size]]</f>
        <v>1956.26</v>
      </c>
      <c r="P3949" s="2">
        <f t="shared" si="122"/>
        <v>0.32336204947805613</v>
      </c>
      <c r="Q3949" s="2">
        <f t="shared" si="123"/>
        <v>0.27613332478603148</v>
      </c>
      <c r="R3949" s="2" t="str">
        <f>IF(Global_Household_Financial_Dyna[[#This Row],[Vs country_Average]]&lt;-0.2, "Underperformer", IF(Global_Household_Financial_Dyna[[#This Row],[Vs country_Average]]&gt;0.2, "Outperformer", "Normal"))</f>
        <v>Outperformer</v>
      </c>
      <c r="S39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2744.28</v>
      </c>
      <c r="T39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2744.28</v>
      </c>
      <c r="U39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2744.28</v>
      </c>
      <c r="V39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2744.28</v>
      </c>
    </row>
    <row r="3950" spans="1:22" x14ac:dyDescent="0.3">
      <c r="A3950">
        <v>3960</v>
      </c>
      <c r="B3950" t="s">
        <v>18</v>
      </c>
      <c r="C3950" t="s">
        <v>19</v>
      </c>
      <c r="D3950">
        <v>4</v>
      </c>
      <c r="E3950">
        <v>3</v>
      </c>
      <c r="F3950">
        <v>4811.3</v>
      </c>
      <c r="G3950">
        <v>10178.51</v>
      </c>
      <c r="H3950">
        <v>2748.2</v>
      </c>
      <c r="I3950">
        <v>3152.66</v>
      </c>
      <c r="J3950">
        <v>4277.66</v>
      </c>
      <c r="K3950">
        <f>Global_Household_Financial_Dyna[[#This Row],[Total_Household_Income]]-Global_Household_Financial_Dyna[[#This Row],[Estimated_Taxes]]</f>
        <v>7430.31</v>
      </c>
      <c r="L3950" s="1">
        <f>Global_Household_Financial_Dyna[[#This Row],[Monthly_Savings]]/Global_Household_Financial_Dyna[[#This Row],[Net Income]]</f>
        <v>0.57570410924981585</v>
      </c>
      <c r="M3950" s="2">
        <f>Global_Household_Financial_Dyna[[#This Row],[Monthly_Expenses]]/Global_Household_Financial_Dyna[[#This Row],[Net Income]]</f>
        <v>0.42429723658905211</v>
      </c>
      <c r="N3950" t="str">
        <f>IF(Global_Household_Financial_Dyna[[#This Row],[Monthly_Savings]]&lt;0,"High Risk", IF(Global_Household_Financial_Dyna[[#This Row],[Savings Rate%]]&lt;0.1, "Medium", "Safe"))</f>
        <v>Safe</v>
      </c>
      <c r="O3950">
        <f>Global_Household_Financial_Dyna[[#This Row],[Total_Household_Income]]/Global_Household_Financial_Dyna[[#This Row],[Family_Size]]</f>
        <v>2544.6275000000001</v>
      </c>
      <c r="P3950" s="2">
        <f t="shared" si="122"/>
        <v>0.32336204947805613</v>
      </c>
      <c r="Q3950" s="2">
        <f t="shared" si="123"/>
        <v>0.25234205977175972</v>
      </c>
      <c r="R3950" s="2" t="str">
        <f>IF(Global_Household_Financial_Dyna[[#This Row],[Vs country_Average]]&lt;-0.2, "Underperformer", IF(Global_Household_Financial_Dyna[[#This Row],[Vs country_Average]]&gt;0.2, "Outperformer", "Normal"))</f>
        <v>Outperformer</v>
      </c>
      <c r="S39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4277.66</v>
      </c>
      <c r="T39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4277.66</v>
      </c>
      <c r="U39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4277.66</v>
      </c>
      <c r="V39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4277.66</v>
      </c>
    </row>
    <row r="3951" spans="1:22" x14ac:dyDescent="0.3">
      <c r="A3951">
        <v>3961</v>
      </c>
      <c r="B3951" t="s">
        <v>16</v>
      </c>
      <c r="C3951" t="s">
        <v>17</v>
      </c>
      <c r="D3951">
        <v>8</v>
      </c>
      <c r="E3951">
        <v>2</v>
      </c>
      <c r="F3951">
        <v>3473.4</v>
      </c>
      <c r="G3951">
        <v>5116.78</v>
      </c>
      <c r="H3951">
        <v>1790.87</v>
      </c>
      <c r="I3951">
        <v>4855.82</v>
      </c>
      <c r="J3951">
        <v>-1529.92</v>
      </c>
      <c r="K3951">
        <f>Global_Household_Financial_Dyna[[#This Row],[Total_Household_Income]]-Global_Household_Financial_Dyna[[#This Row],[Estimated_Taxes]]</f>
        <v>3325.91</v>
      </c>
      <c r="L3951" s="1">
        <f>Global_Household_Financial_Dyna[[#This Row],[Monthly_Savings]]/Global_Household_Financial_Dyna[[#This Row],[Net Income]]</f>
        <v>-0.46000042093742771</v>
      </c>
      <c r="M3951" s="2">
        <f>Global_Household_Financial_Dyna[[#This Row],[Monthly_Expenses]]/Global_Household_Financial_Dyna[[#This Row],[Net Income]]</f>
        <v>1.4599974142415157</v>
      </c>
      <c r="N3951" t="str">
        <f>IF(Global_Household_Financial_Dyna[[#This Row],[Monthly_Savings]]&lt;0,"High Risk", IF(Global_Household_Financial_Dyna[[#This Row],[Savings Rate%]]&lt;0.1, "Medium", "Safe"))</f>
        <v>High Risk</v>
      </c>
      <c r="O3951">
        <f>Global_Household_Financial_Dyna[[#This Row],[Total_Household_Income]]/Global_Household_Financial_Dyna[[#This Row],[Family_Size]]</f>
        <v>639.59749999999997</v>
      </c>
      <c r="P3951" s="2">
        <f t="shared" si="122"/>
        <v>0.15879799892000862</v>
      </c>
      <c r="Q3951" s="2">
        <f t="shared" si="123"/>
        <v>-0.61879841985743633</v>
      </c>
      <c r="R3951" s="2" t="str">
        <f>IF(Global_Household_Financial_Dyna[[#This Row],[Vs country_Average]]&lt;-0.2, "Underperformer", IF(Global_Household_Financial_Dyna[[#This Row],[Vs country_Average]]&gt;0.2, "Outperformer", "Normal"))</f>
        <v>Underperformer</v>
      </c>
      <c r="S39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-1287.1290000000001</v>
      </c>
      <c r="T39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-1044.3380000000002</v>
      </c>
      <c r="U39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-801.54700000000025</v>
      </c>
      <c r="V39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-558.75600000000009</v>
      </c>
    </row>
    <row r="3952" spans="1:22" x14ac:dyDescent="0.3">
      <c r="A3952">
        <v>3962</v>
      </c>
      <c r="B3952" t="s">
        <v>10</v>
      </c>
      <c r="C3952" t="s">
        <v>11</v>
      </c>
      <c r="D3952">
        <v>1</v>
      </c>
      <c r="E3952">
        <v>1</v>
      </c>
      <c r="F3952">
        <v>997.16</v>
      </c>
      <c r="G3952">
        <v>997.16</v>
      </c>
      <c r="H3952">
        <v>99.72</v>
      </c>
      <c r="I3952">
        <v>367.59</v>
      </c>
      <c r="J3952">
        <v>529.85</v>
      </c>
      <c r="K3952">
        <f>Global_Household_Financial_Dyna[[#This Row],[Total_Household_Income]]-Global_Household_Financial_Dyna[[#This Row],[Estimated_Taxes]]</f>
        <v>897.43999999999994</v>
      </c>
      <c r="L3952" s="1">
        <f>Global_Household_Financial_Dyna[[#This Row],[Monthly_Savings]]/Global_Household_Financial_Dyna[[#This Row],[Net Income]]</f>
        <v>0.59040158673560361</v>
      </c>
      <c r="M3952" s="2">
        <f>Global_Household_Financial_Dyna[[#This Row],[Monthly_Expenses]]/Global_Household_Financial_Dyna[[#This Row],[Net Income]]</f>
        <v>0.4095984132643965</v>
      </c>
      <c r="N3952" t="str">
        <f>IF(Global_Household_Financial_Dyna[[#This Row],[Monthly_Savings]]&lt;0,"High Risk", IF(Global_Household_Financial_Dyna[[#This Row],[Savings Rate%]]&lt;0.1, "Medium", "Safe"))</f>
        <v>Safe</v>
      </c>
      <c r="O3952">
        <f>Global_Household_Financial_Dyna[[#This Row],[Total_Household_Income]]/Global_Household_Financial_Dyna[[#This Row],[Family_Size]]</f>
        <v>997.16</v>
      </c>
      <c r="P3952" s="2">
        <f t="shared" si="122"/>
        <v>0.42077341556833553</v>
      </c>
      <c r="Q3952" s="2">
        <f t="shared" si="123"/>
        <v>0.16962817116726808</v>
      </c>
      <c r="R3952" s="2" t="str">
        <f>IF(Global_Household_Financial_Dyna[[#This Row],[Vs country_Average]]&lt;-0.2, "Underperformer", IF(Global_Household_Financial_Dyna[[#This Row],[Vs country_Average]]&gt;0.2, "Outperformer", "Normal"))</f>
        <v>Normal</v>
      </c>
      <c r="S39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529.85</v>
      </c>
      <c r="T39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529.85</v>
      </c>
      <c r="U39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529.85</v>
      </c>
      <c r="V39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529.85</v>
      </c>
    </row>
    <row r="3953" spans="1:22" x14ac:dyDescent="0.3">
      <c r="A3953">
        <v>3963</v>
      </c>
      <c r="B3953" t="s">
        <v>18</v>
      </c>
      <c r="C3953" t="s">
        <v>19</v>
      </c>
      <c r="D3953">
        <v>4</v>
      </c>
      <c r="E3953">
        <v>2</v>
      </c>
      <c r="F3953">
        <v>3934.01</v>
      </c>
      <c r="G3953">
        <v>5708.54</v>
      </c>
      <c r="H3953">
        <v>1255.8800000000001</v>
      </c>
      <c r="I3953">
        <v>3240.39</v>
      </c>
      <c r="J3953">
        <v>1212.26</v>
      </c>
      <c r="K3953">
        <f>Global_Household_Financial_Dyna[[#This Row],[Total_Household_Income]]-Global_Household_Financial_Dyna[[#This Row],[Estimated_Taxes]]</f>
        <v>4452.66</v>
      </c>
      <c r="L3953" s="1">
        <f>Global_Household_Financial_Dyna[[#This Row],[Monthly_Savings]]/Global_Household_Financial_Dyna[[#This Row],[Net Income]]</f>
        <v>0.27225523619589193</v>
      </c>
      <c r="M3953" s="2">
        <f>Global_Household_Financial_Dyna[[#This Row],[Monthly_Expenses]]/Global_Household_Financial_Dyna[[#This Row],[Net Income]]</f>
        <v>0.72774251795555911</v>
      </c>
      <c r="N3953" t="str">
        <f>IF(Global_Household_Financial_Dyna[[#This Row],[Monthly_Savings]]&lt;0,"High Risk", IF(Global_Household_Financial_Dyna[[#This Row],[Savings Rate%]]&lt;0.1, "Medium", "Safe"))</f>
        <v>Safe</v>
      </c>
      <c r="O3953">
        <f>Global_Household_Financial_Dyna[[#This Row],[Total_Household_Income]]/Global_Household_Financial_Dyna[[#This Row],[Family_Size]]</f>
        <v>1427.135</v>
      </c>
      <c r="P3953" s="2">
        <f t="shared" si="122"/>
        <v>0.32336204947805613</v>
      </c>
      <c r="Q3953" s="2">
        <f t="shared" si="123"/>
        <v>-5.110681328216421E-2</v>
      </c>
      <c r="R3953" s="2" t="str">
        <f>IF(Global_Household_Financial_Dyna[[#This Row],[Vs country_Average]]&lt;-0.2, "Underperformer", IF(Global_Household_Financial_Dyna[[#This Row],[Vs country_Average]]&gt;0.2, "Outperformer", "Normal"))</f>
        <v>Normal</v>
      </c>
      <c r="S39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1212.26</v>
      </c>
      <c r="T39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1212.26</v>
      </c>
      <c r="U39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1212.26</v>
      </c>
      <c r="V39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1212.26</v>
      </c>
    </row>
    <row r="3954" spans="1:22" x14ac:dyDescent="0.3">
      <c r="A3954">
        <v>3964</v>
      </c>
      <c r="B3954" t="s">
        <v>16</v>
      </c>
      <c r="C3954" t="s">
        <v>17</v>
      </c>
      <c r="D3954">
        <v>4</v>
      </c>
      <c r="E3954">
        <v>3</v>
      </c>
      <c r="F3954">
        <v>5050.16</v>
      </c>
      <c r="G3954">
        <v>10561.48</v>
      </c>
      <c r="H3954">
        <v>4224.59</v>
      </c>
      <c r="I3954">
        <v>3860.46</v>
      </c>
      <c r="J3954">
        <v>2476.4299999999998</v>
      </c>
      <c r="K3954">
        <f>Global_Household_Financial_Dyna[[#This Row],[Total_Household_Income]]-Global_Household_Financial_Dyna[[#This Row],[Estimated_Taxes]]</f>
        <v>6336.8899999999994</v>
      </c>
      <c r="L3954" s="1">
        <f>Global_Household_Financial_Dyna[[#This Row],[Monthly_Savings]]/Global_Household_Financial_Dyna[[#This Row],[Net Income]]</f>
        <v>0.39079580046363438</v>
      </c>
      <c r="M3954" s="2">
        <f>Global_Household_Financial_Dyna[[#This Row],[Monthly_Expenses]]/Global_Household_Financial_Dyna[[#This Row],[Net Income]]</f>
        <v>0.60920419953636573</v>
      </c>
      <c r="N3954" t="str">
        <f>IF(Global_Household_Financial_Dyna[[#This Row],[Monthly_Savings]]&lt;0,"High Risk", IF(Global_Household_Financial_Dyna[[#This Row],[Savings Rate%]]&lt;0.1, "Medium", "Safe"))</f>
        <v>Safe</v>
      </c>
      <c r="O3954">
        <f>Global_Household_Financial_Dyna[[#This Row],[Total_Household_Income]]/Global_Household_Financial_Dyna[[#This Row],[Family_Size]]</f>
        <v>2640.37</v>
      </c>
      <c r="P3954" s="2">
        <f t="shared" si="122"/>
        <v>0.15879799892000862</v>
      </c>
      <c r="Q3954" s="2">
        <f t="shared" si="123"/>
        <v>0.23199780154362576</v>
      </c>
      <c r="R3954" s="2" t="str">
        <f>IF(Global_Household_Financial_Dyna[[#This Row],[Vs country_Average]]&lt;-0.2, "Underperformer", IF(Global_Household_Financial_Dyna[[#This Row],[Vs country_Average]]&gt;0.2, "Outperformer", "Normal"))</f>
        <v>Outperformer</v>
      </c>
      <c r="S39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2476.4299999999998</v>
      </c>
      <c r="T39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2476.4299999999998</v>
      </c>
      <c r="U39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2476.4299999999998</v>
      </c>
      <c r="V39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2476.4299999999998</v>
      </c>
    </row>
    <row r="3955" spans="1:22" x14ac:dyDescent="0.3">
      <c r="A3955">
        <v>3965</v>
      </c>
      <c r="B3955" t="s">
        <v>18</v>
      </c>
      <c r="C3955" t="s">
        <v>19</v>
      </c>
      <c r="D3955">
        <v>3</v>
      </c>
      <c r="E3955">
        <v>2</v>
      </c>
      <c r="F3955">
        <v>5497.89</v>
      </c>
      <c r="G3955">
        <v>9302.17</v>
      </c>
      <c r="H3955">
        <v>2511.59</v>
      </c>
      <c r="I3955">
        <v>2747.76</v>
      </c>
      <c r="J3955">
        <v>4042.83</v>
      </c>
      <c r="K3955">
        <f>Global_Household_Financial_Dyna[[#This Row],[Total_Household_Income]]-Global_Household_Financial_Dyna[[#This Row],[Estimated_Taxes]]</f>
        <v>6790.58</v>
      </c>
      <c r="L3955" s="1">
        <f>Global_Household_Financial_Dyna[[#This Row],[Monthly_Savings]]/Global_Household_Financial_Dyna[[#This Row],[Net Income]]</f>
        <v>0.59535857025467631</v>
      </c>
      <c r="M3955" s="2">
        <f>Global_Household_Financial_Dyna[[#This Row],[Monthly_Expenses]]/Global_Household_Financial_Dyna[[#This Row],[Net Income]]</f>
        <v>0.40464290237358225</v>
      </c>
      <c r="N3955" t="str">
        <f>IF(Global_Household_Financial_Dyna[[#This Row],[Monthly_Savings]]&lt;0,"High Risk", IF(Global_Household_Financial_Dyna[[#This Row],[Savings Rate%]]&lt;0.1, "Medium", "Safe"))</f>
        <v>Safe</v>
      </c>
      <c r="O3955">
        <f>Global_Household_Financial_Dyna[[#This Row],[Total_Household_Income]]/Global_Household_Financial_Dyna[[#This Row],[Family_Size]]</f>
        <v>3100.7233333333334</v>
      </c>
      <c r="P3955" s="2">
        <f t="shared" si="122"/>
        <v>0.32336204947805613</v>
      </c>
      <c r="Q3955" s="2">
        <f t="shared" si="123"/>
        <v>0.27199652077662018</v>
      </c>
      <c r="R3955" s="2" t="str">
        <f>IF(Global_Household_Financial_Dyna[[#This Row],[Vs country_Average]]&lt;-0.2, "Underperformer", IF(Global_Household_Financial_Dyna[[#This Row],[Vs country_Average]]&gt;0.2, "Outperformer", "Normal"))</f>
        <v>Outperformer</v>
      </c>
      <c r="S39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4042.83</v>
      </c>
      <c r="T39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4042.83</v>
      </c>
      <c r="U39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4042.83</v>
      </c>
      <c r="V39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4042.83</v>
      </c>
    </row>
    <row r="3956" spans="1:22" x14ac:dyDescent="0.3">
      <c r="A3956">
        <v>3966</v>
      </c>
      <c r="B3956" t="s">
        <v>14</v>
      </c>
      <c r="C3956" t="s">
        <v>15</v>
      </c>
      <c r="D3956">
        <v>5</v>
      </c>
      <c r="E3956">
        <v>3</v>
      </c>
      <c r="F3956">
        <v>1386.5</v>
      </c>
      <c r="G3956">
        <v>2874.9</v>
      </c>
      <c r="H3956">
        <v>431.24</v>
      </c>
      <c r="I3956">
        <v>1633.97</v>
      </c>
      <c r="J3956">
        <v>809.69</v>
      </c>
      <c r="K3956">
        <f>Global_Household_Financial_Dyna[[#This Row],[Total_Household_Income]]-Global_Household_Financial_Dyna[[#This Row],[Estimated_Taxes]]</f>
        <v>2443.66</v>
      </c>
      <c r="L3956" s="1">
        <f>Global_Household_Financial_Dyna[[#This Row],[Monthly_Savings]]/Global_Household_Financial_Dyna[[#This Row],[Net Income]]</f>
        <v>0.33134314921061037</v>
      </c>
      <c r="M3956" s="2">
        <f>Global_Household_Financial_Dyna[[#This Row],[Monthly_Expenses]]/Global_Household_Financial_Dyna[[#This Row],[Net Income]]</f>
        <v>0.66865685078938975</v>
      </c>
      <c r="N3956" t="str">
        <f>IF(Global_Household_Financial_Dyna[[#This Row],[Monthly_Savings]]&lt;0,"High Risk", IF(Global_Household_Financial_Dyna[[#This Row],[Savings Rate%]]&lt;0.1, "Medium", "Safe"))</f>
        <v>Safe</v>
      </c>
      <c r="O3956">
        <f>Global_Household_Financial_Dyna[[#This Row],[Total_Household_Income]]/Global_Household_Financial_Dyna[[#This Row],[Family_Size]]</f>
        <v>574.98</v>
      </c>
      <c r="P3956" s="2">
        <f t="shared" si="122"/>
        <v>0.39788995363055785</v>
      </c>
      <c r="Q3956" s="2">
        <f t="shared" si="123"/>
        <v>-6.6546804419947481E-2</v>
      </c>
      <c r="R3956" s="2" t="str">
        <f>IF(Global_Household_Financial_Dyna[[#This Row],[Vs country_Average]]&lt;-0.2, "Underperformer", IF(Global_Household_Financial_Dyna[[#This Row],[Vs country_Average]]&gt;0.2, "Outperformer", "Normal"))</f>
        <v>Normal</v>
      </c>
      <c r="S39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809.69</v>
      </c>
      <c r="T39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809.69</v>
      </c>
      <c r="U39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809.69</v>
      </c>
      <c r="V39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809.69</v>
      </c>
    </row>
    <row r="3957" spans="1:22" x14ac:dyDescent="0.3">
      <c r="A3957">
        <v>3967</v>
      </c>
      <c r="B3957" t="s">
        <v>10</v>
      </c>
      <c r="C3957" t="s">
        <v>22</v>
      </c>
      <c r="D3957">
        <v>3</v>
      </c>
      <c r="E3957">
        <v>3</v>
      </c>
      <c r="F3957">
        <v>1496.51</v>
      </c>
      <c r="G3957">
        <v>3326.46</v>
      </c>
      <c r="H3957">
        <v>332.65</v>
      </c>
      <c r="I3957">
        <v>402.98</v>
      </c>
      <c r="J3957">
        <v>2590.83</v>
      </c>
      <c r="K3957">
        <f>Global_Household_Financial_Dyna[[#This Row],[Total_Household_Income]]-Global_Household_Financial_Dyna[[#This Row],[Estimated_Taxes]]</f>
        <v>2993.81</v>
      </c>
      <c r="L3957" s="1">
        <f>Global_Household_Financial_Dyna[[#This Row],[Monthly_Savings]]/Global_Household_Financial_Dyna[[#This Row],[Net Income]]</f>
        <v>0.86539559958714818</v>
      </c>
      <c r="M3957" s="2">
        <f>Global_Household_Financial_Dyna[[#This Row],[Monthly_Expenses]]/Global_Household_Financial_Dyna[[#This Row],[Net Income]]</f>
        <v>0.13460440041285185</v>
      </c>
      <c r="N3957" t="str">
        <f>IF(Global_Household_Financial_Dyna[[#This Row],[Monthly_Savings]]&lt;0,"High Risk", IF(Global_Household_Financial_Dyna[[#This Row],[Savings Rate%]]&lt;0.1, "Medium", "Safe"))</f>
        <v>Safe</v>
      </c>
      <c r="O3957">
        <f>Global_Household_Financial_Dyna[[#This Row],[Total_Household_Income]]/Global_Household_Financial_Dyna[[#This Row],[Family_Size]]</f>
        <v>1108.82</v>
      </c>
      <c r="P3957" s="2">
        <f t="shared" si="122"/>
        <v>0.42077341556833553</v>
      </c>
      <c r="Q3957" s="2">
        <f t="shared" si="123"/>
        <v>0.44462218401881265</v>
      </c>
      <c r="R3957" s="2" t="str">
        <f>IF(Global_Household_Financial_Dyna[[#This Row],[Vs country_Average]]&lt;-0.2, "Underperformer", IF(Global_Household_Financial_Dyna[[#This Row],[Vs country_Average]]&gt;0.2, "Outperformer", "Normal"))</f>
        <v>Outperformer</v>
      </c>
      <c r="S39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2590.83</v>
      </c>
      <c r="T39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2590.83</v>
      </c>
      <c r="U39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2590.83</v>
      </c>
      <c r="V39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2590.83</v>
      </c>
    </row>
    <row r="3958" spans="1:22" x14ac:dyDescent="0.3">
      <c r="A3958">
        <v>3968</v>
      </c>
      <c r="B3958" t="s">
        <v>18</v>
      </c>
      <c r="C3958" t="s">
        <v>20</v>
      </c>
      <c r="D3958">
        <v>1</v>
      </c>
      <c r="E3958">
        <v>1</v>
      </c>
      <c r="F3958">
        <v>5218.29</v>
      </c>
      <c r="G3958">
        <v>5218.29</v>
      </c>
      <c r="H3958">
        <v>1148.02</v>
      </c>
      <c r="I3958">
        <v>1539.89</v>
      </c>
      <c r="J3958">
        <v>2530.38</v>
      </c>
      <c r="K3958">
        <f>Global_Household_Financial_Dyna[[#This Row],[Total_Household_Income]]-Global_Household_Financial_Dyna[[#This Row],[Estimated_Taxes]]</f>
        <v>4070.27</v>
      </c>
      <c r="L3958" s="1">
        <f>Global_Household_Financial_Dyna[[#This Row],[Monthly_Savings]]/Global_Household_Financial_Dyna[[#This Row],[Net Income]]</f>
        <v>0.62167374645908013</v>
      </c>
      <c r="M3958" s="2">
        <f>Global_Household_Financial_Dyna[[#This Row],[Monthly_Expenses]]/Global_Household_Financial_Dyna[[#This Row],[Net Income]]</f>
        <v>0.37832625354091992</v>
      </c>
      <c r="N3958" t="str">
        <f>IF(Global_Household_Financial_Dyna[[#This Row],[Monthly_Savings]]&lt;0,"High Risk", IF(Global_Household_Financial_Dyna[[#This Row],[Savings Rate%]]&lt;0.1, "Medium", "Safe"))</f>
        <v>Safe</v>
      </c>
      <c r="O3958">
        <f>Global_Household_Financial_Dyna[[#This Row],[Total_Household_Income]]/Global_Household_Financial_Dyna[[#This Row],[Family_Size]]</f>
        <v>5218.29</v>
      </c>
      <c r="P3958" s="2">
        <f t="shared" si="122"/>
        <v>0.32336204947805613</v>
      </c>
      <c r="Q3958" s="2">
        <f t="shared" si="123"/>
        <v>0.298311696981024</v>
      </c>
      <c r="R3958" s="2" t="str">
        <f>IF(Global_Household_Financial_Dyna[[#This Row],[Vs country_Average]]&lt;-0.2, "Underperformer", IF(Global_Household_Financial_Dyna[[#This Row],[Vs country_Average]]&gt;0.2, "Outperformer", "Normal"))</f>
        <v>Outperformer</v>
      </c>
      <c r="S39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2530.38</v>
      </c>
      <c r="T39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2530.38</v>
      </c>
      <c r="U39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2530.38</v>
      </c>
      <c r="V39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2530.38</v>
      </c>
    </row>
    <row r="3959" spans="1:22" x14ac:dyDescent="0.3">
      <c r="A3959">
        <v>3969</v>
      </c>
      <c r="B3959" t="s">
        <v>16</v>
      </c>
      <c r="C3959" t="s">
        <v>17</v>
      </c>
      <c r="D3959">
        <v>7</v>
      </c>
      <c r="E3959">
        <v>3</v>
      </c>
      <c r="F3959">
        <v>548.84</v>
      </c>
      <c r="G3959">
        <v>1149.17</v>
      </c>
      <c r="H3959">
        <v>402.21</v>
      </c>
      <c r="I3959">
        <v>1090.57</v>
      </c>
      <c r="J3959">
        <v>-343.6</v>
      </c>
      <c r="K3959">
        <f>Global_Household_Financial_Dyna[[#This Row],[Total_Household_Income]]-Global_Household_Financial_Dyna[[#This Row],[Estimated_Taxes]]</f>
        <v>746.96</v>
      </c>
      <c r="L3959" s="1">
        <f>Global_Household_Financial_Dyna[[#This Row],[Monthly_Savings]]/Global_Household_Financial_Dyna[[#This Row],[Net Income]]</f>
        <v>-0.45999785798436327</v>
      </c>
      <c r="M3959" s="2">
        <f>Global_Household_Financial_Dyna[[#This Row],[Monthly_Expenses]]/Global_Household_Financial_Dyna[[#This Row],[Net Income]]</f>
        <v>1.4600112455820926</v>
      </c>
      <c r="N3959" t="str">
        <f>IF(Global_Household_Financial_Dyna[[#This Row],[Monthly_Savings]]&lt;0,"High Risk", IF(Global_Household_Financial_Dyna[[#This Row],[Savings Rate%]]&lt;0.1, "Medium", "Safe"))</f>
        <v>High Risk</v>
      </c>
      <c r="O3959">
        <f>Global_Household_Financial_Dyna[[#This Row],[Total_Household_Income]]/Global_Household_Financial_Dyna[[#This Row],[Family_Size]]</f>
        <v>164.16714285714286</v>
      </c>
      <c r="P3959" s="2">
        <f t="shared" si="122"/>
        <v>0.15879799892000862</v>
      </c>
      <c r="Q3959" s="2">
        <f t="shared" si="123"/>
        <v>-0.61879585690437189</v>
      </c>
      <c r="R3959" s="2" t="str">
        <f>IF(Global_Household_Financial_Dyna[[#This Row],[Vs country_Average]]&lt;-0.2, "Underperformer", IF(Global_Household_Financial_Dyna[[#This Row],[Vs country_Average]]&gt;0.2, "Outperformer", "Normal"))</f>
        <v>Underperformer</v>
      </c>
      <c r="S39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-289.07150000000001</v>
      </c>
      <c r="T39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-234.54300000000001</v>
      </c>
      <c r="U39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-180.01450000000003</v>
      </c>
      <c r="V39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-125.48600000000002</v>
      </c>
    </row>
    <row r="3960" spans="1:22" x14ac:dyDescent="0.3">
      <c r="A3960">
        <v>3970</v>
      </c>
      <c r="B3960" t="s">
        <v>10</v>
      </c>
      <c r="C3960" t="s">
        <v>22</v>
      </c>
      <c r="D3960">
        <v>3</v>
      </c>
      <c r="E3960">
        <v>3</v>
      </c>
      <c r="F3960">
        <v>1011.46</v>
      </c>
      <c r="G3960">
        <v>1933.85</v>
      </c>
      <c r="H3960">
        <v>193.38</v>
      </c>
      <c r="I3960">
        <v>531.94000000000005</v>
      </c>
      <c r="J3960">
        <v>1208.53</v>
      </c>
      <c r="K3960">
        <f>Global_Household_Financial_Dyna[[#This Row],[Total_Household_Income]]-Global_Household_Financial_Dyna[[#This Row],[Estimated_Taxes]]</f>
        <v>1740.4699999999998</v>
      </c>
      <c r="L3960" s="1">
        <f>Global_Household_Financial_Dyna[[#This Row],[Monthly_Savings]]/Global_Household_Financial_Dyna[[#This Row],[Net Income]]</f>
        <v>0.6943699115756089</v>
      </c>
      <c r="M3960" s="2">
        <f>Global_Household_Financial_Dyna[[#This Row],[Monthly_Expenses]]/Global_Household_Financial_Dyna[[#This Row],[Net Income]]</f>
        <v>0.30563008842439116</v>
      </c>
      <c r="N3960" t="str">
        <f>IF(Global_Household_Financial_Dyna[[#This Row],[Monthly_Savings]]&lt;0,"High Risk", IF(Global_Household_Financial_Dyna[[#This Row],[Savings Rate%]]&lt;0.1, "Medium", "Safe"))</f>
        <v>Safe</v>
      </c>
      <c r="O3960">
        <f>Global_Household_Financial_Dyna[[#This Row],[Total_Household_Income]]/Global_Household_Financial_Dyna[[#This Row],[Family_Size]]</f>
        <v>644.61666666666667</v>
      </c>
      <c r="P3960" s="2">
        <f t="shared" si="122"/>
        <v>0.42077341556833553</v>
      </c>
      <c r="Q3960" s="2">
        <f t="shared" si="123"/>
        <v>0.27359649600727337</v>
      </c>
      <c r="R3960" s="2" t="str">
        <f>IF(Global_Household_Financial_Dyna[[#This Row],[Vs country_Average]]&lt;-0.2, "Underperformer", IF(Global_Household_Financial_Dyna[[#This Row],[Vs country_Average]]&gt;0.2, "Outperformer", "Normal"))</f>
        <v>Outperformer</v>
      </c>
      <c r="S39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1208.53</v>
      </c>
      <c r="T39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1208.53</v>
      </c>
      <c r="U39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1208.53</v>
      </c>
      <c r="V39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1208.53</v>
      </c>
    </row>
    <row r="3961" spans="1:22" x14ac:dyDescent="0.3">
      <c r="A3961">
        <v>3971</v>
      </c>
      <c r="B3961" t="s">
        <v>12</v>
      </c>
      <c r="C3961" t="s">
        <v>13</v>
      </c>
      <c r="D3961">
        <v>2</v>
      </c>
      <c r="E3961">
        <v>1</v>
      </c>
      <c r="F3961">
        <v>3569.32</v>
      </c>
      <c r="G3961">
        <v>3569.32</v>
      </c>
      <c r="H3961">
        <v>892.33</v>
      </c>
      <c r="I3961">
        <v>2508.38</v>
      </c>
      <c r="J3961">
        <v>168.61</v>
      </c>
      <c r="K3961">
        <f>Global_Household_Financial_Dyna[[#This Row],[Total_Household_Income]]-Global_Household_Financial_Dyna[[#This Row],[Estimated_Taxes]]</f>
        <v>2676.9900000000002</v>
      </c>
      <c r="L3961" s="1">
        <f>Global_Household_Financial_Dyna[[#This Row],[Monthly_Savings]]/Global_Household_Financial_Dyna[[#This Row],[Net Income]]</f>
        <v>6.2984919629882813E-2</v>
      </c>
      <c r="M3961" s="2">
        <f>Global_Household_Financial_Dyna[[#This Row],[Monthly_Expenses]]/Global_Household_Financial_Dyna[[#This Row],[Net Income]]</f>
        <v>0.93701508037011716</v>
      </c>
      <c r="N3961" t="str">
        <f>IF(Global_Household_Financial_Dyna[[#This Row],[Monthly_Savings]]&lt;0,"High Risk", IF(Global_Household_Financial_Dyna[[#This Row],[Savings Rate%]]&lt;0.1, "Medium", "Safe"))</f>
        <v>Medium</v>
      </c>
      <c r="O3961">
        <f>Global_Household_Financial_Dyna[[#This Row],[Total_Household_Income]]/Global_Household_Financial_Dyna[[#This Row],[Family_Size]]</f>
        <v>1784.66</v>
      </c>
      <c r="P3961" s="2">
        <f t="shared" si="122"/>
        <v>0.30718716818024266</v>
      </c>
      <c r="Q3961" s="2">
        <f t="shared" si="123"/>
        <v>-0.24420224855035985</v>
      </c>
      <c r="R3961" s="2" t="str">
        <f>IF(Global_Household_Financial_Dyna[[#This Row],[Vs country_Average]]&lt;-0.2, "Underperformer", IF(Global_Household_Financial_Dyna[[#This Row],[Vs country_Average]]&gt;0.2, "Outperformer", "Normal"))</f>
        <v>Underperformer</v>
      </c>
      <c r="S39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168.61</v>
      </c>
      <c r="T39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168.61</v>
      </c>
      <c r="U39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168.61</v>
      </c>
      <c r="V39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168.61</v>
      </c>
    </row>
    <row r="3962" spans="1:22" x14ac:dyDescent="0.3">
      <c r="A3962">
        <v>3972</v>
      </c>
      <c r="B3962" t="s">
        <v>16</v>
      </c>
      <c r="C3962" t="s">
        <v>17</v>
      </c>
      <c r="D3962">
        <v>4</v>
      </c>
      <c r="E3962">
        <v>3</v>
      </c>
      <c r="F3962">
        <v>2637.58</v>
      </c>
      <c r="G3962">
        <v>5756.03</v>
      </c>
      <c r="H3962">
        <v>2014.61</v>
      </c>
      <c r="I3962">
        <v>2340.16</v>
      </c>
      <c r="J3962">
        <v>1401.26</v>
      </c>
      <c r="K3962">
        <f>Global_Household_Financial_Dyna[[#This Row],[Total_Household_Income]]-Global_Household_Financial_Dyna[[#This Row],[Estimated_Taxes]]</f>
        <v>3741.42</v>
      </c>
      <c r="L3962" s="1">
        <f>Global_Household_Financial_Dyna[[#This Row],[Monthly_Savings]]/Global_Household_Financial_Dyna[[#This Row],[Net Income]]</f>
        <v>0.37452624939194207</v>
      </c>
      <c r="M3962" s="2">
        <f>Global_Household_Financial_Dyna[[#This Row],[Monthly_Expenses]]/Global_Household_Financial_Dyna[[#This Row],[Net Income]]</f>
        <v>0.62547375060805788</v>
      </c>
      <c r="N3962" t="str">
        <f>IF(Global_Household_Financial_Dyna[[#This Row],[Monthly_Savings]]&lt;0,"High Risk", IF(Global_Household_Financial_Dyna[[#This Row],[Savings Rate%]]&lt;0.1, "Medium", "Safe"))</f>
        <v>Safe</v>
      </c>
      <c r="O3962">
        <f>Global_Household_Financial_Dyna[[#This Row],[Total_Household_Income]]/Global_Household_Financial_Dyna[[#This Row],[Family_Size]]</f>
        <v>1439.0074999999999</v>
      </c>
      <c r="P3962" s="2">
        <f t="shared" si="122"/>
        <v>0.15879799892000862</v>
      </c>
      <c r="Q3962" s="2">
        <f t="shared" si="123"/>
        <v>0.21572825047193345</v>
      </c>
      <c r="R3962" s="2" t="str">
        <f>IF(Global_Household_Financial_Dyna[[#This Row],[Vs country_Average]]&lt;-0.2, "Underperformer", IF(Global_Household_Financial_Dyna[[#This Row],[Vs country_Average]]&gt;0.2, "Outperformer", "Normal"))</f>
        <v>Outperformer</v>
      </c>
      <c r="S39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1401.26</v>
      </c>
      <c r="T39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1401.26</v>
      </c>
      <c r="U39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1401.26</v>
      </c>
      <c r="V39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1401.26</v>
      </c>
    </row>
    <row r="3963" spans="1:22" x14ac:dyDescent="0.3">
      <c r="A3963">
        <v>3973</v>
      </c>
      <c r="B3963" t="s">
        <v>10</v>
      </c>
      <c r="C3963" t="s">
        <v>11</v>
      </c>
      <c r="D3963">
        <v>5</v>
      </c>
      <c r="E3963">
        <v>3</v>
      </c>
      <c r="F3963">
        <v>626.29</v>
      </c>
      <c r="G3963">
        <v>1387.81</v>
      </c>
      <c r="H3963">
        <v>138.78</v>
      </c>
      <c r="I3963">
        <v>793.83</v>
      </c>
      <c r="J3963">
        <v>455.19</v>
      </c>
      <c r="K3963">
        <f>Global_Household_Financial_Dyna[[#This Row],[Total_Household_Income]]-Global_Household_Financial_Dyna[[#This Row],[Estimated_Taxes]]</f>
        <v>1249.03</v>
      </c>
      <c r="L3963" s="1">
        <f>Global_Household_Financial_Dyna[[#This Row],[Monthly_Savings]]/Global_Household_Financial_Dyna[[#This Row],[Net Income]]</f>
        <v>0.36443480140589096</v>
      </c>
      <c r="M3963" s="2">
        <f>Global_Household_Financial_Dyna[[#This Row],[Monthly_Expenses]]/Global_Household_Financial_Dyna[[#This Row],[Net Income]]</f>
        <v>0.63555719238128794</v>
      </c>
      <c r="N3963" t="str">
        <f>IF(Global_Household_Financial_Dyna[[#This Row],[Monthly_Savings]]&lt;0,"High Risk", IF(Global_Household_Financial_Dyna[[#This Row],[Savings Rate%]]&lt;0.1, "Medium", "Safe"))</f>
        <v>Safe</v>
      </c>
      <c r="O3963">
        <f>Global_Household_Financial_Dyna[[#This Row],[Total_Household_Income]]/Global_Household_Financial_Dyna[[#This Row],[Family_Size]]</f>
        <v>277.56200000000001</v>
      </c>
      <c r="P3963" s="2">
        <f t="shared" si="122"/>
        <v>0.42077341556833553</v>
      </c>
      <c r="Q3963" s="2">
        <f t="shared" si="123"/>
        <v>-5.6338614162444567E-2</v>
      </c>
      <c r="R3963" s="2" t="str">
        <f>IF(Global_Household_Financial_Dyna[[#This Row],[Vs country_Average]]&lt;-0.2, "Underperformer", IF(Global_Household_Financial_Dyna[[#This Row],[Vs country_Average]]&gt;0.2, "Outperformer", "Normal"))</f>
        <v>Normal</v>
      </c>
      <c r="S39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455.19</v>
      </c>
      <c r="T39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455.19</v>
      </c>
      <c r="U39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455.19</v>
      </c>
      <c r="V39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455.19</v>
      </c>
    </row>
    <row r="3964" spans="1:22" x14ac:dyDescent="0.3">
      <c r="A3964">
        <v>3974</v>
      </c>
      <c r="B3964" t="s">
        <v>14</v>
      </c>
      <c r="C3964" t="s">
        <v>15</v>
      </c>
      <c r="D3964">
        <v>8</v>
      </c>
      <c r="E3964">
        <v>3</v>
      </c>
      <c r="F3964">
        <v>1235.6400000000001</v>
      </c>
      <c r="G3964">
        <v>2611.15</v>
      </c>
      <c r="H3964">
        <v>391.67</v>
      </c>
      <c r="I3964">
        <v>2047.29</v>
      </c>
      <c r="J3964">
        <v>172.18</v>
      </c>
      <c r="K3964">
        <f>Global_Household_Financial_Dyna[[#This Row],[Total_Household_Income]]-Global_Household_Financial_Dyna[[#This Row],[Estimated_Taxes]]</f>
        <v>2219.48</v>
      </c>
      <c r="L3964" s="1">
        <f>Global_Household_Financial_Dyna[[#This Row],[Monthly_Savings]]/Global_Household_Financial_Dyna[[#This Row],[Net Income]]</f>
        <v>7.7576729684430593E-2</v>
      </c>
      <c r="M3964" s="2">
        <f>Global_Household_Financial_Dyna[[#This Row],[Monthly_Expenses]]/Global_Household_Financial_Dyna[[#This Row],[Net Income]]</f>
        <v>0.9224187647557085</v>
      </c>
      <c r="N3964" t="str">
        <f>IF(Global_Household_Financial_Dyna[[#This Row],[Monthly_Savings]]&lt;0,"High Risk", IF(Global_Household_Financial_Dyna[[#This Row],[Savings Rate%]]&lt;0.1, "Medium", "Safe"))</f>
        <v>Medium</v>
      </c>
      <c r="O3964">
        <f>Global_Household_Financial_Dyna[[#This Row],[Total_Household_Income]]/Global_Household_Financial_Dyna[[#This Row],[Family_Size]]</f>
        <v>326.39375000000001</v>
      </c>
      <c r="P3964" s="2">
        <f t="shared" si="122"/>
        <v>0.39788995363055785</v>
      </c>
      <c r="Q3964" s="2">
        <f t="shared" si="123"/>
        <v>-0.32031322394612727</v>
      </c>
      <c r="R3964" s="2" t="str">
        <f>IF(Global_Household_Financial_Dyna[[#This Row],[Vs country_Average]]&lt;-0.2, "Underperformer", IF(Global_Household_Financial_Dyna[[#This Row],[Vs country_Average]]&gt;0.2, "Outperformer", "Normal"))</f>
        <v>Underperformer</v>
      </c>
      <c r="S39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172.18</v>
      </c>
      <c r="T39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172.18</v>
      </c>
      <c r="U39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172.18</v>
      </c>
      <c r="V39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172.18</v>
      </c>
    </row>
    <row r="3965" spans="1:22" x14ac:dyDescent="0.3">
      <c r="A3965">
        <v>3975</v>
      </c>
      <c r="B3965" t="s">
        <v>10</v>
      </c>
      <c r="C3965" t="s">
        <v>22</v>
      </c>
      <c r="D3965">
        <v>6</v>
      </c>
      <c r="E3965">
        <v>3</v>
      </c>
      <c r="F3965">
        <v>363.36</v>
      </c>
      <c r="G3965">
        <v>769.96</v>
      </c>
      <c r="H3965">
        <v>77</v>
      </c>
      <c r="I3965">
        <v>613.66999999999996</v>
      </c>
      <c r="J3965">
        <v>79.290000000000006</v>
      </c>
      <c r="K3965">
        <f>Global_Household_Financial_Dyna[[#This Row],[Total_Household_Income]]-Global_Household_Financial_Dyna[[#This Row],[Estimated_Taxes]]</f>
        <v>692.96</v>
      </c>
      <c r="L3965" s="1">
        <f>Global_Household_Financial_Dyna[[#This Row],[Monthly_Savings]]/Global_Household_Financial_Dyna[[#This Row],[Net Income]]</f>
        <v>0.1144221888709305</v>
      </c>
      <c r="M3965" s="2">
        <f>Global_Household_Financial_Dyna[[#This Row],[Monthly_Expenses]]/Global_Household_Financial_Dyna[[#This Row],[Net Income]]</f>
        <v>0.88557781112906941</v>
      </c>
      <c r="N3965" t="str">
        <f>IF(Global_Household_Financial_Dyna[[#This Row],[Monthly_Savings]]&lt;0,"High Risk", IF(Global_Household_Financial_Dyna[[#This Row],[Savings Rate%]]&lt;0.1, "Medium", "Safe"))</f>
        <v>Safe</v>
      </c>
      <c r="O3965">
        <f>Global_Household_Financial_Dyna[[#This Row],[Total_Household_Income]]/Global_Household_Financial_Dyna[[#This Row],[Family_Size]]</f>
        <v>128.32666666666668</v>
      </c>
      <c r="P3965" s="2">
        <f t="shared" si="122"/>
        <v>0.42077341556833553</v>
      </c>
      <c r="Q3965" s="2">
        <f t="shared" si="123"/>
        <v>-0.306351226697405</v>
      </c>
      <c r="R3965" s="2" t="str">
        <f>IF(Global_Household_Financial_Dyna[[#This Row],[Vs country_Average]]&lt;-0.2, "Underperformer", IF(Global_Household_Financial_Dyna[[#This Row],[Vs country_Average]]&gt;0.2, "Outperformer", "Normal"))</f>
        <v>Underperformer</v>
      </c>
      <c r="S39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79.290000000000006</v>
      </c>
      <c r="T39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79.290000000000006</v>
      </c>
      <c r="U39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79.290000000000006</v>
      </c>
      <c r="V39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79.290000000000006</v>
      </c>
    </row>
    <row r="3966" spans="1:22" x14ac:dyDescent="0.3">
      <c r="A3966">
        <v>3976</v>
      </c>
      <c r="B3966" t="s">
        <v>12</v>
      </c>
      <c r="C3966" t="s">
        <v>13</v>
      </c>
      <c r="D3966">
        <v>1</v>
      </c>
      <c r="E3966">
        <v>1</v>
      </c>
      <c r="F3966">
        <v>5982.41</v>
      </c>
      <c r="G3966">
        <v>5982.41</v>
      </c>
      <c r="H3966">
        <v>1495.6</v>
      </c>
      <c r="I3966">
        <v>1198.6500000000001</v>
      </c>
      <c r="J3966">
        <v>3288.15</v>
      </c>
      <c r="K3966">
        <f>Global_Household_Financial_Dyna[[#This Row],[Total_Household_Income]]-Global_Household_Financial_Dyna[[#This Row],[Estimated_Taxes]]</f>
        <v>4486.8099999999995</v>
      </c>
      <c r="L3966" s="1">
        <f>Global_Household_Financial_Dyna[[#This Row],[Monthly_Savings]]/Global_Household_Financial_Dyna[[#This Row],[Net Income]]</f>
        <v>0.73284805908875139</v>
      </c>
      <c r="M3966" s="2">
        <f>Global_Household_Financial_Dyna[[#This Row],[Monthly_Expenses]]/Global_Household_Financial_Dyna[[#This Row],[Net Income]]</f>
        <v>0.26714971215629818</v>
      </c>
      <c r="N3966" t="str">
        <f>IF(Global_Household_Financial_Dyna[[#This Row],[Monthly_Savings]]&lt;0,"High Risk", IF(Global_Household_Financial_Dyna[[#This Row],[Savings Rate%]]&lt;0.1, "Medium", "Safe"))</f>
        <v>Safe</v>
      </c>
      <c r="O3966">
        <f>Global_Household_Financial_Dyna[[#This Row],[Total_Household_Income]]/Global_Household_Financial_Dyna[[#This Row],[Family_Size]]</f>
        <v>5982.41</v>
      </c>
      <c r="P3966" s="2">
        <f t="shared" si="122"/>
        <v>0.30718716818024266</v>
      </c>
      <c r="Q3966" s="2">
        <f t="shared" si="123"/>
        <v>0.42566089090850873</v>
      </c>
      <c r="R3966" s="2" t="str">
        <f>IF(Global_Household_Financial_Dyna[[#This Row],[Vs country_Average]]&lt;-0.2, "Underperformer", IF(Global_Household_Financial_Dyna[[#This Row],[Vs country_Average]]&gt;0.2, "Outperformer", "Normal"))</f>
        <v>Outperformer</v>
      </c>
      <c r="S39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3288.15</v>
      </c>
      <c r="T39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3288.15</v>
      </c>
      <c r="U39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3288.15</v>
      </c>
      <c r="V39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3288.15</v>
      </c>
    </row>
    <row r="3967" spans="1:22" x14ac:dyDescent="0.3">
      <c r="A3967">
        <v>3977</v>
      </c>
      <c r="B3967" t="s">
        <v>10</v>
      </c>
      <c r="C3967" t="s">
        <v>22</v>
      </c>
      <c r="D3967">
        <v>6</v>
      </c>
      <c r="E3967">
        <v>1</v>
      </c>
      <c r="F3967">
        <v>905.23</v>
      </c>
      <c r="G3967">
        <v>905.23</v>
      </c>
      <c r="H3967">
        <v>90.52</v>
      </c>
      <c r="I3967">
        <v>650.04999999999995</v>
      </c>
      <c r="J3967">
        <v>164.66</v>
      </c>
      <c r="K3967">
        <f>Global_Household_Financial_Dyna[[#This Row],[Total_Household_Income]]-Global_Household_Financial_Dyna[[#This Row],[Estimated_Taxes]]</f>
        <v>814.71</v>
      </c>
      <c r="L3967" s="1">
        <f>Global_Household_Financial_Dyna[[#This Row],[Monthly_Savings]]/Global_Household_Financial_Dyna[[#This Row],[Net Income]]</f>
        <v>0.20210872580427389</v>
      </c>
      <c r="M3967" s="2">
        <f>Global_Household_Financial_Dyna[[#This Row],[Monthly_Expenses]]/Global_Household_Financial_Dyna[[#This Row],[Net Income]]</f>
        <v>0.79789127419572603</v>
      </c>
      <c r="N3967" t="str">
        <f>IF(Global_Household_Financial_Dyna[[#This Row],[Monthly_Savings]]&lt;0,"High Risk", IF(Global_Household_Financial_Dyna[[#This Row],[Savings Rate%]]&lt;0.1, "Medium", "Safe"))</f>
        <v>Safe</v>
      </c>
      <c r="O3967">
        <f>Global_Household_Financial_Dyna[[#This Row],[Total_Household_Income]]/Global_Household_Financial_Dyna[[#This Row],[Family_Size]]</f>
        <v>150.87166666666667</v>
      </c>
      <c r="P3967" s="2">
        <f t="shared" si="122"/>
        <v>0.42077341556833553</v>
      </c>
      <c r="Q3967" s="2">
        <f t="shared" si="123"/>
        <v>-0.21866468976406164</v>
      </c>
      <c r="R3967" s="2" t="str">
        <f>IF(Global_Household_Financial_Dyna[[#This Row],[Vs country_Average]]&lt;-0.2, "Underperformer", IF(Global_Household_Financial_Dyna[[#This Row],[Vs country_Average]]&gt;0.2, "Outperformer", "Normal"))</f>
        <v>Underperformer</v>
      </c>
      <c r="S39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164.66</v>
      </c>
      <c r="T39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164.66</v>
      </c>
      <c r="U39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164.66</v>
      </c>
      <c r="V39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164.66</v>
      </c>
    </row>
    <row r="3968" spans="1:22" x14ac:dyDescent="0.3">
      <c r="A3968">
        <v>3978</v>
      </c>
      <c r="B3968" t="s">
        <v>16</v>
      </c>
      <c r="C3968" t="s">
        <v>21</v>
      </c>
      <c r="D3968">
        <v>4</v>
      </c>
      <c r="E3968">
        <v>1</v>
      </c>
      <c r="F3968">
        <v>2673.69</v>
      </c>
      <c r="G3968">
        <v>2673.69</v>
      </c>
      <c r="H3968">
        <v>935.79</v>
      </c>
      <c r="I3968">
        <v>2537.33</v>
      </c>
      <c r="J3968">
        <v>-799.43</v>
      </c>
      <c r="K3968">
        <f>Global_Household_Financial_Dyna[[#This Row],[Total_Household_Income]]-Global_Household_Financial_Dyna[[#This Row],[Estimated_Taxes]]</f>
        <v>1737.9</v>
      </c>
      <c r="L3968" s="1">
        <f>Global_Household_Financial_Dyna[[#This Row],[Monthly_Savings]]/Global_Household_Financial_Dyna[[#This Row],[Net Income]]</f>
        <v>-0.45999769837159787</v>
      </c>
      <c r="M3968" s="2">
        <f>Global_Household_Financial_Dyna[[#This Row],[Monthly_Expenses]]/Global_Household_Financial_Dyna[[#This Row],[Net Income]]</f>
        <v>1.4599976983715979</v>
      </c>
      <c r="N3968" t="str">
        <f>IF(Global_Household_Financial_Dyna[[#This Row],[Monthly_Savings]]&lt;0,"High Risk", IF(Global_Household_Financial_Dyna[[#This Row],[Savings Rate%]]&lt;0.1, "Medium", "Safe"))</f>
        <v>High Risk</v>
      </c>
      <c r="O3968">
        <f>Global_Household_Financial_Dyna[[#This Row],[Total_Household_Income]]/Global_Household_Financial_Dyna[[#This Row],[Family_Size]]</f>
        <v>668.42250000000001</v>
      </c>
      <c r="P3968" s="2">
        <f t="shared" si="122"/>
        <v>0.15879799892000862</v>
      </c>
      <c r="Q3968" s="2">
        <f t="shared" si="123"/>
        <v>-0.61879569729160644</v>
      </c>
      <c r="R3968" s="2" t="str">
        <f>IF(Global_Household_Financial_Dyna[[#This Row],[Vs country_Average]]&lt;-0.2, "Underperformer", IF(Global_Household_Financial_Dyna[[#This Row],[Vs country_Average]]&gt;0.2, "Outperformer", "Normal"))</f>
        <v>Underperformer</v>
      </c>
      <c r="S39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-672.56349999999998</v>
      </c>
      <c r="T39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-545.69699999999989</v>
      </c>
      <c r="U39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-418.83049999999992</v>
      </c>
      <c r="V39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-291.96399999999994</v>
      </c>
    </row>
    <row r="3969" spans="1:22" x14ac:dyDescent="0.3">
      <c r="A3969">
        <v>3979</v>
      </c>
      <c r="B3969" t="s">
        <v>18</v>
      </c>
      <c r="C3969" t="s">
        <v>20</v>
      </c>
      <c r="D3969">
        <v>3</v>
      </c>
      <c r="E3969">
        <v>1</v>
      </c>
      <c r="F3969">
        <v>5755.47</v>
      </c>
      <c r="G3969">
        <v>5755.47</v>
      </c>
      <c r="H3969">
        <v>1266.2</v>
      </c>
      <c r="I3969">
        <v>2641.94</v>
      </c>
      <c r="J3969">
        <v>1847.33</v>
      </c>
      <c r="K3969">
        <f>Global_Household_Financial_Dyna[[#This Row],[Total_Household_Income]]-Global_Household_Financial_Dyna[[#This Row],[Estimated_Taxes]]</f>
        <v>4489.2700000000004</v>
      </c>
      <c r="L3969" s="1">
        <f>Global_Household_Financial_Dyna[[#This Row],[Monthly_Savings]]/Global_Household_Financial_Dyna[[#This Row],[Net Income]]</f>
        <v>0.41149897422075299</v>
      </c>
      <c r="M3969" s="2">
        <f>Global_Household_Financial_Dyna[[#This Row],[Monthly_Expenses]]/Global_Household_Financial_Dyna[[#This Row],[Net Income]]</f>
        <v>0.5885010257792469</v>
      </c>
      <c r="N3969" t="str">
        <f>IF(Global_Household_Financial_Dyna[[#This Row],[Monthly_Savings]]&lt;0,"High Risk", IF(Global_Household_Financial_Dyna[[#This Row],[Savings Rate%]]&lt;0.1, "Medium", "Safe"))</f>
        <v>Safe</v>
      </c>
      <c r="O3969">
        <f>Global_Household_Financial_Dyna[[#This Row],[Total_Household_Income]]/Global_Household_Financial_Dyna[[#This Row],[Family_Size]]</f>
        <v>1918.49</v>
      </c>
      <c r="P3969" s="2">
        <f t="shared" si="122"/>
        <v>0.32336204947805613</v>
      </c>
      <c r="Q3969" s="2">
        <f t="shared" si="123"/>
        <v>8.8136924742696854E-2</v>
      </c>
      <c r="R3969" s="2" t="str">
        <f>IF(Global_Household_Financial_Dyna[[#This Row],[Vs country_Average]]&lt;-0.2, "Underperformer", IF(Global_Household_Financial_Dyna[[#This Row],[Vs country_Average]]&gt;0.2, "Outperformer", "Normal"))</f>
        <v>Normal</v>
      </c>
      <c r="S39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1847.33</v>
      </c>
      <c r="T39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1847.33</v>
      </c>
      <c r="U39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1847.33</v>
      </c>
      <c r="V39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1847.33</v>
      </c>
    </row>
    <row r="3970" spans="1:22" x14ac:dyDescent="0.3">
      <c r="A3970">
        <v>3980</v>
      </c>
      <c r="B3970" t="s">
        <v>10</v>
      </c>
      <c r="C3970" t="s">
        <v>22</v>
      </c>
      <c r="D3970">
        <v>6</v>
      </c>
      <c r="E3970">
        <v>3</v>
      </c>
      <c r="F3970">
        <v>319.98</v>
      </c>
      <c r="G3970">
        <v>748.91</v>
      </c>
      <c r="H3970">
        <v>74.89</v>
      </c>
      <c r="I3970">
        <v>710.72</v>
      </c>
      <c r="J3970">
        <v>-36.700000000000003</v>
      </c>
      <c r="K3970">
        <f>Global_Household_Financial_Dyna[[#This Row],[Total_Household_Income]]-Global_Household_Financial_Dyna[[#This Row],[Estimated_Taxes]]</f>
        <v>674.02</v>
      </c>
      <c r="L3970" s="1">
        <f>Global_Household_Financial_Dyna[[#This Row],[Monthly_Savings]]/Global_Household_Financial_Dyna[[#This Row],[Net Income]]</f>
        <v>-5.444942286579034E-2</v>
      </c>
      <c r="M3970" s="2">
        <f>Global_Household_Financial_Dyna[[#This Row],[Monthly_Expenses]]/Global_Household_Financial_Dyna[[#This Row],[Net Income]]</f>
        <v>1.0544494228657904</v>
      </c>
      <c r="N3970" t="str">
        <f>IF(Global_Household_Financial_Dyna[[#This Row],[Monthly_Savings]]&lt;0,"High Risk", IF(Global_Household_Financial_Dyna[[#This Row],[Savings Rate%]]&lt;0.1, "Medium", "Safe"))</f>
        <v>High Risk</v>
      </c>
      <c r="O3970">
        <f>Global_Household_Financial_Dyna[[#This Row],[Total_Household_Income]]/Global_Household_Financial_Dyna[[#This Row],[Family_Size]]</f>
        <v>124.81833333333333</v>
      </c>
      <c r="P3970" s="2">
        <f t="shared" ref="P3970:P4033" si="124">AVERAGEIF($B$2:$B$4986,$B3970,$L$2:$L$4986)</f>
        <v>0.42077341556833553</v>
      </c>
      <c r="Q3970" s="2">
        <f t="shared" ref="Q3970:Q4033" si="125">L3970-P3970</f>
        <v>-0.47522283843412588</v>
      </c>
      <c r="R3970" s="2" t="str">
        <f>IF(Global_Household_Financial_Dyna[[#This Row],[Vs country_Average]]&lt;-0.2, "Underperformer", IF(Global_Household_Financial_Dyna[[#This Row],[Vs country_Average]]&gt;0.2, "Outperformer", "Normal"))</f>
        <v>Underperformer</v>
      </c>
      <c r="S39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-1.1640000000000015</v>
      </c>
      <c r="T39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34.372</v>
      </c>
      <c r="U39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69.907999999999987</v>
      </c>
      <c r="V39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105.444</v>
      </c>
    </row>
    <row r="3971" spans="1:22" x14ac:dyDescent="0.3">
      <c r="A3971">
        <v>3981</v>
      </c>
      <c r="B3971" t="s">
        <v>14</v>
      </c>
      <c r="C3971" t="s">
        <v>15</v>
      </c>
      <c r="D3971">
        <v>2</v>
      </c>
      <c r="E3971">
        <v>1</v>
      </c>
      <c r="F3971">
        <v>2026.88</v>
      </c>
      <c r="G3971">
        <v>2026.88</v>
      </c>
      <c r="H3971">
        <v>304.02999999999997</v>
      </c>
      <c r="I3971">
        <v>768.74</v>
      </c>
      <c r="J3971">
        <v>954.11</v>
      </c>
      <c r="K3971">
        <f>Global_Household_Financial_Dyna[[#This Row],[Total_Household_Income]]-Global_Household_Financial_Dyna[[#This Row],[Estimated_Taxes]]</f>
        <v>1722.8500000000001</v>
      </c>
      <c r="L3971" s="1">
        <f>Global_Household_Financial_Dyna[[#This Row],[Monthly_Savings]]/Global_Household_Financial_Dyna[[#This Row],[Net Income]]</f>
        <v>0.55379748672258178</v>
      </c>
      <c r="M3971" s="2">
        <f>Global_Household_Financial_Dyna[[#This Row],[Monthly_Expenses]]/Global_Household_Financial_Dyna[[#This Row],[Net Income]]</f>
        <v>0.44620251327741822</v>
      </c>
      <c r="N3971" t="str">
        <f>IF(Global_Household_Financial_Dyna[[#This Row],[Monthly_Savings]]&lt;0,"High Risk", IF(Global_Household_Financial_Dyna[[#This Row],[Savings Rate%]]&lt;0.1, "Medium", "Safe"))</f>
        <v>Safe</v>
      </c>
      <c r="O3971">
        <f>Global_Household_Financial_Dyna[[#This Row],[Total_Household_Income]]/Global_Household_Financial_Dyna[[#This Row],[Family_Size]]</f>
        <v>1013.44</v>
      </c>
      <c r="P3971" s="2">
        <f t="shared" si="124"/>
        <v>0.39788995363055785</v>
      </c>
      <c r="Q3971" s="2">
        <f t="shared" si="125"/>
        <v>0.15590753309202393</v>
      </c>
      <c r="R3971" s="2" t="str">
        <f>IF(Global_Household_Financial_Dyna[[#This Row],[Vs country_Average]]&lt;-0.2, "Underperformer", IF(Global_Household_Financial_Dyna[[#This Row],[Vs country_Average]]&gt;0.2, "Outperformer", "Normal"))</f>
        <v>Normal</v>
      </c>
      <c r="S39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954.11</v>
      </c>
      <c r="T39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954.11</v>
      </c>
      <c r="U39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954.11</v>
      </c>
      <c r="V39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954.11</v>
      </c>
    </row>
    <row r="3972" spans="1:22" x14ac:dyDescent="0.3">
      <c r="A3972">
        <v>3982</v>
      </c>
      <c r="B3972" t="s">
        <v>14</v>
      </c>
      <c r="C3972" t="s">
        <v>15</v>
      </c>
      <c r="D3972">
        <v>3</v>
      </c>
      <c r="E3972">
        <v>1</v>
      </c>
      <c r="F3972">
        <v>1655.63</v>
      </c>
      <c r="G3972">
        <v>1655.63</v>
      </c>
      <c r="H3972">
        <v>248.34</v>
      </c>
      <c r="I3972">
        <v>1198.54</v>
      </c>
      <c r="J3972">
        <v>208.75</v>
      </c>
      <c r="K3972">
        <f>Global_Household_Financial_Dyna[[#This Row],[Total_Household_Income]]-Global_Household_Financial_Dyna[[#This Row],[Estimated_Taxes]]</f>
        <v>1407.2900000000002</v>
      </c>
      <c r="L3972" s="1">
        <f>Global_Household_Financial_Dyna[[#This Row],[Monthly_Savings]]/Global_Household_Financial_Dyna[[#This Row],[Net Income]]</f>
        <v>0.14833474266142727</v>
      </c>
      <c r="M3972" s="2">
        <f>Global_Household_Financial_Dyna[[#This Row],[Monthly_Expenses]]/Global_Household_Financial_Dyna[[#This Row],[Net Income]]</f>
        <v>0.85166525733857257</v>
      </c>
      <c r="N3972" t="str">
        <f>IF(Global_Household_Financial_Dyna[[#This Row],[Monthly_Savings]]&lt;0,"High Risk", IF(Global_Household_Financial_Dyna[[#This Row],[Savings Rate%]]&lt;0.1, "Medium", "Safe"))</f>
        <v>Safe</v>
      </c>
      <c r="O3972">
        <f>Global_Household_Financial_Dyna[[#This Row],[Total_Household_Income]]/Global_Household_Financial_Dyna[[#This Row],[Family_Size]]</f>
        <v>551.87666666666667</v>
      </c>
      <c r="P3972" s="2">
        <f t="shared" si="124"/>
        <v>0.39788995363055785</v>
      </c>
      <c r="Q3972" s="2">
        <f t="shared" si="125"/>
        <v>-0.24955521096913058</v>
      </c>
      <c r="R3972" s="2" t="str">
        <f>IF(Global_Household_Financial_Dyna[[#This Row],[Vs country_Average]]&lt;-0.2, "Underperformer", IF(Global_Household_Financial_Dyna[[#This Row],[Vs country_Average]]&gt;0.2, "Outperformer", "Normal"))</f>
        <v>Underperformer</v>
      </c>
      <c r="S39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208.75</v>
      </c>
      <c r="T39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208.75</v>
      </c>
      <c r="U39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208.75</v>
      </c>
      <c r="V39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208.75</v>
      </c>
    </row>
    <row r="3973" spans="1:22" x14ac:dyDescent="0.3">
      <c r="A3973">
        <v>3983</v>
      </c>
      <c r="B3973" t="s">
        <v>18</v>
      </c>
      <c r="C3973" t="s">
        <v>19</v>
      </c>
      <c r="D3973">
        <v>4</v>
      </c>
      <c r="E3973">
        <v>2</v>
      </c>
      <c r="F3973">
        <v>4742.71</v>
      </c>
      <c r="G3973">
        <v>7140.41</v>
      </c>
      <c r="H3973">
        <v>1570.89</v>
      </c>
      <c r="I3973">
        <v>2802.22</v>
      </c>
      <c r="J3973">
        <v>2767.3</v>
      </c>
      <c r="K3973">
        <f>Global_Household_Financial_Dyna[[#This Row],[Total_Household_Income]]-Global_Household_Financial_Dyna[[#This Row],[Estimated_Taxes]]</f>
        <v>5569.5199999999995</v>
      </c>
      <c r="L3973" s="1">
        <f>Global_Household_Financial_Dyna[[#This Row],[Monthly_Savings]]/Global_Household_Financial_Dyna[[#This Row],[Net Income]]</f>
        <v>0.49686507993507528</v>
      </c>
      <c r="M3973" s="2">
        <f>Global_Household_Financial_Dyna[[#This Row],[Monthly_Expenses]]/Global_Household_Financial_Dyna[[#This Row],[Net Income]]</f>
        <v>0.50313492006492477</v>
      </c>
      <c r="N3973" t="str">
        <f>IF(Global_Household_Financial_Dyna[[#This Row],[Monthly_Savings]]&lt;0,"High Risk", IF(Global_Household_Financial_Dyna[[#This Row],[Savings Rate%]]&lt;0.1, "Medium", "Safe"))</f>
        <v>Safe</v>
      </c>
      <c r="O3973">
        <f>Global_Household_Financial_Dyna[[#This Row],[Total_Household_Income]]/Global_Household_Financial_Dyna[[#This Row],[Family_Size]]</f>
        <v>1785.1025</v>
      </c>
      <c r="P3973" s="2">
        <f t="shared" si="124"/>
        <v>0.32336204947805613</v>
      </c>
      <c r="Q3973" s="2">
        <f t="shared" si="125"/>
        <v>0.17350303045701915</v>
      </c>
      <c r="R3973" s="2" t="str">
        <f>IF(Global_Household_Financial_Dyna[[#This Row],[Vs country_Average]]&lt;-0.2, "Underperformer", IF(Global_Household_Financial_Dyna[[#This Row],[Vs country_Average]]&gt;0.2, "Outperformer", "Normal"))</f>
        <v>Normal</v>
      </c>
      <c r="S39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2767.3</v>
      </c>
      <c r="T39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2767.3</v>
      </c>
      <c r="U39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2767.3</v>
      </c>
      <c r="V39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2767.3</v>
      </c>
    </row>
    <row r="3974" spans="1:22" x14ac:dyDescent="0.3">
      <c r="A3974">
        <v>3984</v>
      </c>
      <c r="B3974" t="s">
        <v>18</v>
      </c>
      <c r="C3974" t="s">
        <v>19</v>
      </c>
      <c r="D3974">
        <v>6</v>
      </c>
      <c r="E3974">
        <v>1</v>
      </c>
      <c r="F3974">
        <v>3176.18</v>
      </c>
      <c r="G3974">
        <v>3176.18</v>
      </c>
      <c r="H3974">
        <v>698.76</v>
      </c>
      <c r="I3974">
        <v>3014.19</v>
      </c>
      <c r="J3974">
        <v>-536.77</v>
      </c>
      <c r="K3974">
        <f>Global_Household_Financial_Dyna[[#This Row],[Total_Household_Income]]-Global_Household_Financial_Dyna[[#This Row],[Estimated_Taxes]]</f>
        <v>2477.42</v>
      </c>
      <c r="L3974" s="1">
        <f>Global_Household_Financial_Dyna[[#This Row],[Monthly_Savings]]/Global_Household_Financial_Dyna[[#This Row],[Net Income]]</f>
        <v>-0.21666491753517772</v>
      </c>
      <c r="M3974" s="2">
        <f>Global_Household_Financial_Dyna[[#This Row],[Monthly_Expenses]]/Global_Household_Financial_Dyna[[#This Row],[Net Income]]</f>
        <v>1.2166649175351778</v>
      </c>
      <c r="N3974" t="str">
        <f>IF(Global_Household_Financial_Dyna[[#This Row],[Monthly_Savings]]&lt;0,"High Risk", IF(Global_Household_Financial_Dyna[[#This Row],[Savings Rate%]]&lt;0.1, "Medium", "Safe"))</f>
        <v>High Risk</v>
      </c>
      <c r="O3974">
        <f>Global_Household_Financial_Dyna[[#This Row],[Total_Household_Income]]/Global_Household_Financial_Dyna[[#This Row],[Family_Size]]</f>
        <v>529.36333333333334</v>
      </c>
      <c r="P3974" s="2">
        <f t="shared" si="124"/>
        <v>0.32336204947805613</v>
      </c>
      <c r="Q3974" s="2">
        <f t="shared" si="125"/>
        <v>-0.54002696701323383</v>
      </c>
      <c r="R3974" s="2" t="str">
        <f>IF(Global_Household_Financial_Dyna[[#This Row],[Vs country_Average]]&lt;-0.2, "Underperformer", IF(Global_Household_Financial_Dyna[[#This Row],[Vs country_Average]]&gt;0.2, "Outperformer", "Normal"))</f>
        <v>Underperformer</v>
      </c>
      <c r="S39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-386.06049999999993</v>
      </c>
      <c r="T39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-235.35099999999994</v>
      </c>
      <c r="U39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-84.641499999999951</v>
      </c>
      <c r="V39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66.068000000000097</v>
      </c>
    </row>
    <row r="3975" spans="1:22" x14ac:dyDescent="0.3">
      <c r="A3975">
        <v>3985</v>
      </c>
      <c r="B3975" t="s">
        <v>14</v>
      </c>
      <c r="C3975" t="s">
        <v>15</v>
      </c>
      <c r="D3975">
        <v>8</v>
      </c>
      <c r="E3975">
        <v>3</v>
      </c>
      <c r="F3975">
        <v>945.34</v>
      </c>
      <c r="G3975">
        <v>2026.36</v>
      </c>
      <c r="H3975">
        <v>303.95</v>
      </c>
      <c r="I3975">
        <v>1496.6</v>
      </c>
      <c r="J3975">
        <v>225.8</v>
      </c>
      <c r="K3975">
        <f>Global_Household_Financial_Dyna[[#This Row],[Total_Household_Income]]-Global_Household_Financial_Dyna[[#This Row],[Estimated_Taxes]]</f>
        <v>1722.4099999999999</v>
      </c>
      <c r="L3975" s="1">
        <f>Global_Household_Financial_Dyna[[#This Row],[Monthly_Savings]]/Global_Household_Financial_Dyna[[#This Row],[Net Income]]</f>
        <v>0.131095383793638</v>
      </c>
      <c r="M3975" s="2">
        <f>Global_Household_Financial_Dyna[[#This Row],[Monthly_Expenses]]/Global_Household_Financial_Dyna[[#This Row],[Net Income]]</f>
        <v>0.86889881038777061</v>
      </c>
      <c r="N3975" t="str">
        <f>IF(Global_Household_Financial_Dyna[[#This Row],[Monthly_Savings]]&lt;0,"High Risk", IF(Global_Household_Financial_Dyna[[#This Row],[Savings Rate%]]&lt;0.1, "Medium", "Safe"))</f>
        <v>Safe</v>
      </c>
      <c r="O3975">
        <f>Global_Household_Financial_Dyna[[#This Row],[Total_Household_Income]]/Global_Household_Financial_Dyna[[#This Row],[Family_Size]]</f>
        <v>253.29499999999999</v>
      </c>
      <c r="P3975" s="2">
        <f t="shared" si="124"/>
        <v>0.39788995363055785</v>
      </c>
      <c r="Q3975" s="2">
        <f t="shared" si="125"/>
        <v>-0.26679456983691985</v>
      </c>
      <c r="R3975" s="2" t="str">
        <f>IF(Global_Household_Financial_Dyna[[#This Row],[Vs country_Average]]&lt;-0.2, "Underperformer", IF(Global_Household_Financial_Dyna[[#This Row],[Vs country_Average]]&gt;0.2, "Outperformer", "Normal"))</f>
        <v>Underperformer</v>
      </c>
      <c r="S39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225.8</v>
      </c>
      <c r="T39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225.8</v>
      </c>
      <c r="U39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225.8</v>
      </c>
      <c r="V39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225.8</v>
      </c>
    </row>
    <row r="3976" spans="1:22" x14ac:dyDescent="0.3">
      <c r="A3976">
        <v>3986</v>
      </c>
      <c r="B3976" t="s">
        <v>12</v>
      </c>
      <c r="C3976" t="s">
        <v>13</v>
      </c>
      <c r="D3976">
        <v>7</v>
      </c>
      <c r="E3976">
        <v>3</v>
      </c>
      <c r="F3976">
        <v>6506.76</v>
      </c>
      <c r="G3976">
        <v>13691.97</v>
      </c>
      <c r="H3976">
        <v>4107.59</v>
      </c>
      <c r="I3976">
        <v>5571.19</v>
      </c>
      <c r="J3976">
        <v>4013.2</v>
      </c>
      <c r="K3976">
        <f>Global_Household_Financial_Dyna[[#This Row],[Total_Household_Income]]-Global_Household_Financial_Dyna[[#This Row],[Estimated_Taxes]]</f>
        <v>9584.3799999999992</v>
      </c>
      <c r="L3976" s="1">
        <f>Global_Household_Financial_Dyna[[#This Row],[Monthly_Savings]]/Global_Household_Financial_Dyna[[#This Row],[Net Income]]</f>
        <v>0.418722963822386</v>
      </c>
      <c r="M3976" s="2">
        <f>Global_Household_Financial_Dyna[[#This Row],[Monthly_Expenses]]/Global_Household_Financial_Dyna[[#This Row],[Net Income]]</f>
        <v>0.58127807954192134</v>
      </c>
      <c r="N3976" t="str">
        <f>IF(Global_Household_Financial_Dyna[[#This Row],[Monthly_Savings]]&lt;0,"High Risk", IF(Global_Household_Financial_Dyna[[#This Row],[Savings Rate%]]&lt;0.1, "Medium", "Safe"))</f>
        <v>Safe</v>
      </c>
      <c r="O3976">
        <f>Global_Household_Financial_Dyna[[#This Row],[Total_Household_Income]]/Global_Household_Financial_Dyna[[#This Row],[Family_Size]]</f>
        <v>1955.9957142857143</v>
      </c>
      <c r="P3976" s="2">
        <f t="shared" si="124"/>
        <v>0.30718716818024266</v>
      </c>
      <c r="Q3976" s="2">
        <f t="shared" si="125"/>
        <v>0.11153579564214333</v>
      </c>
      <c r="R3976" s="2" t="str">
        <f>IF(Global_Household_Financial_Dyna[[#This Row],[Vs country_Average]]&lt;-0.2, "Underperformer", IF(Global_Household_Financial_Dyna[[#This Row],[Vs country_Average]]&gt;0.2, "Outperformer", "Normal"))</f>
        <v>Normal</v>
      </c>
      <c r="S39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4013.2</v>
      </c>
      <c r="T39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4013.2</v>
      </c>
      <c r="U39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4013.2</v>
      </c>
      <c r="V39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4013.2</v>
      </c>
    </row>
    <row r="3977" spans="1:22" x14ac:dyDescent="0.3">
      <c r="A3977">
        <v>3987</v>
      </c>
      <c r="B3977" t="s">
        <v>18</v>
      </c>
      <c r="C3977" t="s">
        <v>20</v>
      </c>
      <c r="D3977">
        <v>1</v>
      </c>
      <c r="E3977">
        <v>1</v>
      </c>
      <c r="F3977">
        <v>3683.82</v>
      </c>
      <c r="G3977">
        <v>3683.82</v>
      </c>
      <c r="H3977">
        <v>810.44</v>
      </c>
      <c r="I3977">
        <v>1400.44</v>
      </c>
      <c r="J3977">
        <v>1472.93</v>
      </c>
      <c r="K3977">
        <f>Global_Household_Financial_Dyna[[#This Row],[Total_Household_Income]]-Global_Household_Financial_Dyna[[#This Row],[Estimated_Taxes]]</f>
        <v>2873.38</v>
      </c>
      <c r="L3977" s="1">
        <f>Global_Household_Financial_Dyna[[#This Row],[Monthly_Savings]]/Global_Household_Financial_Dyna[[#This Row],[Net Income]]</f>
        <v>0.51261232416178859</v>
      </c>
      <c r="M3977" s="2">
        <f>Global_Household_Financial_Dyna[[#This Row],[Monthly_Expenses]]/Global_Household_Financial_Dyna[[#This Row],[Net Income]]</f>
        <v>0.48738419561631252</v>
      </c>
      <c r="N3977" t="str">
        <f>IF(Global_Household_Financial_Dyna[[#This Row],[Monthly_Savings]]&lt;0,"High Risk", IF(Global_Household_Financial_Dyna[[#This Row],[Savings Rate%]]&lt;0.1, "Medium", "Safe"))</f>
        <v>Safe</v>
      </c>
      <c r="O3977">
        <f>Global_Household_Financial_Dyna[[#This Row],[Total_Household_Income]]/Global_Household_Financial_Dyna[[#This Row],[Family_Size]]</f>
        <v>3683.82</v>
      </c>
      <c r="P3977" s="2">
        <f t="shared" si="124"/>
        <v>0.32336204947805613</v>
      </c>
      <c r="Q3977" s="2">
        <f t="shared" si="125"/>
        <v>0.18925027468373246</v>
      </c>
      <c r="R3977" s="2" t="str">
        <f>IF(Global_Household_Financial_Dyna[[#This Row],[Vs country_Average]]&lt;-0.2, "Underperformer", IF(Global_Household_Financial_Dyna[[#This Row],[Vs country_Average]]&gt;0.2, "Outperformer", "Normal"))</f>
        <v>Normal</v>
      </c>
      <c r="S39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1472.93</v>
      </c>
      <c r="T39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1472.93</v>
      </c>
      <c r="U39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1472.93</v>
      </c>
      <c r="V39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1472.93</v>
      </c>
    </row>
    <row r="3978" spans="1:22" x14ac:dyDescent="0.3">
      <c r="A3978">
        <v>3988</v>
      </c>
      <c r="B3978" t="s">
        <v>10</v>
      </c>
      <c r="C3978" t="s">
        <v>11</v>
      </c>
      <c r="D3978">
        <v>6</v>
      </c>
      <c r="E3978">
        <v>3</v>
      </c>
      <c r="F3978">
        <v>1030.8599999999999</v>
      </c>
      <c r="G3978">
        <v>2210.25</v>
      </c>
      <c r="H3978">
        <v>221.02</v>
      </c>
      <c r="I3978">
        <v>609.29999999999995</v>
      </c>
      <c r="J3978">
        <v>1379.92</v>
      </c>
      <c r="K3978">
        <f>Global_Household_Financial_Dyna[[#This Row],[Total_Household_Income]]-Global_Household_Financial_Dyna[[#This Row],[Estimated_Taxes]]</f>
        <v>1989.23</v>
      </c>
      <c r="L3978" s="1">
        <f>Global_Household_Financial_Dyna[[#This Row],[Monthly_Savings]]/Global_Household_Financial_Dyna[[#This Row],[Net Income]]</f>
        <v>0.69369555053965604</v>
      </c>
      <c r="M3978" s="2">
        <f>Global_Household_Financial_Dyna[[#This Row],[Monthly_Expenses]]/Global_Household_Financial_Dyna[[#This Row],[Net Income]]</f>
        <v>0.30629942238956781</v>
      </c>
      <c r="N3978" t="str">
        <f>IF(Global_Household_Financial_Dyna[[#This Row],[Monthly_Savings]]&lt;0,"High Risk", IF(Global_Household_Financial_Dyna[[#This Row],[Savings Rate%]]&lt;0.1, "Medium", "Safe"))</f>
        <v>Safe</v>
      </c>
      <c r="O3978">
        <f>Global_Household_Financial_Dyna[[#This Row],[Total_Household_Income]]/Global_Household_Financial_Dyna[[#This Row],[Family_Size]]</f>
        <v>368.375</v>
      </c>
      <c r="P3978" s="2">
        <f t="shared" si="124"/>
        <v>0.42077341556833553</v>
      </c>
      <c r="Q3978" s="2">
        <f t="shared" si="125"/>
        <v>0.27292213497132051</v>
      </c>
      <c r="R3978" s="2" t="str">
        <f>IF(Global_Household_Financial_Dyna[[#This Row],[Vs country_Average]]&lt;-0.2, "Underperformer", IF(Global_Household_Financial_Dyna[[#This Row],[Vs country_Average]]&gt;0.2, "Outperformer", "Normal"))</f>
        <v>Outperformer</v>
      </c>
      <c r="S39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1379.92</v>
      </c>
      <c r="T39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1379.92</v>
      </c>
      <c r="U39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1379.92</v>
      </c>
      <c r="V39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1379.92</v>
      </c>
    </row>
    <row r="3979" spans="1:22" x14ac:dyDescent="0.3">
      <c r="A3979">
        <v>3989</v>
      </c>
      <c r="B3979" t="s">
        <v>10</v>
      </c>
      <c r="C3979" t="s">
        <v>22</v>
      </c>
      <c r="D3979">
        <v>8</v>
      </c>
      <c r="E3979">
        <v>3</v>
      </c>
      <c r="F3979">
        <v>1059.9100000000001</v>
      </c>
      <c r="G3979">
        <v>2208.4899999999998</v>
      </c>
      <c r="H3979">
        <v>220.85</v>
      </c>
      <c r="I3979">
        <v>676.24</v>
      </c>
      <c r="J3979">
        <v>1311.4</v>
      </c>
      <c r="K3979">
        <f>Global_Household_Financial_Dyna[[#This Row],[Total_Household_Income]]-Global_Household_Financial_Dyna[[#This Row],[Estimated_Taxes]]</f>
        <v>1987.6399999999999</v>
      </c>
      <c r="L3979" s="1">
        <f>Global_Household_Financial_Dyna[[#This Row],[Monthly_Savings]]/Global_Household_Financial_Dyna[[#This Row],[Net Income]]</f>
        <v>0.6597774244833069</v>
      </c>
      <c r="M3979" s="2">
        <f>Global_Household_Financial_Dyna[[#This Row],[Monthly_Expenses]]/Global_Household_Financial_Dyna[[#This Row],[Net Income]]</f>
        <v>0.34022257551669322</v>
      </c>
      <c r="N3979" t="str">
        <f>IF(Global_Household_Financial_Dyna[[#This Row],[Monthly_Savings]]&lt;0,"High Risk", IF(Global_Household_Financial_Dyna[[#This Row],[Savings Rate%]]&lt;0.1, "Medium", "Safe"))</f>
        <v>Safe</v>
      </c>
      <c r="O3979">
        <f>Global_Household_Financial_Dyna[[#This Row],[Total_Household_Income]]/Global_Household_Financial_Dyna[[#This Row],[Family_Size]]</f>
        <v>276.06124999999997</v>
      </c>
      <c r="P3979" s="2">
        <f t="shared" si="124"/>
        <v>0.42077341556833553</v>
      </c>
      <c r="Q3979" s="2">
        <f t="shared" si="125"/>
        <v>0.23900400891497137</v>
      </c>
      <c r="R3979" s="2" t="str">
        <f>IF(Global_Household_Financial_Dyna[[#This Row],[Vs country_Average]]&lt;-0.2, "Underperformer", IF(Global_Household_Financial_Dyna[[#This Row],[Vs country_Average]]&gt;0.2, "Outperformer", "Normal"))</f>
        <v>Outperformer</v>
      </c>
      <c r="S39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1311.4</v>
      </c>
      <c r="T39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1311.4</v>
      </c>
      <c r="U39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1311.4</v>
      </c>
      <c r="V39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1311.4</v>
      </c>
    </row>
    <row r="3980" spans="1:22" x14ac:dyDescent="0.3">
      <c r="A3980">
        <v>3990</v>
      </c>
      <c r="B3980" t="s">
        <v>12</v>
      </c>
      <c r="C3980" t="s">
        <v>13</v>
      </c>
      <c r="D3980">
        <v>7</v>
      </c>
      <c r="E3980">
        <v>3</v>
      </c>
      <c r="F3980">
        <v>4689.79</v>
      </c>
      <c r="G3980">
        <v>9449.2000000000007</v>
      </c>
      <c r="H3980">
        <v>2834.76</v>
      </c>
      <c r="I3980">
        <v>3875.65</v>
      </c>
      <c r="J3980">
        <v>2738.79</v>
      </c>
      <c r="K3980">
        <f>Global_Household_Financial_Dyna[[#This Row],[Total_Household_Income]]-Global_Household_Financial_Dyna[[#This Row],[Estimated_Taxes]]</f>
        <v>6614.4400000000005</v>
      </c>
      <c r="L3980" s="1">
        <f>Global_Household_Financial_Dyna[[#This Row],[Monthly_Savings]]/Global_Household_Financial_Dyna[[#This Row],[Net Income]]</f>
        <v>0.41406226377440869</v>
      </c>
      <c r="M3980" s="2">
        <f>Global_Household_Financial_Dyna[[#This Row],[Monthly_Expenses]]/Global_Household_Financial_Dyna[[#This Row],[Net Income]]</f>
        <v>0.5859377362255912</v>
      </c>
      <c r="N3980" t="str">
        <f>IF(Global_Household_Financial_Dyna[[#This Row],[Monthly_Savings]]&lt;0,"High Risk", IF(Global_Household_Financial_Dyna[[#This Row],[Savings Rate%]]&lt;0.1, "Medium", "Safe"))</f>
        <v>Safe</v>
      </c>
      <c r="O3980">
        <f>Global_Household_Financial_Dyna[[#This Row],[Total_Household_Income]]/Global_Household_Financial_Dyna[[#This Row],[Family_Size]]</f>
        <v>1349.8857142857144</v>
      </c>
      <c r="P3980" s="2">
        <f t="shared" si="124"/>
        <v>0.30718716818024266</v>
      </c>
      <c r="Q3980" s="2">
        <f t="shared" si="125"/>
        <v>0.10687509559416603</v>
      </c>
      <c r="R3980" s="2" t="str">
        <f>IF(Global_Household_Financial_Dyna[[#This Row],[Vs country_Average]]&lt;-0.2, "Underperformer", IF(Global_Household_Financial_Dyna[[#This Row],[Vs country_Average]]&gt;0.2, "Outperformer", "Normal"))</f>
        <v>Normal</v>
      </c>
      <c r="S39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2738.79</v>
      </c>
      <c r="T39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2738.79</v>
      </c>
      <c r="U39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2738.79</v>
      </c>
      <c r="V39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2738.79</v>
      </c>
    </row>
    <row r="3981" spans="1:22" x14ac:dyDescent="0.3">
      <c r="A3981">
        <v>3991</v>
      </c>
      <c r="B3981" t="s">
        <v>18</v>
      </c>
      <c r="C3981" t="s">
        <v>19</v>
      </c>
      <c r="D3981">
        <v>7</v>
      </c>
      <c r="E3981">
        <v>3</v>
      </c>
      <c r="F3981">
        <v>3407.04</v>
      </c>
      <c r="G3981">
        <v>7430.14</v>
      </c>
      <c r="H3981">
        <v>1634.63</v>
      </c>
      <c r="I3981">
        <v>5067.18</v>
      </c>
      <c r="J3981">
        <v>728.33</v>
      </c>
      <c r="K3981">
        <f>Global_Household_Financial_Dyna[[#This Row],[Total_Household_Income]]-Global_Household_Financial_Dyna[[#This Row],[Estimated_Taxes]]</f>
        <v>5795.51</v>
      </c>
      <c r="L3981" s="1">
        <f>Global_Household_Financial_Dyna[[#This Row],[Monthly_Savings]]/Global_Household_Financial_Dyna[[#This Row],[Net Income]]</f>
        <v>0.12567142494793385</v>
      </c>
      <c r="M3981" s="2">
        <f>Global_Household_Financial_Dyna[[#This Row],[Monthly_Expenses]]/Global_Household_Financial_Dyna[[#This Row],[Net Income]]</f>
        <v>0.87432857505206618</v>
      </c>
      <c r="N3981" t="str">
        <f>IF(Global_Household_Financial_Dyna[[#This Row],[Monthly_Savings]]&lt;0,"High Risk", IF(Global_Household_Financial_Dyna[[#This Row],[Savings Rate%]]&lt;0.1, "Medium", "Safe"))</f>
        <v>Safe</v>
      </c>
      <c r="O3981">
        <f>Global_Household_Financial_Dyna[[#This Row],[Total_Household_Income]]/Global_Household_Financial_Dyna[[#This Row],[Family_Size]]</f>
        <v>1061.4485714285715</v>
      </c>
      <c r="P3981" s="2">
        <f t="shared" si="124"/>
        <v>0.32336204947805613</v>
      </c>
      <c r="Q3981" s="2">
        <f t="shared" si="125"/>
        <v>-0.19769062453012229</v>
      </c>
      <c r="R3981" s="2" t="str">
        <f>IF(Global_Household_Financial_Dyna[[#This Row],[Vs country_Average]]&lt;-0.2, "Underperformer", IF(Global_Household_Financial_Dyna[[#This Row],[Vs country_Average]]&gt;0.2, "Outperformer", "Normal"))</f>
        <v>Normal</v>
      </c>
      <c r="S39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728.33</v>
      </c>
      <c r="T39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728.33</v>
      </c>
      <c r="U39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728.33</v>
      </c>
      <c r="V39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728.33</v>
      </c>
    </row>
    <row r="3982" spans="1:22" x14ac:dyDescent="0.3">
      <c r="A3982">
        <v>3992</v>
      </c>
      <c r="B3982" t="s">
        <v>18</v>
      </c>
      <c r="C3982" t="s">
        <v>20</v>
      </c>
      <c r="D3982">
        <v>6</v>
      </c>
      <c r="E3982">
        <v>3</v>
      </c>
      <c r="F3982">
        <v>4580.83</v>
      </c>
      <c r="G3982">
        <v>9986.2000000000007</v>
      </c>
      <c r="H3982">
        <v>2696.27</v>
      </c>
      <c r="I3982">
        <v>3809.38</v>
      </c>
      <c r="J3982">
        <v>3480.55</v>
      </c>
      <c r="K3982">
        <f>Global_Household_Financial_Dyna[[#This Row],[Total_Household_Income]]-Global_Household_Financial_Dyna[[#This Row],[Estimated_Taxes]]</f>
        <v>7289.93</v>
      </c>
      <c r="L3982" s="1">
        <f>Global_Household_Financial_Dyna[[#This Row],[Monthly_Savings]]/Global_Household_Financial_Dyna[[#This Row],[Net Income]]</f>
        <v>0.47744628549245327</v>
      </c>
      <c r="M3982" s="2">
        <f>Global_Household_Financial_Dyna[[#This Row],[Monthly_Expenses]]/Global_Household_Financial_Dyna[[#This Row],[Net Income]]</f>
        <v>0.52255371450754673</v>
      </c>
      <c r="N3982" t="str">
        <f>IF(Global_Household_Financial_Dyna[[#This Row],[Monthly_Savings]]&lt;0,"High Risk", IF(Global_Household_Financial_Dyna[[#This Row],[Savings Rate%]]&lt;0.1, "Medium", "Safe"))</f>
        <v>Safe</v>
      </c>
      <c r="O3982">
        <f>Global_Household_Financial_Dyna[[#This Row],[Total_Household_Income]]/Global_Household_Financial_Dyna[[#This Row],[Family_Size]]</f>
        <v>1664.3666666666668</v>
      </c>
      <c r="P3982" s="2">
        <f t="shared" si="124"/>
        <v>0.32336204947805613</v>
      </c>
      <c r="Q3982" s="2">
        <f t="shared" si="125"/>
        <v>0.15408423601439714</v>
      </c>
      <c r="R3982" s="2" t="str">
        <f>IF(Global_Household_Financial_Dyna[[#This Row],[Vs country_Average]]&lt;-0.2, "Underperformer", IF(Global_Household_Financial_Dyna[[#This Row],[Vs country_Average]]&gt;0.2, "Outperformer", "Normal"))</f>
        <v>Normal</v>
      </c>
      <c r="S39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3480.55</v>
      </c>
      <c r="T39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3480.55</v>
      </c>
      <c r="U39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3480.55</v>
      </c>
      <c r="V39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3480.55</v>
      </c>
    </row>
    <row r="3983" spans="1:22" x14ac:dyDescent="0.3">
      <c r="A3983">
        <v>3993</v>
      </c>
      <c r="B3983" t="s">
        <v>14</v>
      </c>
      <c r="C3983" t="s">
        <v>15</v>
      </c>
      <c r="D3983">
        <v>5</v>
      </c>
      <c r="E3983">
        <v>2</v>
      </c>
      <c r="F3983">
        <v>2367.04</v>
      </c>
      <c r="G3983">
        <v>3489.81</v>
      </c>
      <c r="H3983">
        <v>523.47</v>
      </c>
      <c r="I3983">
        <v>1415.35</v>
      </c>
      <c r="J3983">
        <v>1550.99</v>
      </c>
      <c r="K3983">
        <f>Global_Household_Financial_Dyna[[#This Row],[Total_Household_Income]]-Global_Household_Financial_Dyna[[#This Row],[Estimated_Taxes]]</f>
        <v>2966.34</v>
      </c>
      <c r="L3983" s="1">
        <f>Global_Household_Financial_Dyna[[#This Row],[Monthly_Savings]]/Global_Household_Financial_Dyna[[#This Row],[Net Income]]</f>
        <v>0.52286319167728579</v>
      </c>
      <c r="M3983" s="2">
        <f>Global_Household_Financial_Dyna[[#This Row],[Monthly_Expenses]]/Global_Household_Financial_Dyna[[#This Row],[Net Income]]</f>
        <v>0.47713680832271416</v>
      </c>
      <c r="N3983" t="str">
        <f>IF(Global_Household_Financial_Dyna[[#This Row],[Monthly_Savings]]&lt;0,"High Risk", IF(Global_Household_Financial_Dyna[[#This Row],[Savings Rate%]]&lt;0.1, "Medium", "Safe"))</f>
        <v>Safe</v>
      </c>
      <c r="O3983">
        <f>Global_Household_Financial_Dyna[[#This Row],[Total_Household_Income]]/Global_Household_Financial_Dyna[[#This Row],[Family_Size]]</f>
        <v>697.96199999999999</v>
      </c>
      <c r="P3983" s="2">
        <f t="shared" si="124"/>
        <v>0.39788995363055785</v>
      </c>
      <c r="Q3983" s="2">
        <f t="shared" si="125"/>
        <v>0.12497323804672794</v>
      </c>
      <c r="R3983" s="2" t="str">
        <f>IF(Global_Household_Financial_Dyna[[#This Row],[Vs country_Average]]&lt;-0.2, "Underperformer", IF(Global_Household_Financial_Dyna[[#This Row],[Vs country_Average]]&gt;0.2, "Outperformer", "Normal"))</f>
        <v>Normal</v>
      </c>
      <c r="S39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1550.99</v>
      </c>
      <c r="T39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1550.99</v>
      </c>
      <c r="U39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1550.99</v>
      </c>
      <c r="V39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1550.99</v>
      </c>
    </row>
    <row r="3984" spans="1:22" x14ac:dyDescent="0.3">
      <c r="A3984">
        <v>3994</v>
      </c>
      <c r="B3984" t="s">
        <v>18</v>
      </c>
      <c r="C3984" t="s">
        <v>20</v>
      </c>
      <c r="D3984">
        <v>6</v>
      </c>
      <c r="E3984">
        <v>2</v>
      </c>
      <c r="F3984">
        <v>2746</v>
      </c>
      <c r="G3984">
        <v>4874.16</v>
      </c>
      <c r="H3984">
        <v>1072.32</v>
      </c>
      <c r="I3984">
        <v>4601.68</v>
      </c>
      <c r="J3984">
        <v>-799.83</v>
      </c>
      <c r="K3984">
        <f>Global_Household_Financial_Dyna[[#This Row],[Total_Household_Income]]-Global_Household_Financial_Dyna[[#This Row],[Estimated_Taxes]]</f>
        <v>3801.84</v>
      </c>
      <c r="L3984" s="1">
        <f>Global_Household_Financial_Dyna[[#This Row],[Monthly_Savings]]/Global_Household_Financial_Dyna[[#This Row],[Net Income]]</f>
        <v>-0.2103797108768386</v>
      </c>
      <c r="M3984" s="2">
        <f>Global_Household_Financial_Dyna[[#This Row],[Monthly_Expenses]]/Global_Household_Financial_Dyna[[#This Row],[Net Income]]</f>
        <v>1.2103823411821644</v>
      </c>
      <c r="N3984" t="str">
        <f>IF(Global_Household_Financial_Dyna[[#This Row],[Monthly_Savings]]&lt;0,"High Risk", IF(Global_Household_Financial_Dyna[[#This Row],[Savings Rate%]]&lt;0.1, "Medium", "Safe"))</f>
        <v>High Risk</v>
      </c>
      <c r="O3984">
        <f>Global_Household_Financial_Dyna[[#This Row],[Total_Household_Income]]/Global_Household_Financial_Dyna[[#This Row],[Family_Size]]</f>
        <v>812.36</v>
      </c>
      <c r="P3984" s="2">
        <f t="shared" si="124"/>
        <v>0.32336204947805613</v>
      </c>
      <c r="Q3984" s="2">
        <f t="shared" si="125"/>
        <v>-0.53374176035489473</v>
      </c>
      <c r="R3984" s="2" t="str">
        <f>IF(Global_Household_Financial_Dyna[[#This Row],[Vs country_Average]]&lt;-0.2, "Underperformer", IF(Global_Household_Financial_Dyna[[#This Row],[Vs country_Average]]&gt;0.2, "Outperformer", "Normal"))</f>
        <v>Underperformer</v>
      </c>
      <c r="S39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-569.74599999999998</v>
      </c>
      <c r="T39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-339.66200000000003</v>
      </c>
      <c r="U39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-109.57799999999997</v>
      </c>
      <c r="V39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120.50599999999997</v>
      </c>
    </row>
    <row r="3985" spans="1:22" x14ac:dyDescent="0.3">
      <c r="A3985">
        <v>3995</v>
      </c>
      <c r="B3985" t="s">
        <v>10</v>
      </c>
      <c r="C3985" t="s">
        <v>22</v>
      </c>
      <c r="D3985">
        <v>4</v>
      </c>
      <c r="E3985">
        <v>2</v>
      </c>
      <c r="F3985">
        <v>1822.42</v>
      </c>
      <c r="G3985">
        <v>3032.19</v>
      </c>
      <c r="H3985">
        <v>303.22000000000003</v>
      </c>
      <c r="I3985">
        <v>576.01</v>
      </c>
      <c r="J3985">
        <v>2152.9699999999998</v>
      </c>
      <c r="K3985">
        <f>Global_Household_Financial_Dyna[[#This Row],[Total_Household_Income]]-Global_Household_Financial_Dyna[[#This Row],[Estimated_Taxes]]</f>
        <v>2728.9700000000003</v>
      </c>
      <c r="L3985" s="1">
        <f>Global_Household_Financial_Dyna[[#This Row],[Monthly_Savings]]/Global_Household_Financial_Dyna[[#This Row],[Net Income]]</f>
        <v>0.78893135505337164</v>
      </c>
      <c r="M3985" s="2">
        <f>Global_Household_Financial_Dyna[[#This Row],[Monthly_Expenses]]/Global_Household_Financial_Dyna[[#This Row],[Net Income]]</f>
        <v>0.21107230933282517</v>
      </c>
      <c r="N3985" t="str">
        <f>IF(Global_Household_Financial_Dyna[[#This Row],[Monthly_Savings]]&lt;0,"High Risk", IF(Global_Household_Financial_Dyna[[#This Row],[Savings Rate%]]&lt;0.1, "Medium", "Safe"))</f>
        <v>Safe</v>
      </c>
      <c r="O3985">
        <f>Global_Household_Financial_Dyna[[#This Row],[Total_Household_Income]]/Global_Household_Financial_Dyna[[#This Row],[Family_Size]]</f>
        <v>758.04750000000001</v>
      </c>
      <c r="P3985" s="2">
        <f t="shared" si="124"/>
        <v>0.42077341556833553</v>
      </c>
      <c r="Q3985" s="2">
        <f t="shared" si="125"/>
        <v>0.36815793948503611</v>
      </c>
      <c r="R3985" s="2" t="str">
        <f>IF(Global_Household_Financial_Dyna[[#This Row],[Vs country_Average]]&lt;-0.2, "Underperformer", IF(Global_Household_Financial_Dyna[[#This Row],[Vs country_Average]]&gt;0.2, "Outperformer", "Normal"))</f>
        <v>Outperformer</v>
      </c>
      <c r="S39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2152.9699999999998</v>
      </c>
      <c r="T39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2152.9699999999998</v>
      </c>
      <c r="U39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2152.9699999999998</v>
      </c>
      <c r="V39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2152.9699999999998</v>
      </c>
    </row>
    <row r="3986" spans="1:22" x14ac:dyDescent="0.3">
      <c r="A3986">
        <v>3996</v>
      </c>
      <c r="B3986" t="s">
        <v>10</v>
      </c>
      <c r="C3986" t="s">
        <v>11</v>
      </c>
      <c r="D3986">
        <v>7</v>
      </c>
      <c r="E3986">
        <v>3</v>
      </c>
      <c r="F3986">
        <v>707.4</v>
      </c>
      <c r="G3986">
        <v>1525.53</v>
      </c>
      <c r="H3986">
        <v>152.55000000000001</v>
      </c>
      <c r="I3986">
        <v>990.26</v>
      </c>
      <c r="J3986">
        <v>382.72</v>
      </c>
      <c r="K3986">
        <f>Global_Household_Financial_Dyna[[#This Row],[Total_Household_Income]]-Global_Household_Financial_Dyna[[#This Row],[Estimated_Taxes]]</f>
        <v>1372.98</v>
      </c>
      <c r="L3986" s="1">
        <f>Global_Household_Financial_Dyna[[#This Row],[Monthly_Savings]]/Global_Household_Financial_Dyna[[#This Row],[Net Income]]</f>
        <v>0.27875132922548035</v>
      </c>
      <c r="M3986" s="2">
        <f>Global_Household_Financial_Dyna[[#This Row],[Monthly_Expenses]]/Global_Household_Financial_Dyna[[#This Row],[Net Income]]</f>
        <v>0.7212486707745196</v>
      </c>
      <c r="N3986" t="str">
        <f>IF(Global_Household_Financial_Dyna[[#This Row],[Monthly_Savings]]&lt;0,"High Risk", IF(Global_Household_Financial_Dyna[[#This Row],[Savings Rate%]]&lt;0.1, "Medium", "Safe"))</f>
        <v>Safe</v>
      </c>
      <c r="O3986">
        <f>Global_Household_Financial_Dyna[[#This Row],[Total_Household_Income]]/Global_Household_Financial_Dyna[[#This Row],[Family_Size]]</f>
        <v>217.93285714285713</v>
      </c>
      <c r="P3986" s="2">
        <f t="shared" si="124"/>
        <v>0.42077341556833553</v>
      </c>
      <c r="Q3986" s="2">
        <f t="shared" si="125"/>
        <v>-0.14202208634285518</v>
      </c>
      <c r="R3986" s="2" t="str">
        <f>IF(Global_Household_Financial_Dyna[[#This Row],[Vs country_Average]]&lt;-0.2, "Underperformer", IF(Global_Household_Financial_Dyna[[#This Row],[Vs country_Average]]&gt;0.2, "Outperformer", "Normal"))</f>
        <v>Normal</v>
      </c>
      <c r="S39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382.72</v>
      </c>
      <c r="T39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382.72</v>
      </c>
      <c r="U39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382.72</v>
      </c>
      <c r="V39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382.72</v>
      </c>
    </row>
    <row r="3987" spans="1:22" x14ac:dyDescent="0.3">
      <c r="A3987">
        <v>3997</v>
      </c>
      <c r="B3987" t="s">
        <v>10</v>
      </c>
      <c r="C3987" t="s">
        <v>22</v>
      </c>
      <c r="D3987">
        <v>1</v>
      </c>
      <c r="E3987">
        <v>1</v>
      </c>
      <c r="F3987">
        <v>902.59</v>
      </c>
      <c r="G3987">
        <v>902.59</v>
      </c>
      <c r="H3987">
        <v>90.26</v>
      </c>
      <c r="I3987">
        <v>278.39999999999998</v>
      </c>
      <c r="J3987">
        <v>533.92999999999995</v>
      </c>
      <c r="K3987">
        <f>Global_Household_Financial_Dyna[[#This Row],[Total_Household_Income]]-Global_Household_Financial_Dyna[[#This Row],[Estimated_Taxes]]</f>
        <v>812.33</v>
      </c>
      <c r="L3987" s="1">
        <f>Global_Household_Financial_Dyna[[#This Row],[Monthly_Savings]]/Global_Household_Financial_Dyna[[#This Row],[Net Income]]</f>
        <v>0.65728213903216659</v>
      </c>
      <c r="M3987" s="2">
        <f>Global_Household_Financial_Dyna[[#This Row],[Monthly_Expenses]]/Global_Household_Financial_Dyna[[#This Row],[Net Income]]</f>
        <v>0.34271786096783324</v>
      </c>
      <c r="N3987" t="str">
        <f>IF(Global_Household_Financial_Dyna[[#This Row],[Monthly_Savings]]&lt;0,"High Risk", IF(Global_Household_Financial_Dyna[[#This Row],[Savings Rate%]]&lt;0.1, "Medium", "Safe"))</f>
        <v>Safe</v>
      </c>
      <c r="O3987">
        <f>Global_Household_Financial_Dyna[[#This Row],[Total_Household_Income]]/Global_Household_Financial_Dyna[[#This Row],[Family_Size]]</f>
        <v>902.59</v>
      </c>
      <c r="P3987" s="2">
        <f t="shared" si="124"/>
        <v>0.42077341556833553</v>
      </c>
      <c r="Q3987" s="2">
        <f t="shared" si="125"/>
        <v>0.23650872346383106</v>
      </c>
      <c r="R3987" s="2" t="str">
        <f>IF(Global_Household_Financial_Dyna[[#This Row],[Vs country_Average]]&lt;-0.2, "Underperformer", IF(Global_Household_Financial_Dyna[[#This Row],[Vs country_Average]]&gt;0.2, "Outperformer", "Normal"))</f>
        <v>Outperformer</v>
      </c>
      <c r="S39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533.92999999999995</v>
      </c>
      <c r="T39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533.92999999999995</v>
      </c>
      <c r="U39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533.92999999999995</v>
      </c>
      <c r="V39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533.92999999999995</v>
      </c>
    </row>
    <row r="3988" spans="1:22" x14ac:dyDescent="0.3">
      <c r="A3988">
        <v>3998</v>
      </c>
      <c r="B3988" t="s">
        <v>10</v>
      </c>
      <c r="C3988" t="s">
        <v>11</v>
      </c>
      <c r="D3988">
        <v>4</v>
      </c>
      <c r="E3988">
        <v>3</v>
      </c>
      <c r="F3988">
        <v>1011.44</v>
      </c>
      <c r="G3988">
        <v>2290.21</v>
      </c>
      <c r="H3988">
        <v>229.02</v>
      </c>
      <c r="I3988">
        <v>720.86</v>
      </c>
      <c r="J3988">
        <v>1340.33</v>
      </c>
      <c r="K3988">
        <f>Global_Household_Financial_Dyna[[#This Row],[Total_Household_Income]]-Global_Household_Financial_Dyna[[#This Row],[Estimated_Taxes]]</f>
        <v>2061.19</v>
      </c>
      <c r="L3988" s="1">
        <f>Global_Household_Financial_Dyna[[#This Row],[Monthly_Savings]]/Global_Household_Financial_Dyna[[#This Row],[Net Income]]</f>
        <v>0.65026998966616367</v>
      </c>
      <c r="M3988" s="2">
        <f>Global_Household_Financial_Dyna[[#This Row],[Monthly_Expenses]]/Global_Household_Financial_Dyna[[#This Row],[Net Income]]</f>
        <v>0.34973001033383627</v>
      </c>
      <c r="N3988" t="str">
        <f>IF(Global_Household_Financial_Dyna[[#This Row],[Monthly_Savings]]&lt;0,"High Risk", IF(Global_Household_Financial_Dyna[[#This Row],[Savings Rate%]]&lt;0.1, "Medium", "Safe"))</f>
        <v>Safe</v>
      </c>
      <c r="O3988">
        <f>Global_Household_Financial_Dyna[[#This Row],[Total_Household_Income]]/Global_Household_Financial_Dyna[[#This Row],[Family_Size]]</f>
        <v>572.55250000000001</v>
      </c>
      <c r="P3988" s="2">
        <f t="shared" si="124"/>
        <v>0.42077341556833553</v>
      </c>
      <c r="Q3988" s="2">
        <f t="shared" si="125"/>
        <v>0.22949657409782814</v>
      </c>
      <c r="R3988" s="2" t="str">
        <f>IF(Global_Household_Financial_Dyna[[#This Row],[Vs country_Average]]&lt;-0.2, "Underperformer", IF(Global_Household_Financial_Dyna[[#This Row],[Vs country_Average]]&gt;0.2, "Outperformer", "Normal"))</f>
        <v>Outperformer</v>
      </c>
      <c r="S39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1340.33</v>
      </c>
      <c r="T39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1340.33</v>
      </c>
      <c r="U39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1340.33</v>
      </c>
      <c r="V39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1340.33</v>
      </c>
    </row>
    <row r="3989" spans="1:22" x14ac:dyDescent="0.3">
      <c r="A3989">
        <v>3999</v>
      </c>
      <c r="B3989" t="s">
        <v>16</v>
      </c>
      <c r="C3989" t="s">
        <v>17</v>
      </c>
      <c r="D3989">
        <v>2</v>
      </c>
      <c r="E3989">
        <v>1</v>
      </c>
      <c r="F3989">
        <v>6960.31</v>
      </c>
      <c r="G3989">
        <v>6960.31</v>
      </c>
      <c r="H3989">
        <v>2436.11</v>
      </c>
      <c r="I3989">
        <v>1677.63</v>
      </c>
      <c r="J3989">
        <v>2846.57</v>
      </c>
      <c r="K3989">
        <f>Global_Household_Financial_Dyna[[#This Row],[Total_Household_Income]]-Global_Household_Financial_Dyna[[#This Row],[Estimated_Taxes]]</f>
        <v>4524.2000000000007</v>
      </c>
      <c r="L3989" s="1">
        <f>Global_Household_Financial_Dyna[[#This Row],[Monthly_Savings]]/Global_Household_Financial_Dyna[[#This Row],[Net Income]]</f>
        <v>0.62918748065956409</v>
      </c>
      <c r="M3989" s="2">
        <f>Global_Household_Financial_Dyna[[#This Row],[Monthly_Expenses]]/Global_Household_Financial_Dyna[[#This Row],[Net Income]]</f>
        <v>0.37081251934043585</v>
      </c>
      <c r="N3989" t="str">
        <f>IF(Global_Household_Financial_Dyna[[#This Row],[Monthly_Savings]]&lt;0,"High Risk", IF(Global_Household_Financial_Dyna[[#This Row],[Savings Rate%]]&lt;0.1, "Medium", "Safe"))</f>
        <v>Safe</v>
      </c>
      <c r="O3989">
        <f>Global_Household_Financial_Dyna[[#This Row],[Total_Household_Income]]/Global_Household_Financial_Dyna[[#This Row],[Family_Size]]</f>
        <v>3480.1550000000002</v>
      </c>
      <c r="P3989" s="2">
        <f t="shared" si="124"/>
        <v>0.15879799892000862</v>
      </c>
      <c r="Q3989" s="2">
        <f t="shared" si="125"/>
        <v>0.47038948173955547</v>
      </c>
      <c r="R3989" s="2" t="str">
        <f>IF(Global_Household_Financial_Dyna[[#This Row],[Vs country_Average]]&lt;-0.2, "Underperformer", IF(Global_Household_Financial_Dyna[[#This Row],[Vs country_Average]]&gt;0.2, "Outperformer", "Normal"))</f>
        <v>Outperformer</v>
      </c>
      <c r="S39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2846.57</v>
      </c>
      <c r="T39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2846.57</v>
      </c>
      <c r="U39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2846.57</v>
      </c>
      <c r="V39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2846.57</v>
      </c>
    </row>
    <row r="3990" spans="1:22" x14ac:dyDescent="0.3">
      <c r="A3990">
        <v>4000</v>
      </c>
      <c r="B3990" t="s">
        <v>18</v>
      </c>
      <c r="C3990" t="s">
        <v>20</v>
      </c>
      <c r="D3990">
        <v>3</v>
      </c>
      <c r="E3990">
        <v>2</v>
      </c>
      <c r="F3990">
        <v>2824.63</v>
      </c>
      <c r="G3990">
        <v>4288.2</v>
      </c>
      <c r="H3990">
        <v>943.4</v>
      </c>
      <c r="I3990">
        <v>2716.77</v>
      </c>
      <c r="J3990">
        <v>628.02</v>
      </c>
      <c r="K3990">
        <f>Global_Household_Financial_Dyna[[#This Row],[Total_Household_Income]]-Global_Household_Financial_Dyna[[#This Row],[Estimated_Taxes]]</f>
        <v>3344.7999999999997</v>
      </c>
      <c r="L3990" s="1">
        <f>Global_Household_Financial_Dyna[[#This Row],[Monthly_Savings]]/Global_Household_Financial_Dyna[[#This Row],[Net Income]]</f>
        <v>0.18776010523798137</v>
      </c>
      <c r="M3990" s="2">
        <f>Global_Household_Financial_Dyna[[#This Row],[Monthly_Expenses]]/Global_Household_Financial_Dyna[[#This Row],[Net Income]]</f>
        <v>0.81223690504663959</v>
      </c>
      <c r="N3990" t="str">
        <f>IF(Global_Household_Financial_Dyna[[#This Row],[Monthly_Savings]]&lt;0,"High Risk", IF(Global_Household_Financial_Dyna[[#This Row],[Savings Rate%]]&lt;0.1, "Medium", "Safe"))</f>
        <v>Safe</v>
      </c>
      <c r="O3990">
        <f>Global_Household_Financial_Dyna[[#This Row],[Total_Household_Income]]/Global_Household_Financial_Dyna[[#This Row],[Family_Size]]</f>
        <v>1429.3999999999999</v>
      </c>
      <c r="P3990" s="2">
        <f t="shared" si="124"/>
        <v>0.32336204947805613</v>
      </c>
      <c r="Q3990" s="2">
        <f t="shared" si="125"/>
        <v>-0.13560194424007477</v>
      </c>
      <c r="R3990" s="2" t="str">
        <f>IF(Global_Household_Financial_Dyna[[#This Row],[Vs country_Average]]&lt;-0.2, "Underperformer", IF(Global_Household_Financial_Dyna[[#This Row],[Vs country_Average]]&gt;0.2, "Outperformer", "Normal"))</f>
        <v>Normal</v>
      </c>
      <c r="S39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628.02</v>
      </c>
      <c r="T39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628.02</v>
      </c>
      <c r="U39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628.02</v>
      </c>
      <c r="V39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628.02</v>
      </c>
    </row>
    <row r="3991" spans="1:22" x14ac:dyDescent="0.3">
      <c r="A3991">
        <v>4001</v>
      </c>
      <c r="B3991" t="s">
        <v>16</v>
      </c>
      <c r="C3991" t="s">
        <v>17</v>
      </c>
      <c r="D3991">
        <v>6</v>
      </c>
      <c r="E3991">
        <v>3</v>
      </c>
      <c r="F3991">
        <v>1606.7</v>
      </c>
      <c r="G3991">
        <v>3348.72</v>
      </c>
      <c r="H3991">
        <v>1172.05</v>
      </c>
      <c r="I3991">
        <v>3177.93</v>
      </c>
      <c r="J3991">
        <v>-1001.27</v>
      </c>
      <c r="K3991">
        <f>Global_Household_Financial_Dyna[[#This Row],[Total_Household_Income]]-Global_Household_Financial_Dyna[[#This Row],[Estimated_Taxes]]</f>
        <v>2176.67</v>
      </c>
      <c r="L3991" s="1">
        <f>Global_Household_Financial_Dyna[[#This Row],[Monthly_Savings]]/Global_Household_Financial_Dyna[[#This Row],[Net Income]]</f>
        <v>-0.46000082695126038</v>
      </c>
      <c r="M3991" s="2">
        <f>Global_Household_Financial_Dyna[[#This Row],[Monthly_Expenses]]/Global_Household_Financial_Dyna[[#This Row],[Net Income]]</f>
        <v>1.4599962327775913</v>
      </c>
      <c r="N3991" t="str">
        <f>IF(Global_Household_Financial_Dyna[[#This Row],[Monthly_Savings]]&lt;0,"High Risk", IF(Global_Household_Financial_Dyna[[#This Row],[Savings Rate%]]&lt;0.1, "Medium", "Safe"))</f>
        <v>High Risk</v>
      </c>
      <c r="O3991">
        <f>Global_Household_Financial_Dyna[[#This Row],[Total_Household_Income]]/Global_Household_Financial_Dyna[[#This Row],[Family_Size]]</f>
        <v>558.12</v>
      </c>
      <c r="P3991" s="2">
        <f t="shared" si="124"/>
        <v>0.15879799892000862</v>
      </c>
      <c r="Q3991" s="2">
        <f t="shared" si="125"/>
        <v>-0.618798825871269</v>
      </c>
      <c r="R3991" s="2" t="str">
        <f>IF(Global_Household_Financial_Dyna[[#This Row],[Vs country_Average]]&lt;-0.2, "Underperformer", IF(Global_Household_Financial_Dyna[[#This Row],[Vs country_Average]]&gt;0.2, "Outperformer", "Normal"))</f>
        <v>Underperformer</v>
      </c>
      <c r="S39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-842.37349999999992</v>
      </c>
      <c r="T39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-683.47699999999998</v>
      </c>
      <c r="U39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-524.58050000000003</v>
      </c>
      <c r="V39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-365.68399999999997</v>
      </c>
    </row>
    <row r="3992" spans="1:22" x14ac:dyDescent="0.3">
      <c r="A3992">
        <v>4002</v>
      </c>
      <c r="B3992" t="s">
        <v>14</v>
      </c>
      <c r="C3992" t="s">
        <v>15</v>
      </c>
      <c r="D3992">
        <v>5</v>
      </c>
      <c r="E3992">
        <v>3</v>
      </c>
      <c r="F3992">
        <v>1815.02</v>
      </c>
      <c r="G3992">
        <v>3961.79</v>
      </c>
      <c r="H3992">
        <v>594.27</v>
      </c>
      <c r="I3992">
        <v>1098</v>
      </c>
      <c r="J3992">
        <v>2269.52</v>
      </c>
      <c r="K3992">
        <f>Global_Household_Financial_Dyna[[#This Row],[Total_Household_Income]]-Global_Household_Financial_Dyna[[#This Row],[Estimated_Taxes]]</f>
        <v>3367.52</v>
      </c>
      <c r="L3992" s="1">
        <f>Global_Household_Financial_Dyna[[#This Row],[Monthly_Savings]]/Global_Household_Financial_Dyna[[#This Row],[Net Income]]</f>
        <v>0.67394403002803249</v>
      </c>
      <c r="M3992" s="2">
        <f>Global_Household_Financial_Dyna[[#This Row],[Monthly_Expenses]]/Global_Household_Financial_Dyna[[#This Row],[Net Income]]</f>
        <v>0.32605596997196751</v>
      </c>
      <c r="N3992" t="str">
        <f>IF(Global_Household_Financial_Dyna[[#This Row],[Monthly_Savings]]&lt;0,"High Risk", IF(Global_Household_Financial_Dyna[[#This Row],[Savings Rate%]]&lt;0.1, "Medium", "Safe"))</f>
        <v>Safe</v>
      </c>
      <c r="O3992">
        <f>Global_Household_Financial_Dyna[[#This Row],[Total_Household_Income]]/Global_Household_Financial_Dyna[[#This Row],[Family_Size]]</f>
        <v>792.35799999999995</v>
      </c>
      <c r="P3992" s="2">
        <f t="shared" si="124"/>
        <v>0.39788995363055785</v>
      </c>
      <c r="Q3992" s="2">
        <f t="shared" si="125"/>
        <v>0.27605407639747465</v>
      </c>
      <c r="R3992" s="2" t="str">
        <f>IF(Global_Household_Financial_Dyna[[#This Row],[Vs country_Average]]&lt;-0.2, "Underperformer", IF(Global_Household_Financial_Dyna[[#This Row],[Vs country_Average]]&gt;0.2, "Outperformer", "Normal"))</f>
        <v>Outperformer</v>
      </c>
      <c r="S39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2269.52</v>
      </c>
      <c r="T39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2269.52</v>
      </c>
      <c r="U39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2269.52</v>
      </c>
      <c r="V39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2269.52</v>
      </c>
    </row>
    <row r="3993" spans="1:22" x14ac:dyDescent="0.3">
      <c r="A3993">
        <v>4003</v>
      </c>
      <c r="B3993" t="s">
        <v>14</v>
      </c>
      <c r="C3993" t="s">
        <v>15</v>
      </c>
      <c r="D3993">
        <v>1</v>
      </c>
      <c r="E3993">
        <v>1</v>
      </c>
      <c r="F3993">
        <v>1462.82</v>
      </c>
      <c r="G3993">
        <v>1462.82</v>
      </c>
      <c r="H3993">
        <v>219.42</v>
      </c>
      <c r="I3993">
        <v>578.65</v>
      </c>
      <c r="J3993">
        <v>664.74</v>
      </c>
      <c r="K3993">
        <f>Global_Household_Financial_Dyna[[#This Row],[Total_Household_Income]]-Global_Household_Financial_Dyna[[#This Row],[Estimated_Taxes]]</f>
        <v>1243.3999999999999</v>
      </c>
      <c r="L3993" s="1">
        <f>Global_Household_Financial_Dyna[[#This Row],[Monthly_Savings]]/Global_Household_Financial_Dyna[[#This Row],[Net Income]]</f>
        <v>0.53461476596429147</v>
      </c>
      <c r="M3993" s="2">
        <f>Global_Household_Financial_Dyna[[#This Row],[Monthly_Expenses]]/Global_Household_Financial_Dyna[[#This Row],[Net Income]]</f>
        <v>0.46537719157149754</v>
      </c>
      <c r="N3993" t="str">
        <f>IF(Global_Household_Financial_Dyna[[#This Row],[Monthly_Savings]]&lt;0,"High Risk", IF(Global_Household_Financial_Dyna[[#This Row],[Savings Rate%]]&lt;0.1, "Medium", "Safe"))</f>
        <v>Safe</v>
      </c>
      <c r="O3993">
        <f>Global_Household_Financial_Dyna[[#This Row],[Total_Household_Income]]/Global_Household_Financial_Dyna[[#This Row],[Family_Size]]</f>
        <v>1462.82</v>
      </c>
      <c r="P3993" s="2">
        <f t="shared" si="124"/>
        <v>0.39788995363055785</v>
      </c>
      <c r="Q3993" s="2">
        <f t="shared" si="125"/>
        <v>0.13672481233373363</v>
      </c>
      <c r="R3993" s="2" t="str">
        <f>IF(Global_Household_Financial_Dyna[[#This Row],[Vs country_Average]]&lt;-0.2, "Underperformer", IF(Global_Household_Financial_Dyna[[#This Row],[Vs country_Average]]&gt;0.2, "Outperformer", "Normal"))</f>
        <v>Normal</v>
      </c>
      <c r="S39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664.74</v>
      </c>
      <c r="T39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664.74</v>
      </c>
      <c r="U39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664.74</v>
      </c>
      <c r="V39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664.74</v>
      </c>
    </row>
    <row r="3994" spans="1:22" x14ac:dyDescent="0.3">
      <c r="A3994">
        <v>4004</v>
      </c>
      <c r="B3994" t="s">
        <v>18</v>
      </c>
      <c r="C3994" t="s">
        <v>20</v>
      </c>
      <c r="D3994">
        <v>5</v>
      </c>
      <c r="E3994">
        <v>1</v>
      </c>
      <c r="F3994">
        <v>1341.16</v>
      </c>
      <c r="G3994">
        <v>1341.16</v>
      </c>
      <c r="H3994">
        <v>295.05</v>
      </c>
      <c r="I3994">
        <v>1272.76</v>
      </c>
      <c r="J3994">
        <v>-226.66</v>
      </c>
      <c r="K3994">
        <f>Global_Household_Financial_Dyna[[#This Row],[Total_Household_Income]]-Global_Household_Financial_Dyna[[#This Row],[Estimated_Taxes]]</f>
        <v>1046.1100000000001</v>
      </c>
      <c r="L3994" s="1">
        <f>Global_Household_Financial_Dyna[[#This Row],[Monthly_Savings]]/Global_Household_Financial_Dyna[[#This Row],[Net Income]]</f>
        <v>-0.21666937511351575</v>
      </c>
      <c r="M3994" s="2">
        <f>Global_Household_Financial_Dyna[[#This Row],[Monthly_Expenses]]/Global_Household_Financial_Dyna[[#This Row],[Net Income]]</f>
        <v>1.2166598158893422</v>
      </c>
      <c r="N3994" t="str">
        <f>IF(Global_Household_Financial_Dyna[[#This Row],[Monthly_Savings]]&lt;0,"High Risk", IF(Global_Household_Financial_Dyna[[#This Row],[Savings Rate%]]&lt;0.1, "Medium", "Safe"))</f>
        <v>High Risk</v>
      </c>
      <c r="O3994">
        <f>Global_Household_Financial_Dyna[[#This Row],[Total_Household_Income]]/Global_Household_Financial_Dyna[[#This Row],[Family_Size]]</f>
        <v>268.23200000000003</v>
      </c>
      <c r="P3994" s="2">
        <f t="shared" si="124"/>
        <v>0.32336204947805613</v>
      </c>
      <c r="Q3994" s="2">
        <f t="shared" si="125"/>
        <v>-0.54003142459157183</v>
      </c>
      <c r="R3994" s="2" t="str">
        <f>IF(Global_Household_Financial_Dyna[[#This Row],[Vs country_Average]]&lt;-0.2, "Underperformer", IF(Global_Household_Financial_Dyna[[#This Row],[Vs country_Average]]&gt;0.2, "Outperformer", "Normal"))</f>
        <v>Underperformer</v>
      </c>
      <c r="S39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-163.02199999999999</v>
      </c>
      <c r="T39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-99.384</v>
      </c>
      <c r="U39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-35.746000000000009</v>
      </c>
      <c r="V39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27.891999999999996</v>
      </c>
    </row>
    <row r="3995" spans="1:22" x14ac:dyDescent="0.3">
      <c r="A3995">
        <v>4005</v>
      </c>
      <c r="B3995" t="s">
        <v>18</v>
      </c>
      <c r="C3995" t="s">
        <v>20</v>
      </c>
      <c r="D3995">
        <v>5</v>
      </c>
      <c r="E3995">
        <v>1</v>
      </c>
      <c r="F3995">
        <v>4762.79</v>
      </c>
      <c r="G3995">
        <v>4762.79</v>
      </c>
      <c r="H3995">
        <v>1047.81</v>
      </c>
      <c r="I3995">
        <v>2570.09</v>
      </c>
      <c r="J3995">
        <v>1144.8900000000001</v>
      </c>
      <c r="K3995">
        <f>Global_Household_Financial_Dyna[[#This Row],[Total_Household_Income]]-Global_Household_Financial_Dyna[[#This Row],[Estimated_Taxes]]</f>
        <v>3714.98</v>
      </c>
      <c r="L3995" s="1">
        <f>Global_Household_Financial_Dyna[[#This Row],[Monthly_Savings]]/Global_Household_Financial_Dyna[[#This Row],[Net Income]]</f>
        <v>0.30818200905523047</v>
      </c>
      <c r="M3995" s="2">
        <f>Global_Household_Financial_Dyna[[#This Row],[Monthly_Expenses]]/Global_Household_Financial_Dyna[[#This Row],[Net Income]]</f>
        <v>0.69181799094476959</v>
      </c>
      <c r="N3995" t="str">
        <f>IF(Global_Household_Financial_Dyna[[#This Row],[Monthly_Savings]]&lt;0,"High Risk", IF(Global_Household_Financial_Dyna[[#This Row],[Savings Rate%]]&lt;0.1, "Medium", "Safe"))</f>
        <v>Safe</v>
      </c>
      <c r="O3995">
        <f>Global_Household_Financial_Dyna[[#This Row],[Total_Household_Income]]/Global_Household_Financial_Dyna[[#This Row],[Family_Size]]</f>
        <v>952.55799999999999</v>
      </c>
      <c r="P3995" s="2">
        <f t="shared" si="124"/>
        <v>0.32336204947805613</v>
      </c>
      <c r="Q3995" s="2">
        <f t="shared" si="125"/>
        <v>-1.5180040422825669E-2</v>
      </c>
      <c r="R3995" s="2" t="str">
        <f>IF(Global_Household_Financial_Dyna[[#This Row],[Vs country_Average]]&lt;-0.2, "Underperformer", IF(Global_Household_Financial_Dyna[[#This Row],[Vs country_Average]]&gt;0.2, "Outperformer", "Normal"))</f>
        <v>Normal</v>
      </c>
      <c r="S39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1144.8900000000001</v>
      </c>
      <c r="T39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1144.8900000000001</v>
      </c>
      <c r="U39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1144.8900000000001</v>
      </c>
      <c r="V39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1144.8900000000001</v>
      </c>
    </row>
    <row r="3996" spans="1:22" x14ac:dyDescent="0.3">
      <c r="A3996">
        <v>4006</v>
      </c>
      <c r="B3996" t="s">
        <v>10</v>
      </c>
      <c r="C3996" t="s">
        <v>11</v>
      </c>
      <c r="D3996">
        <v>5</v>
      </c>
      <c r="E3996">
        <v>3</v>
      </c>
      <c r="F3996">
        <v>862.66</v>
      </c>
      <c r="G3996">
        <v>1677.37</v>
      </c>
      <c r="H3996">
        <v>167.74</v>
      </c>
      <c r="I3996">
        <v>690.52</v>
      </c>
      <c r="J3996">
        <v>819.11</v>
      </c>
      <c r="K3996">
        <f>Global_Household_Financial_Dyna[[#This Row],[Total_Household_Income]]-Global_Household_Financial_Dyna[[#This Row],[Estimated_Taxes]]</f>
        <v>1509.6299999999999</v>
      </c>
      <c r="L3996" s="1">
        <f>Global_Household_Financial_Dyna[[#This Row],[Monthly_Savings]]/Global_Household_Financial_Dyna[[#This Row],[Net Income]]</f>
        <v>0.5425899061359406</v>
      </c>
      <c r="M3996" s="2">
        <f>Global_Household_Financial_Dyna[[#This Row],[Monthly_Expenses]]/Global_Household_Financial_Dyna[[#This Row],[Net Income]]</f>
        <v>0.45741009386405945</v>
      </c>
      <c r="N3996" t="str">
        <f>IF(Global_Household_Financial_Dyna[[#This Row],[Monthly_Savings]]&lt;0,"High Risk", IF(Global_Household_Financial_Dyna[[#This Row],[Savings Rate%]]&lt;0.1, "Medium", "Safe"))</f>
        <v>Safe</v>
      </c>
      <c r="O3996">
        <f>Global_Household_Financial_Dyna[[#This Row],[Total_Household_Income]]/Global_Household_Financial_Dyna[[#This Row],[Family_Size]]</f>
        <v>335.47399999999999</v>
      </c>
      <c r="P3996" s="2">
        <f t="shared" si="124"/>
        <v>0.42077341556833553</v>
      </c>
      <c r="Q3996" s="2">
        <f t="shared" si="125"/>
        <v>0.12181649056760507</v>
      </c>
      <c r="R3996" s="2" t="str">
        <f>IF(Global_Household_Financial_Dyna[[#This Row],[Vs country_Average]]&lt;-0.2, "Underperformer", IF(Global_Household_Financial_Dyna[[#This Row],[Vs country_Average]]&gt;0.2, "Outperformer", "Normal"))</f>
        <v>Normal</v>
      </c>
      <c r="S39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819.11</v>
      </c>
      <c r="T39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819.11</v>
      </c>
      <c r="U39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819.11</v>
      </c>
      <c r="V39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819.11</v>
      </c>
    </row>
    <row r="3997" spans="1:22" x14ac:dyDescent="0.3">
      <c r="A3997">
        <v>4007</v>
      </c>
      <c r="B3997" t="s">
        <v>10</v>
      </c>
      <c r="C3997" t="s">
        <v>11</v>
      </c>
      <c r="D3997">
        <v>6</v>
      </c>
      <c r="E3997">
        <v>1</v>
      </c>
      <c r="F3997">
        <v>1336.74</v>
      </c>
      <c r="G3997">
        <v>1336.74</v>
      </c>
      <c r="H3997">
        <v>133.66999999999999</v>
      </c>
      <c r="I3997">
        <v>949.42</v>
      </c>
      <c r="J3997">
        <v>253.65</v>
      </c>
      <c r="K3997">
        <f>Global_Household_Financial_Dyna[[#This Row],[Total_Household_Income]]-Global_Household_Financial_Dyna[[#This Row],[Estimated_Taxes]]</f>
        <v>1203.07</v>
      </c>
      <c r="L3997" s="1">
        <f>Global_Household_Financial_Dyna[[#This Row],[Monthly_Savings]]/Global_Household_Financial_Dyna[[#This Row],[Net Income]]</f>
        <v>0.21083561222539007</v>
      </c>
      <c r="M3997" s="2">
        <f>Global_Household_Financial_Dyna[[#This Row],[Monthly_Expenses]]/Global_Household_Financial_Dyna[[#This Row],[Net Income]]</f>
        <v>0.78916438777460995</v>
      </c>
      <c r="N3997" t="str">
        <f>IF(Global_Household_Financial_Dyna[[#This Row],[Monthly_Savings]]&lt;0,"High Risk", IF(Global_Household_Financial_Dyna[[#This Row],[Savings Rate%]]&lt;0.1, "Medium", "Safe"))</f>
        <v>Safe</v>
      </c>
      <c r="O3997">
        <f>Global_Household_Financial_Dyna[[#This Row],[Total_Household_Income]]/Global_Household_Financial_Dyna[[#This Row],[Family_Size]]</f>
        <v>222.79</v>
      </c>
      <c r="P3997" s="2">
        <f t="shared" si="124"/>
        <v>0.42077341556833553</v>
      </c>
      <c r="Q3997" s="2">
        <f t="shared" si="125"/>
        <v>-0.20993780334294546</v>
      </c>
      <c r="R3997" s="2" t="str">
        <f>IF(Global_Household_Financial_Dyna[[#This Row],[Vs country_Average]]&lt;-0.2, "Underperformer", IF(Global_Household_Financial_Dyna[[#This Row],[Vs country_Average]]&gt;0.2, "Outperformer", "Normal"))</f>
        <v>Underperformer</v>
      </c>
      <c r="S39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253.65</v>
      </c>
      <c r="T39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253.65</v>
      </c>
      <c r="U39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253.65</v>
      </c>
      <c r="V39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253.65</v>
      </c>
    </row>
    <row r="3998" spans="1:22" x14ac:dyDescent="0.3">
      <c r="A3998">
        <v>4008</v>
      </c>
      <c r="B3998" t="s">
        <v>10</v>
      </c>
      <c r="C3998" t="s">
        <v>11</v>
      </c>
      <c r="D3998">
        <v>1</v>
      </c>
      <c r="E3998">
        <v>1</v>
      </c>
      <c r="F3998">
        <v>664.43</v>
      </c>
      <c r="G3998">
        <v>664.43</v>
      </c>
      <c r="H3998">
        <v>66.44</v>
      </c>
      <c r="I3998">
        <v>318.01</v>
      </c>
      <c r="J3998">
        <v>279.97000000000003</v>
      </c>
      <c r="K3998">
        <f>Global_Household_Financial_Dyna[[#This Row],[Total_Household_Income]]-Global_Household_Financial_Dyna[[#This Row],[Estimated_Taxes]]</f>
        <v>597.99</v>
      </c>
      <c r="L3998" s="1">
        <f>Global_Household_Financial_Dyna[[#This Row],[Monthly_Savings]]/Global_Household_Financial_Dyna[[#This Row],[Net Income]]</f>
        <v>0.4681850867071356</v>
      </c>
      <c r="M3998" s="2">
        <f>Global_Household_Financial_Dyna[[#This Row],[Monthly_Expenses]]/Global_Household_Financial_Dyna[[#This Row],[Net Income]]</f>
        <v>0.53179819060519407</v>
      </c>
      <c r="N3998" t="str">
        <f>IF(Global_Household_Financial_Dyna[[#This Row],[Monthly_Savings]]&lt;0,"High Risk", IF(Global_Household_Financial_Dyna[[#This Row],[Savings Rate%]]&lt;0.1, "Medium", "Safe"))</f>
        <v>Safe</v>
      </c>
      <c r="O3998">
        <f>Global_Household_Financial_Dyna[[#This Row],[Total_Household_Income]]/Global_Household_Financial_Dyna[[#This Row],[Family_Size]]</f>
        <v>664.43</v>
      </c>
      <c r="P3998" s="2">
        <f t="shared" si="124"/>
        <v>0.42077341556833553</v>
      </c>
      <c r="Q3998" s="2">
        <f t="shared" si="125"/>
        <v>4.7411671138800071E-2</v>
      </c>
      <c r="R3998" s="2" t="str">
        <f>IF(Global_Household_Financial_Dyna[[#This Row],[Vs country_Average]]&lt;-0.2, "Underperformer", IF(Global_Household_Financial_Dyna[[#This Row],[Vs country_Average]]&gt;0.2, "Outperformer", "Normal"))</f>
        <v>Normal</v>
      </c>
      <c r="S39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279.97000000000003</v>
      </c>
      <c r="T39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279.97000000000003</v>
      </c>
      <c r="U39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279.97000000000003</v>
      </c>
      <c r="V39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279.97000000000003</v>
      </c>
    </row>
    <row r="3999" spans="1:22" x14ac:dyDescent="0.3">
      <c r="A3999">
        <v>4009</v>
      </c>
      <c r="B3999" t="s">
        <v>16</v>
      </c>
      <c r="C3999" t="s">
        <v>17</v>
      </c>
      <c r="D3999">
        <v>1</v>
      </c>
      <c r="E3999">
        <v>1</v>
      </c>
      <c r="F3999">
        <v>5880.21</v>
      </c>
      <c r="G3999">
        <v>5880.21</v>
      </c>
      <c r="H3999">
        <v>2058.0700000000002</v>
      </c>
      <c r="I3999">
        <v>1735.82</v>
      </c>
      <c r="J3999">
        <v>2086.3200000000002</v>
      </c>
      <c r="K3999">
        <f>Global_Household_Financial_Dyna[[#This Row],[Total_Household_Income]]-Global_Household_Financial_Dyna[[#This Row],[Estimated_Taxes]]</f>
        <v>3822.14</v>
      </c>
      <c r="L3999" s="1">
        <f>Global_Household_Financial_Dyna[[#This Row],[Monthly_Savings]]/Global_Household_Financial_Dyna[[#This Row],[Net Income]]</f>
        <v>0.54585127703328506</v>
      </c>
      <c r="M3999" s="2">
        <f>Global_Household_Financial_Dyna[[#This Row],[Monthly_Expenses]]/Global_Household_Financial_Dyna[[#This Row],[Net Income]]</f>
        <v>0.45414872296671499</v>
      </c>
      <c r="N3999" t="str">
        <f>IF(Global_Household_Financial_Dyna[[#This Row],[Monthly_Savings]]&lt;0,"High Risk", IF(Global_Household_Financial_Dyna[[#This Row],[Savings Rate%]]&lt;0.1, "Medium", "Safe"))</f>
        <v>Safe</v>
      </c>
      <c r="O3999">
        <f>Global_Household_Financial_Dyna[[#This Row],[Total_Household_Income]]/Global_Household_Financial_Dyna[[#This Row],[Family_Size]]</f>
        <v>5880.21</v>
      </c>
      <c r="P3999" s="2">
        <f t="shared" si="124"/>
        <v>0.15879799892000862</v>
      </c>
      <c r="Q3999" s="2">
        <f t="shared" si="125"/>
        <v>0.38705327811327644</v>
      </c>
      <c r="R3999" s="2" t="str">
        <f>IF(Global_Household_Financial_Dyna[[#This Row],[Vs country_Average]]&lt;-0.2, "Underperformer", IF(Global_Household_Financial_Dyna[[#This Row],[Vs country_Average]]&gt;0.2, "Outperformer", "Normal"))</f>
        <v>Outperformer</v>
      </c>
      <c r="S39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2086.3200000000002</v>
      </c>
      <c r="T39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2086.3200000000002</v>
      </c>
      <c r="U39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2086.3200000000002</v>
      </c>
      <c r="V39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2086.3200000000002</v>
      </c>
    </row>
    <row r="4000" spans="1:22" x14ac:dyDescent="0.3">
      <c r="A4000">
        <v>4010</v>
      </c>
      <c r="B4000" t="s">
        <v>18</v>
      </c>
      <c r="C4000" t="s">
        <v>20</v>
      </c>
      <c r="D4000">
        <v>7</v>
      </c>
      <c r="E4000">
        <v>2</v>
      </c>
      <c r="F4000">
        <v>3305.11</v>
      </c>
      <c r="G4000">
        <v>5624.81</v>
      </c>
      <c r="H4000">
        <v>1237.46</v>
      </c>
      <c r="I4000">
        <v>3131.92</v>
      </c>
      <c r="J4000">
        <v>1255.43</v>
      </c>
      <c r="K4000">
        <f>Global_Household_Financial_Dyna[[#This Row],[Total_Household_Income]]-Global_Household_Financial_Dyna[[#This Row],[Estimated_Taxes]]</f>
        <v>4387.3500000000004</v>
      </c>
      <c r="L4000" s="1">
        <f>Global_Household_Financial_Dyna[[#This Row],[Monthly_Savings]]/Global_Household_Financial_Dyna[[#This Row],[Net Income]]</f>
        <v>0.28614767456437257</v>
      </c>
      <c r="M4000" s="2">
        <f>Global_Household_Financial_Dyna[[#This Row],[Monthly_Expenses]]/Global_Household_Financial_Dyna[[#This Row],[Net Income]]</f>
        <v>0.71385232543562738</v>
      </c>
      <c r="N4000" t="str">
        <f>IF(Global_Household_Financial_Dyna[[#This Row],[Monthly_Savings]]&lt;0,"High Risk", IF(Global_Household_Financial_Dyna[[#This Row],[Savings Rate%]]&lt;0.1, "Medium", "Safe"))</f>
        <v>Safe</v>
      </c>
      <c r="O4000">
        <f>Global_Household_Financial_Dyna[[#This Row],[Total_Household_Income]]/Global_Household_Financial_Dyna[[#This Row],[Family_Size]]</f>
        <v>803.54428571428582</v>
      </c>
      <c r="P4000" s="2">
        <f t="shared" si="124"/>
        <v>0.32336204947805613</v>
      </c>
      <c r="Q4000" s="2">
        <f t="shared" si="125"/>
        <v>-3.7214374913683568E-2</v>
      </c>
      <c r="R4000" s="2" t="str">
        <f>IF(Global_Household_Financial_Dyna[[#This Row],[Vs country_Average]]&lt;-0.2, "Underperformer", IF(Global_Household_Financial_Dyna[[#This Row],[Vs country_Average]]&gt;0.2, "Outperformer", "Normal"))</f>
        <v>Normal</v>
      </c>
      <c r="S40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1255.43</v>
      </c>
      <c r="T40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1255.43</v>
      </c>
      <c r="U40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1255.43</v>
      </c>
      <c r="V40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1255.43</v>
      </c>
    </row>
    <row r="4001" spans="1:22" x14ac:dyDescent="0.3">
      <c r="A4001">
        <v>4011</v>
      </c>
      <c r="B4001" t="s">
        <v>18</v>
      </c>
      <c r="C4001" t="s">
        <v>19</v>
      </c>
      <c r="D4001">
        <v>5</v>
      </c>
      <c r="E4001">
        <v>2</v>
      </c>
      <c r="F4001">
        <v>4042.02</v>
      </c>
      <c r="G4001">
        <v>6911.17</v>
      </c>
      <c r="H4001">
        <v>1520.46</v>
      </c>
      <c r="I4001">
        <v>2650.6</v>
      </c>
      <c r="J4001">
        <v>2740.11</v>
      </c>
      <c r="K4001">
        <f>Global_Household_Financial_Dyna[[#This Row],[Total_Household_Income]]-Global_Household_Financial_Dyna[[#This Row],[Estimated_Taxes]]</f>
        <v>5390.71</v>
      </c>
      <c r="L4001" s="1">
        <f>Global_Household_Financial_Dyna[[#This Row],[Monthly_Savings]]/Global_Household_Financial_Dyna[[#This Row],[Net Income]]</f>
        <v>0.50830224590081829</v>
      </c>
      <c r="M4001" s="2">
        <f>Global_Household_Financial_Dyna[[#This Row],[Monthly_Expenses]]/Global_Household_Financial_Dyna[[#This Row],[Net Income]]</f>
        <v>0.49169775409918171</v>
      </c>
      <c r="N4001" t="str">
        <f>IF(Global_Household_Financial_Dyna[[#This Row],[Monthly_Savings]]&lt;0,"High Risk", IF(Global_Household_Financial_Dyna[[#This Row],[Savings Rate%]]&lt;0.1, "Medium", "Safe"))</f>
        <v>Safe</v>
      </c>
      <c r="O4001">
        <f>Global_Household_Financial_Dyna[[#This Row],[Total_Household_Income]]/Global_Household_Financial_Dyna[[#This Row],[Family_Size]]</f>
        <v>1382.2339999999999</v>
      </c>
      <c r="P4001" s="2">
        <f t="shared" si="124"/>
        <v>0.32336204947805613</v>
      </c>
      <c r="Q4001" s="2">
        <f t="shared" si="125"/>
        <v>0.18494019642276216</v>
      </c>
      <c r="R4001" s="2" t="str">
        <f>IF(Global_Household_Financial_Dyna[[#This Row],[Vs country_Average]]&lt;-0.2, "Underperformer", IF(Global_Household_Financial_Dyna[[#This Row],[Vs country_Average]]&gt;0.2, "Outperformer", "Normal"))</f>
        <v>Normal</v>
      </c>
      <c r="S40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2740.11</v>
      </c>
      <c r="T40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2740.11</v>
      </c>
      <c r="U40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2740.11</v>
      </c>
      <c r="V40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2740.11</v>
      </c>
    </row>
    <row r="4002" spans="1:22" x14ac:dyDescent="0.3">
      <c r="A4002">
        <v>4012</v>
      </c>
      <c r="B4002" t="s">
        <v>10</v>
      </c>
      <c r="C4002" t="s">
        <v>22</v>
      </c>
      <c r="D4002">
        <v>7</v>
      </c>
      <c r="E4002">
        <v>3</v>
      </c>
      <c r="F4002">
        <v>552.05999999999995</v>
      </c>
      <c r="G4002">
        <v>1095.77</v>
      </c>
      <c r="H4002">
        <v>109.58</v>
      </c>
      <c r="I4002">
        <v>842.03</v>
      </c>
      <c r="J4002">
        <v>144.16</v>
      </c>
      <c r="K4002">
        <f>Global_Household_Financial_Dyna[[#This Row],[Total_Household_Income]]-Global_Household_Financial_Dyna[[#This Row],[Estimated_Taxes]]</f>
        <v>986.18999999999994</v>
      </c>
      <c r="L4002" s="1">
        <f>Global_Household_Financial_Dyna[[#This Row],[Monthly_Savings]]/Global_Household_Financial_Dyna[[#This Row],[Net Income]]</f>
        <v>0.14617872823695233</v>
      </c>
      <c r="M4002" s="2">
        <f>Global_Household_Financial_Dyna[[#This Row],[Monthly_Expenses]]/Global_Household_Financial_Dyna[[#This Row],[Net Income]]</f>
        <v>0.85382127176304767</v>
      </c>
      <c r="N4002" t="str">
        <f>IF(Global_Household_Financial_Dyna[[#This Row],[Monthly_Savings]]&lt;0,"High Risk", IF(Global_Household_Financial_Dyna[[#This Row],[Savings Rate%]]&lt;0.1, "Medium", "Safe"))</f>
        <v>Safe</v>
      </c>
      <c r="O4002">
        <f>Global_Household_Financial_Dyna[[#This Row],[Total_Household_Income]]/Global_Household_Financial_Dyna[[#This Row],[Family_Size]]</f>
        <v>156.53857142857143</v>
      </c>
      <c r="P4002" s="2">
        <f t="shared" si="124"/>
        <v>0.42077341556833553</v>
      </c>
      <c r="Q4002" s="2">
        <f t="shared" si="125"/>
        <v>-0.2745946873313832</v>
      </c>
      <c r="R4002" s="2" t="str">
        <f>IF(Global_Household_Financial_Dyna[[#This Row],[Vs country_Average]]&lt;-0.2, "Underperformer", IF(Global_Household_Financial_Dyna[[#This Row],[Vs country_Average]]&gt;0.2, "Outperformer", "Normal"))</f>
        <v>Underperformer</v>
      </c>
      <c r="S40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144.16</v>
      </c>
      <c r="T40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144.16</v>
      </c>
      <c r="U40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144.16</v>
      </c>
      <c r="V40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144.16</v>
      </c>
    </row>
    <row r="4003" spans="1:22" x14ac:dyDescent="0.3">
      <c r="A4003">
        <v>4013</v>
      </c>
      <c r="B4003" t="s">
        <v>16</v>
      </c>
      <c r="C4003" t="s">
        <v>17</v>
      </c>
      <c r="D4003">
        <v>7</v>
      </c>
      <c r="E4003">
        <v>2</v>
      </c>
      <c r="F4003">
        <v>9258.56</v>
      </c>
      <c r="G4003">
        <v>15366.57</v>
      </c>
      <c r="H4003">
        <v>6146.63</v>
      </c>
      <c r="I4003">
        <v>5814.83</v>
      </c>
      <c r="J4003">
        <v>3405.11</v>
      </c>
      <c r="K4003">
        <f>Global_Household_Financial_Dyna[[#This Row],[Total_Household_Income]]-Global_Household_Financial_Dyna[[#This Row],[Estimated_Taxes]]</f>
        <v>9219.9399999999987</v>
      </c>
      <c r="L4003" s="1">
        <f>Global_Household_Financial_Dyna[[#This Row],[Monthly_Savings]]/Global_Household_Financial_Dyna[[#This Row],[Net Income]]</f>
        <v>0.36932019080384476</v>
      </c>
      <c r="M4003" s="2">
        <f>Global_Household_Financial_Dyna[[#This Row],[Monthly_Expenses]]/Global_Household_Financial_Dyna[[#This Row],[Net Income]]</f>
        <v>0.63067980919615541</v>
      </c>
      <c r="N4003" t="str">
        <f>IF(Global_Household_Financial_Dyna[[#This Row],[Monthly_Savings]]&lt;0,"High Risk", IF(Global_Household_Financial_Dyna[[#This Row],[Savings Rate%]]&lt;0.1, "Medium", "Safe"))</f>
        <v>Safe</v>
      </c>
      <c r="O4003">
        <f>Global_Household_Financial_Dyna[[#This Row],[Total_Household_Income]]/Global_Household_Financial_Dyna[[#This Row],[Family_Size]]</f>
        <v>2195.2242857142855</v>
      </c>
      <c r="P4003" s="2">
        <f t="shared" si="124"/>
        <v>0.15879799892000862</v>
      </c>
      <c r="Q4003" s="2">
        <f t="shared" si="125"/>
        <v>0.21052219188383614</v>
      </c>
      <c r="R4003" s="2" t="str">
        <f>IF(Global_Household_Financial_Dyna[[#This Row],[Vs country_Average]]&lt;-0.2, "Underperformer", IF(Global_Household_Financial_Dyna[[#This Row],[Vs country_Average]]&gt;0.2, "Outperformer", "Normal"))</f>
        <v>Outperformer</v>
      </c>
      <c r="S40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3405.11</v>
      </c>
      <c r="T40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3405.11</v>
      </c>
      <c r="U40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3405.11</v>
      </c>
      <c r="V40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3405.11</v>
      </c>
    </row>
    <row r="4004" spans="1:22" x14ac:dyDescent="0.3">
      <c r="A4004">
        <v>4014</v>
      </c>
      <c r="B4004" t="s">
        <v>18</v>
      </c>
      <c r="C4004" t="s">
        <v>20</v>
      </c>
      <c r="D4004">
        <v>3</v>
      </c>
      <c r="E4004">
        <v>2</v>
      </c>
      <c r="F4004">
        <v>2497.6</v>
      </c>
      <c r="G4004">
        <v>3950.39</v>
      </c>
      <c r="H4004">
        <v>869.09</v>
      </c>
      <c r="I4004">
        <v>2917.12</v>
      </c>
      <c r="J4004">
        <v>164.18</v>
      </c>
      <c r="K4004">
        <f>Global_Household_Financial_Dyna[[#This Row],[Total_Household_Income]]-Global_Household_Financial_Dyna[[#This Row],[Estimated_Taxes]]</f>
        <v>3081.2999999999997</v>
      </c>
      <c r="L4004" s="1">
        <f>Global_Household_Financial_Dyna[[#This Row],[Monthly_Savings]]/Global_Household_Financial_Dyna[[#This Row],[Net Income]]</f>
        <v>5.3282705351637302E-2</v>
      </c>
      <c r="M4004" s="2">
        <f>Global_Household_Financial_Dyna[[#This Row],[Monthly_Expenses]]/Global_Household_Financial_Dyna[[#This Row],[Net Income]]</f>
        <v>0.94671729464836274</v>
      </c>
      <c r="N4004" t="str">
        <f>IF(Global_Household_Financial_Dyna[[#This Row],[Monthly_Savings]]&lt;0,"High Risk", IF(Global_Household_Financial_Dyna[[#This Row],[Savings Rate%]]&lt;0.1, "Medium", "Safe"))</f>
        <v>Medium</v>
      </c>
      <c r="O4004">
        <f>Global_Household_Financial_Dyna[[#This Row],[Total_Household_Income]]/Global_Household_Financial_Dyna[[#This Row],[Family_Size]]</f>
        <v>1316.7966666666666</v>
      </c>
      <c r="P4004" s="2">
        <f t="shared" si="124"/>
        <v>0.32336204947805613</v>
      </c>
      <c r="Q4004" s="2">
        <f t="shared" si="125"/>
        <v>-0.27007934412641882</v>
      </c>
      <c r="R4004" s="2" t="str">
        <f>IF(Global_Household_Financial_Dyna[[#This Row],[Vs country_Average]]&lt;-0.2, "Underperformer", IF(Global_Household_Financial_Dyna[[#This Row],[Vs country_Average]]&gt;0.2, "Outperformer", "Normal"))</f>
        <v>Underperformer</v>
      </c>
      <c r="S40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164.18</v>
      </c>
      <c r="T40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164.18</v>
      </c>
      <c r="U40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164.18</v>
      </c>
      <c r="V40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164.18</v>
      </c>
    </row>
    <row r="4005" spans="1:22" x14ac:dyDescent="0.3">
      <c r="A4005">
        <v>4015</v>
      </c>
      <c r="B4005" t="s">
        <v>16</v>
      </c>
      <c r="C4005" t="s">
        <v>21</v>
      </c>
      <c r="D4005">
        <v>6</v>
      </c>
      <c r="E4005">
        <v>3</v>
      </c>
      <c r="F4005">
        <v>5662.95</v>
      </c>
      <c r="G4005">
        <v>12392.17</v>
      </c>
      <c r="H4005">
        <v>4956.87</v>
      </c>
      <c r="I4005">
        <v>3755.43</v>
      </c>
      <c r="J4005">
        <v>3679.87</v>
      </c>
      <c r="K4005">
        <f>Global_Household_Financial_Dyna[[#This Row],[Total_Household_Income]]-Global_Household_Financial_Dyna[[#This Row],[Estimated_Taxes]]</f>
        <v>7435.3</v>
      </c>
      <c r="L4005" s="1">
        <f>Global_Household_Financial_Dyna[[#This Row],[Monthly_Savings]]/Global_Household_Financial_Dyna[[#This Row],[Net Income]]</f>
        <v>0.4949188331338345</v>
      </c>
      <c r="M4005" s="2">
        <f>Global_Household_Financial_Dyna[[#This Row],[Monthly_Expenses]]/Global_Household_Financial_Dyna[[#This Row],[Net Income]]</f>
        <v>0.50508116686616544</v>
      </c>
      <c r="N4005" t="str">
        <f>IF(Global_Household_Financial_Dyna[[#This Row],[Monthly_Savings]]&lt;0,"High Risk", IF(Global_Household_Financial_Dyna[[#This Row],[Savings Rate%]]&lt;0.1, "Medium", "Safe"))</f>
        <v>Safe</v>
      </c>
      <c r="O4005">
        <f>Global_Household_Financial_Dyna[[#This Row],[Total_Household_Income]]/Global_Household_Financial_Dyna[[#This Row],[Family_Size]]</f>
        <v>2065.3616666666667</v>
      </c>
      <c r="P4005" s="2">
        <f t="shared" si="124"/>
        <v>0.15879799892000862</v>
      </c>
      <c r="Q4005" s="2">
        <f t="shared" si="125"/>
        <v>0.33612083421382588</v>
      </c>
      <c r="R4005" s="2" t="str">
        <f>IF(Global_Household_Financial_Dyna[[#This Row],[Vs country_Average]]&lt;-0.2, "Underperformer", IF(Global_Household_Financial_Dyna[[#This Row],[Vs country_Average]]&gt;0.2, "Outperformer", "Normal"))</f>
        <v>Outperformer</v>
      </c>
      <c r="S40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3679.87</v>
      </c>
      <c r="T40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3679.87</v>
      </c>
      <c r="U40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3679.87</v>
      </c>
      <c r="V40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3679.87</v>
      </c>
    </row>
    <row r="4006" spans="1:22" x14ac:dyDescent="0.3">
      <c r="A4006">
        <v>4016</v>
      </c>
      <c r="B4006" t="s">
        <v>10</v>
      </c>
      <c r="C4006" t="s">
        <v>11</v>
      </c>
      <c r="D4006">
        <v>6</v>
      </c>
      <c r="E4006">
        <v>2</v>
      </c>
      <c r="F4006">
        <v>741.5</v>
      </c>
      <c r="G4006">
        <v>1056.74</v>
      </c>
      <c r="H4006">
        <v>105.67</v>
      </c>
      <c r="I4006">
        <v>765.55</v>
      </c>
      <c r="J4006">
        <v>185.52</v>
      </c>
      <c r="K4006">
        <f>Global_Household_Financial_Dyna[[#This Row],[Total_Household_Income]]-Global_Household_Financial_Dyna[[#This Row],[Estimated_Taxes]]</f>
        <v>951.07</v>
      </c>
      <c r="L4006" s="1">
        <f>Global_Household_Financial_Dyna[[#This Row],[Monthly_Savings]]/Global_Household_Financial_Dyna[[#This Row],[Net Income]]</f>
        <v>0.19506450629291219</v>
      </c>
      <c r="M4006" s="2">
        <f>Global_Household_Financial_Dyna[[#This Row],[Monthly_Expenses]]/Global_Household_Financial_Dyna[[#This Row],[Net Income]]</f>
        <v>0.80493549370708772</v>
      </c>
      <c r="N4006" t="str">
        <f>IF(Global_Household_Financial_Dyna[[#This Row],[Monthly_Savings]]&lt;0,"High Risk", IF(Global_Household_Financial_Dyna[[#This Row],[Savings Rate%]]&lt;0.1, "Medium", "Safe"))</f>
        <v>Safe</v>
      </c>
      <c r="O4006">
        <f>Global_Household_Financial_Dyna[[#This Row],[Total_Household_Income]]/Global_Household_Financial_Dyna[[#This Row],[Family_Size]]</f>
        <v>176.12333333333333</v>
      </c>
      <c r="P4006" s="2">
        <f t="shared" si="124"/>
        <v>0.42077341556833553</v>
      </c>
      <c r="Q4006" s="2">
        <f t="shared" si="125"/>
        <v>-0.22570890927542334</v>
      </c>
      <c r="R4006" s="2" t="str">
        <f>IF(Global_Household_Financial_Dyna[[#This Row],[Vs country_Average]]&lt;-0.2, "Underperformer", IF(Global_Household_Financial_Dyna[[#This Row],[Vs country_Average]]&gt;0.2, "Outperformer", "Normal"))</f>
        <v>Underperformer</v>
      </c>
      <c r="S40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185.52</v>
      </c>
      <c r="T40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185.52</v>
      </c>
      <c r="U40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185.52</v>
      </c>
      <c r="V40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185.52</v>
      </c>
    </row>
    <row r="4007" spans="1:22" x14ac:dyDescent="0.3">
      <c r="A4007">
        <v>4017</v>
      </c>
      <c r="B4007" t="s">
        <v>12</v>
      </c>
      <c r="C4007" t="s">
        <v>13</v>
      </c>
      <c r="D4007">
        <v>4</v>
      </c>
      <c r="E4007">
        <v>3</v>
      </c>
      <c r="F4007">
        <v>3693.59</v>
      </c>
      <c r="G4007">
        <v>8851.84</v>
      </c>
      <c r="H4007">
        <v>2655.55</v>
      </c>
      <c r="I4007">
        <v>3089.33</v>
      </c>
      <c r="J4007">
        <v>3106.96</v>
      </c>
      <c r="K4007">
        <f>Global_Household_Financial_Dyna[[#This Row],[Total_Household_Income]]-Global_Household_Financial_Dyna[[#This Row],[Estimated_Taxes]]</f>
        <v>6196.29</v>
      </c>
      <c r="L4007" s="1">
        <f>Global_Household_Financial_Dyna[[#This Row],[Monthly_Savings]]/Global_Household_Financial_Dyna[[#This Row],[Net Income]]</f>
        <v>0.50142262547427574</v>
      </c>
      <c r="M4007" s="2">
        <f>Global_Household_Financial_Dyna[[#This Row],[Monthly_Expenses]]/Global_Household_Financial_Dyna[[#This Row],[Net Income]]</f>
        <v>0.49857737452572426</v>
      </c>
      <c r="N4007" t="str">
        <f>IF(Global_Household_Financial_Dyna[[#This Row],[Monthly_Savings]]&lt;0,"High Risk", IF(Global_Household_Financial_Dyna[[#This Row],[Savings Rate%]]&lt;0.1, "Medium", "Safe"))</f>
        <v>Safe</v>
      </c>
      <c r="O4007">
        <f>Global_Household_Financial_Dyna[[#This Row],[Total_Household_Income]]/Global_Household_Financial_Dyna[[#This Row],[Family_Size]]</f>
        <v>2212.96</v>
      </c>
      <c r="P4007" s="2">
        <f t="shared" si="124"/>
        <v>0.30718716818024266</v>
      </c>
      <c r="Q4007" s="2">
        <f t="shared" si="125"/>
        <v>0.19423545729403308</v>
      </c>
      <c r="R4007" s="2" t="str">
        <f>IF(Global_Household_Financial_Dyna[[#This Row],[Vs country_Average]]&lt;-0.2, "Underperformer", IF(Global_Household_Financial_Dyna[[#This Row],[Vs country_Average]]&gt;0.2, "Outperformer", "Normal"))</f>
        <v>Normal</v>
      </c>
      <c r="S40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3106.96</v>
      </c>
      <c r="T40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3106.96</v>
      </c>
      <c r="U40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3106.96</v>
      </c>
      <c r="V40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3106.96</v>
      </c>
    </row>
    <row r="4008" spans="1:22" x14ac:dyDescent="0.3">
      <c r="A4008">
        <v>4018</v>
      </c>
      <c r="B4008" t="s">
        <v>12</v>
      </c>
      <c r="C4008" t="s">
        <v>13</v>
      </c>
      <c r="D4008">
        <v>8</v>
      </c>
      <c r="E4008">
        <v>3</v>
      </c>
      <c r="F4008">
        <v>3650.16</v>
      </c>
      <c r="G4008">
        <v>8952.06</v>
      </c>
      <c r="H4008">
        <v>2685.62</v>
      </c>
      <c r="I4008">
        <v>5341.46</v>
      </c>
      <c r="J4008">
        <v>924.98</v>
      </c>
      <c r="K4008">
        <f>Global_Household_Financial_Dyna[[#This Row],[Total_Household_Income]]-Global_Household_Financial_Dyna[[#This Row],[Estimated_Taxes]]</f>
        <v>6266.44</v>
      </c>
      <c r="L4008" s="1">
        <f>Global_Household_Financial_Dyna[[#This Row],[Monthly_Savings]]/Global_Household_Financial_Dyna[[#This Row],[Net Income]]</f>
        <v>0.14760853052131673</v>
      </c>
      <c r="M4008" s="2">
        <f>Global_Household_Financial_Dyna[[#This Row],[Monthly_Expenses]]/Global_Household_Financial_Dyna[[#This Row],[Net Income]]</f>
        <v>0.85239146947868338</v>
      </c>
      <c r="N4008" t="str">
        <f>IF(Global_Household_Financial_Dyna[[#This Row],[Monthly_Savings]]&lt;0,"High Risk", IF(Global_Household_Financial_Dyna[[#This Row],[Savings Rate%]]&lt;0.1, "Medium", "Safe"))</f>
        <v>Safe</v>
      </c>
      <c r="O4008">
        <f>Global_Household_Financial_Dyna[[#This Row],[Total_Household_Income]]/Global_Household_Financial_Dyna[[#This Row],[Family_Size]]</f>
        <v>1119.0074999999999</v>
      </c>
      <c r="P4008" s="2">
        <f t="shared" si="124"/>
        <v>0.30718716818024266</v>
      </c>
      <c r="Q4008" s="2">
        <f t="shared" si="125"/>
        <v>-0.15957863765892594</v>
      </c>
      <c r="R4008" s="2" t="str">
        <f>IF(Global_Household_Financial_Dyna[[#This Row],[Vs country_Average]]&lt;-0.2, "Underperformer", IF(Global_Household_Financial_Dyna[[#This Row],[Vs country_Average]]&gt;0.2, "Outperformer", "Normal"))</f>
        <v>Normal</v>
      </c>
      <c r="S40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924.98</v>
      </c>
      <c r="T40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924.98</v>
      </c>
      <c r="U40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924.98</v>
      </c>
      <c r="V40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924.98</v>
      </c>
    </row>
    <row r="4009" spans="1:22" x14ac:dyDescent="0.3">
      <c r="A4009">
        <v>4019</v>
      </c>
      <c r="B4009" t="s">
        <v>10</v>
      </c>
      <c r="C4009" t="s">
        <v>11</v>
      </c>
      <c r="D4009">
        <v>7</v>
      </c>
      <c r="E4009">
        <v>3</v>
      </c>
      <c r="F4009">
        <v>973.4</v>
      </c>
      <c r="G4009">
        <v>2146.88</v>
      </c>
      <c r="H4009">
        <v>214.69</v>
      </c>
      <c r="I4009">
        <v>921.63</v>
      </c>
      <c r="J4009">
        <v>1010.56</v>
      </c>
      <c r="K4009">
        <f>Global_Household_Financial_Dyna[[#This Row],[Total_Household_Income]]-Global_Household_Financial_Dyna[[#This Row],[Estimated_Taxes]]</f>
        <v>1932.19</v>
      </c>
      <c r="L4009" s="1">
        <f>Global_Household_Financial_Dyna[[#This Row],[Monthly_Savings]]/Global_Household_Financial_Dyna[[#This Row],[Net Income]]</f>
        <v>0.52301274719359891</v>
      </c>
      <c r="M4009" s="2">
        <f>Global_Household_Financial_Dyna[[#This Row],[Monthly_Expenses]]/Global_Household_Financial_Dyna[[#This Row],[Net Income]]</f>
        <v>0.47698725280640103</v>
      </c>
      <c r="N4009" t="str">
        <f>IF(Global_Household_Financial_Dyna[[#This Row],[Monthly_Savings]]&lt;0,"High Risk", IF(Global_Household_Financial_Dyna[[#This Row],[Savings Rate%]]&lt;0.1, "Medium", "Safe"))</f>
        <v>Safe</v>
      </c>
      <c r="O4009">
        <f>Global_Household_Financial_Dyna[[#This Row],[Total_Household_Income]]/Global_Household_Financial_Dyna[[#This Row],[Family_Size]]</f>
        <v>306.69714285714286</v>
      </c>
      <c r="P4009" s="2">
        <f t="shared" si="124"/>
        <v>0.42077341556833553</v>
      </c>
      <c r="Q4009" s="2">
        <f t="shared" si="125"/>
        <v>0.10223933162526339</v>
      </c>
      <c r="R4009" s="2" t="str">
        <f>IF(Global_Household_Financial_Dyna[[#This Row],[Vs country_Average]]&lt;-0.2, "Underperformer", IF(Global_Household_Financial_Dyna[[#This Row],[Vs country_Average]]&gt;0.2, "Outperformer", "Normal"))</f>
        <v>Normal</v>
      </c>
      <c r="S40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1010.56</v>
      </c>
      <c r="T40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1010.56</v>
      </c>
      <c r="U40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1010.56</v>
      </c>
      <c r="V40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1010.56</v>
      </c>
    </row>
    <row r="4010" spans="1:22" x14ac:dyDescent="0.3">
      <c r="A4010">
        <v>4020</v>
      </c>
      <c r="B4010" t="s">
        <v>18</v>
      </c>
      <c r="C4010" t="s">
        <v>19</v>
      </c>
      <c r="D4010">
        <v>6</v>
      </c>
      <c r="E4010">
        <v>1</v>
      </c>
      <c r="F4010">
        <v>2999.04</v>
      </c>
      <c r="G4010">
        <v>2999.04</v>
      </c>
      <c r="H4010">
        <v>659.79</v>
      </c>
      <c r="I4010">
        <v>2846.09</v>
      </c>
      <c r="J4010">
        <v>-506.84</v>
      </c>
      <c r="K4010">
        <f>Global_Household_Financial_Dyna[[#This Row],[Total_Household_Income]]-Global_Household_Financial_Dyna[[#This Row],[Estimated_Taxes]]</f>
        <v>2339.25</v>
      </c>
      <c r="L4010" s="1">
        <f>Global_Household_Financial_Dyna[[#This Row],[Monthly_Savings]]/Global_Household_Financial_Dyna[[#This Row],[Net Income]]</f>
        <v>-0.21666773538527304</v>
      </c>
      <c r="M4010" s="2">
        <f>Global_Household_Financial_Dyna[[#This Row],[Monthly_Expenses]]/Global_Household_Financial_Dyna[[#This Row],[Net Income]]</f>
        <v>1.2166677353852731</v>
      </c>
      <c r="N4010" t="str">
        <f>IF(Global_Household_Financial_Dyna[[#This Row],[Monthly_Savings]]&lt;0,"High Risk", IF(Global_Household_Financial_Dyna[[#This Row],[Savings Rate%]]&lt;0.1, "Medium", "Safe"))</f>
        <v>High Risk</v>
      </c>
      <c r="O4010">
        <f>Global_Household_Financial_Dyna[[#This Row],[Total_Household_Income]]/Global_Household_Financial_Dyna[[#This Row],[Family_Size]]</f>
        <v>499.84</v>
      </c>
      <c r="P4010" s="2">
        <f t="shared" si="124"/>
        <v>0.32336204947805613</v>
      </c>
      <c r="Q4010" s="2">
        <f t="shared" si="125"/>
        <v>-0.5400297848633292</v>
      </c>
      <c r="R4010" s="2" t="str">
        <f>IF(Global_Household_Financial_Dyna[[#This Row],[Vs country_Average]]&lt;-0.2, "Underperformer", IF(Global_Household_Financial_Dyna[[#This Row],[Vs country_Average]]&gt;0.2, "Outperformer", "Normal"))</f>
        <v>Underperformer</v>
      </c>
      <c r="S40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-364.53549999999996</v>
      </c>
      <c r="T40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-222.23099999999994</v>
      </c>
      <c r="U40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-79.926499999999976</v>
      </c>
      <c r="V40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62.3780000000001</v>
      </c>
    </row>
    <row r="4011" spans="1:22" x14ac:dyDescent="0.3">
      <c r="A4011">
        <v>4021</v>
      </c>
      <c r="B4011" t="s">
        <v>10</v>
      </c>
      <c r="C4011" t="s">
        <v>11</v>
      </c>
      <c r="D4011">
        <v>5</v>
      </c>
      <c r="E4011">
        <v>3</v>
      </c>
      <c r="F4011">
        <v>1066.82</v>
      </c>
      <c r="G4011">
        <v>2182.08</v>
      </c>
      <c r="H4011">
        <v>218.21</v>
      </c>
      <c r="I4011">
        <v>488.99</v>
      </c>
      <c r="J4011">
        <v>1474.89</v>
      </c>
      <c r="K4011">
        <f>Global_Household_Financial_Dyna[[#This Row],[Total_Household_Income]]-Global_Household_Financial_Dyna[[#This Row],[Estimated_Taxes]]</f>
        <v>1963.87</v>
      </c>
      <c r="L4011" s="1">
        <f>Global_Household_Financial_Dyna[[#This Row],[Monthly_Savings]]/Global_Household_Financial_Dyna[[#This Row],[Net Income]]</f>
        <v>0.75101203236466785</v>
      </c>
      <c r="M4011" s="2">
        <f>Global_Household_Financial_Dyna[[#This Row],[Monthly_Expenses]]/Global_Household_Financial_Dyna[[#This Row],[Net Income]]</f>
        <v>0.24899305962207277</v>
      </c>
      <c r="N4011" t="str">
        <f>IF(Global_Household_Financial_Dyna[[#This Row],[Monthly_Savings]]&lt;0,"High Risk", IF(Global_Household_Financial_Dyna[[#This Row],[Savings Rate%]]&lt;0.1, "Medium", "Safe"))</f>
        <v>Safe</v>
      </c>
      <c r="O4011">
        <f>Global_Household_Financial_Dyna[[#This Row],[Total_Household_Income]]/Global_Household_Financial_Dyna[[#This Row],[Family_Size]]</f>
        <v>436.416</v>
      </c>
      <c r="P4011" s="2">
        <f t="shared" si="124"/>
        <v>0.42077341556833553</v>
      </c>
      <c r="Q4011" s="2">
        <f t="shared" si="125"/>
        <v>0.33023861679633232</v>
      </c>
      <c r="R4011" s="2" t="str">
        <f>IF(Global_Household_Financial_Dyna[[#This Row],[Vs country_Average]]&lt;-0.2, "Underperformer", IF(Global_Household_Financial_Dyna[[#This Row],[Vs country_Average]]&gt;0.2, "Outperformer", "Normal"))</f>
        <v>Outperformer</v>
      </c>
      <c r="S40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1474.89</v>
      </c>
      <c r="T40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1474.89</v>
      </c>
      <c r="U40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1474.89</v>
      </c>
      <c r="V40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1474.89</v>
      </c>
    </row>
    <row r="4012" spans="1:22" x14ac:dyDescent="0.3">
      <c r="A4012">
        <v>4022</v>
      </c>
      <c r="B4012" t="s">
        <v>18</v>
      </c>
      <c r="C4012" t="s">
        <v>20</v>
      </c>
      <c r="D4012">
        <v>8</v>
      </c>
      <c r="E4012">
        <v>3</v>
      </c>
      <c r="F4012">
        <v>5868.9</v>
      </c>
      <c r="G4012">
        <v>12476.28</v>
      </c>
      <c r="H4012">
        <v>3368.6</v>
      </c>
      <c r="I4012">
        <v>5738.07</v>
      </c>
      <c r="J4012">
        <v>3369.61</v>
      </c>
      <c r="K4012">
        <f>Global_Household_Financial_Dyna[[#This Row],[Total_Household_Income]]-Global_Household_Financial_Dyna[[#This Row],[Estimated_Taxes]]</f>
        <v>9107.68</v>
      </c>
      <c r="L4012" s="1">
        <f>Global_Household_Financial_Dyna[[#This Row],[Monthly_Savings]]/Global_Household_Financial_Dyna[[#This Row],[Net Income]]</f>
        <v>0.36997457091158231</v>
      </c>
      <c r="M4012" s="2">
        <f>Global_Household_Financial_Dyna[[#This Row],[Monthly_Expenses]]/Global_Household_Financial_Dyna[[#This Row],[Net Income]]</f>
        <v>0.63002542908841763</v>
      </c>
      <c r="N4012" t="str">
        <f>IF(Global_Household_Financial_Dyna[[#This Row],[Monthly_Savings]]&lt;0,"High Risk", IF(Global_Household_Financial_Dyna[[#This Row],[Savings Rate%]]&lt;0.1, "Medium", "Safe"))</f>
        <v>Safe</v>
      </c>
      <c r="O4012">
        <f>Global_Household_Financial_Dyna[[#This Row],[Total_Household_Income]]/Global_Household_Financial_Dyna[[#This Row],[Family_Size]]</f>
        <v>1559.5350000000001</v>
      </c>
      <c r="P4012" s="2">
        <f t="shared" si="124"/>
        <v>0.32336204947805613</v>
      </c>
      <c r="Q4012" s="2">
        <f t="shared" si="125"/>
        <v>4.6612521433526177E-2</v>
      </c>
      <c r="R4012" s="2" t="str">
        <f>IF(Global_Household_Financial_Dyna[[#This Row],[Vs country_Average]]&lt;-0.2, "Underperformer", IF(Global_Household_Financial_Dyna[[#This Row],[Vs country_Average]]&gt;0.2, "Outperformer", "Normal"))</f>
        <v>Normal</v>
      </c>
      <c r="S40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3369.61</v>
      </c>
      <c r="T40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3369.61</v>
      </c>
      <c r="U40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3369.61</v>
      </c>
      <c r="V40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3369.61</v>
      </c>
    </row>
    <row r="4013" spans="1:22" x14ac:dyDescent="0.3">
      <c r="A4013">
        <v>4023</v>
      </c>
      <c r="B4013" t="s">
        <v>16</v>
      </c>
      <c r="C4013" t="s">
        <v>17</v>
      </c>
      <c r="D4013">
        <v>2</v>
      </c>
      <c r="E4013">
        <v>2</v>
      </c>
      <c r="F4013">
        <v>4836.88</v>
      </c>
      <c r="G4013">
        <v>7551.98</v>
      </c>
      <c r="H4013">
        <v>2643.19</v>
      </c>
      <c r="I4013">
        <v>1667.23</v>
      </c>
      <c r="J4013">
        <v>3241.55</v>
      </c>
      <c r="K4013">
        <f>Global_Household_Financial_Dyna[[#This Row],[Total_Household_Income]]-Global_Household_Financial_Dyna[[#This Row],[Estimated_Taxes]]</f>
        <v>4908.7899999999991</v>
      </c>
      <c r="L4013" s="1">
        <f>Global_Household_Financial_Dyna[[#This Row],[Monthly_Savings]]/Global_Household_Financial_Dyna[[#This Row],[Net Income]]</f>
        <v>0.66035621813114853</v>
      </c>
      <c r="M4013" s="2">
        <f>Global_Household_Financial_Dyna[[#This Row],[Monthly_Expenses]]/Global_Household_Financial_Dyna[[#This Row],[Net Income]]</f>
        <v>0.33964174470694414</v>
      </c>
      <c r="N4013" t="str">
        <f>IF(Global_Household_Financial_Dyna[[#This Row],[Monthly_Savings]]&lt;0,"High Risk", IF(Global_Household_Financial_Dyna[[#This Row],[Savings Rate%]]&lt;0.1, "Medium", "Safe"))</f>
        <v>Safe</v>
      </c>
      <c r="O4013">
        <f>Global_Household_Financial_Dyna[[#This Row],[Total_Household_Income]]/Global_Household_Financial_Dyna[[#This Row],[Family_Size]]</f>
        <v>3775.99</v>
      </c>
      <c r="P4013" s="2">
        <f t="shared" si="124"/>
        <v>0.15879799892000862</v>
      </c>
      <c r="Q4013" s="2">
        <f t="shared" si="125"/>
        <v>0.50155821921113986</v>
      </c>
      <c r="R4013" s="2" t="str">
        <f>IF(Global_Household_Financial_Dyna[[#This Row],[Vs country_Average]]&lt;-0.2, "Underperformer", IF(Global_Household_Financial_Dyna[[#This Row],[Vs country_Average]]&gt;0.2, "Outperformer", "Normal"))</f>
        <v>Outperformer</v>
      </c>
      <c r="S40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3241.55</v>
      </c>
      <c r="T40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3241.55</v>
      </c>
      <c r="U40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3241.55</v>
      </c>
      <c r="V40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3241.55</v>
      </c>
    </row>
    <row r="4014" spans="1:22" x14ac:dyDescent="0.3">
      <c r="A4014">
        <v>4024</v>
      </c>
      <c r="B4014" t="s">
        <v>14</v>
      </c>
      <c r="C4014" t="s">
        <v>15</v>
      </c>
      <c r="D4014">
        <v>5</v>
      </c>
      <c r="E4014">
        <v>3</v>
      </c>
      <c r="F4014">
        <v>515.13</v>
      </c>
      <c r="G4014">
        <v>1187.44</v>
      </c>
      <c r="H4014">
        <v>178.12</v>
      </c>
      <c r="I4014">
        <v>1126.8800000000001</v>
      </c>
      <c r="J4014">
        <v>-117.56</v>
      </c>
      <c r="K4014">
        <f>Global_Household_Financial_Dyna[[#This Row],[Total_Household_Income]]-Global_Household_Financial_Dyna[[#This Row],[Estimated_Taxes]]</f>
        <v>1009.32</v>
      </c>
      <c r="L4014" s="1">
        <f>Global_Household_Financial_Dyna[[#This Row],[Monthly_Savings]]/Global_Household_Financial_Dyna[[#This Row],[Net Income]]</f>
        <v>-0.116474458050965</v>
      </c>
      <c r="M4014" s="2">
        <f>Global_Household_Financial_Dyna[[#This Row],[Monthly_Expenses]]/Global_Household_Financial_Dyna[[#This Row],[Net Income]]</f>
        <v>1.1164744580509651</v>
      </c>
      <c r="N4014" t="str">
        <f>IF(Global_Household_Financial_Dyna[[#This Row],[Monthly_Savings]]&lt;0,"High Risk", IF(Global_Household_Financial_Dyna[[#This Row],[Savings Rate%]]&lt;0.1, "Medium", "Safe"))</f>
        <v>High Risk</v>
      </c>
      <c r="O4014">
        <f>Global_Household_Financial_Dyna[[#This Row],[Total_Household_Income]]/Global_Household_Financial_Dyna[[#This Row],[Family_Size]]</f>
        <v>237.488</v>
      </c>
      <c r="P4014" s="2">
        <f t="shared" si="124"/>
        <v>0.39788995363055785</v>
      </c>
      <c r="Q4014" s="2">
        <f t="shared" si="125"/>
        <v>-0.5143644116815228</v>
      </c>
      <c r="R4014" s="2" t="str">
        <f>IF(Global_Household_Financial_Dyna[[#This Row],[Vs country_Average]]&lt;-0.2, "Underperformer", IF(Global_Household_Financial_Dyna[[#This Row],[Vs country_Average]]&gt;0.2, "Outperformer", "Normal"))</f>
        <v>Underperformer</v>
      </c>
      <c r="S40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-61.215999999999994</v>
      </c>
      <c r="T40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-4.8719999999999857</v>
      </c>
      <c r="U40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51.472000000000008</v>
      </c>
      <c r="V40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107.81600000000003</v>
      </c>
    </row>
    <row r="4015" spans="1:22" x14ac:dyDescent="0.3">
      <c r="A4015">
        <v>4025</v>
      </c>
      <c r="B4015" t="s">
        <v>16</v>
      </c>
      <c r="C4015" t="s">
        <v>17</v>
      </c>
      <c r="D4015">
        <v>1</v>
      </c>
      <c r="E4015">
        <v>1</v>
      </c>
      <c r="F4015">
        <v>3687.5</v>
      </c>
      <c r="G4015">
        <v>3687.5</v>
      </c>
      <c r="H4015">
        <v>1290.6300000000001</v>
      </c>
      <c r="I4015">
        <v>2081.69</v>
      </c>
      <c r="J4015">
        <v>315.18</v>
      </c>
      <c r="K4015">
        <f>Global_Household_Financial_Dyna[[#This Row],[Total_Household_Income]]-Global_Household_Financial_Dyna[[#This Row],[Estimated_Taxes]]</f>
        <v>2396.87</v>
      </c>
      <c r="L4015" s="1">
        <f>Global_Household_Financial_Dyna[[#This Row],[Monthly_Savings]]/Global_Household_Financial_Dyna[[#This Row],[Net Income]]</f>
        <v>0.13149649334340202</v>
      </c>
      <c r="M4015" s="2">
        <f>Global_Household_Financial_Dyna[[#This Row],[Monthly_Expenses]]/Global_Household_Financial_Dyna[[#This Row],[Net Income]]</f>
        <v>0.86850350665659803</v>
      </c>
      <c r="N4015" t="str">
        <f>IF(Global_Household_Financial_Dyna[[#This Row],[Monthly_Savings]]&lt;0,"High Risk", IF(Global_Household_Financial_Dyna[[#This Row],[Savings Rate%]]&lt;0.1, "Medium", "Safe"))</f>
        <v>Safe</v>
      </c>
      <c r="O4015">
        <f>Global_Household_Financial_Dyna[[#This Row],[Total_Household_Income]]/Global_Household_Financial_Dyna[[#This Row],[Family_Size]]</f>
        <v>3687.5</v>
      </c>
      <c r="P4015" s="2">
        <f t="shared" si="124"/>
        <v>0.15879799892000862</v>
      </c>
      <c r="Q4015" s="2">
        <f t="shared" si="125"/>
        <v>-2.7301505576606599E-2</v>
      </c>
      <c r="R4015" s="2" t="str">
        <f>IF(Global_Household_Financial_Dyna[[#This Row],[Vs country_Average]]&lt;-0.2, "Underperformer", IF(Global_Household_Financial_Dyna[[#This Row],[Vs country_Average]]&gt;0.2, "Outperformer", "Normal"))</f>
        <v>Normal</v>
      </c>
      <c r="S40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315.18</v>
      </c>
      <c r="T40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315.18</v>
      </c>
      <c r="U40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315.18</v>
      </c>
      <c r="V40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315.18</v>
      </c>
    </row>
    <row r="4016" spans="1:22" x14ac:dyDescent="0.3">
      <c r="A4016">
        <v>4026</v>
      </c>
      <c r="B4016" t="s">
        <v>14</v>
      </c>
      <c r="C4016" t="s">
        <v>15</v>
      </c>
      <c r="D4016">
        <v>6</v>
      </c>
      <c r="E4016">
        <v>2</v>
      </c>
      <c r="F4016">
        <v>1082.7</v>
      </c>
      <c r="G4016">
        <v>1742.12</v>
      </c>
      <c r="H4016">
        <v>261.32</v>
      </c>
      <c r="I4016">
        <v>1485.94</v>
      </c>
      <c r="J4016">
        <v>-5.14</v>
      </c>
      <c r="K4016">
        <f>Global_Household_Financial_Dyna[[#This Row],[Total_Household_Income]]-Global_Household_Financial_Dyna[[#This Row],[Estimated_Taxes]]</f>
        <v>1480.8</v>
      </c>
      <c r="L4016" s="1">
        <f>Global_Household_Financial_Dyna[[#This Row],[Monthly_Savings]]/Global_Household_Financial_Dyna[[#This Row],[Net Income]]</f>
        <v>-3.4710967044840626E-3</v>
      </c>
      <c r="M4016" s="2">
        <f>Global_Household_Financial_Dyna[[#This Row],[Monthly_Expenses]]/Global_Household_Financial_Dyna[[#This Row],[Net Income]]</f>
        <v>1.0034710967044842</v>
      </c>
      <c r="N4016" t="str">
        <f>IF(Global_Household_Financial_Dyna[[#This Row],[Monthly_Savings]]&lt;0,"High Risk", IF(Global_Household_Financial_Dyna[[#This Row],[Savings Rate%]]&lt;0.1, "Medium", "Safe"))</f>
        <v>High Risk</v>
      </c>
      <c r="O4016">
        <f>Global_Household_Financial_Dyna[[#This Row],[Total_Household_Income]]/Global_Household_Financial_Dyna[[#This Row],[Family_Size]]</f>
        <v>290.3533333333333</v>
      </c>
      <c r="P4016" s="2">
        <f t="shared" si="124"/>
        <v>0.39788995363055785</v>
      </c>
      <c r="Q4016" s="2">
        <f t="shared" si="125"/>
        <v>-0.40136105033504194</v>
      </c>
      <c r="R4016" s="2" t="str">
        <f>IF(Global_Household_Financial_Dyna[[#This Row],[Vs country_Average]]&lt;-0.2, "Underperformer", IF(Global_Household_Financial_Dyna[[#This Row],[Vs country_Average]]&gt;0.2, "Outperformer", "Normal"))</f>
        <v>Underperformer</v>
      </c>
      <c r="S40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69.157000000000011</v>
      </c>
      <c r="T40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143.45400000000004</v>
      </c>
      <c r="U40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217.751</v>
      </c>
      <c r="V40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292.04800000000006</v>
      </c>
    </row>
    <row r="4017" spans="1:22" x14ac:dyDescent="0.3">
      <c r="A4017">
        <v>4027</v>
      </c>
      <c r="B4017" t="s">
        <v>10</v>
      </c>
      <c r="C4017" t="s">
        <v>22</v>
      </c>
      <c r="D4017">
        <v>8</v>
      </c>
      <c r="E4017">
        <v>3</v>
      </c>
      <c r="F4017">
        <v>855.35</v>
      </c>
      <c r="G4017">
        <v>1890.84</v>
      </c>
      <c r="H4017">
        <v>189.08</v>
      </c>
      <c r="I4017">
        <v>704.07</v>
      </c>
      <c r="J4017">
        <v>997.69</v>
      </c>
      <c r="K4017">
        <f>Global_Household_Financial_Dyna[[#This Row],[Total_Household_Income]]-Global_Household_Financial_Dyna[[#This Row],[Estimated_Taxes]]</f>
        <v>1701.76</v>
      </c>
      <c r="L4017" s="1">
        <f>Global_Household_Financial_Dyna[[#This Row],[Monthly_Savings]]/Global_Household_Financial_Dyna[[#This Row],[Net Income]]</f>
        <v>0.58626950921399024</v>
      </c>
      <c r="M4017" s="2">
        <f>Global_Household_Financial_Dyna[[#This Row],[Monthly_Expenses]]/Global_Household_Financial_Dyna[[#This Row],[Net Income]]</f>
        <v>0.41373049078600982</v>
      </c>
      <c r="N4017" t="str">
        <f>IF(Global_Household_Financial_Dyna[[#This Row],[Monthly_Savings]]&lt;0,"High Risk", IF(Global_Household_Financial_Dyna[[#This Row],[Savings Rate%]]&lt;0.1, "Medium", "Safe"))</f>
        <v>Safe</v>
      </c>
      <c r="O4017">
        <f>Global_Household_Financial_Dyna[[#This Row],[Total_Household_Income]]/Global_Household_Financial_Dyna[[#This Row],[Family_Size]]</f>
        <v>236.35499999999999</v>
      </c>
      <c r="P4017" s="2">
        <f t="shared" si="124"/>
        <v>0.42077341556833553</v>
      </c>
      <c r="Q4017" s="2">
        <f t="shared" si="125"/>
        <v>0.16549609364565471</v>
      </c>
      <c r="R4017" s="2" t="str">
        <f>IF(Global_Household_Financial_Dyna[[#This Row],[Vs country_Average]]&lt;-0.2, "Underperformer", IF(Global_Household_Financial_Dyna[[#This Row],[Vs country_Average]]&gt;0.2, "Outperformer", "Normal"))</f>
        <v>Normal</v>
      </c>
      <c r="S40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997.69</v>
      </c>
      <c r="T40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997.69</v>
      </c>
      <c r="U40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997.69</v>
      </c>
      <c r="V40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997.69</v>
      </c>
    </row>
    <row r="4018" spans="1:22" x14ac:dyDescent="0.3">
      <c r="A4018">
        <v>4028</v>
      </c>
      <c r="B4018" t="s">
        <v>18</v>
      </c>
      <c r="C4018" t="s">
        <v>19</v>
      </c>
      <c r="D4018">
        <v>6</v>
      </c>
      <c r="E4018">
        <v>2</v>
      </c>
      <c r="F4018">
        <v>3684.33</v>
      </c>
      <c r="G4018">
        <v>5253.19</v>
      </c>
      <c r="H4018">
        <v>1155.7</v>
      </c>
      <c r="I4018">
        <v>3187.65</v>
      </c>
      <c r="J4018">
        <v>909.84</v>
      </c>
      <c r="K4018">
        <f>Global_Household_Financial_Dyna[[#This Row],[Total_Household_Income]]-Global_Household_Financial_Dyna[[#This Row],[Estimated_Taxes]]</f>
        <v>4097.49</v>
      </c>
      <c r="L4018" s="1">
        <f>Global_Household_Financial_Dyna[[#This Row],[Monthly_Savings]]/Global_Household_Financial_Dyna[[#This Row],[Net Income]]</f>
        <v>0.22204813190514194</v>
      </c>
      <c r="M4018" s="2">
        <f>Global_Household_Financial_Dyna[[#This Row],[Monthly_Expenses]]/Global_Household_Financial_Dyna[[#This Row],[Net Income]]</f>
        <v>0.77795186809485817</v>
      </c>
      <c r="N4018" t="str">
        <f>IF(Global_Household_Financial_Dyna[[#This Row],[Monthly_Savings]]&lt;0,"High Risk", IF(Global_Household_Financial_Dyna[[#This Row],[Savings Rate%]]&lt;0.1, "Medium", "Safe"))</f>
        <v>Safe</v>
      </c>
      <c r="O4018">
        <f>Global_Household_Financial_Dyna[[#This Row],[Total_Household_Income]]/Global_Household_Financial_Dyna[[#This Row],[Family_Size]]</f>
        <v>875.53166666666664</v>
      </c>
      <c r="P4018" s="2">
        <f t="shared" si="124"/>
        <v>0.32336204947805613</v>
      </c>
      <c r="Q4018" s="2">
        <f t="shared" si="125"/>
        <v>-0.10131391757291419</v>
      </c>
      <c r="R4018" s="2" t="str">
        <f>IF(Global_Household_Financial_Dyna[[#This Row],[Vs country_Average]]&lt;-0.2, "Underperformer", IF(Global_Household_Financial_Dyna[[#This Row],[Vs country_Average]]&gt;0.2, "Outperformer", "Normal"))</f>
        <v>Normal</v>
      </c>
      <c r="S40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909.84</v>
      </c>
      <c r="T40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909.84</v>
      </c>
      <c r="U40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909.84</v>
      </c>
      <c r="V40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909.84</v>
      </c>
    </row>
    <row r="4019" spans="1:22" x14ac:dyDescent="0.3">
      <c r="A4019">
        <v>4029</v>
      </c>
      <c r="B4019" t="s">
        <v>14</v>
      </c>
      <c r="C4019" t="s">
        <v>15</v>
      </c>
      <c r="D4019">
        <v>4</v>
      </c>
      <c r="E4019">
        <v>2</v>
      </c>
      <c r="F4019">
        <v>1729.82</v>
      </c>
      <c r="G4019">
        <v>2966.76</v>
      </c>
      <c r="H4019">
        <v>445.01</v>
      </c>
      <c r="I4019">
        <v>1193.0899999999999</v>
      </c>
      <c r="J4019">
        <v>1328.66</v>
      </c>
      <c r="K4019">
        <f>Global_Household_Financial_Dyna[[#This Row],[Total_Household_Income]]-Global_Household_Financial_Dyna[[#This Row],[Estimated_Taxes]]</f>
        <v>2521.75</v>
      </c>
      <c r="L4019" s="1">
        <f>Global_Household_Financial_Dyna[[#This Row],[Monthly_Savings]]/Global_Household_Financial_Dyna[[#This Row],[Net Income]]</f>
        <v>0.52688014275800543</v>
      </c>
      <c r="M4019" s="2">
        <f>Global_Household_Financial_Dyna[[#This Row],[Monthly_Expenses]]/Global_Household_Financial_Dyna[[#This Row],[Net Income]]</f>
        <v>0.47311985724199462</v>
      </c>
      <c r="N4019" t="str">
        <f>IF(Global_Household_Financial_Dyna[[#This Row],[Monthly_Savings]]&lt;0,"High Risk", IF(Global_Household_Financial_Dyna[[#This Row],[Savings Rate%]]&lt;0.1, "Medium", "Safe"))</f>
        <v>Safe</v>
      </c>
      <c r="O4019">
        <f>Global_Household_Financial_Dyna[[#This Row],[Total_Household_Income]]/Global_Household_Financial_Dyna[[#This Row],[Family_Size]]</f>
        <v>741.69</v>
      </c>
      <c r="P4019" s="2">
        <f t="shared" si="124"/>
        <v>0.39788995363055785</v>
      </c>
      <c r="Q4019" s="2">
        <f t="shared" si="125"/>
        <v>0.12899018912744759</v>
      </c>
      <c r="R4019" s="2" t="str">
        <f>IF(Global_Household_Financial_Dyna[[#This Row],[Vs country_Average]]&lt;-0.2, "Underperformer", IF(Global_Household_Financial_Dyna[[#This Row],[Vs country_Average]]&gt;0.2, "Outperformer", "Normal"))</f>
        <v>Normal</v>
      </c>
      <c r="S40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1328.66</v>
      </c>
      <c r="T40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1328.66</v>
      </c>
      <c r="U40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1328.66</v>
      </c>
      <c r="V40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1328.66</v>
      </c>
    </row>
    <row r="4020" spans="1:22" x14ac:dyDescent="0.3">
      <c r="A4020">
        <v>4030</v>
      </c>
      <c r="B4020" t="s">
        <v>10</v>
      </c>
      <c r="C4020" t="s">
        <v>11</v>
      </c>
      <c r="D4020">
        <v>7</v>
      </c>
      <c r="E4020">
        <v>3</v>
      </c>
      <c r="F4020">
        <v>1072.6300000000001</v>
      </c>
      <c r="G4020">
        <v>2423.35</v>
      </c>
      <c r="H4020">
        <v>242.33</v>
      </c>
      <c r="I4020">
        <v>648.05999999999995</v>
      </c>
      <c r="J4020">
        <v>1532.95</v>
      </c>
      <c r="K4020">
        <f>Global_Household_Financial_Dyna[[#This Row],[Total_Household_Income]]-Global_Household_Financial_Dyna[[#This Row],[Estimated_Taxes]]</f>
        <v>2181.02</v>
      </c>
      <c r="L4020" s="1">
        <f>Global_Household_Financial_Dyna[[#This Row],[Monthly_Savings]]/Global_Household_Financial_Dyna[[#This Row],[Net Income]]</f>
        <v>0.70285921266196549</v>
      </c>
      <c r="M4020" s="2">
        <f>Global_Household_Financial_Dyna[[#This Row],[Monthly_Expenses]]/Global_Household_Financial_Dyna[[#This Row],[Net Income]]</f>
        <v>0.29713620232735138</v>
      </c>
      <c r="N4020" t="str">
        <f>IF(Global_Household_Financial_Dyna[[#This Row],[Monthly_Savings]]&lt;0,"High Risk", IF(Global_Household_Financial_Dyna[[#This Row],[Savings Rate%]]&lt;0.1, "Medium", "Safe"))</f>
        <v>Safe</v>
      </c>
      <c r="O4020">
        <f>Global_Household_Financial_Dyna[[#This Row],[Total_Household_Income]]/Global_Household_Financial_Dyna[[#This Row],[Family_Size]]</f>
        <v>346.19285714285712</v>
      </c>
      <c r="P4020" s="2">
        <f t="shared" si="124"/>
        <v>0.42077341556833553</v>
      </c>
      <c r="Q4020" s="2">
        <f t="shared" si="125"/>
        <v>0.28208579709362996</v>
      </c>
      <c r="R4020" s="2" t="str">
        <f>IF(Global_Household_Financial_Dyna[[#This Row],[Vs country_Average]]&lt;-0.2, "Underperformer", IF(Global_Household_Financial_Dyna[[#This Row],[Vs country_Average]]&gt;0.2, "Outperformer", "Normal"))</f>
        <v>Outperformer</v>
      </c>
      <c r="S40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1532.95</v>
      </c>
      <c r="T40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1532.95</v>
      </c>
      <c r="U40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1532.95</v>
      </c>
      <c r="V40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1532.95</v>
      </c>
    </row>
    <row r="4021" spans="1:22" x14ac:dyDescent="0.3">
      <c r="A4021">
        <v>4031</v>
      </c>
      <c r="B4021" t="s">
        <v>16</v>
      </c>
      <c r="C4021" t="s">
        <v>17</v>
      </c>
      <c r="D4021">
        <v>2</v>
      </c>
      <c r="E4021">
        <v>1</v>
      </c>
      <c r="F4021">
        <v>4822.8599999999997</v>
      </c>
      <c r="G4021">
        <v>4822.8599999999997</v>
      </c>
      <c r="H4021">
        <v>1688</v>
      </c>
      <c r="I4021">
        <v>2087.33</v>
      </c>
      <c r="J4021">
        <v>1047.53</v>
      </c>
      <c r="K4021">
        <f>Global_Household_Financial_Dyna[[#This Row],[Total_Household_Income]]-Global_Household_Financial_Dyna[[#This Row],[Estimated_Taxes]]</f>
        <v>3134.8599999999997</v>
      </c>
      <c r="L4021" s="1">
        <f>Global_Household_Financial_Dyna[[#This Row],[Monthly_Savings]]/Global_Household_Financial_Dyna[[#This Row],[Net Income]]</f>
        <v>0.33415527328174149</v>
      </c>
      <c r="M4021" s="2">
        <f>Global_Household_Financial_Dyna[[#This Row],[Monthly_Expenses]]/Global_Household_Financial_Dyna[[#This Row],[Net Income]]</f>
        <v>0.66584472671825856</v>
      </c>
      <c r="N4021" t="str">
        <f>IF(Global_Household_Financial_Dyna[[#This Row],[Monthly_Savings]]&lt;0,"High Risk", IF(Global_Household_Financial_Dyna[[#This Row],[Savings Rate%]]&lt;0.1, "Medium", "Safe"))</f>
        <v>Safe</v>
      </c>
      <c r="O4021">
        <f>Global_Household_Financial_Dyna[[#This Row],[Total_Household_Income]]/Global_Household_Financial_Dyna[[#This Row],[Family_Size]]</f>
        <v>2411.4299999999998</v>
      </c>
      <c r="P4021" s="2">
        <f t="shared" si="124"/>
        <v>0.15879799892000862</v>
      </c>
      <c r="Q4021" s="2">
        <f t="shared" si="125"/>
        <v>0.17535727436173287</v>
      </c>
      <c r="R4021" s="2" t="str">
        <f>IF(Global_Household_Financial_Dyna[[#This Row],[Vs country_Average]]&lt;-0.2, "Underperformer", IF(Global_Household_Financial_Dyna[[#This Row],[Vs country_Average]]&gt;0.2, "Outperformer", "Normal"))</f>
        <v>Normal</v>
      </c>
      <c r="S40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1047.53</v>
      </c>
      <c r="T40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1047.53</v>
      </c>
      <c r="U40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1047.53</v>
      </c>
      <c r="V40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1047.53</v>
      </c>
    </row>
    <row r="4022" spans="1:22" x14ac:dyDescent="0.3">
      <c r="A4022">
        <v>4032</v>
      </c>
      <c r="B4022" t="s">
        <v>10</v>
      </c>
      <c r="C4022" t="s">
        <v>11</v>
      </c>
      <c r="D4022">
        <v>6</v>
      </c>
      <c r="E4022">
        <v>2</v>
      </c>
      <c r="F4022">
        <v>569.23</v>
      </c>
      <c r="G4022">
        <v>818.04</v>
      </c>
      <c r="H4022">
        <v>81.8</v>
      </c>
      <c r="I4022">
        <v>678.27</v>
      </c>
      <c r="J4022">
        <v>57.97</v>
      </c>
      <c r="K4022">
        <f>Global_Household_Financial_Dyna[[#This Row],[Total_Household_Income]]-Global_Household_Financial_Dyna[[#This Row],[Estimated_Taxes]]</f>
        <v>736.24</v>
      </c>
      <c r="L4022" s="1">
        <f>Global_Household_Financial_Dyna[[#This Row],[Monthly_Savings]]/Global_Household_Financial_Dyna[[#This Row],[Net Income]]</f>
        <v>7.8737911550581324E-2</v>
      </c>
      <c r="M4022" s="2">
        <f>Global_Household_Financial_Dyna[[#This Row],[Monthly_Expenses]]/Global_Household_Financial_Dyna[[#This Row],[Net Income]]</f>
        <v>0.92126208844941859</v>
      </c>
      <c r="N4022" t="str">
        <f>IF(Global_Household_Financial_Dyna[[#This Row],[Monthly_Savings]]&lt;0,"High Risk", IF(Global_Household_Financial_Dyna[[#This Row],[Savings Rate%]]&lt;0.1, "Medium", "Safe"))</f>
        <v>Medium</v>
      </c>
      <c r="O4022">
        <f>Global_Household_Financial_Dyna[[#This Row],[Total_Household_Income]]/Global_Household_Financial_Dyna[[#This Row],[Family_Size]]</f>
        <v>136.34</v>
      </c>
      <c r="P4022" s="2">
        <f t="shared" si="124"/>
        <v>0.42077341556833553</v>
      </c>
      <c r="Q4022" s="2">
        <f t="shared" si="125"/>
        <v>-0.34203550401775418</v>
      </c>
      <c r="R4022" s="2" t="str">
        <f>IF(Global_Household_Financial_Dyna[[#This Row],[Vs country_Average]]&lt;-0.2, "Underperformer", IF(Global_Household_Financial_Dyna[[#This Row],[Vs country_Average]]&gt;0.2, "Outperformer", "Normal"))</f>
        <v>Underperformer</v>
      </c>
      <c r="S40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57.97</v>
      </c>
      <c r="T40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57.97</v>
      </c>
      <c r="U40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57.97</v>
      </c>
      <c r="V40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57.97</v>
      </c>
    </row>
    <row r="4023" spans="1:22" x14ac:dyDescent="0.3">
      <c r="A4023">
        <v>4033</v>
      </c>
      <c r="B4023" t="s">
        <v>18</v>
      </c>
      <c r="C4023" t="s">
        <v>20</v>
      </c>
      <c r="D4023">
        <v>4</v>
      </c>
      <c r="E4023">
        <v>2</v>
      </c>
      <c r="F4023">
        <v>6074.99</v>
      </c>
      <c r="G4023">
        <v>10249.18</v>
      </c>
      <c r="H4023">
        <v>2767.28</v>
      </c>
      <c r="I4023">
        <v>3351.72</v>
      </c>
      <c r="J4023">
        <v>4130.17</v>
      </c>
      <c r="K4023">
        <f>Global_Household_Financial_Dyna[[#This Row],[Total_Household_Income]]-Global_Household_Financial_Dyna[[#This Row],[Estimated_Taxes]]</f>
        <v>7481.9</v>
      </c>
      <c r="L4023" s="1">
        <f>Global_Household_Financial_Dyna[[#This Row],[Monthly_Savings]]/Global_Household_Financial_Dyna[[#This Row],[Net Income]]</f>
        <v>0.55202154532939496</v>
      </c>
      <c r="M4023" s="2">
        <f>Global_Household_Financial_Dyna[[#This Row],[Monthly_Expenses]]/Global_Household_Financial_Dyna[[#This Row],[Net Income]]</f>
        <v>0.44797711811170959</v>
      </c>
      <c r="N4023" t="str">
        <f>IF(Global_Household_Financial_Dyna[[#This Row],[Monthly_Savings]]&lt;0,"High Risk", IF(Global_Household_Financial_Dyna[[#This Row],[Savings Rate%]]&lt;0.1, "Medium", "Safe"))</f>
        <v>Safe</v>
      </c>
      <c r="O4023">
        <f>Global_Household_Financial_Dyna[[#This Row],[Total_Household_Income]]/Global_Household_Financial_Dyna[[#This Row],[Family_Size]]</f>
        <v>2562.2950000000001</v>
      </c>
      <c r="P4023" s="2">
        <f t="shared" si="124"/>
        <v>0.32336204947805613</v>
      </c>
      <c r="Q4023" s="2">
        <f t="shared" si="125"/>
        <v>0.22865949585133882</v>
      </c>
      <c r="R4023" s="2" t="str">
        <f>IF(Global_Household_Financial_Dyna[[#This Row],[Vs country_Average]]&lt;-0.2, "Underperformer", IF(Global_Household_Financial_Dyna[[#This Row],[Vs country_Average]]&gt;0.2, "Outperformer", "Normal"))</f>
        <v>Outperformer</v>
      </c>
      <c r="S40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4130.17</v>
      </c>
      <c r="T40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4130.17</v>
      </c>
      <c r="U40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4130.17</v>
      </c>
      <c r="V40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4130.17</v>
      </c>
    </row>
    <row r="4024" spans="1:22" x14ac:dyDescent="0.3">
      <c r="A4024">
        <v>4034</v>
      </c>
      <c r="B4024" t="s">
        <v>12</v>
      </c>
      <c r="C4024" t="s">
        <v>13</v>
      </c>
      <c r="D4024">
        <v>4</v>
      </c>
      <c r="E4024">
        <v>2</v>
      </c>
      <c r="F4024">
        <v>697.43</v>
      </c>
      <c r="G4024">
        <v>1032.9000000000001</v>
      </c>
      <c r="H4024">
        <v>258.23</v>
      </c>
      <c r="I4024">
        <v>980.23</v>
      </c>
      <c r="J4024">
        <v>-205.55</v>
      </c>
      <c r="K4024">
        <f>Global_Household_Financial_Dyna[[#This Row],[Total_Household_Income]]-Global_Household_Financial_Dyna[[#This Row],[Estimated_Taxes]]</f>
        <v>774.67000000000007</v>
      </c>
      <c r="L4024" s="1">
        <f>Global_Household_Financial_Dyna[[#This Row],[Monthly_Savings]]/Global_Household_Financial_Dyna[[#This Row],[Net Income]]</f>
        <v>-0.2653387894200111</v>
      </c>
      <c r="M4024" s="2">
        <f>Global_Household_Financial_Dyna[[#This Row],[Monthly_Expenses]]/Global_Household_Financial_Dyna[[#This Row],[Net Income]]</f>
        <v>1.2653516981424346</v>
      </c>
      <c r="N4024" t="str">
        <f>IF(Global_Household_Financial_Dyna[[#This Row],[Monthly_Savings]]&lt;0,"High Risk", IF(Global_Household_Financial_Dyna[[#This Row],[Savings Rate%]]&lt;0.1, "Medium", "Safe"))</f>
        <v>High Risk</v>
      </c>
      <c r="O4024">
        <f>Global_Household_Financial_Dyna[[#This Row],[Total_Household_Income]]/Global_Household_Financial_Dyna[[#This Row],[Family_Size]]</f>
        <v>258.22500000000002</v>
      </c>
      <c r="P4024" s="2">
        <f t="shared" si="124"/>
        <v>0.30718716818024266</v>
      </c>
      <c r="Q4024" s="2">
        <f t="shared" si="125"/>
        <v>-0.57252595760025371</v>
      </c>
      <c r="R4024" s="2" t="str">
        <f>IF(Global_Household_Financial_Dyna[[#This Row],[Vs country_Average]]&lt;-0.2, "Underperformer", IF(Global_Household_Financial_Dyna[[#This Row],[Vs country_Average]]&gt;0.2, "Outperformer", "Normal"))</f>
        <v>Underperformer</v>
      </c>
      <c r="S40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-156.5385</v>
      </c>
      <c r="T40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-107.527</v>
      </c>
      <c r="U40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-58.515500000000031</v>
      </c>
      <c r="V40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-9.5039999999999907</v>
      </c>
    </row>
    <row r="4025" spans="1:22" x14ac:dyDescent="0.3">
      <c r="A4025">
        <v>4035</v>
      </c>
      <c r="B4025" t="s">
        <v>18</v>
      </c>
      <c r="C4025" t="s">
        <v>20</v>
      </c>
      <c r="D4025">
        <v>2</v>
      </c>
      <c r="E4025">
        <v>1</v>
      </c>
      <c r="F4025">
        <v>6246.24</v>
      </c>
      <c r="G4025">
        <v>6246.24</v>
      </c>
      <c r="H4025">
        <v>1374.17</v>
      </c>
      <c r="I4025">
        <v>2177.42</v>
      </c>
      <c r="J4025">
        <v>2694.65</v>
      </c>
      <c r="K4025">
        <f>Global_Household_Financial_Dyna[[#This Row],[Total_Household_Income]]-Global_Household_Financial_Dyna[[#This Row],[Estimated_Taxes]]</f>
        <v>4872.07</v>
      </c>
      <c r="L4025" s="1">
        <f>Global_Household_Financial_Dyna[[#This Row],[Monthly_Savings]]/Global_Household_Financial_Dyna[[#This Row],[Net Income]]</f>
        <v>0.55308113389175451</v>
      </c>
      <c r="M4025" s="2">
        <f>Global_Household_Financial_Dyna[[#This Row],[Monthly_Expenses]]/Global_Household_Financial_Dyna[[#This Row],[Net Income]]</f>
        <v>0.4469188661082456</v>
      </c>
      <c r="N4025" t="str">
        <f>IF(Global_Household_Financial_Dyna[[#This Row],[Monthly_Savings]]&lt;0,"High Risk", IF(Global_Household_Financial_Dyna[[#This Row],[Savings Rate%]]&lt;0.1, "Medium", "Safe"))</f>
        <v>Safe</v>
      </c>
      <c r="O4025">
        <f>Global_Household_Financial_Dyna[[#This Row],[Total_Household_Income]]/Global_Household_Financial_Dyna[[#This Row],[Family_Size]]</f>
        <v>3123.12</v>
      </c>
      <c r="P4025" s="2">
        <f t="shared" si="124"/>
        <v>0.32336204947805613</v>
      </c>
      <c r="Q4025" s="2">
        <f t="shared" si="125"/>
        <v>0.22971908441369837</v>
      </c>
      <c r="R4025" s="2" t="str">
        <f>IF(Global_Household_Financial_Dyna[[#This Row],[Vs country_Average]]&lt;-0.2, "Underperformer", IF(Global_Household_Financial_Dyna[[#This Row],[Vs country_Average]]&gt;0.2, "Outperformer", "Normal"))</f>
        <v>Outperformer</v>
      </c>
      <c r="S40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2694.65</v>
      </c>
      <c r="T40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2694.65</v>
      </c>
      <c r="U40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2694.65</v>
      </c>
      <c r="V40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2694.65</v>
      </c>
    </row>
    <row r="4026" spans="1:22" x14ac:dyDescent="0.3">
      <c r="A4026">
        <v>4036</v>
      </c>
      <c r="B4026" t="s">
        <v>12</v>
      </c>
      <c r="C4026" t="s">
        <v>13</v>
      </c>
      <c r="D4026">
        <v>5</v>
      </c>
      <c r="E4026">
        <v>2</v>
      </c>
      <c r="F4026">
        <v>5314.81</v>
      </c>
      <c r="G4026">
        <v>8163.96</v>
      </c>
      <c r="H4026">
        <v>2449.19</v>
      </c>
      <c r="I4026">
        <v>3288.45</v>
      </c>
      <c r="J4026">
        <v>2426.3200000000002</v>
      </c>
      <c r="K4026">
        <f>Global_Household_Financial_Dyna[[#This Row],[Total_Household_Income]]-Global_Household_Financial_Dyna[[#This Row],[Estimated_Taxes]]</f>
        <v>5714.77</v>
      </c>
      <c r="L4026" s="1">
        <f>Global_Household_Financial_Dyna[[#This Row],[Monthly_Savings]]/Global_Household_Financial_Dyna[[#This Row],[Net Income]]</f>
        <v>0.42457001769100067</v>
      </c>
      <c r="M4026" s="2">
        <f>Global_Household_Financial_Dyna[[#This Row],[Monthly_Expenses]]/Global_Household_Financial_Dyna[[#This Row],[Net Income]]</f>
        <v>0.57542998230899922</v>
      </c>
      <c r="N4026" t="str">
        <f>IF(Global_Household_Financial_Dyna[[#This Row],[Monthly_Savings]]&lt;0,"High Risk", IF(Global_Household_Financial_Dyna[[#This Row],[Savings Rate%]]&lt;0.1, "Medium", "Safe"))</f>
        <v>Safe</v>
      </c>
      <c r="O4026">
        <f>Global_Household_Financial_Dyna[[#This Row],[Total_Household_Income]]/Global_Household_Financial_Dyna[[#This Row],[Family_Size]]</f>
        <v>1632.7919999999999</v>
      </c>
      <c r="P4026" s="2">
        <f t="shared" si="124"/>
        <v>0.30718716818024266</v>
      </c>
      <c r="Q4026" s="2">
        <f t="shared" si="125"/>
        <v>0.117382849510758</v>
      </c>
      <c r="R4026" s="2" t="str">
        <f>IF(Global_Household_Financial_Dyna[[#This Row],[Vs country_Average]]&lt;-0.2, "Underperformer", IF(Global_Household_Financial_Dyna[[#This Row],[Vs country_Average]]&gt;0.2, "Outperformer", "Normal"))</f>
        <v>Normal</v>
      </c>
      <c r="S40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2426.3200000000002</v>
      </c>
      <c r="T40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2426.3200000000002</v>
      </c>
      <c r="U40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2426.3200000000002</v>
      </c>
      <c r="V40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2426.3200000000002</v>
      </c>
    </row>
    <row r="4027" spans="1:22" x14ac:dyDescent="0.3">
      <c r="A4027">
        <v>4037</v>
      </c>
      <c r="B4027" t="s">
        <v>12</v>
      </c>
      <c r="C4027" t="s">
        <v>13</v>
      </c>
      <c r="D4027">
        <v>5</v>
      </c>
      <c r="E4027">
        <v>3</v>
      </c>
      <c r="F4027">
        <v>5336.1</v>
      </c>
      <c r="G4027">
        <v>11406.88</v>
      </c>
      <c r="H4027">
        <v>3422.06</v>
      </c>
      <c r="I4027">
        <v>3630.85</v>
      </c>
      <c r="J4027">
        <v>4353.96</v>
      </c>
      <c r="K4027">
        <f>Global_Household_Financial_Dyna[[#This Row],[Total_Household_Income]]-Global_Household_Financial_Dyna[[#This Row],[Estimated_Taxes]]</f>
        <v>7984.82</v>
      </c>
      <c r="L4027" s="1">
        <f>Global_Household_Financial_Dyna[[#This Row],[Monthly_Savings]]/Global_Household_Financial_Dyna[[#This Row],[Net Income]]</f>
        <v>0.54527966817035323</v>
      </c>
      <c r="M4027" s="2">
        <f>Global_Household_Financial_Dyna[[#This Row],[Monthly_Expenses]]/Global_Household_Financial_Dyna[[#This Row],[Net Income]]</f>
        <v>0.45471907945326256</v>
      </c>
      <c r="N4027" t="str">
        <f>IF(Global_Household_Financial_Dyna[[#This Row],[Monthly_Savings]]&lt;0,"High Risk", IF(Global_Household_Financial_Dyna[[#This Row],[Savings Rate%]]&lt;0.1, "Medium", "Safe"))</f>
        <v>Safe</v>
      </c>
      <c r="O4027">
        <f>Global_Household_Financial_Dyna[[#This Row],[Total_Household_Income]]/Global_Household_Financial_Dyna[[#This Row],[Family_Size]]</f>
        <v>2281.3759999999997</v>
      </c>
      <c r="P4027" s="2">
        <f t="shared" si="124"/>
        <v>0.30718716818024266</v>
      </c>
      <c r="Q4027" s="2">
        <f t="shared" si="125"/>
        <v>0.23809249999011056</v>
      </c>
      <c r="R4027" s="2" t="str">
        <f>IF(Global_Household_Financial_Dyna[[#This Row],[Vs country_Average]]&lt;-0.2, "Underperformer", IF(Global_Household_Financial_Dyna[[#This Row],[Vs country_Average]]&gt;0.2, "Outperformer", "Normal"))</f>
        <v>Outperformer</v>
      </c>
      <c r="S40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4353.96</v>
      </c>
      <c r="T40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4353.96</v>
      </c>
      <c r="U40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4353.96</v>
      </c>
      <c r="V40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4353.96</v>
      </c>
    </row>
    <row r="4028" spans="1:22" x14ac:dyDescent="0.3">
      <c r="A4028">
        <v>4038</v>
      </c>
      <c r="B4028" t="s">
        <v>14</v>
      </c>
      <c r="C4028" t="s">
        <v>15</v>
      </c>
      <c r="D4028">
        <v>5</v>
      </c>
      <c r="E4028">
        <v>1</v>
      </c>
      <c r="F4028">
        <v>2936.14</v>
      </c>
      <c r="G4028">
        <v>2936.14</v>
      </c>
      <c r="H4028">
        <v>440.42</v>
      </c>
      <c r="I4028">
        <v>1107.98</v>
      </c>
      <c r="J4028">
        <v>1387.74</v>
      </c>
      <c r="K4028">
        <f>Global_Household_Financial_Dyna[[#This Row],[Total_Household_Income]]-Global_Household_Financial_Dyna[[#This Row],[Estimated_Taxes]]</f>
        <v>2495.7199999999998</v>
      </c>
      <c r="L4028" s="1">
        <f>Global_Household_Financial_Dyna[[#This Row],[Monthly_Savings]]/Global_Household_Financial_Dyna[[#This Row],[Net Income]]</f>
        <v>0.55604795409741481</v>
      </c>
      <c r="M4028" s="2">
        <f>Global_Household_Financial_Dyna[[#This Row],[Monthly_Expenses]]/Global_Household_Financial_Dyna[[#This Row],[Net Income]]</f>
        <v>0.44395204590258525</v>
      </c>
      <c r="N4028" t="str">
        <f>IF(Global_Household_Financial_Dyna[[#This Row],[Monthly_Savings]]&lt;0,"High Risk", IF(Global_Household_Financial_Dyna[[#This Row],[Savings Rate%]]&lt;0.1, "Medium", "Safe"))</f>
        <v>Safe</v>
      </c>
      <c r="O4028">
        <f>Global_Household_Financial_Dyna[[#This Row],[Total_Household_Income]]/Global_Household_Financial_Dyna[[#This Row],[Family_Size]]</f>
        <v>587.22799999999995</v>
      </c>
      <c r="P4028" s="2">
        <f t="shared" si="124"/>
        <v>0.39788995363055785</v>
      </c>
      <c r="Q4028" s="2">
        <f t="shared" si="125"/>
        <v>0.15815800046685696</v>
      </c>
      <c r="R4028" s="2" t="str">
        <f>IF(Global_Household_Financial_Dyna[[#This Row],[Vs country_Average]]&lt;-0.2, "Underperformer", IF(Global_Household_Financial_Dyna[[#This Row],[Vs country_Average]]&gt;0.2, "Outperformer", "Normal"))</f>
        <v>Normal</v>
      </c>
      <c r="S40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1387.74</v>
      </c>
      <c r="T40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1387.74</v>
      </c>
      <c r="U40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1387.74</v>
      </c>
      <c r="V40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1387.74</v>
      </c>
    </row>
    <row r="4029" spans="1:22" x14ac:dyDescent="0.3">
      <c r="A4029">
        <v>4039</v>
      </c>
      <c r="B4029" t="s">
        <v>16</v>
      </c>
      <c r="C4029" t="s">
        <v>17</v>
      </c>
      <c r="D4029">
        <v>3</v>
      </c>
      <c r="E4029">
        <v>1</v>
      </c>
      <c r="F4029">
        <v>5164.46</v>
      </c>
      <c r="G4029">
        <v>5164.46</v>
      </c>
      <c r="H4029">
        <v>1807.56</v>
      </c>
      <c r="I4029">
        <v>2821.29</v>
      </c>
      <c r="J4029">
        <v>535.61</v>
      </c>
      <c r="K4029">
        <f>Global_Household_Financial_Dyna[[#This Row],[Total_Household_Income]]-Global_Household_Financial_Dyna[[#This Row],[Estimated_Taxes]]</f>
        <v>3356.9</v>
      </c>
      <c r="L4029" s="1">
        <f>Global_Household_Financial_Dyna[[#This Row],[Monthly_Savings]]/Global_Household_Financial_Dyna[[#This Row],[Net Income]]</f>
        <v>0.15955494652804672</v>
      </c>
      <c r="M4029" s="2">
        <f>Global_Household_Financial_Dyna[[#This Row],[Monthly_Expenses]]/Global_Household_Financial_Dyna[[#This Row],[Net Income]]</f>
        <v>0.84044505347195331</v>
      </c>
      <c r="N4029" t="str">
        <f>IF(Global_Household_Financial_Dyna[[#This Row],[Monthly_Savings]]&lt;0,"High Risk", IF(Global_Household_Financial_Dyna[[#This Row],[Savings Rate%]]&lt;0.1, "Medium", "Safe"))</f>
        <v>Safe</v>
      </c>
      <c r="O4029">
        <f>Global_Household_Financial_Dyna[[#This Row],[Total_Household_Income]]/Global_Household_Financial_Dyna[[#This Row],[Family_Size]]</f>
        <v>1721.4866666666667</v>
      </c>
      <c r="P4029" s="2">
        <f t="shared" si="124"/>
        <v>0.15879799892000862</v>
      </c>
      <c r="Q4029" s="2">
        <f t="shared" si="125"/>
        <v>7.5694760803809991E-4</v>
      </c>
      <c r="R4029" s="2" t="str">
        <f>IF(Global_Household_Financial_Dyna[[#This Row],[Vs country_Average]]&lt;-0.2, "Underperformer", IF(Global_Household_Financial_Dyna[[#This Row],[Vs country_Average]]&gt;0.2, "Outperformer", "Normal"))</f>
        <v>Normal</v>
      </c>
      <c r="S40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535.61</v>
      </c>
      <c r="T40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535.61</v>
      </c>
      <c r="U40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535.61</v>
      </c>
      <c r="V40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535.61</v>
      </c>
    </row>
    <row r="4030" spans="1:22" x14ac:dyDescent="0.3">
      <c r="A4030">
        <v>4040</v>
      </c>
      <c r="B4030" t="s">
        <v>16</v>
      </c>
      <c r="C4030" t="s">
        <v>17</v>
      </c>
      <c r="D4030">
        <v>7</v>
      </c>
      <c r="E4030">
        <v>3</v>
      </c>
      <c r="F4030">
        <v>5539.28</v>
      </c>
      <c r="G4030">
        <v>13320.16</v>
      </c>
      <c r="H4030">
        <v>5328.06</v>
      </c>
      <c r="I4030">
        <v>5034.34</v>
      </c>
      <c r="J4030">
        <v>2957.76</v>
      </c>
      <c r="K4030">
        <f>Global_Household_Financial_Dyna[[#This Row],[Total_Household_Income]]-Global_Household_Financial_Dyna[[#This Row],[Estimated_Taxes]]</f>
        <v>7992.0999999999995</v>
      </c>
      <c r="L4030" s="1">
        <f>Global_Household_Financial_Dyna[[#This Row],[Monthly_Savings]]/Global_Household_Financial_Dyna[[#This Row],[Net Income]]</f>
        <v>0.37008545939114879</v>
      </c>
      <c r="M4030" s="2">
        <f>Global_Household_Financial_Dyna[[#This Row],[Monthly_Expenses]]/Global_Household_Financial_Dyna[[#This Row],[Net Income]]</f>
        <v>0.62991454060885133</v>
      </c>
      <c r="N4030" t="str">
        <f>IF(Global_Household_Financial_Dyna[[#This Row],[Monthly_Savings]]&lt;0,"High Risk", IF(Global_Household_Financial_Dyna[[#This Row],[Savings Rate%]]&lt;0.1, "Medium", "Safe"))</f>
        <v>Safe</v>
      </c>
      <c r="O4030">
        <f>Global_Household_Financial_Dyna[[#This Row],[Total_Household_Income]]/Global_Household_Financial_Dyna[[#This Row],[Family_Size]]</f>
        <v>1902.8799999999999</v>
      </c>
      <c r="P4030" s="2">
        <f t="shared" si="124"/>
        <v>0.15879799892000862</v>
      </c>
      <c r="Q4030" s="2">
        <f t="shared" si="125"/>
        <v>0.21128746047114016</v>
      </c>
      <c r="R4030" s="2" t="str">
        <f>IF(Global_Household_Financial_Dyna[[#This Row],[Vs country_Average]]&lt;-0.2, "Underperformer", IF(Global_Household_Financial_Dyna[[#This Row],[Vs country_Average]]&gt;0.2, "Outperformer", "Normal"))</f>
        <v>Outperformer</v>
      </c>
      <c r="S40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2957.76</v>
      </c>
      <c r="T40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2957.76</v>
      </c>
      <c r="U40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2957.76</v>
      </c>
      <c r="V40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2957.76</v>
      </c>
    </row>
    <row r="4031" spans="1:22" x14ac:dyDescent="0.3">
      <c r="A4031">
        <v>4041</v>
      </c>
      <c r="B4031" t="s">
        <v>12</v>
      </c>
      <c r="C4031" t="s">
        <v>13</v>
      </c>
      <c r="D4031">
        <v>8</v>
      </c>
      <c r="E4031">
        <v>1</v>
      </c>
      <c r="F4031">
        <v>6776.2</v>
      </c>
      <c r="G4031">
        <v>6776.2</v>
      </c>
      <c r="H4031">
        <v>1694.05</v>
      </c>
      <c r="I4031">
        <v>3713.83</v>
      </c>
      <c r="J4031">
        <v>1368.32</v>
      </c>
      <c r="K4031">
        <f>Global_Household_Financial_Dyna[[#This Row],[Total_Household_Income]]-Global_Household_Financial_Dyna[[#This Row],[Estimated_Taxes]]</f>
        <v>5082.1499999999996</v>
      </c>
      <c r="L4031" s="1">
        <f>Global_Household_Financial_Dyna[[#This Row],[Monthly_Savings]]/Global_Household_Financial_Dyna[[#This Row],[Net Income]]</f>
        <v>0.26924038054760291</v>
      </c>
      <c r="M4031" s="2">
        <f>Global_Household_Financial_Dyna[[#This Row],[Monthly_Expenses]]/Global_Household_Financial_Dyna[[#This Row],[Net Income]]</f>
        <v>0.7307596194523972</v>
      </c>
      <c r="N4031" t="str">
        <f>IF(Global_Household_Financial_Dyna[[#This Row],[Monthly_Savings]]&lt;0,"High Risk", IF(Global_Household_Financial_Dyna[[#This Row],[Savings Rate%]]&lt;0.1, "Medium", "Safe"))</f>
        <v>Safe</v>
      </c>
      <c r="O4031">
        <f>Global_Household_Financial_Dyna[[#This Row],[Total_Household_Income]]/Global_Household_Financial_Dyna[[#This Row],[Family_Size]]</f>
        <v>847.02499999999998</v>
      </c>
      <c r="P4031" s="2">
        <f t="shared" si="124"/>
        <v>0.30718716818024266</v>
      </c>
      <c r="Q4031" s="2">
        <f t="shared" si="125"/>
        <v>-3.7946787632639756E-2</v>
      </c>
      <c r="R4031" s="2" t="str">
        <f>IF(Global_Household_Financial_Dyna[[#This Row],[Vs country_Average]]&lt;-0.2, "Underperformer", IF(Global_Household_Financial_Dyna[[#This Row],[Vs country_Average]]&gt;0.2, "Outperformer", "Normal"))</f>
        <v>Normal</v>
      </c>
      <c r="S40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1368.32</v>
      </c>
      <c r="T40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1368.32</v>
      </c>
      <c r="U40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1368.32</v>
      </c>
      <c r="V40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1368.32</v>
      </c>
    </row>
    <row r="4032" spans="1:22" x14ac:dyDescent="0.3">
      <c r="A4032">
        <v>4042</v>
      </c>
      <c r="B4032" t="s">
        <v>10</v>
      </c>
      <c r="C4032" t="s">
        <v>11</v>
      </c>
      <c r="D4032">
        <v>7</v>
      </c>
      <c r="E4032">
        <v>3</v>
      </c>
      <c r="F4032">
        <v>712.68</v>
      </c>
      <c r="G4032">
        <v>1466.59</v>
      </c>
      <c r="H4032">
        <v>146.66</v>
      </c>
      <c r="I4032">
        <v>983.9</v>
      </c>
      <c r="J4032">
        <v>336.03</v>
      </c>
      <c r="K4032">
        <f>Global_Household_Financial_Dyna[[#This Row],[Total_Household_Income]]-Global_Household_Financial_Dyna[[#This Row],[Estimated_Taxes]]</f>
        <v>1319.9299999999998</v>
      </c>
      <c r="L4032" s="1">
        <f>Global_Household_Financial_Dyna[[#This Row],[Monthly_Savings]]/Global_Household_Financial_Dyna[[#This Row],[Net Income]]</f>
        <v>0.25458168236194345</v>
      </c>
      <c r="M4032" s="2">
        <f>Global_Household_Financial_Dyna[[#This Row],[Monthly_Expenses]]/Global_Household_Financial_Dyna[[#This Row],[Net Income]]</f>
        <v>0.74541831763805666</v>
      </c>
      <c r="N4032" t="str">
        <f>IF(Global_Household_Financial_Dyna[[#This Row],[Monthly_Savings]]&lt;0,"High Risk", IF(Global_Household_Financial_Dyna[[#This Row],[Savings Rate%]]&lt;0.1, "Medium", "Safe"))</f>
        <v>Safe</v>
      </c>
      <c r="O4032">
        <f>Global_Household_Financial_Dyna[[#This Row],[Total_Household_Income]]/Global_Household_Financial_Dyna[[#This Row],[Family_Size]]</f>
        <v>209.51285714285714</v>
      </c>
      <c r="P4032" s="2">
        <f t="shared" si="124"/>
        <v>0.42077341556833553</v>
      </c>
      <c r="Q4032" s="2">
        <f t="shared" si="125"/>
        <v>-0.16619173320639208</v>
      </c>
      <c r="R4032" s="2" t="str">
        <f>IF(Global_Household_Financial_Dyna[[#This Row],[Vs country_Average]]&lt;-0.2, "Underperformer", IF(Global_Household_Financial_Dyna[[#This Row],[Vs country_Average]]&gt;0.2, "Outperformer", "Normal"))</f>
        <v>Normal</v>
      </c>
      <c r="S40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336.03</v>
      </c>
      <c r="T40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336.03</v>
      </c>
      <c r="U40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336.03</v>
      </c>
      <c r="V40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336.03</v>
      </c>
    </row>
    <row r="4033" spans="1:22" x14ac:dyDescent="0.3">
      <c r="A4033">
        <v>4043</v>
      </c>
      <c r="B4033" t="s">
        <v>10</v>
      </c>
      <c r="C4033" t="s">
        <v>22</v>
      </c>
      <c r="D4033">
        <v>5</v>
      </c>
      <c r="E4033">
        <v>2</v>
      </c>
      <c r="F4033">
        <v>553.37</v>
      </c>
      <c r="G4033">
        <v>927.01</v>
      </c>
      <c r="H4033">
        <v>92.7</v>
      </c>
      <c r="I4033">
        <v>790.05</v>
      </c>
      <c r="J4033">
        <v>44.26</v>
      </c>
      <c r="K4033">
        <f>Global_Household_Financial_Dyna[[#This Row],[Total_Household_Income]]-Global_Household_Financial_Dyna[[#This Row],[Estimated_Taxes]]</f>
        <v>834.31</v>
      </c>
      <c r="L4033" s="1">
        <f>Global_Household_Financial_Dyna[[#This Row],[Monthly_Savings]]/Global_Household_Financial_Dyna[[#This Row],[Net Income]]</f>
        <v>5.3049825604391657E-2</v>
      </c>
      <c r="M4033" s="2">
        <f>Global_Household_Financial_Dyna[[#This Row],[Monthly_Expenses]]/Global_Household_Financial_Dyna[[#This Row],[Net Income]]</f>
        <v>0.94695017439560836</v>
      </c>
      <c r="N4033" t="str">
        <f>IF(Global_Household_Financial_Dyna[[#This Row],[Monthly_Savings]]&lt;0,"High Risk", IF(Global_Household_Financial_Dyna[[#This Row],[Savings Rate%]]&lt;0.1, "Medium", "Safe"))</f>
        <v>Medium</v>
      </c>
      <c r="O4033">
        <f>Global_Household_Financial_Dyna[[#This Row],[Total_Household_Income]]/Global_Household_Financial_Dyna[[#This Row],[Family_Size]]</f>
        <v>185.40199999999999</v>
      </c>
      <c r="P4033" s="2">
        <f t="shared" si="124"/>
        <v>0.42077341556833553</v>
      </c>
      <c r="Q4033" s="2">
        <f t="shared" si="125"/>
        <v>-0.36772358996394389</v>
      </c>
      <c r="R4033" s="2" t="str">
        <f>IF(Global_Household_Financial_Dyna[[#This Row],[Vs country_Average]]&lt;-0.2, "Underperformer", IF(Global_Household_Financial_Dyna[[#This Row],[Vs country_Average]]&gt;0.2, "Outperformer", "Normal"))</f>
        <v>Underperformer</v>
      </c>
      <c r="S40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44.26</v>
      </c>
      <c r="T40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44.26</v>
      </c>
      <c r="U40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44.26</v>
      </c>
      <c r="V40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44.26</v>
      </c>
    </row>
    <row r="4034" spans="1:22" x14ac:dyDescent="0.3">
      <c r="A4034">
        <v>4044</v>
      </c>
      <c r="B4034" t="s">
        <v>16</v>
      </c>
      <c r="C4034" t="s">
        <v>21</v>
      </c>
      <c r="D4034">
        <v>2</v>
      </c>
      <c r="E4034">
        <v>1</v>
      </c>
      <c r="F4034">
        <v>2336.2800000000002</v>
      </c>
      <c r="G4034">
        <v>2336.2800000000002</v>
      </c>
      <c r="H4034">
        <v>817.7</v>
      </c>
      <c r="I4034">
        <v>1659.5</v>
      </c>
      <c r="J4034">
        <v>-140.91999999999999</v>
      </c>
      <c r="K4034">
        <f>Global_Household_Financial_Dyna[[#This Row],[Total_Household_Income]]-Global_Household_Financial_Dyna[[#This Row],[Estimated_Taxes]]</f>
        <v>1518.5800000000002</v>
      </c>
      <c r="L4034" s="1">
        <f>Global_Household_Financial_Dyna[[#This Row],[Monthly_Savings]]/Global_Household_Financial_Dyna[[#This Row],[Net Income]]</f>
        <v>-9.2797218454082092E-2</v>
      </c>
      <c r="M4034" s="2">
        <f>Global_Household_Financial_Dyna[[#This Row],[Monthly_Expenses]]/Global_Household_Financial_Dyna[[#This Row],[Net Income]]</f>
        <v>1.092797218454082</v>
      </c>
      <c r="N4034" t="str">
        <f>IF(Global_Household_Financial_Dyna[[#This Row],[Monthly_Savings]]&lt;0,"High Risk", IF(Global_Household_Financial_Dyna[[#This Row],[Savings Rate%]]&lt;0.1, "Medium", "Safe"))</f>
        <v>High Risk</v>
      </c>
      <c r="O4034">
        <f>Global_Household_Financial_Dyna[[#This Row],[Total_Household_Income]]/Global_Household_Financial_Dyna[[#This Row],[Family_Size]]</f>
        <v>1168.1400000000001</v>
      </c>
      <c r="P4034" s="2">
        <f t="shared" ref="P4034:P4097" si="126">AVERAGEIF($B$2:$B$4986,$B4034,$L$2:$L$4986)</f>
        <v>0.15879799892000862</v>
      </c>
      <c r="Q4034" s="2">
        <f t="shared" ref="Q4034:Q4097" si="127">L4034-P4034</f>
        <v>-0.25159521737409074</v>
      </c>
      <c r="R4034" s="2" t="str">
        <f>IF(Global_Household_Financial_Dyna[[#This Row],[Vs country_Average]]&lt;-0.2, "Underperformer", IF(Global_Household_Financial_Dyna[[#This Row],[Vs country_Average]]&gt;0.2, "Outperformer", "Normal"))</f>
        <v>Underperformer</v>
      </c>
      <c r="S40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-57.944999999999979</v>
      </c>
      <c r="T40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25.03</v>
      </c>
      <c r="U40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108.00499999999997</v>
      </c>
      <c r="V40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190.98</v>
      </c>
    </row>
    <row r="4035" spans="1:22" x14ac:dyDescent="0.3">
      <c r="A4035">
        <v>4045</v>
      </c>
      <c r="B4035" t="s">
        <v>10</v>
      </c>
      <c r="C4035" t="s">
        <v>22</v>
      </c>
      <c r="D4035">
        <v>3</v>
      </c>
      <c r="E4035">
        <v>1</v>
      </c>
      <c r="F4035">
        <v>1012.04</v>
      </c>
      <c r="G4035">
        <v>1012.04</v>
      </c>
      <c r="H4035">
        <v>101.2</v>
      </c>
      <c r="I4035">
        <v>511.24</v>
      </c>
      <c r="J4035">
        <v>399.59</v>
      </c>
      <c r="K4035">
        <f>Global_Household_Financial_Dyna[[#This Row],[Total_Household_Income]]-Global_Household_Financial_Dyna[[#This Row],[Estimated_Taxes]]</f>
        <v>910.83999999999992</v>
      </c>
      <c r="L4035" s="1">
        <f>Global_Household_Financial_Dyna[[#This Row],[Monthly_Savings]]/Global_Household_Financial_Dyna[[#This Row],[Net Income]]</f>
        <v>0.4387049317113873</v>
      </c>
      <c r="M4035" s="2">
        <f>Global_Household_Financial_Dyna[[#This Row],[Monthly_Expenses]]/Global_Household_Financial_Dyna[[#This Row],[Net Income]]</f>
        <v>0.56128408941197139</v>
      </c>
      <c r="N4035" t="str">
        <f>IF(Global_Household_Financial_Dyna[[#This Row],[Monthly_Savings]]&lt;0,"High Risk", IF(Global_Household_Financial_Dyna[[#This Row],[Savings Rate%]]&lt;0.1, "Medium", "Safe"))</f>
        <v>Safe</v>
      </c>
      <c r="O4035">
        <f>Global_Household_Financial_Dyna[[#This Row],[Total_Household_Income]]/Global_Household_Financial_Dyna[[#This Row],[Family_Size]]</f>
        <v>337.34666666666664</v>
      </c>
      <c r="P4035" s="2">
        <f t="shared" si="126"/>
        <v>0.42077341556833553</v>
      </c>
      <c r="Q4035" s="2">
        <f t="shared" si="127"/>
        <v>1.7931516143051773E-2</v>
      </c>
      <c r="R4035" s="2" t="str">
        <f>IF(Global_Household_Financial_Dyna[[#This Row],[Vs country_Average]]&lt;-0.2, "Underperformer", IF(Global_Household_Financial_Dyna[[#This Row],[Vs country_Average]]&gt;0.2, "Outperformer", "Normal"))</f>
        <v>Normal</v>
      </c>
      <c r="S40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399.59</v>
      </c>
      <c r="T40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399.59</v>
      </c>
      <c r="U40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399.59</v>
      </c>
      <c r="V40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399.59</v>
      </c>
    </row>
    <row r="4036" spans="1:22" x14ac:dyDescent="0.3">
      <c r="A4036">
        <v>4046</v>
      </c>
      <c r="B4036" t="s">
        <v>10</v>
      </c>
      <c r="C4036" t="s">
        <v>22</v>
      </c>
      <c r="D4036">
        <v>7</v>
      </c>
      <c r="E4036">
        <v>3</v>
      </c>
      <c r="F4036">
        <v>953.08</v>
      </c>
      <c r="G4036">
        <v>2060.44</v>
      </c>
      <c r="H4036">
        <v>206.04</v>
      </c>
      <c r="I4036">
        <v>878.87</v>
      </c>
      <c r="J4036">
        <v>975.53</v>
      </c>
      <c r="K4036">
        <f>Global_Household_Financial_Dyna[[#This Row],[Total_Household_Income]]-Global_Household_Financial_Dyna[[#This Row],[Estimated_Taxes]]</f>
        <v>1854.4</v>
      </c>
      <c r="L4036" s="1">
        <f>Global_Household_Financial_Dyna[[#This Row],[Monthly_Savings]]/Global_Household_Financial_Dyna[[#This Row],[Net Income]]</f>
        <v>0.52606233822260562</v>
      </c>
      <c r="M4036" s="2">
        <f>Global_Household_Financial_Dyna[[#This Row],[Monthly_Expenses]]/Global_Household_Financial_Dyna[[#This Row],[Net Income]]</f>
        <v>0.47393766177739427</v>
      </c>
      <c r="N4036" t="str">
        <f>IF(Global_Household_Financial_Dyna[[#This Row],[Monthly_Savings]]&lt;0,"High Risk", IF(Global_Household_Financial_Dyna[[#This Row],[Savings Rate%]]&lt;0.1, "Medium", "Safe"))</f>
        <v>Safe</v>
      </c>
      <c r="O4036">
        <f>Global_Household_Financial_Dyna[[#This Row],[Total_Household_Income]]/Global_Household_Financial_Dyna[[#This Row],[Family_Size]]</f>
        <v>294.34857142857146</v>
      </c>
      <c r="P4036" s="2">
        <f t="shared" si="126"/>
        <v>0.42077341556833553</v>
      </c>
      <c r="Q4036" s="2">
        <f t="shared" si="127"/>
        <v>0.10528892265427009</v>
      </c>
      <c r="R4036" s="2" t="str">
        <f>IF(Global_Household_Financial_Dyna[[#This Row],[Vs country_Average]]&lt;-0.2, "Underperformer", IF(Global_Household_Financial_Dyna[[#This Row],[Vs country_Average]]&gt;0.2, "Outperformer", "Normal"))</f>
        <v>Normal</v>
      </c>
      <c r="S40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975.53</v>
      </c>
      <c r="T40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975.53</v>
      </c>
      <c r="U40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975.53</v>
      </c>
      <c r="V40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975.53</v>
      </c>
    </row>
    <row r="4037" spans="1:22" x14ac:dyDescent="0.3">
      <c r="A4037">
        <v>4047</v>
      </c>
      <c r="B4037" t="s">
        <v>10</v>
      </c>
      <c r="C4037" t="s">
        <v>22</v>
      </c>
      <c r="D4037">
        <v>5</v>
      </c>
      <c r="E4037">
        <v>2</v>
      </c>
      <c r="F4037">
        <v>587.65</v>
      </c>
      <c r="G4037">
        <v>1014.5</v>
      </c>
      <c r="H4037">
        <v>101.45</v>
      </c>
      <c r="I4037">
        <v>484.49</v>
      </c>
      <c r="J4037">
        <v>428.56</v>
      </c>
      <c r="K4037">
        <f>Global_Household_Financial_Dyna[[#This Row],[Total_Household_Income]]-Global_Household_Financial_Dyna[[#This Row],[Estimated_Taxes]]</f>
        <v>913.05</v>
      </c>
      <c r="L4037" s="1">
        <f>Global_Household_Financial_Dyna[[#This Row],[Monthly_Savings]]/Global_Household_Financial_Dyna[[#This Row],[Net Income]]</f>
        <v>0.46937188543891356</v>
      </c>
      <c r="M4037" s="2">
        <f>Global_Household_Financial_Dyna[[#This Row],[Monthly_Expenses]]/Global_Household_Financial_Dyna[[#This Row],[Net Income]]</f>
        <v>0.53062811456108649</v>
      </c>
      <c r="N4037" t="str">
        <f>IF(Global_Household_Financial_Dyna[[#This Row],[Monthly_Savings]]&lt;0,"High Risk", IF(Global_Household_Financial_Dyna[[#This Row],[Savings Rate%]]&lt;0.1, "Medium", "Safe"))</f>
        <v>Safe</v>
      </c>
      <c r="O4037">
        <f>Global_Household_Financial_Dyna[[#This Row],[Total_Household_Income]]/Global_Household_Financial_Dyna[[#This Row],[Family_Size]]</f>
        <v>202.9</v>
      </c>
      <c r="P4037" s="2">
        <f t="shared" si="126"/>
        <v>0.42077341556833553</v>
      </c>
      <c r="Q4037" s="2">
        <f t="shared" si="127"/>
        <v>4.8598469870578032E-2</v>
      </c>
      <c r="R4037" s="2" t="str">
        <f>IF(Global_Household_Financial_Dyna[[#This Row],[Vs country_Average]]&lt;-0.2, "Underperformer", IF(Global_Household_Financial_Dyna[[#This Row],[Vs country_Average]]&gt;0.2, "Outperformer", "Normal"))</f>
        <v>Normal</v>
      </c>
      <c r="S40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428.56</v>
      </c>
      <c r="T40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428.56</v>
      </c>
      <c r="U40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428.56</v>
      </c>
      <c r="V40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428.56</v>
      </c>
    </row>
    <row r="4038" spans="1:22" x14ac:dyDescent="0.3">
      <c r="A4038">
        <v>4048</v>
      </c>
      <c r="B4038" t="s">
        <v>16</v>
      </c>
      <c r="C4038" t="s">
        <v>17</v>
      </c>
      <c r="D4038">
        <v>3</v>
      </c>
      <c r="E4038">
        <v>3</v>
      </c>
      <c r="F4038">
        <v>6710.5</v>
      </c>
      <c r="G4038">
        <v>14717.43</v>
      </c>
      <c r="H4038">
        <v>5886.97</v>
      </c>
      <c r="I4038">
        <v>2433.09</v>
      </c>
      <c r="J4038">
        <v>6397.37</v>
      </c>
      <c r="K4038">
        <f>Global_Household_Financial_Dyna[[#This Row],[Total_Household_Income]]-Global_Household_Financial_Dyna[[#This Row],[Estimated_Taxes]]</f>
        <v>8830.4599999999991</v>
      </c>
      <c r="L4038" s="1">
        <f>Global_Household_Financial_Dyna[[#This Row],[Monthly_Savings]]/Global_Household_Financial_Dyna[[#This Row],[Net Income]]</f>
        <v>0.72446622259769033</v>
      </c>
      <c r="M4038" s="2">
        <f>Global_Household_Financial_Dyna[[#This Row],[Monthly_Expenses]]/Global_Household_Financial_Dyna[[#This Row],[Net Income]]</f>
        <v>0.27553377740230978</v>
      </c>
      <c r="N4038" t="str">
        <f>IF(Global_Household_Financial_Dyna[[#This Row],[Monthly_Savings]]&lt;0,"High Risk", IF(Global_Household_Financial_Dyna[[#This Row],[Savings Rate%]]&lt;0.1, "Medium", "Safe"))</f>
        <v>Safe</v>
      </c>
      <c r="O4038">
        <f>Global_Household_Financial_Dyna[[#This Row],[Total_Household_Income]]/Global_Household_Financial_Dyna[[#This Row],[Family_Size]]</f>
        <v>4905.8100000000004</v>
      </c>
      <c r="P4038" s="2">
        <f t="shared" si="126"/>
        <v>0.15879799892000862</v>
      </c>
      <c r="Q4038" s="2">
        <f t="shared" si="127"/>
        <v>0.56566822367768177</v>
      </c>
      <c r="R4038" s="2" t="str">
        <f>IF(Global_Household_Financial_Dyna[[#This Row],[Vs country_Average]]&lt;-0.2, "Underperformer", IF(Global_Household_Financial_Dyna[[#This Row],[Vs country_Average]]&gt;0.2, "Outperformer", "Normal"))</f>
        <v>Outperformer</v>
      </c>
      <c r="S40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6397.37</v>
      </c>
      <c r="T40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6397.37</v>
      </c>
      <c r="U40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6397.37</v>
      </c>
      <c r="V40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6397.37</v>
      </c>
    </row>
    <row r="4039" spans="1:22" x14ac:dyDescent="0.3">
      <c r="A4039">
        <v>4049</v>
      </c>
      <c r="B4039" t="s">
        <v>12</v>
      </c>
      <c r="C4039" t="s">
        <v>13</v>
      </c>
      <c r="D4039">
        <v>8</v>
      </c>
      <c r="E4039">
        <v>3</v>
      </c>
      <c r="F4039">
        <v>4206.5</v>
      </c>
      <c r="G4039">
        <v>10509.16</v>
      </c>
      <c r="H4039">
        <v>3152.75</v>
      </c>
      <c r="I4039">
        <v>6091.78</v>
      </c>
      <c r="J4039">
        <v>1264.6300000000001</v>
      </c>
      <c r="K4039">
        <f>Global_Household_Financial_Dyna[[#This Row],[Total_Household_Income]]-Global_Household_Financial_Dyna[[#This Row],[Estimated_Taxes]]</f>
        <v>7356.41</v>
      </c>
      <c r="L4039" s="1">
        <f>Global_Household_Financial_Dyna[[#This Row],[Monthly_Savings]]/Global_Household_Financial_Dyna[[#This Row],[Net Income]]</f>
        <v>0.17190858040810669</v>
      </c>
      <c r="M4039" s="2">
        <f>Global_Household_Financial_Dyna[[#This Row],[Monthly_Expenses]]/Global_Household_Financial_Dyna[[#This Row],[Net Income]]</f>
        <v>0.82809141959189336</v>
      </c>
      <c r="N4039" t="str">
        <f>IF(Global_Household_Financial_Dyna[[#This Row],[Monthly_Savings]]&lt;0,"High Risk", IF(Global_Household_Financial_Dyna[[#This Row],[Savings Rate%]]&lt;0.1, "Medium", "Safe"))</f>
        <v>Safe</v>
      </c>
      <c r="O4039">
        <f>Global_Household_Financial_Dyna[[#This Row],[Total_Household_Income]]/Global_Household_Financial_Dyna[[#This Row],[Family_Size]]</f>
        <v>1313.645</v>
      </c>
      <c r="P4039" s="2">
        <f t="shared" si="126"/>
        <v>0.30718716818024266</v>
      </c>
      <c r="Q4039" s="2">
        <f t="shared" si="127"/>
        <v>-0.13527858777213597</v>
      </c>
      <c r="R4039" s="2" t="str">
        <f>IF(Global_Household_Financial_Dyna[[#This Row],[Vs country_Average]]&lt;-0.2, "Underperformer", IF(Global_Household_Financial_Dyna[[#This Row],[Vs country_Average]]&gt;0.2, "Outperformer", "Normal"))</f>
        <v>Normal</v>
      </c>
      <c r="S40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1264.6300000000001</v>
      </c>
      <c r="T40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1264.6300000000001</v>
      </c>
      <c r="U40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1264.6300000000001</v>
      </c>
      <c r="V40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1264.6300000000001</v>
      </c>
    </row>
    <row r="4040" spans="1:22" x14ac:dyDescent="0.3">
      <c r="A4040">
        <v>4050</v>
      </c>
      <c r="B4040" t="s">
        <v>18</v>
      </c>
      <c r="C4040" t="s">
        <v>19</v>
      </c>
      <c r="D4040">
        <v>2</v>
      </c>
      <c r="E4040">
        <v>1</v>
      </c>
      <c r="F4040">
        <v>4175.3500000000004</v>
      </c>
      <c r="G4040">
        <v>4175.3500000000004</v>
      </c>
      <c r="H4040">
        <v>918.58</v>
      </c>
      <c r="I4040">
        <v>2039.89</v>
      </c>
      <c r="J4040">
        <v>1216.8900000000001</v>
      </c>
      <c r="K4040">
        <f>Global_Household_Financial_Dyna[[#This Row],[Total_Household_Income]]-Global_Household_Financial_Dyna[[#This Row],[Estimated_Taxes]]</f>
        <v>3256.7700000000004</v>
      </c>
      <c r="L4040" s="1">
        <f>Global_Household_Financial_Dyna[[#This Row],[Monthly_Savings]]/Global_Household_Financial_Dyna[[#This Row],[Net Income]]</f>
        <v>0.37364935196529075</v>
      </c>
      <c r="M4040" s="2">
        <f>Global_Household_Financial_Dyna[[#This Row],[Monthly_Expenses]]/Global_Household_Financial_Dyna[[#This Row],[Net Income]]</f>
        <v>0.62635371856164235</v>
      </c>
      <c r="N4040" t="str">
        <f>IF(Global_Household_Financial_Dyna[[#This Row],[Monthly_Savings]]&lt;0,"High Risk", IF(Global_Household_Financial_Dyna[[#This Row],[Savings Rate%]]&lt;0.1, "Medium", "Safe"))</f>
        <v>Safe</v>
      </c>
      <c r="O4040">
        <f>Global_Household_Financial_Dyna[[#This Row],[Total_Household_Income]]/Global_Household_Financial_Dyna[[#This Row],[Family_Size]]</f>
        <v>2087.6750000000002</v>
      </c>
      <c r="P4040" s="2">
        <f t="shared" si="126"/>
        <v>0.32336204947805613</v>
      </c>
      <c r="Q4040" s="2">
        <f t="shared" si="127"/>
        <v>5.028730248723462E-2</v>
      </c>
      <c r="R4040" s="2" t="str">
        <f>IF(Global_Household_Financial_Dyna[[#This Row],[Vs country_Average]]&lt;-0.2, "Underperformer", IF(Global_Household_Financial_Dyna[[#This Row],[Vs country_Average]]&gt;0.2, "Outperformer", "Normal"))</f>
        <v>Normal</v>
      </c>
      <c r="S40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1216.8900000000001</v>
      </c>
      <c r="T40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1216.8900000000001</v>
      </c>
      <c r="U40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1216.8900000000001</v>
      </c>
      <c r="V40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1216.8900000000001</v>
      </c>
    </row>
    <row r="4041" spans="1:22" x14ac:dyDescent="0.3">
      <c r="A4041">
        <v>4051</v>
      </c>
      <c r="B4041" t="s">
        <v>12</v>
      </c>
      <c r="C4041" t="s">
        <v>13</v>
      </c>
      <c r="D4041">
        <v>5</v>
      </c>
      <c r="E4041">
        <v>3</v>
      </c>
      <c r="F4041">
        <v>2282.84</v>
      </c>
      <c r="G4041">
        <v>5718.42</v>
      </c>
      <c r="H4041">
        <v>1429.61</v>
      </c>
      <c r="I4041">
        <v>4283.7700000000004</v>
      </c>
      <c r="J4041">
        <v>5.05</v>
      </c>
      <c r="K4041">
        <f>Global_Household_Financial_Dyna[[#This Row],[Total_Household_Income]]-Global_Household_Financial_Dyna[[#This Row],[Estimated_Taxes]]</f>
        <v>4288.8100000000004</v>
      </c>
      <c r="L4041" s="1">
        <f>Global_Household_Financial_Dyna[[#This Row],[Monthly_Savings]]/Global_Household_Financial_Dyna[[#This Row],[Net Income]]</f>
        <v>1.1774827982587242E-3</v>
      </c>
      <c r="M4041" s="2">
        <f>Global_Household_Financial_Dyna[[#This Row],[Monthly_Expenses]]/Global_Household_Financial_Dyna[[#This Row],[Net Income]]</f>
        <v>0.99882484885084677</v>
      </c>
      <c r="N4041" t="str">
        <f>IF(Global_Household_Financial_Dyna[[#This Row],[Monthly_Savings]]&lt;0,"High Risk", IF(Global_Household_Financial_Dyna[[#This Row],[Savings Rate%]]&lt;0.1, "Medium", "Safe"))</f>
        <v>Medium</v>
      </c>
      <c r="O4041">
        <f>Global_Household_Financial_Dyna[[#This Row],[Total_Household_Income]]/Global_Household_Financial_Dyna[[#This Row],[Family_Size]]</f>
        <v>1143.684</v>
      </c>
      <c r="P4041" s="2">
        <f t="shared" si="126"/>
        <v>0.30718716818024266</v>
      </c>
      <c r="Q4041" s="2">
        <f t="shared" si="127"/>
        <v>-0.30600968538198392</v>
      </c>
      <c r="R4041" s="2" t="str">
        <f>IF(Global_Household_Financial_Dyna[[#This Row],[Vs country_Average]]&lt;-0.2, "Underperformer", IF(Global_Household_Financial_Dyna[[#This Row],[Vs country_Average]]&gt;0.2, "Outperformer", "Normal"))</f>
        <v>Underperformer</v>
      </c>
      <c r="S40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5.05</v>
      </c>
      <c r="T40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5.05</v>
      </c>
      <c r="U40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5.05</v>
      </c>
      <c r="V40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5.05</v>
      </c>
    </row>
    <row r="4042" spans="1:22" x14ac:dyDescent="0.3">
      <c r="A4042">
        <v>4052</v>
      </c>
      <c r="B4042" t="s">
        <v>16</v>
      </c>
      <c r="C4042" t="s">
        <v>17</v>
      </c>
      <c r="D4042">
        <v>8</v>
      </c>
      <c r="E4042">
        <v>3</v>
      </c>
      <c r="F4042">
        <v>3660.33</v>
      </c>
      <c r="G4042">
        <v>7679.13</v>
      </c>
      <c r="H4042">
        <v>2687.69</v>
      </c>
      <c r="I4042">
        <v>5568.89</v>
      </c>
      <c r="J4042">
        <v>-577.45000000000005</v>
      </c>
      <c r="K4042">
        <f>Global_Household_Financial_Dyna[[#This Row],[Total_Household_Income]]-Global_Household_Financial_Dyna[[#This Row],[Estimated_Taxes]]</f>
        <v>4991.4400000000005</v>
      </c>
      <c r="L4042" s="1">
        <f>Global_Household_Financial_Dyna[[#This Row],[Monthly_Savings]]/Global_Household_Financial_Dyna[[#This Row],[Net Income]]</f>
        <v>-0.11568805795521933</v>
      </c>
      <c r="M4042" s="2">
        <f>Global_Household_Financial_Dyna[[#This Row],[Monthly_Expenses]]/Global_Household_Financial_Dyna[[#This Row],[Net Income]]</f>
        <v>1.1156880579552193</v>
      </c>
      <c r="N4042" t="str">
        <f>IF(Global_Household_Financial_Dyna[[#This Row],[Monthly_Savings]]&lt;0,"High Risk", IF(Global_Household_Financial_Dyna[[#This Row],[Savings Rate%]]&lt;0.1, "Medium", "Safe"))</f>
        <v>High Risk</v>
      </c>
      <c r="O4042">
        <f>Global_Household_Financial_Dyna[[#This Row],[Total_Household_Income]]/Global_Household_Financial_Dyna[[#This Row],[Family_Size]]</f>
        <v>959.89125000000001</v>
      </c>
      <c r="P4042" s="2">
        <f t="shared" si="126"/>
        <v>0.15879799892000862</v>
      </c>
      <c r="Q4042" s="2">
        <f t="shared" si="127"/>
        <v>-0.27448605687522798</v>
      </c>
      <c r="R4042" s="2" t="str">
        <f>IF(Global_Household_Financial_Dyna[[#This Row],[Vs country_Average]]&lt;-0.2, "Underperformer", IF(Global_Household_Financial_Dyna[[#This Row],[Vs country_Average]]&gt;0.2, "Outperformer", "Normal"))</f>
        <v>Underperformer</v>
      </c>
      <c r="S40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-299.00550000000004</v>
      </c>
      <c r="T40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-20.561000000000035</v>
      </c>
      <c r="U40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257.88349999999991</v>
      </c>
      <c r="V40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536.32799999999997</v>
      </c>
    </row>
    <row r="4043" spans="1:22" x14ac:dyDescent="0.3">
      <c r="A4043">
        <v>4053</v>
      </c>
      <c r="B4043" t="s">
        <v>14</v>
      </c>
      <c r="C4043" t="s">
        <v>15</v>
      </c>
      <c r="D4043">
        <v>1</v>
      </c>
      <c r="E4043">
        <v>1</v>
      </c>
      <c r="F4043">
        <v>982.83</v>
      </c>
      <c r="G4043">
        <v>982.83</v>
      </c>
      <c r="H4043">
        <v>147.41999999999999</v>
      </c>
      <c r="I4043">
        <v>457.54</v>
      </c>
      <c r="J4043">
        <v>377.87</v>
      </c>
      <c r="K4043">
        <f>Global_Household_Financial_Dyna[[#This Row],[Total_Household_Income]]-Global_Household_Financial_Dyna[[#This Row],[Estimated_Taxes]]</f>
        <v>835.41000000000008</v>
      </c>
      <c r="L4043" s="1">
        <f>Global_Household_Financial_Dyna[[#This Row],[Monthly_Savings]]/Global_Household_Financial_Dyna[[#This Row],[Net Income]]</f>
        <v>0.45231682646844062</v>
      </c>
      <c r="M4043" s="2">
        <f>Global_Household_Financial_Dyna[[#This Row],[Monthly_Expenses]]/Global_Household_Financial_Dyna[[#This Row],[Net Income]]</f>
        <v>0.54768317353155938</v>
      </c>
      <c r="N4043" t="str">
        <f>IF(Global_Household_Financial_Dyna[[#This Row],[Monthly_Savings]]&lt;0,"High Risk", IF(Global_Household_Financial_Dyna[[#This Row],[Savings Rate%]]&lt;0.1, "Medium", "Safe"))</f>
        <v>Safe</v>
      </c>
      <c r="O4043">
        <f>Global_Household_Financial_Dyna[[#This Row],[Total_Household_Income]]/Global_Household_Financial_Dyna[[#This Row],[Family_Size]]</f>
        <v>982.83</v>
      </c>
      <c r="P4043" s="2">
        <f t="shared" si="126"/>
        <v>0.39788995363055785</v>
      </c>
      <c r="Q4043" s="2">
        <f t="shared" si="127"/>
        <v>5.4426872837882778E-2</v>
      </c>
      <c r="R4043" s="2" t="str">
        <f>IF(Global_Household_Financial_Dyna[[#This Row],[Vs country_Average]]&lt;-0.2, "Underperformer", IF(Global_Household_Financial_Dyna[[#This Row],[Vs country_Average]]&gt;0.2, "Outperformer", "Normal"))</f>
        <v>Normal</v>
      </c>
      <c r="S40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377.87</v>
      </c>
      <c r="T40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377.87</v>
      </c>
      <c r="U40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377.87</v>
      </c>
      <c r="V40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377.87</v>
      </c>
    </row>
    <row r="4044" spans="1:22" x14ac:dyDescent="0.3">
      <c r="A4044">
        <v>4054</v>
      </c>
      <c r="B4044" t="s">
        <v>16</v>
      </c>
      <c r="C4044" t="s">
        <v>21</v>
      </c>
      <c r="D4044">
        <v>8</v>
      </c>
      <c r="E4044">
        <v>3</v>
      </c>
      <c r="F4044">
        <v>1376.24</v>
      </c>
      <c r="G4044">
        <v>3080.05</v>
      </c>
      <c r="H4044">
        <v>1078.02</v>
      </c>
      <c r="I4044">
        <v>2922.97</v>
      </c>
      <c r="J4044">
        <v>-920.94</v>
      </c>
      <c r="K4044">
        <f>Global_Household_Financial_Dyna[[#This Row],[Total_Household_Income]]-Global_Household_Financial_Dyna[[#This Row],[Estimated_Taxes]]</f>
        <v>2002.0300000000002</v>
      </c>
      <c r="L4044" s="1">
        <f>Global_Household_Financial_Dyna[[#This Row],[Monthly_Savings]]/Global_Household_Financial_Dyna[[#This Row],[Net Income]]</f>
        <v>-0.46000309685669044</v>
      </c>
      <c r="M4044" s="2">
        <f>Global_Household_Financial_Dyna[[#This Row],[Monthly_Expenses]]/Global_Household_Financial_Dyna[[#This Row],[Net Income]]</f>
        <v>1.4600030968566902</v>
      </c>
      <c r="N4044" t="str">
        <f>IF(Global_Household_Financial_Dyna[[#This Row],[Monthly_Savings]]&lt;0,"High Risk", IF(Global_Household_Financial_Dyna[[#This Row],[Savings Rate%]]&lt;0.1, "Medium", "Safe"))</f>
        <v>High Risk</v>
      </c>
      <c r="O4044">
        <f>Global_Household_Financial_Dyna[[#This Row],[Total_Household_Income]]/Global_Household_Financial_Dyna[[#This Row],[Family_Size]]</f>
        <v>385.00625000000002</v>
      </c>
      <c r="P4044" s="2">
        <f t="shared" si="126"/>
        <v>0.15879799892000862</v>
      </c>
      <c r="Q4044" s="2">
        <f t="shared" si="127"/>
        <v>-0.61880109577669906</v>
      </c>
      <c r="R4044" s="2" t="str">
        <f>IF(Global_Household_Financial_Dyna[[#This Row],[Vs country_Average]]&lt;-0.2, "Underperformer", IF(Global_Household_Financial_Dyna[[#This Row],[Vs country_Average]]&gt;0.2, "Outperformer", "Normal"))</f>
        <v>Underperformer</v>
      </c>
      <c r="S40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-774.79150000000004</v>
      </c>
      <c r="T40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-628.64300000000003</v>
      </c>
      <c r="U40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-482.49450000000007</v>
      </c>
      <c r="V40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-336.34600000000012</v>
      </c>
    </row>
    <row r="4045" spans="1:22" x14ac:dyDescent="0.3">
      <c r="A4045">
        <v>4055</v>
      </c>
      <c r="B4045" t="s">
        <v>14</v>
      </c>
      <c r="C4045" t="s">
        <v>15</v>
      </c>
      <c r="D4045">
        <v>6</v>
      </c>
      <c r="E4045">
        <v>2</v>
      </c>
      <c r="F4045">
        <v>2224.21</v>
      </c>
      <c r="G4045">
        <v>3506.9</v>
      </c>
      <c r="H4045">
        <v>526.03</v>
      </c>
      <c r="I4045">
        <v>1677.3</v>
      </c>
      <c r="J4045">
        <v>1303.56</v>
      </c>
      <c r="K4045">
        <f>Global_Household_Financial_Dyna[[#This Row],[Total_Household_Income]]-Global_Household_Financial_Dyna[[#This Row],[Estimated_Taxes]]</f>
        <v>2980.87</v>
      </c>
      <c r="L4045" s="1">
        <f>Global_Household_Financial_Dyna[[#This Row],[Monthly_Savings]]/Global_Household_Financial_Dyna[[#This Row],[Net Income]]</f>
        <v>0.43730857098766468</v>
      </c>
      <c r="M4045" s="2">
        <f>Global_Household_Financial_Dyna[[#This Row],[Monthly_Expenses]]/Global_Household_Financial_Dyna[[#This Row],[Net Income]]</f>
        <v>0.56268807428703704</v>
      </c>
      <c r="N4045" t="str">
        <f>IF(Global_Household_Financial_Dyna[[#This Row],[Monthly_Savings]]&lt;0,"High Risk", IF(Global_Household_Financial_Dyna[[#This Row],[Savings Rate%]]&lt;0.1, "Medium", "Safe"))</f>
        <v>Safe</v>
      </c>
      <c r="O4045">
        <f>Global_Household_Financial_Dyna[[#This Row],[Total_Household_Income]]/Global_Household_Financial_Dyna[[#This Row],[Family_Size]]</f>
        <v>584.48333333333335</v>
      </c>
      <c r="P4045" s="2">
        <f t="shared" si="126"/>
        <v>0.39788995363055785</v>
      </c>
      <c r="Q4045" s="2">
        <f t="shared" si="127"/>
        <v>3.9418617357106833E-2</v>
      </c>
      <c r="R4045" s="2" t="str">
        <f>IF(Global_Household_Financial_Dyna[[#This Row],[Vs country_Average]]&lt;-0.2, "Underperformer", IF(Global_Household_Financial_Dyna[[#This Row],[Vs country_Average]]&gt;0.2, "Outperformer", "Normal"))</f>
        <v>Normal</v>
      </c>
      <c r="S40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1303.56</v>
      </c>
      <c r="T40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1303.56</v>
      </c>
      <c r="U40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1303.56</v>
      </c>
      <c r="V40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1303.56</v>
      </c>
    </row>
    <row r="4046" spans="1:22" x14ac:dyDescent="0.3">
      <c r="A4046">
        <v>4056</v>
      </c>
      <c r="B4046" t="s">
        <v>18</v>
      </c>
      <c r="C4046" t="s">
        <v>20</v>
      </c>
      <c r="D4046">
        <v>2</v>
      </c>
      <c r="E4046">
        <v>1</v>
      </c>
      <c r="F4046">
        <v>5218.5200000000004</v>
      </c>
      <c r="G4046">
        <v>5218.5200000000004</v>
      </c>
      <c r="H4046">
        <v>1148.07</v>
      </c>
      <c r="I4046">
        <v>2038.93</v>
      </c>
      <c r="J4046">
        <v>2031.51</v>
      </c>
      <c r="K4046">
        <f>Global_Household_Financial_Dyna[[#This Row],[Total_Household_Income]]-Global_Household_Financial_Dyna[[#This Row],[Estimated_Taxes]]</f>
        <v>4070.4500000000007</v>
      </c>
      <c r="L4046" s="1">
        <f>Global_Household_Financial_Dyna[[#This Row],[Monthly_Savings]]/Global_Household_Financial_Dyna[[#This Row],[Net Income]]</f>
        <v>0.49908732449729137</v>
      </c>
      <c r="M4046" s="2">
        <f>Global_Household_Financial_Dyna[[#This Row],[Monthly_Expenses]]/Global_Household_Financial_Dyna[[#This Row],[Net Income]]</f>
        <v>0.50091021877188013</v>
      </c>
      <c r="N4046" t="str">
        <f>IF(Global_Household_Financial_Dyna[[#This Row],[Monthly_Savings]]&lt;0,"High Risk", IF(Global_Household_Financial_Dyna[[#This Row],[Savings Rate%]]&lt;0.1, "Medium", "Safe"))</f>
        <v>Safe</v>
      </c>
      <c r="O4046">
        <f>Global_Household_Financial_Dyna[[#This Row],[Total_Household_Income]]/Global_Household_Financial_Dyna[[#This Row],[Family_Size]]</f>
        <v>2609.2600000000002</v>
      </c>
      <c r="P4046" s="2">
        <f t="shared" si="126"/>
        <v>0.32336204947805613</v>
      </c>
      <c r="Q4046" s="2">
        <f t="shared" si="127"/>
        <v>0.17572527501923524</v>
      </c>
      <c r="R4046" s="2" t="str">
        <f>IF(Global_Household_Financial_Dyna[[#This Row],[Vs country_Average]]&lt;-0.2, "Underperformer", IF(Global_Household_Financial_Dyna[[#This Row],[Vs country_Average]]&gt;0.2, "Outperformer", "Normal"))</f>
        <v>Normal</v>
      </c>
      <c r="S40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2031.51</v>
      </c>
      <c r="T40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2031.51</v>
      </c>
      <c r="U40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2031.51</v>
      </c>
      <c r="V40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2031.51</v>
      </c>
    </row>
    <row r="4047" spans="1:22" x14ac:dyDescent="0.3">
      <c r="A4047">
        <v>4057</v>
      </c>
      <c r="B4047" t="s">
        <v>14</v>
      </c>
      <c r="C4047" t="s">
        <v>15</v>
      </c>
      <c r="D4047">
        <v>8</v>
      </c>
      <c r="E4047">
        <v>3</v>
      </c>
      <c r="F4047">
        <v>1574.51</v>
      </c>
      <c r="G4047">
        <v>3314.75</v>
      </c>
      <c r="H4047">
        <v>497.21</v>
      </c>
      <c r="I4047">
        <v>1472.17</v>
      </c>
      <c r="J4047">
        <v>1345.37</v>
      </c>
      <c r="K4047">
        <f>Global_Household_Financial_Dyna[[#This Row],[Total_Household_Income]]-Global_Household_Financial_Dyna[[#This Row],[Estimated_Taxes]]</f>
        <v>2817.54</v>
      </c>
      <c r="L4047" s="1">
        <f>Global_Household_Financial_Dyna[[#This Row],[Monthly_Savings]]/Global_Household_Financial_Dyna[[#This Row],[Net Income]]</f>
        <v>0.47749810118046238</v>
      </c>
      <c r="M4047" s="2">
        <f>Global_Household_Financial_Dyna[[#This Row],[Monthly_Expenses]]/Global_Household_Financial_Dyna[[#This Row],[Net Income]]</f>
        <v>0.52250189881953768</v>
      </c>
      <c r="N4047" t="str">
        <f>IF(Global_Household_Financial_Dyna[[#This Row],[Monthly_Savings]]&lt;0,"High Risk", IF(Global_Household_Financial_Dyna[[#This Row],[Savings Rate%]]&lt;0.1, "Medium", "Safe"))</f>
        <v>Safe</v>
      </c>
      <c r="O4047">
        <f>Global_Household_Financial_Dyna[[#This Row],[Total_Household_Income]]/Global_Household_Financial_Dyna[[#This Row],[Family_Size]]</f>
        <v>414.34375</v>
      </c>
      <c r="P4047" s="2">
        <f t="shared" si="126"/>
        <v>0.39788995363055785</v>
      </c>
      <c r="Q4047" s="2">
        <f t="shared" si="127"/>
        <v>7.9608147549904529E-2</v>
      </c>
      <c r="R4047" s="2" t="str">
        <f>IF(Global_Household_Financial_Dyna[[#This Row],[Vs country_Average]]&lt;-0.2, "Underperformer", IF(Global_Household_Financial_Dyna[[#This Row],[Vs country_Average]]&gt;0.2, "Outperformer", "Normal"))</f>
        <v>Normal</v>
      </c>
      <c r="S40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1345.37</v>
      </c>
      <c r="T40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1345.37</v>
      </c>
      <c r="U40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1345.37</v>
      </c>
      <c r="V40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1345.37</v>
      </c>
    </row>
    <row r="4048" spans="1:22" x14ac:dyDescent="0.3">
      <c r="A4048">
        <v>4058</v>
      </c>
      <c r="B4048" t="s">
        <v>18</v>
      </c>
      <c r="C4048" t="s">
        <v>20</v>
      </c>
      <c r="D4048">
        <v>8</v>
      </c>
      <c r="E4048">
        <v>3</v>
      </c>
      <c r="F4048">
        <v>1835.23</v>
      </c>
      <c r="G4048">
        <v>3609.81</v>
      </c>
      <c r="H4048">
        <v>794.16</v>
      </c>
      <c r="I4048">
        <v>3425.71</v>
      </c>
      <c r="J4048">
        <v>-610.05999999999995</v>
      </c>
      <c r="K4048">
        <f>Global_Household_Financial_Dyna[[#This Row],[Total_Household_Income]]-Global_Household_Financial_Dyna[[#This Row],[Estimated_Taxes]]</f>
        <v>2815.65</v>
      </c>
      <c r="L4048" s="1">
        <f>Global_Household_Financial_Dyna[[#This Row],[Monthly_Savings]]/Global_Household_Financial_Dyna[[#This Row],[Net Income]]</f>
        <v>-0.21666755456111375</v>
      </c>
      <c r="M4048" s="2">
        <f>Global_Household_Financial_Dyna[[#This Row],[Monthly_Expenses]]/Global_Household_Financial_Dyna[[#This Row],[Net Income]]</f>
        <v>1.2166675545611136</v>
      </c>
      <c r="N4048" t="str">
        <f>IF(Global_Household_Financial_Dyna[[#This Row],[Monthly_Savings]]&lt;0,"High Risk", IF(Global_Household_Financial_Dyna[[#This Row],[Savings Rate%]]&lt;0.1, "Medium", "Safe"))</f>
        <v>High Risk</v>
      </c>
      <c r="O4048">
        <f>Global_Household_Financial_Dyna[[#This Row],[Total_Household_Income]]/Global_Household_Financial_Dyna[[#This Row],[Family_Size]]</f>
        <v>451.22624999999999</v>
      </c>
      <c r="P4048" s="2">
        <f t="shared" si="126"/>
        <v>0.32336204947805613</v>
      </c>
      <c r="Q4048" s="2">
        <f t="shared" si="127"/>
        <v>-0.54002960403916989</v>
      </c>
      <c r="R4048" s="2" t="str">
        <f>IF(Global_Household_Financial_Dyna[[#This Row],[Vs country_Average]]&lt;-0.2, "Underperformer", IF(Global_Household_Financial_Dyna[[#This Row],[Vs country_Average]]&gt;0.2, "Outperformer", "Normal"))</f>
        <v>Underperformer</v>
      </c>
      <c r="S40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-438.77449999999999</v>
      </c>
      <c r="T40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-267.48899999999998</v>
      </c>
      <c r="U40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-96.203499999999963</v>
      </c>
      <c r="V40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75.081999999999994</v>
      </c>
    </row>
    <row r="4049" spans="1:22" x14ac:dyDescent="0.3">
      <c r="A4049">
        <v>4059</v>
      </c>
      <c r="B4049" t="s">
        <v>12</v>
      </c>
      <c r="C4049" t="s">
        <v>13</v>
      </c>
      <c r="D4049">
        <v>4</v>
      </c>
      <c r="E4049">
        <v>1</v>
      </c>
      <c r="F4049">
        <v>3915.37</v>
      </c>
      <c r="G4049">
        <v>3915.37</v>
      </c>
      <c r="H4049">
        <v>978.84</v>
      </c>
      <c r="I4049">
        <v>3511.25</v>
      </c>
      <c r="J4049">
        <v>-574.73</v>
      </c>
      <c r="K4049">
        <f>Global_Household_Financial_Dyna[[#This Row],[Total_Household_Income]]-Global_Household_Financial_Dyna[[#This Row],[Estimated_Taxes]]</f>
        <v>2936.5299999999997</v>
      </c>
      <c r="L4049" s="1">
        <f>Global_Household_Financial_Dyna[[#This Row],[Monthly_Savings]]/Global_Household_Financial_Dyna[[#This Row],[Net Income]]</f>
        <v>-0.19571739433957769</v>
      </c>
      <c r="M4049" s="2">
        <f>Global_Household_Financial_Dyna[[#This Row],[Monthly_Expenses]]/Global_Household_Financial_Dyna[[#This Row],[Net Income]]</f>
        <v>1.1957139889597588</v>
      </c>
      <c r="N4049" t="str">
        <f>IF(Global_Household_Financial_Dyna[[#This Row],[Monthly_Savings]]&lt;0,"High Risk", IF(Global_Household_Financial_Dyna[[#This Row],[Savings Rate%]]&lt;0.1, "Medium", "Safe"))</f>
        <v>High Risk</v>
      </c>
      <c r="O4049">
        <f>Global_Household_Financial_Dyna[[#This Row],[Total_Household_Income]]/Global_Household_Financial_Dyna[[#This Row],[Family_Size]]</f>
        <v>978.84249999999997</v>
      </c>
      <c r="P4049" s="2">
        <f t="shared" si="126"/>
        <v>0.30718716818024266</v>
      </c>
      <c r="Q4049" s="2">
        <f t="shared" si="127"/>
        <v>-0.5029045625198203</v>
      </c>
      <c r="R4049" s="2" t="str">
        <f>IF(Global_Household_Financial_Dyna[[#This Row],[Vs country_Average]]&lt;-0.2, "Underperformer", IF(Global_Household_Financial_Dyna[[#This Row],[Vs country_Average]]&gt;0.2, "Outperformer", "Normal"))</f>
        <v>Underperformer</v>
      </c>
      <c r="S40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-399.16750000000002</v>
      </c>
      <c r="T40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-223.60499999999996</v>
      </c>
      <c r="U40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-48.042500000000018</v>
      </c>
      <c r="V40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127.5200000000001</v>
      </c>
    </row>
    <row r="4050" spans="1:22" x14ac:dyDescent="0.3">
      <c r="A4050">
        <v>4060</v>
      </c>
      <c r="B4050" t="s">
        <v>12</v>
      </c>
      <c r="C4050" t="s">
        <v>13</v>
      </c>
      <c r="D4050">
        <v>4</v>
      </c>
      <c r="E4050">
        <v>1</v>
      </c>
      <c r="F4050">
        <v>4473.3599999999997</v>
      </c>
      <c r="G4050">
        <v>4473.3599999999997</v>
      </c>
      <c r="H4050">
        <v>1118.3399999999999</v>
      </c>
      <c r="I4050">
        <v>3417.39</v>
      </c>
      <c r="J4050">
        <v>-62.36</v>
      </c>
      <c r="K4050">
        <f>Global_Household_Financial_Dyna[[#This Row],[Total_Household_Income]]-Global_Household_Financial_Dyna[[#This Row],[Estimated_Taxes]]</f>
        <v>3355.0199999999995</v>
      </c>
      <c r="L4050" s="1">
        <f>Global_Household_Financial_Dyna[[#This Row],[Monthly_Savings]]/Global_Household_Financial_Dyna[[#This Row],[Net Income]]</f>
        <v>-1.8587072506274182E-2</v>
      </c>
      <c r="M4050" s="2">
        <f>Global_Household_Financial_Dyna[[#This Row],[Monthly_Expenses]]/Global_Household_Financial_Dyna[[#This Row],[Net Income]]</f>
        <v>1.0185900531144376</v>
      </c>
      <c r="N4050" t="str">
        <f>IF(Global_Household_Financial_Dyna[[#This Row],[Monthly_Savings]]&lt;0,"High Risk", IF(Global_Household_Financial_Dyna[[#This Row],[Savings Rate%]]&lt;0.1, "Medium", "Safe"))</f>
        <v>High Risk</v>
      </c>
      <c r="O4050">
        <f>Global_Household_Financial_Dyna[[#This Row],[Total_Household_Income]]/Global_Household_Financial_Dyna[[#This Row],[Family_Size]]</f>
        <v>1118.3399999999999</v>
      </c>
      <c r="P4050" s="2">
        <f t="shared" si="126"/>
        <v>0.30718716818024266</v>
      </c>
      <c r="Q4050" s="2">
        <f t="shared" si="127"/>
        <v>-0.32577424068651684</v>
      </c>
      <c r="R4050" s="2" t="str">
        <f>IF(Global_Household_Financial_Dyna[[#This Row],[Vs country_Average]]&lt;-0.2, "Underperformer", IF(Global_Household_Financial_Dyna[[#This Row],[Vs country_Average]]&gt;0.2, "Outperformer", "Normal"))</f>
        <v>Underperformer</v>
      </c>
      <c r="S40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108.50950000000002</v>
      </c>
      <c r="T40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279.37899999999996</v>
      </c>
      <c r="U40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450.24850000000004</v>
      </c>
      <c r="V40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621.11799999999994</v>
      </c>
    </row>
    <row r="4051" spans="1:22" x14ac:dyDescent="0.3">
      <c r="A4051">
        <v>4061</v>
      </c>
      <c r="B4051" t="s">
        <v>10</v>
      </c>
      <c r="C4051" t="s">
        <v>22</v>
      </c>
      <c r="D4051">
        <v>8</v>
      </c>
      <c r="E4051">
        <v>3</v>
      </c>
      <c r="F4051">
        <v>1369.49</v>
      </c>
      <c r="G4051">
        <v>3072.15</v>
      </c>
      <c r="H4051">
        <v>307.22000000000003</v>
      </c>
      <c r="I4051">
        <v>796.07</v>
      </c>
      <c r="J4051">
        <v>1968.87</v>
      </c>
      <c r="K4051">
        <f>Global_Household_Financial_Dyna[[#This Row],[Total_Household_Income]]-Global_Household_Financial_Dyna[[#This Row],[Estimated_Taxes]]</f>
        <v>2764.9300000000003</v>
      </c>
      <c r="L4051" s="1">
        <f>Global_Household_Financial_Dyna[[#This Row],[Monthly_Savings]]/Global_Household_Financial_Dyna[[#This Row],[Net Income]]</f>
        <v>0.71208674360652879</v>
      </c>
      <c r="M4051" s="2">
        <f>Global_Household_Financial_Dyna[[#This Row],[Monthly_Expenses]]/Global_Household_Financial_Dyna[[#This Row],[Net Income]]</f>
        <v>0.28791687312156183</v>
      </c>
      <c r="N4051" t="str">
        <f>IF(Global_Household_Financial_Dyna[[#This Row],[Monthly_Savings]]&lt;0,"High Risk", IF(Global_Household_Financial_Dyna[[#This Row],[Savings Rate%]]&lt;0.1, "Medium", "Safe"))</f>
        <v>Safe</v>
      </c>
      <c r="O4051">
        <f>Global_Household_Financial_Dyna[[#This Row],[Total_Household_Income]]/Global_Household_Financial_Dyna[[#This Row],[Family_Size]]</f>
        <v>384.01875000000001</v>
      </c>
      <c r="P4051" s="2">
        <f t="shared" si="126"/>
        <v>0.42077341556833553</v>
      </c>
      <c r="Q4051" s="2">
        <f t="shared" si="127"/>
        <v>0.29131332803819326</v>
      </c>
      <c r="R4051" s="2" t="str">
        <f>IF(Global_Household_Financial_Dyna[[#This Row],[Vs country_Average]]&lt;-0.2, "Underperformer", IF(Global_Household_Financial_Dyna[[#This Row],[Vs country_Average]]&gt;0.2, "Outperformer", "Normal"))</f>
        <v>Outperformer</v>
      </c>
      <c r="S40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1968.87</v>
      </c>
      <c r="T40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1968.87</v>
      </c>
      <c r="U40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1968.87</v>
      </c>
      <c r="V40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1968.87</v>
      </c>
    </row>
    <row r="4052" spans="1:22" x14ac:dyDescent="0.3">
      <c r="A4052">
        <v>4062</v>
      </c>
      <c r="B4052" t="s">
        <v>18</v>
      </c>
      <c r="C4052" t="s">
        <v>19</v>
      </c>
      <c r="D4052">
        <v>8</v>
      </c>
      <c r="E4052">
        <v>1</v>
      </c>
      <c r="F4052">
        <v>4871.3</v>
      </c>
      <c r="G4052">
        <v>4871.3</v>
      </c>
      <c r="H4052">
        <v>1071.69</v>
      </c>
      <c r="I4052">
        <v>4010.65</v>
      </c>
      <c r="J4052">
        <v>-211.04</v>
      </c>
      <c r="K4052">
        <f>Global_Household_Financial_Dyna[[#This Row],[Total_Household_Income]]-Global_Household_Financial_Dyna[[#This Row],[Estimated_Taxes]]</f>
        <v>3799.61</v>
      </c>
      <c r="L4052" s="1">
        <f>Global_Household_Financial_Dyna[[#This Row],[Monthly_Savings]]/Global_Household_Financial_Dyna[[#This Row],[Net Income]]</f>
        <v>-5.5542542524101152E-2</v>
      </c>
      <c r="M4052" s="2">
        <f>Global_Household_Financial_Dyna[[#This Row],[Monthly_Expenses]]/Global_Household_Financial_Dyna[[#This Row],[Net Income]]</f>
        <v>1.0555425425241012</v>
      </c>
      <c r="N4052" t="str">
        <f>IF(Global_Household_Financial_Dyna[[#This Row],[Monthly_Savings]]&lt;0,"High Risk", IF(Global_Household_Financial_Dyna[[#This Row],[Savings Rate%]]&lt;0.1, "Medium", "Safe"))</f>
        <v>High Risk</v>
      </c>
      <c r="O4052">
        <f>Global_Household_Financial_Dyna[[#This Row],[Total_Household_Income]]/Global_Household_Financial_Dyna[[#This Row],[Family_Size]]</f>
        <v>608.91250000000002</v>
      </c>
      <c r="P4052" s="2">
        <f t="shared" si="126"/>
        <v>0.32336204947805613</v>
      </c>
      <c r="Q4052" s="2">
        <f t="shared" si="127"/>
        <v>-0.37890459200215731</v>
      </c>
      <c r="R4052" s="2" t="str">
        <f>IF(Global_Household_Financial_Dyna[[#This Row],[Vs country_Average]]&lt;-0.2, "Underperformer", IF(Global_Household_Financial_Dyna[[#This Row],[Vs country_Average]]&gt;0.2, "Outperformer", "Normal"))</f>
        <v>Underperformer</v>
      </c>
      <c r="S40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-10.507499999999965</v>
      </c>
      <c r="T40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190.02500000000006</v>
      </c>
      <c r="U40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390.5575</v>
      </c>
      <c r="V40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591.09000000000015</v>
      </c>
    </row>
    <row r="4053" spans="1:22" x14ac:dyDescent="0.3">
      <c r="A4053">
        <v>4063</v>
      </c>
      <c r="B4053" t="s">
        <v>14</v>
      </c>
      <c r="C4053" t="s">
        <v>15</v>
      </c>
      <c r="D4053">
        <v>2</v>
      </c>
      <c r="E4053">
        <v>1</v>
      </c>
      <c r="F4053">
        <v>1834.5</v>
      </c>
      <c r="G4053">
        <v>1834.5</v>
      </c>
      <c r="H4053">
        <v>275.18</v>
      </c>
      <c r="I4053">
        <v>994.11</v>
      </c>
      <c r="J4053">
        <v>565.22</v>
      </c>
      <c r="K4053">
        <f>Global_Household_Financial_Dyna[[#This Row],[Total_Household_Income]]-Global_Household_Financial_Dyna[[#This Row],[Estimated_Taxes]]</f>
        <v>1559.32</v>
      </c>
      <c r="L4053" s="1">
        <f>Global_Household_Financial_Dyna[[#This Row],[Monthly_Savings]]/Global_Household_Financial_Dyna[[#This Row],[Net Income]]</f>
        <v>0.3624785162763256</v>
      </c>
      <c r="M4053" s="2">
        <f>Global_Household_Financial_Dyna[[#This Row],[Monthly_Expenses]]/Global_Household_Financial_Dyna[[#This Row],[Net Income]]</f>
        <v>0.63752789677551758</v>
      </c>
      <c r="N4053" t="str">
        <f>IF(Global_Household_Financial_Dyna[[#This Row],[Monthly_Savings]]&lt;0,"High Risk", IF(Global_Household_Financial_Dyna[[#This Row],[Savings Rate%]]&lt;0.1, "Medium", "Safe"))</f>
        <v>Safe</v>
      </c>
      <c r="O4053">
        <f>Global_Household_Financial_Dyna[[#This Row],[Total_Household_Income]]/Global_Household_Financial_Dyna[[#This Row],[Family_Size]]</f>
        <v>917.25</v>
      </c>
      <c r="P4053" s="2">
        <f t="shared" si="126"/>
        <v>0.39788995363055785</v>
      </c>
      <c r="Q4053" s="2">
        <f t="shared" si="127"/>
        <v>-3.5411437354232245E-2</v>
      </c>
      <c r="R4053" s="2" t="str">
        <f>IF(Global_Household_Financial_Dyna[[#This Row],[Vs country_Average]]&lt;-0.2, "Underperformer", IF(Global_Household_Financial_Dyna[[#This Row],[Vs country_Average]]&gt;0.2, "Outperformer", "Normal"))</f>
        <v>Normal</v>
      </c>
      <c r="S40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565.22</v>
      </c>
      <c r="T40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565.22</v>
      </c>
      <c r="U40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565.22</v>
      </c>
      <c r="V40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565.22</v>
      </c>
    </row>
    <row r="4054" spans="1:22" x14ac:dyDescent="0.3">
      <c r="A4054">
        <v>4064</v>
      </c>
      <c r="B4054" t="s">
        <v>10</v>
      </c>
      <c r="C4054" t="s">
        <v>22</v>
      </c>
      <c r="D4054">
        <v>4</v>
      </c>
      <c r="E4054">
        <v>3</v>
      </c>
      <c r="F4054">
        <v>485.64</v>
      </c>
      <c r="G4054">
        <v>933.58</v>
      </c>
      <c r="H4054">
        <v>93.36</v>
      </c>
      <c r="I4054">
        <v>692.87</v>
      </c>
      <c r="J4054">
        <v>147.35</v>
      </c>
      <c r="K4054">
        <f>Global_Household_Financial_Dyna[[#This Row],[Total_Household_Income]]-Global_Household_Financial_Dyna[[#This Row],[Estimated_Taxes]]</f>
        <v>840.22</v>
      </c>
      <c r="L4054" s="1">
        <f>Global_Household_Financial_Dyna[[#This Row],[Monthly_Savings]]/Global_Household_Financial_Dyna[[#This Row],[Net Income]]</f>
        <v>0.17537073623574778</v>
      </c>
      <c r="M4054" s="2">
        <f>Global_Household_Financial_Dyna[[#This Row],[Monthly_Expenses]]/Global_Household_Financial_Dyna[[#This Row],[Net Income]]</f>
        <v>0.82462926376425216</v>
      </c>
      <c r="N4054" t="str">
        <f>IF(Global_Household_Financial_Dyna[[#This Row],[Monthly_Savings]]&lt;0,"High Risk", IF(Global_Household_Financial_Dyna[[#This Row],[Savings Rate%]]&lt;0.1, "Medium", "Safe"))</f>
        <v>Safe</v>
      </c>
      <c r="O4054">
        <f>Global_Household_Financial_Dyna[[#This Row],[Total_Household_Income]]/Global_Household_Financial_Dyna[[#This Row],[Family_Size]]</f>
        <v>233.39500000000001</v>
      </c>
      <c r="P4054" s="2">
        <f t="shared" si="126"/>
        <v>0.42077341556833553</v>
      </c>
      <c r="Q4054" s="2">
        <f t="shared" si="127"/>
        <v>-0.24540267933258775</v>
      </c>
      <c r="R4054" s="2" t="str">
        <f>IF(Global_Household_Financial_Dyna[[#This Row],[Vs country_Average]]&lt;-0.2, "Underperformer", IF(Global_Household_Financial_Dyna[[#This Row],[Vs country_Average]]&gt;0.2, "Outperformer", "Normal"))</f>
        <v>Underperformer</v>
      </c>
      <c r="S40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147.35</v>
      </c>
      <c r="T40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147.35</v>
      </c>
      <c r="U40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147.35</v>
      </c>
      <c r="V40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147.35</v>
      </c>
    </row>
    <row r="4055" spans="1:22" x14ac:dyDescent="0.3">
      <c r="A4055">
        <v>4065</v>
      </c>
      <c r="B4055" t="s">
        <v>12</v>
      </c>
      <c r="C4055" t="s">
        <v>13</v>
      </c>
      <c r="D4055">
        <v>7</v>
      </c>
      <c r="E4055">
        <v>2</v>
      </c>
      <c r="F4055">
        <v>3557.22</v>
      </c>
      <c r="G4055">
        <v>5524.95</v>
      </c>
      <c r="H4055">
        <v>1381.24</v>
      </c>
      <c r="I4055">
        <v>3954.1</v>
      </c>
      <c r="J4055">
        <v>189.61</v>
      </c>
      <c r="K4055">
        <f>Global_Household_Financial_Dyna[[#This Row],[Total_Household_Income]]-Global_Household_Financial_Dyna[[#This Row],[Estimated_Taxes]]</f>
        <v>4143.71</v>
      </c>
      <c r="L4055" s="1">
        <f>Global_Household_Financial_Dyna[[#This Row],[Monthly_Savings]]/Global_Household_Financial_Dyna[[#This Row],[Net Income]]</f>
        <v>4.5758511092716433E-2</v>
      </c>
      <c r="M4055" s="2">
        <f>Global_Household_Financial_Dyna[[#This Row],[Monthly_Expenses]]/Global_Household_Financial_Dyna[[#This Row],[Net Income]]</f>
        <v>0.95424148890728355</v>
      </c>
      <c r="N4055" t="str">
        <f>IF(Global_Household_Financial_Dyna[[#This Row],[Monthly_Savings]]&lt;0,"High Risk", IF(Global_Household_Financial_Dyna[[#This Row],[Savings Rate%]]&lt;0.1, "Medium", "Safe"))</f>
        <v>Medium</v>
      </c>
      <c r="O4055">
        <f>Global_Household_Financial_Dyna[[#This Row],[Total_Household_Income]]/Global_Household_Financial_Dyna[[#This Row],[Family_Size]]</f>
        <v>789.27857142857135</v>
      </c>
      <c r="P4055" s="2">
        <f t="shared" si="126"/>
        <v>0.30718716818024266</v>
      </c>
      <c r="Q4055" s="2">
        <f t="shared" si="127"/>
        <v>-0.26142865708752622</v>
      </c>
      <c r="R4055" s="2" t="str">
        <f>IF(Global_Household_Financial_Dyna[[#This Row],[Vs country_Average]]&lt;-0.2, "Underperformer", IF(Global_Household_Financial_Dyna[[#This Row],[Vs country_Average]]&gt;0.2, "Outperformer", "Normal"))</f>
        <v>Underperformer</v>
      </c>
      <c r="S40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189.61</v>
      </c>
      <c r="T40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189.61</v>
      </c>
      <c r="U40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189.61</v>
      </c>
      <c r="V40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189.61</v>
      </c>
    </row>
    <row r="4056" spans="1:22" x14ac:dyDescent="0.3">
      <c r="A4056">
        <v>4066</v>
      </c>
      <c r="B4056" t="s">
        <v>18</v>
      </c>
      <c r="C4056" t="s">
        <v>20</v>
      </c>
      <c r="D4056">
        <v>2</v>
      </c>
      <c r="E4056">
        <v>1</v>
      </c>
      <c r="F4056">
        <v>3074.34</v>
      </c>
      <c r="G4056">
        <v>3074.34</v>
      </c>
      <c r="H4056">
        <v>676.36</v>
      </c>
      <c r="I4056">
        <v>2329.98</v>
      </c>
      <c r="J4056">
        <v>68.010000000000005</v>
      </c>
      <c r="K4056">
        <f>Global_Household_Financial_Dyna[[#This Row],[Total_Household_Income]]-Global_Household_Financial_Dyna[[#This Row],[Estimated_Taxes]]</f>
        <v>2397.98</v>
      </c>
      <c r="L4056" s="1">
        <f>Global_Household_Financial_Dyna[[#This Row],[Monthly_Savings]]/Global_Household_Financial_Dyna[[#This Row],[Net Income]]</f>
        <v>2.8361370820440539E-2</v>
      </c>
      <c r="M4056" s="2">
        <f>Global_Household_Financial_Dyna[[#This Row],[Monthly_Expenses]]/Global_Household_Financial_Dyna[[#This Row],[Net Income]]</f>
        <v>0.97164279935612474</v>
      </c>
      <c r="N4056" t="str">
        <f>IF(Global_Household_Financial_Dyna[[#This Row],[Monthly_Savings]]&lt;0,"High Risk", IF(Global_Household_Financial_Dyna[[#This Row],[Savings Rate%]]&lt;0.1, "Medium", "Safe"))</f>
        <v>Medium</v>
      </c>
      <c r="O4056">
        <f>Global_Household_Financial_Dyna[[#This Row],[Total_Household_Income]]/Global_Household_Financial_Dyna[[#This Row],[Family_Size]]</f>
        <v>1537.17</v>
      </c>
      <c r="P4056" s="2">
        <f t="shared" si="126"/>
        <v>0.32336204947805613</v>
      </c>
      <c r="Q4056" s="2">
        <f t="shared" si="127"/>
        <v>-0.29500067865761559</v>
      </c>
      <c r="R4056" s="2" t="str">
        <f>IF(Global_Household_Financial_Dyna[[#This Row],[Vs country_Average]]&lt;-0.2, "Underperformer", IF(Global_Household_Financial_Dyna[[#This Row],[Vs country_Average]]&gt;0.2, "Outperformer", "Normal"))</f>
        <v>Underperformer</v>
      </c>
      <c r="S40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68.010000000000005</v>
      </c>
      <c r="T40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68.010000000000005</v>
      </c>
      <c r="U40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68.010000000000005</v>
      </c>
      <c r="V40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68.010000000000005</v>
      </c>
    </row>
    <row r="4057" spans="1:22" x14ac:dyDescent="0.3">
      <c r="A4057">
        <v>4067</v>
      </c>
      <c r="B4057" t="s">
        <v>18</v>
      </c>
      <c r="C4057" t="s">
        <v>20</v>
      </c>
      <c r="D4057">
        <v>1</v>
      </c>
      <c r="E4057">
        <v>1</v>
      </c>
      <c r="F4057">
        <v>4376.71</v>
      </c>
      <c r="G4057">
        <v>4376.71</v>
      </c>
      <c r="H4057">
        <v>962.88</v>
      </c>
      <c r="I4057">
        <v>1255.8599999999999</v>
      </c>
      <c r="J4057">
        <v>2157.98</v>
      </c>
      <c r="K4057">
        <f>Global_Household_Financial_Dyna[[#This Row],[Total_Household_Income]]-Global_Household_Financial_Dyna[[#This Row],[Estimated_Taxes]]</f>
        <v>3413.83</v>
      </c>
      <c r="L4057" s="1">
        <f>Global_Household_Financial_Dyna[[#This Row],[Monthly_Savings]]/Global_Household_Financial_Dyna[[#This Row],[Net Income]]</f>
        <v>0.63212872345723137</v>
      </c>
      <c r="M4057" s="2">
        <f>Global_Household_Financial_Dyna[[#This Row],[Monthly_Expenses]]/Global_Household_Financial_Dyna[[#This Row],[Net Income]]</f>
        <v>0.36787420580403823</v>
      </c>
      <c r="N4057" t="str">
        <f>IF(Global_Household_Financial_Dyna[[#This Row],[Monthly_Savings]]&lt;0,"High Risk", IF(Global_Household_Financial_Dyna[[#This Row],[Savings Rate%]]&lt;0.1, "Medium", "Safe"))</f>
        <v>Safe</v>
      </c>
      <c r="O4057">
        <f>Global_Household_Financial_Dyna[[#This Row],[Total_Household_Income]]/Global_Household_Financial_Dyna[[#This Row],[Family_Size]]</f>
        <v>4376.71</v>
      </c>
      <c r="P4057" s="2">
        <f t="shared" si="126"/>
        <v>0.32336204947805613</v>
      </c>
      <c r="Q4057" s="2">
        <f t="shared" si="127"/>
        <v>0.30876667397917523</v>
      </c>
      <c r="R4057" s="2" t="str">
        <f>IF(Global_Household_Financial_Dyna[[#This Row],[Vs country_Average]]&lt;-0.2, "Underperformer", IF(Global_Household_Financial_Dyna[[#This Row],[Vs country_Average]]&gt;0.2, "Outperformer", "Normal"))</f>
        <v>Outperformer</v>
      </c>
      <c r="S40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2157.98</v>
      </c>
      <c r="T40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2157.98</v>
      </c>
      <c r="U40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2157.98</v>
      </c>
      <c r="V40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2157.98</v>
      </c>
    </row>
    <row r="4058" spans="1:22" x14ac:dyDescent="0.3">
      <c r="A4058">
        <v>4068</v>
      </c>
      <c r="B4058" t="s">
        <v>12</v>
      </c>
      <c r="C4058" t="s">
        <v>13</v>
      </c>
      <c r="D4058">
        <v>2</v>
      </c>
      <c r="E4058">
        <v>2</v>
      </c>
      <c r="F4058">
        <v>5578.31</v>
      </c>
      <c r="G4058">
        <v>9649.2900000000009</v>
      </c>
      <c r="H4058">
        <v>2894.79</v>
      </c>
      <c r="I4058">
        <v>1735.22</v>
      </c>
      <c r="J4058">
        <v>5019.28</v>
      </c>
      <c r="K4058">
        <f>Global_Household_Financial_Dyna[[#This Row],[Total_Household_Income]]-Global_Household_Financial_Dyna[[#This Row],[Estimated_Taxes]]</f>
        <v>6754.5000000000009</v>
      </c>
      <c r="L4058" s="1">
        <f>Global_Household_Financial_Dyna[[#This Row],[Monthly_Savings]]/Global_Household_Financial_Dyna[[#This Row],[Net Income]]</f>
        <v>0.74310163594640599</v>
      </c>
      <c r="M4058" s="2">
        <f>Global_Household_Financial_Dyna[[#This Row],[Monthly_Expenses]]/Global_Household_Financial_Dyna[[#This Row],[Net Income]]</f>
        <v>0.2568983640535939</v>
      </c>
      <c r="N4058" t="str">
        <f>IF(Global_Household_Financial_Dyna[[#This Row],[Monthly_Savings]]&lt;0,"High Risk", IF(Global_Household_Financial_Dyna[[#This Row],[Savings Rate%]]&lt;0.1, "Medium", "Safe"))</f>
        <v>Safe</v>
      </c>
      <c r="O4058">
        <f>Global_Household_Financial_Dyna[[#This Row],[Total_Household_Income]]/Global_Household_Financial_Dyna[[#This Row],[Family_Size]]</f>
        <v>4824.6450000000004</v>
      </c>
      <c r="P4058" s="2">
        <f t="shared" si="126"/>
        <v>0.30718716818024266</v>
      </c>
      <c r="Q4058" s="2">
        <f t="shared" si="127"/>
        <v>0.43591446776616333</v>
      </c>
      <c r="R4058" s="2" t="str">
        <f>IF(Global_Household_Financial_Dyna[[#This Row],[Vs country_Average]]&lt;-0.2, "Underperformer", IF(Global_Household_Financial_Dyna[[#This Row],[Vs country_Average]]&gt;0.2, "Outperformer", "Normal"))</f>
        <v>Outperformer</v>
      </c>
      <c r="S40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5019.28</v>
      </c>
      <c r="T40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5019.28</v>
      </c>
      <c r="U40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5019.28</v>
      </c>
      <c r="V40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5019.28</v>
      </c>
    </row>
    <row r="4059" spans="1:22" x14ac:dyDescent="0.3">
      <c r="A4059">
        <v>4069</v>
      </c>
      <c r="B4059" t="s">
        <v>16</v>
      </c>
      <c r="C4059" t="s">
        <v>17</v>
      </c>
      <c r="D4059">
        <v>5</v>
      </c>
      <c r="E4059">
        <v>3</v>
      </c>
      <c r="F4059">
        <v>4270.3599999999997</v>
      </c>
      <c r="G4059">
        <v>8784.1</v>
      </c>
      <c r="H4059">
        <v>3513.64</v>
      </c>
      <c r="I4059">
        <v>2998.77</v>
      </c>
      <c r="J4059">
        <v>2271.69</v>
      </c>
      <c r="K4059">
        <f>Global_Household_Financial_Dyna[[#This Row],[Total_Household_Income]]-Global_Household_Financial_Dyna[[#This Row],[Estimated_Taxes]]</f>
        <v>5270.4600000000009</v>
      </c>
      <c r="L4059" s="1">
        <f>Global_Household_Financial_Dyna[[#This Row],[Monthly_Savings]]/Global_Household_Financial_Dyna[[#This Row],[Net Income]]</f>
        <v>0.43102309855306742</v>
      </c>
      <c r="M4059" s="2">
        <f>Global_Household_Financial_Dyna[[#This Row],[Monthly_Expenses]]/Global_Household_Financial_Dyna[[#This Row],[Net Income]]</f>
        <v>0.56897690144693247</v>
      </c>
      <c r="N4059" t="str">
        <f>IF(Global_Household_Financial_Dyna[[#This Row],[Monthly_Savings]]&lt;0,"High Risk", IF(Global_Household_Financial_Dyna[[#This Row],[Savings Rate%]]&lt;0.1, "Medium", "Safe"))</f>
        <v>Safe</v>
      </c>
      <c r="O4059">
        <f>Global_Household_Financial_Dyna[[#This Row],[Total_Household_Income]]/Global_Household_Financial_Dyna[[#This Row],[Family_Size]]</f>
        <v>1756.8200000000002</v>
      </c>
      <c r="P4059" s="2">
        <f t="shared" si="126"/>
        <v>0.15879799892000862</v>
      </c>
      <c r="Q4059" s="2">
        <f t="shared" si="127"/>
        <v>0.2722250996330588</v>
      </c>
      <c r="R4059" s="2" t="str">
        <f>IF(Global_Household_Financial_Dyna[[#This Row],[Vs country_Average]]&lt;-0.2, "Underperformer", IF(Global_Household_Financial_Dyna[[#This Row],[Vs country_Average]]&gt;0.2, "Outperformer", "Normal"))</f>
        <v>Outperformer</v>
      </c>
      <c r="S40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2271.69</v>
      </c>
      <c r="T40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2271.69</v>
      </c>
      <c r="U40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2271.69</v>
      </c>
      <c r="V40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2271.69</v>
      </c>
    </row>
    <row r="4060" spans="1:22" x14ac:dyDescent="0.3">
      <c r="A4060">
        <v>4070</v>
      </c>
      <c r="B4060" t="s">
        <v>14</v>
      </c>
      <c r="C4060" t="s">
        <v>15</v>
      </c>
      <c r="D4060">
        <v>5</v>
      </c>
      <c r="E4060">
        <v>3</v>
      </c>
      <c r="F4060">
        <v>1073.3599999999999</v>
      </c>
      <c r="G4060">
        <v>2091.65</v>
      </c>
      <c r="H4060">
        <v>313.75</v>
      </c>
      <c r="I4060">
        <v>1023.16</v>
      </c>
      <c r="J4060">
        <v>754.74</v>
      </c>
      <c r="K4060">
        <f>Global_Household_Financial_Dyna[[#This Row],[Total_Household_Income]]-Global_Household_Financial_Dyna[[#This Row],[Estimated_Taxes]]</f>
        <v>1777.9</v>
      </c>
      <c r="L4060" s="1">
        <f>Global_Household_Financial_Dyna[[#This Row],[Monthly_Savings]]/Global_Household_Financial_Dyna[[#This Row],[Net Income]]</f>
        <v>0.42451206479554526</v>
      </c>
      <c r="M4060" s="2">
        <f>Global_Household_Financial_Dyna[[#This Row],[Monthly_Expenses]]/Global_Household_Financial_Dyna[[#This Row],[Net Income]]</f>
        <v>0.57548793520445463</v>
      </c>
      <c r="N4060" t="str">
        <f>IF(Global_Household_Financial_Dyna[[#This Row],[Monthly_Savings]]&lt;0,"High Risk", IF(Global_Household_Financial_Dyna[[#This Row],[Savings Rate%]]&lt;0.1, "Medium", "Safe"))</f>
        <v>Safe</v>
      </c>
      <c r="O4060">
        <f>Global_Household_Financial_Dyna[[#This Row],[Total_Household_Income]]/Global_Household_Financial_Dyna[[#This Row],[Family_Size]]</f>
        <v>418.33000000000004</v>
      </c>
      <c r="P4060" s="2">
        <f t="shared" si="126"/>
        <v>0.39788995363055785</v>
      </c>
      <c r="Q4060" s="2">
        <f t="shared" si="127"/>
        <v>2.6622111164987416E-2</v>
      </c>
      <c r="R4060" s="2" t="str">
        <f>IF(Global_Household_Financial_Dyna[[#This Row],[Vs country_Average]]&lt;-0.2, "Underperformer", IF(Global_Household_Financial_Dyna[[#This Row],[Vs country_Average]]&gt;0.2, "Outperformer", "Normal"))</f>
        <v>Normal</v>
      </c>
      <c r="S40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754.74</v>
      </c>
      <c r="T40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754.74</v>
      </c>
      <c r="U40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754.74</v>
      </c>
      <c r="V40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754.74</v>
      </c>
    </row>
    <row r="4061" spans="1:22" x14ac:dyDescent="0.3">
      <c r="A4061">
        <v>4071</v>
      </c>
      <c r="B4061" t="s">
        <v>10</v>
      </c>
      <c r="C4061" t="s">
        <v>22</v>
      </c>
      <c r="D4061">
        <v>3</v>
      </c>
      <c r="E4061">
        <v>3</v>
      </c>
      <c r="F4061">
        <v>507.62</v>
      </c>
      <c r="G4061">
        <v>1119.6400000000001</v>
      </c>
      <c r="H4061">
        <v>111.96</v>
      </c>
      <c r="I4061">
        <v>577.64</v>
      </c>
      <c r="J4061">
        <v>430.04</v>
      </c>
      <c r="K4061">
        <f>Global_Household_Financial_Dyna[[#This Row],[Total_Household_Income]]-Global_Household_Financial_Dyna[[#This Row],[Estimated_Taxes]]</f>
        <v>1007.6800000000001</v>
      </c>
      <c r="L4061" s="1">
        <f>Global_Household_Financial_Dyna[[#This Row],[Monthly_Savings]]/Global_Household_Financial_Dyna[[#This Row],[Net Income]]</f>
        <v>0.42676246427437281</v>
      </c>
      <c r="M4061" s="2">
        <f>Global_Household_Financial_Dyna[[#This Row],[Monthly_Expenses]]/Global_Household_Financial_Dyna[[#This Row],[Net Income]]</f>
        <v>0.57323753572562708</v>
      </c>
      <c r="N4061" t="str">
        <f>IF(Global_Household_Financial_Dyna[[#This Row],[Monthly_Savings]]&lt;0,"High Risk", IF(Global_Household_Financial_Dyna[[#This Row],[Savings Rate%]]&lt;0.1, "Medium", "Safe"))</f>
        <v>Safe</v>
      </c>
      <c r="O4061">
        <f>Global_Household_Financial_Dyna[[#This Row],[Total_Household_Income]]/Global_Household_Financial_Dyna[[#This Row],[Family_Size]]</f>
        <v>373.21333333333337</v>
      </c>
      <c r="P4061" s="2">
        <f t="shared" si="126"/>
        <v>0.42077341556833553</v>
      </c>
      <c r="Q4061" s="2">
        <f t="shared" si="127"/>
        <v>5.989048706037281E-3</v>
      </c>
      <c r="R4061" s="2" t="str">
        <f>IF(Global_Household_Financial_Dyna[[#This Row],[Vs country_Average]]&lt;-0.2, "Underperformer", IF(Global_Household_Financial_Dyna[[#This Row],[Vs country_Average]]&gt;0.2, "Outperformer", "Normal"))</f>
        <v>Normal</v>
      </c>
      <c r="S40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430.04</v>
      </c>
      <c r="T40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430.04</v>
      </c>
      <c r="U40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430.04</v>
      </c>
      <c r="V40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430.04</v>
      </c>
    </row>
    <row r="4062" spans="1:22" x14ac:dyDescent="0.3">
      <c r="A4062">
        <v>4072</v>
      </c>
      <c r="B4062" t="s">
        <v>16</v>
      </c>
      <c r="C4062" t="s">
        <v>21</v>
      </c>
      <c r="D4062">
        <v>4</v>
      </c>
      <c r="E4062">
        <v>1</v>
      </c>
      <c r="F4062">
        <v>6969.67</v>
      </c>
      <c r="G4062">
        <v>6969.67</v>
      </c>
      <c r="H4062">
        <v>2439.39</v>
      </c>
      <c r="I4062">
        <v>3281.23</v>
      </c>
      <c r="J4062">
        <v>1249.05</v>
      </c>
      <c r="K4062">
        <f>Global_Household_Financial_Dyna[[#This Row],[Total_Household_Income]]-Global_Household_Financial_Dyna[[#This Row],[Estimated_Taxes]]</f>
        <v>4530.2800000000007</v>
      </c>
      <c r="L4062" s="1">
        <f>Global_Household_Financial_Dyna[[#This Row],[Monthly_Savings]]/Global_Household_Financial_Dyna[[#This Row],[Net Income]]</f>
        <v>0.27571143505478685</v>
      </c>
      <c r="M4062" s="2">
        <f>Global_Household_Financial_Dyna[[#This Row],[Monthly_Expenses]]/Global_Household_Financial_Dyna[[#This Row],[Net Income]]</f>
        <v>0.72428856494521299</v>
      </c>
      <c r="N4062" t="str">
        <f>IF(Global_Household_Financial_Dyna[[#This Row],[Monthly_Savings]]&lt;0,"High Risk", IF(Global_Household_Financial_Dyna[[#This Row],[Savings Rate%]]&lt;0.1, "Medium", "Safe"))</f>
        <v>Safe</v>
      </c>
      <c r="O4062">
        <f>Global_Household_Financial_Dyna[[#This Row],[Total_Household_Income]]/Global_Household_Financial_Dyna[[#This Row],[Family_Size]]</f>
        <v>1742.4175</v>
      </c>
      <c r="P4062" s="2">
        <f t="shared" si="126"/>
        <v>0.15879799892000862</v>
      </c>
      <c r="Q4062" s="2">
        <f t="shared" si="127"/>
        <v>0.11691343613477823</v>
      </c>
      <c r="R4062" s="2" t="str">
        <f>IF(Global_Household_Financial_Dyna[[#This Row],[Vs country_Average]]&lt;-0.2, "Underperformer", IF(Global_Household_Financial_Dyna[[#This Row],[Vs country_Average]]&gt;0.2, "Outperformer", "Normal"))</f>
        <v>Normal</v>
      </c>
      <c r="S40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1249.05</v>
      </c>
      <c r="T40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1249.05</v>
      </c>
      <c r="U40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1249.05</v>
      </c>
      <c r="V40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1249.05</v>
      </c>
    </row>
    <row r="4063" spans="1:22" x14ac:dyDescent="0.3">
      <c r="A4063">
        <v>4073</v>
      </c>
      <c r="B4063" t="s">
        <v>16</v>
      </c>
      <c r="C4063" t="s">
        <v>21</v>
      </c>
      <c r="D4063">
        <v>8</v>
      </c>
      <c r="E4063">
        <v>2</v>
      </c>
      <c r="F4063">
        <v>3682.9</v>
      </c>
      <c r="G4063">
        <v>5842.72</v>
      </c>
      <c r="H4063">
        <v>2044.95</v>
      </c>
      <c r="I4063">
        <v>4413.83</v>
      </c>
      <c r="J4063">
        <v>-616.05999999999995</v>
      </c>
      <c r="K4063">
        <f>Global_Household_Financial_Dyna[[#This Row],[Total_Household_Income]]-Global_Household_Financial_Dyna[[#This Row],[Estimated_Taxes]]</f>
        <v>3797.7700000000004</v>
      </c>
      <c r="L4063" s="1">
        <f>Global_Household_Financial_Dyna[[#This Row],[Monthly_Savings]]/Global_Household_Financial_Dyna[[#This Row],[Net Income]]</f>
        <v>-0.16221624795603731</v>
      </c>
      <c r="M4063" s="2">
        <f>Global_Household_Financial_Dyna[[#This Row],[Monthly_Expenses]]/Global_Household_Financial_Dyna[[#This Row],[Net Income]]</f>
        <v>1.1622162479560372</v>
      </c>
      <c r="N4063" t="str">
        <f>IF(Global_Household_Financial_Dyna[[#This Row],[Monthly_Savings]]&lt;0,"High Risk", IF(Global_Household_Financial_Dyna[[#This Row],[Savings Rate%]]&lt;0.1, "Medium", "Safe"))</f>
        <v>High Risk</v>
      </c>
      <c r="O4063">
        <f>Global_Household_Financial_Dyna[[#This Row],[Total_Household_Income]]/Global_Household_Financial_Dyna[[#This Row],[Family_Size]]</f>
        <v>730.34</v>
      </c>
      <c r="P4063" s="2">
        <f t="shared" si="126"/>
        <v>0.15879799892000862</v>
      </c>
      <c r="Q4063" s="2">
        <f t="shared" si="127"/>
        <v>-0.32101424687604596</v>
      </c>
      <c r="R4063" s="2" t="str">
        <f>IF(Global_Household_Financial_Dyna[[#This Row],[Vs country_Average]]&lt;-0.2, "Underperformer", IF(Global_Household_Financial_Dyna[[#This Row],[Vs country_Average]]&gt;0.2, "Outperformer", "Normal"))</f>
        <v>Underperformer</v>
      </c>
      <c r="S40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-395.36849999999993</v>
      </c>
      <c r="T40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-174.67699999999996</v>
      </c>
      <c r="U40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46.014499999999998</v>
      </c>
      <c r="V40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266.70600000000002</v>
      </c>
    </row>
    <row r="4064" spans="1:22" x14ac:dyDescent="0.3">
      <c r="A4064">
        <v>4074</v>
      </c>
      <c r="B4064" t="s">
        <v>16</v>
      </c>
      <c r="C4064" t="s">
        <v>17</v>
      </c>
      <c r="D4064">
        <v>6</v>
      </c>
      <c r="E4064">
        <v>3</v>
      </c>
      <c r="F4064">
        <v>4432.43</v>
      </c>
      <c r="G4064">
        <v>8284.02</v>
      </c>
      <c r="H4064">
        <v>3313.61</v>
      </c>
      <c r="I4064">
        <v>4896.38</v>
      </c>
      <c r="J4064">
        <v>74.03</v>
      </c>
      <c r="K4064">
        <f>Global_Household_Financial_Dyna[[#This Row],[Total_Household_Income]]-Global_Household_Financial_Dyna[[#This Row],[Estimated_Taxes]]</f>
        <v>4970.41</v>
      </c>
      <c r="L4064" s="1">
        <f>Global_Household_Financial_Dyna[[#This Row],[Monthly_Savings]]/Global_Household_Financial_Dyna[[#This Row],[Net Income]]</f>
        <v>1.489414354147847E-2</v>
      </c>
      <c r="M4064" s="2">
        <f>Global_Household_Financial_Dyna[[#This Row],[Monthly_Expenses]]/Global_Household_Financial_Dyna[[#This Row],[Net Income]]</f>
        <v>0.98510585645852156</v>
      </c>
      <c r="N4064" t="str">
        <f>IF(Global_Household_Financial_Dyna[[#This Row],[Monthly_Savings]]&lt;0,"High Risk", IF(Global_Household_Financial_Dyna[[#This Row],[Savings Rate%]]&lt;0.1, "Medium", "Safe"))</f>
        <v>Medium</v>
      </c>
      <c r="O4064">
        <f>Global_Household_Financial_Dyna[[#This Row],[Total_Household_Income]]/Global_Household_Financial_Dyna[[#This Row],[Family_Size]]</f>
        <v>1380.67</v>
      </c>
      <c r="P4064" s="2">
        <f t="shared" si="126"/>
        <v>0.15879799892000862</v>
      </c>
      <c r="Q4064" s="2">
        <f t="shared" si="127"/>
        <v>-0.14390385537853015</v>
      </c>
      <c r="R4064" s="2" t="str">
        <f>IF(Global_Household_Financial_Dyna[[#This Row],[Vs country_Average]]&lt;-0.2, "Underperformer", IF(Global_Household_Financial_Dyna[[#This Row],[Vs country_Average]]&gt;0.2, "Outperformer", "Normal"))</f>
        <v>Normal</v>
      </c>
      <c r="S40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74.03</v>
      </c>
      <c r="T40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74.03</v>
      </c>
      <c r="U40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74.03</v>
      </c>
      <c r="V40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74.03</v>
      </c>
    </row>
    <row r="4065" spans="1:22" x14ac:dyDescent="0.3">
      <c r="A4065">
        <v>4075</v>
      </c>
      <c r="B4065" t="s">
        <v>16</v>
      </c>
      <c r="C4065" t="s">
        <v>17</v>
      </c>
      <c r="D4065">
        <v>4</v>
      </c>
      <c r="E4065">
        <v>3</v>
      </c>
      <c r="F4065">
        <v>3459.43</v>
      </c>
      <c r="G4065">
        <v>8729.24</v>
      </c>
      <c r="H4065">
        <v>3491.7</v>
      </c>
      <c r="I4065">
        <v>3665.34</v>
      </c>
      <c r="J4065">
        <v>1572.2</v>
      </c>
      <c r="K4065">
        <f>Global_Household_Financial_Dyna[[#This Row],[Total_Household_Income]]-Global_Household_Financial_Dyna[[#This Row],[Estimated_Taxes]]</f>
        <v>5237.54</v>
      </c>
      <c r="L4065" s="1">
        <f>Global_Household_Financial_Dyna[[#This Row],[Monthly_Savings]]/Global_Household_Financial_Dyna[[#This Row],[Net Income]]</f>
        <v>0.30017909171099411</v>
      </c>
      <c r="M4065" s="2">
        <f>Global_Household_Financial_Dyna[[#This Row],[Monthly_Expenses]]/Global_Household_Financial_Dyna[[#This Row],[Net Income]]</f>
        <v>0.69982090828900589</v>
      </c>
      <c r="N4065" t="str">
        <f>IF(Global_Household_Financial_Dyna[[#This Row],[Monthly_Savings]]&lt;0,"High Risk", IF(Global_Household_Financial_Dyna[[#This Row],[Savings Rate%]]&lt;0.1, "Medium", "Safe"))</f>
        <v>Safe</v>
      </c>
      <c r="O4065">
        <f>Global_Household_Financial_Dyna[[#This Row],[Total_Household_Income]]/Global_Household_Financial_Dyna[[#This Row],[Family_Size]]</f>
        <v>2182.31</v>
      </c>
      <c r="P4065" s="2">
        <f t="shared" si="126"/>
        <v>0.15879799892000862</v>
      </c>
      <c r="Q4065" s="2">
        <f t="shared" si="127"/>
        <v>0.14138109279098549</v>
      </c>
      <c r="R4065" s="2" t="str">
        <f>IF(Global_Household_Financial_Dyna[[#This Row],[Vs country_Average]]&lt;-0.2, "Underperformer", IF(Global_Household_Financial_Dyna[[#This Row],[Vs country_Average]]&gt;0.2, "Outperformer", "Normal"))</f>
        <v>Normal</v>
      </c>
      <c r="S40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1572.2</v>
      </c>
      <c r="T40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1572.2</v>
      </c>
      <c r="U40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1572.2</v>
      </c>
      <c r="V40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1572.2</v>
      </c>
    </row>
    <row r="4066" spans="1:22" x14ac:dyDescent="0.3">
      <c r="A4066">
        <v>4076</v>
      </c>
      <c r="B4066" t="s">
        <v>16</v>
      </c>
      <c r="C4066" t="s">
        <v>21</v>
      </c>
      <c r="D4066">
        <v>7</v>
      </c>
      <c r="E4066">
        <v>3</v>
      </c>
      <c r="F4066">
        <v>917.38</v>
      </c>
      <c r="G4066">
        <v>2137.4699999999998</v>
      </c>
      <c r="H4066">
        <v>748.11</v>
      </c>
      <c r="I4066">
        <v>2028.45</v>
      </c>
      <c r="J4066">
        <v>-639.1</v>
      </c>
      <c r="K4066">
        <f>Global_Household_Financial_Dyna[[#This Row],[Total_Household_Income]]-Global_Household_Financial_Dyna[[#This Row],[Estimated_Taxes]]</f>
        <v>1389.3599999999997</v>
      </c>
      <c r="L4066" s="1">
        <f>Global_Household_Financial_Dyna[[#This Row],[Monthly_Savings]]/Global_Household_Financial_Dyna[[#This Row],[Net Income]]</f>
        <v>-0.45999596936719078</v>
      </c>
      <c r="M4066" s="2">
        <f>Global_Household_Financial_Dyna[[#This Row],[Monthly_Expenses]]/Global_Household_Financial_Dyna[[#This Row],[Net Income]]</f>
        <v>1.4599887718086029</v>
      </c>
      <c r="N4066" t="str">
        <f>IF(Global_Household_Financial_Dyna[[#This Row],[Monthly_Savings]]&lt;0,"High Risk", IF(Global_Household_Financial_Dyna[[#This Row],[Savings Rate%]]&lt;0.1, "Medium", "Safe"))</f>
        <v>High Risk</v>
      </c>
      <c r="O4066">
        <f>Global_Household_Financial_Dyna[[#This Row],[Total_Household_Income]]/Global_Household_Financial_Dyna[[#This Row],[Family_Size]]</f>
        <v>305.35285714285709</v>
      </c>
      <c r="P4066" s="2">
        <f t="shared" si="126"/>
        <v>0.15879799892000862</v>
      </c>
      <c r="Q4066" s="2">
        <f t="shared" si="127"/>
        <v>-0.61879396828719946</v>
      </c>
      <c r="R4066" s="2" t="str">
        <f>IF(Global_Household_Financial_Dyna[[#This Row],[Vs country_Average]]&lt;-0.2, "Underperformer", IF(Global_Household_Financial_Dyna[[#This Row],[Vs country_Average]]&gt;0.2, "Outperformer", "Normal"))</f>
        <v>Underperformer</v>
      </c>
      <c r="S40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-537.67750000000001</v>
      </c>
      <c r="T40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-436.255</v>
      </c>
      <c r="U40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-334.83250000000004</v>
      </c>
      <c r="V40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-233.40999999999997</v>
      </c>
    </row>
    <row r="4067" spans="1:22" x14ac:dyDescent="0.3">
      <c r="A4067">
        <v>4077</v>
      </c>
      <c r="B4067" t="s">
        <v>10</v>
      </c>
      <c r="C4067" t="s">
        <v>22</v>
      </c>
      <c r="D4067">
        <v>2</v>
      </c>
      <c r="E4067">
        <v>1</v>
      </c>
      <c r="F4067">
        <v>883.29</v>
      </c>
      <c r="G4067">
        <v>883.29</v>
      </c>
      <c r="H4067">
        <v>88.33</v>
      </c>
      <c r="I4067">
        <v>427.13</v>
      </c>
      <c r="J4067">
        <v>367.83</v>
      </c>
      <c r="K4067">
        <f>Global_Household_Financial_Dyna[[#This Row],[Total_Household_Income]]-Global_Household_Financial_Dyna[[#This Row],[Estimated_Taxes]]</f>
        <v>794.95999999999992</v>
      </c>
      <c r="L4067" s="1">
        <f>Global_Household_Financial_Dyna[[#This Row],[Monthly_Savings]]/Global_Household_Financial_Dyna[[#This Row],[Net Income]]</f>
        <v>0.4627025259132535</v>
      </c>
      <c r="M4067" s="2">
        <f>Global_Household_Financial_Dyna[[#This Row],[Monthly_Expenses]]/Global_Household_Financial_Dyna[[#This Row],[Net Income]]</f>
        <v>0.53729747408674655</v>
      </c>
      <c r="N4067" t="str">
        <f>IF(Global_Household_Financial_Dyna[[#This Row],[Monthly_Savings]]&lt;0,"High Risk", IF(Global_Household_Financial_Dyna[[#This Row],[Savings Rate%]]&lt;0.1, "Medium", "Safe"))</f>
        <v>Safe</v>
      </c>
      <c r="O4067">
        <f>Global_Household_Financial_Dyna[[#This Row],[Total_Household_Income]]/Global_Household_Financial_Dyna[[#This Row],[Family_Size]]</f>
        <v>441.64499999999998</v>
      </c>
      <c r="P4067" s="2">
        <f t="shared" si="126"/>
        <v>0.42077341556833553</v>
      </c>
      <c r="Q4067" s="2">
        <f t="shared" si="127"/>
        <v>4.1929110344917975E-2</v>
      </c>
      <c r="R4067" s="2" t="str">
        <f>IF(Global_Household_Financial_Dyna[[#This Row],[Vs country_Average]]&lt;-0.2, "Underperformer", IF(Global_Household_Financial_Dyna[[#This Row],[Vs country_Average]]&gt;0.2, "Outperformer", "Normal"))</f>
        <v>Normal</v>
      </c>
      <c r="S40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367.83</v>
      </c>
      <c r="T40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367.83</v>
      </c>
      <c r="U40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367.83</v>
      </c>
      <c r="V40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367.83</v>
      </c>
    </row>
    <row r="4068" spans="1:22" x14ac:dyDescent="0.3">
      <c r="A4068">
        <v>4078</v>
      </c>
      <c r="B4068" t="s">
        <v>10</v>
      </c>
      <c r="C4068" t="s">
        <v>11</v>
      </c>
      <c r="D4068">
        <v>6</v>
      </c>
      <c r="E4068">
        <v>1</v>
      </c>
      <c r="F4068">
        <v>1059.8</v>
      </c>
      <c r="G4068">
        <v>1059.8</v>
      </c>
      <c r="H4068">
        <v>105.98</v>
      </c>
      <c r="I4068">
        <v>838.51</v>
      </c>
      <c r="J4068">
        <v>115.31</v>
      </c>
      <c r="K4068">
        <f>Global_Household_Financial_Dyna[[#This Row],[Total_Household_Income]]-Global_Household_Financial_Dyna[[#This Row],[Estimated_Taxes]]</f>
        <v>953.81999999999994</v>
      </c>
      <c r="L4068" s="1">
        <f>Global_Household_Financial_Dyna[[#This Row],[Monthly_Savings]]/Global_Household_Financial_Dyna[[#This Row],[Net Income]]</f>
        <v>0.12089283093246106</v>
      </c>
      <c r="M4068" s="2">
        <f>Global_Household_Financial_Dyna[[#This Row],[Monthly_Expenses]]/Global_Household_Financial_Dyna[[#This Row],[Net Income]]</f>
        <v>0.87910716906753905</v>
      </c>
      <c r="N4068" t="str">
        <f>IF(Global_Household_Financial_Dyna[[#This Row],[Monthly_Savings]]&lt;0,"High Risk", IF(Global_Household_Financial_Dyna[[#This Row],[Savings Rate%]]&lt;0.1, "Medium", "Safe"))</f>
        <v>Safe</v>
      </c>
      <c r="O4068">
        <f>Global_Household_Financial_Dyna[[#This Row],[Total_Household_Income]]/Global_Household_Financial_Dyna[[#This Row],[Family_Size]]</f>
        <v>176.63333333333333</v>
      </c>
      <c r="P4068" s="2">
        <f t="shared" si="126"/>
        <v>0.42077341556833553</v>
      </c>
      <c r="Q4068" s="2">
        <f t="shared" si="127"/>
        <v>-0.29988058463587447</v>
      </c>
      <c r="R4068" s="2" t="str">
        <f>IF(Global_Household_Financial_Dyna[[#This Row],[Vs country_Average]]&lt;-0.2, "Underperformer", IF(Global_Household_Financial_Dyna[[#This Row],[Vs country_Average]]&gt;0.2, "Outperformer", "Normal"))</f>
        <v>Underperformer</v>
      </c>
      <c r="S40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115.31</v>
      </c>
      <c r="T40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115.31</v>
      </c>
      <c r="U40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115.31</v>
      </c>
      <c r="V40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115.31</v>
      </c>
    </row>
    <row r="4069" spans="1:22" x14ac:dyDescent="0.3">
      <c r="A4069">
        <v>4079</v>
      </c>
      <c r="B4069" t="s">
        <v>14</v>
      </c>
      <c r="C4069" t="s">
        <v>15</v>
      </c>
      <c r="D4069">
        <v>6</v>
      </c>
      <c r="E4069">
        <v>3</v>
      </c>
      <c r="F4069">
        <v>1833.03</v>
      </c>
      <c r="G4069">
        <v>3787.35</v>
      </c>
      <c r="H4069">
        <v>568.1</v>
      </c>
      <c r="I4069">
        <v>1672.12</v>
      </c>
      <c r="J4069">
        <v>1547.13</v>
      </c>
      <c r="K4069">
        <f>Global_Household_Financial_Dyna[[#This Row],[Total_Household_Income]]-Global_Household_Financial_Dyna[[#This Row],[Estimated_Taxes]]</f>
        <v>3219.25</v>
      </c>
      <c r="L4069" s="1">
        <f>Global_Household_Financial_Dyna[[#This Row],[Monthly_Savings]]/Global_Household_Financial_Dyna[[#This Row],[Net Income]]</f>
        <v>0.48058709326706534</v>
      </c>
      <c r="M4069" s="2">
        <f>Global_Household_Financial_Dyna[[#This Row],[Monthly_Expenses]]/Global_Household_Financial_Dyna[[#This Row],[Net Income]]</f>
        <v>0.51941290673293461</v>
      </c>
      <c r="N4069" t="str">
        <f>IF(Global_Household_Financial_Dyna[[#This Row],[Monthly_Savings]]&lt;0,"High Risk", IF(Global_Household_Financial_Dyna[[#This Row],[Savings Rate%]]&lt;0.1, "Medium", "Safe"))</f>
        <v>Safe</v>
      </c>
      <c r="O4069">
        <f>Global_Household_Financial_Dyna[[#This Row],[Total_Household_Income]]/Global_Household_Financial_Dyna[[#This Row],[Family_Size]]</f>
        <v>631.22500000000002</v>
      </c>
      <c r="P4069" s="2">
        <f t="shared" si="126"/>
        <v>0.39788995363055785</v>
      </c>
      <c r="Q4069" s="2">
        <f t="shared" si="127"/>
        <v>8.2697139636507488E-2</v>
      </c>
      <c r="R4069" s="2" t="str">
        <f>IF(Global_Household_Financial_Dyna[[#This Row],[Vs country_Average]]&lt;-0.2, "Underperformer", IF(Global_Household_Financial_Dyna[[#This Row],[Vs country_Average]]&gt;0.2, "Outperformer", "Normal"))</f>
        <v>Normal</v>
      </c>
      <c r="S40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1547.13</v>
      </c>
      <c r="T40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1547.13</v>
      </c>
      <c r="U40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1547.13</v>
      </c>
      <c r="V40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1547.13</v>
      </c>
    </row>
    <row r="4070" spans="1:22" x14ac:dyDescent="0.3">
      <c r="A4070">
        <v>4080</v>
      </c>
      <c r="B4070" t="s">
        <v>18</v>
      </c>
      <c r="C4070" t="s">
        <v>20</v>
      </c>
      <c r="D4070">
        <v>8</v>
      </c>
      <c r="E4070">
        <v>2</v>
      </c>
      <c r="F4070">
        <v>3925.96</v>
      </c>
      <c r="G4070">
        <v>6721.34</v>
      </c>
      <c r="H4070">
        <v>1478.69</v>
      </c>
      <c r="I4070">
        <v>5182.32</v>
      </c>
      <c r="J4070">
        <v>60.32</v>
      </c>
      <c r="K4070">
        <f>Global_Household_Financial_Dyna[[#This Row],[Total_Household_Income]]-Global_Household_Financial_Dyna[[#This Row],[Estimated_Taxes]]</f>
        <v>5242.6499999999996</v>
      </c>
      <c r="L4070" s="1">
        <f>Global_Household_Financial_Dyna[[#This Row],[Monthly_Savings]]/Global_Household_Financial_Dyna[[#This Row],[Net Income]]</f>
        <v>1.1505631693895263E-2</v>
      </c>
      <c r="M4070" s="2">
        <f>Global_Household_Financial_Dyna[[#This Row],[Monthly_Expenses]]/Global_Household_Financial_Dyna[[#This Row],[Net Income]]</f>
        <v>0.98849246087379472</v>
      </c>
      <c r="N4070" t="str">
        <f>IF(Global_Household_Financial_Dyna[[#This Row],[Monthly_Savings]]&lt;0,"High Risk", IF(Global_Household_Financial_Dyna[[#This Row],[Savings Rate%]]&lt;0.1, "Medium", "Safe"))</f>
        <v>Medium</v>
      </c>
      <c r="O4070">
        <f>Global_Household_Financial_Dyna[[#This Row],[Total_Household_Income]]/Global_Household_Financial_Dyna[[#This Row],[Family_Size]]</f>
        <v>840.16750000000002</v>
      </c>
      <c r="P4070" s="2">
        <f t="shared" si="126"/>
        <v>0.32336204947805613</v>
      </c>
      <c r="Q4070" s="2">
        <f t="shared" si="127"/>
        <v>-0.31185641778416084</v>
      </c>
      <c r="R4070" s="2" t="str">
        <f>IF(Global_Household_Financial_Dyna[[#This Row],[Vs country_Average]]&lt;-0.2, "Underperformer", IF(Global_Household_Financial_Dyna[[#This Row],[Vs country_Average]]&gt;0.2, "Outperformer", "Normal"))</f>
        <v>Underperformer</v>
      </c>
      <c r="S40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60.32</v>
      </c>
      <c r="T40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60.32</v>
      </c>
      <c r="U40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60.32</v>
      </c>
      <c r="V40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60.32</v>
      </c>
    </row>
    <row r="4071" spans="1:22" x14ac:dyDescent="0.3">
      <c r="A4071">
        <v>4081</v>
      </c>
      <c r="B4071" t="s">
        <v>16</v>
      </c>
      <c r="C4071" t="s">
        <v>17</v>
      </c>
      <c r="D4071">
        <v>8</v>
      </c>
      <c r="E4071">
        <v>3</v>
      </c>
      <c r="F4071">
        <v>4924.4399999999996</v>
      </c>
      <c r="G4071">
        <v>10655.52</v>
      </c>
      <c r="H4071">
        <v>4262.21</v>
      </c>
      <c r="I4071">
        <v>4165.74</v>
      </c>
      <c r="J4071">
        <v>2227.58</v>
      </c>
      <c r="K4071">
        <f>Global_Household_Financial_Dyna[[#This Row],[Total_Household_Income]]-Global_Household_Financial_Dyna[[#This Row],[Estimated_Taxes]]</f>
        <v>6393.31</v>
      </c>
      <c r="L4071" s="1">
        <f>Global_Household_Financial_Dyna[[#This Row],[Monthly_Savings]]/Global_Household_Financial_Dyna[[#This Row],[Net Income]]</f>
        <v>0.34842358653029493</v>
      </c>
      <c r="M4071" s="2">
        <f>Global_Household_Financial_Dyna[[#This Row],[Monthly_Expenses]]/Global_Household_Financial_Dyna[[#This Row],[Net Income]]</f>
        <v>0.65157797760471481</v>
      </c>
      <c r="N4071" t="str">
        <f>IF(Global_Household_Financial_Dyna[[#This Row],[Monthly_Savings]]&lt;0,"High Risk", IF(Global_Household_Financial_Dyna[[#This Row],[Savings Rate%]]&lt;0.1, "Medium", "Safe"))</f>
        <v>Safe</v>
      </c>
      <c r="O4071">
        <f>Global_Household_Financial_Dyna[[#This Row],[Total_Household_Income]]/Global_Household_Financial_Dyna[[#This Row],[Family_Size]]</f>
        <v>1331.94</v>
      </c>
      <c r="P4071" s="2">
        <f t="shared" si="126"/>
        <v>0.15879799892000862</v>
      </c>
      <c r="Q4071" s="2">
        <f t="shared" si="127"/>
        <v>0.18962558761028631</v>
      </c>
      <c r="R4071" s="2" t="str">
        <f>IF(Global_Household_Financial_Dyna[[#This Row],[Vs country_Average]]&lt;-0.2, "Underperformer", IF(Global_Household_Financial_Dyna[[#This Row],[Vs country_Average]]&gt;0.2, "Outperformer", "Normal"))</f>
        <v>Normal</v>
      </c>
      <c r="S40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2227.58</v>
      </c>
      <c r="T40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2227.58</v>
      </c>
      <c r="U40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2227.58</v>
      </c>
      <c r="V40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2227.58</v>
      </c>
    </row>
    <row r="4072" spans="1:22" x14ac:dyDescent="0.3">
      <c r="A4072">
        <v>4082</v>
      </c>
      <c r="B4072" t="s">
        <v>18</v>
      </c>
      <c r="C4072" t="s">
        <v>19</v>
      </c>
      <c r="D4072">
        <v>4</v>
      </c>
      <c r="E4072">
        <v>2</v>
      </c>
      <c r="F4072">
        <v>4839.95</v>
      </c>
      <c r="G4072">
        <v>6937.26</v>
      </c>
      <c r="H4072">
        <v>1526.2</v>
      </c>
      <c r="I4072">
        <v>2571.5300000000002</v>
      </c>
      <c r="J4072">
        <v>2839.53</v>
      </c>
      <c r="K4072">
        <f>Global_Household_Financial_Dyna[[#This Row],[Total_Household_Income]]-Global_Household_Financial_Dyna[[#This Row],[Estimated_Taxes]]</f>
        <v>5411.06</v>
      </c>
      <c r="L4072" s="1">
        <f>Global_Household_Financial_Dyna[[#This Row],[Monthly_Savings]]/Global_Household_Financial_Dyna[[#This Row],[Net Income]]</f>
        <v>0.5247640942809727</v>
      </c>
      <c r="M4072" s="2">
        <f>Global_Household_Financial_Dyna[[#This Row],[Monthly_Expenses]]/Global_Household_Financial_Dyna[[#This Row],[Net Income]]</f>
        <v>0.47523590571902735</v>
      </c>
      <c r="N4072" t="str">
        <f>IF(Global_Household_Financial_Dyna[[#This Row],[Monthly_Savings]]&lt;0,"High Risk", IF(Global_Household_Financial_Dyna[[#This Row],[Savings Rate%]]&lt;0.1, "Medium", "Safe"))</f>
        <v>Safe</v>
      </c>
      <c r="O4072">
        <f>Global_Household_Financial_Dyna[[#This Row],[Total_Household_Income]]/Global_Household_Financial_Dyna[[#This Row],[Family_Size]]</f>
        <v>1734.3150000000001</v>
      </c>
      <c r="P4072" s="2">
        <f t="shared" si="126"/>
        <v>0.32336204947805613</v>
      </c>
      <c r="Q4072" s="2">
        <f t="shared" si="127"/>
        <v>0.20140204480291657</v>
      </c>
      <c r="R4072" s="2" t="str">
        <f>IF(Global_Household_Financial_Dyna[[#This Row],[Vs country_Average]]&lt;-0.2, "Underperformer", IF(Global_Household_Financial_Dyna[[#This Row],[Vs country_Average]]&gt;0.2, "Outperformer", "Normal"))</f>
        <v>Outperformer</v>
      </c>
      <c r="S40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2839.53</v>
      </c>
      <c r="T40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2839.53</v>
      </c>
      <c r="U40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2839.53</v>
      </c>
      <c r="V40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2839.53</v>
      </c>
    </row>
    <row r="4073" spans="1:22" x14ac:dyDescent="0.3">
      <c r="A4073">
        <v>4083</v>
      </c>
      <c r="B4073" t="s">
        <v>16</v>
      </c>
      <c r="C4073" t="s">
        <v>17</v>
      </c>
      <c r="D4073">
        <v>6</v>
      </c>
      <c r="E4073">
        <v>3</v>
      </c>
      <c r="F4073">
        <v>4626.28</v>
      </c>
      <c r="G4073">
        <v>11115.34</v>
      </c>
      <c r="H4073">
        <v>4446.1400000000003</v>
      </c>
      <c r="I4073">
        <v>4886.34</v>
      </c>
      <c r="J4073">
        <v>1782.87</v>
      </c>
      <c r="K4073">
        <f>Global_Household_Financial_Dyna[[#This Row],[Total_Household_Income]]-Global_Household_Financial_Dyna[[#This Row],[Estimated_Taxes]]</f>
        <v>6669.2</v>
      </c>
      <c r="L4073" s="1">
        <f>Global_Household_Financial_Dyna[[#This Row],[Monthly_Savings]]/Global_Household_Financial_Dyna[[#This Row],[Net Income]]</f>
        <v>0.26732891501229533</v>
      </c>
      <c r="M4073" s="2">
        <f>Global_Household_Financial_Dyna[[#This Row],[Monthly_Expenses]]/Global_Household_Financial_Dyna[[#This Row],[Net Income]]</f>
        <v>0.73267258441792127</v>
      </c>
      <c r="N4073" t="str">
        <f>IF(Global_Household_Financial_Dyna[[#This Row],[Monthly_Savings]]&lt;0,"High Risk", IF(Global_Household_Financial_Dyna[[#This Row],[Savings Rate%]]&lt;0.1, "Medium", "Safe"))</f>
        <v>Safe</v>
      </c>
      <c r="O4073">
        <f>Global_Household_Financial_Dyna[[#This Row],[Total_Household_Income]]/Global_Household_Financial_Dyna[[#This Row],[Family_Size]]</f>
        <v>1852.5566666666666</v>
      </c>
      <c r="P4073" s="2">
        <f t="shared" si="126"/>
        <v>0.15879799892000862</v>
      </c>
      <c r="Q4073" s="2">
        <f t="shared" si="127"/>
        <v>0.10853091609228671</v>
      </c>
      <c r="R4073" s="2" t="str">
        <f>IF(Global_Household_Financial_Dyna[[#This Row],[Vs country_Average]]&lt;-0.2, "Underperformer", IF(Global_Household_Financial_Dyna[[#This Row],[Vs country_Average]]&gt;0.2, "Outperformer", "Normal"))</f>
        <v>Normal</v>
      </c>
      <c r="S40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1782.87</v>
      </c>
      <c r="T40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1782.87</v>
      </c>
      <c r="U40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1782.87</v>
      </c>
      <c r="V40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1782.87</v>
      </c>
    </row>
    <row r="4074" spans="1:22" x14ac:dyDescent="0.3">
      <c r="A4074">
        <v>4084</v>
      </c>
      <c r="B4074" t="s">
        <v>14</v>
      </c>
      <c r="C4074" t="s">
        <v>15</v>
      </c>
      <c r="D4074">
        <v>6</v>
      </c>
      <c r="E4074">
        <v>3</v>
      </c>
      <c r="F4074">
        <v>2506.71</v>
      </c>
      <c r="G4074">
        <v>5492.92</v>
      </c>
      <c r="H4074">
        <v>823.94</v>
      </c>
      <c r="I4074">
        <v>1821.09</v>
      </c>
      <c r="J4074">
        <v>2847.9</v>
      </c>
      <c r="K4074">
        <f>Global_Household_Financial_Dyna[[#This Row],[Total_Household_Income]]-Global_Household_Financial_Dyna[[#This Row],[Estimated_Taxes]]</f>
        <v>4668.9799999999996</v>
      </c>
      <c r="L4074" s="1">
        <f>Global_Household_Financial_Dyna[[#This Row],[Monthly_Savings]]/Global_Household_Financial_Dyna[[#This Row],[Net Income]]</f>
        <v>0.60996191887735662</v>
      </c>
      <c r="M4074" s="2">
        <f>Global_Household_Financial_Dyna[[#This Row],[Monthly_Expenses]]/Global_Household_Financial_Dyna[[#This Row],[Net Income]]</f>
        <v>0.39004022291806778</v>
      </c>
      <c r="N4074" t="str">
        <f>IF(Global_Household_Financial_Dyna[[#This Row],[Monthly_Savings]]&lt;0,"High Risk", IF(Global_Household_Financial_Dyna[[#This Row],[Savings Rate%]]&lt;0.1, "Medium", "Safe"))</f>
        <v>Safe</v>
      </c>
      <c r="O4074">
        <f>Global_Household_Financial_Dyna[[#This Row],[Total_Household_Income]]/Global_Household_Financial_Dyna[[#This Row],[Family_Size]]</f>
        <v>915.48666666666668</v>
      </c>
      <c r="P4074" s="2">
        <f t="shared" si="126"/>
        <v>0.39788995363055785</v>
      </c>
      <c r="Q4074" s="2">
        <f t="shared" si="127"/>
        <v>0.21207196524679878</v>
      </c>
      <c r="R4074" s="2" t="str">
        <f>IF(Global_Household_Financial_Dyna[[#This Row],[Vs country_Average]]&lt;-0.2, "Underperformer", IF(Global_Household_Financial_Dyna[[#This Row],[Vs country_Average]]&gt;0.2, "Outperformer", "Normal"))</f>
        <v>Outperformer</v>
      </c>
      <c r="S40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2847.9</v>
      </c>
      <c r="T40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2847.9</v>
      </c>
      <c r="U40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2847.9</v>
      </c>
      <c r="V40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2847.9</v>
      </c>
    </row>
    <row r="4075" spans="1:22" x14ac:dyDescent="0.3">
      <c r="A4075">
        <v>4085</v>
      </c>
      <c r="B4075" t="s">
        <v>18</v>
      </c>
      <c r="C4075" t="s">
        <v>19</v>
      </c>
      <c r="D4075">
        <v>5</v>
      </c>
      <c r="E4075">
        <v>1</v>
      </c>
      <c r="F4075">
        <v>3989.65</v>
      </c>
      <c r="G4075">
        <v>3989.65</v>
      </c>
      <c r="H4075">
        <v>877.72</v>
      </c>
      <c r="I4075">
        <v>2902.54</v>
      </c>
      <c r="J4075">
        <v>209.38</v>
      </c>
      <c r="K4075">
        <f>Global_Household_Financial_Dyna[[#This Row],[Total_Household_Income]]-Global_Household_Financial_Dyna[[#This Row],[Estimated_Taxes]]</f>
        <v>3111.9300000000003</v>
      </c>
      <c r="L4075" s="1">
        <f>Global_Household_Financial_Dyna[[#This Row],[Monthly_Savings]]/Global_Household_Financial_Dyna[[#This Row],[Net Income]]</f>
        <v>6.7283004437760488E-2</v>
      </c>
      <c r="M4075" s="2">
        <f>Global_Household_Financial_Dyna[[#This Row],[Monthly_Expenses]]/Global_Household_Financial_Dyna[[#This Row],[Net Income]]</f>
        <v>0.93271378212234846</v>
      </c>
      <c r="N4075" t="str">
        <f>IF(Global_Household_Financial_Dyna[[#This Row],[Monthly_Savings]]&lt;0,"High Risk", IF(Global_Household_Financial_Dyna[[#This Row],[Savings Rate%]]&lt;0.1, "Medium", "Safe"))</f>
        <v>Medium</v>
      </c>
      <c r="O4075">
        <f>Global_Household_Financial_Dyna[[#This Row],[Total_Household_Income]]/Global_Household_Financial_Dyna[[#This Row],[Family_Size]]</f>
        <v>797.93000000000006</v>
      </c>
      <c r="P4075" s="2">
        <f t="shared" si="126"/>
        <v>0.32336204947805613</v>
      </c>
      <c r="Q4075" s="2">
        <f t="shared" si="127"/>
        <v>-0.25607904504029566</v>
      </c>
      <c r="R4075" s="2" t="str">
        <f>IF(Global_Household_Financial_Dyna[[#This Row],[Vs country_Average]]&lt;-0.2, "Underperformer", IF(Global_Household_Financial_Dyna[[#This Row],[Vs country_Average]]&gt;0.2, "Outperformer", "Normal"))</f>
        <v>Underperformer</v>
      </c>
      <c r="S40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209.38</v>
      </c>
      <c r="T40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209.38</v>
      </c>
      <c r="U40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209.38</v>
      </c>
      <c r="V40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209.38</v>
      </c>
    </row>
    <row r="4076" spans="1:22" x14ac:dyDescent="0.3">
      <c r="A4076">
        <v>4086</v>
      </c>
      <c r="B4076" t="s">
        <v>18</v>
      </c>
      <c r="C4076" t="s">
        <v>19</v>
      </c>
      <c r="D4076">
        <v>1</v>
      </c>
      <c r="E4076">
        <v>1</v>
      </c>
      <c r="F4076">
        <v>5771.65</v>
      </c>
      <c r="G4076">
        <v>5771.65</v>
      </c>
      <c r="H4076">
        <v>1269.76</v>
      </c>
      <c r="I4076">
        <v>1139.3399999999999</v>
      </c>
      <c r="J4076">
        <v>3362.55</v>
      </c>
      <c r="K4076">
        <f>Global_Household_Financial_Dyna[[#This Row],[Total_Household_Income]]-Global_Household_Financial_Dyna[[#This Row],[Estimated_Taxes]]</f>
        <v>4501.8899999999994</v>
      </c>
      <c r="L4076" s="1">
        <f>Global_Household_Financial_Dyna[[#This Row],[Monthly_Savings]]/Global_Household_Financial_Dyna[[#This Row],[Net Income]]</f>
        <v>0.74691962708995574</v>
      </c>
      <c r="M4076" s="2">
        <f>Global_Household_Financial_Dyna[[#This Row],[Monthly_Expenses]]/Global_Household_Financial_Dyna[[#This Row],[Net Income]]</f>
        <v>0.25308037291004448</v>
      </c>
      <c r="N4076" t="str">
        <f>IF(Global_Household_Financial_Dyna[[#This Row],[Monthly_Savings]]&lt;0,"High Risk", IF(Global_Household_Financial_Dyna[[#This Row],[Savings Rate%]]&lt;0.1, "Medium", "Safe"))</f>
        <v>Safe</v>
      </c>
      <c r="O4076">
        <f>Global_Household_Financial_Dyna[[#This Row],[Total_Household_Income]]/Global_Household_Financial_Dyna[[#This Row],[Family_Size]]</f>
        <v>5771.65</v>
      </c>
      <c r="P4076" s="2">
        <f t="shared" si="126"/>
        <v>0.32336204947805613</v>
      </c>
      <c r="Q4076" s="2">
        <f t="shared" si="127"/>
        <v>0.4235575776118996</v>
      </c>
      <c r="R4076" s="2" t="str">
        <f>IF(Global_Household_Financial_Dyna[[#This Row],[Vs country_Average]]&lt;-0.2, "Underperformer", IF(Global_Household_Financial_Dyna[[#This Row],[Vs country_Average]]&gt;0.2, "Outperformer", "Normal"))</f>
        <v>Outperformer</v>
      </c>
      <c r="S40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3362.55</v>
      </c>
      <c r="T40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3362.55</v>
      </c>
      <c r="U40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3362.55</v>
      </c>
      <c r="V40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3362.55</v>
      </c>
    </row>
    <row r="4077" spans="1:22" x14ac:dyDescent="0.3">
      <c r="A4077">
        <v>4087</v>
      </c>
      <c r="B4077" t="s">
        <v>18</v>
      </c>
      <c r="C4077" t="s">
        <v>19</v>
      </c>
      <c r="D4077">
        <v>8</v>
      </c>
      <c r="E4077">
        <v>1</v>
      </c>
      <c r="F4077">
        <v>4950.38</v>
      </c>
      <c r="G4077">
        <v>4950.38</v>
      </c>
      <c r="H4077">
        <v>1089.08</v>
      </c>
      <c r="I4077">
        <v>4697.91</v>
      </c>
      <c r="J4077">
        <v>-836.61</v>
      </c>
      <c r="K4077">
        <f>Global_Household_Financial_Dyna[[#This Row],[Total_Household_Income]]-Global_Household_Financial_Dyna[[#This Row],[Estimated_Taxes]]</f>
        <v>3861.3</v>
      </c>
      <c r="L4077" s="1">
        <f>Global_Household_Financial_Dyna[[#This Row],[Monthly_Savings]]/Global_Household_Financial_Dyna[[#This Row],[Net Income]]</f>
        <v>-0.21666537176598555</v>
      </c>
      <c r="M4077" s="2">
        <f>Global_Household_Financial_Dyna[[#This Row],[Monthly_Expenses]]/Global_Household_Financial_Dyna[[#This Row],[Net Income]]</f>
        <v>1.2166653717659854</v>
      </c>
      <c r="N4077" t="str">
        <f>IF(Global_Household_Financial_Dyna[[#This Row],[Monthly_Savings]]&lt;0,"High Risk", IF(Global_Household_Financial_Dyna[[#This Row],[Savings Rate%]]&lt;0.1, "Medium", "Safe"))</f>
        <v>High Risk</v>
      </c>
      <c r="O4077">
        <f>Global_Household_Financial_Dyna[[#This Row],[Total_Household_Income]]/Global_Household_Financial_Dyna[[#This Row],[Family_Size]]</f>
        <v>618.79750000000001</v>
      </c>
      <c r="P4077" s="2">
        <f t="shared" si="126"/>
        <v>0.32336204947805613</v>
      </c>
      <c r="Q4077" s="2">
        <f t="shared" si="127"/>
        <v>-0.54002742124404168</v>
      </c>
      <c r="R4077" s="2" t="str">
        <f>IF(Global_Household_Financial_Dyna[[#This Row],[Vs country_Average]]&lt;-0.2, "Underperformer", IF(Global_Household_Financial_Dyna[[#This Row],[Vs country_Average]]&gt;0.2, "Outperformer", "Normal"))</f>
        <v>Underperformer</v>
      </c>
      <c r="S40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-601.71450000000004</v>
      </c>
      <c r="T40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-366.81900000000002</v>
      </c>
      <c r="U40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-131.9235000000001</v>
      </c>
      <c r="V40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102.97199999999998</v>
      </c>
    </row>
    <row r="4078" spans="1:22" x14ac:dyDescent="0.3">
      <c r="A4078">
        <v>4088</v>
      </c>
      <c r="B4078" t="s">
        <v>16</v>
      </c>
      <c r="C4078" t="s">
        <v>17</v>
      </c>
      <c r="D4078">
        <v>2</v>
      </c>
      <c r="E4078">
        <v>1</v>
      </c>
      <c r="F4078">
        <v>957.44</v>
      </c>
      <c r="G4078">
        <v>957.44</v>
      </c>
      <c r="H4078">
        <v>335.1</v>
      </c>
      <c r="I4078">
        <v>908.61</v>
      </c>
      <c r="J4078">
        <v>-286.27</v>
      </c>
      <c r="K4078">
        <f>Global_Household_Financial_Dyna[[#This Row],[Total_Household_Income]]-Global_Household_Financial_Dyna[[#This Row],[Estimated_Taxes]]</f>
        <v>622.34</v>
      </c>
      <c r="L4078" s="1">
        <f>Global_Household_Financial_Dyna[[#This Row],[Monthly_Savings]]/Global_Household_Financial_Dyna[[#This Row],[Net Income]]</f>
        <v>-0.45998971623228457</v>
      </c>
      <c r="M4078" s="2">
        <f>Global_Household_Financial_Dyna[[#This Row],[Monthly_Expenses]]/Global_Household_Financial_Dyna[[#This Row],[Net Income]]</f>
        <v>1.4599897162322846</v>
      </c>
      <c r="N4078" t="str">
        <f>IF(Global_Household_Financial_Dyna[[#This Row],[Monthly_Savings]]&lt;0,"High Risk", IF(Global_Household_Financial_Dyna[[#This Row],[Savings Rate%]]&lt;0.1, "Medium", "Safe"))</f>
        <v>High Risk</v>
      </c>
      <c r="O4078">
        <f>Global_Household_Financial_Dyna[[#This Row],[Total_Household_Income]]/Global_Household_Financial_Dyna[[#This Row],[Family_Size]]</f>
        <v>478.72</v>
      </c>
      <c r="P4078" s="2">
        <f t="shared" si="126"/>
        <v>0.15879799892000862</v>
      </c>
      <c r="Q4078" s="2">
        <f t="shared" si="127"/>
        <v>-0.61878771515229314</v>
      </c>
      <c r="R4078" s="2" t="str">
        <f>IF(Global_Household_Financial_Dyna[[#This Row],[Vs country_Average]]&lt;-0.2, "Underperformer", IF(Global_Household_Financial_Dyna[[#This Row],[Vs country_Average]]&gt;0.2, "Outperformer", "Normal"))</f>
        <v>Underperformer</v>
      </c>
      <c r="S40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-240.83949999999999</v>
      </c>
      <c r="T40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-195.40899999999996</v>
      </c>
      <c r="U40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-149.9785</v>
      </c>
      <c r="V40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-104.54799999999994</v>
      </c>
    </row>
    <row r="4079" spans="1:22" x14ac:dyDescent="0.3">
      <c r="A4079">
        <v>4089</v>
      </c>
      <c r="B4079" t="s">
        <v>14</v>
      </c>
      <c r="C4079" t="s">
        <v>15</v>
      </c>
      <c r="D4079">
        <v>4</v>
      </c>
      <c r="E4079">
        <v>1</v>
      </c>
      <c r="F4079">
        <v>2039.72</v>
      </c>
      <c r="G4079">
        <v>2039.72</v>
      </c>
      <c r="H4079">
        <v>305.95999999999998</v>
      </c>
      <c r="I4079">
        <v>1037.5899999999999</v>
      </c>
      <c r="J4079">
        <v>696.17</v>
      </c>
      <c r="K4079">
        <f>Global_Household_Financial_Dyna[[#This Row],[Total_Household_Income]]-Global_Household_Financial_Dyna[[#This Row],[Estimated_Taxes]]</f>
        <v>1733.76</v>
      </c>
      <c r="L4079" s="1">
        <f>Global_Household_Financial_Dyna[[#This Row],[Monthly_Savings]]/Global_Household_Financial_Dyna[[#This Row],[Net Income]]</f>
        <v>0.40153769841269837</v>
      </c>
      <c r="M4079" s="2">
        <f>Global_Household_Financial_Dyna[[#This Row],[Monthly_Expenses]]/Global_Household_Financial_Dyna[[#This Row],[Net Income]]</f>
        <v>0.59846230158730152</v>
      </c>
      <c r="N4079" t="str">
        <f>IF(Global_Household_Financial_Dyna[[#This Row],[Monthly_Savings]]&lt;0,"High Risk", IF(Global_Household_Financial_Dyna[[#This Row],[Savings Rate%]]&lt;0.1, "Medium", "Safe"))</f>
        <v>Safe</v>
      </c>
      <c r="O4079">
        <f>Global_Household_Financial_Dyna[[#This Row],[Total_Household_Income]]/Global_Household_Financial_Dyna[[#This Row],[Family_Size]]</f>
        <v>509.93</v>
      </c>
      <c r="P4079" s="2">
        <f t="shared" si="126"/>
        <v>0.39788995363055785</v>
      </c>
      <c r="Q4079" s="2">
        <f t="shared" si="127"/>
        <v>3.6477447821405273E-3</v>
      </c>
      <c r="R4079" s="2" t="str">
        <f>IF(Global_Household_Financial_Dyna[[#This Row],[Vs country_Average]]&lt;-0.2, "Underperformer", IF(Global_Household_Financial_Dyna[[#This Row],[Vs country_Average]]&gt;0.2, "Outperformer", "Normal"))</f>
        <v>Normal</v>
      </c>
      <c r="S40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696.17</v>
      </c>
      <c r="T40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696.17</v>
      </c>
      <c r="U40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696.17</v>
      </c>
      <c r="V40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696.17</v>
      </c>
    </row>
    <row r="4080" spans="1:22" x14ac:dyDescent="0.3">
      <c r="A4080">
        <v>4090</v>
      </c>
      <c r="B4080" t="s">
        <v>18</v>
      </c>
      <c r="C4080" t="s">
        <v>19</v>
      </c>
      <c r="D4080">
        <v>8</v>
      </c>
      <c r="E4080">
        <v>3</v>
      </c>
      <c r="F4080">
        <v>1702.97</v>
      </c>
      <c r="G4080">
        <v>4190.96</v>
      </c>
      <c r="H4080">
        <v>922.01</v>
      </c>
      <c r="I4080">
        <v>3977.22</v>
      </c>
      <c r="J4080">
        <v>-708.27</v>
      </c>
      <c r="K4080">
        <f>Global_Household_Financial_Dyna[[#This Row],[Total_Household_Income]]-Global_Household_Financial_Dyna[[#This Row],[Estimated_Taxes]]</f>
        <v>3268.95</v>
      </c>
      <c r="L4080" s="1">
        <f>Global_Household_Financial_Dyna[[#This Row],[Monthly_Savings]]/Global_Household_Financial_Dyna[[#This Row],[Net Income]]</f>
        <v>-0.21666590189510393</v>
      </c>
      <c r="M4080" s="2">
        <f>Global_Household_Financial_Dyna[[#This Row],[Monthly_Expenses]]/Global_Household_Financial_Dyna[[#This Row],[Net Income]]</f>
        <v>1.216665901895104</v>
      </c>
      <c r="N4080" t="str">
        <f>IF(Global_Household_Financial_Dyna[[#This Row],[Monthly_Savings]]&lt;0,"High Risk", IF(Global_Household_Financial_Dyna[[#This Row],[Savings Rate%]]&lt;0.1, "Medium", "Safe"))</f>
        <v>High Risk</v>
      </c>
      <c r="O4080">
        <f>Global_Household_Financial_Dyna[[#This Row],[Total_Household_Income]]/Global_Household_Financial_Dyna[[#This Row],[Family_Size]]</f>
        <v>523.87</v>
      </c>
      <c r="P4080" s="2">
        <f t="shared" si="126"/>
        <v>0.32336204947805613</v>
      </c>
      <c r="Q4080" s="2">
        <f t="shared" si="127"/>
        <v>-0.54002795137316006</v>
      </c>
      <c r="R4080" s="2" t="str">
        <f>IF(Global_Household_Financial_Dyna[[#This Row],[Vs country_Average]]&lt;-0.2, "Underperformer", IF(Global_Household_Financial_Dyna[[#This Row],[Vs country_Average]]&gt;0.2, "Outperformer", "Normal"))</f>
        <v>Underperformer</v>
      </c>
      <c r="S40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-509.40899999999999</v>
      </c>
      <c r="T40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-310.54799999999994</v>
      </c>
      <c r="U40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-111.6869999999999</v>
      </c>
      <c r="V40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87.174000000000092</v>
      </c>
    </row>
    <row r="4081" spans="1:22" x14ac:dyDescent="0.3">
      <c r="A4081">
        <v>4091</v>
      </c>
      <c r="B4081" t="s">
        <v>14</v>
      </c>
      <c r="C4081" t="s">
        <v>15</v>
      </c>
      <c r="D4081">
        <v>5</v>
      </c>
      <c r="E4081">
        <v>3</v>
      </c>
      <c r="F4081">
        <v>1441.52</v>
      </c>
      <c r="G4081">
        <v>2745.16</v>
      </c>
      <c r="H4081">
        <v>411.77</v>
      </c>
      <c r="I4081">
        <v>1259.3</v>
      </c>
      <c r="J4081">
        <v>1074.0899999999999</v>
      </c>
      <c r="K4081">
        <f>Global_Household_Financial_Dyna[[#This Row],[Total_Household_Income]]-Global_Household_Financial_Dyna[[#This Row],[Estimated_Taxes]]</f>
        <v>2333.39</v>
      </c>
      <c r="L4081" s="1">
        <f>Global_Household_Financial_Dyna[[#This Row],[Monthly_Savings]]/Global_Household_Financial_Dyna[[#This Row],[Net Income]]</f>
        <v>0.46031310668169484</v>
      </c>
      <c r="M4081" s="2">
        <f>Global_Household_Financial_Dyna[[#This Row],[Monthly_Expenses]]/Global_Household_Financial_Dyna[[#This Row],[Net Income]]</f>
        <v>0.53968689331830511</v>
      </c>
      <c r="N4081" t="str">
        <f>IF(Global_Household_Financial_Dyna[[#This Row],[Monthly_Savings]]&lt;0,"High Risk", IF(Global_Household_Financial_Dyna[[#This Row],[Savings Rate%]]&lt;0.1, "Medium", "Safe"))</f>
        <v>Safe</v>
      </c>
      <c r="O4081">
        <f>Global_Household_Financial_Dyna[[#This Row],[Total_Household_Income]]/Global_Household_Financial_Dyna[[#This Row],[Family_Size]]</f>
        <v>549.03199999999993</v>
      </c>
      <c r="P4081" s="2">
        <f t="shared" si="126"/>
        <v>0.39788995363055785</v>
      </c>
      <c r="Q4081" s="2">
        <f t="shared" si="127"/>
        <v>6.2423153051136993E-2</v>
      </c>
      <c r="R4081" s="2" t="str">
        <f>IF(Global_Household_Financial_Dyna[[#This Row],[Vs country_Average]]&lt;-0.2, "Underperformer", IF(Global_Household_Financial_Dyna[[#This Row],[Vs country_Average]]&gt;0.2, "Outperformer", "Normal"))</f>
        <v>Normal</v>
      </c>
      <c r="S40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1074.0899999999999</v>
      </c>
      <c r="T40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1074.0899999999999</v>
      </c>
      <c r="U40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1074.0899999999999</v>
      </c>
      <c r="V40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1074.0899999999999</v>
      </c>
    </row>
    <row r="4082" spans="1:22" x14ac:dyDescent="0.3">
      <c r="A4082">
        <v>4092</v>
      </c>
      <c r="B4082" t="s">
        <v>10</v>
      </c>
      <c r="C4082" t="s">
        <v>11</v>
      </c>
      <c r="D4082">
        <v>7</v>
      </c>
      <c r="E4082">
        <v>3</v>
      </c>
      <c r="F4082">
        <v>844.81</v>
      </c>
      <c r="G4082">
        <v>1780.69</v>
      </c>
      <c r="H4082">
        <v>178.07</v>
      </c>
      <c r="I4082">
        <v>780.49</v>
      </c>
      <c r="J4082">
        <v>822.13</v>
      </c>
      <c r="K4082">
        <f>Global_Household_Financial_Dyna[[#This Row],[Total_Household_Income]]-Global_Household_Financial_Dyna[[#This Row],[Estimated_Taxes]]</f>
        <v>1602.6200000000001</v>
      </c>
      <c r="L4082" s="1">
        <f>Global_Household_Financial_Dyna[[#This Row],[Monthly_Savings]]/Global_Household_Financial_Dyna[[#This Row],[Net Income]]</f>
        <v>0.51299122686600684</v>
      </c>
      <c r="M4082" s="2">
        <f>Global_Household_Financial_Dyna[[#This Row],[Monthly_Expenses]]/Global_Household_Financial_Dyna[[#This Row],[Net Income]]</f>
        <v>0.48700877313399304</v>
      </c>
      <c r="N4082" t="str">
        <f>IF(Global_Household_Financial_Dyna[[#This Row],[Monthly_Savings]]&lt;0,"High Risk", IF(Global_Household_Financial_Dyna[[#This Row],[Savings Rate%]]&lt;0.1, "Medium", "Safe"))</f>
        <v>Safe</v>
      </c>
      <c r="O4082">
        <f>Global_Household_Financial_Dyna[[#This Row],[Total_Household_Income]]/Global_Household_Financial_Dyna[[#This Row],[Family_Size]]</f>
        <v>254.38428571428571</v>
      </c>
      <c r="P4082" s="2">
        <f t="shared" si="126"/>
        <v>0.42077341556833553</v>
      </c>
      <c r="Q4082" s="2">
        <f t="shared" si="127"/>
        <v>9.2217811297671315E-2</v>
      </c>
      <c r="R4082" s="2" t="str">
        <f>IF(Global_Household_Financial_Dyna[[#This Row],[Vs country_Average]]&lt;-0.2, "Underperformer", IF(Global_Household_Financial_Dyna[[#This Row],[Vs country_Average]]&gt;0.2, "Outperformer", "Normal"))</f>
        <v>Normal</v>
      </c>
      <c r="S40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822.13</v>
      </c>
      <c r="T40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822.13</v>
      </c>
      <c r="U40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822.13</v>
      </c>
      <c r="V40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822.13</v>
      </c>
    </row>
    <row r="4083" spans="1:22" x14ac:dyDescent="0.3">
      <c r="A4083">
        <v>4093</v>
      </c>
      <c r="B4083" t="s">
        <v>10</v>
      </c>
      <c r="C4083" t="s">
        <v>22</v>
      </c>
      <c r="D4083">
        <v>8</v>
      </c>
      <c r="E4083">
        <v>1</v>
      </c>
      <c r="F4083">
        <v>443.12</v>
      </c>
      <c r="G4083">
        <v>443.12</v>
      </c>
      <c r="H4083">
        <v>44.31</v>
      </c>
      <c r="I4083">
        <v>420.52</v>
      </c>
      <c r="J4083">
        <v>-21.71</v>
      </c>
      <c r="K4083">
        <f>Global_Household_Financial_Dyna[[#This Row],[Total_Household_Income]]-Global_Household_Financial_Dyna[[#This Row],[Estimated_Taxes]]</f>
        <v>398.81</v>
      </c>
      <c r="L4083" s="1">
        <f>Global_Household_Financial_Dyna[[#This Row],[Monthly_Savings]]/Global_Household_Financial_Dyna[[#This Row],[Net Income]]</f>
        <v>-5.4436949926029939E-2</v>
      </c>
      <c r="M4083" s="2">
        <f>Global_Household_Financial_Dyna[[#This Row],[Monthly_Expenses]]/Global_Household_Financial_Dyna[[#This Row],[Net Income]]</f>
        <v>1.05443694992603</v>
      </c>
      <c r="N4083" t="str">
        <f>IF(Global_Household_Financial_Dyna[[#This Row],[Monthly_Savings]]&lt;0,"High Risk", IF(Global_Household_Financial_Dyna[[#This Row],[Savings Rate%]]&lt;0.1, "Medium", "Safe"))</f>
        <v>High Risk</v>
      </c>
      <c r="O4083">
        <f>Global_Household_Financial_Dyna[[#This Row],[Total_Household_Income]]/Global_Household_Financial_Dyna[[#This Row],[Family_Size]]</f>
        <v>55.39</v>
      </c>
      <c r="P4083" s="2">
        <f t="shared" si="126"/>
        <v>0.42077341556833553</v>
      </c>
      <c r="Q4083" s="2">
        <f t="shared" si="127"/>
        <v>-0.47521036549436546</v>
      </c>
      <c r="R4083" s="2" t="str">
        <f>IF(Global_Household_Financial_Dyna[[#This Row],[Vs country_Average]]&lt;-0.2, "Underperformer", IF(Global_Household_Financial_Dyna[[#This Row],[Vs country_Average]]&gt;0.2, "Outperformer", "Normal"))</f>
        <v>Underperformer</v>
      </c>
      <c r="S40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-0.6839999999999975</v>
      </c>
      <c r="T40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20.342000000000006</v>
      </c>
      <c r="U40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41.368000000000002</v>
      </c>
      <c r="V40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62.394000000000013</v>
      </c>
    </row>
    <row r="4084" spans="1:22" x14ac:dyDescent="0.3">
      <c r="A4084">
        <v>4094</v>
      </c>
      <c r="B4084" t="s">
        <v>12</v>
      </c>
      <c r="C4084" t="s">
        <v>13</v>
      </c>
      <c r="D4084">
        <v>7</v>
      </c>
      <c r="E4084">
        <v>3</v>
      </c>
      <c r="F4084">
        <v>3704.21</v>
      </c>
      <c r="G4084">
        <v>6932.39</v>
      </c>
      <c r="H4084">
        <v>1733.1</v>
      </c>
      <c r="I4084">
        <v>3380.98</v>
      </c>
      <c r="J4084">
        <v>1818.31</v>
      </c>
      <c r="K4084">
        <f>Global_Household_Financial_Dyna[[#This Row],[Total_Household_Income]]-Global_Household_Financial_Dyna[[#This Row],[Estimated_Taxes]]</f>
        <v>5199.2900000000009</v>
      </c>
      <c r="L4084" s="1">
        <f>Global_Household_Financial_Dyna[[#This Row],[Monthly_Savings]]/Global_Household_Financial_Dyna[[#This Row],[Net Income]]</f>
        <v>0.34972275060633273</v>
      </c>
      <c r="M4084" s="2">
        <f>Global_Household_Financial_Dyna[[#This Row],[Monthly_Expenses]]/Global_Household_Financial_Dyna[[#This Row],[Net Income]]</f>
        <v>0.65027724939366716</v>
      </c>
      <c r="N4084" t="str">
        <f>IF(Global_Household_Financial_Dyna[[#This Row],[Monthly_Savings]]&lt;0,"High Risk", IF(Global_Household_Financial_Dyna[[#This Row],[Savings Rate%]]&lt;0.1, "Medium", "Safe"))</f>
        <v>Safe</v>
      </c>
      <c r="O4084">
        <f>Global_Household_Financial_Dyna[[#This Row],[Total_Household_Income]]/Global_Household_Financial_Dyna[[#This Row],[Family_Size]]</f>
        <v>990.34142857142865</v>
      </c>
      <c r="P4084" s="2">
        <f t="shared" si="126"/>
        <v>0.30718716818024266</v>
      </c>
      <c r="Q4084" s="2">
        <f t="shared" si="127"/>
        <v>4.2535582426090068E-2</v>
      </c>
      <c r="R4084" s="2" t="str">
        <f>IF(Global_Household_Financial_Dyna[[#This Row],[Vs country_Average]]&lt;-0.2, "Underperformer", IF(Global_Household_Financial_Dyna[[#This Row],[Vs country_Average]]&gt;0.2, "Outperformer", "Normal"))</f>
        <v>Normal</v>
      </c>
      <c r="S40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1818.31</v>
      </c>
      <c r="T40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1818.31</v>
      </c>
      <c r="U40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1818.31</v>
      </c>
      <c r="V40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1818.31</v>
      </c>
    </row>
    <row r="4085" spans="1:22" x14ac:dyDescent="0.3">
      <c r="A4085">
        <v>4095</v>
      </c>
      <c r="B4085" t="s">
        <v>10</v>
      </c>
      <c r="C4085" t="s">
        <v>22</v>
      </c>
      <c r="D4085">
        <v>3</v>
      </c>
      <c r="E4085">
        <v>3</v>
      </c>
      <c r="F4085">
        <v>620</v>
      </c>
      <c r="G4085">
        <v>1272.31</v>
      </c>
      <c r="H4085">
        <v>127.23</v>
      </c>
      <c r="I4085">
        <v>608.49</v>
      </c>
      <c r="J4085">
        <v>536.59</v>
      </c>
      <c r="K4085">
        <f>Global_Household_Financial_Dyna[[#This Row],[Total_Household_Income]]-Global_Household_Financial_Dyna[[#This Row],[Estimated_Taxes]]</f>
        <v>1145.08</v>
      </c>
      <c r="L4085" s="1">
        <f>Global_Household_Financial_Dyna[[#This Row],[Monthly_Savings]]/Global_Household_Financial_Dyna[[#This Row],[Net Income]]</f>
        <v>0.46860481363747519</v>
      </c>
      <c r="M4085" s="2">
        <f>Global_Household_Financial_Dyna[[#This Row],[Monthly_Expenses]]/Global_Household_Financial_Dyna[[#This Row],[Net Income]]</f>
        <v>0.53139518636252492</v>
      </c>
      <c r="N4085" t="str">
        <f>IF(Global_Household_Financial_Dyna[[#This Row],[Monthly_Savings]]&lt;0,"High Risk", IF(Global_Household_Financial_Dyna[[#This Row],[Savings Rate%]]&lt;0.1, "Medium", "Safe"))</f>
        <v>Safe</v>
      </c>
      <c r="O4085">
        <f>Global_Household_Financial_Dyna[[#This Row],[Total_Household_Income]]/Global_Household_Financial_Dyna[[#This Row],[Family_Size]]</f>
        <v>424.1033333333333</v>
      </c>
      <c r="P4085" s="2">
        <f t="shared" si="126"/>
        <v>0.42077341556833553</v>
      </c>
      <c r="Q4085" s="2">
        <f t="shared" si="127"/>
        <v>4.7831398069139663E-2</v>
      </c>
      <c r="R4085" s="2" t="str">
        <f>IF(Global_Household_Financial_Dyna[[#This Row],[Vs country_Average]]&lt;-0.2, "Underperformer", IF(Global_Household_Financial_Dyna[[#This Row],[Vs country_Average]]&gt;0.2, "Outperformer", "Normal"))</f>
        <v>Normal</v>
      </c>
      <c r="S40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536.59</v>
      </c>
      <c r="T40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536.59</v>
      </c>
      <c r="U40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536.59</v>
      </c>
      <c r="V40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536.59</v>
      </c>
    </row>
    <row r="4086" spans="1:22" x14ac:dyDescent="0.3">
      <c r="A4086">
        <v>4096</v>
      </c>
      <c r="B4086" t="s">
        <v>10</v>
      </c>
      <c r="C4086" t="s">
        <v>22</v>
      </c>
      <c r="D4086">
        <v>6</v>
      </c>
      <c r="E4086">
        <v>2</v>
      </c>
      <c r="F4086">
        <v>1132.1500000000001</v>
      </c>
      <c r="G4086">
        <v>1840.99</v>
      </c>
      <c r="H4086">
        <v>184.1</v>
      </c>
      <c r="I4086">
        <v>926.07</v>
      </c>
      <c r="J4086">
        <v>730.82</v>
      </c>
      <c r="K4086">
        <f>Global_Household_Financial_Dyna[[#This Row],[Total_Household_Income]]-Global_Household_Financial_Dyna[[#This Row],[Estimated_Taxes]]</f>
        <v>1656.89</v>
      </c>
      <c r="L4086" s="1">
        <f>Global_Household_Financial_Dyna[[#This Row],[Monthly_Savings]]/Global_Household_Financial_Dyna[[#This Row],[Net Income]]</f>
        <v>0.44107937159376903</v>
      </c>
      <c r="M4086" s="2">
        <f>Global_Household_Financial_Dyna[[#This Row],[Monthly_Expenses]]/Global_Household_Financial_Dyna[[#This Row],[Net Income]]</f>
        <v>0.55892062840623091</v>
      </c>
      <c r="N4086" t="str">
        <f>IF(Global_Household_Financial_Dyna[[#This Row],[Monthly_Savings]]&lt;0,"High Risk", IF(Global_Household_Financial_Dyna[[#This Row],[Savings Rate%]]&lt;0.1, "Medium", "Safe"))</f>
        <v>Safe</v>
      </c>
      <c r="O4086">
        <f>Global_Household_Financial_Dyna[[#This Row],[Total_Household_Income]]/Global_Household_Financial_Dyna[[#This Row],[Family_Size]]</f>
        <v>306.83166666666665</v>
      </c>
      <c r="P4086" s="2">
        <f t="shared" si="126"/>
        <v>0.42077341556833553</v>
      </c>
      <c r="Q4086" s="2">
        <f t="shared" si="127"/>
        <v>2.0305956025433503E-2</v>
      </c>
      <c r="R4086" s="2" t="str">
        <f>IF(Global_Household_Financial_Dyna[[#This Row],[Vs country_Average]]&lt;-0.2, "Underperformer", IF(Global_Household_Financial_Dyna[[#This Row],[Vs country_Average]]&gt;0.2, "Outperformer", "Normal"))</f>
        <v>Normal</v>
      </c>
      <c r="S40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730.82</v>
      </c>
      <c r="T40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730.82</v>
      </c>
      <c r="U40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730.82</v>
      </c>
      <c r="V40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730.82</v>
      </c>
    </row>
    <row r="4087" spans="1:22" x14ac:dyDescent="0.3">
      <c r="A4087">
        <v>4097</v>
      </c>
      <c r="B4087" t="s">
        <v>18</v>
      </c>
      <c r="C4087" t="s">
        <v>20</v>
      </c>
      <c r="D4087">
        <v>6</v>
      </c>
      <c r="E4087">
        <v>3</v>
      </c>
      <c r="F4087">
        <v>6356.52</v>
      </c>
      <c r="G4087">
        <v>12620.48</v>
      </c>
      <c r="H4087">
        <v>3407.53</v>
      </c>
      <c r="I4087">
        <v>4626.1899999999996</v>
      </c>
      <c r="J4087">
        <v>4586.76</v>
      </c>
      <c r="K4087">
        <f>Global_Household_Financial_Dyna[[#This Row],[Total_Household_Income]]-Global_Household_Financial_Dyna[[#This Row],[Estimated_Taxes]]</f>
        <v>9212.9499999999989</v>
      </c>
      <c r="L4087" s="1">
        <f>Global_Household_Financial_Dyna[[#This Row],[Monthly_Savings]]/Global_Household_Financial_Dyna[[#This Row],[Net Income]]</f>
        <v>0.49786007739106375</v>
      </c>
      <c r="M4087" s="2">
        <f>Global_Household_Financial_Dyna[[#This Row],[Monthly_Expenses]]/Global_Household_Financial_Dyna[[#This Row],[Net Income]]</f>
        <v>0.50213992260893636</v>
      </c>
      <c r="N4087" t="str">
        <f>IF(Global_Household_Financial_Dyna[[#This Row],[Monthly_Savings]]&lt;0,"High Risk", IF(Global_Household_Financial_Dyna[[#This Row],[Savings Rate%]]&lt;0.1, "Medium", "Safe"))</f>
        <v>Safe</v>
      </c>
      <c r="O4087">
        <f>Global_Household_Financial_Dyna[[#This Row],[Total_Household_Income]]/Global_Household_Financial_Dyna[[#This Row],[Family_Size]]</f>
        <v>2103.4133333333334</v>
      </c>
      <c r="P4087" s="2">
        <f t="shared" si="126"/>
        <v>0.32336204947805613</v>
      </c>
      <c r="Q4087" s="2">
        <f t="shared" si="127"/>
        <v>0.17449802791300761</v>
      </c>
      <c r="R4087" s="2" t="str">
        <f>IF(Global_Household_Financial_Dyna[[#This Row],[Vs country_Average]]&lt;-0.2, "Underperformer", IF(Global_Household_Financial_Dyna[[#This Row],[Vs country_Average]]&gt;0.2, "Outperformer", "Normal"))</f>
        <v>Normal</v>
      </c>
      <c r="S40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4586.76</v>
      </c>
      <c r="T40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4586.76</v>
      </c>
      <c r="U40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4586.76</v>
      </c>
      <c r="V40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4586.76</v>
      </c>
    </row>
    <row r="4088" spans="1:22" x14ac:dyDescent="0.3">
      <c r="A4088">
        <v>4098</v>
      </c>
      <c r="B4088" t="s">
        <v>18</v>
      </c>
      <c r="C4088" t="s">
        <v>20</v>
      </c>
      <c r="D4088">
        <v>4</v>
      </c>
      <c r="E4088">
        <v>1</v>
      </c>
      <c r="F4088">
        <v>5098.03</v>
      </c>
      <c r="G4088">
        <v>5098.03</v>
      </c>
      <c r="H4088">
        <v>1121.57</v>
      </c>
      <c r="I4088">
        <v>3451.67</v>
      </c>
      <c r="J4088">
        <v>524.79</v>
      </c>
      <c r="K4088">
        <f>Global_Household_Financial_Dyna[[#This Row],[Total_Household_Income]]-Global_Household_Financial_Dyna[[#This Row],[Estimated_Taxes]]</f>
        <v>3976.46</v>
      </c>
      <c r="L4088" s="1">
        <f>Global_Household_Financial_Dyna[[#This Row],[Monthly_Savings]]/Global_Household_Financial_Dyna[[#This Row],[Net Income]]</f>
        <v>0.13197416797855377</v>
      </c>
      <c r="M4088" s="2">
        <f>Global_Household_Financial_Dyna[[#This Row],[Monthly_Expenses]]/Global_Household_Financial_Dyna[[#This Row],[Net Income]]</f>
        <v>0.86802583202144623</v>
      </c>
      <c r="N4088" t="str">
        <f>IF(Global_Household_Financial_Dyna[[#This Row],[Monthly_Savings]]&lt;0,"High Risk", IF(Global_Household_Financial_Dyna[[#This Row],[Savings Rate%]]&lt;0.1, "Medium", "Safe"))</f>
        <v>Safe</v>
      </c>
      <c r="O4088">
        <f>Global_Household_Financial_Dyna[[#This Row],[Total_Household_Income]]/Global_Household_Financial_Dyna[[#This Row],[Family_Size]]</f>
        <v>1274.5074999999999</v>
      </c>
      <c r="P4088" s="2">
        <f t="shared" si="126"/>
        <v>0.32336204947805613</v>
      </c>
      <c r="Q4088" s="2">
        <f t="shared" si="127"/>
        <v>-0.19138788149950237</v>
      </c>
      <c r="R4088" s="2" t="str">
        <f>IF(Global_Household_Financial_Dyna[[#This Row],[Vs country_Average]]&lt;-0.2, "Underperformer", IF(Global_Household_Financial_Dyna[[#This Row],[Vs country_Average]]&gt;0.2, "Outperformer", "Normal"))</f>
        <v>Normal</v>
      </c>
      <c r="S40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524.79</v>
      </c>
      <c r="T40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524.79</v>
      </c>
      <c r="U40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524.79</v>
      </c>
      <c r="V40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524.79</v>
      </c>
    </row>
    <row r="4089" spans="1:22" x14ac:dyDescent="0.3">
      <c r="A4089">
        <v>4099</v>
      </c>
      <c r="B4089" t="s">
        <v>10</v>
      </c>
      <c r="C4089" t="s">
        <v>22</v>
      </c>
      <c r="D4089">
        <v>1</v>
      </c>
      <c r="E4089">
        <v>1</v>
      </c>
      <c r="F4089">
        <v>684.05</v>
      </c>
      <c r="G4089">
        <v>684.05</v>
      </c>
      <c r="H4089">
        <v>68.400000000000006</v>
      </c>
      <c r="I4089">
        <v>334.93</v>
      </c>
      <c r="J4089">
        <v>280.70999999999998</v>
      </c>
      <c r="K4089">
        <f>Global_Household_Financial_Dyna[[#This Row],[Total_Household_Income]]-Global_Household_Financial_Dyna[[#This Row],[Estimated_Taxes]]</f>
        <v>615.65</v>
      </c>
      <c r="L4089" s="1">
        <f>Global_Household_Financial_Dyna[[#This Row],[Monthly_Savings]]/Global_Household_Financial_Dyna[[#This Row],[Net Income]]</f>
        <v>0.45595711849265003</v>
      </c>
      <c r="M4089" s="2">
        <f>Global_Household_Financial_Dyna[[#This Row],[Monthly_Expenses]]/Global_Household_Financial_Dyna[[#This Row],[Net Income]]</f>
        <v>0.54402663851214172</v>
      </c>
      <c r="N4089" t="str">
        <f>IF(Global_Household_Financial_Dyna[[#This Row],[Monthly_Savings]]&lt;0,"High Risk", IF(Global_Household_Financial_Dyna[[#This Row],[Savings Rate%]]&lt;0.1, "Medium", "Safe"))</f>
        <v>Safe</v>
      </c>
      <c r="O4089">
        <f>Global_Household_Financial_Dyna[[#This Row],[Total_Household_Income]]/Global_Household_Financial_Dyna[[#This Row],[Family_Size]]</f>
        <v>684.05</v>
      </c>
      <c r="P4089" s="2">
        <f t="shared" si="126"/>
        <v>0.42077341556833553</v>
      </c>
      <c r="Q4089" s="2">
        <f t="shared" si="127"/>
        <v>3.5183702924314497E-2</v>
      </c>
      <c r="R4089" s="2" t="str">
        <f>IF(Global_Household_Financial_Dyna[[#This Row],[Vs country_Average]]&lt;-0.2, "Underperformer", IF(Global_Household_Financial_Dyna[[#This Row],[Vs country_Average]]&gt;0.2, "Outperformer", "Normal"))</f>
        <v>Normal</v>
      </c>
      <c r="S40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280.70999999999998</v>
      </c>
      <c r="T40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280.70999999999998</v>
      </c>
      <c r="U40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280.70999999999998</v>
      </c>
      <c r="V40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280.70999999999998</v>
      </c>
    </row>
    <row r="4090" spans="1:22" x14ac:dyDescent="0.3">
      <c r="A4090">
        <v>4100</v>
      </c>
      <c r="B4090" t="s">
        <v>18</v>
      </c>
      <c r="C4090" t="s">
        <v>19</v>
      </c>
      <c r="D4090">
        <v>1</v>
      </c>
      <c r="E4090">
        <v>1</v>
      </c>
      <c r="F4090">
        <v>4988.26</v>
      </c>
      <c r="G4090">
        <v>4988.26</v>
      </c>
      <c r="H4090">
        <v>1097.42</v>
      </c>
      <c r="I4090">
        <v>1305.73</v>
      </c>
      <c r="J4090">
        <v>2585.11</v>
      </c>
      <c r="K4090">
        <f>Global_Household_Financial_Dyna[[#This Row],[Total_Household_Income]]-Global_Household_Financial_Dyna[[#This Row],[Estimated_Taxes]]</f>
        <v>3890.84</v>
      </c>
      <c r="L4090" s="1">
        <f>Global_Household_Financial_Dyna[[#This Row],[Monthly_Savings]]/Global_Household_Financial_Dyna[[#This Row],[Net Income]]</f>
        <v>0.66440922782741008</v>
      </c>
      <c r="M4090" s="2">
        <f>Global_Household_Financial_Dyna[[#This Row],[Monthly_Expenses]]/Global_Household_Financial_Dyna[[#This Row],[Net Income]]</f>
        <v>0.33559077217258998</v>
      </c>
      <c r="N4090" t="str">
        <f>IF(Global_Household_Financial_Dyna[[#This Row],[Monthly_Savings]]&lt;0,"High Risk", IF(Global_Household_Financial_Dyna[[#This Row],[Savings Rate%]]&lt;0.1, "Medium", "Safe"))</f>
        <v>Safe</v>
      </c>
      <c r="O4090">
        <f>Global_Household_Financial_Dyna[[#This Row],[Total_Household_Income]]/Global_Household_Financial_Dyna[[#This Row],[Family_Size]]</f>
        <v>4988.26</v>
      </c>
      <c r="P4090" s="2">
        <f t="shared" si="126"/>
        <v>0.32336204947805613</v>
      </c>
      <c r="Q4090" s="2">
        <f t="shared" si="127"/>
        <v>0.34104717834935394</v>
      </c>
      <c r="R4090" s="2" t="str">
        <f>IF(Global_Household_Financial_Dyna[[#This Row],[Vs country_Average]]&lt;-0.2, "Underperformer", IF(Global_Household_Financial_Dyna[[#This Row],[Vs country_Average]]&gt;0.2, "Outperformer", "Normal"))</f>
        <v>Outperformer</v>
      </c>
      <c r="S40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2585.11</v>
      </c>
      <c r="T40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2585.11</v>
      </c>
      <c r="U40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2585.11</v>
      </c>
      <c r="V40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2585.11</v>
      </c>
    </row>
    <row r="4091" spans="1:22" x14ac:dyDescent="0.3">
      <c r="A4091">
        <v>4101</v>
      </c>
      <c r="B4091" t="s">
        <v>16</v>
      </c>
      <c r="C4091" t="s">
        <v>17</v>
      </c>
      <c r="D4091">
        <v>4</v>
      </c>
      <c r="E4091">
        <v>3</v>
      </c>
      <c r="F4091">
        <v>4003.04</v>
      </c>
      <c r="G4091">
        <v>8571.07</v>
      </c>
      <c r="H4091">
        <v>3428.43</v>
      </c>
      <c r="I4091">
        <v>2372.91</v>
      </c>
      <c r="J4091">
        <v>2769.73</v>
      </c>
      <c r="K4091">
        <f>Global_Household_Financial_Dyna[[#This Row],[Total_Household_Income]]-Global_Household_Financial_Dyna[[#This Row],[Estimated_Taxes]]</f>
        <v>5142.6399999999994</v>
      </c>
      <c r="L4091" s="1">
        <f>Global_Household_Financial_Dyna[[#This Row],[Monthly_Savings]]/Global_Household_Financial_Dyna[[#This Row],[Net Income]]</f>
        <v>0.53858135121260686</v>
      </c>
      <c r="M4091" s="2">
        <f>Global_Household_Financial_Dyna[[#This Row],[Monthly_Expenses]]/Global_Household_Financial_Dyna[[#This Row],[Net Income]]</f>
        <v>0.46141864878739325</v>
      </c>
      <c r="N4091" t="str">
        <f>IF(Global_Household_Financial_Dyna[[#This Row],[Monthly_Savings]]&lt;0,"High Risk", IF(Global_Household_Financial_Dyna[[#This Row],[Savings Rate%]]&lt;0.1, "Medium", "Safe"))</f>
        <v>Safe</v>
      </c>
      <c r="O4091">
        <f>Global_Household_Financial_Dyna[[#This Row],[Total_Household_Income]]/Global_Household_Financial_Dyna[[#This Row],[Family_Size]]</f>
        <v>2142.7674999999999</v>
      </c>
      <c r="P4091" s="2">
        <f t="shared" si="126"/>
        <v>0.15879799892000862</v>
      </c>
      <c r="Q4091" s="2">
        <f t="shared" si="127"/>
        <v>0.37978335229259824</v>
      </c>
      <c r="R4091" s="2" t="str">
        <f>IF(Global_Household_Financial_Dyna[[#This Row],[Vs country_Average]]&lt;-0.2, "Underperformer", IF(Global_Household_Financial_Dyna[[#This Row],[Vs country_Average]]&gt;0.2, "Outperformer", "Normal"))</f>
        <v>Outperformer</v>
      </c>
      <c r="S40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2769.73</v>
      </c>
      <c r="T40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2769.73</v>
      </c>
      <c r="U40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2769.73</v>
      </c>
      <c r="V40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2769.73</v>
      </c>
    </row>
    <row r="4092" spans="1:22" x14ac:dyDescent="0.3">
      <c r="A4092">
        <v>4102</v>
      </c>
      <c r="B4092" t="s">
        <v>10</v>
      </c>
      <c r="C4092" t="s">
        <v>11</v>
      </c>
      <c r="D4092">
        <v>4</v>
      </c>
      <c r="E4092">
        <v>3</v>
      </c>
      <c r="F4092">
        <v>681.51</v>
      </c>
      <c r="G4092">
        <v>1316.34</v>
      </c>
      <c r="H4092">
        <v>131.63</v>
      </c>
      <c r="I4092">
        <v>446.99</v>
      </c>
      <c r="J4092">
        <v>737.72</v>
      </c>
      <c r="K4092">
        <f>Global_Household_Financial_Dyna[[#This Row],[Total_Household_Income]]-Global_Household_Financial_Dyna[[#This Row],[Estimated_Taxes]]</f>
        <v>1184.71</v>
      </c>
      <c r="L4092" s="1">
        <f>Global_Household_Financial_Dyna[[#This Row],[Monthly_Savings]]/Global_Household_Financial_Dyna[[#This Row],[Net Income]]</f>
        <v>0.62270091414776607</v>
      </c>
      <c r="M4092" s="2">
        <f>Global_Household_Financial_Dyna[[#This Row],[Monthly_Expenses]]/Global_Household_Financial_Dyna[[#This Row],[Net Income]]</f>
        <v>0.37729908585223387</v>
      </c>
      <c r="N4092" t="str">
        <f>IF(Global_Household_Financial_Dyna[[#This Row],[Monthly_Savings]]&lt;0,"High Risk", IF(Global_Household_Financial_Dyna[[#This Row],[Savings Rate%]]&lt;0.1, "Medium", "Safe"))</f>
        <v>Safe</v>
      </c>
      <c r="O4092">
        <f>Global_Household_Financial_Dyna[[#This Row],[Total_Household_Income]]/Global_Household_Financial_Dyna[[#This Row],[Family_Size]]</f>
        <v>329.08499999999998</v>
      </c>
      <c r="P4092" s="2">
        <f t="shared" si="126"/>
        <v>0.42077341556833553</v>
      </c>
      <c r="Q4092" s="2">
        <f t="shared" si="127"/>
        <v>0.20192749857943054</v>
      </c>
      <c r="R4092" s="2" t="str">
        <f>IF(Global_Household_Financial_Dyna[[#This Row],[Vs country_Average]]&lt;-0.2, "Underperformer", IF(Global_Household_Financial_Dyna[[#This Row],[Vs country_Average]]&gt;0.2, "Outperformer", "Normal"))</f>
        <v>Outperformer</v>
      </c>
      <c r="S40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737.72</v>
      </c>
      <c r="T40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737.72</v>
      </c>
      <c r="U40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737.72</v>
      </c>
      <c r="V40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737.72</v>
      </c>
    </row>
    <row r="4093" spans="1:22" x14ac:dyDescent="0.3">
      <c r="A4093">
        <v>4103</v>
      </c>
      <c r="B4093" t="s">
        <v>16</v>
      </c>
      <c r="C4093" t="s">
        <v>17</v>
      </c>
      <c r="D4093">
        <v>5</v>
      </c>
      <c r="E4093">
        <v>3</v>
      </c>
      <c r="F4093">
        <v>5388.5</v>
      </c>
      <c r="G4093">
        <v>11510.56</v>
      </c>
      <c r="H4093">
        <v>4604.22</v>
      </c>
      <c r="I4093">
        <v>3281.51</v>
      </c>
      <c r="J4093">
        <v>3624.83</v>
      </c>
      <c r="K4093">
        <f>Global_Household_Financial_Dyna[[#This Row],[Total_Household_Income]]-Global_Household_Financial_Dyna[[#This Row],[Estimated_Taxes]]</f>
        <v>6906.3399999999992</v>
      </c>
      <c r="L4093" s="1">
        <f>Global_Household_Financial_Dyna[[#This Row],[Monthly_Savings]]/Global_Household_Financial_Dyna[[#This Row],[Net Income]]</f>
        <v>0.524855422698564</v>
      </c>
      <c r="M4093" s="2">
        <f>Global_Household_Financial_Dyna[[#This Row],[Monthly_Expenses]]/Global_Household_Financial_Dyna[[#This Row],[Net Income]]</f>
        <v>0.47514457730143617</v>
      </c>
      <c r="N4093" t="str">
        <f>IF(Global_Household_Financial_Dyna[[#This Row],[Monthly_Savings]]&lt;0,"High Risk", IF(Global_Household_Financial_Dyna[[#This Row],[Savings Rate%]]&lt;0.1, "Medium", "Safe"))</f>
        <v>Safe</v>
      </c>
      <c r="O4093">
        <f>Global_Household_Financial_Dyna[[#This Row],[Total_Household_Income]]/Global_Household_Financial_Dyna[[#This Row],[Family_Size]]</f>
        <v>2302.1120000000001</v>
      </c>
      <c r="P4093" s="2">
        <f t="shared" si="126"/>
        <v>0.15879799892000862</v>
      </c>
      <c r="Q4093" s="2">
        <f t="shared" si="127"/>
        <v>0.36605742377855538</v>
      </c>
      <c r="R4093" s="2" t="str">
        <f>IF(Global_Household_Financial_Dyna[[#This Row],[Vs country_Average]]&lt;-0.2, "Underperformer", IF(Global_Household_Financial_Dyna[[#This Row],[Vs country_Average]]&gt;0.2, "Outperformer", "Normal"))</f>
        <v>Outperformer</v>
      </c>
      <c r="S40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3624.83</v>
      </c>
      <c r="T40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3624.83</v>
      </c>
      <c r="U40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3624.83</v>
      </c>
      <c r="V40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3624.83</v>
      </c>
    </row>
    <row r="4094" spans="1:22" x14ac:dyDescent="0.3">
      <c r="A4094">
        <v>4104</v>
      </c>
      <c r="B4094" t="s">
        <v>18</v>
      </c>
      <c r="C4094" t="s">
        <v>19</v>
      </c>
      <c r="D4094">
        <v>7</v>
      </c>
      <c r="E4094">
        <v>2</v>
      </c>
      <c r="F4094">
        <v>2946.71</v>
      </c>
      <c r="G4094">
        <v>4665.45</v>
      </c>
      <c r="H4094">
        <v>1026.4000000000001</v>
      </c>
      <c r="I4094">
        <v>4188.8500000000004</v>
      </c>
      <c r="J4094">
        <v>-549.79999999999995</v>
      </c>
      <c r="K4094">
        <f>Global_Household_Financial_Dyna[[#This Row],[Total_Household_Income]]-Global_Household_Financial_Dyna[[#This Row],[Estimated_Taxes]]</f>
        <v>3639.0499999999997</v>
      </c>
      <c r="L4094" s="1">
        <f>Global_Household_Financial_Dyna[[#This Row],[Monthly_Savings]]/Global_Household_Financial_Dyna[[#This Row],[Net Income]]</f>
        <v>-0.15108338714774461</v>
      </c>
      <c r="M4094" s="2">
        <f>Global_Household_Financial_Dyna[[#This Row],[Monthly_Expenses]]/Global_Household_Financial_Dyna[[#This Row],[Net Income]]</f>
        <v>1.1510833871477448</v>
      </c>
      <c r="N4094" t="str">
        <f>IF(Global_Household_Financial_Dyna[[#This Row],[Monthly_Savings]]&lt;0,"High Risk", IF(Global_Household_Financial_Dyna[[#This Row],[Savings Rate%]]&lt;0.1, "Medium", "Safe"))</f>
        <v>High Risk</v>
      </c>
      <c r="O4094">
        <f>Global_Household_Financial_Dyna[[#This Row],[Total_Household_Income]]/Global_Household_Financial_Dyna[[#This Row],[Family_Size]]</f>
        <v>666.49285714285713</v>
      </c>
      <c r="P4094" s="2">
        <f t="shared" si="126"/>
        <v>0.32336204947805613</v>
      </c>
      <c r="Q4094" s="2">
        <f t="shared" si="127"/>
        <v>-0.47444543662580074</v>
      </c>
      <c r="R4094" s="2" t="str">
        <f>IF(Global_Household_Financial_Dyna[[#This Row],[Vs country_Average]]&lt;-0.2, "Underperformer", IF(Global_Household_Financial_Dyna[[#This Row],[Vs country_Average]]&gt;0.2, "Outperformer", "Normal"))</f>
        <v>Underperformer</v>
      </c>
      <c r="S40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-340.35749999999996</v>
      </c>
      <c r="T40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-130.91499999999985</v>
      </c>
      <c r="U40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78.527500000000032</v>
      </c>
      <c r="V40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287.97000000000025</v>
      </c>
    </row>
    <row r="4095" spans="1:22" x14ac:dyDescent="0.3">
      <c r="A4095">
        <v>4105</v>
      </c>
      <c r="B4095" t="s">
        <v>10</v>
      </c>
      <c r="C4095" t="s">
        <v>11</v>
      </c>
      <c r="D4095">
        <v>4</v>
      </c>
      <c r="E4095">
        <v>1</v>
      </c>
      <c r="F4095">
        <v>190.83</v>
      </c>
      <c r="G4095">
        <v>190.83</v>
      </c>
      <c r="H4095">
        <v>19.079999999999998</v>
      </c>
      <c r="I4095">
        <v>181.09</v>
      </c>
      <c r="J4095">
        <v>-9.35</v>
      </c>
      <c r="K4095">
        <f>Global_Household_Financial_Dyna[[#This Row],[Total_Household_Income]]-Global_Household_Financial_Dyna[[#This Row],[Estimated_Taxes]]</f>
        <v>171.75</v>
      </c>
      <c r="L4095" s="1">
        <f>Global_Household_Financial_Dyna[[#This Row],[Monthly_Savings]]/Global_Household_Financial_Dyna[[#This Row],[Net Income]]</f>
        <v>-5.4439592430858802E-2</v>
      </c>
      <c r="M4095" s="2">
        <f>Global_Household_Financial_Dyna[[#This Row],[Monthly_Expenses]]/Global_Household_Financial_Dyna[[#This Row],[Net Income]]</f>
        <v>1.0543813682678311</v>
      </c>
      <c r="N4095" t="str">
        <f>IF(Global_Household_Financial_Dyna[[#This Row],[Monthly_Savings]]&lt;0,"High Risk", IF(Global_Household_Financial_Dyna[[#This Row],[Savings Rate%]]&lt;0.1, "Medium", "Safe"))</f>
        <v>High Risk</v>
      </c>
      <c r="O4095">
        <f>Global_Household_Financial_Dyna[[#This Row],[Total_Household_Income]]/Global_Household_Financial_Dyna[[#This Row],[Family_Size]]</f>
        <v>47.707500000000003</v>
      </c>
      <c r="P4095" s="2">
        <f t="shared" si="126"/>
        <v>0.42077341556833553</v>
      </c>
      <c r="Q4095" s="2">
        <f t="shared" si="127"/>
        <v>-0.4752130079991943</v>
      </c>
      <c r="R4095" s="2" t="str">
        <f>IF(Global_Household_Financial_Dyna[[#This Row],[Vs country_Average]]&lt;-0.2, "Underperformer", IF(Global_Household_Financial_Dyna[[#This Row],[Vs country_Average]]&gt;0.2, "Outperformer", "Normal"))</f>
        <v>Underperformer</v>
      </c>
      <c r="S40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-0.29549999999999876</v>
      </c>
      <c r="T40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8.7590000000000021</v>
      </c>
      <c r="U40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17.813499999999998</v>
      </c>
      <c r="V40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26.868000000000002</v>
      </c>
    </row>
    <row r="4096" spans="1:22" x14ac:dyDescent="0.3">
      <c r="A4096">
        <v>4106</v>
      </c>
      <c r="B4096" t="s">
        <v>16</v>
      </c>
      <c r="C4096" t="s">
        <v>17</v>
      </c>
      <c r="D4096">
        <v>7</v>
      </c>
      <c r="E4096">
        <v>3</v>
      </c>
      <c r="F4096">
        <v>3840.54</v>
      </c>
      <c r="G4096">
        <v>8083.22</v>
      </c>
      <c r="H4096">
        <v>3233.29</v>
      </c>
      <c r="I4096">
        <v>4436.09</v>
      </c>
      <c r="J4096">
        <v>413.84</v>
      </c>
      <c r="K4096">
        <f>Global_Household_Financial_Dyna[[#This Row],[Total_Household_Income]]-Global_Household_Financial_Dyna[[#This Row],[Estimated_Taxes]]</f>
        <v>4849.93</v>
      </c>
      <c r="L4096" s="1">
        <f>Global_Household_Financial_Dyna[[#This Row],[Monthly_Savings]]/Global_Household_Financial_Dyna[[#This Row],[Net Income]]</f>
        <v>8.5329066605085005E-2</v>
      </c>
      <c r="M4096" s="2">
        <f>Global_Household_Financial_Dyna[[#This Row],[Monthly_Expenses]]/Global_Household_Financial_Dyna[[#This Row],[Net Income]]</f>
        <v>0.9146709333949149</v>
      </c>
      <c r="N4096" t="str">
        <f>IF(Global_Household_Financial_Dyna[[#This Row],[Monthly_Savings]]&lt;0,"High Risk", IF(Global_Household_Financial_Dyna[[#This Row],[Savings Rate%]]&lt;0.1, "Medium", "Safe"))</f>
        <v>Medium</v>
      </c>
      <c r="O4096">
        <f>Global_Household_Financial_Dyna[[#This Row],[Total_Household_Income]]/Global_Household_Financial_Dyna[[#This Row],[Family_Size]]</f>
        <v>1154.7457142857143</v>
      </c>
      <c r="P4096" s="2">
        <f t="shared" si="126"/>
        <v>0.15879799892000862</v>
      </c>
      <c r="Q4096" s="2">
        <f t="shared" si="127"/>
        <v>-7.3468932314923616E-2</v>
      </c>
      <c r="R4096" s="2" t="str">
        <f>IF(Global_Household_Financial_Dyna[[#This Row],[Vs country_Average]]&lt;-0.2, "Underperformer", IF(Global_Household_Financial_Dyna[[#This Row],[Vs country_Average]]&gt;0.2, "Outperformer", "Normal"))</f>
        <v>Normal</v>
      </c>
      <c r="S40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413.84</v>
      </c>
      <c r="T40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413.84</v>
      </c>
      <c r="U40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413.84</v>
      </c>
      <c r="V40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413.84</v>
      </c>
    </row>
    <row r="4097" spans="1:22" x14ac:dyDescent="0.3">
      <c r="A4097">
        <v>4107</v>
      </c>
      <c r="B4097" t="s">
        <v>12</v>
      </c>
      <c r="C4097" t="s">
        <v>13</v>
      </c>
      <c r="D4097">
        <v>8</v>
      </c>
      <c r="E4097">
        <v>3</v>
      </c>
      <c r="F4097">
        <v>3141.38</v>
      </c>
      <c r="G4097">
        <v>6514.49</v>
      </c>
      <c r="H4097">
        <v>1628.62</v>
      </c>
      <c r="I4097">
        <v>4916.21</v>
      </c>
      <c r="J4097">
        <v>-30.35</v>
      </c>
      <c r="K4097">
        <f>Global_Household_Financial_Dyna[[#This Row],[Total_Household_Income]]-Global_Household_Financial_Dyna[[#This Row],[Estimated_Taxes]]</f>
        <v>4885.87</v>
      </c>
      <c r="L4097" s="1">
        <f>Global_Household_Financial_Dyna[[#This Row],[Monthly_Savings]]/Global_Household_Financial_Dyna[[#This Row],[Net Income]]</f>
        <v>-6.2117903259808387E-3</v>
      </c>
      <c r="M4097" s="2">
        <f>Global_Household_Financial_Dyna[[#This Row],[Monthly_Expenses]]/Global_Household_Financial_Dyna[[#This Row],[Net Income]]</f>
        <v>1.0062097436075867</v>
      </c>
      <c r="N4097" t="str">
        <f>IF(Global_Household_Financial_Dyna[[#This Row],[Monthly_Savings]]&lt;0,"High Risk", IF(Global_Household_Financial_Dyna[[#This Row],[Savings Rate%]]&lt;0.1, "Medium", "Safe"))</f>
        <v>High Risk</v>
      </c>
      <c r="O4097">
        <f>Global_Household_Financial_Dyna[[#This Row],[Total_Household_Income]]/Global_Household_Financial_Dyna[[#This Row],[Family_Size]]</f>
        <v>814.31124999999997</v>
      </c>
      <c r="P4097" s="2">
        <f t="shared" si="126"/>
        <v>0.30718716818024266</v>
      </c>
      <c r="Q4097" s="2">
        <f t="shared" si="127"/>
        <v>-0.31339895850622351</v>
      </c>
      <c r="R4097" s="2" t="str">
        <f>IF(Global_Household_Financial_Dyna[[#This Row],[Vs country_Average]]&lt;-0.2, "Underperformer", IF(Global_Household_Financial_Dyna[[#This Row],[Vs country_Average]]&gt;0.2, "Outperformer", "Normal"))</f>
        <v>Underperformer</v>
      </c>
      <c r="S40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215.46050000000002</v>
      </c>
      <c r="T40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461.27099999999996</v>
      </c>
      <c r="U40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707.08149999999989</v>
      </c>
      <c r="V40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952.89199999999994</v>
      </c>
    </row>
    <row r="4098" spans="1:22" x14ac:dyDescent="0.3">
      <c r="A4098">
        <v>4108</v>
      </c>
      <c r="B4098" t="s">
        <v>18</v>
      </c>
      <c r="C4098" t="s">
        <v>20</v>
      </c>
      <c r="D4098">
        <v>8</v>
      </c>
      <c r="E4098">
        <v>3</v>
      </c>
      <c r="F4098">
        <v>3635.38</v>
      </c>
      <c r="G4098">
        <v>8154.17</v>
      </c>
      <c r="H4098">
        <v>2201.63</v>
      </c>
      <c r="I4098">
        <v>5111.8</v>
      </c>
      <c r="J4098">
        <v>840.75</v>
      </c>
      <c r="K4098">
        <f>Global_Household_Financial_Dyna[[#This Row],[Total_Household_Income]]-Global_Household_Financial_Dyna[[#This Row],[Estimated_Taxes]]</f>
        <v>5952.54</v>
      </c>
      <c r="L4098" s="1">
        <f>Global_Household_Financial_Dyna[[#This Row],[Monthly_Savings]]/Global_Household_Financial_Dyna[[#This Row],[Net Income]]</f>
        <v>0.14124222600772107</v>
      </c>
      <c r="M4098" s="2">
        <f>Global_Household_Financial_Dyna[[#This Row],[Monthly_Expenses]]/Global_Household_Financial_Dyna[[#This Row],[Net Income]]</f>
        <v>0.85875945394739062</v>
      </c>
      <c r="N4098" t="str">
        <f>IF(Global_Household_Financial_Dyna[[#This Row],[Monthly_Savings]]&lt;0,"High Risk", IF(Global_Household_Financial_Dyna[[#This Row],[Savings Rate%]]&lt;0.1, "Medium", "Safe"))</f>
        <v>Safe</v>
      </c>
      <c r="O4098">
        <f>Global_Household_Financial_Dyna[[#This Row],[Total_Household_Income]]/Global_Household_Financial_Dyna[[#This Row],[Family_Size]]</f>
        <v>1019.27125</v>
      </c>
      <c r="P4098" s="2">
        <f t="shared" ref="P4098:P4161" si="128">AVERAGEIF($B$2:$B$4986,$B4098,$L$2:$L$4986)</f>
        <v>0.32336204947805613</v>
      </c>
      <c r="Q4098" s="2">
        <f t="shared" ref="Q4098:Q4161" si="129">L4098-P4098</f>
        <v>-0.18211982347033506</v>
      </c>
      <c r="R4098" s="2" t="str">
        <f>IF(Global_Household_Financial_Dyna[[#This Row],[Vs country_Average]]&lt;-0.2, "Underperformer", IF(Global_Household_Financial_Dyna[[#This Row],[Vs country_Average]]&gt;0.2, "Outperformer", "Normal"))</f>
        <v>Normal</v>
      </c>
      <c r="S40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840.75</v>
      </c>
      <c r="T40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840.75</v>
      </c>
      <c r="U40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840.75</v>
      </c>
      <c r="V40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840.75</v>
      </c>
    </row>
    <row r="4099" spans="1:22" x14ac:dyDescent="0.3">
      <c r="A4099">
        <v>4109</v>
      </c>
      <c r="B4099" t="s">
        <v>12</v>
      </c>
      <c r="C4099" t="s">
        <v>13</v>
      </c>
      <c r="D4099">
        <v>3</v>
      </c>
      <c r="E4099">
        <v>2</v>
      </c>
      <c r="F4099">
        <v>5363.03</v>
      </c>
      <c r="G4099">
        <v>9021.69</v>
      </c>
      <c r="H4099">
        <v>2706.51</v>
      </c>
      <c r="I4099">
        <v>2098.5</v>
      </c>
      <c r="J4099">
        <v>4216.68</v>
      </c>
      <c r="K4099">
        <f>Global_Household_Financial_Dyna[[#This Row],[Total_Household_Income]]-Global_Household_Financial_Dyna[[#This Row],[Estimated_Taxes]]</f>
        <v>6315.18</v>
      </c>
      <c r="L4099" s="1">
        <f>Global_Household_Financial_Dyna[[#This Row],[Monthly_Savings]]/Global_Household_Financial_Dyna[[#This Row],[Net Income]]</f>
        <v>0.66770543357433998</v>
      </c>
      <c r="M4099" s="2">
        <f>Global_Household_Financial_Dyna[[#This Row],[Monthly_Expenses]]/Global_Household_Financial_Dyna[[#This Row],[Net Income]]</f>
        <v>0.33229456642566008</v>
      </c>
      <c r="N4099" t="str">
        <f>IF(Global_Household_Financial_Dyna[[#This Row],[Monthly_Savings]]&lt;0,"High Risk", IF(Global_Household_Financial_Dyna[[#This Row],[Savings Rate%]]&lt;0.1, "Medium", "Safe"))</f>
        <v>Safe</v>
      </c>
      <c r="O4099">
        <f>Global_Household_Financial_Dyna[[#This Row],[Total_Household_Income]]/Global_Household_Financial_Dyna[[#This Row],[Family_Size]]</f>
        <v>3007.23</v>
      </c>
      <c r="P4099" s="2">
        <f t="shared" si="128"/>
        <v>0.30718716818024266</v>
      </c>
      <c r="Q4099" s="2">
        <f t="shared" si="129"/>
        <v>0.36051826539409731</v>
      </c>
      <c r="R4099" s="2" t="str">
        <f>IF(Global_Household_Financial_Dyna[[#This Row],[Vs country_Average]]&lt;-0.2, "Underperformer", IF(Global_Household_Financial_Dyna[[#This Row],[Vs country_Average]]&gt;0.2, "Outperformer", "Normal"))</f>
        <v>Outperformer</v>
      </c>
      <c r="S40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4216.68</v>
      </c>
      <c r="T40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4216.68</v>
      </c>
      <c r="U40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4216.68</v>
      </c>
      <c r="V40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4216.68</v>
      </c>
    </row>
    <row r="4100" spans="1:22" x14ac:dyDescent="0.3">
      <c r="A4100">
        <v>4110</v>
      </c>
      <c r="B4100" t="s">
        <v>16</v>
      </c>
      <c r="C4100" t="s">
        <v>21</v>
      </c>
      <c r="D4100">
        <v>7</v>
      </c>
      <c r="E4100">
        <v>2</v>
      </c>
      <c r="F4100">
        <v>6624.57</v>
      </c>
      <c r="G4100">
        <v>9808.2999999999993</v>
      </c>
      <c r="H4100">
        <v>3923.32</v>
      </c>
      <c r="I4100">
        <v>5683.53</v>
      </c>
      <c r="J4100">
        <v>201.45</v>
      </c>
      <c r="K4100">
        <f>Global_Household_Financial_Dyna[[#This Row],[Total_Household_Income]]-Global_Household_Financial_Dyna[[#This Row],[Estimated_Taxes]]</f>
        <v>5884.98</v>
      </c>
      <c r="L4100" s="1">
        <f>Global_Household_Financial_Dyna[[#This Row],[Monthly_Savings]]/Global_Household_Financial_Dyna[[#This Row],[Net Income]]</f>
        <v>3.4231212340568702E-2</v>
      </c>
      <c r="M4100" s="2">
        <f>Global_Household_Financial_Dyna[[#This Row],[Monthly_Expenses]]/Global_Household_Financial_Dyna[[#This Row],[Net Income]]</f>
        <v>0.9657687876594313</v>
      </c>
      <c r="N4100" t="str">
        <f>IF(Global_Household_Financial_Dyna[[#This Row],[Monthly_Savings]]&lt;0,"High Risk", IF(Global_Household_Financial_Dyna[[#This Row],[Savings Rate%]]&lt;0.1, "Medium", "Safe"))</f>
        <v>Medium</v>
      </c>
      <c r="O4100">
        <f>Global_Household_Financial_Dyna[[#This Row],[Total_Household_Income]]/Global_Household_Financial_Dyna[[#This Row],[Family_Size]]</f>
        <v>1401.1857142857141</v>
      </c>
      <c r="P4100" s="2">
        <f t="shared" si="128"/>
        <v>0.15879799892000862</v>
      </c>
      <c r="Q4100" s="2">
        <f t="shared" si="129"/>
        <v>-0.12456678657943993</v>
      </c>
      <c r="R4100" s="2" t="str">
        <f>IF(Global_Household_Financial_Dyna[[#This Row],[Vs country_Average]]&lt;-0.2, "Underperformer", IF(Global_Household_Financial_Dyna[[#This Row],[Vs country_Average]]&gt;0.2, "Outperformer", "Normal"))</f>
        <v>Normal</v>
      </c>
      <c r="S41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201.45</v>
      </c>
      <c r="T41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201.45</v>
      </c>
      <c r="U41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201.45</v>
      </c>
      <c r="V41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201.45</v>
      </c>
    </row>
    <row r="4101" spans="1:22" x14ac:dyDescent="0.3">
      <c r="A4101">
        <v>4111</v>
      </c>
      <c r="B4101" t="s">
        <v>16</v>
      </c>
      <c r="C4101" t="s">
        <v>17</v>
      </c>
      <c r="D4101">
        <v>5</v>
      </c>
      <c r="E4101">
        <v>3</v>
      </c>
      <c r="F4101">
        <v>5255.99</v>
      </c>
      <c r="G4101">
        <v>11490.3</v>
      </c>
      <c r="H4101">
        <v>4596.12</v>
      </c>
      <c r="I4101">
        <v>3687.49</v>
      </c>
      <c r="J4101">
        <v>3206.69</v>
      </c>
      <c r="K4101">
        <f>Global_Household_Financial_Dyna[[#This Row],[Total_Household_Income]]-Global_Household_Financial_Dyna[[#This Row],[Estimated_Taxes]]</f>
        <v>6894.1799999999994</v>
      </c>
      <c r="L4101" s="1">
        <f>Global_Household_Financial_Dyna[[#This Row],[Monthly_Savings]]/Global_Household_Financial_Dyna[[#This Row],[Net Income]]</f>
        <v>0.46513000820982342</v>
      </c>
      <c r="M4101" s="2">
        <f>Global_Household_Financial_Dyna[[#This Row],[Monthly_Expenses]]/Global_Household_Financial_Dyna[[#This Row],[Net Income]]</f>
        <v>0.53486999179017669</v>
      </c>
      <c r="N4101" t="str">
        <f>IF(Global_Household_Financial_Dyna[[#This Row],[Monthly_Savings]]&lt;0,"High Risk", IF(Global_Household_Financial_Dyna[[#This Row],[Savings Rate%]]&lt;0.1, "Medium", "Safe"))</f>
        <v>Safe</v>
      </c>
      <c r="O4101">
        <f>Global_Household_Financial_Dyna[[#This Row],[Total_Household_Income]]/Global_Household_Financial_Dyna[[#This Row],[Family_Size]]</f>
        <v>2298.06</v>
      </c>
      <c r="P4101" s="2">
        <f t="shared" si="128"/>
        <v>0.15879799892000862</v>
      </c>
      <c r="Q4101" s="2">
        <f t="shared" si="129"/>
        <v>0.3063320092898148</v>
      </c>
      <c r="R4101" s="2" t="str">
        <f>IF(Global_Household_Financial_Dyna[[#This Row],[Vs country_Average]]&lt;-0.2, "Underperformer", IF(Global_Household_Financial_Dyna[[#This Row],[Vs country_Average]]&gt;0.2, "Outperformer", "Normal"))</f>
        <v>Outperformer</v>
      </c>
      <c r="S41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3206.69</v>
      </c>
      <c r="T41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3206.69</v>
      </c>
      <c r="U41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3206.69</v>
      </c>
      <c r="V41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3206.69</v>
      </c>
    </row>
    <row r="4102" spans="1:22" x14ac:dyDescent="0.3">
      <c r="A4102">
        <v>4112</v>
      </c>
      <c r="B4102" t="s">
        <v>16</v>
      </c>
      <c r="C4102" t="s">
        <v>17</v>
      </c>
      <c r="D4102">
        <v>8</v>
      </c>
      <c r="E4102">
        <v>3</v>
      </c>
      <c r="F4102">
        <v>1692.34</v>
      </c>
      <c r="G4102">
        <v>4031.68</v>
      </c>
      <c r="H4102">
        <v>1411.09</v>
      </c>
      <c r="I4102">
        <v>3826.07</v>
      </c>
      <c r="J4102">
        <v>-1205.47</v>
      </c>
      <c r="K4102">
        <f>Global_Household_Financial_Dyna[[#This Row],[Total_Household_Income]]-Global_Household_Financial_Dyna[[#This Row],[Estimated_Taxes]]</f>
        <v>2620.59</v>
      </c>
      <c r="L4102" s="1">
        <f>Global_Household_Financial_Dyna[[#This Row],[Monthly_Savings]]/Global_Household_Financial_Dyna[[#This Row],[Net Income]]</f>
        <v>-0.45999946576915884</v>
      </c>
      <c r="M4102" s="2">
        <f>Global_Household_Financial_Dyna[[#This Row],[Monthly_Expenses]]/Global_Household_Financial_Dyna[[#This Row],[Net Income]]</f>
        <v>1.4600032817037385</v>
      </c>
      <c r="N4102" t="str">
        <f>IF(Global_Household_Financial_Dyna[[#This Row],[Monthly_Savings]]&lt;0,"High Risk", IF(Global_Household_Financial_Dyna[[#This Row],[Savings Rate%]]&lt;0.1, "Medium", "Safe"))</f>
        <v>High Risk</v>
      </c>
      <c r="O4102">
        <f>Global_Household_Financial_Dyna[[#This Row],[Total_Household_Income]]/Global_Household_Financial_Dyna[[#This Row],[Family_Size]]</f>
        <v>503.96</v>
      </c>
      <c r="P4102" s="2">
        <f t="shared" si="128"/>
        <v>0.15879799892000862</v>
      </c>
      <c r="Q4102" s="2">
        <f t="shared" si="129"/>
        <v>-0.61879746468916741</v>
      </c>
      <c r="R4102" s="2" t="str">
        <f>IF(Global_Household_Financial_Dyna[[#This Row],[Vs country_Average]]&lt;-0.2, "Underperformer", IF(Global_Household_Financial_Dyna[[#This Row],[Vs country_Average]]&gt;0.2, "Outperformer", "Normal"))</f>
        <v>Underperformer</v>
      </c>
      <c r="S41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-1014.1665</v>
      </c>
      <c r="T41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-822.86299999999994</v>
      </c>
      <c r="U41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-631.55950000000007</v>
      </c>
      <c r="V41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-440.25599999999986</v>
      </c>
    </row>
    <row r="4103" spans="1:22" x14ac:dyDescent="0.3">
      <c r="A4103">
        <v>4113</v>
      </c>
      <c r="B4103" t="s">
        <v>18</v>
      </c>
      <c r="C4103" t="s">
        <v>19</v>
      </c>
      <c r="D4103">
        <v>6</v>
      </c>
      <c r="E4103">
        <v>1</v>
      </c>
      <c r="F4103">
        <v>4513.1400000000003</v>
      </c>
      <c r="G4103">
        <v>4513.1400000000003</v>
      </c>
      <c r="H4103">
        <v>992.89</v>
      </c>
      <c r="I4103">
        <v>4282.97</v>
      </c>
      <c r="J4103">
        <v>-762.72</v>
      </c>
      <c r="K4103">
        <f>Global_Household_Financial_Dyna[[#This Row],[Total_Household_Income]]-Global_Household_Financial_Dyna[[#This Row],[Estimated_Taxes]]</f>
        <v>3520.2500000000005</v>
      </c>
      <c r="L4103" s="1">
        <f>Global_Household_Financial_Dyna[[#This Row],[Monthly_Savings]]/Global_Household_Financial_Dyna[[#This Row],[Net Income]]</f>
        <v>-0.21666642994105531</v>
      </c>
      <c r="M4103" s="2">
        <f>Global_Household_Financial_Dyna[[#This Row],[Monthly_Expenses]]/Global_Household_Financial_Dyna[[#This Row],[Net Income]]</f>
        <v>1.2166664299410552</v>
      </c>
      <c r="N4103" t="str">
        <f>IF(Global_Household_Financial_Dyna[[#This Row],[Monthly_Savings]]&lt;0,"High Risk", IF(Global_Household_Financial_Dyna[[#This Row],[Savings Rate%]]&lt;0.1, "Medium", "Safe"))</f>
        <v>High Risk</v>
      </c>
      <c r="O4103">
        <f>Global_Household_Financial_Dyna[[#This Row],[Total_Household_Income]]/Global_Household_Financial_Dyna[[#This Row],[Family_Size]]</f>
        <v>752.19</v>
      </c>
      <c r="P4103" s="2">
        <f t="shared" si="128"/>
        <v>0.32336204947805613</v>
      </c>
      <c r="Q4103" s="2">
        <f t="shared" si="129"/>
        <v>-0.54002847941911147</v>
      </c>
      <c r="R4103" s="2" t="str">
        <f>IF(Global_Household_Financial_Dyna[[#This Row],[Vs country_Average]]&lt;-0.2, "Underperformer", IF(Global_Household_Financial_Dyna[[#This Row],[Vs country_Average]]&gt;0.2, "Outperformer", "Normal"))</f>
        <v>Underperformer</v>
      </c>
      <c r="S41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-548.57150000000001</v>
      </c>
      <c r="T41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-334.423</v>
      </c>
      <c r="U41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-120.2745000000001</v>
      </c>
      <c r="V41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93.874000000000024</v>
      </c>
    </row>
    <row r="4104" spans="1:22" x14ac:dyDescent="0.3">
      <c r="A4104">
        <v>4114</v>
      </c>
      <c r="B4104" t="s">
        <v>18</v>
      </c>
      <c r="C4104" t="s">
        <v>19</v>
      </c>
      <c r="D4104">
        <v>6</v>
      </c>
      <c r="E4104">
        <v>3</v>
      </c>
      <c r="F4104">
        <v>5534.21</v>
      </c>
      <c r="G4104">
        <v>12114.34</v>
      </c>
      <c r="H4104">
        <v>3270.87</v>
      </c>
      <c r="I4104">
        <v>3995.92</v>
      </c>
      <c r="J4104">
        <v>4847.55</v>
      </c>
      <c r="K4104">
        <f>Global_Household_Financial_Dyna[[#This Row],[Total_Household_Income]]-Global_Household_Financial_Dyna[[#This Row],[Estimated_Taxes]]</f>
        <v>8843.4700000000012</v>
      </c>
      <c r="L4104" s="1">
        <f>Global_Household_Financial_Dyna[[#This Row],[Monthly_Savings]]/Global_Household_Financial_Dyna[[#This Row],[Net Income]]</f>
        <v>0.54815021705280842</v>
      </c>
      <c r="M4104" s="2">
        <f>Global_Household_Financial_Dyna[[#This Row],[Monthly_Expenses]]/Global_Household_Financial_Dyna[[#This Row],[Net Income]]</f>
        <v>0.45184978294719147</v>
      </c>
      <c r="N4104" t="str">
        <f>IF(Global_Household_Financial_Dyna[[#This Row],[Monthly_Savings]]&lt;0,"High Risk", IF(Global_Household_Financial_Dyna[[#This Row],[Savings Rate%]]&lt;0.1, "Medium", "Safe"))</f>
        <v>Safe</v>
      </c>
      <c r="O4104">
        <f>Global_Household_Financial_Dyna[[#This Row],[Total_Household_Income]]/Global_Household_Financial_Dyna[[#This Row],[Family_Size]]</f>
        <v>2019.0566666666666</v>
      </c>
      <c r="P4104" s="2">
        <f t="shared" si="128"/>
        <v>0.32336204947805613</v>
      </c>
      <c r="Q4104" s="2">
        <f t="shared" si="129"/>
        <v>0.22478816757475228</v>
      </c>
      <c r="R4104" s="2" t="str">
        <f>IF(Global_Household_Financial_Dyna[[#This Row],[Vs country_Average]]&lt;-0.2, "Underperformer", IF(Global_Household_Financial_Dyna[[#This Row],[Vs country_Average]]&gt;0.2, "Outperformer", "Normal"))</f>
        <v>Outperformer</v>
      </c>
      <c r="S41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4847.55</v>
      </c>
      <c r="T41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4847.55</v>
      </c>
      <c r="U41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4847.55</v>
      </c>
      <c r="V41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4847.55</v>
      </c>
    </row>
    <row r="4105" spans="1:22" x14ac:dyDescent="0.3">
      <c r="A4105">
        <v>4115</v>
      </c>
      <c r="B4105" t="s">
        <v>16</v>
      </c>
      <c r="C4105" t="s">
        <v>21</v>
      </c>
      <c r="D4105">
        <v>8</v>
      </c>
      <c r="E4105">
        <v>3</v>
      </c>
      <c r="F4105">
        <v>7134.07</v>
      </c>
      <c r="G4105">
        <v>15735.91</v>
      </c>
      <c r="H4105">
        <v>6294.37</v>
      </c>
      <c r="I4105">
        <v>5036.79</v>
      </c>
      <c r="J4105">
        <v>4404.76</v>
      </c>
      <c r="K4105">
        <f>Global_Household_Financial_Dyna[[#This Row],[Total_Household_Income]]-Global_Household_Financial_Dyna[[#This Row],[Estimated_Taxes]]</f>
        <v>9441.5400000000009</v>
      </c>
      <c r="L4105" s="1">
        <f>Global_Household_Financial_Dyna[[#This Row],[Monthly_Savings]]/Global_Household_Financial_Dyna[[#This Row],[Net Income]]</f>
        <v>0.46652982458370135</v>
      </c>
      <c r="M4105" s="2">
        <f>Global_Household_Financial_Dyna[[#This Row],[Monthly_Expenses]]/Global_Household_Financial_Dyna[[#This Row],[Net Income]]</f>
        <v>0.53347123456554757</v>
      </c>
      <c r="N4105" t="str">
        <f>IF(Global_Household_Financial_Dyna[[#This Row],[Monthly_Savings]]&lt;0,"High Risk", IF(Global_Household_Financial_Dyna[[#This Row],[Savings Rate%]]&lt;0.1, "Medium", "Safe"))</f>
        <v>Safe</v>
      </c>
      <c r="O4105">
        <f>Global_Household_Financial_Dyna[[#This Row],[Total_Household_Income]]/Global_Household_Financial_Dyna[[#This Row],[Family_Size]]</f>
        <v>1966.98875</v>
      </c>
      <c r="P4105" s="2">
        <f t="shared" si="128"/>
        <v>0.15879799892000862</v>
      </c>
      <c r="Q4105" s="2">
        <f t="shared" si="129"/>
        <v>0.30773182566369273</v>
      </c>
      <c r="R4105" s="2" t="str">
        <f>IF(Global_Household_Financial_Dyna[[#This Row],[Vs country_Average]]&lt;-0.2, "Underperformer", IF(Global_Household_Financial_Dyna[[#This Row],[Vs country_Average]]&gt;0.2, "Outperformer", "Normal"))</f>
        <v>Outperformer</v>
      </c>
      <c r="S41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4404.76</v>
      </c>
      <c r="T41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4404.76</v>
      </c>
      <c r="U41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4404.76</v>
      </c>
      <c r="V41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4404.76</v>
      </c>
    </row>
    <row r="4106" spans="1:22" x14ac:dyDescent="0.3">
      <c r="A4106">
        <v>4116</v>
      </c>
      <c r="B4106" t="s">
        <v>10</v>
      </c>
      <c r="C4106" t="s">
        <v>22</v>
      </c>
      <c r="D4106">
        <v>8</v>
      </c>
      <c r="E4106">
        <v>3</v>
      </c>
      <c r="F4106">
        <v>826.14</v>
      </c>
      <c r="G4106">
        <v>1944.45</v>
      </c>
      <c r="H4106">
        <v>194.44</v>
      </c>
      <c r="I4106">
        <v>964.4</v>
      </c>
      <c r="J4106">
        <v>785.6</v>
      </c>
      <c r="K4106">
        <f>Global_Household_Financial_Dyna[[#This Row],[Total_Household_Income]]-Global_Household_Financial_Dyna[[#This Row],[Estimated_Taxes]]</f>
        <v>1750.01</v>
      </c>
      <c r="L4106" s="1">
        <f>Global_Household_Financial_Dyna[[#This Row],[Monthly_Savings]]/Global_Household_Financial_Dyna[[#This Row],[Net Income]]</f>
        <v>0.44891172050445427</v>
      </c>
      <c r="M4106" s="2">
        <f>Global_Household_Financial_Dyna[[#This Row],[Monthly_Expenses]]/Global_Household_Financial_Dyna[[#This Row],[Net Income]]</f>
        <v>0.55108256524248433</v>
      </c>
      <c r="N4106" t="str">
        <f>IF(Global_Household_Financial_Dyna[[#This Row],[Monthly_Savings]]&lt;0,"High Risk", IF(Global_Household_Financial_Dyna[[#This Row],[Savings Rate%]]&lt;0.1, "Medium", "Safe"))</f>
        <v>Safe</v>
      </c>
      <c r="O4106">
        <f>Global_Household_Financial_Dyna[[#This Row],[Total_Household_Income]]/Global_Household_Financial_Dyna[[#This Row],[Family_Size]]</f>
        <v>243.05625000000001</v>
      </c>
      <c r="P4106" s="2">
        <f t="shared" si="128"/>
        <v>0.42077341556833553</v>
      </c>
      <c r="Q4106" s="2">
        <f t="shared" si="129"/>
        <v>2.8138304936118741E-2</v>
      </c>
      <c r="R4106" s="2" t="str">
        <f>IF(Global_Household_Financial_Dyna[[#This Row],[Vs country_Average]]&lt;-0.2, "Underperformer", IF(Global_Household_Financial_Dyna[[#This Row],[Vs country_Average]]&gt;0.2, "Outperformer", "Normal"))</f>
        <v>Normal</v>
      </c>
      <c r="S41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785.6</v>
      </c>
      <c r="T41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785.6</v>
      </c>
      <c r="U41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785.6</v>
      </c>
      <c r="V41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785.6</v>
      </c>
    </row>
    <row r="4107" spans="1:22" x14ac:dyDescent="0.3">
      <c r="A4107">
        <v>4117</v>
      </c>
      <c r="B4107" t="s">
        <v>12</v>
      </c>
      <c r="C4107" t="s">
        <v>13</v>
      </c>
      <c r="D4107">
        <v>8</v>
      </c>
      <c r="E4107">
        <v>3</v>
      </c>
      <c r="F4107">
        <v>1186.8499999999999</v>
      </c>
      <c r="G4107">
        <v>2354.87</v>
      </c>
      <c r="H4107">
        <v>588.72</v>
      </c>
      <c r="I4107">
        <v>2234.77</v>
      </c>
      <c r="J4107">
        <v>-468.62</v>
      </c>
      <c r="K4107">
        <f>Global_Household_Financial_Dyna[[#This Row],[Total_Household_Income]]-Global_Household_Financial_Dyna[[#This Row],[Estimated_Taxes]]</f>
        <v>1766.1499999999999</v>
      </c>
      <c r="L4107" s="1">
        <f>Global_Household_Financial_Dyna[[#This Row],[Monthly_Savings]]/Global_Household_Financial_Dyna[[#This Row],[Net Income]]</f>
        <v>-0.2653342015117629</v>
      </c>
      <c r="M4107" s="2">
        <f>Global_Household_Financial_Dyna[[#This Row],[Monthly_Expenses]]/Global_Household_Financial_Dyna[[#This Row],[Net Income]]</f>
        <v>1.265334201511763</v>
      </c>
      <c r="N4107" t="str">
        <f>IF(Global_Household_Financial_Dyna[[#This Row],[Monthly_Savings]]&lt;0,"High Risk", IF(Global_Household_Financial_Dyna[[#This Row],[Savings Rate%]]&lt;0.1, "Medium", "Safe"))</f>
        <v>High Risk</v>
      </c>
      <c r="O4107">
        <f>Global_Household_Financial_Dyna[[#This Row],[Total_Household_Income]]/Global_Household_Financial_Dyna[[#This Row],[Family_Size]]</f>
        <v>294.35874999999999</v>
      </c>
      <c r="P4107" s="2">
        <f t="shared" si="128"/>
        <v>0.30718716818024266</v>
      </c>
      <c r="Q4107" s="2">
        <f t="shared" si="129"/>
        <v>-0.57252136969200551</v>
      </c>
      <c r="R4107" s="2" t="str">
        <f>IF(Global_Household_Financial_Dyna[[#This Row],[Vs country_Average]]&lt;-0.2, "Underperformer", IF(Global_Household_Financial_Dyna[[#This Row],[Vs country_Average]]&gt;0.2, "Outperformer", "Normal"))</f>
        <v>Underperformer</v>
      </c>
      <c r="S41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-356.88150000000002</v>
      </c>
      <c r="T41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-245.143</v>
      </c>
      <c r="U41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-133.40449999999998</v>
      </c>
      <c r="V41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-21.665999999999997</v>
      </c>
    </row>
    <row r="4108" spans="1:22" x14ac:dyDescent="0.3">
      <c r="A4108">
        <v>4118</v>
      </c>
      <c r="B4108" t="s">
        <v>10</v>
      </c>
      <c r="C4108" t="s">
        <v>22</v>
      </c>
      <c r="D4108">
        <v>7</v>
      </c>
      <c r="E4108">
        <v>3</v>
      </c>
      <c r="F4108">
        <v>628.28</v>
      </c>
      <c r="G4108">
        <v>1424.03</v>
      </c>
      <c r="H4108">
        <v>142.4</v>
      </c>
      <c r="I4108">
        <v>678.47</v>
      </c>
      <c r="J4108">
        <v>603.15</v>
      </c>
      <c r="K4108">
        <f>Global_Household_Financial_Dyna[[#This Row],[Total_Household_Income]]-Global_Household_Financial_Dyna[[#This Row],[Estimated_Taxes]]</f>
        <v>1281.6299999999999</v>
      </c>
      <c r="L4108" s="1">
        <f>Global_Household_Financial_Dyna[[#This Row],[Monthly_Savings]]/Global_Household_Financial_Dyna[[#This Row],[Net Income]]</f>
        <v>0.4706116429858852</v>
      </c>
      <c r="M4108" s="2">
        <f>Global_Household_Financial_Dyna[[#This Row],[Monthly_Expenses]]/Global_Household_Financial_Dyna[[#This Row],[Net Income]]</f>
        <v>0.52938055445019239</v>
      </c>
      <c r="N4108" t="str">
        <f>IF(Global_Household_Financial_Dyna[[#This Row],[Monthly_Savings]]&lt;0,"High Risk", IF(Global_Household_Financial_Dyna[[#This Row],[Savings Rate%]]&lt;0.1, "Medium", "Safe"))</f>
        <v>Safe</v>
      </c>
      <c r="O4108">
        <f>Global_Household_Financial_Dyna[[#This Row],[Total_Household_Income]]/Global_Household_Financial_Dyna[[#This Row],[Family_Size]]</f>
        <v>203.43285714285713</v>
      </c>
      <c r="P4108" s="2">
        <f t="shared" si="128"/>
        <v>0.42077341556833553</v>
      </c>
      <c r="Q4108" s="2">
        <f t="shared" si="129"/>
        <v>4.9838227417549674E-2</v>
      </c>
      <c r="R4108" s="2" t="str">
        <f>IF(Global_Household_Financial_Dyna[[#This Row],[Vs country_Average]]&lt;-0.2, "Underperformer", IF(Global_Household_Financial_Dyna[[#This Row],[Vs country_Average]]&gt;0.2, "Outperformer", "Normal"))</f>
        <v>Normal</v>
      </c>
      <c r="S41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603.15</v>
      </c>
      <c r="T41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603.15</v>
      </c>
      <c r="U41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603.15</v>
      </c>
      <c r="V41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603.15</v>
      </c>
    </row>
    <row r="4109" spans="1:22" x14ac:dyDescent="0.3">
      <c r="A4109">
        <v>4119</v>
      </c>
      <c r="B4109" t="s">
        <v>18</v>
      </c>
      <c r="C4109" t="s">
        <v>20</v>
      </c>
      <c r="D4109">
        <v>6</v>
      </c>
      <c r="E4109">
        <v>3</v>
      </c>
      <c r="F4109">
        <v>6429.11</v>
      </c>
      <c r="G4109">
        <v>13781.67</v>
      </c>
      <c r="H4109">
        <v>3721.05</v>
      </c>
      <c r="I4109">
        <v>4484.25</v>
      </c>
      <c r="J4109">
        <v>5576.37</v>
      </c>
      <c r="K4109">
        <f>Global_Household_Financial_Dyna[[#This Row],[Total_Household_Income]]-Global_Household_Financial_Dyna[[#This Row],[Estimated_Taxes]]</f>
        <v>10060.619999999999</v>
      </c>
      <c r="L4109" s="1">
        <f>Global_Household_Financial_Dyna[[#This Row],[Monthly_Savings]]/Global_Household_Financial_Dyna[[#This Row],[Net Income]]</f>
        <v>0.55427697298973622</v>
      </c>
      <c r="M4109" s="2">
        <f>Global_Household_Financial_Dyna[[#This Row],[Monthly_Expenses]]/Global_Household_Financial_Dyna[[#This Row],[Net Income]]</f>
        <v>0.44572302701026384</v>
      </c>
      <c r="N4109" t="str">
        <f>IF(Global_Household_Financial_Dyna[[#This Row],[Monthly_Savings]]&lt;0,"High Risk", IF(Global_Household_Financial_Dyna[[#This Row],[Savings Rate%]]&lt;0.1, "Medium", "Safe"))</f>
        <v>Safe</v>
      </c>
      <c r="O4109">
        <f>Global_Household_Financial_Dyna[[#This Row],[Total_Household_Income]]/Global_Household_Financial_Dyna[[#This Row],[Family_Size]]</f>
        <v>2296.9450000000002</v>
      </c>
      <c r="P4109" s="2">
        <f t="shared" si="128"/>
        <v>0.32336204947805613</v>
      </c>
      <c r="Q4109" s="2">
        <f t="shared" si="129"/>
        <v>0.23091492351168008</v>
      </c>
      <c r="R4109" s="2" t="str">
        <f>IF(Global_Household_Financial_Dyna[[#This Row],[Vs country_Average]]&lt;-0.2, "Underperformer", IF(Global_Household_Financial_Dyna[[#This Row],[Vs country_Average]]&gt;0.2, "Outperformer", "Normal"))</f>
        <v>Outperformer</v>
      </c>
      <c r="S41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5576.37</v>
      </c>
      <c r="T41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5576.37</v>
      </c>
      <c r="U41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5576.37</v>
      </c>
      <c r="V41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5576.37</v>
      </c>
    </row>
    <row r="4110" spans="1:22" x14ac:dyDescent="0.3">
      <c r="A4110">
        <v>4120</v>
      </c>
      <c r="B4110" t="s">
        <v>14</v>
      </c>
      <c r="C4110" t="s">
        <v>15</v>
      </c>
      <c r="D4110">
        <v>6</v>
      </c>
      <c r="E4110">
        <v>3</v>
      </c>
      <c r="F4110">
        <v>960.01</v>
      </c>
      <c r="G4110">
        <v>2097.08</v>
      </c>
      <c r="H4110">
        <v>314.56</v>
      </c>
      <c r="I4110">
        <v>1870.96</v>
      </c>
      <c r="J4110">
        <v>-88.44</v>
      </c>
      <c r="K4110">
        <f>Global_Household_Financial_Dyna[[#This Row],[Total_Household_Income]]-Global_Household_Financial_Dyna[[#This Row],[Estimated_Taxes]]</f>
        <v>1782.52</v>
      </c>
      <c r="L4110" s="1">
        <f>Global_Household_Financial_Dyna[[#This Row],[Monthly_Savings]]/Global_Household_Financial_Dyna[[#This Row],[Net Income]]</f>
        <v>-4.961515158315194E-2</v>
      </c>
      <c r="M4110" s="2">
        <f>Global_Household_Financial_Dyna[[#This Row],[Monthly_Expenses]]/Global_Household_Financial_Dyna[[#This Row],[Net Income]]</f>
        <v>1.049615151583152</v>
      </c>
      <c r="N4110" t="str">
        <f>IF(Global_Household_Financial_Dyna[[#This Row],[Monthly_Savings]]&lt;0,"High Risk", IF(Global_Household_Financial_Dyna[[#This Row],[Savings Rate%]]&lt;0.1, "Medium", "Safe"))</f>
        <v>High Risk</v>
      </c>
      <c r="O4110">
        <f>Global_Household_Financial_Dyna[[#This Row],[Total_Household_Income]]/Global_Household_Financial_Dyna[[#This Row],[Family_Size]]</f>
        <v>349.51333333333332</v>
      </c>
      <c r="P4110" s="2">
        <f t="shared" si="128"/>
        <v>0.39788995363055785</v>
      </c>
      <c r="Q4110" s="2">
        <f t="shared" si="129"/>
        <v>-0.44750510521370979</v>
      </c>
      <c r="R4110" s="2" t="str">
        <f>IF(Global_Household_Financial_Dyna[[#This Row],[Vs country_Average]]&lt;-0.2, "Underperformer", IF(Global_Household_Financial_Dyna[[#This Row],[Vs country_Average]]&gt;0.2, "Outperformer", "Normal"))</f>
        <v>Underperformer</v>
      </c>
      <c r="S41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5.1080000000000041</v>
      </c>
      <c r="T41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98.656000000000006</v>
      </c>
      <c r="U41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192.20400000000001</v>
      </c>
      <c r="V41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285.75200000000001</v>
      </c>
    </row>
    <row r="4111" spans="1:22" x14ac:dyDescent="0.3">
      <c r="A4111">
        <v>4121</v>
      </c>
      <c r="B4111" t="s">
        <v>10</v>
      </c>
      <c r="C4111" t="s">
        <v>22</v>
      </c>
      <c r="D4111">
        <v>2</v>
      </c>
      <c r="E4111">
        <v>2</v>
      </c>
      <c r="F4111">
        <v>1146.25</v>
      </c>
      <c r="G4111">
        <v>2153.08</v>
      </c>
      <c r="H4111">
        <v>215.31</v>
      </c>
      <c r="I4111">
        <v>410.47</v>
      </c>
      <c r="J4111">
        <v>1527.3</v>
      </c>
      <c r="K4111">
        <f>Global_Household_Financial_Dyna[[#This Row],[Total_Household_Income]]-Global_Household_Financial_Dyna[[#This Row],[Estimated_Taxes]]</f>
        <v>1937.77</v>
      </c>
      <c r="L4111" s="1">
        <f>Global_Household_Financial_Dyna[[#This Row],[Monthly_Savings]]/Global_Household_Financial_Dyna[[#This Row],[Net Income]]</f>
        <v>0.78817403510220507</v>
      </c>
      <c r="M4111" s="2">
        <f>Global_Household_Financial_Dyna[[#This Row],[Monthly_Expenses]]/Global_Household_Financial_Dyna[[#This Row],[Net Income]]</f>
        <v>0.2118259648977949</v>
      </c>
      <c r="N4111" t="str">
        <f>IF(Global_Household_Financial_Dyna[[#This Row],[Monthly_Savings]]&lt;0,"High Risk", IF(Global_Household_Financial_Dyna[[#This Row],[Savings Rate%]]&lt;0.1, "Medium", "Safe"))</f>
        <v>Safe</v>
      </c>
      <c r="O4111">
        <f>Global_Household_Financial_Dyna[[#This Row],[Total_Household_Income]]/Global_Household_Financial_Dyna[[#This Row],[Family_Size]]</f>
        <v>1076.54</v>
      </c>
      <c r="P4111" s="2">
        <f t="shared" si="128"/>
        <v>0.42077341556833553</v>
      </c>
      <c r="Q4111" s="2">
        <f t="shared" si="129"/>
        <v>0.36740061953386954</v>
      </c>
      <c r="R4111" s="2" t="str">
        <f>IF(Global_Household_Financial_Dyna[[#This Row],[Vs country_Average]]&lt;-0.2, "Underperformer", IF(Global_Household_Financial_Dyna[[#This Row],[Vs country_Average]]&gt;0.2, "Outperformer", "Normal"))</f>
        <v>Outperformer</v>
      </c>
      <c r="S41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1527.3</v>
      </c>
      <c r="T41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1527.3</v>
      </c>
      <c r="U41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1527.3</v>
      </c>
      <c r="V41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1527.3</v>
      </c>
    </row>
    <row r="4112" spans="1:22" x14ac:dyDescent="0.3">
      <c r="A4112">
        <v>4122</v>
      </c>
      <c r="B4112" t="s">
        <v>16</v>
      </c>
      <c r="C4112" t="s">
        <v>21</v>
      </c>
      <c r="D4112">
        <v>8</v>
      </c>
      <c r="E4112">
        <v>3</v>
      </c>
      <c r="F4112">
        <v>4761.59</v>
      </c>
      <c r="G4112">
        <v>10521.75</v>
      </c>
      <c r="H4112">
        <v>4208.7</v>
      </c>
      <c r="I4112">
        <v>5587.25</v>
      </c>
      <c r="J4112">
        <v>725.79</v>
      </c>
      <c r="K4112">
        <f>Global_Household_Financial_Dyna[[#This Row],[Total_Household_Income]]-Global_Household_Financial_Dyna[[#This Row],[Estimated_Taxes]]</f>
        <v>6313.05</v>
      </c>
      <c r="L4112" s="1">
        <f>Global_Household_Financial_Dyna[[#This Row],[Monthly_Savings]]/Global_Household_Financial_Dyna[[#This Row],[Net Income]]</f>
        <v>0.11496661677002398</v>
      </c>
      <c r="M4112" s="2">
        <f>Global_Household_Financial_Dyna[[#This Row],[Monthly_Expenses]]/Global_Household_Financial_Dyna[[#This Row],[Net Income]]</f>
        <v>0.88503179920957376</v>
      </c>
      <c r="N4112" t="str">
        <f>IF(Global_Household_Financial_Dyna[[#This Row],[Monthly_Savings]]&lt;0,"High Risk", IF(Global_Household_Financial_Dyna[[#This Row],[Savings Rate%]]&lt;0.1, "Medium", "Safe"))</f>
        <v>Safe</v>
      </c>
      <c r="O4112">
        <f>Global_Household_Financial_Dyna[[#This Row],[Total_Household_Income]]/Global_Household_Financial_Dyna[[#This Row],[Family_Size]]</f>
        <v>1315.21875</v>
      </c>
      <c r="P4112" s="2">
        <f t="shared" si="128"/>
        <v>0.15879799892000862</v>
      </c>
      <c r="Q4112" s="2">
        <f t="shared" si="129"/>
        <v>-4.3831382149984638E-2</v>
      </c>
      <c r="R4112" s="2" t="str">
        <f>IF(Global_Household_Financial_Dyna[[#This Row],[Vs country_Average]]&lt;-0.2, "Underperformer", IF(Global_Household_Financial_Dyna[[#This Row],[Vs country_Average]]&gt;0.2, "Outperformer", "Normal"))</f>
        <v>Normal</v>
      </c>
      <c r="S41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725.79</v>
      </c>
      <c r="T41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725.79</v>
      </c>
      <c r="U41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725.79</v>
      </c>
      <c r="V41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725.79</v>
      </c>
    </row>
    <row r="4113" spans="1:22" x14ac:dyDescent="0.3">
      <c r="A4113">
        <v>4123</v>
      </c>
      <c r="B4113" t="s">
        <v>16</v>
      </c>
      <c r="C4113" t="s">
        <v>17</v>
      </c>
      <c r="D4113">
        <v>3</v>
      </c>
      <c r="E4113">
        <v>1</v>
      </c>
      <c r="F4113">
        <v>3640.89</v>
      </c>
      <c r="G4113">
        <v>3640.89</v>
      </c>
      <c r="H4113">
        <v>1274.31</v>
      </c>
      <c r="I4113">
        <v>3184.48</v>
      </c>
      <c r="J4113">
        <v>-817.9</v>
      </c>
      <c r="K4113">
        <f>Global_Household_Financial_Dyna[[#This Row],[Total_Household_Income]]-Global_Household_Financial_Dyna[[#This Row],[Estimated_Taxes]]</f>
        <v>2366.58</v>
      </c>
      <c r="L4113" s="1">
        <f>Global_Household_Financial_Dyna[[#This Row],[Monthly_Savings]]/Global_Household_Financial_Dyna[[#This Row],[Net Income]]</f>
        <v>-0.34560420522441665</v>
      </c>
      <c r="M4113" s="2">
        <f>Global_Household_Financial_Dyna[[#This Row],[Monthly_Expenses]]/Global_Household_Financial_Dyna[[#This Row],[Net Income]]</f>
        <v>1.3456042052244168</v>
      </c>
      <c r="N4113" t="str">
        <f>IF(Global_Household_Financial_Dyna[[#This Row],[Monthly_Savings]]&lt;0,"High Risk", IF(Global_Household_Financial_Dyna[[#This Row],[Savings Rate%]]&lt;0.1, "Medium", "Safe"))</f>
        <v>High Risk</v>
      </c>
      <c r="O4113">
        <f>Global_Household_Financial_Dyna[[#This Row],[Total_Household_Income]]/Global_Household_Financial_Dyna[[#This Row],[Family_Size]]</f>
        <v>1213.6299999999999</v>
      </c>
      <c r="P4113" s="2">
        <f t="shared" si="128"/>
        <v>0.15879799892000862</v>
      </c>
      <c r="Q4113" s="2">
        <f t="shared" si="129"/>
        <v>-0.50440220414442527</v>
      </c>
      <c r="R4113" s="2" t="str">
        <f>IF(Global_Household_Financial_Dyna[[#This Row],[Vs country_Average]]&lt;-0.2, "Underperformer", IF(Global_Household_Financial_Dyna[[#This Row],[Vs country_Average]]&gt;0.2, "Outperformer", "Normal"))</f>
        <v>Underperformer</v>
      </c>
      <c r="S41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-658.67599999999993</v>
      </c>
      <c r="T41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-499.45199999999994</v>
      </c>
      <c r="U41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-340.22799999999995</v>
      </c>
      <c r="V41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-181.00399999999991</v>
      </c>
    </row>
    <row r="4114" spans="1:22" x14ac:dyDescent="0.3">
      <c r="A4114">
        <v>4124</v>
      </c>
      <c r="B4114" t="s">
        <v>12</v>
      </c>
      <c r="C4114" t="s">
        <v>13</v>
      </c>
      <c r="D4114">
        <v>8</v>
      </c>
      <c r="E4114">
        <v>3</v>
      </c>
      <c r="F4114">
        <v>5357.62</v>
      </c>
      <c r="G4114">
        <v>11370.7</v>
      </c>
      <c r="H4114">
        <v>3411.21</v>
      </c>
      <c r="I4114">
        <v>4519.75</v>
      </c>
      <c r="J4114">
        <v>3439.74</v>
      </c>
      <c r="K4114">
        <f>Global_Household_Financial_Dyna[[#This Row],[Total_Household_Income]]-Global_Household_Financial_Dyna[[#This Row],[Estimated_Taxes]]</f>
        <v>7959.4900000000007</v>
      </c>
      <c r="L4114" s="1">
        <f>Global_Household_Financial_Dyna[[#This Row],[Monthly_Savings]]/Global_Household_Financial_Dyna[[#This Row],[Net Income]]</f>
        <v>0.43215582907950129</v>
      </c>
      <c r="M4114" s="2">
        <f>Global_Household_Financial_Dyna[[#This Row],[Monthly_Expenses]]/Global_Household_Financial_Dyna[[#This Row],[Net Income]]</f>
        <v>0.56784417092049866</v>
      </c>
      <c r="N4114" t="str">
        <f>IF(Global_Household_Financial_Dyna[[#This Row],[Monthly_Savings]]&lt;0,"High Risk", IF(Global_Household_Financial_Dyna[[#This Row],[Savings Rate%]]&lt;0.1, "Medium", "Safe"))</f>
        <v>Safe</v>
      </c>
      <c r="O4114">
        <f>Global_Household_Financial_Dyna[[#This Row],[Total_Household_Income]]/Global_Household_Financial_Dyna[[#This Row],[Family_Size]]</f>
        <v>1421.3375000000001</v>
      </c>
      <c r="P4114" s="2">
        <f t="shared" si="128"/>
        <v>0.30718716818024266</v>
      </c>
      <c r="Q4114" s="2">
        <f t="shared" si="129"/>
        <v>0.12496866089925862</v>
      </c>
      <c r="R4114" s="2" t="str">
        <f>IF(Global_Household_Financial_Dyna[[#This Row],[Vs country_Average]]&lt;-0.2, "Underperformer", IF(Global_Household_Financial_Dyna[[#This Row],[Vs country_Average]]&gt;0.2, "Outperformer", "Normal"))</f>
        <v>Normal</v>
      </c>
      <c r="S41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3439.74</v>
      </c>
      <c r="T41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3439.74</v>
      </c>
      <c r="U41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3439.74</v>
      </c>
      <c r="V41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3439.74</v>
      </c>
    </row>
    <row r="4115" spans="1:22" x14ac:dyDescent="0.3">
      <c r="A4115">
        <v>4125</v>
      </c>
      <c r="B4115" t="s">
        <v>14</v>
      </c>
      <c r="C4115" t="s">
        <v>15</v>
      </c>
      <c r="D4115">
        <v>5</v>
      </c>
      <c r="E4115">
        <v>3</v>
      </c>
      <c r="F4115">
        <v>2345.2399999999998</v>
      </c>
      <c r="G4115">
        <v>4730.99</v>
      </c>
      <c r="H4115">
        <v>709.65</v>
      </c>
      <c r="I4115">
        <v>1674.84</v>
      </c>
      <c r="J4115">
        <v>2346.5</v>
      </c>
      <c r="K4115">
        <f>Global_Household_Financial_Dyna[[#This Row],[Total_Household_Income]]-Global_Household_Financial_Dyna[[#This Row],[Estimated_Taxes]]</f>
        <v>4021.3399999999997</v>
      </c>
      <c r="L4115" s="1">
        <f>Global_Household_Financial_Dyna[[#This Row],[Monthly_Savings]]/Global_Household_Financial_Dyna[[#This Row],[Net Income]]</f>
        <v>0.58351196367380032</v>
      </c>
      <c r="M4115" s="2">
        <f>Global_Household_Financial_Dyna[[#This Row],[Monthly_Expenses]]/Global_Household_Financial_Dyna[[#This Row],[Net Income]]</f>
        <v>0.41648803632619974</v>
      </c>
      <c r="N4115" t="str">
        <f>IF(Global_Household_Financial_Dyna[[#This Row],[Monthly_Savings]]&lt;0,"High Risk", IF(Global_Household_Financial_Dyna[[#This Row],[Savings Rate%]]&lt;0.1, "Medium", "Safe"))</f>
        <v>Safe</v>
      </c>
      <c r="O4115">
        <f>Global_Household_Financial_Dyna[[#This Row],[Total_Household_Income]]/Global_Household_Financial_Dyna[[#This Row],[Family_Size]]</f>
        <v>946.19799999999998</v>
      </c>
      <c r="P4115" s="2">
        <f t="shared" si="128"/>
        <v>0.39788995363055785</v>
      </c>
      <c r="Q4115" s="2">
        <f t="shared" si="129"/>
        <v>0.18562201004324247</v>
      </c>
      <c r="R4115" s="2" t="str">
        <f>IF(Global_Household_Financial_Dyna[[#This Row],[Vs country_Average]]&lt;-0.2, "Underperformer", IF(Global_Household_Financial_Dyna[[#This Row],[Vs country_Average]]&gt;0.2, "Outperformer", "Normal"))</f>
        <v>Normal</v>
      </c>
      <c r="S41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2346.5</v>
      </c>
      <c r="T41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2346.5</v>
      </c>
      <c r="U41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2346.5</v>
      </c>
      <c r="V41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2346.5</v>
      </c>
    </row>
    <row r="4116" spans="1:22" x14ac:dyDescent="0.3">
      <c r="A4116">
        <v>4126</v>
      </c>
      <c r="B4116" t="s">
        <v>16</v>
      </c>
      <c r="C4116" t="s">
        <v>21</v>
      </c>
      <c r="D4116">
        <v>5</v>
      </c>
      <c r="E4116">
        <v>2</v>
      </c>
      <c r="F4116">
        <v>3823.41</v>
      </c>
      <c r="G4116">
        <v>6737.74</v>
      </c>
      <c r="H4116">
        <v>2358.21</v>
      </c>
      <c r="I4116">
        <v>3987.39</v>
      </c>
      <c r="J4116">
        <v>392.14</v>
      </c>
      <c r="K4116">
        <f>Global_Household_Financial_Dyna[[#This Row],[Total_Household_Income]]-Global_Household_Financial_Dyna[[#This Row],[Estimated_Taxes]]</f>
        <v>4379.53</v>
      </c>
      <c r="L4116" s="1">
        <f>Global_Household_Financial_Dyna[[#This Row],[Monthly_Savings]]/Global_Household_Financial_Dyna[[#This Row],[Net Income]]</f>
        <v>8.9539288462460592E-2</v>
      </c>
      <c r="M4116" s="2">
        <f>Global_Household_Financial_Dyna[[#This Row],[Monthly_Expenses]]/Global_Household_Financial_Dyna[[#This Row],[Net Income]]</f>
        <v>0.91046071153753949</v>
      </c>
      <c r="N4116" t="str">
        <f>IF(Global_Household_Financial_Dyna[[#This Row],[Monthly_Savings]]&lt;0,"High Risk", IF(Global_Household_Financial_Dyna[[#This Row],[Savings Rate%]]&lt;0.1, "Medium", "Safe"))</f>
        <v>Medium</v>
      </c>
      <c r="O4116">
        <f>Global_Household_Financial_Dyna[[#This Row],[Total_Household_Income]]/Global_Household_Financial_Dyna[[#This Row],[Family_Size]]</f>
        <v>1347.548</v>
      </c>
      <c r="P4116" s="2">
        <f t="shared" si="128"/>
        <v>0.15879799892000862</v>
      </c>
      <c r="Q4116" s="2">
        <f t="shared" si="129"/>
        <v>-6.9258710457548028E-2</v>
      </c>
      <c r="R4116" s="2" t="str">
        <f>IF(Global_Household_Financial_Dyna[[#This Row],[Vs country_Average]]&lt;-0.2, "Underperformer", IF(Global_Household_Financial_Dyna[[#This Row],[Vs country_Average]]&gt;0.2, "Outperformer", "Normal"))</f>
        <v>Normal</v>
      </c>
      <c r="S41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392.14</v>
      </c>
      <c r="T41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392.14</v>
      </c>
      <c r="U41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392.14</v>
      </c>
      <c r="V41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392.14</v>
      </c>
    </row>
    <row r="4117" spans="1:22" x14ac:dyDescent="0.3">
      <c r="A4117">
        <v>4127</v>
      </c>
      <c r="B4117" t="s">
        <v>16</v>
      </c>
      <c r="C4117" t="s">
        <v>17</v>
      </c>
      <c r="D4117">
        <v>6</v>
      </c>
      <c r="E4117">
        <v>1</v>
      </c>
      <c r="F4117">
        <v>2454.6799999999998</v>
      </c>
      <c r="G4117">
        <v>2454.6799999999998</v>
      </c>
      <c r="H4117">
        <v>859.14</v>
      </c>
      <c r="I4117">
        <v>2329.4899999999998</v>
      </c>
      <c r="J4117">
        <v>-733.95</v>
      </c>
      <c r="K4117">
        <f>Global_Household_Financial_Dyna[[#This Row],[Total_Household_Income]]-Global_Household_Financial_Dyna[[#This Row],[Estimated_Taxes]]</f>
        <v>1595.54</v>
      </c>
      <c r="L4117" s="1">
        <f>Global_Household_Financial_Dyna[[#This Row],[Monthly_Savings]]/Global_Household_Financial_Dyna[[#This Row],[Net Income]]</f>
        <v>-0.46000100279529194</v>
      </c>
      <c r="M4117" s="2">
        <f>Global_Household_Financial_Dyna[[#This Row],[Monthly_Expenses]]/Global_Household_Financial_Dyna[[#This Row],[Net Income]]</f>
        <v>1.4600010027952919</v>
      </c>
      <c r="N4117" t="str">
        <f>IF(Global_Household_Financial_Dyna[[#This Row],[Monthly_Savings]]&lt;0,"High Risk", IF(Global_Household_Financial_Dyna[[#This Row],[Savings Rate%]]&lt;0.1, "Medium", "Safe"))</f>
        <v>High Risk</v>
      </c>
      <c r="O4117">
        <f>Global_Household_Financial_Dyna[[#This Row],[Total_Household_Income]]/Global_Household_Financial_Dyna[[#This Row],[Family_Size]]</f>
        <v>409.11333333333329</v>
      </c>
      <c r="P4117" s="2">
        <f t="shared" si="128"/>
        <v>0.15879799892000862</v>
      </c>
      <c r="Q4117" s="2">
        <f t="shared" si="129"/>
        <v>-0.61879900171530056</v>
      </c>
      <c r="R4117" s="2" t="str">
        <f>IF(Global_Household_Financial_Dyna[[#This Row],[Vs country_Average]]&lt;-0.2, "Underperformer", IF(Global_Household_Financial_Dyna[[#This Row],[Vs country_Average]]&gt;0.2, "Outperformer", "Normal"))</f>
        <v>Underperformer</v>
      </c>
      <c r="S41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-617.47550000000001</v>
      </c>
      <c r="T41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-501.00100000000003</v>
      </c>
      <c r="U41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-384.52650000000006</v>
      </c>
      <c r="V41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-268.05200000000002</v>
      </c>
    </row>
    <row r="4118" spans="1:22" x14ac:dyDescent="0.3">
      <c r="A4118">
        <v>4128</v>
      </c>
      <c r="B4118" t="s">
        <v>12</v>
      </c>
      <c r="C4118" t="s">
        <v>13</v>
      </c>
      <c r="D4118">
        <v>8</v>
      </c>
      <c r="E4118">
        <v>1</v>
      </c>
      <c r="F4118">
        <v>5245.99</v>
      </c>
      <c r="G4118">
        <v>5245.99</v>
      </c>
      <c r="H4118">
        <v>1311.5</v>
      </c>
      <c r="I4118">
        <v>4978.4399999999996</v>
      </c>
      <c r="J4118">
        <v>-1043.95</v>
      </c>
      <c r="K4118">
        <f>Global_Household_Financial_Dyna[[#This Row],[Total_Household_Income]]-Global_Household_Financial_Dyna[[#This Row],[Estimated_Taxes]]</f>
        <v>3934.49</v>
      </c>
      <c r="L4118" s="1">
        <f>Global_Household_Financial_Dyna[[#This Row],[Monthly_Savings]]/Global_Household_Financial_Dyna[[#This Row],[Net Income]]</f>
        <v>-0.26533299106110325</v>
      </c>
      <c r="M4118" s="2">
        <f>Global_Household_Financial_Dyna[[#This Row],[Monthly_Expenses]]/Global_Household_Financial_Dyna[[#This Row],[Net Income]]</f>
        <v>1.2653329910611031</v>
      </c>
      <c r="N4118" t="str">
        <f>IF(Global_Household_Financial_Dyna[[#This Row],[Monthly_Savings]]&lt;0,"High Risk", IF(Global_Household_Financial_Dyna[[#This Row],[Savings Rate%]]&lt;0.1, "Medium", "Safe"))</f>
        <v>High Risk</v>
      </c>
      <c r="O4118">
        <f>Global_Household_Financial_Dyna[[#This Row],[Total_Household_Income]]/Global_Household_Financial_Dyna[[#This Row],[Family_Size]]</f>
        <v>655.74874999999997</v>
      </c>
      <c r="P4118" s="2">
        <f t="shared" si="128"/>
        <v>0.30718716818024266</v>
      </c>
      <c r="Q4118" s="2">
        <f t="shared" si="129"/>
        <v>-0.57252015924134592</v>
      </c>
      <c r="R4118" s="2" t="str">
        <f>IF(Global_Household_Financial_Dyna[[#This Row],[Vs country_Average]]&lt;-0.2, "Underperformer", IF(Global_Household_Financial_Dyna[[#This Row],[Vs country_Average]]&gt;0.2, "Outperformer", "Normal"))</f>
        <v>Underperformer</v>
      </c>
      <c r="S41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-795.02800000000002</v>
      </c>
      <c r="T41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-546.10600000000022</v>
      </c>
      <c r="U41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-297.1840000000002</v>
      </c>
      <c r="V41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-48.262000000000285</v>
      </c>
    </row>
    <row r="4119" spans="1:22" x14ac:dyDescent="0.3">
      <c r="A4119">
        <v>4129</v>
      </c>
      <c r="B4119" t="s">
        <v>10</v>
      </c>
      <c r="C4119" t="s">
        <v>22</v>
      </c>
      <c r="D4119">
        <v>1</v>
      </c>
      <c r="E4119">
        <v>1</v>
      </c>
      <c r="F4119">
        <v>834.96</v>
      </c>
      <c r="G4119">
        <v>834.96</v>
      </c>
      <c r="H4119">
        <v>83.5</v>
      </c>
      <c r="I4119">
        <v>311.64</v>
      </c>
      <c r="J4119">
        <v>439.82</v>
      </c>
      <c r="K4119">
        <f>Global_Household_Financial_Dyna[[#This Row],[Total_Household_Income]]-Global_Household_Financial_Dyna[[#This Row],[Estimated_Taxes]]</f>
        <v>751.46</v>
      </c>
      <c r="L4119" s="1">
        <f>Global_Household_Financial_Dyna[[#This Row],[Monthly_Savings]]/Global_Household_Financial_Dyna[[#This Row],[Net Income]]</f>
        <v>0.5852873073749767</v>
      </c>
      <c r="M4119" s="2">
        <f>Global_Household_Financial_Dyna[[#This Row],[Monthly_Expenses]]/Global_Household_Financial_Dyna[[#This Row],[Net Income]]</f>
        <v>0.41471269262502325</v>
      </c>
      <c r="N4119" t="str">
        <f>IF(Global_Household_Financial_Dyna[[#This Row],[Monthly_Savings]]&lt;0,"High Risk", IF(Global_Household_Financial_Dyna[[#This Row],[Savings Rate%]]&lt;0.1, "Medium", "Safe"))</f>
        <v>Safe</v>
      </c>
      <c r="O4119">
        <f>Global_Household_Financial_Dyna[[#This Row],[Total_Household_Income]]/Global_Household_Financial_Dyna[[#This Row],[Family_Size]]</f>
        <v>834.96</v>
      </c>
      <c r="P4119" s="2">
        <f t="shared" si="128"/>
        <v>0.42077341556833553</v>
      </c>
      <c r="Q4119" s="2">
        <f t="shared" si="129"/>
        <v>0.16451389180664117</v>
      </c>
      <c r="R4119" s="2" t="str">
        <f>IF(Global_Household_Financial_Dyna[[#This Row],[Vs country_Average]]&lt;-0.2, "Underperformer", IF(Global_Household_Financial_Dyna[[#This Row],[Vs country_Average]]&gt;0.2, "Outperformer", "Normal"))</f>
        <v>Normal</v>
      </c>
      <c r="S41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439.82</v>
      </c>
      <c r="T41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439.82</v>
      </c>
      <c r="U41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439.82</v>
      </c>
      <c r="V41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439.82</v>
      </c>
    </row>
    <row r="4120" spans="1:22" x14ac:dyDescent="0.3">
      <c r="A4120">
        <v>4130</v>
      </c>
      <c r="B4120" t="s">
        <v>18</v>
      </c>
      <c r="C4120" t="s">
        <v>19</v>
      </c>
      <c r="D4120">
        <v>5</v>
      </c>
      <c r="E4120">
        <v>1</v>
      </c>
      <c r="F4120">
        <v>3946.92</v>
      </c>
      <c r="G4120">
        <v>3946.92</v>
      </c>
      <c r="H4120">
        <v>868.32</v>
      </c>
      <c r="I4120">
        <v>2600.9499999999998</v>
      </c>
      <c r="J4120">
        <v>477.64</v>
      </c>
      <c r="K4120">
        <f>Global_Household_Financial_Dyna[[#This Row],[Total_Household_Income]]-Global_Household_Financial_Dyna[[#This Row],[Estimated_Taxes]]</f>
        <v>3078.6</v>
      </c>
      <c r="L4120" s="1">
        <f>Global_Household_Financial_Dyna[[#This Row],[Monthly_Savings]]/Global_Household_Financial_Dyna[[#This Row],[Net Income]]</f>
        <v>0.1551484440979666</v>
      </c>
      <c r="M4120" s="2">
        <f>Global_Household_Financial_Dyna[[#This Row],[Monthly_Expenses]]/Global_Household_Financial_Dyna[[#This Row],[Net Income]]</f>
        <v>0.84484830767231855</v>
      </c>
      <c r="N4120" t="str">
        <f>IF(Global_Household_Financial_Dyna[[#This Row],[Monthly_Savings]]&lt;0,"High Risk", IF(Global_Household_Financial_Dyna[[#This Row],[Savings Rate%]]&lt;0.1, "Medium", "Safe"))</f>
        <v>Safe</v>
      </c>
      <c r="O4120">
        <f>Global_Household_Financial_Dyna[[#This Row],[Total_Household_Income]]/Global_Household_Financial_Dyna[[#This Row],[Family_Size]]</f>
        <v>789.38400000000001</v>
      </c>
      <c r="P4120" s="2">
        <f t="shared" si="128"/>
        <v>0.32336204947805613</v>
      </c>
      <c r="Q4120" s="2">
        <f t="shared" si="129"/>
        <v>-0.16821360538008953</v>
      </c>
      <c r="R4120" s="2" t="str">
        <f>IF(Global_Household_Financial_Dyna[[#This Row],[Vs country_Average]]&lt;-0.2, "Underperformer", IF(Global_Household_Financial_Dyna[[#This Row],[Vs country_Average]]&gt;0.2, "Outperformer", "Normal"))</f>
        <v>Normal</v>
      </c>
      <c r="S41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477.64</v>
      </c>
      <c r="T41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477.64</v>
      </c>
      <c r="U41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477.64</v>
      </c>
      <c r="V41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477.64</v>
      </c>
    </row>
    <row r="4121" spans="1:22" x14ac:dyDescent="0.3">
      <c r="A4121">
        <v>4131</v>
      </c>
      <c r="B4121" t="s">
        <v>10</v>
      </c>
      <c r="C4121" t="s">
        <v>22</v>
      </c>
      <c r="D4121">
        <v>8</v>
      </c>
      <c r="E4121">
        <v>3</v>
      </c>
      <c r="F4121">
        <v>898.6</v>
      </c>
      <c r="G4121">
        <v>2061.17</v>
      </c>
      <c r="H4121">
        <v>206.12</v>
      </c>
      <c r="I4121">
        <v>1073.1199999999999</v>
      </c>
      <c r="J4121">
        <v>781.94</v>
      </c>
      <c r="K4121">
        <f>Global_Household_Financial_Dyna[[#This Row],[Total_Household_Income]]-Global_Household_Financial_Dyna[[#This Row],[Estimated_Taxes]]</f>
        <v>1855.0500000000002</v>
      </c>
      <c r="L4121" s="1">
        <f>Global_Household_Financial_Dyna[[#This Row],[Monthly_Savings]]/Global_Household_Financial_Dyna[[#This Row],[Net Income]]</f>
        <v>0.42151963558933719</v>
      </c>
      <c r="M4121" s="2">
        <f>Global_Household_Financial_Dyna[[#This Row],[Monthly_Expenses]]/Global_Household_Financial_Dyna[[#This Row],[Net Income]]</f>
        <v>0.57848575510094058</v>
      </c>
      <c r="N4121" t="str">
        <f>IF(Global_Household_Financial_Dyna[[#This Row],[Monthly_Savings]]&lt;0,"High Risk", IF(Global_Household_Financial_Dyna[[#This Row],[Savings Rate%]]&lt;0.1, "Medium", "Safe"))</f>
        <v>Safe</v>
      </c>
      <c r="O4121">
        <f>Global_Household_Financial_Dyna[[#This Row],[Total_Household_Income]]/Global_Household_Financial_Dyna[[#This Row],[Family_Size]]</f>
        <v>257.64625000000001</v>
      </c>
      <c r="P4121" s="2">
        <f t="shared" si="128"/>
        <v>0.42077341556833553</v>
      </c>
      <c r="Q4121" s="2">
        <f t="shared" si="129"/>
        <v>7.4622002100166451E-4</v>
      </c>
      <c r="R4121" s="2" t="str">
        <f>IF(Global_Household_Financial_Dyna[[#This Row],[Vs country_Average]]&lt;-0.2, "Underperformer", IF(Global_Household_Financial_Dyna[[#This Row],[Vs country_Average]]&gt;0.2, "Outperformer", "Normal"))</f>
        <v>Normal</v>
      </c>
      <c r="S41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781.94</v>
      </c>
      <c r="T41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781.94</v>
      </c>
      <c r="U41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781.94</v>
      </c>
      <c r="V41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781.94</v>
      </c>
    </row>
    <row r="4122" spans="1:22" x14ac:dyDescent="0.3">
      <c r="A4122">
        <v>4132</v>
      </c>
      <c r="B4122" t="s">
        <v>18</v>
      </c>
      <c r="C4122" t="s">
        <v>20</v>
      </c>
      <c r="D4122">
        <v>3</v>
      </c>
      <c r="E4122">
        <v>3</v>
      </c>
      <c r="F4122">
        <v>1789.07</v>
      </c>
      <c r="G4122">
        <v>3826.15</v>
      </c>
      <c r="H4122">
        <v>841.75</v>
      </c>
      <c r="I4122">
        <v>2504.98</v>
      </c>
      <c r="J4122">
        <v>479.42</v>
      </c>
      <c r="K4122">
        <f>Global_Household_Financial_Dyna[[#This Row],[Total_Household_Income]]-Global_Household_Financial_Dyna[[#This Row],[Estimated_Taxes]]</f>
        <v>2984.4</v>
      </c>
      <c r="L4122" s="1">
        <f>Global_Household_Financial_Dyna[[#This Row],[Monthly_Savings]]/Global_Household_Financial_Dyna[[#This Row],[Net Income]]</f>
        <v>0.16064200509315105</v>
      </c>
      <c r="M4122" s="2">
        <f>Global_Household_Financial_Dyna[[#This Row],[Monthly_Expenses]]/Global_Household_Financial_Dyna[[#This Row],[Net Income]]</f>
        <v>0.83935799490684893</v>
      </c>
      <c r="N4122" t="str">
        <f>IF(Global_Household_Financial_Dyna[[#This Row],[Monthly_Savings]]&lt;0,"High Risk", IF(Global_Household_Financial_Dyna[[#This Row],[Savings Rate%]]&lt;0.1, "Medium", "Safe"))</f>
        <v>Safe</v>
      </c>
      <c r="O4122">
        <f>Global_Household_Financial_Dyna[[#This Row],[Total_Household_Income]]/Global_Household_Financial_Dyna[[#This Row],[Family_Size]]</f>
        <v>1275.3833333333334</v>
      </c>
      <c r="P4122" s="2">
        <f t="shared" si="128"/>
        <v>0.32336204947805613</v>
      </c>
      <c r="Q4122" s="2">
        <f t="shared" si="129"/>
        <v>-0.16272004438490509</v>
      </c>
      <c r="R4122" s="2" t="str">
        <f>IF(Global_Household_Financial_Dyna[[#This Row],[Vs country_Average]]&lt;-0.2, "Underperformer", IF(Global_Household_Financial_Dyna[[#This Row],[Vs country_Average]]&gt;0.2, "Outperformer", "Normal"))</f>
        <v>Normal</v>
      </c>
      <c r="S41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479.42</v>
      </c>
      <c r="T41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479.42</v>
      </c>
      <c r="U41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479.42</v>
      </c>
      <c r="V41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479.42</v>
      </c>
    </row>
    <row r="4123" spans="1:22" x14ac:dyDescent="0.3">
      <c r="A4123">
        <v>4133</v>
      </c>
      <c r="B4123" t="s">
        <v>16</v>
      </c>
      <c r="C4123" t="s">
        <v>21</v>
      </c>
      <c r="D4123">
        <v>4</v>
      </c>
      <c r="E4123">
        <v>3</v>
      </c>
      <c r="F4123">
        <v>2426.8200000000002</v>
      </c>
      <c r="G4123">
        <v>4916.22</v>
      </c>
      <c r="H4123">
        <v>1720.68</v>
      </c>
      <c r="I4123">
        <v>3653.67</v>
      </c>
      <c r="J4123">
        <v>-458.13</v>
      </c>
      <c r="K4123">
        <f>Global_Household_Financial_Dyna[[#This Row],[Total_Household_Income]]-Global_Household_Financial_Dyna[[#This Row],[Estimated_Taxes]]</f>
        <v>3195.54</v>
      </c>
      <c r="L4123" s="1">
        <f>Global_Household_Financial_Dyna[[#This Row],[Monthly_Savings]]/Global_Household_Financial_Dyna[[#This Row],[Net Income]]</f>
        <v>-0.14336544058281228</v>
      </c>
      <c r="M4123" s="2">
        <f>Global_Household_Financial_Dyna[[#This Row],[Monthly_Expenses]]/Global_Household_Financial_Dyna[[#This Row],[Net Income]]</f>
        <v>1.1433654405828124</v>
      </c>
      <c r="N4123" t="str">
        <f>IF(Global_Household_Financial_Dyna[[#This Row],[Monthly_Savings]]&lt;0,"High Risk", IF(Global_Household_Financial_Dyna[[#This Row],[Savings Rate%]]&lt;0.1, "Medium", "Safe"))</f>
        <v>High Risk</v>
      </c>
      <c r="O4123">
        <f>Global_Household_Financial_Dyna[[#This Row],[Total_Household_Income]]/Global_Household_Financial_Dyna[[#This Row],[Family_Size]]</f>
        <v>1229.0550000000001</v>
      </c>
      <c r="P4123" s="2">
        <f t="shared" si="128"/>
        <v>0.15879799892000862</v>
      </c>
      <c r="Q4123" s="2">
        <f t="shared" si="129"/>
        <v>-0.30216343950282087</v>
      </c>
      <c r="R4123" s="2" t="str">
        <f>IF(Global_Household_Financial_Dyna[[#This Row],[Vs country_Average]]&lt;-0.2, "Underperformer", IF(Global_Household_Financial_Dyna[[#This Row],[Vs country_Average]]&gt;0.2, "Outperformer", "Normal"))</f>
        <v>Underperformer</v>
      </c>
      <c r="S41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-275.44649999999996</v>
      </c>
      <c r="T41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-92.76299999999992</v>
      </c>
      <c r="U41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89.920500000000061</v>
      </c>
      <c r="V41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272.60400000000016</v>
      </c>
    </row>
    <row r="4124" spans="1:22" x14ac:dyDescent="0.3">
      <c r="A4124">
        <v>4134</v>
      </c>
      <c r="B4124" t="s">
        <v>16</v>
      </c>
      <c r="C4124" t="s">
        <v>17</v>
      </c>
      <c r="D4124">
        <v>8</v>
      </c>
      <c r="E4124">
        <v>2</v>
      </c>
      <c r="F4124">
        <v>4620.3100000000004</v>
      </c>
      <c r="G4124">
        <v>6751.02</v>
      </c>
      <c r="H4124">
        <v>2362.86</v>
      </c>
      <c r="I4124">
        <v>4125.42</v>
      </c>
      <c r="J4124">
        <v>262.75</v>
      </c>
      <c r="K4124">
        <f>Global_Household_Financial_Dyna[[#This Row],[Total_Household_Income]]-Global_Household_Financial_Dyna[[#This Row],[Estimated_Taxes]]</f>
        <v>4388.16</v>
      </c>
      <c r="L4124" s="1">
        <f>Global_Household_Financial_Dyna[[#This Row],[Monthly_Savings]]/Global_Household_Financial_Dyna[[#This Row],[Net Income]]</f>
        <v>5.9877032742652957E-2</v>
      </c>
      <c r="M4124" s="2">
        <f>Global_Household_Financial_Dyna[[#This Row],[Monthly_Expenses]]/Global_Household_Financial_Dyna[[#This Row],[Net Income]]</f>
        <v>0.94012524611682347</v>
      </c>
      <c r="N4124" t="str">
        <f>IF(Global_Household_Financial_Dyna[[#This Row],[Monthly_Savings]]&lt;0,"High Risk", IF(Global_Household_Financial_Dyna[[#This Row],[Savings Rate%]]&lt;0.1, "Medium", "Safe"))</f>
        <v>Medium</v>
      </c>
      <c r="O4124">
        <f>Global_Household_Financial_Dyna[[#This Row],[Total_Household_Income]]/Global_Household_Financial_Dyna[[#This Row],[Family_Size]]</f>
        <v>843.87750000000005</v>
      </c>
      <c r="P4124" s="2">
        <f t="shared" si="128"/>
        <v>0.15879799892000862</v>
      </c>
      <c r="Q4124" s="2">
        <f t="shared" si="129"/>
        <v>-9.8920966177355657E-2</v>
      </c>
      <c r="R4124" s="2" t="str">
        <f>IF(Global_Household_Financial_Dyna[[#This Row],[Vs country_Average]]&lt;-0.2, "Underperformer", IF(Global_Household_Financial_Dyna[[#This Row],[Vs country_Average]]&gt;0.2, "Outperformer", "Normal"))</f>
        <v>Normal</v>
      </c>
      <c r="S41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262.75</v>
      </c>
      <c r="T41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262.75</v>
      </c>
      <c r="U41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262.75</v>
      </c>
      <c r="V41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262.75</v>
      </c>
    </row>
    <row r="4125" spans="1:22" x14ac:dyDescent="0.3">
      <c r="A4125">
        <v>4135</v>
      </c>
      <c r="B4125" t="s">
        <v>16</v>
      </c>
      <c r="C4125" t="s">
        <v>21</v>
      </c>
      <c r="D4125">
        <v>3</v>
      </c>
      <c r="E4125">
        <v>2</v>
      </c>
      <c r="F4125">
        <v>6950.82</v>
      </c>
      <c r="G4125">
        <v>12623.06</v>
      </c>
      <c r="H4125">
        <v>5049.22</v>
      </c>
      <c r="I4125">
        <v>2717.69</v>
      </c>
      <c r="J4125">
        <v>4856.1400000000003</v>
      </c>
      <c r="K4125">
        <f>Global_Household_Financial_Dyna[[#This Row],[Total_Household_Income]]-Global_Household_Financial_Dyna[[#This Row],[Estimated_Taxes]]</f>
        <v>7573.8399999999992</v>
      </c>
      <c r="L4125" s="1">
        <f>Global_Household_Financial_Dyna[[#This Row],[Monthly_Savings]]/Global_Household_Financial_Dyna[[#This Row],[Net Income]]</f>
        <v>0.64117277365246705</v>
      </c>
      <c r="M4125" s="2">
        <f>Global_Household_Financial_Dyna[[#This Row],[Monthly_Expenses]]/Global_Household_Financial_Dyna[[#This Row],[Net Income]]</f>
        <v>0.35882590601333014</v>
      </c>
      <c r="N4125" t="str">
        <f>IF(Global_Household_Financial_Dyna[[#This Row],[Monthly_Savings]]&lt;0,"High Risk", IF(Global_Household_Financial_Dyna[[#This Row],[Savings Rate%]]&lt;0.1, "Medium", "Safe"))</f>
        <v>Safe</v>
      </c>
      <c r="O4125">
        <f>Global_Household_Financial_Dyna[[#This Row],[Total_Household_Income]]/Global_Household_Financial_Dyna[[#This Row],[Family_Size]]</f>
        <v>4207.6866666666665</v>
      </c>
      <c r="P4125" s="2">
        <f t="shared" si="128"/>
        <v>0.15879799892000862</v>
      </c>
      <c r="Q4125" s="2">
        <f t="shared" si="129"/>
        <v>0.48237477473245843</v>
      </c>
      <c r="R4125" s="2" t="str">
        <f>IF(Global_Household_Financial_Dyna[[#This Row],[Vs country_Average]]&lt;-0.2, "Underperformer", IF(Global_Household_Financial_Dyna[[#This Row],[Vs country_Average]]&gt;0.2, "Outperformer", "Normal"))</f>
        <v>Outperformer</v>
      </c>
      <c r="S41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4856.1400000000003</v>
      </c>
      <c r="T41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4856.1400000000003</v>
      </c>
      <c r="U41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4856.1400000000003</v>
      </c>
      <c r="V41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4856.1400000000003</v>
      </c>
    </row>
    <row r="4126" spans="1:22" x14ac:dyDescent="0.3">
      <c r="A4126">
        <v>4136</v>
      </c>
      <c r="B4126" t="s">
        <v>18</v>
      </c>
      <c r="C4126" t="s">
        <v>19</v>
      </c>
      <c r="D4126">
        <v>6</v>
      </c>
      <c r="E4126">
        <v>3</v>
      </c>
      <c r="F4126">
        <v>2951.15</v>
      </c>
      <c r="G4126">
        <v>6238.61</v>
      </c>
      <c r="H4126">
        <v>1372.49</v>
      </c>
      <c r="I4126">
        <v>4283.91</v>
      </c>
      <c r="J4126">
        <v>582.20000000000005</v>
      </c>
      <c r="K4126">
        <f>Global_Household_Financial_Dyna[[#This Row],[Total_Household_Income]]-Global_Household_Financial_Dyna[[#This Row],[Estimated_Taxes]]</f>
        <v>4866.12</v>
      </c>
      <c r="L4126" s="1">
        <f>Global_Household_Financial_Dyna[[#This Row],[Monthly_Savings]]/Global_Household_Financial_Dyna[[#This Row],[Net Income]]</f>
        <v>0.11964357640173282</v>
      </c>
      <c r="M4126" s="2">
        <f>Global_Household_Financial_Dyna[[#This Row],[Monthly_Expenses]]/Global_Household_Financial_Dyna[[#This Row],[Net Income]]</f>
        <v>0.88035436857290816</v>
      </c>
      <c r="N4126" t="str">
        <f>IF(Global_Household_Financial_Dyna[[#This Row],[Monthly_Savings]]&lt;0,"High Risk", IF(Global_Household_Financial_Dyna[[#This Row],[Savings Rate%]]&lt;0.1, "Medium", "Safe"))</f>
        <v>Safe</v>
      </c>
      <c r="O4126">
        <f>Global_Household_Financial_Dyna[[#This Row],[Total_Household_Income]]/Global_Household_Financial_Dyna[[#This Row],[Family_Size]]</f>
        <v>1039.7683333333332</v>
      </c>
      <c r="P4126" s="2">
        <f t="shared" si="128"/>
        <v>0.32336204947805613</v>
      </c>
      <c r="Q4126" s="2">
        <f t="shared" si="129"/>
        <v>-0.20371847307632332</v>
      </c>
      <c r="R4126" s="2" t="str">
        <f>IF(Global_Household_Financial_Dyna[[#This Row],[Vs country_Average]]&lt;-0.2, "Underperformer", IF(Global_Household_Financial_Dyna[[#This Row],[Vs country_Average]]&gt;0.2, "Outperformer", "Normal"))</f>
        <v>Underperformer</v>
      </c>
      <c r="S41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582.20000000000005</v>
      </c>
      <c r="T41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582.20000000000005</v>
      </c>
      <c r="U41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582.20000000000005</v>
      </c>
      <c r="V41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582.20000000000005</v>
      </c>
    </row>
    <row r="4127" spans="1:22" x14ac:dyDescent="0.3">
      <c r="A4127">
        <v>4137</v>
      </c>
      <c r="B4127" t="s">
        <v>14</v>
      </c>
      <c r="C4127" t="s">
        <v>15</v>
      </c>
      <c r="D4127">
        <v>6</v>
      </c>
      <c r="E4127">
        <v>3</v>
      </c>
      <c r="F4127">
        <v>612.69000000000005</v>
      </c>
      <c r="G4127">
        <v>1379.05</v>
      </c>
      <c r="H4127">
        <v>206.86</v>
      </c>
      <c r="I4127">
        <v>1308.72</v>
      </c>
      <c r="J4127">
        <v>-136.53</v>
      </c>
      <c r="K4127">
        <f>Global_Household_Financial_Dyna[[#This Row],[Total_Household_Income]]-Global_Household_Financial_Dyna[[#This Row],[Estimated_Taxes]]</f>
        <v>1172.19</v>
      </c>
      <c r="L4127" s="1">
        <f>Global_Household_Financial_Dyna[[#This Row],[Monthly_Savings]]/Global_Household_Financial_Dyna[[#This Row],[Net Income]]</f>
        <v>-0.11647429171038824</v>
      </c>
      <c r="M4127" s="2">
        <f>Global_Household_Financial_Dyna[[#This Row],[Monthly_Expenses]]/Global_Household_Financial_Dyna[[#This Row],[Net Income]]</f>
        <v>1.1164742917103883</v>
      </c>
      <c r="N4127" t="str">
        <f>IF(Global_Household_Financial_Dyna[[#This Row],[Monthly_Savings]]&lt;0,"High Risk", IF(Global_Household_Financial_Dyna[[#This Row],[Savings Rate%]]&lt;0.1, "Medium", "Safe"))</f>
        <v>High Risk</v>
      </c>
      <c r="O4127">
        <f>Global_Household_Financial_Dyna[[#This Row],[Total_Household_Income]]/Global_Household_Financial_Dyna[[#This Row],[Family_Size]]</f>
        <v>229.84166666666667</v>
      </c>
      <c r="P4127" s="2">
        <f t="shared" si="128"/>
        <v>0.39788995363055785</v>
      </c>
      <c r="Q4127" s="2">
        <f t="shared" si="129"/>
        <v>-0.51436424534094605</v>
      </c>
      <c r="R4127" s="2" t="str">
        <f>IF(Global_Household_Financial_Dyna[[#This Row],[Vs country_Average]]&lt;-0.2, "Underperformer", IF(Global_Household_Financial_Dyna[[#This Row],[Vs country_Average]]&gt;0.2, "Outperformer", "Normal"))</f>
        <v>Underperformer</v>
      </c>
      <c r="S41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-71.093999999999994</v>
      </c>
      <c r="T41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-5.657999999999987</v>
      </c>
      <c r="U41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59.777999999999992</v>
      </c>
      <c r="V41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125.21400000000003</v>
      </c>
    </row>
    <row r="4128" spans="1:22" x14ac:dyDescent="0.3">
      <c r="A4128">
        <v>4138</v>
      </c>
      <c r="B4128" t="s">
        <v>10</v>
      </c>
      <c r="C4128" t="s">
        <v>11</v>
      </c>
      <c r="D4128">
        <v>2</v>
      </c>
      <c r="E4128">
        <v>2</v>
      </c>
      <c r="F4128">
        <v>623.59</v>
      </c>
      <c r="G4128">
        <v>1099.68</v>
      </c>
      <c r="H4128">
        <v>109.97</v>
      </c>
      <c r="I4128">
        <v>479.03</v>
      </c>
      <c r="J4128">
        <v>510.68</v>
      </c>
      <c r="K4128">
        <f>Global_Household_Financial_Dyna[[#This Row],[Total_Household_Income]]-Global_Household_Financial_Dyna[[#This Row],[Estimated_Taxes]]</f>
        <v>989.71</v>
      </c>
      <c r="L4128" s="1">
        <f>Global_Household_Financial_Dyna[[#This Row],[Monthly_Savings]]/Global_Household_Financial_Dyna[[#This Row],[Net Income]]</f>
        <v>0.51598953228723565</v>
      </c>
      <c r="M4128" s="2">
        <f>Global_Household_Financial_Dyna[[#This Row],[Monthly_Expenses]]/Global_Household_Financial_Dyna[[#This Row],[Net Income]]</f>
        <v>0.48401046771276429</v>
      </c>
      <c r="N4128" t="str">
        <f>IF(Global_Household_Financial_Dyna[[#This Row],[Monthly_Savings]]&lt;0,"High Risk", IF(Global_Household_Financial_Dyna[[#This Row],[Savings Rate%]]&lt;0.1, "Medium", "Safe"))</f>
        <v>Safe</v>
      </c>
      <c r="O4128">
        <f>Global_Household_Financial_Dyna[[#This Row],[Total_Household_Income]]/Global_Household_Financial_Dyna[[#This Row],[Family_Size]]</f>
        <v>549.84</v>
      </c>
      <c r="P4128" s="2">
        <f t="shared" si="128"/>
        <v>0.42077341556833553</v>
      </c>
      <c r="Q4128" s="2">
        <f t="shared" si="129"/>
        <v>9.5216116718900123E-2</v>
      </c>
      <c r="R4128" s="2" t="str">
        <f>IF(Global_Household_Financial_Dyna[[#This Row],[Vs country_Average]]&lt;-0.2, "Underperformer", IF(Global_Household_Financial_Dyna[[#This Row],[Vs country_Average]]&gt;0.2, "Outperformer", "Normal"))</f>
        <v>Normal</v>
      </c>
      <c r="S41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510.68</v>
      </c>
      <c r="T41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510.68</v>
      </c>
      <c r="U41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510.68</v>
      </c>
      <c r="V41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510.68</v>
      </c>
    </row>
    <row r="4129" spans="1:22" x14ac:dyDescent="0.3">
      <c r="A4129">
        <v>4139</v>
      </c>
      <c r="B4129" t="s">
        <v>16</v>
      </c>
      <c r="C4129" t="s">
        <v>21</v>
      </c>
      <c r="D4129">
        <v>7</v>
      </c>
      <c r="E4129">
        <v>3</v>
      </c>
      <c r="F4129">
        <v>6108.84</v>
      </c>
      <c r="G4129">
        <v>14201.29</v>
      </c>
      <c r="H4129">
        <v>5680.51</v>
      </c>
      <c r="I4129">
        <v>5511.79</v>
      </c>
      <c r="J4129">
        <v>3008.98</v>
      </c>
      <c r="K4129">
        <f>Global_Household_Financial_Dyna[[#This Row],[Total_Household_Income]]-Global_Household_Financial_Dyna[[#This Row],[Estimated_Taxes]]</f>
        <v>8520.7800000000007</v>
      </c>
      <c r="L4129" s="1">
        <f>Global_Household_Financial_Dyna[[#This Row],[Monthly_Savings]]/Global_Household_Financial_Dyna[[#This Row],[Net Income]]</f>
        <v>0.35313433746675771</v>
      </c>
      <c r="M4129" s="2">
        <f>Global_Household_Financial_Dyna[[#This Row],[Monthly_Expenses]]/Global_Household_Financial_Dyna[[#This Row],[Net Income]]</f>
        <v>0.6468644889317644</v>
      </c>
      <c r="N4129" t="str">
        <f>IF(Global_Household_Financial_Dyna[[#This Row],[Monthly_Savings]]&lt;0,"High Risk", IF(Global_Household_Financial_Dyna[[#This Row],[Savings Rate%]]&lt;0.1, "Medium", "Safe"))</f>
        <v>Safe</v>
      </c>
      <c r="O4129">
        <f>Global_Household_Financial_Dyna[[#This Row],[Total_Household_Income]]/Global_Household_Financial_Dyna[[#This Row],[Family_Size]]</f>
        <v>2028.7557142857145</v>
      </c>
      <c r="P4129" s="2">
        <f t="shared" si="128"/>
        <v>0.15879799892000862</v>
      </c>
      <c r="Q4129" s="2">
        <f t="shared" si="129"/>
        <v>0.19433633854674909</v>
      </c>
      <c r="R4129" s="2" t="str">
        <f>IF(Global_Household_Financial_Dyna[[#This Row],[Vs country_Average]]&lt;-0.2, "Underperformer", IF(Global_Household_Financial_Dyna[[#This Row],[Vs country_Average]]&gt;0.2, "Outperformer", "Normal"))</f>
        <v>Normal</v>
      </c>
      <c r="S41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3008.98</v>
      </c>
      <c r="T41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3008.98</v>
      </c>
      <c r="U41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3008.98</v>
      </c>
      <c r="V41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3008.98</v>
      </c>
    </row>
    <row r="4130" spans="1:22" x14ac:dyDescent="0.3">
      <c r="A4130">
        <v>4140</v>
      </c>
      <c r="B4130" t="s">
        <v>16</v>
      </c>
      <c r="C4130" t="s">
        <v>17</v>
      </c>
      <c r="D4130">
        <v>5</v>
      </c>
      <c r="E4130">
        <v>3</v>
      </c>
      <c r="F4130">
        <v>2482.83</v>
      </c>
      <c r="G4130">
        <v>5094.9399999999996</v>
      </c>
      <c r="H4130">
        <v>1783.23</v>
      </c>
      <c r="I4130">
        <v>3129.97</v>
      </c>
      <c r="J4130">
        <v>181.74</v>
      </c>
      <c r="K4130">
        <f>Global_Household_Financial_Dyna[[#This Row],[Total_Household_Income]]-Global_Household_Financial_Dyna[[#This Row],[Estimated_Taxes]]</f>
        <v>3311.7099999999996</v>
      </c>
      <c r="L4130" s="1">
        <f>Global_Household_Financial_Dyna[[#This Row],[Monthly_Savings]]/Global_Household_Financial_Dyna[[#This Row],[Net Income]]</f>
        <v>5.4877993544120721E-2</v>
      </c>
      <c r="M4130" s="2">
        <f>Global_Household_Financial_Dyna[[#This Row],[Monthly_Expenses]]/Global_Household_Financial_Dyna[[#This Row],[Net Income]]</f>
        <v>0.94512200645587929</v>
      </c>
      <c r="N4130" t="str">
        <f>IF(Global_Household_Financial_Dyna[[#This Row],[Monthly_Savings]]&lt;0,"High Risk", IF(Global_Household_Financial_Dyna[[#This Row],[Savings Rate%]]&lt;0.1, "Medium", "Safe"))</f>
        <v>Medium</v>
      </c>
      <c r="O4130">
        <f>Global_Household_Financial_Dyna[[#This Row],[Total_Household_Income]]/Global_Household_Financial_Dyna[[#This Row],[Family_Size]]</f>
        <v>1018.9879999999999</v>
      </c>
      <c r="P4130" s="2">
        <f t="shared" si="128"/>
        <v>0.15879799892000862</v>
      </c>
      <c r="Q4130" s="2">
        <f t="shared" si="129"/>
        <v>-0.1039200053758879</v>
      </c>
      <c r="R4130" s="2" t="str">
        <f>IF(Global_Household_Financial_Dyna[[#This Row],[Vs country_Average]]&lt;-0.2, "Underperformer", IF(Global_Household_Financial_Dyna[[#This Row],[Vs country_Average]]&gt;0.2, "Outperformer", "Normal"))</f>
        <v>Normal</v>
      </c>
      <c r="S41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181.74</v>
      </c>
      <c r="T41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181.74</v>
      </c>
      <c r="U41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181.74</v>
      </c>
      <c r="V41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181.74</v>
      </c>
    </row>
    <row r="4131" spans="1:22" x14ac:dyDescent="0.3">
      <c r="A4131">
        <v>4141</v>
      </c>
      <c r="B4131" t="s">
        <v>10</v>
      </c>
      <c r="C4131" t="s">
        <v>22</v>
      </c>
      <c r="D4131">
        <v>7</v>
      </c>
      <c r="E4131">
        <v>2</v>
      </c>
      <c r="F4131">
        <v>642.38</v>
      </c>
      <c r="G4131">
        <v>900.88</v>
      </c>
      <c r="H4131">
        <v>90.09</v>
      </c>
      <c r="I4131">
        <v>854.94</v>
      </c>
      <c r="J4131">
        <v>-44.14</v>
      </c>
      <c r="K4131">
        <f>Global_Household_Financial_Dyna[[#This Row],[Total_Household_Income]]-Global_Household_Financial_Dyna[[#This Row],[Estimated_Taxes]]</f>
        <v>810.79</v>
      </c>
      <c r="L4131" s="1">
        <f>Global_Household_Financial_Dyna[[#This Row],[Monthly_Savings]]/Global_Household_Financial_Dyna[[#This Row],[Net Income]]</f>
        <v>-5.4440730645419905E-2</v>
      </c>
      <c r="M4131" s="2">
        <f>Global_Household_Financial_Dyna[[#This Row],[Monthly_Expenses]]/Global_Household_Financial_Dyna[[#This Row],[Net Income]]</f>
        <v>1.0544530642953169</v>
      </c>
      <c r="N4131" t="str">
        <f>IF(Global_Household_Financial_Dyna[[#This Row],[Monthly_Savings]]&lt;0,"High Risk", IF(Global_Household_Financial_Dyna[[#This Row],[Savings Rate%]]&lt;0.1, "Medium", "Safe"))</f>
        <v>High Risk</v>
      </c>
      <c r="O4131">
        <f>Global_Household_Financial_Dyna[[#This Row],[Total_Household_Income]]/Global_Household_Financial_Dyna[[#This Row],[Family_Size]]</f>
        <v>128.69714285714286</v>
      </c>
      <c r="P4131" s="2">
        <f t="shared" si="128"/>
        <v>0.42077341556833553</v>
      </c>
      <c r="Q4131" s="2">
        <f t="shared" si="129"/>
        <v>-0.47521414621375546</v>
      </c>
      <c r="R4131" s="2" t="str">
        <f>IF(Global_Household_Financial_Dyna[[#This Row],[Vs country_Average]]&lt;-0.2, "Underperformer", IF(Global_Household_Financial_Dyna[[#This Row],[Vs country_Average]]&gt;0.2, "Outperformer", "Normal"))</f>
        <v>Underperformer</v>
      </c>
      <c r="S41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-1.3930000000000007</v>
      </c>
      <c r="T41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41.353999999999999</v>
      </c>
      <c r="U41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84.100999999999985</v>
      </c>
      <c r="V41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126.848</v>
      </c>
    </row>
    <row r="4132" spans="1:22" x14ac:dyDescent="0.3">
      <c r="A4132">
        <v>4142</v>
      </c>
      <c r="B4132" t="s">
        <v>18</v>
      </c>
      <c r="C4132" t="s">
        <v>20</v>
      </c>
      <c r="D4132">
        <v>8</v>
      </c>
      <c r="E4132">
        <v>3</v>
      </c>
      <c r="F4132">
        <v>3482.33</v>
      </c>
      <c r="G4132">
        <v>7878.3</v>
      </c>
      <c r="H4132">
        <v>1733.23</v>
      </c>
      <c r="I4132">
        <v>3786.59</v>
      </c>
      <c r="J4132">
        <v>2358.48</v>
      </c>
      <c r="K4132">
        <f>Global_Household_Financial_Dyna[[#This Row],[Total_Household_Income]]-Global_Household_Financial_Dyna[[#This Row],[Estimated_Taxes]]</f>
        <v>6145.07</v>
      </c>
      <c r="L4132" s="1">
        <f>Global_Household_Financial_Dyna[[#This Row],[Monthly_Savings]]/Global_Household_Financial_Dyna[[#This Row],[Net Income]]</f>
        <v>0.38380034727025081</v>
      </c>
      <c r="M4132" s="2">
        <f>Global_Household_Financial_Dyna[[#This Row],[Monthly_Expenses]]/Global_Household_Financial_Dyna[[#This Row],[Net Income]]</f>
        <v>0.6161996527297493</v>
      </c>
      <c r="N4132" t="str">
        <f>IF(Global_Household_Financial_Dyna[[#This Row],[Monthly_Savings]]&lt;0,"High Risk", IF(Global_Household_Financial_Dyna[[#This Row],[Savings Rate%]]&lt;0.1, "Medium", "Safe"))</f>
        <v>Safe</v>
      </c>
      <c r="O4132">
        <f>Global_Household_Financial_Dyna[[#This Row],[Total_Household_Income]]/Global_Household_Financial_Dyna[[#This Row],[Family_Size]]</f>
        <v>984.78750000000002</v>
      </c>
      <c r="P4132" s="2">
        <f t="shared" si="128"/>
        <v>0.32336204947805613</v>
      </c>
      <c r="Q4132" s="2">
        <f t="shared" si="129"/>
        <v>6.0438297792194673E-2</v>
      </c>
      <c r="R4132" s="2" t="str">
        <f>IF(Global_Household_Financial_Dyna[[#This Row],[Vs country_Average]]&lt;-0.2, "Underperformer", IF(Global_Household_Financial_Dyna[[#This Row],[Vs country_Average]]&gt;0.2, "Outperformer", "Normal"))</f>
        <v>Normal</v>
      </c>
      <c r="S41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2358.48</v>
      </c>
      <c r="T41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2358.48</v>
      </c>
      <c r="U41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2358.48</v>
      </c>
      <c r="V41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2358.48</v>
      </c>
    </row>
    <row r="4133" spans="1:22" x14ac:dyDescent="0.3">
      <c r="A4133">
        <v>4143</v>
      </c>
      <c r="B4133" t="s">
        <v>18</v>
      </c>
      <c r="C4133" t="s">
        <v>19</v>
      </c>
      <c r="D4133">
        <v>7</v>
      </c>
      <c r="E4133">
        <v>3</v>
      </c>
      <c r="F4133">
        <v>4292.21</v>
      </c>
      <c r="G4133">
        <v>10201.24</v>
      </c>
      <c r="H4133">
        <v>2754.33</v>
      </c>
      <c r="I4133">
        <v>3491.69</v>
      </c>
      <c r="J4133">
        <v>3955.22</v>
      </c>
      <c r="K4133">
        <f>Global_Household_Financial_Dyna[[#This Row],[Total_Household_Income]]-Global_Household_Financial_Dyna[[#This Row],[Estimated_Taxes]]</f>
        <v>7446.91</v>
      </c>
      <c r="L4133" s="1">
        <f>Global_Household_Financial_Dyna[[#This Row],[Monthly_Savings]]/Global_Household_Financial_Dyna[[#This Row],[Net Income]]</f>
        <v>0.53112230441887975</v>
      </c>
      <c r="M4133" s="2">
        <f>Global_Household_Financial_Dyna[[#This Row],[Monthly_Expenses]]/Global_Household_Financial_Dyna[[#This Row],[Net Income]]</f>
        <v>0.46887769558112025</v>
      </c>
      <c r="N4133" t="str">
        <f>IF(Global_Household_Financial_Dyna[[#This Row],[Monthly_Savings]]&lt;0,"High Risk", IF(Global_Household_Financial_Dyna[[#This Row],[Savings Rate%]]&lt;0.1, "Medium", "Safe"))</f>
        <v>Safe</v>
      </c>
      <c r="O4133">
        <f>Global_Household_Financial_Dyna[[#This Row],[Total_Household_Income]]/Global_Household_Financial_Dyna[[#This Row],[Family_Size]]</f>
        <v>1457.32</v>
      </c>
      <c r="P4133" s="2">
        <f t="shared" si="128"/>
        <v>0.32336204947805613</v>
      </c>
      <c r="Q4133" s="2">
        <f t="shared" si="129"/>
        <v>0.20776025494082362</v>
      </c>
      <c r="R4133" s="2" t="str">
        <f>IF(Global_Household_Financial_Dyna[[#This Row],[Vs country_Average]]&lt;-0.2, "Underperformer", IF(Global_Household_Financial_Dyna[[#This Row],[Vs country_Average]]&gt;0.2, "Outperformer", "Normal"))</f>
        <v>Outperformer</v>
      </c>
      <c r="S41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3955.22</v>
      </c>
      <c r="T41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3955.22</v>
      </c>
      <c r="U41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3955.22</v>
      </c>
      <c r="V41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3955.22</v>
      </c>
    </row>
    <row r="4134" spans="1:22" x14ac:dyDescent="0.3">
      <c r="A4134">
        <v>4144</v>
      </c>
      <c r="B4134" t="s">
        <v>14</v>
      </c>
      <c r="C4134" t="s">
        <v>15</v>
      </c>
      <c r="D4134">
        <v>5</v>
      </c>
      <c r="E4134">
        <v>1</v>
      </c>
      <c r="F4134">
        <v>1624.57</v>
      </c>
      <c r="G4134">
        <v>1624.57</v>
      </c>
      <c r="H4134">
        <v>243.69</v>
      </c>
      <c r="I4134">
        <v>1039.28</v>
      </c>
      <c r="J4134">
        <v>341.6</v>
      </c>
      <c r="K4134">
        <f>Global_Household_Financial_Dyna[[#This Row],[Total_Household_Income]]-Global_Household_Financial_Dyna[[#This Row],[Estimated_Taxes]]</f>
        <v>1380.8799999999999</v>
      </c>
      <c r="L4134" s="1">
        <f>Global_Household_Financial_Dyna[[#This Row],[Monthly_Savings]]/Global_Household_Financial_Dyna[[#This Row],[Net Income]]</f>
        <v>0.24737848328602055</v>
      </c>
      <c r="M4134" s="2">
        <f>Global_Household_Financial_Dyna[[#This Row],[Monthly_Expenses]]/Global_Household_Financial_Dyna[[#This Row],[Net Income]]</f>
        <v>0.75262151671397959</v>
      </c>
      <c r="N4134" t="str">
        <f>IF(Global_Household_Financial_Dyna[[#This Row],[Monthly_Savings]]&lt;0,"High Risk", IF(Global_Household_Financial_Dyna[[#This Row],[Savings Rate%]]&lt;0.1, "Medium", "Safe"))</f>
        <v>Safe</v>
      </c>
      <c r="O4134">
        <f>Global_Household_Financial_Dyna[[#This Row],[Total_Household_Income]]/Global_Household_Financial_Dyna[[#This Row],[Family_Size]]</f>
        <v>324.91399999999999</v>
      </c>
      <c r="P4134" s="2">
        <f t="shared" si="128"/>
        <v>0.39788995363055785</v>
      </c>
      <c r="Q4134" s="2">
        <f t="shared" si="129"/>
        <v>-0.1505114703445373</v>
      </c>
      <c r="R4134" s="2" t="str">
        <f>IF(Global_Household_Financial_Dyna[[#This Row],[Vs country_Average]]&lt;-0.2, "Underperformer", IF(Global_Household_Financial_Dyna[[#This Row],[Vs country_Average]]&gt;0.2, "Outperformer", "Normal"))</f>
        <v>Normal</v>
      </c>
      <c r="S41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341.6</v>
      </c>
      <c r="T41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341.6</v>
      </c>
      <c r="U41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341.6</v>
      </c>
      <c r="V41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341.6</v>
      </c>
    </row>
    <row r="4135" spans="1:22" x14ac:dyDescent="0.3">
      <c r="A4135">
        <v>4145</v>
      </c>
      <c r="B4135" t="s">
        <v>12</v>
      </c>
      <c r="C4135" t="s">
        <v>13</v>
      </c>
      <c r="D4135">
        <v>5</v>
      </c>
      <c r="E4135">
        <v>3</v>
      </c>
      <c r="F4135">
        <v>5926.18</v>
      </c>
      <c r="G4135">
        <v>12868.99</v>
      </c>
      <c r="H4135">
        <v>3860.7</v>
      </c>
      <c r="I4135">
        <v>4140.8599999999997</v>
      </c>
      <c r="J4135">
        <v>4867.43</v>
      </c>
      <c r="K4135">
        <f>Global_Household_Financial_Dyna[[#This Row],[Total_Household_Income]]-Global_Household_Financial_Dyna[[#This Row],[Estimated_Taxes]]</f>
        <v>9008.2900000000009</v>
      </c>
      <c r="L4135" s="1">
        <f>Global_Household_Financial_Dyna[[#This Row],[Monthly_Savings]]/Global_Household_Financial_Dyna[[#This Row],[Net Income]]</f>
        <v>0.54032785356599311</v>
      </c>
      <c r="M4135" s="2">
        <f>Global_Household_Financial_Dyna[[#This Row],[Monthly_Expenses]]/Global_Household_Financial_Dyna[[#This Row],[Net Income]]</f>
        <v>0.45967214643400683</v>
      </c>
      <c r="N4135" t="str">
        <f>IF(Global_Household_Financial_Dyna[[#This Row],[Monthly_Savings]]&lt;0,"High Risk", IF(Global_Household_Financial_Dyna[[#This Row],[Savings Rate%]]&lt;0.1, "Medium", "Safe"))</f>
        <v>Safe</v>
      </c>
      <c r="O4135">
        <f>Global_Household_Financial_Dyna[[#This Row],[Total_Household_Income]]/Global_Household_Financial_Dyna[[#This Row],[Family_Size]]</f>
        <v>2573.7979999999998</v>
      </c>
      <c r="P4135" s="2">
        <f t="shared" si="128"/>
        <v>0.30718716818024266</v>
      </c>
      <c r="Q4135" s="2">
        <f t="shared" si="129"/>
        <v>0.23314068538575045</v>
      </c>
      <c r="R4135" s="2" t="str">
        <f>IF(Global_Household_Financial_Dyna[[#This Row],[Vs country_Average]]&lt;-0.2, "Underperformer", IF(Global_Household_Financial_Dyna[[#This Row],[Vs country_Average]]&gt;0.2, "Outperformer", "Normal"))</f>
        <v>Outperformer</v>
      </c>
      <c r="S41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4867.43</v>
      </c>
      <c r="T41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4867.43</v>
      </c>
      <c r="U41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4867.43</v>
      </c>
      <c r="V41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4867.43</v>
      </c>
    </row>
    <row r="4136" spans="1:22" x14ac:dyDescent="0.3">
      <c r="A4136">
        <v>4146</v>
      </c>
      <c r="B4136" t="s">
        <v>16</v>
      </c>
      <c r="C4136" t="s">
        <v>17</v>
      </c>
      <c r="D4136">
        <v>8</v>
      </c>
      <c r="E4136">
        <v>3</v>
      </c>
      <c r="F4136">
        <v>2413.75</v>
      </c>
      <c r="G4136">
        <v>5126.37</v>
      </c>
      <c r="H4136">
        <v>1794.23</v>
      </c>
      <c r="I4136">
        <v>3996.08</v>
      </c>
      <c r="J4136">
        <v>-663.94</v>
      </c>
      <c r="K4136">
        <f>Global_Household_Financial_Dyna[[#This Row],[Total_Household_Income]]-Global_Household_Financial_Dyna[[#This Row],[Estimated_Taxes]]</f>
        <v>3332.14</v>
      </c>
      <c r="L4136" s="1">
        <f>Global_Household_Financial_Dyna[[#This Row],[Monthly_Savings]]/Global_Household_Financial_Dyna[[#This Row],[Net Income]]</f>
        <v>-0.19925333269310416</v>
      </c>
      <c r="M4136" s="2">
        <f>Global_Household_Financial_Dyna[[#This Row],[Monthly_Expenses]]/Global_Household_Financial_Dyna[[#This Row],[Net Income]]</f>
        <v>1.1992533326931041</v>
      </c>
      <c r="N4136" t="str">
        <f>IF(Global_Household_Financial_Dyna[[#This Row],[Monthly_Savings]]&lt;0,"High Risk", IF(Global_Household_Financial_Dyna[[#This Row],[Savings Rate%]]&lt;0.1, "Medium", "Safe"))</f>
        <v>High Risk</v>
      </c>
      <c r="O4136">
        <f>Global_Household_Financial_Dyna[[#This Row],[Total_Household_Income]]/Global_Household_Financial_Dyna[[#This Row],[Family_Size]]</f>
        <v>640.79624999999999</v>
      </c>
      <c r="P4136" s="2">
        <f t="shared" si="128"/>
        <v>0.15879799892000862</v>
      </c>
      <c r="Q4136" s="2">
        <f t="shared" si="129"/>
        <v>-0.35805133161311276</v>
      </c>
      <c r="R4136" s="2" t="str">
        <f>IF(Global_Household_Financial_Dyna[[#This Row],[Vs country_Average]]&lt;-0.2, "Underperformer", IF(Global_Household_Financial_Dyna[[#This Row],[Vs country_Average]]&gt;0.2, "Outperformer", "Normal"))</f>
        <v>Underperformer</v>
      </c>
      <c r="S41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-464.13600000000008</v>
      </c>
      <c r="T41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-264.33200000000005</v>
      </c>
      <c r="U41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-64.528000000000134</v>
      </c>
      <c r="V41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135.27599999999995</v>
      </c>
    </row>
    <row r="4137" spans="1:22" x14ac:dyDescent="0.3">
      <c r="A4137">
        <v>4147</v>
      </c>
      <c r="B4137" t="s">
        <v>18</v>
      </c>
      <c r="C4137" t="s">
        <v>20</v>
      </c>
      <c r="D4137">
        <v>6</v>
      </c>
      <c r="E4137">
        <v>1</v>
      </c>
      <c r="F4137">
        <v>1982.32</v>
      </c>
      <c r="G4137">
        <v>1982.32</v>
      </c>
      <c r="H4137">
        <v>436.11</v>
      </c>
      <c r="I4137">
        <v>1881.22</v>
      </c>
      <c r="J4137">
        <v>-335.01</v>
      </c>
      <c r="K4137">
        <f>Global_Household_Financial_Dyna[[#This Row],[Total_Household_Income]]-Global_Household_Financial_Dyna[[#This Row],[Estimated_Taxes]]</f>
        <v>1546.21</v>
      </c>
      <c r="L4137" s="1">
        <f>Global_Household_Financial_Dyna[[#This Row],[Monthly_Savings]]/Global_Household_Financial_Dyna[[#This Row],[Net Income]]</f>
        <v>-0.21666526539085892</v>
      </c>
      <c r="M4137" s="2">
        <f>Global_Household_Financial_Dyna[[#This Row],[Monthly_Expenses]]/Global_Household_Financial_Dyna[[#This Row],[Net Income]]</f>
        <v>1.216665265390859</v>
      </c>
      <c r="N4137" t="str">
        <f>IF(Global_Household_Financial_Dyna[[#This Row],[Monthly_Savings]]&lt;0,"High Risk", IF(Global_Household_Financial_Dyna[[#This Row],[Savings Rate%]]&lt;0.1, "Medium", "Safe"))</f>
        <v>High Risk</v>
      </c>
      <c r="O4137">
        <f>Global_Household_Financial_Dyna[[#This Row],[Total_Household_Income]]/Global_Household_Financial_Dyna[[#This Row],[Family_Size]]</f>
        <v>330.38666666666666</v>
      </c>
      <c r="P4137" s="2">
        <f t="shared" si="128"/>
        <v>0.32336204947805613</v>
      </c>
      <c r="Q4137" s="2">
        <f t="shared" si="129"/>
        <v>-0.54002731486891509</v>
      </c>
      <c r="R4137" s="2" t="str">
        <f>IF(Global_Household_Financial_Dyna[[#This Row],[Vs country_Average]]&lt;-0.2, "Underperformer", IF(Global_Household_Financial_Dyna[[#This Row],[Vs country_Average]]&gt;0.2, "Outperformer", "Normal"))</f>
        <v>Underperformer</v>
      </c>
      <c r="S41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-240.94899999999998</v>
      </c>
      <c r="T41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-146.88799999999998</v>
      </c>
      <c r="U41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-52.826999999999998</v>
      </c>
      <c r="V41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41.234000000000037</v>
      </c>
    </row>
    <row r="4138" spans="1:22" x14ac:dyDescent="0.3">
      <c r="A4138">
        <v>4148</v>
      </c>
      <c r="B4138" t="s">
        <v>10</v>
      </c>
      <c r="C4138" t="s">
        <v>22</v>
      </c>
      <c r="D4138">
        <v>5</v>
      </c>
      <c r="E4138">
        <v>3</v>
      </c>
      <c r="F4138">
        <v>948.86</v>
      </c>
      <c r="G4138">
        <v>1926.28</v>
      </c>
      <c r="H4138">
        <v>192.63</v>
      </c>
      <c r="I4138">
        <v>568.52</v>
      </c>
      <c r="J4138">
        <v>1165.1300000000001</v>
      </c>
      <c r="K4138">
        <f>Global_Household_Financial_Dyna[[#This Row],[Total_Household_Income]]-Global_Household_Financial_Dyna[[#This Row],[Estimated_Taxes]]</f>
        <v>1733.65</v>
      </c>
      <c r="L4138" s="1">
        <f>Global_Household_Financial_Dyna[[#This Row],[Monthly_Savings]]/Global_Household_Financial_Dyna[[#This Row],[Net Income]]</f>
        <v>0.6720676030340611</v>
      </c>
      <c r="M4138" s="2">
        <f>Global_Household_Financial_Dyna[[#This Row],[Monthly_Expenses]]/Global_Household_Financial_Dyna[[#This Row],[Net Income]]</f>
        <v>0.3279323969659389</v>
      </c>
      <c r="N4138" t="str">
        <f>IF(Global_Household_Financial_Dyna[[#This Row],[Monthly_Savings]]&lt;0,"High Risk", IF(Global_Household_Financial_Dyna[[#This Row],[Savings Rate%]]&lt;0.1, "Medium", "Safe"))</f>
        <v>Safe</v>
      </c>
      <c r="O4138">
        <f>Global_Household_Financial_Dyna[[#This Row],[Total_Household_Income]]/Global_Household_Financial_Dyna[[#This Row],[Family_Size]]</f>
        <v>385.25599999999997</v>
      </c>
      <c r="P4138" s="2">
        <f t="shared" si="128"/>
        <v>0.42077341556833553</v>
      </c>
      <c r="Q4138" s="2">
        <f t="shared" si="129"/>
        <v>0.25129418746572557</v>
      </c>
      <c r="R4138" s="2" t="str">
        <f>IF(Global_Household_Financial_Dyna[[#This Row],[Vs country_Average]]&lt;-0.2, "Underperformer", IF(Global_Household_Financial_Dyna[[#This Row],[Vs country_Average]]&gt;0.2, "Outperformer", "Normal"))</f>
        <v>Outperformer</v>
      </c>
      <c r="S41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1165.1300000000001</v>
      </c>
      <c r="T41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1165.1300000000001</v>
      </c>
      <c r="U41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1165.1300000000001</v>
      </c>
      <c r="V41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1165.1300000000001</v>
      </c>
    </row>
    <row r="4139" spans="1:22" x14ac:dyDescent="0.3">
      <c r="A4139">
        <v>4149</v>
      </c>
      <c r="B4139" t="s">
        <v>14</v>
      </c>
      <c r="C4139" t="s">
        <v>15</v>
      </c>
      <c r="D4139">
        <v>1</v>
      </c>
      <c r="E4139">
        <v>1</v>
      </c>
      <c r="F4139">
        <v>1618.77</v>
      </c>
      <c r="G4139">
        <v>1618.77</v>
      </c>
      <c r="H4139">
        <v>242.82</v>
      </c>
      <c r="I4139">
        <v>640.41</v>
      </c>
      <c r="J4139">
        <v>735.54</v>
      </c>
      <c r="K4139">
        <f>Global_Household_Financial_Dyna[[#This Row],[Total_Household_Income]]-Global_Household_Financial_Dyna[[#This Row],[Estimated_Taxes]]</f>
        <v>1375.95</v>
      </c>
      <c r="L4139" s="1">
        <f>Global_Household_Financial_Dyna[[#This Row],[Monthly_Savings]]/Global_Household_Financial_Dyna[[#This Row],[Net Income]]</f>
        <v>0.5345688433445982</v>
      </c>
      <c r="M4139" s="2">
        <f>Global_Household_Financial_Dyna[[#This Row],[Monthly_Expenses]]/Global_Household_Financial_Dyna[[#This Row],[Net Income]]</f>
        <v>0.46543115665540169</v>
      </c>
      <c r="N4139" t="str">
        <f>IF(Global_Household_Financial_Dyna[[#This Row],[Monthly_Savings]]&lt;0,"High Risk", IF(Global_Household_Financial_Dyna[[#This Row],[Savings Rate%]]&lt;0.1, "Medium", "Safe"))</f>
        <v>Safe</v>
      </c>
      <c r="O4139">
        <f>Global_Household_Financial_Dyna[[#This Row],[Total_Household_Income]]/Global_Household_Financial_Dyna[[#This Row],[Family_Size]]</f>
        <v>1618.77</v>
      </c>
      <c r="P4139" s="2">
        <f t="shared" si="128"/>
        <v>0.39788995363055785</v>
      </c>
      <c r="Q4139" s="2">
        <f t="shared" si="129"/>
        <v>0.13667888971404035</v>
      </c>
      <c r="R4139" s="2" t="str">
        <f>IF(Global_Household_Financial_Dyna[[#This Row],[Vs country_Average]]&lt;-0.2, "Underperformer", IF(Global_Household_Financial_Dyna[[#This Row],[Vs country_Average]]&gt;0.2, "Outperformer", "Normal"))</f>
        <v>Normal</v>
      </c>
      <c r="S41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735.54</v>
      </c>
      <c r="T41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735.54</v>
      </c>
      <c r="U41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735.54</v>
      </c>
      <c r="V41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735.54</v>
      </c>
    </row>
    <row r="4140" spans="1:22" x14ac:dyDescent="0.3">
      <c r="A4140">
        <v>4150</v>
      </c>
      <c r="B4140" t="s">
        <v>14</v>
      </c>
      <c r="C4140" t="s">
        <v>15</v>
      </c>
      <c r="D4140">
        <v>1</v>
      </c>
      <c r="E4140">
        <v>1</v>
      </c>
      <c r="F4140">
        <v>1196.8800000000001</v>
      </c>
      <c r="G4140">
        <v>1196.8800000000001</v>
      </c>
      <c r="H4140">
        <v>179.53</v>
      </c>
      <c r="I4140">
        <v>743.74</v>
      </c>
      <c r="J4140">
        <v>273.61</v>
      </c>
      <c r="K4140">
        <f>Global_Household_Financial_Dyna[[#This Row],[Total_Household_Income]]-Global_Household_Financial_Dyna[[#This Row],[Estimated_Taxes]]</f>
        <v>1017.3500000000001</v>
      </c>
      <c r="L4140" s="1">
        <f>Global_Household_Financial_Dyna[[#This Row],[Monthly_Savings]]/Global_Household_Financial_Dyna[[#This Row],[Net Income]]</f>
        <v>0.26894382464245342</v>
      </c>
      <c r="M4140" s="2">
        <f>Global_Household_Financial_Dyna[[#This Row],[Monthly_Expenses]]/Global_Household_Financial_Dyna[[#This Row],[Net Income]]</f>
        <v>0.73105617535754652</v>
      </c>
      <c r="N4140" t="str">
        <f>IF(Global_Household_Financial_Dyna[[#This Row],[Monthly_Savings]]&lt;0,"High Risk", IF(Global_Household_Financial_Dyna[[#This Row],[Savings Rate%]]&lt;0.1, "Medium", "Safe"))</f>
        <v>Safe</v>
      </c>
      <c r="O4140">
        <f>Global_Household_Financial_Dyna[[#This Row],[Total_Household_Income]]/Global_Household_Financial_Dyna[[#This Row],[Family_Size]]</f>
        <v>1196.8800000000001</v>
      </c>
      <c r="P4140" s="2">
        <f t="shared" si="128"/>
        <v>0.39788995363055785</v>
      </c>
      <c r="Q4140" s="2">
        <f t="shared" si="129"/>
        <v>-0.12894612898810442</v>
      </c>
      <c r="R4140" s="2" t="str">
        <f>IF(Global_Household_Financial_Dyna[[#This Row],[Vs country_Average]]&lt;-0.2, "Underperformer", IF(Global_Household_Financial_Dyna[[#This Row],[Vs country_Average]]&gt;0.2, "Outperformer", "Normal"))</f>
        <v>Normal</v>
      </c>
      <c r="S41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273.61</v>
      </c>
      <c r="T41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273.61</v>
      </c>
      <c r="U41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273.61</v>
      </c>
      <c r="V41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273.61</v>
      </c>
    </row>
    <row r="4141" spans="1:22" x14ac:dyDescent="0.3">
      <c r="A4141">
        <v>4151</v>
      </c>
      <c r="B4141" t="s">
        <v>18</v>
      </c>
      <c r="C4141" t="s">
        <v>20</v>
      </c>
      <c r="D4141">
        <v>4</v>
      </c>
      <c r="E4141">
        <v>3</v>
      </c>
      <c r="F4141">
        <v>4525.34</v>
      </c>
      <c r="G4141">
        <v>10027</v>
      </c>
      <c r="H4141">
        <v>2707.29</v>
      </c>
      <c r="I4141">
        <v>2732.44</v>
      </c>
      <c r="J4141">
        <v>4587.2700000000004</v>
      </c>
      <c r="K4141">
        <f>Global_Household_Financial_Dyna[[#This Row],[Total_Household_Income]]-Global_Household_Financial_Dyna[[#This Row],[Estimated_Taxes]]</f>
        <v>7319.71</v>
      </c>
      <c r="L4141" s="1">
        <f>Global_Household_Financial_Dyna[[#This Row],[Monthly_Savings]]/Global_Household_Financial_Dyna[[#This Row],[Net Income]]</f>
        <v>0.62670105782879382</v>
      </c>
      <c r="M4141" s="2">
        <f>Global_Household_Financial_Dyna[[#This Row],[Monthly_Expenses]]/Global_Household_Financial_Dyna[[#This Row],[Net Income]]</f>
        <v>0.37329894217120624</v>
      </c>
      <c r="N4141" t="str">
        <f>IF(Global_Household_Financial_Dyna[[#This Row],[Monthly_Savings]]&lt;0,"High Risk", IF(Global_Household_Financial_Dyna[[#This Row],[Savings Rate%]]&lt;0.1, "Medium", "Safe"))</f>
        <v>Safe</v>
      </c>
      <c r="O4141">
        <f>Global_Household_Financial_Dyna[[#This Row],[Total_Household_Income]]/Global_Household_Financial_Dyna[[#This Row],[Family_Size]]</f>
        <v>2506.75</v>
      </c>
      <c r="P4141" s="2">
        <f t="shared" si="128"/>
        <v>0.32336204947805613</v>
      </c>
      <c r="Q4141" s="2">
        <f t="shared" si="129"/>
        <v>0.30333900835073768</v>
      </c>
      <c r="R4141" s="2" t="str">
        <f>IF(Global_Household_Financial_Dyna[[#This Row],[Vs country_Average]]&lt;-0.2, "Underperformer", IF(Global_Household_Financial_Dyna[[#This Row],[Vs country_Average]]&gt;0.2, "Outperformer", "Normal"))</f>
        <v>Outperformer</v>
      </c>
      <c r="S41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4587.2700000000004</v>
      </c>
      <c r="T41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4587.2700000000004</v>
      </c>
      <c r="U41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4587.2700000000004</v>
      </c>
      <c r="V41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4587.2700000000004</v>
      </c>
    </row>
    <row r="4142" spans="1:22" x14ac:dyDescent="0.3">
      <c r="A4142">
        <v>4152</v>
      </c>
      <c r="B4142" t="s">
        <v>18</v>
      </c>
      <c r="C4142" t="s">
        <v>19</v>
      </c>
      <c r="D4142">
        <v>5</v>
      </c>
      <c r="E4142">
        <v>3</v>
      </c>
      <c r="F4142">
        <v>4473.3599999999997</v>
      </c>
      <c r="G4142">
        <v>10293.370000000001</v>
      </c>
      <c r="H4142">
        <v>2779.21</v>
      </c>
      <c r="I4142">
        <v>3383.31</v>
      </c>
      <c r="J4142">
        <v>4130.8500000000004</v>
      </c>
      <c r="K4142">
        <f>Global_Household_Financial_Dyna[[#This Row],[Total_Household_Income]]-Global_Household_Financial_Dyna[[#This Row],[Estimated_Taxes]]</f>
        <v>7514.1600000000008</v>
      </c>
      <c r="L4142" s="1">
        <f>Global_Household_Financial_Dyna[[#This Row],[Monthly_Savings]]/Global_Household_Financial_Dyna[[#This Row],[Net Income]]</f>
        <v>0.54974208693985749</v>
      </c>
      <c r="M4142" s="2">
        <f>Global_Household_Financial_Dyna[[#This Row],[Monthly_Expenses]]/Global_Household_Financial_Dyna[[#This Row],[Net Income]]</f>
        <v>0.4502579130601424</v>
      </c>
      <c r="N4142" t="str">
        <f>IF(Global_Household_Financial_Dyna[[#This Row],[Monthly_Savings]]&lt;0,"High Risk", IF(Global_Household_Financial_Dyna[[#This Row],[Savings Rate%]]&lt;0.1, "Medium", "Safe"))</f>
        <v>Safe</v>
      </c>
      <c r="O4142">
        <f>Global_Household_Financial_Dyna[[#This Row],[Total_Household_Income]]/Global_Household_Financial_Dyna[[#This Row],[Family_Size]]</f>
        <v>2058.674</v>
      </c>
      <c r="P4142" s="2">
        <f t="shared" si="128"/>
        <v>0.32336204947805613</v>
      </c>
      <c r="Q4142" s="2">
        <f t="shared" si="129"/>
        <v>0.22638003746180135</v>
      </c>
      <c r="R4142" s="2" t="str">
        <f>IF(Global_Household_Financial_Dyna[[#This Row],[Vs country_Average]]&lt;-0.2, "Underperformer", IF(Global_Household_Financial_Dyna[[#This Row],[Vs country_Average]]&gt;0.2, "Outperformer", "Normal"))</f>
        <v>Outperformer</v>
      </c>
      <c r="S41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4130.8500000000004</v>
      </c>
      <c r="T41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4130.8500000000004</v>
      </c>
      <c r="U41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4130.8500000000004</v>
      </c>
      <c r="V41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4130.8500000000004</v>
      </c>
    </row>
    <row r="4143" spans="1:22" x14ac:dyDescent="0.3">
      <c r="A4143">
        <v>4153</v>
      </c>
      <c r="B4143" t="s">
        <v>14</v>
      </c>
      <c r="C4143" t="s">
        <v>15</v>
      </c>
      <c r="D4143">
        <v>2</v>
      </c>
      <c r="E4143">
        <v>2</v>
      </c>
      <c r="F4143">
        <v>1307</v>
      </c>
      <c r="G4143">
        <v>2411.83</v>
      </c>
      <c r="H4143">
        <v>361.77</v>
      </c>
      <c r="I4143">
        <v>647.91999999999996</v>
      </c>
      <c r="J4143">
        <v>1402.13</v>
      </c>
      <c r="K4143">
        <f>Global_Household_Financial_Dyna[[#This Row],[Total_Household_Income]]-Global_Household_Financial_Dyna[[#This Row],[Estimated_Taxes]]</f>
        <v>2050.06</v>
      </c>
      <c r="L4143" s="1">
        <f>Global_Household_Financial_Dyna[[#This Row],[Monthly_Savings]]/Global_Household_Financial_Dyna[[#This Row],[Net Income]]</f>
        <v>0.68394583573163714</v>
      </c>
      <c r="M4143" s="2">
        <f>Global_Household_Financial_Dyna[[#This Row],[Monthly_Expenses]]/Global_Household_Financial_Dyna[[#This Row],[Net Income]]</f>
        <v>0.31604928636235036</v>
      </c>
      <c r="N4143" t="str">
        <f>IF(Global_Household_Financial_Dyna[[#This Row],[Monthly_Savings]]&lt;0,"High Risk", IF(Global_Household_Financial_Dyna[[#This Row],[Savings Rate%]]&lt;0.1, "Medium", "Safe"))</f>
        <v>Safe</v>
      </c>
      <c r="O4143">
        <f>Global_Household_Financial_Dyna[[#This Row],[Total_Household_Income]]/Global_Household_Financial_Dyna[[#This Row],[Family_Size]]</f>
        <v>1205.915</v>
      </c>
      <c r="P4143" s="2">
        <f t="shared" si="128"/>
        <v>0.39788995363055785</v>
      </c>
      <c r="Q4143" s="2">
        <f t="shared" si="129"/>
        <v>0.2860558821010793</v>
      </c>
      <c r="R4143" s="2" t="str">
        <f>IF(Global_Household_Financial_Dyna[[#This Row],[Vs country_Average]]&lt;-0.2, "Underperformer", IF(Global_Household_Financial_Dyna[[#This Row],[Vs country_Average]]&gt;0.2, "Outperformer", "Normal"))</f>
        <v>Outperformer</v>
      </c>
      <c r="S41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1402.13</v>
      </c>
      <c r="T41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1402.13</v>
      </c>
      <c r="U41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1402.13</v>
      </c>
      <c r="V41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1402.13</v>
      </c>
    </row>
    <row r="4144" spans="1:22" x14ac:dyDescent="0.3">
      <c r="A4144">
        <v>4154</v>
      </c>
      <c r="B4144" t="s">
        <v>10</v>
      </c>
      <c r="C4144" t="s">
        <v>11</v>
      </c>
      <c r="D4144">
        <v>4</v>
      </c>
      <c r="E4144">
        <v>1</v>
      </c>
      <c r="F4144">
        <v>645.98</v>
      </c>
      <c r="G4144">
        <v>645.98</v>
      </c>
      <c r="H4144">
        <v>64.599999999999994</v>
      </c>
      <c r="I4144">
        <v>498.98</v>
      </c>
      <c r="J4144">
        <v>82.4</v>
      </c>
      <c r="K4144">
        <f>Global_Household_Financial_Dyna[[#This Row],[Total_Household_Income]]-Global_Household_Financial_Dyna[[#This Row],[Estimated_Taxes]]</f>
        <v>581.38</v>
      </c>
      <c r="L4144" s="1">
        <f>Global_Household_Financial_Dyna[[#This Row],[Monthly_Savings]]/Global_Household_Financial_Dyna[[#This Row],[Net Income]]</f>
        <v>0.14173174171798136</v>
      </c>
      <c r="M4144" s="2">
        <f>Global_Household_Financial_Dyna[[#This Row],[Monthly_Expenses]]/Global_Household_Financial_Dyna[[#This Row],[Net Income]]</f>
        <v>0.85826825828201869</v>
      </c>
      <c r="N4144" t="str">
        <f>IF(Global_Household_Financial_Dyna[[#This Row],[Monthly_Savings]]&lt;0,"High Risk", IF(Global_Household_Financial_Dyna[[#This Row],[Savings Rate%]]&lt;0.1, "Medium", "Safe"))</f>
        <v>Safe</v>
      </c>
      <c r="O4144">
        <f>Global_Household_Financial_Dyna[[#This Row],[Total_Household_Income]]/Global_Household_Financial_Dyna[[#This Row],[Family_Size]]</f>
        <v>161.495</v>
      </c>
      <c r="P4144" s="2">
        <f t="shared" si="128"/>
        <v>0.42077341556833553</v>
      </c>
      <c r="Q4144" s="2">
        <f t="shared" si="129"/>
        <v>-0.27904167385035417</v>
      </c>
      <c r="R4144" s="2" t="str">
        <f>IF(Global_Household_Financial_Dyna[[#This Row],[Vs country_Average]]&lt;-0.2, "Underperformer", IF(Global_Household_Financial_Dyna[[#This Row],[Vs country_Average]]&gt;0.2, "Outperformer", "Normal"))</f>
        <v>Underperformer</v>
      </c>
      <c r="S41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82.4</v>
      </c>
      <c r="T41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82.4</v>
      </c>
      <c r="U41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82.4</v>
      </c>
      <c r="V41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82.4</v>
      </c>
    </row>
    <row r="4145" spans="1:22" x14ac:dyDescent="0.3">
      <c r="A4145">
        <v>4155</v>
      </c>
      <c r="B4145" t="s">
        <v>10</v>
      </c>
      <c r="C4145" t="s">
        <v>22</v>
      </c>
      <c r="D4145">
        <v>6</v>
      </c>
      <c r="E4145">
        <v>2</v>
      </c>
      <c r="F4145">
        <v>836.44</v>
      </c>
      <c r="G4145">
        <v>1332.46</v>
      </c>
      <c r="H4145">
        <v>133.25</v>
      </c>
      <c r="I4145">
        <v>598.64</v>
      </c>
      <c r="J4145">
        <v>600.57000000000005</v>
      </c>
      <c r="K4145">
        <f>Global_Household_Financial_Dyna[[#This Row],[Total_Household_Income]]-Global_Household_Financial_Dyna[[#This Row],[Estimated_Taxes]]</f>
        <v>1199.21</v>
      </c>
      <c r="L4145" s="1">
        <f>Global_Household_Financial_Dyna[[#This Row],[Monthly_Savings]]/Global_Household_Financial_Dyna[[#This Row],[Net Income]]</f>
        <v>0.50080469642514658</v>
      </c>
      <c r="M4145" s="2">
        <f>Global_Household_Financial_Dyna[[#This Row],[Monthly_Expenses]]/Global_Household_Financial_Dyna[[#This Row],[Net Income]]</f>
        <v>0.49919530357485342</v>
      </c>
      <c r="N4145" t="str">
        <f>IF(Global_Household_Financial_Dyna[[#This Row],[Monthly_Savings]]&lt;0,"High Risk", IF(Global_Household_Financial_Dyna[[#This Row],[Savings Rate%]]&lt;0.1, "Medium", "Safe"))</f>
        <v>Safe</v>
      </c>
      <c r="O4145">
        <f>Global_Household_Financial_Dyna[[#This Row],[Total_Household_Income]]/Global_Household_Financial_Dyna[[#This Row],[Family_Size]]</f>
        <v>222.07666666666668</v>
      </c>
      <c r="P4145" s="2">
        <f t="shared" si="128"/>
        <v>0.42077341556833553</v>
      </c>
      <c r="Q4145" s="2">
        <f t="shared" si="129"/>
        <v>8.0031280856811049E-2</v>
      </c>
      <c r="R4145" s="2" t="str">
        <f>IF(Global_Household_Financial_Dyna[[#This Row],[Vs country_Average]]&lt;-0.2, "Underperformer", IF(Global_Household_Financial_Dyna[[#This Row],[Vs country_Average]]&gt;0.2, "Outperformer", "Normal"))</f>
        <v>Normal</v>
      </c>
      <c r="S41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600.57000000000005</v>
      </c>
      <c r="T41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600.57000000000005</v>
      </c>
      <c r="U41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600.57000000000005</v>
      </c>
      <c r="V41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600.57000000000005</v>
      </c>
    </row>
    <row r="4146" spans="1:22" x14ac:dyDescent="0.3">
      <c r="A4146">
        <v>4156</v>
      </c>
      <c r="B4146" t="s">
        <v>18</v>
      </c>
      <c r="C4146" t="s">
        <v>19</v>
      </c>
      <c r="D4146">
        <v>5</v>
      </c>
      <c r="E4146">
        <v>1</v>
      </c>
      <c r="F4146">
        <v>3127.72</v>
      </c>
      <c r="G4146">
        <v>3127.72</v>
      </c>
      <c r="H4146">
        <v>688.1</v>
      </c>
      <c r="I4146">
        <v>2968.2</v>
      </c>
      <c r="J4146">
        <v>-528.58000000000004</v>
      </c>
      <c r="K4146">
        <f>Global_Household_Financial_Dyna[[#This Row],[Total_Household_Income]]-Global_Household_Financial_Dyna[[#This Row],[Estimated_Taxes]]</f>
        <v>2439.62</v>
      </c>
      <c r="L4146" s="1">
        <f>Global_Household_Financial_Dyna[[#This Row],[Monthly_Savings]]/Global_Household_Financial_Dyna[[#This Row],[Net Income]]</f>
        <v>-0.21666489043375611</v>
      </c>
      <c r="M4146" s="2">
        <f>Global_Household_Financial_Dyna[[#This Row],[Monthly_Expenses]]/Global_Household_Financial_Dyna[[#This Row],[Net Income]]</f>
        <v>1.216664890433756</v>
      </c>
      <c r="N4146" t="str">
        <f>IF(Global_Household_Financial_Dyna[[#This Row],[Monthly_Savings]]&lt;0,"High Risk", IF(Global_Household_Financial_Dyna[[#This Row],[Savings Rate%]]&lt;0.1, "Medium", "Safe"))</f>
        <v>High Risk</v>
      </c>
      <c r="O4146">
        <f>Global_Household_Financial_Dyna[[#This Row],[Total_Household_Income]]/Global_Household_Financial_Dyna[[#This Row],[Family_Size]]</f>
        <v>625.54399999999998</v>
      </c>
      <c r="P4146" s="2">
        <f t="shared" si="128"/>
        <v>0.32336204947805613</v>
      </c>
      <c r="Q4146" s="2">
        <f t="shared" si="129"/>
        <v>-0.54002693991181228</v>
      </c>
      <c r="R4146" s="2" t="str">
        <f>IF(Global_Household_Financial_Dyna[[#This Row],[Vs country_Average]]&lt;-0.2, "Underperformer", IF(Global_Household_Financial_Dyna[[#This Row],[Vs country_Average]]&gt;0.2, "Outperformer", "Normal"))</f>
        <v>Underperformer</v>
      </c>
      <c r="S41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-380.17000000000007</v>
      </c>
      <c r="T41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-231.76000000000005</v>
      </c>
      <c r="U41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-83.35000000000008</v>
      </c>
      <c r="V41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65.059999999999945</v>
      </c>
    </row>
    <row r="4147" spans="1:22" x14ac:dyDescent="0.3">
      <c r="A4147">
        <v>4157</v>
      </c>
      <c r="B4147" t="s">
        <v>16</v>
      </c>
      <c r="C4147" t="s">
        <v>17</v>
      </c>
      <c r="D4147">
        <v>1</v>
      </c>
      <c r="E4147">
        <v>1</v>
      </c>
      <c r="F4147">
        <v>5235.59</v>
      </c>
      <c r="G4147">
        <v>5235.59</v>
      </c>
      <c r="H4147">
        <v>1832.46</v>
      </c>
      <c r="I4147">
        <v>1777.47</v>
      </c>
      <c r="J4147">
        <v>1625.67</v>
      </c>
      <c r="K4147">
        <f>Global_Household_Financial_Dyna[[#This Row],[Total_Household_Income]]-Global_Household_Financial_Dyna[[#This Row],[Estimated_Taxes]]</f>
        <v>3403.13</v>
      </c>
      <c r="L4147" s="1">
        <f>Global_Household_Financial_Dyna[[#This Row],[Monthly_Savings]]/Global_Household_Financial_Dyna[[#This Row],[Net Income]]</f>
        <v>0.47769847170105167</v>
      </c>
      <c r="M4147" s="2">
        <f>Global_Household_Financial_Dyna[[#This Row],[Monthly_Expenses]]/Global_Household_Financial_Dyna[[#This Row],[Net Income]]</f>
        <v>0.52230446677029674</v>
      </c>
      <c r="N4147" t="str">
        <f>IF(Global_Household_Financial_Dyna[[#This Row],[Monthly_Savings]]&lt;0,"High Risk", IF(Global_Household_Financial_Dyna[[#This Row],[Savings Rate%]]&lt;0.1, "Medium", "Safe"))</f>
        <v>Safe</v>
      </c>
      <c r="O4147">
        <f>Global_Household_Financial_Dyna[[#This Row],[Total_Household_Income]]/Global_Household_Financial_Dyna[[#This Row],[Family_Size]]</f>
        <v>5235.59</v>
      </c>
      <c r="P4147" s="2">
        <f t="shared" si="128"/>
        <v>0.15879799892000862</v>
      </c>
      <c r="Q4147" s="2">
        <f t="shared" si="129"/>
        <v>0.31890047278104305</v>
      </c>
      <c r="R4147" s="2" t="str">
        <f>IF(Global_Household_Financial_Dyna[[#This Row],[Vs country_Average]]&lt;-0.2, "Underperformer", IF(Global_Household_Financial_Dyna[[#This Row],[Vs country_Average]]&gt;0.2, "Outperformer", "Normal"))</f>
        <v>Outperformer</v>
      </c>
      <c r="S41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1625.67</v>
      </c>
      <c r="T41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1625.67</v>
      </c>
      <c r="U41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1625.67</v>
      </c>
      <c r="V41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1625.67</v>
      </c>
    </row>
    <row r="4148" spans="1:22" x14ac:dyDescent="0.3">
      <c r="A4148">
        <v>4158</v>
      </c>
      <c r="B4148" t="s">
        <v>12</v>
      </c>
      <c r="C4148" t="s">
        <v>13</v>
      </c>
      <c r="D4148">
        <v>2</v>
      </c>
      <c r="E4148">
        <v>1</v>
      </c>
      <c r="F4148">
        <v>4434.8</v>
      </c>
      <c r="G4148">
        <v>4434.8</v>
      </c>
      <c r="H4148">
        <v>1108.7</v>
      </c>
      <c r="I4148">
        <v>1834.08</v>
      </c>
      <c r="J4148">
        <v>1492.02</v>
      </c>
      <c r="K4148">
        <f>Global_Household_Financial_Dyna[[#This Row],[Total_Household_Income]]-Global_Household_Financial_Dyna[[#This Row],[Estimated_Taxes]]</f>
        <v>3326.1000000000004</v>
      </c>
      <c r="L4148" s="1">
        <f>Global_Household_Financial_Dyna[[#This Row],[Monthly_Savings]]/Global_Household_Financial_Dyna[[#This Row],[Net Income]]</f>
        <v>0.44857941733561824</v>
      </c>
      <c r="M4148" s="2">
        <f>Global_Household_Financial_Dyna[[#This Row],[Monthly_Expenses]]/Global_Household_Financial_Dyna[[#This Row],[Net Income]]</f>
        <v>0.55142058266438165</v>
      </c>
      <c r="N4148" t="str">
        <f>IF(Global_Household_Financial_Dyna[[#This Row],[Monthly_Savings]]&lt;0,"High Risk", IF(Global_Household_Financial_Dyna[[#This Row],[Savings Rate%]]&lt;0.1, "Medium", "Safe"))</f>
        <v>Safe</v>
      </c>
      <c r="O4148">
        <f>Global_Household_Financial_Dyna[[#This Row],[Total_Household_Income]]/Global_Household_Financial_Dyna[[#This Row],[Family_Size]]</f>
        <v>2217.4</v>
      </c>
      <c r="P4148" s="2">
        <f t="shared" si="128"/>
        <v>0.30718716818024266</v>
      </c>
      <c r="Q4148" s="2">
        <f t="shared" si="129"/>
        <v>0.14139224915537557</v>
      </c>
      <c r="R4148" s="2" t="str">
        <f>IF(Global_Household_Financial_Dyna[[#This Row],[Vs country_Average]]&lt;-0.2, "Underperformer", IF(Global_Household_Financial_Dyna[[#This Row],[Vs country_Average]]&gt;0.2, "Outperformer", "Normal"))</f>
        <v>Normal</v>
      </c>
      <c r="S41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1492.02</v>
      </c>
      <c r="T41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1492.02</v>
      </c>
      <c r="U41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1492.02</v>
      </c>
      <c r="V41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1492.02</v>
      </c>
    </row>
    <row r="4149" spans="1:22" x14ac:dyDescent="0.3">
      <c r="A4149">
        <v>4159</v>
      </c>
      <c r="B4149" t="s">
        <v>12</v>
      </c>
      <c r="C4149" t="s">
        <v>13</v>
      </c>
      <c r="D4149">
        <v>8</v>
      </c>
      <c r="E4149">
        <v>3</v>
      </c>
      <c r="F4149">
        <v>4051.68</v>
      </c>
      <c r="G4149">
        <v>8820.44</v>
      </c>
      <c r="H4149">
        <v>2646.13</v>
      </c>
      <c r="I4149">
        <v>5766.51</v>
      </c>
      <c r="J4149">
        <v>407.8</v>
      </c>
      <c r="K4149">
        <f>Global_Household_Financial_Dyna[[#This Row],[Total_Household_Income]]-Global_Household_Financial_Dyna[[#This Row],[Estimated_Taxes]]</f>
        <v>6174.31</v>
      </c>
      <c r="L4149" s="1">
        <f>Global_Household_Financial_Dyna[[#This Row],[Monthly_Savings]]/Global_Household_Financial_Dyna[[#This Row],[Net Income]]</f>
        <v>6.6047866077343059E-2</v>
      </c>
      <c r="M4149" s="2">
        <f>Global_Household_Financial_Dyna[[#This Row],[Monthly_Expenses]]/Global_Household_Financial_Dyna[[#This Row],[Net Income]]</f>
        <v>0.93395213392265697</v>
      </c>
      <c r="N4149" t="str">
        <f>IF(Global_Household_Financial_Dyna[[#This Row],[Monthly_Savings]]&lt;0,"High Risk", IF(Global_Household_Financial_Dyna[[#This Row],[Savings Rate%]]&lt;0.1, "Medium", "Safe"))</f>
        <v>Medium</v>
      </c>
      <c r="O4149">
        <f>Global_Household_Financial_Dyna[[#This Row],[Total_Household_Income]]/Global_Household_Financial_Dyna[[#This Row],[Family_Size]]</f>
        <v>1102.5550000000001</v>
      </c>
      <c r="P4149" s="2">
        <f t="shared" si="128"/>
        <v>0.30718716818024266</v>
      </c>
      <c r="Q4149" s="2">
        <f t="shared" si="129"/>
        <v>-0.24113930210289961</v>
      </c>
      <c r="R4149" s="2" t="str">
        <f>IF(Global_Household_Financial_Dyna[[#This Row],[Vs country_Average]]&lt;-0.2, "Underperformer", IF(Global_Household_Financial_Dyna[[#This Row],[Vs country_Average]]&gt;0.2, "Outperformer", "Normal"))</f>
        <v>Underperformer</v>
      </c>
      <c r="S41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407.8</v>
      </c>
      <c r="T41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407.8</v>
      </c>
      <c r="U41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407.8</v>
      </c>
      <c r="V41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407.8</v>
      </c>
    </row>
    <row r="4150" spans="1:22" x14ac:dyDescent="0.3">
      <c r="A4150">
        <v>4160</v>
      </c>
      <c r="B4150" t="s">
        <v>16</v>
      </c>
      <c r="C4150" t="s">
        <v>17</v>
      </c>
      <c r="D4150">
        <v>4</v>
      </c>
      <c r="E4150">
        <v>3</v>
      </c>
      <c r="F4150">
        <v>3867.54</v>
      </c>
      <c r="G4150">
        <v>8965.94</v>
      </c>
      <c r="H4150">
        <v>3586.38</v>
      </c>
      <c r="I4150">
        <v>3971.81</v>
      </c>
      <c r="J4150">
        <v>1407.76</v>
      </c>
      <c r="K4150">
        <f>Global_Household_Financial_Dyna[[#This Row],[Total_Household_Income]]-Global_Household_Financial_Dyna[[#This Row],[Estimated_Taxes]]</f>
        <v>5379.56</v>
      </c>
      <c r="L4150" s="1">
        <f>Global_Household_Financial_Dyna[[#This Row],[Monthly_Savings]]/Global_Household_Financial_Dyna[[#This Row],[Net Income]]</f>
        <v>0.26168682940612242</v>
      </c>
      <c r="M4150" s="2">
        <f>Global_Household_Financial_Dyna[[#This Row],[Monthly_Expenses]]/Global_Household_Financial_Dyna[[#This Row],[Net Income]]</f>
        <v>0.73831502948196503</v>
      </c>
      <c r="N4150" t="str">
        <f>IF(Global_Household_Financial_Dyna[[#This Row],[Monthly_Savings]]&lt;0,"High Risk", IF(Global_Household_Financial_Dyna[[#This Row],[Savings Rate%]]&lt;0.1, "Medium", "Safe"))</f>
        <v>Safe</v>
      </c>
      <c r="O4150">
        <f>Global_Household_Financial_Dyna[[#This Row],[Total_Household_Income]]/Global_Household_Financial_Dyna[[#This Row],[Family_Size]]</f>
        <v>2241.4850000000001</v>
      </c>
      <c r="P4150" s="2">
        <f t="shared" si="128"/>
        <v>0.15879799892000862</v>
      </c>
      <c r="Q4150" s="2">
        <f t="shared" si="129"/>
        <v>0.1028888304861138</v>
      </c>
      <c r="R4150" s="2" t="str">
        <f>IF(Global_Household_Financial_Dyna[[#This Row],[Vs country_Average]]&lt;-0.2, "Underperformer", IF(Global_Household_Financial_Dyna[[#This Row],[Vs country_Average]]&gt;0.2, "Outperformer", "Normal"))</f>
        <v>Normal</v>
      </c>
      <c r="S41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1407.76</v>
      </c>
      <c r="T41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1407.76</v>
      </c>
      <c r="U41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1407.76</v>
      </c>
      <c r="V41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1407.76</v>
      </c>
    </row>
    <row r="4151" spans="1:22" x14ac:dyDescent="0.3">
      <c r="A4151">
        <v>4161</v>
      </c>
      <c r="B4151" t="s">
        <v>16</v>
      </c>
      <c r="C4151" t="s">
        <v>17</v>
      </c>
      <c r="D4151">
        <v>2</v>
      </c>
      <c r="E4151">
        <v>2</v>
      </c>
      <c r="F4151">
        <v>3166.61</v>
      </c>
      <c r="G4151">
        <v>5069.13</v>
      </c>
      <c r="H4151">
        <v>1774.2</v>
      </c>
      <c r="I4151">
        <v>1726.74</v>
      </c>
      <c r="J4151">
        <v>1568.19</v>
      </c>
      <c r="K4151">
        <f>Global_Household_Financial_Dyna[[#This Row],[Total_Household_Income]]-Global_Household_Financial_Dyna[[#This Row],[Estimated_Taxes]]</f>
        <v>3294.9300000000003</v>
      </c>
      <c r="L4151" s="1">
        <f>Global_Household_Financial_Dyna[[#This Row],[Monthly_Savings]]/Global_Household_Financial_Dyna[[#This Row],[Net Income]]</f>
        <v>0.47594030829183015</v>
      </c>
      <c r="M4151" s="2">
        <f>Global_Household_Financial_Dyna[[#This Row],[Monthly_Expenses]]/Global_Household_Financial_Dyna[[#This Row],[Net Income]]</f>
        <v>0.52405969170816979</v>
      </c>
      <c r="N4151" t="str">
        <f>IF(Global_Household_Financial_Dyna[[#This Row],[Monthly_Savings]]&lt;0,"High Risk", IF(Global_Household_Financial_Dyna[[#This Row],[Savings Rate%]]&lt;0.1, "Medium", "Safe"))</f>
        <v>Safe</v>
      </c>
      <c r="O4151">
        <f>Global_Household_Financial_Dyna[[#This Row],[Total_Household_Income]]/Global_Household_Financial_Dyna[[#This Row],[Family_Size]]</f>
        <v>2534.5650000000001</v>
      </c>
      <c r="P4151" s="2">
        <f t="shared" si="128"/>
        <v>0.15879799892000862</v>
      </c>
      <c r="Q4151" s="2">
        <f t="shared" si="129"/>
        <v>0.31714230937182153</v>
      </c>
      <c r="R4151" s="2" t="str">
        <f>IF(Global_Household_Financial_Dyna[[#This Row],[Vs country_Average]]&lt;-0.2, "Underperformer", IF(Global_Household_Financial_Dyna[[#This Row],[Vs country_Average]]&gt;0.2, "Outperformer", "Normal"))</f>
        <v>Outperformer</v>
      </c>
      <c r="S41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1568.19</v>
      </c>
      <c r="T41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1568.19</v>
      </c>
      <c r="U41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1568.19</v>
      </c>
      <c r="V41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1568.19</v>
      </c>
    </row>
    <row r="4152" spans="1:22" x14ac:dyDescent="0.3">
      <c r="A4152">
        <v>4162</v>
      </c>
      <c r="B4152" t="s">
        <v>18</v>
      </c>
      <c r="C4152" t="s">
        <v>19</v>
      </c>
      <c r="D4152">
        <v>5</v>
      </c>
      <c r="E4152">
        <v>3</v>
      </c>
      <c r="F4152">
        <v>2383.1999999999998</v>
      </c>
      <c r="G4152">
        <v>4669.7</v>
      </c>
      <c r="H4152">
        <v>1027.33</v>
      </c>
      <c r="I4152">
        <v>2432.15</v>
      </c>
      <c r="J4152">
        <v>1210.22</v>
      </c>
      <c r="K4152">
        <f>Global_Household_Financial_Dyna[[#This Row],[Total_Household_Income]]-Global_Household_Financial_Dyna[[#This Row],[Estimated_Taxes]]</f>
        <v>3642.37</v>
      </c>
      <c r="L4152" s="1">
        <f>Global_Household_Financial_Dyna[[#This Row],[Monthly_Savings]]/Global_Household_Financial_Dyna[[#This Row],[Net Income]]</f>
        <v>0.332261686758896</v>
      </c>
      <c r="M4152" s="2">
        <f>Global_Household_Financial_Dyna[[#This Row],[Monthly_Expenses]]/Global_Household_Financial_Dyna[[#This Row],[Net Income]]</f>
        <v>0.667738313241104</v>
      </c>
      <c r="N4152" t="str">
        <f>IF(Global_Household_Financial_Dyna[[#This Row],[Monthly_Savings]]&lt;0,"High Risk", IF(Global_Household_Financial_Dyna[[#This Row],[Savings Rate%]]&lt;0.1, "Medium", "Safe"))</f>
        <v>Safe</v>
      </c>
      <c r="O4152">
        <f>Global_Household_Financial_Dyna[[#This Row],[Total_Household_Income]]/Global_Household_Financial_Dyna[[#This Row],[Family_Size]]</f>
        <v>933.93999999999994</v>
      </c>
      <c r="P4152" s="2">
        <f t="shared" si="128"/>
        <v>0.32336204947805613</v>
      </c>
      <c r="Q4152" s="2">
        <f t="shared" si="129"/>
        <v>8.8996372808398672E-3</v>
      </c>
      <c r="R4152" s="2" t="str">
        <f>IF(Global_Household_Financial_Dyna[[#This Row],[Vs country_Average]]&lt;-0.2, "Underperformer", IF(Global_Household_Financial_Dyna[[#This Row],[Vs country_Average]]&gt;0.2, "Outperformer", "Normal"))</f>
        <v>Normal</v>
      </c>
      <c r="S41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1210.22</v>
      </c>
      <c r="T41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1210.22</v>
      </c>
      <c r="U41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1210.22</v>
      </c>
      <c r="V41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1210.22</v>
      </c>
    </row>
    <row r="4153" spans="1:22" x14ac:dyDescent="0.3">
      <c r="A4153">
        <v>4163</v>
      </c>
      <c r="B4153" t="s">
        <v>16</v>
      </c>
      <c r="C4153" t="s">
        <v>17</v>
      </c>
      <c r="D4153">
        <v>3</v>
      </c>
      <c r="E4153">
        <v>2</v>
      </c>
      <c r="F4153">
        <v>6918.97</v>
      </c>
      <c r="G4153">
        <v>12667.83</v>
      </c>
      <c r="H4153">
        <v>5067.13</v>
      </c>
      <c r="I4153">
        <v>3082.76</v>
      </c>
      <c r="J4153">
        <v>4517.9399999999996</v>
      </c>
      <c r="K4153">
        <f>Global_Household_Financial_Dyna[[#This Row],[Total_Household_Income]]-Global_Household_Financial_Dyna[[#This Row],[Estimated_Taxes]]</f>
        <v>7600.7</v>
      </c>
      <c r="L4153" s="1">
        <f>Global_Household_Financial_Dyna[[#This Row],[Monthly_Savings]]/Global_Household_Financial_Dyna[[#This Row],[Net Income]]</f>
        <v>0.59441104108832077</v>
      </c>
      <c r="M4153" s="2">
        <f>Global_Household_Financial_Dyna[[#This Row],[Monthly_Expenses]]/Global_Household_Financial_Dyna[[#This Row],[Net Income]]</f>
        <v>0.40558895891167923</v>
      </c>
      <c r="N4153" t="str">
        <f>IF(Global_Household_Financial_Dyna[[#This Row],[Monthly_Savings]]&lt;0,"High Risk", IF(Global_Household_Financial_Dyna[[#This Row],[Savings Rate%]]&lt;0.1, "Medium", "Safe"))</f>
        <v>Safe</v>
      </c>
      <c r="O4153">
        <f>Global_Household_Financial_Dyna[[#This Row],[Total_Household_Income]]/Global_Household_Financial_Dyna[[#This Row],[Family_Size]]</f>
        <v>4222.6099999999997</v>
      </c>
      <c r="P4153" s="2">
        <f t="shared" si="128"/>
        <v>0.15879799892000862</v>
      </c>
      <c r="Q4153" s="2">
        <f t="shared" si="129"/>
        <v>0.43561304216831215</v>
      </c>
      <c r="R4153" s="2" t="str">
        <f>IF(Global_Household_Financial_Dyna[[#This Row],[Vs country_Average]]&lt;-0.2, "Underperformer", IF(Global_Household_Financial_Dyna[[#This Row],[Vs country_Average]]&gt;0.2, "Outperformer", "Normal"))</f>
        <v>Outperformer</v>
      </c>
      <c r="S41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4517.9399999999996</v>
      </c>
      <c r="T41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4517.9399999999996</v>
      </c>
      <c r="U41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4517.9399999999996</v>
      </c>
      <c r="V41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4517.9399999999996</v>
      </c>
    </row>
    <row r="4154" spans="1:22" x14ac:dyDescent="0.3">
      <c r="A4154">
        <v>4164</v>
      </c>
      <c r="B4154" t="s">
        <v>10</v>
      </c>
      <c r="C4154" t="s">
        <v>11</v>
      </c>
      <c r="D4154">
        <v>2</v>
      </c>
      <c r="E4154">
        <v>2</v>
      </c>
      <c r="F4154">
        <v>664.79</v>
      </c>
      <c r="G4154">
        <v>934.13</v>
      </c>
      <c r="H4154">
        <v>93.41</v>
      </c>
      <c r="I4154">
        <v>329.18</v>
      </c>
      <c r="J4154">
        <v>511.54</v>
      </c>
      <c r="K4154">
        <f>Global_Household_Financial_Dyna[[#This Row],[Total_Household_Income]]-Global_Household_Financial_Dyna[[#This Row],[Estimated_Taxes]]</f>
        <v>840.72</v>
      </c>
      <c r="L4154" s="1">
        <f>Global_Household_Financial_Dyna[[#This Row],[Monthly_Savings]]/Global_Household_Financial_Dyna[[#This Row],[Net Income]]</f>
        <v>0.60845465791226572</v>
      </c>
      <c r="M4154" s="2">
        <f>Global_Household_Financial_Dyna[[#This Row],[Monthly_Expenses]]/Global_Household_Financial_Dyna[[#This Row],[Net Income]]</f>
        <v>0.39154534208773434</v>
      </c>
      <c r="N4154" t="str">
        <f>IF(Global_Household_Financial_Dyna[[#This Row],[Monthly_Savings]]&lt;0,"High Risk", IF(Global_Household_Financial_Dyna[[#This Row],[Savings Rate%]]&lt;0.1, "Medium", "Safe"))</f>
        <v>Safe</v>
      </c>
      <c r="O4154">
        <f>Global_Household_Financial_Dyna[[#This Row],[Total_Household_Income]]/Global_Household_Financial_Dyna[[#This Row],[Family_Size]]</f>
        <v>467.065</v>
      </c>
      <c r="P4154" s="2">
        <f t="shared" si="128"/>
        <v>0.42077341556833553</v>
      </c>
      <c r="Q4154" s="2">
        <f t="shared" si="129"/>
        <v>0.18768124234393019</v>
      </c>
      <c r="R4154" s="2" t="str">
        <f>IF(Global_Household_Financial_Dyna[[#This Row],[Vs country_Average]]&lt;-0.2, "Underperformer", IF(Global_Household_Financial_Dyna[[#This Row],[Vs country_Average]]&gt;0.2, "Outperformer", "Normal"))</f>
        <v>Normal</v>
      </c>
      <c r="S41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511.54</v>
      </c>
      <c r="T41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511.54</v>
      </c>
      <c r="U41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511.54</v>
      </c>
      <c r="V41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511.54</v>
      </c>
    </row>
    <row r="4155" spans="1:22" x14ac:dyDescent="0.3">
      <c r="A4155">
        <v>4165</v>
      </c>
      <c r="B4155" t="s">
        <v>16</v>
      </c>
      <c r="C4155" t="s">
        <v>21</v>
      </c>
      <c r="D4155">
        <v>2</v>
      </c>
      <c r="E4155">
        <v>2</v>
      </c>
      <c r="F4155">
        <v>4817.2</v>
      </c>
      <c r="G4155">
        <v>7132.7</v>
      </c>
      <c r="H4155">
        <v>2496.44</v>
      </c>
      <c r="I4155">
        <v>2003.54</v>
      </c>
      <c r="J4155">
        <v>2632.71</v>
      </c>
      <c r="K4155">
        <f>Global_Household_Financial_Dyna[[#This Row],[Total_Household_Income]]-Global_Household_Financial_Dyna[[#This Row],[Estimated_Taxes]]</f>
        <v>4636.26</v>
      </c>
      <c r="L4155" s="1">
        <f>Global_Household_Financial_Dyna[[#This Row],[Monthly_Savings]]/Global_Household_Financial_Dyna[[#This Row],[Net Income]]</f>
        <v>0.5678521049294043</v>
      </c>
      <c r="M4155" s="2">
        <f>Global_Household_Financial_Dyna[[#This Row],[Monthly_Expenses]]/Global_Household_Financial_Dyna[[#This Row],[Net Income]]</f>
        <v>0.43214573815963725</v>
      </c>
      <c r="N4155" t="str">
        <f>IF(Global_Household_Financial_Dyna[[#This Row],[Monthly_Savings]]&lt;0,"High Risk", IF(Global_Household_Financial_Dyna[[#This Row],[Savings Rate%]]&lt;0.1, "Medium", "Safe"))</f>
        <v>Safe</v>
      </c>
      <c r="O4155">
        <f>Global_Household_Financial_Dyna[[#This Row],[Total_Household_Income]]/Global_Household_Financial_Dyna[[#This Row],[Family_Size]]</f>
        <v>3566.35</v>
      </c>
      <c r="P4155" s="2">
        <f t="shared" si="128"/>
        <v>0.15879799892000862</v>
      </c>
      <c r="Q4155" s="2">
        <f t="shared" si="129"/>
        <v>0.40905410600939568</v>
      </c>
      <c r="R4155" s="2" t="str">
        <f>IF(Global_Household_Financial_Dyna[[#This Row],[Vs country_Average]]&lt;-0.2, "Underperformer", IF(Global_Household_Financial_Dyna[[#This Row],[Vs country_Average]]&gt;0.2, "Outperformer", "Normal"))</f>
        <v>Outperformer</v>
      </c>
      <c r="S41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2632.71</v>
      </c>
      <c r="T41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2632.71</v>
      </c>
      <c r="U41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2632.71</v>
      </c>
      <c r="V41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2632.71</v>
      </c>
    </row>
    <row r="4156" spans="1:22" x14ac:dyDescent="0.3">
      <c r="A4156">
        <v>4166</v>
      </c>
      <c r="B4156" t="s">
        <v>10</v>
      </c>
      <c r="C4156" t="s">
        <v>22</v>
      </c>
      <c r="D4156">
        <v>6</v>
      </c>
      <c r="E4156">
        <v>3</v>
      </c>
      <c r="F4156">
        <v>1279.49</v>
      </c>
      <c r="G4156">
        <v>2651.24</v>
      </c>
      <c r="H4156">
        <v>265.12</v>
      </c>
      <c r="I4156">
        <v>704.85</v>
      </c>
      <c r="J4156">
        <v>1681.27</v>
      </c>
      <c r="K4156">
        <f>Global_Household_Financial_Dyna[[#This Row],[Total_Household_Income]]-Global_Household_Financial_Dyna[[#This Row],[Estimated_Taxes]]</f>
        <v>2386.12</v>
      </c>
      <c r="L4156" s="1">
        <f>Global_Household_Financial_Dyna[[#This Row],[Monthly_Savings]]/Global_Household_Financial_Dyna[[#This Row],[Net Income]]</f>
        <v>0.70460412720232013</v>
      </c>
      <c r="M4156" s="2">
        <f>Global_Household_Financial_Dyna[[#This Row],[Monthly_Expenses]]/Global_Household_Financial_Dyna[[#This Row],[Net Income]]</f>
        <v>0.29539587279767993</v>
      </c>
      <c r="N4156" t="str">
        <f>IF(Global_Household_Financial_Dyna[[#This Row],[Monthly_Savings]]&lt;0,"High Risk", IF(Global_Household_Financial_Dyna[[#This Row],[Savings Rate%]]&lt;0.1, "Medium", "Safe"))</f>
        <v>Safe</v>
      </c>
      <c r="O4156">
        <f>Global_Household_Financial_Dyna[[#This Row],[Total_Household_Income]]/Global_Household_Financial_Dyna[[#This Row],[Family_Size]]</f>
        <v>441.87333333333328</v>
      </c>
      <c r="P4156" s="2">
        <f t="shared" si="128"/>
        <v>0.42077341556833553</v>
      </c>
      <c r="Q4156" s="2">
        <f t="shared" si="129"/>
        <v>0.2838307116339846</v>
      </c>
      <c r="R4156" s="2" t="str">
        <f>IF(Global_Household_Financial_Dyna[[#This Row],[Vs country_Average]]&lt;-0.2, "Underperformer", IF(Global_Household_Financial_Dyna[[#This Row],[Vs country_Average]]&gt;0.2, "Outperformer", "Normal"))</f>
        <v>Outperformer</v>
      </c>
      <c r="S41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1681.27</v>
      </c>
      <c r="T41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1681.27</v>
      </c>
      <c r="U41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1681.27</v>
      </c>
      <c r="V41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1681.27</v>
      </c>
    </row>
    <row r="4157" spans="1:22" x14ac:dyDescent="0.3">
      <c r="A4157">
        <v>4167</v>
      </c>
      <c r="B4157" t="s">
        <v>18</v>
      </c>
      <c r="C4157" t="s">
        <v>19</v>
      </c>
      <c r="D4157">
        <v>1</v>
      </c>
      <c r="E4157">
        <v>1</v>
      </c>
      <c r="F4157">
        <v>3607.75</v>
      </c>
      <c r="G4157">
        <v>3607.75</v>
      </c>
      <c r="H4157">
        <v>793.71</v>
      </c>
      <c r="I4157">
        <v>1889.94</v>
      </c>
      <c r="J4157">
        <v>924.1</v>
      </c>
      <c r="K4157">
        <f>Global_Household_Financial_Dyna[[#This Row],[Total_Household_Income]]-Global_Household_Financial_Dyna[[#This Row],[Estimated_Taxes]]</f>
        <v>2814.04</v>
      </c>
      <c r="L4157" s="1">
        <f>Global_Household_Financial_Dyna[[#This Row],[Monthly_Savings]]/Global_Household_Financial_Dyna[[#This Row],[Net Income]]</f>
        <v>0.32838907762505154</v>
      </c>
      <c r="M4157" s="2">
        <f>Global_Household_Financial_Dyna[[#This Row],[Monthly_Expenses]]/Global_Household_Financial_Dyna[[#This Row],[Net Income]]</f>
        <v>0.67161092237494846</v>
      </c>
      <c r="N4157" t="str">
        <f>IF(Global_Household_Financial_Dyna[[#This Row],[Monthly_Savings]]&lt;0,"High Risk", IF(Global_Household_Financial_Dyna[[#This Row],[Savings Rate%]]&lt;0.1, "Medium", "Safe"))</f>
        <v>Safe</v>
      </c>
      <c r="O4157">
        <f>Global_Household_Financial_Dyna[[#This Row],[Total_Household_Income]]/Global_Household_Financial_Dyna[[#This Row],[Family_Size]]</f>
        <v>3607.75</v>
      </c>
      <c r="P4157" s="2">
        <f t="shared" si="128"/>
        <v>0.32336204947805613</v>
      </c>
      <c r="Q4157" s="2">
        <f t="shared" si="129"/>
        <v>5.0270281469954048E-3</v>
      </c>
      <c r="R4157" s="2" t="str">
        <f>IF(Global_Household_Financial_Dyna[[#This Row],[Vs country_Average]]&lt;-0.2, "Underperformer", IF(Global_Household_Financial_Dyna[[#This Row],[Vs country_Average]]&gt;0.2, "Outperformer", "Normal"))</f>
        <v>Normal</v>
      </c>
      <c r="S41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924.1</v>
      </c>
      <c r="T41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924.1</v>
      </c>
      <c r="U41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924.1</v>
      </c>
      <c r="V41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924.1</v>
      </c>
    </row>
    <row r="4158" spans="1:22" x14ac:dyDescent="0.3">
      <c r="A4158">
        <v>4168</v>
      </c>
      <c r="B4158" t="s">
        <v>18</v>
      </c>
      <c r="C4158" t="s">
        <v>19</v>
      </c>
      <c r="D4158">
        <v>8</v>
      </c>
      <c r="E4158">
        <v>3</v>
      </c>
      <c r="F4158">
        <v>5745.09</v>
      </c>
      <c r="G4158">
        <v>12563.07</v>
      </c>
      <c r="H4158">
        <v>3392.03</v>
      </c>
      <c r="I4158">
        <v>5020.2700000000004</v>
      </c>
      <c r="J4158">
        <v>4150.7700000000004</v>
      </c>
      <c r="K4158">
        <f>Global_Household_Financial_Dyna[[#This Row],[Total_Household_Income]]-Global_Household_Financial_Dyna[[#This Row],[Estimated_Taxes]]</f>
        <v>9171.0399999999991</v>
      </c>
      <c r="L4158" s="1">
        <f>Global_Household_Financial_Dyna[[#This Row],[Monthly_Savings]]/Global_Household_Financial_Dyna[[#This Row],[Net Income]]</f>
        <v>0.4525953436033428</v>
      </c>
      <c r="M4158" s="2">
        <f>Global_Household_Financial_Dyna[[#This Row],[Monthly_Expenses]]/Global_Household_Financial_Dyna[[#This Row],[Net Income]]</f>
        <v>0.54740465639665736</v>
      </c>
      <c r="N4158" t="str">
        <f>IF(Global_Household_Financial_Dyna[[#This Row],[Monthly_Savings]]&lt;0,"High Risk", IF(Global_Household_Financial_Dyna[[#This Row],[Savings Rate%]]&lt;0.1, "Medium", "Safe"))</f>
        <v>Safe</v>
      </c>
      <c r="O4158">
        <f>Global_Household_Financial_Dyna[[#This Row],[Total_Household_Income]]/Global_Household_Financial_Dyna[[#This Row],[Family_Size]]</f>
        <v>1570.38375</v>
      </c>
      <c r="P4158" s="2">
        <f t="shared" si="128"/>
        <v>0.32336204947805613</v>
      </c>
      <c r="Q4158" s="2">
        <f t="shared" si="129"/>
        <v>0.12923329412528667</v>
      </c>
      <c r="R4158" s="2" t="str">
        <f>IF(Global_Household_Financial_Dyna[[#This Row],[Vs country_Average]]&lt;-0.2, "Underperformer", IF(Global_Household_Financial_Dyna[[#This Row],[Vs country_Average]]&gt;0.2, "Outperformer", "Normal"))</f>
        <v>Normal</v>
      </c>
      <c r="S41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4150.7700000000004</v>
      </c>
      <c r="T41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4150.7700000000004</v>
      </c>
      <c r="U41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4150.7700000000004</v>
      </c>
      <c r="V41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4150.7700000000004</v>
      </c>
    </row>
    <row r="4159" spans="1:22" x14ac:dyDescent="0.3">
      <c r="A4159">
        <v>4169</v>
      </c>
      <c r="B4159" t="s">
        <v>10</v>
      </c>
      <c r="C4159" t="s">
        <v>22</v>
      </c>
      <c r="D4159">
        <v>5</v>
      </c>
      <c r="E4159">
        <v>1</v>
      </c>
      <c r="F4159">
        <v>1476.82</v>
      </c>
      <c r="G4159">
        <v>1476.82</v>
      </c>
      <c r="H4159">
        <v>147.68</v>
      </c>
      <c r="I4159">
        <v>494.62</v>
      </c>
      <c r="J4159">
        <v>834.51</v>
      </c>
      <c r="K4159">
        <f>Global_Household_Financial_Dyna[[#This Row],[Total_Household_Income]]-Global_Household_Financial_Dyna[[#This Row],[Estimated_Taxes]]</f>
        <v>1329.1399999999999</v>
      </c>
      <c r="L4159" s="1">
        <f>Global_Household_Financial_Dyna[[#This Row],[Monthly_Savings]]/Global_Household_Financial_Dyna[[#This Row],[Net Income]]</f>
        <v>0.62785711061287752</v>
      </c>
      <c r="M4159" s="2">
        <f>Global_Household_Financial_Dyna[[#This Row],[Monthly_Expenses]]/Global_Household_Financial_Dyna[[#This Row],[Net Income]]</f>
        <v>0.37213536572520584</v>
      </c>
      <c r="N4159" t="str">
        <f>IF(Global_Household_Financial_Dyna[[#This Row],[Monthly_Savings]]&lt;0,"High Risk", IF(Global_Household_Financial_Dyna[[#This Row],[Savings Rate%]]&lt;0.1, "Medium", "Safe"))</f>
        <v>Safe</v>
      </c>
      <c r="O4159">
        <f>Global_Household_Financial_Dyna[[#This Row],[Total_Household_Income]]/Global_Household_Financial_Dyna[[#This Row],[Family_Size]]</f>
        <v>295.36399999999998</v>
      </c>
      <c r="P4159" s="2">
        <f t="shared" si="128"/>
        <v>0.42077341556833553</v>
      </c>
      <c r="Q4159" s="2">
        <f t="shared" si="129"/>
        <v>0.20708369504454199</v>
      </c>
      <c r="R4159" s="2" t="str">
        <f>IF(Global_Household_Financial_Dyna[[#This Row],[Vs country_Average]]&lt;-0.2, "Underperformer", IF(Global_Household_Financial_Dyna[[#This Row],[Vs country_Average]]&gt;0.2, "Outperformer", "Normal"))</f>
        <v>Outperformer</v>
      </c>
      <c r="S41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834.51</v>
      </c>
      <c r="T41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834.51</v>
      </c>
      <c r="U41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834.51</v>
      </c>
      <c r="V41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834.51</v>
      </c>
    </row>
    <row r="4160" spans="1:22" x14ac:dyDescent="0.3">
      <c r="A4160">
        <v>4170</v>
      </c>
      <c r="B4160" t="s">
        <v>18</v>
      </c>
      <c r="C4160" t="s">
        <v>19</v>
      </c>
      <c r="D4160">
        <v>2</v>
      </c>
      <c r="E4160">
        <v>2</v>
      </c>
      <c r="F4160">
        <v>4322.16</v>
      </c>
      <c r="G4160">
        <v>6931.76</v>
      </c>
      <c r="H4160">
        <v>1524.99</v>
      </c>
      <c r="I4160">
        <v>1456</v>
      </c>
      <c r="J4160">
        <v>3950.78</v>
      </c>
      <c r="K4160">
        <f>Global_Household_Financial_Dyna[[#This Row],[Total_Household_Income]]-Global_Household_Financial_Dyna[[#This Row],[Estimated_Taxes]]</f>
        <v>5406.77</v>
      </c>
      <c r="L4160" s="1">
        <f>Global_Household_Financial_Dyna[[#This Row],[Monthly_Savings]]/Global_Household_Financial_Dyna[[#This Row],[Net Income]]</f>
        <v>0.73070983230283515</v>
      </c>
      <c r="M4160" s="2">
        <f>Global_Household_Financial_Dyna[[#This Row],[Monthly_Expenses]]/Global_Household_Financial_Dyna[[#This Row],[Net Income]]</f>
        <v>0.2692920172302502</v>
      </c>
      <c r="N4160" t="str">
        <f>IF(Global_Household_Financial_Dyna[[#This Row],[Monthly_Savings]]&lt;0,"High Risk", IF(Global_Household_Financial_Dyna[[#This Row],[Savings Rate%]]&lt;0.1, "Medium", "Safe"))</f>
        <v>Safe</v>
      </c>
      <c r="O4160">
        <f>Global_Household_Financial_Dyna[[#This Row],[Total_Household_Income]]/Global_Household_Financial_Dyna[[#This Row],[Family_Size]]</f>
        <v>3465.88</v>
      </c>
      <c r="P4160" s="2">
        <f t="shared" si="128"/>
        <v>0.32336204947805613</v>
      </c>
      <c r="Q4160" s="2">
        <f t="shared" si="129"/>
        <v>0.40734778282477901</v>
      </c>
      <c r="R4160" s="2" t="str">
        <f>IF(Global_Household_Financial_Dyna[[#This Row],[Vs country_Average]]&lt;-0.2, "Underperformer", IF(Global_Household_Financial_Dyna[[#This Row],[Vs country_Average]]&gt;0.2, "Outperformer", "Normal"))</f>
        <v>Outperformer</v>
      </c>
      <c r="S41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3950.78</v>
      </c>
      <c r="T41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3950.78</v>
      </c>
      <c r="U41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3950.78</v>
      </c>
      <c r="V41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3950.78</v>
      </c>
    </row>
    <row r="4161" spans="1:22" x14ac:dyDescent="0.3">
      <c r="A4161">
        <v>4171</v>
      </c>
      <c r="B4161" t="s">
        <v>18</v>
      </c>
      <c r="C4161" t="s">
        <v>19</v>
      </c>
      <c r="D4161">
        <v>5</v>
      </c>
      <c r="E4161">
        <v>3</v>
      </c>
      <c r="F4161">
        <v>3865.03</v>
      </c>
      <c r="G4161">
        <v>9052</v>
      </c>
      <c r="H4161">
        <v>2444.04</v>
      </c>
      <c r="I4161">
        <v>2759.22</v>
      </c>
      <c r="J4161">
        <v>3848.74</v>
      </c>
      <c r="K4161">
        <f>Global_Household_Financial_Dyna[[#This Row],[Total_Household_Income]]-Global_Household_Financial_Dyna[[#This Row],[Estimated_Taxes]]</f>
        <v>6607.96</v>
      </c>
      <c r="L4161" s="1">
        <f>Global_Household_Financial_Dyna[[#This Row],[Monthly_Savings]]/Global_Household_Financial_Dyna[[#This Row],[Net Income]]</f>
        <v>0.58243996634362194</v>
      </c>
      <c r="M4161" s="2">
        <f>Global_Household_Financial_Dyna[[#This Row],[Monthly_Expenses]]/Global_Household_Financial_Dyna[[#This Row],[Net Income]]</f>
        <v>0.41756003365637806</v>
      </c>
      <c r="N4161" t="str">
        <f>IF(Global_Household_Financial_Dyna[[#This Row],[Monthly_Savings]]&lt;0,"High Risk", IF(Global_Household_Financial_Dyna[[#This Row],[Savings Rate%]]&lt;0.1, "Medium", "Safe"))</f>
        <v>Safe</v>
      </c>
      <c r="O4161">
        <f>Global_Household_Financial_Dyna[[#This Row],[Total_Household_Income]]/Global_Household_Financial_Dyna[[#This Row],[Family_Size]]</f>
        <v>1810.4</v>
      </c>
      <c r="P4161" s="2">
        <f t="shared" si="128"/>
        <v>0.32336204947805613</v>
      </c>
      <c r="Q4161" s="2">
        <f t="shared" si="129"/>
        <v>0.2590779168655658</v>
      </c>
      <c r="R4161" s="2" t="str">
        <f>IF(Global_Household_Financial_Dyna[[#This Row],[Vs country_Average]]&lt;-0.2, "Underperformer", IF(Global_Household_Financial_Dyna[[#This Row],[Vs country_Average]]&gt;0.2, "Outperformer", "Normal"))</f>
        <v>Outperformer</v>
      </c>
      <c r="S41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3848.74</v>
      </c>
      <c r="T41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3848.74</v>
      </c>
      <c r="U41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3848.74</v>
      </c>
      <c r="V41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3848.74</v>
      </c>
    </row>
    <row r="4162" spans="1:22" x14ac:dyDescent="0.3">
      <c r="A4162">
        <v>4173</v>
      </c>
      <c r="B4162" t="s">
        <v>10</v>
      </c>
      <c r="C4162" t="s">
        <v>22</v>
      </c>
      <c r="D4162">
        <v>6</v>
      </c>
      <c r="E4162">
        <v>1</v>
      </c>
      <c r="F4162">
        <v>1004.42</v>
      </c>
      <c r="G4162">
        <v>1004.42</v>
      </c>
      <c r="H4162">
        <v>100.44</v>
      </c>
      <c r="I4162">
        <v>741.69</v>
      </c>
      <c r="J4162">
        <v>162.29</v>
      </c>
      <c r="K4162">
        <f>Global_Household_Financial_Dyna[[#This Row],[Total_Household_Income]]-Global_Household_Financial_Dyna[[#This Row],[Estimated_Taxes]]</f>
        <v>903.98</v>
      </c>
      <c r="L4162" s="1">
        <f>Global_Household_Financial_Dyna[[#This Row],[Monthly_Savings]]/Global_Household_Financial_Dyna[[#This Row],[Net Income]]</f>
        <v>0.17952830814841034</v>
      </c>
      <c r="M4162" s="2">
        <f>Global_Household_Financial_Dyna[[#This Row],[Monthly_Expenses]]/Global_Household_Financial_Dyna[[#This Row],[Net Income]]</f>
        <v>0.82047169185158964</v>
      </c>
      <c r="N4162" t="str">
        <f>IF(Global_Household_Financial_Dyna[[#This Row],[Monthly_Savings]]&lt;0,"High Risk", IF(Global_Household_Financial_Dyna[[#This Row],[Savings Rate%]]&lt;0.1, "Medium", "Safe"))</f>
        <v>Safe</v>
      </c>
      <c r="O4162">
        <f>Global_Household_Financial_Dyna[[#This Row],[Total_Household_Income]]/Global_Household_Financial_Dyna[[#This Row],[Family_Size]]</f>
        <v>167.40333333333334</v>
      </c>
      <c r="P4162" s="2">
        <f t="shared" ref="P4162:P4225" si="130">AVERAGEIF($B$2:$B$4986,$B4162,$L$2:$L$4986)</f>
        <v>0.42077341556833553</v>
      </c>
      <c r="Q4162" s="2">
        <f t="shared" ref="Q4162:Q4225" si="131">L4162-P4162</f>
        <v>-0.24124510741992519</v>
      </c>
      <c r="R4162" s="2" t="str">
        <f>IF(Global_Household_Financial_Dyna[[#This Row],[Vs country_Average]]&lt;-0.2, "Underperformer", IF(Global_Household_Financial_Dyna[[#This Row],[Vs country_Average]]&gt;0.2, "Outperformer", "Normal"))</f>
        <v>Underperformer</v>
      </c>
      <c r="S41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162.29</v>
      </c>
      <c r="T41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162.29</v>
      </c>
      <c r="U41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162.29</v>
      </c>
      <c r="V41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162.29</v>
      </c>
    </row>
    <row r="4163" spans="1:22" x14ac:dyDescent="0.3">
      <c r="A4163">
        <v>4174</v>
      </c>
      <c r="B4163" t="s">
        <v>16</v>
      </c>
      <c r="C4163" t="s">
        <v>17</v>
      </c>
      <c r="D4163">
        <v>5</v>
      </c>
      <c r="E4163">
        <v>1</v>
      </c>
      <c r="F4163">
        <v>6967.55</v>
      </c>
      <c r="G4163">
        <v>6967.55</v>
      </c>
      <c r="H4163">
        <v>2438.64</v>
      </c>
      <c r="I4163">
        <v>4298.92</v>
      </c>
      <c r="J4163">
        <v>229.98</v>
      </c>
      <c r="K4163">
        <f>Global_Household_Financial_Dyna[[#This Row],[Total_Household_Income]]-Global_Household_Financial_Dyna[[#This Row],[Estimated_Taxes]]</f>
        <v>4528.91</v>
      </c>
      <c r="L4163" s="1">
        <f>Global_Household_Financial_Dyna[[#This Row],[Monthly_Savings]]/Global_Household_Financial_Dyna[[#This Row],[Net Income]]</f>
        <v>5.0780430611339154E-2</v>
      </c>
      <c r="M4163" s="2">
        <f>Global_Household_Financial_Dyna[[#This Row],[Monthly_Expenses]]/Global_Household_Financial_Dyna[[#This Row],[Net Income]]</f>
        <v>0.94921736135184853</v>
      </c>
      <c r="N4163" t="str">
        <f>IF(Global_Household_Financial_Dyna[[#This Row],[Monthly_Savings]]&lt;0,"High Risk", IF(Global_Household_Financial_Dyna[[#This Row],[Savings Rate%]]&lt;0.1, "Medium", "Safe"))</f>
        <v>Medium</v>
      </c>
      <c r="O4163">
        <f>Global_Household_Financial_Dyna[[#This Row],[Total_Household_Income]]/Global_Household_Financial_Dyna[[#This Row],[Family_Size]]</f>
        <v>1393.51</v>
      </c>
      <c r="P4163" s="2">
        <f t="shared" si="130"/>
        <v>0.15879799892000862</v>
      </c>
      <c r="Q4163" s="2">
        <f t="shared" si="131"/>
        <v>-0.10801756830866946</v>
      </c>
      <c r="R4163" s="2" t="str">
        <f>IF(Global_Household_Financial_Dyna[[#This Row],[Vs country_Average]]&lt;-0.2, "Underperformer", IF(Global_Household_Financial_Dyna[[#This Row],[Vs country_Average]]&gt;0.2, "Outperformer", "Normal"))</f>
        <v>Normal</v>
      </c>
      <c r="S41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229.98</v>
      </c>
      <c r="T41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229.98</v>
      </c>
      <c r="U41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229.98</v>
      </c>
      <c r="V41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229.98</v>
      </c>
    </row>
    <row r="4164" spans="1:22" x14ac:dyDescent="0.3">
      <c r="A4164">
        <v>4175</v>
      </c>
      <c r="B4164" t="s">
        <v>12</v>
      </c>
      <c r="C4164" t="s">
        <v>13</v>
      </c>
      <c r="D4164">
        <v>7</v>
      </c>
      <c r="E4164">
        <v>3</v>
      </c>
      <c r="F4164">
        <v>5801.97</v>
      </c>
      <c r="G4164">
        <v>11203.39</v>
      </c>
      <c r="H4164">
        <v>3361.02</v>
      </c>
      <c r="I4164">
        <v>3945.67</v>
      </c>
      <c r="J4164">
        <v>3896.7</v>
      </c>
      <c r="K4164">
        <f>Global_Household_Financial_Dyna[[#This Row],[Total_Household_Income]]-Global_Household_Financial_Dyna[[#This Row],[Estimated_Taxes]]</f>
        <v>7842.369999999999</v>
      </c>
      <c r="L4164" s="1">
        <f>Global_Household_Financial_Dyna[[#This Row],[Monthly_Savings]]/Global_Household_Financial_Dyna[[#This Row],[Net Income]]</f>
        <v>0.49687785707636856</v>
      </c>
      <c r="M4164" s="2">
        <f>Global_Household_Financial_Dyna[[#This Row],[Monthly_Expenses]]/Global_Household_Financial_Dyna[[#This Row],[Net Income]]</f>
        <v>0.50312214292363155</v>
      </c>
      <c r="N4164" t="str">
        <f>IF(Global_Household_Financial_Dyna[[#This Row],[Monthly_Savings]]&lt;0,"High Risk", IF(Global_Household_Financial_Dyna[[#This Row],[Savings Rate%]]&lt;0.1, "Medium", "Safe"))</f>
        <v>Safe</v>
      </c>
      <c r="O4164">
        <f>Global_Household_Financial_Dyna[[#This Row],[Total_Household_Income]]/Global_Household_Financial_Dyna[[#This Row],[Family_Size]]</f>
        <v>1600.4842857142855</v>
      </c>
      <c r="P4164" s="2">
        <f t="shared" si="130"/>
        <v>0.30718716818024266</v>
      </c>
      <c r="Q4164" s="2">
        <f t="shared" si="131"/>
        <v>0.18969068889612589</v>
      </c>
      <c r="R4164" s="2" t="str">
        <f>IF(Global_Household_Financial_Dyna[[#This Row],[Vs country_Average]]&lt;-0.2, "Underperformer", IF(Global_Household_Financial_Dyna[[#This Row],[Vs country_Average]]&gt;0.2, "Outperformer", "Normal"))</f>
        <v>Normal</v>
      </c>
      <c r="S41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3896.7</v>
      </c>
      <c r="T41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3896.7</v>
      </c>
      <c r="U41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3896.7</v>
      </c>
      <c r="V41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3896.7</v>
      </c>
    </row>
    <row r="4165" spans="1:22" x14ac:dyDescent="0.3">
      <c r="A4165">
        <v>4176</v>
      </c>
      <c r="B4165" t="s">
        <v>12</v>
      </c>
      <c r="C4165" t="s">
        <v>13</v>
      </c>
      <c r="D4165">
        <v>1</v>
      </c>
      <c r="E4165">
        <v>1</v>
      </c>
      <c r="F4165">
        <v>7124.2</v>
      </c>
      <c r="G4165">
        <v>7124.2</v>
      </c>
      <c r="H4165">
        <v>1781.05</v>
      </c>
      <c r="I4165">
        <v>1508.11</v>
      </c>
      <c r="J4165">
        <v>3835.05</v>
      </c>
      <c r="K4165">
        <f>Global_Household_Financial_Dyna[[#This Row],[Total_Household_Income]]-Global_Household_Financial_Dyna[[#This Row],[Estimated_Taxes]]</f>
        <v>5343.15</v>
      </c>
      <c r="L4165" s="1">
        <f>Global_Household_Financial_Dyna[[#This Row],[Monthly_Savings]]/Global_Household_Financial_Dyna[[#This Row],[Net Income]]</f>
        <v>0.71775076499817536</v>
      </c>
      <c r="M4165" s="2">
        <f>Global_Household_Financial_Dyna[[#This Row],[Monthly_Expenses]]/Global_Household_Financial_Dyna[[#This Row],[Net Income]]</f>
        <v>0.28225110655699354</v>
      </c>
      <c r="N4165" t="str">
        <f>IF(Global_Household_Financial_Dyna[[#This Row],[Monthly_Savings]]&lt;0,"High Risk", IF(Global_Household_Financial_Dyna[[#This Row],[Savings Rate%]]&lt;0.1, "Medium", "Safe"))</f>
        <v>Safe</v>
      </c>
      <c r="O4165">
        <f>Global_Household_Financial_Dyna[[#This Row],[Total_Household_Income]]/Global_Household_Financial_Dyna[[#This Row],[Family_Size]]</f>
        <v>7124.2</v>
      </c>
      <c r="P4165" s="2">
        <f t="shared" si="130"/>
        <v>0.30718716818024266</v>
      </c>
      <c r="Q4165" s="2">
        <f t="shared" si="131"/>
        <v>0.4105635968179327</v>
      </c>
      <c r="R4165" s="2" t="str">
        <f>IF(Global_Household_Financial_Dyna[[#This Row],[Vs country_Average]]&lt;-0.2, "Underperformer", IF(Global_Household_Financial_Dyna[[#This Row],[Vs country_Average]]&gt;0.2, "Outperformer", "Normal"))</f>
        <v>Outperformer</v>
      </c>
      <c r="S41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3835.05</v>
      </c>
      <c r="T41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3835.05</v>
      </c>
      <c r="U41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3835.05</v>
      </c>
      <c r="V41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3835.05</v>
      </c>
    </row>
    <row r="4166" spans="1:22" x14ac:dyDescent="0.3">
      <c r="A4166">
        <v>4177</v>
      </c>
      <c r="B4166" t="s">
        <v>16</v>
      </c>
      <c r="C4166" t="s">
        <v>21</v>
      </c>
      <c r="D4166">
        <v>1</v>
      </c>
      <c r="E4166">
        <v>1</v>
      </c>
      <c r="F4166">
        <v>3828.02</v>
      </c>
      <c r="G4166">
        <v>3828.02</v>
      </c>
      <c r="H4166">
        <v>1339.81</v>
      </c>
      <c r="I4166">
        <v>1536.31</v>
      </c>
      <c r="J4166">
        <v>951.91</v>
      </c>
      <c r="K4166">
        <f>Global_Household_Financial_Dyna[[#This Row],[Total_Household_Income]]-Global_Household_Financial_Dyna[[#This Row],[Estimated_Taxes]]</f>
        <v>2488.21</v>
      </c>
      <c r="L4166" s="1">
        <f>Global_Household_Financial_Dyna[[#This Row],[Monthly_Savings]]/Global_Household_Financial_Dyna[[#This Row],[Net Income]]</f>
        <v>0.3825681915915457</v>
      </c>
      <c r="M4166" s="2">
        <f>Global_Household_Financial_Dyna[[#This Row],[Monthly_Expenses]]/Global_Household_Financial_Dyna[[#This Row],[Net Income]]</f>
        <v>0.61743582736183844</v>
      </c>
      <c r="N4166" t="str">
        <f>IF(Global_Household_Financial_Dyna[[#This Row],[Monthly_Savings]]&lt;0,"High Risk", IF(Global_Household_Financial_Dyna[[#This Row],[Savings Rate%]]&lt;0.1, "Medium", "Safe"))</f>
        <v>Safe</v>
      </c>
      <c r="O4166">
        <f>Global_Household_Financial_Dyna[[#This Row],[Total_Household_Income]]/Global_Household_Financial_Dyna[[#This Row],[Family_Size]]</f>
        <v>3828.02</v>
      </c>
      <c r="P4166" s="2">
        <f t="shared" si="130"/>
        <v>0.15879799892000862</v>
      </c>
      <c r="Q4166" s="2">
        <f t="shared" si="131"/>
        <v>0.22377019267153708</v>
      </c>
      <c r="R4166" s="2" t="str">
        <f>IF(Global_Household_Financial_Dyna[[#This Row],[Vs country_Average]]&lt;-0.2, "Underperformer", IF(Global_Household_Financial_Dyna[[#This Row],[Vs country_Average]]&gt;0.2, "Outperformer", "Normal"))</f>
        <v>Outperformer</v>
      </c>
      <c r="S41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951.91</v>
      </c>
      <c r="T41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951.91</v>
      </c>
      <c r="U41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951.91</v>
      </c>
      <c r="V41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951.91</v>
      </c>
    </row>
    <row r="4167" spans="1:22" x14ac:dyDescent="0.3">
      <c r="A4167">
        <v>4178</v>
      </c>
      <c r="B4167" t="s">
        <v>14</v>
      </c>
      <c r="C4167" t="s">
        <v>15</v>
      </c>
      <c r="D4167">
        <v>8</v>
      </c>
      <c r="E4167">
        <v>2</v>
      </c>
      <c r="F4167">
        <v>2424.19</v>
      </c>
      <c r="G4167">
        <v>3979.21</v>
      </c>
      <c r="H4167">
        <v>596.88</v>
      </c>
      <c r="I4167">
        <v>1353.04</v>
      </c>
      <c r="J4167">
        <v>2029.29</v>
      </c>
      <c r="K4167">
        <f>Global_Household_Financial_Dyna[[#This Row],[Total_Household_Income]]-Global_Household_Financial_Dyna[[#This Row],[Estimated_Taxes]]</f>
        <v>3382.33</v>
      </c>
      <c r="L4167" s="1">
        <f>Global_Household_Financial_Dyna[[#This Row],[Monthly_Savings]]/Global_Household_Financial_Dyna[[#This Row],[Net Income]]</f>
        <v>0.59996806934864433</v>
      </c>
      <c r="M4167" s="2">
        <f>Global_Household_Financial_Dyna[[#This Row],[Monthly_Expenses]]/Global_Household_Financial_Dyna[[#This Row],[Net Income]]</f>
        <v>0.40003193065135573</v>
      </c>
      <c r="N4167" t="str">
        <f>IF(Global_Household_Financial_Dyna[[#This Row],[Monthly_Savings]]&lt;0,"High Risk", IF(Global_Household_Financial_Dyna[[#This Row],[Savings Rate%]]&lt;0.1, "Medium", "Safe"))</f>
        <v>Safe</v>
      </c>
      <c r="O4167">
        <f>Global_Household_Financial_Dyna[[#This Row],[Total_Household_Income]]/Global_Household_Financial_Dyna[[#This Row],[Family_Size]]</f>
        <v>497.40125</v>
      </c>
      <c r="P4167" s="2">
        <f t="shared" si="130"/>
        <v>0.39788995363055785</v>
      </c>
      <c r="Q4167" s="2">
        <f t="shared" si="131"/>
        <v>0.20207811571808648</v>
      </c>
      <c r="R4167" s="2" t="str">
        <f>IF(Global_Household_Financial_Dyna[[#This Row],[Vs country_Average]]&lt;-0.2, "Underperformer", IF(Global_Household_Financial_Dyna[[#This Row],[Vs country_Average]]&gt;0.2, "Outperformer", "Normal"))</f>
        <v>Outperformer</v>
      </c>
      <c r="S41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2029.29</v>
      </c>
      <c r="T41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2029.29</v>
      </c>
      <c r="U41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2029.29</v>
      </c>
      <c r="V41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2029.29</v>
      </c>
    </row>
    <row r="4168" spans="1:22" x14ac:dyDescent="0.3">
      <c r="A4168">
        <v>4179</v>
      </c>
      <c r="B4168" t="s">
        <v>10</v>
      </c>
      <c r="C4168" t="s">
        <v>22</v>
      </c>
      <c r="D4168">
        <v>4</v>
      </c>
      <c r="E4168">
        <v>3</v>
      </c>
      <c r="F4168">
        <v>542.03</v>
      </c>
      <c r="G4168">
        <v>1224.51</v>
      </c>
      <c r="H4168">
        <v>122.45</v>
      </c>
      <c r="I4168">
        <v>714.02</v>
      </c>
      <c r="J4168">
        <v>388.04</v>
      </c>
      <c r="K4168">
        <f>Global_Household_Financial_Dyna[[#This Row],[Total_Household_Income]]-Global_Household_Financial_Dyna[[#This Row],[Estimated_Taxes]]</f>
        <v>1102.06</v>
      </c>
      <c r="L4168" s="1">
        <f>Global_Household_Financial_Dyna[[#This Row],[Monthly_Savings]]/Global_Household_Financial_Dyna[[#This Row],[Net Income]]</f>
        <v>0.35210424114839484</v>
      </c>
      <c r="M4168" s="2">
        <f>Global_Household_Financial_Dyna[[#This Row],[Monthly_Expenses]]/Global_Household_Financial_Dyna[[#This Row],[Net Income]]</f>
        <v>0.64789575885160522</v>
      </c>
      <c r="N4168" t="str">
        <f>IF(Global_Household_Financial_Dyna[[#This Row],[Monthly_Savings]]&lt;0,"High Risk", IF(Global_Household_Financial_Dyna[[#This Row],[Savings Rate%]]&lt;0.1, "Medium", "Safe"))</f>
        <v>Safe</v>
      </c>
      <c r="O4168">
        <f>Global_Household_Financial_Dyna[[#This Row],[Total_Household_Income]]/Global_Household_Financial_Dyna[[#This Row],[Family_Size]]</f>
        <v>306.1275</v>
      </c>
      <c r="P4168" s="2">
        <f t="shared" si="130"/>
        <v>0.42077341556833553</v>
      </c>
      <c r="Q4168" s="2">
        <f t="shared" si="131"/>
        <v>-6.8669174419940693E-2</v>
      </c>
      <c r="R4168" s="2" t="str">
        <f>IF(Global_Household_Financial_Dyna[[#This Row],[Vs country_Average]]&lt;-0.2, "Underperformer", IF(Global_Household_Financial_Dyna[[#This Row],[Vs country_Average]]&gt;0.2, "Outperformer", "Normal"))</f>
        <v>Normal</v>
      </c>
      <c r="S41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388.04</v>
      </c>
      <c r="T41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388.04</v>
      </c>
      <c r="U41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388.04</v>
      </c>
      <c r="V41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388.04</v>
      </c>
    </row>
    <row r="4169" spans="1:22" x14ac:dyDescent="0.3">
      <c r="A4169">
        <v>4180</v>
      </c>
      <c r="B4169" t="s">
        <v>10</v>
      </c>
      <c r="C4169" t="s">
        <v>22</v>
      </c>
      <c r="D4169">
        <v>6</v>
      </c>
      <c r="E4169">
        <v>1</v>
      </c>
      <c r="F4169">
        <v>547.45000000000005</v>
      </c>
      <c r="G4169">
        <v>547.45000000000005</v>
      </c>
      <c r="H4169">
        <v>54.75</v>
      </c>
      <c r="I4169">
        <v>519.53</v>
      </c>
      <c r="J4169">
        <v>-26.83</v>
      </c>
      <c r="K4169">
        <f>Global_Household_Financial_Dyna[[#This Row],[Total_Household_Income]]-Global_Household_Financial_Dyna[[#This Row],[Estimated_Taxes]]</f>
        <v>492.70000000000005</v>
      </c>
      <c r="L4169" s="1">
        <f>Global_Household_Financial_Dyna[[#This Row],[Monthly_Savings]]/Global_Household_Financial_Dyna[[#This Row],[Net Income]]</f>
        <v>-5.4455043637101679E-2</v>
      </c>
      <c r="M4169" s="2">
        <f>Global_Household_Financial_Dyna[[#This Row],[Monthly_Expenses]]/Global_Household_Financial_Dyna[[#This Row],[Net Income]]</f>
        <v>1.0544550436371016</v>
      </c>
      <c r="N4169" t="str">
        <f>IF(Global_Household_Financial_Dyna[[#This Row],[Monthly_Savings]]&lt;0,"High Risk", IF(Global_Household_Financial_Dyna[[#This Row],[Savings Rate%]]&lt;0.1, "Medium", "Safe"))</f>
        <v>High Risk</v>
      </c>
      <c r="O4169">
        <f>Global_Household_Financial_Dyna[[#This Row],[Total_Household_Income]]/Global_Household_Financial_Dyna[[#This Row],[Family_Size]]</f>
        <v>91.241666666666674</v>
      </c>
      <c r="P4169" s="2">
        <f t="shared" si="130"/>
        <v>0.42077341556833553</v>
      </c>
      <c r="Q4169" s="2">
        <f t="shared" si="131"/>
        <v>-0.47522845920543721</v>
      </c>
      <c r="R4169" s="2" t="str">
        <f>IF(Global_Household_Financial_Dyna[[#This Row],[Vs country_Average]]&lt;-0.2, "Underperformer", IF(Global_Household_Financial_Dyna[[#This Row],[Vs country_Average]]&gt;0.2, "Outperformer", "Normal"))</f>
        <v>Underperformer</v>
      </c>
      <c r="S41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-0.85349999999999682</v>
      </c>
      <c r="T41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25.123000000000005</v>
      </c>
      <c r="U41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51.099500000000006</v>
      </c>
      <c r="V41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77.076000000000008</v>
      </c>
    </row>
    <row r="4170" spans="1:22" x14ac:dyDescent="0.3">
      <c r="A4170">
        <v>4181</v>
      </c>
      <c r="B4170" t="s">
        <v>10</v>
      </c>
      <c r="C4170" t="s">
        <v>11</v>
      </c>
      <c r="D4170">
        <v>6</v>
      </c>
      <c r="E4170">
        <v>3</v>
      </c>
      <c r="F4170">
        <v>28.74</v>
      </c>
      <c r="G4170">
        <v>55</v>
      </c>
      <c r="H4170">
        <v>5.5</v>
      </c>
      <c r="I4170">
        <v>52.19</v>
      </c>
      <c r="J4170">
        <v>-2.69</v>
      </c>
      <c r="K4170">
        <f>Global_Household_Financial_Dyna[[#This Row],[Total_Household_Income]]-Global_Household_Financial_Dyna[[#This Row],[Estimated_Taxes]]</f>
        <v>49.5</v>
      </c>
      <c r="L4170" s="1">
        <f>Global_Household_Financial_Dyna[[#This Row],[Monthly_Savings]]/Global_Household_Financial_Dyna[[#This Row],[Net Income]]</f>
        <v>-5.4343434343434339E-2</v>
      </c>
      <c r="M4170" s="2">
        <f>Global_Household_Financial_Dyna[[#This Row],[Monthly_Expenses]]/Global_Household_Financial_Dyna[[#This Row],[Net Income]]</f>
        <v>1.0543434343434344</v>
      </c>
      <c r="N4170" t="str">
        <f>IF(Global_Household_Financial_Dyna[[#This Row],[Monthly_Savings]]&lt;0,"High Risk", IF(Global_Household_Financial_Dyna[[#This Row],[Savings Rate%]]&lt;0.1, "Medium", "Safe"))</f>
        <v>High Risk</v>
      </c>
      <c r="O4170">
        <f>Global_Household_Financial_Dyna[[#This Row],[Total_Household_Income]]/Global_Household_Financial_Dyna[[#This Row],[Family_Size]]</f>
        <v>9.1666666666666661</v>
      </c>
      <c r="P4170" s="2">
        <f t="shared" si="130"/>
        <v>0.42077341556833553</v>
      </c>
      <c r="Q4170" s="2">
        <f t="shared" si="131"/>
        <v>-0.47511684991176989</v>
      </c>
      <c r="R4170" s="2" t="str">
        <f>IF(Global_Household_Financial_Dyna[[#This Row],[Vs country_Average]]&lt;-0.2, "Underperformer", IF(Global_Household_Financial_Dyna[[#This Row],[Vs country_Average]]&gt;0.2, "Outperformer", "Normal"))</f>
        <v>Underperformer</v>
      </c>
      <c r="S41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-8.0499999999999794E-2</v>
      </c>
      <c r="T41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2.5290000000000004</v>
      </c>
      <c r="U41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5.1385000000000005</v>
      </c>
      <c r="V41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7.7480000000000011</v>
      </c>
    </row>
    <row r="4171" spans="1:22" x14ac:dyDescent="0.3">
      <c r="A4171">
        <v>4182</v>
      </c>
      <c r="B4171" t="s">
        <v>16</v>
      </c>
      <c r="C4171" t="s">
        <v>21</v>
      </c>
      <c r="D4171">
        <v>8</v>
      </c>
      <c r="E4171">
        <v>3</v>
      </c>
      <c r="F4171">
        <v>3780.38</v>
      </c>
      <c r="G4171">
        <v>8790.83</v>
      </c>
      <c r="H4171">
        <v>3516.33</v>
      </c>
      <c r="I4171">
        <v>4054.43</v>
      </c>
      <c r="J4171">
        <v>1220.07</v>
      </c>
      <c r="K4171">
        <f>Global_Household_Financial_Dyna[[#This Row],[Total_Household_Income]]-Global_Household_Financial_Dyna[[#This Row],[Estimated_Taxes]]</f>
        <v>5274.5</v>
      </c>
      <c r="L4171" s="1">
        <f>Global_Household_Financial_Dyna[[#This Row],[Monthly_Savings]]/Global_Household_Financial_Dyna[[#This Row],[Net Income]]</f>
        <v>0.23131481657029102</v>
      </c>
      <c r="M4171" s="2">
        <f>Global_Household_Financial_Dyna[[#This Row],[Monthly_Expenses]]/Global_Household_Financial_Dyna[[#This Row],[Net Income]]</f>
        <v>0.76868518342970893</v>
      </c>
      <c r="N4171" t="str">
        <f>IF(Global_Household_Financial_Dyna[[#This Row],[Monthly_Savings]]&lt;0,"High Risk", IF(Global_Household_Financial_Dyna[[#This Row],[Savings Rate%]]&lt;0.1, "Medium", "Safe"))</f>
        <v>Safe</v>
      </c>
      <c r="O4171">
        <f>Global_Household_Financial_Dyna[[#This Row],[Total_Household_Income]]/Global_Household_Financial_Dyna[[#This Row],[Family_Size]]</f>
        <v>1098.85375</v>
      </c>
      <c r="P4171" s="2">
        <f t="shared" si="130"/>
        <v>0.15879799892000862</v>
      </c>
      <c r="Q4171" s="2">
        <f t="shared" si="131"/>
        <v>7.2516817650282395E-2</v>
      </c>
      <c r="R4171" s="2" t="str">
        <f>IF(Global_Household_Financial_Dyna[[#This Row],[Vs country_Average]]&lt;-0.2, "Underperformer", IF(Global_Household_Financial_Dyna[[#This Row],[Vs country_Average]]&gt;0.2, "Outperformer", "Normal"))</f>
        <v>Normal</v>
      </c>
      <c r="S41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1220.07</v>
      </c>
      <c r="T41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1220.07</v>
      </c>
      <c r="U41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1220.07</v>
      </c>
      <c r="V41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1220.07</v>
      </c>
    </row>
    <row r="4172" spans="1:22" x14ac:dyDescent="0.3">
      <c r="A4172">
        <v>4183</v>
      </c>
      <c r="B4172" t="s">
        <v>16</v>
      </c>
      <c r="C4172" t="s">
        <v>17</v>
      </c>
      <c r="D4172">
        <v>7</v>
      </c>
      <c r="E4172">
        <v>3</v>
      </c>
      <c r="F4172">
        <v>5311.66</v>
      </c>
      <c r="G4172">
        <v>11700.51</v>
      </c>
      <c r="H4172">
        <v>4680.2</v>
      </c>
      <c r="I4172">
        <v>4574.28</v>
      </c>
      <c r="J4172">
        <v>2446.02</v>
      </c>
      <c r="K4172">
        <f>Global_Household_Financial_Dyna[[#This Row],[Total_Household_Income]]-Global_Household_Financial_Dyna[[#This Row],[Estimated_Taxes]]</f>
        <v>7020.31</v>
      </c>
      <c r="L4172" s="1">
        <f>Global_Household_Financial_Dyna[[#This Row],[Monthly_Savings]]/Global_Household_Financial_Dyna[[#This Row],[Net Income]]</f>
        <v>0.34842051134494056</v>
      </c>
      <c r="M4172" s="2">
        <f>Global_Household_Financial_Dyna[[#This Row],[Monthly_Expenses]]/Global_Household_Financial_Dyna[[#This Row],[Net Income]]</f>
        <v>0.65157806421653741</v>
      </c>
      <c r="N4172" t="str">
        <f>IF(Global_Household_Financial_Dyna[[#This Row],[Monthly_Savings]]&lt;0,"High Risk", IF(Global_Household_Financial_Dyna[[#This Row],[Savings Rate%]]&lt;0.1, "Medium", "Safe"))</f>
        <v>Safe</v>
      </c>
      <c r="O4172">
        <f>Global_Household_Financial_Dyna[[#This Row],[Total_Household_Income]]/Global_Household_Financial_Dyna[[#This Row],[Family_Size]]</f>
        <v>1671.5014285714285</v>
      </c>
      <c r="P4172" s="2">
        <f t="shared" si="130"/>
        <v>0.15879799892000862</v>
      </c>
      <c r="Q4172" s="2">
        <f t="shared" si="131"/>
        <v>0.18962251242493194</v>
      </c>
      <c r="R4172" s="2" t="str">
        <f>IF(Global_Household_Financial_Dyna[[#This Row],[Vs country_Average]]&lt;-0.2, "Underperformer", IF(Global_Household_Financial_Dyna[[#This Row],[Vs country_Average]]&gt;0.2, "Outperformer", "Normal"))</f>
        <v>Normal</v>
      </c>
      <c r="S41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2446.02</v>
      </c>
      <c r="T41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2446.02</v>
      </c>
      <c r="U41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2446.02</v>
      </c>
      <c r="V41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2446.02</v>
      </c>
    </row>
    <row r="4173" spans="1:22" x14ac:dyDescent="0.3">
      <c r="A4173">
        <v>4184</v>
      </c>
      <c r="B4173" t="s">
        <v>10</v>
      </c>
      <c r="C4173" t="s">
        <v>11</v>
      </c>
      <c r="D4173">
        <v>5</v>
      </c>
      <c r="E4173">
        <v>2</v>
      </c>
      <c r="F4173">
        <v>881.6</v>
      </c>
      <c r="G4173">
        <v>1582.86</v>
      </c>
      <c r="H4173">
        <v>158.29</v>
      </c>
      <c r="I4173">
        <v>815.58</v>
      </c>
      <c r="J4173">
        <v>608.99</v>
      </c>
      <c r="K4173">
        <f>Global_Household_Financial_Dyna[[#This Row],[Total_Household_Income]]-Global_Household_Financial_Dyna[[#This Row],[Estimated_Taxes]]</f>
        <v>1424.57</v>
      </c>
      <c r="L4173" s="1">
        <f>Global_Household_Financial_Dyna[[#This Row],[Monthly_Savings]]/Global_Household_Financial_Dyna[[#This Row],[Net Income]]</f>
        <v>0.42749040061211457</v>
      </c>
      <c r="M4173" s="2">
        <f>Global_Household_Financial_Dyna[[#This Row],[Monthly_Expenses]]/Global_Household_Financial_Dyna[[#This Row],[Net Income]]</f>
        <v>0.57250959938788548</v>
      </c>
      <c r="N4173" t="str">
        <f>IF(Global_Household_Financial_Dyna[[#This Row],[Monthly_Savings]]&lt;0,"High Risk", IF(Global_Household_Financial_Dyna[[#This Row],[Savings Rate%]]&lt;0.1, "Medium", "Safe"))</f>
        <v>Safe</v>
      </c>
      <c r="O4173">
        <f>Global_Household_Financial_Dyna[[#This Row],[Total_Household_Income]]/Global_Household_Financial_Dyna[[#This Row],[Family_Size]]</f>
        <v>316.572</v>
      </c>
      <c r="P4173" s="2">
        <f t="shared" si="130"/>
        <v>0.42077341556833553</v>
      </c>
      <c r="Q4173" s="2">
        <f t="shared" si="131"/>
        <v>6.7169850437790446E-3</v>
      </c>
      <c r="R4173" s="2" t="str">
        <f>IF(Global_Household_Financial_Dyna[[#This Row],[Vs country_Average]]&lt;-0.2, "Underperformer", IF(Global_Household_Financial_Dyna[[#This Row],[Vs country_Average]]&gt;0.2, "Outperformer", "Normal"))</f>
        <v>Normal</v>
      </c>
      <c r="S41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608.99</v>
      </c>
      <c r="T41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608.99</v>
      </c>
      <c r="U41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608.99</v>
      </c>
      <c r="V41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608.99</v>
      </c>
    </row>
    <row r="4174" spans="1:22" x14ac:dyDescent="0.3">
      <c r="A4174">
        <v>4185</v>
      </c>
      <c r="B4174" t="s">
        <v>18</v>
      </c>
      <c r="C4174" t="s">
        <v>20</v>
      </c>
      <c r="D4174">
        <v>3</v>
      </c>
      <c r="E4174">
        <v>2</v>
      </c>
      <c r="F4174">
        <v>3647.52</v>
      </c>
      <c r="G4174">
        <v>6307.46</v>
      </c>
      <c r="H4174">
        <v>1387.64</v>
      </c>
      <c r="I4174">
        <v>1892.92</v>
      </c>
      <c r="J4174">
        <v>3026.89</v>
      </c>
      <c r="K4174">
        <f>Global_Household_Financial_Dyna[[#This Row],[Total_Household_Income]]-Global_Household_Financial_Dyna[[#This Row],[Estimated_Taxes]]</f>
        <v>4919.82</v>
      </c>
      <c r="L4174" s="1">
        <f>Global_Household_Financial_Dyna[[#This Row],[Monthly_Savings]]/Global_Household_Financial_Dyna[[#This Row],[Net Income]]</f>
        <v>0.61524405364423906</v>
      </c>
      <c r="M4174" s="2">
        <f>Global_Household_Financial_Dyna[[#This Row],[Monthly_Expenses]]/Global_Household_Financial_Dyna[[#This Row],[Net Income]]</f>
        <v>0.3847539137610726</v>
      </c>
      <c r="N4174" t="str">
        <f>IF(Global_Household_Financial_Dyna[[#This Row],[Monthly_Savings]]&lt;0,"High Risk", IF(Global_Household_Financial_Dyna[[#This Row],[Savings Rate%]]&lt;0.1, "Medium", "Safe"))</f>
        <v>Safe</v>
      </c>
      <c r="O4174">
        <f>Global_Household_Financial_Dyna[[#This Row],[Total_Household_Income]]/Global_Household_Financial_Dyna[[#This Row],[Family_Size]]</f>
        <v>2102.4866666666667</v>
      </c>
      <c r="P4174" s="2">
        <f t="shared" si="130"/>
        <v>0.32336204947805613</v>
      </c>
      <c r="Q4174" s="2">
        <f t="shared" si="131"/>
        <v>0.29188200416618293</v>
      </c>
      <c r="R4174" s="2" t="str">
        <f>IF(Global_Household_Financial_Dyna[[#This Row],[Vs country_Average]]&lt;-0.2, "Underperformer", IF(Global_Household_Financial_Dyna[[#This Row],[Vs country_Average]]&gt;0.2, "Outperformer", "Normal"))</f>
        <v>Outperformer</v>
      </c>
      <c r="S41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3026.89</v>
      </c>
      <c r="T41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3026.89</v>
      </c>
      <c r="U41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3026.89</v>
      </c>
      <c r="V41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3026.89</v>
      </c>
    </row>
    <row r="4175" spans="1:22" x14ac:dyDescent="0.3">
      <c r="A4175">
        <v>4186</v>
      </c>
      <c r="B4175" t="s">
        <v>16</v>
      </c>
      <c r="C4175" t="s">
        <v>17</v>
      </c>
      <c r="D4175">
        <v>7</v>
      </c>
      <c r="E4175">
        <v>3</v>
      </c>
      <c r="F4175">
        <v>4088.02</v>
      </c>
      <c r="G4175">
        <v>8438.98</v>
      </c>
      <c r="H4175">
        <v>3375.59</v>
      </c>
      <c r="I4175">
        <v>4449.7700000000004</v>
      </c>
      <c r="J4175">
        <v>613.62</v>
      </c>
      <c r="K4175">
        <f>Global_Household_Financial_Dyna[[#This Row],[Total_Household_Income]]-Global_Household_Financial_Dyna[[#This Row],[Estimated_Taxes]]</f>
        <v>5063.3899999999994</v>
      </c>
      <c r="L4175" s="1">
        <f>Global_Household_Financial_Dyna[[#This Row],[Monthly_Savings]]/Global_Household_Financial_Dyna[[#This Row],[Net Income]]</f>
        <v>0.12118758381242607</v>
      </c>
      <c r="M4175" s="2">
        <f>Global_Household_Financial_Dyna[[#This Row],[Monthly_Expenses]]/Global_Household_Financial_Dyna[[#This Row],[Net Income]]</f>
        <v>0.87881241618757411</v>
      </c>
      <c r="N4175" t="str">
        <f>IF(Global_Household_Financial_Dyna[[#This Row],[Monthly_Savings]]&lt;0,"High Risk", IF(Global_Household_Financial_Dyna[[#This Row],[Savings Rate%]]&lt;0.1, "Medium", "Safe"))</f>
        <v>Safe</v>
      </c>
      <c r="O4175">
        <f>Global_Household_Financial_Dyna[[#This Row],[Total_Household_Income]]/Global_Household_Financial_Dyna[[#This Row],[Family_Size]]</f>
        <v>1205.5685714285714</v>
      </c>
      <c r="P4175" s="2">
        <f t="shared" si="130"/>
        <v>0.15879799892000862</v>
      </c>
      <c r="Q4175" s="2">
        <f t="shared" si="131"/>
        <v>-3.7610415107582548E-2</v>
      </c>
      <c r="R4175" s="2" t="str">
        <f>IF(Global_Household_Financial_Dyna[[#This Row],[Vs country_Average]]&lt;-0.2, "Underperformer", IF(Global_Household_Financial_Dyna[[#This Row],[Vs country_Average]]&gt;0.2, "Outperformer", "Normal"))</f>
        <v>Normal</v>
      </c>
      <c r="S41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613.62</v>
      </c>
      <c r="T41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613.62</v>
      </c>
      <c r="U41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613.62</v>
      </c>
      <c r="V41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613.62</v>
      </c>
    </row>
    <row r="4176" spans="1:22" x14ac:dyDescent="0.3">
      <c r="A4176">
        <v>4187</v>
      </c>
      <c r="B4176" t="s">
        <v>18</v>
      </c>
      <c r="C4176" t="s">
        <v>19</v>
      </c>
      <c r="D4176">
        <v>4</v>
      </c>
      <c r="E4176">
        <v>2</v>
      </c>
      <c r="F4176">
        <v>2892.78</v>
      </c>
      <c r="G4176">
        <v>4262.33</v>
      </c>
      <c r="H4176">
        <v>937.71</v>
      </c>
      <c r="I4176">
        <v>2114.9</v>
      </c>
      <c r="J4176">
        <v>1209.71</v>
      </c>
      <c r="K4176">
        <f>Global_Household_Financial_Dyna[[#This Row],[Total_Household_Income]]-Global_Household_Financial_Dyna[[#This Row],[Estimated_Taxes]]</f>
        <v>3324.62</v>
      </c>
      <c r="L4176" s="1">
        <f>Global_Household_Financial_Dyna[[#This Row],[Monthly_Savings]]/Global_Household_Financial_Dyna[[#This Row],[Net Income]]</f>
        <v>0.36386414086421909</v>
      </c>
      <c r="M4176" s="2">
        <f>Global_Household_Financial_Dyna[[#This Row],[Monthly_Expenses]]/Global_Household_Financial_Dyna[[#This Row],[Net Income]]</f>
        <v>0.63613285127322827</v>
      </c>
      <c r="N4176" t="str">
        <f>IF(Global_Household_Financial_Dyna[[#This Row],[Monthly_Savings]]&lt;0,"High Risk", IF(Global_Household_Financial_Dyna[[#This Row],[Savings Rate%]]&lt;0.1, "Medium", "Safe"))</f>
        <v>Safe</v>
      </c>
      <c r="O4176">
        <f>Global_Household_Financial_Dyna[[#This Row],[Total_Household_Income]]/Global_Household_Financial_Dyna[[#This Row],[Family_Size]]</f>
        <v>1065.5825</v>
      </c>
      <c r="P4176" s="2">
        <f t="shared" si="130"/>
        <v>0.32336204947805613</v>
      </c>
      <c r="Q4176" s="2">
        <f t="shared" si="131"/>
        <v>4.0502091386162953E-2</v>
      </c>
      <c r="R4176" s="2" t="str">
        <f>IF(Global_Household_Financial_Dyna[[#This Row],[Vs country_Average]]&lt;-0.2, "Underperformer", IF(Global_Household_Financial_Dyna[[#This Row],[Vs country_Average]]&gt;0.2, "Outperformer", "Normal"))</f>
        <v>Normal</v>
      </c>
      <c r="S41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1209.71</v>
      </c>
      <c r="T41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1209.71</v>
      </c>
      <c r="U41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1209.71</v>
      </c>
      <c r="V41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1209.71</v>
      </c>
    </row>
    <row r="4177" spans="1:22" x14ac:dyDescent="0.3">
      <c r="A4177">
        <v>4188</v>
      </c>
      <c r="B4177" t="s">
        <v>16</v>
      </c>
      <c r="C4177" t="s">
        <v>21</v>
      </c>
      <c r="D4177">
        <v>6</v>
      </c>
      <c r="E4177">
        <v>3</v>
      </c>
      <c r="F4177">
        <v>4770.0600000000004</v>
      </c>
      <c r="G4177">
        <v>10129.18</v>
      </c>
      <c r="H4177">
        <v>4051.67</v>
      </c>
      <c r="I4177">
        <v>4721.8999999999996</v>
      </c>
      <c r="J4177">
        <v>1355.61</v>
      </c>
      <c r="K4177">
        <f>Global_Household_Financial_Dyna[[#This Row],[Total_Household_Income]]-Global_Household_Financial_Dyna[[#This Row],[Estimated_Taxes]]</f>
        <v>6077.51</v>
      </c>
      <c r="L4177" s="1">
        <f>Global_Household_Financial_Dyna[[#This Row],[Monthly_Savings]]/Global_Household_Financial_Dyna[[#This Row],[Net Income]]</f>
        <v>0.22305352027392794</v>
      </c>
      <c r="M4177" s="2">
        <f>Global_Household_Financial_Dyna[[#This Row],[Monthly_Expenses]]/Global_Household_Financial_Dyna[[#This Row],[Net Income]]</f>
        <v>0.77694647972607189</v>
      </c>
      <c r="N4177" t="str">
        <f>IF(Global_Household_Financial_Dyna[[#This Row],[Monthly_Savings]]&lt;0,"High Risk", IF(Global_Household_Financial_Dyna[[#This Row],[Savings Rate%]]&lt;0.1, "Medium", "Safe"))</f>
        <v>Safe</v>
      </c>
      <c r="O4177">
        <f>Global_Household_Financial_Dyna[[#This Row],[Total_Household_Income]]/Global_Household_Financial_Dyna[[#This Row],[Family_Size]]</f>
        <v>1688.1966666666667</v>
      </c>
      <c r="P4177" s="2">
        <f t="shared" si="130"/>
        <v>0.15879799892000862</v>
      </c>
      <c r="Q4177" s="2">
        <f t="shared" si="131"/>
        <v>6.425552135391932E-2</v>
      </c>
      <c r="R4177" s="2" t="str">
        <f>IF(Global_Household_Financial_Dyna[[#This Row],[Vs country_Average]]&lt;-0.2, "Underperformer", IF(Global_Household_Financial_Dyna[[#This Row],[Vs country_Average]]&gt;0.2, "Outperformer", "Normal"))</f>
        <v>Normal</v>
      </c>
      <c r="S41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1355.61</v>
      </c>
      <c r="T41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1355.61</v>
      </c>
      <c r="U41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1355.61</v>
      </c>
      <c r="V41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1355.61</v>
      </c>
    </row>
    <row r="4178" spans="1:22" x14ac:dyDescent="0.3">
      <c r="A4178">
        <v>4189</v>
      </c>
      <c r="B4178" t="s">
        <v>16</v>
      </c>
      <c r="C4178" t="s">
        <v>17</v>
      </c>
      <c r="D4178">
        <v>1</v>
      </c>
      <c r="E4178">
        <v>1</v>
      </c>
      <c r="F4178">
        <v>2297.6</v>
      </c>
      <c r="G4178">
        <v>2297.6</v>
      </c>
      <c r="H4178">
        <v>804.16</v>
      </c>
      <c r="I4178">
        <v>1824.49</v>
      </c>
      <c r="J4178">
        <v>-331.05</v>
      </c>
      <c r="K4178">
        <f>Global_Household_Financial_Dyna[[#This Row],[Total_Household_Income]]-Global_Household_Financial_Dyna[[#This Row],[Estimated_Taxes]]</f>
        <v>1493.44</v>
      </c>
      <c r="L4178" s="1">
        <f>Global_Household_Financial_Dyna[[#This Row],[Monthly_Savings]]/Global_Household_Financial_Dyna[[#This Row],[Net Income]]</f>
        <v>-0.22166943432611957</v>
      </c>
      <c r="M4178" s="2">
        <f>Global_Household_Financial_Dyna[[#This Row],[Monthly_Expenses]]/Global_Household_Financial_Dyna[[#This Row],[Net Income]]</f>
        <v>1.2216694343261196</v>
      </c>
      <c r="N4178" t="str">
        <f>IF(Global_Household_Financial_Dyna[[#This Row],[Monthly_Savings]]&lt;0,"High Risk", IF(Global_Household_Financial_Dyna[[#This Row],[Savings Rate%]]&lt;0.1, "Medium", "Safe"))</f>
        <v>High Risk</v>
      </c>
      <c r="O4178">
        <f>Global_Household_Financial_Dyna[[#This Row],[Total_Household_Income]]/Global_Household_Financial_Dyna[[#This Row],[Family_Size]]</f>
        <v>2297.6</v>
      </c>
      <c r="P4178" s="2">
        <f t="shared" si="130"/>
        <v>0.15879799892000862</v>
      </c>
      <c r="Q4178" s="2">
        <f t="shared" si="131"/>
        <v>-0.38046743324612819</v>
      </c>
      <c r="R4178" s="2" t="str">
        <f>IF(Global_Household_Financial_Dyna[[#This Row],[Vs country_Average]]&lt;-0.2, "Underperformer", IF(Global_Household_Financial_Dyna[[#This Row],[Vs country_Average]]&gt;0.2, "Outperformer", "Normal"))</f>
        <v>Underperformer</v>
      </c>
      <c r="S41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-239.82549999999998</v>
      </c>
      <c r="T41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-148.60099999999997</v>
      </c>
      <c r="U41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-57.376500000000021</v>
      </c>
      <c r="V41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33.84800000000007</v>
      </c>
    </row>
    <row r="4179" spans="1:22" x14ac:dyDescent="0.3">
      <c r="A4179">
        <v>4190</v>
      </c>
      <c r="B4179" t="s">
        <v>14</v>
      </c>
      <c r="C4179" t="s">
        <v>15</v>
      </c>
      <c r="D4179">
        <v>6</v>
      </c>
      <c r="E4179">
        <v>3</v>
      </c>
      <c r="F4179">
        <v>1124.42</v>
      </c>
      <c r="G4179">
        <v>2417.2199999999998</v>
      </c>
      <c r="H4179">
        <v>362.58</v>
      </c>
      <c r="I4179">
        <v>1658.95</v>
      </c>
      <c r="J4179">
        <v>395.68</v>
      </c>
      <c r="K4179">
        <f>Global_Household_Financial_Dyna[[#This Row],[Total_Household_Income]]-Global_Household_Financial_Dyna[[#This Row],[Estimated_Taxes]]</f>
        <v>2054.64</v>
      </c>
      <c r="L4179" s="1">
        <f>Global_Household_Financial_Dyna[[#This Row],[Monthly_Savings]]/Global_Household_Financial_Dyna[[#This Row],[Net Income]]</f>
        <v>0.19257874858856056</v>
      </c>
      <c r="M4179" s="2">
        <f>Global_Household_Financial_Dyna[[#This Row],[Monthly_Expenses]]/Global_Household_Financial_Dyna[[#This Row],[Net Income]]</f>
        <v>0.80741638437877206</v>
      </c>
      <c r="N4179" t="str">
        <f>IF(Global_Household_Financial_Dyna[[#This Row],[Monthly_Savings]]&lt;0,"High Risk", IF(Global_Household_Financial_Dyna[[#This Row],[Savings Rate%]]&lt;0.1, "Medium", "Safe"))</f>
        <v>Safe</v>
      </c>
      <c r="O4179">
        <f>Global_Household_Financial_Dyna[[#This Row],[Total_Household_Income]]/Global_Household_Financial_Dyna[[#This Row],[Family_Size]]</f>
        <v>402.86999999999995</v>
      </c>
      <c r="P4179" s="2">
        <f t="shared" si="130"/>
        <v>0.39788995363055785</v>
      </c>
      <c r="Q4179" s="2">
        <f t="shared" si="131"/>
        <v>-0.20531120504199729</v>
      </c>
      <c r="R4179" s="2" t="str">
        <f>IF(Global_Household_Financial_Dyna[[#This Row],[Vs country_Average]]&lt;-0.2, "Underperformer", IF(Global_Household_Financial_Dyna[[#This Row],[Vs country_Average]]&gt;0.2, "Outperformer", "Normal"))</f>
        <v>Underperformer</v>
      </c>
      <c r="S41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395.68</v>
      </c>
      <c r="T41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395.68</v>
      </c>
      <c r="U41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395.68</v>
      </c>
      <c r="V41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395.68</v>
      </c>
    </row>
    <row r="4180" spans="1:22" x14ac:dyDescent="0.3">
      <c r="A4180">
        <v>4191</v>
      </c>
      <c r="B4180" t="s">
        <v>14</v>
      </c>
      <c r="C4180" t="s">
        <v>15</v>
      </c>
      <c r="D4180">
        <v>7</v>
      </c>
      <c r="E4180">
        <v>3</v>
      </c>
      <c r="F4180">
        <v>2199.89</v>
      </c>
      <c r="G4180">
        <v>5297.86</v>
      </c>
      <c r="H4180">
        <v>794.68</v>
      </c>
      <c r="I4180">
        <v>1646.77</v>
      </c>
      <c r="J4180">
        <v>2856.41</v>
      </c>
      <c r="K4180">
        <f>Global_Household_Financial_Dyna[[#This Row],[Total_Household_Income]]-Global_Household_Financial_Dyna[[#This Row],[Estimated_Taxes]]</f>
        <v>4503.1799999999994</v>
      </c>
      <c r="L4180" s="1">
        <f>Global_Household_Financial_Dyna[[#This Row],[Monthly_Savings]]/Global_Household_Financial_Dyna[[#This Row],[Net Income]]</f>
        <v>0.63430953237489962</v>
      </c>
      <c r="M4180" s="2">
        <f>Global_Household_Financial_Dyna[[#This Row],[Monthly_Expenses]]/Global_Household_Financial_Dyna[[#This Row],[Net Income]]</f>
        <v>0.36569046762510055</v>
      </c>
      <c r="N4180" t="str">
        <f>IF(Global_Household_Financial_Dyna[[#This Row],[Monthly_Savings]]&lt;0,"High Risk", IF(Global_Household_Financial_Dyna[[#This Row],[Savings Rate%]]&lt;0.1, "Medium", "Safe"))</f>
        <v>Safe</v>
      </c>
      <c r="O4180">
        <f>Global_Household_Financial_Dyna[[#This Row],[Total_Household_Income]]/Global_Household_Financial_Dyna[[#This Row],[Family_Size]]</f>
        <v>756.83714285714279</v>
      </c>
      <c r="P4180" s="2">
        <f t="shared" si="130"/>
        <v>0.39788995363055785</v>
      </c>
      <c r="Q4180" s="2">
        <f t="shared" si="131"/>
        <v>0.23641957874434177</v>
      </c>
      <c r="R4180" s="2" t="str">
        <f>IF(Global_Household_Financial_Dyna[[#This Row],[Vs country_Average]]&lt;-0.2, "Underperformer", IF(Global_Household_Financial_Dyna[[#This Row],[Vs country_Average]]&gt;0.2, "Outperformer", "Normal"))</f>
        <v>Outperformer</v>
      </c>
      <c r="S41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2856.41</v>
      </c>
      <c r="T41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2856.41</v>
      </c>
      <c r="U41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2856.41</v>
      </c>
      <c r="V41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2856.41</v>
      </c>
    </row>
    <row r="4181" spans="1:22" x14ac:dyDescent="0.3">
      <c r="A4181">
        <v>4192</v>
      </c>
      <c r="B4181" t="s">
        <v>12</v>
      </c>
      <c r="C4181" t="s">
        <v>13</v>
      </c>
      <c r="D4181">
        <v>3</v>
      </c>
      <c r="E4181">
        <v>1</v>
      </c>
      <c r="F4181">
        <v>3799.34</v>
      </c>
      <c r="G4181">
        <v>3799.34</v>
      </c>
      <c r="H4181">
        <v>949.83</v>
      </c>
      <c r="I4181">
        <v>3105.98</v>
      </c>
      <c r="J4181">
        <v>-256.48</v>
      </c>
      <c r="K4181">
        <f>Global_Household_Financial_Dyna[[#This Row],[Total_Household_Income]]-Global_Household_Financial_Dyna[[#This Row],[Estimated_Taxes]]</f>
        <v>2849.51</v>
      </c>
      <c r="L4181" s="1">
        <f>Global_Household_Financial_Dyna[[#This Row],[Monthly_Savings]]/Global_Household_Financial_Dyna[[#This Row],[Net Income]]</f>
        <v>-9.0008457594463603E-2</v>
      </c>
      <c r="M4181" s="2">
        <f>Global_Household_Financial_Dyna[[#This Row],[Monthly_Expenses]]/Global_Household_Financial_Dyna[[#This Row],[Net Income]]</f>
        <v>1.0900049482191674</v>
      </c>
      <c r="N4181" t="str">
        <f>IF(Global_Household_Financial_Dyna[[#This Row],[Monthly_Savings]]&lt;0,"High Risk", IF(Global_Household_Financial_Dyna[[#This Row],[Savings Rate%]]&lt;0.1, "Medium", "Safe"))</f>
        <v>High Risk</v>
      </c>
      <c r="O4181">
        <f>Global_Household_Financial_Dyna[[#This Row],[Total_Household_Income]]/Global_Household_Financial_Dyna[[#This Row],[Family_Size]]</f>
        <v>1266.4466666666667</v>
      </c>
      <c r="P4181" s="2">
        <f t="shared" si="130"/>
        <v>0.30718716818024266</v>
      </c>
      <c r="Q4181" s="2">
        <f t="shared" si="131"/>
        <v>-0.39719562577470624</v>
      </c>
      <c r="R4181" s="2" t="str">
        <f>IF(Global_Household_Financial_Dyna[[#This Row],[Vs country_Average]]&lt;-0.2, "Underperformer", IF(Global_Household_Financial_Dyna[[#This Row],[Vs country_Average]]&gt;0.2, "Outperformer", "Normal"))</f>
        <v>Underperformer</v>
      </c>
      <c r="S41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-101.18100000000001</v>
      </c>
      <c r="T41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54.117999999999995</v>
      </c>
      <c r="U41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209.41699999999997</v>
      </c>
      <c r="V41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364.71600000000001</v>
      </c>
    </row>
    <row r="4182" spans="1:22" x14ac:dyDescent="0.3">
      <c r="A4182">
        <v>4193</v>
      </c>
      <c r="B4182" t="s">
        <v>10</v>
      </c>
      <c r="C4182" t="s">
        <v>22</v>
      </c>
      <c r="D4182">
        <v>2</v>
      </c>
      <c r="E4182">
        <v>1</v>
      </c>
      <c r="F4182">
        <v>995.25</v>
      </c>
      <c r="G4182">
        <v>995.25</v>
      </c>
      <c r="H4182">
        <v>99.53</v>
      </c>
      <c r="I4182">
        <v>376.46</v>
      </c>
      <c r="J4182">
        <v>519.26</v>
      </c>
      <c r="K4182">
        <f>Global_Household_Financial_Dyna[[#This Row],[Total_Household_Income]]-Global_Household_Financial_Dyna[[#This Row],[Estimated_Taxes]]</f>
        <v>895.72</v>
      </c>
      <c r="L4182" s="1">
        <f>Global_Household_Financial_Dyna[[#This Row],[Monthly_Savings]]/Global_Household_Financial_Dyna[[#This Row],[Net Income]]</f>
        <v>0.57971241012816499</v>
      </c>
      <c r="M4182" s="2">
        <f>Global_Household_Financial_Dyna[[#This Row],[Monthly_Expenses]]/Global_Household_Financial_Dyna[[#This Row],[Net Income]]</f>
        <v>0.4202875898718349</v>
      </c>
      <c r="N4182" t="str">
        <f>IF(Global_Household_Financial_Dyna[[#This Row],[Monthly_Savings]]&lt;0,"High Risk", IF(Global_Household_Financial_Dyna[[#This Row],[Savings Rate%]]&lt;0.1, "Medium", "Safe"))</f>
        <v>Safe</v>
      </c>
      <c r="O4182">
        <f>Global_Household_Financial_Dyna[[#This Row],[Total_Household_Income]]/Global_Household_Financial_Dyna[[#This Row],[Family_Size]]</f>
        <v>497.625</v>
      </c>
      <c r="P4182" s="2">
        <f t="shared" si="130"/>
        <v>0.42077341556833553</v>
      </c>
      <c r="Q4182" s="2">
        <f t="shared" si="131"/>
        <v>0.15893899455982946</v>
      </c>
      <c r="R4182" s="2" t="str">
        <f>IF(Global_Household_Financial_Dyna[[#This Row],[Vs country_Average]]&lt;-0.2, "Underperformer", IF(Global_Household_Financial_Dyna[[#This Row],[Vs country_Average]]&gt;0.2, "Outperformer", "Normal"))</f>
        <v>Normal</v>
      </c>
      <c r="S41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519.26</v>
      </c>
      <c r="T41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519.26</v>
      </c>
      <c r="U41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519.26</v>
      </c>
      <c r="V41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519.26</v>
      </c>
    </row>
    <row r="4183" spans="1:22" x14ac:dyDescent="0.3">
      <c r="A4183">
        <v>4194</v>
      </c>
      <c r="B4183" t="s">
        <v>14</v>
      </c>
      <c r="C4183" t="s">
        <v>15</v>
      </c>
      <c r="D4183">
        <v>2</v>
      </c>
      <c r="E4183">
        <v>1</v>
      </c>
      <c r="F4183">
        <v>860.78</v>
      </c>
      <c r="G4183">
        <v>860.78</v>
      </c>
      <c r="H4183">
        <v>129.12</v>
      </c>
      <c r="I4183">
        <v>798.08</v>
      </c>
      <c r="J4183">
        <v>-66.430000000000007</v>
      </c>
      <c r="K4183">
        <f>Global_Household_Financial_Dyna[[#This Row],[Total_Household_Income]]-Global_Household_Financial_Dyna[[#This Row],[Estimated_Taxes]]</f>
        <v>731.66</v>
      </c>
      <c r="L4183" s="1">
        <f>Global_Household_Financial_Dyna[[#This Row],[Monthly_Savings]]/Global_Household_Financial_Dyna[[#This Row],[Net Income]]</f>
        <v>-9.0793537982122863E-2</v>
      </c>
      <c r="M4183" s="2">
        <f>Global_Household_Financial_Dyna[[#This Row],[Monthly_Expenses]]/Global_Household_Financial_Dyna[[#This Row],[Net Income]]</f>
        <v>1.0907798704316214</v>
      </c>
      <c r="N4183" t="str">
        <f>IF(Global_Household_Financial_Dyna[[#This Row],[Monthly_Savings]]&lt;0,"High Risk", IF(Global_Household_Financial_Dyna[[#This Row],[Savings Rate%]]&lt;0.1, "Medium", "Safe"))</f>
        <v>High Risk</v>
      </c>
      <c r="O4183">
        <f>Global_Household_Financial_Dyna[[#This Row],[Total_Household_Income]]/Global_Household_Financial_Dyna[[#This Row],[Family_Size]]</f>
        <v>430.39</v>
      </c>
      <c r="P4183" s="2">
        <f t="shared" si="130"/>
        <v>0.39788995363055785</v>
      </c>
      <c r="Q4183" s="2">
        <f t="shared" si="131"/>
        <v>-0.48868349161268071</v>
      </c>
      <c r="R4183" s="2" t="str">
        <f>IF(Global_Household_Financial_Dyna[[#This Row],[Vs country_Average]]&lt;-0.2, "Underperformer", IF(Global_Household_Financial_Dyna[[#This Row],[Vs country_Average]]&gt;0.2, "Outperformer", "Normal"))</f>
        <v>Underperformer</v>
      </c>
      <c r="S41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-26.526000000000003</v>
      </c>
      <c r="T41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13.378</v>
      </c>
      <c r="U41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53.281999999999996</v>
      </c>
      <c r="V41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93.186000000000007</v>
      </c>
    </row>
    <row r="4184" spans="1:22" x14ac:dyDescent="0.3">
      <c r="A4184">
        <v>4195</v>
      </c>
      <c r="B4184" t="s">
        <v>16</v>
      </c>
      <c r="C4184" t="s">
        <v>17</v>
      </c>
      <c r="D4184">
        <v>8</v>
      </c>
      <c r="E4184">
        <v>3</v>
      </c>
      <c r="F4184">
        <v>4388.6499999999996</v>
      </c>
      <c r="G4184">
        <v>10329.709999999999</v>
      </c>
      <c r="H4184">
        <v>4131.8900000000003</v>
      </c>
      <c r="I4184">
        <v>5623.34</v>
      </c>
      <c r="J4184">
        <v>574.49</v>
      </c>
      <c r="K4184">
        <f>Global_Household_Financial_Dyna[[#This Row],[Total_Household_Income]]-Global_Household_Financial_Dyna[[#This Row],[Estimated_Taxes]]</f>
        <v>6197.8199999999988</v>
      </c>
      <c r="L4184" s="1">
        <f>Global_Household_Financial_Dyna[[#This Row],[Monthly_Savings]]/Global_Household_Financial_Dyna[[#This Row],[Net Income]]</f>
        <v>9.2692269217240914E-2</v>
      </c>
      <c r="M4184" s="2">
        <f>Global_Household_Financial_Dyna[[#This Row],[Monthly_Expenses]]/Global_Household_Financial_Dyna[[#This Row],[Net Income]]</f>
        <v>0.90730934425330212</v>
      </c>
      <c r="N4184" t="str">
        <f>IF(Global_Household_Financial_Dyna[[#This Row],[Monthly_Savings]]&lt;0,"High Risk", IF(Global_Household_Financial_Dyna[[#This Row],[Savings Rate%]]&lt;0.1, "Medium", "Safe"))</f>
        <v>Medium</v>
      </c>
      <c r="O4184">
        <f>Global_Household_Financial_Dyna[[#This Row],[Total_Household_Income]]/Global_Household_Financial_Dyna[[#This Row],[Family_Size]]</f>
        <v>1291.2137499999999</v>
      </c>
      <c r="P4184" s="2">
        <f t="shared" si="130"/>
        <v>0.15879799892000862</v>
      </c>
      <c r="Q4184" s="2">
        <f t="shared" si="131"/>
        <v>-6.6105729702767707E-2</v>
      </c>
      <c r="R4184" s="2" t="str">
        <f>IF(Global_Household_Financial_Dyna[[#This Row],[Vs country_Average]]&lt;-0.2, "Underperformer", IF(Global_Household_Financial_Dyna[[#This Row],[Vs country_Average]]&gt;0.2, "Outperformer", "Normal"))</f>
        <v>Normal</v>
      </c>
      <c r="S41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574.49</v>
      </c>
      <c r="T41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574.49</v>
      </c>
      <c r="U41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574.49</v>
      </c>
      <c r="V41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574.49</v>
      </c>
    </row>
    <row r="4185" spans="1:22" x14ac:dyDescent="0.3">
      <c r="A4185">
        <v>4196</v>
      </c>
      <c r="B4185" t="s">
        <v>18</v>
      </c>
      <c r="C4185" t="s">
        <v>20</v>
      </c>
      <c r="D4185">
        <v>6</v>
      </c>
      <c r="E4185">
        <v>3</v>
      </c>
      <c r="F4185">
        <v>5231.87</v>
      </c>
      <c r="G4185">
        <v>11131.62</v>
      </c>
      <c r="H4185">
        <v>3005.54</v>
      </c>
      <c r="I4185">
        <v>3781.94</v>
      </c>
      <c r="J4185">
        <v>4344.1400000000003</v>
      </c>
      <c r="K4185">
        <f>Global_Household_Financial_Dyna[[#This Row],[Total_Household_Income]]-Global_Household_Financial_Dyna[[#This Row],[Estimated_Taxes]]</f>
        <v>8126.0800000000008</v>
      </c>
      <c r="L4185" s="1">
        <f>Global_Household_Financial_Dyna[[#This Row],[Monthly_Savings]]/Global_Household_Financial_Dyna[[#This Row],[Net Income]]</f>
        <v>0.53459232495865161</v>
      </c>
      <c r="M4185" s="2">
        <f>Global_Household_Financial_Dyna[[#This Row],[Monthly_Expenses]]/Global_Household_Financial_Dyna[[#This Row],[Net Income]]</f>
        <v>0.46540767504134833</v>
      </c>
      <c r="N4185" t="str">
        <f>IF(Global_Household_Financial_Dyna[[#This Row],[Monthly_Savings]]&lt;0,"High Risk", IF(Global_Household_Financial_Dyna[[#This Row],[Savings Rate%]]&lt;0.1, "Medium", "Safe"))</f>
        <v>Safe</v>
      </c>
      <c r="O4185">
        <f>Global_Household_Financial_Dyna[[#This Row],[Total_Household_Income]]/Global_Household_Financial_Dyna[[#This Row],[Family_Size]]</f>
        <v>1855.2700000000002</v>
      </c>
      <c r="P4185" s="2">
        <f t="shared" si="130"/>
        <v>0.32336204947805613</v>
      </c>
      <c r="Q4185" s="2">
        <f t="shared" si="131"/>
        <v>0.21123027548059548</v>
      </c>
      <c r="R4185" s="2" t="str">
        <f>IF(Global_Household_Financial_Dyna[[#This Row],[Vs country_Average]]&lt;-0.2, "Underperformer", IF(Global_Household_Financial_Dyna[[#This Row],[Vs country_Average]]&gt;0.2, "Outperformer", "Normal"))</f>
        <v>Outperformer</v>
      </c>
      <c r="S41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4344.1400000000003</v>
      </c>
      <c r="T41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4344.1400000000003</v>
      </c>
      <c r="U41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4344.1400000000003</v>
      </c>
      <c r="V41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4344.1400000000003</v>
      </c>
    </row>
    <row r="4186" spans="1:22" x14ac:dyDescent="0.3">
      <c r="A4186">
        <v>4197</v>
      </c>
      <c r="B4186" t="s">
        <v>18</v>
      </c>
      <c r="C4186" t="s">
        <v>19</v>
      </c>
      <c r="D4186">
        <v>6</v>
      </c>
      <c r="E4186">
        <v>2</v>
      </c>
      <c r="F4186">
        <v>2451.33</v>
      </c>
      <c r="G4186">
        <v>4091.82</v>
      </c>
      <c r="H4186">
        <v>900.2</v>
      </c>
      <c r="I4186">
        <v>3106.24</v>
      </c>
      <c r="J4186">
        <v>85.37</v>
      </c>
      <c r="K4186">
        <f>Global_Household_Financial_Dyna[[#This Row],[Total_Household_Income]]-Global_Household_Financial_Dyna[[#This Row],[Estimated_Taxes]]</f>
        <v>3191.62</v>
      </c>
      <c r="L4186" s="1">
        <f>Global_Household_Financial_Dyna[[#This Row],[Monthly_Savings]]/Global_Household_Financial_Dyna[[#This Row],[Net Income]]</f>
        <v>2.6748171774835353E-2</v>
      </c>
      <c r="M4186" s="2">
        <f>Global_Household_Financial_Dyna[[#This Row],[Monthly_Expenses]]/Global_Household_Financial_Dyna[[#This Row],[Net Income]]</f>
        <v>0.97324869502008382</v>
      </c>
      <c r="N4186" t="str">
        <f>IF(Global_Household_Financial_Dyna[[#This Row],[Monthly_Savings]]&lt;0,"High Risk", IF(Global_Household_Financial_Dyna[[#This Row],[Savings Rate%]]&lt;0.1, "Medium", "Safe"))</f>
        <v>Medium</v>
      </c>
      <c r="O4186">
        <f>Global_Household_Financial_Dyna[[#This Row],[Total_Household_Income]]/Global_Household_Financial_Dyna[[#This Row],[Family_Size]]</f>
        <v>681.97</v>
      </c>
      <c r="P4186" s="2">
        <f t="shared" si="130"/>
        <v>0.32336204947805613</v>
      </c>
      <c r="Q4186" s="2">
        <f t="shared" si="131"/>
        <v>-0.29661387770322079</v>
      </c>
      <c r="R4186" s="2" t="str">
        <f>IF(Global_Household_Financial_Dyna[[#This Row],[Vs country_Average]]&lt;-0.2, "Underperformer", IF(Global_Household_Financial_Dyna[[#This Row],[Vs country_Average]]&gt;0.2, "Outperformer", "Normal"))</f>
        <v>Underperformer</v>
      </c>
      <c r="S41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85.37</v>
      </c>
      <c r="T41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85.37</v>
      </c>
      <c r="U41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85.37</v>
      </c>
      <c r="V41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85.37</v>
      </c>
    </row>
    <row r="4187" spans="1:22" x14ac:dyDescent="0.3">
      <c r="A4187">
        <v>4198</v>
      </c>
      <c r="B4187" t="s">
        <v>10</v>
      </c>
      <c r="C4187" t="s">
        <v>22</v>
      </c>
      <c r="D4187">
        <v>4</v>
      </c>
      <c r="E4187">
        <v>3</v>
      </c>
      <c r="F4187">
        <v>114.57</v>
      </c>
      <c r="G4187">
        <v>249.9</v>
      </c>
      <c r="H4187">
        <v>24.99</v>
      </c>
      <c r="I4187">
        <v>237.15</v>
      </c>
      <c r="J4187">
        <v>-12.25</v>
      </c>
      <c r="K4187">
        <f>Global_Household_Financial_Dyna[[#This Row],[Total_Household_Income]]-Global_Household_Financial_Dyna[[#This Row],[Estimated_Taxes]]</f>
        <v>224.91</v>
      </c>
      <c r="L4187" s="1">
        <f>Global_Household_Financial_Dyna[[#This Row],[Monthly_Savings]]/Global_Household_Financial_Dyna[[#This Row],[Net Income]]</f>
        <v>-5.4466230936819175E-2</v>
      </c>
      <c r="M4187" s="2">
        <f>Global_Household_Financial_Dyna[[#This Row],[Monthly_Expenses]]/Global_Household_Financial_Dyna[[#This Row],[Net Income]]</f>
        <v>1.0544217687074831</v>
      </c>
      <c r="N4187" t="str">
        <f>IF(Global_Household_Financial_Dyna[[#This Row],[Monthly_Savings]]&lt;0,"High Risk", IF(Global_Household_Financial_Dyna[[#This Row],[Savings Rate%]]&lt;0.1, "Medium", "Safe"))</f>
        <v>High Risk</v>
      </c>
      <c r="O4187">
        <f>Global_Household_Financial_Dyna[[#This Row],[Total_Household_Income]]/Global_Household_Financial_Dyna[[#This Row],[Family_Size]]</f>
        <v>62.475000000000001</v>
      </c>
      <c r="P4187" s="2">
        <f t="shared" si="130"/>
        <v>0.42077341556833553</v>
      </c>
      <c r="Q4187" s="2">
        <f t="shared" si="131"/>
        <v>-0.47523964650515471</v>
      </c>
      <c r="R4187" s="2" t="str">
        <f>IF(Global_Household_Financial_Dyna[[#This Row],[Vs country_Average]]&lt;-0.2, "Underperformer", IF(Global_Household_Financial_Dyna[[#This Row],[Vs country_Average]]&gt;0.2, "Outperformer", "Normal"))</f>
        <v>Underperformer</v>
      </c>
      <c r="S41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-0.39249999999999829</v>
      </c>
      <c r="T41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11.465</v>
      </c>
      <c r="U41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23.322499999999998</v>
      </c>
      <c r="V41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35.18</v>
      </c>
    </row>
    <row r="4188" spans="1:22" x14ac:dyDescent="0.3">
      <c r="A4188">
        <v>4199</v>
      </c>
      <c r="B4188" t="s">
        <v>10</v>
      </c>
      <c r="C4188" t="s">
        <v>11</v>
      </c>
      <c r="D4188">
        <v>6</v>
      </c>
      <c r="E4188">
        <v>3</v>
      </c>
      <c r="F4188">
        <v>507.89</v>
      </c>
      <c r="G4188">
        <v>1135.92</v>
      </c>
      <c r="H4188">
        <v>113.59</v>
      </c>
      <c r="I4188">
        <v>581.66</v>
      </c>
      <c r="J4188">
        <v>440.67</v>
      </c>
      <c r="K4188">
        <f>Global_Household_Financial_Dyna[[#This Row],[Total_Household_Income]]-Global_Household_Financial_Dyna[[#This Row],[Estimated_Taxes]]</f>
        <v>1022.33</v>
      </c>
      <c r="L4188" s="1">
        <f>Global_Household_Financial_Dyna[[#This Row],[Monthly_Savings]]/Global_Household_Financial_Dyna[[#This Row],[Net Income]]</f>
        <v>0.43104477027965532</v>
      </c>
      <c r="M4188" s="2">
        <f>Global_Household_Financial_Dyna[[#This Row],[Monthly_Expenses]]/Global_Household_Financial_Dyna[[#This Row],[Net Income]]</f>
        <v>0.56895522972034462</v>
      </c>
      <c r="N4188" t="str">
        <f>IF(Global_Household_Financial_Dyna[[#This Row],[Monthly_Savings]]&lt;0,"High Risk", IF(Global_Household_Financial_Dyna[[#This Row],[Savings Rate%]]&lt;0.1, "Medium", "Safe"))</f>
        <v>Safe</v>
      </c>
      <c r="O4188">
        <f>Global_Household_Financial_Dyna[[#This Row],[Total_Household_Income]]/Global_Household_Financial_Dyna[[#This Row],[Family_Size]]</f>
        <v>189.32000000000002</v>
      </c>
      <c r="P4188" s="2">
        <f t="shared" si="130"/>
        <v>0.42077341556833553</v>
      </c>
      <c r="Q4188" s="2">
        <f t="shared" si="131"/>
        <v>1.0271354711319791E-2</v>
      </c>
      <c r="R4188" s="2" t="str">
        <f>IF(Global_Household_Financial_Dyna[[#This Row],[Vs country_Average]]&lt;-0.2, "Underperformer", IF(Global_Household_Financial_Dyna[[#This Row],[Vs country_Average]]&gt;0.2, "Outperformer", "Normal"))</f>
        <v>Normal</v>
      </c>
      <c r="S41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440.67</v>
      </c>
      <c r="T41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440.67</v>
      </c>
      <c r="U41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440.67</v>
      </c>
      <c r="V41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440.67</v>
      </c>
    </row>
    <row r="4189" spans="1:22" x14ac:dyDescent="0.3">
      <c r="A4189">
        <v>4200</v>
      </c>
      <c r="B4189" t="s">
        <v>16</v>
      </c>
      <c r="C4189" t="s">
        <v>21</v>
      </c>
      <c r="D4189">
        <v>3</v>
      </c>
      <c r="E4189">
        <v>1</v>
      </c>
      <c r="F4189">
        <v>6918.41</v>
      </c>
      <c r="G4189">
        <v>6918.41</v>
      </c>
      <c r="H4189">
        <v>2421.44</v>
      </c>
      <c r="I4189">
        <v>2564.15</v>
      </c>
      <c r="J4189">
        <v>1932.81</v>
      </c>
      <c r="K4189">
        <f>Global_Household_Financial_Dyna[[#This Row],[Total_Household_Income]]-Global_Household_Financial_Dyna[[#This Row],[Estimated_Taxes]]</f>
        <v>4496.9699999999993</v>
      </c>
      <c r="L4189" s="1">
        <f>Global_Household_Financial_Dyna[[#This Row],[Monthly_Savings]]/Global_Household_Financial_Dyna[[#This Row],[Net Income]]</f>
        <v>0.42980273384078616</v>
      </c>
      <c r="M4189" s="2">
        <f>Global_Household_Financial_Dyna[[#This Row],[Monthly_Expenses]]/Global_Household_Financial_Dyna[[#This Row],[Net Income]]</f>
        <v>0.57019504243968722</v>
      </c>
      <c r="N4189" t="str">
        <f>IF(Global_Household_Financial_Dyna[[#This Row],[Monthly_Savings]]&lt;0,"High Risk", IF(Global_Household_Financial_Dyna[[#This Row],[Savings Rate%]]&lt;0.1, "Medium", "Safe"))</f>
        <v>Safe</v>
      </c>
      <c r="O4189">
        <f>Global_Household_Financial_Dyna[[#This Row],[Total_Household_Income]]/Global_Household_Financial_Dyna[[#This Row],[Family_Size]]</f>
        <v>2306.1366666666668</v>
      </c>
      <c r="P4189" s="2">
        <f t="shared" si="130"/>
        <v>0.15879799892000862</v>
      </c>
      <c r="Q4189" s="2">
        <f t="shared" si="131"/>
        <v>0.27100473492077753</v>
      </c>
      <c r="R4189" s="2" t="str">
        <f>IF(Global_Household_Financial_Dyna[[#This Row],[Vs country_Average]]&lt;-0.2, "Underperformer", IF(Global_Household_Financial_Dyna[[#This Row],[Vs country_Average]]&gt;0.2, "Outperformer", "Normal"))</f>
        <v>Outperformer</v>
      </c>
      <c r="S41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1932.81</v>
      </c>
      <c r="T41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1932.81</v>
      </c>
      <c r="U41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1932.81</v>
      </c>
      <c r="V41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1932.81</v>
      </c>
    </row>
    <row r="4190" spans="1:22" x14ac:dyDescent="0.3">
      <c r="A4190">
        <v>4201</v>
      </c>
      <c r="B4190" t="s">
        <v>14</v>
      </c>
      <c r="C4190" t="s">
        <v>15</v>
      </c>
      <c r="D4190">
        <v>6</v>
      </c>
      <c r="E4190">
        <v>3</v>
      </c>
      <c r="F4190">
        <v>1231.97</v>
      </c>
      <c r="G4190">
        <v>2617.61</v>
      </c>
      <c r="H4190">
        <v>392.64</v>
      </c>
      <c r="I4190">
        <v>1585.26</v>
      </c>
      <c r="J4190">
        <v>639.71</v>
      </c>
      <c r="K4190">
        <f>Global_Household_Financial_Dyna[[#This Row],[Total_Household_Income]]-Global_Household_Financial_Dyna[[#This Row],[Estimated_Taxes]]</f>
        <v>2224.9700000000003</v>
      </c>
      <c r="L4190" s="1">
        <f>Global_Household_Financial_Dyna[[#This Row],[Monthly_Savings]]/Global_Household_Financial_Dyna[[#This Row],[Net Income]]</f>
        <v>0.28751398895266</v>
      </c>
      <c r="M4190" s="2">
        <f>Global_Household_Financial_Dyna[[#This Row],[Monthly_Expenses]]/Global_Household_Financial_Dyna[[#This Row],[Net Income]]</f>
        <v>0.71248601104733988</v>
      </c>
      <c r="N4190" t="str">
        <f>IF(Global_Household_Financial_Dyna[[#This Row],[Monthly_Savings]]&lt;0,"High Risk", IF(Global_Household_Financial_Dyna[[#This Row],[Savings Rate%]]&lt;0.1, "Medium", "Safe"))</f>
        <v>Safe</v>
      </c>
      <c r="O4190">
        <f>Global_Household_Financial_Dyna[[#This Row],[Total_Household_Income]]/Global_Household_Financial_Dyna[[#This Row],[Family_Size]]</f>
        <v>436.26833333333337</v>
      </c>
      <c r="P4190" s="2">
        <f t="shared" si="130"/>
        <v>0.39788995363055785</v>
      </c>
      <c r="Q4190" s="2">
        <f t="shared" si="131"/>
        <v>-0.11037596467789784</v>
      </c>
      <c r="R4190" s="2" t="str">
        <f>IF(Global_Household_Financial_Dyna[[#This Row],[Vs country_Average]]&lt;-0.2, "Underperformer", IF(Global_Household_Financial_Dyna[[#This Row],[Vs country_Average]]&gt;0.2, "Outperformer", "Normal"))</f>
        <v>Normal</v>
      </c>
      <c r="S41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639.71</v>
      </c>
      <c r="T41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639.71</v>
      </c>
      <c r="U41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639.71</v>
      </c>
      <c r="V41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639.71</v>
      </c>
    </row>
    <row r="4191" spans="1:22" x14ac:dyDescent="0.3">
      <c r="A4191">
        <v>4202</v>
      </c>
      <c r="B4191" t="s">
        <v>18</v>
      </c>
      <c r="C4191" t="s">
        <v>20</v>
      </c>
      <c r="D4191">
        <v>5</v>
      </c>
      <c r="E4191">
        <v>3</v>
      </c>
      <c r="F4191">
        <v>6357.43</v>
      </c>
      <c r="G4191">
        <v>12755.84</v>
      </c>
      <c r="H4191">
        <v>3444.08</v>
      </c>
      <c r="I4191">
        <v>2613.35</v>
      </c>
      <c r="J4191">
        <v>6698.41</v>
      </c>
      <c r="K4191">
        <f>Global_Household_Financial_Dyna[[#This Row],[Total_Household_Income]]-Global_Household_Financial_Dyna[[#This Row],[Estimated_Taxes]]</f>
        <v>9311.76</v>
      </c>
      <c r="L4191" s="1">
        <f>Global_Household_Financial_Dyna[[#This Row],[Monthly_Savings]]/Global_Household_Financial_Dyna[[#This Row],[Net Income]]</f>
        <v>0.71934951072622144</v>
      </c>
      <c r="M4191" s="2">
        <f>Global_Household_Financial_Dyna[[#This Row],[Monthly_Expenses]]/Global_Household_Financial_Dyna[[#This Row],[Net Income]]</f>
        <v>0.2806504892737785</v>
      </c>
      <c r="N4191" t="str">
        <f>IF(Global_Household_Financial_Dyna[[#This Row],[Monthly_Savings]]&lt;0,"High Risk", IF(Global_Household_Financial_Dyna[[#This Row],[Savings Rate%]]&lt;0.1, "Medium", "Safe"))</f>
        <v>Safe</v>
      </c>
      <c r="O4191">
        <f>Global_Household_Financial_Dyna[[#This Row],[Total_Household_Income]]/Global_Household_Financial_Dyna[[#This Row],[Family_Size]]</f>
        <v>2551.1680000000001</v>
      </c>
      <c r="P4191" s="2">
        <f t="shared" si="130"/>
        <v>0.32336204947805613</v>
      </c>
      <c r="Q4191" s="2">
        <f t="shared" si="131"/>
        <v>0.39598746124816531</v>
      </c>
      <c r="R4191" s="2" t="str">
        <f>IF(Global_Household_Financial_Dyna[[#This Row],[Vs country_Average]]&lt;-0.2, "Underperformer", IF(Global_Household_Financial_Dyna[[#This Row],[Vs country_Average]]&gt;0.2, "Outperformer", "Normal"))</f>
        <v>Outperformer</v>
      </c>
      <c r="S41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6698.41</v>
      </c>
      <c r="T41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6698.41</v>
      </c>
      <c r="U41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6698.41</v>
      </c>
      <c r="V41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6698.41</v>
      </c>
    </row>
    <row r="4192" spans="1:22" x14ac:dyDescent="0.3">
      <c r="A4192">
        <v>4203</v>
      </c>
      <c r="B4192" t="s">
        <v>18</v>
      </c>
      <c r="C4192" t="s">
        <v>19</v>
      </c>
      <c r="D4192">
        <v>7</v>
      </c>
      <c r="E4192">
        <v>3</v>
      </c>
      <c r="F4192">
        <v>1614.88</v>
      </c>
      <c r="G4192">
        <v>3681.85</v>
      </c>
      <c r="H4192">
        <v>810.01</v>
      </c>
      <c r="I4192">
        <v>3494.08</v>
      </c>
      <c r="J4192">
        <v>-622.23</v>
      </c>
      <c r="K4192">
        <f>Global_Household_Financial_Dyna[[#This Row],[Total_Household_Income]]-Global_Household_Financial_Dyna[[#This Row],[Estimated_Taxes]]</f>
        <v>2871.84</v>
      </c>
      <c r="L4192" s="1">
        <f>Global_Household_Financial_Dyna[[#This Row],[Monthly_Savings]]/Global_Household_Financial_Dyna[[#This Row],[Net Income]]</f>
        <v>-0.21666597024903894</v>
      </c>
      <c r="M4192" s="2">
        <f>Global_Household_Financial_Dyna[[#This Row],[Monthly_Expenses]]/Global_Household_Financial_Dyna[[#This Row],[Net Income]]</f>
        <v>1.2166694523371775</v>
      </c>
      <c r="N4192" t="str">
        <f>IF(Global_Household_Financial_Dyna[[#This Row],[Monthly_Savings]]&lt;0,"High Risk", IF(Global_Household_Financial_Dyna[[#This Row],[Savings Rate%]]&lt;0.1, "Medium", "Safe"))</f>
        <v>High Risk</v>
      </c>
      <c r="O4192">
        <f>Global_Household_Financial_Dyna[[#This Row],[Total_Household_Income]]/Global_Household_Financial_Dyna[[#This Row],[Family_Size]]</f>
        <v>525.9785714285714</v>
      </c>
      <c r="P4192" s="2">
        <f t="shared" si="130"/>
        <v>0.32336204947805613</v>
      </c>
      <c r="Q4192" s="2">
        <f t="shared" si="131"/>
        <v>-0.54002801972709502</v>
      </c>
      <c r="R4192" s="2" t="str">
        <f>IF(Global_Household_Financial_Dyna[[#This Row],[Vs country_Average]]&lt;-0.2, "Underperformer", IF(Global_Household_Financial_Dyna[[#This Row],[Vs country_Average]]&gt;0.2, "Outperformer", "Normal"))</f>
        <v>Underperformer</v>
      </c>
      <c r="S41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-447.52600000000001</v>
      </c>
      <c r="T41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-272.822</v>
      </c>
      <c r="U41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-98.118000000000052</v>
      </c>
      <c r="V41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76.586000000000013</v>
      </c>
    </row>
    <row r="4193" spans="1:22" x14ac:dyDescent="0.3">
      <c r="A4193">
        <v>4204</v>
      </c>
      <c r="B4193" t="s">
        <v>12</v>
      </c>
      <c r="C4193" t="s">
        <v>13</v>
      </c>
      <c r="D4193">
        <v>8</v>
      </c>
      <c r="E4193">
        <v>1</v>
      </c>
      <c r="F4193">
        <v>5285.04</v>
      </c>
      <c r="G4193">
        <v>5285.04</v>
      </c>
      <c r="H4193">
        <v>1321.26</v>
      </c>
      <c r="I4193">
        <v>5015.5</v>
      </c>
      <c r="J4193">
        <v>-1051.72</v>
      </c>
      <c r="K4193">
        <f>Global_Household_Financial_Dyna[[#This Row],[Total_Household_Income]]-Global_Household_Financial_Dyna[[#This Row],[Estimated_Taxes]]</f>
        <v>3963.7799999999997</v>
      </c>
      <c r="L4193" s="1">
        <f>Global_Household_Financial_Dyna[[#This Row],[Monthly_Savings]]/Global_Household_Financial_Dyna[[#This Row],[Net Income]]</f>
        <v>-0.26533258657140407</v>
      </c>
      <c r="M4193" s="2">
        <f>Global_Household_Financial_Dyna[[#This Row],[Monthly_Expenses]]/Global_Household_Financial_Dyna[[#This Row],[Net Income]]</f>
        <v>1.2653325865714042</v>
      </c>
      <c r="N4193" t="str">
        <f>IF(Global_Household_Financial_Dyna[[#This Row],[Monthly_Savings]]&lt;0,"High Risk", IF(Global_Household_Financial_Dyna[[#This Row],[Savings Rate%]]&lt;0.1, "Medium", "Safe"))</f>
        <v>High Risk</v>
      </c>
      <c r="O4193">
        <f>Global_Household_Financial_Dyna[[#This Row],[Total_Household_Income]]/Global_Household_Financial_Dyna[[#This Row],[Family_Size]]</f>
        <v>660.63</v>
      </c>
      <c r="P4193" s="2">
        <f t="shared" si="130"/>
        <v>0.30718716818024266</v>
      </c>
      <c r="Q4193" s="2">
        <f t="shared" si="131"/>
        <v>-0.57251975475164674</v>
      </c>
      <c r="R4193" s="2" t="str">
        <f>IF(Global_Household_Financial_Dyna[[#This Row],[Vs country_Average]]&lt;-0.2, "Underperformer", IF(Global_Household_Financial_Dyna[[#This Row],[Vs country_Average]]&gt;0.2, "Outperformer", "Normal"))</f>
        <v>Underperformer</v>
      </c>
      <c r="S41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-800.94500000000005</v>
      </c>
      <c r="T41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-550.16999999999996</v>
      </c>
      <c r="U41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-299.39499999999998</v>
      </c>
      <c r="V41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-48.619999999999891</v>
      </c>
    </row>
    <row r="4194" spans="1:22" x14ac:dyDescent="0.3">
      <c r="A4194">
        <v>4205</v>
      </c>
      <c r="B4194" t="s">
        <v>18</v>
      </c>
      <c r="C4194" t="s">
        <v>19</v>
      </c>
      <c r="D4194">
        <v>3</v>
      </c>
      <c r="E4194">
        <v>3</v>
      </c>
      <c r="F4194">
        <v>5645.58</v>
      </c>
      <c r="G4194">
        <v>11804.65</v>
      </c>
      <c r="H4194">
        <v>3187.25</v>
      </c>
      <c r="I4194">
        <v>2205.8000000000002</v>
      </c>
      <c r="J4194">
        <v>6411.6</v>
      </c>
      <c r="K4194">
        <f>Global_Household_Financial_Dyna[[#This Row],[Total_Household_Income]]-Global_Household_Financial_Dyna[[#This Row],[Estimated_Taxes]]</f>
        <v>8617.4</v>
      </c>
      <c r="L4194" s="1">
        <f>Global_Household_Financial_Dyna[[#This Row],[Monthly_Savings]]/Global_Household_Financial_Dyna[[#This Row],[Net Income]]</f>
        <v>0.74402952166546765</v>
      </c>
      <c r="M4194" s="2">
        <f>Global_Household_Financial_Dyna[[#This Row],[Monthly_Expenses]]/Global_Household_Financial_Dyna[[#This Row],[Net Income]]</f>
        <v>0.25597047833453251</v>
      </c>
      <c r="N4194" t="str">
        <f>IF(Global_Household_Financial_Dyna[[#This Row],[Monthly_Savings]]&lt;0,"High Risk", IF(Global_Household_Financial_Dyna[[#This Row],[Savings Rate%]]&lt;0.1, "Medium", "Safe"))</f>
        <v>Safe</v>
      </c>
      <c r="O4194">
        <f>Global_Household_Financial_Dyna[[#This Row],[Total_Household_Income]]/Global_Household_Financial_Dyna[[#This Row],[Family_Size]]</f>
        <v>3934.8833333333332</v>
      </c>
      <c r="P4194" s="2">
        <f t="shared" si="130"/>
        <v>0.32336204947805613</v>
      </c>
      <c r="Q4194" s="2">
        <f t="shared" si="131"/>
        <v>0.42066747218741152</v>
      </c>
      <c r="R4194" s="2" t="str">
        <f>IF(Global_Household_Financial_Dyna[[#This Row],[Vs country_Average]]&lt;-0.2, "Underperformer", IF(Global_Household_Financial_Dyna[[#This Row],[Vs country_Average]]&gt;0.2, "Outperformer", "Normal"))</f>
        <v>Outperformer</v>
      </c>
      <c r="S41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6411.6</v>
      </c>
      <c r="T41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6411.6</v>
      </c>
      <c r="U41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6411.6</v>
      </c>
      <c r="V41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6411.6</v>
      </c>
    </row>
    <row r="4195" spans="1:22" x14ac:dyDescent="0.3">
      <c r="A4195">
        <v>4206</v>
      </c>
      <c r="B4195" t="s">
        <v>10</v>
      </c>
      <c r="C4195" t="s">
        <v>22</v>
      </c>
      <c r="D4195">
        <v>4</v>
      </c>
      <c r="E4195">
        <v>3</v>
      </c>
      <c r="F4195">
        <v>1296.99</v>
      </c>
      <c r="G4195">
        <v>2735.59</v>
      </c>
      <c r="H4195">
        <v>273.56</v>
      </c>
      <c r="I4195">
        <v>485.27</v>
      </c>
      <c r="J4195">
        <v>1976.75</v>
      </c>
      <c r="K4195">
        <f>Global_Household_Financial_Dyna[[#This Row],[Total_Household_Income]]-Global_Household_Financial_Dyna[[#This Row],[Estimated_Taxes]]</f>
        <v>2462.0300000000002</v>
      </c>
      <c r="L4195" s="1">
        <f>Global_Household_Financial_Dyna[[#This Row],[Monthly_Savings]]/Global_Household_Financial_Dyna[[#This Row],[Net Income]]</f>
        <v>0.80289435953258081</v>
      </c>
      <c r="M4195" s="2">
        <f>Global_Household_Financial_Dyna[[#This Row],[Monthly_Expenses]]/Global_Household_Financial_Dyna[[#This Row],[Net Income]]</f>
        <v>0.19710157877848763</v>
      </c>
      <c r="N4195" t="str">
        <f>IF(Global_Household_Financial_Dyna[[#This Row],[Monthly_Savings]]&lt;0,"High Risk", IF(Global_Household_Financial_Dyna[[#This Row],[Savings Rate%]]&lt;0.1, "Medium", "Safe"))</f>
        <v>Safe</v>
      </c>
      <c r="O4195">
        <f>Global_Household_Financial_Dyna[[#This Row],[Total_Household_Income]]/Global_Household_Financial_Dyna[[#This Row],[Family_Size]]</f>
        <v>683.89750000000004</v>
      </c>
      <c r="P4195" s="2">
        <f t="shared" si="130"/>
        <v>0.42077341556833553</v>
      </c>
      <c r="Q4195" s="2">
        <f t="shared" si="131"/>
        <v>0.38212094396424529</v>
      </c>
      <c r="R4195" s="2" t="str">
        <f>IF(Global_Household_Financial_Dyna[[#This Row],[Vs country_Average]]&lt;-0.2, "Underperformer", IF(Global_Household_Financial_Dyna[[#This Row],[Vs country_Average]]&gt;0.2, "Outperformer", "Normal"))</f>
        <v>Outperformer</v>
      </c>
      <c r="S41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1976.75</v>
      </c>
      <c r="T41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1976.75</v>
      </c>
      <c r="U41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1976.75</v>
      </c>
      <c r="V41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1976.75</v>
      </c>
    </row>
    <row r="4196" spans="1:22" x14ac:dyDescent="0.3">
      <c r="A4196">
        <v>4207</v>
      </c>
      <c r="B4196" t="s">
        <v>16</v>
      </c>
      <c r="C4196" t="s">
        <v>21</v>
      </c>
      <c r="D4196">
        <v>5</v>
      </c>
      <c r="E4196">
        <v>3</v>
      </c>
      <c r="F4196">
        <v>7088.61</v>
      </c>
      <c r="G4196">
        <v>15111.35</v>
      </c>
      <c r="H4196">
        <v>6044.54</v>
      </c>
      <c r="I4196">
        <v>4408.1499999999996</v>
      </c>
      <c r="J4196">
        <v>4658.66</v>
      </c>
      <c r="K4196">
        <f>Global_Household_Financial_Dyna[[#This Row],[Total_Household_Income]]-Global_Household_Financial_Dyna[[#This Row],[Estimated_Taxes]]</f>
        <v>9066.8100000000013</v>
      </c>
      <c r="L4196" s="1">
        <f>Global_Household_Financial_Dyna[[#This Row],[Monthly_Savings]]/Global_Household_Financial_Dyna[[#This Row],[Net Income]]</f>
        <v>0.51381467131218139</v>
      </c>
      <c r="M4196" s="2">
        <f>Global_Household_Financial_Dyna[[#This Row],[Monthly_Expenses]]/Global_Household_Financial_Dyna[[#This Row],[Net Income]]</f>
        <v>0.48618532868781844</v>
      </c>
      <c r="N4196" t="str">
        <f>IF(Global_Household_Financial_Dyna[[#This Row],[Monthly_Savings]]&lt;0,"High Risk", IF(Global_Household_Financial_Dyna[[#This Row],[Savings Rate%]]&lt;0.1, "Medium", "Safe"))</f>
        <v>Safe</v>
      </c>
      <c r="O4196">
        <f>Global_Household_Financial_Dyna[[#This Row],[Total_Household_Income]]/Global_Household_Financial_Dyna[[#This Row],[Family_Size]]</f>
        <v>3022.27</v>
      </c>
      <c r="P4196" s="2">
        <f t="shared" si="130"/>
        <v>0.15879799892000862</v>
      </c>
      <c r="Q4196" s="2">
        <f t="shared" si="131"/>
        <v>0.35501667239217277</v>
      </c>
      <c r="R4196" s="2" t="str">
        <f>IF(Global_Household_Financial_Dyna[[#This Row],[Vs country_Average]]&lt;-0.2, "Underperformer", IF(Global_Household_Financial_Dyna[[#This Row],[Vs country_Average]]&gt;0.2, "Outperformer", "Normal"))</f>
        <v>Outperformer</v>
      </c>
      <c r="S41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4658.66</v>
      </c>
      <c r="T41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4658.66</v>
      </c>
      <c r="U41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4658.66</v>
      </c>
      <c r="V41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4658.66</v>
      </c>
    </row>
    <row r="4197" spans="1:22" x14ac:dyDescent="0.3">
      <c r="A4197">
        <v>4208</v>
      </c>
      <c r="B4197" t="s">
        <v>16</v>
      </c>
      <c r="C4197" t="s">
        <v>21</v>
      </c>
      <c r="D4197">
        <v>5</v>
      </c>
      <c r="E4197">
        <v>3</v>
      </c>
      <c r="F4197">
        <v>4073.56</v>
      </c>
      <c r="G4197">
        <v>9170.91</v>
      </c>
      <c r="H4197">
        <v>3668.36</v>
      </c>
      <c r="I4197">
        <v>4010.05</v>
      </c>
      <c r="J4197">
        <v>1492.49</v>
      </c>
      <c r="K4197">
        <f>Global_Household_Financial_Dyna[[#This Row],[Total_Household_Income]]-Global_Household_Financial_Dyna[[#This Row],[Estimated_Taxes]]</f>
        <v>5502.5499999999993</v>
      </c>
      <c r="L4197" s="1">
        <f>Global_Household_Financial_Dyna[[#This Row],[Monthly_Savings]]/Global_Household_Financial_Dyna[[#This Row],[Net Income]]</f>
        <v>0.27123606327975214</v>
      </c>
      <c r="M4197" s="2">
        <f>Global_Household_Financial_Dyna[[#This Row],[Monthly_Expenses]]/Global_Household_Financial_Dyna[[#This Row],[Net Income]]</f>
        <v>0.72876211938101443</v>
      </c>
      <c r="N4197" t="str">
        <f>IF(Global_Household_Financial_Dyna[[#This Row],[Monthly_Savings]]&lt;0,"High Risk", IF(Global_Household_Financial_Dyna[[#This Row],[Savings Rate%]]&lt;0.1, "Medium", "Safe"))</f>
        <v>Safe</v>
      </c>
      <c r="O4197">
        <f>Global_Household_Financial_Dyna[[#This Row],[Total_Household_Income]]/Global_Household_Financial_Dyna[[#This Row],[Family_Size]]</f>
        <v>1834.182</v>
      </c>
      <c r="P4197" s="2">
        <f t="shared" si="130"/>
        <v>0.15879799892000862</v>
      </c>
      <c r="Q4197" s="2">
        <f t="shared" si="131"/>
        <v>0.11243806435974352</v>
      </c>
      <c r="R4197" s="2" t="str">
        <f>IF(Global_Household_Financial_Dyna[[#This Row],[Vs country_Average]]&lt;-0.2, "Underperformer", IF(Global_Household_Financial_Dyna[[#This Row],[Vs country_Average]]&gt;0.2, "Outperformer", "Normal"))</f>
        <v>Normal</v>
      </c>
      <c r="S41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1492.49</v>
      </c>
      <c r="T41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1492.49</v>
      </c>
      <c r="U41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1492.49</v>
      </c>
      <c r="V41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1492.49</v>
      </c>
    </row>
    <row r="4198" spans="1:22" x14ac:dyDescent="0.3">
      <c r="A4198">
        <v>4209</v>
      </c>
      <c r="B4198" t="s">
        <v>18</v>
      </c>
      <c r="C4198" t="s">
        <v>20</v>
      </c>
      <c r="D4198">
        <v>7</v>
      </c>
      <c r="E4198">
        <v>3</v>
      </c>
      <c r="F4198">
        <v>4605.7299999999996</v>
      </c>
      <c r="G4198">
        <v>10279.51</v>
      </c>
      <c r="H4198">
        <v>2775.47</v>
      </c>
      <c r="I4198">
        <v>3280.3</v>
      </c>
      <c r="J4198">
        <v>4223.74</v>
      </c>
      <c r="K4198">
        <f>Global_Household_Financial_Dyna[[#This Row],[Total_Household_Income]]-Global_Household_Financial_Dyna[[#This Row],[Estimated_Taxes]]</f>
        <v>7504.0400000000009</v>
      </c>
      <c r="L4198" s="1">
        <f>Global_Household_Financial_Dyna[[#This Row],[Monthly_Savings]]/Global_Household_Financial_Dyna[[#This Row],[Net Income]]</f>
        <v>0.56286213826152298</v>
      </c>
      <c r="M4198" s="2">
        <f>Global_Household_Financial_Dyna[[#This Row],[Monthly_Expenses]]/Global_Household_Financial_Dyna[[#This Row],[Net Income]]</f>
        <v>0.43713786173847685</v>
      </c>
      <c r="N4198" t="str">
        <f>IF(Global_Household_Financial_Dyna[[#This Row],[Monthly_Savings]]&lt;0,"High Risk", IF(Global_Household_Financial_Dyna[[#This Row],[Savings Rate%]]&lt;0.1, "Medium", "Safe"))</f>
        <v>Safe</v>
      </c>
      <c r="O4198">
        <f>Global_Household_Financial_Dyna[[#This Row],[Total_Household_Income]]/Global_Household_Financial_Dyna[[#This Row],[Family_Size]]</f>
        <v>1468.5014285714285</v>
      </c>
      <c r="P4198" s="2">
        <f t="shared" si="130"/>
        <v>0.32336204947805613</v>
      </c>
      <c r="Q4198" s="2">
        <f t="shared" si="131"/>
        <v>0.23950008878346685</v>
      </c>
      <c r="R4198" s="2" t="str">
        <f>IF(Global_Household_Financial_Dyna[[#This Row],[Vs country_Average]]&lt;-0.2, "Underperformer", IF(Global_Household_Financial_Dyna[[#This Row],[Vs country_Average]]&gt;0.2, "Outperformer", "Normal"))</f>
        <v>Outperformer</v>
      </c>
      <c r="S41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4223.74</v>
      </c>
      <c r="T41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4223.74</v>
      </c>
      <c r="U41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4223.74</v>
      </c>
      <c r="V41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4223.74</v>
      </c>
    </row>
    <row r="4199" spans="1:22" x14ac:dyDescent="0.3">
      <c r="A4199">
        <v>4210</v>
      </c>
      <c r="B4199" t="s">
        <v>18</v>
      </c>
      <c r="C4199" t="s">
        <v>20</v>
      </c>
      <c r="D4199">
        <v>2</v>
      </c>
      <c r="E4199">
        <v>2</v>
      </c>
      <c r="F4199">
        <v>4343.24</v>
      </c>
      <c r="G4199">
        <v>7674.02</v>
      </c>
      <c r="H4199">
        <v>1688.28</v>
      </c>
      <c r="I4199">
        <v>1880.76</v>
      </c>
      <c r="J4199">
        <v>4104.9799999999996</v>
      </c>
      <c r="K4199">
        <f>Global_Household_Financial_Dyna[[#This Row],[Total_Household_Income]]-Global_Household_Financial_Dyna[[#This Row],[Estimated_Taxes]]</f>
        <v>5985.7400000000007</v>
      </c>
      <c r="L4199" s="1">
        <f>Global_Household_Financial_Dyna[[#This Row],[Monthly_Savings]]/Global_Household_Financial_Dyna[[#This Row],[Net Income]]</f>
        <v>0.68579323525579117</v>
      </c>
      <c r="M4199" s="2">
        <f>Global_Household_Financial_Dyna[[#This Row],[Monthly_Expenses]]/Global_Household_Financial_Dyna[[#This Row],[Net Income]]</f>
        <v>0.31420676474420872</v>
      </c>
      <c r="N4199" t="str">
        <f>IF(Global_Household_Financial_Dyna[[#This Row],[Monthly_Savings]]&lt;0,"High Risk", IF(Global_Household_Financial_Dyna[[#This Row],[Savings Rate%]]&lt;0.1, "Medium", "Safe"))</f>
        <v>Safe</v>
      </c>
      <c r="O4199">
        <f>Global_Household_Financial_Dyna[[#This Row],[Total_Household_Income]]/Global_Household_Financial_Dyna[[#This Row],[Family_Size]]</f>
        <v>3837.01</v>
      </c>
      <c r="P4199" s="2">
        <f t="shared" si="130"/>
        <v>0.32336204947805613</v>
      </c>
      <c r="Q4199" s="2">
        <f t="shared" si="131"/>
        <v>0.36243118577773503</v>
      </c>
      <c r="R4199" s="2" t="str">
        <f>IF(Global_Household_Financial_Dyna[[#This Row],[Vs country_Average]]&lt;-0.2, "Underperformer", IF(Global_Household_Financial_Dyna[[#This Row],[Vs country_Average]]&gt;0.2, "Outperformer", "Normal"))</f>
        <v>Outperformer</v>
      </c>
      <c r="S41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4104.9799999999996</v>
      </c>
      <c r="T41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4104.9799999999996</v>
      </c>
      <c r="U41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4104.9799999999996</v>
      </c>
      <c r="V41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4104.9799999999996</v>
      </c>
    </row>
    <row r="4200" spans="1:22" x14ac:dyDescent="0.3">
      <c r="A4200">
        <v>4211</v>
      </c>
      <c r="B4200" t="s">
        <v>18</v>
      </c>
      <c r="C4200" t="s">
        <v>20</v>
      </c>
      <c r="D4200">
        <v>3</v>
      </c>
      <c r="E4200">
        <v>3</v>
      </c>
      <c r="F4200">
        <v>4473.8999999999996</v>
      </c>
      <c r="G4200">
        <v>8721.17</v>
      </c>
      <c r="H4200">
        <v>2354.7199999999998</v>
      </c>
      <c r="I4200">
        <v>2649.8</v>
      </c>
      <c r="J4200">
        <v>3716.66</v>
      </c>
      <c r="K4200">
        <f>Global_Household_Financial_Dyna[[#This Row],[Total_Household_Income]]-Global_Household_Financial_Dyna[[#This Row],[Estimated_Taxes]]</f>
        <v>6366.4500000000007</v>
      </c>
      <c r="L4200" s="1">
        <f>Global_Household_Financial_Dyna[[#This Row],[Monthly_Savings]]/Global_Household_Financial_Dyna[[#This Row],[Net Income]]</f>
        <v>0.58378845353375897</v>
      </c>
      <c r="M4200" s="2">
        <f>Global_Household_Financial_Dyna[[#This Row],[Monthly_Expenses]]/Global_Household_Financial_Dyna[[#This Row],[Net Income]]</f>
        <v>0.41621311720032356</v>
      </c>
      <c r="N4200" t="str">
        <f>IF(Global_Household_Financial_Dyna[[#This Row],[Monthly_Savings]]&lt;0,"High Risk", IF(Global_Household_Financial_Dyna[[#This Row],[Savings Rate%]]&lt;0.1, "Medium", "Safe"))</f>
        <v>Safe</v>
      </c>
      <c r="O4200">
        <f>Global_Household_Financial_Dyna[[#This Row],[Total_Household_Income]]/Global_Household_Financial_Dyna[[#This Row],[Family_Size]]</f>
        <v>2907.0566666666668</v>
      </c>
      <c r="P4200" s="2">
        <f t="shared" si="130"/>
        <v>0.32336204947805613</v>
      </c>
      <c r="Q4200" s="2">
        <f t="shared" si="131"/>
        <v>0.26042640405570283</v>
      </c>
      <c r="R4200" s="2" t="str">
        <f>IF(Global_Household_Financial_Dyna[[#This Row],[Vs country_Average]]&lt;-0.2, "Underperformer", IF(Global_Household_Financial_Dyna[[#This Row],[Vs country_Average]]&gt;0.2, "Outperformer", "Normal"))</f>
        <v>Outperformer</v>
      </c>
      <c r="S42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3716.66</v>
      </c>
      <c r="T42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3716.66</v>
      </c>
      <c r="U42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3716.66</v>
      </c>
      <c r="V42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3716.66</v>
      </c>
    </row>
    <row r="4201" spans="1:22" x14ac:dyDescent="0.3">
      <c r="A4201">
        <v>4212</v>
      </c>
      <c r="B4201" t="s">
        <v>16</v>
      </c>
      <c r="C4201" t="s">
        <v>17</v>
      </c>
      <c r="D4201">
        <v>7</v>
      </c>
      <c r="E4201">
        <v>3</v>
      </c>
      <c r="F4201">
        <v>3744.65</v>
      </c>
      <c r="G4201">
        <v>8177.92</v>
      </c>
      <c r="H4201">
        <v>3271.17</v>
      </c>
      <c r="I4201">
        <v>4784.55</v>
      </c>
      <c r="J4201">
        <v>122.2</v>
      </c>
      <c r="K4201">
        <f>Global_Household_Financial_Dyna[[#This Row],[Total_Household_Income]]-Global_Household_Financial_Dyna[[#This Row],[Estimated_Taxes]]</f>
        <v>4906.75</v>
      </c>
      <c r="L4201" s="1">
        <f>Global_Household_Financial_Dyna[[#This Row],[Monthly_Savings]]/Global_Household_Financial_Dyna[[#This Row],[Net Income]]</f>
        <v>2.4904468334437255E-2</v>
      </c>
      <c r="M4201" s="2">
        <f>Global_Household_Financial_Dyna[[#This Row],[Monthly_Expenses]]/Global_Household_Financial_Dyna[[#This Row],[Net Income]]</f>
        <v>0.97509553166556273</v>
      </c>
      <c r="N4201" t="str">
        <f>IF(Global_Household_Financial_Dyna[[#This Row],[Monthly_Savings]]&lt;0,"High Risk", IF(Global_Household_Financial_Dyna[[#This Row],[Savings Rate%]]&lt;0.1, "Medium", "Safe"))</f>
        <v>Medium</v>
      </c>
      <c r="O4201">
        <f>Global_Household_Financial_Dyna[[#This Row],[Total_Household_Income]]/Global_Household_Financial_Dyna[[#This Row],[Family_Size]]</f>
        <v>1168.2742857142857</v>
      </c>
      <c r="P4201" s="2">
        <f t="shared" si="130"/>
        <v>0.15879799892000862</v>
      </c>
      <c r="Q4201" s="2">
        <f t="shared" si="131"/>
        <v>-0.13389353058557135</v>
      </c>
      <c r="R4201" s="2" t="str">
        <f>IF(Global_Household_Financial_Dyna[[#This Row],[Vs country_Average]]&lt;-0.2, "Underperformer", IF(Global_Household_Financial_Dyna[[#This Row],[Vs country_Average]]&gt;0.2, "Outperformer", "Normal"))</f>
        <v>Normal</v>
      </c>
      <c r="S42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122.2</v>
      </c>
      <c r="T42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122.2</v>
      </c>
      <c r="U42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122.2</v>
      </c>
      <c r="V42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122.2</v>
      </c>
    </row>
    <row r="4202" spans="1:22" x14ac:dyDescent="0.3">
      <c r="A4202">
        <v>4213</v>
      </c>
      <c r="B4202" t="s">
        <v>16</v>
      </c>
      <c r="C4202" t="s">
        <v>17</v>
      </c>
      <c r="D4202">
        <v>5</v>
      </c>
      <c r="E4202">
        <v>3</v>
      </c>
      <c r="F4202">
        <v>2783.25</v>
      </c>
      <c r="G4202">
        <v>6413.31</v>
      </c>
      <c r="H4202">
        <v>2244.66</v>
      </c>
      <c r="I4202">
        <v>3864.72</v>
      </c>
      <c r="J4202">
        <v>303.93</v>
      </c>
      <c r="K4202">
        <f>Global_Household_Financial_Dyna[[#This Row],[Total_Household_Income]]-Global_Household_Financial_Dyna[[#This Row],[Estimated_Taxes]]</f>
        <v>4168.6500000000005</v>
      </c>
      <c r="L4202" s="1">
        <f>Global_Household_Financial_Dyna[[#This Row],[Monthly_Savings]]/Global_Household_Financial_Dyna[[#This Row],[Net Income]]</f>
        <v>7.2908495556115283E-2</v>
      </c>
      <c r="M4202" s="2">
        <f>Global_Household_Financial_Dyna[[#This Row],[Monthly_Expenses]]/Global_Household_Financial_Dyna[[#This Row],[Net Income]]</f>
        <v>0.92709150444388455</v>
      </c>
      <c r="N4202" t="str">
        <f>IF(Global_Household_Financial_Dyna[[#This Row],[Monthly_Savings]]&lt;0,"High Risk", IF(Global_Household_Financial_Dyna[[#This Row],[Savings Rate%]]&lt;0.1, "Medium", "Safe"))</f>
        <v>Medium</v>
      </c>
      <c r="O4202">
        <f>Global_Household_Financial_Dyna[[#This Row],[Total_Household_Income]]/Global_Household_Financial_Dyna[[#This Row],[Family_Size]]</f>
        <v>1282.662</v>
      </c>
      <c r="P4202" s="2">
        <f t="shared" si="130"/>
        <v>0.15879799892000862</v>
      </c>
      <c r="Q4202" s="2">
        <f t="shared" si="131"/>
        <v>-8.5889503363893338E-2</v>
      </c>
      <c r="R4202" s="2" t="str">
        <f>IF(Global_Household_Financial_Dyna[[#This Row],[Vs country_Average]]&lt;-0.2, "Underperformer", IF(Global_Household_Financial_Dyna[[#This Row],[Vs country_Average]]&gt;0.2, "Outperformer", "Normal"))</f>
        <v>Normal</v>
      </c>
      <c r="S42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303.93</v>
      </c>
      <c r="T42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303.93</v>
      </c>
      <c r="U42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303.93</v>
      </c>
      <c r="V42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303.93</v>
      </c>
    </row>
    <row r="4203" spans="1:22" x14ac:dyDescent="0.3">
      <c r="A4203">
        <v>4214</v>
      </c>
      <c r="B4203" t="s">
        <v>18</v>
      </c>
      <c r="C4203" t="s">
        <v>20</v>
      </c>
      <c r="D4203">
        <v>4</v>
      </c>
      <c r="E4203">
        <v>2</v>
      </c>
      <c r="F4203">
        <v>4892.8500000000004</v>
      </c>
      <c r="G4203">
        <v>8659.2999999999993</v>
      </c>
      <c r="H4203">
        <v>2338.0100000000002</v>
      </c>
      <c r="I4203">
        <v>2964.73</v>
      </c>
      <c r="J4203">
        <v>3356.56</v>
      </c>
      <c r="K4203">
        <f>Global_Household_Financial_Dyna[[#This Row],[Total_Household_Income]]-Global_Household_Financial_Dyna[[#This Row],[Estimated_Taxes]]</f>
        <v>6321.2899999999991</v>
      </c>
      <c r="L4203" s="1">
        <f>Global_Household_Financial_Dyna[[#This Row],[Monthly_Savings]]/Global_Household_Financial_Dyna[[#This Row],[Net Income]]</f>
        <v>0.53099288278183732</v>
      </c>
      <c r="M4203" s="2">
        <f>Global_Household_Financial_Dyna[[#This Row],[Monthly_Expenses]]/Global_Household_Financial_Dyna[[#This Row],[Net Income]]</f>
        <v>0.46900711721816279</v>
      </c>
      <c r="N4203" t="str">
        <f>IF(Global_Household_Financial_Dyna[[#This Row],[Monthly_Savings]]&lt;0,"High Risk", IF(Global_Household_Financial_Dyna[[#This Row],[Savings Rate%]]&lt;0.1, "Medium", "Safe"))</f>
        <v>Safe</v>
      </c>
      <c r="O4203">
        <f>Global_Household_Financial_Dyna[[#This Row],[Total_Household_Income]]/Global_Household_Financial_Dyna[[#This Row],[Family_Size]]</f>
        <v>2164.8249999999998</v>
      </c>
      <c r="P4203" s="2">
        <f t="shared" si="130"/>
        <v>0.32336204947805613</v>
      </c>
      <c r="Q4203" s="2">
        <f t="shared" si="131"/>
        <v>0.20763083330378118</v>
      </c>
      <c r="R4203" s="2" t="str">
        <f>IF(Global_Household_Financial_Dyna[[#This Row],[Vs country_Average]]&lt;-0.2, "Underperformer", IF(Global_Household_Financial_Dyna[[#This Row],[Vs country_Average]]&gt;0.2, "Outperformer", "Normal"))</f>
        <v>Outperformer</v>
      </c>
      <c r="S42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3356.56</v>
      </c>
      <c r="T42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3356.56</v>
      </c>
      <c r="U42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3356.56</v>
      </c>
      <c r="V42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3356.56</v>
      </c>
    </row>
    <row r="4204" spans="1:22" x14ac:dyDescent="0.3">
      <c r="A4204">
        <v>4215</v>
      </c>
      <c r="B4204" t="s">
        <v>16</v>
      </c>
      <c r="C4204" t="s">
        <v>17</v>
      </c>
      <c r="D4204">
        <v>7</v>
      </c>
      <c r="E4204">
        <v>3</v>
      </c>
      <c r="F4204">
        <v>4450.3</v>
      </c>
      <c r="G4204">
        <v>10460.950000000001</v>
      </c>
      <c r="H4204">
        <v>4184.38</v>
      </c>
      <c r="I4204">
        <v>5345.54</v>
      </c>
      <c r="J4204">
        <v>931.03</v>
      </c>
      <c r="K4204">
        <f>Global_Household_Financial_Dyna[[#This Row],[Total_Household_Income]]-Global_Household_Financial_Dyna[[#This Row],[Estimated_Taxes]]</f>
        <v>6276.5700000000006</v>
      </c>
      <c r="L4204" s="1">
        <f>Global_Household_Financial_Dyna[[#This Row],[Monthly_Savings]]/Global_Household_Financial_Dyna[[#This Row],[Net Income]]</f>
        <v>0.14833420164197961</v>
      </c>
      <c r="M4204" s="2">
        <f>Global_Household_Financial_Dyna[[#This Row],[Monthly_Expenses]]/Global_Household_Financial_Dyna[[#This Row],[Net Income]]</f>
        <v>0.85166579835802025</v>
      </c>
      <c r="N4204" t="str">
        <f>IF(Global_Household_Financial_Dyna[[#This Row],[Monthly_Savings]]&lt;0,"High Risk", IF(Global_Household_Financial_Dyna[[#This Row],[Savings Rate%]]&lt;0.1, "Medium", "Safe"))</f>
        <v>Safe</v>
      </c>
      <c r="O4204">
        <f>Global_Household_Financial_Dyna[[#This Row],[Total_Household_Income]]/Global_Household_Financial_Dyna[[#This Row],[Family_Size]]</f>
        <v>1494.4214285714286</v>
      </c>
      <c r="P4204" s="2">
        <f t="shared" si="130"/>
        <v>0.15879799892000862</v>
      </c>
      <c r="Q4204" s="2">
        <f t="shared" si="131"/>
        <v>-1.0463797278029013E-2</v>
      </c>
      <c r="R4204" s="2" t="str">
        <f>IF(Global_Household_Financial_Dyna[[#This Row],[Vs country_Average]]&lt;-0.2, "Underperformer", IF(Global_Household_Financial_Dyna[[#This Row],[Vs country_Average]]&gt;0.2, "Outperformer", "Normal"))</f>
        <v>Normal</v>
      </c>
      <c r="S42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931.03</v>
      </c>
      <c r="T42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931.03</v>
      </c>
      <c r="U42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931.03</v>
      </c>
      <c r="V42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931.03</v>
      </c>
    </row>
    <row r="4205" spans="1:22" x14ac:dyDescent="0.3">
      <c r="A4205">
        <v>4216</v>
      </c>
      <c r="B4205" t="s">
        <v>14</v>
      </c>
      <c r="C4205" t="s">
        <v>15</v>
      </c>
      <c r="D4205">
        <v>2</v>
      </c>
      <c r="E4205">
        <v>1</v>
      </c>
      <c r="F4205">
        <v>5.2</v>
      </c>
      <c r="G4205">
        <v>5.2</v>
      </c>
      <c r="H4205">
        <v>0.78</v>
      </c>
      <c r="I4205">
        <v>4.93</v>
      </c>
      <c r="J4205">
        <v>-0.51</v>
      </c>
      <c r="K4205">
        <f>Global_Household_Financial_Dyna[[#This Row],[Total_Household_Income]]-Global_Household_Financial_Dyna[[#This Row],[Estimated_Taxes]]</f>
        <v>4.42</v>
      </c>
      <c r="L4205" s="1">
        <f>Global_Household_Financial_Dyna[[#This Row],[Monthly_Savings]]/Global_Household_Financial_Dyna[[#This Row],[Net Income]]</f>
        <v>-0.11538461538461539</v>
      </c>
      <c r="M4205" s="2">
        <f>Global_Household_Financial_Dyna[[#This Row],[Monthly_Expenses]]/Global_Household_Financial_Dyna[[#This Row],[Net Income]]</f>
        <v>1.1153846153846154</v>
      </c>
      <c r="N4205" t="str">
        <f>IF(Global_Household_Financial_Dyna[[#This Row],[Monthly_Savings]]&lt;0,"High Risk", IF(Global_Household_Financial_Dyna[[#This Row],[Savings Rate%]]&lt;0.1, "Medium", "Safe"))</f>
        <v>High Risk</v>
      </c>
      <c r="O4205">
        <f>Global_Household_Financial_Dyna[[#This Row],[Total_Household_Income]]/Global_Household_Financial_Dyna[[#This Row],[Family_Size]]</f>
        <v>2.6</v>
      </c>
      <c r="P4205" s="2">
        <f t="shared" si="130"/>
        <v>0.39788995363055785</v>
      </c>
      <c r="Q4205" s="2">
        <f t="shared" si="131"/>
        <v>-0.51327456901517321</v>
      </c>
      <c r="R4205" s="2" t="str">
        <f>IF(Global_Household_Financial_Dyna[[#This Row],[Vs country_Average]]&lt;-0.2, "Underperformer", IF(Global_Household_Financial_Dyna[[#This Row],[Vs country_Average]]&gt;0.2, "Outperformer", "Normal"))</f>
        <v>Underperformer</v>
      </c>
      <c r="S42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-0.26350000000000001</v>
      </c>
      <c r="T42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-1.7000000000000015E-2</v>
      </c>
      <c r="U42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0.22949999999999993</v>
      </c>
      <c r="V42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0.47599999999999998</v>
      </c>
    </row>
    <row r="4206" spans="1:22" x14ac:dyDescent="0.3">
      <c r="A4206">
        <v>4217</v>
      </c>
      <c r="B4206" t="s">
        <v>18</v>
      </c>
      <c r="C4206" t="s">
        <v>19</v>
      </c>
      <c r="D4206">
        <v>5</v>
      </c>
      <c r="E4206">
        <v>2</v>
      </c>
      <c r="F4206">
        <v>5688.76</v>
      </c>
      <c r="G4206">
        <v>9264.65</v>
      </c>
      <c r="H4206">
        <v>2501.4499999999998</v>
      </c>
      <c r="I4206">
        <v>3675.23</v>
      </c>
      <c r="J4206">
        <v>3087.96</v>
      </c>
      <c r="K4206">
        <f>Global_Household_Financial_Dyna[[#This Row],[Total_Household_Income]]-Global_Household_Financial_Dyna[[#This Row],[Estimated_Taxes]]</f>
        <v>6763.2</v>
      </c>
      <c r="L4206" s="1">
        <f>Global_Household_Financial_Dyna[[#This Row],[Monthly_Savings]]/Global_Household_Financial_Dyna[[#This Row],[Net Income]]</f>
        <v>0.45658268275372604</v>
      </c>
      <c r="M4206" s="2">
        <f>Global_Household_Financial_Dyna[[#This Row],[Monthly_Expenses]]/Global_Household_Financial_Dyna[[#This Row],[Net Income]]</f>
        <v>0.54341583865625742</v>
      </c>
      <c r="N4206" t="str">
        <f>IF(Global_Household_Financial_Dyna[[#This Row],[Monthly_Savings]]&lt;0,"High Risk", IF(Global_Household_Financial_Dyna[[#This Row],[Savings Rate%]]&lt;0.1, "Medium", "Safe"))</f>
        <v>Safe</v>
      </c>
      <c r="O4206">
        <f>Global_Household_Financial_Dyna[[#This Row],[Total_Household_Income]]/Global_Household_Financial_Dyna[[#This Row],[Family_Size]]</f>
        <v>1852.9299999999998</v>
      </c>
      <c r="P4206" s="2">
        <f t="shared" si="130"/>
        <v>0.32336204947805613</v>
      </c>
      <c r="Q4206" s="2">
        <f t="shared" si="131"/>
        <v>0.13322063327566991</v>
      </c>
      <c r="R4206" s="2" t="str">
        <f>IF(Global_Household_Financial_Dyna[[#This Row],[Vs country_Average]]&lt;-0.2, "Underperformer", IF(Global_Household_Financial_Dyna[[#This Row],[Vs country_Average]]&gt;0.2, "Outperformer", "Normal"))</f>
        <v>Normal</v>
      </c>
      <c r="S42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3087.96</v>
      </c>
      <c r="T42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3087.96</v>
      </c>
      <c r="U42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3087.96</v>
      </c>
      <c r="V42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3087.96</v>
      </c>
    </row>
    <row r="4207" spans="1:22" x14ac:dyDescent="0.3">
      <c r="A4207">
        <v>4218</v>
      </c>
      <c r="B4207" t="s">
        <v>10</v>
      </c>
      <c r="C4207" t="s">
        <v>11</v>
      </c>
      <c r="D4207">
        <v>7</v>
      </c>
      <c r="E4207">
        <v>3</v>
      </c>
      <c r="F4207">
        <v>574.71</v>
      </c>
      <c r="G4207">
        <v>1124.81</v>
      </c>
      <c r="H4207">
        <v>112.48</v>
      </c>
      <c r="I4207">
        <v>1059.93</v>
      </c>
      <c r="J4207">
        <v>-47.6</v>
      </c>
      <c r="K4207">
        <f>Global_Household_Financial_Dyna[[#This Row],[Total_Household_Income]]-Global_Household_Financial_Dyna[[#This Row],[Estimated_Taxes]]</f>
        <v>1012.3299999999999</v>
      </c>
      <c r="L4207" s="1">
        <f>Global_Household_Financial_Dyna[[#This Row],[Monthly_Savings]]/Global_Household_Financial_Dyna[[#This Row],[Net Income]]</f>
        <v>-4.702024043543114E-2</v>
      </c>
      <c r="M4207" s="2">
        <f>Global_Household_Financial_Dyna[[#This Row],[Monthly_Expenses]]/Global_Household_Financial_Dyna[[#This Row],[Net Income]]</f>
        <v>1.0470202404354312</v>
      </c>
      <c r="N4207" t="str">
        <f>IF(Global_Household_Financial_Dyna[[#This Row],[Monthly_Savings]]&lt;0,"High Risk", IF(Global_Household_Financial_Dyna[[#This Row],[Savings Rate%]]&lt;0.1, "Medium", "Safe"))</f>
        <v>High Risk</v>
      </c>
      <c r="O4207">
        <f>Global_Household_Financial_Dyna[[#This Row],[Total_Household_Income]]/Global_Household_Financial_Dyna[[#This Row],[Family_Size]]</f>
        <v>160.68714285714285</v>
      </c>
      <c r="P4207" s="2">
        <f t="shared" si="130"/>
        <v>0.42077341556833553</v>
      </c>
      <c r="Q4207" s="2">
        <f t="shared" si="131"/>
        <v>-0.46779365600376666</v>
      </c>
      <c r="R4207" s="2" t="str">
        <f>IF(Global_Household_Financial_Dyna[[#This Row],[Vs country_Average]]&lt;-0.2, "Underperformer", IF(Global_Household_Financial_Dyna[[#This Row],[Vs country_Average]]&gt;0.2, "Outperformer", "Normal"))</f>
        <v>Underperformer</v>
      </c>
      <c r="S42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5.3965000000000032</v>
      </c>
      <c r="T42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58.392999999999994</v>
      </c>
      <c r="U42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111.3895</v>
      </c>
      <c r="V42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164.386</v>
      </c>
    </row>
    <row r="4208" spans="1:22" x14ac:dyDescent="0.3">
      <c r="A4208">
        <v>4219</v>
      </c>
      <c r="B4208" t="s">
        <v>16</v>
      </c>
      <c r="C4208" t="s">
        <v>17</v>
      </c>
      <c r="D4208">
        <v>3</v>
      </c>
      <c r="E4208">
        <v>1</v>
      </c>
      <c r="F4208">
        <v>6126.44</v>
      </c>
      <c r="G4208">
        <v>6126.44</v>
      </c>
      <c r="H4208">
        <v>2144.25</v>
      </c>
      <c r="I4208">
        <v>2502.2199999999998</v>
      </c>
      <c r="J4208">
        <v>1479.97</v>
      </c>
      <c r="K4208">
        <f>Global_Household_Financial_Dyna[[#This Row],[Total_Household_Income]]-Global_Household_Financial_Dyna[[#This Row],[Estimated_Taxes]]</f>
        <v>3982.1899999999996</v>
      </c>
      <c r="L4208" s="1">
        <f>Global_Household_Financial_Dyna[[#This Row],[Monthly_Savings]]/Global_Household_Financial_Dyna[[#This Row],[Net Income]]</f>
        <v>0.37164725942257909</v>
      </c>
      <c r="M4208" s="2">
        <f>Global_Household_Financial_Dyna[[#This Row],[Monthly_Expenses]]/Global_Household_Financial_Dyna[[#This Row],[Net Income]]</f>
        <v>0.62835274057742097</v>
      </c>
      <c r="N4208" t="str">
        <f>IF(Global_Household_Financial_Dyna[[#This Row],[Monthly_Savings]]&lt;0,"High Risk", IF(Global_Household_Financial_Dyna[[#This Row],[Savings Rate%]]&lt;0.1, "Medium", "Safe"))</f>
        <v>Safe</v>
      </c>
      <c r="O4208">
        <f>Global_Household_Financial_Dyna[[#This Row],[Total_Household_Income]]/Global_Household_Financial_Dyna[[#This Row],[Family_Size]]</f>
        <v>2042.1466666666665</v>
      </c>
      <c r="P4208" s="2">
        <f t="shared" si="130"/>
        <v>0.15879799892000862</v>
      </c>
      <c r="Q4208" s="2">
        <f t="shared" si="131"/>
        <v>0.21284926050257047</v>
      </c>
      <c r="R4208" s="2" t="str">
        <f>IF(Global_Household_Financial_Dyna[[#This Row],[Vs country_Average]]&lt;-0.2, "Underperformer", IF(Global_Household_Financial_Dyna[[#This Row],[Vs country_Average]]&gt;0.2, "Outperformer", "Normal"))</f>
        <v>Outperformer</v>
      </c>
      <c r="S42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1479.97</v>
      </c>
      <c r="T42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1479.97</v>
      </c>
      <c r="U42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1479.97</v>
      </c>
      <c r="V42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1479.97</v>
      </c>
    </row>
    <row r="4209" spans="1:22" x14ac:dyDescent="0.3">
      <c r="A4209">
        <v>4220</v>
      </c>
      <c r="B4209" t="s">
        <v>10</v>
      </c>
      <c r="C4209" t="s">
        <v>11</v>
      </c>
      <c r="D4209">
        <v>2</v>
      </c>
      <c r="E4209">
        <v>2</v>
      </c>
      <c r="F4209">
        <v>471.2</v>
      </c>
      <c r="G4209">
        <v>849.86</v>
      </c>
      <c r="H4209">
        <v>84.99</v>
      </c>
      <c r="I4209">
        <v>458.87</v>
      </c>
      <c r="J4209">
        <v>306.01</v>
      </c>
      <c r="K4209">
        <f>Global_Household_Financial_Dyna[[#This Row],[Total_Household_Income]]-Global_Household_Financial_Dyna[[#This Row],[Estimated_Taxes]]</f>
        <v>764.87</v>
      </c>
      <c r="L4209" s="1">
        <f>Global_Household_Financial_Dyna[[#This Row],[Monthly_Savings]]/Global_Household_Financial_Dyna[[#This Row],[Net Income]]</f>
        <v>0.40008105952645545</v>
      </c>
      <c r="M4209" s="2">
        <f>Global_Household_Financial_Dyna[[#This Row],[Monthly_Expenses]]/Global_Household_Financial_Dyna[[#This Row],[Net Income]]</f>
        <v>0.59993201459071477</v>
      </c>
      <c r="N4209" t="str">
        <f>IF(Global_Household_Financial_Dyna[[#This Row],[Monthly_Savings]]&lt;0,"High Risk", IF(Global_Household_Financial_Dyna[[#This Row],[Savings Rate%]]&lt;0.1, "Medium", "Safe"))</f>
        <v>Safe</v>
      </c>
      <c r="O4209">
        <f>Global_Household_Financial_Dyna[[#This Row],[Total_Household_Income]]/Global_Household_Financial_Dyna[[#This Row],[Family_Size]]</f>
        <v>424.93</v>
      </c>
      <c r="P4209" s="2">
        <f t="shared" si="130"/>
        <v>0.42077341556833553</v>
      </c>
      <c r="Q4209" s="2">
        <f t="shared" si="131"/>
        <v>-2.0692356041880078E-2</v>
      </c>
      <c r="R4209" s="2" t="str">
        <f>IF(Global_Household_Financial_Dyna[[#This Row],[Vs country_Average]]&lt;-0.2, "Underperformer", IF(Global_Household_Financial_Dyna[[#This Row],[Vs country_Average]]&gt;0.2, "Outperformer", "Normal"))</f>
        <v>Normal</v>
      </c>
      <c r="S42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306.01</v>
      </c>
      <c r="T42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306.01</v>
      </c>
      <c r="U42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306.01</v>
      </c>
      <c r="V42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306.01</v>
      </c>
    </row>
    <row r="4210" spans="1:22" x14ac:dyDescent="0.3">
      <c r="A4210">
        <v>4221</v>
      </c>
      <c r="B4210" t="s">
        <v>10</v>
      </c>
      <c r="C4210" t="s">
        <v>11</v>
      </c>
      <c r="D4210">
        <v>3</v>
      </c>
      <c r="E4210">
        <v>1</v>
      </c>
      <c r="F4210">
        <v>989.58</v>
      </c>
      <c r="G4210">
        <v>989.58</v>
      </c>
      <c r="H4210">
        <v>98.96</v>
      </c>
      <c r="I4210">
        <v>416.97</v>
      </c>
      <c r="J4210">
        <v>473.65</v>
      </c>
      <c r="K4210">
        <f>Global_Household_Financial_Dyna[[#This Row],[Total_Household_Income]]-Global_Household_Financial_Dyna[[#This Row],[Estimated_Taxes]]</f>
        <v>890.62</v>
      </c>
      <c r="L4210" s="1">
        <f>Global_Household_Financial_Dyna[[#This Row],[Monthly_Savings]]/Global_Household_Financial_Dyna[[#This Row],[Net Income]]</f>
        <v>0.53182052951876213</v>
      </c>
      <c r="M4210" s="2">
        <f>Global_Household_Financial_Dyna[[#This Row],[Monthly_Expenses]]/Global_Household_Financial_Dyna[[#This Row],[Net Income]]</f>
        <v>0.46817947048123781</v>
      </c>
      <c r="N4210" t="str">
        <f>IF(Global_Household_Financial_Dyna[[#This Row],[Monthly_Savings]]&lt;0,"High Risk", IF(Global_Household_Financial_Dyna[[#This Row],[Savings Rate%]]&lt;0.1, "Medium", "Safe"))</f>
        <v>Safe</v>
      </c>
      <c r="O4210">
        <f>Global_Household_Financial_Dyna[[#This Row],[Total_Household_Income]]/Global_Household_Financial_Dyna[[#This Row],[Family_Size]]</f>
        <v>329.86</v>
      </c>
      <c r="P4210" s="2">
        <f t="shared" si="130"/>
        <v>0.42077341556833553</v>
      </c>
      <c r="Q4210" s="2">
        <f t="shared" si="131"/>
        <v>0.1110471139504266</v>
      </c>
      <c r="R4210" s="2" t="str">
        <f>IF(Global_Household_Financial_Dyna[[#This Row],[Vs country_Average]]&lt;-0.2, "Underperformer", IF(Global_Household_Financial_Dyna[[#This Row],[Vs country_Average]]&gt;0.2, "Outperformer", "Normal"))</f>
        <v>Normal</v>
      </c>
      <c r="S42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473.65</v>
      </c>
      <c r="T42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473.65</v>
      </c>
      <c r="U42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473.65</v>
      </c>
      <c r="V42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473.65</v>
      </c>
    </row>
    <row r="4211" spans="1:22" x14ac:dyDescent="0.3">
      <c r="A4211">
        <v>4222</v>
      </c>
      <c r="B4211" t="s">
        <v>16</v>
      </c>
      <c r="C4211" t="s">
        <v>17</v>
      </c>
      <c r="D4211">
        <v>3</v>
      </c>
      <c r="E4211">
        <v>2</v>
      </c>
      <c r="F4211">
        <v>3067.52</v>
      </c>
      <c r="G4211">
        <v>4773.3500000000004</v>
      </c>
      <c r="H4211">
        <v>1670.67</v>
      </c>
      <c r="I4211">
        <v>2345.31</v>
      </c>
      <c r="J4211">
        <v>757.37</v>
      </c>
      <c r="K4211">
        <f>Global_Household_Financial_Dyna[[#This Row],[Total_Household_Income]]-Global_Household_Financial_Dyna[[#This Row],[Estimated_Taxes]]</f>
        <v>3102.6800000000003</v>
      </c>
      <c r="L4211" s="1">
        <f>Global_Household_Financial_Dyna[[#This Row],[Monthly_Savings]]/Global_Household_Financial_Dyna[[#This Row],[Net Income]]</f>
        <v>0.24410187321928137</v>
      </c>
      <c r="M4211" s="2">
        <f>Global_Household_Financial_Dyna[[#This Row],[Monthly_Expenses]]/Global_Household_Financial_Dyna[[#This Row],[Net Income]]</f>
        <v>0.75589812678071855</v>
      </c>
      <c r="N4211" t="str">
        <f>IF(Global_Household_Financial_Dyna[[#This Row],[Monthly_Savings]]&lt;0,"High Risk", IF(Global_Household_Financial_Dyna[[#This Row],[Savings Rate%]]&lt;0.1, "Medium", "Safe"))</f>
        <v>Safe</v>
      </c>
      <c r="O4211">
        <f>Global_Household_Financial_Dyna[[#This Row],[Total_Household_Income]]/Global_Household_Financial_Dyna[[#This Row],[Family_Size]]</f>
        <v>1591.1166666666668</v>
      </c>
      <c r="P4211" s="2">
        <f t="shared" si="130"/>
        <v>0.15879799892000862</v>
      </c>
      <c r="Q4211" s="2">
        <f t="shared" si="131"/>
        <v>8.5303874299272747E-2</v>
      </c>
      <c r="R4211" s="2" t="str">
        <f>IF(Global_Household_Financial_Dyna[[#This Row],[Vs country_Average]]&lt;-0.2, "Underperformer", IF(Global_Household_Financial_Dyna[[#This Row],[Vs country_Average]]&gt;0.2, "Outperformer", "Normal"))</f>
        <v>Normal</v>
      </c>
      <c r="S42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757.37</v>
      </c>
      <c r="T42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757.37</v>
      </c>
      <c r="U42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757.37</v>
      </c>
      <c r="V42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757.37</v>
      </c>
    </row>
    <row r="4212" spans="1:22" x14ac:dyDescent="0.3">
      <c r="A4212">
        <v>4223</v>
      </c>
      <c r="B4212" t="s">
        <v>12</v>
      </c>
      <c r="C4212" t="s">
        <v>13</v>
      </c>
      <c r="D4212">
        <v>3</v>
      </c>
      <c r="E4212">
        <v>1</v>
      </c>
      <c r="F4212">
        <v>4130.45</v>
      </c>
      <c r="G4212">
        <v>4130.45</v>
      </c>
      <c r="H4212">
        <v>1032.6099999999999</v>
      </c>
      <c r="I4212">
        <v>3143.72</v>
      </c>
      <c r="J4212">
        <v>-45.88</v>
      </c>
      <c r="K4212">
        <f>Global_Household_Financial_Dyna[[#This Row],[Total_Household_Income]]-Global_Household_Financial_Dyna[[#This Row],[Estimated_Taxes]]</f>
        <v>3097.84</v>
      </c>
      <c r="L4212" s="1">
        <f>Global_Household_Financial_Dyna[[#This Row],[Monthly_Savings]]/Global_Household_Financial_Dyna[[#This Row],[Net Income]]</f>
        <v>-1.4810319448389847E-2</v>
      </c>
      <c r="M4212" s="2">
        <f>Global_Household_Financial_Dyna[[#This Row],[Monthly_Expenses]]/Global_Household_Financial_Dyna[[#This Row],[Net Income]]</f>
        <v>1.0148103194483897</v>
      </c>
      <c r="N4212" t="str">
        <f>IF(Global_Household_Financial_Dyna[[#This Row],[Monthly_Savings]]&lt;0,"High Risk", IF(Global_Household_Financial_Dyna[[#This Row],[Savings Rate%]]&lt;0.1, "Medium", "Safe"))</f>
        <v>High Risk</v>
      </c>
      <c r="O4212">
        <f>Global_Household_Financial_Dyna[[#This Row],[Total_Household_Income]]/Global_Household_Financial_Dyna[[#This Row],[Family_Size]]</f>
        <v>1376.8166666666666</v>
      </c>
      <c r="P4212" s="2">
        <f t="shared" si="130"/>
        <v>0.30718716818024266</v>
      </c>
      <c r="Q4212" s="2">
        <f t="shared" si="131"/>
        <v>-0.32199748762863251</v>
      </c>
      <c r="R4212" s="2" t="str">
        <f>IF(Global_Household_Financial_Dyna[[#This Row],[Vs country_Average]]&lt;-0.2, "Underperformer", IF(Global_Household_Financial_Dyna[[#This Row],[Vs country_Average]]&gt;0.2, "Outperformer", "Normal"))</f>
        <v>Underperformer</v>
      </c>
      <c r="S42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111.30600000000001</v>
      </c>
      <c r="T42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268.49200000000002</v>
      </c>
      <c r="U42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425.67799999999994</v>
      </c>
      <c r="V42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582.86400000000003</v>
      </c>
    </row>
    <row r="4213" spans="1:22" x14ac:dyDescent="0.3">
      <c r="A4213">
        <v>4224</v>
      </c>
      <c r="B4213" t="s">
        <v>14</v>
      </c>
      <c r="C4213" t="s">
        <v>15</v>
      </c>
      <c r="D4213">
        <v>7</v>
      </c>
      <c r="E4213">
        <v>3</v>
      </c>
      <c r="F4213">
        <v>685.21</v>
      </c>
      <c r="G4213">
        <v>1564.62</v>
      </c>
      <c r="H4213">
        <v>234.69</v>
      </c>
      <c r="I4213">
        <v>1239.6600000000001</v>
      </c>
      <c r="J4213">
        <v>90.27</v>
      </c>
      <c r="K4213">
        <f>Global_Household_Financial_Dyna[[#This Row],[Total_Household_Income]]-Global_Household_Financial_Dyna[[#This Row],[Estimated_Taxes]]</f>
        <v>1329.9299999999998</v>
      </c>
      <c r="L4213" s="1">
        <f>Global_Household_Financial_Dyna[[#This Row],[Monthly_Savings]]/Global_Household_Financial_Dyna[[#This Row],[Net Income]]</f>
        <v>6.787575285917305E-2</v>
      </c>
      <c r="M4213" s="2">
        <f>Global_Household_Financial_Dyna[[#This Row],[Monthly_Expenses]]/Global_Household_Financial_Dyna[[#This Row],[Net Income]]</f>
        <v>0.93212424714082709</v>
      </c>
      <c r="N4213" t="str">
        <f>IF(Global_Household_Financial_Dyna[[#This Row],[Monthly_Savings]]&lt;0,"High Risk", IF(Global_Household_Financial_Dyna[[#This Row],[Savings Rate%]]&lt;0.1, "Medium", "Safe"))</f>
        <v>Medium</v>
      </c>
      <c r="O4213">
        <f>Global_Household_Financial_Dyna[[#This Row],[Total_Household_Income]]/Global_Household_Financial_Dyna[[#This Row],[Family_Size]]</f>
        <v>223.51714285714283</v>
      </c>
      <c r="P4213" s="2">
        <f t="shared" si="130"/>
        <v>0.39788995363055785</v>
      </c>
      <c r="Q4213" s="2">
        <f t="shared" si="131"/>
        <v>-0.33001420077138477</v>
      </c>
      <c r="R4213" s="2" t="str">
        <f>IF(Global_Household_Financial_Dyna[[#This Row],[Vs country_Average]]&lt;-0.2, "Underperformer", IF(Global_Household_Financial_Dyna[[#This Row],[Vs country_Average]]&gt;0.2, "Outperformer", "Normal"))</f>
        <v>Underperformer</v>
      </c>
      <c r="S42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90.27</v>
      </c>
      <c r="T42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90.27</v>
      </c>
      <c r="U42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90.27</v>
      </c>
      <c r="V42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90.27</v>
      </c>
    </row>
    <row r="4214" spans="1:22" x14ac:dyDescent="0.3">
      <c r="A4214">
        <v>4225</v>
      </c>
      <c r="B4214" t="s">
        <v>16</v>
      </c>
      <c r="C4214" t="s">
        <v>21</v>
      </c>
      <c r="D4214">
        <v>2</v>
      </c>
      <c r="E4214">
        <v>1</v>
      </c>
      <c r="F4214">
        <v>5270.78</v>
      </c>
      <c r="G4214">
        <v>5270.78</v>
      </c>
      <c r="H4214">
        <v>1844.77</v>
      </c>
      <c r="I4214">
        <v>1842.3</v>
      </c>
      <c r="J4214">
        <v>1583.71</v>
      </c>
      <c r="K4214">
        <f>Global_Household_Financial_Dyna[[#This Row],[Total_Household_Income]]-Global_Household_Financial_Dyna[[#This Row],[Estimated_Taxes]]</f>
        <v>3426.0099999999998</v>
      </c>
      <c r="L4214" s="1">
        <f>Global_Household_Financial_Dyna[[#This Row],[Monthly_Savings]]/Global_Household_Financial_Dyna[[#This Row],[Net Income]]</f>
        <v>0.46226076397908944</v>
      </c>
      <c r="M4214" s="2">
        <f>Global_Household_Financial_Dyna[[#This Row],[Monthly_Expenses]]/Global_Household_Financial_Dyna[[#This Row],[Net Income]]</f>
        <v>0.53773923602091067</v>
      </c>
      <c r="N4214" t="str">
        <f>IF(Global_Household_Financial_Dyna[[#This Row],[Monthly_Savings]]&lt;0,"High Risk", IF(Global_Household_Financial_Dyna[[#This Row],[Savings Rate%]]&lt;0.1, "Medium", "Safe"))</f>
        <v>Safe</v>
      </c>
      <c r="O4214">
        <f>Global_Household_Financial_Dyna[[#This Row],[Total_Household_Income]]/Global_Household_Financial_Dyna[[#This Row],[Family_Size]]</f>
        <v>2635.39</v>
      </c>
      <c r="P4214" s="2">
        <f t="shared" si="130"/>
        <v>0.15879799892000862</v>
      </c>
      <c r="Q4214" s="2">
        <f t="shared" si="131"/>
        <v>0.30346276505908082</v>
      </c>
      <c r="R4214" s="2" t="str">
        <f>IF(Global_Household_Financial_Dyna[[#This Row],[Vs country_Average]]&lt;-0.2, "Underperformer", IF(Global_Household_Financial_Dyna[[#This Row],[Vs country_Average]]&gt;0.2, "Outperformer", "Normal"))</f>
        <v>Outperformer</v>
      </c>
      <c r="S42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1583.71</v>
      </c>
      <c r="T42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1583.71</v>
      </c>
      <c r="U42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1583.71</v>
      </c>
      <c r="V42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1583.71</v>
      </c>
    </row>
    <row r="4215" spans="1:22" x14ac:dyDescent="0.3">
      <c r="A4215">
        <v>4226</v>
      </c>
      <c r="B4215" t="s">
        <v>14</v>
      </c>
      <c r="C4215" t="s">
        <v>15</v>
      </c>
      <c r="D4215">
        <v>7</v>
      </c>
      <c r="E4215">
        <v>1</v>
      </c>
      <c r="F4215">
        <v>1572.33</v>
      </c>
      <c r="G4215">
        <v>1572.33</v>
      </c>
      <c r="H4215">
        <v>235.85</v>
      </c>
      <c r="I4215">
        <v>1492.15</v>
      </c>
      <c r="J4215">
        <v>-155.66</v>
      </c>
      <c r="K4215">
        <f>Global_Household_Financial_Dyna[[#This Row],[Total_Household_Income]]-Global_Household_Financial_Dyna[[#This Row],[Estimated_Taxes]]</f>
        <v>1336.48</v>
      </c>
      <c r="L4215" s="1">
        <f>Global_Household_Financial_Dyna[[#This Row],[Monthly_Savings]]/Global_Household_Financial_Dyna[[#This Row],[Net Income]]</f>
        <v>-0.11647013049203879</v>
      </c>
      <c r="M4215" s="2">
        <f>Global_Household_Financial_Dyna[[#This Row],[Monthly_Expenses]]/Global_Household_Financial_Dyna[[#This Row],[Net Income]]</f>
        <v>1.1164776128337124</v>
      </c>
      <c r="N4215" t="str">
        <f>IF(Global_Household_Financial_Dyna[[#This Row],[Monthly_Savings]]&lt;0,"High Risk", IF(Global_Household_Financial_Dyna[[#This Row],[Savings Rate%]]&lt;0.1, "Medium", "Safe"))</f>
        <v>High Risk</v>
      </c>
      <c r="O4215">
        <f>Global_Household_Financial_Dyna[[#This Row],[Total_Household_Income]]/Global_Household_Financial_Dyna[[#This Row],[Family_Size]]</f>
        <v>224.61857142857141</v>
      </c>
      <c r="P4215" s="2">
        <f t="shared" si="130"/>
        <v>0.39788995363055785</v>
      </c>
      <c r="Q4215" s="2">
        <f t="shared" si="131"/>
        <v>-0.51436008412259659</v>
      </c>
      <c r="R4215" s="2" t="str">
        <f>IF(Global_Household_Financial_Dyna[[#This Row],[Vs country_Average]]&lt;-0.2, "Underperformer", IF(Global_Household_Financial_Dyna[[#This Row],[Vs country_Average]]&gt;0.2, "Outperformer", "Normal"))</f>
        <v>Underperformer</v>
      </c>
      <c r="S42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-81.052499999999995</v>
      </c>
      <c r="T42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-6.4449999999999932</v>
      </c>
      <c r="U42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68.162499999999966</v>
      </c>
      <c r="V42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142.77000000000001</v>
      </c>
    </row>
    <row r="4216" spans="1:22" x14ac:dyDescent="0.3">
      <c r="A4216">
        <v>4227</v>
      </c>
      <c r="B4216" t="s">
        <v>10</v>
      </c>
      <c r="C4216" t="s">
        <v>22</v>
      </c>
      <c r="D4216">
        <v>7</v>
      </c>
      <c r="E4216">
        <v>2</v>
      </c>
      <c r="F4216">
        <v>1022.19</v>
      </c>
      <c r="G4216">
        <v>1507.39</v>
      </c>
      <c r="H4216">
        <v>150.74</v>
      </c>
      <c r="I4216">
        <v>791.24</v>
      </c>
      <c r="J4216">
        <v>565.41</v>
      </c>
      <c r="K4216">
        <f>Global_Household_Financial_Dyna[[#This Row],[Total_Household_Income]]-Global_Household_Financial_Dyna[[#This Row],[Estimated_Taxes]]</f>
        <v>1356.65</v>
      </c>
      <c r="L4216" s="1">
        <f>Global_Household_Financial_Dyna[[#This Row],[Monthly_Savings]]/Global_Household_Financial_Dyna[[#This Row],[Net Income]]</f>
        <v>0.41676924777945668</v>
      </c>
      <c r="M4216" s="2">
        <f>Global_Household_Financial_Dyna[[#This Row],[Monthly_Expenses]]/Global_Household_Financial_Dyna[[#This Row],[Net Income]]</f>
        <v>0.58323075222054321</v>
      </c>
      <c r="N4216" t="str">
        <f>IF(Global_Household_Financial_Dyna[[#This Row],[Monthly_Savings]]&lt;0,"High Risk", IF(Global_Household_Financial_Dyna[[#This Row],[Savings Rate%]]&lt;0.1, "Medium", "Safe"))</f>
        <v>Safe</v>
      </c>
      <c r="O4216">
        <f>Global_Household_Financial_Dyna[[#This Row],[Total_Household_Income]]/Global_Household_Financial_Dyna[[#This Row],[Family_Size]]</f>
        <v>215.34142857142859</v>
      </c>
      <c r="P4216" s="2">
        <f t="shared" si="130"/>
        <v>0.42077341556833553</v>
      </c>
      <c r="Q4216" s="2">
        <f t="shared" si="131"/>
        <v>-4.0041677888788541E-3</v>
      </c>
      <c r="R4216" s="2" t="str">
        <f>IF(Global_Household_Financial_Dyna[[#This Row],[Vs country_Average]]&lt;-0.2, "Underperformer", IF(Global_Household_Financial_Dyna[[#This Row],[Vs country_Average]]&gt;0.2, "Outperformer", "Normal"))</f>
        <v>Normal</v>
      </c>
      <c r="S42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565.41</v>
      </c>
      <c r="T42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565.41</v>
      </c>
      <c r="U42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565.41</v>
      </c>
      <c r="V42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565.41</v>
      </c>
    </row>
    <row r="4217" spans="1:22" x14ac:dyDescent="0.3">
      <c r="A4217">
        <v>4228</v>
      </c>
      <c r="B4217" t="s">
        <v>16</v>
      </c>
      <c r="C4217" t="s">
        <v>21</v>
      </c>
      <c r="D4217">
        <v>7</v>
      </c>
      <c r="E4217">
        <v>3</v>
      </c>
      <c r="F4217">
        <v>5280.75</v>
      </c>
      <c r="G4217">
        <v>11235.16</v>
      </c>
      <c r="H4217">
        <v>4494.0600000000004</v>
      </c>
      <c r="I4217">
        <v>4921.96</v>
      </c>
      <c r="J4217">
        <v>1819.14</v>
      </c>
      <c r="K4217">
        <f>Global_Household_Financial_Dyna[[#This Row],[Total_Household_Income]]-Global_Household_Financial_Dyna[[#This Row],[Estimated_Taxes]]</f>
        <v>6741.0999999999995</v>
      </c>
      <c r="L4217" s="1">
        <f>Global_Household_Financial_Dyna[[#This Row],[Monthly_Savings]]/Global_Household_Financial_Dyna[[#This Row],[Net Income]]</f>
        <v>0.26985803503879191</v>
      </c>
      <c r="M4217" s="2">
        <f>Global_Household_Financial_Dyna[[#This Row],[Monthly_Expenses]]/Global_Household_Financial_Dyna[[#This Row],[Net Income]]</f>
        <v>0.7301419649612082</v>
      </c>
      <c r="N4217" t="str">
        <f>IF(Global_Household_Financial_Dyna[[#This Row],[Monthly_Savings]]&lt;0,"High Risk", IF(Global_Household_Financial_Dyna[[#This Row],[Savings Rate%]]&lt;0.1, "Medium", "Safe"))</f>
        <v>Safe</v>
      </c>
      <c r="O4217">
        <f>Global_Household_Financial_Dyna[[#This Row],[Total_Household_Income]]/Global_Household_Financial_Dyna[[#This Row],[Family_Size]]</f>
        <v>1605.0228571428572</v>
      </c>
      <c r="P4217" s="2">
        <f t="shared" si="130"/>
        <v>0.15879799892000862</v>
      </c>
      <c r="Q4217" s="2">
        <f t="shared" si="131"/>
        <v>0.11106003611878329</v>
      </c>
      <c r="R4217" s="2" t="str">
        <f>IF(Global_Household_Financial_Dyna[[#This Row],[Vs country_Average]]&lt;-0.2, "Underperformer", IF(Global_Household_Financial_Dyna[[#This Row],[Vs country_Average]]&gt;0.2, "Outperformer", "Normal"))</f>
        <v>Normal</v>
      </c>
      <c r="S42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1819.14</v>
      </c>
      <c r="T42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1819.14</v>
      </c>
      <c r="U42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1819.14</v>
      </c>
      <c r="V42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1819.14</v>
      </c>
    </row>
    <row r="4218" spans="1:22" x14ac:dyDescent="0.3">
      <c r="A4218">
        <v>4229</v>
      </c>
      <c r="B4218" t="s">
        <v>10</v>
      </c>
      <c r="C4218" t="s">
        <v>22</v>
      </c>
      <c r="D4218">
        <v>5</v>
      </c>
      <c r="E4218">
        <v>3</v>
      </c>
      <c r="F4218">
        <v>811.32</v>
      </c>
      <c r="G4218">
        <v>1757.02</v>
      </c>
      <c r="H4218">
        <v>175.7</v>
      </c>
      <c r="I4218">
        <v>549.38</v>
      </c>
      <c r="J4218">
        <v>1031.94</v>
      </c>
      <c r="K4218">
        <f>Global_Household_Financial_Dyna[[#This Row],[Total_Household_Income]]-Global_Household_Financial_Dyna[[#This Row],[Estimated_Taxes]]</f>
        <v>1581.32</v>
      </c>
      <c r="L4218" s="1">
        <f>Global_Household_Financial_Dyna[[#This Row],[Monthly_Savings]]/Global_Household_Financial_Dyna[[#This Row],[Net Income]]</f>
        <v>0.65258138770141405</v>
      </c>
      <c r="M4218" s="2">
        <f>Global_Household_Financial_Dyna[[#This Row],[Monthly_Expenses]]/Global_Household_Financial_Dyna[[#This Row],[Net Income]]</f>
        <v>0.347418612298586</v>
      </c>
      <c r="N4218" t="str">
        <f>IF(Global_Household_Financial_Dyna[[#This Row],[Monthly_Savings]]&lt;0,"High Risk", IF(Global_Household_Financial_Dyna[[#This Row],[Savings Rate%]]&lt;0.1, "Medium", "Safe"))</f>
        <v>Safe</v>
      </c>
      <c r="O4218">
        <f>Global_Household_Financial_Dyna[[#This Row],[Total_Household_Income]]/Global_Household_Financial_Dyna[[#This Row],[Family_Size]]</f>
        <v>351.404</v>
      </c>
      <c r="P4218" s="2">
        <f t="shared" si="130"/>
        <v>0.42077341556833553</v>
      </c>
      <c r="Q4218" s="2">
        <f t="shared" si="131"/>
        <v>0.23180797213307852</v>
      </c>
      <c r="R4218" s="2" t="str">
        <f>IF(Global_Household_Financial_Dyna[[#This Row],[Vs country_Average]]&lt;-0.2, "Underperformer", IF(Global_Household_Financial_Dyna[[#This Row],[Vs country_Average]]&gt;0.2, "Outperformer", "Normal"))</f>
        <v>Outperformer</v>
      </c>
      <c r="S42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1031.94</v>
      </c>
      <c r="T42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1031.94</v>
      </c>
      <c r="U42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1031.94</v>
      </c>
      <c r="V42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1031.94</v>
      </c>
    </row>
    <row r="4219" spans="1:22" x14ac:dyDescent="0.3">
      <c r="A4219">
        <v>4230</v>
      </c>
      <c r="B4219" t="s">
        <v>18</v>
      </c>
      <c r="C4219" t="s">
        <v>19</v>
      </c>
      <c r="D4219">
        <v>6</v>
      </c>
      <c r="E4219">
        <v>2</v>
      </c>
      <c r="F4219">
        <v>3156.78</v>
      </c>
      <c r="G4219">
        <v>4684.0200000000004</v>
      </c>
      <c r="H4219">
        <v>1030.49</v>
      </c>
      <c r="I4219">
        <v>2863.92</v>
      </c>
      <c r="J4219">
        <v>789.62</v>
      </c>
      <c r="K4219">
        <f>Global_Household_Financial_Dyna[[#This Row],[Total_Household_Income]]-Global_Household_Financial_Dyna[[#This Row],[Estimated_Taxes]]</f>
        <v>3653.5300000000007</v>
      </c>
      <c r="L4219" s="1">
        <f>Global_Household_Financial_Dyna[[#This Row],[Monthly_Savings]]/Global_Household_Financial_Dyna[[#This Row],[Net Income]]</f>
        <v>0.21612522683541666</v>
      </c>
      <c r="M4219" s="2">
        <f>Global_Household_Financial_Dyna[[#This Row],[Monthly_Expenses]]/Global_Household_Financial_Dyna[[#This Row],[Net Income]]</f>
        <v>0.78387751024351782</v>
      </c>
      <c r="N4219" t="str">
        <f>IF(Global_Household_Financial_Dyna[[#This Row],[Monthly_Savings]]&lt;0,"High Risk", IF(Global_Household_Financial_Dyna[[#This Row],[Savings Rate%]]&lt;0.1, "Medium", "Safe"))</f>
        <v>Safe</v>
      </c>
      <c r="O4219">
        <f>Global_Household_Financial_Dyna[[#This Row],[Total_Household_Income]]/Global_Household_Financial_Dyna[[#This Row],[Family_Size]]</f>
        <v>780.67000000000007</v>
      </c>
      <c r="P4219" s="2">
        <f t="shared" si="130"/>
        <v>0.32336204947805613</v>
      </c>
      <c r="Q4219" s="2">
        <f t="shared" si="131"/>
        <v>-0.10723682264263948</v>
      </c>
      <c r="R4219" s="2" t="str">
        <f>IF(Global_Household_Financial_Dyna[[#This Row],[Vs country_Average]]&lt;-0.2, "Underperformer", IF(Global_Household_Financial_Dyna[[#This Row],[Vs country_Average]]&gt;0.2, "Outperformer", "Normal"))</f>
        <v>Normal</v>
      </c>
      <c r="S42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789.62</v>
      </c>
      <c r="T42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789.62</v>
      </c>
      <c r="U42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789.62</v>
      </c>
      <c r="V42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789.62</v>
      </c>
    </row>
    <row r="4220" spans="1:22" x14ac:dyDescent="0.3">
      <c r="A4220">
        <v>4231</v>
      </c>
      <c r="B4220" t="s">
        <v>14</v>
      </c>
      <c r="C4220" t="s">
        <v>15</v>
      </c>
      <c r="D4220">
        <v>1</v>
      </c>
      <c r="E4220">
        <v>1</v>
      </c>
      <c r="F4220">
        <v>2321.15</v>
      </c>
      <c r="G4220">
        <v>2321.15</v>
      </c>
      <c r="H4220">
        <v>348.17</v>
      </c>
      <c r="I4220">
        <v>572.1</v>
      </c>
      <c r="J4220">
        <v>1400.88</v>
      </c>
      <c r="K4220">
        <f>Global_Household_Financial_Dyna[[#This Row],[Total_Household_Income]]-Global_Household_Financial_Dyna[[#This Row],[Estimated_Taxes]]</f>
        <v>1972.98</v>
      </c>
      <c r="L4220" s="1">
        <f>Global_Household_Financial_Dyna[[#This Row],[Monthly_Savings]]/Global_Household_Financial_Dyna[[#This Row],[Net Income]]</f>
        <v>0.71003253961013291</v>
      </c>
      <c r="M4220" s="2">
        <f>Global_Household_Financial_Dyna[[#This Row],[Monthly_Expenses]]/Global_Household_Financial_Dyna[[#This Row],[Net Income]]</f>
        <v>0.28996746038986709</v>
      </c>
      <c r="N4220" t="str">
        <f>IF(Global_Household_Financial_Dyna[[#This Row],[Monthly_Savings]]&lt;0,"High Risk", IF(Global_Household_Financial_Dyna[[#This Row],[Savings Rate%]]&lt;0.1, "Medium", "Safe"))</f>
        <v>Safe</v>
      </c>
      <c r="O4220">
        <f>Global_Household_Financial_Dyna[[#This Row],[Total_Household_Income]]/Global_Household_Financial_Dyna[[#This Row],[Family_Size]]</f>
        <v>2321.15</v>
      </c>
      <c r="P4220" s="2">
        <f t="shared" si="130"/>
        <v>0.39788995363055785</v>
      </c>
      <c r="Q4220" s="2">
        <f t="shared" si="131"/>
        <v>0.31214258597957506</v>
      </c>
      <c r="R4220" s="2" t="str">
        <f>IF(Global_Household_Financial_Dyna[[#This Row],[Vs country_Average]]&lt;-0.2, "Underperformer", IF(Global_Household_Financial_Dyna[[#This Row],[Vs country_Average]]&gt;0.2, "Outperformer", "Normal"))</f>
        <v>Outperformer</v>
      </c>
      <c r="S42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1400.88</v>
      </c>
      <c r="T42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1400.88</v>
      </c>
      <c r="U42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1400.88</v>
      </c>
      <c r="V42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1400.88</v>
      </c>
    </row>
    <row r="4221" spans="1:22" x14ac:dyDescent="0.3">
      <c r="A4221">
        <v>4232</v>
      </c>
      <c r="B4221" t="s">
        <v>16</v>
      </c>
      <c r="C4221" t="s">
        <v>21</v>
      </c>
      <c r="D4221">
        <v>5</v>
      </c>
      <c r="E4221">
        <v>1</v>
      </c>
      <c r="F4221">
        <v>4854.84</v>
      </c>
      <c r="G4221">
        <v>4854.84</v>
      </c>
      <c r="H4221">
        <v>1699.2</v>
      </c>
      <c r="I4221">
        <v>3678.22</v>
      </c>
      <c r="J4221">
        <v>-522.57000000000005</v>
      </c>
      <c r="K4221">
        <f>Global_Household_Financial_Dyna[[#This Row],[Total_Household_Income]]-Global_Household_Financial_Dyna[[#This Row],[Estimated_Taxes]]</f>
        <v>3155.6400000000003</v>
      </c>
      <c r="L4221" s="1">
        <f>Global_Household_Financial_Dyna[[#This Row],[Monthly_Savings]]/Global_Household_Financial_Dyna[[#This Row],[Net Income]]</f>
        <v>-0.16559873749857398</v>
      </c>
      <c r="M4221" s="2">
        <f>Global_Household_Financial_Dyna[[#This Row],[Monthly_Expenses]]/Global_Household_Financial_Dyna[[#This Row],[Net Income]]</f>
        <v>1.165601906427856</v>
      </c>
      <c r="N4221" t="str">
        <f>IF(Global_Household_Financial_Dyna[[#This Row],[Monthly_Savings]]&lt;0,"High Risk", IF(Global_Household_Financial_Dyna[[#This Row],[Savings Rate%]]&lt;0.1, "Medium", "Safe"))</f>
        <v>High Risk</v>
      </c>
      <c r="O4221">
        <f>Global_Household_Financial_Dyna[[#This Row],[Total_Household_Income]]/Global_Household_Financial_Dyna[[#This Row],[Family_Size]]</f>
        <v>970.96800000000007</v>
      </c>
      <c r="P4221" s="2">
        <f t="shared" si="130"/>
        <v>0.15879799892000862</v>
      </c>
      <c r="Q4221" s="2">
        <f t="shared" si="131"/>
        <v>-0.32439673641858258</v>
      </c>
      <c r="R4221" s="2" t="str">
        <f>IF(Global_Household_Financial_Dyna[[#This Row],[Vs country_Average]]&lt;-0.2, "Underperformer", IF(Global_Household_Financial_Dyna[[#This Row],[Vs country_Average]]&gt;0.2, "Outperformer", "Normal"))</f>
        <v>Underperformer</v>
      </c>
      <c r="S42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-338.65900000000005</v>
      </c>
      <c r="T42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-154.74800000000005</v>
      </c>
      <c r="U42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29.162999999999897</v>
      </c>
      <c r="V42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213.07399999999996</v>
      </c>
    </row>
    <row r="4222" spans="1:22" x14ac:dyDescent="0.3">
      <c r="A4222">
        <v>4233</v>
      </c>
      <c r="B4222" t="s">
        <v>10</v>
      </c>
      <c r="C4222" t="s">
        <v>11</v>
      </c>
      <c r="D4222">
        <v>2</v>
      </c>
      <c r="E4222">
        <v>2</v>
      </c>
      <c r="F4222">
        <v>968.77</v>
      </c>
      <c r="G4222">
        <v>1396.61</v>
      </c>
      <c r="H4222">
        <v>139.66</v>
      </c>
      <c r="I4222">
        <v>409.39</v>
      </c>
      <c r="J4222">
        <v>847.56</v>
      </c>
      <c r="K4222">
        <f>Global_Household_Financial_Dyna[[#This Row],[Total_Household_Income]]-Global_Household_Financial_Dyna[[#This Row],[Estimated_Taxes]]</f>
        <v>1256.9499999999998</v>
      </c>
      <c r="L4222" s="1">
        <f>Global_Household_Financial_Dyna[[#This Row],[Monthly_Savings]]/Global_Household_Financial_Dyna[[#This Row],[Net Income]]</f>
        <v>0.67429889812641719</v>
      </c>
      <c r="M4222" s="2">
        <f>Global_Household_Financial_Dyna[[#This Row],[Monthly_Expenses]]/Global_Household_Financial_Dyna[[#This Row],[Net Income]]</f>
        <v>0.32570110187358292</v>
      </c>
      <c r="N4222" t="str">
        <f>IF(Global_Household_Financial_Dyna[[#This Row],[Monthly_Savings]]&lt;0,"High Risk", IF(Global_Household_Financial_Dyna[[#This Row],[Savings Rate%]]&lt;0.1, "Medium", "Safe"))</f>
        <v>Safe</v>
      </c>
      <c r="O4222">
        <f>Global_Household_Financial_Dyna[[#This Row],[Total_Household_Income]]/Global_Household_Financial_Dyna[[#This Row],[Family_Size]]</f>
        <v>698.30499999999995</v>
      </c>
      <c r="P4222" s="2">
        <f t="shared" si="130"/>
        <v>0.42077341556833553</v>
      </c>
      <c r="Q4222" s="2">
        <f t="shared" si="131"/>
        <v>0.25352548255808166</v>
      </c>
      <c r="R4222" s="2" t="str">
        <f>IF(Global_Household_Financial_Dyna[[#This Row],[Vs country_Average]]&lt;-0.2, "Underperformer", IF(Global_Household_Financial_Dyna[[#This Row],[Vs country_Average]]&gt;0.2, "Outperformer", "Normal"))</f>
        <v>Outperformer</v>
      </c>
      <c r="S42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847.56</v>
      </c>
      <c r="T42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847.56</v>
      </c>
      <c r="U42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847.56</v>
      </c>
      <c r="V42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847.56</v>
      </c>
    </row>
    <row r="4223" spans="1:22" x14ac:dyDescent="0.3">
      <c r="A4223">
        <v>4234</v>
      </c>
      <c r="B4223" t="s">
        <v>12</v>
      </c>
      <c r="C4223" t="s">
        <v>13</v>
      </c>
      <c r="D4223">
        <v>1</v>
      </c>
      <c r="E4223">
        <v>1</v>
      </c>
      <c r="F4223">
        <v>3450.43</v>
      </c>
      <c r="G4223">
        <v>3450.43</v>
      </c>
      <c r="H4223">
        <v>862.61</v>
      </c>
      <c r="I4223">
        <v>1706.52</v>
      </c>
      <c r="J4223">
        <v>881.31</v>
      </c>
      <c r="K4223">
        <f>Global_Household_Financial_Dyna[[#This Row],[Total_Household_Income]]-Global_Household_Financial_Dyna[[#This Row],[Estimated_Taxes]]</f>
        <v>2587.8199999999997</v>
      </c>
      <c r="L4223" s="1">
        <f>Global_Household_Financial_Dyna[[#This Row],[Monthly_Savings]]/Global_Household_Financial_Dyna[[#This Row],[Net Income]]</f>
        <v>0.34056078088893355</v>
      </c>
      <c r="M4223" s="2">
        <f>Global_Household_Financial_Dyna[[#This Row],[Monthly_Expenses]]/Global_Household_Financial_Dyna[[#This Row],[Net Income]]</f>
        <v>0.65944308336746771</v>
      </c>
      <c r="N4223" t="str">
        <f>IF(Global_Household_Financial_Dyna[[#This Row],[Monthly_Savings]]&lt;0,"High Risk", IF(Global_Household_Financial_Dyna[[#This Row],[Savings Rate%]]&lt;0.1, "Medium", "Safe"))</f>
        <v>Safe</v>
      </c>
      <c r="O4223">
        <f>Global_Household_Financial_Dyna[[#This Row],[Total_Household_Income]]/Global_Household_Financial_Dyna[[#This Row],[Family_Size]]</f>
        <v>3450.43</v>
      </c>
      <c r="P4223" s="2">
        <f t="shared" si="130"/>
        <v>0.30718716818024266</v>
      </c>
      <c r="Q4223" s="2">
        <f t="shared" si="131"/>
        <v>3.3373612708690881E-2</v>
      </c>
      <c r="R4223" s="2" t="str">
        <f>IF(Global_Household_Financial_Dyna[[#This Row],[Vs country_Average]]&lt;-0.2, "Underperformer", IF(Global_Household_Financial_Dyna[[#This Row],[Vs country_Average]]&gt;0.2, "Outperformer", "Normal"))</f>
        <v>Normal</v>
      </c>
      <c r="S42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881.31</v>
      </c>
      <c r="T42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881.31</v>
      </c>
      <c r="U42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881.31</v>
      </c>
      <c r="V42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881.31</v>
      </c>
    </row>
    <row r="4224" spans="1:22" x14ac:dyDescent="0.3">
      <c r="A4224">
        <v>4235</v>
      </c>
      <c r="B4224" t="s">
        <v>18</v>
      </c>
      <c r="C4224" t="s">
        <v>20</v>
      </c>
      <c r="D4224">
        <v>1</v>
      </c>
      <c r="E4224">
        <v>1</v>
      </c>
      <c r="F4224">
        <v>4456.88</v>
      </c>
      <c r="G4224">
        <v>4456.88</v>
      </c>
      <c r="H4224">
        <v>980.51</v>
      </c>
      <c r="I4224">
        <v>1580.88</v>
      </c>
      <c r="J4224">
        <v>1895.49</v>
      </c>
      <c r="K4224">
        <f>Global_Household_Financial_Dyna[[#This Row],[Total_Household_Income]]-Global_Household_Financial_Dyna[[#This Row],[Estimated_Taxes]]</f>
        <v>3476.37</v>
      </c>
      <c r="L4224" s="1">
        <f>Global_Household_Financial_Dyna[[#This Row],[Monthly_Savings]]/Global_Household_Financial_Dyna[[#This Row],[Net Income]]</f>
        <v>0.54524978641513999</v>
      </c>
      <c r="M4224" s="2">
        <f>Global_Household_Financial_Dyna[[#This Row],[Monthly_Expenses]]/Global_Household_Financial_Dyna[[#This Row],[Net Income]]</f>
        <v>0.45475021358486012</v>
      </c>
      <c r="N4224" t="str">
        <f>IF(Global_Household_Financial_Dyna[[#This Row],[Monthly_Savings]]&lt;0,"High Risk", IF(Global_Household_Financial_Dyna[[#This Row],[Savings Rate%]]&lt;0.1, "Medium", "Safe"))</f>
        <v>Safe</v>
      </c>
      <c r="O4224">
        <f>Global_Household_Financial_Dyna[[#This Row],[Total_Household_Income]]/Global_Household_Financial_Dyna[[#This Row],[Family_Size]]</f>
        <v>4456.88</v>
      </c>
      <c r="P4224" s="2">
        <f t="shared" si="130"/>
        <v>0.32336204947805613</v>
      </c>
      <c r="Q4224" s="2">
        <f t="shared" si="131"/>
        <v>0.22188773693708386</v>
      </c>
      <c r="R4224" s="2" t="str">
        <f>IF(Global_Household_Financial_Dyna[[#This Row],[Vs country_Average]]&lt;-0.2, "Underperformer", IF(Global_Household_Financial_Dyna[[#This Row],[Vs country_Average]]&gt;0.2, "Outperformer", "Normal"))</f>
        <v>Outperformer</v>
      </c>
      <c r="S42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1895.49</v>
      </c>
      <c r="T42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1895.49</v>
      </c>
      <c r="U42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1895.49</v>
      </c>
      <c r="V42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1895.49</v>
      </c>
    </row>
    <row r="4225" spans="1:22" x14ac:dyDescent="0.3">
      <c r="A4225">
        <v>4236</v>
      </c>
      <c r="B4225" t="s">
        <v>10</v>
      </c>
      <c r="C4225" t="s">
        <v>11</v>
      </c>
      <c r="D4225">
        <v>1</v>
      </c>
      <c r="E4225">
        <v>1</v>
      </c>
      <c r="F4225">
        <v>726.97</v>
      </c>
      <c r="G4225">
        <v>726.97</v>
      </c>
      <c r="H4225">
        <v>72.7</v>
      </c>
      <c r="I4225">
        <v>265.29000000000002</v>
      </c>
      <c r="J4225">
        <v>388.99</v>
      </c>
      <c r="K4225">
        <f>Global_Household_Financial_Dyna[[#This Row],[Total_Household_Income]]-Global_Household_Financial_Dyna[[#This Row],[Estimated_Taxes]]</f>
        <v>654.27</v>
      </c>
      <c r="L4225" s="1">
        <f>Global_Household_Financial_Dyna[[#This Row],[Monthly_Savings]]/Global_Household_Financial_Dyna[[#This Row],[Net Income]]</f>
        <v>0.5945404802298746</v>
      </c>
      <c r="M4225" s="2">
        <f>Global_Household_Financial_Dyna[[#This Row],[Monthly_Expenses]]/Global_Household_Financial_Dyna[[#This Row],[Net Income]]</f>
        <v>0.40547480398000829</v>
      </c>
      <c r="N4225" t="str">
        <f>IF(Global_Household_Financial_Dyna[[#This Row],[Monthly_Savings]]&lt;0,"High Risk", IF(Global_Household_Financial_Dyna[[#This Row],[Savings Rate%]]&lt;0.1, "Medium", "Safe"))</f>
        <v>Safe</v>
      </c>
      <c r="O4225">
        <f>Global_Household_Financial_Dyna[[#This Row],[Total_Household_Income]]/Global_Household_Financial_Dyna[[#This Row],[Family_Size]]</f>
        <v>726.97</v>
      </c>
      <c r="P4225" s="2">
        <f t="shared" si="130"/>
        <v>0.42077341556833553</v>
      </c>
      <c r="Q4225" s="2">
        <f t="shared" si="131"/>
        <v>0.17376706466153907</v>
      </c>
      <c r="R4225" s="2" t="str">
        <f>IF(Global_Household_Financial_Dyna[[#This Row],[Vs country_Average]]&lt;-0.2, "Underperformer", IF(Global_Household_Financial_Dyna[[#This Row],[Vs country_Average]]&gt;0.2, "Outperformer", "Normal"))</f>
        <v>Normal</v>
      </c>
      <c r="S42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388.99</v>
      </c>
      <c r="T42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388.99</v>
      </c>
      <c r="U42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388.99</v>
      </c>
      <c r="V42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388.99</v>
      </c>
    </row>
    <row r="4226" spans="1:22" x14ac:dyDescent="0.3">
      <c r="A4226">
        <v>4237</v>
      </c>
      <c r="B4226" t="s">
        <v>18</v>
      </c>
      <c r="C4226" t="s">
        <v>19</v>
      </c>
      <c r="D4226">
        <v>6</v>
      </c>
      <c r="E4226">
        <v>3</v>
      </c>
      <c r="F4226">
        <v>4539.83</v>
      </c>
      <c r="G4226">
        <v>11544.19</v>
      </c>
      <c r="H4226">
        <v>3116.93</v>
      </c>
      <c r="I4226">
        <v>4279.68</v>
      </c>
      <c r="J4226">
        <v>4147.58</v>
      </c>
      <c r="K4226">
        <f>Global_Household_Financial_Dyna[[#This Row],[Total_Household_Income]]-Global_Household_Financial_Dyna[[#This Row],[Estimated_Taxes]]</f>
        <v>8427.26</v>
      </c>
      <c r="L4226" s="1">
        <f>Global_Household_Financial_Dyna[[#This Row],[Monthly_Savings]]/Global_Household_Financial_Dyna[[#This Row],[Net Income]]</f>
        <v>0.49216233983524893</v>
      </c>
      <c r="M4226" s="2">
        <f>Global_Household_Financial_Dyna[[#This Row],[Monthly_Expenses]]/Global_Household_Financial_Dyna[[#This Row],[Net Income]]</f>
        <v>0.50783766016475107</v>
      </c>
      <c r="N4226" t="str">
        <f>IF(Global_Household_Financial_Dyna[[#This Row],[Monthly_Savings]]&lt;0,"High Risk", IF(Global_Household_Financial_Dyna[[#This Row],[Savings Rate%]]&lt;0.1, "Medium", "Safe"))</f>
        <v>Safe</v>
      </c>
      <c r="O4226">
        <f>Global_Household_Financial_Dyna[[#This Row],[Total_Household_Income]]/Global_Household_Financial_Dyna[[#This Row],[Family_Size]]</f>
        <v>1924.0316666666668</v>
      </c>
      <c r="P4226" s="2">
        <f t="shared" ref="P4226:P4289" si="132">AVERAGEIF($B$2:$B$4986,$B4226,$L$2:$L$4986)</f>
        <v>0.32336204947805613</v>
      </c>
      <c r="Q4226" s="2">
        <f t="shared" ref="Q4226:Q4289" si="133">L4226-P4226</f>
        <v>0.16880029035719279</v>
      </c>
      <c r="R4226" s="2" t="str">
        <f>IF(Global_Household_Financial_Dyna[[#This Row],[Vs country_Average]]&lt;-0.2, "Underperformer", IF(Global_Household_Financial_Dyna[[#This Row],[Vs country_Average]]&gt;0.2, "Outperformer", "Normal"))</f>
        <v>Normal</v>
      </c>
      <c r="S42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4147.58</v>
      </c>
      <c r="T42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4147.58</v>
      </c>
      <c r="U42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4147.58</v>
      </c>
      <c r="V42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4147.58</v>
      </c>
    </row>
    <row r="4227" spans="1:22" x14ac:dyDescent="0.3">
      <c r="A4227">
        <v>4238</v>
      </c>
      <c r="B4227" t="s">
        <v>14</v>
      </c>
      <c r="C4227" t="s">
        <v>15</v>
      </c>
      <c r="D4227">
        <v>7</v>
      </c>
      <c r="E4227">
        <v>3</v>
      </c>
      <c r="F4227">
        <v>1008.87</v>
      </c>
      <c r="G4227">
        <v>2022.77</v>
      </c>
      <c r="H4227">
        <v>303.42</v>
      </c>
      <c r="I4227">
        <v>1296.06</v>
      </c>
      <c r="J4227">
        <v>423.3</v>
      </c>
      <c r="K4227">
        <f>Global_Household_Financial_Dyna[[#This Row],[Total_Household_Income]]-Global_Household_Financial_Dyna[[#This Row],[Estimated_Taxes]]</f>
        <v>1719.35</v>
      </c>
      <c r="L4227" s="1">
        <f>Global_Household_Financial_Dyna[[#This Row],[Monthly_Savings]]/Global_Household_Financial_Dyna[[#This Row],[Net Income]]</f>
        <v>0.24619769098787334</v>
      </c>
      <c r="M4227" s="2">
        <f>Global_Household_Financial_Dyna[[#This Row],[Monthly_Expenses]]/Global_Household_Financial_Dyna[[#This Row],[Net Income]]</f>
        <v>0.75380812516357931</v>
      </c>
      <c r="N4227" t="str">
        <f>IF(Global_Household_Financial_Dyna[[#This Row],[Monthly_Savings]]&lt;0,"High Risk", IF(Global_Household_Financial_Dyna[[#This Row],[Savings Rate%]]&lt;0.1, "Medium", "Safe"))</f>
        <v>Safe</v>
      </c>
      <c r="O4227">
        <f>Global_Household_Financial_Dyna[[#This Row],[Total_Household_Income]]/Global_Household_Financial_Dyna[[#This Row],[Family_Size]]</f>
        <v>288.96714285714285</v>
      </c>
      <c r="P4227" s="2">
        <f t="shared" si="132"/>
        <v>0.39788995363055785</v>
      </c>
      <c r="Q4227" s="2">
        <f t="shared" si="133"/>
        <v>-0.15169226264268451</v>
      </c>
      <c r="R4227" s="2" t="str">
        <f>IF(Global_Household_Financial_Dyna[[#This Row],[Vs country_Average]]&lt;-0.2, "Underperformer", IF(Global_Household_Financial_Dyna[[#This Row],[Vs country_Average]]&gt;0.2, "Outperformer", "Normal"))</f>
        <v>Normal</v>
      </c>
      <c r="S42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423.3</v>
      </c>
      <c r="T42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423.3</v>
      </c>
      <c r="U42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423.3</v>
      </c>
      <c r="V42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423.3</v>
      </c>
    </row>
    <row r="4228" spans="1:22" x14ac:dyDescent="0.3">
      <c r="A4228">
        <v>4239</v>
      </c>
      <c r="B4228" t="s">
        <v>14</v>
      </c>
      <c r="C4228" t="s">
        <v>15</v>
      </c>
      <c r="D4228">
        <v>8</v>
      </c>
      <c r="E4228">
        <v>3</v>
      </c>
      <c r="F4228">
        <v>1881.07</v>
      </c>
      <c r="G4228">
        <v>4141.72</v>
      </c>
      <c r="H4228">
        <v>621.26</v>
      </c>
      <c r="I4228">
        <v>1543.94</v>
      </c>
      <c r="J4228">
        <v>1976.52</v>
      </c>
      <c r="K4228">
        <f>Global_Household_Financial_Dyna[[#This Row],[Total_Household_Income]]-Global_Household_Financial_Dyna[[#This Row],[Estimated_Taxes]]</f>
        <v>3520.46</v>
      </c>
      <c r="L4228" s="1">
        <f>Global_Household_Financial_Dyna[[#This Row],[Monthly_Savings]]/Global_Household_Financial_Dyna[[#This Row],[Net Income]]</f>
        <v>0.56143799389852467</v>
      </c>
      <c r="M4228" s="2">
        <f>Global_Household_Financial_Dyna[[#This Row],[Monthly_Expenses]]/Global_Household_Financial_Dyna[[#This Row],[Net Income]]</f>
        <v>0.43856200610147539</v>
      </c>
      <c r="N4228" t="str">
        <f>IF(Global_Household_Financial_Dyna[[#This Row],[Monthly_Savings]]&lt;0,"High Risk", IF(Global_Household_Financial_Dyna[[#This Row],[Savings Rate%]]&lt;0.1, "Medium", "Safe"))</f>
        <v>Safe</v>
      </c>
      <c r="O4228">
        <f>Global_Household_Financial_Dyna[[#This Row],[Total_Household_Income]]/Global_Household_Financial_Dyna[[#This Row],[Family_Size]]</f>
        <v>517.71500000000003</v>
      </c>
      <c r="P4228" s="2">
        <f t="shared" si="132"/>
        <v>0.39788995363055785</v>
      </c>
      <c r="Q4228" s="2">
        <f t="shared" si="133"/>
        <v>0.16354804026796682</v>
      </c>
      <c r="R4228" s="2" t="str">
        <f>IF(Global_Household_Financial_Dyna[[#This Row],[Vs country_Average]]&lt;-0.2, "Underperformer", IF(Global_Household_Financial_Dyna[[#This Row],[Vs country_Average]]&gt;0.2, "Outperformer", "Normal"))</f>
        <v>Normal</v>
      </c>
      <c r="S42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1976.52</v>
      </c>
      <c r="T42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1976.52</v>
      </c>
      <c r="U42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1976.52</v>
      </c>
      <c r="V42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1976.52</v>
      </c>
    </row>
    <row r="4229" spans="1:22" x14ac:dyDescent="0.3">
      <c r="A4229">
        <v>4240</v>
      </c>
      <c r="B4229" t="s">
        <v>10</v>
      </c>
      <c r="C4229" t="s">
        <v>22</v>
      </c>
      <c r="D4229">
        <v>4</v>
      </c>
      <c r="E4229">
        <v>1</v>
      </c>
      <c r="F4229">
        <v>831.53</v>
      </c>
      <c r="G4229">
        <v>831.53</v>
      </c>
      <c r="H4229">
        <v>83.15</v>
      </c>
      <c r="I4229">
        <v>646.69000000000005</v>
      </c>
      <c r="J4229">
        <v>101.69</v>
      </c>
      <c r="K4229">
        <f>Global_Household_Financial_Dyna[[#This Row],[Total_Household_Income]]-Global_Household_Financial_Dyna[[#This Row],[Estimated_Taxes]]</f>
        <v>748.38</v>
      </c>
      <c r="L4229" s="1">
        <f>Global_Household_Financial_Dyna[[#This Row],[Monthly_Savings]]/Global_Household_Financial_Dyna[[#This Row],[Net Income]]</f>
        <v>0.13588016782917769</v>
      </c>
      <c r="M4229" s="2">
        <f>Global_Household_Financial_Dyna[[#This Row],[Monthly_Expenses]]/Global_Household_Financial_Dyna[[#This Row],[Net Income]]</f>
        <v>0.86411983217082233</v>
      </c>
      <c r="N4229" t="str">
        <f>IF(Global_Household_Financial_Dyna[[#This Row],[Monthly_Savings]]&lt;0,"High Risk", IF(Global_Household_Financial_Dyna[[#This Row],[Savings Rate%]]&lt;0.1, "Medium", "Safe"))</f>
        <v>Safe</v>
      </c>
      <c r="O4229">
        <f>Global_Household_Financial_Dyna[[#This Row],[Total_Household_Income]]/Global_Household_Financial_Dyna[[#This Row],[Family_Size]]</f>
        <v>207.88249999999999</v>
      </c>
      <c r="P4229" s="2">
        <f t="shared" si="132"/>
        <v>0.42077341556833553</v>
      </c>
      <c r="Q4229" s="2">
        <f t="shared" si="133"/>
        <v>-0.28489324773915781</v>
      </c>
      <c r="R4229" s="2" t="str">
        <f>IF(Global_Household_Financial_Dyna[[#This Row],[Vs country_Average]]&lt;-0.2, "Underperformer", IF(Global_Household_Financial_Dyna[[#This Row],[Vs country_Average]]&gt;0.2, "Outperformer", "Normal"))</f>
        <v>Underperformer</v>
      </c>
      <c r="S42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101.69</v>
      </c>
      <c r="T42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101.69</v>
      </c>
      <c r="U42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101.69</v>
      </c>
      <c r="V42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101.69</v>
      </c>
    </row>
    <row r="4230" spans="1:22" x14ac:dyDescent="0.3">
      <c r="A4230">
        <v>4241</v>
      </c>
      <c r="B4230" t="s">
        <v>16</v>
      </c>
      <c r="C4230" t="s">
        <v>17</v>
      </c>
      <c r="D4230">
        <v>2</v>
      </c>
      <c r="E4230">
        <v>2</v>
      </c>
      <c r="F4230">
        <v>3485.29</v>
      </c>
      <c r="G4230">
        <v>5974.79</v>
      </c>
      <c r="H4230">
        <v>2091.1799999999998</v>
      </c>
      <c r="I4230">
        <v>1916.31</v>
      </c>
      <c r="J4230">
        <v>1967.3</v>
      </c>
      <c r="K4230">
        <f>Global_Household_Financial_Dyna[[#This Row],[Total_Household_Income]]-Global_Household_Financial_Dyna[[#This Row],[Estimated_Taxes]]</f>
        <v>3883.61</v>
      </c>
      <c r="L4230" s="1">
        <f>Global_Household_Financial_Dyna[[#This Row],[Monthly_Savings]]/Global_Household_Financial_Dyna[[#This Row],[Net Income]]</f>
        <v>0.50656476834697606</v>
      </c>
      <c r="M4230" s="2">
        <f>Global_Household_Financial_Dyna[[#This Row],[Monthly_Expenses]]/Global_Household_Financial_Dyna[[#This Row],[Net Income]]</f>
        <v>0.49343523165302383</v>
      </c>
      <c r="N4230" t="str">
        <f>IF(Global_Household_Financial_Dyna[[#This Row],[Monthly_Savings]]&lt;0,"High Risk", IF(Global_Household_Financial_Dyna[[#This Row],[Savings Rate%]]&lt;0.1, "Medium", "Safe"))</f>
        <v>Safe</v>
      </c>
      <c r="O4230">
        <f>Global_Household_Financial_Dyna[[#This Row],[Total_Household_Income]]/Global_Household_Financial_Dyna[[#This Row],[Family_Size]]</f>
        <v>2987.395</v>
      </c>
      <c r="P4230" s="2">
        <f t="shared" si="132"/>
        <v>0.15879799892000862</v>
      </c>
      <c r="Q4230" s="2">
        <f t="shared" si="133"/>
        <v>0.34776676942696744</v>
      </c>
      <c r="R4230" s="2" t="str">
        <f>IF(Global_Household_Financial_Dyna[[#This Row],[Vs country_Average]]&lt;-0.2, "Underperformer", IF(Global_Household_Financial_Dyna[[#This Row],[Vs country_Average]]&gt;0.2, "Outperformer", "Normal"))</f>
        <v>Outperformer</v>
      </c>
      <c r="S42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1967.3</v>
      </c>
      <c r="T42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1967.3</v>
      </c>
      <c r="U42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1967.3</v>
      </c>
      <c r="V42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1967.3</v>
      </c>
    </row>
    <row r="4231" spans="1:22" x14ac:dyDescent="0.3">
      <c r="A4231">
        <v>4242</v>
      </c>
      <c r="B4231" t="s">
        <v>10</v>
      </c>
      <c r="C4231" t="s">
        <v>11</v>
      </c>
      <c r="D4231">
        <v>8</v>
      </c>
      <c r="E4231">
        <v>3</v>
      </c>
      <c r="F4231">
        <v>1040.1099999999999</v>
      </c>
      <c r="G4231">
        <v>2389.17</v>
      </c>
      <c r="H4231">
        <v>238.92</v>
      </c>
      <c r="I4231">
        <v>920.71</v>
      </c>
      <c r="J4231">
        <v>1229.54</v>
      </c>
      <c r="K4231">
        <f>Global_Household_Financial_Dyna[[#This Row],[Total_Household_Income]]-Global_Household_Financial_Dyna[[#This Row],[Estimated_Taxes]]</f>
        <v>2150.25</v>
      </c>
      <c r="L4231" s="1">
        <f>Global_Household_Financial_Dyna[[#This Row],[Monthly_Savings]]/Global_Household_Financial_Dyna[[#This Row],[Net Income]]</f>
        <v>0.57181257993256596</v>
      </c>
      <c r="M4231" s="2">
        <f>Global_Household_Financial_Dyna[[#This Row],[Monthly_Expenses]]/Global_Household_Financial_Dyna[[#This Row],[Net Income]]</f>
        <v>0.42818742006743404</v>
      </c>
      <c r="N4231" t="str">
        <f>IF(Global_Household_Financial_Dyna[[#This Row],[Monthly_Savings]]&lt;0,"High Risk", IF(Global_Household_Financial_Dyna[[#This Row],[Savings Rate%]]&lt;0.1, "Medium", "Safe"))</f>
        <v>Safe</v>
      </c>
      <c r="O4231">
        <f>Global_Household_Financial_Dyna[[#This Row],[Total_Household_Income]]/Global_Household_Financial_Dyna[[#This Row],[Family_Size]]</f>
        <v>298.64625000000001</v>
      </c>
      <c r="P4231" s="2">
        <f t="shared" si="132"/>
        <v>0.42077341556833553</v>
      </c>
      <c r="Q4231" s="2">
        <f t="shared" si="133"/>
        <v>0.15103916436423043</v>
      </c>
      <c r="R4231" s="2" t="str">
        <f>IF(Global_Household_Financial_Dyna[[#This Row],[Vs country_Average]]&lt;-0.2, "Underperformer", IF(Global_Household_Financial_Dyna[[#This Row],[Vs country_Average]]&gt;0.2, "Outperformer", "Normal"))</f>
        <v>Normal</v>
      </c>
      <c r="S42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1229.54</v>
      </c>
      <c r="T42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1229.54</v>
      </c>
      <c r="U42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1229.54</v>
      </c>
      <c r="V42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1229.54</v>
      </c>
    </row>
    <row r="4232" spans="1:22" x14ac:dyDescent="0.3">
      <c r="A4232">
        <v>4243</v>
      </c>
      <c r="B4232" t="s">
        <v>14</v>
      </c>
      <c r="C4232" t="s">
        <v>15</v>
      </c>
      <c r="D4232">
        <v>6</v>
      </c>
      <c r="E4232">
        <v>3</v>
      </c>
      <c r="F4232">
        <v>1915.95</v>
      </c>
      <c r="G4232">
        <v>4515.3</v>
      </c>
      <c r="H4232">
        <v>677.29</v>
      </c>
      <c r="I4232">
        <v>1354.99</v>
      </c>
      <c r="J4232">
        <v>2483.0100000000002</v>
      </c>
      <c r="K4232">
        <f>Global_Household_Financial_Dyna[[#This Row],[Total_Household_Income]]-Global_Household_Financial_Dyna[[#This Row],[Estimated_Taxes]]</f>
        <v>3838.01</v>
      </c>
      <c r="L4232" s="1">
        <f>Global_Household_Financial_Dyna[[#This Row],[Monthly_Savings]]/Global_Household_Financial_Dyna[[#This Row],[Net Income]]</f>
        <v>0.64695245713273286</v>
      </c>
      <c r="M4232" s="2">
        <f>Global_Household_Financial_Dyna[[#This Row],[Monthly_Expenses]]/Global_Household_Financial_Dyna[[#This Row],[Net Income]]</f>
        <v>0.35304493735034559</v>
      </c>
      <c r="N4232" t="str">
        <f>IF(Global_Household_Financial_Dyna[[#This Row],[Monthly_Savings]]&lt;0,"High Risk", IF(Global_Household_Financial_Dyna[[#This Row],[Savings Rate%]]&lt;0.1, "Medium", "Safe"))</f>
        <v>Safe</v>
      </c>
      <c r="O4232">
        <f>Global_Household_Financial_Dyna[[#This Row],[Total_Household_Income]]/Global_Household_Financial_Dyna[[#This Row],[Family_Size]]</f>
        <v>752.55000000000007</v>
      </c>
      <c r="P4232" s="2">
        <f t="shared" si="132"/>
        <v>0.39788995363055785</v>
      </c>
      <c r="Q4232" s="2">
        <f t="shared" si="133"/>
        <v>0.24906250350217501</v>
      </c>
      <c r="R4232" s="2" t="str">
        <f>IF(Global_Household_Financial_Dyna[[#This Row],[Vs country_Average]]&lt;-0.2, "Underperformer", IF(Global_Household_Financial_Dyna[[#This Row],[Vs country_Average]]&gt;0.2, "Outperformer", "Normal"))</f>
        <v>Outperformer</v>
      </c>
      <c r="S42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2483.0100000000002</v>
      </c>
      <c r="T42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2483.0100000000002</v>
      </c>
      <c r="U42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2483.0100000000002</v>
      </c>
      <c r="V42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2483.0100000000002</v>
      </c>
    </row>
    <row r="4233" spans="1:22" x14ac:dyDescent="0.3">
      <c r="A4233">
        <v>4244</v>
      </c>
      <c r="B4233" t="s">
        <v>10</v>
      </c>
      <c r="C4233" t="s">
        <v>11</v>
      </c>
      <c r="D4233">
        <v>6</v>
      </c>
      <c r="E4233">
        <v>3</v>
      </c>
      <c r="F4233">
        <v>544.67999999999995</v>
      </c>
      <c r="G4233">
        <v>1156.8900000000001</v>
      </c>
      <c r="H4233">
        <v>115.69</v>
      </c>
      <c r="I4233">
        <v>750.85</v>
      </c>
      <c r="J4233">
        <v>290.36</v>
      </c>
      <c r="K4233">
        <f>Global_Household_Financial_Dyna[[#This Row],[Total_Household_Income]]-Global_Household_Financial_Dyna[[#This Row],[Estimated_Taxes]]</f>
        <v>1041.2</v>
      </c>
      <c r="L4233" s="1">
        <f>Global_Household_Financial_Dyna[[#This Row],[Monthly_Savings]]/Global_Household_Financial_Dyna[[#This Row],[Net Income]]</f>
        <v>0.27887053399923167</v>
      </c>
      <c r="M4233" s="2">
        <f>Global_Household_Financial_Dyna[[#This Row],[Monthly_Expenses]]/Global_Household_Financial_Dyna[[#This Row],[Net Income]]</f>
        <v>0.721139070303496</v>
      </c>
      <c r="N4233" t="str">
        <f>IF(Global_Household_Financial_Dyna[[#This Row],[Monthly_Savings]]&lt;0,"High Risk", IF(Global_Household_Financial_Dyna[[#This Row],[Savings Rate%]]&lt;0.1, "Medium", "Safe"))</f>
        <v>Safe</v>
      </c>
      <c r="O4233">
        <f>Global_Household_Financial_Dyna[[#This Row],[Total_Household_Income]]/Global_Household_Financial_Dyna[[#This Row],[Family_Size]]</f>
        <v>192.81500000000003</v>
      </c>
      <c r="P4233" s="2">
        <f t="shared" si="132"/>
        <v>0.42077341556833553</v>
      </c>
      <c r="Q4233" s="2">
        <f t="shared" si="133"/>
        <v>-0.14190288156910386</v>
      </c>
      <c r="R4233" s="2" t="str">
        <f>IF(Global_Household_Financial_Dyna[[#This Row],[Vs country_Average]]&lt;-0.2, "Underperformer", IF(Global_Household_Financial_Dyna[[#This Row],[Vs country_Average]]&gt;0.2, "Outperformer", "Normal"))</f>
        <v>Normal</v>
      </c>
      <c r="S42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290.36</v>
      </c>
      <c r="T42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290.36</v>
      </c>
      <c r="U42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290.36</v>
      </c>
      <c r="V42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290.36</v>
      </c>
    </row>
    <row r="4234" spans="1:22" x14ac:dyDescent="0.3">
      <c r="A4234">
        <v>4245</v>
      </c>
      <c r="B4234" t="s">
        <v>10</v>
      </c>
      <c r="C4234" t="s">
        <v>11</v>
      </c>
      <c r="D4234">
        <v>4</v>
      </c>
      <c r="E4234">
        <v>1</v>
      </c>
      <c r="F4234">
        <v>1095.83</v>
      </c>
      <c r="G4234">
        <v>1095.83</v>
      </c>
      <c r="H4234">
        <v>109.58</v>
      </c>
      <c r="I4234">
        <v>524.16</v>
      </c>
      <c r="J4234">
        <v>462.09</v>
      </c>
      <c r="K4234">
        <f>Global_Household_Financial_Dyna[[#This Row],[Total_Household_Income]]-Global_Household_Financial_Dyna[[#This Row],[Estimated_Taxes]]</f>
        <v>986.24999999999989</v>
      </c>
      <c r="L4234" s="1">
        <f>Global_Household_Financial_Dyna[[#This Row],[Monthly_Savings]]/Global_Household_Financial_Dyna[[#This Row],[Net Income]]</f>
        <v>0.46853231939163503</v>
      </c>
      <c r="M4234" s="2">
        <f>Global_Household_Financial_Dyna[[#This Row],[Monthly_Expenses]]/Global_Household_Financial_Dyna[[#This Row],[Net Income]]</f>
        <v>0.53146768060836502</v>
      </c>
      <c r="N4234" t="str">
        <f>IF(Global_Household_Financial_Dyna[[#This Row],[Monthly_Savings]]&lt;0,"High Risk", IF(Global_Household_Financial_Dyna[[#This Row],[Savings Rate%]]&lt;0.1, "Medium", "Safe"))</f>
        <v>Safe</v>
      </c>
      <c r="O4234">
        <f>Global_Household_Financial_Dyna[[#This Row],[Total_Household_Income]]/Global_Household_Financial_Dyna[[#This Row],[Family_Size]]</f>
        <v>273.95749999999998</v>
      </c>
      <c r="P4234" s="2">
        <f t="shared" si="132"/>
        <v>0.42077341556833553</v>
      </c>
      <c r="Q4234" s="2">
        <f t="shared" si="133"/>
        <v>4.7758903823299503E-2</v>
      </c>
      <c r="R4234" s="2" t="str">
        <f>IF(Global_Household_Financial_Dyna[[#This Row],[Vs country_Average]]&lt;-0.2, "Underperformer", IF(Global_Household_Financial_Dyna[[#This Row],[Vs country_Average]]&gt;0.2, "Outperformer", "Normal"))</f>
        <v>Normal</v>
      </c>
      <c r="S42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462.09</v>
      </c>
      <c r="T42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462.09</v>
      </c>
      <c r="U42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462.09</v>
      </c>
      <c r="V42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462.09</v>
      </c>
    </row>
    <row r="4235" spans="1:22" x14ac:dyDescent="0.3">
      <c r="A4235">
        <v>4246</v>
      </c>
      <c r="B4235" t="s">
        <v>12</v>
      </c>
      <c r="C4235" t="s">
        <v>13</v>
      </c>
      <c r="D4235">
        <v>1</v>
      </c>
      <c r="E4235">
        <v>1</v>
      </c>
      <c r="F4235">
        <v>4100.82</v>
      </c>
      <c r="G4235">
        <v>4100.82</v>
      </c>
      <c r="H4235">
        <v>1025.21</v>
      </c>
      <c r="I4235">
        <v>2052.89</v>
      </c>
      <c r="J4235">
        <v>1022.73</v>
      </c>
      <c r="K4235">
        <f>Global_Household_Financial_Dyna[[#This Row],[Total_Household_Income]]-Global_Household_Financial_Dyna[[#This Row],[Estimated_Taxes]]</f>
        <v>3075.6099999999997</v>
      </c>
      <c r="L4235" s="1">
        <f>Global_Household_Financial_Dyna[[#This Row],[Monthly_Savings]]/Global_Household_Financial_Dyna[[#This Row],[Net Income]]</f>
        <v>0.33252915681767198</v>
      </c>
      <c r="M4235" s="2">
        <f>Global_Household_Financial_Dyna[[#This Row],[Monthly_Expenses]]/Global_Household_Financial_Dyna[[#This Row],[Net Income]]</f>
        <v>0.66747409456985773</v>
      </c>
      <c r="N4235" t="str">
        <f>IF(Global_Household_Financial_Dyna[[#This Row],[Monthly_Savings]]&lt;0,"High Risk", IF(Global_Household_Financial_Dyna[[#This Row],[Savings Rate%]]&lt;0.1, "Medium", "Safe"))</f>
        <v>Safe</v>
      </c>
      <c r="O4235">
        <f>Global_Household_Financial_Dyna[[#This Row],[Total_Household_Income]]/Global_Household_Financial_Dyna[[#This Row],[Family_Size]]</f>
        <v>4100.82</v>
      </c>
      <c r="P4235" s="2">
        <f t="shared" si="132"/>
        <v>0.30718716818024266</v>
      </c>
      <c r="Q4235" s="2">
        <f t="shared" si="133"/>
        <v>2.5341988637429314E-2</v>
      </c>
      <c r="R4235" s="2" t="str">
        <f>IF(Global_Household_Financial_Dyna[[#This Row],[Vs country_Average]]&lt;-0.2, "Underperformer", IF(Global_Household_Financial_Dyna[[#This Row],[Vs country_Average]]&gt;0.2, "Outperformer", "Normal"))</f>
        <v>Normal</v>
      </c>
      <c r="S42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1022.73</v>
      </c>
      <c r="T42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1022.73</v>
      </c>
      <c r="U42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1022.73</v>
      </c>
      <c r="V42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1022.73</v>
      </c>
    </row>
    <row r="4236" spans="1:22" x14ac:dyDescent="0.3">
      <c r="A4236">
        <v>4247</v>
      </c>
      <c r="B4236" t="s">
        <v>10</v>
      </c>
      <c r="C4236" t="s">
        <v>11</v>
      </c>
      <c r="D4236">
        <v>7</v>
      </c>
      <c r="E4236">
        <v>1</v>
      </c>
      <c r="F4236">
        <v>786.23</v>
      </c>
      <c r="G4236">
        <v>786.23</v>
      </c>
      <c r="H4236">
        <v>78.62</v>
      </c>
      <c r="I4236">
        <v>746.14</v>
      </c>
      <c r="J4236">
        <v>-38.53</v>
      </c>
      <c r="K4236">
        <f>Global_Household_Financial_Dyna[[#This Row],[Total_Household_Income]]-Global_Household_Financial_Dyna[[#This Row],[Estimated_Taxes]]</f>
        <v>707.61</v>
      </c>
      <c r="L4236" s="1">
        <f>Global_Household_Financial_Dyna[[#This Row],[Monthly_Savings]]/Global_Household_Financial_Dyna[[#This Row],[Net Income]]</f>
        <v>-5.4450898093582625E-2</v>
      </c>
      <c r="M4236" s="2">
        <f>Global_Household_Financial_Dyna[[#This Row],[Monthly_Expenses]]/Global_Household_Financial_Dyna[[#This Row],[Net Income]]</f>
        <v>1.0544508980935825</v>
      </c>
      <c r="N4236" t="str">
        <f>IF(Global_Household_Financial_Dyna[[#This Row],[Monthly_Savings]]&lt;0,"High Risk", IF(Global_Household_Financial_Dyna[[#This Row],[Savings Rate%]]&lt;0.1, "Medium", "Safe"))</f>
        <v>High Risk</v>
      </c>
      <c r="O4236">
        <f>Global_Household_Financial_Dyna[[#This Row],[Total_Household_Income]]/Global_Household_Financial_Dyna[[#This Row],[Family_Size]]</f>
        <v>112.31857142857143</v>
      </c>
      <c r="P4236" s="2">
        <f t="shared" si="132"/>
        <v>0.42077341556833553</v>
      </c>
      <c r="Q4236" s="2">
        <f t="shared" si="133"/>
        <v>-0.47522431366191814</v>
      </c>
      <c r="R4236" s="2" t="str">
        <f>IF(Global_Household_Financial_Dyna[[#This Row],[Vs country_Average]]&lt;-0.2, "Underperformer", IF(Global_Household_Financial_Dyna[[#This Row],[Vs country_Average]]&gt;0.2, "Outperformer", "Normal"))</f>
        <v>Underperformer</v>
      </c>
      <c r="S42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-1.2230000000000061</v>
      </c>
      <c r="T42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36.083999999999989</v>
      </c>
      <c r="U42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73.390999999999977</v>
      </c>
      <c r="V42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110.69799999999998</v>
      </c>
    </row>
    <row r="4237" spans="1:22" x14ac:dyDescent="0.3">
      <c r="A4237">
        <v>4248</v>
      </c>
      <c r="B4237" t="s">
        <v>18</v>
      </c>
      <c r="C4237" t="s">
        <v>20</v>
      </c>
      <c r="D4237">
        <v>4</v>
      </c>
      <c r="E4237">
        <v>3</v>
      </c>
      <c r="F4237">
        <v>7334.25</v>
      </c>
      <c r="G4237">
        <v>14154.44</v>
      </c>
      <c r="H4237">
        <v>3821.7</v>
      </c>
      <c r="I4237">
        <v>3058.2</v>
      </c>
      <c r="J4237">
        <v>7274.54</v>
      </c>
      <c r="K4237">
        <f>Global_Household_Financial_Dyna[[#This Row],[Total_Household_Income]]-Global_Household_Financial_Dyna[[#This Row],[Estimated_Taxes]]</f>
        <v>10332.740000000002</v>
      </c>
      <c r="L4237" s="1">
        <f>Global_Household_Financial_Dyna[[#This Row],[Monthly_Savings]]/Global_Household_Financial_Dyna[[#This Row],[Net Income]]</f>
        <v>0.70402816677860847</v>
      </c>
      <c r="M4237" s="2">
        <f>Global_Household_Financial_Dyna[[#This Row],[Monthly_Expenses]]/Global_Household_Financial_Dyna[[#This Row],[Net Income]]</f>
        <v>0.29597183322139137</v>
      </c>
      <c r="N4237" t="str">
        <f>IF(Global_Household_Financial_Dyna[[#This Row],[Monthly_Savings]]&lt;0,"High Risk", IF(Global_Household_Financial_Dyna[[#This Row],[Savings Rate%]]&lt;0.1, "Medium", "Safe"))</f>
        <v>Safe</v>
      </c>
      <c r="O4237">
        <f>Global_Household_Financial_Dyna[[#This Row],[Total_Household_Income]]/Global_Household_Financial_Dyna[[#This Row],[Family_Size]]</f>
        <v>3538.61</v>
      </c>
      <c r="P4237" s="2">
        <f t="shared" si="132"/>
        <v>0.32336204947805613</v>
      </c>
      <c r="Q4237" s="2">
        <f t="shared" si="133"/>
        <v>0.38066611730055233</v>
      </c>
      <c r="R4237" s="2" t="str">
        <f>IF(Global_Household_Financial_Dyna[[#This Row],[Vs country_Average]]&lt;-0.2, "Underperformer", IF(Global_Household_Financial_Dyna[[#This Row],[Vs country_Average]]&gt;0.2, "Outperformer", "Normal"))</f>
        <v>Outperformer</v>
      </c>
      <c r="S42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7274.54</v>
      </c>
      <c r="T42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7274.54</v>
      </c>
      <c r="U42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7274.54</v>
      </c>
      <c r="V42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7274.54</v>
      </c>
    </row>
    <row r="4238" spans="1:22" x14ac:dyDescent="0.3">
      <c r="A4238">
        <v>4249</v>
      </c>
      <c r="B4238" t="s">
        <v>16</v>
      </c>
      <c r="C4238" t="s">
        <v>21</v>
      </c>
      <c r="D4238">
        <v>8</v>
      </c>
      <c r="E4238">
        <v>3</v>
      </c>
      <c r="F4238">
        <v>4474.8</v>
      </c>
      <c r="G4238">
        <v>8767.3700000000008</v>
      </c>
      <c r="H4238">
        <v>3506.95</v>
      </c>
      <c r="I4238">
        <v>6158.49</v>
      </c>
      <c r="J4238">
        <v>-898.07</v>
      </c>
      <c r="K4238">
        <f>Global_Household_Financial_Dyna[[#This Row],[Total_Household_Income]]-Global_Household_Financial_Dyna[[#This Row],[Estimated_Taxes]]</f>
        <v>5260.420000000001</v>
      </c>
      <c r="L4238" s="1">
        <f>Global_Household_Financial_Dyna[[#This Row],[Monthly_Savings]]/Global_Household_Financial_Dyna[[#This Row],[Net Income]]</f>
        <v>-0.17072210964143544</v>
      </c>
      <c r="M4238" s="2">
        <f>Global_Household_Financial_Dyna[[#This Row],[Monthly_Expenses]]/Global_Household_Financial_Dyna[[#This Row],[Net Income]]</f>
        <v>1.1707221096414353</v>
      </c>
      <c r="N4238" t="str">
        <f>IF(Global_Household_Financial_Dyna[[#This Row],[Monthly_Savings]]&lt;0,"High Risk", IF(Global_Household_Financial_Dyna[[#This Row],[Savings Rate%]]&lt;0.1, "Medium", "Safe"))</f>
        <v>High Risk</v>
      </c>
      <c r="O4238">
        <f>Global_Household_Financial_Dyna[[#This Row],[Total_Household_Income]]/Global_Household_Financial_Dyna[[#This Row],[Family_Size]]</f>
        <v>1095.9212500000001</v>
      </c>
      <c r="P4238" s="2">
        <f t="shared" si="132"/>
        <v>0.15879799892000862</v>
      </c>
      <c r="Q4238" s="2">
        <f t="shared" si="133"/>
        <v>-0.32952010856144409</v>
      </c>
      <c r="R4238" s="2" t="str">
        <f>IF(Global_Household_Financial_Dyna[[#This Row],[Vs country_Average]]&lt;-0.2, "Underperformer", IF(Global_Household_Financial_Dyna[[#This Row],[Vs country_Average]]&gt;0.2, "Outperformer", "Normal"))</f>
        <v>Underperformer</v>
      </c>
      <c r="S42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-590.14549999999997</v>
      </c>
      <c r="T42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-282.221</v>
      </c>
      <c r="U42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25.703499999999963</v>
      </c>
      <c r="V42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333.62800000000004</v>
      </c>
    </row>
    <row r="4239" spans="1:22" x14ac:dyDescent="0.3">
      <c r="A4239">
        <v>4250</v>
      </c>
      <c r="B4239" t="s">
        <v>12</v>
      </c>
      <c r="C4239" t="s">
        <v>13</v>
      </c>
      <c r="D4239">
        <v>8</v>
      </c>
      <c r="E4239">
        <v>3</v>
      </c>
      <c r="F4239">
        <v>4016.06</v>
      </c>
      <c r="G4239">
        <v>9058.8799999999992</v>
      </c>
      <c r="H4239">
        <v>2717.66</v>
      </c>
      <c r="I4239">
        <v>5215.9799999999996</v>
      </c>
      <c r="J4239">
        <v>1125.24</v>
      </c>
      <c r="K4239">
        <f>Global_Household_Financial_Dyna[[#This Row],[Total_Household_Income]]-Global_Household_Financial_Dyna[[#This Row],[Estimated_Taxes]]</f>
        <v>6341.2199999999993</v>
      </c>
      <c r="L4239" s="1">
        <f>Global_Household_Financial_Dyna[[#This Row],[Monthly_Savings]]/Global_Household_Financial_Dyna[[#This Row],[Net Income]]</f>
        <v>0.1774485036002536</v>
      </c>
      <c r="M4239" s="2">
        <f>Global_Household_Financial_Dyna[[#This Row],[Monthly_Expenses]]/Global_Household_Financial_Dyna[[#This Row],[Net Income]]</f>
        <v>0.82255149639974645</v>
      </c>
      <c r="N4239" t="str">
        <f>IF(Global_Household_Financial_Dyna[[#This Row],[Monthly_Savings]]&lt;0,"High Risk", IF(Global_Household_Financial_Dyna[[#This Row],[Savings Rate%]]&lt;0.1, "Medium", "Safe"))</f>
        <v>Safe</v>
      </c>
      <c r="O4239">
        <f>Global_Household_Financial_Dyna[[#This Row],[Total_Household_Income]]/Global_Household_Financial_Dyna[[#This Row],[Family_Size]]</f>
        <v>1132.3599999999999</v>
      </c>
      <c r="P4239" s="2">
        <f t="shared" si="132"/>
        <v>0.30718716818024266</v>
      </c>
      <c r="Q4239" s="2">
        <f t="shared" si="133"/>
        <v>-0.12973866457998906</v>
      </c>
      <c r="R4239" s="2" t="str">
        <f>IF(Global_Household_Financial_Dyna[[#This Row],[Vs country_Average]]&lt;-0.2, "Underperformer", IF(Global_Household_Financial_Dyna[[#This Row],[Vs country_Average]]&gt;0.2, "Outperformer", "Normal"))</f>
        <v>Normal</v>
      </c>
      <c r="S42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1125.24</v>
      </c>
      <c r="T42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1125.24</v>
      </c>
      <c r="U42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1125.24</v>
      </c>
      <c r="V42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1125.24</v>
      </c>
    </row>
    <row r="4240" spans="1:22" x14ac:dyDescent="0.3">
      <c r="A4240">
        <v>4251</v>
      </c>
      <c r="B4240" t="s">
        <v>10</v>
      </c>
      <c r="C4240" t="s">
        <v>11</v>
      </c>
      <c r="D4240">
        <v>4</v>
      </c>
      <c r="E4240">
        <v>3</v>
      </c>
      <c r="F4240">
        <v>589.26</v>
      </c>
      <c r="G4240">
        <v>1301.42</v>
      </c>
      <c r="H4240">
        <v>130.13999999999999</v>
      </c>
      <c r="I4240">
        <v>592.54999999999995</v>
      </c>
      <c r="J4240">
        <v>578.73</v>
      </c>
      <c r="K4240">
        <f>Global_Household_Financial_Dyna[[#This Row],[Total_Household_Income]]-Global_Household_Financial_Dyna[[#This Row],[Estimated_Taxes]]</f>
        <v>1171.2800000000002</v>
      </c>
      <c r="L4240" s="1">
        <f>Global_Household_Financial_Dyna[[#This Row],[Monthly_Savings]]/Global_Household_Financial_Dyna[[#This Row],[Net Income]]</f>
        <v>0.49410047127928414</v>
      </c>
      <c r="M4240" s="2">
        <f>Global_Household_Financial_Dyna[[#This Row],[Monthly_Expenses]]/Global_Household_Financial_Dyna[[#This Row],[Net Income]]</f>
        <v>0.50589952872071564</v>
      </c>
      <c r="N4240" t="str">
        <f>IF(Global_Household_Financial_Dyna[[#This Row],[Monthly_Savings]]&lt;0,"High Risk", IF(Global_Household_Financial_Dyna[[#This Row],[Savings Rate%]]&lt;0.1, "Medium", "Safe"))</f>
        <v>Safe</v>
      </c>
      <c r="O4240">
        <f>Global_Household_Financial_Dyna[[#This Row],[Total_Household_Income]]/Global_Household_Financial_Dyna[[#This Row],[Family_Size]]</f>
        <v>325.35500000000002</v>
      </c>
      <c r="P4240" s="2">
        <f t="shared" si="132"/>
        <v>0.42077341556833553</v>
      </c>
      <c r="Q4240" s="2">
        <f t="shared" si="133"/>
        <v>7.3327055710948608E-2</v>
      </c>
      <c r="R4240" s="2" t="str">
        <f>IF(Global_Household_Financial_Dyna[[#This Row],[Vs country_Average]]&lt;-0.2, "Underperformer", IF(Global_Household_Financial_Dyna[[#This Row],[Vs country_Average]]&gt;0.2, "Outperformer", "Normal"))</f>
        <v>Normal</v>
      </c>
      <c r="S42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578.73</v>
      </c>
      <c r="T42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578.73</v>
      </c>
      <c r="U42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578.73</v>
      </c>
      <c r="V42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578.73</v>
      </c>
    </row>
    <row r="4241" spans="1:22" x14ac:dyDescent="0.3">
      <c r="A4241">
        <v>4252</v>
      </c>
      <c r="B4241" t="s">
        <v>18</v>
      </c>
      <c r="C4241" t="s">
        <v>20</v>
      </c>
      <c r="D4241">
        <v>6</v>
      </c>
      <c r="E4241">
        <v>3</v>
      </c>
      <c r="F4241">
        <v>557.97</v>
      </c>
      <c r="G4241">
        <v>994.48</v>
      </c>
      <c r="H4241">
        <v>218.79</v>
      </c>
      <c r="I4241">
        <v>943.76</v>
      </c>
      <c r="J4241">
        <v>-168.07</v>
      </c>
      <c r="K4241">
        <f>Global_Household_Financial_Dyna[[#This Row],[Total_Household_Income]]-Global_Household_Financial_Dyna[[#This Row],[Estimated_Taxes]]</f>
        <v>775.69</v>
      </c>
      <c r="L4241" s="1">
        <f>Global_Household_Financial_Dyna[[#This Row],[Monthly_Savings]]/Global_Household_Financial_Dyna[[#This Row],[Net Income]]</f>
        <v>-0.21667160850339695</v>
      </c>
      <c r="M4241" s="2">
        <f>Global_Household_Financial_Dyna[[#This Row],[Monthly_Expenses]]/Global_Household_Financial_Dyna[[#This Row],[Net Income]]</f>
        <v>1.2166716085033968</v>
      </c>
      <c r="N4241" t="str">
        <f>IF(Global_Household_Financial_Dyna[[#This Row],[Monthly_Savings]]&lt;0,"High Risk", IF(Global_Household_Financial_Dyna[[#This Row],[Savings Rate%]]&lt;0.1, "Medium", "Safe"))</f>
        <v>High Risk</v>
      </c>
      <c r="O4241">
        <f>Global_Household_Financial_Dyna[[#This Row],[Total_Household_Income]]/Global_Household_Financial_Dyna[[#This Row],[Family_Size]]</f>
        <v>165.74666666666667</v>
      </c>
      <c r="P4241" s="2">
        <f t="shared" si="132"/>
        <v>0.32336204947805613</v>
      </c>
      <c r="Q4241" s="2">
        <f t="shared" si="133"/>
        <v>-0.54003365798145309</v>
      </c>
      <c r="R4241" s="2" t="str">
        <f>IF(Global_Household_Financial_Dyna[[#This Row],[Vs country_Average]]&lt;-0.2, "Underperformer", IF(Global_Household_Financial_Dyna[[#This Row],[Vs country_Average]]&gt;0.2, "Outperformer", "Normal"))</f>
        <v>Underperformer</v>
      </c>
      <c r="S42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-120.88199999999999</v>
      </c>
      <c r="T42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-73.694000000000003</v>
      </c>
      <c r="U42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-26.506</v>
      </c>
      <c r="V42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20.681999999999988</v>
      </c>
    </row>
    <row r="4242" spans="1:22" x14ac:dyDescent="0.3">
      <c r="A4242">
        <v>4253</v>
      </c>
      <c r="B4242" t="s">
        <v>10</v>
      </c>
      <c r="C4242" t="s">
        <v>11</v>
      </c>
      <c r="D4242">
        <v>2</v>
      </c>
      <c r="E4242">
        <v>1</v>
      </c>
      <c r="F4242">
        <v>318.76</v>
      </c>
      <c r="G4242">
        <v>318.76</v>
      </c>
      <c r="H4242">
        <v>31.88</v>
      </c>
      <c r="I4242">
        <v>302.5</v>
      </c>
      <c r="J4242">
        <v>-15.62</v>
      </c>
      <c r="K4242">
        <f>Global_Household_Financial_Dyna[[#This Row],[Total_Household_Income]]-Global_Household_Financial_Dyna[[#This Row],[Estimated_Taxes]]</f>
        <v>286.88</v>
      </c>
      <c r="L4242" s="1">
        <f>Global_Household_Financial_Dyna[[#This Row],[Monthly_Savings]]/Global_Household_Financial_Dyna[[#This Row],[Net Income]]</f>
        <v>-5.4447852760736194E-2</v>
      </c>
      <c r="M4242" s="2">
        <f>Global_Household_Financial_Dyna[[#This Row],[Monthly_Expenses]]/Global_Household_Financial_Dyna[[#This Row],[Net Income]]</f>
        <v>1.0544478527607362</v>
      </c>
      <c r="N4242" t="str">
        <f>IF(Global_Household_Financial_Dyna[[#This Row],[Monthly_Savings]]&lt;0,"High Risk", IF(Global_Household_Financial_Dyna[[#This Row],[Savings Rate%]]&lt;0.1, "Medium", "Safe"))</f>
        <v>High Risk</v>
      </c>
      <c r="O4242">
        <f>Global_Household_Financial_Dyna[[#This Row],[Total_Household_Income]]/Global_Household_Financial_Dyna[[#This Row],[Family_Size]]</f>
        <v>159.38</v>
      </c>
      <c r="P4242" s="2">
        <f t="shared" si="132"/>
        <v>0.42077341556833553</v>
      </c>
      <c r="Q4242" s="2">
        <f t="shared" si="133"/>
        <v>-0.47522126832907174</v>
      </c>
      <c r="R4242" s="2" t="str">
        <f>IF(Global_Household_Financial_Dyna[[#This Row],[Vs country_Average]]&lt;-0.2, "Underperformer", IF(Global_Household_Financial_Dyna[[#This Row],[Vs country_Average]]&gt;0.2, "Outperformer", "Normal"))</f>
        <v>Underperformer</v>
      </c>
      <c r="S42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-0.49499999999999922</v>
      </c>
      <c r="T42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14.63</v>
      </c>
      <c r="U42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29.754999999999995</v>
      </c>
      <c r="V42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44.88</v>
      </c>
    </row>
    <row r="4243" spans="1:22" x14ac:dyDescent="0.3">
      <c r="A4243">
        <v>4254</v>
      </c>
      <c r="B4243" t="s">
        <v>16</v>
      </c>
      <c r="C4243" t="s">
        <v>21</v>
      </c>
      <c r="D4243">
        <v>3</v>
      </c>
      <c r="E4243">
        <v>2</v>
      </c>
      <c r="F4243">
        <v>3783.55</v>
      </c>
      <c r="G4243">
        <v>5653.53</v>
      </c>
      <c r="H4243">
        <v>1978.73</v>
      </c>
      <c r="I4243">
        <v>3108.61</v>
      </c>
      <c r="J4243">
        <v>566.19000000000005</v>
      </c>
      <c r="K4243">
        <f>Global_Household_Financial_Dyna[[#This Row],[Total_Household_Income]]-Global_Household_Financial_Dyna[[#This Row],[Estimated_Taxes]]</f>
        <v>3674.7999999999997</v>
      </c>
      <c r="L4243" s="1">
        <f>Global_Household_Financial_Dyna[[#This Row],[Monthly_Savings]]/Global_Household_Financial_Dyna[[#This Row],[Net Income]]</f>
        <v>0.15407369108522914</v>
      </c>
      <c r="M4243" s="2">
        <f>Global_Household_Financial_Dyna[[#This Row],[Monthly_Expenses]]/Global_Household_Financial_Dyna[[#This Row],[Net Income]]</f>
        <v>0.84592630891477094</v>
      </c>
      <c r="N4243" t="str">
        <f>IF(Global_Household_Financial_Dyna[[#This Row],[Monthly_Savings]]&lt;0,"High Risk", IF(Global_Household_Financial_Dyna[[#This Row],[Savings Rate%]]&lt;0.1, "Medium", "Safe"))</f>
        <v>Safe</v>
      </c>
      <c r="O4243">
        <f>Global_Household_Financial_Dyna[[#This Row],[Total_Household_Income]]/Global_Household_Financial_Dyna[[#This Row],[Family_Size]]</f>
        <v>1884.51</v>
      </c>
      <c r="P4243" s="2">
        <f t="shared" si="132"/>
        <v>0.15879799892000862</v>
      </c>
      <c r="Q4243" s="2">
        <f t="shared" si="133"/>
        <v>-4.7243078347794787E-3</v>
      </c>
      <c r="R4243" s="2" t="str">
        <f>IF(Global_Household_Financial_Dyna[[#This Row],[Vs country_Average]]&lt;-0.2, "Underperformer", IF(Global_Household_Financial_Dyna[[#This Row],[Vs country_Average]]&gt;0.2, "Outperformer", "Normal"))</f>
        <v>Normal</v>
      </c>
      <c r="S42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566.19000000000005</v>
      </c>
      <c r="T42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566.19000000000005</v>
      </c>
      <c r="U42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566.19000000000005</v>
      </c>
      <c r="V42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566.19000000000005</v>
      </c>
    </row>
    <row r="4244" spans="1:22" x14ac:dyDescent="0.3">
      <c r="A4244">
        <v>4255</v>
      </c>
      <c r="B4244" t="s">
        <v>18</v>
      </c>
      <c r="C4244" t="s">
        <v>19</v>
      </c>
      <c r="D4244">
        <v>7</v>
      </c>
      <c r="E4244">
        <v>3</v>
      </c>
      <c r="F4244">
        <v>1407.76</v>
      </c>
      <c r="G4244">
        <v>3100.28</v>
      </c>
      <c r="H4244">
        <v>682.06</v>
      </c>
      <c r="I4244">
        <v>2942.17</v>
      </c>
      <c r="J4244">
        <v>-523.95000000000005</v>
      </c>
      <c r="K4244">
        <f>Global_Household_Financial_Dyna[[#This Row],[Total_Household_Income]]-Global_Household_Financial_Dyna[[#This Row],[Estimated_Taxes]]</f>
        <v>2418.2200000000003</v>
      </c>
      <c r="L4244" s="1">
        <f>Global_Household_Financial_Dyna[[#This Row],[Monthly_Savings]]/Global_Household_Financial_Dyna[[#This Row],[Net Income]]</f>
        <v>-0.21666763156371216</v>
      </c>
      <c r="M4244" s="2">
        <f>Global_Household_Financial_Dyna[[#This Row],[Monthly_Expenses]]/Global_Household_Financial_Dyna[[#This Row],[Net Income]]</f>
        <v>1.2166676315637122</v>
      </c>
      <c r="N4244" t="str">
        <f>IF(Global_Household_Financial_Dyna[[#This Row],[Monthly_Savings]]&lt;0,"High Risk", IF(Global_Household_Financial_Dyna[[#This Row],[Savings Rate%]]&lt;0.1, "Medium", "Safe"))</f>
        <v>High Risk</v>
      </c>
      <c r="O4244">
        <f>Global_Household_Financial_Dyna[[#This Row],[Total_Household_Income]]/Global_Household_Financial_Dyna[[#This Row],[Family_Size]]</f>
        <v>442.89714285714291</v>
      </c>
      <c r="P4244" s="2">
        <f t="shared" si="132"/>
        <v>0.32336204947805613</v>
      </c>
      <c r="Q4244" s="2">
        <f t="shared" si="133"/>
        <v>-0.54002968104176829</v>
      </c>
      <c r="R4244" s="2" t="str">
        <f>IF(Global_Household_Financial_Dyna[[#This Row],[Vs country_Average]]&lt;-0.2, "Underperformer", IF(Global_Household_Financial_Dyna[[#This Row],[Vs country_Average]]&gt;0.2, "Outperformer", "Normal"))</f>
        <v>Underperformer</v>
      </c>
      <c r="S42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-376.8415</v>
      </c>
      <c r="T42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-229.733</v>
      </c>
      <c r="U42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-82.624500000000012</v>
      </c>
      <c r="V42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64.484000000000037</v>
      </c>
    </row>
    <row r="4245" spans="1:22" x14ac:dyDescent="0.3">
      <c r="A4245">
        <v>4256</v>
      </c>
      <c r="B4245" t="s">
        <v>16</v>
      </c>
      <c r="C4245" t="s">
        <v>17</v>
      </c>
      <c r="D4245">
        <v>8</v>
      </c>
      <c r="E4245">
        <v>3</v>
      </c>
      <c r="F4245">
        <v>3172.87</v>
      </c>
      <c r="G4245">
        <v>7217.5</v>
      </c>
      <c r="H4245">
        <v>2526.13</v>
      </c>
      <c r="I4245">
        <v>6149.58</v>
      </c>
      <c r="J4245">
        <v>-1458.2</v>
      </c>
      <c r="K4245">
        <f>Global_Household_Financial_Dyna[[#This Row],[Total_Household_Income]]-Global_Household_Financial_Dyna[[#This Row],[Estimated_Taxes]]</f>
        <v>4691.37</v>
      </c>
      <c r="L4245" s="1">
        <f>Global_Household_Financial_Dyna[[#This Row],[Monthly_Savings]]/Global_Household_Financial_Dyna[[#This Row],[Net Income]]</f>
        <v>-0.31082604868087577</v>
      </c>
      <c r="M4245" s="2">
        <f>Global_Household_Financial_Dyna[[#This Row],[Monthly_Expenses]]/Global_Household_Financial_Dyna[[#This Row],[Net Income]]</f>
        <v>1.310828180254382</v>
      </c>
      <c r="N4245" t="str">
        <f>IF(Global_Household_Financial_Dyna[[#This Row],[Monthly_Savings]]&lt;0,"High Risk", IF(Global_Household_Financial_Dyna[[#This Row],[Savings Rate%]]&lt;0.1, "Medium", "Safe"))</f>
        <v>High Risk</v>
      </c>
      <c r="O4245">
        <f>Global_Household_Financial_Dyna[[#This Row],[Total_Household_Income]]/Global_Household_Financial_Dyna[[#This Row],[Family_Size]]</f>
        <v>902.1875</v>
      </c>
      <c r="P4245" s="2">
        <f t="shared" si="132"/>
        <v>0.15879799892000862</v>
      </c>
      <c r="Q4245" s="2">
        <f t="shared" si="133"/>
        <v>-0.46962404760088439</v>
      </c>
      <c r="R4245" s="2" t="str">
        <f>IF(Global_Household_Financial_Dyna[[#This Row],[Vs country_Average]]&lt;-0.2, "Underperformer", IF(Global_Household_Financial_Dyna[[#This Row],[Vs country_Average]]&gt;0.2, "Outperformer", "Normal"))</f>
        <v>Underperformer</v>
      </c>
      <c r="S42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-1150.721</v>
      </c>
      <c r="T42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-843.24200000000008</v>
      </c>
      <c r="U42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-535.76300000000003</v>
      </c>
      <c r="V42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-228.28400000000011</v>
      </c>
    </row>
    <row r="4246" spans="1:22" x14ac:dyDescent="0.3">
      <c r="A4246">
        <v>4257</v>
      </c>
      <c r="B4246" t="s">
        <v>12</v>
      </c>
      <c r="C4246" t="s">
        <v>13</v>
      </c>
      <c r="D4246">
        <v>8</v>
      </c>
      <c r="E4246">
        <v>2</v>
      </c>
      <c r="F4246">
        <v>3288.23</v>
      </c>
      <c r="G4246">
        <v>5180.75</v>
      </c>
      <c r="H4246">
        <v>1295.19</v>
      </c>
      <c r="I4246">
        <v>4916.53</v>
      </c>
      <c r="J4246">
        <v>-1030.97</v>
      </c>
      <c r="K4246">
        <f>Global_Household_Financial_Dyna[[#This Row],[Total_Household_Income]]-Global_Household_Financial_Dyna[[#This Row],[Estimated_Taxes]]</f>
        <v>3885.56</v>
      </c>
      <c r="L4246" s="1">
        <f>Global_Household_Financial_Dyna[[#This Row],[Monthly_Savings]]/Global_Household_Financial_Dyna[[#This Row],[Net Income]]</f>
        <v>-0.26533369707326615</v>
      </c>
      <c r="M4246" s="2">
        <f>Global_Household_Financial_Dyna[[#This Row],[Monthly_Expenses]]/Global_Household_Financial_Dyna[[#This Row],[Net Income]]</f>
        <v>1.265333697073266</v>
      </c>
      <c r="N4246" t="str">
        <f>IF(Global_Household_Financial_Dyna[[#This Row],[Monthly_Savings]]&lt;0,"High Risk", IF(Global_Household_Financial_Dyna[[#This Row],[Savings Rate%]]&lt;0.1, "Medium", "Safe"))</f>
        <v>High Risk</v>
      </c>
      <c r="O4246">
        <f>Global_Household_Financial_Dyna[[#This Row],[Total_Household_Income]]/Global_Household_Financial_Dyna[[#This Row],[Family_Size]]</f>
        <v>647.59375</v>
      </c>
      <c r="P4246" s="2">
        <f t="shared" si="132"/>
        <v>0.30718716818024266</v>
      </c>
      <c r="Q4246" s="2">
        <f t="shared" si="133"/>
        <v>-0.57252086525350876</v>
      </c>
      <c r="R4246" s="2" t="str">
        <f>IF(Global_Household_Financial_Dyna[[#This Row],[Vs country_Average]]&lt;-0.2, "Underperformer", IF(Global_Household_Financial_Dyna[[#This Row],[Vs country_Average]]&gt;0.2, "Outperformer", "Normal"))</f>
        <v>Underperformer</v>
      </c>
      <c r="S42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-785.14350000000002</v>
      </c>
      <c r="T42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-539.31700000000001</v>
      </c>
      <c r="U42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-293.49050000000011</v>
      </c>
      <c r="V42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-47.663999999999987</v>
      </c>
    </row>
    <row r="4247" spans="1:22" x14ac:dyDescent="0.3">
      <c r="A4247">
        <v>4258</v>
      </c>
      <c r="B4247" t="s">
        <v>10</v>
      </c>
      <c r="C4247" t="s">
        <v>22</v>
      </c>
      <c r="D4247">
        <v>4</v>
      </c>
      <c r="E4247">
        <v>2</v>
      </c>
      <c r="F4247">
        <v>923.47</v>
      </c>
      <c r="G4247">
        <v>1610.95</v>
      </c>
      <c r="H4247">
        <v>161.09</v>
      </c>
      <c r="I4247">
        <v>680.85</v>
      </c>
      <c r="J4247">
        <v>769</v>
      </c>
      <c r="K4247">
        <f>Global_Household_Financial_Dyna[[#This Row],[Total_Household_Income]]-Global_Household_Financial_Dyna[[#This Row],[Estimated_Taxes]]</f>
        <v>1449.8600000000001</v>
      </c>
      <c r="L4247" s="1">
        <f>Global_Household_Financial_Dyna[[#This Row],[Monthly_Savings]]/Global_Household_Financial_Dyna[[#This Row],[Net Income]]</f>
        <v>0.53039603823817472</v>
      </c>
      <c r="M4247" s="2">
        <f>Global_Household_Financial_Dyna[[#This Row],[Monthly_Expenses]]/Global_Household_Financial_Dyna[[#This Row],[Net Income]]</f>
        <v>0.46959706454416283</v>
      </c>
      <c r="N4247" t="str">
        <f>IF(Global_Household_Financial_Dyna[[#This Row],[Monthly_Savings]]&lt;0,"High Risk", IF(Global_Household_Financial_Dyna[[#This Row],[Savings Rate%]]&lt;0.1, "Medium", "Safe"))</f>
        <v>Safe</v>
      </c>
      <c r="O4247">
        <f>Global_Household_Financial_Dyna[[#This Row],[Total_Household_Income]]/Global_Household_Financial_Dyna[[#This Row],[Family_Size]]</f>
        <v>402.73750000000001</v>
      </c>
      <c r="P4247" s="2">
        <f t="shared" si="132"/>
        <v>0.42077341556833553</v>
      </c>
      <c r="Q4247" s="2">
        <f t="shared" si="133"/>
        <v>0.10962262266983919</v>
      </c>
      <c r="R4247" s="2" t="str">
        <f>IF(Global_Household_Financial_Dyna[[#This Row],[Vs country_Average]]&lt;-0.2, "Underperformer", IF(Global_Household_Financial_Dyna[[#This Row],[Vs country_Average]]&gt;0.2, "Outperformer", "Normal"))</f>
        <v>Normal</v>
      </c>
      <c r="S42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v>
      </c>
      <c r="T42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v>
      </c>
      <c r="U42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v>
      </c>
      <c r="V42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v>
      </c>
    </row>
    <row r="4248" spans="1:22" x14ac:dyDescent="0.3">
      <c r="A4248">
        <v>4259</v>
      </c>
      <c r="B4248" t="s">
        <v>10</v>
      </c>
      <c r="C4248" t="s">
        <v>11</v>
      </c>
      <c r="D4248">
        <v>7</v>
      </c>
      <c r="E4248">
        <v>3</v>
      </c>
      <c r="F4248">
        <v>1034.8699999999999</v>
      </c>
      <c r="G4248">
        <v>2361.42</v>
      </c>
      <c r="H4248">
        <v>236.14</v>
      </c>
      <c r="I4248">
        <v>612.74</v>
      </c>
      <c r="J4248">
        <v>1512.53</v>
      </c>
      <c r="K4248">
        <f>Global_Household_Financial_Dyna[[#This Row],[Total_Household_Income]]-Global_Household_Financial_Dyna[[#This Row],[Estimated_Taxes]]</f>
        <v>2125.2800000000002</v>
      </c>
      <c r="L4248" s="1">
        <f>Global_Household_Financial_Dyna[[#This Row],[Monthly_Savings]]/Global_Household_Financial_Dyna[[#This Row],[Net Income]]</f>
        <v>0.7116850485583075</v>
      </c>
      <c r="M4248" s="2">
        <f>Global_Household_Financial_Dyna[[#This Row],[Monthly_Expenses]]/Global_Household_Financial_Dyna[[#This Row],[Net Income]]</f>
        <v>0.28831024617932693</v>
      </c>
      <c r="N4248" t="str">
        <f>IF(Global_Household_Financial_Dyna[[#This Row],[Monthly_Savings]]&lt;0,"High Risk", IF(Global_Household_Financial_Dyna[[#This Row],[Savings Rate%]]&lt;0.1, "Medium", "Safe"))</f>
        <v>Safe</v>
      </c>
      <c r="O4248">
        <f>Global_Household_Financial_Dyna[[#This Row],[Total_Household_Income]]/Global_Household_Financial_Dyna[[#This Row],[Family_Size]]</f>
        <v>337.34571428571428</v>
      </c>
      <c r="P4248" s="2">
        <f t="shared" si="132"/>
        <v>0.42077341556833553</v>
      </c>
      <c r="Q4248" s="2">
        <f t="shared" si="133"/>
        <v>0.29091163298997197</v>
      </c>
      <c r="R4248" s="2" t="str">
        <f>IF(Global_Household_Financial_Dyna[[#This Row],[Vs country_Average]]&lt;-0.2, "Underperformer", IF(Global_Household_Financial_Dyna[[#This Row],[Vs country_Average]]&gt;0.2, "Outperformer", "Normal"))</f>
        <v>Outperformer</v>
      </c>
      <c r="S42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1512.53</v>
      </c>
      <c r="T42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1512.53</v>
      </c>
      <c r="U42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1512.53</v>
      </c>
      <c r="V42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1512.53</v>
      </c>
    </row>
    <row r="4249" spans="1:22" x14ac:dyDescent="0.3">
      <c r="A4249">
        <v>4260</v>
      </c>
      <c r="B4249" t="s">
        <v>10</v>
      </c>
      <c r="C4249" t="s">
        <v>11</v>
      </c>
      <c r="D4249">
        <v>4</v>
      </c>
      <c r="E4249">
        <v>1</v>
      </c>
      <c r="F4249">
        <v>620.49</v>
      </c>
      <c r="G4249">
        <v>620.49</v>
      </c>
      <c r="H4249">
        <v>62.05</v>
      </c>
      <c r="I4249">
        <v>588.84</v>
      </c>
      <c r="J4249">
        <v>-30.4</v>
      </c>
      <c r="K4249">
        <f>Global_Household_Financial_Dyna[[#This Row],[Total_Household_Income]]-Global_Household_Financial_Dyna[[#This Row],[Estimated_Taxes]]</f>
        <v>558.44000000000005</v>
      </c>
      <c r="L4249" s="1">
        <f>Global_Household_Financial_Dyna[[#This Row],[Monthly_Savings]]/Global_Household_Financial_Dyna[[#This Row],[Net Income]]</f>
        <v>-5.4437361220542935E-2</v>
      </c>
      <c r="M4249" s="2">
        <f>Global_Household_Financial_Dyna[[#This Row],[Monthly_Expenses]]/Global_Household_Financial_Dyna[[#This Row],[Net Income]]</f>
        <v>1.0544373612205429</v>
      </c>
      <c r="N4249" t="str">
        <f>IF(Global_Household_Financial_Dyna[[#This Row],[Monthly_Savings]]&lt;0,"High Risk", IF(Global_Household_Financial_Dyna[[#This Row],[Savings Rate%]]&lt;0.1, "Medium", "Safe"))</f>
        <v>High Risk</v>
      </c>
      <c r="O4249">
        <f>Global_Household_Financial_Dyna[[#This Row],[Total_Household_Income]]/Global_Household_Financial_Dyna[[#This Row],[Family_Size]]</f>
        <v>155.1225</v>
      </c>
      <c r="P4249" s="2">
        <f t="shared" si="132"/>
        <v>0.42077341556833553</v>
      </c>
      <c r="Q4249" s="2">
        <f t="shared" si="133"/>
        <v>-0.47521077678887846</v>
      </c>
      <c r="R4249" s="2" t="str">
        <f>IF(Global_Household_Financial_Dyna[[#This Row],[Vs country_Average]]&lt;-0.2, "Underperformer", IF(Global_Household_Financial_Dyna[[#This Row],[Vs country_Average]]&gt;0.2, "Outperformer", "Normal"))</f>
        <v>Underperformer</v>
      </c>
      <c r="S42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-0.95799999999999486</v>
      </c>
      <c r="T42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28.484000000000009</v>
      </c>
      <c r="U42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57.925999999999995</v>
      </c>
      <c r="V42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87.368000000000023</v>
      </c>
    </row>
    <row r="4250" spans="1:22" x14ac:dyDescent="0.3">
      <c r="A4250">
        <v>4261</v>
      </c>
      <c r="B4250" t="s">
        <v>18</v>
      </c>
      <c r="C4250" t="s">
        <v>20</v>
      </c>
      <c r="D4250">
        <v>1</v>
      </c>
      <c r="E4250">
        <v>1</v>
      </c>
      <c r="F4250">
        <v>4111.38</v>
      </c>
      <c r="G4250">
        <v>4111.38</v>
      </c>
      <c r="H4250">
        <v>904.5</v>
      </c>
      <c r="I4250">
        <v>1220.92</v>
      </c>
      <c r="J4250">
        <v>1985.96</v>
      </c>
      <c r="K4250">
        <f>Global_Household_Financial_Dyna[[#This Row],[Total_Household_Income]]-Global_Household_Financial_Dyna[[#This Row],[Estimated_Taxes]]</f>
        <v>3206.88</v>
      </c>
      <c r="L4250" s="1">
        <f>Global_Household_Financial_Dyna[[#This Row],[Monthly_Savings]]/Global_Household_Financial_Dyna[[#This Row],[Net Income]]</f>
        <v>0.61928104575163401</v>
      </c>
      <c r="M4250" s="2">
        <f>Global_Household_Financial_Dyna[[#This Row],[Monthly_Expenses]]/Global_Household_Financial_Dyna[[#This Row],[Net Income]]</f>
        <v>0.38071895424836605</v>
      </c>
      <c r="N4250" t="str">
        <f>IF(Global_Household_Financial_Dyna[[#This Row],[Monthly_Savings]]&lt;0,"High Risk", IF(Global_Household_Financial_Dyna[[#This Row],[Savings Rate%]]&lt;0.1, "Medium", "Safe"))</f>
        <v>Safe</v>
      </c>
      <c r="O4250">
        <f>Global_Household_Financial_Dyna[[#This Row],[Total_Household_Income]]/Global_Household_Financial_Dyna[[#This Row],[Family_Size]]</f>
        <v>4111.38</v>
      </c>
      <c r="P4250" s="2">
        <f t="shared" si="132"/>
        <v>0.32336204947805613</v>
      </c>
      <c r="Q4250" s="2">
        <f t="shared" si="133"/>
        <v>0.29591899627357787</v>
      </c>
      <c r="R4250" s="2" t="str">
        <f>IF(Global_Household_Financial_Dyna[[#This Row],[Vs country_Average]]&lt;-0.2, "Underperformer", IF(Global_Household_Financial_Dyna[[#This Row],[Vs country_Average]]&gt;0.2, "Outperformer", "Normal"))</f>
        <v>Outperformer</v>
      </c>
      <c r="S42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1985.96</v>
      </c>
      <c r="T42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1985.96</v>
      </c>
      <c r="U42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1985.96</v>
      </c>
      <c r="V42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1985.96</v>
      </c>
    </row>
    <row r="4251" spans="1:22" x14ac:dyDescent="0.3">
      <c r="A4251">
        <v>4262</v>
      </c>
      <c r="B4251" t="s">
        <v>12</v>
      </c>
      <c r="C4251" t="s">
        <v>13</v>
      </c>
      <c r="D4251">
        <v>7</v>
      </c>
      <c r="E4251">
        <v>2</v>
      </c>
      <c r="F4251">
        <v>4855.58</v>
      </c>
      <c r="G4251">
        <v>7731.28</v>
      </c>
      <c r="H4251">
        <v>1932.82</v>
      </c>
      <c r="I4251">
        <v>4918.6000000000004</v>
      </c>
      <c r="J4251">
        <v>879.87</v>
      </c>
      <c r="K4251">
        <f>Global_Household_Financial_Dyna[[#This Row],[Total_Household_Income]]-Global_Household_Financial_Dyna[[#This Row],[Estimated_Taxes]]</f>
        <v>5798.46</v>
      </c>
      <c r="L4251" s="1">
        <f>Global_Household_Financial_Dyna[[#This Row],[Monthly_Savings]]/Global_Household_Financial_Dyna[[#This Row],[Net Income]]</f>
        <v>0.15174201425895842</v>
      </c>
      <c r="M4251" s="2">
        <f>Global_Household_Financial_Dyna[[#This Row],[Monthly_Expenses]]/Global_Household_Financial_Dyna[[#This Row],[Net Income]]</f>
        <v>0.84825971033688263</v>
      </c>
      <c r="N4251" t="str">
        <f>IF(Global_Household_Financial_Dyna[[#This Row],[Monthly_Savings]]&lt;0,"High Risk", IF(Global_Household_Financial_Dyna[[#This Row],[Savings Rate%]]&lt;0.1, "Medium", "Safe"))</f>
        <v>Safe</v>
      </c>
      <c r="O4251">
        <f>Global_Household_Financial_Dyna[[#This Row],[Total_Household_Income]]/Global_Household_Financial_Dyna[[#This Row],[Family_Size]]</f>
        <v>1104.4685714285713</v>
      </c>
      <c r="P4251" s="2">
        <f t="shared" si="132"/>
        <v>0.30718716818024266</v>
      </c>
      <c r="Q4251" s="2">
        <f t="shared" si="133"/>
        <v>-0.15544515392128425</v>
      </c>
      <c r="R4251" s="2" t="str">
        <f>IF(Global_Household_Financial_Dyna[[#This Row],[Vs country_Average]]&lt;-0.2, "Underperformer", IF(Global_Household_Financial_Dyna[[#This Row],[Vs country_Average]]&gt;0.2, "Outperformer", "Normal"))</f>
        <v>Normal</v>
      </c>
      <c r="S42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879.87</v>
      </c>
      <c r="T42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879.87</v>
      </c>
      <c r="U42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879.87</v>
      </c>
      <c r="V42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879.87</v>
      </c>
    </row>
    <row r="4252" spans="1:22" x14ac:dyDescent="0.3">
      <c r="A4252">
        <v>4263</v>
      </c>
      <c r="B4252" t="s">
        <v>10</v>
      </c>
      <c r="C4252" t="s">
        <v>11</v>
      </c>
      <c r="D4252">
        <v>1</v>
      </c>
      <c r="E4252">
        <v>1</v>
      </c>
      <c r="F4252">
        <v>933.41</v>
      </c>
      <c r="G4252">
        <v>933.41</v>
      </c>
      <c r="H4252">
        <v>93.34</v>
      </c>
      <c r="I4252">
        <v>293.98</v>
      </c>
      <c r="J4252">
        <v>546.09</v>
      </c>
      <c r="K4252">
        <f>Global_Household_Financial_Dyna[[#This Row],[Total_Household_Income]]-Global_Household_Financial_Dyna[[#This Row],[Estimated_Taxes]]</f>
        <v>840.06999999999994</v>
      </c>
      <c r="L4252" s="1">
        <f>Global_Household_Financial_Dyna[[#This Row],[Monthly_Savings]]/Global_Household_Financial_Dyna[[#This Row],[Net Income]]</f>
        <v>0.65005297177616161</v>
      </c>
      <c r="M4252" s="2">
        <f>Global_Household_Financial_Dyna[[#This Row],[Monthly_Expenses]]/Global_Household_Financial_Dyna[[#This Row],[Net Income]]</f>
        <v>0.34994702822383855</v>
      </c>
      <c r="N4252" t="str">
        <f>IF(Global_Household_Financial_Dyna[[#This Row],[Monthly_Savings]]&lt;0,"High Risk", IF(Global_Household_Financial_Dyna[[#This Row],[Savings Rate%]]&lt;0.1, "Medium", "Safe"))</f>
        <v>Safe</v>
      </c>
      <c r="O4252">
        <f>Global_Household_Financial_Dyna[[#This Row],[Total_Household_Income]]/Global_Household_Financial_Dyna[[#This Row],[Family_Size]]</f>
        <v>933.41</v>
      </c>
      <c r="P4252" s="2">
        <f t="shared" si="132"/>
        <v>0.42077341556833553</v>
      </c>
      <c r="Q4252" s="2">
        <f t="shared" si="133"/>
        <v>0.22927955620782609</v>
      </c>
      <c r="R4252" s="2" t="str">
        <f>IF(Global_Household_Financial_Dyna[[#This Row],[Vs country_Average]]&lt;-0.2, "Underperformer", IF(Global_Household_Financial_Dyna[[#This Row],[Vs country_Average]]&gt;0.2, "Outperformer", "Normal"))</f>
        <v>Outperformer</v>
      </c>
      <c r="S42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546.09</v>
      </c>
      <c r="T42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546.09</v>
      </c>
      <c r="U42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546.09</v>
      </c>
      <c r="V42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546.09</v>
      </c>
    </row>
    <row r="4253" spans="1:22" x14ac:dyDescent="0.3">
      <c r="A4253">
        <v>4264</v>
      </c>
      <c r="B4253" t="s">
        <v>10</v>
      </c>
      <c r="C4253" t="s">
        <v>11</v>
      </c>
      <c r="D4253">
        <v>8</v>
      </c>
      <c r="E4253">
        <v>1</v>
      </c>
      <c r="F4253">
        <v>1165.32</v>
      </c>
      <c r="G4253">
        <v>1165.32</v>
      </c>
      <c r="H4253">
        <v>116.53</v>
      </c>
      <c r="I4253">
        <v>1015.26</v>
      </c>
      <c r="J4253">
        <v>33.53</v>
      </c>
      <c r="K4253">
        <f>Global_Household_Financial_Dyna[[#This Row],[Total_Household_Income]]-Global_Household_Financial_Dyna[[#This Row],[Estimated_Taxes]]</f>
        <v>1048.79</v>
      </c>
      <c r="L4253" s="1">
        <f>Global_Household_Financial_Dyna[[#This Row],[Monthly_Savings]]/Global_Household_Financial_Dyna[[#This Row],[Net Income]]</f>
        <v>3.1970175154225344E-2</v>
      </c>
      <c r="M4253" s="2">
        <f>Global_Household_Financial_Dyna[[#This Row],[Monthly_Expenses]]/Global_Household_Financial_Dyna[[#This Row],[Net Income]]</f>
        <v>0.96802982484577471</v>
      </c>
      <c r="N4253" t="str">
        <f>IF(Global_Household_Financial_Dyna[[#This Row],[Monthly_Savings]]&lt;0,"High Risk", IF(Global_Household_Financial_Dyna[[#This Row],[Savings Rate%]]&lt;0.1, "Medium", "Safe"))</f>
        <v>Medium</v>
      </c>
      <c r="O4253">
        <f>Global_Household_Financial_Dyna[[#This Row],[Total_Household_Income]]/Global_Household_Financial_Dyna[[#This Row],[Family_Size]]</f>
        <v>145.66499999999999</v>
      </c>
      <c r="P4253" s="2">
        <f t="shared" si="132"/>
        <v>0.42077341556833553</v>
      </c>
      <c r="Q4253" s="2">
        <f t="shared" si="133"/>
        <v>-0.38880324041411018</v>
      </c>
      <c r="R4253" s="2" t="str">
        <f>IF(Global_Household_Financial_Dyna[[#This Row],[Vs country_Average]]&lt;-0.2, "Underperformer", IF(Global_Household_Financial_Dyna[[#This Row],[Vs country_Average]]&gt;0.2, "Outperformer", "Normal"))</f>
        <v>Underperformer</v>
      </c>
      <c r="S42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33.53</v>
      </c>
      <c r="T42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33.53</v>
      </c>
      <c r="U42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33.53</v>
      </c>
      <c r="V42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33.53</v>
      </c>
    </row>
    <row r="4254" spans="1:22" x14ac:dyDescent="0.3">
      <c r="A4254">
        <v>4265</v>
      </c>
      <c r="B4254" t="s">
        <v>16</v>
      </c>
      <c r="C4254" t="s">
        <v>17</v>
      </c>
      <c r="D4254">
        <v>6</v>
      </c>
      <c r="E4254">
        <v>3</v>
      </c>
      <c r="F4254">
        <v>4750.76</v>
      </c>
      <c r="G4254">
        <v>10953.41</v>
      </c>
      <c r="H4254">
        <v>4381.3599999999997</v>
      </c>
      <c r="I4254">
        <v>4401.66</v>
      </c>
      <c r="J4254">
        <v>2170.39</v>
      </c>
      <c r="K4254">
        <f>Global_Household_Financial_Dyna[[#This Row],[Total_Household_Income]]-Global_Household_Financial_Dyna[[#This Row],[Estimated_Taxes]]</f>
        <v>6572.05</v>
      </c>
      <c r="L4254" s="1">
        <f>Global_Household_Financial_Dyna[[#This Row],[Monthly_Savings]]/Global_Household_Financial_Dyna[[#This Row],[Net Income]]</f>
        <v>0.33024550939204661</v>
      </c>
      <c r="M4254" s="2">
        <f>Global_Household_Financial_Dyna[[#This Row],[Monthly_Expenses]]/Global_Household_Financial_Dyna[[#This Row],[Net Income]]</f>
        <v>0.66975449060795333</v>
      </c>
      <c r="N4254" t="str">
        <f>IF(Global_Household_Financial_Dyna[[#This Row],[Monthly_Savings]]&lt;0,"High Risk", IF(Global_Household_Financial_Dyna[[#This Row],[Savings Rate%]]&lt;0.1, "Medium", "Safe"))</f>
        <v>Safe</v>
      </c>
      <c r="O4254">
        <f>Global_Household_Financial_Dyna[[#This Row],[Total_Household_Income]]/Global_Household_Financial_Dyna[[#This Row],[Family_Size]]</f>
        <v>1825.5683333333334</v>
      </c>
      <c r="P4254" s="2">
        <f t="shared" si="132"/>
        <v>0.15879799892000862</v>
      </c>
      <c r="Q4254" s="2">
        <f t="shared" si="133"/>
        <v>0.17144751047203799</v>
      </c>
      <c r="R4254" s="2" t="str">
        <f>IF(Global_Household_Financial_Dyna[[#This Row],[Vs country_Average]]&lt;-0.2, "Underperformer", IF(Global_Household_Financial_Dyna[[#This Row],[Vs country_Average]]&gt;0.2, "Outperformer", "Normal"))</f>
        <v>Normal</v>
      </c>
      <c r="S42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2170.39</v>
      </c>
      <c r="T42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2170.39</v>
      </c>
      <c r="U42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2170.39</v>
      </c>
      <c r="V42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2170.39</v>
      </c>
    </row>
    <row r="4255" spans="1:22" x14ac:dyDescent="0.3">
      <c r="A4255">
        <v>4266</v>
      </c>
      <c r="B4255" t="s">
        <v>10</v>
      </c>
      <c r="C4255" t="s">
        <v>22</v>
      </c>
      <c r="D4255">
        <v>1</v>
      </c>
      <c r="E4255">
        <v>1</v>
      </c>
      <c r="F4255">
        <v>819.89</v>
      </c>
      <c r="G4255">
        <v>819.89</v>
      </c>
      <c r="H4255">
        <v>81.99</v>
      </c>
      <c r="I4255">
        <v>251.45</v>
      </c>
      <c r="J4255">
        <v>486.45</v>
      </c>
      <c r="K4255">
        <f>Global_Household_Financial_Dyna[[#This Row],[Total_Household_Income]]-Global_Household_Financial_Dyna[[#This Row],[Estimated_Taxes]]</f>
        <v>737.9</v>
      </c>
      <c r="L4255" s="1">
        <f>Global_Household_Financial_Dyna[[#This Row],[Monthly_Savings]]/Global_Household_Financial_Dyna[[#This Row],[Net Income]]</f>
        <v>0.65923566878980888</v>
      </c>
      <c r="M4255" s="2">
        <f>Global_Household_Financial_Dyna[[#This Row],[Monthly_Expenses]]/Global_Household_Financial_Dyna[[#This Row],[Net Income]]</f>
        <v>0.34076433121019106</v>
      </c>
      <c r="N4255" t="str">
        <f>IF(Global_Household_Financial_Dyna[[#This Row],[Monthly_Savings]]&lt;0,"High Risk", IF(Global_Household_Financial_Dyna[[#This Row],[Savings Rate%]]&lt;0.1, "Medium", "Safe"))</f>
        <v>Safe</v>
      </c>
      <c r="O4255">
        <f>Global_Household_Financial_Dyna[[#This Row],[Total_Household_Income]]/Global_Household_Financial_Dyna[[#This Row],[Family_Size]]</f>
        <v>819.89</v>
      </c>
      <c r="P4255" s="2">
        <f t="shared" si="132"/>
        <v>0.42077341556833553</v>
      </c>
      <c r="Q4255" s="2">
        <f t="shared" si="133"/>
        <v>0.23846225322147335</v>
      </c>
      <c r="R4255" s="2" t="str">
        <f>IF(Global_Household_Financial_Dyna[[#This Row],[Vs country_Average]]&lt;-0.2, "Underperformer", IF(Global_Household_Financial_Dyna[[#This Row],[Vs country_Average]]&gt;0.2, "Outperformer", "Normal"))</f>
        <v>Outperformer</v>
      </c>
      <c r="S42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486.45</v>
      </c>
      <c r="T42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486.45</v>
      </c>
      <c r="U42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486.45</v>
      </c>
      <c r="V42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486.45</v>
      </c>
    </row>
    <row r="4256" spans="1:22" x14ac:dyDescent="0.3">
      <c r="A4256">
        <v>4267</v>
      </c>
      <c r="B4256" t="s">
        <v>16</v>
      </c>
      <c r="C4256" t="s">
        <v>17</v>
      </c>
      <c r="D4256">
        <v>7</v>
      </c>
      <c r="E4256">
        <v>3</v>
      </c>
      <c r="F4256">
        <v>4364.4399999999996</v>
      </c>
      <c r="G4256">
        <v>10280.280000000001</v>
      </c>
      <c r="H4256">
        <v>4112.1099999999997</v>
      </c>
      <c r="I4256">
        <v>4634.6499999999996</v>
      </c>
      <c r="J4256">
        <v>1533.52</v>
      </c>
      <c r="K4256">
        <f>Global_Household_Financial_Dyna[[#This Row],[Total_Household_Income]]-Global_Household_Financial_Dyna[[#This Row],[Estimated_Taxes]]</f>
        <v>6168.170000000001</v>
      </c>
      <c r="L4256" s="1">
        <f>Global_Household_Financial_Dyna[[#This Row],[Monthly_Savings]]/Global_Household_Financial_Dyna[[#This Row],[Net Income]]</f>
        <v>0.2486183098066363</v>
      </c>
      <c r="M4256" s="2">
        <f>Global_Household_Financial_Dyna[[#This Row],[Monthly_Expenses]]/Global_Household_Financial_Dyna[[#This Row],[Net Income]]</f>
        <v>0.75138169019336354</v>
      </c>
      <c r="N4256" t="str">
        <f>IF(Global_Household_Financial_Dyna[[#This Row],[Monthly_Savings]]&lt;0,"High Risk", IF(Global_Household_Financial_Dyna[[#This Row],[Savings Rate%]]&lt;0.1, "Medium", "Safe"))</f>
        <v>Safe</v>
      </c>
      <c r="O4256">
        <f>Global_Household_Financial_Dyna[[#This Row],[Total_Household_Income]]/Global_Household_Financial_Dyna[[#This Row],[Family_Size]]</f>
        <v>1468.6114285714286</v>
      </c>
      <c r="P4256" s="2">
        <f t="shared" si="132"/>
        <v>0.15879799892000862</v>
      </c>
      <c r="Q4256" s="2">
        <f t="shared" si="133"/>
        <v>8.9820310886627674E-2</v>
      </c>
      <c r="R4256" s="2" t="str">
        <f>IF(Global_Household_Financial_Dyna[[#This Row],[Vs country_Average]]&lt;-0.2, "Underperformer", IF(Global_Household_Financial_Dyna[[#This Row],[Vs country_Average]]&gt;0.2, "Outperformer", "Normal"))</f>
        <v>Normal</v>
      </c>
      <c r="S42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1533.52</v>
      </c>
      <c r="T42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1533.52</v>
      </c>
      <c r="U42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1533.52</v>
      </c>
      <c r="V42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1533.52</v>
      </c>
    </row>
    <row r="4257" spans="1:22" x14ac:dyDescent="0.3">
      <c r="A4257">
        <v>4268</v>
      </c>
      <c r="B4257" t="s">
        <v>18</v>
      </c>
      <c r="C4257" t="s">
        <v>19</v>
      </c>
      <c r="D4257">
        <v>5</v>
      </c>
      <c r="E4257">
        <v>3</v>
      </c>
      <c r="F4257">
        <v>3518.91</v>
      </c>
      <c r="G4257">
        <v>7561.69</v>
      </c>
      <c r="H4257">
        <v>1663.57</v>
      </c>
      <c r="I4257">
        <v>2899.01</v>
      </c>
      <c r="J4257">
        <v>2999.1</v>
      </c>
      <c r="K4257">
        <f>Global_Household_Financial_Dyna[[#This Row],[Total_Household_Income]]-Global_Household_Financial_Dyna[[#This Row],[Estimated_Taxes]]</f>
        <v>5898.12</v>
      </c>
      <c r="L4257" s="1">
        <f>Global_Household_Financial_Dyna[[#This Row],[Monthly_Savings]]/Global_Household_Financial_Dyna[[#This Row],[Net Income]]</f>
        <v>0.50848405932737883</v>
      </c>
      <c r="M4257" s="2">
        <f>Global_Household_Financial_Dyna[[#This Row],[Monthly_Expenses]]/Global_Household_Financial_Dyna[[#This Row],[Net Income]]</f>
        <v>0.49151424521712006</v>
      </c>
      <c r="N4257" t="str">
        <f>IF(Global_Household_Financial_Dyna[[#This Row],[Monthly_Savings]]&lt;0,"High Risk", IF(Global_Household_Financial_Dyna[[#This Row],[Savings Rate%]]&lt;0.1, "Medium", "Safe"))</f>
        <v>Safe</v>
      </c>
      <c r="O4257">
        <f>Global_Household_Financial_Dyna[[#This Row],[Total_Household_Income]]/Global_Household_Financial_Dyna[[#This Row],[Family_Size]]</f>
        <v>1512.338</v>
      </c>
      <c r="P4257" s="2">
        <f t="shared" si="132"/>
        <v>0.32336204947805613</v>
      </c>
      <c r="Q4257" s="2">
        <f t="shared" si="133"/>
        <v>0.1851220098493227</v>
      </c>
      <c r="R4257" s="2" t="str">
        <f>IF(Global_Household_Financial_Dyna[[#This Row],[Vs country_Average]]&lt;-0.2, "Underperformer", IF(Global_Household_Financial_Dyna[[#This Row],[Vs country_Average]]&gt;0.2, "Outperformer", "Normal"))</f>
        <v>Normal</v>
      </c>
      <c r="S42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2999.1</v>
      </c>
      <c r="T42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2999.1</v>
      </c>
      <c r="U42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2999.1</v>
      </c>
      <c r="V42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2999.1</v>
      </c>
    </row>
    <row r="4258" spans="1:22" x14ac:dyDescent="0.3">
      <c r="A4258">
        <v>4269</v>
      </c>
      <c r="B4258" t="s">
        <v>14</v>
      </c>
      <c r="C4258" t="s">
        <v>15</v>
      </c>
      <c r="D4258">
        <v>7</v>
      </c>
      <c r="E4258">
        <v>3</v>
      </c>
      <c r="F4258">
        <v>353.65</v>
      </c>
      <c r="G4258">
        <v>748.71</v>
      </c>
      <c r="H4258">
        <v>112.31</v>
      </c>
      <c r="I4258">
        <v>710.52</v>
      </c>
      <c r="J4258">
        <v>-74.12</v>
      </c>
      <c r="K4258">
        <f>Global_Household_Financial_Dyna[[#This Row],[Total_Household_Income]]-Global_Household_Financial_Dyna[[#This Row],[Estimated_Taxes]]</f>
        <v>636.40000000000009</v>
      </c>
      <c r="L4258" s="1">
        <f>Global_Household_Financial_Dyna[[#This Row],[Monthly_Savings]]/Global_Household_Financial_Dyna[[#This Row],[Net Income]]</f>
        <v>-0.11646763042111878</v>
      </c>
      <c r="M4258" s="2">
        <f>Global_Household_Financial_Dyna[[#This Row],[Monthly_Expenses]]/Global_Household_Financial_Dyna[[#This Row],[Net Income]]</f>
        <v>1.1164676304211185</v>
      </c>
      <c r="N4258" t="str">
        <f>IF(Global_Household_Financial_Dyna[[#This Row],[Monthly_Savings]]&lt;0,"High Risk", IF(Global_Household_Financial_Dyna[[#This Row],[Savings Rate%]]&lt;0.1, "Medium", "Safe"))</f>
        <v>High Risk</v>
      </c>
      <c r="O4258">
        <f>Global_Household_Financial_Dyna[[#This Row],[Total_Household_Income]]/Global_Household_Financial_Dyna[[#This Row],[Family_Size]]</f>
        <v>106.95857142857143</v>
      </c>
      <c r="P4258" s="2">
        <f t="shared" si="132"/>
        <v>0.39788995363055785</v>
      </c>
      <c r="Q4258" s="2">
        <f t="shared" si="133"/>
        <v>-0.51435758405167664</v>
      </c>
      <c r="R4258" s="2" t="str">
        <f>IF(Global_Household_Financial_Dyna[[#This Row],[Vs country_Average]]&lt;-0.2, "Underperformer", IF(Global_Household_Financial_Dyna[[#This Row],[Vs country_Average]]&gt;0.2, "Outperformer", "Normal"))</f>
        <v>Underperformer</v>
      </c>
      <c r="S42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-38.594000000000001</v>
      </c>
      <c r="T42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-3.0680000000000121</v>
      </c>
      <c r="U42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32.457999999999984</v>
      </c>
      <c r="V42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67.98399999999998</v>
      </c>
    </row>
    <row r="4259" spans="1:22" x14ac:dyDescent="0.3">
      <c r="A4259">
        <v>4270</v>
      </c>
      <c r="B4259" t="s">
        <v>12</v>
      </c>
      <c r="C4259" t="s">
        <v>13</v>
      </c>
      <c r="D4259">
        <v>4</v>
      </c>
      <c r="E4259">
        <v>2</v>
      </c>
      <c r="F4259">
        <v>5104.25</v>
      </c>
      <c r="G4259">
        <v>8949.98</v>
      </c>
      <c r="H4259">
        <v>2684.99</v>
      </c>
      <c r="I4259">
        <v>3392.85</v>
      </c>
      <c r="J4259">
        <v>2872.14</v>
      </c>
      <c r="K4259">
        <f>Global_Household_Financial_Dyna[[#This Row],[Total_Household_Income]]-Global_Household_Financial_Dyna[[#This Row],[Estimated_Taxes]]</f>
        <v>6264.99</v>
      </c>
      <c r="L4259" s="1">
        <f>Global_Household_Financial_Dyna[[#This Row],[Monthly_Savings]]/Global_Household_Financial_Dyna[[#This Row],[Net Income]]</f>
        <v>0.45844287061910716</v>
      </c>
      <c r="M4259" s="2">
        <f>Global_Household_Financial_Dyna[[#This Row],[Monthly_Expenses]]/Global_Household_Financial_Dyna[[#This Row],[Net Income]]</f>
        <v>0.54155712938089284</v>
      </c>
      <c r="N4259" t="str">
        <f>IF(Global_Household_Financial_Dyna[[#This Row],[Monthly_Savings]]&lt;0,"High Risk", IF(Global_Household_Financial_Dyna[[#This Row],[Savings Rate%]]&lt;0.1, "Medium", "Safe"))</f>
        <v>Safe</v>
      </c>
      <c r="O4259">
        <f>Global_Household_Financial_Dyna[[#This Row],[Total_Household_Income]]/Global_Household_Financial_Dyna[[#This Row],[Family_Size]]</f>
        <v>2237.4949999999999</v>
      </c>
      <c r="P4259" s="2">
        <f t="shared" si="132"/>
        <v>0.30718716818024266</v>
      </c>
      <c r="Q4259" s="2">
        <f t="shared" si="133"/>
        <v>0.15125570243886449</v>
      </c>
      <c r="R4259" s="2" t="str">
        <f>IF(Global_Household_Financial_Dyna[[#This Row],[Vs country_Average]]&lt;-0.2, "Underperformer", IF(Global_Household_Financial_Dyna[[#This Row],[Vs country_Average]]&gt;0.2, "Outperformer", "Normal"))</f>
        <v>Normal</v>
      </c>
      <c r="S42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2872.14</v>
      </c>
      <c r="T42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2872.14</v>
      </c>
      <c r="U42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2872.14</v>
      </c>
      <c r="V42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2872.14</v>
      </c>
    </row>
    <row r="4260" spans="1:22" x14ac:dyDescent="0.3">
      <c r="A4260">
        <v>4271</v>
      </c>
      <c r="B4260" t="s">
        <v>16</v>
      </c>
      <c r="C4260" t="s">
        <v>21</v>
      </c>
      <c r="D4260">
        <v>1</v>
      </c>
      <c r="E4260">
        <v>1</v>
      </c>
      <c r="F4260">
        <v>6170.72</v>
      </c>
      <c r="G4260">
        <v>6170.72</v>
      </c>
      <c r="H4260">
        <v>2159.75</v>
      </c>
      <c r="I4260">
        <v>1307.08</v>
      </c>
      <c r="J4260">
        <v>2703.89</v>
      </c>
      <c r="K4260">
        <f>Global_Household_Financial_Dyna[[#This Row],[Total_Household_Income]]-Global_Household_Financial_Dyna[[#This Row],[Estimated_Taxes]]</f>
        <v>4010.9700000000003</v>
      </c>
      <c r="L4260" s="1">
        <f>Global_Household_Financial_Dyna[[#This Row],[Monthly_Savings]]/Global_Household_Financial_Dyna[[#This Row],[Net Income]]</f>
        <v>0.67412371570966612</v>
      </c>
      <c r="M4260" s="2">
        <f>Global_Household_Financial_Dyna[[#This Row],[Monthly_Expenses]]/Global_Household_Financial_Dyna[[#This Row],[Net Income]]</f>
        <v>0.32587628429033372</v>
      </c>
      <c r="N4260" t="str">
        <f>IF(Global_Household_Financial_Dyna[[#This Row],[Monthly_Savings]]&lt;0,"High Risk", IF(Global_Household_Financial_Dyna[[#This Row],[Savings Rate%]]&lt;0.1, "Medium", "Safe"))</f>
        <v>Safe</v>
      </c>
      <c r="O4260">
        <f>Global_Household_Financial_Dyna[[#This Row],[Total_Household_Income]]/Global_Household_Financial_Dyna[[#This Row],[Family_Size]]</f>
        <v>6170.72</v>
      </c>
      <c r="P4260" s="2">
        <f t="shared" si="132"/>
        <v>0.15879799892000862</v>
      </c>
      <c r="Q4260" s="2">
        <f t="shared" si="133"/>
        <v>0.51532571678965744</v>
      </c>
      <c r="R4260" s="2" t="str">
        <f>IF(Global_Household_Financial_Dyna[[#This Row],[Vs country_Average]]&lt;-0.2, "Underperformer", IF(Global_Household_Financial_Dyna[[#This Row],[Vs country_Average]]&gt;0.2, "Outperformer", "Normal"))</f>
        <v>Outperformer</v>
      </c>
      <c r="S42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2703.89</v>
      </c>
      <c r="T42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2703.89</v>
      </c>
      <c r="U42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2703.89</v>
      </c>
      <c r="V42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2703.89</v>
      </c>
    </row>
    <row r="4261" spans="1:22" x14ac:dyDescent="0.3">
      <c r="A4261">
        <v>4272</v>
      </c>
      <c r="B4261" t="s">
        <v>12</v>
      </c>
      <c r="C4261" t="s">
        <v>13</v>
      </c>
      <c r="D4261">
        <v>2</v>
      </c>
      <c r="E4261">
        <v>2</v>
      </c>
      <c r="F4261">
        <v>1095.99</v>
      </c>
      <c r="G4261">
        <v>1812.24</v>
      </c>
      <c r="H4261">
        <v>453.06</v>
      </c>
      <c r="I4261">
        <v>1719.82</v>
      </c>
      <c r="J4261">
        <v>-360.64</v>
      </c>
      <c r="K4261">
        <f>Global_Household_Financial_Dyna[[#This Row],[Total_Household_Income]]-Global_Household_Financial_Dyna[[#This Row],[Estimated_Taxes]]</f>
        <v>1359.18</v>
      </c>
      <c r="L4261" s="1">
        <f>Global_Household_Financial_Dyna[[#This Row],[Monthly_Savings]]/Global_Household_Financial_Dyna[[#This Row],[Net Income]]</f>
        <v>-0.26533645286128399</v>
      </c>
      <c r="M4261" s="2">
        <f>Global_Household_Financial_Dyna[[#This Row],[Monthly_Expenses]]/Global_Household_Financial_Dyna[[#This Row],[Net Income]]</f>
        <v>1.2653364528612838</v>
      </c>
      <c r="N4261" t="str">
        <f>IF(Global_Household_Financial_Dyna[[#This Row],[Monthly_Savings]]&lt;0,"High Risk", IF(Global_Household_Financial_Dyna[[#This Row],[Savings Rate%]]&lt;0.1, "Medium", "Safe"))</f>
        <v>High Risk</v>
      </c>
      <c r="O4261">
        <f>Global_Household_Financial_Dyna[[#This Row],[Total_Household_Income]]/Global_Household_Financial_Dyna[[#This Row],[Family_Size]]</f>
        <v>906.12</v>
      </c>
      <c r="P4261" s="2">
        <f t="shared" si="132"/>
        <v>0.30718716818024266</v>
      </c>
      <c r="Q4261" s="2">
        <f t="shared" si="133"/>
        <v>-0.57252362104152665</v>
      </c>
      <c r="R4261" s="2" t="str">
        <f>IF(Global_Household_Financial_Dyna[[#This Row],[Vs country_Average]]&lt;-0.2, "Underperformer", IF(Global_Household_Financial_Dyna[[#This Row],[Vs country_Average]]&gt;0.2, "Outperformer", "Normal"))</f>
        <v>Underperformer</v>
      </c>
      <c r="S42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-274.649</v>
      </c>
      <c r="T42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-188.65799999999999</v>
      </c>
      <c r="U42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-102.66700000000003</v>
      </c>
      <c r="V42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-16.675999999999988</v>
      </c>
    </row>
    <row r="4262" spans="1:22" x14ac:dyDescent="0.3">
      <c r="A4262">
        <v>4273</v>
      </c>
      <c r="B4262" t="s">
        <v>18</v>
      </c>
      <c r="C4262" t="s">
        <v>19</v>
      </c>
      <c r="D4262">
        <v>5</v>
      </c>
      <c r="E4262">
        <v>3</v>
      </c>
      <c r="F4262">
        <v>3489.46</v>
      </c>
      <c r="G4262">
        <v>6856.49</v>
      </c>
      <c r="H4262">
        <v>1508.43</v>
      </c>
      <c r="I4262">
        <v>3511.73</v>
      </c>
      <c r="J4262">
        <v>1836.33</v>
      </c>
      <c r="K4262">
        <f>Global_Household_Financial_Dyna[[#This Row],[Total_Household_Income]]-Global_Household_Financial_Dyna[[#This Row],[Estimated_Taxes]]</f>
        <v>5348.0599999999995</v>
      </c>
      <c r="L4262" s="1">
        <f>Global_Household_Financial_Dyna[[#This Row],[Monthly_Savings]]/Global_Household_Financial_Dyna[[#This Row],[Net Income]]</f>
        <v>0.34336376181269473</v>
      </c>
      <c r="M4262" s="2">
        <f>Global_Household_Financial_Dyna[[#This Row],[Monthly_Expenses]]/Global_Household_Financial_Dyna[[#This Row],[Net Income]]</f>
        <v>0.65663623818730532</v>
      </c>
      <c r="N4262" t="str">
        <f>IF(Global_Household_Financial_Dyna[[#This Row],[Monthly_Savings]]&lt;0,"High Risk", IF(Global_Household_Financial_Dyna[[#This Row],[Savings Rate%]]&lt;0.1, "Medium", "Safe"))</f>
        <v>Safe</v>
      </c>
      <c r="O4262">
        <f>Global_Household_Financial_Dyna[[#This Row],[Total_Household_Income]]/Global_Household_Financial_Dyna[[#This Row],[Family_Size]]</f>
        <v>1371.298</v>
      </c>
      <c r="P4262" s="2">
        <f t="shared" si="132"/>
        <v>0.32336204947805613</v>
      </c>
      <c r="Q4262" s="2">
        <f t="shared" si="133"/>
        <v>2.0001712334638599E-2</v>
      </c>
      <c r="R4262" s="2" t="str">
        <f>IF(Global_Household_Financial_Dyna[[#This Row],[Vs country_Average]]&lt;-0.2, "Underperformer", IF(Global_Household_Financial_Dyna[[#This Row],[Vs country_Average]]&gt;0.2, "Outperformer", "Normal"))</f>
        <v>Normal</v>
      </c>
      <c r="S42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1836.33</v>
      </c>
      <c r="T42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1836.33</v>
      </c>
      <c r="U42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1836.33</v>
      </c>
      <c r="V42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1836.33</v>
      </c>
    </row>
    <row r="4263" spans="1:22" x14ac:dyDescent="0.3">
      <c r="A4263">
        <v>4274</v>
      </c>
      <c r="B4263" t="s">
        <v>10</v>
      </c>
      <c r="C4263" t="s">
        <v>11</v>
      </c>
      <c r="D4263">
        <v>6</v>
      </c>
      <c r="E4263">
        <v>3</v>
      </c>
      <c r="F4263">
        <v>1047.5</v>
      </c>
      <c r="G4263">
        <v>2474.62</v>
      </c>
      <c r="H4263">
        <v>247.46</v>
      </c>
      <c r="I4263">
        <v>664.51</v>
      </c>
      <c r="J4263">
        <v>1562.65</v>
      </c>
      <c r="K4263">
        <f>Global_Household_Financial_Dyna[[#This Row],[Total_Household_Income]]-Global_Household_Financial_Dyna[[#This Row],[Estimated_Taxes]]</f>
        <v>2227.16</v>
      </c>
      <c r="L4263" s="1">
        <f>Global_Household_Financial_Dyna[[#This Row],[Monthly_Savings]]/Global_Household_Financial_Dyna[[#This Row],[Net Income]]</f>
        <v>0.7016334704287075</v>
      </c>
      <c r="M4263" s="2">
        <f>Global_Household_Financial_Dyna[[#This Row],[Monthly_Expenses]]/Global_Household_Financial_Dyna[[#This Row],[Net Income]]</f>
        <v>0.29836652957129262</v>
      </c>
      <c r="N4263" t="str">
        <f>IF(Global_Household_Financial_Dyna[[#This Row],[Monthly_Savings]]&lt;0,"High Risk", IF(Global_Household_Financial_Dyna[[#This Row],[Savings Rate%]]&lt;0.1, "Medium", "Safe"))</f>
        <v>Safe</v>
      </c>
      <c r="O4263">
        <f>Global_Household_Financial_Dyna[[#This Row],[Total_Household_Income]]/Global_Household_Financial_Dyna[[#This Row],[Family_Size]]</f>
        <v>412.43666666666667</v>
      </c>
      <c r="P4263" s="2">
        <f t="shared" si="132"/>
        <v>0.42077341556833553</v>
      </c>
      <c r="Q4263" s="2">
        <f t="shared" si="133"/>
        <v>0.28086005486037197</v>
      </c>
      <c r="R4263" s="2" t="str">
        <f>IF(Global_Household_Financial_Dyna[[#This Row],[Vs country_Average]]&lt;-0.2, "Underperformer", IF(Global_Household_Financial_Dyna[[#This Row],[Vs country_Average]]&gt;0.2, "Outperformer", "Normal"))</f>
        <v>Outperformer</v>
      </c>
      <c r="S42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1562.65</v>
      </c>
      <c r="T42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1562.65</v>
      </c>
      <c r="U42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1562.65</v>
      </c>
      <c r="V42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1562.65</v>
      </c>
    </row>
    <row r="4264" spans="1:22" x14ac:dyDescent="0.3">
      <c r="A4264">
        <v>4275</v>
      </c>
      <c r="B4264" t="s">
        <v>16</v>
      </c>
      <c r="C4264" t="s">
        <v>17</v>
      </c>
      <c r="D4264">
        <v>3</v>
      </c>
      <c r="E4264">
        <v>2</v>
      </c>
      <c r="F4264">
        <v>2773.64</v>
      </c>
      <c r="G4264">
        <v>4524.6099999999997</v>
      </c>
      <c r="H4264">
        <v>1583.61</v>
      </c>
      <c r="I4264">
        <v>3319.76</v>
      </c>
      <c r="J4264">
        <v>-378.77</v>
      </c>
      <c r="K4264">
        <f>Global_Household_Financial_Dyna[[#This Row],[Total_Household_Income]]-Global_Household_Financial_Dyna[[#This Row],[Estimated_Taxes]]</f>
        <v>2941</v>
      </c>
      <c r="L4264" s="1">
        <f>Global_Household_Financial_Dyna[[#This Row],[Monthly_Savings]]/Global_Household_Financial_Dyna[[#This Row],[Net Income]]</f>
        <v>-0.12878952737164229</v>
      </c>
      <c r="M4264" s="2">
        <f>Global_Household_Financial_Dyna[[#This Row],[Monthly_Expenses]]/Global_Household_Financial_Dyna[[#This Row],[Net Income]]</f>
        <v>1.12878612716763</v>
      </c>
      <c r="N4264" t="str">
        <f>IF(Global_Household_Financial_Dyna[[#This Row],[Monthly_Savings]]&lt;0,"High Risk", IF(Global_Household_Financial_Dyna[[#This Row],[Savings Rate%]]&lt;0.1, "Medium", "Safe"))</f>
        <v>High Risk</v>
      </c>
      <c r="O4264">
        <f>Global_Household_Financial_Dyna[[#This Row],[Total_Household_Income]]/Global_Household_Financial_Dyna[[#This Row],[Family_Size]]</f>
        <v>1508.2033333333331</v>
      </c>
      <c r="P4264" s="2">
        <f t="shared" si="132"/>
        <v>0.15879799892000862</v>
      </c>
      <c r="Q4264" s="2">
        <f t="shared" si="133"/>
        <v>-0.28758752629165091</v>
      </c>
      <c r="R4264" s="2" t="str">
        <f>IF(Global_Household_Financial_Dyna[[#This Row],[Vs country_Average]]&lt;-0.2, "Underperformer", IF(Global_Household_Financial_Dyna[[#This Row],[Vs country_Average]]&gt;0.2, "Outperformer", "Normal"))</f>
        <v>Underperformer</v>
      </c>
      <c r="S42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-212.78199999999998</v>
      </c>
      <c r="T42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-46.793999999999983</v>
      </c>
      <c r="U42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119.19400000000002</v>
      </c>
      <c r="V42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285.18200000000002</v>
      </c>
    </row>
    <row r="4265" spans="1:22" x14ac:dyDescent="0.3">
      <c r="A4265">
        <v>4276</v>
      </c>
      <c r="B4265" t="s">
        <v>16</v>
      </c>
      <c r="C4265" t="s">
        <v>21</v>
      </c>
      <c r="D4265">
        <v>4</v>
      </c>
      <c r="E4265">
        <v>3</v>
      </c>
      <c r="F4265">
        <v>5124.09</v>
      </c>
      <c r="G4265">
        <v>11639.62</v>
      </c>
      <c r="H4265">
        <v>4655.8500000000004</v>
      </c>
      <c r="I4265">
        <v>3180.84</v>
      </c>
      <c r="J4265">
        <v>3802.94</v>
      </c>
      <c r="K4265">
        <f>Global_Household_Financial_Dyna[[#This Row],[Total_Household_Income]]-Global_Household_Financial_Dyna[[#This Row],[Estimated_Taxes]]</f>
        <v>6983.77</v>
      </c>
      <c r="L4265" s="1">
        <f>Global_Household_Financial_Dyna[[#This Row],[Monthly_Savings]]/Global_Household_Financial_Dyna[[#This Row],[Net Income]]</f>
        <v>0.54453969704042371</v>
      </c>
      <c r="M4265" s="2">
        <f>Global_Household_Financial_Dyna[[#This Row],[Monthly_Expenses]]/Global_Household_Financial_Dyna[[#This Row],[Net Income]]</f>
        <v>0.45546173485094726</v>
      </c>
      <c r="N4265" t="str">
        <f>IF(Global_Household_Financial_Dyna[[#This Row],[Monthly_Savings]]&lt;0,"High Risk", IF(Global_Household_Financial_Dyna[[#This Row],[Savings Rate%]]&lt;0.1, "Medium", "Safe"))</f>
        <v>Safe</v>
      </c>
      <c r="O4265">
        <f>Global_Household_Financial_Dyna[[#This Row],[Total_Household_Income]]/Global_Household_Financial_Dyna[[#This Row],[Family_Size]]</f>
        <v>2909.9050000000002</v>
      </c>
      <c r="P4265" s="2">
        <f t="shared" si="132"/>
        <v>0.15879799892000862</v>
      </c>
      <c r="Q4265" s="2">
        <f t="shared" si="133"/>
        <v>0.38574169812041509</v>
      </c>
      <c r="R4265" s="2" t="str">
        <f>IF(Global_Household_Financial_Dyna[[#This Row],[Vs country_Average]]&lt;-0.2, "Underperformer", IF(Global_Household_Financial_Dyna[[#This Row],[Vs country_Average]]&gt;0.2, "Outperformer", "Normal"))</f>
        <v>Outperformer</v>
      </c>
      <c r="S42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3802.94</v>
      </c>
      <c r="T42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3802.94</v>
      </c>
      <c r="U42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3802.94</v>
      </c>
      <c r="V42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3802.94</v>
      </c>
    </row>
    <row r="4266" spans="1:22" x14ac:dyDescent="0.3">
      <c r="A4266">
        <v>4277</v>
      </c>
      <c r="B4266" t="s">
        <v>10</v>
      </c>
      <c r="C4266" t="s">
        <v>11</v>
      </c>
      <c r="D4266">
        <v>4</v>
      </c>
      <c r="E4266">
        <v>3</v>
      </c>
      <c r="F4266">
        <v>1339.74</v>
      </c>
      <c r="G4266">
        <v>2524.7600000000002</v>
      </c>
      <c r="H4266">
        <v>252.48</v>
      </c>
      <c r="I4266">
        <v>472.95</v>
      </c>
      <c r="J4266">
        <v>1799.34</v>
      </c>
      <c r="K4266">
        <f>Global_Household_Financial_Dyna[[#This Row],[Total_Household_Income]]-Global_Household_Financial_Dyna[[#This Row],[Estimated_Taxes]]</f>
        <v>2272.2800000000002</v>
      </c>
      <c r="L4266" s="1">
        <f>Global_Household_Financial_Dyna[[#This Row],[Monthly_Savings]]/Global_Household_Financial_Dyna[[#This Row],[Net Income]]</f>
        <v>0.79186543911841845</v>
      </c>
      <c r="M4266" s="2">
        <f>Global_Household_Financial_Dyna[[#This Row],[Monthly_Expenses]]/Global_Household_Financial_Dyna[[#This Row],[Net Income]]</f>
        <v>0.20813896174767191</v>
      </c>
      <c r="N4266" t="str">
        <f>IF(Global_Household_Financial_Dyna[[#This Row],[Monthly_Savings]]&lt;0,"High Risk", IF(Global_Household_Financial_Dyna[[#This Row],[Savings Rate%]]&lt;0.1, "Medium", "Safe"))</f>
        <v>Safe</v>
      </c>
      <c r="O4266">
        <f>Global_Household_Financial_Dyna[[#This Row],[Total_Household_Income]]/Global_Household_Financial_Dyna[[#This Row],[Family_Size]]</f>
        <v>631.19000000000005</v>
      </c>
      <c r="P4266" s="2">
        <f t="shared" si="132"/>
        <v>0.42077341556833553</v>
      </c>
      <c r="Q4266" s="2">
        <f t="shared" si="133"/>
        <v>0.37109202355008292</v>
      </c>
      <c r="R4266" s="2" t="str">
        <f>IF(Global_Household_Financial_Dyna[[#This Row],[Vs country_Average]]&lt;-0.2, "Underperformer", IF(Global_Household_Financial_Dyna[[#This Row],[Vs country_Average]]&gt;0.2, "Outperformer", "Normal"))</f>
        <v>Outperformer</v>
      </c>
      <c r="S42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1799.34</v>
      </c>
      <c r="T42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1799.34</v>
      </c>
      <c r="U42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1799.34</v>
      </c>
      <c r="V42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1799.34</v>
      </c>
    </row>
    <row r="4267" spans="1:22" x14ac:dyDescent="0.3">
      <c r="A4267">
        <v>4278</v>
      </c>
      <c r="B4267" t="s">
        <v>10</v>
      </c>
      <c r="C4267" t="s">
        <v>22</v>
      </c>
      <c r="D4267">
        <v>2</v>
      </c>
      <c r="E4267">
        <v>1</v>
      </c>
      <c r="F4267">
        <v>860.19</v>
      </c>
      <c r="G4267">
        <v>860.19</v>
      </c>
      <c r="H4267">
        <v>86.02</v>
      </c>
      <c r="I4267">
        <v>311.27999999999997</v>
      </c>
      <c r="J4267">
        <v>462.89</v>
      </c>
      <c r="K4267">
        <f>Global_Household_Financial_Dyna[[#This Row],[Total_Household_Income]]-Global_Household_Financial_Dyna[[#This Row],[Estimated_Taxes]]</f>
        <v>774.17000000000007</v>
      </c>
      <c r="L4267" s="1">
        <f>Global_Household_Financial_Dyna[[#This Row],[Monthly_Savings]]/Global_Household_Financial_Dyna[[#This Row],[Net Income]]</f>
        <v>0.59791776999883739</v>
      </c>
      <c r="M4267" s="2">
        <f>Global_Household_Financial_Dyna[[#This Row],[Monthly_Expenses]]/Global_Household_Financial_Dyna[[#This Row],[Net Income]]</f>
        <v>0.40208223000116244</v>
      </c>
      <c r="N4267" t="str">
        <f>IF(Global_Household_Financial_Dyna[[#This Row],[Monthly_Savings]]&lt;0,"High Risk", IF(Global_Household_Financial_Dyna[[#This Row],[Savings Rate%]]&lt;0.1, "Medium", "Safe"))</f>
        <v>Safe</v>
      </c>
      <c r="O4267">
        <f>Global_Household_Financial_Dyna[[#This Row],[Total_Household_Income]]/Global_Household_Financial_Dyna[[#This Row],[Family_Size]]</f>
        <v>430.09500000000003</v>
      </c>
      <c r="P4267" s="2">
        <f t="shared" si="132"/>
        <v>0.42077341556833553</v>
      </c>
      <c r="Q4267" s="2">
        <f t="shared" si="133"/>
        <v>0.17714435443050186</v>
      </c>
      <c r="R4267" s="2" t="str">
        <f>IF(Global_Household_Financial_Dyna[[#This Row],[Vs country_Average]]&lt;-0.2, "Underperformer", IF(Global_Household_Financial_Dyna[[#This Row],[Vs country_Average]]&gt;0.2, "Outperformer", "Normal"))</f>
        <v>Normal</v>
      </c>
      <c r="S42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462.89</v>
      </c>
      <c r="T42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462.89</v>
      </c>
      <c r="U42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462.89</v>
      </c>
      <c r="V42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462.89</v>
      </c>
    </row>
    <row r="4268" spans="1:22" x14ac:dyDescent="0.3">
      <c r="A4268">
        <v>4279</v>
      </c>
      <c r="B4268" t="s">
        <v>18</v>
      </c>
      <c r="C4268" t="s">
        <v>20</v>
      </c>
      <c r="D4268">
        <v>3</v>
      </c>
      <c r="E4268">
        <v>3</v>
      </c>
      <c r="F4268">
        <v>2570.46</v>
      </c>
      <c r="G4268">
        <v>5451.88</v>
      </c>
      <c r="H4268">
        <v>1199.4100000000001</v>
      </c>
      <c r="I4268">
        <v>2474.9899999999998</v>
      </c>
      <c r="J4268">
        <v>1777.48</v>
      </c>
      <c r="K4268">
        <f>Global_Household_Financial_Dyna[[#This Row],[Total_Household_Income]]-Global_Household_Financial_Dyna[[#This Row],[Estimated_Taxes]]</f>
        <v>4252.47</v>
      </c>
      <c r="L4268" s="1">
        <f>Global_Household_Financial_Dyna[[#This Row],[Monthly_Savings]]/Global_Household_Financial_Dyna[[#This Row],[Net Income]]</f>
        <v>0.41798766364019024</v>
      </c>
      <c r="M4268" s="2">
        <f>Global_Household_Financial_Dyna[[#This Row],[Monthly_Expenses]]/Global_Household_Financial_Dyna[[#This Row],[Net Income]]</f>
        <v>0.58201233635980965</v>
      </c>
      <c r="N4268" t="str">
        <f>IF(Global_Household_Financial_Dyna[[#This Row],[Monthly_Savings]]&lt;0,"High Risk", IF(Global_Household_Financial_Dyna[[#This Row],[Savings Rate%]]&lt;0.1, "Medium", "Safe"))</f>
        <v>Safe</v>
      </c>
      <c r="O4268">
        <f>Global_Household_Financial_Dyna[[#This Row],[Total_Household_Income]]/Global_Household_Financial_Dyna[[#This Row],[Family_Size]]</f>
        <v>1817.2933333333333</v>
      </c>
      <c r="P4268" s="2">
        <f t="shared" si="132"/>
        <v>0.32336204947805613</v>
      </c>
      <c r="Q4268" s="2">
        <f t="shared" si="133"/>
        <v>9.4625614162134108E-2</v>
      </c>
      <c r="R4268" s="2" t="str">
        <f>IF(Global_Household_Financial_Dyna[[#This Row],[Vs country_Average]]&lt;-0.2, "Underperformer", IF(Global_Household_Financial_Dyna[[#This Row],[Vs country_Average]]&gt;0.2, "Outperformer", "Normal"))</f>
        <v>Normal</v>
      </c>
      <c r="S42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1777.48</v>
      </c>
      <c r="T42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1777.48</v>
      </c>
      <c r="U42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1777.48</v>
      </c>
      <c r="V42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1777.48</v>
      </c>
    </row>
    <row r="4269" spans="1:22" x14ac:dyDescent="0.3">
      <c r="A4269">
        <v>4280</v>
      </c>
      <c r="B4269" t="s">
        <v>10</v>
      </c>
      <c r="C4269" t="s">
        <v>11</v>
      </c>
      <c r="D4269">
        <v>8</v>
      </c>
      <c r="E4269">
        <v>3</v>
      </c>
      <c r="F4269">
        <v>934.89</v>
      </c>
      <c r="G4269">
        <v>1914.03</v>
      </c>
      <c r="H4269">
        <v>191.4</v>
      </c>
      <c r="I4269">
        <v>861.12</v>
      </c>
      <c r="J4269">
        <v>861.51</v>
      </c>
      <c r="K4269">
        <f>Global_Household_Financial_Dyna[[#This Row],[Total_Household_Income]]-Global_Household_Financial_Dyna[[#This Row],[Estimated_Taxes]]</f>
        <v>1722.6299999999999</v>
      </c>
      <c r="L4269" s="1">
        <f>Global_Household_Financial_Dyna[[#This Row],[Monthly_Savings]]/Global_Household_Financial_Dyna[[#This Row],[Net Income]]</f>
        <v>0.50011319900384876</v>
      </c>
      <c r="M4269" s="2">
        <f>Global_Household_Financial_Dyna[[#This Row],[Monthly_Expenses]]/Global_Household_Financial_Dyna[[#This Row],[Net Income]]</f>
        <v>0.49988680099615129</v>
      </c>
      <c r="N4269" t="str">
        <f>IF(Global_Household_Financial_Dyna[[#This Row],[Monthly_Savings]]&lt;0,"High Risk", IF(Global_Household_Financial_Dyna[[#This Row],[Savings Rate%]]&lt;0.1, "Medium", "Safe"))</f>
        <v>Safe</v>
      </c>
      <c r="O4269">
        <f>Global_Household_Financial_Dyna[[#This Row],[Total_Household_Income]]/Global_Household_Financial_Dyna[[#This Row],[Family_Size]]</f>
        <v>239.25375</v>
      </c>
      <c r="P4269" s="2">
        <f t="shared" si="132"/>
        <v>0.42077341556833553</v>
      </c>
      <c r="Q4269" s="2">
        <f t="shared" si="133"/>
        <v>7.9339783435513234E-2</v>
      </c>
      <c r="R4269" s="2" t="str">
        <f>IF(Global_Household_Financial_Dyna[[#This Row],[Vs country_Average]]&lt;-0.2, "Underperformer", IF(Global_Household_Financial_Dyna[[#This Row],[Vs country_Average]]&gt;0.2, "Outperformer", "Normal"))</f>
        <v>Normal</v>
      </c>
      <c r="S42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861.51</v>
      </c>
      <c r="T42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861.51</v>
      </c>
      <c r="U42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861.51</v>
      </c>
      <c r="V42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861.51</v>
      </c>
    </row>
    <row r="4270" spans="1:22" x14ac:dyDescent="0.3">
      <c r="A4270">
        <v>4281</v>
      </c>
      <c r="B4270" t="s">
        <v>18</v>
      </c>
      <c r="C4270" t="s">
        <v>20</v>
      </c>
      <c r="D4270">
        <v>3</v>
      </c>
      <c r="E4270">
        <v>1</v>
      </c>
      <c r="F4270">
        <v>4707.45</v>
      </c>
      <c r="G4270">
        <v>4707.45</v>
      </c>
      <c r="H4270">
        <v>1035.6400000000001</v>
      </c>
      <c r="I4270">
        <v>2014.16</v>
      </c>
      <c r="J4270">
        <v>1657.65</v>
      </c>
      <c r="K4270">
        <f>Global_Household_Financial_Dyna[[#This Row],[Total_Household_Income]]-Global_Household_Financial_Dyna[[#This Row],[Estimated_Taxes]]</f>
        <v>3671.8099999999995</v>
      </c>
      <c r="L4270" s="1">
        <f>Global_Household_Financial_Dyna[[#This Row],[Monthly_Savings]]/Global_Household_Financial_Dyna[[#This Row],[Net Income]]</f>
        <v>0.45145309806335304</v>
      </c>
      <c r="M4270" s="2">
        <f>Global_Household_Financial_Dyna[[#This Row],[Monthly_Expenses]]/Global_Household_Financial_Dyna[[#This Row],[Net Income]]</f>
        <v>0.54854690193664712</v>
      </c>
      <c r="N4270" t="str">
        <f>IF(Global_Household_Financial_Dyna[[#This Row],[Monthly_Savings]]&lt;0,"High Risk", IF(Global_Household_Financial_Dyna[[#This Row],[Savings Rate%]]&lt;0.1, "Medium", "Safe"))</f>
        <v>Safe</v>
      </c>
      <c r="O4270">
        <f>Global_Household_Financial_Dyna[[#This Row],[Total_Household_Income]]/Global_Household_Financial_Dyna[[#This Row],[Family_Size]]</f>
        <v>1569.1499999999999</v>
      </c>
      <c r="P4270" s="2">
        <f t="shared" si="132"/>
        <v>0.32336204947805613</v>
      </c>
      <c r="Q4270" s="2">
        <f t="shared" si="133"/>
        <v>0.12809104858529691</v>
      </c>
      <c r="R4270" s="2" t="str">
        <f>IF(Global_Household_Financial_Dyna[[#This Row],[Vs country_Average]]&lt;-0.2, "Underperformer", IF(Global_Household_Financial_Dyna[[#This Row],[Vs country_Average]]&gt;0.2, "Outperformer", "Normal"))</f>
        <v>Normal</v>
      </c>
      <c r="S42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1657.65</v>
      </c>
      <c r="T42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1657.65</v>
      </c>
      <c r="U42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1657.65</v>
      </c>
      <c r="V42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1657.65</v>
      </c>
    </row>
    <row r="4271" spans="1:22" x14ac:dyDescent="0.3">
      <c r="A4271">
        <v>4282</v>
      </c>
      <c r="B4271" t="s">
        <v>14</v>
      </c>
      <c r="C4271" t="s">
        <v>15</v>
      </c>
      <c r="D4271">
        <v>6</v>
      </c>
      <c r="E4271">
        <v>3</v>
      </c>
      <c r="F4271">
        <v>1263.3900000000001</v>
      </c>
      <c r="G4271">
        <v>3128.97</v>
      </c>
      <c r="H4271">
        <v>469.35</v>
      </c>
      <c r="I4271">
        <v>1113.05</v>
      </c>
      <c r="J4271">
        <v>1546.58</v>
      </c>
      <c r="K4271">
        <f>Global_Household_Financial_Dyna[[#This Row],[Total_Household_Income]]-Global_Household_Financial_Dyna[[#This Row],[Estimated_Taxes]]</f>
        <v>2659.62</v>
      </c>
      <c r="L4271" s="1">
        <f>Global_Household_Financial_Dyna[[#This Row],[Monthly_Savings]]/Global_Household_Financial_Dyna[[#This Row],[Net Income]]</f>
        <v>0.58150412464938595</v>
      </c>
      <c r="M4271" s="2">
        <f>Global_Household_Financial_Dyna[[#This Row],[Monthly_Expenses]]/Global_Household_Financial_Dyna[[#This Row],[Net Income]]</f>
        <v>0.4184996352862439</v>
      </c>
      <c r="N4271" t="str">
        <f>IF(Global_Household_Financial_Dyna[[#This Row],[Monthly_Savings]]&lt;0,"High Risk", IF(Global_Household_Financial_Dyna[[#This Row],[Savings Rate%]]&lt;0.1, "Medium", "Safe"))</f>
        <v>Safe</v>
      </c>
      <c r="O4271">
        <f>Global_Household_Financial_Dyna[[#This Row],[Total_Household_Income]]/Global_Household_Financial_Dyna[[#This Row],[Family_Size]]</f>
        <v>521.495</v>
      </c>
      <c r="P4271" s="2">
        <f t="shared" si="132"/>
        <v>0.39788995363055785</v>
      </c>
      <c r="Q4271" s="2">
        <f t="shared" si="133"/>
        <v>0.1836141710188281</v>
      </c>
      <c r="R4271" s="2" t="str">
        <f>IF(Global_Household_Financial_Dyna[[#This Row],[Vs country_Average]]&lt;-0.2, "Underperformer", IF(Global_Household_Financial_Dyna[[#This Row],[Vs country_Average]]&gt;0.2, "Outperformer", "Normal"))</f>
        <v>Normal</v>
      </c>
      <c r="S42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1546.58</v>
      </c>
      <c r="T42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1546.58</v>
      </c>
      <c r="U42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1546.58</v>
      </c>
      <c r="V42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1546.58</v>
      </c>
    </row>
    <row r="4272" spans="1:22" x14ac:dyDescent="0.3">
      <c r="A4272">
        <v>4283</v>
      </c>
      <c r="B4272" t="s">
        <v>18</v>
      </c>
      <c r="C4272" t="s">
        <v>20</v>
      </c>
      <c r="D4272">
        <v>6</v>
      </c>
      <c r="E4272">
        <v>1</v>
      </c>
      <c r="F4272">
        <v>2933.03</v>
      </c>
      <c r="G4272">
        <v>2933.03</v>
      </c>
      <c r="H4272">
        <v>645.27</v>
      </c>
      <c r="I4272">
        <v>2783.45</v>
      </c>
      <c r="J4272">
        <v>-495.68</v>
      </c>
      <c r="K4272">
        <f>Global_Household_Financial_Dyna[[#This Row],[Total_Household_Income]]-Global_Household_Financial_Dyna[[#This Row],[Estimated_Taxes]]</f>
        <v>2287.7600000000002</v>
      </c>
      <c r="L4272" s="1">
        <f>Global_Household_Financial_Dyna[[#This Row],[Monthly_Savings]]/Global_Household_Financial_Dyna[[#This Row],[Net Income]]</f>
        <v>-0.21666608385494981</v>
      </c>
      <c r="M4272" s="2">
        <f>Global_Household_Financial_Dyna[[#This Row],[Monthly_Expenses]]/Global_Household_Financial_Dyna[[#This Row],[Net Income]]</f>
        <v>1.216670454942826</v>
      </c>
      <c r="N4272" t="str">
        <f>IF(Global_Household_Financial_Dyna[[#This Row],[Monthly_Savings]]&lt;0,"High Risk", IF(Global_Household_Financial_Dyna[[#This Row],[Savings Rate%]]&lt;0.1, "Medium", "Safe"))</f>
        <v>High Risk</v>
      </c>
      <c r="O4272">
        <f>Global_Household_Financial_Dyna[[#This Row],[Total_Household_Income]]/Global_Household_Financial_Dyna[[#This Row],[Family_Size]]</f>
        <v>488.83833333333337</v>
      </c>
      <c r="P4272" s="2">
        <f t="shared" si="132"/>
        <v>0.32336204947805613</v>
      </c>
      <c r="Q4272" s="2">
        <f t="shared" si="133"/>
        <v>-0.54002813333300592</v>
      </c>
      <c r="R4272" s="2" t="str">
        <f>IF(Global_Household_Financial_Dyna[[#This Row],[Vs country_Average]]&lt;-0.2, "Underperformer", IF(Global_Household_Financial_Dyna[[#This Row],[Vs country_Average]]&gt;0.2, "Outperformer", "Normal"))</f>
        <v>Underperformer</v>
      </c>
      <c r="S42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-356.50750000000005</v>
      </c>
      <c r="T42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-217.33500000000004</v>
      </c>
      <c r="U42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-78.16250000000008</v>
      </c>
      <c r="V42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61.009999999999934</v>
      </c>
    </row>
    <row r="4273" spans="1:22" x14ac:dyDescent="0.3">
      <c r="A4273">
        <v>4284</v>
      </c>
      <c r="B4273" t="s">
        <v>18</v>
      </c>
      <c r="C4273" t="s">
        <v>19</v>
      </c>
      <c r="D4273">
        <v>5</v>
      </c>
      <c r="E4273">
        <v>2</v>
      </c>
      <c r="F4273">
        <v>3950.13</v>
      </c>
      <c r="G4273">
        <v>6534.79</v>
      </c>
      <c r="H4273">
        <v>1437.65</v>
      </c>
      <c r="I4273">
        <v>3477.48</v>
      </c>
      <c r="J4273">
        <v>1619.65</v>
      </c>
      <c r="K4273">
        <f>Global_Household_Financial_Dyna[[#This Row],[Total_Household_Income]]-Global_Household_Financial_Dyna[[#This Row],[Estimated_Taxes]]</f>
        <v>5097.1399999999994</v>
      </c>
      <c r="L4273" s="1">
        <f>Global_Household_Financial_Dyna[[#This Row],[Monthly_Savings]]/Global_Household_Financial_Dyna[[#This Row],[Net Income]]</f>
        <v>0.31775662430304058</v>
      </c>
      <c r="M4273" s="2">
        <f>Global_Household_Financial_Dyna[[#This Row],[Monthly_Expenses]]/Global_Household_Financial_Dyna[[#This Row],[Net Income]]</f>
        <v>0.68224141381245174</v>
      </c>
      <c r="N4273" t="str">
        <f>IF(Global_Household_Financial_Dyna[[#This Row],[Monthly_Savings]]&lt;0,"High Risk", IF(Global_Household_Financial_Dyna[[#This Row],[Savings Rate%]]&lt;0.1, "Medium", "Safe"))</f>
        <v>Safe</v>
      </c>
      <c r="O4273">
        <f>Global_Household_Financial_Dyna[[#This Row],[Total_Household_Income]]/Global_Household_Financial_Dyna[[#This Row],[Family_Size]]</f>
        <v>1306.9580000000001</v>
      </c>
      <c r="P4273" s="2">
        <f t="shared" si="132"/>
        <v>0.32336204947805613</v>
      </c>
      <c r="Q4273" s="2">
        <f t="shared" si="133"/>
        <v>-5.6054251750155548E-3</v>
      </c>
      <c r="R4273" s="2" t="str">
        <f>IF(Global_Household_Financial_Dyna[[#This Row],[Vs country_Average]]&lt;-0.2, "Underperformer", IF(Global_Household_Financial_Dyna[[#This Row],[Vs country_Average]]&gt;0.2, "Outperformer", "Normal"))</f>
        <v>Normal</v>
      </c>
      <c r="S42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1619.65</v>
      </c>
      <c r="T42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1619.65</v>
      </c>
      <c r="U42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1619.65</v>
      </c>
      <c r="V42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1619.65</v>
      </c>
    </row>
    <row r="4274" spans="1:22" x14ac:dyDescent="0.3">
      <c r="A4274">
        <v>4285</v>
      </c>
      <c r="B4274" t="s">
        <v>16</v>
      </c>
      <c r="C4274" t="s">
        <v>21</v>
      </c>
      <c r="D4274">
        <v>8</v>
      </c>
      <c r="E4274">
        <v>3</v>
      </c>
      <c r="F4274">
        <v>5378.57</v>
      </c>
      <c r="G4274">
        <v>10450.879999999999</v>
      </c>
      <c r="H4274">
        <v>4180.3500000000004</v>
      </c>
      <c r="I4274">
        <v>4089.08</v>
      </c>
      <c r="J4274">
        <v>2181.4499999999998</v>
      </c>
      <c r="K4274">
        <f>Global_Household_Financial_Dyna[[#This Row],[Total_Household_Income]]-Global_Household_Financial_Dyna[[#This Row],[Estimated_Taxes]]</f>
        <v>6270.5299999999988</v>
      </c>
      <c r="L4274" s="1">
        <f>Global_Household_Financial_Dyna[[#This Row],[Monthly_Savings]]/Global_Household_Financial_Dyna[[#This Row],[Net Income]]</f>
        <v>0.34788925338049576</v>
      </c>
      <c r="M4274" s="2">
        <f>Global_Household_Financial_Dyna[[#This Row],[Monthly_Expenses]]/Global_Household_Financial_Dyna[[#This Row],[Net Income]]</f>
        <v>0.65211074661950441</v>
      </c>
      <c r="N4274" t="str">
        <f>IF(Global_Household_Financial_Dyna[[#This Row],[Monthly_Savings]]&lt;0,"High Risk", IF(Global_Household_Financial_Dyna[[#This Row],[Savings Rate%]]&lt;0.1, "Medium", "Safe"))</f>
        <v>Safe</v>
      </c>
      <c r="O4274">
        <f>Global_Household_Financial_Dyna[[#This Row],[Total_Household_Income]]/Global_Household_Financial_Dyna[[#This Row],[Family_Size]]</f>
        <v>1306.3599999999999</v>
      </c>
      <c r="P4274" s="2">
        <f t="shared" si="132"/>
        <v>0.15879799892000862</v>
      </c>
      <c r="Q4274" s="2">
        <f t="shared" si="133"/>
        <v>0.18909125446048713</v>
      </c>
      <c r="R4274" s="2" t="str">
        <f>IF(Global_Household_Financial_Dyna[[#This Row],[Vs country_Average]]&lt;-0.2, "Underperformer", IF(Global_Household_Financial_Dyna[[#This Row],[Vs country_Average]]&gt;0.2, "Outperformer", "Normal"))</f>
        <v>Normal</v>
      </c>
      <c r="S42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2181.4499999999998</v>
      </c>
      <c r="T42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2181.4499999999998</v>
      </c>
      <c r="U42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2181.4499999999998</v>
      </c>
      <c r="V42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2181.4499999999998</v>
      </c>
    </row>
    <row r="4275" spans="1:22" x14ac:dyDescent="0.3">
      <c r="A4275">
        <v>4286</v>
      </c>
      <c r="B4275" t="s">
        <v>16</v>
      </c>
      <c r="C4275" t="s">
        <v>21</v>
      </c>
      <c r="D4275">
        <v>4</v>
      </c>
      <c r="E4275">
        <v>3</v>
      </c>
      <c r="F4275">
        <v>3428.1</v>
      </c>
      <c r="G4275">
        <v>6961.1</v>
      </c>
      <c r="H4275">
        <v>2436.39</v>
      </c>
      <c r="I4275">
        <v>3320.58</v>
      </c>
      <c r="J4275">
        <v>1204.1300000000001</v>
      </c>
      <c r="K4275">
        <f>Global_Household_Financial_Dyna[[#This Row],[Total_Household_Income]]-Global_Household_Financial_Dyna[[#This Row],[Estimated_Taxes]]</f>
        <v>4524.7100000000009</v>
      </c>
      <c r="L4275" s="1">
        <f>Global_Household_Financial_Dyna[[#This Row],[Monthly_Savings]]/Global_Household_Financial_Dyna[[#This Row],[Net Income]]</f>
        <v>0.26612313275325927</v>
      </c>
      <c r="M4275" s="2">
        <f>Global_Household_Financial_Dyna[[#This Row],[Monthly_Expenses]]/Global_Household_Financial_Dyna[[#This Row],[Net Income]]</f>
        <v>0.73387686724674051</v>
      </c>
      <c r="N4275" t="str">
        <f>IF(Global_Household_Financial_Dyna[[#This Row],[Monthly_Savings]]&lt;0,"High Risk", IF(Global_Household_Financial_Dyna[[#This Row],[Savings Rate%]]&lt;0.1, "Medium", "Safe"))</f>
        <v>Safe</v>
      </c>
      <c r="O4275">
        <f>Global_Household_Financial_Dyna[[#This Row],[Total_Household_Income]]/Global_Household_Financial_Dyna[[#This Row],[Family_Size]]</f>
        <v>1740.2750000000001</v>
      </c>
      <c r="P4275" s="2">
        <f t="shared" si="132"/>
        <v>0.15879799892000862</v>
      </c>
      <c r="Q4275" s="2">
        <f t="shared" si="133"/>
        <v>0.10732513383325065</v>
      </c>
      <c r="R4275" s="2" t="str">
        <f>IF(Global_Household_Financial_Dyna[[#This Row],[Vs country_Average]]&lt;-0.2, "Underperformer", IF(Global_Household_Financial_Dyna[[#This Row],[Vs country_Average]]&gt;0.2, "Outperformer", "Normal"))</f>
        <v>Normal</v>
      </c>
      <c r="S42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1204.1300000000001</v>
      </c>
      <c r="T42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1204.1300000000001</v>
      </c>
      <c r="U42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1204.1300000000001</v>
      </c>
      <c r="V42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1204.1300000000001</v>
      </c>
    </row>
    <row r="4276" spans="1:22" x14ac:dyDescent="0.3">
      <c r="A4276">
        <v>4287</v>
      </c>
      <c r="B4276" t="s">
        <v>12</v>
      </c>
      <c r="C4276" t="s">
        <v>13</v>
      </c>
      <c r="D4276">
        <v>1</v>
      </c>
      <c r="E4276">
        <v>1</v>
      </c>
      <c r="F4276">
        <v>5555.73</v>
      </c>
      <c r="G4276">
        <v>5555.73</v>
      </c>
      <c r="H4276">
        <v>1388.93</v>
      </c>
      <c r="I4276">
        <v>2015.64</v>
      </c>
      <c r="J4276">
        <v>2151.16</v>
      </c>
      <c r="K4276">
        <f>Global_Household_Financial_Dyna[[#This Row],[Total_Household_Income]]-Global_Household_Financial_Dyna[[#This Row],[Estimated_Taxes]]</f>
        <v>4166.7999999999993</v>
      </c>
      <c r="L4276" s="1">
        <f>Global_Household_Financial_Dyna[[#This Row],[Monthly_Savings]]/Global_Household_Financial_Dyna[[#This Row],[Net Income]]</f>
        <v>0.51626187961985226</v>
      </c>
      <c r="M4276" s="2">
        <f>Global_Household_Financial_Dyna[[#This Row],[Monthly_Expenses]]/Global_Household_Financial_Dyna[[#This Row],[Net Income]]</f>
        <v>0.48373812038014796</v>
      </c>
      <c r="N4276" t="str">
        <f>IF(Global_Household_Financial_Dyna[[#This Row],[Monthly_Savings]]&lt;0,"High Risk", IF(Global_Household_Financial_Dyna[[#This Row],[Savings Rate%]]&lt;0.1, "Medium", "Safe"))</f>
        <v>Safe</v>
      </c>
      <c r="O4276">
        <f>Global_Household_Financial_Dyna[[#This Row],[Total_Household_Income]]/Global_Household_Financial_Dyna[[#This Row],[Family_Size]]</f>
        <v>5555.73</v>
      </c>
      <c r="P4276" s="2">
        <f t="shared" si="132"/>
        <v>0.30718716818024266</v>
      </c>
      <c r="Q4276" s="2">
        <f t="shared" si="133"/>
        <v>0.2090747114396096</v>
      </c>
      <c r="R4276" s="2" t="str">
        <f>IF(Global_Household_Financial_Dyna[[#This Row],[Vs country_Average]]&lt;-0.2, "Underperformer", IF(Global_Household_Financial_Dyna[[#This Row],[Vs country_Average]]&gt;0.2, "Outperformer", "Normal"))</f>
        <v>Outperformer</v>
      </c>
      <c r="S42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2151.16</v>
      </c>
      <c r="T42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2151.16</v>
      </c>
      <c r="U42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2151.16</v>
      </c>
      <c r="V42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2151.16</v>
      </c>
    </row>
    <row r="4277" spans="1:22" x14ac:dyDescent="0.3">
      <c r="A4277">
        <v>4288</v>
      </c>
      <c r="B4277" t="s">
        <v>16</v>
      </c>
      <c r="C4277" t="s">
        <v>21</v>
      </c>
      <c r="D4277">
        <v>6</v>
      </c>
      <c r="E4277">
        <v>3</v>
      </c>
      <c r="F4277">
        <v>4438.22</v>
      </c>
      <c r="G4277">
        <v>8337.99</v>
      </c>
      <c r="H4277">
        <v>3335.19</v>
      </c>
      <c r="I4277">
        <v>5187.3</v>
      </c>
      <c r="J4277">
        <v>-184.5</v>
      </c>
      <c r="K4277">
        <f>Global_Household_Financial_Dyna[[#This Row],[Total_Household_Income]]-Global_Household_Financial_Dyna[[#This Row],[Estimated_Taxes]]</f>
        <v>5002.7999999999993</v>
      </c>
      <c r="L4277" s="1">
        <f>Global_Household_Financial_Dyna[[#This Row],[Monthly_Savings]]/Global_Household_Financial_Dyna[[#This Row],[Net Income]]</f>
        <v>-3.6879347565363402E-2</v>
      </c>
      <c r="M4277" s="2">
        <f>Global_Household_Financial_Dyna[[#This Row],[Monthly_Expenses]]/Global_Household_Financial_Dyna[[#This Row],[Net Income]]</f>
        <v>1.0368793475653635</v>
      </c>
      <c r="N4277" t="str">
        <f>IF(Global_Household_Financial_Dyna[[#This Row],[Monthly_Savings]]&lt;0,"High Risk", IF(Global_Household_Financial_Dyna[[#This Row],[Savings Rate%]]&lt;0.1, "Medium", "Safe"))</f>
        <v>High Risk</v>
      </c>
      <c r="O4277">
        <f>Global_Household_Financial_Dyna[[#This Row],[Total_Household_Income]]/Global_Household_Financial_Dyna[[#This Row],[Family_Size]]</f>
        <v>1389.665</v>
      </c>
      <c r="P4277" s="2">
        <f t="shared" si="132"/>
        <v>0.15879799892000862</v>
      </c>
      <c r="Q4277" s="2">
        <f t="shared" si="133"/>
        <v>-0.19567734648537202</v>
      </c>
      <c r="R4277" s="2" t="str">
        <f>IF(Global_Household_Financial_Dyna[[#This Row],[Vs country_Average]]&lt;-0.2, "Underperformer", IF(Global_Household_Financial_Dyna[[#This Row],[Vs country_Average]]&gt;0.2, "Outperformer", "Normal"))</f>
        <v>Normal</v>
      </c>
      <c r="S42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74.864999999999952</v>
      </c>
      <c r="T42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334.23</v>
      </c>
      <c r="U42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593.59500000000003</v>
      </c>
      <c r="V42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852.96</v>
      </c>
    </row>
    <row r="4278" spans="1:22" x14ac:dyDescent="0.3">
      <c r="A4278">
        <v>4289</v>
      </c>
      <c r="B4278" t="s">
        <v>10</v>
      </c>
      <c r="C4278" t="s">
        <v>22</v>
      </c>
      <c r="D4278">
        <v>2</v>
      </c>
      <c r="E4278">
        <v>2</v>
      </c>
      <c r="F4278">
        <v>1177.6199999999999</v>
      </c>
      <c r="G4278">
        <v>1756.82</v>
      </c>
      <c r="H4278">
        <v>175.68</v>
      </c>
      <c r="I4278">
        <v>479.91</v>
      </c>
      <c r="J4278">
        <v>1101.23</v>
      </c>
      <c r="K4278">
        <f>Global_Household_Financial_Dyna[[#This Row],[Total_Household_Income]]-Global_Household_Financial_Dyna[[#This Row],[Estimated_Taxes]]</f>
        <v>1581.1399999999999</v>
      </c>
      <c r="L4278" s="1">
        <f>Global_Household_Financial_Dyna[[#This Row],[Monthly_Savings]]/Global_Household_Financial_Dyna[[#This Row],[Net Income]]</f>
        <v>0.69647849020327113</v>
      </c>
      <c r="M4278" s="2">
        <f>Global_Household_Financial_Dyna[[#This Row],[Monthly_Expenses]]/Global_Household_Financial_Dyna[[#This Row],[Net Income]]</f>
        <v>0.30352150979672898</v>
      </c>
      <c r="N4278" t="str">
        <f>IF(Global_Household_Financial_Dyna[[#This Row],[Monthly_Savings]]&lt;0,"High Risk", IF(Global_Household_Financial_Dyna[[#This Row],[Savings Rate%]]&lt;0.1, "Medium", "Safe"))</f>
        <v>Safe</v>
      </c>
      <c r="O4278">
        <f>Global_Household_Financial_Dyna[[#This Row],[Total_Household_Income]]/Global_Household_Financial_Dyna[[#This Row],[Family_Size]]</f>
        <v>878.41</v>
      </c>
      <c r="P4278" s="2">
        <f t="shared" si="132"/>
        <v>0.42077341556833553</v>
      </c>
      <c r="Q4278" s="2">
        <f t="shared" si="133"/>
        <v>0.2757050746349356</v>
      </c>
      <c r="R4278" s="2" t="str">
        <f>IF(Global_Household_Financial_Dyna[[#This Row],[Vs country_Average]]&lt;-0.2, "Underperformer", IF(Global_Household_Financial_Dyna[[#This Row],[Vs country_Average]]&gt;0.2, "Outperformer", "Normal"))</f>
        <v>Outperformer</v>
      </c>
      <c r="S42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1101.23</v>
      </c>
      <c r="T42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1101.23</v>
      </c>
      <c r="U42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1101.23</v>
      </c>
      <c r="V42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1101.23</v>
      </c>
    </row>
    <row r="4279" spans="1:22" x14ac:dyDescent="0.3">
      <c r="A4279">
        <v>4290</v>
      </c>
      <c r="B4279" t="s">
        <v>14</v>
      </c>
      <c r="C4279" t="s">
        <v>15</v>
      </c>
      <c r="D4279">
        <v>2</v>
      </c>
      <c r="E4279">
        <v>2</v>
      </c>
      <c r="F4279">
        <v>1954.63</v>
      </c>
      <c r="G4279">
        <v>3180.99</v>
      </c>
      <c r="H4279">
        <v>477.15</v>
      </c>
      <c r="I4279">
        <v>924.66</v>
      </c>
      <c r="J4279">
        <v>1779.19</v>
      </c>
      <c r="K4279">
        <f>Global_Household_Financial_Dyna[[#This Row],[Total_Household_Income]]-Global_Household_Financial_Dyna[[#This Row],[Estimated_Taxes]]</f>
        <v>2703.8399999999997</v>
      </c>
      <c r="L4279" s="1">
        <f>Global_Household_Financial_Dyna[[#This Row],[Monthly_Savings]]/Global_Household_Financial_Dyna[[#This Row],[Net Income]]</f>
        <v>0.65802340375170143</v>
      </c>
      <c r="M4279" s="2">
        <f>Global_Household_Financial_Dyna[[#This Row],[Monthly_Expenses]]/Global_Household_Financial_Dyna[[#This Row],[Net Income]]</f>
        <v>0.34198029469199365</v>
      </c>
      <c r="N4279" t="str">
        <f>IF(Global_Household_Financial_Dyna[[#This Row],[Monthly_Savings]]&lt;0,"High Risk", IF(Global_Household_Financial_Dyna[[#This Row],[Savings Rate%]]&lt;0.1, "Medium", "Safe"))</f>
        <v>Safe</v>
      </c>
      <c r="O4279">
        <f>Global_Household_Financial_Dyna[[#This Row],[Total_Household_Income]]/Global_Household_Financial_Dyna[[#This Row],[Family_Size]]</f>
        <v>1590.4949999999999</v>
      </c>
      <c r="P4279" s="2">
        <f t="shared" si="132"/>
        <v>0.39788995363055785</v>
      </c>
      <c r="Q4279" s="2">
        <f t="shared" si="133"/>
        <v>0.26013345012114358</v>
      </c>
      <c r="R4279" s="2" t="str">
        <f>IF(Global_Household_Financial_Dyna[[#This Row],[Vs country_Average]]&lt;-0.2, "Underperformer", IF(Global_Household_Financial_Dyna[[#This Row],[Vs country_Average]]&gt;0.2, "Outperformer", "Normal"))</f>
        <v>Outperformer</v>
      </c>
      <c r="S42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1779.19</v>
      </c>
      <c r="T42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1779.19</v>
      </c>
      <c r="U42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1779.19</v>
      </c>
      <c r="V42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1779.19</v>
      </c>
    </row>
    <row r="4280" spans="1:22" x14ac:dyDescent="0.3">
      <c r="A4280">
        <v>4291</v>
      </c>
      <c r="B4280" t="s">
        <v>16</v>
      </c>
      <c r="C4280" t="s">
        <v>17</v>
      </c>
      <c r="D4280">
        <v>2</v>
      </c>
      <c r="E4280">
        <v>1</v>
      </c>
      <c r="F4280">
        <v>3256.01</v>
      </c>
      <c r="G4280">
        <v>3256.01</v>
      </c>
      <c r="H4280">
        <v>1139.5999999999999</v>
      </c>
      <c r="I4280">
        <v>1832.73</v>
      </c>
      <c r="J4280">
        <v>283.67</v>
      </c>
      <c r="K4280">
        <f>Global_Household_Financial_Dyna[[#This Row],[Total_Household_Income]]-Global_Household_Financial_Dyna[[#This Row],[Estimated_Taxes]]</f>
        <v>2116.4100000000003</v>
      </c>
      <c r="L4280" s="1">
        <f>Global_Household_Financial_Dyna[[#This Row],[Monthly_Savings]]/Global_Household_Financial_Dyna[[#This Row],[Net Income]]</f>
        <v>0.13403357572493041</v>
      </c>
      <c r="M4280" s="2">
        <f>Global_Household_Financial_Dyna[[#This Row],[Monthly_Expenses]]/Global_Household_Financial_Dyna[[#This Row],[Net Income]]</f>
        <v>0.86596169929266997</v>
      </c>
      <c r="N4280" t="str">
        <f>IF(Global_Household_Financial_Dyna[[#This Row],[Monthly_Savings]]&lt;0,"High Risk", IF(Global_Household_Financial_Dyna[[#This Row],[Savings Rate%]]&lt;0.1, "Medium", "Safe"))</f>
        <v>Safe</v>
      </c>
      <c r="O4280">
        <f>Global_Household_Financial_Dyna[[#This Row],[Total_Household_Income]]/Global_Household_Financial_Dyna[[#This Row],[Family_Size]]</f>
        <v>1628.0050000000001</v>
      </c>
      <c r="P4280" s="2">
        <f t="shared" si="132"/>
        <v>0.15879799892000862</v>
      </c>
      <c r="Q4280" s="2">
        <f t="shared" si="133"/>
        <v>-2.4764423195078211E-2</v>
      </c>
      <c r="R4280" s="2" t="str">
        <f>IF(Global_Household_Financial_Dyna[[#This Row],[Vs country_Average]]&lt;-0.2, "Underperformer", IF(Global_Household_Financial_Dyna[[#This Row],[Vs country_Average]]&gt;0.2, "Outperformer", "Normal"))</f>
        <v>Normal</v>
      </c>
      <c r="S42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283.67</v>
      </c>
      <c r="T42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283.67</v>
      </c>
      <c r="U42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283.67</v>
      </c>
      <c r="V42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283.67</v>
      </c>
    </row>
    <row r="4281" spans="1:22" x14ac:dyDescent="0.3">
      <c r="A4281">
        <v>4292</v>
      </c>
      <c r="B4281" t="s">
        <v>18</v>
      </c>
      <c r="C4281" t="s">
        <v>19</v>
      </c>
      <c r="D4281">
        <v>7</v>
      </c>
      <c r="E4281">
        <v>2</v>
      </c>
      <c r="F4281">
        <v>5083.6099999999997</v>
      </c>
      <c r="G4281">
        <v>7912.15</v>
      </c>
      <c r="H4281">
        <v>1740.67</v>
      </c>
      <c r="I4281">
        <v>3396.67</v>
      </c>
      <c r="J4281">
        <v>2774.8</v>
      </c>
      <c r="K4281">
        <f>Global_Household_Financial_Dyna[[#This Row],[Total_Household_Income]]-Global_Household_Financial_Dyna[[#This Row],[Estimated_Taxes]]</f>
        <v>6171.48</v>
      </c>
      <c r="L4281" s="1">
        <f>Global_Household_Financial_Dyna[[#This Row],[Monthly_Savings]]/Global_Household_Financial_Dyna[[#This Row],[Net Income]]</f>
        <v>0.44961662356517407</v>
      </c>
      <c r="M4281" s="2">
        <f>Global_Household_Financial_Dyna[[#This Row],[Monthly_Expenses]]/Global_Household_Financial_Dyna[[#This Row],[Net Income]]</f>
        <v>0.55038175607795869</v>
      </c>
      <c r="N4281" t="str">
        <f>IF(Global_Household_Financial_Dyna[[#This Row],[Monthly_Savings]]&lt;0,"High Risk", IF(Global_Household_Financial_Dyna[[#This Row],[Savings Rate%]]&lt;0.1, "Medium", "Safe"))</f>
        <v>Safe</v>
      </c>
      <c r="O4281">
        <f>Global_Household_Financial_Dyna[[#This Row],[Total_Household_Income]]/Global_Household_Financial_Dyna[[#This Row],[Family_Size]]</f>
        <v>1130.3071428571427</v>
      </c>
      <c r="P4281" s="2">
        <f t="shared" si="132"/>
        <v>0.32336204947805613</v>
      </c>
      <c r="Q4281" s="2">
        <f t="shared" si="133"/>
        <v>0.12625457408711793</v>
      </c>
      <c r="R4281" s="2" t="str">
        <f>IF(Global_Household_Financial_Dyna[[#This Row],[Vs country_Average]]&lt;-0.2, "Underperformer", IF(Global_Household_Financial_Dyna[[#This Row],[Vs country_Average]]&gt;0.2, "Outperformer", "Normal"))</f>
        <v>Normal</v>
      </c>
      <c r="S42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2774.8</v>
      </c>
      <c r="T42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2774.8</v>
      </c>
      <c r="U42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2774.8</v>
      </c>
      <c r="V42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2774.8</v>
      </c>
    </row>
    <row r="4282" spans="1:22" x14ac:dyDescent="0.3">
      <c r="A4282">
        <v>4293</v>
      </c>
      <c r="B4282" t="s">
        <v>16</v>
      </c>
      <c r="C4282" t="s">
        <v>21</v>
      </c>
      <c r="D4282">
        <v>8</v>
      </c>
      <c r="E4282">
        <v>2</v>
      </c>
      <c r="F4282">
        <v>3937.64</v>
      </c>
      <c r="G4282">
        <v>5698.04</v>
      </c>
      <c r="H4282">
        <v>1994.31</v>
      </c>
      <c r="I4282">
        <v>4929.3900000000003</v>
      </c>
      <c r="J4282">
        <v>-1225.67</v>
      </c>
      <c r="K4282">
        <f>Global_Household_Financial_Dyna[[#This Row],[Total_Household_Income]]-Global_Household_Financial_Dyna[[#This Row],[Estimated_Taxes]]</f>
        <v>3703.73</v>
      </c>
      <c r="L4282" s="1">
        <f>Global_Household_Financial_Dyna[[#This Row],[Monthly_Savings]]/Global_Household_Financial_Dyna[[#This Row],[Net Income]]</f>
        <v>-0.33092855040729213</v>
      </c>
      <c r="M4282" s="2">
        <f>Global_Household_Financial_Dyna[[#This Row],[Monthly_Expenses]]/Global_Household_Financial_Dyna[[#This Row],[Net Income]]</f>
        <v>1.3309258504264621</v>
      </c>
      <c r="N4282" t="str">
        <f>IF(Global_Household_Financial_Dyna[[#This Row],[Monthly_Savings]]&lt;0,"High Risk", IF(Global_Household_Financial_Dyna[[#This Row],[Savings Rate%]]&lt;0.1, "Medium", "Safe"))</f>
        <v>High Risk</v>
      </c>
      <c r="O4282">
        <f>Global_Household_Financial_Dyna[[#This Row],[Total_Household_Income]]/Global_Household_Financial_Dyna[[#This Row],[Family_Size]]</f>
        <v>712.255</v>
      </c>
      <c r="P4282" s="2">
        <f t="shared" si="132"/>
        <v>0.15879799892000862</v>
      </c>
      <c r="Q4282" s="2">
        <f t="shared" si="133"/>
        <v>-0.48972654932730075</v>
      </c>
      <c r="R4282" s="2" t="str">
        <f>IF(Global_Household_Financial_Dyna[[#This Row],[Vs country_Average]]&lt;-0.2, "Underperformer", IF(Global_Household_Financial_Dyna[[#This Row],[Vs country_Average]]&gt;0.2, "Outperformer", "Normal"))</f>
        <v>Underperformer</v>
      </c>
      <c r="S42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-979.20050000000003</v>
      </c>
      <c r="T42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-732.73099999999999</v>
      </c>
      <c r="U42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-486.26150000000007</v>
      </c>
      <c r="V42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-239.79200000000003</v>
      </c>
    </row>
    <row r="4283" spans="1:22" x14ac:dyDescent="0.3">
      <c r="A4283">
        <v>4294</v>
      </c>
      <c r="B4283" t="s">
        <v>12</v>
      </c>
      <c r="C4283" t="s">
        <v>13</v>
      </c>
      <c r="D4283">
        <v>8</v>
      </c>
      <c r="E4283">
        <v>1</v>
      </c>
      <c r="F4283">
        <v>5083.24</v>
      </c>
      <c r="G4283">
        <v>5083.24</v>
      </c>
      <c r="H4283">
        <v>1270.81</v>
      </c>
      <c r="I4283">
        <v>4823.99</v>
      </c>
      <c r="J4283">
        <v>-1011.56</v>
      </c>
      <c r="K4283">
        <f>Global_Household_Financial_Dyna[[#This Row],[Total_Household_Income]]-Global_Household_Financial_Dyna[[#This Row],[Estimated_Taxes]]</f>
        <v>3812.43</v>
      </c>
      <c r="L4283" s="1">
        <f>Global_Household_Financial_Dyna[[#This Row],[Monthly_Savings]]/Global_Household_Financial_Dyna[[#This Row],[Net Income]]</f>
        <v>-0.26533208478581899</v>
      </c>
      <c r="M4283" s="2">
        <f>Global_Household_Financial_Dyna[[#This Row],[Monthly_Expenses]]/Global_Household_Financial_Dyna[[#This Row],[Net Income]]</f>
        <v>1.2653320847858189</v>
      </c>
      <c r="N4283" t="str">
        <f>IF(Global_Household_Financial_Dyna[[#This Row],[Monthly_Savings]]&lt;0,"High Risk", IF(Global_Household_Financial_Dyna[[#This Row],[Savings Rate%]]&lt;0.1, "Medium", "Safe"))</f>
        <v>High Risk</v>
      </c>
      <c r="O4283">
        <f>Global_Household_Financial_Dyna[[#This Row],[Total_Household_Income]]/Global_Household_Financial_Dyna[[#This Row],[Family_Size]]</f>
        <v>635.40499999999997</v>
      </c>
      <c r="P4283" s="2">
        <f t="shared" si="132"/>
        <v>0.30718716818024266</v>
      </c>
      <c r="Q4283" s="2">
        <f t="shared" si="133"/>
        <v>-0.57251925296606165</v>
      </c>
      <c r="R4283" s="2" t="str">
        <f>IF(Global_Household_Financial_Dyna[[#This Row],[Vs country_Average]]&lt;-0.2, "Underperformer", IF(Global_Household_Financial_Dyna[[#This Row],[Vs country_Average]]&gt;0.2, "Outperformer", "Normal"))</f>
        <v>Underperformer</v>
      </c>
      <c r="S42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-770.3605</v>
      </c>
      <c r="T42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-529.16099999999994</v>
      </c>
      <c r="U42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-287.96150000000011</v>
      </c>
      <c r="V42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-46.761999999999944</v>
      </c>
    </row>
    <row r="4284" spans="1:22" x14ac:dyDescent="0.3">
      <c r="A4284">
        <v>4295</v>
      </c>
      <c r="B4284" t="s">
        <v>10</v>
      </c>
      <c r="C4284" t="s">
        <v>22</v>
      </c>
      <c r="D4284">
        <v>6</v>
      </c>
      <c r="E4284">
        <v>2</v>
      </c>
      <c r="F4284">
        <v>592.07000000000005</v>
      </c>
      <c r="G4284">
        <v>938.08</v>
      </c>
      <c r="H4284">
        <v>93.81</v>
      </c>
      <c r="I4284">
        <v>890.24</v>
      </c>
      <c r="J4284">
        <v>-45.97</v>
      </c>
      <c r="K4284">
        <f>Global_Household_Financial_Dyna[[#This Row],[Total_Household_Income]]-Global_Household_Financial_Dyna[[#This Row],[Estimated_Taxes]]</f>
        <v>844.27</v>
      </c>
      <c r="L4284" s="1">
        <f>Global_Household_Financial_Dyna[[#This Row],[Monthly_Savings]]/Global_Household_Financial_Dyna[[#This Row],[Net Income]]</f>
        <v>-5.4449405995712269E-2</v>
      </c>
      <c r="M4284" s="2">
        <f>Global_Household_Financial_Dyna[[#This Row],[Monthly_Expenses]]/Global_Household_Financial_Dyna[[#This Row],[Net Income]]</f>
        <v>1.0544494059957124</v>
      </c>
      <c r="N4284" t="str">
        <f>IF(Global_Household_Financial_Dyna[[#This Row],[Monthly_Savings]]&lt;0,"High Risk", IF(Global_Household_Financial_Dyna[[#This Row],[Savings Rate%]]&lt;0.1, "Medium", "Safe"))</f>
        <v>High Risk</v>
      </c>
      <c r="O4284">
        <f>Global_Household_Financial_Dyna[[#This Row],[Total_Household_Income]]/Global_Household_Financial_Dyna[[#This Row],[Family_Size]]</f>
        <v>156.34666666666666</v>
      </c>
      <c r="P4284" s="2">
        <f t="shared" si="132"/>
        <v>0.42077341556833553</v>
      </c>
      <c r="Q4284" s="2">
        <f t="shared" si="133"/>
        <v>-0.47522282156404783</v>
      </c>
      <c r="R4284" s="2" t="str">
        <f>IF(Global_Household_Financial_Dyna[[#This Row],[Vs country_Average]]&lt;-0.2, "Underperformer", IF(Global_Household_Financial_Dyna[[#This Row],[Vs country_Average]]&gt;0.2, "Outperformer", "Normal"))</f>
        <v>Underperformer</v>
      </c>
      <c r="S42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-1.4579999999999984</v>
      </c>
      <c r="T42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43.054000000000016</v>
      </c>
      <c r="U42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87.566000000000003</v>
      </c>
      <c r="V42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132.07800000000003</v>
      </c>
    </row>
    <row r="4285" spans="1:22" x14ac:dyDescent="0.3">
      <c r="A4285">
        <v>4296</v>
      </c>
      <c r="B4285" t="s">
        <v>10</v>
      </c>
      <c r="C4285" t="s">
        <v>11</v>
      </c>
      <c r="D4285">
        <v>6</v>
      </c>
      <c r="E4285">
        <v>2</v>
      </c>
      <c r="F4285">
        <v>294.27999999999997</v>
      </c>
      <c r="G4285">
        <v>471.09</v>
      </c>
      <c r="H4285">
        <v>47.11</v>
      </c>
      <c r="I4285">
        <v>447.07</v>
      </c>
      <c r="J4285">
        <v>-23.08</v>
      </c>
      <c r="K4285">
        <f>Global_Household_Financial_Dyna[[#This Row],[Total_Household_Income]]-Global_Household_Financial_Dyna[[#This Row],[Estimated_Taxes]]</f>
        <v>423.97999999999996</v>
      </c>
      <c r="L4285" s="1">
        <f>Global_Household_Financial_Dyna[[#This Row],[Monthly_Savings]]/Global_Household_Financial_Dyna[[#This Row],[Net Income]]</f>
        <v>-5.4436530025001179E-2</v>
      </c>
      <c r="M4285" s="2">
        <f>Global_Household_Financial_Dyna[[#This Row],[Monthly_Expenses]]/Global_Household_Financial_Dyna[[#This Row],[Net Income]]</f>
        <v>1.0544601160432097</v>
      </c>
      <c r="N4285" t="str">
        <f>IF(Global_Household_Financial_Dyna[[#This Row],[Monthly_Savings]]&lt;0,"High Risk", IF(Global_Household_Financial_Dyna[[#This Row],[Savings Rate%]]&lt;0.1, "Medium", "Safe"))</f>
        <v>High Risk</v>
      </c>
      <c r="O4285">
        <f>Global_Household_Financial_Dyna[[#This Row],[Total_Household_Income]]/Global_Household_Financial_Dyna[[#This Row],[Family_Size]]</f>
        <v>78.515000000000001</v>
      </c>
      <c r="P4285" s="2">
        <f t="shared" si="132"/>
        <v>0.42077341556833553</v>
      </c>
      <c r="Q4285" s="2">
        <f t="shared" si="133"/>
        <v>-0.47520994559333674</v>
      </c>
      <c r="R4285" s="2" t="str">
        <f>IF(Global_Household_Financial_Dyna[[#This Row],[Vs country_Average]]&lt;-0.2, "Underperformer", IF(Global_Household_Financial_Dyna[[#This Row],[Vs country_Average]]&gt;0.2, "Outperformer", "Normal"))</f>
        <v>Underperformer</v>
      </c>
      <c r="S42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-0.72649999999999793</v>
      </c>
      <c r="T42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21.627000000000002</v>
      </c>
      <c r="U42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43.980500000000006</v>
      </c>
      <c r="V42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66.334000000000003</v>
      </c>
    </row>
    <row r="4286" spans="1:22" x14ac:dyDescent="0.3">
      <c r="A4286">
        <v>4297</v>
      </c>
      <c r="B4286" t="s">
        <v>18</v>
      </c>
      <c r="C4286" t="s">
        <v>19</v>
      </c>
      <c r="D4286">
        <v>2</v>
      </c>
      <c r="E4286">
        <v>2</v>
      </c>
      <c r="F4286">
        <v>1937.53</v>
      </c>
      <c r="G4286">
        <v>3316.67</v>
      </c>
      <c r="H4286">
        <v>729.67</v>
      </c>
      <c r="I4286">
        <v>1958.02</v>
      </c>
      <c r="J4286">
        <v>628.99</v>
      </c>
      <c r="K4286">
        <f>Global_Household_Financial_Dyna[[#This Row],[Total_Household_Income]]-Global_Household_Financial_Dyna[[#This Row],[Estimated_Taxes]]</f>
        <v>2587</v>
      </c>
      <c r="L4286" s="1">
        <f>Global_Household_Financial_Dyna[[#This Row],[Monthly_Savings]]/Global_Household_Financial_Dyna[[#This Row],[Net Income]]</f>
        <v>0.24313490529570933</v>
      </c>
      <c r="M4286" s="2">
        <f>Global_Household_Financial_Dyna[[#This Row],[Monthly_Expenses]]/Global_Household_Financial_Dyna[[#This Row],[Net Income]]</f>
        <v>0.75686896018554306</v>
      </c>
      <c r="N4286" t="str">
        <f>IF(Global_Household_Financial_Dyna[[#This Row],[Monthly_Savings]]&lt;0,"High Risk", IF(Global_Household_Financial_Dyna[[#This Row],[Savings Rate%]]&lt;0.1, "Medium", "Safe"))</f>
        <v>Safe</v>
      </c>
      <c r="O4286">
        <f>Global_Household_Financial_Dyna[[#This Row],[Total_Household_Income]]/Global_Household_Financial_Dyna[[#This Row],[Family_Size]]</f>
        <v>1658.335</v>
      </c>
      <c r="P4286" s="2">
        <f t="shared" si="132"/>
        <v>0.32336204947805613</v>
      </c>
      <c r="Q4286" s="2">
        <f t="shared" si="133"/>
        <v>-8.0227144182346805E-2</v>
      </c>
      <c r="R4286" s="2" t="str">
        <f>IF(Global_Household_Financial_Dyna[[#This Row],[Vs country_Average]]&lt;-0.2, "Underperformer", IF(Global_Household_Financial_Dyna[[#This Row],[Vs country_Average]]&gt;0.2, "Outperformer", "Normal"))</f>
        <v>Normal</v>
      </c>
      <c r="S42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628.99</v>
      </c>
      <c r="T42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628.99</v>
      </c>
      <c r="U42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628.99</v>
      </c>
      <c r="V42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628.99</v>
      </c>
    </row>
    <row r="4287" spans="1:22" x14ac:dyDescent="0.3">
      <c r="A4287">
        <v>4298</v>
      </c>
      <c r="B4287" t="s">
        <v>18</v>
      </c>
      <c r="C4287" t="s">
        <v>19</v>
      </c>
      <c r="D4287">
        <v>8</v>
      </c>
      <c r="E4287">
        <v>3</v>
      </c>
      <c r="F4287">
        <v>5706.76</v>
      </c>
      <c r="G4287">
        <v>11638.18</v>
      </c>
      <c r="H4287">
        <v>3142.31</v>
      </c>
      <c r="I4287">
        <v>4991.55</v>
      </c>
      <c r="J4287">
        <v>3504.32</v>
      </c>
      <c r="K4287">
        <f>Global_Household_Financial_Dyna[[#This Row],[Total_Household_Income]]-Global_Household_Financial_Dyna[[#This Row],[Estimated_Taxes]]</f>
        <v>8495.8700000000008</v>
      </c>
      <c r="L4287" s="1">
        <f>Global_Household_Financial_Dyna[[#This Row],[Monthly_Savings]]/Global_Household_Financial_Dyna[[#This Row],[Net Income]]</f>
        <v>0.412473354700578</v>
      </c>
      <c r="M4287" s="2">
        <f>Global_Household_Financial_Dyna[[#This Row],[Monthly_Expenses]]/Global_Household_Financial_Dyna[[#This Row],[Net Income]]</f>
        <v>0.58752664529942189</v>
      </c>
      <c r="N4287" t="str">
        <f>IF(Global_Household_Financial_Dyna[[#This Row],[Monthly_Savings]]&lt;0,"High Risk", IF(Global_Household_Financial_Dyna[[#This Row],[Savings Rate%]]&lt;0.1, "Medium", "Safe"))</f>
        <v>Safe</v>
      </c>
      <c r="O4287">
        <f>Global_Household_Financial_Dyna[[#This Row],[Total_Household_Income]]/Global_Household_Financial_Dyna[[#This Row],[Family_Size]]</f>
        <v>1454.7725</v>
      </c>
      <c r="P4287" s="2">
        <f t="shared" si="132"/>
        <v>0.32336204947805613</v>
      </c>
      <c r="Q4287" s="2">
        <f t="shared" si="133"/>
        <v>8.9111305222521864E-2</v>
      </c>
      <c r="R4287" s="2" t="str">
        <f>IF(Global_Household_Financial_Dyna[[#This Row],[Vs country_Average]]&lt;-0.2, "Underperformer", IF(Global_Household_Financial_Dyna[[#This Row],[Vs country_Average]]&gt;0.2, "Outperformer", "Normal"))</f>
        <v>Normal</v>
      </c>
      <c r="S42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3504.32</v>
      </c>
      <c r="T42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3504.32</v>
      </c>
      <c r="U42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3504.32</v>
      </c>
      <c r="V42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3504.32</v>
      </c>
    </row>
    <row r="4288" spans="1:22" x14ac:dyDescent="0.3">
      <c r="A4288">
        <v>4299</v>
      </c>
      <c r="B4288" t="s">
        <v>10</v>
      </c>
      <c r="C4288" t="s">
        <v>11</v>
      </c>
      <c r="D4288">
        <v>8</v>
      </c>
      <c r="E4288">
        <v>3</v>
      </c>
      <c r="F4288">
        <v>965.47</v>
      </c>
      <c r="G4288">
        <v>2067.4</v>
      </c>
      <c r="H4288">
        <v>206.74</v>
      </c>
      <c r="I4288">
        <v>896.58</v>
      </c>
      <c r="J4288">
        <v>964.08</v>
      </c>
      <c r="K4288">
        <f>Global_Household_Financial_Dyna[[#This Row],[Total_Household_Income]]-Global_Household_Financial_Dyna[[#This Row],[Estimated_Taxes]]</f>
        <v>1860.66</v>
      </c>
      <c r="L4288" s="1">
        <f>Global_Household_Financial_Dyna[[#This Row],[Monthly_Savings]]/Global_Household_Financial_Dyna[[#This Row],[Net Income]]</f>
        <v>0.51813872496855951</v>
      </c>
      <c r="M4288" s="2">
        <f>Global_Household_Financial_Dyna[[#This Row],[Monthly_Expenses]]/Global_Household_Financial_Dyna[[#This Row],[Net Income]]</f>
        <v>0.48186127503144044</v>
      </c>
      <c r="N4288" t="str">
        <f>IF(Global_Household_Financial_Dyna[[#This Row],[Monthly_Savings]]&lt;0,"High Risk", IF(Global_Household_Financial_Dyna[[#This Row],[Savings Rate%]]&lt;0.1, "Medium", "Safe"))</f>
        <v>Safe</v>
      </c>
      <c r="O4288">
        <f>Global_Household_Financial_Dyna[[#This Row],[Total_Household_Income]]/Global_Household_Financial_Dyna[[#This Row],[Family_Size]]</f>
        <v>258.42500000000001</v>
      </c>
      <c r="P4288" s="2">
        <f t="shared" si="132"/>
        <v>0.42077341556833553</v>
      </c>
      <c r="Q4288" s="2">
        <f t="shared" si="133"/>
        <v>9.7365309400223976E-2</v>
      </c>
      <c r="R4288" s="2" t="str">
        <f>IF(Global_Household_Financial_Dyna[[#This Row],[Vs country_Average]]&lt;-0.2, "Underperformer", IF(Global_Household_Financial_Dyna[[#This Row],[Vs country_Average]]&gt;0.2, "Outperformer", "Normal"))</f>
        <v>Normal</v>
      </c>
      <c r="S42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964.08</v>
      </c>
      <c r="T42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964.08</v>
      </c>
      <c r="U42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964.08</v>
      </c>
      <c r="V42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964.08</v>
      </c>
    </row>
    <row r="4289" spans="1:22" x14ac:dyDescent="0.3">
      <c r="A4289">
        <v>4300</v>
      </c>
      <c r="B4289" t="s">
        <v>16</v>
      </c>
      <c r="C4289" t="s">
        <v>17</v>
      </c>
      <c r="D4289">
        <v>6</v>
      </c>
      <c r="E4289">
        <v>1</v>
      </c>
      <c r="F4289">
        <v>5885.95</v>
      </c>
      <c r="G4289">
        <v>5885.95</v>
      </c>
      <c r="H4289">
        <v>2060.08</v>
      </c>
      <c r="I4289">
        <v>4011.21</v>
      </c>
      <c r="J4289">
        <v>-185.34</v>
      </c>
      <c r="K4289">
        <f>Global_Household_Financial_Dyna[[#This Row],[Total_Household_Income]]-Global_Household_Financial_Dyna[[#This Row],[Estimated_Taxes]]</f>
        <v>3825.87</v>
      </c>
      <c r="L4289" s="1">
        <f>Global_Household_Financial_Dyna[[#This Row],[Monthly_Savings]]/Global_Household_Financial_Dyna[[#This Row],[Net Income]]</f>
        <v>-4.8443883352021898E-2</v>
      </c>
      <c r="M4289" s="2">
        <f>Global_Household_Financial_Dyna[[#This Row],[Monthly_Expenses]]/Global_Household_Financial_Dyna[[#This Row],[Net Income]]</f>
        <v>1.048443883352022</v>
      </c>
      <c r="N4289" t="str">
        <f>IF(Global_Household_Financial_Dyna[[#This Row],[Monthly_Savings]]&lt;0,"High Risk", IF(Global_Household_Financial_Dyna[[#This Row],[Savings Rate%]]&lt;0.1, "Medium", "Safe"))</f>
        <v>High Risk</v>
      </c>
      <c r="O4289">
        <f>Global_Household_Financial_Dyna[[#This Row],[Total_Household_Income]]/Global_Household_Financial_Dyna[[#This Row],[Family_Size]]</f>
        <v>980.99166666666667</v>
      </c>
      <c r="P4289" s="2">
        <f t="shared" si="132"/>
        <v>0.15879799892000862</v>
      </c>
      <c r="Q4289" s="2">
        <f t="shared" si="133"/>
        <v>-0.20724188227203053</v>
      </c>
      <c r="R4289" s="2" t="str">
        <f>IF(Global_Household_Financial_Dyna[[#This Row],[Vs country_Average]]&lt;-0.2, "Underperformer", IF(Global_Household_Financial_Dyna[[#This Row],[Vs country_Average]]&gt;0.2, "Outperformer", "Normal"))</f>
        <v>Underperformer</v>
      </c>
      <c r="S42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15.220500000000015</v>
      </c>
      <c r="T42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215.78100000000009</v>
      </c>
      <c r="U42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416.3415</v>
      </c>
      <c r="V42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616.90200000000016</v>
      </c>
    </row>
    <row r="4290" spans="1:22" x14ac:dyDescent="0.3">
      <c r="A4290">
        <v>4301</v>
      </c>
      <c r="B4290" t="s">
        <v>18</v>
      </c>
      <c r="C4290" t="s">
        <v>19</v>
      </c>
      <c r="D4290">
        <v>7</v>
      </c>
      <c r="E4290">
        <v>1</v>
      </c>
      <c r="F4290">
        <v>4569.3100000000004</v>
      </c>
      <c r="G4290">
        <v>4569.3100000000004</v>
      </c>
      <c r="H4290">
        <v>1005.25</v>
      </c>
      <c r="I4290">
        <v>3553.27</v>
      </c>
      <c r="J4290">
        <v>10.8</v>
      </c>
      <c r="K4290">
        <f>Global_Household_Financial_Dyna[[#This Row],[Total_Household_Income]]-Global_Household_Financial_Dyna[[#This Row],[Estimated_Taxes]]</f>
        <v>3564.0600000000004</v>
      </c>
      <c r="L4290" s="1">
        <f>Global_Household_Financial_Dyna[[#This Row],[Monthly_Savings]]/Global_Household_Financial_Dyna[[#This Row],[Net Income]]</f>
        <v>3.0302520159593269E-3</v>
      </c>
      <c r="M4290" s="2">
        <f>Global_Household_Financial_Dyna[[#This Row],[Monthly_Expenses]]/Global_Household_Financial_Dyna[[#This Row],[Net Income]]</f>
        <v>0.99697255377294425</v>
      </c>
      <c r="N4290" t="str">
        <f>IF(Global_Household_Financial_Dyna[[#This Row],[Monthly_Savings]]&lt;0,"High Risk", IF(Global_Household_Financial_Dyna[[#This Row],[Savings Rate%]]&lt;0.1, "Medium", "Safe"))</f>
        <v>Medium</v>
      </c>
      <c r="O4290">
        <f>Global_Household_Financial_Dyna[[#This Row],[Total_Household_Income]]/Global_Household_Financial_Dyna[[#This Row],[Family_Size]]</f>
        <v>652.75857142857149</v>
      </c>
      <c r="P4290" s="2">
        <f t="shared" ref="P4290:P4353" si="134">AVERAGEIF($B$2:$B$4986,$B4290,$L$2:$L$4986)</f>
        <v>0.32336204947805613</v>
      </c>
      <c r="Q4290" s="2">
        <f t="shared" ref="Q4290:Q4353" si="135">L4290-P4290</f>
        <v>-0.32033179746209683</v>
      </c>
      <c r="R4290" s="2" t="str">
        <f>IF(Global_Household_Financial_Dyna[[#This Row],[Vs country_Average]]&lt;-0.2, "Underperformer", IF(Global_Household_Financial_Dyna[[#This Row],[Vs country_Average]]&gt;0.2, "Outperformer", "Normal"))</f>
        <v>Underperformer</v>
      </c>
      <c r="S42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v>
      </c>
      <c r="T42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10.8</v>
      </c>
      <c r="U42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10.8</v>
      </c>
      <c r="V42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10.8</v>
      </c>
    </row>
    <row r="4291" spans="1:22" x14ac:dyDescent="0.3">
      <c r="A4291">
        <v>4302</v>
      </c>
      <c r="B4291" t="s">
        <v>12</v>
      </c>
      <c r="C4291" t="s">
        <v>13</v>
      </c>
      <c r="D4291">
        <v>1</v>
      </c>
      <c r="E4291">
        <v>1</v>
      </c>
      <c r="F4291">
        <v>2139.81</v>
      </c>
      <c r="G4291">
        <v>2139.81</v>
      </c>
      <c r="H4291">
        <v>534.95000000000005</v>
      </c>
      <c r="I4291">
        <v>2030.68</v>
      </c>
      <c r="J4291">
        <v>-425.82</v>
      </c>
      <c r="K4291">
        <f>Global_Household_Financial_Dyna[[#This Row],[Total_Household_Income]]-Global_Household_Financial_Dyna[[#This Row],[Estimated_Taxes]]</f>
        <v>1604.86</v>
      </c>
      <c r="L4291" s="1">
        <f>Global_Household_Financial_Dyna[[#This Row],[Monthly_Savings]]/Global_Household_Financial_Dyna[[#This Row],[Net Income]]</f>
        <v>-0.2653315554004711</v>
      </c>
      <c r="M4291" s="2">
        <f>Global_Household_Financial_Dyna[[#This Row],[Monthly_Expenses]]/Global_Household_Financial_Dyna[[#This Row],[Net Income]]</f>
        <v>1.2653315554004712</v>
      </c>
      <c r="N4291" t="str">
        <f>IF(Global_Household_Financial_Dyna[[#This Row],[Monthly_Savings]]&lt;0,"High Risk", IF(Global_Household_Financial_Dyna[[#This Row],[Savings Rate%]]&lt;0.1, "Medium", "Safe"))</f>
        <v>High Risk</v>
      </c>
      <c r="O4291">
        <f>Global_Household_Financial_Dyna[[#This Row],[Total_Household_Income]]/Global_Household_Financial_Dyna[[#This Row],[Family_Size]]</f>
        <v>2139.81</v>
      </c>
      <c r="P4291" s="2">
        <f t="shared" si="134"/>
        <v>0.30718716818024266</v>
      </c>
      <c r="Q4291" s="2">
        <f t="shared" si="135"/>
        <v>-0.57251872358071376</v>
      </c>
      <c r="R4291" s="2" t="str">
        <f>IF(Global_Household_Financial_Dyna[[#This Row],[Vs country_Average]]&lt;-0.2, "Underperformer", IF(Global_Household_Financial_Dyna[[#This Row],[Vs country_Average]]&gt;0.2, "Outperformer", "Normal"))</f>
        <v>Underperformer</v>
      </c>
      <c r="S42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-324.286</v>
      </c>
      <c r="T42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-222.75199999999998</v>
      </c>
      <c r="U42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-121.21800000000002</v>
      </c>
      <c r="V42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-19.683999999999969</v>
      </c>
    </row>
    <row r="4292" spans="1:22" x14ac:dyDescent="0.3">
      <c r="A4292">
        <v>4303</v>
      </c>
      <c r="B4292" t="s">
        <v>14</v>
      </c>
      <c r="C4292" t="s">
        <v>15</v>
      </c>
      <c r="D4292">
        <v>1</v>
      </c>
      <c r="E4292">
        <v>1</v>
      </c>
      <c r="F4292">
        <v>2623.88</v>
      </c>
      <c r="G4292">
        <v>2623.88</v>
      </c>
      <c r="H4292">
        <v>393.58</v>
      </c>
      <c r="I4292">
        <v>607.66</v>
      </c>
      <c r="J4292">
        <v>1622.63</v>
      </c>
      <c r="K4292">
        <f>Global_Household_Financial_Dyna[[#This Row],[Total_Household_Income]]-Global_Household_Financial_Dyna[[#This Row],[Estimated_Taxes]]</f>
        <v>2230.3000000000002</v>
      </c>
      <c r="L4292" s="1">
        <f>Global_Household_Financial_Dyna[[#This Row],[Monthly_Savings]]/Global_Household_Financial_Dyna[[#This Row],[Net Income]]</f>
        <v>0.72753889611263056</v>
      </c>
      <c r="M4292" s="2">
        <f>Global_Household_Financial_Dyna[[#This Row],[Monthly_Expenses]]/Global_Household_Financial_Dyna[[#This Row],[Net Income]]</f>
        <v>0.27245662018562522</v>
      </c>
      <c r="N4292" t="str">
        <f>IF(Global_Household_Financial_Dyna[[#This Row],[Monthly_Savings]]&lt;0,"High Risk", IF(Global_Household_Financial_Dyna[[#This Row],[Savings Rate%]]&lt;0.1, "Medium", "Safe"))</f>
        <v>Safe</v>
      </c>
      <c r="O4292">
        <f>Global_Household_Financial_Dyna[[#This Row],[Total_Household_Income]]/Global_Household_Financial_Dyna[[#This Row],[Family_Size]]</f>
        <v>2623.88</v>
      </c>
      <c r="P4292" s="2">
        <f t="shared" si="134"/>
        <v>0.39788995363055785</v>
      </c>
      <c r="Q4292" s="2">
        <f t="shared" si="135"/>
        <v>0.32964894248207272</v>
      </c>
      <c r="R4292" s="2" t="str">
        <f>IF(Global_Household_Financial_Dyna[[#This Row],[Vs country_Average]]&lt;-0.2, "Underperformer", IF(Global_Household_Financial_Dyna[[#This Row],[Vs country_Average]]&gt;0.2, "Outperformer", "Normal"))</f>
        <v>Outperformer</v>
      </c>
      <c r="S42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1622.63</v>
      </c>
      <c r="T42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1622.63</v>
      </c>
      <c r="U42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1622.63</v>
      </c>
      <c r="V42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1622.63</v>
      </c>
    </row>
    <row r="4293" spans="1:22" x14ac:dyDescent="0.3">
      <c r="A4293">
        <v>4304</v>
      </c>
      <c r="B4293" t="s">
        <v>16</v>
      </c>
      <c r="C4293" t="s">
        <v>17</v>
      </c>
      <c r="D4293">
        <v>5</v>
      </c>
      <c r="E4293">
        <v>3</v>
      </c>
      <c r="F4293">
        <v>6306.65</v>
      </c>
      <c r="G4293">
        <v>13996.86</v>
      </c>
      <c r="H4293">
        <v>5598.75</v>
      </c>
      <c r="I4293">
        <v>3694.83</v>
      </c>
      <c r="J4293">
        <v>4703.29</v>
      </c>
      <c r="K4293">
        <f>Global_Household_Financial_Dyna[[#This Row],[Total_Household_Income]]-Global_Household_Financial_Dyna[[#This Row],[Estimated_Taxes]]</f>
        <v>8398.11</v>
      </c>
      <c r="L4293" s="1">
        <f>Global_Household_Financial_Dyna[[#This Row],[Monthly_Savings]]/Global_Household_Financial_Dyna[[#This Row],[Net Income]]</f>
        <v>0.56004148552471922</v>
      </c>
      <c r="M4293" s="2">
        <f>Global_Household_Financial_Dyna[[#This Row],[Monthly_Expenses]]/Global_Household_Financial_Dyna[[#This Row],[Net Income]]</f>
        <v>0.4399597052193886</v>
      </c>
      <c r="N4293" t="str">
        <f>IF(Global_Household_Financial_Dyna[[#This Row],[Monthly_Savings]]&lt;0,"High Risk", IF(Global_Household_Financial_Dyna[[#This Row],[Savings Rate%]]&lt;0.1, "Medium", "Safe"))</f>
        <v>Safe</v>
      </c>
      <c r="O4293">
        <f>Global_Household_Financial_Dyna[[#This Row],[Total_Household_Income]]/Global_Household_Financial_Dyna[[#This Row],[Family_Size]]</f>
        <v>2799.3720000000003</v>
      </c>
      <c r="P4293" s="2">
        <f t="shared" si="134"/>
        <v>0.15879799892000862</v>
      </c>
      <c r="Q4293" s="2">
        <f t="shared" si="135"/>
        <v>0.4012434866047106</v>
      </c>
      <c r="R4293" s="2" t="str">
        <f>IF(Global_Household_Financial_Dyna[[#This Row],[Vs country_Average]]&lt;-0.2, "Underperformer", IF(Global_Household_Financial_Dyna[[#This Row],[Vs country_Average]]&gt;0.2, "Outperformer", "Normal"))</f>
        <v>Outperformer</v>
      </c>
      <c r="S42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4703.29</v>
      </c>
      <c r="T42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4703.29</v>
      </c>
      <c r="U42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4703.29</v>
      </c>
      <c r="V42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4703.29</v>
      </c>
    </row>
    <row r="4294" spans="1:22" x14ac:dyDescent="0.3">
      <c r="A4294">
        <v>4305</v>
      </c>
      <c r="B4294" t="s">
        <v>14</v>
      </c>
      <c r="C4294" t="s">
        <v>15</v>
      </c>
      <c r="D4294">
        <v>8</v>
      </c>
      <c r="E4294">
        <v>2</v>
      </c>
      <c r="F4294">
        <v>1962.1</v>
      </c>
      <c r="G4294">
        <v>2848.01</v>
      </c>
      <c r="H4294">
        <v>427.2</v>
      </c>
      <c r="I4294">
        <v>1564.31</v>
      </c>
      <c r="J4294">
        <v>856.5</v>
      </c>
      <c r="K4294">
        <f>Global_Household_Financial_Dyna[[#This Row],[Total_Household_Income]]-Global_Household_Financial_Dyna[[#This Row],[Estimated_Taxes]]</f>
        <v>2420.8100000000004</v>
      </c>
      <c r="L4294" s="1">
        <f>Global_Household_Financial_Dyna[[#This Row],[Monthly_Savings]]/Global_Household_Financial_Dyna[[#This Row],[Net Income]]</f>
        <v>0.35380719676471917</v>
      </c>
      <c r="M4294" s="2">
        <f>Global_Household_Financial_Dyna[[#This Row],[Monthly_Expenses]]/Global_Household_Financial_Dyna[[#This Row],[Net Income]]</f>
        <v>0.64619280323528061</v>
      </c>
      <c r="N4294" t="str">
        <f>IF(Global_Household_Financial_Dyna[[#This Row],[Monthly_Savings]]&lt;0,"High Risk", IF(Global_Household_Financial_Dyna[[#This Row],[Savings Rate%]]&lt;0.1, "Medium", "Safe"))</f>
        <v>Safe</v>
      </c>
      <c r="O4294">
        <f>Global_Household_Financial_Dyna[[#This Row],[Total_Household_Income]]/Global_Household_Financial_Dyna[[#This Row],[Family_Size]]</f>
        <v>356.00125000000003</v>
      </c>
      <c r="P4294" s="2">
        <f t="shared" si="134"/>
        <v>0.39788995363055785</v>
      </c>
      <c r="Q4294" s="2">
        <f t="shared" si="135"/>
        <v>-4.4082756865838679E-2</v>
      </c>
      <c r="R4294" s="2" t="str">
        <f>IF(Global_Household_Financial_Dyna[[#This Row],[Vs country_Average]]&lt;-0.2, "Underperformer", IF(Global_Household_Financial_Dyna[[#This Row],[Vs country_Average]]&gt;0.2, "Outperformer", "Normal"))</f>
        <v>Normal</v>
      </c>
      <c r="S42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856.5</v>
      </c>
      <c r="T42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856.5</v>
      </c>
      <c r="U42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856.5</v>
      </c>
      <c r="V42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856.5</v>
      </c>
    </row>
    <row r="4295" spans="1:22" x14ac:dyDescent="0.3">
      <c r="A4295">
        <v>4306</v>
      </c>
      <c r="B4295" t="s">
        <v>18</v>
      </c>
      <c r="C4295" t="s">
        <v>19</v>
      </c>
      <c r="D4295">
        <v>4</v>
      </c>
      <c r="E4295">
        <v>3</v>
      </c>
      <c r="F4295">
        <v>1983.54</v>
      </c>
      <c r="G4295">
        <v>4417.76</v>
      </c>
      <c r="H4295">
        <v>971.91</v>
      </c>
      <c r="I4295">
        <v>2882.05</v>
      </c>
      <c r="J4295">
        <v>563.79999999999995</v>
      </c>
      <c r="K4295">
        <f>Global_Household_Financial_Dyna[[#This Row],[Total_Household_Income]]-Global_Household_Financial_Dyna[[#This Row],[Estimated_Taxes]]</f>
        <v>3445.8500000000004</v>
      </c>
      <c r="L4295" s="1">
        <f>Global_Household_Financial_Dyna[[#This Row],[Monthly_Savings]]/Global_Household_Financial_Dyna[[#This Row],[Net Income]]</f>
        <v>0.16361710463310936</v>
      </c>
      <c r="M4295" s="2">
        <f>Global_Household_Financial_Dyna[[#This Row],[Monthly_Expenses]]/Global_Household_Financial_Dyna[[#This Row],[Net Income]]</f>
        <v>0.83638289536689059</v>
      </c>
      <c r="N4295" t="str">
        <f>IF(Global_Household_Financial_Dyna[[#This Row],[Monthly_Savings]]&lt;0,"High Risk", IF(Global_Household_Financial_Dyna[[#This Row],[Savings Rate%]]&lt;0.1, "Medium", "Safe"))</f>
        <v>Safe</v>
      </c>
      <c r="O4295">
        <f>Global_Household_Financial_Dyna[[#This Row],[Total_Household_Income]]/Global_Household_Financial_Dyna[[#This Row],[Family_Size]]</f>
        <v>1104.44</v>
      </c>
      <c r="P4295" s="2">
        <f t="shared" si="134"/>
        <v>0.32336204947805613</v>
      </c>
      <c r="Q4295" s="2">
        <f t="shared" si="135"/>
        <v>-0.15974494484494678</v>
      </c>
      <c r="R4295" s="2" t="str">
        <f>IF(Global_Household_Financial_Dyna[[#This Row],[Vs country_Average]]&lt;-0.2, "Underperformer", IF(Global_Household_Financial_Dyna[[#This Row],[Vs country_Average]]&gt;0.2, "Outperformer", "Normal"))</f>
        <v>Normal</v>
      </c>
      <c r="S42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563.79999999999995</v>
      </c>
      <c r="T42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563.79999999999995</v>
      </c>
      <c r="U42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563.79999999999995</v>
      </c>
      <c r="V42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563.79999999999995</v>
      </c>
    </row>
    <row r="4296" spans="1:22" x14ac:dyDescent="0.3">
      <c r="A4296">
        <v>4307</v>
      </c>
      <c r="B4296" t="s">
        <v>10</v>
      </c>
      <c r="C4296" t="s">
        <v>11</v>
      </c>
      <c r="D4296">
        <v>1</v>
      </c>
      <c r="E4296">
        <v>1</v>
      </c>
      <c r="F4296">
        <v>721.88</v>
      </c>
      <c r="G4296">
        <v>721.88</v>
      </c>
      <c r="H4296">
        <v>72.19</v>
      </c>
      <c r="I4296">
        <v>266.89999999999998</v>
      </c>
      <c r="J4296">
        <v>382.8</v>
      </c>
      <c r="K4296">
        <f>Global_Household_Financial_Dyna[[#This Row],[Total_Household_Income]]-Global_Household_Financial_Dyna[[#This Row],[Estimated_Taxes]]</f>
        <v>649.69000000000005</v>
      </c>
      <c r="L4296" s="1">
        <f>Global_Household_Financial_Dyna[[#This Row],[Monthly_Savings]]/Global_Household_Financial_Dyna[[#This Row],[Net Income]]</f>
        <v>0.58920408194677454</v>
      </c>
      <c r="M4296" s="2">
        <f>Global_Household_Financial_Dyna[[#This Row],[Monthly_Expenses]]/Global_Household_Financial_Dyna[[#This Row],[Net Income]]</f>
        <v>0.41081131000938903</v>
      </c>
      <c r="N4296" t="str">
        <f>IF(Global_Household_Financial_Dyna[[#This Row],[Monthly_Savings]]&lt;0,"High Risk", IF(Global_Household_Financial_Dyna[[#This Row],[Savings Rate%]]&lt;0.1, "Medium", "Safe"))</f>
        <v>Safe</v>
      </c>
      <c r="O4296">
        <f>Global_Household_Financial_Dyna[[#This Row],[Total_Household_Income]]/Global_Household_Financial_Dyna[[#This Row],[Family_Size]]</f>
        <v>721.88</v>
      </c>
      <c r="P4296" s="2">
        <f t="shared" si="134"/>
        <v>0.42077341556833553</v>
      </c>
      <c r="Q4296" s="2">
        <f t="shared" si="135"/>
        <v>0.16843066637843901</v>
      </c>
      <c r="R4296" s="2" t="str">
        <f>IF(Global_Household_Financial_Dyna[[#This Row],[Vs country_Average]]&lt;-0.2, "Underperformer", IF(Global_Household_Financial_Dyna[[#This Row],[Vs country_Average]]&gt;0.2, "Outperformer", "Normal"))</f>
        <v>Normal</v>
      </c>
      <c r="S42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382.8</v>
      </c>
      <c r="T42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382.8</v>
      </c>
      <c r="U42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382.8</v>
      </c>
      <c r="V42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382.8</v>
      </c>
    </row>
    <row r="4297" spans="1:22" x14ac:dyDescent="0.3">
      <c r="A4297">
        <v>4308</v>
      </c>
      <c r="B4297" t="s">
        <v>16</v>
      </c>
      <c r="C4297" t="s">
        <v>17</v>
      </c>
      <c r="D4297">
        <v>5</v>
      </c>
      <c r="E4297">
        <v>3</v>
      </c>
      <c r="F4297">
        <v>1623.14</v>
      </c>
      <c r="G4297">
        <v>3651.39</v>
      </c>
      <c r="H4297">
        <v>1277.99</v>
      </c>
      <c r="I4297">
        <v>3040.63</v>
      </c>
      <c r="J4297">
        <v>-667.22</v>
      </c>
      <c r="K4297">
        <f>Global_Household_Financial_Dyna[[#This Row],[Total_Household_Income]]-Global_Household_Financial_Dyna[[#This Row],[Estimated_Taxes]]</f>
        <v>2373.3999999999996</v>
      </c>
      <c r="L4297" s="1">
        <f>Global_Household_Financial_Dyna[[#This Row],[Monthly_Savings]]/Global_Household_Financial_Dyna[[#This Row],[Net Income]]</f>
        <v>-0.28112412572680551</v>
      </c>
      <c r="M4297" s="2">
        <f>Global_Household_Financial_Dyna[[#This Row],[Monthly_Expenses]]/Global_Household_Financial_Dyna[[#This Row],[Net Income]]</f>
        <v>1.2811283390915988</v>
      </c>
      <c r="N4297" t="str">
        <f>IF(Global_Household_Financial_Dyna[[#This Row],[Monthly_Savings]]&lt;0,"High Risk", IF(Global_Household_Financial_Dyna[[#This Row],[Savings Rate%]]&lt;0.1, "Medium", "Safe"))</f>
        <v>High Risk</v>
      </c>
      <c r="O4297">
        <f>Global_Household_Financial_Dyna[[#This Row],[Total_Household_Income]]/Global_Household_Financial_Dyna[[#This Row],[Family_Size]]</f>
        <v>730.27800000000002</v>
      </c>
      <c r="P4297" s="2">
        <f t="shared" si="134"/>
        <v>0.15879799892000862</v>
      </c>
      <c r="Q4297" s="2">
        <f t="shared" si="135"/>
        <v>-0.43992212464681413</v>
      </c>
      <c r="R4297" s="2" t="str">
        <f>IF(Global_Household_Financial_Dyna[[#This Row],[Vs country_Average]]&lt;-0.2, "Underperformer", IF(Global_Household_Financial_Dyna[[#This Row],[Vs country_Average]]&gt;0.2, "Outperformer", "Normal"))</f>
        <v>Underperformer</v>
      </c>
      <c r="S42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-515.18849999999998</v>
      </c>
      <c r="T42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-363.15699999999998</v>
      </c>
      <c r="U42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-211.12550000000005</v>
      </c>
      <c r="V42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-59.093999999999937</v>
      </c>
    </row>
    <row r="4298" spans="1:22" x14ac:dyDescent="0.3">
      <c r="A4298">
        <v>4309</v>
      </c>
      <c r="B4298" t="s">
        <v>14</v>
      </c>
      <c r="C4298" t="s">
        <v>15</v>
      </c>
      <c r="D4298">
        <v>3</v>
      </c>
      <c r="E4298">
        <v>2</v>
      </c>
      <c r="F4298">
        <v>1214.74</v>
      </c>
      <c r="G4298">
        <v>1878.28</v>
      </c>
      <c r="H4298">
        <v>281.74</v>
      </c>
      <c r="I4298">
        <v>849.58</v>
      </c>
      <c r="J4298">
        <v>746.96</v>
      </c>
      <c r="K4298">
        <f>Global_Household_Financial_Dyna[[#This Row],[Total_Household_Income]]-Global_Household_Financial_Dyna[[#This Row],[Estimated_Taxes]]</f>
        <v>1596.54</v>
      </c>
      <c r="L4298" s="1">
        <f>Global_Household_Financial_Dyna[[#This Row],[Monthly_Savings]]/Global_Household_Financial_Dyna[[#This Row],[Net Income]]</f>
        <v>0.4678617510366167</v>
      </c>
      <c r="M4298" s="2">
        <f>Global_Household_Financial_Dyna[[#This Row],[Monthly_Expenses]]/Global_Household_Financial_Dyna[[#This Row],[Net Income]]</f>
        <v>0.53213824896338335</v>
      </c>
      <c r="N4298" t="str">
        <f>IF(Global_Household_Financial_Dyna[[#This Row],[Monthly_Savings]]&lt;0,"High Risk", IF(Global_Household_Financial_Dyna[[#This Row],[Savings Rate%]]&lt;0.1, "Medium", "Safe"))</f>
        <v>Safe</v>
      </c>
      <c r="O4298">
        <f>Global_Household_Financial_Dyna[[#This Row],[Total_Household_Income]]/Global_Household_Financial_Dyna[[#This Row],[Family_Size]]</f>
        <v>626.09333333333336</v>
      </c>
      <c r="P4298" s="2">
        <f t="shared" si="134"/>
        <v>0.39788995363055785</v>
      </c>
      <c r="Q4298" s="2">
        <f t="shared" si="135"/>
        <v>6.9971797406058855E-2</v>
      </c>
      <c r="R4298" s="2" t="str">
        <f>IF(Global_Household_Financial_Dyna[[#This Row],[Vs country_Average]]&lt;-0.2, "Underperformer", IF(Global_Household_Financial_Dyna[[#This Row],[Vs country_Average]]&gt;0.2, "Outperformer", "Normal"))</f>
        <v>Normal</v>
      </c>
      <c r="S42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746.96</v>
      </c>
      <c r="T42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746.96</v>
      </c>
      <c r="U42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746.96</v>
      </c>
      <c r="V42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746.96</v>
      </c>
    </row>
    <row r="4299" spans="1:22" x14ac:dyDescent="0.3">
      <c r="A4299">
        <v>4310</v>
      </c>
      <c r="B4299" t="s">
        <v>14</v>
      </c>
      <c r="C4299" t="s">
        <v>15</v>
      </c>
      <c r="D4299">
        <v>4</v>
      </c>
      <c r="E4299">
        <v>1</v>
      </c>
      <c r="F4299">
        <v>2315.86</v>
      </c>
      <c r="G4299">
        <v>2315.86</v>
      </c>
      <c r="H4299">
        <v>347.38</v>
      </c>
      <c r="I4299">
        <v>833.72</v>
      </c>
      <c r="J4299">
        <v>1134.76</v>
      </c>
      <c r="K4299">
        <f>Global_Household_Financial_Dyna[[#This Row],[Total_Household_Income]]-Global_Household_Financial_Dyna[[#This Row],[Estimated_Taxes]]</f>
        <v>1968.48</v>
      </c>
      <c r="L4299" s="1">
        <f>Global_Household_Financial_Dyna[[#This Row],[Monthly_Savings]]/Global_Household_Financial_Dyna[[#This Row],[Net Income]]</f>
        <v>0.57646508981549216</v>
      </c>
      <c r="M4299" s="2">
        <f>Global_Household_Financial_Dyna[[#This Row],[Monthly_Expenses]]/Global_Household_Financial_Dyna[[#This Row],[Net Income]]</f>
        <v>0.42353491018450784</v>
      </c>
      <c r="N4299" t="str">
        <f>IF(Global_Household_Financial_Dyna[[#This Row],[Monthly_Savings]]&lt;0,"High Risk", IF(Global_Household_Financial_Dyna[[#This Row],[Savings Rate%]]&lt;0.1, "Medium", "Safe"))</f>
        <v>Safe</v>
      </c>
      <c r="O4299">
        <f>Global_Household_Financial_Dyna[[#This Row],[Total_Household_Income]]/Global_Household_Financial_Dyna[[#This Row],[Family_Size]]</f>
        <v>578.96500000000003</v>
      </c>
      <c r="P4299" s="2">
        <f t="shared" si="134"/>
        <v>0.39788995363055785</v>
      </c>
      <c r="Q4299" s="2">
        <f t="shared" si="135"/>
        <v>0.17857513618493431</v>
      </c>
      <c r="R4299" s="2" t="str">
        <f>IF(Global_Household_Financial_Dyna[[#This Row],[Vs country_Average]]&lt;-0.2, "Underperformer", IF(Global_Household_Financial_Dyna[[#This Row],[Vs country_Average]]&gt;0.2, "Outperformer", "Normal"))</f>
        <v>Normal</v>
      </c>
      <c r="S42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1134.76</v>
      </c>
      <c r="T42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1134.76</v>
      </c>
      <c r="U42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1134.76</v>
      </c>
      <c r="V42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1134.76</v>
      </c>
    </row>
    <row r="4300" spans="1:22" x14ac:dyDescent="0.3">
      <c r="A4300">
        <v>4311</v>
      </c>
      <c r="B4300" t="s">
        <v>10</v>
      </c>
      <c r="C4300" t="s">
        <v>11</v>
      </c>
      <c r="D4300">
        <v>8</v>
      </c>
      <c r="E4300">
        <v>3</v>
      </c>
      <c r="F4300">
        <v>643.41999999999996</v>
      </c>
      <c r="G4300">
        <v>1367.81</v>
      </c>
      <c r="H4300">
        <v>136.78</v>
      </c>
      <c r="I4300">
        <v>959.36</v>
      </c>
      <c r="J4300">
        <v>271.67</v>
      </c>
      <c r="K4300">
        <f>Global_Household_Financial_Dyna[[#This Row],[Total_Household_Income]]-Global_Household_Financial_Dyna[[#This Row],[Estimated_Taxes]]</f>
        <v>1231.03</v>
      </c>
      <c r="L4300" s="1">
        <f>Global_Household_Financial_Dyna[[#This Row],[Monthly_Savings]]/Global_Household_Financial_Dyna[[#This Row],[Net Income]]</f>
        <v>0.22068511734076343</v>
      </c>
      <c r="M4300" s="2">
        <f>Global_Household_Financial_Dyna[[#This Row],[Monthly_Expenses]]/Global_Household_Financial_Dyna[[#This Row],[Net Income]]</f>
        <v>0.77931488265923665</v>
      </c>
      <c r="N4300" t="str">
        <f>IF(Global_Household_Financial_Dyna[[#This Row],[Monthly_Savings]]&lt;0,"High Risk", IF(Global_Household_Financial_Dyna[[#This Row],[Savings Rate%]]&lt;0.1, "Medium", "Safe"))</f>
        <v>Safe</v>
      </c>
      <c r="O4300">
        <f>Global_Household_Financial_Dyna[[#This Row],[Total_Household_Income]]/Global_Household_Financial_Dyna[[#This Row],[Family_Size]]</f>
        <v>170.97624999999999</v>
      </c>
      <c r="P4300" s="2">
        <f t="shared" si="134"/>
        <v>0.42077341556833553</v>
      </c>
      <c r="Q4300" s="2">
        <f t="shared" si="135"/>
        <v>-0.2000882982275721</v>
      </c>
      <c r="R4300" s="2" t="str">
        <f>IF(Global_Household_Financial_Dyna[[#This Row],[Vs country_Average]]&lt;-0.2, "Underperformer", IF(Global_Household_Financial_Dyna[[#This Row],[Vs country_Average]]&gt;0.2, "Outperformer", "Normal"))</f>
        <v>Underperformer</v>
      </c>
      <c r="S43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271.67</v>
      </c>
      <c r="T43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271.67</v>
      </c>
      <c r="U43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271.67</v>
      </c>
      <c r="V43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271.67</v>
      </c>
    </row>
    <row r="4301" spans="1:22" x14ac:dyDescent="0.3">
      <c r="A4301">
        <v>4312</v>
      </c>
      <c r="B4301" t="s">
        <v>12</v>
      </c>
      <c r="C4301" t="s">
        <v>13</v>
      </c>
      <c r="D4301">
        <v>1</v>
      </c>
      <c r="E4301">
        <v>1</v>
      </c>
      <c r="F4301">
        <v>3129.8</v>
      </c>
      <c r="G4301">
        <v>3129.8</v>
      </c>
      <c r="H4301">
        <v>782.45</v>
      </c>
      <c r="I4301">
        <v>1517.76</v>
      </c>
      <c r="J4301">
        <v>829.59</v>
      </c>
      <c r="K4301">
        <f>Global_Household_Financial_Dyna[[#This Row],[Total_Household_Income]]-Global_Household_Financial_Dyna[[#This Row],[Estimated_Taxes]]</f>
        <v>2347.3500000000004</v>
      </c>
      <c r="L4301" s="1">
        <f>Global_Household_Financial_Dyna[[#This Row],[Monthly_Savings]]/Global_Household_Financial_Dyna[[#This Row],[Net Income]]</f>
        <v>0.35341555370950217</v>
      </c>
      <c r="M4301" s="2">
        <f>Global_Household_Financial_Dyna[[#This Row],[Monthly_Expenses]]/Global_Household_Financial_Dyna[[#This Row],[Net Income]]</f>
        <v>0.64658444629049772</v>
      </c>
      <c r="N4301" t="str">
        <f>IF(Global_Household_Financial_Dyna[[#This Row],[Monthly_Savings]]&lt;0,"High Risk", IF(Global_Household_Financial_Dyna[[#This Row],[Savings Rate%]]&lt;0.1, "Medium", "Safe"))</f>
        <v>Safe</v>
      </c>
      <c r="O4301">
        <f>Global_Household_Financial_Dyna[[#This Row],[Total_Household_Income]]/Global_Household_Financial_Dyna[[#This Row],[Family_Size]]</f>
        <v>3129.8</v>
      </c>
      <c r="P4301" s="2">
        <f t="shared" si="134"/>
        <v>0.30718716818024266</v>
      </c>
      <c r="Q4301" s="2">
        <f t="shared" si="135"/>
        <v>4.6228385529259508E-2</v>
      </c>
      <c r="R4301" s="2" t="str">
        <f>IF(Global_Household_Financial_Dyna[[#This Row],[Vs country_Average]]&lt;-0.2, "Underperformer", IF(Global_Household_Financial_Dyna[[#This Row],[Vs country_Average]]&gt;0.2, "Outperformer", "Normal"))</f>
        <v>Normal</v>
      </c>
      <c r="S43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829.59</v>
      </c>
      <c r="T43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829.59</v>
      </c>
      <c r="U43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829.59</v>
      </c>
      <c r="V43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829.59</v>
      </c>
    </row>
    <row r="4302" spans="1:22" x14ac:dyDescent="0.3">
      <c r="A4302">
        <v>4313</v>
      </c>
      <c r="B4302" t="s">
        <v>18</v>
      </c>
      <c r="C4302" t="s">
        <v>20</v>
      </c>
      <c r="D4302">
        <v>7</v>
      </c>
      <c r="E4302">
        <v>3</v>
      </c>
      <c r="F4302">
        <v>5519.31</v>
      </c>
      <c r="G4302">
        <v>14054.49</v>
      </c>
      <c r="H4302">
        <v>3794.71</v>
      </c>
      <c r="I4302">
        <v>5089.01</v>
      </c>
      <c r="J4302">
        <v>5170.7700000000004</v>
      </c>
      <c r="K4302">
        <f>Global_Household_Financial_Dyna[[#This Row],[Total_Household_Income]]-Global_Household_Financial_Dyna[[#This Row],[Estimated_Taxes]]</f>
        <v>10259.779999999999</v>
      </c>
      <c r="L4302" s="1">
        <f>Global_Household_Financial_Dyna[[#This Row],[Monthly_Savings]]/Global_Household_Financial_Dyna[[#This Row],[Net Income]]</f>
        <v>0.50398449089551633</v>
      </c>
      <c r="M4302" s="2">
        <f>Global_Household_Financial_Dyna[[#This Row],[Monthly_Expenses]]/Global_Household_Financial_Dyna[[#This Row],[Net Income]]</f>
        <v>0.49601550910448378</v>
      </c>
      <c r="N4302" t="str">
        <f>IF(Global_Household_Financial_Dyna[[#This Row],[Monthly_Savings]]&lt;0,"High Risk", IF(Global_Household_Financial_Dyna[[#This Row],[Savings Rate%]]&lt;0.1, "Medium", "Safe"))</f>
        <v>Safe</v>
      </c>
      <c r="O4302">
        <f>Global_Household_Financial_Dyna[[#This Row],[Total_Household_Income]]/Global_Household_Financial_Dyna[[#This Row],[Family_Size]]</f>
        <v>2007.7842857142857</v>
      </c>
      <c r="P4302" s="2">
        <f t="shared" si="134"/>
        <v>0.32336204947805613</v>
      </c>
      <c r="Q4302" s="2">
        <f t="shared" si="135"/>
        <v>0.1806224414174602</v>
      </c>
      <c r="R4302" s="2" t="str">
        <f>IF(Global_Household_Financial_Dyna[[#This Row],[Vs country_Average]]&lt;-0.2, "Underperformer", IF(Global_Household_Financial_Dyna[[#This Row],[Vs country_Average]]&gt;0.2, "Outperformer", "Normal"))</f>
        <v>Normal</v>
      </c>
      <c r="S43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5170.7700000000004</v>
      </c>
      <c r="T43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5170.7700000000004</v>
      </c>
      <c r="U43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5170.7700000000004</v>
      </c>
      <c r="V43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5170.7700000000004</v>
      </c>
    </row>
    <row r="4303" spans="1:22" x14ac:dyDescent="0.3">
      <c r="A4303">
        <v>4314</v>
      </c>
      <c r="B4303" t="s">
        <v>12</v>
      </c>
      <c r="C4303" t="s">
        <v>13</v>
      </c>
      <c r="D4303">
        <v>3</v>
      </c>
      <c r="E4303">
        <v>2</v>
      </c>
      <c r="F4303">
        <v>3729.41</v>
      </c>
      <c r="G4303">
        <v>6182.35</v>
      </c>
      <c r="H4303">
        <v>1545.59</v>
      </c>
      <c r="I4303">
        <v>1904.42</v>
      </c>
      <c r="J4303">
        <v>2732.34</v>
      </c>
      <c r="K4303">
        <f>Global_Household_Financial_Dyna[[#This Row],[Total_Household_Income]]-Global_Household_Financial_Dyna[[#This Row],[Estimated_Taxes]]</f>
        <v>4636.76</v>
      </c>
      <c r="L4303" s="1">
        <f>Global_Household_Financial_Dyna[[#This Row],[Monthly_Savings]]/Global_Household_Financial_Dyna[[#This Row],[Net Income]]</f>
        <v>0.58927785781450837</v>
      </c>
      <c r="M4303" s="2">
        <f>Global_Household_Financial_Dyna[[#This Row],[Monthly_Expenses]]/Global_Household_Financial_Dyna[[#This Row],[Net Income]]</f>
        <v>0.41072214218549158</v>
      </c>
      <c r="N4303" t="str">
        <f>IF(Global_Household_Financial_Dyna[[#This Row],[Monthly_Savings]]&lt;0,"High Risk", IF(Global_Household_Financial_Dyna[[#This Row],[Savings Rate%]]&lt;0.1, "Medium", "Safe"))</f>
        <v>Safe</v>
      </c>
      <c r="O4303">
        <f>Global_Household_Financial_Dyna[[#This Row],[Total_Household_Income]]/Global_Household_Financial_Dyna[[#This Row],[Family_Size]]</f>
        <v>2060.7833333333333</v>
      </c>
      <c r="P4303" s="2">
        <f t="shared" si="134"/>
        <v>0.30718716818024266</v>
      </c>
      <c r="Q4303" s="2">
        <f t="shared" si="135"/>
        <v>0.2820906896342657</v>
      </c>
      <c r="R4303" s="2" t="str">
        <f>IF(Global_Household_Financial_Dyna[[#This Row],[Vs country_Average]]&lt;-0.2, "Underperformer", IF(Global_Household_Financial_Dyna[[#This Row],[Vs country_Average]]&gt;0.2, "Outperformer", "Normal"))</f>
        <v>Outperformer</v>
      </c>
      <c r="S43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2732.34</v>
      </c>
      <c r="T43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2732.34</v>
      </c>
      <c r="U43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2732.34</v>
      </c>
      <c r="V43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2732.34</v>
      </c>
    </row>
    <row r="4304" spans="1:22" x14ac:dyDescent="0.3">
      <c r="A4304">
        <v>4315</v>
      </c>
      <c r="B4304" t="s">
        <v>12</v>
      </c>
      <c r="C4304" t="s">
        <v>13</v>
      </c>
      <c r="D4304">
        <v>5</v>
      </c>
      <c r="E4304">
        <v>2</v>
      </c>
      <c r="F4304">
        <v>4608.57</v>
      </c>
      <c r="G4304">
        <v>6974.29</v>
      </c>
      <c r="H4304">
        <v>1743.57</v>
      </c>
      <c r="I4304">
        <v>2601.65</v>
      </c>
      <c r="J4304">
        <v>2629.07</v>
      </c>
      <c r="K4304">
        <f>Global_Household_Financial_Dyna[[#This Row],[Total_Household_Income]]-Global_Household_Financial_Dyna[[#This Row],[Estimated_Taxes]]</f>
        <v>5230.72</v>
      </c>
      <c r="L4304" s="1">
        <f>Global_Household_Financial_Dyna[[#This Row],[Monthly_Savings]]/Global_Household_Financial_Dyna[[#This Row],[Net Income]]</f>
        <v>0.50262105408050894</v>
      </c>
      <c r="M4304" s="2">
        <f>Global_Household_Financial_Dyna[[#This Row],[Monthly_Expenses]]/Global_Household_Financial_Dyna[[#This Row],[Net Income]]</f>
        <v>0.497378945919491</v>
      </c>
      <c r="N4304" t="str">
        <f>IF(Global_Household_Financial_Dyna[[#This Row],[Monthly_Savings]]&lt;0,"High Risk", IF(Global_Household_Financial_Dyna[[#This Row],[Savings Rate%]]&lt;0.1, "Medium", "Safe"))</f>
        <v>Safe</v>
      </c>
      <c r="O4304">
        <f>Global_Household_Financial_Dyna[[#This Row],[Total_Household_Income]]/Global_Household_Financial_Dyna[[#This Row],[Family_Size]]</f>
        <v>1394.8579999999999</v>
      </c>
      <c r="P4304" s="2">
        <f t="shared" si="134"/>
        <v>0.30718716818024266</v>
      </c>
      <c r="Q4304" s="2">
        <f t="shared" si="135"/>
        <v>0.19543388590026628</v>
      </c>
      <c r="R4304" s="2" t="str">
        <f>IF(Global_Household_Financial_Dyna[[#This Row],[Vs country_Average]]&lt;-0.2, "Underperformer", IF(Global_Household_Financial_Dyna[[#This Row],[Vs country_Average]]&gt;0.2, "Outperformer", "Normal"))</f>
        <v>Normal</v>
      </c>
      <c r="S43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2629.07</v>
      </c>
      <c r="T43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2629.07</v>
      </c>
      <c r="U43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2629.07</v>
      </c>
      <c r="V43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2629.07</v>
      </c>
    </row>
    <row r="4305" spans="1:22" x14ac:dyDescent="0.3">
      <c r="A4305">
        <v>4316</v>
      </c>
      <c r="B4305" t="s">
        <v>18</v>
      </c>
      <c r="C4305" t="s">
        <v>19</v>
      </c>
      <c r="D4305">
        <v>1</v>
      </c>
      <c r="E4305">
        <v>1</v>
      </c>
      <c r="F4305">
        <v>6178.95</v>
      </c>
      <c r="G4305">
        <v>6178.95</v>
      </c>
      <c r="H4305">
        <v>1359.37</v>
      </c>
      <c r="I4305">
        <v>1864.13</v>
      </c>
      <c r="J4305">
        <v>2955.45</v>
      </c>
      <c r="K4305">
        <f>Global_Household_Financial_Dyna[[#This Row],[Total_Household_Income]]-Global_Household_Financial_Dyna[[#This Row],[Estimated_Taxes]]</f>
        <v>4819.58</v>
      </c>
      <c r="L4305" s="1">
        <f>Global_Household_Financial_Dyna[[#This Row],[Monthly_Savings]]/Global_Household_Financial_Dyna[[#This Row],[Net Income]]</f>
        <v>0.61321733429053982</v>
      </c>
      <c r="M4305" s="2">
        <f>Global_Household_Financial_Dyna[[#This Row],[Monthly_Expenses]]/Global_Household_Financial_Dyna[[#This Row],[Net Income]]</f>
        <v>0.38678266570946018</v>
      </c>
      <c r="N4305" t="str">
        <f>IF(Global_Household_Financial_Dyna[[#This Row],[Monthly_Savings]]&lt;0,"High Risk", IF(Global_Household_Financial_Dyna[[#This Row],[Savings Rate%]]&lt;0.1, "Medium", "Safe"))</f>
        <v>Safe</v>
      </c>
      <c r="O4305">
        <f>Global_Household_Financial_Dyna[[#This Row],[Total_Household_Income]]/Global_Household_Financial_Dyna[[#This Row],[Family_Size]]</f>
        <v>6178.95</v>
      </c>
      <c r="P4305" s="2">
        <f t="shared" si="134"/>
        <v>0.32336204947805613</v>
      </c>
      <c r="Q4305" s="2">
        <f t="shared" si="135"/>
        <v>0.28985528481248368</v>
      </c>
      <c r="R4305" s="2" t="str">
        <f>IF(Global_Household_Financial_Dyna[[#This Row],[Vs country_Average]]&lt;-0.2, "Underperformer", IF(Global_Household_Financial_Dyna[[#This Row],[Vs country_Average]]&gt;0.2, "Outperformer", "Normal"))</f>
        <v>Outperformer</v>
      </c>
      <c r="S43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2955.45</v>
      </c>
      <c r="T43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2955.45</v>
      </c>
      <c r="U43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2955.45</v>
      </c>
      <c r="V43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2955.45</v>
      </c>
    </row>
    <row r="4306" spans="1:22" x14ac:dyDescent="0.3">
      <c r="A4306">
        <v>4317</v>
      </c>
      <c r="B4306" t="s">
        <v>14</v>
      </c>
      <c r="C4306" t="s">
        <v>15</v>
      </c>
      <c r="D4306">
        <v>8</v>
      </c>
      <c r="E4306">
        <v>3</v>
      </c>
      <c r="F4306">
        <v>2007.21</v>
      </c>
      <c r="G4306">
        <v>3968.91</v>
      </c>
      <c r="H4306">
        <v>595.34</v>
      </c>
      <c r="I4306">
        <v>1471.66</v>
      </c>
      <c r="J4306">
        <v>1901.91</v>
      </c>
      <c r="K4306">
        <f>Global_Household_Financial_Dyna[[#This Row],[Total_Household_Income]]-Global_Household_Financial_Dyna[[#This Row],[Estimated_Taxes]]</f>
        <v>3373.5699999999997</v>
      </c>
      <c r="L4306" s="1">
        <f>Global_Household_Financial_Dyna[[#This Row],[Monthly_Savings]]/Global_Household_Financial_Dyna[[#This Row],[Net Income]]</f>
        <v>0.56376775937656554</v>
      </c>
      <c r="M4306" s="2">
        <f>Global_Household_Financial_Dyna[[#This Row],[Monthly_Expenses]]/Global_Household_Financial_Dyna[[#This Row],[Net Income]]</f>
        <v>0.43623224062343458</v>
      </c>
      <c r="N4306" t="str">
        <f>IF(Global_Household_Financial_Dyna[[#This Row],[Monthly_Savings]]&lt;0,"High Risk", IF(Global_Household_Financial_Dyna[[#This Row],[Savings Rate%]]&lt;0.1, "Medium", "Safe"))</f>
        <v>Safe</v>
      </c>
      <c r="O4306">
        <f>Global_Household_Financial_Dyna[[#This Row],[Total_Household_Income]]/Global_Household_Financial_Dyna[[#This Row],[Family_Size]]</f>
        <v>496.11374999999998</v>
      </c>
      <c r="P4306" s="2">
        <f t="shared" si="134"/>
        <v>0.39788995363055785</v>
      </c>
      <c r="Q4306" s="2">
        <f t="shared" si="135"/>
        <v>0.16587780574600769</v>
      </c>
      <c r="R4306" s="2" t="str">
        <f>IF(Global_Household_Financial_Dyna[[#This Row],[Vs country_Average]]&lt;-0.2, "Underperformer", IF(Global_Household_Financial_Dyna[[#This Row],[Vs country_Average]]&gt;0.2, "Outperformer", "Normal"))</f>
        <v>Normal</v>
      </c>
      <c r="S43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1901.91</v>
      </c>
      <c r="T43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1901.91</v>
      </c>
      <c r="U43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1901.91</v>
      </c>
      <c r="V43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1901.91</v>
      </c>
    </row>
    <row r="4307" spans="1:22" x14ac:dyDescent="0.3">
      <c r="A4307">
        <v>4318</v>
      </c>
      <c r="B4307" t="s">
        <v>18</v>
      </c>
      <c r="C4307" t="s">
        <v>19</v>
      </c>
      <c r="D4307">
        <v>1</v>
      </c>
      <c r="E4307">
        <v>1</v>
      </c>
      <c r="F4307">
        <v>4828.2299999999996</v>
      </c>
      <c r="G4307">
        <v>4828.2299999999996</v>
      </c>
      <c r="H4307">
        <v>1062.21</v>
      </c>
      <c r="I4307">
        <v>1121.81</v>
      </c>
      <c r="J4307">
        <v>2644.2</v>
      </c>
      <c r="K4307">
        <f>Global_Household_Financial_Dyna[[#This Row],[Total_Household_Income]]-Global_Household_Financial_Dyna[[#This Row],[Estimated_Taxes]]</f>
        <v>3766.0199999999995</v>
      </c>
      <c r="L4307" s="1">
        <f>Global_Household_Financial_Dyna[[#This Row],[Monthly_Savings]]/Global_Household_Financial_Dyna[[#This Row],[Net Income]]</f>
        <v>0.7021205410486403</v>
      </c>
      <c r="M4307" s="2">
        <f>Global_Household_Financial_Dyna[[#This Row],[Monthly_Expenses]]/Global_Household_Financial_Dyna[[#This Row],[Net Income]]</f>
        <v>0.29787680362823354</v>
      </c>
      <c r="N4307" t="str">
        <f>IF(Global_Household_Financial_Dyna[[#This Row],[Monthly_Savings]]&lt;0,"High Risk", IF(Global_Household_Financial_Dyna[[#This Row],[Savings Rate%]]&lt;0.1, "Medium", "Safe"))</f>
        <v>Safe</v>
      </c>
      <c r="O4307">
        <f>Global_Household_Financial_Dyna[[#This Row],[Total_Household_Income]]/Global_Household_Financial_Dyna[[#This Row],[Family_Size]]</f>
        <v>4828.2299999999996</v>
      </c>
      <c r="P4307" s="2">
        <f t="shared" si="134"/>
        <v>0.32336204947805613</v>
      </c>
      <c r="Q4307" s="2">
        <f t="shared" si="135"/>
        <v>0.37875849157058417</v>
      </c>
      <c r="R4307" s="2" t="str">
        <f>IF(Global_Household_Financial_Dyna[[#This Row],[Vs country_Average]]&lt;-0.2, "Underperformer", IF(Global_Household_Financial_Dyna[[#This Row],[Vs country_Average]]&gt;0.2, "Outperformer", "Normal"))</f>
        <v>Outperformer</v>
      </c>
      <c r="S43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2644.2</v>
      </c>
      <c r="T43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2644.2</v>
      </c>
      <c r="U43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2644.2</v>
      </c>
      <c r="V43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2644.2</v>
      </c>
    </row>
    <row r="4308" spans="1:22" x14ac:dyDescent="0.3">
      <c r="A4308">
        <v>4319</v>
      </c>
      <c r="B4308" t="s">
        <v>10</v>
      </c>
      <c r="C4308" t="s">
        <v>11</v>
      </c>
      <c r="D4308">
        <v>6</v>
      </c>
      <c r="E4308">
        <v>3</v>
      </c>
      <c r="F4308">
        <v>707.74</v>
      </c>
      <c r="G4308">
        <v>1553.47</v>
      </c>
      <c r="H4308">
        <v>155.35</v>
      </c>
      <c r="I4308">
        <v>617</v>
      </c>
      <c r="J4308">
        <v>781.13</v>
      </c>
      <c r="K4308">
        <f>Global_Household_Financial_Dyna[[#This Row],[Total_Household_Income]]-Global_Household_Financial_Dyna[[#This Row],[Estimated_Taxes]]</f>
        <v>1398.1200000000001</v>
      </c>
      <c r="L4308" s="1">
        <f>Global_Household_Financial_Dyna[[#This Row],[Monthly_Savings]]/Global_Household_Financial_Dyna[[#This Row],[Net Income]]</f>
        <v>0.55870025462764283</v>
      </c>
      <c r="M4308" s="2">
        <f>Global_Household_Financial_Dyna[[#This Row],[Monthly_Expenses]]/Global_Household_Financial_Dyna[[#This Row],[Net Income]]</f>
        <v>0.44130689783423449</v>
      </c>
      <c r="N4308" t="str">
        <f>IF(Global_Household_Financial_Dyna[[#This Row],[Monthly_Savings]]&lt;0,"High Risk", IF(Global_Household_Financial_Dyna[[#This Row],[Savings Rate%]]&lt;0.1, "Medium", "Safe"))</f>
        <v>Safe</v>
      </c>
      <c r="O4308">
        <f>Global_Household_Financial_Dyna[[#This Row],[Total_Household_Income]]/Global_Household_Financial_Dyna[[#This Row],[Family_Size]]</f>
        <v>258.91166666666669</v>
      </c>
      <c r="P4308" s="2">
        <f t="shared" si="134"/>
        <v>0.42077341556833553</v>
      </c>
      <c r="Q4308" s="2">
        <f t="shared" si="135"/>
        <v>0.1379268390593073</v>
      </c>
      <c r="R4308" s="2" t="str">
        <f>IF(Global_Household_Financial_Dyna[[#This Row],[Vs country_Average]]&lt;-0.2, "Underperformer", IF(Global_Household_Financial_Dyna[[#This Row],[Vs country_Average]]&gt;0.2, "Outperformer", "Normal"))</f>
        <v>Normal</v>
      </c>
      <c r="S43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781.13</v>
      </c>
      <c r="T43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781.13</v>
      </c>
      <c r="U43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781.13</v>
      </c>
      <c r="V43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781.13</v>
      </c>
    </row>
    <row r="4309" spans="1:22" x14ac:dyDescent="0.3">
      <c r="A4309">
        <v>4320</v>
      </c>
      <c r="B4309" t="s">
        <v>16</v>
      </c>
      <c r="C4309" t="s">
        <v>21</v>
      </c>
      <c r="D4309">
        <v>3</v>
      </c>
      <c r="E4309">
        <v>2</v>
      </c>
      <c r="F4309">
        <v>2779.14</v>
      </c>
      <c r="G4309">
        <v>4009.89</v>
      </c>
      <c r="H4309">
        <v>1403.46</v>
      </c>
      <c r="I4309">
        <v>3132.27</v>
      </c>
      <c r="J4309">
        <v>-525.84</v>
      </c>
      <c r="K4309">
        <f>Global_Household_Financial_Dyna[[#This Row],[Total_Household_Income]]-Global_Household_Financial_Dyna[[#This Row],[Estimated_Taxes]]</f>
        <v>2606.4299999999998</v>
      </c>
      <c r="L4309" s="1">
        <f>Global_Household_Financial_Dyna[[#This Row],[Monthly_Savings]]/Global_Household_Financial_Dyna[[#This Row],[Net Income]]</f>
        <v>-0.2017472174583626</v>
      </c>
      <c r="M4309" s="2">
        <f>Global_Household_Financial_Dyna[[#This Row],[Monthly_Expenses]]/Global_Household_Financial_Dyna[[#This Row],[Net Income]]</f>
        <v>1.2017472174583625</v>
      </c>
      <c r="N4309" t="str">
        <f>IF(Global_Household_Financial_Dyna[[#This Row],[Monthly_Savings]]&lt;0,"High Risk", IF(Global_Household_Financial_Dyna[[#This Row],[Savings Rate%]]&lt;0.1, "Medium", "Safe"))</f>
        <v>High Risk</v>
      </c>
      <c r="O4309">
        <f>Global_Household_Financial_Dyna[[#This Row],[Total_Household_Income]]/Global_Household_Financial_Dyna[[#This Row],[Family_Size]]</f>
        <v>1336.6299999999999</v>
      </c>
      <c r="P4309" s="2">
        <f t="shared" si="134"/>
        <v>0.15879799892000862</v>
      </c>
      <c r="Q4309" s="2">
        <f t="shared" si="135"/>
        <v>-0.36054521637837122</v>
      </c>
      <c r="R4309" s="2" t="str">
        <f>IF(Global_Household_Financial_Dyna[[#This Row],[Vs country_Average]]&lt;-0.2, "Underperformer", IF(Global_Household_Financial_Dyna[[#This Row],[Vs country_Average]]&gt;0.2, "Outperformer", "Normal"))</f>
        <v>Underperformer</v>
      </c>
      <c r="S43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-369.22650000000004</v>
      </c>
      <c r="T43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-212.61300000000006</v>
      </c>
      <c r="U43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-55.999500000000126</v>
      </c>
      <c r="V43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100.61399999999992</v>
      </c>
    </row>
    <row r="4310" spans="1:22" x14ac:dyDescent="0.3">
      <c r="A4310">
        <v>4321</v>
      </c>
      <c r="B4310" t="s">
        <v>16</v>
      </c>
      <c r="C4310" t="s">
        <v>21</v>
      </c>
      <c r="D4310">
        <v>1</v>
      </c>
      <c r="E4310">
        <v>1</v>
      </c>
      <c r="F4310">
        <v>6107.25</v>
      </c>
      <c r="G4310">
        <v>6107.25</v>
      </c>
      <c r="H4310">
        <v>2137.54</v>
      </c>
      <c r="I4310">
        <v>1973.71</v>
      </c>
      <c r="J4310">
        <v>1996.01</v>
      </c>
      <c r="K4310">
        <f>Global_Household_Financial_Dyna[[#This Row],[Total_Household_Income]]-Global_Household_Financial_Dyna[[#This Row],[Estimated_Taxes]]</f>
        <v>3969.71</v>
      </c>
      <c r="L4310" s="1">
        <f>Global_Household_Financial_Dyna[[#This Row],[Monthly_Savings]]/Global_Household_Financial_Dyna[[#This Row],[Net Income]]</f>
        <v>0.50281002894417981</v>
      </c>
      <c r="M4310" s="2">
        <f>Global_Household_Financial_Dyna[[#This Row],[Monthly_Expenses]]/Global_Household_Financial_Dyna[[#This Row],[Net Income]]</f>
        <v>0.49719249013152095</v>
      </c>
      <c r="N4310" t="str">
        <f>IF(Global_Household_Financial_Dyna[[#This Row],[Monthly_Savings]]&lt;0,"High Risk", IF(Global_Household_Financial_Dyna[[#This Row],[Savings Rate%]]&lt;0.1, "Medium", "Safe"))</f>
        <v>Safe</v>
      </c>
      <c r="O4310">
        <f>Global_Household_Financial_Dyna[[#This Row],[Total_Household_Income]]/Global_Household_Financial_Dyna[[#This Row],[Family_Size]]</f>
        <v>6107.25</v>
      </c>
      <c r="P4310" s="2">
        <f t="shared" si="134"/>
        <v>0.15879799892000862</v>
      </c>
      <c r="Q4310" s="2">
        <f t="shared" si="135"/>
        <v>0.34401203002417119</v>
      </c>
      <c r="R4310" s="2" t="str">
        <f>IF(Global_Household_Financial_Dyna[[#This Row],[Vs country_Average]]&lt;-0.2, "Underperformer", IF(Global_Household_Financial_Dyna[[#This Row],[Vs country_Average]]&gt;0.2, "Outperformer", "Normal"))</f>
        <v>Outperformer</v>
      </c>
      <c r="S43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1996.01</v>
      </c>
      <c r="T43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1996.01</v>
      </c>
      <c r="U43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1996.01</v>
      </c>
      <c r="V43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1996.01</v>
      </c>
    </row>
    <row r="4311" spans="1:22" x14ac:dyDescent="0.3">
      <c r="A4311">
        <v>4322</v>
      </c>
      <c r="B4311" t="s">
        <v>12</v>
      </c>
      <c r="C4311" t="s">
        <v>13</v>
      </c>
      <c r="D4311">
        <v>2</v>
      </c>
      <c r="E4311">
        <v>1</v>
      </c>
      <c r="F4311">
        <v>5618.52</v>
      </c>
      <c r="G4311">
        <v>5618.52</v>
      </c>
      <c r="H4311">
        <v>1404.63</v>
      </c>
      <c r="I4311">
        <v>1897.71</v>
      </c>
      <c r="J4311">
        <v>2316.1799999999998</v>
      </c>
      <c r="K4311">
        <f>Global_Household_Financial_Dyna[[#This Row],[Total_Household_Income]]-Global_Household_Financial_Dyna[[#This Row],[Estimated_Taxes]]</f>
        <v>4213.8900000000003</v>
      </c>
      <c r="L4311" s="1">
        <f>Global_Household_Financial_Dyna[[#This Row],[Monthly_Savings]]/Global_Household_Financial_Dyna[[#This Row],[Net Income]]</f>
        <v>0.54965364544399586</v>
      </c>
      <c r="M4311" s="2">
        <f>Global_Household_Financial_Dyna[[#This Row],[Monthly_Expenses]]/Global_Household_Financial_Dyna[[#This Row],[Net Income]]</f>
        <v>0.45034635455600402</v>
      </c>
      <c r="N4311" t="str">
        <f>IF(Global_Household_Financial_Dyna[[#This Row],[Monthly_Savings]]&lt;0,"High Risk", IF(Global_Household_Financial_Dyna[[#This Row],[Savings Rate%]]&lt;0.1, "Medium", "Safe"))</f>
        <v>Safe</v>
      </c>
      <c r="O4311">
        <f>Global_Household_Financial_Dyna[[#This Row],[Total_Household_Income]]/Global_Household_Financial_Dyna[[#This Row],[Family_Size]]</f>
        <v>2809.26</v>
      </c>
      <c r="P4311" s="2">
        <f t="shared" si="134"/>
        <v>0.30718716818024266</v>
      </c>
      <c r="Q4311" s="2">
        <f t="shared" si="135"/>
        <v>0.2424664772637532</v>
      </c>
      <c r="R4311" s="2" t="str">
        <f>IF(Global_Household_Financial_Dyna[[#This Row],[Vs country_Average]]&lt;-0.2, "Underperformer", IF(Global_Household_Financial_Dyna[[#This Row],[Vs country_Average]]&gt;0.2, "Outperformer", "Normal"))</f>
        <v>Outperformer</v>
      </c>
      <c r="S43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2316.1799999999998</v>
      </c>
      <c r="T43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2316.1799999999998</v>
      </c>
      <c r="U43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2316.1799999999998</v>
      </c>
      <c r="V43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2316.1799999999998</v>
      </c>
    </row>
    <row r="4312" spans="1:22" x14ac:dyDescent="0.3">
      <c r="A4312">
        <v>4323</v>
      </c>
      <c r="B4312" t="s">
        <v>16</v>
      </c>
      <c r="C4312" t="s">
        <v>17</v>
      </c>
      <c r="D4312">
        <v>7</v>
      </c>
      <c r="E4312">
        <v>3</v>
      </c>
      <c r="F4312">
        <v>4216.62</v>
      </c>
      <c r="G4312">
        <v>8758.39</v>
      </c>
      <c r="H4312">
        <v>3503.35</v>
      </c>
      <c r="I4312">
        <v>5019.42</v>
      </c>
      <c r="J4312">
        <v>235.61</v>
      </c>
      <c r="K4312">
        <f>Global_Household_Financial_Dyna[[#This Row],[Total_Household_Income]]-Global_Household_Financial_Dyna[[#This Row],[Estimated_Taxes]]</f>
        <v>5255.0399999999991</v>
      </c>
      <c r="L4312" s="1">
        <f>Global_Household_Financial_Dyna[[#This Row],[Monthly_Savings]]/Global_Household_Financial_Dyna[[#This Row],[Net Income]]</f>
        <v>4.483505358665206E-2</v>
      </c>
      <c r="M4312" s="2">
        <f>Global_Household_Financial_Dyna[[#This Row],[Monthly_Expenses]]/Global_Household_Financial_Dyna[[#This Row],[Net Income]]</f>
        <v>0.95516304347826109</v>
      </c>
      <c r="N4312" t="str">
        <f>IF(Global_Household_Financial_Dyna[[#This Row],[Monthly_Savings]]&lt;0,"High Risk", IF(Global_Household_Financial_Dyna[[#This Row],[Savings Rate%]]&lt;0.1, "Medium", "Safe"))</f>
        <v>Medium</v>
      </c>
      <c r="O4312">
        <f>Global_Household_Financial_Dyna[[#This Row],[Total_Household_Income]]/Global_Household_Financial_Dyna[[#This Row],[Family_Size]]</f>
        <v>1251.1985714285713</v>
      </c>
      <c r="P4312" s="2">
        <f t="shared" si="134"/>
        <v>0.15879799892000862</v>
      </c>
      <c r="Q4312" s="2">
        <f t="shared" si="135"/>
        <v>-0.11396294533335656</v>
      </c>
      <c r="R4312" s="2" t="str">
        <f>IF(Global_Household_Financial_Dyna[[#This Row],[Vs country_Average]]&lt;-0.2, "Underperformer", IF(Global_Household_Financial_Dyna[[#This Row],[Vs country_Average]]&gt;0.2, "Outperformer", "Normal"))</f>
        <v>Normal</v>
      </c>
      <c r="S43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235.61</v>
      </c>
      <c r="T43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235.61</v>
      </c>
      <c r="U43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235.61</v>
      </c>
      <c r="V43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235.61</v>
      </c>
    </row>
    <row r="4313" spans="1:22" x14ac:dyDescent="0.3">
      <c r="A4313">
        <v>4324</v>
      </c>
      <c r="B4313" t="s">
        <v>10</v>
      </c>
      <c r="C4313" t="s">
        <v>22</v>
      </c>
      <c r="D4313">
        <v>6</v>
      </c>
      <c r="E4313">
        <v>2</v>
      </c>
      <c r="F4313">
        <v>1206.42</v>
      </c>
      <c r="G4313">
        <v>1965.86</v>
      </c>
      <c r="H4313">
        <v>196.59</v>
      </c>
      <c r="I4313">
        <v>750.96</v>
      </c>
      <c r="J4313">
        <v>1018.32</v>
      </c>
      <c r="K4313">
        <f>Global_Household_Financial_Dyna[[#This Row],[Total_Household_Income]]-Global_Household_Financial_Dyna[[#This Row],[Estimated_Taxes]]</f>
        <v>1769.27</v>
      </c>
      <c r="L4313" s="1">
        <f>Global_Household_Financial_Dyna[[#This Row],[Monthly_Savings]]/Global_Household_Financial_Dyna[[#This Row],[Net Income]]</f>
        <v>0.57555941150870138</v>
      </c>
      <c r="M4313" s="2">
        <f>Global_Household_Financial_Dyna[[#This Row],[Monthly_Expenses]]/Global_Household_Financial_Dyna[[#This Row],[Net Income]]</f>
        <v>0.42444624053988372</v>
      </c>
      <c r="N4313" t="str">
        <f>IF(Global_Household_Financial_Dyna[[#This Row],[Monthly_Savings]]&lt;0,"High Risk", IF(Global_Household_Financial_Dyna[[#This Row],[Savings Rate%]]&lt;0.1, "Medium", "Safe"))</f>
        <v>Safe</v>
      </c>
      <c r="O4313">
        <f>Global_Household_Financial_Dyna[[#This Row],[Total_Household_Income]]/Global_Household_Financial_Dyna[[#This Row],[Family_Size]]</f>
        <v>327.64333333333332</v>
      </c>
      <c r="P4313" s="2">
        <f t="shared" si="134"/>
        <v>0.42077341556833553</v>
      </c>
      <c r="Q4313" s="2">
        <f t="shared" si="135"/>
        <v>0.15478599594036585</v>
      </c>
      <c r="R4313" s="2" t="str">
        <f>IF(Global_Household_Financial_Dyna[[#This Row],[Vs country_Average]]&lt;-0.2, "Underperformer", IF(Global_Household_Financial_Dyna[[#This Row],[Vs country_Average]]&gt;0.2, "Outperformer", "Normal"))</f>
        <v>Normal</v>
      </c>
      <c r="S43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1018.32</v>
      </c>
      <c r="T43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1018.32</v>
      </c>
      <c r="U43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1018.32</v>
      </c>
      <c r="V43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1018.32</v>
      </c>
    </row>
    <row r="4314" spans="1:22" x14ac:dyDescent="0.3">
      <c r="A4314">
        <v>4325</v>
      </c>
      <c r="B4314" t="s">
        <v>14</v>
      </c>
      <c r="C4314" t="s">
        <v>15</v>
      </c>
      <c r="D4314">
        <v>6</v>
      </c>
      <c r="E4314">
        <v>1</v>
      </c>
      <c r="F4314">
        <v>1825.73</v>
      </c>
      <c r="G4314">
        <v>1825.73</v>
      </c>
      <c r="H4314">
        <v>273.86</v>
      </c>
      <c r="I4314">
        <v>1732.62</v>
      </c>
      <c r="J4314">
        <v>-180.75</v>
      </c>
      <c r="K4314">
        <f>Global_Household_Financial_Dyna[[#This Row],[Total_Household_Income]]-Global_Household_Financial_Dyna[[#This Row],[Estimated_Taxes]]</f>
        <v>1551.87</v>
      </c>
      <c r="L4314" s="1">
        <f>Global_Household_Financial_Dyna[[#This Row],[Monthly_Savings]]/Global_Household_Financial_Dyna[[#This Row],[Net Income]]</f>
        <v>-0.11647238492915001</v>
      </c>
      <c r="M4314" s="2">
        <f>Global_Household_Financial_Dyna[[#This Row],[Monthly_Expenses]]/Global_Household_Financial_Dyna[[#This Row],[Net Income]]</f>
        <v>1.11647238492915</v>
      </c>
      <c r="N4314" t="str">
        <f>IF(Global_Household_Financial_Dyna[[#This Row],[Monthly_Savings]]&lt;0,"High Risk", IF(Global_Household_Financial_Dyna[[#This Row],[Savings Rate%]]&lt;0.1, "Medium", "Safe"))</f>
        <v>High Risk</v>
      </c>
      <c r="O4314">
        <f>Global_Household_Financial_Dyna[[#This Row],[Total_Household_Income]]/Global_Household_Financial_Dyna[[#This Row],[Family_Size]]</f>
        <v>304.28833333333336</v>
      </c>
      <c r="P4314" s="2">
        <f t="shared" si="134"/>
        <v>0.39788995363055785</v>
      </c>
      <c r="Q4314" s="2">
        <f t="shared" si="135"/>
        <v>-0.51436233855970781</v>
      </c>
      <c r="R4314" s="2" t="str">
        <f>IF(Global_Household_Financial_Dyna[[#This Row],[Vs country_Average]]&lt;-0.2, "Underperformer", IF(Global_Household_Financial_Dyna[[#This Row],[Vs country_Average]]&gt;0.2, "Outperformer", "Normal"))</f>
        <v>Underperformer</v>
      </c>
      <c r="S43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-94.119</v>
      </c>
      <c r="T43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-7.4879999999999995</v>
      </c>
      <c r="U43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79.142999999999972</v>
      </c>
      <c r="V43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165.774</v>
      </c>
    </row>
    <row r="4315" spans="1:22" x14ac:dyDescent="0.3">
      <c r="A4315">
        <v>4326</v>
      </c>
      <c r="B4315" t="s">
        <v>12</v>
      </c>
      <c r="C4315" t="s">
        <v>13</v>
      </c>
      <c r="D4315">
        <v>1</v>
      </c>
      <c r="E4315">
        <v>1</v>
      </c>
      <c r="F4315">
        <v>2541.94</v>
      </c>
      <c r="G4315">
        <v>2541.94</v>
      </c>
      <c r="H4315">
        <v>635.48</v>
      </c>
      <c r="I4315">
        <v>1225.77</v>
      </c>
      <c r="J4315">
        <v>680.69</v>
      </c>
      <c r="K4315">
        <f>Global_Household_Financial_Dyna[[#This Row],[Total_Household_Income]]-Global_Household_Financial_Dyna[[#This Row],[Estimated_Taxes]]</f>
        <v>1906.46</v>
      </c>
      <c r="L4315" s="1">
        <f>Global_Household_Financial_Dyna[[#This Row],[Monthly_Savings]]/Global_Household_Financial_Dyna[[#This Row],[Net Income]]</f>
        <v>0.3570439453227448</v>
      </c>
      <c r="M4315" s="2">
        <f>Global_Household_Financial_Dyna[[#This Row],[Monthly_Expenses]]/Global_Household_Financial_Dyna[[#This Row],[Net Income]]</f>
        <v>0.64295605467725525</v>
      </c>
      <c r="N4315" t="str">
        <f>IF(Global_Household_Financial_Dyna[[#This Row],[Monthly_Savings]]&lt;0,"High Risk", IF(Global_Household_Financial_Dyna[[#This Row],[Savings Rate%]]&lt;0.1, "Medium", "Safe"))</f>
        <v>Safe</v>
      </c>
      <c r="O4315">
        <f>Global_Household_Financial_Dyna[[#This Row],[Total_Household_Income]]/Global_Household_Financial_Dyna[[#This Row],[Family_Size]]</f>
        <v>2541.94</v>
      </c>
      <c r="P4315" s="2">
        <f t="shared" si="134"/>
        <v>0.30718716818024266</v>
      </c>
      <c r="Q4315" s="2">
        <f t="shared" si="135"/>
        <v>4.985677714250214E-2</v>
      </c>
      <c r="R4315" s="2" t="str">
        <f>IF(Global_Household_Financial_Dyna[[#This Row],[Vs country_Average]]&lt;-0.2, "Underperformer", IF(Global_Household_Financial_Dyna[[#This Row],[Vs country_Average]]&gt;0.2, "Outperformer", "Normal"))</f>
        <v>Normal</v>
      </c>
      <c r="S43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680.69</v>
      </c>
      <c r="T43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680.69</v>
      </c>
      <c r="U43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680.69</v>
      </c>
      <c r="V43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680.69</v>
      </c>
    </row>
    <row r="4316" spans="1:22" x14ac:dyDescent="0.3">
      <c r="A4316">
        <v>4327</v>
      </c>
      <c r="B4316" t="s">
        <v>18</v>
      </c>
      <c r="C4316" t="s">
        <v>19</v>
      </c>
      <c r="D4316">
        <v>7</v>
      </c>
      <c r="E4316">
        <v>3</v>
      </c>
      <c r="F4316">
        <v>4849.67</v>
      </c>
      <c r="G4316">
        <v>10430.5</v>
      </c>
      <c r="H4316">
        <v>2816.24</v>
      </c>
      <c r="I4316">
        <v>4894.05</v>
      </c>
      <c r="J4316">
        <v>2720.22</v>
      </c>
      <c r="K4316">
        <f>Global_Household_Financial_Dyna[[#This Row],[Total_Household_Income]]-Global_Household_Financial_Dyna[[#This Row],[Estimated_Taxes]]</f>
        <v>7614.26</v>
      </c>
      <c r="L4316" s="1">
        <f>Global_Household_Financial_Dyna[[#This Row],[Monthly_Savings]]/Global_Household_Financial_Dyna[[#This Row],[Net Income]]</f>
        <v>0.3572533640826554</v>
      </c>
      <c r="M4316" s="2">
        <f>Global_Household_Financial_Dyna[[#This Row],[Monthly_Expenses]]/Global_Household_Financial_Dyna[[#This Row],[Net Income]]</f>
        <v>0.64274794924260537</v>
      </c>
      <c r="N4316" t="str">
        <f>IF(Global_Household_Financial_Dyna[[#This Row],[Monthly_Savings]]&lt;0,"High Risk", IF(Global_Household_Financial_Dyna[[#This Row],[Savings Rate%]]&lt;0.1, "Medium", "Safe"))</f>
        <v>Safe</v>
      </c>
      <c r="O4316">
        <f>Global_Household_Financial_Dyna[[#This Row],[Total_Household_Income]]/Global_Household_Financial_Dyna[[#This Row],[Family_Size]]</f>
        <v>1490.0714285714287</v>
      </c>
      <c r="P4316" s="2">
        <f t="shared" si="134"/>
        <v>0.32336204947805613</v>
      </c>
      <c r="Q4316" s="2">
        <f t="shared" si="135"/>
        <v>3.3891314604599265E-2</v>
      </c>
      <c r="R4316" s="2" t="str">
        <f>IF(Global_Household_Financial_Dyna[[#This Row],[Vs country_Average]]&lt;-0.2, "Underperformer", IF(Global_Household_Financial_Dyna[[#This Row],[Vs country_Average]]&gt;0.2, "Outperformer", "Normal"))</f>
        <v>Normal</v>
      </c>
      <c r="S43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2720.22</v>
      </c>
      <c r="T43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2720.22</v>
      </c>
      <c r="U43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2720.22</v>
      </c>
      <c r="V43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2720.22</v>
      </c>
    </row>
    <row r="4317" spans="1:22" x14ac:dyDescent="0.3">
      <c r="A4317">
        <v>4328</v>
      </c>
      <c r="B4317" t="s">
        <v>12</v>
      </c>
      <c r="C4317" t="s">
        <v>13</v>
      </c>
      <c r="D4317">
        <v>6</v>
      </c>
      <c r="E4317">
        <v>2</v>
      </c>
      <c r="F4317">
        <v>7023.9</v>
      </c>
      <c r="G4317">
        <v>11599.64</v>
      </c>
      <c r="H4317">
        <v>3479.89</v>
      </c>
      <c r="I4317">
        <v>3221.42</v>
      </c>
      <c r="J4317">
        <v>4898.32</v>
      </c>
      <c r="K4317">
        <f>Global_Household_Financial_Dyna[[#This Row],[Total_Household_Income]]-Global_Household_Financial_Dyna[[#This Row],[Estimated_Taxes]]</f>
        <v>8119.75</v>
      </c>
      <c r="L4317" s="1">
        <f>Global_Household_Financial_Dyna[[#This Row],[Monthly_Savings]]/Global_Household_Financial_Dyna[[#This Row],[Net Income]]</f>
        <v>0.60325995258474707</v>
      </c>
      <c r="M4317" s="2">
        <f>Global_Household_Financial_Dyna[[#This Row],[Monthly_Expenses]]/Global_Household_Financial_Dyna[[#This Row],[Net Income]]</f>
        <v>0.39673881585024168</v>
      </c>
      <c r="N4317" t="str">
        <f>IF(Global_Household_Financial_Dyna[[#This Row],[Monthly_Savings]]&lt;0,"High Risk", IF(Global_Household_Financial_Dyna[[#This Row],[Savings Rate%]]&lt;0.1, "Medium", "Safe"))</f>
        <v>Safe</v>
      </c>
      <c r="O4317">
        <f>Global_Household_Financial_Dyna[[#This Row],[Total_Household_Income]]/Global_Household_Financial_Dyna[[#This Row],[Family_Size]]</f>
        <v>1933.2733333333333</v>
      </c>
      <c r="P4317" s="2">
        <f t="shared" si="134"/>
        <v>0.30718716818024266</v>
      </c>
      <c r="Q4317" s="2">
        <f t="shared" si="135"/>
        <v>0.29607278440450441</v>
      </c>
      <c r="R4317" s="2" t="str">
        <f>IF(Global_Household_Financial_Dyna[[#This Row],[Vs country_Average]]&lt;-0.2, "Underperformer", IF(Global_Household_Financial_Dyna[[#This Row],[Vs country_Average]]&gt;0.2, "Outperformer", "Normal"))</f>
        <v>Outperformer</v>
      </c>
      <c r="S43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4898.32</v>
      </c>
      <c r="T43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4898.32</v>
      </c>
      <c r="U43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4898.32</v>
      </c>
      <c r="V43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4898.32</v>
      </c>
    </row>
    <row r="4318" spans="1:22" x14ac:dyDescent="0.3">
      <c r="A4318">
        <v>4329</v>
      </c>
      <c r="B4318" t="s">
        <v>18</v>
      </c>
      <c r="C4318" t="s">
        <v>19</v>
      </c>
      <c r="D4318">
        <v>4</v>
      </c>
      <c r="E4318">
        <v>2</v>
      </c>
      <c r="F4318">
        <v>2414.41</v>
      </c>
      <c r="G4318">
        <v>3692.01</v>
      </c>
      <c r="H4318">
        <v>812.24</v>
      </c>
      <c r="I4318">
        <v>2690.93</v>
      </c>
      <c r="J4318">
        <v>188.84</v>
      </c>
      <c r="K4318">
        <f>Global_Household_Financial_Dyna[[#This Row],[Total_Household_Income]]-Global_Household_Financial_Dyna[[#This Row],[Estimated_Taxes]]</f>
        <v>2879.7700000000004</v>
      </c>
      <c r="L4318" s="1">
        <f>Global_Household_Financial_Dyna[[#This Row],[Monthly_Savings]]/Global_Household_Financial_Dyna[[#This Row],[Net Income]]</f>
        <v>6.5574681311354716E-2</v>
      </c>
      <c r="M4318" s="2">
        <f>Global_Household_Financial_Dyna[[#This Row],[Monthly_Expenses]]/Global_Household_Financial_Dyna[[#This Row],[Net Income]]</f>
        <v>0.93442531868864509</v>
      </c>
      <c r="N4318" t="str">
        <f>IF(Global_Household_Financial_Dyna[[#This Row],[Monthly_Savings]]&lt;0,"High Risk", IF(Global_Household_Financial_Dyna[[#This Row],[Savings Rate%]]&lt;0.1, "Medium", "Safe"))</f>
        <v>Medium</v>
      </c>
      <c r="O4318">
        <f>Global_Household_Financial_Dyna[[#This Row],[Total_Household_Income]]/Global_Household_Financial_Dyna[[#This Row],[Family_Size]]</f>
        <v>923.00250000000005</v>
      </c>
      <c r="P4318" s="2">
        <f t="shared" si="134"/>
        <v>0.32336204947805613</v>
      </c>
      <c r="Q4318" s="2">
        <f t="shared" si="135"/>
        <v>-0.25778736816670145</v>
      </c>
      <c r="R4318" s="2" t="str">
        <f>IF(Global_Household_Financial_Dyna[[#This Row],[Vs country_Average]]&lt;-0.2, "Underperformer", IF(Global_Household_Financial_Dyna[[#This Row],[Vs country_Average]]&gt;0.2, "Outperformer", "Normal"))</f>
        <v>Underperformer</v>
      </c>
      <c r="S43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188.84</v>
      </c>
      <c r="T43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188.84</v>
      </c>
      <c r="U43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188.84</v>
      </c>
      <c r="V43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188.84</v>
      </c>
    </row>
    <row r="4319" spans="1:22" x14ac:dyDescent="0.3">
      <c r="A4319">
        <v>4330</v>
      </c>
      <c r="B4319" t="s">
        <v>14</v>
      </c>
      <c r="C4319" t="s">
        <v>15</v>
      </c>
      <c r="D4319">
        <v>3</v>
      </c>
      <c r="E4319">
        <v>3</v>
      </c>
      <c r="F4319">
        <v>1712.83</v>
      </c>
      <c r="G4319">
        <v>3805.09</v>
      </c>
      <c r="H4319">
        <v>570.76</v>
      </c>
      <c r="I4319">
        <v>805.35</v>
      </c>
      <c r="J4319">
        <v>2428.9699999999998</v>
      </c>
      <c r="K4319">
        <f>Global_Household_Financial_Dyna[[#This Row],[Total_Household_Income]]-Global_Household_Financial_Dyna[[#This Row],[Estimated_Taxes]]</f>
        <v>3234.33</v>
      </c>
      <c r="L4319" s="1">
        <f>Global_Household_Financial_Dyna[[#This Row],[Monthly_Savings]]/Global_Household_Financial_Dyna[[#This Row],[Net Income]]</f>
        <v>0.75099634236457002</v>
      </c>
      <c r="M4319" s="2">
        <f>Global_Household_Financial_Dyna[[#This Row],[Monthly_Expenses]]/Global_Household_Financial_Dyna[[#This Row],[Net Income]]</f>
        <v>0.24900056580497354</v>
      </c>
      <c r="N4319" t="str">
        <f>IF(Global_Household_Financial_Dyna[[#This Row],[Monthly_Savings]]&lt;0,"High Risk", IF(Global_Household_Financial_Dyna[[#This Row],[Savings Rate%]]&lt;0.1, "Medium", "Safe"))</f>
        <v>Safe</v>
      </c>
      <c r="O4319">
        <f>Global_Household_Financial_Dyna[[#This Row],[Total_Household_Income]]/Global_Household_Financial_Dyna[[#This Row],[Family_Size]]</f>
        <v>1268.3633333333335</v>
      </c>
      <c r="P4319" s="2">
        <f t="shared" si="134"/>
        <v>0.39788995363055785</v>
      </c>
      <c r="Q4319" s="2">
        <f t="shared" si="135"/>
        <v>0.35310638873401218</v>
      </c>
      <c r="R4319" s="2" t="str">
        <f>IF(Global_Household_Financial_Dyna[[#This Row],[Vs country_Average]]&lt;-0.2, "Underperformer", IF(Global_Household_Financial_Dyna[[#This Row],[Vs country_Average]]&gt;0.2, "Outperformer", "Normal"))</f>
        <v>Outperformer</v>
      </c>
      <c r="S43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2428.9699999999998</v>
      </c>
      <c r="T43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2428.9699999999998</v>
      </c>
      <c r="U43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2428.9699999999998</v>
      </c>
      <c r="V43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2428.9699999999998</v>
      </c>
    </row>
    <row r="4320" spans="1:22" x14ac:dyDescent="0.3">
      <c r="A4320">
        <v>4331</v>
      </c>
      <c r="B4320" t="s">
        <v>10</v>
      </c>
      <c r="C4320" t="s">
        <v>22</v>
      </c>
      <c r="D4320">
        <v>4</v>
      </c>
      <c r="E4320">
        <v>3</v>
      </c>
      <c r="F4320">
        <v>1172.22</v>
      </c>
      <c r="G4320">
        <v>2591.63</v>
      </c>
      <c r="H4320">
        <v>259.16000000000003</v>
      </c>
      <c r="I4320">
        <v>635.22</v>
      </c>
      <c r="J4320">
        <v>1697.25</v>
      </c>
      <c r="K4320">
        <f>Global_Household_Financial_Dyna[[#This Row],[Total_Household_Income]]-Global_Household_Financial_Dyna[[#This Row],[Estimated_Taxes]]</f>
        <v>2332.4700000000003</v>
      </c>
      <c r="L4320" s="1">
        <f>Global_Household_Financial_Dyna[[#This Row],[Monthly_Savings]]/Global_Household_Financial_Dyna[[#This Row],[Net Income]]</f>
        <v>0.72766209211694033</v>
      </c>
      <c r="M4320" s="2">
        <f>Global_Household_Financial_Dyna[[#This Row],[Monthly_Expenses]]/Global_Household_Financial_Dyna[[#This Row],[Net Income]]</f>
        <v>0.27233790788305956</v>
      </c>
      <c r="N4320" t="str">
        <f>IF(Global_Household_Financial_Dyna[[#This Row],[Monthly_Savings]]&lt;0,"High Risk", IF(Global_Household_Financial_Dyna[[#This Row],[Savings Rate%]]&lt;0.1, "Medium", "Safe"))</f>
        <v>Safe</v>
      </c>
      <c r="O4320">
        <f>Global_Household_Financial_Dyna[[#This Row],[Total_Household_Income]]/Global_Household_Financial_Dyna[[#This Row],[Family_Size]]</f>
        <v>647.90750000000003</v>
      </c>
      <c r="P4320" s="2">
        <f t="shared" si="134"/>
        <v>0.42077341556833553</v>
      </c>
      <c r="Q4320" s="2">
        <f t="shared" si="135"/>
        <v>0.3068886765486048</v>
      </c>
      <c r="R4320" s="2" t="str">
        <f>IF(Global_Household_Financial_Dyna[[#This Row],[Vs country_Average]]&lt;-0.2, "Underperformer", IF(Global_Household_Financial_Dyna[[#This Row],[Vs country_Average]]&gt;0.2, "Outperformer", "Normal"))</f>
        <v>Outperformer</v>
      </c>
      <c r="S43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1697.25</v>
      </c>
      <c r="T43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1697.25</v>
      </c>
      <c r="U43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1697.25</v>
      </c>
      <c r="V43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1697.25</v>
      </c>
    </row>
    <row r="4321" spans="1:22" x14ac:dyDescent="0.3">
      <c r="A4321">
        <v>4332</v>
      </c>
      <c r="B4321" t="s">
        <v>18</v>
      </c>
      <c r="C4321" t="s">
        <v>20</v>
      </c>
      <c r="D4321">
        <v>5</v>
      </c>
      <c r="E4321">
        <v>1</v>
      </c>
      <c r="F4321">
        <v>2951.01</v>
      </c>
      <c r="G4321">
        <v>2951.01</v>
      </c>
      <c r="H4321">
        <v>649.22</v>
      </c>
      <c r="I4321">
        <v>2800.5</v>
      </c>
      <c r="J4321">
        <v>-498.72</v>
      </c>
      <c r="K4321">
        <f>Global_Household_Financial_Dyna[[#This Row],[Total_Household_Income]]-Global_Household_Financial_Dyna[[#This Row],[Estimated_Taxes]]</f>
        <v>2301.79</v>
      </c>
      <c r="L4321" s="1">
        <f>Global_Household_Financial_Dyna[[#This Row],[Monthly_Savings]]/Global_Household_Financial_Dyna[[#This Row],[Net Income]]</f>
        <v>-0.21666615981475287</v>
      </c>
      <c r="M4321" s="2">
        <f>Global_Household_Financial_Dyna[[#This Row],[Monthly_Expenses]]/Global_Household_Financial_Dyna[[#This Row],[Net Income]]</f>
        <v>1.2166618153697775</v>
      </c>
      <c r="N4321" t="str">
        <f>IF(Global_Household_Financial_Dyna[[#This Row],[Monthly_Savings]]&lt;0,"High Risk", IF(Global_Household_Financial_Dyna[[#This Row],[Savings Rate%]]&lt;0.1, "Medium", "Safe"))</f>
        <v>High Risk</v>
      </c>
      <c r="O4321">
        <f>Global_Household_Financial_Dyna[[#This Row],[Total_Household_Income]]/Global_Household_Financial_Dyna[[#This Row],[Family_Size]]</f>
        <v>590.202</v>
      </c>
      <c r="P4321" s="2">
        <f t="shared" si="134"/>
        <v>0.32336204947805613</v>
      </c>
      <c r="Q4321" s="2">
        <f t="shared" si="135"/>
        <v>-0.54002820929280904</v>
      </c>
      <c r="R4321" s="2" t="str">
        <f>IF(Global_Household_Financial_Dyna[[#This Row],[Vs country_Average]]&lt;-0.2, "Underperformer", IF(Global_Household_Financial_Dyna[[#This Row],[Vs country_Average]]&gt;0.2, "Outperformer", "Normal"))</f>
        <v>Underperformer</v>
      </c>
      <c r="S43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-358.69500000000005</v>
      </c>
      <c r="T43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-218.67000000000002</v>
      </c>
      <c r="U43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-78.645000000000039</v>
      </c>
      <c r="V43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61.379999999999995</v>
      </c>
    </row>
    <row r="4322" spans="1:22" x14ac:dyDescent="0.3">
      <c r="A4322">
        <v>4333</v>
      </c>
      <c r="B4322" t="s">
        <v>10</v>
      </c>
      <c r="C4322" t="s">
        <v>11</v>
      </c>
      <c r="D4322">
        <v>4</v>
      </c>
      <c r="E4322">
        <v>3</v>
      </c>
      <c r="F4322">
        <v>1111.26</v>
      </c>
      <c r="G4322">
        <v>2571.2399999999998</v>
      </c>
      <c r="H4322">
        <v>257.12</v>
      </c>
      <c r="I4322">
        <v>586.94000000000005</v>
      </c>
      <c r="J4322">
        <v>1727.17</v>
      </c>
      <c r="K4322">
        <f>Global_Household_Financial_Dyna[[#This Row],[Total_Household_Income]]-Global_Household_Financial_Dyna[[#This Row],[Estimated_Taxes]]</f>
        <v>2314.12</v>
      </c>
      <c r="L4322" s="1">
        <f>Global_Household_Financial_Dyna[[#This Row],[Monthly_Savings]]/Global_Household_Financial_Dyna[[#This Row],[Net Income]]</f>
        <v>0.74636146785819235</v>
      </c>
      <c r="M4322" s="2">
        <f>Global_Household_Financial_Dyna[[#This Row],[Monthly_Expenses]]/Global_Household_Financial_Dyna[[#This Row],[Net Income]]</f>
        <v>0.2536342108447272</v>
      </c>
      <c r="N4322" t="str">
        <f>IF(Global_Household_Financial_Dyna[[#This Row],[Monthly_Savings]]&lt;0,"High Risk", IF(Global_Household_Financial_Dyna[[#This Row],[Savings Rate%]]&lt;0.1, "Medium", "Safe"))</f>
        <v>Safe</v>
      </c>
      <c r="O4322">
        <f>Global_Household_Financial_Dyna[[#This Row],[Total_Household_Income]]/Global_Household_Financial_Dyna[[#This Row],[Family_Size]]</f>
        <v>642.80999999999995</v>
      </c>
      <c r="P4322" s="2">
        <f t="shared" si="134"/>
        <v>0.42077341556833553</v>
      </c>
      <c r="Q4322" s="2">
        <f t="shared" si="135"/>
        <v>0.32558805228985682</v>
      </c>
      <c r="R4322" s="2" t="str">
        <f>IF(Global_Household_Financial_Dyna[[#This Row],[Vs country_Average]]&lt;-0.2, "Underperformer", IF(Global_Household_Financial_Dyna[[#This Row],[Vs country_Average]]&gt;0.2, "Outperformer", "Normal"))</f>
        <v>Outperformer</v>
      </c>
      <c r="S43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1727.17</v>
      </c>
      <c r="T43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1727.17</v>
      </c>
      <c r="U43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1727.17</v>
      </c>
      <c r="V43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1727.17</v>
      </c>
    </row>
    <row r="4323" spans="1:22" x14ac:dyDescent="0.3">
      <c r="A4323">
        <v>4334</v>
      </c>
      <c r="B4323" t="s">
        <v>16</v>
      </c>
      <c r="C4323" t="s">
        <v>21</v>
      </c>
      <c r="D4323">
        <v>7</v>
      </c>
      <c r="E4323">
        <v>2</v>
      </c>
      <c r="F4323">
        <v>6109.51</v>
      </c>
      <c r="G4323">
        <v>8795.7199999999993</v>
      </c>
      <c r="H4323">
        <v>3518.29</v>
      </c>
      <c r="I4323">
        <v>5094.99</v>
      </c>
      <c r="J4323">
        <v>182.44</v>
      </c>
      <c r="K4323">
        <f>Global_Household_Financial_Dyna[[#This Row],[Total_Household_Income]]-Global_Household_Financial_Dyna[[#This Row],[Estimated_Taxes]]</f>
        <v>5277.4299999999994</v>
      </c>
      <c r="L4323" s="1">
        <f>Global_Household_Financial_Dyna[[#This Row],[Monthly_Savings]]/Global_Household_Financial_Dyna[[#This Row],[Net Income]]</f>
        <v>3.4569856918992774E-2</v>
      </c>
      <c r="M4323" s="2">
        <f>Global_Household_Financial_Dyna[[#This Row],[Monthly_Expenses]]/Global_Household_Financial_Dyna[[#This Row],[Net Income]]</f>
        <v>0.96543014308100727</v>
      </c>
      <c r="N4323" t="str">
        <f>IF(Global_Household_Financial_Dyna[[#This Row],[Monthly_Savings]]&lt;0,"High Risk", IF(Global_Household_Financial_Dyna[[#This Row],[Savings Rate%]]&lt;0.1, "Medium", "Safe"))</f>
        <v>Medium</v>
      </c>
      <c r="O4323">
        <f>Global_Household_Financial_Dyna[[#This Row],[Total_Household_Income]]/Global_Household_Financial_Dyna[[#This Row],[Family_Size]]</f>
        <v>1256.5314285714285</v>
      </c>
      <c r="P4323" s="2">
        <f t="shared" si="134"/>
        <v>0.15879799892000862</v>
      </c>
      <c r="Q4323" s="2">
        <f t="shared" si="135"/>
        <v>-0.12422814200101584</v>
      </c>
      <c r="R4323" s="2" t="str">
        <f>IF(Global_Household_Financial_Dyna[[#This Row],[Vs country_Average]]&lt;-0.2, "Underperformer", IF(Global_Household_Financial_Dyna[[#This Row],[Vs country_Average]]&gt;0.2, "Outperformer", "Normal"))</f>
        <v>Normal</v>
      </c>
      <c r="S43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182.44</v>
      </c>
      <c r="T43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182.44</v>
      </c>
      <c r="U43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182.44</v>
      </c>
      <c r="V43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182.44</v>
      </c>
    </row>
    <row r="4324" spans="1:22" x14ac:dyDescent="0.3">
      <c r="A4324">
        <v>4335</v>
      </c>
      <c r="B4324" t="s">
        <v>10</v>
      </c>
      <c r="C4324" t="s">
        <v>22</v>
      </c>
      <c r="D4324">
        <v>2</v>
      </c>
      <c r="E4324">
        <v>1</v>
      </c>
      <c r="F4324">
        <v>576.9</v>
      </c>
      <c r="G4324">
        <v>576.9</v>
      </c>
      <c r="H4324">
        <v>57.69</v>
      </c>
      <c r="I4324">
        <v>426.15</v>
      </c>
      <c r="J4324">
        <v>93.06</v>
      </c>
      <c r="K4324">
        <f>Global_Household_Financial_Dyna[[#This Row],[Total_Household_Income]]-Global_Household_Financial_Dyna[[#This Row],[Estimated_Taxes]]</f>
        <v>519.21</v>
      </c>
      <c r="L4324" s="1">
        <f>Global_Household_Financial_Dyna[[#This Row],[Monthly_Savings]]/Global_Household_Financial_Dyna[[#This Row],[Net Income]]</f>
        <v>0.17923383602010745</v>
      </c>
      <c r="M4324" s="2">
        <f>Global_Household_Financial_Dyna[[#This Row],[Monthly_Expenses]]/Global_Household_Financial_Dyna[[#This Row],[Net Income]]</f>
        <v>0.82076616397989244</v>
      </c>
      <c r="N4324" t="str">
        <f>IF(Global_Household_Financial_Dyna[[#This Row],[Monthly_Savings]]&lt;0,"High Risk", IF(Global_Household_Financial_Dyna[[#This Row],[Savings Rate%]]&lt;0.1, "Medium", "Safe"))</f>
        <v>Safe</v>
      </c>
      <c r="O4324">
        <f>Global_Household_Financial_Dyna[[#This Row],[Total_Household_Income]]/Global_Household_Financial_Dyna[[#This Row],[Family_Size]]</f>
        <v>288.45</v>
      </c>
      <c r="P4324" s="2">
        <f t="shared" si="134"/>
        <v>0.42077341556833553</v>
      </c>
      <c r="Q4324" s="2">
        <f t="shared" si="135"/>
        <v>-0.24153957954822808</v>
      </c>
      <c r="R4324" s="2" t="str">
        <f>IF(Global_Household_Financial_Dyna[[#This Row],[Vs country_Average]]&lt;-0.2, "Underperformer", IF(Global_Household_Financial_Dyna[[#This Row],[Vs country_Average]]&gt;0.2, "Outperformer", "Normal"))</f>
        <v>Underperformer</v>
      </c>
      <c r="S43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93.06</v>
      </c>
      <c r="T43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93.06</v>
      </c>
      <c r="U43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93.06</v>
      </c>
      <c r="V43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93.06</v>
      </c>
    </row>
    <row r="4325" spans="1:22" x14ac:dyDescent="0.3">
      <c r="A4325">
        <v>4336</v>
      </c>
      <c r="B4325" t="s">
        <v>18</v>
      </c>
      <c r="C4325" t="s">
        <v>19</v>
      </c>
      <c r="D4325">
        <v>6</v>
      </c>
      <c r="E4325">
        <v>3</v>
      </c>
      <c r="F4325">
        <v>4422.5</v>
      </c>
      <c r="G4325">
        <v>9805.41</v>
      </c>
      <c r="H4325">
        <v>2647.46</v>
      </c>
      <c r="I4325">
        <v>4303.9399999999996</v>
      </c>
      <c r="J4325">
        <v>2854.01</v>
      </c>
      <c r="K4325">
        <f>Global_Household_Financial_Dyna[[#This Row],[Total_Household_Income]]-Global_Household_Financial_Dyna[[#This Row],[Estimated_Taxes]]</f>
        <v>7157.95</v>
      </c>
      <c r="L4325" s="1">
        <f>Global_Household_Financial_Dyna[[#This Row],[Monthly_Savings]]/Global_Household_Financial_Dyna[[#This Row],[Net Income]]</f>
        <v>0.39871890694961548</v>
      </c>
      <c r="M4325" s="2">
        <f>Global_Household_Financial_Dyna[[#This Row],[Monthly_Expenses]]/Global_Household_Financial_Dyna[[#This Row],[Net Income]]</f>
        <v>0.60128109305038446</v>
      </c>
      <c r="N4325" t="str">
        <f>IF(Global_Household_Financial_Dyna[[#This Row],[Monthly_Savings]]&lt;0,"High Risk", IF(Global_Household_Financial_Dyna[[#This Row],[Savings Rate%]]&lt;0.1, "Medium", "Safe"))</f>
        <v>Safe</v>
      </c>
      <c r="O4325">
        <f>Global_Household_Financial_Dyna[[#This Row],[Total_Household_Income]]/Global_Household_Financial_Dyna[[#This Row],[Family_Size]]</f>
        <v>1634.2349999999999</v>
      </c>
      <c r="P4325" s="2">
        <f t="shared" si="134"/>
        <v>0.32336204947805613</v>
      </c>
      <c r="Q4325" s="2">
        <f t="shared" si="135"/>
        <v>7.5356857471559346E-2</v>
      </c>
      <c r="R4325" s="2" t="str">
        <f>IF(Global_Household_Financial_Dyna[[#This Row],[Vs country_Average]]&lt;-0.2, "Underperformer", IF(Global_Household_Financial_Dyna[[#This Row],[Vs country_Average]]&gt;0.2, "Outperformer", "Normal"))</f>
        <v>Normal</v>
      </c>
      <c r="S43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2854.01</v>
      </c>
      <c r="T43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2854.01</v>
      </c>
      <c r="U43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2854.01</v>
      </c>
      <c r="V43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2854.01</v>
      </c>
    </row>
    <row r="4326" spans="1:22" x14ac:dyDescent="0.3">
      <c r="A4326">
        <v>4337</v>
      </c>
      <c r="B4326" t="s">
        <v>16</v>
      </c>
      <c r="C4326" t="s">
        <v>17</v>
      </c>
      <c r="D4326">
        <v>7</v>
      </c>
      <c r="E4326">
        <v>3</v>
      </c>
      <c r="F4326">
        <v>5046.99</v>
      </c>
      <c r="G4326">
        <v>10777.85</v>
      </c>
      <c r="H4326">
        <v>4311.1400000000003</v>
      </c>
      <c r="I4326">
        <v>3944.43</v>
      </c>
      <c r="J4326">
        <v>2522.2800000000002</v>
      </c>
      <c r="K4326">
        <f>Global_Household_Financial_Dyna[[#This Row],[Total_Household_Income]]-Global_Household_Financial_Dyna[[#This Row],[Estimated_Taxes]]</f>
        <v>6466.71</v>
      </c>
      <c r="L4326" s="1">
        <f>Global_Household_Financial_Dyna[[#This Row],[Monthly_Savings]]/Global_Household_Financial_Dyna[[#This Row],[Net Income]]</f>
        <v>0.39004068529437691</v>
      </c>
      <c r="M4326" s="2">
        <f>Global_Household_Financial_Dyna[[#This Row],[Monthly_Expenses]]/Global_Household_Financial_Dyna[[#This Row],[Net Income]]</f>
        <v>0.60995931470562303</v>
      </c>
      <c r="N4326" t="str">
        <f>IF(Global_Household_Financial_Dyna[[#This Row],[Monthly_Savings]]&lt;0,"High Risk", IF(Global_Household_Financial_Dyna[[#This Row],[Savings Rate%]]&lt;0.1, "Medium", "Safe"))</f>
        <v>Safe</v>
      </c>
      <c r="O4326">
        <f>Global_Household_Financial_Dyna[[#This Row],[Total_Household_Income]]/Global_Household_Financial_Dyna[[#This Row],[Family_Size]]</f>
        <v>1539.6928571428573</v>
      </c>
      <c r="P4326" s="2">
        <f t="shared" si="134"/>
        <v>0.15879799892000862</v>
      </c>
      <c r="Q4326" s="2">
        <f t="shared" si="135"/>
        <v>0.23124268637436829</v>
      </c>
      <c r="R4326" s="2" t="str">
        <f>IF(Global_Household_Financial_Dyna[[#This Row],[Vs country_Average]]&lt;-0.2, "Underperformer", IF(Global_Household_Financial_Dyna[[#This Row],[Vs country_Average]]&gt;0.2, "Outperformer", "Normal"))</f>
        <v>Outperformer</v>
      </c>
      <c r="S43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2522.2800000000002</v>
      </c>
      <c r="T43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2522.2800000000002</v>
      </c>
      <c r="U43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2522.2800000000002</v>
      </c>
      <c r="V43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2522.2800000000002</v>
      </c>
    </row>
    <row r="4327" spans="1:22" x14ac:dyDescent="0.3">
      <c r="A4327">
        <v>4338</v>
      </c>
      <c r="B4327" t="s">
        <v>12</v>
      </c>
      <c r="C4327" t="s">
        <v>13</v>
      </c>
      <c r="D4327">
        <v>6</v>
      </c>
      <c r="E4327">
        <v>3</v>
      </c>
      <c r="F4327">
        <v>5587.7</v>
      </c>
      <c r="G4327">
        <v>12235.59</v>
      </c>
      <c r="H4327">
        <v>3670.68</v>
      </c>
      <c r="I4327">
        <v>3774.73</v>
      </c>
      <c r="J4327">
        <v>4790.18</v>
      </c>
      <c r="K4327">
        <f>Global_Household_Financial_Dyna[[#This Row],[Total_Household_Income]]-Global_Household_Financial_Dyna[[#This Row],[Estimated_Taxes]]</f>
        <v>8564.91</v>
      </c>
      <c r="L4327" s="1">
        <f>Global_Household_Financial_Dyna[[#This Row],[Monthly_Savings]]/Global_Household_Financial_Dyna[[#This Row],[Net Income]]</f>
        <v>0.55927966551896058</v>
      </c>
      <c r="M4327" s="2">
        <f>Global_Household_Financial_Dyna[[#This Row],[Monthly_Expenses]]/Global_Household_Financial_Dyna[[#This Row],[Net Income]]</f>
        <v>0.44072033448103953</v>
      </c>
      <c r="N4327" t="str">
        <f>IF(Global_Household_Financial_Dyna[[#This Row],[Monthly_Savings]]&lt;0,"High Risk", IF(Global_Household_Financial_Dyna[[#This Row],[Savings Rate%]]&lt;0.1, "Medium", "Safe"))</f>
        <v>Safe</v>
      </c>
      <c r="O4327">
        <f>Global_Household_Financial_Dyna[[#This Row],[Total_Household_Income]]/Global_Household_Financial_Dyna[[#This Row],[Family_Size]]</f>
        <v>2039.2650000000001</v>
      </c>
      <c r="P4327" s="2">
        <f t="shared" si="134"/>
        <v>0.30718716818024266</v>
      </c>
      <c r="Q4327" s="2">
        <f t="shared" si="135"/>
        <v>0.25209249733871791</v>
      </c>
      <c r="R4327" s="2" t="str">
        <f>IF(Global_Household_Financial_Dyna[[#This Row],[Vs country_Average]]&lt;-0.2, "Underperformer", IF(Global_Household_Financial_Dyna[[#This Row],[Vs country_Average]]&gt;0.2, "Outperformer", "Normal"))</f>
        <v>Outperformer</v>
      </c>
      <c r="S43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4790.18</v>
      </c>
      <c r="T43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4790.18</v>
      </c>
      <c r="U43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4790.18</v>
      </c>
      <c r="V43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4790.18</v>
      </c>
    </row>
    <row r="4328" spans="1:22" x14ac:dyDescent="0.3">
      <c r="A4328">
        <v>4339</v>
      </c>
      <c r="B4328" t="s">
        <v>10</v>
      </c>
      <c r="C4328" t="s">
        <v>11</v>
      </c>
      <c r="D4328">
        <v>8</v>
      </c>
      <c r="E4328">
        <v>3</v>
      </c>
      <c r="F4328">
        <v>824.66</v>
      </c>
      <c r="G4328">
        <v>1911.93</v>
      </c>
      <c r="H4328">
        <v>191.19</v>
      </c>
      <c r="I4328">
        <v>748.42</v>
      </c>
      <c r="J4328">
        <v>972.31</v>
      </c>
      <c r="K4328">
        <f>Global_Household_Financial_Dyna[[#This Row],[Total_Household_Income]]-Global_Household_Financial_Dyna[[#This Row],[Estimated_Taxes]]</f>
        <v>1720.74</v>
      </c>
      <c r="L4328" s="1">
        <f>Global_Household_Financial_Dyna[[#This Row],[Monthly_Savings]]/Global_Household_Financial_Dyna[[#This Row],[Net Income]]</f>
        <v>0.56505340725501818</v>
      </c>
      <c r="M4328" s="2">
        <f>Global_Household_Financial_Dyna[[#This Row],[Monthly_Expenses]]/Global_Household_Financial_Dyna[[#This Row],[Net Income]]</f>
        <v>0.43494078129176977</v>
      </c>
      <c r="N4328" t="str">
        <f>IF(Global_Household_Financial_Dyna[[#This Row],[Monthly_Savings]]&lt;0,"High Risk", IF(Global_Household_Financial_Dyna[[#This Row],[Savings Rate%]]&lt;0.1, "Medium", "Safe"))</f>
        <v>Safe</v>
      </c>
      <c r="O4328">
        <f>Global_Household_Financial_Dyna[[#This Row],[Total_Household_Income]]/Global_Household_Financial_Dyna[[#This Row],[Family_Size]]</f>
        <v>238.99125000000001</v>
      </c>
      <c r="P4328" s="2">
        <f t="shared" si="134"/>
        <v>0.42077341556833553</v>
      </c>
      <c r="Q4328" s="2">
        <f t="shared" si="135"/>
        <v>0.14427999168668265</v>
      </c>
      <c r="R4328" s="2" t="str">
        <f>IF(Global_Household_Financial_Dyna[[#This Row],[Vs country_Average]]&lt;-0.2, "Underperformer", IF(Global_Household_Financial_Dyna[[#This Row],[Vs country_Average]]&gt;0.2, "Outperformer", "Normal"))</f>
        <v>Normal</v>
      </c>
      <c r="S43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972.31</v>
      </c>
      <c r="T43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972.31</v>
      </c>
      <c r="U43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972.31</v>
      </c>
      <c r="V43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972.31</v>
      </c>
    </row>
    <row r="4329" spans="1:22" x14ac:dyDescent="0.3">
      <c r="A4329">
        <v>4340</v>
      </c>
      <c r="B4329" t="s">
        <v>18</v>
      </c>
      <c r="C4329" t="s">
        <v>20</v>
      </c>
      <c r="D4329">
        <v>2</v>
      </c>
      <c r="E4329">
        <v>2</v>
      </c>
      <c r="F4329">
        <v>1086.98</v>
      </c>
      <c r="G4329">
        <v>1721.94</v>
      </c>
      <c r="H4329">
        <v>378.83</v>
      </c>
      <c r="I4329">
        <v>1634.12</v>
      </c>
      <c r="J4329">
        <v>-291.01</v>
      </c>
      <c r="K4329">
        <f>Global_Household_Financial_Dyna[[#This Row],[Total_Household_Income]]-Global_Household_Financial_Dyna[[#This Row],[Estimated_Taxes]]</f>
        <v>1343.1100000000001</v>
      </c>
      <c r="L4329" s="1">
        <f>Global_Household_Financial_Dyna[[#This Row],[Monthly_Savings]]/Global_Household_Financial_Dyna[[#This Row],[Net Income]]</f>
        <v>-0.21666877619852429</v>
      </c>
      <c r="M4329" s="2">
        <f>Global_Household_Financial_Dyna[[#This Row],[Monthly_Expenses]]/Global_Household_Financial_Dyna[[#This Row],[Net Income]]</f>
        <v>1.2166687761985242</v>
      </c>
      <c r="N4329" t="str">
        <f>IF(Global_Household_Financial_Dyna[[#This Row],[Monthly_Savings]]&lt;0,"High Risk", IF(Global_Household_Financial_Dyna[[#This Row],[Savings Rate%]]&lt;0.1, "Medium", "Safe"))</f>
        <v>High Risk</v>
      </c>
      <c r="O4329">
        <f>Global_Household_Financial_Dyna[[#This Row],[Total_Household_Income]]/Global_Household_Financial_Dyna[[#This Row],[Family_Size]]</f>
        <v>860.97</v>
      </c>
      <c r="P4329" s="2">
        <f t="shared" si="134"/>
        <v>0.32336204947805613</v>
      </c>
      <c r="Q4329" s="2">
        <f t="shared" si="135"/>
        <v>-0.54003082567658045</v>
      </c>
      <c r="R4329" s="2" t="str">
        <f>IF(Global_Household_Financial_Dyna[[#This Row],[Vs country_Average]]&lt;-0.2, "Underperformer", IF(Global_Household_Financial_Dyna[[#This Row],[Vs country_Average]]&gt;0.2, "Outperformer", "Normal"))</f>
        <v>Underperformer</v>
      </c>
      <c r="S43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-209.30399999999997</v>
      </c>
      <c r="T43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-127.59799999999998</v>
      </c>
      <c r="U43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-45.891999999999996</v>
      </c>
      <c r="V43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35.814000000000021</v>
      </c>
    </row>
    <row r="4330" spans="1:22" x14ac:dyDescent="0.3">
      <c r="A4330">
        <v>4341</v>
      </c>
      <c r="B4330" t="s">
        <v>10</v>
      </c>
      <c r="C4330" t="s">
        <v>22</v>
      </c>
      <c r="D4330">
        <v>6</v>
      </c>
      <c r="E4330">
        <v>1</v>
      </c>
      <c r="F4330">
        <v>759.85</v>
      </c>
      <c r="G4330">
        <v>759.85</v>
      </c>
      <c r="H4330">
        <v>75.989999999999995</v>
      </c>
      <c r="I4330">
        <v>721.1</v>
      </c>
      <c r="J4330">
        <v>-37.229999999999997</v>
      </c>
      <c r="K4330">
        <f>Global_Household_Financial_Dyna[[#This Row],[Total_Household_Income]]-Global_Household_Financial_Dyna[[#This Row],[Estimated_Taxes]]</f>
        <v>683.86</v>
      </c>
      <c r="L4330" s="1">
        <f>Global_Household_Financial_Dyna[[#This Row],[Monthly_Savings]]/Global_Household_Financial_Dyna[[#This Row],[Net Income]]</f>
        <v>-5.4440967449477955E-2</v>
      </c>
      <c r="M4330" s="2">
        <f>Global_Household_Financial_Dyna[[#This Row],[Monthly_Expenses]]/Global_Household_Financial_Dyna[[#This Row],[Net Income]]</f>
        <v>1.0544555903255053</v>
      </c>
      <c r="N4330" t="str">
        <f>IF(Global_Household_Financial_Dyna[[#This Row],[Monthly_Savings]]&lt;0,"High Risk", IF(Global_Household_Financial_Dyna[[#This Row],[Savings Rate%]]&lt;0.1, "Medium", "Safe"))</f>
        <v>High Risk</v>
      </c>
      <c r="O4330">
        <f>Global_Household_Financial_Dyna[[#This Row],[Total_Household_Income]]/Global_Household_Financial_Dyna[[#This Row],[Family_Size]]</f>
        <v>126.64166666666667</v>
      </c>
      <c r="P4330" s="2">
        <f t="shared" si="134"/>
        <v>0.42077341556833553</v>
      </c>
      <c r="Q4330" s="2">
        <f t="shared" si="135"/>
        <v>-0.47521438301781349</v>
      </c>
      <c r="R4330" s="2" t="str">
        <f>IF(Global_Household_Financial_Dyna[[#This Row],[Vs country_Average]]&lt;-0.2, "Underperformer", IF(Global_Household_Financial_Dyna[[#This Row],[Vs country_Average]]&gt;0.2, "Outperformer", "Normal"))</f>
        <v>Underperformer</v>
      </c>
      <c r="S43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-1.1749999999999972</v>
      </c>
      <c r="T43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34.880000000000017</v>
      </c>
      <c r="U43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70.935000000000002</v>
      </c>
      <c r="V43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106.99000000000004</v>
      </c>
    </row>
    <row r="4331" spans="1:22" x14ac:dyDescent="0.3">
      <c r="A4331">
        <v>4342</v>
      </c>
      <c r="B4331" t="s">
        <v>18</v>
      </c>
      <c r="C4331" t="s">
        <v>19</v>
      </c>
      <c r="D4331">
        <v>4</v>
      </c>
      <c r="E4331">
        <v>3</v>
      </c>
      <c r="F4331">
        <v>1073.3800000000001</v>
      </c>
      <c r="G4331">
        <v>2492.25</v>
      </c>
      <c r="H4331">
        <v>548.29</v>
      </c>
      <c r="I4331">
        <v>2365.14</v>
      </c>
      <c r="J4331">
        <v>-421.19</v>
      </c>
      <c r="K4331">
        <f>Global_Household_Financial_Dyna[[#This Row],[Total_Household_Income]]-Global_Household_Financial_Dyna[[#This Row],[Estimated_Taxes]]</f>
        <v>1943.96</v>
      </c>
      <c r="L4331" s="1">
        <f>Global_Household_Financial_Dyna[[#This Row],[Monthly_Savings]]/Global_Household_Financial_Dyna[[#This Row],[Net Income]]</f>
        <v>-0.21666598078149757</v>
      </c>
      <c r="M4331" s="2">
        <f>Global_Household_Financial_Dyna[[#This Row],[Monthly_Expenses]]/Global_Household_Financial_Dyna[[#This Row],[Net Income]]</f>
        <v>1.2166608366427292</v>
      </c>
      <c r="N4331" t="str">
        <f>IF(Global_Household_Financial_Dyna[[#This Row],[Monthly_Savings]]&lt;0,"High Risk", IF(Global_Household_Financial_Dyna[[#This Row],[Savings Rate%]]&lt;0.1, "Medium", "Safe"))</f>
        <v>High Risk</v>
      </c>
      <c r="O4331">
        <f>Global_Household_Financial_Dyna[[#This Row],[Total_Household_Income]]/Global_Household_Financial_Dyna[[#This Row],[Family_Size]]</f>
        <v>623.0625</v>
      </c>
      <c r="P4331" s="2">
        <f t="shared" si="134"/>
        <v>0.32336204947805613</v>
      </c>
      <c r="Q4331" s="2">
        <f t="shared" si="135"/>
        <v>-0.5400280302595537</v>
      </c>
      <c r="R4331" s="2" t="str">
        <f>IF(Global_Household_Financial_Dyna[[#This Row],[Vs country_Average]]&lt;-0.2, "Underperformer", IF(Global_Household_Financial_Dyna[[#This Row],[Vs country_Average]]&gt;0.2, "Outperformer", "Normal"))</f>
        <v>Underperformer</v>
      </c>
      <c r="S43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-302.93299999999999</v>
      </c>
      <c r="T43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-184.67600000000002</v>
      </c>
      <c r="U43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-66.41900000000004</v>
      </c>
      <c r="V43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51.837999999999965</v>
      </c>
    </row>
    <row r="4332" spans="1:22" x14ac:dyDescent="0.3">
      <c r="A4332">
        <v>4343</v>
      </c>
      <c r="B4332" t="s">
        <v>14</v>
      </c>
      <c r="C4332" t="s">
        <v>15</v>
      </c>
      <c r="D4332">
        <v>8</v>
      </c>
      <c r="E4332">
        <v>3</v>
      </c>
      <c r="F4332">
        <v>1460.17</v>
      </c>
      <c r="G4332">
        <v>3027.79</v>
      </c>
      <c r="H4332">
        <v>454.17</v>
      </c>
      <c r="I4332">
        <v>2059.1</v>
      </c>
      <c r="J4332">
        <v>514.52</v>
      </c>
      <c r="K4332">
        <f>Global_Household_Financial_Dyna[[#This Row],[Total_Household_Income]]-Global_Household_Financial_Dyna[[#This Row],[Estimated_Taxes]]</f>
        <v>2573.62</v>
      </c>
      <c r="L4332" s="1">
        <f>Global_Household_Financial_Dyna[[#This Row],[Monthly_Savings]]/Global_Household_Financial_Dyna[[#This Row],[Net Income]]</f>
        <v>0.19992073421872694</v>
      </c>
      <c r="M4332" s="2">
        <f>Global_Household_Financial_Dyna[[#This Row],[Monthly_Expenses]]/Global_Household_Financial_Dyna[[#This Row],[Net Income]]</f>
        <v>0.80007926578127309</v>
      </c>
      <c r="N4332" t="str">
        <f>IF(Global_Household_Financial_Dyna[[#This Row],[Monthly_Savings]]&lt;0,"High Risk", IF(Global_Household_Financial_Dyna[[#This Row],[Savings Rate%]]&lt;0.1, "Medium", "Safe"))</f>
        <v>Safe</v>
      </c>
      <c r="O4332">
        <f>Global_Household_Financial_Dyna[[#This Row],[Total_Household_Income]]/Global_Household_Financial_Dyna[[#This Row],[Family_Size]]</f>
        <v>378.47375</v>
      </c>
      <c r="P4332" s="2">
        <f t="shared" si="134"/>
        <v>0.39788995363055785</v>
      </c>
      <c r="Q4332" s="2">
        <f t="shared" si="135"/>
        <v>-0.1979692194118309</v>
      </c>
      <c r="R4332" s="2" t="str">
        <f>IF(Global_Household_Financial_Dyna[[#This Row],[Vs country_Average]]&lt;-0.2, "Underperformer", IF(Global_Household_Financial_Dyna[[#This Row],[Vs country_Average]]&gt;0.2, "Outperformer", "Normal"))</f>
        <v>Normal</v>
      </c>
      <c r="S43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514.52</v>
      </c>
      <c r="T43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514.52</v>
      </c>
      <c r="U43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514.52</v>
      </c>
      <c r="V43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514.52</v>
      </c>
    </row>
    <row r="4333" spans="1:22" x14ac:dyDescent="0.3">
      <c r="A4333">
        <v>4344</v>
      </c>
      <c r="B4333" t="s">
        <v>14</v>
      </c>
      <c r="C4333" t="s">
        <v>15</v>
      </c>
      <c r="D4333">
        <v>8</v>
      </c>
      <c r="E4333">
        <v>3</v>
      </c>
      <c r="F4333">
        <v>2239.6</v>
      </c>
      <c r="G4333">
        <v>5322</v>
      </c>
      <c r="H4333">
        <v>798.3</v>
      </c>
      <c r="I4333">
        <v>1655.24</v>
      </c>
      <c r="J4333">
        <v>2868.46</v>
      </c>
      <c r="K4333">
        <f>Global_Household_Financial_Dyna[[#This Row],[Total_Household_Income]]-Global_Household_Financial_Dyna[[#This Row],[Estimated_Taxes]]</f>
        <v>4523.7</v>
      </c>
      <c r="L4333" s="1">
        <f>Global_Household_Financial_Dyna[[#This Row],[Monthly_Savings]]/Global_Household_Financial_Dyna[[#This Row],[Net Income]]</f>
        <v>0.63409598337643969</v>
      </c>
      <c r="M4333" s="2">
        <f>Global_Household_Financial_Dyna[[#This Row],[Monthly_Expenses]]/Global_Household_Financial_Dyna[[#This Row],[Net Income]]</f>
        <v>0.36590401662356037</v>
      </c>
      <c r="N4333" t="str">
        <f>IF(Global_Household_Financial_Dyna[[#This Row],[Monthly_Savings]]&lt;0,"High Risk", IF(Global_Household_Financial_Dyna[[#This Row],[Savings Rate%]]&lt;0.1, "Medium", "Safe"))</f>
        <v>Safe</v>
      </c>
      <c r="O4333">
        <f>Global_Household_Financial_Dyna[[#This Row],[Total_Household_Income]]/Global_Household_Financial_Dyna[[#This Row],[Family_Size]]</f>
        <v>665.25</v>
      </c>
      <c r="P4333" s="2">
        <f t="shared" si="134"/>
        <v>0.39788995363055785</v>
      </c>
      <c r="Q4333" s="2">
        <f t="shared" si="135"/>
        <v>0.23620602974588184</v>
      </c>
      <c r="R4333" s="2" t="str">
        <f>IF(Global_Household_Financial_Dyna[[#This Row],[Vs country_Average]]&lt;-0.2, "Underperformer", IF(Global_Household_Financial_Dyna[[#This Row],[Vs country_Average]]&gt;0.2, "Outperformer", "Normal"))</f>
        <v>Outperformer</v>
      </c>
      <c r="S43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2868.46</v>
      </c>
      <c r="T43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2868.46</v>
      </c>
      <c r="U43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2868.46</v>
      </c>
      <c r="V43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2868.46</v>
      </c>
    </row>
    <row r="4334" spans="1:22" x14ac:dyDescent="0.3">
      <c r="A4334">
        <v>4345</v>
      </c>
      <c r="B4334" t="s">
        <v>16</v>
      </c>
      <c r="C4334" t="s">
        <v>17</v>
      </c>
      <c r="D4334">
        <v>5</v>
      </c>
      <c r="E4334">
        <v>1</v>
      </c>
      <c r="F4334">
        <v>6143.77</v>
      </c>
      <c r="G4334">
        <v>6143.77</v>
      </c>
      <c r="H4334">
        <v>2150.3200000000002</v>
      </c>
      <c r="I4334">
        <v>3951.18</v>
      </c>
      <c r="J4334">
        <v>42.27</v>
      </c>
      <c r="K4334">
        <f>Global_Household_Financial_Dyna[[#This Row],[Total_Household_Income]]-Global_Household_Financial_Dyna[[#This Row],[Estimated_Taxes]]</f>
        <v>3993.4500000000003</v>
      </c>
      <c r="L4334" s="1">
        <f>Global_Household_Financial_Dyna[[#This Row],[Monthly_Savings]]/Global_Household_Financial_Dyna[[#This Row],[Net Income]]</f>
        <v>1.0584832663486459E-2</v>
      </c>
      <c r="M4334" s="2">
        <f>Global_Household_Financial_Dyna[[#This Row],[Monthly_Expenses]]/Global_Household_Financial_Dyna[[#This Row],[Net Income]]</f>
        <v>0.98941516733651347</v>
      </c>
      <c r="N4334" t="str">
        <f>IF(Global_Household_Financial_Dyna[[#This Row],[Monthly_Savings]]&lt;0,"High Risk", IF(Global_Household_Financial_Dyna[[#This Row],[Savings Rate%]]&lt;0.1, "Medium", "Safe"))</f>
        <v>Medium</v>
      </c>
      <c r="O4334">
        <f>Global_Household_Financial_Dyna[[#This Row],[Total_Household_Income]]/Global_Household_Financial_Dyna[[#This Row],[Family_Size]]</f>
        <v>1228.7540000000001</v>
      </c>
      <c r="P4334" s="2">
        <f t="shared" si="134"/>
        <v>0.15879799892000862</v>
      </c>
      <c r="Q4334" s="2">
        <f t="shared" si="135"/>
        <v>-0.14821316625652217</v>
      </c>
      <c r="R4334" s="2" t="str">
        <f>IF(Global_Household_Financial_Dyna[[#This Row],[Vs country_Average]]&lt;-0.2, "Underperformer", IF(Global_Household_Financial_Dyna[[#This Row],[Vs country_Average]]&gt;0.2, "Outperformer", "Normal"))</f>
        <v>Normal</v>
      </c>
      <c r="S43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42.27</v>
      </c>
      <c r="T43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42.27</v>
      </c>
      <c r="U43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42.27</v>
      </c>
      <c r="V43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42.27</v>
      </c>
    </row>
    <row r="4335" spans="1:22" x14ac:dyDescent="0.3">
      <c r="A4335">
        <v>4346</v>
      </c>
      <c r="B4335" t="s">
        <v>10</v>
      </c>
      <c r="C4335" t="s">
        <v>11</v>
      </c>
      <c r="D4335">
        <v>8</v>
      </c>
      <c r="E4335">
        <v>3</v>
      </c>
      <c r="F4335">
        <v>894.13</v>
      </c>
      <c r="G4335">
        <v>1781.31</v>
      </c>
      <c r="H4335">
        <v>178.13</v>
      </c>
      <c r="I4335">
        <v>857.2</v>
      </c>
      <c r="J4335">
        <v>745.98</v>
      </c>
      <c r="K4335">
        <f>Global_Household_Financial_Dyna[[#This Row],[Total_Household_Income]]-Global_Household_Financial_Dyna[[#This Row],[Estimated_Taxes]]</f>
        <v>1603.1799999999998</v>
      </c>
      <c r="L4335" s="1">
        <f>Global_Household_Financial_Dyna[[#This Row],[Monthly_Savings]]/Global_Household_Financial_Dyna[[#This Row],[Net Income]]</f>
        <v>0.46531269102658473</v>
      </c>
      <c r="M4335" s="2">
        <f>Global_Household_Financial_Dyna[[#This Row],[Monthly_Expenses]]/Global_Household_Financial_Dyna[[#This Row],[Net Income]]</f>
        <v>0.53468730897341543</v>
      </c>
      <c r="N4335" t="str">
        <f>IF(Global_Household_Financial_Dyna[[#This Row],[Monthly_Savings]]&lt;0,"High Risk", IF(Global_Household_Financial_Dyna[[#This Row],[Savings Rate%]]&lt;0.1, "Medium", "Safe"))</f>
        <v>Safe</v>
      </c>
      <c r="O4335">
        <f>Global_Household_Financial_Dyna[[#This Row],[Total_Household_Income]]/Global_Household_Financial_Dyna[[#This Row],[Family_Size]]</f>
        <v>222.66374999999999</v>
      </c>
      <c r="P4335" s="2">
        <f t="shared" si="134"/>
        <v>0.42077341556833553</v>
      </c>
      <c r="Q4335" s="2">
        <f t="shared" si="135"/>
        <v>4.4539275458249206E-2</v>
      </c>
      <c r="R4335" s="2" t="str">
        <f>IF(Global_Household_Financial_Dyna[[#This Row],[Vs country_Average]]&lt;-0.2, "Underperformer", IF(Global_Household_Financial_Dyna[[#This Row],[Vs country_Average]]&gt;0.2, "Outperformer", "Normal"))</f>
        <v>Normal</v>
      </c>
      <c r="S43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745.98</v>
      </c>
      <c r="T43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745.98</v>
      </c>
      <c r="U43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745.98</v>
      </c>
      <c r="V43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745.98</v>
      </c>
    </row>
    <row r="4336" spans="1:22" x14ac:dyDescent="0.3">
      <c r="A4336">
        <v>4348</v>
      </c>
      <c r="B4336" t="s">
        <v>16</v>
      </c>
      <c r="C4336" t="s">
        <v>21</v>
      </c>
      <c r="D4336">
        <v>1</v>
      </c>
      <c r="E4336">
        <v>1</v>
      </c>
      <c r="F4336">
        <v>3480.86</v>
      </c>
      <c r="G4336">
        <v>3480.86</v>
      </c>
      <c r="H4336">
        <v>1218.3</v>
      </c>
      <c r="I4336">
        <v>1549.27</v>
      </c>
      <c r="J4336">
        <v>713.29</v>
      </c>
      <c r="K4336">
        <f>Global_Household_Financial_Dyna[[#This Row],[Total_Household_Income]]-Global_Household_Financial_Dyna[[#This Row],[Estimated_Taxes]]</f>
        <v>2262.5600000000004</v>
      </c>
      <c r="L4336" s="1">
        <f>Global_Household_Financial_Dyna[[#This Row],[Monthly_Savings]]/Global_Household_Financial_Dyna[[#This Row],[Net Income]]</f>
        <v>0.31525793791103873</v>
      </c>
      <c r="M4336" s="2">
        <f>Global_Household_Financial_Dyna[[#This Row],[Monthly_Expenses]]/Global_Household_Financial_Dyna[[#This Row],[Net Income]]</f>
        <v>0.68474206208896105</v>
      </c>
      <c r="N4336" t="str">
        <f>IF(Global_Household_Financial_Dyna[[#This Row],[Monthly_Savings]]&lt;0,"High Risk", IF(Global_Household_Financial_Dyna[[#This Row],[Savings Rate%]]&lt;0.1, "Medium", "Safe"))</f>
        <v>Safe</v>
      </c>
      <c r="O4336">
        <f>Global_Household_Financial_Dyna[[#This Row],[Total_Household_Income]]/Global_Household_Financial_Dyna[[#This Row],[Family_Size]]</f>
        <v>3480.86</v>
      </c>
      <c r="P4336" s="2">
        <f t="shared" si="134"/>
        <v>0.15879799892000862</v>
      </c>
      <c r="Q4336" s="2">
        <f t="shared" si="135"/>
        <v>0.15645993899103011</v>
      </c>
      <c r="R4336" s="2" t="str">
        <f>IF(Global_Household_Financial_Dyna[[#This Row],[Vs country_Average]]&lt;-0.2, "Underperformer", IF(Global_Household_Financial_Dyna[[#This Row],[Vs country_Average]]&gt;0.2, "Outperformer", "Normal"))</f>
        <v>Normal</v>
      </c>
      <c r="S43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713.29</v>
      </c>
      <c r="T43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713.29</v>
      </c>
      <c r="U43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713.29</v>
      </c>
      <c r="V43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713.29</v>
      </c>
    </row>
    <row r="4337" spans="1:22" x14ac:dyDescent="0.3">
      <c r="A4337">
        <v>4349</v>
      </c>
      <c r="B4337" t="s">
        <v>14</v>
      </c>
      <c r="C4337" t="s">
        <v>15</v>
      </c>
      <c r="D4337">
        <v>2</v>
      </c>
      <c r="E4337">
        <v>2</v>
      </c>
      <c r="F4337">
        <v>1711.43</v>
      </c>
      <c r="G4337">
        <v>2918</v>
      </c>
      <c r="H4337">
        <v>437.7</v>
      </c>
      <c r="I4337">
        <v>836.5</v>
      </c>
      <c r="J4337">
        <v>1643.8</v>
      </c>
      <c r="K4337">
        <f>Global_Household_Financial_Dyna[[#This Row],[Total_Household_Income]]-Global_Household_Financial_Dyna[[#This Row],[Estimated_Taxes]]</f>
        <v>2480.3000000000002</v>
      </c>
      <c r="L4337" s="1">
        <f>Global_Household_Financial_Dyna[[#This Row],[Monthly_Savings]]/Global_Household_Financial_Dyna[[#This Row],[Net Income]]</f>
        <v>0.66274241019231539</v>
      </c>
      <c r="M4337" s="2">
        <f>Global_Household_Financial_Dyna[[#This Row],[Monthly_Expenses]]/Global_Household_Financial_Dyna[[#This Row],[Net Income]]</f>
        <v>0.33725758980768455</v>
      </c>
      <c r="N4337" t="str">
        <f>IF(Global_Household_Financial_Dyna[[#This Row],[Monthly_Savings]]&lt;0,"High Risk", IF(Global_Household_Financial_Dyna[[#This Row],[Savings Rate%]]&lt;0.1, "Medium", "Safe"))</f>
        <v>Safe</v>
      </c>
      <c r="O4337">
        <f>Global_Household_Financial_Dyna[[#This Row],[Total_Household_Income]]/Global_Household_Financial_Dyna[[#This Row],[Family_Size]]</f>
        <v>1459</v>
      </c>
      <c r="P4337" s="2">
        <f t="shared" si="134"/>
        <v>0.39788995363055785</v>
      </c>
      <c r="Q4337" s="2">
        <f t="shared" si="135"/>
        <v>0.26485245656175754</v>
      </c>
      <c r="R4337" s="2" t="str">
        <f>IF(Global_Household_Financial_Dyna[[#This Row],[Vs country_Average]]&lt;-0.2, "Underperformer", IF(Global_Household_Financial_Dyna[[#This Row],[Vs country_Average]]&gt;0.2, "Outperformer", "Normal"))</f>
        <v>Outperformer</v>
      </c>
      <c r="S43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1643.8</v>
      </c>
      <c r="T43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1643.8</v>
      </c>
      <c r="U43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1643.8</v>
      </c>
      <c r="V43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1643.8</v>
      </c>
    </row>
    <row r="4338" spans="1:22" x14ac:dyDescent="0.3">
      <c r="A4338">
        <v>4350</v>
      </c>
      <c r="B4338" t="s">
        <v>16</v>
      </c>
      <c r="C4338" t="s">
        <v>21</v>
      </c>
      <c r="D4338">
        <v>4</v>
      </c>
      <c r="E4338">
        <v>3</v>
      </c>
      <c r="F4338">
        <v>1974.85</v>
      </c>
      <c r="G4338">
        <v>4311.0200000000004</v>
      </c>
      <c r="H4338">
        <v>1508.86</v>
      </c>
      <c r="I4338">
        <v>3575.25</v>
      </c>
      <c r="J4338">
        <v>-773.09</v>
      </c>
      <c r="K4338">
        <f>Global_Household_Financial_Dyna[[#This Row],[Total_Household_Income]]-Global_Household_Financial_Dyna[[#This Row],[Estimated_Taxes]]</f>
        <v>2802.1600000000008</v>
      </c>
      <c r="L4338" s="1">
        <f>Global_Household_Financial_Dyna[[#This Row],[Monthly_Savings]]/Global_Household_Financial_Dyna[[#This Row],[Net Income]]</f>
        <v>-0.27589074142804115</v>
      </c>
      <c r="M4338" s="2">
        <f>Global_Household_Financial_Dyna[[#This Row],[Monthly_Expenses]]/Global_Household_Financial_Dyna[[#This Row],[Net Income]]</f>
        <v>1.2758907414280409</v>
      </c>
      <c r="N4338" t="str">
        <f>IF(Global_Household_Financial_Dyna[[#This Row],[Monthly_Savings]]&lt;0,"High Risk", IF(Global_Household_Financial_Dyna[[#This Row],[Savings Rate%]]&lt;0.1, "Medium", "Safe"))</f>
        <v>High Risk</v>
      </c>
      <c r="O4338">
        <f>Global_Household_Financial_Dyna[[#This Row],[Total_Household_Income]]/Global_Household_Financial_Dyna[[#This Row],[Family_Size]]</f>
        <v>1077.7550000000001</v>
      </c>
      <c r="P4338" s="2">
        <f t="shared" si="134"/>
        <v>0.15879799892000862</v>
      </c>
      <c r="Q4338" s="2">
        <f t="shared" si="135"/>
        <v>-0.43468874034804977</v>
      </c>
      <c r="R4338" s="2" t="str">
        <f>IF(Global_Household_Financial_Dyna[[#This Row],[Vs country_Average]]&lt;-0.2, "Underperformer", IF(Global_Household_Financial_Dyna[[#This Row],[Vs country_Average]]&gt;0.2, "Outperformer", "Normal"))</f>
        <v>Underperformer</v>
      </c>
      <c r="S43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-594.32749999999999</v>
      </c>
      <c r="T43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-415.565</v>
      </c>
      <c r="U43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-236.80250000000001</v>
      </c>
      <c r="V43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-58.039999999999964</v>
      </c>
    </row>
    <row r="4339" spans="1:22" x14ac:dyDescent="0.3">
      <c r="A4339">
        <v>4351</v>
      </c>
      <c r="B4339" t="s">
        <v>14</v>
      </c>
      <c r="C4339" t="s">
        <v>15</v>
      </c>
      <c r="D4339">
        <v>7</v>
      </c>
      <c r="E4339">
        <v>3</v>
      </c>
      <c r="F4339">
        <v>1724.68</v>
      </c>
      <c r="G4339">
        <v>3305.11</v>
      </c>
      <c r="H4339">
        <v>495.77</v>
      </c>
      <c r="I4339">
        <v>2042.64</v>
      </c>
      <c r="J4339">
        <v>766.7</v>
      </c>
      <c r="K4339">
        <f>Global_Household_Financial_Dyna[[#This Row],[Total_Household_Income]]-Global_Household_Financial_Dyna[[#This Row],[Estimated_Taxes]]</f>
        <v>2809.34</v>
      </c>
      <c r="L4339" s="1">
        <f>Global_Household_Financial_Dyna[[#This Row],[Monthly_Savings]]/Global_Household_Financial_Dyna[[#This Row],[Net Income]]</f>
        <v>0.27291107519915708</v>
      </c>
      <c r="M4339" s="2">
        <f>Global_Household_Financial_Dyna[[#This Row],[Monthly_Expenses]]/Global_Household_Financial_Dyna[[#This Row],[Net Income]]</f>
        <v>0.72708892480084286</v>
      </c>
      <c r="N4339" t="str">
        <f>IF(Global_Household_Financial_Dyna[[#This Row],[Monthly_Savings]]&lt;0,"High Risk", IF(Global_Household_Financial_Dyna[[#This Row],[Savings Rate%]]&lt;0.1, "Medium", "Safe"))</f>
        <v>Safe</v>
      </c>
      <c r="O4339">
        <f>Global_Household_Financial_Dyna[[#This Row],[Total_Household_Income]]/Global_Household_Financial_Dyna[[#This Row],[Family_Size]]</f>
        <v>472.15857142857146</v>
      </c>
      <c r="P4339" s="2">
        <f t="shared" si="134"/>
        <v>0.39788995363055785</v>
      </c>
      <c r="Q4339" s="2">
        <f t="shared" si="135"/>
        <v>-0.12497887843140076</v>
      </c>
      <c r="R4339" s="2" t="str">
        <f>IF(Global_Household_Financial_Dyna[[#This Row],[Vs country_Average]]&lt;-0.2, "Underperformer", IF(Global_Household_Financial_Dyna[[#This Row],[Vs country_Average]]&gt;0.2, "Outperformer", "Normal"))</f>
        <v>Normal</v>
      </c>
      <c r="S43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766.7</v>
      </c>
      <c r="T43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766.7</v>
      </c>
      <c r="U43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766.7</v>
      </c>
      <c r="V43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766.7</v>
      </c>
    </row>
    <row r="4340" spans="1:22" x14ac:dyDescent="0.3">
      <c r="A4340">
        <v>4352</v>
      </c>
      <c r="B4340" t="s">
        <v>16</v>
      </c>
      <c r="C4340" t="s">
        <v>21</v>
      </c>
      <c r="D4340">
        <v>4</v>
      </c>
      <c r="E4340">
        <v>1</v>
      </c>
      <c r="F4340">
        <v>5758.23</v>
      </c>
      <c r="G4340">
        <v>5758.23</v>
      </c>
      <c r="H4340">
        <v>2015.38</v>
      </c>
      <c r="I4340">
        <v>3039.49</v>
      </c>
      <c r="J4340">
        <v>703.37</v>
      </c>
      <c r="K4340">
        <f>Global_Household_Financial_Dyna[[#This Row],[Total_Household_Income]]-Global_Household_Financial_Dyna[[#This Row],[Estimated_Taxes]]</f>
        <v>3742.8499999999995</v>
      </c>
      <c r="L4340" s="1">
        <f>Global_Household_Financial_Dyna[[#This Row],[Monthly_Savings]]/Global_Household_Financial_Dyna[[#This Row],[Net Income]]</f>
        <v>0.18792364107565093</v>
      </c>
      <c r="M4340" s="2">
        <f>Global_Household_Financial_Dyna[[#This Row],[Monthly_Expenses]]/Global_Household_Financial_Dyna[[#This Row],[Net Income]]</f>
        <v>0.81207903068517318</v>
      </c>
      <c r="N4340" t="str">
        <f>IF(Global_Household_Financial_Dyna[[#This Row],[Monthly_Savings]]&lt;0,"High Risk", IF(Global_Household_Financial_Dyna[[#This Row],[Savings Rate%]]&lt;0.1, "Medium", "Safe"))</f>
        <v>Safe</v>
      </c>
      <c r="O4340">
        <f>Global_Household_Financial_Dyna[[#This Row],[Total_Household_Income]]/Global_Household_Financial_Dyna[[#This Row],[Family_Size]]</f>
        <v>1439.5574999999999</v>
      </c>
      <c r="P4340" s="2">
        <f t="shared" si="134"/>
        <v>0.15879799892000862</v>
      </c>
      <c r="Q4340" s="2">
        <f t="shared" si="135"/>
        <v>2.9125642155642312E-2</v>
      </c>
      <c r="R4340" s="2" t="str">
        <f>IF(Global_Household_Financial_Dyna[[#This Row],[Vs country_Average]]&lt;-0.2, "Underperformer", IF(Global_Household_Financial_Dyna[[#This Row],[Vs country_Average]]&gt;0.2, "Outperformer", "Normal"))</f>
        <v>Normal</v>
      </c>
      <c r="S43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703.37</v>
      </c>
      <c r="T43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703.37</v>
      </c>
      <c r="U43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703.37</v>
      </c>
      <c r="V43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703.37</v>
      </c>
    </row>
    <row r="4341" spans="1:22" x14ac:dyDescent="0.3">
      <c r="A4341">
        <v>4353</v>
      </c>
      <c r="B4341" t="s">
        <v>10</v>
      </c>
      <c r="C4341" t="s">
        <v>22</v>
      </c>
      <c r="D4341">
        <v>4</v>
      </c>
      <c r="E4341">
        <v>3</v>
      </c>
      <c r="F4341">
        <v>478.8</v>
      </c>
      <c r="G4341">
        <v>1049.82</v>
      </c>
      <c r="H4341">
        <v>104.98</v>
      </c>
      <c r="I4341">
        <v>528.47</v>
      </c>
      <c r="J4341">
        <v>416.37</v>
      </c>
      <c r="K4341">
        <f>Global_Household_Financial_Dyna[[#This Row],[Total_Household_Income]]-Global_Household_Financial_Dyna[[#This Row],[Estimated_Taxes]]</f>
        <v>944.83999999999992</v>
      </c>
      <c r="L4341" s="1">
        <f>Global_Household_Financial_Dyna[[#This Row],[Monthly_Savings]]/Global_Household_Financial_Dyna[[#This Row],[Net Income]]</f>
        <v>0.44067778671521107</v>
      </c>
      <c r="M4341" s="2">
        <f>Global_Household_Financial_Dyna[[#This Row],[Monthly_Expenses]]/Global_Household_Financial_Dyna[[#This Row],[Net Income]]</f>
        <v>0.55932221328478904</v>
      </c>
      <c r="N4341" t="str">
        <f>IF(Global_Household_Financial_Dyna[[#This Row],[Monthly_Savings]]&lt;0,"High Risk", IF(Global_Household_Financial_Dyna[[#This Row],[Savings Rate%]]&lt;0.1, "Medium", "Safe"))</f>
        <v>Safe</v>
      </c>
      <c r="O4341">
        <f>Global_Household_Financial_Dyna[[#This Row],[Total_Household_Income]]/Global_Household_Financial_Dyna[[#This Row],[Family_Size]]</f>
        <v>262.45499999999998</v>
      </c>
      <c r="P4341" s="2">
        <f t="shared" si="134"/>
        <v>0.42077341556833553</v>
      </c>
      <c r="Q4341" s="2">
        <f t="shared" si="135"/>
        <v>1.9904371146875544E-2</v>
      </c>
      <c r="R4341" s="2" t="str">
        <f>IF(Global_Household_Financial_Dyna[[#This Row],[Vs country_Average]]&lt;-0.2, "Underperformer", IF(Global_Household_Financial_Dyna[[#This Row],[Vs country_Average]]&gt;0.2, "Outperformer", "Normal"))</f>
        <v>Normal</v>
      </c>
      <c r="S43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416.37</v>
      </c>
      <c r="T43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416.37</v>
      </c>
      <c r="U43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416.37</v>
      </c>
      <c r="V43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416.37</v>
      </c>
    </row>
    <row r="4342" spans="1:22" x14ac:dyDescent="0.3">
      <c r="A4342">
        <v>4354</v>
      </c>
      <c r="B4342" t="s">
        <v>12</v>
      </c>
      <c r="C4342" t="s">
        <v>13</v>
      </c>
      <c r="D4342">
        <v>1</v>
      </c>
      <c r="E4342">
        <v>1</v>
      </c>
      <c r="F4342">
        <v>450.9</v>
      </c>
      <c r="G4342">
        <v>450.9</v>
      </c>
      <c r="H4342">
        <v>112.73</v>
      </c>
      <c r="I4342">
        <v>427.91</v>
      </c>
      <c r="J4342">
        <v>-89.73</v>
      </c>
      <c r="K4342">
        <f>Global_Household_Financial_Dyna[[#This Row],[Total_Household_Income]]-Global_Household_Financial_Dyna[[#This Row],[Estimated_Taxes]]</f>
        <v>338.16999999999996</v>
      </c>
      <c r="L4342" s="1">
        <f>Global_Household_Financial_Dyna[[#This Row],[Monthly_Savings]]/Global_Household_Financial_Dyna[[#This Row],[Net Income]]</f>
        <v>-0.26533991779282612</v>
      </c>
      <c r="M4342" s="2">
        <f>Global_Household_Financial_Dyna[[#This Row],[Monthly_Expenses]]/Global_Household_Financial_Dyna[[#This Row],[Net Income]]</f>
        <v>1.2653694887186919</v>
      </c>
      <c r="N4342" t="str">
        <f>IF(Global_Household_Financial_Dyna[[#This Row],[Monthly_Savings]]&lt;0,"High Risk", IF(Global_Household_Financial_Dyna[[#This Row],[Savings Rate%]]&lt;0.1, "Medium", "Safe"))</f>
        <v>High Risk</v>
      </c>
      <c r="O4342">
        <f>Global_Household_Financial_Dyna[[#This Row],[Total_Household_Income]]/Global_Household_Financial_Dyna[[#This Row],[Family_Size]]</f>
        <v>450.9</v>
      </c>
      <c r="P4342" s="2">
        <f t="shared" si="134"/>
        <v>0.30718716818024266</v>
      </c>
      <c r="Q4342" s="2">
        <f t="shared" si="135"/>
        <v>-0.57252708597306878</v>
      </c>
      <c r="R4342" s="2" t="str">
        <f>IF(Global_Household_Financial_Dyna[[#This Row],[Vs country_Average]]&lt;-0.2, "Underperformer", IF(Global_Household_Financial_Dyna[[#This Row],[Vs country_Average]]&gt;0.2, "Outperformer", "Normal"))</f>
        <v>Underperformer</v>
      </c>
      <c r="S43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-68.334500000000006</v>
      </c>
      <c r="T43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-46.939</v>
      </c>
      <c r="U43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-25.543500000000009</v>
      </c>
      <c r="V43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-4.1479999999999961</v>
      </c>
    </row>
    <row r="4343" spans="1:22" x14ac:dyDescent="0.3">
      <c r="A4343">
        <v>4355</v>
      </c>
      <c r="B4343" t="s">
        <v>16</v>
      </c>
      <c r="C4343" t="s">
        <v>21</v>
      </c>
      <c r="D4343">
        <v>3</v>
      </c>
      <c r="E4343">
        <v>1</v>
      </c>
      <c r="F4343">
        <v>1349.95</v>
      </c>
      <c r="G4343">
        <v>1349.95</v>
      </c>
      <c r="H4343">
        <v>472.48</v>
      </c>
      <c r="I4343">
        <v>1281.0999999999999</v>
      </c>
      <c r="J4343">
        <v>-403.63</v>
      </c>
      <c r="K4343">
        <f>Global_Household_Financial_Dyna[[#This Row],[Total_Household_Income]]-Global_Household_Financial_Dyna[[#This Row],[Estimated_Taxes]]</f>
        <v>877.47</v>
      </c>
      <c r="L4343" s="1">
        <f>Global_Household_Financial_Dyna[[#This Row],[Monthly_Savings]]/Global_Household_Financial_Dyna[[#This Row],[Net Income]]</f>
        <v>-0.45999293423136972</v>
      </c>
      <c r="M4343" s="2">
        <f>Global_Household_Financial_Dyna[[#This Row],[Monthly_Expenses]]/Global_Household_Financial_Dyna[[#This Row],[Net Income]]</f>
        <v>1.4599929342313696</v>
      </c>
      <c r="N4343" t="str">
        <f>IF(Global_Household_Financial_Dyna[[#This Row],[Monthly_Savings]]&lt;0,"High Risk", IF(Global_Household_Financial_Dyna[[#This Row],[Savings Rate%]]&lt;0.1, "Medium", "Safe"))</f>
        <v>High Risk</v>
      </c>
      <c r="O4343">
        <f>Global_Household_Financial_Dyna[[#This Row],[Total_Household_Income]]/Global_Household_Financial_Dyna[[#This Row],[Family_Size]]</f>
        <v>449.98333333333335</v>
      </c>
      <c r="P4343" s="2">
        <f t="shared" si="134"/>
        <v>0.15879799892000862</v>
      </c>
      <c r="Q4343" s="2">
        <f t="shared" si="135"/>
        <v>-0.61879093315137834</v>
      </c>
      <c r="R4343" s="2" t="str">
        <f>IF(Global_Household_Financial_Dyna[[#This Row],[Vs country_Average]]&lt;-0.2, "Underperformer", IF(Global_Household_Financial_Dyna[[#This Row],[Vs country_Average]]&gt;0.2, "Outperformer", "Normal"))</f>
        <v>Underperformer</v>
      </c>
      <c r="S43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-339.57499999999999</v>
      </c>
      <c r="T43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-275.52</v>
      </c>
      <c r="U43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-211.46500000000003</v>
      </c>
      <c r="V43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-147.40999999999997</v>
      </c>
    </row>
    <row r="4344" spans="1:22" x14ac:dyDescent="0.3">
      <c r="A4344">
        <v>4356</v>
      </c>
      <c r="B4344" t="s">
        <v>16</v>
      </c>
      <c r="C4344" t="s">
        <v>21</v>
      </c>
      <c r="D4344">
        <v>6</v>
      </c>
      <c r="E4344">
        <v>2</v>
      </c>
      <c r="F4344">
        <v>5140.68</v>
      </c>
      <c r="G4344">
        <v>8056.13</v>
      </c>
      <c r="H4344">
        <v>3222.45</v>
      </c>
      <c r="I4344">
        <v>4459.41</v>
      </c>
      <c r="J4344">
        <v>374.27</v>
      </c>
      <c r="K4344">
        <f>Global_Household_Financial_Dyna[[#This Row],[Total_Household_Income]]-Global_Household_Financial_Dyna[[#This Row],[Estimated_Taxes]]</f>
        <v>4833.68</v>
      </c>
      <c r="L4344" s="1">
        <f>Global_Household_Financial_Dyna[[#This Row],[Monthly_Savings]]/Global_Household_Financial_Dyna[[#This Row],[Net Income]]</f>
        <v>7.7429618841131392E-2</v>
      </c>
      <c r="M4344" s="2">
        <f>Global_Household_Financial_Dyna[[#This Row],[Monthly_Expenses]]/Global_Household_Financial_Dyna[[#This Row],[Net Income]]</f>
        <v>0.92257038115886847</v>
      </c>
      <c r="N4344" t="str">
        <f>IF(Global_Household_Financial_Dyna[[#This Row],[Monthly_Savings]]&lt;0,"High Risk", IF(Global_Household_Financial_Dyna[[#This Row],[Savings Rate%]]&lt;0.1, "Medium", "Safe"))</f>
        <v>Medium</v>
      </c>
      <c r="O4344">
        <f>Global_Household_Financial_Dyna[[#This Row],[Total_Household_Income]]/Global_Household_Financial_Dyna[[#This Row],[Family_Size]]</f>
        <v>1342.6883333333333</v>
      </c>
      <c r="P4344" s="2">
        <f t="shared" si="134"/>
        <v>0.15879799892000862</v>
      </c>
      <c r="Q4344" s="2">
        <f t="shared" si="135"/>
        <v>-8.1368380078877228E-2</v>
      </c>
      <c r="R4344" s="2" t="str">
        <f>IF(Global_Household_Financial_Dyna[[#This Row],[Vs country_Average]]&lt;-0.2, "Underperformer", IF(Global_Household_Financial_Dyna[[#This Row],[Vs country_Average]]&gt;0.2, "Outperformer", "Normal"))</f>
        <v>Normal</v>
      </c>
      <c r="S43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374.27</v>
      </c>
      <c r="T43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374.27</v>
      </c>
      <c r="U43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374.27</v>
      </c>
      <c r="V43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374.27</v>
      </c>
    </row>
    <row r="4345" spans="1:22" x14ac:dyDescent="0.3">
      <c r="A4345">
        <v>4357</v>
      </c>
      <c r="B4345" t="s">
        <v>18</v>
      </c>
      <c r="C4345" t="s">
        <v>19</v>
      </c>
      <c r="D4345">
        <v>6</v>
      </c>
      <c r="E4345">
        <v>3</v>
      </c>
      <c r="F4345">
        <v>6691.49</v>
      </c>
      <c r="G4345">
        <v>15092.5</v>
      </c>
      <c r="H4345">
        <v>4074.98</v>
      </c>
      <c r="I4345">
        <v>4622.74</v>
      </c>
      <c r="J4345">
        <v>6394.78</v>
      </c>
      <c r="K4345">
        <f>Global_Household_Financial_Dyna[[#This Row],[Total_Household_Income]]-Global_Household_Financial_Dyna[[#This Row],[Estimated_Taxes]]</f>
        <v>11017.52</v>
      </c>
      <c r="L4345" s="1">
        <f>Global_Household_Financial_Dyna[[#This Row],[Monthly_Savings]]/Global_Household_Financial_Dyna[[#This Row],[Net Income]]</f>
        <v>0.58041918689505434</v>
      </c>
      <c r="M4345" s="2">
        <f>Global_Household_Financial_Dyna[[#This Row],[Monthly_Expenses]]/Global_Household_Financial_Dyna[[#This Row],[Net Income]]</f>
        <v>0.41958081310494555</v>
      </c>
      <c r="N4345" t="str">
        <f>IF(Global_Household_Financial_Dyna[[#This Row],[Monthly_Savings]]&lt;0,"High Risk", IF(Global_Household_Financial_Dyna[[#This Row],[Savings Rate%]]&lt;0.1, "Medium", "Safe"))</f>
        <v>Safe</v>
      </c>
      <c r="O4345">
        <f>Global_Household_Financial_Dyna[[#This Row],[Total_Household_Income]]/Global_Household_Financial_Dyna[[#This Row],[Family_Size]]</f>
        <v>2515.4166666666665</v>
      </c>
      <c r="P4345" s="2">
        <f t="shared" si="134"/>
        <v>0.32336204947805613</v>
      </c>
      <c r="Q4345" s="2">
        <f t="shared" si="135"/>
        <v>0.2570571374169982</v>
      </c>
      <c r="R4345" s="2" t="str">
        <f>IF(Global_Household_Financial_Dyna[[#This Row],[Vs country_Average]]&lt;-0.2, "Underperformer", IF(Global_Household_Financial_Dyna[[#This Row],[Vs country_Average]]&gt;0.2, "Outperformer", "Normal"))</f>
        <v>Outperformer</v>
      </c>
      <c r="S43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6394.78</v>
      </c>
      <c r="T43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6394.78</v>
      </c>
      <c r="U43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6394.78</v>
      </c>
      <c r="V43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6394.78</v>
      </c>
    </row>
    <row r="4346" spans="1:22" x14ac:dyDescent="0.3">
      <c r="A4346">
        <v>4358</v>
      </c>
      <c r="B4346" t="s">
        <v>16</v>
      </c>
      <c r="C4346" t="s">
        <v>21</v>
      </c>
      <c r="D4346">
        <v>7</v>
      </c>
      <c r="E4346">
        <v>3</v>
      </c>
      <c r="F4346">
        <v>4273.82</v>
      </c>
      <c r="G4346">
        <v>9271.16</v>
      </c>
      <c r="H4346">
        <v>3708.46</v>
      </c>
      <c r="I4346">
        <v>3660.19</v>
      </c>
      <c r="J4346">
        <v>1902.51</v>
      </c>
      <c r="K4346">
        <f>Global_Household_Financial_Dyna[[#This Row],[Total_Household_Income]]-Global_Household_Financial_Dyna[[#This Row],[Estimated_Taxes]]</f>
        <v>5562.7</v>
      </c>
      <c r="L4346" s="1">
        <f>Global_Household_Financial_Dyna[[#This Row],[Monthly_Savings]]/Global_Household_Financial_Dyna[[#This Row],[Net Income]]</f>
        <v>0.34201197260323224</v>
      </c>
      <c r="M4346" s="2">
        <f>Global_Household_Financial_Dyna[[#This Row],[Monthly_Expenses]]/Global_Household_Financial_Dyna[[#This Row],[Net Income]]</f>
        <v>0.65798802739676776</v>
      </c>
      <c r="N4346" t="str">
        <f>IF(Global_Household_Financial_Dyna[[#This Row],[Monthly_Savings]]&lt;0,"High Risk", IF(Global_Household_Financial_Dyna[[#This Row],[Savings Rate%]]&lt;0.1, "Medium", "Safe"))</f>
        <v>Safe</v>
      </c>
      <c r="O4346">
        <f>Global_Household_Financial_Dyna[[#This Row],[Total_Household_Income]]/Global_Household_Financial_Dyna[[#This Row],[Family_Size]]</f>
        <v>1324.4514285714286</v>
      </c>
      <c r="P4346" s="2">
        <f t="shared" si="134"/>
        <v>0.15879799892000862</v>
      </c>
      <c r="Q4346" s="2">
        <f t="shared" si="135"/>
        <v>0.18321397368322362</v>
      </c>
      <c r="R4346" s="2" t="str">
        <f>IF(Global_Household_Financial_Dyna[[#This Row],[Vs country_Average]]&lt;-0.2, "Underperformer", IF(Global_Household_Financial_Dyna[[#This Row],[Vs country_Average]]&gt;0.2, "Outperformer", "Normal"))</f>
        <v>Normal</v>
      </c>
      <c r="S43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1902.51</v>
      </c>
      <c r="T43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1902.51</v>
      </c>
      <c r="U43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1902.51</v>
      </c>
      <c r="V43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1902.51</v>
      </c>
    </row>
    <row r="4347" spans="1:22" x14ac:dyDescent="0.3">
      <c r="A4347">
        <v>4359</v>
      </c>
      <c r="B4347" t="s">
        <v>16</v>
      </c>
      <c r="C4347" t="s">
        <v>17</v>
      </c>
      <c r="D4347">
        <v>8</v>
      </c>
      <c r="E4347">
        <v>3</v>
      </c>
      <c r="F4347">
        <v>4301.55</v>
      </c>
      <c r="G4347">
        <v>10321.67</v>
      </c>
      <c r="H4347">
        <v>4128.67</v>
      </c>
      <c r="I4347">
        <v>5250.88</v>
      </c>
      <c r="J4347">
        <v>942.13</v>
      </c>
      <c r="K4347">
        <f>Global_Household_Financial_Dyna[[#This Row],[Total_Household_Income]]-Global_Household_Financial_Dyna[[#This Row],[Estimated_Taxes]]</f>
        <v>6193</v>
      </c>
      <c r="L4347" s="1">
        <f>Global_Household_Financial_Dyna[[#This Row],[Monthly_Savings]]/Global_Household_Financial_Dyna[[#This Row],[Net Income]]</f>
        <v>0.15212820926852899</v>
      </c>
      <c r="M4347" s="2">
        <f>Global_Household_Financial_Dyna[[#This Row],[Monthly_Expenses]]/Global_Household_Financial_Dyna[[#This Row],[Net Income]]</f>
        <v>0.8478734054577749</v>
      </c>
      <c r="N4347" t="str">
        <f>IF(Global_Household_Financial_Dyna[[#This Row],[Monthly_Savings]]&lt;0,"High Risk", IF(Global_Household_Financial_Dyna[[#This Row],[Savings Rate%]]&lt;0.1, "Medium", "Safe"))</f>
        <v>Safe</v>
      </c>
      <c r="O4347">
        <f>Global_Household_Financial_Dyna[[#This Row],[Total_Household_Income]]/Global_Household_Financial_Dyna[[#This Row],[Family_Size]]</f>
        <v>1290.20875</v>
      </c>
      <c r="P4347" s="2">
        <f t="shared" si="134"/>
        <v>0.15879799892000862</v>
      </c>
      <c r="Q4347" s="2">
        <f t="shared" si="135"/>
        <v>-6.6697896514796295E-3</v>
      </c>
      <c r="R4347" s="2" t="str">
        <f>IF(Global_Household_Financial_Dyna[[#This Row],[Vs country_Average]]&lt;-0.2, "Underperformer", IF(Global_Household_Financial_Dyna[[#This Row],[Vs country_Average]]&gt;0.2, "Outperformer", "Normal"))</f>
        <v>Normal</v>
      </c>
      <c r="S43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942.13</v>
      </c>
      <c r="T43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942.13</v>
      </c>
      <c r="U43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942.13</v>
      </c>
      <c r="V43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942.13</v>
      </c>
    </row>
    <row r="4348" spans="1:22" x14ac:dyDescent="0.3">
      <c r="A4348">
        <v>4360</v>
      </c>
      <c r="B4348" t="s">
        <v>18</v>
      </c>
      <c r="C4348" t="s">
        <v>19</v>
      </c>
      <c r="D4348">
        <v>5</v>
      </c>
      <c r="E4348">
        <v>3</v>
      </c>
      <c r="F4348">
        <v>3331.01</v>
      </c>
      <c r="G4348">
        <v>6861.68</v>
      </c>
      <c r="H4348">
        <v>1509.57</v>
      </c>
      <c r="I4348">
        <v>4015.77</v>
      </c>
      <c r="J4348">
        <v>1336.34</v>
      </c>
      <c r="K4348">
        <f>Global_Household_Financial_Dyna[[#This Row],[Total_Household_Income]]-Global_Household_Financial_Dyna[[#This Row],[Estimated_Taxes]]</f>
        <v>5352.1100000000006</v>
      </c>
      <c r="L4348" s="1">
        <f>Global_Household_Financial_Dyna[[#This Row],[Monthly_Savings]]/Global_Household_Financial_Dyna[[#This Row],[Net Income]]</f>
        <v>0.24968470378972027</v>
      </c>
      <c r="M4348" s="2">
        <f>Global_Household_Financial_Dyna[[#This Row],[Monthly_Expenses]]/Global_Household_Financial_Dyna[[#This Row],[Net Income]]</f>
        <v>0.75031529621027959</v>
      </c>
      <c r="N4348" t="str">
        <f>IF(Global_Household_Financial_Dyna[[#This Row],[Monthly_Savings]]&lt;0,"High Risk", IF(Global_Household_Financial_Dyna[[#This Row],[Savings Rate%]]&lt;0.1, "Medium", "Safe"))</f>
        <v>Safe</v>
      </c>
      <c r="O4348">
        <f>Global_Household_Financial_Dyna[[#This Row],[Total_Household_Income]]/Global_Household_Financial_Dyna[[#This Row],[Family_Size]]</f>
        <v>1372.336</v>
      </c>
      <c r="P4348" s="2">
        <f t="shared" si="134"/>
        <v>0.32336204947805613</v>
      </c>
      <c r="Q4348" s="2">
        <f t="shared" si="135"/>
        <v>-7.3677345688335866E-2</v>
      </c>
      <c r="R4348" s="2" t="str">
        <f>IF(Global_Household_Financial_Dyna[[#This Row],[Vs country_Average]]&lt;-0.2, "Underperformer", IF(Global_Household_Financial_Dyna[[#This Row],[Vs country_Average]]&gt;0.2, "Outperformer", "Normal"))</f>
        <v>Normal</v>
      </c>
      <c r="S43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1336.34</v>
      </c>
      <c r="T43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1336.34</v>
      </c>
      <c r="U43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1336.34</v>
      </c>
      <c r="V43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1336.34</v>
      </c>
    </row>
    <row r="4349" spans="1:22" x14ac:dyDescent="0.3">
      <c r="A4349">
        <v>4361</v>
      </c>
      <c r="B4349" t="s">
        <v>18</v>
      </c>
      <c r="C4349" t="s">
        <v>20</v>
      </c>
      <c r="D4349">
        <v>7</v>
      </c>
      <c r="E4349">
        <v>1</v>
      </c>
      <c r="F4349">
        <v>3461.57</v>
      </c>
      <c r="G4349">
        <v>3461.57</v>
      </c>
      <c r="H4349">
        <v>761.54</v>
      </c>
      <c r="I4349">
        <v>3268.26</v>
      </c>
      <c r="J4349">
        <v>-568.24</v>
      </c>
      <c r="K4349">
        <f>Global_Household_Financial_Dyna[[#This Row],[Total_Household_Income]]-Global_Household_Financial_Dyna[[#This Row],[Estimated_Taxes]]</f>
        <v>2700.03</v>
      </c>
      <c r="L4349" s="1">
        <f>Global_Household_Financial_Dyna[[#This Row],[Monthly_Savings]]/Global_Household_Financial_Dyna[[#This Row],[Net Income]]</f>
        <v>-0.21045692084902759</v>
      </c>
      <c r="M4349" s="2">
        <f>Global_Household_Financial_Dyna[[#This Row],[Monthly_Expenses]]/Global_Household_Financial_Dyna[[#This Row],[Net Income]]</f>
        <v>1.2104532171864757</v>
      </c>
      <c r="N4349" t="str">
        <f>IF(Global_Household_Financial_Dyna[[#This Row],[Monthly_Savings]]&lt;0,"High Risk", IF(Global_Household_Financial_Dyna[[#This Row],[Savings Rate%]]&lt;0.1, "Medium", "Safe"))</f>
        <v>High Risk</v>
      </c>
      <c r="O4349">
        <f>Global_Household_Financial_Dyna[[#This Row],[Total_Household_Income]]/Global_Household_Financial_Dyna[[#This Row],[Family_Size]]</f>
        <v>494.51000000000005</v>
      </c>
      <c r="P4349" s="2">
        <f t="shared" si="134"/>
        <v>0.32336204947805613</v>
      </c>
      <c r="Q4349" s="2">
        <f t="shared" si="135"/>
        <v>-0.5338189703270837</v>
      </c>
      <c r="R4349" s="2" t="str">
        <f>IF(Global_Household_Financial_Dyna[[#This Row],[Vs country_Average]]&lt;-0.2, "Underperformer", IF(Global_Household_Financial_Dyna[[#This Row],[Vs country_Average]]&gt;0.2, "Outperformer", "Normal"))</f>
        <v>Underperformer</v>
      </c>
      <c r="S43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-404.827</v>
      </c>
      <c r="T43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-241.41399999999999</v>
      </c>
      <c r="U43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-78.000999999999976</v>
      </c>
      <c r="V43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85.412000000000035</v>
      </c>
    </row>
    <row r="4350" spans="1:22" x14ac:dyDescent="0.3">
      <c r="A4350">
        <v>4362</v>
      </c>
      <c r="B4350" t="s">
        <v>16</v>
      </c>
      <c r="C4350" t="s">
        <v>17</v>
      </c>
      <c r="D4350">
        <v>3</v>
      </c>
      <c r="E4350">
        <v>1</v>
      </c>
      <c r="F4350">
        <v>3479.27</v>
      </c>
      <c r="G4350">
        <v>3479.27</v>
      </c>
      <c r="H4350">
        <v>1217.74</v>
      </c>
      <c r="I4350">
        <v>2653.09</v>
      </c>
      <c r="J4350">
        <v>-391.57</v>
      </c>
      <c r="K4350">
        <f>Global_Household_Financial_Dyna[[#This Row],[Total_Household_Income]]-Global_Household_Financial_Dyna[[#This Row],[Estimated_Taxes]]</f>
        <v>2261.5299999999997</v>
      </c>
      <c r="L4350" s="1">
        <f>Global_Household_Financial_Dyna[[#This Row],[Monthly_Savings]]/Global_Household_Financial_Dyna[[#This Row],[Net Income]]</f>
        <v>-0.17314384509601907</v>
      </c>
      <c r="M4350" s="2">
        <f>Global_Household_Financial_Dyna[[#This Row],[Monthly_Expenses]]/Global_Household_Financial_Dyna[[#This Row],[Net Income]]</f>
        <v>1.1731394233107677</v>
      </c>
      <c r="N4350" t="str">
        <f>IF(Global_Household_Financial_Dyna[[#This Row],[Monthly_Savings]]&lt;0,"High Risk", IF(Global_Household_Financial_Dyna[[#This Row],[Savings Rate%]]&lt;0.1, "Medium", "Safe"))</f>
        <v>High Risk</v>
      </c>
      <c r="O4350">
        <f>Global_Household_Financial_Dyna[[#This Row],[Total_Household_Income]]/Global_Household_Financial_Dyna[[#This Row],[Family_Size]]</f>
        <v>1159.7566666666667</v>
      </c>
      <c r="P4350" s="2">
        <f t="shared" si="134"/>
        <v>0.15879799892000862</v>
      </c>
      <c r="Q4350" s="2">
        <f t="shared" si="135"/>
        <v>-0.33194184401602767</v>
      </c>
      <c r="R4350" s="2" t="str">
        <f>IF(Global_Household_Financial_Dyna[[#This Row],[Vs country_Average]]&lt;-0.2, "Underperformer", IF(Global_Household_Financial_Dyna[[#This Row],[Vs country_Average]]&gt;0.2, "Outperformer", "Normal"))</f>
        <v>Underperformer</v>
      </c>
      <c r="S43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-258.91549999999995</v>
      </c>
      <c r="T43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-126.26099999999997</v>
      </c>
      <c r="U43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6.3935000000000173</v>
      </c>
      <c r="V43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139.04800000000006</v>
      </c>
    </row>
    <row r="4351" spans="1:22" x14ac:dyDescent="0.3">
      <c r="A4351">
        <v>4363</v>
      </c>
      <c r="B4351" t="s">
        <v>14</v>
      </c>
      <c r="C4351" t="s">
        <v>15</v>
      </c>
      <c r="D4351">
        <v>6</v>
      </c>
      <c r="E4351">
        <v>3</v>
      </c>
      <c r="F4351">
        <v>1871.3</v>
      </c>
      <c r="G4351">
        <v>4075.01</v>
      </c>
      <c r="H4351">
        <v>611.25</v>
      </c>
      <c r="I4351">
        <v>1794.03</v>
      </c>
      <c r="J4351">
        <v>1669.73</v>
      </c>
      <c r="K4351">
        <f>Global_Household_Financial_Dyna[[#This Row],[Total_Household_Income]]-Global_Household_Financial_Dyna[[#This Row],[Estimated_Taxes]]</f>
        <v>3463.76</v>
      </c>
      <c r="L4351" s="1">
        <f>Global_Household_Financial_Dyna[[#This Row],[Monthly_Savings]]/Global_Household_Financial_Dyna[[#This Row],[Net Income]]</f>
        <v>0.48205707092870176</v>
      </c>
      <c r="M4351" s="2">
        <f>Global_Household_Financial_Dyna[[#This Row],[Monthly_Expenses]]/Global_Household_Financial_Dyna[[#This Row],[Net Income]]</f>
        <v>0.51794292907129824</v>
      </c>
      <c r="N4351" t="str">
        <f>IF(Global_Household_Financial_Dyna[[#This Row],[Monthly_Savings]]&lt;0,"High Risk", IF(Global_Household_Financial_Dyna[[#This Row],[Savings Rate%]]&lt;0.1, "Medium", "Safe"))</f>
        <v>Safe</v>
      </c>
      <c r="O4351">
        <f>Global_Household_Financial_Dyna[[#This Row],[Total_Household_Income]]/Global_Household_Financial_Dyna[[#This Row],[Family_Size]]</f>
        <v>679.16833333333341</v>
      </c>
      <c r="P4351" s="2">
        <f t="shared" si="134"/>
        <v>0.39788995363055785</v>
      </c>
      <c r="Q4351" s="2">
        <f t="shared" si="135"/>
        <v>8.4167117298143912E-2</v>
      </c>
      <c r="R4351" s="2" t="str">
        <f>IF(Global_Household_Financial_Dyna[[#This Row],[Vs country_Average]]&lt;-0.2, "Underperformer", IF(Global_Household_Financial_Dyna[[#This Row],[Vs country_Average]]&gt;0.2, "Outperformer", "Normal"))</f>
        <v>Normal</v>
      </c>
      <c r="S43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1669.73</v>
      </c>
      <c r="T43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1669.73</v>
      </c>
      <c r="U43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1669.73</v>
      </c>
      <c r="V43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1669.73</v>
      </c>
    </row>
    <row r="4352" spans="1:22" x14ac:dyDescent="0.3">
      <c r="A4352">
        <v>4364</v>
      </c>
      <c r="B4352" t="s">
        <v>16</v>
      </c>
      <c r="C4352" t="s">
        <v>17</v>
      </c>
      <c r="D4352">
        <v>5</v>
      </c>
      <c r="E4352">
        <v>3</v>
      </c>
      <c r="F4352">
        <v>4976.7700000000004</v>
      </c>
      <c r="G4352">
        <v>10380.209999999999</v>
      </c>
      <c r="H4352">
        <v>4152.08</v>
      </c>
      <c r="I4352">
        <v>4422.8999999999996</v>
      </c>
      <c r="J4352">
        <v>1805.23</v>
      </c>
      <c r="K4352">
        <f>Global_Household_Financial_Dyna[[#This Row],[Total_Household_Income]]-Global_Household_Financial_Dyna[[#This Row],[Estimated_Taxes]]</f>
        <v>6228.1299999999992</v>
      </c>
      <c r="L4352" s="1">
        <f>Global_Household_Financial_Dyna[[#This Row],[Monthly_Savings]]/Global_Household_Financial_Dyna[[#This Row],[Net Income]]</f>
        <v>0.2898510467829028</v>
      </c>
      <c r="M4352" s="2">
        <f>Global_Household_Financial_Dyna[[#This Row],[Monthly_Expenses]]/Global_Household_Financial_Dyna[[#This Row],[Net Income]]</f>
        <v>0.71014895321709726</v>
      </c>
      <c r="N4352" t="str">
        <f>IF(Global_Household_Financial_Dyna[[#This Row],[Monthly_Savings]]&lt;0,"High Risk", IF(Global_Household_Financial_Dyna[[#This Row],[Savings Rate%]]&lt;0.1, "Medium", "Safe"))</f>
        <v>Safe</v>
      </c>
      <c r="O4352">
        <f>Global_Household_Financial_Dyna[[#This Row],[Total_Household_Income]]/Global_Household_Financial_Dyna[[#This Row],[Family_Size]]</f>
        <v>2076.0419999999999</v>
      </c>
      <c r="P4352" s="2">
        <f t="shared" si="134"/>
        <v>0.15879799892000862</v>
      </c>
      <c r="Q4352" s="2">
        <f t="shared" si="135"/>
        <v>0.13105304786289418</v>
      </c>
      <c r="R4352" s="2" t="str">
        <f>IF(Global_Household_Financial_Dyna[[#This Row],[Vs country_Average]]&lt;-0.2, "Underperformer", IF(Global_Household_Financial_Dyna[[#This Row],[Vs country_Average]]&gt;0.2, "Outperformer", "Normal"))</f>
        <v>Normal</v>
      </c>
      <c r="S43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1805.23</v>
      </c>
      <c r="T43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1805.23</v>
      </c>
      <c r="U43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1805.23</v>
      </c>
      <c r="V43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1805.23</v>
      </c>
    </row>
    <row r="4353" spans="1:22" x14ac:dyDescent="0.3">
      <c r="A4353">
        <v>4365</v>
      </c>
      <c r="B4353" t="s">
        <v>18</v>
      </c>
      <c r="C4353" t="s">
        <v>19</v>
      </c>
      <c r="D4353">
        <v>7</v>
      </c>
      <c r="E4353">
        <v>2</v>
      </c>
      <c r="F4353">
        <v>2634.89</v>
      </c>
      <c r="G4353">
        <v>4649.43</v>
      </c>
      <c r="H4353">
        <v>1022.87</v>
      </c>
      <c r="I4353">
        <v>4212.72</v>
      </c>
      <c r="J4353">
        <v>-586.16999999999996</v>
      </c>
      <c r="K4353">
        <f>Global_Household_Financial_Dyna[[#This Row],[Total_Household_Income]]-Global_Household_Financial_Dyna[[#This Row],[Estimated_Taxes]]</f>
        <v>3626.5600000000004</v>
      </c>
      <c r="L4353" s="1">
        <f>Global_Household_Financial_Dyna[[#This Row],[Monthly_Savings]]/Global_Household_Financial_Dyna[[#This Row],[Net Income]]</f>
        <v>-0.16163251125033087</v>
      </c>
      <c r="M4353" s="2">
        <f>Global_Household_Financial_Dyna[[#This Row],[Monthly_Expenses]]/Global_Household_Financial_Dyna[[#This Row],[Net Income]]</f>
        <v>1.1616297538162887</v>
      </c>
      <c r="N4353" t="str">
        <f>IF(Global_Household_Financial_Dyna[[#This Row],[Monthly_Savings]]&lt;0,"High Risk", IF(Global_Household_Financial_Dyna[[#This Row],[Savings Rate%]]&lt;0.1, "Medium", "Safe"))</f>
        <v>High Risk</v>
      </c>
      <c r="O4353">
        <f>Global_Household_Financial_Dyna[[#This Row],[Total_Household_Income]]/Global_Household_Financial_Dyna[[#This Row],[Family_Size]]</f>
        <v>664.20428571428579</v>
      </c>
      <c r="P4353" s="2">
        <f t="shared" si="134"/>
        <v>0.32336204947805613</v>
      </c>
      <c r="Q4353" s="2">
        <f t="shared" si="135"/>
        <v>-0.48499456072838698</v>
      </c>
      <c r="R4353" s="2" t="str">
        <f>IF(Global_Household_Financial_Dyna[[#This Row],[Vs country_Average]]&lt;-0.2, "Underperformer", IF(Global_Household_Financial_Dyna[[#This Row],[Vs country_Average]]&gt;0.2, "Outperformer", "Normal"))</f>
        <v>Underperformer</v>
      </c>
      <c r="S43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-375.53399999999993</v>
      </c>
      <c r="T43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-164.89799999999985</v>
      </c>
      <c r="U43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45.73800000000017</v>
      </c>
      <c r="V43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256.37400000000025</v>
      </c>
    </row>
    <row r="4354" spans="1:22" x14ac:dyDescent="0.3">
      <c r="A4354">
        <v>4366</v>
      </c>
      <c r="B4354" t="s">
        <v>16</v>
      </c>
      <c r="C4354" t="s">
        <v>21</v>
      </c>
      <c r="D4354">
        <v>5</v>
      </c>
      <c r="E4354">
        <v>3</v>
      </c>
      <c r="F4354">
        <v>3154.82</v>
      </c>
      <c r="G4354">
        <v>7322.73</v>
      </c>
      <c r="H4354">
        <v>2562.96</v>
      </c>
      <c r="I4354">
        <v>2689.4</v>
      </c>
      <c r="J4354">
        <v>2070.37</v>
      </c>
      <c r="K4354">
        <f>Global_Household_Financial_Dyna[[#This Row],[Total_Household_Income]]-Global_Household_Financial_Dyna[[#This Row],[Estimated_Taxes]]</f>
        <v>4759.7699999999995</v>
      </c>
      <c r="L4354" s="1">
        <f>Global_Household_Financial_Dyna[[#This Row],[Monthly_Savings]]/Global_Household_Financial_Dyna[[#This Row],[Net Income]]</f>
        <v>0.43497269826063029</v>
      </c>
      <c r="M4354" s="2">
        <f>Global_Household_Financial_Dyna[[#This Row],[Monthly_Expenses]]/Global_Household_Financial_Dyna[[#This Row],[Net Income]]</f>
        <v>0.56502730173936988</v>
      </c>
      <c r="N4354" t="str">
        <f>IF(Global_Household_Financial_Dyna[[#This Row],[Monthly_Savings]]&lt;0,"High Risk", IF(Global_Household_Financial_Dyna[[#This Row],[Savings Rate%]]&lt;0.1, "Medium", "Safe"))</f>
        <v>Safe</v>
      </c>
      <c r="O4354">
        <f>Global_Household_Financial_Dyna[[#This Row],[Total_Household_Income]]/Global_Household_Financial_Dyna[[#This Row],[Family_Size]]</f>
        <v>1464.5459999999998</v>
      </c>
      <c r="P4354" s="2">
        <f t="shared" ref="P4354:P4417" si="136">AVERAGEIF($B$2:$B$4986,$B4354,$L$2:$L$4986)</f>
        <v>0.15879799892000862</v>
      </c>
      <c r="Q4354" s="2">
        <f t="shared" ref="Q4354:Q4417" si="137">L4354-P4354</f>
        <v>0.27617469934062167</v>
      </c>
      <c r="R4354" s="2" t="str">
        <f>IF(Global_Household_Financial_Dyna[[#This Row],[Vs country_Average]]&lt;-0.2, "Underperformer", IF(Global_Household_Financial_Dyna[[#This Row],[Vs country_Average]]&gt;0.2, "Outperformer", "Normal"))</f>
        <v>Outperformer</v>
      </c>
      <c r="S43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2070.37</v>
      </c>
      <c r="T43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2070.37</v>
      </c>
      <c r="U43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2070.37</v>
      </c>
      <c r="V43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2070.37</v>
      </c>
    </row>
    <row r="4355" spans="1:22" x14ac:dyDescent="0.3">
      <c r="A4355">
        <v>4367</v>
      </c>
      <c r="B4355" t="s">
        <v>18</v>
      </c>
      <c r="C4355" t="s">
        <v>19</v>
      </c>
      <c r="D4355">
        <v>4</v>
      </c>
      <c r="E4355">
        <v>3</v>
      </c>
      <c r="F4355">
        <v>5048.78</v>
      </c>
      <c r="G4355">
        <v>13337.5</v>
      </c>
      <c r="H4355">
        <v>3601.13</v>
      </c>
      <c r="I4355">
        <v>2244.8000000000002</v>
      </c>
      <c r="J4355">
        <v>7491.58</v>
      </c>
      <c r="K4355">
        <f>Global_Household_Financial_Dyna[[#This Row],[Total_Household_Income]]-Global_Household_Financial_Dyna[[#This Row],[Estimated_Taxes]]</f>
        <v>9736.369999999999</v>
      </c>
      <c r="L4355" s="1">
        <f>Global_Household_Financial_Dyna[[#This Row],[Monthly_Savings]]/Global_Household_Financial_Dyna[[#This Row],[Net Income]]</f>
        <v>0.76944282109246065</v>
      </c>
      <c r="M4355" s="2">
        <f>Global_Household_Financial_Dyna[[#This Row],[Monthly_Expenses]]/Global_Household_Financial_Dyna[[#This Row],[Net Income]]</f>
        <v>0.23055820598436588</v>
      </c>
      <c r="N4355" t="str">
        <f>IF(Global_Household_Financial_Dyna[[#This Row],[Monthly_Savings]]&lt;0,"High Risk", IF(Global_Household_Financial_Dyna[[#This Row],[Savings Rate%]]&lt;0.1, "Medium", "Safe"))</f>
        <v>Safe</v>
      </c>
      <c r="O4355">
        <f>Global_Household_Financial_Dyna[[#This Row],[Total_Household_Income]]/Global_Household_Financial_Dyna[[#This Row],[Family_Size]]</f>
        <v>3334.375</v>
      </c>
      <c r="P4355" s="2">
        <f t="shared" si="136"/>
        <v>0.32336204947805613</v>
      </c>
      <c r="Q4355" s="2">
        <f t="shared" si="137"/>
        <v>0.44608077161440451</v>
      </c>
      <c r="R4355" s="2" t="str">
        <f>IF(Global_Household_Financial_Dyna[[#This Row],[Vs country_Average]]&lt;-0.2, "Underperformer", IF(Global_Household_Financial_Dyna[[#This Row],[Vs country_Average]]&gt;0.2, "Outperformer", "Normal"))</f>
        <v>Outperformer</v>
      </c>
      <c r="S43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7491.58</v>
      </c>
      <c r="T43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7491.58</v>
      </c>
      <c r="U43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7491.58</v>
      </c>
      <c r="V43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7491.58</v>
      </c>
    </row>
    <row r="4356" spans="1:22" x14ac:dyDescent="0.3">
      <c r="A4356">
        <v>4368</v>
      </c>
      <c r="B4356" t="s">
        <v>10</v>
      </c>
      <c r="C4356" t="s">
        <v>11</v>
      </c>
      <c r="D4356">
        <v>2</v>
      </c>
      <c r="E4356">
        <v>1</v>
      </c>
      <c r="F4356">
        <v>826.03</v>
      </c>
      <c r="G4356">
        <v>826.03</v>
      </c>
      <c r="H4356">
        <v>82.6</v>
      </c>
      <c r="I4356">
        <v>414.73</v>
      </c>
      <c r="J4356">
        <v>328.69</v>
      </c>
      <c r="K4356">
        <f>Global_Household_Financial_Dyna[[#This Row],[Total_Household_Income]]-Global_Household_Financial_Dyna[[#This Row],[Estimated_Taxes]]</f>
        <v>743.43</v>
      </c>
      <c r="L4356" s="1">
        <f>Global_Household_Financial_Dyna[[#This Row],[Monthly_Savings]]/Global_Household_Financial_Dyna[[#This Row],[Net Income]]</f>
        <v>0.44212636024911561</v>
      </c>
      <c r="M4356" s="2">
        <f>Global_Household_Financial_Dyna[[#This Row],[Monthly_Expenses]]/Global_Household_Financial_Dyna[[#This Row],[Net Income]]</f>
        <v>0.55786018858534103</v>
      </c>
      <c r="N4356" t="str">
        <f>IF(Global_Household_Financial_Dyna[[#This Row],[Monthly_Savings]]&lt;0,"High Risk", IF(Global_Household_Financial_Dyna[[#This Row],[Savings Rate%]]&lt;0.1, "Medium", "Safe"))</f>
        <v>Safe</v>
      </c>
      <c r="O4356">
        <f>Global_Household_Financial_Dyna[[#This Row],[Total_Household_Income]]/Global_Household_Financial_Dyna[[#This Row],[Family_Size]]</f>
        <v>413.01499999999999</v>
      </c>
      <c r="P4356" s="2">
        <f t="shared" si="136"/>
        <v>0.42077341556833553</v>
      </c>
      <c r="Q4356" s="2">
        <f t="shared" si="137"/>
        <v>2.1352944680780084E-2</v>
      </c>
      <c r="R4356" s="2" t="str">
        <f>IF(Global_Household_Financial_Dyna[[#This Row],[Vs country_Average]]&lt;-0.2, "Underperformer", IF(Global_Household_Financial_Dyna[[#This Row],[Vs country_Average]]&gt;0.2, "Outperformer", "Normal"))</f>
        <v>Normal</v>
      </c>
      <c r="S43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328.69</v>
      </c>
      <c r="T43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328.69</v>
      </c>
      <c r="U43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328.69</v>
      </c>
      <c r="V43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328.69</v>
      </c>
    </row>
    <row r="4357" spans="1:22" x14ac:dyDescent="0.3">
      <c r="A4357">
        <v>4369</v>
      </c>
      <c r="B4357" t="s">
        <v>18</v>
      </c>
      <c r="C4357" t="s">
        <v>20</v>
      </c>
      <c r="D4357">
        <v>4</v>
      </c>
      <c r="E4357">
        <v>2</v>
      </c>
      <c r="F4357">
        <v>5576.26</v>
      </c>
      <c r="G4357">
        <v>10253.799999999999</v>
      </c>
      <c r="H4357">
        <v>2768.53</v>
      </c>
      <c r="I4357">
        <v>2273.2199999999998</v>
      </c>
      <c r="J4357">
        <v>5212.0600000000004</v>
      </c>
      <c r="K4357">
        <f>Global_Household_Financial_Dyna[[#This Row],[Total_Household_Income]]-Global_Household_Financial_Dyna[[#This Row],[Estimated_Taxes]]</f>
        <v>7485.2699999999986</v>
      </c>
      <c r="L4357" s="1">
        <f>Global_Household_Financial_Dyna[[#This Row],[Monthly_Savings]]/Global_Household_Financial_Dyna[[#This Row],[Net Income]]</f>
        <v>0.69630888398147317</v>
      </c>
      <c r="M4357" s="2">
        <f>Global_Household_Financial_Dyna[[#This Row],[Monthly_Expenses]]/Global_Household_Financial_Dyna[[#This Row],[Net Income]]</f>
        <v>0.30369245197568029</v>
      </c>
      <c r="N4357" t="str">
        <f>IF(Global_Household_Financial_Dyna[[#This Row],[Monthly_Savings]]&lt;0,"High Risk", IF(Global_Household_Financial_Dyna[[#This Row],[Savings Rate%]]&lt;0.1, "Medium", "Safe"))</f>
        <v>Safe</v>
      </c>
      <c r="O4357">
        <f>Global_Household_Financial_Dyna[[#This Row],[Total_Household_Income]]/Global_Household_Financial_Dyna[[#This Row],[Family_Size]]</f>
        <v>2563.4499999999998</v>
      </c>
      <c r="P4357" s="2">
        <f t="shared" si="136"/>
        <v>0.32336204947805613</v>
      </c>
      <c r="Q4357" s="2">
        <f t="shared" si="137"/>
        <v>0.37294683450341704</v>
      </c>
      <c r="R4357" s="2" t="str">
        <f>IF(Global_Household_Financial_Dyna[[#This Row],[Vs country_Average]]&lt;-0.2, "Underperformer", IF(Global_Household_Financial_Dyna[[#This Row],[Vs country_Average]]&gt;0.2, "Outperformer", "Normal"))</f>
        <v>Outperformer</v>
      </c>
      <c r="S43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5212.0600000000004</v>
      </c>
      <c r="T43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5212.0600000000004</v>
      </c>
      <c r="U43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5212.0600000000004</v>
      </c>
      <c r="V43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5212.0600000000004</v>
      </c>
    </row>
    <row r="4358" spans="1:22" x14ac:dyDescent="0.3">
      <c r="A4358">
        <v>4370</v>
      </c>
      <c r="B4358" t="s">
        <v>18</v>
      </c>
      <c r="C4358" t="s">
        <v>20</v>
      </c>
      <c r="D4358">
        <v>1</v>
      </c>
      <c r="E4358">
        <v>1</v>
      </c>
      <c r="F4358">
        <v>3581.29</v>
      </c>
      <c r="G4358">
        <v>3581.29</v>
      </c>
      <c r="H4358">
        <v>787.88</v>
      </c>
      <c r="I4358">
        <v>1245.51</v>
      </c>
      <c r="J4358">
        <v>1547.9</v>
      </c>
      <c r="K4358">
        <f>Global_Household_Financial_Dyna[[#This Row],[Total_Household_Income]]-Global_Household_Financial_Dyna[[#This Row],[Estimated_Taxes]]</f>
        <v>2793.41</v>
      </c>
      <c r="L4358" s="1">
        <f>Global_Household_Financial_Dyna[[#This Row],[Monthly_Savings]]/Global_Household_Financial_Dyna[[#This Row],[Net Income]]</f>
        <v>0.55412560275791956</v>
      </c>
      <c r="M4358" s="2">
        <f>Global_Household_Financial_Dyna[[#This Row],[Monthly_Expenses]]/Global_Household_Financial_Dyna[[#This Row],[Net Income]]</f>
        <v>0.4458743972420805</v>
      </c>
      <c r="N4358" t="str">
        <f>IF(Global_Household_Financial_Dyna[[#This Row],[Monthly_Savings]]&lt;0,"High Risk", IF(Global_Household_Financial_Dyna[[#This Row],[Savings Rate%]]&lt;0.1, "Medium", "Safe"))</f>
        <v>Safe</v>
      </c>
      <c r="O4358">
        <f>Global_Household_Financial_Dyna[[#This Row],[Total_Household_Income]]/Global_Household_Financial_Dyna[[#This Row],[Family_Size]]</f>
        <v>3581.29</v>
      </c>
      <c r="P4358" s="2">
        <f t="shared" si="136"/>
        <v>0.32336204947805613</v>
      </c>
      <c r="Q4358" s="2">
        <f t="shared" si="137"/>
        <v>0.23076355327986342</v>
      </c>
      <c r="R4358" s="2" t="str">
        <f>IF(Global_Household_Financial_Dyna[[#This Row],[Vs country_Average]]&lt;-0.2, "Underperformer", IF(Global_Household_Financial_Dyna[[#This Row],[Vs country_Average]]&gt;0.2, "Outperformer", "Normal"))</f>
        <v>Outperformer</v>
      </c>
      <c r="S43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1547.9</v>
      </c>
      <c r="T43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1547.9</v>
      </c>
      <c r="U43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1547.9</v>
      </c>
      <c r="V43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1547.9</v>
      </c>
    </row>
    <row r="4359" spans="1:22" x14ac:dyDescent="0.3">
      <c r="A4359">
        <v>4371</v>
      </c>
      <c r="B4359" t="s">
        <v>18</v>
      </c>
      <c r="C4359" t="s">
        <v>19</v>
      </c>
      <c r="D4359">
        <v>8</v>
      </c>
      <c r="E4359">
        <v>3</v>
      </c>
      <c r="F4359">
        <v>3501.13</v>
      </c>
      <c r="G4359">
        <v>7254.95</v>
      </c>
      <c r="H4359">
        <v>1596.09</v>
      </c>
      <c r="I4359">
        <v>5305.74</v>
      </c>
      <c r="J4359">
        <v>353.12</v>
      </c>
      <c r="K4359">
        <f>Global_Household_Financial_Dyna[[#This Row],[Total_Household_Income]]-Global_Household_Financial_Dyna[[#This Row],[Estimated_Taxes]]</f>
        <v>5658.86</v>
      </c>
      <c r="L4359" s="1">
        <f>Global_Household_Financial_Dyna[[#This Row],[Monthly_Savings]]/Global_Household_Financial_Dyna[[#This Row],[Net Income]]</f>
        <v>6.2401261031373813E-2</v>
      </c>
      <c r="M4359" s="2">
        <f>Global_Household_Financial_Dyna[[#This Row],[Monthly_Expenses]]/Global_Household_Financial_Dyna[[#This Row],[Net Income]]</f>
        <v>0.93759873896862622</v>
      </c>
      <c r="N4359" t="str">
        <f>IF(Global_Household_Financial_Dyna[[#This Row],[Monthly_Savings]]&lt;0,"High Risk", IF(Global_Household_Financial_Dyna[[#This Row],[Savings Rate%]]&lt;0.1, "Medium", "Safe"))</f>
        <v>Medium</v>
      </c>
      <c r="O4359">
        <f>Global_Household_Financial_Dyna[[#This Row],[Total_Household_Income]]/Global_Household_Financial_Dyna[[#This Row],[Family_Size]]</f>
        <v>906.86874999999998</v>
      </c>
      <c r="P4359" s="2">
        <f t="shared" si="136"/>
        <v>0.32336204947805613</v>
      </c>
      <c r="Q4359" s="2">
        <f t="shared" si="137"/>
        <v>-0.2609607884466823</v>
      </c>
      <c r="R4359" s="2" t="str">
        <f>IF(Global_Household_Financial_Dyna[[#This Row],[Vs country_Average]]&lt;-0.2, "Underperformer", IF(Global_Household_Financial_Dyna[[#This Row],[Vs country_Average]]&gt;0.2, "Outperformer", "Normal"))</f>
        <v>Underperformer</v>
      </c>
      <c r="S43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353.12</v>
      </c>
      <c r="T43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353.12</v>
      </c>
      <c r="U43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353.12</v>
      </c>
      <c r="V43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353.12</v>
      </c>
    </row>
    <row r="4360" spans="1:22" x14ac:dyDescent="0.3">
      <c r="A4360">
        <v>4372</v>
      </c>
      <c r="B4360" t="s">
        <v>10</v>
      </c>
      <c r="C4360" t="s">
        <v>11</v>
      </c>
      <c r="D4360">
        <v>6</v>
      </c>
      <c r="E4360">
        <v>1</v>
      </c>
      <c r="F4360">
        <v>1153.42</v>
      </c>
      <c r="G4360">
        <v>1153.42</v>
      </c>
      <c r="H4360">
        <v>115.34</v>
      </c>
      <c r="I4360">
        <v>850.28</v>
      </c>
      <c r="J4360">
        <v>187.8</v>
      </c>
      <c r="K4360">
        <f>Global_Household_Financial_Dyna[[#This Row],[Total_Household_Income]]-Global_Household_Financial_Dyna[[#This Row],[Estimated_Taxes]]</f>
        <v>1038.0800000000002</v>
      </c>
      <c r="L4360" s="1">
        <f>Global_Household_Financial_Dyna[[#This Row],[Monthly_Savings]]/Global_Household_Financial_Dyna[[#This Row],[Net Income]]</f>
        <v>0.18091091245376079</v>
      </c>
      <c r="M4360" s="2">
        <f>Global_Household_Financial_Dyna[[#This Row],[Monthly_Expenses]]/Global_Household_Financial_Dyna[[#This Row],[Net Income]]</f>
        <v>0.8190890875462391</v>
      </c>
      <c r="N4360" t="str">
        <f>IF(Global_Household_Financial_Dyna[[#This Row],[Monthly_Savings]]&lt;0,"High Risk", IF(Global_Household_Financial_Dyna[[#This Row],[Savings Rate%]]&lt;0.1, "Medium", "Safe"))</f>
        <v>Safe</v>
      </c>
      <c r="O4360">
        <f>Global_Household_Financial_Dyna[[#This Row],[Total_Household_Income]]/Global_Household_Financial_Dyna[[#This Row],[Family_Size]]</f>
        <v>192.23666666666668</v>
      </c>
      <c r="P4360" s="2">
        <f t="shared" si="136"/>
        <v>0.42077341556833553</v>
      </c>
      <c r="Q4360" s="2">
        <f t="shared" si="137"/>
        <v>-0.23986250311457474</v>
      </c>
      <c r="R4360" s="2" t="str">
        <f>IF(Global_Household_Financial_Dyna[[#This Row],[Vs country_Average]]&lt;-0.2, "Underperformer", IF(Global_Household_Financial_Dyna[[#This Row],[Vs country_Average]]&gt;0.2, "Outperformer", "Normal"))</f>
        <v>Underperformer</v>
      </c>
      <c r="S43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187.8</v>
      </c>
      <c r="T43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187.8</v>
      </c>
      <c r="U43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187.8</v>
      </c>
      <c r="V43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187.8</v>
      </c>
    </row>
    <row r="4361" spans="1:22" x14ac:dyDescent="0.3">
      <c r="A4361">
        <v>4373</v>
      </c>
      <c r="B4361" t="s">
        <v>18</v>
      </c>
      <c r="C4361" t="s">
        <v>19</v>
      </c>
      <c r="D4361">
        <v>5</v>
      </c>
      <c r="E4361">
        <v>3</v>
      </c>
      <c r="F4361">
        <v>8007.83</v>
      </c>
      <c r="G4361">
        <v>19561.71</v>
      </c>
      <c r="H4361">
        <v>5281.66</v>
      </c>
      <c r="I4361">
        <v>3916.99</v>
      </c>
      <c r="J4361">
        <v>10363.06</v>
      </c>
      <c r="K4361">
        <f>Global_Household_Financial_Dyna[[#This Row],[Total_Household_Income]]-Global_Household_Financial_Dyna[[#This Row],[Estimated_Taxes]]</f>
        <v>14280.05</v>
      </c>
      <c r="L4361" s="1">
        <f>Global_Household_Financial_Dyna[[#This Row],[Monthly_Savings]]/Global_Household_Financial_Dyna[[#This Row],[Net Income]]</f>
        <v>0.72570194081953499</v>
      </c>
      <c r="M4361" s="2">
        <f>Global_Household_Financial_Dyna[[#This Row],[Monthly_Expenses]]/Global_Household_Financial_Dyna[[#This Row],[Net Income]]</f>
        <v>0.27429805918046507</v>
      </c>
      <c r="N4361" t="str">
        <f>IF(Global_Household_Financial_Dyna[[#This Row],[Monthly_Savings]]&lt;0,"High Risk", IF(Global_Household_Financial_Dyna[[#This Row],[Savings Rate%]]&lt;0.1, "Medium", "Safe"))</f>
        <v>Safe</v>
      </c>
      <c r="O4361">
        <f>Global_Household_Financial_Dyna[[#This Row],[Total_Household_Income]]/Global_Household_Financial_Dyna[[#This Row],[Family_Size]]</f>
        <v>3912.3419999999996</v>
      </c>
      <c r="P4361" s="2">
        <f t="shared" si="136"/>
        <v>0.32336204947805613</v>
      </c>
      <c r="Q4361" s="2">
        <f t="shared" si="137"/>
        <v>0.40233989134147885</v>
      </c>
      <c r="R4361" s="2" t="str">
        <f>IF(Global_Household_Financial_Dyna[[#This Row],[Vs country_Average]]&lt;-0.2, "Underperformer", IF(Global_Household_Financial_Dyna[[#This Row],[Vs country_Average]]&gt;0.2, "Outperformer", "Normal"))</f>
        <v>Outperformer</v>
      </c>
      <c r="S43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10363.06</v>
      </c>
      <c r="T43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10363.06</v>
      </c>
      <c r="U43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10363.06</v>
      </c>
      <c r="V43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10363.06</v>
      </c>
    </row>
    <row r="4362" spans="1:22" x14ac:dyDescent="0.3">
      <c r="A4362">
        <v>4374</v>
      </c>
      <c r="B4362" t="s">
        <v>10</v>
      </c>
      <c r="C4362" t="s">
        <v>11</v>
      </c>
      <c r="D4362">
        <v>7</v>
      </c>
      <c r="E4362">
        <v>3</v>
      </c>
      <c r="F4362">
        <v>533.69000000000005</v>
      </c>
      <c r="G4362">
        <v>1151.77</v>
      </c>
      <c r="H4362">
        <v>115.18</v>
      </c>
      <c r="I4362">
        <v>656.22</v>
      </c>
      <c r="J4362">
        <v>380.38</v>
      </c>
      <c r="K4362">
        <f>Global_Household_Financial_Dyna[[#This Row],[Total_Household_Income]]-Global_Household_Financial_Dyna[[#This Row],[Estimated_Taxes]]</f>
        <v>1036.5899999999999</v>
      </c>
      <c r="L4362" s="1">
        <f>Global_Household_Financial_Dyna[[#This Row],[Monthly_Savings]]/Global_Household_Financial_Dyna[[#This Row],[Net Income]]</f>
        <v>0.36695318303282881</v>
      </c>
      <c r="M4362" s="2">
        <f>Global_Household_Financial_Dyna[[#This Row],[Monthly_Expenses]]/Global_Household_Financial_Dyna[[#This Row],[Net Income]]</f>
        <v>0.63305646398286697</v>
      </c>
      <c r="N4362" t="str">
        <f>IF(Global_Household_Financial_Dyna[[#This Row],[Monthly_Savings]]&lt;0,"High Risk", IF(Global_Household_Financial_Dyna[[#This Row],[Savings Rate%]]&lt;0.1, "Medium", "Safe"))</f>
        <v>Safe</v>
      </c>
      <c r="O4362">
        <f>Global_Household_Financial_Dyna[[#This Row],[Total_Household_Income]]/Global_Household_Financial_Dyna[[#This Row],[Family_Size]]</f>
        <v>164.53857142857143</v>
      </c>
      <c r="P4362" s="2">
        <f t="shared" si="136"/>
        <v>0.42077341556833553</v>
      </c>
      <c r="Q4362" s="2">
        <f t="shared" si="137"/>
        <v>-5.3820232535506718E-2</v>
      </c>
      <c r="R4362" s="2" t="str">
        <f>IF(Global_Household_Financial_Dyna[[#This Row],[Vs country_Average]]&lt;-0.2, "Underperformer", IF(Global_Household_Financial_Dyna[[#This Row],[Vs country_Average]]&gt;0.2, "Outperformer", "Normal"))</f>
        <v>Normal</v>
      </c>
      <c r="S43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380.38</v>
      </c>
      <c r="T43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380.38</v>
      </c>
      <c r="U43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380.38</v>
      </c>
      <c r="V43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380.38</v>
      </c>
    </row>
    <row r="4363" spans="1:22" x14ac:dyDescent="0.3">
      <c r="A4363">
        <v>4375</v>
      </c>
      <c r="B4363" t="s">
        <v>16</v>
      </c>
      <c r="C4363" t="s">
        <v>21</v>
      </c>
      <c r="D4363">
        <v>8</v>
      </c>
      <c r="E4363">
        <v>3</v>
      </c>
      <c r="F4363">
        <v>4749.7700000000004</v>
      </c>
      <c r="G4363">
        <v>10495.68</v>
      </c>
      <c r="H4363">
        <v>4198.2700000000004</v>
      </c>
      <c r="I4363">
        <v>4245.26</v>
      </c>
      <c r="J4363">
        <v>2052.15</v>
      </c>
      <c r="K4363">
        <f>Global_Household_Financial_Dyna[[#This Row],[Total_Household_Income]]-Global_Household_Financial_Dyna[[#This Row],[Estimated_Taxes]]</f>
        <v>6297.41</v>
      </c>
      <c r="L4363" s="1">
        <f>Global_Household_Financial_Dyna[[#This Row],[Monthly_Savings]]/Global_Household_Financial_Dyna[[#This Row],[Net Income]]</f>
        <v>0.32587206486476189</v>
      </c>
      <c r="M4363" s="2">
        <f>Global_Household_Financial_Dyna[[#This Row],[Monthly_Expenses]]/Global_Household_Financial_Dyna[[#This Row],[Net Income]]</f>
        <v>0.67412793513523817</v>
      </c>
      <c r="N4363" t="str">
        <f>IF(Global_Household_Financial_Dyna[[#This Row],[Monthly_Savings]]&lt;0,"High Risk", IF(Global_Household_Financial_Dyna[[#This Row],[Savings Rate%]]&lt;0.1, "Medium", "Safe"))</f>
        <v>Safe</v>
      </c>
      <c r="O4363">
        <f>Global_Household_Financial_Dyna[[#This Row],[Total_Household_Income]]/Global_Household_Financial_Dyna[[#This Row],[Family_Size]]</f>
        <v>1311.96</v>
      </c>
      <c r="P4363" s="2">
        <f t="shared" si="136"/>
        <v>0.15879799892000862</v>
      </c>
      <c r="Q4363" s="2">
        <f t="shared" si="137"/>
        <v>0.16707406594475327</v>
      </c>
      <c r="R4363" s="2" t="str">
        <f>IF(Global_Household_Financial_Dyna[[#This Row],[Vs country_Average]]&lt;-0.2, "Underperformer", IF(Global_Household_Financial_Dyna[[#This Row],[Vs country_Average]]&gt;0.2, "Outperformer", "Normal"))</f>
        <v>Normal</v>
      </c>
      <c r="S43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2052.15</v>
      </c>
      <c r="T43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2052.15</v>
      </c>
      <c r="U43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2052.15</v>
      </c>
      <c r="V43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2052.15</v>
      </c>
    </row>
    <row r="4364" spans="1:22" x14ac:dyDescent="0.3">
      <c r="A4364">
        <v>4376</v>
      </c>
      <c r="B4364" t="s">
        <v>10</v>
      </c>
      <c r="C4364" t="s">
        <v>11</v>
      </c>
      <c r="D4364">
        <v>2</v>
      </c>
      <c r="E4364">
        <v>1</v>
      </c>
      <c r="F4364">
        <v>940.12</v>
      </c>
      <c r="G4364">
        <v>940.12</v>
      </c>
      <c r="H4364">
        <v>94.01</v>
      </c>
      <c r="I4364">
        <v>467.92</v>
      </c>
      <c r="J4364">
        <v>378.19</v>
      </c>
      <c r="K4364">
        <f>Global_Household_Financial_Dyna[[#This Row],[Total_Household_Income]]-Global_Household_Financial_Dyna[[#This Row],[Estimated_Taxes]]</f>
        <v>846.11</v>
      </c>
      <c r="L4364" s="1">
        <f>Global_Household_Financial_Dyna[[#This Row],[Monthly_Savings]]/Global_Household_Financial_Dyna[[#This Row],[Net Income]]</f>
        <v>0.44697497961257993</v>
      </c>
      <c r="M4364" s="2">
        <f>Global_Household_Financial_Dyna[[#This Row],[Monthly_Expenses]]/Global_Household_Financial_Dyna[[#This Row],[Net Income]]</f>
        <v>0.55302502038742007</v>
      </c>
      <c r="N4364" t="str">
        <f>IF(Global_Household_Financial_Dyna[[#This Row],[Monthly_Savings]]&lt;0,"High Risk", IF(Global_Household_Financial_Dyna[[#This Row],[Savings Rate%]]&lt;0.1, "Medium", "Safe"))</f>
        <v>Safe</v>
      </c>
      <c r="O4364">
        <f>Global_Household_Financial_Dyna[[#This Row],[Total_Household_Income]]/Global_Household_Financial_Dyna[[#This Row],[Family_Size]]</f>
        <v>470.06</v>
      </c>
      <c r="P4364" s="2">
        <f t="shared" si="136"/>
        <v>0.42077341556833553</v>
      </c>
      <c r="Q4364" s="2">
        <f t="shared" si="137"/>
        <v>2.6201564044244396E-2</v>
      </c>
      <c r="R4364" s="2" t="str">
        <f>IF(Global_Household_Financial_Dyna[[#This Row],[Vs country_Average]]&lt;-0.2, "Underperformer", IF(Global_Household_Financial_Dyna[[#This Row],[Vs country_Average]]&gt;0.2, "Outperformer", "Normal"))</f>
        <v>Normal</v>
      </c>
      <c r="S43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378.19</v>
      </c>
      <c r="T43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378.19</v>
      </c>
      <c r="U43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378.19</v>
      </c>
      <c r="V43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378.19</v>
      </c>
    </row>
    <row r="4365" spans="1:22" x14ac:dyDescent="0.3">
      <c r="A4365">
        <v>4377</v>
      </c>
      <c r="B4365" t="s">
        <v>10</v>
      </c>
      <c r="C4365" t="s">
        <v>11</v>
      </c>
      <c r="D4365">
        <v>7</v>
      </c>
      <c r="E4365">
        <v>3</v>
      </c>
      <c r="F4365">
        <v>763.13</v>
      </c>
      <c r="G4365">
        <v>1779.53</v>
      </c>
      <c r="H4365">
        <v>177.95</v>
      </c>
      <c r="I4365">
        <v>936.82</v>
      </c>
      <c r="J4365">
        <v>664.77</v>
      </c>
      <c r="K4365">
        <f>Global_Household_Financial_Dyna[[#This Row],[Total_Household_Income]]-Global_Household_Financial_Dyna[[#This Row],[Estimated_Taxes]]</f>
        <v>1601.58</v>
      </c>
      <c r="L4365" s="1">
        <f>Global_Household_Financial_Dyna[[#This Row],[Monthly_Savings]]/Global_Household_Financial_Dyna[[#This Row],[Net Income]]</f>
        <v>0.41507136702506275</v>
      </c>
      <c r="M4365" s="2">
        <f>Global_Household_Financial_Dyna[[#This Row],[Monthly_Expenses]]/Global_Household_Financial_Dyna[[#This Row],[Net Income]]</f>
        <v>0.58493487680915102</v>
      </c>
      <c r="N4365" t="str">
        <f>IF(Global_Household_Financial_Dyna[[#This Row],[Monthly_Savings]]&lt;0,"High Risk", IF(Global_Household_Financial_Dyna[[#This Row],[Savings Rate%]]&lt;0.1, "Medium", "Safe"))</f>
        <v>Safe</v>
      </c>
      <c r="O4365">
        <f>Global_Household_Financial_Dyna[[#This Row],[Total_Household_Income]]/Global_Household_Financial_Dyna[[#This Row],[Family_Size]]</f>
        <v>254.21857142857144</v>
      </c>
      <c r="P4365" s="2">
        <f t="shared" si="136"/>
        <v>0.42077341556833553</v>
      </c>
      <c r="Q4365" s="2">
        <f t="shared" si="137"/>
        <v>-5.7020485432727752E-3</v>
      </c>
      <c r="R4365" s="2" t="str">
        <f>IF(Global_Household_Financial_Dyna[[#This Row],[Vs country_Average]]&lt;-0.2, "Underperformer", IF(Global_Household_Financial_Dyna[[#This Row],[Vs country_Average]]&gt;0.2, "Outperformer", "Normal"))</f>
        <v>Normal</v>
      </c>
      <c r="S43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664.77</v>
      </c>
      <c r="T43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664.77</v>
      </c>
      <c r="U43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664.77</v>
      </c>
      <c r="V43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664.77</v>
      </c>
    </row>
    <row r="4366" spans="1:22" x14ac:dyDescent="0.3">
      <c r="A4366">
        <v>4378</v>
      </c>
      <c r="B4366" t="s">
        <v>14</v>
      </c>
      <c r="C4366" t="s">
        <v>15</v>
      </c>
      <c r="D4366">
        <v>6</v>
      </c>
      <c r="E4366">
        <v>3</v>
      </c>
      <c r="F4366">
        <v>982.17</v>
      </c>
      <c r="G4366">
        <v>2333.62</v>
      </c>
      <c r="H4366">
        <v>350.04</v>
      </c>
      <c r="I4366">
        <v>1745.66</v>
      </c>
      <c r="J4366">
        <v>237.91</v>
      </c>
      <c r="K4366">
        <f>Global_Household_Financial_Dyna[[#This Row],[Total_Household_Income]]-Global_Household_Financial_Dyna[[#This Row],[Estimated_Taxes]]</f>
        <v>1983.58</v>
      </c>
      <c r="L4366" s="1">
        <f>Global_Household_Financial_Dyna[[#This Row],[Monthly_Savings]]/Global_Household_Financial_Dyna[[#This Row],[Net Income]]</f>
        <v>0.11993970497786831</v>
      </c>
      <c r="M4366" s="2">
        <f>Global_Household_Financial_Dyna[[#This Row],[Monthly_Expenses]]/Global_Household_Financial_Dyna[[#This Row],[Net Income]]</f>
        <v>0.8800552536323214</v>
      </c>
      <c r="N4366" t="str">
        <f>IF(Global_Household_Financial_Dyna[[#This Row],[Monthly_Savings]]&lt;0,"High Risk", IF(Global_Household_Financial_Dyna[[#This Row],[Savings Rate%]]&lt;0.1, "Medium", "Safe"))</f>
        <v>Safe</v>
      </c>
      <c r="O4366">
        <f>Global_Household_Financial_Dyna[[#This Row],[Total_Household_Income]]/Global_Household_Financial_Dyna[[#This Row],[Family_Size]]</f>
        <v>388.93666666666667</v>
      </c>
      <c r="P4366" s="2">
        <f t="shared" si="136"/>
        <v>0.39788995363055785</v>
      </c>
      <c r="Q4366" s="2">
        <f t="shared" si="137"/>
        <v>-0.27795024865268952</v>
      </c>
      <c r="R4366" s="2" t="str">
        <f>IF(Global_Household_Financial_Dyna[[#This Row],[Vs country_Average]]&lt;-0.2, "Underperformer", IF(Global_Household_Financial_Dyna[[#This Row],[Vs country_Average]]&gt;0.2, "Outperformer", "Normal"))</f>
        <v>Underperformer</v>
      </c>
      <c r="S43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237.91</v>
      </c>
      <c r="T43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237.91</v>
      </c>
      <c r="U43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237.91</v>
      </c>
      <c r="V43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237.91</v>
      </c>
    </row>
    <row r="4367" spans="1:22" x14ac:dyDescent="0.3">
      <c r="A4367">
        <v>4379</v>
      </c>
      <c r="B4367" t="s">
        <v>18</v>
      </c>
      <c r="C4367" t="s">
        <v>20</v>
      </c>
      <c r="D4367">
        <v>5</v>
      </c>
      <c r="E4367">
        <v>2</v>
      </c>
      <c r="F4367">
        <v>1242.8599999999999</v>
      </c>
      <c r="G4367">
        <v>2121.83</v>
      </c>
      <c r="H4367">
        <v>466.8</v>
      </c>
      <c r="I4367">
        <v>2013.61</v>
      </c>
      <c r="J4367">
        <v>-358.59</v>
      </c>
      <c r="K4367">
        <f>Global_Household_Financial_Dyna[[#This Row],[Total_Household_Income]]-Global_Household_Financial_Dyna[[#This Row],[Estimated_Taxes]]</f>
        <v>1655.03</v>
      </c>
      <c r="L4367" s="1">
        <f>Global_Household_Financial_Dyna[[#This Row],[Monthly_Savings]]/Global_Household_Financial_Dyna[[#This Row],[Net Income]]</f>
        <v>-0.21666676736977578</v>
      </c>
      <c r="M4367" s="2">
        <f>Global_Household_Financial_Dyna[[#This Row],[Monthly_Expenses]]/Global_Household_Financial_Dyna[[#This Row],[Net Income]]</f>
        <v>1.2166607251832293</v>
      </c>
      <c r="N4367" t="str">
        <f>IF(Global_Household_Financial_Dyna[[#This Row],[Monthly_Savings]]&lt;0,"High Risk", IF(Global_Household_Financial_Dyna[[#This Row],[Savings Rate%]]&lt;0.1, "Medium", "Safe"))</f>
        <v>High Risk</v>
      </c>
      <c r="O4367">
        <f>Global_Household_Financial_Dyna[[#This Row],[Total_Household_Income]]/Global_Household_Financial_Dyna[[#This Row],[Family_Size]]</f>
        <v>424.36599999999999</v>
      </c>
      <c r="P4367" s="2">
        <f t="shared" si="136"/>
        <v>0.32336204947805613</v>
      </c>
      <c r="Q4367" s="2">
        <f t="shared" si="137"/>
        <v>-0.54002881684783188</v>
      </c>
      <c r="R4367" s="2" t="str">
        <f>IF(Global_Household_Financial_Dyna[[#This Row],[Vs country_Average]]&lt;-0.2, "Underperformer", IF(Global_Household_Financial_Dyna[[#This Row],[Vs country_Average]]&gt;0.2, "Outperformer", "Normal"))</f>
        <v>Underperformer</v>
      </c>
      <c r="S43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-257.90949999999998</v>
      </c>
      <c r="T43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-157.22899999999996</v>
      </c>
      <c r="U43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-56.54849999999999</v>
      </c>
      <c r="V43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44.132000000000062</v>
      </c>
    </row>
    <row r="4368" spans="1:22" x14ac:dyDescent="0.3">
      <c r="A4368">
        <v>4380</v>
      </c>
      <c r="B4368" t="s">
        <v>16</v>
      </c>
      <c r="C4368" t="s">
        <v>17</v>
      </c>
      <c r="D4368">
        <v>5</v>
      </c>
      <c r="E4368">
        <v>1</v>
      </c>
      <c r="F4368">
        <v>6716.96</v>
      </c>
      <c r="G4368">
        <v>6716.96</v>
      </c>
      <c r="H4368">
        <v>2350.9299999999998</v>
      </c>
      <c r="I4368">
        <v>4351.57</v>
      </c>
      <c r="J4368">
        <v>14.45</v>
      </c>
      <c r="K4368">
        <f>Global_Household_Financial_Dyna[[#This Row],[Total_Household_Income]]-Global_Household_Financial_Dyna[[#This Row],[Estimated_Taxes]]</f>
        <v>4366.0300000000007</v>
      </c>
      <c r="L4368" s="1">
        <f>Global_Household_Financial_Dyna[[#This Row],[Monthly_Savings]]/Global_Household_Financial_Dyna[[#This Row],[Net Income]]</f>
        <v>3.3096428563248528E-3</v>
      </c>
      <c r="M4368" s="2">
        <f>Global_Household_Financial_Dyna[[#This Row],[Monthly_Expenses]]/Global_Household_Financial_Dyna[[#This Row],[Net Income]]</f>
        <v>0.99668806673339372</v>
      </c>
      <c r="N4368" t="str">
        <f>IF(Global_Household_Financial_Dyna[[#This Row],[Monthly_Savings]]&lt;0,"High Risk", IF(Global_Household_Financial_Dyna[[#This Row],[Savings Rate%]]&lt;0.1, "Medium", "Safe"))</f>
        <v>Medium</v>
      </c>
      <c r="O4368">
        <f>Global_Household_Financial_Dyna[[#This Row],[Total_Household_Income]]/Global_Household_Financial_Dyna[[#This Row],[Family_Size]]</f>
        <v>1343.3920000000001</v>
      </c>
      <c r="P4368" s="2">
        <f t="shared" si="136"/>
        <v>0.15879799892000862</v>
      </c>
      <c r="Q4368" s="2">
        <f t="shared" si="137"/>
        <v>-0.15548835606368377</v>
      </c>
      <c r="R4368" s="2" t="str">
        <f>IF(Global_Household_Financial_Dyna[[#This Row],[Vs country_Average]]&lt;-0.2, "Underperformer", IF(Global_Household_Financial_Dyna[[#This Row],[Vs country_Average]]&gt;0.2, "Outperformer", "Normal"))</f>
        <v>Normal</v>
      </c>
      <c r="S43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14.45</v>
      </c>
      <c r="T43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14.45</v>
      </c>
      <c r="U43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14.45</v>
      </c>
      <c r="V43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14.45</v>
      </c>
    </row>
    <row r="4369" spans="1:22" x14ac:dyDescent="0.3">
      <c r="A4369">
        <v>4381</v>
      </c>
      <c r="B4369" t="s">
        <v>18</v>
      </c>
      <c r="C4369" t="s">
        <v>20</v>
      </c>
      <c r="D4369">
        <v>4</v>
      </c>
      <c r="E4369">
        <v>3</v>
      </c>
      <c r="F4369">
        <v>3524.38</v>
      </c>
      <c r="G4369">
        <v>7680.69</v>
      </c>
      <c r="H4369">
        <v>1689.75</v>
      </c>
      <c r="I4369">
        <v>2891.92</v>
      </c>
      <c r="J4369">
        <v>3099.01</v>
      </c>
      <c r="K4369">
        <f>Global_Household_Financial_Dyna[[#This Row],[Total_Household_Income]]-Global_Household_Financial_Dyna[[#This Row],[Estimated_Taxes]]</f>
        <v>5990.94</v>
      </c>
      <c r="L4369" s="1">
        <f>Global_Household_Financial_Dyna[[#This Row],[Monthly_Savings]]/Global_Household_Financial_Dyna[[#This Row],[Net Income]]</f>
        <v>0.51728276363976278</v>
      </c>
      <c r="M4369" s="2">
        <f>Global_Household_Financial_Dyna[[#This Row],[Monthly_Expenses]]/Global_Household_Financial_Dyna[[#This Row],[Net Income]]</f>
        <v>0.4827155671730981</v>
      </c>
      <c r="N4369" t="str">
        <f>IF(Global_Household_Financial_Dyna[[#This Row],[Monthly_Savings]]&lt;0,"High Risk", IF(Global_Household_Financial_Dyna[[#This Row],[Savings Rate%]]&lt;0.1, "Medium", "Safe"))</f>
        <v>Safe</v>
      </c>
      <c r="O4369">
        <f>Global_Household_Financial_Dyna[[#This Row],[Total_Household_Income]]/Global_Household_Financial_Dyna[[#This Row],[Family_Size]]</f>
        <v>1920.1724999999999</v>
      </c>
      <c r="P4369" s="2">
        <f t="shared" si="136"/>
        <v>0.32336204947805613</v>
      </c>
      <c r="Q4369" s="2">
        <f t="shared" si="137"/>
        <v>0.19392071416170664</v>
      </c>
      <c r="R4369" s="2" t="str">
        <f>IF(Global_Household_Financial_Dyna[[#This Row],[Vs country_Average]]&lt;-0.2, "Underperformer", IF(Global_Household_Financial_Dyna[[#This Row],[Vs country_Average]]&gt;0.2, "Outperformer", "Normal"))</f>
        <v>Normal</v>
      </c>
      <c r="S43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3099.01</v>
      </c>
      <c r="T43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3099.01</v>
      </c>
      <c r="U43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3099.01</v>
      </c>
      <c r="V43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3099.01</v>
      </c>
    </row>
    <row r="4370" spans="1:22" x14ac:dyDescent="0.3">
      <c r="A4370">
        <v>4382</v>
      </c>
      <c r="B4370" t="s">
        <v>18</v>
      </c>
      <c r="C4370" t="s">
        <v>20</v>
      </c>
      <c r="D4370">
        <v>2</v>
      </c>
      <c r="E4370">
        <v>1</v>
      </c>
      <c r="F4370">
        <v>2406.5100000000002</v>
      </c>
      <c r="G4370">
        <v>2406.5100000000002</v>
      </c>
      <c r="H4370">
        <v>529.42999999999995</v>
      </c>
      <c r="I4370">
        <v>1775.63</v>
      </c>
      <c r="J4370">
        <v>101.44</v>
      </c>
      <c r="K4370">
        <f>Global_Household_Financial_Dyna[[#This Row],[Total_Household_Income]]-Global_Household_Financial_Dyna[[#This Row],[Estimated_Taxes]]</f>
        <v>1877.0800000000004</v>
      </c>
      <c r="L4370" s="1">
        <f>Global_Household_Financial_Dyna[[#This Row],[Monthly_Savings]]/Global_Household_Financial_Dyna[[#This Row],[Net Income]]</f>
        <v>5.4041383425320166E-2</v>
      </c>
      <c r="M4370" s="2">
        <f>Global_Household_Financial_Dyna[[#This Row],[Monthly_Expenses]]/Global_Household_Financial_Dyna[[#This Row],[Net Income]]</f>
        <v>0.94595328915123478</v>
      </c>
      <c r="N4370" t="str">
        <f>IF(Global_Household_Financial_Dyna[[#This Row],[Monthly_Savings]]&lt;0,"High Risk", IF(Global_Household_Financial_Dyna[[#This Row],[Savings Rate%]]&lt;0.1, "Medium", "Safe"))</f>
        <v>Medium</v>
      </c>
      <c r="O4370">
        <f>Global_Household_Financial_Dyna[[#This Row],[Total_Household_Income]]/Global_Household_Financial_Dyna[[#This Row],[Family_Size]]</f>
        <v>1203.2550000000001</v>
      </c>
      <c r="P4370" s="2">
        <f t="shared" si="136"/>
        <v>0.32336204947805613</v>
      </c>
      <c r="Q4370" s="2">
        <f t="shared" si="137"/>
        <v>-0.26932066605273597</v>
      </c>
      <c r="R4370" s="2" t="str">
        <f>IF(Global_Household_Financial_Dyna[[#This Row],[Vs country_Average]]&lt;-0.2, "Underperformer", IF(Global_Household_Financial_Dyna[[#This Row],[Vs country_Average]]&gt;0.2, "Outperformer", "Normal"))</f>
        <v>Underperformer</v>
      </c>
      <c r="S43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101.44</v>
      </c>
      <c r="T43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101.44</v>
      </c>
      <c r="U43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101.44</v>
      </c>
      <c r="V43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101.44</v>
      </c>
    </row>
    <row r="4371" spans="1:22" x14ac:dyDescent="0.3">
      <c r="A4371">
        <v>4384</v>
      </c>
      <c r="B4371" t="s">
        <v>16</v>
      </c>
      <c r="C4371" t="s">
        <v>21</v>
      </c>
      <c r="D4371">
        <v>6</v>
      </c>
      <c r="E4371">
        <v>3</v>
      </c>
      <c r="F4371">
        <v>6214.46</v>
      </c>
      <c r="G4371">
        <v>13262.31</v>
      </c>
      <c r="H4371">
        <v>5304.92</v>
      </c>
      <c r="I4371">
        <v>4424.99</v>
      </c>
      <c r="J4371">
        <v>3532.4</v>
      </c>
      <c r="K4371">
        <f>Global_Household_Financial_Dyna[[#This Row],[Total_Household_Income]]-Global_Household_Financial_Dyna[[#This Row],[Estimated_Taxes]]</f>
        <v>7957.3899999999994</v>
      </c>
      <c r="L4371" s="1">
        <f>Global_Household_Financial_Dyna[[#This Row],[Monthly_Savings]]/Global_Household_Financial_Dyna[[#This Row],[Net Income]]</f>
        <v>0.44391439906803615</v>
      </c>
      <c r="M4371" s="2">
        <f>Global_Household_Financial_Dyna[[#This Row],[Monthly_Expenses]]/Global_Household_Financial_Dyna[[#This Row],[Net Income]]</f>
        <v>0.55608560093196391</v>
      </c>
      <c r="N4371" t="str">
        <f>IF(Global_Household_Financial_Dyna[[#This Row],[Monthly_Savings]]&lt;0,"High Risk", IF(Global_Household_Financial_Dyna[[#This Row],[Savings Rate%]]&lt;0.1, "Medium", "Safe"))</f>
        <v>Safe</v>
      </c>
      <c r="O4371">
        <f>Global_Household_Financial_Dyna[[#This Row],[Total_Household_Income]]/Global_Household_Financial_Dyna[[#This Row],[Family_Size]]</f>
        <v>2210.3849999999998</v>
      </c>
      <c r="P4371" s="2">
        <f t="shared" si="136"/>
        <v>0.15879799892000862</v>
      </c>
      <c r="Q4371" s="2">
        <f t="shared" si="137"/>
        <v>0.28511640014802753</v>
      </c>
      <c r="R4371" s="2" t="str">
        <f>IF(Global_Household_Financial_Dyna[[#This Row],[Vs country_Average]]&lt;-0.2, "Underperformer", IF(Global_Household_Financial_Dyna[[#This Row],[Vs country_Average]]&gt;0.2, "Outperformer", "Normal"))</f>
        <v>Outperformer</v>
      </c>
      <c r="S43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3532.4</v>
      </c>
      <c r="T43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3532.4</v>
      </c>
      <c r="U43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3532.4</v>
      </c>
      <c r="V43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3532.4</v>
      </c>
    </row>
    <row r="4372" spans="1:22" x14ac:dyDescent="0.3">
      <c r="A4372">
        <v>4385</v>
      </c>
      <c r="B4372" t="s">
        <v>12</v>
      </c>
      <c r="C4372" t="s">
        <v>13</v>
      </c>
      <c r="D4372">
        <v>5</v>
      </c>
      <c r="E4372">
        <v>3</v>
      </c>
      <c r="F4372">
        <v>4562.28</v>
      </c>
      <c r="G4372">
        <v>10061.469999999999</v>
      </c>
      <c r="H4372">
        <v>3018.44</v>
      </c>
      <c r="I4372">
        <v>3153.74</v>
      </c>
      <c r="J4372">
        <v>3889.29</v>
      </c>
      <c r="K4372">
        <f>Global_Household_Financial_Dyna[[#This Row],[Total_Household_Income]]-Global_Household_Financial_Dyna[[#This Row],[Estimated_Taxes]]</f>
        <v>7043.0299999999988</v>
      </c>
      <c r="L4372" s="1">
        <f>Global_Household_Financial_Dyna[[#This Row],[Monthly_Savings]]/Global_Household_Financial_Dyna[[#This Row],[Net Income]]</f>
        <v>0.55221829241107889</v>
      </c>
      <c r="M4372" s="2">
        <f>Global_Household_Financial_Dyna[[#This Row],[Monthly_Expenses]]/Global_Household_Financial_Dyna[[#This Row],[Net Income]]</f>
        <v>0.44778170758892127</v>
      </c>
      <c r="N4372" t="str">
        <f>IF(Global_Household_Financial_Dyna[[#This Row],[Monthly_Savings]]&lt;0,"High Risk", IF(Global_Household_Financial_Dyna[[#This Row],[Savings Rate%]]&lt;0.1, "Medium", "Safe"))</f>
        <v>Safe</v>
      </c>
      <c r="O4372">
        <f>Global_Household_Financial_Dyna[[#This Row],[Total_Household_Income]]/Global_Household_Financial_Dyna[[#This Row],[Family_Size]]</f>
        <v>2012.2939999999999</v>
      </c>
      <c r="P4372" s="2">
        <f t="shared" si="136"/>
        <v>0.30718716818024266</v>
      </c>
      <c r="Q4372" s="2">
        <f t="shared" si="137"/>
        <v>0.24503112423083623</v>
      </c>
      <c r="R4372" s="2" t="str">
        <f>IF(Global_Household_Financial_Dyna[[#This Row],[Vs country_Average]]&lt;-0.2, "Underperformer", IF(Global_Household_Financial_Dyna[[#This Row],[Vs country_Average]]&gt;0.2, "Outperformer", "Normal"))</f>
        <v>Outperformer</v>
      </c>
      <c r="S43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3889.29</v>
      </c>
      <c r="T43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3889.29</v>
      </c>
      <c r="U43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3889.29</v>
      </c>
      <c r="V43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3889.29</v>
      </c>
    </row>
    <row r="4373" spans="1:22" x14ac:dyDescent="0.3">
      <c r="A4373">
        <v>4386</v>
      </c>
      <c r="B4373" t="s">
        <v>16</v>
      </c>
      <c r="C4373" t="s">
        <v>21</v>
      </c>
      <c r="D4373">
        <v>8</v>
      </c>
      <c r="E4373">
        <v>3</v>
      </c>
      <c r="F4373">
        <v>5002</v>
      </c>
      <c r="G4373">
        <v>11779.35</v>
      </c>
      <c r="H4373">
        <v>4711.74</v>
      </c>
      <c r="I4373">
        <v>5833.04</v>
      </c>
      <c r="J4373">
        <v>1234.57</v>
      </c>
      <c r="K4373">
        <f>Global_Household_Financial_Dyna[[#This Row],[Total_Household_Income]]-Global_Household_Financial_Dyna[[#This Row],[Estimated_Taxes]]</f>
        <v>7067.6100000000006</v>
      </c>
      <c r="L4373" s="1">
        <f>Global_Household_Financial_Dyna[[#This Row],[Monthly_Savings]]/Global_Household_Financial_Dyna[[#This Row],[Net Income]]</f>
        <v>0.17467998375688526</v>
      </c>
      <c r="M4373" s="2">
        <f>Global_Household_Financial_Dyna[[#This Row],[Monthly_Expenses]]/Global_Household_Financial_Dyna[[#This Row],[Net Income]]</f>
        <v>0.82532001624311468</v>
      </c>
      <c r="N4373" t="str">
        <f>IF(Global_Household_Financial_Dyna[[#This Row],[Monthly_Savings]]&lt;0,"High Risk", IF(Global_Household_Financial_Dyna[[#This Row],[Savings Rate%]]&lt;0.1, "Medium", "Safe"))</f>
        <v>Safe</v>
      </c>
      <c r="O4373">
        <f>Global_Household_Financial_Dyna[[#This Row],[Total_Household_Income]]/Global_Household_Financial_Dyna[[#This Row],[Family_Size]]</f>
        <v>1472.41875</v>
      </c>
      <c r="P4373" s="2">
        <f t="shared" si="136"/>
        <v>0.15879799892000862</v>
      </c>
      <c r="Q4373" s="2">
        <f t="shared" si="137"/>
        <v>1.5881984836876639E-2</v>
      </c>
      <c r="R4373" s="2" t="str">
        <f>IF(Global_Household_Financial_Dyna[[#This Row],[Vs country_Average]]&lt;-0.2, "Underperformer", IF(Global_Household_Financial_Dyna[[#This Row],[Vs country_Average]]&gt;0.2, "Outperformer", "Normal"))</f>
        <v>Normal</v>
      </c>
      <c r="S43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1234.57</v>
      </c>
      <c r="T43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1234.57</v>
      </c>
      <c r="U43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1234.57</v>
      </c>
      <c r="V43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1234.57</v>
      </c>
    </row>
    <row r="4374" spans="1:22" x14ac:dyDescent="0.3">
      <c r="A4374">
        <v>4387</v>
      </c>
      <c r="B4374" t="s">
        <v>12</v>
      </c>
      <c r="C4374" t="s">
        <v>13</v>
      </c>
      <c r="D4374">
        <v>2</v>
      </c>
      <c r="E4374">
        <v>1</v>
      </c>
      <c r="F4374">
        <v>1437.63</v>
      </c>
      <c r="G4374">
        <v>1437.63</v>
      </c>
      <c r="H4374">
        <v>359.41</v>
      </c>
      <c r="I4374">
        <v>1364.31</v>
      </c>
      <c r="J4374">
        <v>-286.08999999999997</v>
      </c>
      <c r="K4374">
        <f>Global_Household_Financial_Dyna[[#This Row],[Total_Household_Income]]-Global_Household_Financial_Dyna[[#This Row],[Estimated_Taxes]]</f>
        <v>1078.22</v>
      </c>
      <c r="L4374" s="1">
        <f>Global_Household_Financial_Dyna[[#This Row],[Monthly_Savings]]/Global_Household_Financial_Dyna[[#This Row],[Net Income]]</f>
        <v>-0.26533546029567245</v>
      </c>
      <c r="M4374" s="2">
        <f>Global_Household_Financial_Dyna[[#This Row],[Monthly_Expenses]]/Global_Household_Financial_Dyna[[#This Row],[Net Income]]</f>
        <v>1.2653354602956723</v>
      </c>
      <c r="N4374" t="str">
        <f>IF(Global_Household_Financial_Dyna[[#This Row],[Monthly_Savings]]&lt;0,"High Risk", IF(Global_Household_Financial_Dyna[[#This Row],[Savings Rate%]]&lt;0.1, "Medium", "Safe"))</f>
        <v>High Risk</v>
      </c>
      <c r="O4374">
        <f>Global_Household_Financial_Dyna[[#This Row],[Total_Household_Income]]/Global_Household_Financial_Dyna[[#This Row],[Family_Size]]</f>
        <v>718.81500000000005</v>
      </c>
      <c r="P4374" s="2">
        <f t="shared" si="136"/>
        <v>0.30718716818024266</v>
      </c>
      <c r="Q4374" s="2">
        <f t="shared" si="137"/>
        <v>-0.57252262847591506</v>
      </c>
      <c r="R4374" s="2" t="str">
        <f>IF(Global_Household_Financial_Dyna[[#This Row],[Vs country_Average]]&lt;-0.2, "Underperformer", IF(Global_Household_Financial_Dyna[[#This Row],[Vs country_Average]]&gt;0.2, "Outperformer", "Normal"))</f>
        <v>Underperformer</v>
      </c>
      <c r="S43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-217.87449999999995</v>
      </c>
      <c r="T43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-149.65899999999999</v>
      </c>
      <c r="U43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-81.4435</v>
      </c>
      <c r="V43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-13.228000000000009</v>
      </c>
    </row>
    <row r="4375" spans="1:22" x14ac:dyDescent="0.3">
      <c r="A4375">
        <v>4388</v>
      </c>
      <c r="B4375" t="s">
        <v>18</v>
      </c>
      <c r="C4375" t="s">
        <v>19</v>
      </c>
      <c r="D4375">
        <v>2</v>
      </c>
      <c r="E4375">
        <v>2</v>
      </c>
      <c r="F4375">
        <v>4473.1899999999996</v>
      </c>
      <c r="G4375">
        <v>7709.39</v>
      </c>
      <c r="H4375">
        <v>1696.07</v>
      </c>
      <c r="I4375">
        <v>2281.7399999999998</v>
      </c>
      <c r="J4375">
        <v>3731.58</v>
      </c>
      <c r="K4375">
        <f>Global_Household_Financial_Dyna[[#This Row],[Total_Household_Income]]-Global_Household_Financial_Dyna[[#This Row],[Estimated_Taxes]]</f>
        <v>6013.3200000000006</v>
      </c>
      <c r="L4375" s="1">
        <f>Global_Household_Financial_Dyna[[#This Row],[Monthly_Savings]]/Global_Household_Financial_Dyna[[#This Row],[Net Income]]</f>
        <v>0.62055237373031857</v>
      </c>
      <c r="M4375" s="2">
        <f>Global_Household_Financial_Dyna[[#This Row],[Monthly_Expenses]]/Global_Household_Financial_Dyna[[#This Row],[Net Income]]</f>
        <v>0.37944762626968126</v>
      </c>
      <c r="N4375" t="str">
        <f>IF(Global_Household_Financial_Dyna[[#This Row],[Monthly_Savings]]&lt;0,"High Risk", IF(Global_Household_Financial_Dyna[[#This Row],[Savings Rate%]]&lt;0.1, "Medium", "Safe"))</f>
        <v>Safe</v>
      </c>
      <c r="O4375">
        <f>Global_Household_Financial_Dyna[[#This Row],[Total_Household_Income]]/Global_Household_Financial_Dyna[[#This Row],[Family_Size]]</f>
        <v>3854.6950000000002</v>
      </c>
      <c r="P4375" s="2">
        <f t="shared" si="136"/>
        <v>0.32336204947805613</v>
      </c>
      <c r="Q4375" s="2">
        <f t="shared" si="137"/>
        <v>0.29719032425226244</v>
      </c>
      <c r="R4375" s="2" t="str">
        <f>IF(Global_Household_Financial_Dyna[[#This Row],[Vs country_Average]]&lt;-0.2, "Underperformer", IF(Global_Household_Financial_Dyna[[#This Row],[Vs country_Average]]&gt;0.2, "Outperformer", "Normal"))</f>
        <v>Outperformer</v>
      </c>
      <c r="S43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3731.58</v>
      </c>
      <c r="T43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3731.58</v>
      </c>
      <c r="U43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3731.58</v>
      </c>
      <c r="V43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3731.58</v>
      </c>
    </row>
    <row r="4376" spans="1:22" x14ac:dyDescent="0.3">
      <c r="A4376">
        <v>4389</v>
      </c>
      <c r="B4376" t="s">
        <v>18</v>
      </c>
      <c r="C4376" t="s">
        <v>19</v>
      </c>
      <c r="D4376">
        <v>7</v>
      </c>
      <c r="E4376">
        <v>1</v>
      </c>
      <c r="F4376">
        <v>3544.5</v>
      </c>
      <c r="G4376">
        <v>3544.5</v>
      </c>
      <c r="H4376">
        <v>779.79</v>
      </c>
      <c r="I4376">
        <v>3112.96</v>
      </c>
      <c r="J4376">
        <v>-348.24</v>
      </c>
      <c r="K4376">
        <f>Global_Household_Financial_Dyna[[#This Row],[Total_Household_Income]]-Global_Household_Financial_Dyna[[#This Row],[Estimated_Taxes]]</f>
        <v>2764.71</v>
      </c>
      <c r="L4376" s="1">
        <f>Global_Household_Financial_Dyna[[#This Row],[Monthly_Savings]]/Global_Household_Financial_Dyna[[#This Row],[Net Income]]</f>
        <v>-0.12595896133771717</v>
      </c>
      <c r="M4376" s="2">
        <f>Global_Household_Financial_Dyna[[#This Row],[Monthly_Expenses]]/Global_Household_Financial_Dyna[[#This Row],[Net Income]]</f>
        <v>1.1259625783536067</v>
      </c>
      <c r="N4376" t="str">
        <f>IF(Global_Household_Financial_Dyna[[#This Row],[Monthly_Savings]]&lt;0,"High Risk", IF(Global_Household_Financial_Dyna[[#This Row],[Savings Rate%]]&lt;0.1, "Medium", "Safe"))</f>
        <v>High Risk</v>
      </c>
      <c r="O4376">
        <f>Global_Household_Financial_Dyna[[#This Row],[Total_Household_Income]]/Global_Household_Financial_Dyna[[#This Row],[Family_Size]]</f>
        <v>506.35714285714283</v>
      </c>
      <c r="P4376" s="2">
        <f t="shared" si="136"/>
        <v>0.32336204947805613</v>
      </c>
      <c r="Q4376" s="2">
        <f t="shared" si="137"/>
        <v>-0.4493210108157733</v>
      </c>
      <c r="R4376" s="2" t="str">
        <f>IF(Global_Household_Financial_Dyna[[#This Row],[Vs country_Average]]&lt;-0.2, "Underperformer", IF(Global_Household_Financial_Dyna[[#This Row],[Vs country_Average]]&gt;0.2, "Outperformer", "Normal"))</f>
        <v>Underperformer</v>
      </c>
      <c r="S43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-192.59199999999998</v>
      </c>
      <c r="T43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-36.944000000000017</v>
      </c>
      <c r="U43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118.70399999999995</v>
      </c>
      <c r="V43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274.35199999999998</v>
      </c>
    </row>
    <row r="4377" spans="1:22" x14ac:dyDescent="0.3">
      <c r="A4377">
        <v>4390</v>
      </c>
      <c r="B4377" t="s">
        <v>18</v>
      </c>
      <c r="C4377" t="s">
        <v>20</v>
      </c>
      <c r="D4377">
        <v>6</v>
      </c>
      <c r="E4377">
        <v>3</v>
      </c>
      <c r="F4377">
        <v>4903.34</v>
      </c>
      <c r="G4377">
        <v>10550.39</v>
      </c>
      <c r="H4377">
        <v>2848.61</v>
      </c>
      <c r="I4377">
        <v>3735.85</v>
      </c>
      <c r="J4377">
        <v>3965.94</v>
      </c>
      <c r="K4377">
        <f>Global_Household_Financial_Dyna[[#This Row],[Total_Household_Income]]-Global_Household_Financial_Dyna[[#This Row],[Estimated_Taxes]]</f>
        <v>7701.7799999999988</v>
      </c>
      <c r="L4377" s="1">
        <f>Global_Household_Financial_Dyna[[#This Row],[Monthly_Savings]]/Global_Household_Financial_Dyna[[#This Row],[Net Income]]</f>
        <v>0.5149381052172356</v>
      </c>
      <c r="M4377" s="2">
        <f>Global_Household_Financial_Dyna[[#This Row],[Monthly_Expenses]]/Global_Household_Financial_Dyna[[#This Row],[Net Income]]</f>
        <v>0.48506319318391339</v>
      </c>
      <c r="N4377" t="str">
        <f>IF(Global_Household_Financial_Dyna[[#This Row],[Monthly_Savings]]&lt;0,"High Risk", IF(Global_Household_Financial_Dyna[[#This Row],[Savings Rate%]]&lt;0.1, "Medium", "Safe"))</f>
        <v>Safe</v>
      </c>
      <c r="O4377">
        <f>Global_Household_Financial_Dyna[[#This Row],[Total_Household_Income]]/Global_Household_Financial_Dyna[[#This Row],[Family_Size]]</f>
        <v>1758.3983333333333</v>
      </c>
      <c r="P4377" s="2">
        <f t="shared" si="136"/>
        <v>0.32336204947805613</v>
      </c>
      <c r="Q4377" s="2">
        <f t="shared" si="137"/>
        <v>0.19157605573917946</v>
      </c>
      <c r="R4377" s="2" t="str">
        <f>IF(Global_Household_Financial_Dyna[[#This Row],[Vs country_Average]]&lt;-0.2, "Underperformer", IF(Global_Household_Financial_Dyna[[#This Row],[Vs country_Average]]&gt;0.2, "Outperformer", "Normal"))</f>
        <v>Normal</v>
      </c>
      <c r="S43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3965.94</v>
      </c>
      <c r="T43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3965.94</v>
      </c>
      <c r="U43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3965.94</v>
      </c>
      <c r="V43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3965.94</v>
      </c>
    </row>
    <row r="4378" spans="1:22" x14ac:dyDescent="0.3">
      <c r="A4378">
        <v>4391</v>
      </c>
      <c r="B4378" t="s">
        <v>18</v>
      </c>
      <c r="C4378" t="s">
        <v>19</v>
      </c>
      <c r="D4378">
        <v>4</v>
      </c>
      <c r="E4378">
        <v>2</v>
      </c>
      <c r="F4378">
        <v>6012.35</v>
      </c>
      <c r="G4378">
        <v>8769.42</v>
      </c>
      <c r="H4378">
        <v>2367.7399999999998</v>
      </c>
      <c r="I4378">
        <v>3423.84</v>
      </c>
      <c r="J4378">
        <v>2977.84</v>
      </c>
      <c r="K4378">
        <f>Global_Household_Financial_Dyna[[#This Row],[Total_Household_Income]]-Global_Household_Financial_Dyna[[#This Row],[Estimated_Taxes]]</f>
        <v>6401.68</v>
      </c>
      <c r="L4378" s="1">
        <f>Global_Household_Financial_Dyna[[#This Row],[Monthly_Savings]]/Global_Household_Financial_Dyna[[#This Row],[Net Income]]</f>
        <v>0.46516539408405294</v>
      </c>
      <c r="M4378" s="2">
        <f>Global_Household_Financial_Dyna[[#This Row],[Monthly_Expenses]]/Global_Household_Financial_Dyna[[#This Row],[Net Income]]</f>
        <v>0.53483460591594711</v>
      </c>
      <c r="N4378" t="str">
        <f>IF(Global_Household_Financial_Dyna[[#This Row],[Monthly_Savings]]&lt;0,"High Risk", IF(Global_Household_Financial_Dyna[[#This Row],[Savings Rate%]]&lt;0.1, "Medium", "Safe"))</f>
        <v>Safe</v>
      </c>
      <c r="O4378">
        <f>Global_Household_Financial_Dyna[[#This Row],[Total_Household_Income]]/Global_Household_Financial_Dyna[[#This Row],[Family_Size]]</f>
        <v>2192.355</v>
      </c>
      <c r="P4378" s="2">
        <f t="shared" si="136"/>
        <v>0.32336204947805613</v>
      </c>
      <c r="Q4378" s="2">
        <f t="shared" si="137"/>
        <v>0.14180334460599681</v>
      </c>
      <c r="R4378" s="2" t="str">
        <f>IF(Global_Household_Financial_Dyna[[#This Row],[Vs country_Average]]&lt;-0.2, "Underperformer", IF(Global_Household_Financial_Dyna[[#This Row],[Vs country_Average]]&gt;0.2, "Outperformer", "Normal"))</f>
        <v>Normal</v>
      </c>
      <c r="S43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2977.84</v>
      </c>
      <c r="T43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2977.84</v>
      </c>
      <c r="U43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2977.84</v>
      </c>
      <c r="V43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2977.84</v>
      </c>
    </row>
    <row r="4379" spans="1:22" x14ac:dyDescent="0.3">
      <c r="A4379">
        <v>4392</v>
      </c>
      <c r="B4379" t="s">
        <v>16</v>
      </c>
      <c r="C4379" t="s">
        <v>17</v>
      </c>
      <c r="D4379">
        <v>7</v>
      </c>
      <c r="E4379">
        <v>3</v>
      </c>
      <c r="F4379">
        <v>3499.85</v>
      </c>
      <c r="G4379">
        <v>7412.68</v>
      </c>
      <c r="H4379">
        <v>2594.44</v>
      </c>
      <c r="I4379">
        <v>3560.93</v>
      </c>
      <c r="J4379">
        <v>1257.31</v>
      </c>
      <c r="K4379">
        <f>Global_Household_Financial_Dyna[[#This Row],[Total_Household_Income]]-Global_Household_Financial_Dyna[[#This Row],[Estimated_Taxes]]</f>
        <v>4818.24</v>
      </c>
      <c r="L4379" s="1">
        <f>Global_Household_Financial_Dyna[[#This Row],[Monthly_Savings]]/Global_Household_Financial_Dyna[[#This Row],[Net Income]]</f>
        <v>0.26094798100551236</v>
      </c>
      <c r="M4379" s="2">
        <f>Global_Household_Financial_Dyna[[#This Row],[Monthly_Expenses]]/Global_Household_Financial_Dyna[[#This Row],[Net Income]]</f>
        <v>0.73905201899448758</v>
      </c>
      <c r="N4379" t="str">
        <f>IF(Global_Household_Financial_Dyna[[#This Row],[Monthly_Savings]]&lt;0,"High Risk", IF(Global_Household_Financial_Dyna[[#This Row],[Savings Rate%]]&lt;0.1, "Medium", "Safe"))</f>
        <v>Safe</v>
      </c>
      <c r="O4379">
        <f>Global_Household_Financial_Dyna[[#This Row],[Total_Household_Income]]/Global_Household_Financial_Dyna[[#This Row],[Family_Size]]</f>
        <v>1058.9542857142858</v>
      </c>
      <c r="P4379" s="2">
        <f t="shared" si="136"/>
        <v>0.15879799892000862</v>
      </c>
      <c r="Q4379" s="2">
        <f t="shared" si="137"/>
        <v>0.10214998208550374</v>
      </c>
      <c r="R4379" s="2" t="str">
        <f>IF(Global_Household_Financial_Dyna[[#This Row],[Vs country_Average]]&lt;-0.2, "Underperformer", IF(Global_Household_Financial_Dyna[[#This Row],[Vs country_Average]]&gt;0.2, "Outperformer", "Normal"))</f>
        <v>Normal</v>
      </c>
      <c r="S43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1257.31</v>
      </c>
      <c r="T43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1257.31</v>
      </c>
      <c r="U43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1257.31</v>
      </c>
      <c r="V43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1257.31</v>
      </c>
    </row>
    <row r="4380" spans="1:22" x14ac:dyDescent="0.3">
      <c r="A4380">
        <v>4393</v>
      </c>
      <c r="B4380" t="s">
        <v>16</v>
      </c>
      <c r="C4380" t="s">
        <v>21</v>
      </c>
      <c r="D4380">
        <v>7</v>
      </c>
      <c r="E4380">
        <v>3</v>
      </c>
      <c r="F4380">
        <v>3901.11</v>
      </c>
      <c r="G4380">
        <v>8600.83</v>
      </c>
      <c r="H4380">
        <v>3440.33</v>
      </c>
      <c r="I4380">
        <v>4642.49</v>
      </c>
      <c r="J4380">
        <v>518.01</v>
      </c>
      <c r="K4380">
        <f>Global_Household_Financial_Dyna[[#This Row],[Total_Household_Income]]-Global_Household_Financial_Dyna[[#This Row],[Estimated_Taxes]]</f>
        <v>5160.5</v>
      </c>
      <c r="L4380" s="1">
        <f>Global_Household_Financial_Dyna[[#This Row],[Monthly_Savings]]/Global_Household_Financial_Dyna[[#This Row],[Net Income]]</f>
        <v>0.10037980815812421</v>
      </c>
      <c r="M4380" s="2">
        <f>Global_Household_Financial_Dyna[[#This Row],[Monthly_Expenses]]/Global_Household_Financial_Dyna[[#This Row],[Net Income]]</f>
        <v>0.89962019184187569</v>
      </c>
      <c r="N4380" t="str">
        <f>IF(Global_Household_Financial_Dyna[[#This Row],[Monthly_Savings]]&lt;0,"High Risk", IF(Global_Household_Financial_Dyna[[#This Row],[Savings Rate%]]&lt;0.1, "Medium", "Safe"))</f>
        <v>Safe</v>
      </c>
      <c r="O4380">
        <f>Global_Household_Financial_Dyna[[#This Row],[Total_Household_Income]]/Global_Household_Financial_Dyna[[#This Row],[Family_Size]]</f>
        <v>1228.69</v>
      </c>
      <c r="P4380" s="2">
        <f t="shared" si="136"/>
        <v>0.15879799892000862</v>
      </c>
      <c r="Q4380" s="2">
        <f t="shared" si="137"/>
        <v>-5.8418190761884412E-2</v>
      </c>
      <c r="R4380" s="2" t="str">
        <f>IF(Global_Household_Financial_Dyna[[#This Row],[Vs country_Average]]&lt;-0.2, "Underperformer", IF(Global_Household_Financial_Dyna[[#This Row],[Vs country_Average]]&gt;0.2, "Outperformer", "Normal"))</f>
        <v>Normal</v>
      </c>
      <c r="S43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518.01</v>
      </c>
      <c r="T43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518.01</v>
      </c>
      <c r="U43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518.01</v>
      </c>
      <c r="V43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518.01</v>
      </c>
    </row>
    <row r="4381" spans="1:22" x14ac:dyDescent="0.3">
      <c r="A4381">
        <v>4394</v>
      </c>
      <c r="B4381" t="s">
        <v>18</v>
      </c>
      <c r="C4381" t="s">
        <v>20</v>
      </c>
      <c r="D4381">
        <v>3</v>
      </c>
      <c r="E4381">
        <v>2</v>
      </c>
      <c r="F4381">
        <v>4002.97</v>
      </c>
      <c r="G4381">
        <v>6287.99</v>
      </c>
      <c r="H4381">
        <v>1383.36</v>
      </c>
      <c r="I4381">
        <v>1970.4</v>
      </c>
      <c r="J4381">
        <v>2934.24</v>
      </c>
      <c r="K4381">
        <f>Global_Household_Financial_Dyna[[#This Row],[Total_Household_Income]]-Global_Household_Financial_Dyna[[#This Row],[Estimated_Taxes]]</f>
        <v>4904.63</v>
      </c>
      <c r="L4381" s="1">
        <f>Global_Household_Financial_Dyna[[#This Row],[Monthly_Savings]]/Global_Household_Financial_Dyna[[#This Row],[Net Income]]</f>
        <v>0.59825919590264698</v>
      </c>
      <c r="M4381" s="2">
        <f>Global_Household_Financial_Dyna[[#This Row],[Monthly_Expenses]]/Global_Household_Financial_Dyna[[#This Row],[Net Income]]</f>
        <v>0.40174284298713664</v>
      </c>
      <c r="N4381" t="str">
        <f>IF(Global_Household_Financial_Dyna[[#This Row],[Monthly_Savings]]&lt;0,"High Risk", IF(Global_Household_Financial_Dyna[[#This Row],[Savings Rate%]]&lt;0.1, "Medium", "Safe"))</f>
        <v>Safe</v>
      </c>
      <c r="O4381">
        <f>Global_Household_Financial_Dyna[[#This Row],[Total_Household_Income]]/Global_Household_Financial_Dyna[[#This Row],[Family_Size]]</f>
        <v>2095.9966666666664</v>
      </c>
      <c r="P4381" s="2">
        <f t="shared" si="136"/>
        <v>0.32336204947805613</v>
      </c>
      <c r="Q4381" s="2">
        <f t="shared" si="137"/>
        <v>0.27489714642459084</v>
      </c>
      <c r="R4381" s="2" t="str">
        <f>IF(Global_Household_Financial_Dyna[[#This Row],[Vs country_Average]]&lt;-0.2, "Underperformer", IF(Global_Household_Financial_Dyna[[#This Row],[Vs country_Average]]&gt;0.2, "Outperformer", "Normal"))</f>
        <v>Outperformer</v>
      </c>
      <c r="S43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2934.24</v>
      </c>
      <c r="T43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2934.24</v>
      </c>
      <c r="U43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2934.24</v>
      </c>
      <c r="V43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2934.24</v>
      </c>
    </row>
    <row r="4382" spans="1:22" x14ac:dyDescent="0.3">
      <c r="A4382">
        <v>4395</v>
      </c>
      <c r="B4382" t="s">
        <v>12</v>
      </c>
      <c r="C4382" t="s">
        <v>13</v>
      </c>
      <c r="D4382">
        <v>1</v>
      </c>
      <c r="E4382">
        <v>1</v>
      </c>
      <c r="F4382">
        <v>4150.87</v>
      </c>
      <c r="G4382">
        <v>4150.87</v>
      </c>
      <c r="H4382">
        <v>1037.72</v>
      </c>
      <c r="I4382">
        <v>1965.23</v>
      </c>
      <c r="J4382">
        <v>1147.93</v>
      </c>
      <c r="K4382">
        <f>Global_Household_Financial_Dyna[[#This Row],[Total_Household_Income]]-Global_Household_Financial_Dyna[[#This Row],[Estimated_Taxes]]</f>
        <v>3113.1499999999996</v>
      </c>
      <c r="L4382" s="1">
        <f>Global_Household_Financial_Dyna[[#This Row],[Monthly_Savings]]/Global_Household_Financial_Dyna[[#This Row],[Net Income]]</f>
        <v>0.36873584632928069</v>
      </c>
      <c r="M4382" s="2">
        <f>Global_Household_Financial_Dyna[[#This Row],[Monthly_Expenses]]/Global_Household_Financial_Dyna[[#This Row],[Net Income]]</f>
        <v>0.63126736585130827</v>
      </c>
      <c r="N4382" t="str">
        <f>IF(Global_Household_Financial_Dyna[[#This Row],[Monthly_Savings]]&lt;0,"High Risk", IF(Global_Household_Financial_Dyna[[#This Row],[Savings Rate%]]&lt;0.1, "Medium", "Safe"))</f>
        <v>Safe</v>
      </c>
      <c r="O4382">
        <f>Global_Household_Financial_Dyna[[#This Row],[Total_Household_Income]]/Global_Household_Financial_Dyna[[#This Row],[Family_Size]]</f>
        <v>4150.87</v>
      </c>
      <c r="P4382" s="2">
        <f t="shared" si="136"/>
        <v>0.30718716818024266</v>
      </c>
      <c r="Q4382" s="2">
        <f t="shared" si="137"/>
        <v>6.1548678149038027E-2</v>
      </c>
      <c r="R4382" s="2" t="str">
        <f>IF(Global_Household_Financial_Dyna[[#This Row],[Vs country_Average]]&lt;-0.2, "Underperformer", IF(Global_Household_Financial_Dyna[[#This Row],[Vs country_Average]]&gt;0.2, "Outperformer", "Normal"))</f>
        <v>Normal</v>
      </c>
      <c r="S43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1147.93</v>
      </c>
      <c r="T43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1147.93</v>
      </c>
      <c r="U43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1147.93</v>
      </c>
      <c r="V43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1147.93</v>
      </c>
    </row>
    <row r="4383" spans="1:22" x14ac:dyDescent="0.3">
      <c r="A4383">
        <v>4396</v>
      </c>
      <c r="B4383" t="s">
        <v>14</v>
      </c>
      <c r="C4383" t="s">
        <v>15</v>
      </c>
      <c r="D4383">
        <v>3</v>
      </c>
      <c r="E4383">
        <v>2</v>
      </c>
      <c r="F4383">
        <v>1350.48</v>
      </c>
      <c r="G4383">
        <v>2175.48</v>
      </c>
      <c r="H4383">
        <v>326.32</v>
      </c>
      <c r="I4383">
        <v>1143.48</v>
      </c>
      <c r="J4383">
        <v>705.68</v>
      </c>
      <c r="K4383">
        <f>Global_Household_Financial_Dyna[[#This Row],[Total_Household_Income]]-Global_Household_Financial_Dyna[[#This Row],[Estimated_Taxes]]</f>
        <v>1849.16</v>
      </c>
      <c r="L4383" s="1">
        <f>Global_Household_Financial_Dyna[[#This Row],[Monthly_Savings]]/Global_Household_Financial_Dyna[[#This Row],[Net Income]]</f>
        <v>0.38162192563109731</v>
      </c>
      <c r="M4383" s="2">
        <f>Global_Household_Financial_Dyna[[#This Row],[Monthly_Expenses]]/Global_Household_Financial_Dyna[[#This Row],[Net Income]]</f>
        <v>0.61837807436890257</v>
      </c>
      <c r="N4383" t="str">
        <f>IF(Global_Household_Financial_Dyna[[#This Row],[Monthly_Savings]]&lt;0,"High Risk", IF(Global_Household_Financial_Dyna[[#This Row],[Savings Rate%]]&lt;0.1, "Medium", "Safe"))</f>
        <v>Safe</v>
      </c>
      <c r="O4383">
        <f>Global_Household_Financial_Dyna[[#This Row],[Total_Household_Income]]/Global_Household_Financial_Dyna[[#This Row],[Family_Size]]</f>
        <v>725.16</v>
      </c>
      <c r="P4383" s="2">
        <f t="shared" si="136"/>
        <v>0.39788995363055785</v>
      </c>
      <c r="Q4383" s="2">
        <f t="shared" si="137"/>
        <v>-1.6268027999460533E-2</v>
      </c>
      <c r="R4383" s="2" t="str">
        <f>IF(Global_Household_Financial_Dyna[[#This Row],[Vs country_Average]]&lt;-0.2, "Underperformer", IF(Global_Household_Financial_Dyna[[#This Row],[Vs country_Average]]&gt;0.2, "Outperformer", "Normal"))</f>
        <v>Normal</v>
      </c>
      <c r="S43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705.68</v>
      </c>
      <c r="T43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705.68</v>
      </c>
      <c r="U43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705.68</v>
      </c>
      <c r="V43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705.68</v>
      </c>
    </row>
    <row r="4384" spans="1:22" x14ac:dyDescent="0.3">
      <c r="A4384">
        <v>4397</v>
      </c>
      <c r="B4384" t="s">
        <v>10</v>
      </c>
      <c r="C4384" t="s">
        <v>11</v>
      </c>
      <c r="D4384">
        <v>2</v>
      </c>
      <c r="E4384">
        <v>1</v>
      </c>
      <c r="F4384">
        <v>938.06</v>
      </c>
      <c r="G4384">
        <v>938.06</v>
      </c>
      <c r="H4384">
        <v>93.81</v>
      </c>
      <c r="I4384">
        <v>489.73</v>
      </c>
      <c r="J4384">
        <v>354.53</v>
      </c>
      <c r="K4384">
        <f>Global_Household_Financial_Dyna[[#This Row],[Total_Household_Income]]-Global_Household_Financial_Dyna[[#This Row],[Estimated_Taxes]]</f>
        <v>844.25</v>
      </c>
      <c r="L4384" s="1">
        <f>Global_Household_Financial_Dyna[[#This Row],[Monthly_Savings]]/Global_Household_Financial_Dyna[[#This Row],[Net Income]]</f>
        <v>0.41993485342019543</v>
      </c>
      <c r="M4384" s="2">
        <f>Global_Household_Financial_Dyna[[#This Row],[Monthly_Expenses]]/Global_Household_Financial_Dyna[[#This Row],[Net Income]]</f>
        <v>0.58007699141249636</v>
      </c>
      <c r="N4384" t="str">
        <f>IF(Global_Household_Financial_Dyna[[#This Row],[Monthly_Savings]]&lt;0,"High Risk", IF(Global_Household_Financial_Dyna[[#This Row],[Savings Rate%]]&lt;0.1, "Medium", "Safe"))</f>
        <v>Safe</v>
      </c>
      <c r="O4384">
        <f>Global_Household_Financial_Dyna[[#This Row],[Total_Household_Income]]/Global_Household_Financial_Dyna[[#This Row],[Family_Size]]</f>
        <v>469.03</v>
      </c>
      <c r="P4384" s="2">
        <f t="shared" si="136"/>
        <v>0.42077341556833553</v>
      </c>
      <c r="Q4384" s="2">
        <f t="shared" si="137"/>
        <v>-8.3856214814009844E-4</v>
      </c>
      <c r="R4384" s="2" t="str">
        <f>IF(Global_Household_Financial_Dyna[[#This Row],[Vs country_Average]]&lt;-0.2, "Underperformer", IF(Global_Household_Financial_Dyna[[#This Row],[Vs country_Average]]&gt;0.2, "Outperformer", "Normal"))</f>
        <v>Normal</v>
      </c>
      <c r="S43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354.53</v>
      </c>
      <c r="T43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354.53</v>
      </c>
      <c r="U43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354.53</v>
      </c>
      <c r="V43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354.53</v>
      </c>
    </row>
    <row r="4385" spans="1:22" x14ac:dyDescent="0.3">
      <c r="A4385">
        <v>4398</v>
      </c>
      <c r="B4385" t="s">
        <v>18</v>
      </c>
      <c r="C4385" t="s">
        <v>20</v>
      </c>
      <c r="D4385">
        <v>5</v>
      </c>
      <c r="E4385">
        <v>3</v>
      </c>
      <c r="F4385">
        <v>5484.12</v>
      </c>
      <c r="G4385">
        <v>12168.43</v>
      </c>
      <c r="H4385">
        <v>3285.48</v>
      </c>
      <c r="I4385">
        <v>3974.97</v>
      </c>
      <c r="J4385">
        <v>4907.99</v>
      </c>
      <c r="K4385">
        <f>Global_Household_Financial_Dyna[[#This Row],[Total_Household_Income]]-Global_Household_Financial_Dyna[[#This Row],[Estimated_Taxes]]</f>
        <v>8882.9500000000007</v>
      </c>
      <c r="L4385" s="1">
        <f>Global_Household_Financial_Dyna[[#This Row],[Monthly_Savings]]/Global_Household_Financial_Dyna[[#This Row],[Net Income]]</f>
        <v>0.55251802610619216</v>
      </c>
      <c r="M4385" s="2">
        <f>Global_Household_Financial_Dyna[[#This Row],[Monthly_Expenses]]/Global_Household_Financial_Dyna[[#This Row],[Net Income]]</f>
        <v>0.4474830996459509</v>
      </c>
      <c r="N4385" t="str">
        <f>IF(Global_Household_Financial_Dyna[[#This Row],[Monthly_Savings]]&lt;0,"High Risk", IF(Global_Household_Financial_Dyna[[#This Row],[Savings Rate%]]&lt;0.1, "Medium", "Safe"))</f>
        <v>Safe</v>
      </c>
      <c r="O4385">
        <f>Global_Household_Financial_Dyna[[#This Row],[Total_Household_Income]]/Global_Household_Financial_Dyna[[#This Row],[Family_Size]]</f>
        <v>2433.6860000000001</v>
      </c>
      <c r="P4385" s="2">
        <f t="shared" si="136"/>
        <v>0.32336204947805613</v>
      </c>
      <c r="Q4385" s="2">
        <f t="shared" si="137"/>
        <v>0.22915597662813603</v>
      </c>
      <c r="R4385" s="2" t="str">
        <f>IF(Global_Household_Financial_Dyna[[#This Row],[Vs country_Average]]&lt;-0.2, "Underperformer", IF(Global_Household_Financial_Dyna[[#This Row],[Vs country_Average]]&gt;0.2, "Outperformer", "Normal"))</f>
        <v>Outperformer</v>
      </c>
      <c r="S43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4907.99</v>
      </c>
      <c r="T43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4907.99</v>
      </c>
      <c r="U43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4907.99</v>
      </c>
      <c r="V43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4907.99</v>
      </c>
    </row>
    <row r="4386" spans="1:22" x14ac:dyDescent="0.3">
      <c r="A4386">
        <v>4399</v>
      </c>
      <c r="B4386" t="s">
        <v>18</v>
      </c>
      <c r="C4386" t="s">
        <v>19</v>
      </c>
      <c r="D4386">
        <v>1</v>
      </c>
      <c r="E4386">
        <v>1</v>
      </c>
      <c r="F4386">
        <v>7537.44</v>
      </c>
      <c r="G4386">
        <v>7537.44</v>
      </c>
      <c r="H4386">
        <v>1658.24</v>
      </c>
      <c r="I4386">
        <v>1738.7</v>
      </c>
      <c r="J4386">
        <v>4140.5</v>
      </c>
      <c r="K4386">
        <f>Global_Household_Financial_Dyna[[#This Row],[Total_Household_Income]]-Global_Household_Financial_Dyna[[#This Row],[Estimated_Taxes]]</f>
        <v>5879.2</v>
      </c>
      <c r="L4386" s="1">
        <f>Global_Household_Financial_Dyna[[#This Row],[Monthly_Savings]]/Global_Household_Financial_Dyna[[#This Row],[Net Income]]</f>
        <v>0.70426248469179487</v>
      </c>
      <c r="M4386" s="2">
        <f>Global_Household_Financial_Dyna[[#This Row],[Monthly_Expenses]]/Global_Household_Financial_Dyna[[#This Row],[Net Income]]</f>
        <v>0.29573751530820519</v>
      </c>
      <c r="N4386" t="str">
        <f>IF(Global_Household_Financial_Dyna[[#This Row],[Monthly_Savings]]&lt;0,"High Risk", IF(Global_Household_Financial_Dyna[[#This Row],[Savings Rate%]]&lt;0.1, "Medium", "Safe"))</f>
        <v>Safe</v>
      </c>
      <c r="O4386">
        <f>Global_Household_Financial_Dyna[[#This Row],[Total_Household_Income]]/Global_Household_Financial_Dyna[[#This Row],[Family_Size]]</f>
        <v>7537.44</v>
      </c>
      <c r="P4386" s="2">
        <f t="shared" si="136"/>
        <v>0.32336204947805613</v>
      </c>
      <c r="Q4386" s="2">
        <f t="shared" si="137"/>
        <v>0.38090043521373873</v>
      </c>
      <c r="R4386" s="2" t="str">
        <f>IF(Global_Household_Financial_Dyna[[#This Row],[Vs country_Average]]&lt;-0.2, "Underperformer", IF(Global_Household_Financial_Dyna[[#This Row],[Vs country_Average]]&gt;0.2, "Outperformer", "Normal"))</f>
        <v>Outperformer</v>
      </c>
      <c r="S43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4140.5</v>
      </c>
      <c r="T43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4140.5</v>
      </c>
      <c r="U43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4140.5</v>
      </c>
      <c r="V43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4140.5</v>
      </c>
    </row>
    <row r="4387" spans="1:22" x14ac:dyDescent="0.3">
      <c r="A4387">
        <v>4400</v>
      </c>
      <c r="B4387" t="s">
        <v>18</v>
      </c>
      <c r="C4387" t="s">
        <v>19</v>
      </c>
      <c r="D4387">
        <v>1</v>
      </c>
      <c r="E4387">
        <v>1</v>
      </c>
      <c r="F4387">
        <v>3986.8</v>
      </c>
      <c r="G4387">
        <v>3986.8</v>
      </c>
      <c r="H4387">
        <v>877.1</v>
      </c>
      <c r="I4387">
        <v>1275.31</v>
      </c>
      <c r="J4387">
        <v>1834.4</v>
      </c>
      <c r="K4387">
        <f>Global_Household_Financial_Dyna[[#This Row],[Total_Household_Income]]-Global_Household_Financial_Dyna[[#This Row],[Estimated_Taxes]]</f>
        <v>3109.7000000000003</v>
      </c>
      <c r="L4387" s="1">
        <f>Global_Household_Financial_Dyna[[#This Row],[Monthly_Savings]]/Global_Household_Financial_Dyna[[#This Row],[Net Income]]</f>
        <v>0.58989613145962627</v>
      </c>
      <c r="M4387" s="2">
        <f>Global_Household_Financial_Dyna[[#This Row],[Monthly_Expenses]]/Global_Household_Financial_Dyna[[#This Row],[Net Income]]</f>
        <v>0.41010708428465764</v>
      </c>
      <c r="N4387" t="str">
        <f>IF(Global_Household_Financial_Dyna[[#This Row],[Monthly_Savings]]&lt;0,"High Risk", IF(Global_Household_Financial_Dyna[[#This Row],[Savings Rate%]]&lt;0.1, "Medium", "Safe"))</f>
        <v>Safe</v>
      </c>
      <c r="O4387">
        <f>Global_Household_Financial_Dyna[[#This Row],[Total_Household_Income]]/Global_Household_Financial_Dyna[[#This Row],[Family_Size]]</f>
        <v>3986.8</v>
      </c>
      <c r="P4387" s="2">
        <f t="shared" si="136"/>
        <v>0.32336204947805613</v>
      </c>
      <c r="Q4387" s="2">
        <f t="shared" si="137"/>
        <v>0.26653408198157014</v>
      </c>
      <c r="R4387" s="2" t="str">
        <f>IF(Global_Household_Financial_Dyna[[#This Row],[Vs country_Average]]&lt;-0.2, "Underperformer", IF(Global_Household_Financial_Dyna[[#This Row],[Vs country_Average]]&gt;0.2, "Outperformer", "Normal"))</f>
        <v>Outperformer</v>
      </c>
      <c r="S43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1834.4</v>
      </c>
      <c r="T43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1834.4</v>
      </c>
      <c r="U43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1834.4</v>
      </c>
      <c r="V43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1834.4</v>
      </c>
    </row>
    <row r="4388" spans="1:22" x14ac:dyDescent="0.3">
      <c r="A4388">
        <v>4401</v>
      </c>
      <c r="B4388" t="s">
        <v>18</v>
      </c>
      <c r="C4388" t="s">
        <v>19</v>
      </c>
      <c r="D4388">
        <v>5</v>
      </c>
      <c r="E4388">
        <v>2</v>
      </c>
      <c r="F4388">
        <v>3384.97</v>
      </c>
      <c r="G4388">
        <v>4878.24</v>
      </c>
      <c r="H4388">
        <v>1073.21</v>
      </c>
      <c r="I4388">
        <v>2944.5</v>
      </c>
      <c r="J4388">
        <v>860.52</v>
      </c>
      <c r="K4388">
        <f>Global_Household_Financial_Dyna[[#This Row],[Total_Household_Income]]-Global_Household_Financial_Dyna[[#This Row],[Estimated_Taxes]]</f>
        <v>3805.0299999999997</v>
      </c>
      <c r="L4388" s="1">
        <f>Global_Household_Financial_Dyna[[#This Row],[Monthly_Savings]]/Global_Household_Financial_Dyna[[#This Row],[Net Income]]</f>
        <v>0.22615327605827024</v>
      </c>
      <c r="M4388" s="2">
        <f>Global_Household_Financial_Dyna[[#This Row],[Monthly_Expenses]]/Global_Household_Financial_Dyna[[#This Row],[Net Income]]</f>
        <v>0.77384409584155711</v>
      </c>
      <c r="N4388" t="str">
        <f>IF(Global_Household_Financial_Dyna[[#This Row],[Monthly_Savings]]&lt;0,"High Risk", IF(Global_Household_Financial_Dyna[[#This Row],[Savings Rate%]]&lt;0.1, "Medium", "Safe"))</f>
        <v>Safe</v>
      </c>
      <c r="O4388">
        <f>Global_Household_Financial_Dyna[[#This Row],[Total_Household_Income]]/Global_Household_Financial_Dyna[[#This Row],[Family_Size]]</f>
        <v>975.64799999999991</v>
      </c>
      <c r="P4388" s="2">
        <f t="shared" si="136"/>
        <v>0.32336204947805613</v>
      </c>
      <c r="Q4388" s="2">
        <f t="shared" si="137"/>
        <v>-9.7208773419785899E-2</v>
      </c>
      <c r="R4388" s="2" t="str">
        <f>IF(Global_Household_Financial_Dyna[[#This Row],[Vs country_Average]]&lt;-0.2, "Underperformer", IF(Global_Household_Financial_Dyna[[#This Row],[Vs country_Average]]&gt;0.2, "Outperformer", "Normal"))</f>
        <v>Normal</v>
      </c>
      <c r="S43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860.52</v>
      </c>
      <c r="T43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860.52</v>
      </c>
      <c r="U43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860.52</v>
      </c>
      <c r="V43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860.52</v>
      </c>
    </row>
    <row r="4389" spans="1:22" x14ac:dyDescent="0.3">
      <c r="A4389">
        <v>4402</v>
      </c>
      <c r="B4389" t="s">
        <v>16</v>
      </c>
      <c r="C4389" t="s">
        <v>21</v>
      </c>
      <c r="D4389">
        <v>1</v>
      </c>
      <c r="E4389">
        <v>1</v>
      </c>
      <c r="F4389">
        <v>4304.03</v>
      </c>
      <c r="G4389">
        <v>4304.03</v>
      </c>
      <c r="H4389">
        <v>1506.41</v>
      </c>
      <c r="I4389">
        <v>1691.09</v>
      </c>
      <c r="J4389">
        <v>1106.53</v>
      </c>
      <c r="K4389">
        <f>Global_Household_Financial_Dyna[[#This Row],[Total_Household_Income]]-Global_Household_Financial_Dyna[[#This Row],[Estimated_Taxes]]</f>
        <v>2797.62</v>
      </c>
      <c r="L4389" s="1">
        <f>Global_Household_Financial_Dyna[[#This Row],[Monthly_Savings]]/Global_Household_Financial_Dyna[[#This Row],[Net Income]]</f>
        <v>0.3955254823743039</v>
      </c>
      <c r="M4389" s="2">
        <f>Global_Household_Financial_Dyna[[#This Row],[Monthly_Expenses]]/Global_Household_Financial_Dyna[[#This Row],[Net Income]]</f>
        <v>0.60447451762569615</v>
      </c>
      <c r="N4389" t="str">
        <f>IF(Global_Household_Financial_Dyna[[#This Row],[Monthly_Savings]]&lt;0,"High Risk", IF(Global_Household_Financial_Dyna[[#This Row],[Savings Rate%]]&lt;0.1, "Medium", "Safe"))</f>
        <v>Safe</v>
      </c>
      <c r="O4389">
        <f>Global_Household_Financial_Dyna[[#This Row],[Total_Household_Income]]/Global_Household_Financial_Dyna[[#This Row],[Family_Size]]</f>
        <v>4304.03</v>
      </c>
      <c r="P4389" s="2">
        <f t="shared" si="136"/>
        <v>0.15879799892000862</v>
      </c>
      <c r="Q4389" s="2">
        <f t="shared" si="137"/>
        <v>0.23672748345429528</v>
      </c>
      <c r="R4389" s="2" t="str">
        <f>IF(Global_Household_Financial_Dyna[[#This Row],[Vs country_Average]]&lt;-0.2, "Underperformer", IF(Global_Household_Financial_Dyna[[#This Row],[Vs country_Average]]&gt;0.2, "Outperformer", "Normal"))</f>
        <v>Outperformer</v>
      </c>
      <c r="S43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1106.53</v>
      </c>
      <c r="T43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1106.53</v>
      </c>
      <c r="U43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1106.53</v>
      </c>
      <c r="V43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1106.53</v>
      </c>
    </row>
    <row r="4390" spans="1:22" x14ac:dyDescent="0.3">
      <c r="A4390">
        <v>4403</v>
      </c>
      <c r="B4390" t="s">
        <v>18</v>
      </c>
      <c r="C4390" t="s">
        <v>20</v>
      </c>
      <c r="D4390">
        <v>5</v>
      </c>
      <c r="E4390">
        <v>2</v>
      </c>
      <c r="F4390">
        <v>4921.83</v>
      </c>
      <c r="G4390">
        <v>7672.39</v>
      </c>
      <c r="H4390">
        <v>1687.93</v>
      </c>
      <c r="I4390">
        <v>3460.01</v>
      </c>
      <c r="J4390">
        <v>2524.4499999999998</v>
      </c>
      <c r="K4390">
        <f>Global_Household_Financial_Dyna[[#This Row],[Total_Household_Income]]-Global_Household_Financial_Dyna[[#This Row],[Estimated_Taxes]]</f>
        <v>5984.46</v>
      </c>
      <c r="L4390" s="1">
        <f>Global_Household_Financial_Dyna[[#This Row],[Monthly_Savings]]/Global_Household_Financial_Dyna[[#This Row],[Net Income]]</f>
        <v>0.42183421728944631</v>
      </c>
      <c r="M4390" s="2">
        <f>Global_Household_Financial_Dyna[[#This Row],[Monthly_Expenses]]/Global_Household_Financial_Dyna[[#This Row],[Net Income]]</f>
        <v>0.57816578271055374</v>
      </c>
      <c r="N4390" t="str">
        <f>IF(Global_Household_Financial_Dyna[[#This Row],[Monthly_Savings]]&lt;0,"High Risk", IF(Global_Household_Financial_Dyna[[#This Row],[Savings Rate%]]&lt;0.1, "Medium", "Safe"))</f>
        <v>Safe</v>
      </c>
      <c r="O4390">
        <f>Global_Household_Financial_Dyna[[#This Row],[Total_Household_Income]]/Global_Household_Financial_Dyna[[#This Row],[Family_Size]]</f>
        <v>1534.4780000000001</v>
      </c>
      <c r="P4390" s="2">
        <f t="shared" si="136"/>
        <v>0.32336204947805613</v>
      </c>
      <c r="Q4390" s="2">
        <f t="shared" si="137"/>
        <v>9.8472167811390177E-2</v>
      </c>
      <c r="R4390" s="2" t="str">
        <f>IF(Global_Household_Financial_Dyna[[#This Row],[Vs country_Average]]&lt;-0.2, "Underperformer", IF(Global_Household_Financial_Dyna[[#This Row],[Vs country_Average]]&gt;0.2, "Outperformer", "Normal"))</f>
        <v>Normal</v>
      </c>
      <c r="S43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2524.4499999999998</v>
      </c>
      <c r="T43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2524.4499999999998</v>
      </c>
      <c r="U43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2524.4499999999998</v>
      </c>
      <c r="V43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2524.4499999999998</v>
      </c>
    </row>
    <row r="4391" spans="1:22" x14ac:dyDescent="0.3">
      <c r="A4391">
        <v>4404</v>
      </c>
      <c r="B4391" t="s">
        <v>10</v>
      </c>
      <c r="C4391" t="s">
        <v>11</v>
      </c>
      <c r="D4391">
        <v>1</v>
      </c>
      <c r="E4391">
        <v>1</v>
      </c>
      <c r="F4391">
        <v>755.44</v>
      </c>
      <c r="G4391">
        <v>755.44</v>
      </c>
      <c r="H4391">
        <v>75.540000000000006</v>
      </c>
      <c r="I4391">
        <v>355.41</v>
      </c>
      <c r="J4391">
        <v>324.49</v>
      </c>
      <c r="K4391">
        <f>Global_Household_Financial_Dyna[[#This Row],[Total_Household_Income]]-Global_Household_Financial_Dyna[[#This Row],[Estimated_Taxes]]</f>
        <v>679.90000000000009</v>
      </c>
      <c r="L4391" s="1">
        <f>Global_Household_Financial_Dyna[[#This Row],[Monthly_Savings]]/Global_Household_Financial_Dyna[[#This Row],[Net Income]]</f>
        <v>0.4772613619649948</v>
      </c>
      <c r="M4391" s="2">
        <f>Global_Household_Financial_Dyna[[#This Row],[Monthly_Expenses]]/Global_Household_Financial_Dyna[[#This Row],[Net Income]]</f>
        <v>0.52273863803500509</v>
      </c>
      <c r="N4391" t="str">
        <f>IF(Global_Household_Financial_Dyna[[#This Row],[Monthly_Savings]]&lt;0,"High Risk", IF(Global_Household_Financial_Dyna[[#This Row],[Savings Rate%]]&lt;0.1, "Medium", "Safe"))</f>
        <v>Safe</v>
      </c>
      <c r="O4391">
        <f>Global_Household_Financial_Dyna[[#This Row],[Total_Household_Income]]/Global_Household_Financial_Dyna[[#This Row],[Family_Size]]</f>
        <v>755.44</v>
      </c>
      <c r="P4391" s="2">
        <f t="shared" si="136"/>
        <v>0.42077341556833553</v>
      </c>
      <c r="Q4391" s="2">
        <f t="shared" si="137"/>
        <v>5.6487946396659272E-2</v>
      </c>
      <c r="R4391" s="2" t="str">
        <f>IF(Global_Household_Financial_Dyna[[#This Row],[Vs country_Average]]&lt;-0.2, "Underperformer", IF(Global_Household_Financial_Dyna[[#This Row],[Vs country_Average]]&gt;0.2, "Outperformer", "Normal"))</f>
        <v>Normal</v>
      </c>
      <c r="S43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324.49</v>
      </c>
      <c r="T43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324.49</v>
      </c>
      <c r="U43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324.49</v>
      </c>
      <c r="V43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324.49</v>
      </c>
    </row>
    <row r="4392" spans="1:22" x14ac:dyDescent="0.3">
      <c r="A4392">
        <v>4405</v>
      </c>
      <c r="B4392" t="s">
        <v>12</v>
      </c>
      <c r="C4392" t="s">
        <v>13</v>
      </c>
      <c r="D4392">
        <v>7</v>
      </c>
      <c r="E4392">
        <v>3</v>
      </c>
      <c r="F4392">
        <v>3843.28</v>
      </c>
      <c r="G4392">
        <v>8217.74</v>
      </c>
      <c r="H4392">
        <v>2465.3200000000002</v>
      </c>
      <c r="I4392">
        <v>3735.34</v>
      </c>
      <c r="J4392">
        <v>2017.08</v>
      </c>
      <c r="K4392">
        <f>Global_Household_Financial_Dyna[[#This Row],[Total_Household_Income]]-Global_Household_Financial_Dyna[[#This Row],[Estimated_Taxes]]</f>
        <v>5752.42</v>
      </c>
      <c r="L4392" s="1">
        <f>Global_Household_Financial_Dyna[[#This Row],[Monthly_Savings]]/Global_Household_Financial_Dyna[[#This Row],[Net Income]]</f>
        <v>0.35064894427041138</v>
      </c>
      <c r="M4392" s="2">
        <f>Global_Household_Financial_Dyna[[#This Row],[Monthly_Expenses]]/Global_Household_Financial_Dyna[[#This Row],[Net Income]]</f>
        <v>0.64935105572958862</v>
      </c>
      <c r="N4392" t="str">
        <f>IF(Global_Household_Financial_Dyna[[#This Row],[Monthly_Savings]]&lt;0,"High Risk", IF(Global_Household_Financial_Dyna[[#This Row],[Savings Rate%]]&lt;0.1, "Medium", "Safe"))</f>
        <v>Safe</v>
      </c>
      <c r="O4392">
        <f>Global_Household_Financial_Dyna[[#This Row],[Total_Household_Income]]/Global_Household_Financial_Dyna[[#This Row],[Family_Size]]</f>
        <v>1173.962857142857</v>
      </c>
      <c r="P4392" s="2">
        <f t="shared" si="136"/>
        <v>0.30718716818024266</v>
      </c>
      <c r="Q4392" s="2">
        <f t="shared" si="137"/>
        <v>4.3461776090168713E-2</v>
      </c>
      <c r="R4392" s="2" t="str">
        <f>IF(Global_Household_Financial_Dyna[[#This Row],[Vs country_Average]]&lt;-0.2, "Underperformer", IF(Global_Household_Financial_Dyna[[#This Row],[Vs country_Average]]&gt;0.2, "Outperformer", "Normal"))</f>
        <v>Normal</v>
      </c>
      <c r="S43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2017.08</v>
      </c>
      <c r="T43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2017.08</v>
      </c>
      <c r="U43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2017.08</v>
      </c>
      <c r="V43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2017.08</v>
      </c>
    </row>
    <row r="4393" spans="1:22" x14ac:dyDescent="0.3">
      <c r="A4393">
        <v>4406</v>
      </c>
      <c r="B4393" t="s">
        <v>16</v>
      </c>
      <c r="C4393" t="s">
        <v>17</v>
      </c>
      <c r="D4393">
        <v>8</v>
      </c>
      <c r="E4393">
        <v>3</v>
      </c>
      <c r="F4393">
        <v>2623.6</v>
      </c>
      <c r="G4393">
        <v>5497.88</v>
      </c>
      <c r="H4393">
        <v>1924.26</v>
      </c>
      <c r="I4393">
        <v>4051.58</v>
      </c>
      <c r="J4393">
        <v>-477.96</v>
      </c>
      <c r="K4393">
        <f>Global_Household_Financial_Dyna[[#This Row],[Total_Household_Income]]-Global_Household_Financial_Dyna[[#This Row],[Estimated_Taxes]]</f>
        <v>3573.62</v>
      </c>
      <c r="L4393" s="1">
        <f>Global_Household_Financial_Dyna[[#This Row],[Monthly_Savings]]/Global_Household_Financial_Dyna[[#This Row],[Net Income]]</f>
        <v>-0.13374673300462836</v>
      </c>
      <c r="M4393" s="2">
        <f>Global_Household_Financial_Dyna[[#This Row],[Monthly_Expenses]]/Global_Household_Financial_Dyna[[#This Row],[Net Income]]</f>
        <v>1.1337467330046285</v>
      </c>
      <c r="N4393" t="str">
        <f>IF(Global_Household_Financial_Dyna[[#This Row],[Monthly_Savings]]&lt;0,"High Risk", IF(Global_Household_Financial_Dyna[[#This Row],[Savings Rate%]]&lt;0.1, "Medium", "Safe"))</f>
        <v>High Risk</v>
      </c>
      <c r="O4393">
        <f>Global_Household_Financial_Dyna[[#This Row],[Total_Household_Income]]/Global_Household_Financial_Dyna[[#This Row],[Family_Size]]</f>
        <v>687.23500000000001</v>
      </c>
      <c r="P4393" s="2">
        <f t="shared" si="136"/>
        <v>0.15879799892000862</v>
      </c>
      <c r="Q4393" s="2">
        <f t="shared" si="137"/>
        <v>-0.29254473192463698</v>
      </c>
      <c r="R4393" s="2" t="str">
        <f>IF(Global_Household_Financial_Dyna[[#This Row],[Vs country_Average]]&lt;-0.2, "Underperformer", IF(Global_Household_Financial_Dyna[[#This Row],[Vs country_Average]]&gt;0.2, "Outperformer", "Normal"))</f>
        <v>Underperformer</v>
      </c>
      <c r="S43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-275.38099999999997</v>
      </c>
      <c r="T43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-72.801999999999907</v>
      </c>
      <c r="U43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129.77699999999999</v>
      </c>
      <c r="V43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332.35600000000017</v>
      </c>
    </row>
    <row r="4394" spans="1:22" x14ac:dyDescent="0.3">
      <c r="A4394">
        <v>4407</v>
      </c>
      <c r="B4394" t="s">
        <v>12</v>
      </c>
      <c r="C4394" t="s">
        <v>13</v>
      </c>
      <c r="D4394">
        <v>6</v>
      </c>
      <c r="E4394">
        <v>3</v>
      </c>
      <c r="F4394">
        <v>4352.1099999999997</v>
      </c>
      <c r="G4394">
        <v>8838.7099999999991</v>
      </c>
      <c r="H4394">
        <v>2651.61</v>
      </c>
      <c r="I4394">
        <v>3889.75</v>
      </c>
      <c r="J4394">
        <v>2297.35</v>
      </c>
      <c r="K4394">
        <f>Global_Household_Financial_Dyna[[#This Row],[Total_Household_Income]]-Global_Household_Financial_Dyna[[#This Row],[Estimated_Taxes]]</f>
        <v>6187.0999999999985</v>
      </c>
      <c r="L4394" s="1">
        <f>Global_Household_Financial_Dyna[[#This Row],[Monthly_Savings]]/Global_Household_Financial_Dyna[[#This Row],[Net Income]]</f>
        <v>0.37131289295469616</v>
      </c>
      <c r="M4394" s="2">
        <f>Global_Household_Financial_Dyna[[#This Row],[Monthly_Expenses]]/Global_Household_Financial_Dyna[[#This Row],[Net Income]]</f>
        <v>0.62868710704530406</v>
      </c>
      <c r="N4394" t="str">
        <f>IF(Global_Household_Financial_Dyna[[#This Row],[Monthly_Savings]]&lt;0,"High Risk", IF(Global_Household_Financial_Dyna[[#This Row],[Savings Rate%]]&lt;0.1, "Medium", "Safe"))</f>
        <v>Safe</v>
      </c>
      <c r="O4394">
        <f>Global_Household_Financial_Dyna[[#This Row],[Total_Household_Income]]/Global_Household_Financial_Dyna[[#This Row],[Family_Size]]</f>
        <v>1473.1183333333331</v>
      </c>
      <c r="P4394" s="2">
        <f t="shared" si="136"/>
        <v>0.30718716818024266</v>
      </c>
      <c r="Q4394" s="2">
        <f t="shared" si="137"/>
        <v>6.4125724774453496E-2</v>
      </c>
      <c r="R4394" s="2" t="str">
        <f>IF(Global_Household_Financial_Dyna[[#This Row],[Vs country_Average]]&lt;-0.2, "Underperformer", IF(Global_Household_Financial_Dyna[[#This Row],[Vs country_Average]]&gt;0.2, "Outperformer", "Normal"))</f>
        <v>Normal</v>
      </c>
      <c r="S43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2297.35</v>
      </c>
      <c r="T43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2297.35</v>
      </c>
      <c r="U43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2297.35</v>
      </c>
      <c r="V43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2297.35</v>
      </c>
    </row>
    <row r="4395" spans="1:22" x14ac:dyDescent="0.3">
      <c r="A4395">
        <v>4408</v>
      </c>
      <c r="B4395" t="s">
        <v>18</v>
      </c>
      <c r="C4395" t="s">
        <v>19</v>
      </c>
      <c r="D4395">
        <v>6</v>
      </c>
      <c r="E4395">
        <v>3</v>
      </c>
      <c r="F4395">
        <v>3240.23</v>
      </c>
      <c r="G4395">
        <v>6800.06</v>
      </c>
      <c r="H4395">
        <v>1496.01</v>
      </c>
      <c r="I4395">
        <v>3042</v>
      </c>
      <c r="J4395">
        <v>2262.0500000000002</v>
      </c>
      <c r="K4395">
        <f>Global_Household_Financial_Dyna[[#This Row],[Total_Household_Income]]-Global_Household_Financial_Dyna[[#This Row],[Estimated_Taxes]]</f>
        <v>5304.05</v>
      </c>
      <c r="L4395" s="1">
        <f>Global_Household_Financial_Dyna[[#This Row],[Monthly_Savings]]/Global_Household_Financial_Dyna[[#This Row],[Net Income]]</f>
        <v>0.42647599475872211</v>
      </c>
      <c r="M4395" s="2">
        <f>Global_Household_Financial_Dyna[[#This Row],[Monthly_Expenses]]/Global_Household_Financial_Dyna[[#This Row],[Net Income]]</f>
        <v>0.57352400524127789</v>
      </c>
      <c r="N4395" t="str">
        <f>IF(Global_Household_Financial_Dyna[[#This Row],[Monthly_Savings]]&lt;0,"High Risk", IF(Global_Household_Financial_Dyna[[#This Row],[Savings Rate%]]&lt;0.1, "Medium", "Safe"))</f>
        <v>Safe</v>
      </c>
      <c r="O4395">
        <f>Global_Household_Financial_Dyna[[#This Row],[Total_Household_Income]]/Global_Household_Financial_Dyna[[#This Row],[Family_Size]]</f>
        <v>1133.3433333333335</v>
      </c>
      <c r="P4395" s="2">
        <f t="shared" si="136"/>
        <v>0.32336204947805613</v>
      </c>
      <c r="Q4395" s="2">
        <f t="shared" si="137"/>
        <v>0.10311394528066598</v>
      </c>
      <c r="R4395" s="2" t="str">
        <f>IF(Global_Household_Financial_Dyna[[#This Row],[Vs country_Average]]&lt;-0.2, "Underperformer", IF(Global_Household_Financial_Dyna[[#This Row],[Vs country_Average]]&gt;0.2, "Outperformer", "Normal"))</f>
        <v>Normal</v>
      </c>
      <c r="S43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2262.0500000000002</v>
      </c>
      <c r="T43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2262.0500000000002</v>
      </c>
      <c r="U43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2262.0500000000002</v>
      </c>
      <c r="V43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2262.0500000000002</v>
      </c>
    </row>
    <row r="4396" spans="1:22" x14ac:dyDescent="0.3">
      <c r="A4396">
        <v>4409</v>
      </c>
      <c r="B4396" t="s">
        <v>10</v>
      </c>
      <c r="C4396" t="s">
        <v>22</v>
      </c>
      <c r="D4396">
        <v>3</v>
      </c>
      <c r="E4396">
        <v>2</v>
      </c>
      <c r="F4396">
        <v>588.61</v>
      </c>
      <c r="G4396">
        <v>818.2</v>
      </c>
      <c r="H4396">
        <v>81.819999999999993</v>
      </c>
      <c r="I4396">
        <v>535.15</v>
      </c>
      <c r="J4396">
        <v>201.23</v>
      </c>
      <c r="K4396">
        <f>Global_Household_Financial_Dyna[[#This Row],[Total_Household_Income]]-Global_Household_Financial_Dyna[[#This Row],[Estimated_Taxes]]</f>
        <v>736.38000000000011</v>
      </c>
      <c r="L4396" s="1">
        <f>Global_Household_Financial_Dyna[[#This Row],[Monthly_Savings]]/Global_Household_Financial_Dyna[[#This Row],[Net Income]]</f>
        <v>0.27326923599228653</v>
      </c>
      <c r="M4396" s="2">
        <f>Global_Household_Financial_Dyna[[#This Row],[Monthly_Expenses]]/Global_Household_Financial_Dyna[[#This Row],[Net Income]]</f>
        <v>0.7267307640077133</v>
      </c>
      <c r="N4396" t="str">
        <f>IF(Global_Household_Financial_Dyna[[#This Row],[Monthly_Savings]]&lt;0,"High Risk", IF(Global_Household_Financial_Dyna[[#This Row],[Savings Rate%]]&lt;0.1, "Medium", "Safe"))</f>
        <v>Safe</v>
      </c>
      <c r="O4396">
        <f>Global_Household_Financial_Dyna[[#This Row],[Total_Household_Income]]/Global_Household_Financial_Dyna[[#This Row],[Family_Size]]</f>
        <v>272.73333333333335</v>
      </c>
      <c r="P4396" s="2">
        <f t="shared" si="136"/>
        <v>0.42077341556833553</v>
      </c>
      <c r="Q4396" s="2">
        <f t="shared" si="137"/>
        <v>-0.147504179576049</v>
      </c>
      <c r="R4396" s="2" t="str">
        <f>IF(Global_Household_Financial_Dyna[[#This Row],[Vs country_Average]]&lt;-0.2, "Underperformer", IF(Global_Household_Financial_Dyna[[#This Row],[Vs country_Average]]&gt;0.2, "Outperformer", "Normal"))</f>
        <v>Normal</v>
      </c>
      <c r="S43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201.23</v>
      </c>
      <c r="T43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201.23</v>
      </c>
      <c r="U43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201.23</v>
      </c>
      <c r="V43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201.23</v>
      </c>
    </row>
    <row r="4397" spans="1:22" x14ac:dyDescent="0.3">
      <c r="A4397">
        <v>4410</v>
      </c>
      <c r="B4397" t="s">
        <v>16</v>
      </c>
      <c r="C4397" t="s">
        <v>21</v>
      </c>
      <c r="D4397">
        <v>7</v>
      </c>
      <c r="E4397">
        <v>3</v>
      </c>
      <c r="F4397">
        <v>6126.58</v>
      </c>
      <c r="G4397">
        <v>13298.3</v>
      </c>
      <c r="H4397">
        <v>5319.32</v>
      </c>
      <c r="I4397">
        <v>4787.68</v>
      </c>
      <c r="J4397">
        <v>3191.3</v>
      </c>
      <c r="K4397">
        <f>Global_Household_Financial_Dyna[[#This Row],[Total_Household_Income]]-Global_Household_Financial_Dyna[[#This Row],[Estimated_Taxes]]</f>
        <v>7978.98</v>
      </c>
      <c r="L4397" s="1">
        <f>Global_Household_Financial_Dyna[[#This Row],[Monthly_Savings]]/Global_Household_Financial_Dyna[[#This Row],[Net Income]]</f>
        <v>0.39996340384359907</v>
      </c>
      <c r="M4397" s="2">
        <f>Global_Household_Financial_Dyna[[#This Row],[Monthly_Expenses]]/Global_Household_Financial_Dyna[[#This Row],[Net Income]]</f>
        <v>0.60003659615640104</v>
      </c>
      <c r="N4397" t="str">
        <f>IF(Global_Household_Financial_Dyna[[#This Row],[Monthly_Savings]]&lt;0,"High Risk", IF(Global_Household_Financial_Dyna[[#This Row],[Savings Rate%]]&lt;0.1, "Medium", "Safe"))</f>
        <v>Safe</v>
      </c>
      <c r="O4397">
        <f>Global_Household_Financial_Dyna[[#This Row],[Total_Household_Income]]/Global_Household_Financial_Dyna[[#This Row],[Family_Size]]</f>
        <v>1899.7571428571428</v>
      </c>
      <c r="P4397" s="2">
        <f t="shared" si="136"/>
        <v>0.15879799892000862</v>
      </c>
      <c r="Q4397" s="2">
        <f t="shared" si="137"/>
        <v>0.24116540492359045</v>
      </c>
      <c r="R4397" s="2" t="str">
        <f>IF(Global_Household_Financial_Dyna[[#This Row],[Vs country_Average]]&lt;-0.2, "Underperformer", IF(Global_Household_Financial_Dyna[[#This Row],[Vs country_Average]]&gt;0.2, "Outperformer", "Normal"))</f>
        <v>Outperformer</v>
      </c>
      <c r="S43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3191.3</v>
      </c>
      <c r="T43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3191.3</v>
      </c>
      <c r="U43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3191.3</v>
      </c>
      <c r="V43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3191.3</v>
      </c>
    </row>
    <row r="4398" spans="1:22" x14ac:dyDescent="0.3">
      <c r="A4398">
        <v>4411</v>
      </c>
      <c r="B4398" t="s">
        <v>18</v>
      </c>
      <c r="C4398" t="s">
        <v>19</v>
      </c>
      <c r="D4398">
        <v>1</v>
      </c>
      <c r="E4398">
        <v>1</v>
      </c>
      <c r="F4398">
        <v>3736.86</v>
      </c>
      <c r="G4398">
        <v>3736.86</v>
      </c>
      <c r="H4398">
        <v>822.11</v>
      </c>
      <c r="I4398">
        <v>1742.53</v>
      </c>
      <c r="J4398">
        <v>1172.22</v>
      </c>
      <c r="K4398">
        <f>Global_Household_Financial_Dyna[[#This Row],[Total_Household_Income]]-Global_Household_Financial_Dyna[[#This Row],[Estimated_Taxes]]</f>
        <v>2914.75</v>
      </c>
      <c r="L4398" s="1">
        <f>Global_Household_Financial_Dyna[[#This Row],[Monthly_Savings]]/Global_Household_Financial_Dyna[[#This Row],[Net Income]]</f>
        <v>0.40216828201389487</v>
      </c>
      <c r="M4398" s="2">
        <f>Global_Household_Financial_Dyna[[#This Row],[Monthly_Expenses]]/Global_Household_Financial_Dyna[[#This Row],[Net Income]]</f>
        <v>0.59783171798610513</v>
      </c>
      <c r="N4398" t="str">
        <f>IF(Global_Household_Financial_Dyna[[#This Row],[Monthly_Savings]]&lt;0,"High Risk", IF(Global_Household_Financial_Dyna[[#This Row],[Savings Rate%]]&lt;0.1, "Medium", "Safe"))</f>
        <v>Safe</v>
      </c>
      <c r="O4398">
        <f>Global_Household_Financial_Dyna[[#This Row],[Total_Household_Income]]/Global_Household_Financial_Dyna[[#This Row],[Family_Size]]</f>
        <v>3736.86</v>
      </c>
      <c r="P4398" s="2">
        <f t="shared" si="136"/>
        <v>0.32336204947805613</v>
      </c>
      <c r="Q4398" s="2">
        <f t="shared" si="137"/>
        <v>7.8806232535838738E-2</v>
      </c>
      <c r="R4398" s="2" t="str">
        <f>IF(Global_Household_Financial_Dyna[[#This Row],[Vs country_Average]]&lt;-0.2, "Underperformer", IF(Global_Household_Financial_Dyna[[#This Row],[Vs country_Average]]&gt;0.2, "Outperformer", "Normal"))</f>
        <v>Normal</v>
      </c>
      <c r="S43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1172.22</v>
      </c>
      <c r="T43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1172.22</v>
      </c>
      <c r="U43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1172.22</v>
      </c>
      <c r="V43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1172.22</v>
      </c>
    </row>
    <row r="4399" spans="1:22" x14ac:dyDescent="0.3">
      <c r="A4399">
        <v>4412</v>
      </c>
      <c r="B4399" t="s">
        <v>18</v>
      </c>
      <c r="C4399" t="s">
        <v>20</v>
      </c>
      <c r="D4399">
        <v>4</v>
      </c>
      <c r="E4399">
        <v>3</v>
      </c>
      <c r="F4399">
        <v>3372.44</v>
      </c>
      <c r="G4399">
        <v>7228.09</v>
      </c>
      <c r="H4399">
        <v>1590.18</v>
      </c>
      <c r="I4399">
        <v>2178.96</v>
      </c>
      <c r="J4399">
        <v>3458.95</v>
      </c>
      <c r="K4399">
        <f>Global_Household_Financial_Dyna[[#This Row],[Total_Household_Income]]-Global_Household_Financial_Dyna[[#This Row],[Estimated_Taxes]]</f>
        <v>5637.91</v>
      </c>
      <c r="L4399" s="1">
        <f>Global_Household_Financial_Dyna[[#This Row],[Monthly_Savings]]/Global_Household_Financial_Dyna[[#This Row],[Net Income]]</f>
        <v>0.61351635623839329</v>
      </c>
      <c r="M4399" s="2">
        <f>Global_Household_Financial_Dyna[[#This Row],[Monthly_Expenses]]/Global_Household_Financial_Dyna[[#This Row],[Net Income]]</f>
        <v>0.38648364376160671</v>
      </c>
      <c r="N4399" t="str">
        <f>IF(Global_Household_Financial_Dyna[[#This Row],[Monthly_Savings]]&lt;0,"High Risk", IF(Global_Household_Financial_Dyna[[#This Row],[Savings Rate%]]&lt;0.1, "Medium", "Safe"))</f>
        <v>Safe</v>
      </c>
      <c r="O4399">
        <f>Global_Household_Financial_Dyna[[#This Row],[Total_Household_Income]]/Global_Household_Financial_Dyna[[#This Row],[Family_Size]]</f>
        <v>1807.0225</v>
      </c>
      <c r="P4399" s="2">
        <f t="shared" si="136"/>
        <v>0.32336204947805613</v>
      </c>
      <c r="Q4399" s="2">
        <f t="shared" si="137"/>
        <v>0.29015430676033716</v>
      </c>
      <c r="R4399" s="2" t="str">
        <f>IF(Global_Household_Financial_Dyna[[#This Row],[Vs country_Average]]&lt;-0.2, "Underperformer", IF(Global_Household_Financial_Dyna[[#This Row],[Vs country_Average]]&gt;0.2, "Outperformer", "Normal"))</f>
        <v>Outperformer</v>
      </c>
      <c r="S43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3458.95</v>
      </c>
      <c r="T43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3458.95</v>
      </c>
      <c r="U43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3458.95</v>
      </c>
      <c r="V43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3458.95</v>
      </c>
    </row>
    <row r="4400" spans="1:22" x14ac:dyDescent="0.3">
      <c r="A4400">
        <v>4413</v>
      </c>
      <c r="B4400" t="s">
        <v>16</v>
      </c>
      <c r="C4400" t="s">
        <v>21</v>
      </c>
      <c r="D4400">
        <v>5</v>
      </c>
      <c r="E4400">
        <v>3</v>
      </c>
      <c r="F4400">
        <v>6428.96</v>
      </c>
      <c r="G4400">
        <v>13750.29</v>
      </c>
      <c r="H4400">
        <v>5500.12</v>
      </c>
      <c r="I4400">
        <v>4550.1000000000004</v>
      </c>
      <c r="J4400">
        <v>3700.08</v>
      </c>
      <c r="K4400">
        <f>Global_Household_Financial_Dyna[[#This Row],[Total_Household_Income]]-Global_Household_Financial_Dyna[[#This Row],[Estimated_Taxes]]</f>
        <v>8250.1700000000019</v>
      </c>
      <c r="L4400" s="1">
        <f>Global_Household_Financial_Dyna[[#This Row],[Monthly_Savings]]/Global_Household_Financial_Dyna[[#This Row],[Net Income]]</f>
        <v>0.44848530393919145</v>
      </c>
      <c r="M4400" s="2">
        <f>Global_Household_Financial_Dyna[[#This Row],[Monthly_Expenses]]/Global_Household_Financial_Dyna[[#This Row],[Net Income]]</f>
        <v>0.55151590815704399</v>
      </c>
      <c r="N4400" t="str">
        <f>IF(Global_Household_Financial_Dyna[[#This Row],[Monthly_Savings]]&lt;0,"High Risk", IF(Global_Household_Financial_Dyna[[#This Row],[Savings Rate%]]&lt;0.1, "Medium", "Safe"))</f>
        <v>Safe</v>
      </c>
      <c r="O4400">
        <f>Global_Household_Financial_Dyna[[#This Row],[Total_Household_Income]]/Global_Household_Financial_Dyna[[#This Row],[Family_Size]]</f>
        <v>2750.058</v>
      </c>
      <c r="P4400" s="2">
        <f t="shared" si="136"/>
        <v>0.15879799892000862</v>
      </c>
      <c r="Q4400" s="2">
        <f t="shared" si="137"/>
        <v>0.28968730501918283</v>
      </c>
      <c r="R4400" s="2" t="str">
        <f>IF(Global_Household_Financial_Dyna[[#This Row],[Vs country_Average]]&lt;-0.2, "Underperformer", IF(Global_Household_Financial_Dyna[[#This Row],[Vs country_Average]]&gt;0.2, "Outperformer", "Normal"))</f>
        <v>Outperformer</v>
      </c>
      <c r="S44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3700.08</v>
      </c>
      <c r="T44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3700.08</v>
      </c>
      <c r="U44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3700.08</v>
      </c>
      <c r="V44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3700.08</v>
      </c>
    </row>
    <row r="4401" spans="1:22" x14ac:dyDescent="0.3">
      <c r="A4401">
        <v>4414</v>
      </c>
      <c r="B4401" t="s">
        <v>16</v>
      </c>
      <c r="C4401" t="s">
        <v>21</v>
      </c>
      <c r="D4401">
        <v>7</v>
      </c>
      <c r="E4401">
        <v>3</v>
      </c>
      <c r="F4401">
        <v>3719.04</v>
      </c>
      <c r="G4401">
        <v>8080.26</v>
      </c>
      <c r="H4401">
        <v>3232.1</v>
      </c>
      <c r="I4401">
        <v>3344.01</v>
      </c>
      <c r="J4401">
        <v>1504.14</v>
      </c>
      <c r="K4401">
        <f>Global_Household_Financial_Dyna[[#This Row],[Total_Household_Income]]-Global_Household_Financial_Dyna[[#This Row],[Estimated_Taxes]]</f>
        <v>4848.16</v>
      </c>
      <c r="L4401" s="1">
        <f>Global_Household_Financial_Dyna[[#This Row],[Monthly_Savings]]/Global_Household_Financial_Dyna[[#This Row],[Net Income]]</f>
        <v>0.31024966172733576</v>
      </c>
      <c r="M4401" s="2">
        <f>Global_Household_Financial_Dyna[[#This Row],[Monthly_Expenses]]/Global_Household_Financial_Dyna[[#This Row],[Net Income]]</f>
        <v>0.68974827563446761</v>
      </c>
      <c r="N4401" t="str">
        <f>IF(Global_Household_Financial_Dyna[[#This Row],[Monthly_Savings]]&lt;0,"High Risk", IF(Global_Household_Financial_Dyna[[#This Row],[Savings Rate%]]&lt;0.1, "Medium", "Safe"))</f>
        <v>Safe</v>
      </c>
      <c r="O4401">
        <f>Global_Household_Financial_Dyna[[#This Row],[Total_Household_Income]]/Global_Household_Financial_Dyna[[#This Row],[Family_Size]]</f>
        <v>1154.3228571428572</v>
      </c>
      <c r="P4401" s="2">
        <f t="shared" si="136"/>
        <v>0.15879799892000862</v>
      </c>
      <c r="Q4401" s="2">
        <f t="shared" si="137"/>
        <v>0.15145166280732714</v>
      </c>
      <c r="R4401" s="2" t="str">
        <f>IF(Global_Household_Financial_Dyna[[#This Row],[Vs country_Average]]&lt;-0.2, "Underperformer", IF(Global_Household_Financial_Dyna[[#This Row],[Vs country_Average]]&gt;0.2, "Outperformer", "Normal"))</f>
        <v>Normal</v>
      </c>
      <c r="S44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1504.14</v>
      </c>
      <c r="T44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1504.14</v>
      </c>
      <c r="U44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1504.14</v>
      </c>
      <c r="V44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1504.14</v>
      </c>
    </row>
    <row r="4402" spans="1:22" x14ac:dyDescent="0.3">
      <c r="A4402">
        <v>4415</v>
      </c>
      <c r="B4402" t="s">
        <v>10</v>
      </c>
      <c r="C4402" t="s">
        <v>22</v>
      </c>
      <c r="D4402">
        <v>1</v>
      </c>
      <c r="E4402">
        <v>1</v>
      </c>
      <c r="F4402">
        <v>513.71</v>
      </c>
      <c r="G4402">
        <v>513.71</v>
      </c>
      <c r="H4402">
        <v>51.37</v>
      </c>
      <c r="I4402">
        <v>278.67</v>
      </c>
      <c r="J4402">
        <v>183.66</v>
      </c>
      <c r="K4402">
        <f>Global_Household_Financial_Dyna[[#This Row],[Total_Household_Income]]-Global_Household_Financial_Dyna[[#This Row],[Estimated_Taxes]]</f>
        <v>462.34000000000003</v>
      </c>
      <c r="L4402" s="1">
        <f>Global_Household_Financial_Dyna[[#This Row],[Monthly_Savings]]/Global_Household_Financial_Dyna[[#This Row],[Net Income]]</f>
        <v>0.39724012631396804</v>
      </c>
      <c r="M4402" s="2">
        <f>Global_Household_Financial_Dyna[[#This Row],[Monthly_Expenses]]/Global_Household_Financial_Dyna[[#This Row],[Net Income]]</f>
        <v>0.60273824458190939</v>
      </c>
      <c r="N4402" t="str">
        <f>IF(Global_Household_Financial_Dyna[[#This Row],[Monthly_Savings]]&lt;0,"High Risk", IF(Global_Household_Financial_Dyna[[#This Row],[Savings Rate%]]&lt;0.1, "Medium", "Safe"))</f>
        <v>Safe</v>
      </c>
      <c r="O4402">
        <f>Global_Household_Financial_Dyna[[#This Row],[Total_Household_Income]]/Global_Household_Financial_Dyna[[#This Row],[Family_Size]]</f>
        <v>513.71</v>
      </c>
      <c r="P4402" s="2">
        <f t="shared" si="136"/>
        <v>0.42077341556833553</v>
      </c>
      <c r="Q4402" s="2">
        <f t="shared" si="137"/>
        <v>-2.3533289254367484E-2</v>
      </c>
      <c r="R4402" s="2" t="str">
        <f>IF(Global_Household_Financial_Dyna[[#This Row],[Vs country_Average]]&lt;-0.2, "Underperformer", IF(Global_Household_Financial_Dyna[[#This Row],[Vs country_Average]]&gt;0.2, "Outperformer", "Normal"))</f>
        <v>Normal</v>
      </c>
      <c r="S44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183.66</v>
      </c>
      <c r="T44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183.66</v>
      </c>
      <c r="U44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183.66</v>
      </c>
      <c r="V44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183.66</v>
      </c>
    </row>
    <row r="4403" spans="1:22" x14ac:dyDescent="0.3">
      <c r="A4403">
        <v>4416</v>
      </c>
      <c r="B4403" t="s">
        <v>10</v>
      </c>
      <c r="C4403" t="s">
        <v>11</v>
      </c>
      <c r="D4403">
        <v>6</v>
      </c>
      <c r="E4403">
        <v>3</v>
      </c>
      <c r="F4403">
        <v>1089.73</v>
      </c>
      <c r="G4403">
        <v>2677.34</v>
      </c>
      <c r="H4403">
        <v>267.73</v>
      </c>
      <c r="I4403">
        <v>821.29</v>
      </c>
      <c r="J4403">
        <v>1588.31</v>
      </c>
      <c r="K4403">
        <f>Global_Household_Financial_Dyna[[#This Row],[Total_Household_Income]]-Global_Household_Financial_Dyna[[#This Row],[Estimated_Taxes]]</f>
        <v>2409.61</v>
      </c>
      <c r="L4403" s="1">
        <f>Global_Household_Financial_Dyna[[#This Row],[Monthly_Savings]]/Global_Household_Financial_Dyna[[#This Row],[Net Income]]</f>
        <v>0.65915646100406289</v>
      </c>
      <c r="M4403" s="2">
        <f>Global_Household_Financial_Dyna[[#This Row],[Monthly_Expenses]]/Global_Household_Financial_Dyna[[#This Row],[Net Income]]</f>
        <v>0.34083938894675897</v>
      </c>
      <c r="N4403" t="str">
        <f>IF(Global_Household_Financial_Dyna[[#This Row],[Monthly_Savings]]&lt;0,"High Risk", IF(Global_Household_Financial_Dyna[[#This Row],[Savings Rate%]]&lt;0.1, "Medium", "Safe"))</f>
        <v>Safe</v>
      </c>
      <c r="O4403">
        <f>Global_Household_Financial_Dyna[[#This Row],[Total_Household_Income]]/Global_Household_Financial_Dyna[[#This Row],[Family_Size]]</f>
        <v>446.22333333333336</v>
      </c>
      <c r="P4403" s="2">
        <f t="shared" si="136"/>
        <v>0.42077341556833553</v>
      </c>
      <c r="Q4403" s="2">
        <f t="shared" si="137"/>
        <v>0.23838304543572736</v>
      </c>
      <c r="R4403" s="2" t="str">
        <f>IF(Global_Household_Financial_Dyna[[#This Row],[Vs country_Average]]&lt;-0.2, "Underperformer", IF(Global_Household_Financial_Dyna[[#This Row],[Vs country_Average]]&gt;0.2, "Outperformer", "Normal"))</f>
        <v>Outperformer</v>
      </c>
      <c r="S44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1588.31</v>
      </c>
      <c r="T44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1588.31</v>
      </c>
      <c r="U44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1588.31</v>
      </c>
      <c r="V44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1588.31</v>
      </c>
    </row>
    <row r="4404" spans="1:22" x14ac:dyDescent="0.3">
      <c r="A4404">
        <v>4417</v>
      </c>
      <c r="B4404" t="s">
        <v>10</v>
      </c>
      <c r="C4404" t="s">
        <v>22</v>
      </c>
      <c r="D4404">
        <v>6</v>
      </c>
      <c r="E4404">
        <v>3</v>
      </c>
      <c r="F4404">
        <v>929.36</v>
      </c>
      <c r="G4404">
        <v>2349.39</v>
      </c>
      <c r="H4404">
        <v>234.94</v>
      </c>
      <c r="I4404">
        <v>562.41999999999996</v>
      </c>
      <c r="J4404">
        <v>1552.03</v>
      </c>
      <c r="K4404">
        <f>Global_Household_Financial_Dyna[[#This Row],[Total_Household_Income]]-Global_Household_Financial_Dyna[[#This Row],[Estimated_Taxes]]</f>
        <v>2114.4499999999998</v>
      </c>
      <c r="L4404" s="1">
        <f>Global_Household_Financial_Dyna[[#This Row],[Monthly_Savings]]/Global_Household_Financial_Dyna[[#This Row],[Net Income]]</f>
        <v>0.73401120858852187</v>
      </c>
      <c r="M4404" s="2">
        <f>Global_Household_Financial_Dyna[[#This Row],[Monthly_Expenses]]/Global_Household_Financial_Dyna[[#This Row],[Net Income]]</f>
        <v>0.26598879141147819</v>
      </c>
      <c r="N4404" t="str">
        <f>IF(Global_Household_Financial_Dyna[[#This Row],[Monthly_Savings]]&lt;0,"High Risk", IF(Global_Household_Financial_Dyna[[#This Row],[Savings Rate%]]&lt;0.1, "Medium", "Safe"))</f>
        <v>Safe</v>
      </c>
      <c r="O4404">
        <f>Global_Household_Financial_Dyna[[#This Row],[Total_Household_Income]]/Global_Household_Financial_Dyna[[#This Row],[Family_Size]]</f>
        <v>391.565</v>
      </c>
      <c r="P4404" s="2">
        <f t="shared" si="136"/>
        <v>0.42077341556833553</v>
      </c>
      <c r="Q4404" s="2">
        <f t="shared" si="137"/>
        <v>0.31323779302018634</v>
      </c>
      <c r="R4404" s="2" t="str">
        <f>IF(Global_Household_Financial_Dyna[[#This Row],[Vs country_Average]]&lt;-0.2, "Underperformer", IF(Global_Household_Financial_Dyna[[#This Row],[Vs country_Average]]&gt;0.2, "Outperformer", "Normal"))</f>
        <v>Outperformer</v>
      </c>
      <c r="S44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1552.03</v>
      </c>
      <c r="T44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1552.03</v>
      </c>
      <c r="U44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1552.03</v>
      </c>
      <c r="V44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1552.03</v>
      </c>
    </row>
    <row r="4405" spans="1:22" x14ac:dyDescent="0.3">
      <c r="A4405">
        <v>4418</v>
      </c>
      <c r="B4405" t="s">
        <v>18</v>
      </c>
      <c r="C4405" t="s">
        <v>19</v>
      </c>
      <c r="D4405">
        <v>5</v>
      </c>
      <c r="E4405">
        <v>3</v>
      </c>
      <c r="F4405">
        <v>4200.3900000000003</v>
      </c>
      <c r="G4405">
        <v>10878.08</v>
      </c>
      <c r="H4405">
        <v>2937.08</v>
      </c>
      <c r="I4405">
        <v>2550.0300000000002</v>
      </c>
      <c r="J4405">
        <v>5390.97</v>
      </c>
      <c r="K4405">
        <f>Global_Household_Financial_Dyna[[#This Row],[Total_Household_Income]]-Global_Household_Financial_Dyna[[#This Row],[Estimated_Taxes]]</f>
        <v>7941</v>
      </c>
      <c r="L4405" s="1">
        <f>Global_Household_Financial_Dyna[[#This Row],[Monthly_Savings]]/Global_Household_Financial_Dyna[[#This Row],[Net Income]]</f>
        <v>0.67887797506611258</v>
      </c>
      <c r="M4405" s="2">
        <f>Global_Household_Financial_Dyna[[#This Row],[Monthly_Expenses]]/Global_Household_Financial_Dyna[[#This Row],[Net Income]]</f>
        <v>0.32112202493388742</v>
      </c>
      <c r="N4405" t="str">
        <f>IF(Global_Household_Financial_Dyna[[#This Row],[Monthly_Savings]]&lt;0,"High Risk", IF(Global_Household_Financial_Dyna[[#This Row],[Savings Rate%]]&lt;0.1, "Medium", "Safe"))</f>
        <v>Safe</v>
      </c>
      <c r="O4405">
        <f>Global_Household_Financial_Dyna[[#This Row],[Total_Household_Income]]/Global_Household_Financial_Dyna[[#This Row],[Family_Size]]</f>
        <v>2175.616</v>
      </c>
      <c r="P4405" s="2">
        <f t="shared" si="136"/>
        <v>0.32336204947805613</v>
      </c>
      <c r="Q4405" s="2">
        <f t="shared" si="137"/>
        <v>0.35551592558805645</v>
      </c>
      <c r="R4405" s="2" t="str">
        <f>IF(Global_Household_Financial_Dyna[[#This Row],[Vs country_Average]]&lt;-0.2, "Underperformer", IF(Global_Household_Financial_Dyna[[#This Row],[Vs country_Average]]&gt;0.2, "Outperformer", "Normal"))</f>
        <v>Outperformer</v>
      </c>
      <c r="S44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5390.97</v>
      </c>
      <c r="T44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5390.97</v>
      </c>
      <c r="U44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5390.97</v>
      </c>
      <c r="V44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5390.97</v>
      </c>
    </row>
    <row r="4406" spans="1:22" x14ac:dyDescent="0.3">
      <c r="A4406">
        <v>4419</v>
      </c>
      <c r="B4406" t="s">
        <v>10</v>
      </c>
      <c r="C4406" t="s">
        <v>22</v>
      </c>
      <c r="D4406">
        <v>4</v>
      </c>
      <c r="E4406">
        <v>3</v>
      </c>
      <c r="F4406">
        <v>422.67</v>
      </c>
      <c r="G4406">
        <v>942.32</v>
      </c>
      <c r="H4406">
        <v>94.23</v>
      </c>
      <c r="I4406">
        <v>439.92</v>
      </c>
      <c r="J4406">
        <v>408.17</v>
      </c>
      <c r="K4406">
        <f>Global_Household_Financial_Dyna[[#This Row],[Total_Household_Income]]-Global_Household_Financial_Dyna[[#This Row],[Estimated_Taxes]]</f>
        <v>848.09</v>
      </c>
      <c r="L4406" s="1">
        <f>Global_Household_Financial_Dyna[[#This Row],[Monthly_Savings]]/Global_Household_Financial_Dyna[[#This Row],[Net Income]]</f>
        <v>0.48128146776875097</v>
      </c>
      <c r="M4406" s="2">
        <f>Global_Household_Financial_Dyna[[#This Row],[Monthly_Expenses]]/Global_Household_Financial_Dyna[[#This Row],[Net Income]]</f>
        <v>0.51871853223124909</v>
      </c>
      <c r="N4406" t="str">
        <f>IF(Global_Household_Financial_Dyna[[#This Row],[Monthly_Savings]]&lt;0,"High Risk", IF(Global_Household_Financial_Dyna[[#This Row],[Savings Rate%]]&lt;0.1, "Medium", "Safe"))</f>
        <v>Safe</v>
      </c>
      <c r="O4406">
        <f>Global_Household_Financial_Dyna[[#This Row],[Total_Household_Income]]/Global_Household_Financial_Dyna[[#This Row],[Family_Size]]</f>
        <v>235.58</v>
      </c>
      <c r="P4406" s="2">
        <f t="shared" si="136"/>
        <v>0.42077341556833553</v>
      </c>
      <c r="Q4406" s="2">
        <f t="shared" si="137"/>
        <v>6.0508052200415441E-2</v>
      </c>
      <c r="R4406" s="2" t="str">
        <f>IF(Global_Household_Financial_Dyna[[#This Row],[Vs country_Average]]&lt;-0.2, "Underperformer", IF(Global_Household_Financial_Dyna[[#This Row],[Vs country_Average]]&gt;0.2, "Outperformer", "Normal"))</f>
        <v>Normal</v>
      </c>
      <c r="S44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408.17</v>
      </c>
      <c r="T44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408.17</v>
      </c>
      <c r="U44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408.17</v>
      </c>
      <c r="V44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408.17</v>
      </c>
    </row>
    <row r="4407" spans="1:22" x14ac:dyDescent="0.3">
      <c r="A4407">
        <v>4420</v>
      </c>
      <c r="B4407" t="s">
        <v>18</v>
      </c>
      <c r="C4407" t="s">
        <v>20</v>
      </c>
      <c r="D4407">
        <v>1</v>
      </c>
      <c r="E4407">
        <v>1</v>
      </c>
      <c r="F4407">
        <v>5644.47</v>
      </c>
      <c r="G4407">
        <v>5644.47</v>
      </c>
      <c r="H4407">
        <v>1241.78</v>
      </c>
      <c r="I4407">
        <v>1608.47</v>
      </c>
      <c r="J4407">
        <v>2794.22</v>
      </c>
      <c r="K4407">
        <f>Global_Household_Financial_Dyna[[#This Row],[Total_Household_Income]]-Global_Household_Financial_Dyna[[#This Row],[Estimated_Taxes]]</f>
        <v>4402.6900000000005</v>
      </c>
      <c r="L4407" s="1">
        <f>Global_Household_Financial_Dyna[[#This Row],[Monthly_Savings]]/Global_Household_Financial_Dyna[[#This Row],[Net Income]]</f>
        <v>0.63466199073748086</v>
      </c>
      <c r="M4407" s="2">
        <f>Global_Household_Financial_Dyna[[#This Row],[Monthly_Expenses]]/Global_Household_Financial_Dyna[[#This Row],[Net Income]]</f>
        <v>0.36533800926251903</v>
      </c>
      <c r="N4407" t="str">
        <f>IF(Global_Household_Financial_Dyna[[#This Row],[Monthly_Savings]]&lt;0,"High Risk", IF(Global_Household_Financial_Dyna[[#This Row],[Savings Rate%]]&lt;0.1, "Medium", "Safe"))</f>
        <v>Safe</v>
      </c>
      <c r="O4407">
        <f>Global_Household_Financial_Dyna[[#This Row],[Total_Household_Income]]/Global_Household_Financial_Dyna[[#This Row],[Family_Size]]</f>
        <v>5644.47</v>
      </c>
      <c r="P4407" s="2">
        <f t="shared" si="136"/>
        <v>0.32336204947805613</v>
      </c>
      <c r="Q4407" s="2">
        <f t="shared" si="137"/>
        <v>0.31129994125942473</v>
      </c>
      <c r="R4407" s="2" t="str">
        <f>IF(Global_Household_Financial_Dyna[[#This Row],[Vs country_Average]]&lt;-0.2, "Underperformer", IF(Global_Household_Financial_Dyna[[#This Row],[Vs country_Average]]&gt;0.2, "Outperformer", "Normal"))</f>
        <v>Outperformer</v>
      </c>
      <c r="S44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2794.22</v>
      </c>
      <c r="T44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2794.22</v>
      </c>
      <c r="U44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2794.22</v>
      </c>
      <c r="V44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2794.22</v>
      </c>
    </row>
    <row r="4408" spans="1:22" x14ac:dyDescent="0.3">
      <c r="A4408">
        <v>4421</v>
      </c>
      <c r="B4408" t="s">
        <v>18</v>
      </c>
      <c r="C4408" t="s">
        <v>20</v>
      </c>
      <c r="D4408">
        <v>1</v>
      </c>
      <c r="E4408">
        <v>1</v>
      </c>
      <c r="F4408">
        <v>5905.7</v>
      </c>
      <c r="G4408">
        <v>5905.7</v>
      </c>
      <c r="H4408">
        <v>1299.25</v>
      </c>
      <c r="I4408">
        <v>1872.58</v>
      </c>
      <c r="J4408">
        <v>2733.87</v>
      </c>
      <c r="K4408">
        <f>Global_Household_Financial_Dyna[[#This Row],[Total_Household_Income]]-Global_Household_Financial_Dyna[[#This Row],[Estimated_Taxes]]</f>
        <v>4606.45</v>
      </c>
      <c r="L4408" s="1">
        <f>Global_Household_Financial_Dyna[[#This Row],[Monthly_Savings]]/Global_Household_Financial_Dyna[[#This Row],[Net Income]]</f>
        <v>0.59348739267765849</v>
      </c>
      <c r="M4408" s="2">
        <f>Global_Household_Financial_Dyna[[#This Row],[Monthly_Expenses]]/Global_Household_Financial_Dyna[[#This Row],[Net Income]]</f>
        <v>0.40651260732234151</v>
      </c>
      <c r="N4408" t="str">
        <f>IF(Global_Household_Financial_Dyna[[#This Row],[Monthly_Savings]]&lt;0,"High Risk", IF(Global_Household_Financial_Dyna[[#This Row],[Savings Rate%]]&lt;0.1, "Medium", "Safe"))</f>
        <v>Safe</v>
      </c>
      <c r="O4408">
        <f>Global_Household_Financial_Dyna[[#This Row],[Total_Household_Income]]/Global_Household_Financial_Dyna[[#This Row],[Family_Size]]</f>
        <v>5905.7</v>
      </c>
      <c r="P4408" s="2">
        <f t="shared" si="136"/>
        <v>0.32336204947805613</v>
      </c>
      <c r="Q4408" s="2">
        <f t="shared" si="137"/>
        <v>0.27012534319960235</v>
      </c>
      <c r="R4408" s="2" t="str">
        <f>IF(Global_Household_Financial_Dyna[[#This Row],[Vs country_Average]]&lt;-0.2, "Underperformer", IF(Global_Household_Financial_Dyna[[#This Row],[Vs country_Average]]&gt;0.2, "Outperformer", "Normal"))</f>
        <v>Outperformer</v>
      </c>
      <c r="S44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2733.87</v>
      </c>
      <c r="T44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2733.87</v>
      </c>
      <c r="U44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2733.87</v>
      </c>
      <c r="V44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2733.87</v>
      </c>
    </row>
    <row r="4409" spans="1:22" x14ac:dyDescent="0.3">
      <c r="A4409">
        <v>4422</v>
      </c>
      <c r="B4409" t="s">
        <v>12</v>
      </c>
      <c r="C4409" t="s">
        <v>13</v>
      </c>
      <c r="D4409">
        <v>4</v>
      </c>
      <c r="E4409">
        <v>3</v>
      </c>
      <c r="F4409">
        <v>2576.5700000000002</v>
      </c>
      <c r="G4409">
        <v>5517.04</v>
      </c>
      <c r="H4409">
        <v>1379.26</v>
      </c>
      <c r="I4409">
        <v>3093.81</v>
      </c>
      <c r="J4409">
        <v>1043.98</v>
      </c>
      <c r="K4409">
        <f>Global_Household_Financial_Dyna[[#This Row],[Total_Household_Income]]-Global_Household_Financial_Dyna[[#This Row],[Estimated_Taxes]]</f>
        <v>4137.78</v>
      </c>
      <c r="L4409" s="1">
        <f>Global_Household_Financial_Dyna[[#This Row],[Monthly_Savings]]/Global_Household_Financial_Dyna[[#This Row],[Net Income]]</f>
        <v>0.25230437577638254</v>
      </c>
      <c r="M4409" s="2">
        <f>Global_Household_Financial_Dyna[[#This Row],[Monthly_Expenses]]/Global_Household_Financial_Dyna[[#This Row],[Net Income]]</f>
        <v>0.74769804097849579</v>
      </c>
      <c r="N4409" t="str">
        <f>IF(Global_Household_Financial_Dyna[[#This Row],[Monthly_Savings]]&lt;0,"High Risk", IF(Global_Household_Financial_Dyna[[#This Row],[Savings Rate%]]&lt;0.1, "Medium", "Safe"))</f>
        <v>Safe</v>
      </c>
      <c r="O4409">
        <f>Global_Household_Financial_Dyna[[#This Row],[Total_Household_Income]]/Global_Household_Financial_Dyna[[#This Row],[Family_Size]]</f>
        <v>1379.26</v>
      </c>
      <c r="P4409" s="2">
        <f t="shared" si="136"/>
        <v>0.30718716818024266</v>
      </c>
      <c r="Q4409" s="2">
        <f t="shared" si="137"/>
        <v>-5.4882792403860126E-2</v>
      </c>
      <c r="R4409" s="2" t="str">
        <f>IF(Global_Household_Financial_Dyna[[#This Row],[Vs country_Average]]&lt;-0.2, "Underperformer", IF(Global_Household_Financial_Dyna[[#This Row],[Vs country_Average]]&gt;0.2, "Outperformer", "Normal"))</f>
        <v>Normal</v>
      </c>
      <c r="S44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1043.98</v>
      </c>
      <c r="T44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1043.98</v>
      </c>
      <c r="U44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1043.98</v>
      </c>
      <c r="V44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1043.98</v>
      </c>
    </row>
    <row r="4410" spans="1:22" x14ac:dyDescent="0.3">
      <c r="A4410">
        <v>4423</v>
      </c>
      <c r="B4410" t="s">
        <v>16</v>
      </c>
      <c r="C4410" t="s">
        <v>17</v>
      </c>
      <c r="D4410">
        <v>4</v>
      </c>
      <c r="E4410">
        <v>1</v>
      </c>
      <c r="F4410">
        <v>5797.47</v>
      </c>
      <c r="G4410">
        <v>5797.47</v>
      </c>
      <c r="H4410">
        <v>2029.12</v>
      </c>
      <c r="I4410">
        <v>3323.73</v>
      </c>
      <c r="J4410">
        <v>444.63</v>
      </c>
      <c r="K4410">
        <f>Global_Household_Financial_Dyna[[#This Row],[Total_Household_Income]]-Global_Household_Financial_Dyna[[#This Row],[Estimated_Taxes]]</f>
        <v>3768.3500000000004</v>
      </c>
      <c r="L4410" s="1">
        <f>Global_Household_Financial_Dyna[[#This Row],[Monthly_Savings]]/Global_Household_Financial_Dyna[[#This Row],[Net Income]]</f>
        <v>0.11799063250494247</v>
      </c>
      <c r="M4410" s="2">
        <f>Global_Household_Financial_Dyna[[#This Row],[Monthly_Expenses]]/Global_Household_Financial_Dyna[[#This Row],[Net Income]]</f>
        <v>0.88201202117637689</v>
      </c>
      <c r="N4410" t="str">
        <f>IF(Global_Household_Financial_Dyna[[#This Row],[Monthly_Savings]]&lt;0,"High Risk", IF(Global_Household_Financial_Dyna[[#This Row],[Savings Rate%]]&lt;0.1, "Medium", "Safe"))</f>
        <v>Safe</v>
      </c>
      <c r="O4410">
        <f>Global_Household_Financial_Dyna[[#This Row],[Total_Household_Income]]/Global_Household_Financial_Dyna[[#This Row],[Family_Size]]</f>
        <v>1449.3675000000001</v>
      </c>
      <c r="P4410" s="2">
        <f t="shared" si="136"/>
        <v>0.15879799892000862</v>
      </c>
      <c r="Q4410" s="2">
        <f t="shared" si="137"/>
        <v>-4.0807366415066146E-2</v>
      </c>
      <c r="R4410" s="2" t="str">
        <f>IF(Global_Household_Financial_Dyna[[#This Row],[Vs country_Average]]&lt;-0.2, "Underperformer", IF(Global_Household_Financial_Dyna[[#This Row],[Vs country_Average]]&gt;0.2, "Outperformer", "Normal"))</f>
        <v>Normal</v>
      </c>
      <c r="S44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444.63</v>
      </c>
      <c r="T44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444.63</v>
      </c>
      <c r="U44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444.63</v>
      </c>
      <c r="V44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444.63</v>
      </c>
    </row>
    <row r="4411" spans="1:22" x14ac:dyDescent="0.3">
      <c r="A4411">
        <v>4424</v>
      </c>
      <c r="B4411" t="s">
        <v>14</v>
      </c>
      <c r="C4411" t="s">
        <v>15</v>
      </c>
      <c r="D4411">
        <v>4</v>
      </c>
      <c r="E4411">
        <v>1</v>
      </c>
      <c r="F4411">
        <v>1641.54</v>
      </c>
      <c r="G4411">
        <v>1641.54</v>
      </c>
      <c r="H4411">
        <v>246.23</v>
      </c>
      <c r="I4411">
        <v>1047.9100000000001</v>
      </c>
      <c r="J4411">
        <v>347.41</v>
      </c>
      <c r="K4411">
        <f>Global_Household_Financial_Dyna[[#This Row],[Total_Household_Income]]-Global_Household_Financial_Dyna[[#This Row],[Estimated_Taxes]]</f>
        <v>1395.31</v>
      </c>
      <c r="L4411" s="1">
        <f>Global_Household_Financial_Dyna[[#This Row],[Monthly_Savings]]/Global_Household_Financial_Dyna[[#This Row],[Net Income]]</f>
        <v>0.24898409672402552</v>
      </c>
      <c r="M4411" s="2">
        <f>Global_Household_Financial_Dyna[[#This Row],[Monthly_Expenses]]/Global_Household_Financial_Dyna[[#This Row],[Net Income]]</f>
        <v>0.751023070142119</v>
      </c>
      <c r="N4411" t="str">
        <f>IF(Global_Household_Financial_Dyna[[#This Row],[Monthly_Savings]]&lt;0,"High Risk", IF(Global_Household_Financial_Dyna[[#This Row],[Savings Rate%]]&lt;0.1, "Medium", "Safe"))</f>
        <v>Safe</v>
      </c>
      <c r="O4411">
        <f>Global_Household_Financial_Dyna[[#This Row],[Total_Household_Income]]/Global_Household_Financial_Dyna[[#This Row],[Family_Size]]</f>
        <v>410.38499999999999</v>
      </c>
      <c r="P4411" s="2">
        <f t="shared" si="136"/>
        <v>0.39788995363055785</v>
      </c>
      <c r="Q4411" s="2">
        <f t="shared" si="137"/>
        <v>-0.14890585690653232</v>
      </c>
      <c r="R4411" s="2" t="str">
        <f>IF(Global_Household_Financial_Dyna[[#This Row],[Vs country_Average]]&lt;-0.2, "Underperformer", IF(Global_Household_Financial_Dyna[[#This Row],[Vs country_Average]]&gt;0.2, "Outperformer", "Normal"))</f>
        <v>Normal</v>
      </c>
      <c r="S44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347.41</v>
      </c>
      <c r="T44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347.41</v>
      </c>
      <c r="U44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347.41</v>
      </c>
      <c r="V44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347.41</v>
      </c>
    </row>
    <row r="4412" spans="1:22" x14ac:dyDescent="0.3">
      <c r="A4412">
        <v>4425</v>
      </c>
      <c r="B4412" t="s">
        <v>10</v>
      </c>
      <c r="C4412" t="s">
        <v>11</v>
      </c>
      <c r="D4412">
        <v>6</v>
      </c>
      <c r="E4412">
        <v>3</v>
      </c>
      <c r="F4412">
        <v>932.83</v>
      </c>
      <c r="G4412">
        <v>2003.28</v>
      </c>
      <c r="H4412">
        <v>200.33</v>
      </c>
      <c r="I4412">
        <v>551.65</v>
      </c>
      <c r="J4412">
        <v>1251.31</v>
      </c>
      <c r="K4412">
        <f>Global_Household_Financial_Dyna[[#This Row],[Total_Household_Income]]-Global_Household_Financial_Dyna[[#This Row],[Estimated_Taxes]]</f>
        <v>1802.95</v>
      </c>
      <c r="L4412" s="1">
        <f>Global_Household_Financial_Dyna[[#This Row],[Monthly_Savings]]/Global_Household_Financial_Dyna[[#This Row],[Net Income]]</f>
        <v>0.69403477633877808</v>
      </c>
      <c r="M4412" s="2">
        <f>Global_Household_Financial_Dyna[[#This Row],[Monthly_Expenses]]/Global_Household_Financial_Dyna[[#This Row],[Net Income]]</f>
        <v>0.30597077012673674</v>
      </c>
      <c r="N4412" t="str">
        <f>IF(Global_Household_Financial_Dyna[[#This Row],[Monthly_Savings]]&lt;0,"High Risk", IF(Global_Household_Financial_Dyna[[#This Row],[Savings Rate%]]&lt;0.1, "Medium", "Safe"))</f>
        <v>Safe</v>
      </c>
      <c r="O4412">
        <f>Global_Household_Financial_Dyna[[#This Row],[Total_Household_Income]]/Global_Household_Financial_Dyna[[#This Row],[Family_Size]]</f>
        <v>333.88</v>
      </c>
      <c r="P4412" s="2">
        <f t="shared" si="136"/>
        <v>0.42077341556833553</v>
      </c>
      <c r="Q4412" s="2">
        <f t="shared" si="137"/>
        <v>0.27326136077044255</v>
      </c>
      <c r="R4412" s="2" t="str">
        <f>IF(Global_Household_Financial_Dyna[[#This Row],[Vs country_Average]]&lt;-0.2, "Underperformer", IF(Global_Household_Financial_Dyna[[#This Row],[Vs country_Average]]&gt;0.2, "Outperformer", "Normal"))</f>
        <v>Outperformer</v>
      </c>
      <c r="S44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1251.31</v>
      </c>
      <c r="T44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1251.31</v>
      </c>
      <c r="U44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1251.31</v>
      </c>
      <c r="V44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1251.31</v>
      </c>
    </row>
    <row r="4413" spans="1:22" x14ac:dyDescent="0.3">
      <c r="A4413">
        <v>4426</v>
      </c>
      <c r="B4413" t="s">
        <v>10</v>
      </c>
      <c r="C4413" t="s">
        <v>11</v>
      </c>
      <c r="D4413">
        <v>5</v>
      </c>
      <c r="E4413">
        <v>1</v>
      </c>
      <c r="F4413">
        <v>589.27</v>
      </c>
      <c r="G4413">
        <v>589.27</v>
      </c>
      <c r="H4413">
        <v>58.93</v>
      </c>
      <c r="I4413">
        <v>487.78</v>
      </c>
      <c r="J4413">
        <v>42.56</v>
      </c>
      <c r="K4413">
        <f>Global_Household_Financial_Dyna[[#This Row],[Total_Household_Income]]-Global_Household_Financial_Dyna[[#This Row],[Estimated_Taxes]]</f>
        <v>530.34</v>
      </c>
      <c r="L4413" s="1">
        <f>Global_Household_Financial_Dyna[[#This Row],[Monthly_Savings]]/Global_Household_Financial_Dyna[[#This Row],[Net Income]]</f>
        <v>8.0250405400309241E-2</v>
      </c>
      <c r="M4413" s="2">
        <f>Global_Household_Financial_Dyna[[#This Row],[Monthly_Expenses]]/Global_Household_Financial_Dyna[[#This Row],[Net Income]]</f>
        <v>0.91974959459969063</v>
      </c>
      <c r="N4413" t="str">
        <f>IF(Global_Household_Financial_Dyna[[#This Row],[Monthly_Savings]]&lt;0,"High Risk", IF(Global_Household_Financial_Dyna[[#This Row],[Savings Rate%]]&lt;0.1, "Medium", "Safe"))</f>
        <v>Medium</v>
      </c>
      <c r="O4413">
        <f>Global_Household_Financial_Dyna[[#This Row],[Total_Household_Income]]/Global_Household_Financial_Dyna[[#This Row],[Family_Size]]</f>
        <v>117.854</v>
      </c>
      <c r="P4413" s="2">
        <f t="shared" si="136"/>
        <v>0.42077341556833553</v>
      </c>
      <c r="Q4413" s="2">
        <f t="shared" si="137"/>
        <v>-0.34052301016802627</v>
      </c>
      <c r="R4413" s="2" t="str">
        <f>IF(Global_Household_Financial_Dyna[[#This Row],[Vs country_Average]]&lt;-0.2, "Underperformer", IF(Global_Household_Financial_Dyna[[#This Row],[Vs country_Average]]&gt;0.2, "Outperformer", "Normal"))</f>
        <v>Underperformer</v>
      </c>
      <c r="S44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42.56</v>
      </c>
      <c r="T44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42.56</v>
      </c>
      <c r="U44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42.56</v>
      </c>
      <c r="V44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42.56</v>
      </c>
    </row>
    <row r="4414" spans="1:22" x14ac:dyDescent="0.3">
      <c r="A4414">
        <v>4427</v>
      </c>
      <c r="B4414" t="s">
        <v>18</v>
      </c>
      <c r="C4414" t="s">
        <v>20</v>
      </c>
      <c r="D4414">
        <v>7</v>
      </c>
      <c r="E4414">
        <v>3</v>
      </c>
      <c r="F4414">
        <v>3914.59</v>
      </c>
      <c r="G4414">
        <v>9396.3700000000008</v>
      </c>
      <c r="H4414">
        <v>2537.02</v>
      </c>
      <c r="I4414">
        <v>5065.3500000000004</v>
      </c>
      <c r="J4414">
        <v>1794.01</v>
      </c>
      <c r="K4414">
        <f>Global_Household_Financial_Dyna[[#This Row],[Total_Household_Income]]-Global_Household_Financial_Dyna[[#This Row],[Estimated_Taxes]]</f>
        <v>6859.35</v>
      </c>
      <c r="L4414" s="1">
        <f>Global_Household_Financial_Dyna[[#This Row],[Monthly_Savings]]/Global_Household_Financial_Dyna[[#This Row],[Net Income]]</f>
        <v>0.26154227441375638</v>
      </c>
      <c r="M4414" s="2">
        <f>Global_Household_Financial_Dyna[[#This Row],[Monthly_Expenses]]/Global_Household_Financial_Dyna[[#This Row],[Net Income]]</f>
        <v>0.73845918345032691</v>
      </c>
      <c r="N4414" t="str">
        <f>IF(Global_Household_Financial_Dyna[[#This Row],[Monthly_Savings]]&lt;0,"High Risk", IF(Global_Household_Financial_Dyna[[#This Row],[Savings Rate%]]&lt;0.1, "Medium", "Safe"))</f>
        <v>Safe</v>
      </c>
      <c r="O4414">
        <f>Global_Household_Financial_Dyna[[#This Row],[Total_Household_Income]]/Global_Household_Financial_Dyna[[#This Row],[Family_Size]]</f>
        <v>1342.3385714285716</v>
      </c>
      <c r="P4414" s="2">
        <f t="shared" si="136"/>
        <v>0.32336204947805613</v>
      </c>
      <c r="Q4414" s="2">
        <f t="shared" si="137"/>
        <v>-6.1819775064299753E-2</v>
      </c>
      <c r="R4414" s="2" t="str">
        <f>IF(Global_Household_Financial_Dyna[[#This Row],[Vs country_Average]]&lt;-0.2, "Underperformer", IF(Global_Household_Financial_Dyna[[#This Row],[Vs country_Average]]&gt;0.2, "Outperformer", "Normal"))</f>
        <v>Normal</v>
      </c>
      <c r="S44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1794.01</v>
      </c>
      <c r="T44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1794.01</v>
      </c>
      <c r="U44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1794.01</v>
      </c>
      <c r="V44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1794.01</v>
      </c>
    </row>
    <row r="4415" spans="1:22" x14ac:dyDescent="0.3">
      <c r="A4415">
        <v>4428</v>
      </c>
      <c r="B4415" t="s">
        <v>18</v>
      </c>
      <c r="C4415" t="s">
        <v>19</v>
      </c>
      <c r="D4415">
        <v>8</v>
      </c>
      <c r="E4415">
        <v>3</v>
      </c>
      <c r="F4415">
        <v>1943.36</v>
      </c>
      <c r="G4415">
        <v>3898.68</v>
      </c>
      <c r="H4415">
        <v>857.71</v>
      </c>
      <c r="I4415">
        <v>3618.48</v>
      </c>
      <c r="J4415">
        <v>-577.51</v>
      </c>
      <c r="K4415">
        <f>Global_Household_Financial_Dyna[[#This Row],[Total_Household_Income]]-Global_Household_Financial_Dyna[[#This Row],[Estimated_Taxes]]</f>
        <v>3040.97</v>
      </c>
      <c r="L4415" s="1">
        <f>Global_Household_Financial_Dyna[[#This Row],[Monthly_Savings]]/Global_Household_Financial_Dyna[[#This Row],[Net Income]]</f>
        <v>-0.18990979851823597</v>
      </c>
      <c r="M4415" s="2">
        <f>Global_Household_Financial_Dyna[[#This Row],[Monthly_Expenses]]/Global_Household_Financial_Dyna[[#This Row],[Net Income]]</f>
        <v>1.1899097985182361</v>
      </c>
      <c r="N4415" t="str">
        <f>IF(Global_Household_Financial_Dyna[[#This Row],[Monthly_Savings]]&lt;0,"High Risk", IF(Global_Household_Financial_Dyna[[#This Row],[Savings Rate%]]&lt;0.1, "Medium", "Safe"))</f>
        <v>High Risk</v>
      </c>
      <c r="O4415">
        <f>Global_Household_Financial_Dyna[[#This Row],[Total_Household_Income]]/Global_Household_Financial_Dyna[[#This Row],[Family_Size]]</f>
        <v>487.33499999999998</v>
      </c>
      <c r="P4415" s="2">
        <f t="shared" si="136"/>
        <v>0.32336204947805613</v>
      </c>
      <c r="Q4415" s="2">
        <f t="shared" si="137"/>
        <v>-0.51327184799629211</v>
      </c>
      <c r="R4415" s="2" t="str">
        <f>IF(Global_Household_Financial_Dyna[[#This Row],[Vs country_Average]]&lt;-0.2, "Underperformer", IF(Global_Household_Financial_Dyna[[#This Row],[Vs country_Average]]&gt;0.2, "Outperformer", "Normal"))</f>
        <v>Underperformer</v>
      </c>
      <c r="S44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-396.58600000000001</v>
      </c>
      <c r="T44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-215.66199999999998</v>
      </c>
      <c r="U44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-34.737999999999943</v>
      </c>
      <c r="V44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146.18600000000004</v>
      </c>
    </row>
    <row r="4416" spans="1:22" x14ac:dyDescent="0.3">
      <c r="A4416">
        <v>4429</v>
      </c>
      <c r="B4416" t="s">
        <v>18</v>
      </c>
      <c r="C4416" t="s">
        <v>19</v>
      </c>
      <c r="D4416">
        <v>4</v>
      </c>
      <c r="E4416">
        <v>3</v>
      </c>
      <c r="F4416">
        <v>6723.99</v>
      </c>
      <c r="G4416">
        <v>15575.76</v>
      </c>
      <c r="H4416">
        <v>4205.46</v>
      </c>
      <c r="I4416">
        <v>3639.67</v>
      </c>
      <c r="J4416">
        <v>7730.64</v>
      </c>
      <c r="K4416">
        <f>Global_Household_Financial_Dyna[[#This Row],[Total_Household_Income]]-Global_Household_Financial_Dyna[[#This Row],[Estimated_Taxes]]</f>
        <v>11370.3</v>
      </c>
      <c r="L4416" s="1">
        <f>Global_Household_Financial_Dyna[[#This Row],[Monthly_Savings]]/Global_Household_Financial_Dyna[[#This Row],[Net Income]]</f>
        <v>0.67989762803092268</v>
      </c>
      <c r="M4416" s="2">
        <f>Global_Household_Financial_Dyna[[#This Row],[Monthly_Expenses]]/Global_Household_Financial_Dyna[[#This Row],[Net Income]]</f>
        <v>0.32010325145334778</v>
      </c>
      <c r="N4416" t="str">
        <f>IF(Global_Household_Financial_Dyna[[#This Row],[Monthly_Savings]]&lt;0,"High Risk", IF(Global_Household_Financial_Dyna[[#This Row],[Savings Rate%]]&lt;0.1, "Medium", "Safe"))</f>
        <v>Safe</v>
      </c>
      <c r="O4416">
        <f>Global_Household_Financial_Dyna[[#This Row],[Total_Household_Income]]/Global_Household_Financial_Dyna[[#This Row],[Family_Size]]</f>
        <v>3893.94</v>
      </c>
      <c r="P4416" s="2">
        <f t="shared" si="136"/>
        <v>0.32336204947805613</v>
      </c>
      <c r="Q4416" s="2">
        <f t="shared" si="137"/>
        <v>0.35653557855286655</v>
      </c>
      <c r="R4416" s="2" t="str">
        <f>IF(Global_Household_Financial_Dyna[[#This Row],[Vs country_Average]]&lt;-0.2, "Underperformer", IF(Global_Household_Financial_Dyna[[#This Row],[Vs country_Average]]&gt;0.2, "Outperformer", "Normal"))</f>
        <v>Outperformer</v>
      </c>
      <c r="S44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7730.64</v>
      </c>
      <c r="T44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7730.64</v>
      </c>
      <c r="U44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7730.64</v>
      </c>
      <c r="V44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7730.64</v>
      </c>
    </row>
    <row r="4417" spans="1:22" x14ac:dyDescent="0.3">
      <c r="A4417">
        <v>4430</v>
      </c>
      <c r="B4417" t="s">
        <v>14</v>
      </c>
      <c r="C4417" t="s">
        <v>15</v>
      </c>
      <c r="D4417">
        <v>5</v>
      </c>
      <c r="E4417">
        <v>3</v>
      </c>
      <c r="F4417">
        <v>1820.05</v>
      </c>
      <c r="G4417">
        <v>3604.68</v>
      </c>
      <c r="H4417">
        <v>540.70000000000005</v>
      </c>
      <c r="I4417">
        <v>1078.3800000000001</v>
      </c>
      <c r="J4417">
        <v>1985.59</v>
      </c>
      <c r="K4417">
        <f>Global_Household_Financial_Dyna[[#This Row],[Total_Household_Income]]-Global_Household_Financial_Dyna[[#This Row],[Estimated_Taxes]]</f>
        <v>3063.9799999999996</v>
      </c>
      <c r="L4417" s="1">
        <f>Global_Household_Financial_Dyna[[#This Row],[Monthly_Savings]]/Global_Household_Financial_Dyna[[#This Row],[Net Income]]</f>
        <v>0.64804274179335386</v>
      </c>
      <c r="M4417" s="2">
        <f>Global_Household_Financial_Dyna[[#This Row],[Monthly_Expenses]]/Global_Household_Financial_Dyna[[#This Row],[Net Income]]</f>
        <v>0.35195399447777082</v>
      </c>
      <c r="N4417" t="str">
        <f>IF(Global_Household_Financial_Dyna[[#This Row],[Monthly_Savings]]&lt;0,"High Risk", IF(Global_Household_Financial_Dyna[[#This Row],[Savings Rate%]]&lt;0.1, "Medium", "Safe"))</f>
        <v>Safe</v>
      </c>
      <c r="O4417">
        <f>Global_Household_Financial_Dyna[[#This Row],[Total_Household_Income]]/Global_Household_Financial_Dyna[[#This Row],[Family_Size]]</f>
        <v>720.93599999999992</v>
      </c>
      <c r="P4417" s="2">
        <f t="shared" si="136"/>
        <v>0.39788995363055785</v>
      </c>
      <c r="Q4417" s="2">
        <f t="shared" si="137"/>
        <v>0.25015278816279601</v>
      </c>
      <c r="R4417" s="2" t="str">
        <f>IF(Global_Household_Financial_Dyna[[#This Row],[Vs country_Average]]&lt;-0.2, "Underperformer", IF(Global_Household_Financial_Dyna[[#This Row],[Vs country_Average]]&gt;0.2, "Outperformer", "Normal"))</f>
        <v>Outperformer</v>
      </c>
      <c r="S44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1985.59</v>
      </c>
      <c r="T44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1985.59</v>
      </c>
      <c r="U44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1985.59</v>
      </c>
      <c r="V44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1985.59</v>
      </c>
    </row>
    <row r="4418" spans="1:22" x14ac:dyDescent="0.3">
      <c r="A4418">
        <v>4431</v>
      </c>
      <c r="B4418" t="s">
        <v>16</v>
      </c>
      <c r="C4418" t="s">
        <v>21</v>
      </c>
      <c r="D4418">
        <v>3</v>
      </c>
      <c r="E4418">
        <v>3</v>
      </c>
      <c r="F4418">
        <v>4752.1899999999996</v>
      </c>
      <c r="G4418">
        <v>11389.27</v>
      </c>
      <c r="H4418">
        <v>4555.71</v>
      </c>
      <c r="I4418">
        <v>2915.57</v>
      </c>
      <c r="J4418">
        <v>3918</v>
      </c>
      <c r="K4418">
        <f>Global_Household_Financial_Dyna[[#This Row],[Total_Household_Income]]-Global_Household_Financial_Dyna[[#This Row],[Estimated_Taxes]]</f>
        <v>6833.56</v>
      </c>
      <c r="L4418" s="1">
        <f>Global_Household_Financial_Dyna[[#This Row],[Monthly_Savings]]/Global_Household_Financial_Dyna[[#This Row],[Net Income]]</f>
        <v>0.57334683532448671</v>
      </c>
      <c r="M4418" s="2">
        <f>Global_Household_Financial_Dyna[[#This Row],[Monthly_Expenses]]/Global_Household_Financial_Dyna[[#This Row],[Net Income]]</f>
        <v>0.42665462804160642</v>
      </c>
      <c r="N4418" t="str">
        <f>IF(Global_Household_Financial_Dyna[[#This Row],[Monthly_Savings]]&lt;0,"High Risk", IF(Global_Household_Financial_Dyna[[#This Row],[Savings Rate%]]&lt;0.1, "Medium", "Safe"))</f>
        <v>Safe</v>
      </c>
      <c r="O4418">
        <f>Global_Household_Financial_Dyna[[#This Row],[Total_Household_Income]]/Global_Household_Financial_Dyna[[#This Row],[Family_Size]]</f>
        <v>3796.4233333333336</v>
      </c>
      <c r="P4418" s="2">
        <f t="shared" ref="P4418:P4481" si="138">AVERAGEIF($B$2:$B$4986,$B4418,$L$2:$L$4986)</f>
        <v>0.15879799892000862</v>
      </c>
      <c r="Q4418" s="2">
        <f t="shared" ref="Q4418:Q4481" si="139">L4418-P4418</f>
        <v>0.41454883640447809</v>
      </c>
      <c r="R4418" s="2" t="str">
        <f>IF(Global_Household_Financial_Dyna[[#This Row],[Vs country_Average]]&lt;-0.2, "Underperformer", IF(Global_Household_Financial_Dyna[[#This Row],[Vs country_Average]]&gt;0.2, "Outperformer", "Normal"))</f>
        <v>Outperformer</v>
      </c>
      <c r="S44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3918</v>
      </c>
      <c r="T44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3918</v>
      </c>
      <c r="U44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3918</v>
      </c>
      <c r="V44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3918</v>
      </c>
    </row>
    <row r="4419" spans="1:22" x14ac:dyDescent="0.3">
      <c r="A4419">
        <v>4432</v>
      </c>
      <c r="B4419" t="s">
        <v>16</v>
      </c>
      <c r="C4419" t="s">
        <v>17</v>
      </c>
      <c r="D4419">
        <v>1</v>
      </c>
      <c r="E4419">
        <v>1</v>
      </c>
      <c r="F4419">
        <v>7292.77</v>
      </c>
      <c r="G4419">
        <v>7292.77</v>
      </c>
      <c r="H4419">
        <v>2552.4699999999998</v>
      </c>
      <c r="I4419">
        <v>2108.83</v>
      </c>
      <c r="J4419">
        <v>2631.47</v>
      </c>
      <c r="K4419">
        <f>Global_Household_Financial_Dyna[[#This Row],[Total_Household_Income]]-Global_Household_Financial_Dyna[[#This Row],[Estimated_Taxes]]</f>
        <v>4740.3000000000011</v>
      </c>
      <c r="L4419" s="1">
        <f>Global_Household_Financial_Dyna[[#This Row],[Monthly_Savings]]/Global_Household_Financial_Dyna[[#This Row],[Net Income]]</f>
        <v>0.55512731261734471</v>
      </c>
      <c r="M4419" s="2">
        <f>Global_Household_Financial_Dyna[[#This Row],[Monthly_Expenses]]/Global_Household_Financial_Dyna[[#This Row],[Net Income]]</f>
        <v>0.44487268738265501</v>
      </c>
      <c r="N4419" t="str">
        <f>IF(Global_Household_Financial_Dyna[[#This Row],[Monthly_Savings]]&lt;0,"High Risk", IF(Global_Household_Financial_Dyna[[#This Row],[Savings Rate%]]&lt;0.1, "Medium", "Safe"))</f>
        <v>Safe</v>
      </c>
      <c r="O4419">
        <f>Global_Household_Financial_Dyna[[#This Row],[Total_Household_Income]]/Global_Household_Financial_Dyna[[#This Row],[Family_Size]]</f>
        <v>7292.77</v>
      </c>
      <c r="P4419" s="2">
        <f t="shared" si="138"/>
        <v>0.15879799892000862</v>
      </c>
      <c r="Q4419" s="2">
        <f t="shared" si="139"/>
        <v>0.39632931369733609</v>
      </c>
      <c r="R4419" s="2" t="str">
        <f>IF(Global_Household_Financial_Dyna[[#This Row],[Vs country_Average]]&lt;-0.2, "Underperformer", IF(Global_Household_Financial_Dyna[[#This Row],[Vs country_Average]]&gt;0.2, "Outperformer", "Normal"))</f>
        <v>Outperformer</v>
      </c>
      <c r="S44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2631.47</v>
      </c>
      <c r="T44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2631.47</v>
      </c>
      <c r="U44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2631.47</v>
      </c>
      <c r="V44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2631.47</v>
      </c>
    </row>
    <row r="4420" spans="1:22" x14ac:dyDescent="0.3">
      <c r="A4420">
        <v>4433</v>
      </c>
      <c r="B4420" t="s">
        <v>10</v>
      </c>
      <c r="C4420" t="s">
        <v>11</v>
      </c>
      <c r="D4420">
        <v>1</v>
      </c>
      <c r="E4420">
        <v>1</v>
      </c>
      <c r="F4420">
        <v>476.93</v>
      </c>
      <c r="G4420">
        <v>476.93</v>
      </c>
      <c r="H4420">
        <v>47.69</v>
      </c>
      <c r="I4420">
        <v>284.86</v>
      </c>
      <c r="J4420">
        <v>144.37</v>
      </c>
      <c r="K4420">
        <f>Global_Household_Financial_Dyna[[#This Row],[Total_Household_Income]]-Global_Household_Financial_Dyna[[#This Row],[Estimated_Taxes]]</f>
        <v>429.24</v>
      </c>
      <c r="L4420" s="1">
        <f>Global_Household_Financial_Dyna[[#This Row],[Monthly_Savings]]/Global_Household_Financial_Dyna[[#This Row],[Net Income]]</f>
        <v>0.3363386450470599</v>
      </c>
      <c r="M4420" s="2">
        <f>Global_Household_Financial_Dyna[[#This Row],[Monthly_Expenses]]/Global_Household_Financial_Dyna[[#This Row],[Net Income]]</f>
        <v>0.6636380579629112</v>
      </c>
      <c r="N4420" t="str">
        <f>IF(Global_Household_Financial_Dyna[[#This Row],[Monthly_Savings]]&lt;0,"High Risk", IF(Global_Household_Financial_Dyna[[#This Row],[Savings Rate%]]&lt;0.1, "Medium", "Safe"))</f>
        <v>Safe</v>
      </c>
      <c r="O4420">
        <f>Global_Household_Financial_Dyna[[#This Row],[Total_Household_Income]]/Global_Household_Financial_Dyna[[#This Row],[Family_Size]]</f>
        <v>476.93</v>
      </c>
      <c r="P4420" s="2">
        <f t="shared" si="138"/>
        <v>0.42077341556833553</v>
      </c>
      <c r="Q4420" s="2">
        <f t="shared" si="139"/>
        <v>-8.4434770521275626E-2</v>
      </c>
      <c r="R4420" s="2" t="str">
        <f>IF(Global_Household_Financial_Dyna[[#This Row],[Vs country_Average]]&lt;-0.2, "Underperformer", IF(Global_Household_Financial_Dyna[[#This Row],[Vs country_Average]]&gt;0.2, "Outperformer", "Normal"))</f>
        <v>Normal</v>
      </c>
      <c r="S44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144.37</v>
      </c>
      <c r="T44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144.37</v>
      </c>
      <c r="U44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144.37</v>
      </c>
      <c r="V44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144.37</v>
      </c>
    </row>
    <row r="4421" spans="1:22" x14ac:dyDescent="0.3">
      <c r="A4421">
        <v>4434</v>
      </c>
      <c r="B4421" t="s">
        <v>12</v>
      </c>
      <c r="C4421" t="s">
        <v>13</v>
      </c>
      <c r="D4421">
        <v>8</v>
      </c>
      <c r="E4421">
        <v>2</v>
      </c>
      <c r="F4421">
        <v>4623.33</v>
      </c>
      <c r="G4421">
        <v>6795.62</v>
      </c>
      <c r="H4421">
        <v>1698.9</v>
      </c>
      <c r="I4421">
        <v>5471.31</v>
      </c>
      <c r="J4421">
        <v>-374.6</v>
      </c>
      <c r="K4421">
        <f>Global_Household_Financial_Dyna[[#This Row],[Total_Household_Income]]-Global_Household_Financial_Dyna[[#This Row],[Estimated_Taxes]]</f>
        <v>5096.7199999999993</v>
      </c>
      <c r="L4421" s="1">
        <f>Global_Household_Financial_Dyna[[#This Row],[Monthly_Savings]]/Global_Household_Financial_Dyna[[#This Row],[Net Income]]</f>
        <v>-7.3498249854808601E-2</v>
      </c>
      <c r="M4421" s="2">
        <f>Global_Household_Financial_Dyna[[#This Row],[Monthly_Expenses]]/Global_Household_Financial_Dyna[[#This Row],[Net Income]]</f>
        <v>1.07349628780863</v>
      </c>
      <c r="N4421" t="str">
        <f>IF(Global_Household_Financial_Dyna[[#This Row],[Monthly_Savings]]&lt;0,"High Risk", IF(Global_Household_Financial_Dyna[[#This Row],[Savings Rate%]]&lt;0.1, "Medium", "Safe"))</f>
        <v>High Risk</v>
      </c>
      <c r="O4421">
        <f>Global_Household_Financial_Dyna[[#This Row],[Total_Household_Income]]/Global_Household_Financial_Dyna[[#This Row],[Family_Size]]</f>
        <v>849.45249999999999</v>
      </c>
      <c r="P4421" s="2">
        <f t="shared" si="138"/>
        <v>0.30718716818024266</v>
      </c>
      <c r="Q4421" s="2">
        <f t="shared" si="139"/>
        <v>-0.38068541803505129</v>
      </c>
      <c r="R4421" s="2" t="str">
        <f>IF(Global_Household_Financial_Dyna[[#This Row],[Vs country_Average]]&lt;-0.2, "Underperformer", IF(Global_Household_Financial_Dyna[[#This Row],[Vs country_Average]]&gt;0.2, "Outperformer", "Normal"))</f>
        <v>Underperformer</v>
      </c>
      <c r="S44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-101.03449999999998</v>
      </c>
      <c r="T44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172.53100000000006</v>
      </c>
      <c r="U44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446.09649999999999</v>
      </c>
      <c r="V44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719.66200000000015</v>
      </c>
    </row>
    <row r="4422" spans="1:22" x14ac:dyDescent="0.3">
      <c r="A4422">
        <v>4435</v>
      </c>
      <c r="B4422" t="s">
        <v>18</v>
      </c>
      <c r="C4422" t="s">
        <v>19</v>
      </c>
      <c r="D4422">
        <v>8</v>
      </c>
      <c r="E4422">
        <v>2</v>
      </c>
      <c r="F4422">
        <v>5627.84</v>
      </c>
      <c r="G4422">
        <v>9107.44</v>
      </c>
      <c r="H4422">
        <v>2459.0100000000002</v>
      </c>
      <c r="I4422">
        <v>4244.16</v>
      </c>
      <c r="J4422">
        <v>2404.27</v>
      </c>
      <c r="K4422">
        <f>Global_Household_Financial_Dyna[[#This Row],[Total_Household_Income]]-Global_Household_Financial_Dyna[[#This Row],[Estimated_Taxes]]</f>
        <v>6648.43</v>
      </c>
      <c r="L4422" s="1">
        <f>Global_Household_Financial_Dyna[[#This Row],[Monthly_Savings]]/Global_Household_Financial_Dyna[[#This Row],[Net Income]]</f>
        <v>0.36162973814870575</v>
      </c>
      <c r="M4422" s="2">
        <f>Global_Household_Financial_Dyna[[#This Row],[Monthly_Expenses]]/Global_Household_Financial_Dyna[[#This Row],[Net Income]]</f>
        <v>0.6383702618512942</v>
      </c>
      <c r="N4422" t="str">
        <f>IF(Global_Household_Financial_Dyna[[#This Row],[Monthly_Savings]]&lt;0,"High Risk", IF(Global_Household_Financial_Dyna[[#This Row],[Savings Rate%]]&lt;0.1, "Medium", "Safe"))</f>
        <v>Safe</v>
      </c>
      <c r="O4422">
        <f>Global_Household_Financial_Dyna[[#This Row],[Total_Household_Income]]/Global_Household_Financial_Dyna[[#This Row],[Family_Size]]</f>
        <v>1138.43</v>
      </c>
      <c r="P4422" s="2">
        <f t="shared" si="138"/>
        <v>0.32336204947805613</v>
      </c>
      <c r="Q4422" s="2">
        <f t="shared" si="139"/>
        <v>3.8267688670649613E-2</v>
      </c>
      <c r="R4422" s="2" t="str">
        <f>IF(Global_Household_Financial_Dyna[[#This Row],[Vs country_Average]]&lt;-0.2, "Underperformer", IF(Global_Household_Financial_Dyna[[#This Row],[Vs country_Average]]&gt;0.2, "Outperformer", "Normal"))</f>
        <v>Normal</v>
      </c>
      <c r="S44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2404.27</v>
      </c>
      <c r="T44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2404.27</v>
      </c>
      <c r="U44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2404.27</v>
      </c>
      <c r="V44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2404.27</v>
      </c>
    </row>
    <row r="4423" spans="1:22" x14ac:dyDescent="0.3">
      <c r="A4423">
        <v>4436</v>
      </c>
      <c r="B4423" t="s">
        <v>10</v>
      </c>
      <c r="C4423" t="s">
        <v>22</v>
      </c>
      <c r="D4423">
        <v>2</v>
      </c>
      <c r="E4423">
        <v>1</v>
      </c>
      <c r="F4423">
        <v>693.49</v>
      </c>
      <c r="G4423">
        <v>693.49</v>
      </c>
      <c r="H4423">
        <v>69.349999999999994</v>
      </c>
      <c r="I4423">
        <v>353.87</v>
      </c>
      <c r="J4423">
        <v>270.27999999999997</v>
      </c>
      <c r="K4423">
        <f>Global_Household_Financial_Dyna[[#This Row],[Total_Household_Income]]-Global_Household_Financial_Dyna[[#This Row],[Estimated_Taxes]]</f>
        <v>624.14</v>
      </c>
      <c r="L4423" s="1">
        <f>Global_Household_Financial_Dyna[[#This Row],[Monthly_Savings]]/Global_Household_Financial_Dyna[[#This Row],[Net Income]]</f>
        <v>0.43304386836286729</v>
      </c>
      <c r="M4423" s="2">
        <f>Global_Household_Financial_Dyna[[#This Row],[Monthly_Expenses]]/Global_Household_Financial_Dyna[[#This Row],[Net Income]]</f>
        <v>0.56697215368346843</v>
      </c>
      <c r="N4423" t="str">
        <f>IF(Global_Household_Financial_Dyna[[#This Row],[Monthly_Savings]]&lt;0,"High Risk", IF(Global_Household_Financial_Dyna[[#This Row],[Savings Rate%]]&lt;0.1, "Medium", "Safe"))</f>
        <v>Safe</v>
      </c>
      <c r="O4423">
        <f>Global_Household_Financial_Dyna[[#This Row],[Total_Household_Income]]/Global_Household_Financial_Dyna[[#This Row],[Family_Size]]</f>
        <v>346.745</v>
      </c>
      <c r="P4423" s="2">
        <f t="shared" si="138"/>
        <v>0.42077341556833553</v>
      </c>
      <c r="Q4423" s="2">
        <f t="shared" si="139"/>
        <v>1.2270452794531761E-2</v>
      </c>
      <c r="R4423" s="2" t="str">
        <f>IF(Global_Household_Financial_Dyna[[#This Row],[Vs country_Average]]&lt;-0.2, "Underperformer", IF(Global_Household_Financial_Dyna[[#This Row],[Vs country_Average]]&gt;0.2, "Outperformer", "Normal"))</f>
        <v>Normal</v>
      </c>
      <c r="S44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270.27999999999997</v>
      </c>
      <c r="T44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270.27999999999997</v>
      </c>
      <c r="U44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270.27999999999997</v>
      </c>
      <c r="V44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270.27999999999997</v>
      </c>
    </row>
    <row r="4424" spans="1:22" x14ac:dyDescent="0.3">
      <c r="A4424">
        <v>4437</v>
      </c>
      <c r="B4424" t="s">
        <v>10</v>
      </c>
      <c r="C4424" t="s">
        <v>11</v>
      </c>
      <c r="D4424">
        <v>3</v>
      </c>
      <c r="E4424">
        <v>2</v>
      </c>
      <c r="F4424">
        <v>839.27</v>
      </c>
      <c r="G4424">
        <v>1326.78</v>
      </c>
      <c r="H4424">
        <v>132.68</v>
      </c>
      <c r="I4424">
        <v>405.28</v>
      </c>
      <c r="J4424">
        <v>788.82</v>
      </c>
      <c r="K4424">
        <f>Global_Household_Financial_Dyna[[#This Row],[Total_Household_Income]]-Global_Household_Financial_Dyna[[#This Row],[Estimated_Taxes]]</f>
        <v>1194.0999999999999</v>
      </c>
      <c r="L4424" s="1">
        <f>Global_Household_Financial_Dyna[[#This Row],[Monthly_Savings]]/Global_Household_Financial_Dyna[[#This Row],[Net Income]]</f>
        <v>0.66059793987103266</v>
      </c>
      <c r="M4424" s="2">
        <f>Global_Household_Financial_Dyna[[#This Row],[Monthly_Expenses]]/Global_Household_Financial_Dyna[[#This Row],[Net Income]]</f>
        <v>0.33940206012896745</v>
      </c>
      <c r="N4424" t="str">
        <f>IF(Global_Household_Financial_Dyna[[#This Row],[Monthly_Savings]]&lt;0,"High Risk", IF(Global_Household_Financial_Dyna[[#This Row],[Savings Rate%]]&lt;0.1, "Medium", "Safe"))</f>
        <v>Safe</v>
      </c>
      <c r="O4424">
        <f>Global_Household_Financial_Dyna[[#This Row],[Total_Household_Income]]/Global_Household_Financial_Dyna[[#This Row],[Family_Size]]</f>
        <v>442.26</v>
      </c>
      <c r="P4424" s="2">
        <f t="shared" si="138"/>
        <v>0.42077341556833553</v>
      </c>
      <c r="Q4424" s="2">
        <f t="shared" si="139"/>
        <v>0.23982452430269713</v>
      </c>
      <c r="R4424" s="2" t="str">
        <f>IF(Global_Household_Financial_Dyna[[#This Row],[Vs country_Average]]&lt;-0.2, "Underperformer", IF(Global_Household_Financial_Dyna[[#This Row],[Vs country_Average]]&gt;0.2, "Outperformer", "Normal"))</f>
        <v>Outperformer</v>
      </c>
      <c r="S44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788.82</v>
      </c>
      <c r="T44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788.82</v>
      </c>
      <c r="U44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788.82</v>
      </c>
      <c r="V44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788.82</v>
      </c>
    </row>
    <row r="4425" spans="1:22" x14ac:dyDescent="0.3">
      <c r="A4425">
        <v>4438</v>
      </c>
      <c r="B4425" t="s">
        <v>14</v>
      </c>
      <c r="C4425" t="s">
        <v>15</v>
      </c>
      <c r="D4425">
        <v>7</v>
      </c>
      <c r="E4425">
        <v>3</v>
      </c>
      <c r="F4425">
        <v>2889.89</v>
      </c>
      <c r="G4425">
        <v>6057.14</v>
      </c>
      <c r="H4425">
        <v>908.57</v>
      </c>
      <c r="I4425">
        <v>1964.69</v>
      </c>
      <c r="J4425">
        <v>3183.88</v>
      </c>
      <c r="K4425">
        <f>Global_Household_Financial_Dyna[[#This Row],[Total_Household_Income]]-Global_Household_Financial_Dyna[[#This Row],[Estimated_Taxes]]</f>
        <v>5148.5700000000006</v>
      </c>
      <c r="L4425" s="1">
        <f>Global_Household_Financial_Dyna[[#This Row],[Monthly_Savings]]/Global_Household_Financial_Dyna[[#This Row],[Net Income]]</f>
        <v>0.61840083751410579</v>
      </c>
      <c r="M4425" s="2">
        <f>Global_Household_Financial_Dyna[[#This Row],[Monthly_Expenses]]/Global_Household_Financial_Dyna[[#This Row],[Net Income]]</f>
        <v>0.38159916248589409</v>
      </c>
      <c r="N4425" t="str">
        <f>IF(Global_Household_Financial_Dyna[[#This Row],[Monthly_Savings]]&lt;0,"High Risk", IF(Global_Household_Financial_Dyna[[#This Row],[Savings Rate%]]&lt;0.1, "Medium", "Safe"))</f>
        <v>Safe</v>
      </c>
      <c r="O4425">
        <f>Global_Household_Financial_Dyna[[#This Row],[Total_Household_Income]]/Global_Household_Financial_Dyna[[#This Row],[Family_Size]]</f>
        <v>865.30571428571432</v>
      </c>
      <c r="P4425" s="2">
        <f t="shared" si="138"/>
        <v>0.39788995363055785</v>
      </c>
      <c r="Q4425" s="2">
        <f t="shared" si="139"/>
        <v>0.22051088388354795</v>
      </c>
      <c r="R4425" s="2" t="str">
        <f>IF(Global_Household_Financial_Dyna[[#This Row],[Vs country_Average]]&lt;-0.2, "Underperformer", IF(Global_Household_Financial_Dyna[[#This Row],[Vs country_Average]]&gt;0.2, "Outperformer", "Normal"))</f>
        <v>Outperformer</v>
      </c>
      <c r="S44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3183.88</v>
      </c>
      <c r="T44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3183.88</v>
      </c>
      <c r="U44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3183.88</v>
      </c>
      <c r="V44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3183.88</v>
      </c>
    </row>
    <row r="4426" spans="1:22" x14ac:dyDescent="0.3">
      <c r="A4426">
        <v>4439</v>
      </c>
      <c r="B4426" t="s">
        <v>12</v>
      </c>
      <c r="C4426" t="s">
        <v>13</v>
      </c>
      <c r="D4426">
        <v>8</v>
      </c>
      <c r="E4426">
        <v>3</v>
      </c>
      <c r="F4426">
        <v>3560.04</v>
      </c>
      <c r="G4426">
        <v>8907.41</v>
      </c>
      <c r="H4426">
        <v>2672.22</v>
      </c>
      <c r="I4426">
        <v>4209.05</v>
      </c>
      <c r="J4426">
        <v>2026.14</v>
      </c>
      <c r="K4426">
        <f>Global_Household_Financial_Dyna[[#This Row],[Total_Household_Income]]-Global_Household_Financial_Dyna[[#This Row],[Estimated_Taxes]]</f>
        <v>6235.1900000000005</v>
      </c>
      <c r="L4426" s="1">
        <f>Global_Household_Financial_Dyna[[#This Row],[Monthly_Savings]]/Global_Household_Financial_Dyna[[#This Row],[Net Income]]</f>
        <v>0.32495240722415836</v>
      </c>
      <c r="M4426" s="2">
        <f>Global_Household_Financial_Dyna[[#This Row],[Monthly_Expenses]]/Global_Household_Financial_Dyna[[#This Row],[Net Income]]</f>
        <v>0.67504759277584159</v>
      </c>
      <c r="N4426" t="str">
        <f>IF(Global_Household_Financial_Dyna[[#This Row],[Monthly_Savings]]&lt;0,"High Risk", IF(Global_Household_Financial_Dyna[[#This Row],[Savings Rate%]]&lt;0.1, "Medium", "Safe"))</f>
        <v>Safe</v>
      </c>
      <c r="O4426">
        <f>Global_Household_Financial_Dyna[[#This Row],[Total_Household_Income]]/Global_Household_Financial_Dyna[[#This Row],[Family_Size]]</f>
        <v>1113.42625</v>
      </c>
      <c r="P4426" s="2">
        <f t="shared" si="138"/>
        <v>0.30718716818024266</v>
      </c>
      <c r="Q4426" s="2">
        <f t="shared" si="139"/>
        <v>1.7765239043915693E-2</v>
      </c>
      <c r="R4426" s="2" t="str">
        <f>IF(Global_Household_Financial_Dyna[[#This Row],[Vs country_Average]]&lt;-0.2, "Underperformer", IF(Global_Household_Financial_Dyna[[#This Row],[Vs country_Average]]&gt;0.2, "Outperformer", "Normal"))</f>
        <v>Normal</v>
      </c>
      <c r="S44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2026.14</v>
      </c>
      <c r="T44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2026.14</v>
      </c>
      <c r="U44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2026.14</v>
      </c>
      <c r="V44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2026.14</v>
      </c>
    </row>
    <row r="4427" spans="1:22" x14ac:dyDescent="0.3">
      <c r="A4427">
        <v>4440</v>
      </c>
      <c r="B4427" t="s">
        <v>18</v>
      </c>
      <c r="C4427" t="s">
        <v>20</v>
      </c>
      <c r="D4427">
        <v>4</v>
      </c>
      <c r="E4427">
        <v>3</v>
      </c>
      <c r="F4427">
        <v>1716.28</v>
      </c>
      <c r="G4427">
        <v>3711.93</v>
      </c>
      <c r="H4427">
        <v>816.63</v>
      </c>
      <c r="I4427">
        <v>2521.73</v>
      </c>
      <c r="J4427">
        <v>373.58</v>
      </c>
      <c r="K4427">
        <f>Global_Household_Financial_Dyna[[#This Row],[Total_Household_Income]]-Global_Household_Financial_Dyna[[#This Row],[Estimated_Taxes]]</f>
        <v>2895.2999999999997</v>
      </c>
      <c r="L4427" s="1">
        <f>Global_Household_Financial_Dyna[[#This Row],[Monthly_Savings]]/Global_Household_Financial_Dyna[[#This Row],[Net Income]]</f>
        <v>0.1290298069284703</v>
      </c>
      <c r="M4427" s="2">
        <f>Global_Household_Financial_Dyna[[#This Row],[Monthly_Expenses]]/Global_Household_Financial_Dyna[[#This Row],[Net Income]]</f>
        <v>0.87097364694504897</v>
      </c>
      <c r="N4427" t="str">
        <f>IF(Global_Household_Financial_Dyna[[#This Row],[Monthly_Savings]]&lt;0,"High Risk", IF(Global_Household_Financial_Dyna[[#This Row],[Savings Rate%]]&lt;0.1, "Medium", "Safe"))</f>
        <v>Safe</v>
      </c>
      <c r="O4427">
        <f>Global_Household_Financial_Dyna[[#This Row],[Total_Household_Income]]/Global_Household_Financial_Dyna[[#This Row],[Family_Size]]</f>
        <v>927.98249999999996</v>
      </c>
      <c r="P4427" s="2">
        <f t="shared" si="138"/>
        <v>0.32336204947805613</v>
      </c>
      <c r="Q4427" s="2">
        <f t="shared" si="139"/>
        <v>-0.19433224254958584</v>
      </c>
      <c r="R4427" s="2" t="str">
        <f>IF(Global_Household_Financial_Dyna[[#This Row],[Vs country_Average]]&lt;-0.2, "Underperformer", IF(Global_Household_Financial_Dyna[[#This Row],[Vs country_Average]]&gt;0.2, "Outperformer", "Normal"))</f>
        <v>Normal</v>
      </c>
      <c r="S44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373.58</v>
      </c>
      <c r="T44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373.58</v>
      </c>
      <c r="U44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373.58</v>
      </c>
      <c r="V44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373.58</v>
      </c>
    </row>
    <row r="4428" spans="1:22" x14ac:dyDescent="0.3">
      <c r="A4428">
        <v>4441</v>
      </c>
      <c r="B4428" t="s">
        <v>12</v>
      </c>
      <c r="C4428" t="s">
        <v>13</v>
      </c>
      <c r="D4428">
        <v>4</v>
      </c>
      <c r="E4428">
        <v>1</v>
      </c>
      <c r="F4428">
        <v>5489.89</v>
      </c>
      <c r="G4428">
        <v>5489.89</v>
      </c>
      <c r="H4428">
        <v>1372.47</v>
      </c>
      <c r="I4428">
        <v>3820.31</v>
      </c>
      <c r="J4428">
        <v>297.11</v>
      </c>
      <c r="K4428">
        <f>Global_Household_Financial_Dyna[[#This Row],[Total_Household_Income]]-Global_Household_Financial_Dyna[[#This Row],[Estimated_Taxes]]</f>
        <v>4117.42</v>
      </c>
      <c r="L4428" s="1">
        <f>Global_Household_Financial_Dyna[[#This Row],[Monthly_Savings]]/Global_Household_Financial_Dyna[[#This Row],[Net Income]]</f>
        <v>7.2159264782315144E-2</v>
      </c>
      <c r="M4428" s="2">
        <f>Global_Household_Financial_Dyna[[#This Row],[Monthly_Expenses]]/Global_Household_Financial_Dyna[[#This Row],[Net Income]]</f>
        <v>0.92784073521768484</v>
      </c>
      <c r="N4428" t="str">
        <f>IF(Global_Household_Financial_Dyna[[#This Row],[Monthly_Savings]]&lt;0,"High Risk", IF(Global_Household_Financial_Dyna[[#This Row],[Savings Rate%]]&lt;0.1, "Medium", "Safe"))</f>
        <v>Medium</v>
      </c>
      <c r="O4428">
        <f>Global_Household_Financial_Dyna[[#This Row],[Total_Household_Income]]/Global_Household_Financial_Dyna[[#This Row],[Family_Size]]</f>
        <v>1372.4725000000001</v>
      </c>
      <c r="P4428" s="2">
        <f t="shared" si="138"/>
        <v>0.30718716818024266</v>
      </c>
      <c r="Q4428" s="2">
        <f t="shared" si="139"/>
        <v>-0.23502790339792751</v>
      </c>
      <c r="R4428" s="2" t="str">
        <f>IF(Global_Household_Financial_Dyna[[#This Row],[Vs country_Average]]&lt;-0.2, "Underperformer", IF(Global_Household_Financial_Dyna[[#This Row],[Vs country_Average]]&gt;0.2, "Outperformer", "Normal"))</f>
        <v>Underperformer</v>
      </c>
      <c r="S44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297.11</v>
      </c>
      <c r="T44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297.11</v>
      </c>
      <c r="U44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297.11</v>
      </c>
      <c r="V44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297.11</v>
      </c>
    </row>
    <row r="4429" spans="1:22" x14ac:dyDescent="0.3">
      <c r="A4429">
        <v>4442</v>
      </c>
      <c r="B4429" t="s">
        <v>14</v>
      </c>
      <c r="C4429" t="s">
        <v>15</v>
      </c>
      <c r="D4429">
        <v>7</v>
      </c>
      <c r="E4429">
        <v>3</v>
      </c>
      <c r="F4429">
        <v>1484.52</v>
      </c>
      <c r="G4429">
        <v>3121.71</v>
      </c>
      <c r="H4429">
        <v>468.26</v>
      </c>
      <c r="I4429">
        <v>1514.51</v>
      </c>
      <c r="J4429">
        <v>1138.95</v>
      </c>
      <c r="K4429">
        <f>Global_Household_Financial_Dyna[[#This Row],[Total_Household_Income]]-Global_Household_Financial_Dyna[[#This Row],[Estimated_Taxes]]</f>
        <v>2653.45</v>
      </c>
      <c r="L4429" s="1">
        <f>Global_Household_Financial_Dyna[[#This Row],[Monthly_Savings]]/Global_Household_Financial_Dyna[[#This Row],[Net Income]]</f>
        <v>0.42923363922440599</v>
      </c>
      <c r="M4429" s="2">
        <f>Global_Household_Financial_Dyna[[#This Row],[Monthly_Expenses]]/Global_Household_Financial_Dyna[[#This Row],[Net Income]]</f>
        <v>0.57077012945410699</v>
      </c>
      <c r="N4429" t="str">
        <f>IF(Global_Household_Financial_Dyna[[#This Row],[Monthly_Savings]]&lt;0,"High Risk", IF(Global_Household_Financial_Dyna[[#This Row],[Savings Rate%]]&lt;0.1, "Medium", "Safe"))</f>
        <v>Safe</v>
      </c>
      <c r="O4429">
        <f>Global_Household_Financial_Dyna[[#This Row],[Total_Household_Income]]/Global_Household_Financial_Dyna[[#This Row],[Family_Size]]</f>
        <v>445.95857142857142</v>
      </c>
      <c r="P4429" s="2">
        <f t="shared" si="138"/>
        <v>0.39788995363055785</v>
      </c>
      <c r="Q4429" s="2">
        <f t="shared" si="139"/>
        <v>3.1343685593848147E-2</v>
      </c>
      <c r="R4429" s="2" t="str">
        <f>IF(Global_Household_Financial_Dyna[[#This Row],[Vs country_Average]]&lt;-0.2, "Underperformer", IF(Global_Household_Financial_Dyna[[#This Row],[Vs country_Average]]&gt;0.2, "Outperformer", "Normal"))</f>
        <v>Normal</v>
      </c>
      <c r="S44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1138.95</v>
      </c>
      <c r="T44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1138.95</v>
      </c>
      <c r="U44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1138.95</v>
      </c>
      <c r="V44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1138.95</v>
      </c>
    </row>
    <row r="4430" spans="1:22" x14ac:dyDescent="0.3">
      <c r="A4430">
        <v>4443</v>
      </c>
      <c r="B4430" t="s">
        <v>18</v>
      </c>
      <c r="C4430" t="s">
        <v>20</v>
      </c>
      <c r="D4430">
        <v>6</v>
      </c>
      <c r="E4430">
        <v>1</v>
      </c>
      <c r="F4430">
        <v>4171.41</v>
      </c>
      <c r="G4430">
        <v>4171.41</v>
      </c>
      <c r="H4430">
        <v>917.71</v>
      </c>
      <c r="I4430">
        <v>3582.46</v>
      </c>
      <c r="J4430">
        <v>-328.76</v>
      </c>
      <c r="K4430">
        <f>Global_Household_Financial_Dyna[[#This Row],[Total_Household_Income]]-Global_Household_Financial_Dyna[[#This Row],[Estimated_Taxes]]</f>
        <v>3253.7</v>
      </c>
      <c r="L4430" s="1">
        <f>Global_Household_Financial_Dyna[[#This Row],[Monthly_Savings]]/Global_Household_Financial_Dyna[[#This Row],[Net Income]]</f>
        <v>-0.10104189077050743</v>
      </c>
      <c r="M4430" s="2">
        <f>Global_Household_Financial_Dyna[[#This Row],[Monthly_Expenses]]/Global_Household_Financial_Dyna[[#This Row],[Net Income]]</f>
        <v>1.1010418907705075</v>
      </c>
      <c r="N4430" t="str">
        <f>IF(Global_Household_Financial_Dyna[[#This Row],[Monthly_Savings]]&lt;0,"High Risk", IF(Global_Household_Financial_Dyna[[#This Row],[Savings Rate%]]&lt;0.1, "Medium", "Safe"))</f>
        <v>High Risk</v>
      </c>
      <c r="O4430">
        <f>Global_Household_Financial_Dyna[[#This Row],[Total_Household_Income]]/Global_Household_Financial_Dyna[[#This Row],[Family_Size]]</f>
        <v>695.23500000000001</v>
      </c>
      <c r="P4430" s="2">
        <f t="shared" si="138"/>
        <v>0.32336204947805613</v>
      </c>
      <c r="Q4430" s="2">
        <f t="shared" si="139"/>
        <v>-0.42440394024856354</v>
      </c>
      <c r="R4430" s="2" t="str">
        <f>IF(Global_Household_Financial_Dyna[[#This Row],[Vs country_Average]]&lt;-0.2, "Underperformer", IF(Global_Household_Financial_Dyna[[#This Row],[Vs country_Average]]&gt;0.2, "Outperformer", "Normal"))</f>
        <v>Underperformer</v>
      </c>
      <c r="S44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-149.63699999999997</v>
      </c>
      <c r="T44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29.486000000000047</v>
      </c>
      <c r="U44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208.60900000000004</v>
      </c>
      <c r="V44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387.73200000000008</v>
      </c>
    </row>
    <row r="4431" spans="1:22" x14ac:dyDescent="0.3">
      <c r="A4431">
        <v>4444</v>
      </c>
      <c r="B4431" t="s">
        <v>10</v>
      </c>
      <c r="C4431" t="s">
        <v>22</v>
      </c>
      <c r="D4431">
        <v>3</v>
      </c>
      <c r="E4431">
        <v>3</v>
      </c>
      <c r="F4431">
        <v>1044.17</v>
      </c>
      <c r="G4431">
        <v>2067.6799999999998</v>
      </c>
      <c r="H4431">
        <v>206.77</v>
      </c>
      <c r="I4431">
        <v>613.37</v>
      </c>
      <c r="J4431">
        <v>1247.54</v>
      </c>
      <c r="K4431">
        <f>Global_Household_Financial_Dyna[[#This Row],[Total_Household_Income]]-Global_Household_Financial_Dyna[[#This Row],[Estimated_Taxes]]</f>
        <v>1860.9099999999999</v>
      </c>
      <c r="L4431" s="1">
        <f>Global_Household_Financial_Dyna[[#This Row],[Monthly_Savings]]/Global_Household_Financial_Dyna[[#This Row],[Net Income]]</f>
        <v>0.67039244240720941</v>
      </c>
      <c r="M4431" s="2">
        <f>Global_Household_Financial_Dyna[[#This Row],[Monthly_Expenses]]/Global_Household_Financial_Dyna[[#This Row],[Net Income]]</f>
        <v>0.32960755759279065</v>
      </c>
      <c r="N4431" t="str">
        <f>IF(Global_Household_Financial_Dyna[[#This Row],[Monthly_Savings]]&lt;0,"High Risk", IF(Global_Household_Financial_Dyna[[#This Row],[Savings Rate%]]&lt;0.1, "Medium", "Safe"))</f>
        <v>Safe</v>
      </c>
      <c r="O4431">
        <f>Global_Household_Financial_Dyna[[#This Row],[Total_Household_Income]]/Global_Household_Financial_Dyna[[#This Row],[Family_Size]]</f>
        <v>689.22666666666657</v>
      </c>
      <c r="P4431" s="2">
        <f t="shared" si="138"/>
        <v>0.42077341556833553</v>
      </c>
      <c r="Q4431" s="2">
        <f t="shared" si="139"/>
        <v>0.24961902683887388</v>
      </c>
      <c r="R4431" s="2" t="str">
        <f>IF(Global_Household_Financial_Dyna[[#This Row],[Vs country_Average]]&lt;-0.2, "Underperformer", IF(Global_Household_Financial_Dyna[[#This Row],[Vs country_Average]]&gt;0.2, "Outperformer", "Normal"))</f>
        <v>Outperformer</v>
      </c>
      <c r="S44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1247.54</v>
      </c>
      <c r="T44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1247.54</v>
      </c>
      <c r="U44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1247.54</v>
      </c>
      <c r="V44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1247.54</v>
      </c>
    </row>
    <row r="4432" spans="1:22" x14ac:dyDescent="0.3">
      <c r="A4432">
        <v>4445</v>
      </c>
      <c r="B4432" t="s">
        <v>10</v>
      </c>
      <c r="C4432" t="s">
        <v>11</v>
      </c>
      <c r="D4432">
        <v>4</v>
      </c>
      <c r="E4432">
        <v>3</v>
      </c>
      <c r="F4432">
        <v>834.61</v>
      </c>
      <c r="G4432">
        <v>1787.06</v>
      </c>
      <c r="H4432">
        <v>178.71</v>
      </c>
      <c r="I4432">
        <v>531.22</v>
      </c>
      <c r="J4432">
        <v>1077.1400000000001</v>
      </c>
      <c r="K4432">
        <f>Global_Household_Financial_Dyna[[#This Row],[Total_Household_Income]]-Global_Household_Financial_Dyna[[#This Row],[Estimated_Taxes]]</f>
        <v>1608.35</v>
      </c>
      <c r="L4432" s="1">
        <f>Global_Household_Financial_Dyna[[#This Row],[Monthly_Savings]]/Global_Household_Financial_Dyna[[#This Row],[Net Income]]</f>
        <v>0.66971741225479542</v>
      </c>
      <c r="M4432" s="2">
        <f>Global_Household_Financial_Dyna[[#This Row],[Monthly_Expenses]]/Global_Household_Financial_Dyna[[#This Row],[Net Income]]</f>
        <v>0.33028880529735449</v>
      </c>
      <c r="N4432" t="str">
        <f>IF(Global_Household_Financial_Dyna[[#This Row],[Monthly_Savings]]&lt;0,"High Risk", IF(Global_Household_Financial_Dyna[[#This Row],[Savings Rate%]]&lt;0.1, "Medium", "Safe"))</f>
        <v>Safe</v>
      </c>
      <c r="O4432">
        <f>Global_Household_Financial_Dyna[[#This Row],[Total_Household_Income]]/Global_Household_Financial_Dyna[[#This Row],[Family_Size]]</f>
        <v>446.76499999999999</v>
      </c>
      <c r="P4432" s="2">
        <f t="shared" si="138"/>
        <v>0.42077341556833553</v>
      </c>
      <c r="Q4432" s="2">
        <f t="shared" si="139"/>
        <v>0.24894399668645989</v>
      </c>
      <c r="R4432" s="2" t="str">
        <f>IF(Global_Household_Financial_Dyna[[#This Row],[Vs country_Average]]&lt;-0.2, "Underperformer", IF(Global_Household_Financial_Dyna[[#This Row],[Vs country_Average]]&gt;0.2, "Outperformer", "Normal"))</f>
        <v>Outperformer</v>
      </c>
      <c r="S44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1077.1400000000001</v>
      </c>
      <c r="T44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1077.1400000000001</v>
      </c>
      <c r="U44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1077.1400000000001</v>
      </c>
      <c r="V44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1077.1400000000001</v>
      </c>
    </row>
    <row r="4433" spans="1:22" x14ac:dyDescent="0.3">
      <c r="A4433">
        <v>4446</v>
      </c>
      <c r="B4433" t="s">
        <v>12</v>
      </c>
      <c r="C4433" t="s">
        <v>13</v>
      </c>
      <c r="D4433">
        <v>8</v>
      </c>
      <c r="E4433">
        <v>2</v>
      </c>
      <c r="F4433">
        <v>3443.08</v>
      </c>
      <c r="G4433">
        <v>5421.42</v>
      </c>
      <c r="H4433">
        <v>1355.35</v>
      </c>
      <c r="I4433">
        <v>4496.84</v>
      </c>
      <c r="J4433">
        <v>-430.78</v>
      </c>
      <c r="K4433">
        <f>Global_Household_Financial_Dyna[[#This Row],[Total_Household_Income]]-Global_Household_Financial_Dyna[[#This Row],[Estimated_Taxes]]</f>
        <v>4066.07</v>
      </c>
      <c r="L4433" s="1">
        <f>Global_Household_Financial_Dyna[[#This Row],[Monthly_Savings]]/Global_Household_Financial_Dyna[[#This Row],[Net Income]]</f>
        <v>-0.10594505259378219</v>
      </c>
      <c r="M4433" s="2">
        <f>Global_Household_Financial_Dyna[[#This Row],[Monthly_Expenses]]/Global_Household_Financial_Dyna[[#This Row],[Net Income]]</f>
        <v>1.1059425932165456</v>
      </c>
      <c r="N4433" t="str">
        <f>IF(Global_Household_Financial_Dyna[[#This Row],[Monthly_Savings]]&lt;0,"High Risk", IF(Global_Household_Financial_Dyna[[#This Row],[Savings Rate%]]&lt;0.1, "Medium", "Safe"))</f>
        <v>High Risk</v>
      </c>
      <c r="O4433">
        <f>Global_Household_Financial_Dyna[[#This Row],[Total_Household_Income]]/Global_Household_Financial_Dyna[[#This Row],[Family_Size]]</f>
        <v>677.67750000000001</v>
      </c>
      <c r="P4433" s="2">
        <f t="shared" si="138"/>
        <v>0.30718716818024266</v>
      </c>
      <c r="Q4433" s="2">
        <f t="shared" si="139"/>
        <v>-0.41313222077402484</v>
      </c>
      <c r="R4433" s="2" t="str">
        <f>IF(Global_Household_Financial_Dyna[[#This Row],[Vs country_Average]]&lt;-0.2, "Underperformer", IF(Global_Household_Financial_Dyna[[#This Row],[Vs country_Average]]&gt;0.2, "Outperformer", "Normal"))</f>
        <v>Underperformer</v>
      </c>
      <c r="S44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-205.93799999999996</v>
      </c>
      <c r="T44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18.903999999999996</v>
      </c>
      <c r="U44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243.74599999999998</v>
      </c>
      <c r="V44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468.58799999999997</v>
      </c>
    </row>
    <row r="4434" spans="1:22" x14ac:dyDescent="0.3">
      <c r="A4434">
        <v>4447</v>
      </c>
      <c r="B4434" t="s">
        <v>18</v>
      </c>
      <c r="C4434" t="s">
        <v>19</v>
      </c>
      <c r="D4434">
        <v>2</v>
      </c>
      <c r="E4434">
        <v>1</v>
      </c>
      <c r="F4434">
        <v>1075.18</v>
      </c>
      <c r="G4434">
        <v>1075.18</v>
      </c>
      <c r="H4434">
        <v>236.54</v>
      </c>
      <c r="I4434">
        <v>1020.34</v>
      </c>
      <c r="J4434">
        <v>-181.71</v>
      </c>
      <c r="K4434">
        <f>Global_Household_Financial_Dyna[[#This Row],[Total_Household_Income]]-Global_Household_Financial_Dyna[[#This Row],[Estimated_Taxes]]</f>
        <v>838.6400000000001</v>
      </c>
      <c r="L4434" s="1">
        <f>Global_Household_Financial_Dyna[[#This Row],[Monthly_Savings]]/Global_Household_Financial_Dyna[[#This Row],[Net Income]]</f>
        <v>-0.21667223123151769</v>
      </c>
      <c r="M4434" s="2">
        <f>Global_Household_Financial_Dyna[[#This Row],[Monthly_Expenses]]/Global_Household_Financial_Dyna[[#This Row],[Net Income]]</f>
        <v>1.2166603071639797</v>
      </c>
      <c r="N4434" t="str">
        <f>IF(Global_Household_Financial_Dyna[[#This Row],[Monthly_Savings]]&lt;0,"High Risk", IF(Global_Household_Financial_Dyna[[#This Row],[Savings Rate%]]&lt;0.1, "Medium", "Safe"))</f>
        <v>High Risk</v>
      </c>
      <c r="O4434">
        <f>Global_Household_Financial_Dyna[[#This Row],[Total_Household_Income]]/Global_Household_Financial_Dyna[[#This Row],[Family_Size]]</f>
        <v>537.59</v>
      </c>
      <c r="P4434" s="2">
        <f t="shared" si="138"/>
        <v>0.32336204947805613</v>
      </c>
      <c r="Q4434" s="2">
        <f t="shared" si="139"/>
        <v>-0.54003428070957382</v>
      </c>
      <c r="R4434" s="2" t="str">
        <f>IF(Global_Household_Financial_Dyna[[#This Row],[Vs country_Average]]&lt;-0.2, "Underperformer", IF(Global_Household_Financial_Dyna[[#This Row],[Vs country_Average]]&gt;0.2, "Outperformer", "Normal"))</f>
        <v>Underperformer</v>
      </c>
      <c r="S44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-130.69300000000001</v>
      </c>
      <c r="T44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-79.676000000000002</v>
      </c>
      <c r="U44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-28.65900000000002</v>
      </c>
      <c r="V44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22.358000000000004</v>
      </c>
    </row>
    <row r="4435" spans="1:22" x14ac:dyDescent="0.3">
      <c r="A4435">
        <v>4448</v>
      </c>
      <c r="B4435" t="s">
        <v>14</v>
      </c>
      <c r="C4435" t="s">
        <v>15</v>
      </c>
      <c r="D4435">
        <v>5</v>
      </c>
      <c r="E4435">
        <v>3</v>
      </c>
      <c r="F4435">
        <v>1870.07</v>
      </c>
      <c r="G4435">
        <v>3921.18</v>
      </c>
      <c r="H4435">
        <v>588.17999999999995</v>
      </c>
      <c r="I4435">
        <v>1184.5899999999999</v>
      </c>
      <c r="J4435">
        <v>2148.41</v>
      </c>
      <c r="K4435">
        <f>Global_Household_Financial_Dyna[[#This Row],[Total_Household_Income]]-Global_Household_Financial_Dyna[[#This Row],[Estimated_Taxes]]</f>
        <v>3333</v>
      </c>
      <c r="L4435" s="1">
        <f>Global_Household_Financial_Dyna[[#This Row],[Monthly_Savings]]/Global_Household_Financial_Dyna[[#This Row],[Net Income]]</f>
        <v>0.64458745874587453</v>
      </c>
      <c r="M4435" s="2">
        <f>Global_Household_Financial_Dyna[[#This Row],[Monthly_Expenses]]/Global_Household_Financial_Dyna[[#This Row],[Net Income]]</f>
        <v>0.35541254125412541</v>
      </c>
      <c r="N4435" t="str">
        <f>IF(Global_Household_Financial_Dyna[[#This Row],[Monthly_Savings]]&lt;0,"High Risk", IF(Global_Household_Financial_Dyna[[#This Row],[Savings Rate%]]&lt;0.1, "Medium", "Safe"))</f>
        <v>Safe</v>
      </c>
      <c r="O4435">
        <f>Global_Household_Financial_Dyna[[#This Row],[Total_Household_Income]]/Global_Household_Financial_Dyna[[#This Row],[Family_Size]]</f>
        <v>784.23599999999999</v>
      </c>
      <c r="P4435" s="2">
        <f t="shared" si="138"/>
        <v>0.39788995363055785</v>
      </c>
      <c r="Q4435" s="2">
        <f t="shared" si="139"/>
        <v>0.24669750511531668</v>
      </c>
      <c r="R4435" s="2" t="str">
        <f>IF(Global_Household_Financial_Dyna[[#This Row],[Vs country_Average]]&lt;-0.2, "Underperformer", IF(Global_Household_Financial_Dyna[[#This Row],[Vs country_Average]]&gt;0.2, "Outperformer", "Normal"))</f>
        <v>Outperformer</v>
      </c>
      <c r="S44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2148.41</v>
      </c>
      <c r="T44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2148.41</v>
      </c>
      <c r="U44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2148.41</v>
      </c>
      <c r="V44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2148.41</v>
      </c>
    </row>
    <row r="4436" spans="1:22" x14ac:dyDescent="0.3">
      <c r="A4436">
        <v>4449</v>
      </c>
      <c r="B4436" t="s">
        <v>10</v>
      </c>
      <c r="C4436" t="s">
        <v>22</v>
      </c>
      <c r="D4436">
        <v>1</v>
      </c>
      <c r="E4436">
        <v>1</v>
      </c>
      <c r="F4436">
        <v>1182.25</v>
      </c>
      <c r="G4436">
        <v>1182.25</v>
      </c>
      <c r="H4436">
        <v>118.22</v>
      </c>
      <c r="I4436">
        <v>263.27999999999997</v>
      </c>
      <c r="J4436">
        <v>800.75</v>
      </c>
      <c r="K4436">
        <f>Global_Household_Financial_Dyna[[#This Row],[Total_Household_Income]]-Global_Household_Financial_Dyna[[#This Row],[Estimated_Taxes]]</f>
        <v>1064.03</v>
      </c>
      <c r="L4436" s="1">
        <f>Global_Household_Financial_Dyna[[#This Row],[Monthly_Savings]]/Global_Household_Financial_Dyna[[#This Row],[Net Income]]</f>
        <v>0.7525633675742226</v>
      </c>
      <c r="M4436" s="2">
        <f>Global_Household_Financial_Dyna[[#This Row],[Monthly_Expenses]]/Global_Household_Financial_Dyna[[#This Row],[Net Income]]</f>
        <v>0.24743663242577746</v>
      </c>
      <c r="N4436" t="str">
        <f>IF(Global_Household_Financial_Dyna[[#This Row],[Monthly_Savings]]&lt;0,"High Risk", IF(Global_Household_Financial_Dyna[[#This Row],[Savings Rate%]]&lt;0.1, "Medium", "Safe"))</f>
        <v>Safe</v>
      </c>
      <c r="O4436">
        <f>Global_Household_Financial_Dyna[[#This Row],[Total_Household_Income]]/Global_Household_Financial_Dyna[[#This Row],[Family_Size]]</f>
        <v>1182.25</v>
      </c>
      <c r="P4436" s="2">
        <f t="shared" si="138"/>
        <v>0.42077341556833553</v>
      </c>
      <c r="Q4436" s="2">
        <f t="shared" si="139"/>
        <v>0.33178995200588707</v>
      </c>
      <c r="R4436" s="2" t="str">
        <f>IF(Global_Household_Financial_Dyna[[#This Row],[Vs country_Average]]&lt;-0.2, "Underperformer", IF(Global_Household_Financial_Dyna[[#This Row],[Vs country_Average]]&gt;0.2, "Outperformer", "Normal"))</f>
        <v>Outperformer</v>
      </c>
      <c r="S44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800.75</v>
      </c>
      <c r="T44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800.75</v>
      </c>
      <c r="U44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800.75</v>
      </c>
      <c r="V44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800.75</v>
      </c>
    </row>
    <row r="4437" spans="1:22" x14ac:dyDescent="0.3">
      <c r="A4437">
        <v>4450</v>
      </c>
      <c r="B4437" t="s">
        <v>14</v>
      </c>
      <c r="C4437" t="s">
        <v>15</v>
      </c>
      <c r="D4437">
        <v>3</v>
      </c>
      <c r="E4437">
        <v>3</v>
      </c>
      <c r="F4437">
        <v>1981.53</v>
      </c>
      <c r="G4437">
        <v>3936.15</v>
      </c>
      <c r="H4437">
        <v>590.41999999999996</v>
      </c>
      <c r="I4437">
        <v>927.46</v>
      </c>
      <c r="J4437">
        <v>2418.27</v>
      </c>
      <c r="K4437">
        <f>Global_Household_Financial_Dyna[[#This Row],[Total_Household_Income]]-Global_Household_Financial_Dyna[[#This Row],[Estimated_Taxes]]</f>
        <v>3345.73</v>
      </c>
      <c r="L4437" s="1">
        <f>Global_Household_Financial_Dyna[[#This Row],[Monthly_Savings]]/Global_Household_Financial_Dyna[[#This Row],[Net Income]]</f>
        <v>0.72279293308186854</v>
      </c>
      <c r="M4437" s="2">
        <f>Global_Household_Financial_Dyna[[#This Row],[Monthly_Expenses]]/Global_Household_Financial_Dyna[[#This Row],[Net Income]]</f>
        <v>0.27720706691813146</v>
      </c>
      <c r="N4437" t="str">
        <f>IF(Global_Household_Financial_Dyna[[#This Row],[Monthly_Savings]]&lt;0,"High Risk", IF(Global_Household_Financial_Dyna[[#This Row],[Savings Rate%]]&lt;0.1, "Medium", "Safe"))</f>
        <v>Safe</v>
      </c>
      <c r="O4437">
        <f>Global_Household_Financial_Dyna[[#This Row],[Total_Household_Income]]/Global_Household_Financial_Dyna[[#This Row],[Family_Size]]</f>
        <v>1312.05</v>
      </c>
      <c r="P4437" s="2">
        <f t="shared" si="138"/>
        <v>0.39788995363055785</v>
      </c>
      <c r="Q4437" s="2">
        <f t="shared" si="139"/>
        <v>0.32490297945131069</v>
      </c>
      <c r="R4437" s="2" t="str">
        <f>IF(Global_Household_Financial_Dyna[[#This Row],[Vs country_Average]]&lt;-0.2, "Underperformer", IF(Global_Household_Financial_Dyna[[#This Row],[Vs country_Average]]&gt;0.2, "Outperformer", "Normal"))</f>
        <v>Outperformer</v>
      </c>
      <c r="S44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2418.27</v>
      </c>
      <c r="T44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2418.27</v>
      </c>
      <c r="U44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2418.27</v>
      </c>
      <c r="V44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2418.27</v>
      </c>
    </row>
    <row r="4438" spans="1:22" x14ac:dyDescent="0.3">
      <c r="A4438">
        <v>4451</v>
      </c>
      <c r="B4438" t="s">
        <v>10</v>
      </c>
      <c r="C4438" t="s">
        <v>22</v>
      </c>
      <c r="D4438">
        <v>1</v>
      </c>
      <c r="E4438">
        <v>1</v>
      </c>
      <c r="F4438">
        <v>674.97</v>
      </c>
      <c r="G4438">
        <v>674.97</v>
      </c>
      <c r="H4438">
        <v>67.5</v>
      </c>
      <c r="I4438">
        <v>341.71</v>
      </c>
      <c r="J4438">
        <v>265.77</v>
      </c>
      <c r="K4438">
        <f>Global_Household_Financial_Dyna[[#This Row],[Total_Household_Income]]-Global_Household_Financial_Dyna[[#This Row],[Estimated_Taxes]]</f>
        <v>607.47</v>
      </c>
      <c r="L4438" s="1">
        <f>Global_Household_Financial_Dyna[[#This Row],[Monthly_Savings]]/Global_Household_Financial_Dyna[[#This Row],[Net Income]]</f>
        <v>0.43750308657217635</v>
      </c>
      <c r="M4438" s="2">
        <f>Global_Household_Financial_Dyna[[#This Row],[Monthly_Expenses]]/Global_Household_Financial_Dyna[[#This Row],[Net Income]]</f>
        <v>0.56251337514609767</v>
      </c>
      <c r="N4438" t="str">
        <f>IF(Global_Household_Financial_Dyna[[#This Row],[Monthly_Savings]]&lt;0,"High Risk", IF(Global_Household_Financial_Dyna[[#This Row],[Savings Rate%]]&lt;0.1, "Medium", "Safe"))</f>
        <v>Safe</v>
      </c>
      <c r="O4438">
        <f>Global_Household_Financial_Dyna[[#This Row],[Total_Household_Income]]/Global_Household_Financial_Dyna[[#This Row],[Family_Size]]</f>
        <v>674.97</v>
      </c>
      <c r="P4438" s="2">
        <f t="shared" si="138"/>
        <v>0.42077341556833553</v>
      </c>
      <c r="Q4438" s="2">
        <f t="shared" si="139"/>
        <v>1.6729671003840818E-2</v>
      </c>
      <c r="R4438" s="2" t="str">
        <f>IF(Global_Household_Financial_Dyna[[#This Row],[Vs country_Average]]&lt;-0.2, "Underperformer", IF(Global_Household_Financial_Dyna[[#This Row],[Vs country_Average]]&gt;0.2, "Outperformer", "Normal"))</f>
        <v>Normal</v>
      </c>
      <c r="S44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265.77</v>
      </c>
      <c r="T44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265.77</v>
      </c>
      <c r="U44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265.77</v>
      </c>
      <c r="V44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265.77</v>
      </c>
    </row>
    <row r="4439" spans="1:22" x14ac:dyDescent="0.3">
      <c r="A4439">
        <v>4452</v>
      </c>
      <c r="B4439" t="s">
        <v>16</v>
      </c>
      <c r="C4439" t="s">
        <v>17</v>
      </c>
      <c r="D4439">
        <v>5</v>
      </c>
      <c r="E4439">
        <v>1</v>
      </c>
      <c r="F4439">
        <v>4676.95</v>
      </c>
      <c r="G4439">
        <v>4676.95</v>
      </c>
      <c r="H4439">
        <v>1636.93</v>
      </c>
      <c r="I4439">
        <v>2725.62</v>
      </c>
      <c r="J4439">
        <v>314.39999999999998</v>
      </c>
      <c r="K4439">
        <f>Global_Household_Financial_Dyna[[#This Row],[Total_Household_Income]]-Global_Household_Financial_Dyna[[#This Row],[Estimated_Taxes]]</f>
        <v>3040.0199999999995</v>
      </c>
      <c r="L4439" s="1">
        <f>Global_Household_Financial_Dyna[[#This Row],[Monthly_Savings]]/Global_Household_Financial_Dyna[[#This Row],[Net Income]]</f>
        <v>0.10342037223439321</v>
      </c>
      <c r="M4439" s="2">
        <f>Global_Household_Financial_Dyna[[#This Row],[Monthly_Expenses]]/Global_Household_Financial_Dyna[[#This Row],[Net Income]]</f>
        <v>0.89657962776560696</v>
      </c>
      <c r="N4439" t="str">
        <f>IF(Global_Household_Financial_Dyna[[#This Row],[Monthly_Savings]]&lt;0,"High Risk", IF(Global_Household_Financial_Dyna[[#This Row],[Savings Rate%]]&lt;0.1, "Medium", "Safe"))</f>
        <v>Safe</v>
      </c>
      <c r="O4439">
        <f>Global_Household_Financial_Dyna[[#This Row],[Total_Household_Income]]/Global_Household_Financial_Dyna[[#This Row],[Family_Size]]</f>
        <v>935.39</v>
      </c>
      <c r="P4439" s="2">
        <f t="shared" si="138"/>
        <v>0.15879799892000862</v>
      </c>
      <c r="Q4439" s="2">
        <f t="shared" si="139"/>
        <v>-5.5377626685615411E-2</v>
      </c>
      <c r="R4439" s="2" t="str">
        <f>IF(Global_Household_Financial_Dyna[[#This Row],[Vs country_Average]]&lt;-0.2, "Underperformer", IF(Global_Household_Financial_Dyna[[#This Row],[Vs country_Average]]&gt;0.2, "Outperformer", "Normal"))</f>
        <v>Normal</v>
      </c>
      <c r="S44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314.39999999999998</v>
      </c>
      <c r="T44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314.39999999999998</v>
      </c>
      <c r="U44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314.39999999999998</v>
      </c>
      <c r="V44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314.39999999999998</v>
      </c>
    </row>
    <row r="4440" spans="1:22" x14ac:dyDescent="0.3">
      <c r="A4440">
        <v>4453</v>
      </c>
      <c r="B4440" t="s">
        <v>14</v>
      </c>
      <c r="C4440" t="s">
        <v>15</v>
      </c>
      <c r="D4440">
        <v>3</v>
      </c>
      <c r="E4440">
        <v>1</v>
      </c>
      <c r="F4440">
        <v>2156.66</v>
      </c>
      <c r="G4440">
        <v>2156.66</v>
      </c>
      <c r="H4440">
        <v>323.5</v>
      </c>
      <c r="I4440">
        <v>901.43</v>
      </c>
      <c r="J4440">
        <v>931.73</v>
      </c>
      <c r="K4440">
        <f>Global_Household_Financial_Dyna[[#This Row],[Total_Household_Income]]-Global_Household_Financial_Dyna[[#This Row],[Estimated_Taxes]]</f>
        <v>1833.1599999999999</v>
      </c>
      <c r="L4440" s="1">
        <f>Global_Household_Financial_Dyna[[#This Row],[Monthly_Savings]]/Global_Household_Financial_Dyna[[#This Row],[Net Income]]</f>
        <v>0.50826441772676689</v>
      </c>
      <c r="M4440" s="2">
        <f>Global_Household_Financial_Dyna[[#This Row],[Monthly_Expenses]]/Global_Household_Financial_Dyna[[#This Row],[Net Income]]</f>
        <v>0.49173558227323311</v>
      </c>
      <c r="N4440" t="str">
        <f>IF(Global_Household_Financial_Dyna[[#This Row],[Monthly_Savings]]&lt;0,"High Risk", IF(Global_Household_Financial_Dyna[[#This Row],[Savings Rate%]]&lt;0.1, "Medium", "Safe"))</f>
        <v>Safe</v>
      </c>
      <c r="O4440">
        <f>Global_Household_Financial_Dyna[[#This Row],[Total_Household_Income]]/Global_Household_Financial_Dyna[[#This Row],[Family_Size]]</f>
        <v>718.88666666666666</v>
      </c>
      <c r="P4440" s="2">
        <f t="shared" si="138"/>
        <v>0.39788995363055785</v>
      </c>
      <c r="Q4440" s="2">
        <f t="shared" si="139"/>
        <v>0.11037446409620905</v>
      </c>
      <c r="R4440" s="2" t="str">
        <f>IF(Global_Household_Financial_Dyna[[#This Row],[Vs country_Average]]&lt;-0.2, "Underperformer", IF(Global_Household_Financial_Dyna[[#This Row],[Vs country_Average]]&gt;0.2, "Outperformer", "Normal"))</f>
        <v>Normal</v>
      </c>
      <c r="S44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931.73</v>
      </c>
      <c r="T44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931.73</v>
      </c>
      <c r="U44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931.73</v>
      </c>
      <c r="V44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931.73</v>
      </c>
    </row>
    <row r="4441" spans="1:22" x14ac:dyDescent="0.3">
      <c r="A4441">
        <v>4454</v>
      </c>
      <c r="B4441" t="s">
        <v>14</v>
      </c>
      <c r="C4441" t="s">
        <v>15</v>
      </c>
      <c r="D4441">
        <v>8</v>
      </c>
      <c r="E4441">
        <v>3</v>
      </c>
      <c r="F4441">
        <v>1334.97</v>
      </c>
      <c r="G4441">
        <v>3334.27</v>
      </c>
      <c r="H4441">
        <v>500.14</v>
      </c>
      <c r="I4441">
        <v>1693.01</v>
      </c>
      <c r="J4441">
        <v>1141.1199999999999</v>
      </c>
      <c r="K4441">
        <f>Global_Household_Financial_Dyna[[#This Row],[Total_Household_Income]]-Global_Household_Financial_Dyna[[#This Row],[Estimated_Taxes]]</f>
        <v>2834.13</v>
      </c>
      <c r="L4441" s="1">
        <f>Global_Household_Financial_Dyna[[#This Row],[Monthly_Savings]]/Global_Household_Financial_Dyna[[#This Row],[Net Income]]</f>
        <v>0.40263502379919053</v>
      </c>
      <c r="M4441" s="2">
        <f>Global_Household_Financial_Dyna[[#This Row],[Monthly_Expenses]]/Global_Household_Financial_Dyna[[#This Row],[Net Income]]</f>
        <v>0.59736497620080942</v>
      </c>
      <c r="N4441" t="str">
        <f>IF(Global_Household_Financial_Dyna[[#This Row],[Monthly_Savings]]&lt;0,"High Risk", IF(Global_Household_Financial_Dyna[[#This Row],[Savings Rate%]]&lt;0.1, "Medium", "Safe"))</f>
        <v>Safe</v>
      </c>
      <c r="O4441">
        <f>Global_Household_Financial_Dyna[[#This Row],[Total_Household_Income]]/Global_Household_Financial_Dyna[[#This Row],[Family_Size]]</f>
        <v>416.78375</v>
      </c>
      <c r="P4441" s="2">
        <f t="shared" si="138"/>
        <v>0.39788995363055785</v>
      </c>
      <c r="Q4441" s="2">
        <f t="shared" si="139"/>
        <v>4.7450701686326813E-3</v>
      </c>
      <c r="R4441" s="2" t="str">
        <f>IF(Global_Household_Financial_Dyna[[#This Row],[Vs country_Average]]&lt;-0.2, "Underperformer", IF(Global_Household_Financial_Dyna[[#This Row],[Vs country_Average]]&gt;0.2, "Outperformer", "Normal"))</f>
        <v>Normal</v>
      </c>
      <c r="S44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1141.1199999999999</v>
      </c>
      <c r="T44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1141.1199999999999</v>
      </c>
      <c r="U44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1141.1199999999999</v>
      </c>
      <c r="V44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1141.1199999999999</v>
      </c>
    </row>
    <row r="4442" spans="1:22" x14ac:dyDescent="0.3">
      <c r="A4442">
        <v>4455</v>
      </c>
      <c r="B4442" t="s">
        <v>12</v>
      </c>
      <c r="C4442" t="s">
        <v>13</v>
      </c>
      <c r="D4442">
        <v>5</v>
      </c>
      <c r="E4442">
        <v>3</v>
      </c>
      <c r="F4442">
        <v>4834.16</v>
      </c>
      <c r="G4442">
        <v>11258.9</v>
      </c>
      <c r="H4442">
        <v>3377.67</v>
      </c>
      <c r="I4442">
        <v>2982.71</v>
      </c>
      <c r="J4442">
        <v>4898.5200000000004</v>
      </c>
      <c r="K4442">
        <f>Global_Household_Financial_Dyna[[#This Row],[Total_Household_Income]]-Global_Household_Financial_Dyna[[#This Row],[Estimated_Taxes]]</f>
        <v>7881.23</v>
      </c>
      <c r="L4442" s="1">
        <f>Global_Household_Financial_Dyna[[#This Row],[Monthly_Savings]]/Global_Household_Financial_Dyna[[#This Row],[Net Income]]</f>
        <v>0.62154257647600697</v>
      </c>
      <c r="M4442" s="2">
        <f>Global_Household_Financial_Dyna[[#This Row],[Monthly_Expenses]]/Global_Household_Financial_Dyna[[#This Row],[Net Income]]</f>
        <v>0.37845742352399309</v>
      </c>
      <c r="N4442" t="str">
        <f>IF(Global_Household_Financial_Dyna[[#This Row],[Monthly_Savings]]&lt;0,"High Risk", IF(Global_Household_Financial_Dyna[[#This Row],[Savings Rate%]]&lt;0.1, "Medium", "Safe"))</f>
        <v>Safe</v>
      </c>
      <c r="O4442">
        <f>Global_Household_Financial_Dyna[[#This Row],[Total_Household_Income]]/Global_Household_Financial_Dyna[[#This Row],[Family_Size]]</f>
        <v>2251.7799999999997</v>
      </c>
      <c r="P4442" s="2">
        <f t="shared" si="138"/>
        <v>0.30718716818024266</v>
      </c>
      <c r="Q4442" s="2">
        <f t="shared" si="139"/>
        <v>0.3143554082957643</v>
      </c>
      <c r="R4442" s="2" t="str">
        <f>IF(Global_Household_Financial_Dyna[[#This Row],[Vs country_Average]]&lt;-0.2, "Underperformer", IF(Global_Household_Financial_Dyna[[#This Row],[Vs country_Average]]&gt;0.2, "Outperformer", "Normal"))</f>
        <v>Outperformer</v>
      </c>
      <c r="S44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4898.5200000000004</v>
      </c>
      <c r="T44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4898.5200000000004</v>
      </c>
      <c r="U44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4898.5200000000004</v>
      </c>
      <c r="V44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4898.5200000000004</v>
      </c>
    </row>
    <row r="4443" spans="1:22" x14ac:dyDescent="0.3">
      <c r="A4443">
        <v>4456</v>
      </c>
      <c r="B4443" t="s">
        <v>18</v>
      </c>
      <c r="C4443" t="s">
        <v>20</v>
      </c>
      <c r="D4443">
        <v>4</v>
      </c>
      <c r="E4443">
        <v>2</v>
      </c>
      <c r="F4443">
        <v>4024.39</v>
      </c>
      <c r="G4443">
        <v>5773.03</v>
      </c>
      <c r="H4443">
        <v>1270.07</v>
      </c>
      <c r="I4443">
        <v>3100.69</v>
      </c>
      <c r="J4443">
        <v>1402.27</v>
      </c>
      <c r="K4443">
        <f>Global_Household_Financial_Dyna[[#This Row],[Total_Household_Income]]-Global_Household_Financial_Dyna[[#This Row],[Estimated_Taxes]]</f>
        <v>4502.96</v>
      </c>
      <c r="L4443" s="1">
        <f>Global_Household_Financial_Dyna[[#This Row],[Monthly_Savings]]/Global_Household_Financial_Dyna[[#This Row],[Net Income]]</f>
        <v>0.31141071650647573</v>
      </c>
      <c r="M4443" s="2">
        <f>Global_Household_Financial_Dyna[[#This Row],[Monthly_Expenses]]/Global_Household_Financial_Dyna[[#This Row],[Net Income]]</f>
        <v>0.68858928349352422</v>
      </c>
      <c r="N4443" t="str">
        <f>IF(Global_Household_Financial_Dyna[[#This Row],[Monthly_Savings]]&lt;0,"High Risk", IF(Global_Household_Financial_Dyna[[#This Row],[Savings Rate%]]&lt;0.1, "Medium", "Safe"))</f>
        <v>Safe</v>
      </c>
      <c r="O4443">
        <f>Global_Household_Financial_Dyna[[#This Row],[Total_Household_Income]]/Global_Household_Financial_Dyna[[#This Row],[Family_Size]]</f>
        <v>1443.2574999999999</v>
      </c>
      <c r="P4443" s="2">
        <f t="shared" si="138"/>
        <v>0.32336204947805613</v>
      </c>
      <c r="Q4443" s="2">
        <f t="shared" si="139"/>
        <v>-1.1951332971580408E-2</v>
      </c>
      <c r="R4443" s="2" t="str">
        <f>IF(Global_Household_Financial_Dyna[[#This Row],[Vs country_Average]]&lt;-0.2, "Underperformer", IF(Global_Household_Financial_Dyna[[#This Row],[Vs country_Average]]&gt;0.2, "Outperformer", "Normal"))</f>
        <v>Normal</v>
      </c>
      <c r="S44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1402.27</v>
      </c>
      <c r="T44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1402.27</v>
      </c>
      <c r="U44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1402.27</v>
      </c>
      <c r="V44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1402.27</v>
      </c>
    </row>
    <row r="4444" spans="1:22" x14ac:dyDescent="0.3">
      <c r="A4444">
        <v>4457</v>
      </c>
      <c r="B4444" t="s">
        <v>16</v>
      </c>
      <c r="C4444" t="s">
        <v>17</v>
      </c>
      <c r="D4444">
        <v>7</v>
      </c>
      <c r="E4444">
        <v>3</v>
      </c>
      <c r="F4444">
        <v>4123.6899999999996</v>
      </c>
      <c r="G4444">
        <v>8931.08</v>
      </c>
      <c r="H4444">
        <v>3572.43</v>
      </c>
      <c r="I4444">
        <v>4071.3</v>
      </c>
      <c r="J4444">
        <v>1287.3599999999999</v>
      </c>
      <c r="K4444">
        <f>Global_Household_Financial_Dyna[[#This Row],[Total_Household_Income]]-Global_Household_Financial_Dyna[[#This Row],[Estimated_Taxes]]</f>
        <v>5358.65</v>
      </c>
      <c r="L4444" s="1">
        <f>Global_Household_Financial_Dyna[[#This Row],[Monthly_Savings]]/Global_Household_Financial_Dyna[[#This Row],[Net Income]]</f>
        <v>0.24023961258899162</v>
      </c>
      <c r="M4444" s="2">
        <f>Global_Household_Financial_Dyna[[#This Row],[Monthly_Expenses]]/Global_Household_Financial_Dyna[[#This Row],[Net Income]]</f>
        <v>0.75976225355266724</v>
      </c>
      <c r="N4444" t="str">
        <f>IF(Global_Household_Financial_Dyna[[#This Row],[Monthly_Savings]]&lt;0,"High Risk", IF(Global_Household_Financial_Dyna[[#This Row],[Savings Rate%]]&lt;0.1, "Medium", "Safe"))</f>
        <v>Safe</v>
      </c>
      <c r="O4444">
        <f>Global_Household_Financial_Dyna[[#This Row],[Total_Household_Income]]/Global_Household_Financial_Dyna[[#This Row],[Family_Size]]</f>
        <v>1275.8685714285714</v>
      </c>
      <c r="P4444" s="2">
        <f t="shared" si="138"/>
        <v>0.15879799892000862</v>
      </c>
      <c r="Q4444" s="2">
        <f t="shared" si="139"/>
        <v>8.1441613668983004E-2</v>
      </c>
      <c r="R4444" s="2" t="str">
        <f>IF(Global_Household_Financial_Dyna[[#This Row],[Vs country_Average]]&lt;-0.2, "Underperformer", IF(Global_Household_Financial_Dyna[[#This Row],[Vs country_Average]]&gt;0.2, "Outperformer", "Normal"))</f>
        <v>Normal</v>
      </c>
      <c r="S44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1287.3599999999999</v>
      </c>
      <c r="T44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1287.3599999999999</v>
      </c>
      <c r="U44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1287.3599999999999</v>
      </c>
      <c r="V44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1287.3599999999999</v>
      </c>
    </row>
    <row r="4445" spans="1:22" x14ac:dyDescent="0.3">
      <c r="A4445">
        <v>4458</v>
      </c>
      <c r="B4445" t="s">
        <v>18</v>
      </c>
      <c r="C4445" t="s">
        <v>20</v>
      </c>
      <c r="D4445">
        <v>4</v>
      </c>
      <c r="E4445">
        <v>3</v>
      </c>
      <c r="F4445">
        <v>3804.92</v>
      </c>
      <c r="G4445">
        <v>8615.81</v>
      </c>
      <c r="H4445">
        <v>2326.27</v>
      </c>
      <c r="I4445">
        <v>3026.5</v>
      </c>
      <c r="J4445">
        <v>3263.04</v>
      </c>
      <c r="K4445">
        <f>Global_Household_Financial_Dyna[[#This Row],[Total_Household_Income]]-Global_Household_Financial_Dyna[[#This Row],[Estimated_Taxes]]</f>
        <v>6289.5399999999991</v>
      </c>
      <c r="L4445" s="1">
        <f>Global_Household_Financial_Dyna[[#This Row],[Monthly_Savings]]/Global_Household_Financial_Dyna[[#This Row],[Net Income]]</f>
        <v>0.51880423687582888</v>
      </c>
      <c r="M4445" s="2">
        <f>Global_Household_Financial_Dyna[[#This Row],[Monthly_Expenses]]/Global_Household_Financial_Dyna[[#This Row],[Net Income]]</f>
        <v>0.48119576312417134</v>
      </c>
      <c r="N4445" t="str">
        <f>IF(Global_Household_Financial_Dyna[[#This Row],[Monthly_Savings]]&lt;0,"High Risk", IF(Global_Household_Financial_Dyna[[#This Row],[Savings Rate%]]&lt;0.1, "Medium", "Safe"))</f>
        <v>Safe</v>
      </c>
      <c r="O4445">
        <f>Global_Household_Financial_Dyna[[#This Row],[Total_Household_Income]]/Global_Household_Financial_Dyna[[#This Row],[Family_Size]]</f>
        <v>2153.9524999999999</v>
      </c>
      <c r="P4445" s="2">
        <f t="shared" si="138"/>
        <v>0.32336204947805613</v>
      </c>
      <c r="Q4445" s="2">
        <f t="shared" si="139"/>
        <v>0.19544218739777275</v>
      </c>
      <c r="R4445" s="2" t="str">
        <f>IF(Global_Household_Financial_Dyna[[#This Row],[Vs country_Average]]&lt;-0.2, "Underperformer", IF(Global_Household_Financial_Dyna[[#This Row],[Vs country_Average]]&gt;0.2, "Outperformer", "Normal"))</f>
        <v>Normal</v>
      </c>
      <c r="S44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3263.04</v>
      </c>
      <c r="T44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3263.04</v>
      </c>
      <c r="U44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3263.04</v>
      </c>
      <c r="V44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3263.04</v>
      </c>
    </row>
    <row r="4446" spans="1:22" x14ac:dyDescent="0.3">
      <c r="A4446">
        <v>4459</v>
      </c>
      <c r="B4446" t="s">
        <v>10</v>
      </c>
      <c r="C4446" t="s">
        <v>11</v>
      </c>
      <c r="D4446">
        <v>8</v>
      </c>
      <c r="E4446">
        <v>3</v>
      </c>
      <c r="F4446">
        <v>678.88</v>
      </c>
      <c r="G4446">
        <v>1446.41</v>
      </c>
      <c r="H4446">
        <v>144.63999999999999</v>
      </c>
      <c r="I4446">
        <v>926.19</v>
      </c>
      <c r="J4446">
        <v>375.58</v>
      </c>
      <c r="K4446">
        <f>Global_Household_Financial_Dyna[[#This Row],[Total_Household_Income]]-Global_Household_Financial_Dyna[[#This Row],[Estimated_Taxes]]</f>
        <v>1301.77</v>
      </c>
      <c r="L4446" s="1">
        <f>Global_Household_Financial_Dyna[[#This Row],[Monthly_Savings]]/Global_Household_Financial_Dyna[[#This Row],[Net Income]]</f>
        <v>0.28851486821788797</v>
      </c>
      <c r="M4446" s="2">
        <f>Global_Household_Financial_Dyna[[#This Row],[Monthly_Expenses]]/Global_Household_Financial_Dyna[[#This Row],[Net Income]]</f>
        <v>0.71148513178211215</v>
      </c>
      <c r="N4446" t="str">
        <f>IF(Global_Household_Financial_Dyna[[#This Row],[Monthly_Savings]]&lt;0,"High Risk", IF(Global_Household_Financial_Dyna[[#This Row],[Savings Rate%]]&lt;0.1, "Medium", "Safe"))</f>
        <v>Safe</v>
      </c>
      <c r="O4446">
        <f>Global_Household_Financial_Dyna[[#This Row],[Total_Household_Income]]/Global_Household_Financial_Dyna[[#This Row],[Family_Size]]</f>
        <v>180.80125000000001</v>
      </c>
      <c r="P4446" s="2">
        <f t="shared" si="138"/>
        <v>0.42077341556833553</v>
      </c>
      <c r="Q4446" s="2">
        <f t="shared" si="139"/>
        <v>-0.13225854735044756</v>
      </c>
      <c r="R4446" s="2" t="str">
        <f>IF(Global_Household_Financial_Dyna[[#This Row],[Vs country_Average]]&lt;-0.2, "Underperformer", IF(Global_Household_Financial_Dyna[[#This Row],[Vs country_Average]]&gt;0.2, "Outperformer", "Normal"))</f>
        <v>Normal</v>
      </c>
      <c r="S44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375.58</v>
      </c>
      <c r="T44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375.58</v>
      </c>
      <c r="U44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375.58</v>
      </c>
      <c r="V44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375.58</v>
      </c>
    </row>
    <row r="4447" spans="1:22" x14ac:dyDescent="0.3">
      <c r="A4447">
        <v>4460</v>
      </c>
      <c r="B4447" t="s">
        <v>16</v>
      </c>
      <c r="C4447" t="s">
        <v>17</v>
      </c>
      <c r="D4447">
        <v>7</v>
      </c>
      <c r="E4447">
        <v>3</v>
      </c>
      <c r="F4447">
        <v>5736.96</v>
      </c>
      <c r="G4447">
        <v>12116.88</v>
      </c>
      <c r="H4447">
        <v>4846.75</v>
      </c>
      <c r="I4447">
        <v>3888.71</v>
      </c>
      <c r="J4447">
        <v>3381.41</v>
      </c>
      <c r="K4447">
        <f>Global_Household_Financial_Dyna[[#This Row],[Total_Household_Income]]-Global_Household_Financial_Dyna[[#This Row],[Estimated_Taxes]]</f>
        <v>7270.1299999999992</v>
      </c>
      <c r="L4447" s="1">
        <f>Global_Household_Financial_Dyna[[#This Row],[Monthly_Savings]]/Global_Household_Financial_Dyna[[#This Row],[Net Income]]</f>
        <v>0.46510997740067928</v>
      </c>
      <c r="M4447" s="2">
        <f>Global_Household_Financial_Dyna[[#This Row],[Monthly_Expenses]]/Global_Household_Financial_Dyna[[#This Row],[Net Income]]</f>
        <v>0.53488864710809858</v>
      </c>
      <c r="N4447" t="str">
        <f>IF(Global_Household_Financial_Dyna[[#This Row],[Monthly_Savings]]&lt;0,"High Risk", IF(Global_Household_Financial_Dyna[[#This Row],[Savings Rate%]]&lt;0.1, "Medium", "Safe"))</f>
        <v>Safe</v>
      </c>
      <c r="O4447">
        <f>Global_Household_Financial_Dyna[[#This Row],[Total_Household_Income]]/Global_Household_Financial_Dyna[[#This Row],[Family_Size]]</f>
        <v>1730.982857142857</v>
      </c>
      <c r="P4447" s="2">
        <f t="shared" si="138"/>
        <v>0.15879799892000862</v>
      </c>
      <c r="Q4447" s="2">
        <f t="shared" si="139"/>
        <v>0.30631197848067065</v>
      </c>
      <c r="R4447" s="2" t="str">
        <f>IF(Global_Household_Financial_Dyna[[#This Row],[Vs country_Average]]&lt;-0.2, "Underperformer", IF(Global_Household_Financial_Dyna[[#This Row],[Vs country_Average]]&gt;0.2, "Outperformer", "Normal"))</f>
        <v>Outperformer</v>
      </c>
      <c r="S44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3381.41</v>
      </c>
      <c r="T44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3381.41</v>
      </c>
      <c r="U44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3381.41</v>
      </c>
      <c r="V44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3381.41</v>
      </c>
    </row>
    <row r="4448" spans="1:22" x14ac:dyDescent="0.3">
      <c r="A4448">
        <v>4461</v>
      </c>
      <c r="B4448" t="s">
        <v>10</v>
      </c>
      <c r="C4448" t="s">
        <v>22</v>
      </c>
      <c r="D4448">
        <v>4</v>
      </c>
      <c r="E4448">
        <v>3</v>
      </c>
      <c r="F4448">
        <v>1109.43</v>
      </c>
      <c r="G4448">
        <v>2431.46</v>
      </c>
      <c r="H4448">
        <v>243.15</v>
      </c>
      <c r="I4448">
        <v>499.17</v>
      </c>
      <c r="J4448">
        <v>1689.15</v>
      </c>
      <c r="K4448">
        <f>Global_Household_Financial_Dyna[[#This Row],[Total_Household_Income]]-Global_Household_Financial_Dyna[[#This Row],[Estimated_Taxes]]</f>
        <v>2188.31</v>
      </c>
      <c r="L4448" s="1">
        <f>Global_Household_Financial_Dyna[[#This Row],[Monthly_Savings]]/Global_Household_Financial_Dyna[[#This Row],[Net Income]]</f>
        <v>0.77189703469800908</v>
      </c>
      <c r="M4448" s="2">
        <f>Global_Household_Financial_Dyna[[#This Row],[Monthly_Expenses]]/Global_Household_Financial_Dyna[[#This Row],[Net Income]]</f>
        <v>0.22810753503845435</v>
      </c>
      <c r="N4448" t="str">
        <f>IF(Global_Household_Financial_Dyna[[#This Row],[Monthly_Savings]]&lt;0,"High Risk", IF(Global_Household_Financial_Dyna[[#This Row],[Savings Rate%]]&lt;0.1, "Medium", "Safe"))</f>
        <v>Safe</v>
      </c>
      <c r="O4448">
        <f>Global_Household_Financial_Dyna[[#This Row],[Total_Household_Income]]/Global_Household_Financial_Dyna[[#This Row],[Family_Size]]</f>
        <v>607.86500000000001</v>
      </c>
      <c r="P4448" s="2">
        <f t="shared" si="138"/>
        <v>0.42077341556833553</v>
      </c>
      <c r="Q4448" s="2">
        <f t="shared" si="139"/>
        <v>0.35112361912967355</v>
      </c>
      <c r="R4448" s="2" t="str">
        <f>IF(Global_Household_Financial_Dyna[[#This Row],[Vs country_Average]]&lt;-0.2, "Underperformer", IF(Global_Household_Financial_Dyna[[#This Row],[Vs country_Average]]&gt;0.2, "Outperformer", "Normal"))</f>
        <v>Outperformer</v>
      </c>
      <c r="S44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1689.15</v>
      </c>
      <c r="T44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1689.15</v>
      </c>
      <c r="U44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1689.15</v>
      </c>
      <c r="V44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1689.15</v>
      </c>
    </row>
    <row r="4449" spans="1:22" x14ac:dyDescent="0.3">
      <c r="A4449">
        <v>4462</v>
      </c>
      <c r="B4449" t="s">
        <v>16</v>
      </c>
      <c r="C4449" t="s">
        <v>17</v>
      </c>
      <c r="D4449">
        <v>5</v>
      </c>
      <c r="E4449">
        <v>2</v>
      </c>
      <c r="F4449">
        <v>3735.49</v>
      </c>
      <c r="G4449">
        <v>6153.28</v>
      </c>
      <c r="H4449">
        <v>2153.65</v>
      </c>
      <c r="I4449">
        <v>2977.79</v>
      </c>
      <c r="J4449">
        <v>1021.84</v>
      </c>
      <c r="K4449">
        <f>Global_Household_Financial_Dyna[[#This Row],[Total_Household_Income]]-Global_Household_Financial_Dyna[[#This Row],[Estimated_Taxes]]</f>
        <v>3999.6299999999997</v>
      </c>
      <c r="L4449" s="1">
        <f>Global_Household_Financial_Dyna[[#This Row],[Monthly_Savings]]/Global_Household_Financial_Dyna[[#This Row],[Net Income]]</f>
        <v>0.25548363223598186</v>
      </c>
      <c r="M4449" s="2">
        <f>Global_Household_Financial_Dyna[[#This Row],[Monthly_Expenses]]/Global_Household_Financial_Dyna[[#This Row],[Net Income]]</f>
        <v>0.74451636776401819</v>
      </c>
      <c r="N4449" t="str">
        <f>IF(Global_Household_Financial_Dyna[[#This Row],[Monthly_Savings]]&lt;0,"High Risk", IF(Global_Household_Financial_Dyna[[#This Row],[Savings Rate%]]&lt;0.1, "Medium", "Safe"))</f>
        <v>Safe</v>
      </c>
      <c r="O4449">
        <f>Global_Household_Financial_Dyna[[#This Row],[Total_Household_Income]]/Global_Household_Financial_Dyna[[#This Row],[Family_Size]]</f>
        <v>1230.6559999999999</v>
      </c>
      <c r="P4449" s="2">
        <f t="shared" si="138"/>
        <v>0.15879799892000862</v>
      </c>
      <c r="Q4449" s="2">
        <f t="shared" si="139"/>
        <v>9.6685633315973241E-2</v>
      </c>
      <c r="R4449" s="2" t="str">
        <f>IF(Global_Household_Financial_Dyna[[#This Row],[Vs country_Average]]&lt;-0.2, "Underperformer", IF(Global_Household_Financial_Dyna[[#This Row],[Vs country_Average]]&gt;0.2, "Outperformer", "Normal"))</f>
        <v>Normal</v>
      </c>
      <c r="S44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1021.84</v>
      </c>
      <c r="T44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1021.84</v>
      </c>
      <c r="U44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1021.84</v>
      </c>
      <c r="V44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1021.84</v>
      </c>
    </row>
    <row r="4450" spans="1:22" x14ac:dyDescent="0.3">
      <c r="A4450">
        <v>4463</v>
      </c>
      <c r="B4450" t="s">
        <v>12</v>
      </c>
      <c r="C4450" t="s">
        <v>13</v>
      </c>
      <c r="D4450">
        <v>5</v>
      </c>
      <c r="E4450">
        <v>3</v>
      </c>
      <c r="F4450">
        <v>5160.29</v>
      </c>
      <c r="G4450">
        <v>10411.950000000001</v>
      </c>
      <c r="H4450">
        <v>3123.59</v>
      </c>
      <c r="I4450">
        <v>2627.03</v>
      </c>
      <c r="J4450">
        <v>4661.34</v>
      </c>
      <c r="K4450">
        <f>Global_Household_Financial_Dyna[[#This Row],[Total_Household_Income]]-Global_Household_Financial_Dyna[[#This Row],[Estimated_Taxes]]</f>
        <v>7288.3600000000006</v>
      </c>
      <c r="L4450" s="1">
        <f>Global_Household_Financial_Dyna[[#This Row],[Monthly_Savings]]/Global_Household_Financial_Dyna[[#This Row],[Net Income]]</f>
        <v>0.63955951681859835</v>
      </c>
      <c r="M4450" s="2">
        <f>Global_Household_Financial_Dyna[[#This Row],[Monthly_Expenses]]/Global_Household_Financial_Dyna[[#This Row],[Net Income]]</f>
        <v>0.36044185523217842</v>
      </c>
      <c r="N4450" t="str">
        <f>IF(Global_Household_Financial_Dyna[[#This Row],[Monthly_Savings]]&lt;0,"High Risk", IF(Global_Household_Financial_Dyna[[#This Row],[Savings Rate%]]&lt;0.1, "Medium", "Safe"))</f>
        <v>Safe</v>
      </c>
      <c r="O4450">
        <f>Global_Household_Financial_Dyna[[#This Row],[Total_Household_Income]]/Global_Household_Financial_Dyna[[#This Row],[Family_Size]]</f>
        <v>2082.3900000000003</v>
      </c>
      <c r="P4450" s="2">
        <f t="shared" si="138"/>
        <v>0.30718716818024266</v>
      </c>
      <c r="Q4450" s="2">
        <f t="shared" si="139"/>
        <v>0.33237234863835569</v>
      </c>
      <c r="R4450" s="2" t="str">
        <f>IF(Global_Household_Financial_Dyna[[#This Row],[Vs country_Average]]&lt;-0.2, "Underperformer", IF(Global_Household_Financial_Dyna[[#This Row],[Vs country_Average]]&gt;0.2, "Outperformer", "Normal"))</f>
        <v>Outperformer</v>
      </c>
      <c r="S44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4661.34</v>
      </c>
      <c r="T44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4661.34</v>
      </c>
      <c r="U44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4661.34</v>
      </c>
      <c r="V44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4661.34</v>
      </c>
    </row>
    <row r="4451" spans="1:22" x14ac:dyDescent="0.3">
      <c r="A4451">
        <v>4464</v>
      </c>
      <c r="B4451" t="s">
        <v>18</v>
      </c>
      <c r="C4451" t="s">
        <v>19</v>
      </c>
      <c r="D4451">
        <v>5</v>
      </c>
      <c r="E4451">
        <v>1</v>
      </c>
      <c r="F4451">
        <v>2887.78</v>
      </c>
      <c r="G4451">
        <v>2887.78</v>
      </c>
      <c r="H4451">
        <v>635.30999999999995</v>
      </c>
      <c r="I4451">
        <v>2740.51</v>
      </c>
      <c r="J4451">
        <v>-488.04</v>
      </c>
      <c r="K4451">
        <f>Global_Household_Financial_Dyna[[#This Row],[Total_Household_Income]]-Global_Household_Financial_Dyna[[#This Row],[Estimated_Taxes]]</f>
        <v>2252.4700000000003</v>
      </c>
      <c r="L4451" s="1">
        <f>Global_Household_Financial_Dyna[[#This Row],[Monthly_Savings]]/Global_Household_Financial_Dyna[[#This Row],[Net Income]]</f>
        <v>-0.21666881245921144</v>
      </c>
      <c r="M4451" s="2">
        <f>Global_Household_Financial_Dyna[[#This Row],[Monthly_Expenses]]/Global_Household_Financial_Dyna[[#This Row],[Net Income]]</f>
        <v>1.2166688124592113</v>
      </c>
      <c r="N4451" t="str">
        <f>IF(Global_Household_Financial_Dyna[[#This Row],[Monthly_Savings]]&lt;0,"High Risk", IF(Global_Household_Financial_Dyna[[#This Row],[Savings Rate%]]&lt;0.1, "Medium", "Safe"))</f>
        <v>High Risk</v>
      </c>
      <c r="O4451">
        <f>Global_Household_Financial_Dyna[[#This Row],[Total_Household_Income]]/Global_Household_Financial_Dyna[[#This Row],[Family_Size]]</f>
        <v>577.55600000000004</v>
      </c>
      <c r="P4451" s="2">
        <f t="shared" si="138"/>
        <v>0.32336204947805613</v>
      </c>
      <c r="Q4451" s="2">
        <f t="shared" si="139"/>
        <v>-0.54003086193726757</v>
      </c>
      <c r="R4451" s="2" t="str">
        <f>IF(Global_Household_Financial_Dyna[[#This Row],[Vs country_Average]]&lt;-0.2, "Underperformer", IF(Global_Household_Financial_Dyna[[#This Row],[Vs country_Average]]&gt;0.2, "Outperformer", "Normal"))</f>
        <v>Underperformer</v>
      </c>
      <c r="S44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-351.0145</v>
      </c>
      <c r="T44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-213.98900000000003</v>
      </c>
      <c r="U44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-76.963500000000067</v>
      </c>
      <c r="V44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60.061999999999955</v>
      </c>
    </row>
    <row r="4452" spans="1:22" x14ac:dyDescent="0.3">
      <c r="A4452">
        <v>4465</v>
      </c>
      <c r="B4452" t="s">
        <v>16</v>
      </c>
      <c r="C4452" t="s">
        <v>21</v>
      </c>
      <c r="D4452">
        <v>1</v>
      </c>
      <c r="E4452">
        <v>1</v>
      </c>
      <c r="F4452">
        <v>6430.49</v>
      </c>
      <c r="G4452">
        <v>6430.49</v>
      </c>
      <c r="H4452">
        <v>2250.67</v>
      </c>
      <c r="I4452">
        <v>1853.66</v>
      </c>
      <c r="J4452">
        <v>2326.16</v>
      </c>
      <c r="K4452">
        <f>Global_Household_Financial_Dyna[[#This Row],[Total_Household_Income]]-Global_Household_Financial_Dyna[[#This Row],[Estimated_Taxes]]</f>
        <v>4179.82</v>
      </c>
      <c r="L4452" s="1">
        <f>Global_Household_Financial_Dyna[[#This Row],[Monthly_Savings]]/Global_Household_Financial_Dyna[[#This Row],[Net Income]]</f>
        <v>0.5565215726993028</v>
      </c>
      <c r="M4452" s="2">
        <f>Global_Household_Financial_Dyna[[#This Row],[Monthly_Expenses]]/Global_Household_Financial_Dyna[[#This Row],[Net Income]]</f>
        <v>0.4434784273006972</v>
      </c>
      <c r="N4452" t="str">
        <f>IF(Global_Household_Financial_Dyna[[#This Row],[Monthly_Savings]]&lt;0,"High Risk", IF(Global_Household_Financial_Dyna[[#This Row],[Savings Rate%]]&lt;0.1, "Medium", "Safe"))</f>
        <v>Safe</v>
      </c>
      <c r="O4452">
        <f>Global_Household_Financial_Dyna[[#This Row],[Total_Household_Income]]/Global_Household_Financial_Dyna[[#This Row],[Family_Size]]</f>
        <v>6430.49</v>
      </c>
      <c r="P4452" s="2">
        <f t="shared" si="138"/>
        <v>0.15879799892000862</v>
      </c>
      <c r="Q4452" s="2">
        <f t="shared" si="139"/>
        <v>0.39772357377929418</v>
      </c>
      <c r="R4452" s="2" t="str">
        <f>IF(Global_Household_Financial_Dyna[[#This Row],[Vs country_Average]]&lt;-0.2, "Underperformer", IF(Global_Household_Financial_Dyna[[#This Row],[Vs country_Average]]&gt;0.2, "Outperformer", "Normal"))</f>
        <v>Outperformer</v>
      </c>
      <c r="S44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2326.16</v>
      </c>
      <c r="T44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2326.16</v>
      </c>
      <c r="U44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2326.16</v>
      </c>
      <c r="V44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2326.16</v>
      </c>
    </row>
    <row r="4453" spans="1:22" x14ac:dyDescent="0.3">
      <c r="A4453">
        <v>4466</v>
      </c>
      <c r="B4453" t="s">
        <v>10</v>
      </c>
      <c r="C4453" t="s">
        <v>11</v>
      </c>
      <c r="D4453">
        <v>8</v>
      </c>
      <c r="E4453">
        <v>3</v>
      </c>
      <c r="F4453">
        <v>958.52</v>
      </c>
      <c r="G4453">
        <v>2235.38</v>
      </c>
      <c r="H4453">
        <v>223.54</v>
      </c>
      <c r="I4453">
        <v>755.66</v>
      </c>
      <c r="J4453">
        <v>1256.18</v>
      </c>
      <c r="K4453">
        <f>Global_Household_Financial_Dyna[[#This Row],[Total_Household_Income]]-Global_Household_Financial_Dyna[[#This Row],[Estimated_Taxes]]</f>
        <v>2011.8400000000001</v>
      </c>
      <c r="L4453" s="1">
        <f>Global_Household_Financial_Dyna[[#This Row],[Monthly_Savings]]/Global_Household_Financial_Dyna[[#This Row],[Net Income]]</f>
        <v>0.62439358994751071</v>
      </c>
      <c r="M4453" s="2">
        <f>Global_Household_Financial_Dyna[[#This Row],[Monthly_Expenses]]/Global_Household_Financial_Dyna[[#This Row],[Net Income]]</f>
        <v>0.37560641005248924</v>
      </c>
      <c r="N4453" t="str">
        <f>IF(Global_Household_Financial_Dyna[[#This Row],[Monthly_Savings]]&lt;0,"High Risk", IF(Global_Household_Financial_Dyna[[#This Row],[Savings Rate%]]&lt;0.1, "Medium", "Safe"))</f>
        <v>Safe</v>
      </c>
      <c r="O4453">
        <f>Global_Household_Financial_Dyna[[#This Row],[Total_Household_Income]]/Global_Household_Financial_Dyna[[#This Row],[Family_Size]]</f>
        <v>279.42250000000001</v>
      </c>
      <c r="P4453" s="2">
        <f t="shared" si="138"/>
        <v>0.42077341556833553</v>
      </c>
      <c r="Q4453" s="2">
        <f t="shared" si="139"/>
        <v>0.20362017437917518</v>
      </c>
      <c r="R4453" s="2" t="str">
        <f>IF(Global_Household_Financial_Dyna[[#This Row],[Vs country_Average]]&lt;-0.2, "Underperformer", IF(Global_Household_Financial_Dyna[[#This Row],[Vs country_Average]]&gt;0.2, "Outperformer", "Normal"))</f>
        <v>Outperformer</v>
      </c>
      <c r="S44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1256.18</v>
      </c>
      <c r="T44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1256.18</v>
      </c>
      <c r="U44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1256.18</v>
      </c>
      <c r="V44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1256.18</v>
      </c>
    </row>
    <row r="4454" spans="1:22" x14ac:dyDescent="0.3">
      <c r="A4454">
        <v>4467</v>
      </c>
      <c r="B4454" t="s">
        <v>18</v>
      </c>
      <c r="C4454" t="s">
        <v>19</v>
      </c>
      <c r="D4454">
        <v>5</v>
      </c>
      <c r="E4454">
        <v>3</v>
      </c>
      <c r="F4454">
        <v>4529.24</v>
      </c>
      <c r="G4454">
        <v>9529.09</v>
      </c>
      <c r="H4454">
        <v>2572.85</v>
      </c>
      <c r="I4454">
        <v>3507.71</v>
      </c>
      <c r="J4454">
        <v>3448.53</v>
      </c>
      <c r="K4454">
        <f>Global_Household_Financial_Dyna[[#This Row],[Total_Household_Income]]-Global_Household_Financial_Dyna[[#This Row],[Estimated_Taxes]]</f>
        <v>6956.24</v>
      </c>
      <c r="L4454" s="1">
        <f>Global_Household_Financial_Dyna[[#This Row],[Monthly_Savings]]/Global_Household_Financial_Dyna[[#This Row],[Net Income]]</f>
        <v>0.4957462652237416</v>
      </c>
      <c r="M4454" s="2">
        <f>Global_Household_Financial_Dyna[[#This Row],[Monthly_Expenses]]/Global_Household_Financial_Dyna[[#This Row],[Net Income]]</f>
        <v>0.50425373477625846</v>
      </c>
      <c r="N4454" t="str">
        <f>IF(Global_Household_Financial_Dyna[[#This Row],[Monthly_Savings]]&lt;0,"High Risk", IF(Global_Household_Financial_Dyna[[#This Row],[Savings Rate%]]&lt;0.1, "Medium", "Safe"))</f>
        <v>Safe</v>
      </c>
      <c r="O4454">
        <f>Global_Household_Financial_Dyna[[#This Row],[Total_Household_Income]]/Global_Household_Financial_Dyna[[#This Row],[Family_Size]]</f>
        <v>1905.818</v>
      </c>
      <c r="P4454" s="2">
        <f t="shared" si="138"/>
        <v>0.32336204947805613</v>
      </c>
      <c r="Q4454" s="2">
        <f t="shared" si="139"/>
        <v>0.17238421574568547</v>
      </c>
      <c r="R4454" s="2" t="str">
        <f>IF(Global_Household_Financial_Dyna[[#This Row],[Vs country_Average]]&lt;-0.2, "Underperformer", IF(Global_Household_Financial_Dyna[[#This Row],[Vs country_Average]]&gt;0.2, "Outperformer", "Normal"))</f>
        <v>Normal</v>
      </c>
      <c r="S44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3448.53</v>
      </c>
      <c r="T44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3448.53</v>
      </c>
      <c r="U44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3448.53</v>
      </c>
      <c r="V44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3448.53</v>
      </c>
    </row>
    <row r="4455" spans="1:22" x14ac:dyDescent="0.3">
      <c r="A4455">
        <v>4468</v>
      </c>
      <c r="B4455" t="s">
        <v>18</v>
      </c>
      <c r="C4455" t="s">
        <v>20</v>
      </c>
      <c r="D4455">
        <v>4</v>
      </c>
      <c r="E4455">
        <v>2</v>
      </c>
      <c r="F4455">
        <v>7627.44</v>
      </c>
      <c r="G4455">
        <v>12827.14</v>
      </c>
      <c r="H4455">
        <v>3463.33</v>
      </c>
      <c r="I4455">
        <v>3612.05</v>
      </c>
      <c r="J4455">
        <v>5751.76</v>
      </c>
      <c r="K4455">
        <f>Global_Household_Financial_Dyna[[#This Row],[Total_Household_Income]]-Global_Household_Financial_Dyna[[#This Row],[Estimated_Taxes]]</f>
        <v>9363.81</v>
      </c>
      <c r="L4455" s="1">
        <f>Global_Household_Financial_Dyna[[#This Row],[Monthly_Savings]]/Global_Household_Financial_Dyna[[#This Row],[Net Income]]</f>
        <v>0.61425424052816113</v>
      </c>
      <c r="M4455" s="2">
        <f>Global_Household_Financial_Dyna[[#This Row],[Monthly_Expenses]]/Global_Household_Financial_Dyna[[#This Row],[Net Income]]</f>
        <v>0.38574575947183898</v>
      </c>
      <c r="N4455" t="str">
        <f>IF(Global_Household_Financial_Dyna[[#This Row],[Monthly_Savings]]&lt;0,"High Risk", IF(Global_Household_Financial_Dyna[[#This Row],[Savings Rate%]]&lt;0.1, "Medium", "Safe"))</f>
        <v>Safe</v>
      </c>
      <c r="O4455">
        <f>Global_Household_Financial_Dyna[[#This Row],[Total_Household_Income]]/Global_Household_Financial_Dyna[[#This Row],[Family_Size]]</f>
        <v>3206.7849999999999</v>
      </c>
      <c r="P4455" s="2">
        <f t="shared" si="138"/>
        <v>0.32336204947805613</v>
      </c>
      <c r="Q4455" s="2">
        <f t="shared" si="139"/>
        <v>0.290892191050105</v>
      </c>
      <c r="R4455" s="2" t="str">
        <f>IF(Global_Household_Financial_Dyna[[#This Row],[Vs country_Average]]&lt;-0.2, "Underperformer", IF(Global_Household_Financial_Dyna[[#This Row],[Vs country_Average]]&gt;0.2, "Outperformer", "Normal"))</f>
        <v>Outperformer</v>
      </c>
      <c r="S44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5751.76</v>
      </c>
      <c r="T44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5751.76</v>
      </c>
      <c r="U44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5751.76</v>
      </c>
      <c r="V44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5751.76</v>
      </c>
    </row>
    <row r="4456" spans="1:22" x14ac:dyDescent="0.3">
      <c r="A4456">
        <v>4469</v>
      </c>
      <c r="B4456" t="s">
        <v>12</v>
      </c>
      <c r="C4456" t="s">
        <v>13</v>
      </c>
      <c r="D4456">
        <v>2</v>
      </c>
      <c r="E4456">
        <v>2</v>
      </c>
      <c r="F4456">
        <v>4527.6499999999996</v>
      </c>
      <c r="G4456">
        <v>6646.3</v>
      </c>
      <c r="H4456">
        <v>1661.58</v>
      </c>
      <c r="I4456">
        <v>1596.37</v>
      </c>
      <c r="J4456">
        <v>3388.35</v>
      </c>
      <c r="K4456">
        <f>Global_Household_Financial_Dyna[[#This Row],[Total_Household_Income]]-Global_Household_Financial_Dyna[[#This Row],[Estimated_Taxes]]</f>
        <v>4984.72</v>
      </c>
      <c r="L4456" s="1">
        <f>Global_Household_Financial_Dyna[[#This Row],[Monthly_Savings]]/Global_Household_Financial_Dyna[[#This Row],[Net Income]]</f>
        <v>0.67974730777255288</v>
      </c>
      <c r="M4456" s="2">
        <f>Global_Household_Financial_Dyna[[#This Row],[Monthly_Expenses]]/Global_Household_Financial_Dyna[[#This Row],[Net Income]]</f>
        <v>0.32025269222744707</v>
      </c>
      <c r="N4456" t="str">
        <f>IF(Global_Household_Financial_Dyna[[#This Row],[Monthly_Savings]]&lt;0,"High Risk", IF(Global_Household_Financial_Dyna[[#This Row],[Savings Rate%]]&lt;0.1, "Medium", "Safe"))</f>
        <v>Safe</v>
      </c>
      <c r="O4456">
        <f>Global_Household_Financial_Dyna[[#This Row],[Total_Household_Income]]/Global_Household_Financial_Dyna[[#This Row],[Family_Size]]</f>
        <v>3323.15</v>
      </c>
      <c r="P4456" s="2">
        <f t="shared" si="138"/>
        <v>0.30718716818024266</v>
      </c>
      <c r="Q4456" s="2">
        <f t="shared" si="139"/>
        <v>0.37256013959231021</v>
      </c>
      <c r="R4456" s="2" t="str">
        <f>IF(Global_Household_Financial_Dyna[[#This Row],[Vs country_Average]]&lt;-0.2, "Underperformer", IF(Global_Household_Financial_Dyna[[#This Row],[Vs country_Average]]&gt;0.2, "Outperformer", "Normal"))</f>
        <v>Outperformer</v>
      </c>
      <c r="S44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3388.35</v>
      </c>
      <c r="T44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3388.35</v>
      </c>
      <c r="U44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3388.35</v>
      </c>
      <c r="V44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3388.35</v>
      </c>
    </row>
    <row r="4457" spans="1:22" x14ac:dyDescent="0.3">
      <c r="A4457">
        <v>4470</v>
      </c>
      <c r="B4457" t="s">
        <v>12</v>
      </c>
      <c r="C4457" t="s">
        <v>13</v>
      </c>
      <c r="D4457">
        <v>8</v>
      </c>
      <c r="E4457">
        <v>3</v>
      </c>
      <c r="F4457">
        <v>327.14</v>
      </c>
      <c r="G4457">
        <v>715.51</v>
      </c>
      <c r="H4457">
        <v>178.88</v>
      </c>
      <c r="I4457">
        <v>679.02</v>
      </c>
      <c r="J4457">
        <v>-142.38999999999999</v>
      </c>
      <c r="K4457">
        <f>Global_Household_Financial_Dyna[[#This Row],[Total_Household_Income]]-Global_Household_Financial_Dyna[[#This Row],[Estimated_Taxes]]</f>
        <v>536.63</v>
      </c>
      <c r="L4457" s="1">
        <f>Global_Household_Financial_Dyna[[#This Row],[Monthly_Savings]]/Global_Household_Financial_Dyna[[#This Row],[Net Income]]</f>
        <v>-0.26534111026219181</v>
      </c>
      <c r="M4457" s="2">
        <f>Global_Household_Financial_Dyna[[#This Row],[Monthly_Expenses]]/Global_Household_Financial_Dyna[[#This Row],[Net Income]]</f>
        <v>1.2653411102621919</v>
      </c>
      <c r="N4457" t="str">
        <f>IF(Global_Household_Financial_Dyna[[#This Row],[Monthly_Savings]]&lt;0,"High Risk", IF(Global_Household_Financial_Dyna[[#This Row],[Savings Rate%]]&lt;0.1, "Medium", "Safe"))</f>
        <v>High Risk</v>
      </c>
      <c r="O4457">
        <f>Global_Household_Financial_Dyna[[#This Row],[Total_Household_Income]]/Global_Household_Financial_Dyna[[#This Row],[Family_Size]]</f>
        <v>89.438749999999999</v>
      </c>
      <c r="P4457" s="2">
        <f t="shared" si="138"/>
        <v>0.30718716818024266</v>
      </c>
      <c r="Q4457" s="2">
        <f t="shared" si="139"/>
        <v>-0.57252827844243448</v>
      </c>
      <c r="R4457" s="2" t="str">
        <f>IF(Global_Household_Financial_Dyna[[#This Row],[Vs country_Average]]&lt;-0.2, "Underperformer", IF(Global_Household_Financial_Dyna[[#This Row],[Vs country_Average]]&gt;0.2, "Outperformer", "Normal"))</f>
        <v>Underperformer</v>
      </c>
      <c r="S44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-108.43899999999999</v>
      </c>
      <c r="T44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-74.487999999999985</v>
      </c>
      <c r="U44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-40.536999999999992</v>
      </c>
      <c r="V44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-6.5859999999999843</v>
      </c>
    </row>
    <row r="4458" spans="1:22" x14ac:dyDescent="0.3">
      <c r="A4458">
        <v>4471</v>
      </c>
      <c r="B4458" t="s">
        <v>12</v>
      </c>
      <c r="C4458" t="s">
        <v>13</v>
      </c>
      <c r="D4458">
        <v>5</v>
      </c>
      <c r="E4458">
        <v>2</v>
      </c>
      <c r="F4458">
        <v>1584.76</v>
      </c>
      <c r="G4458">
        <v>2575.19</v>
      </c>
      <c r="H4458">
        <v>643.79999999999995</v>
      </c>
      <c r="I4458">
        <v>2443.86</v>
      </c>
      <c r="J4458">
        <v>-512.46</v>
      </c>
      <c r="K4458">
        <f>Global_Household_Financial_Dyna[[#This Row],[Total_Household_Income]]-Global_Household_Financial_Dyna[[#This Row],[Estimated_Taxes]]</f>
        <v>1931.39</v>
      </c>
      <c r="L4458" s="1">
        <f>Global_Household_Financial_Dyna[[#This Row],[Monthly_Savings]]/Global_Household_Financial_Dyna[[#This Row],[Net Income]]</f>
        <v>-0.26533222187129479</v>
      </c>
      <c r="M4458" s="2">
        <f>Global_Household_Financial_Dyna[[#This Row],[Monthly_Expenses]]/Global_Household_Financial_Dyna[[#This Row],[Net Income]]</f>
        <v>1.2653373994894868</v>
      </c>
      <c r="N4458" t="str">
        <f>IF(Global_Household_Financial_Dyna[[#This Row],[Monthly_Savings]]&lt;0,"High Risk", IF(Global_Household_Financial_Dyna[[#This Row],[Savings Rate%]]&lt;0.1, "Medium", "Safe"))</f>
        <v>High Risk</v>
      </c>
      <c r="O4458">
        <f>Global_Household_Financial_Dyna[[#This Row],[Total_Household_Income]]/Global_Household_Financial_Dyna[[#This Row],[Family_Size]]</f>
        <v>515.03800000000001</v>
      </c>
      <c r="P4458" s="2">
        <f t="shared" si="138"/>
        <v>0.30718716818024266</v>
      </c>
      <c r="Q4458" s="2">
        <f t="shared" si="139"/>
        <v>-0.57251939005153751</v>
      </c>
      <c r="R4458" s="2" t="str">
        <f>IF(Global_Household_Financial_Dyna[[#This Row],[Vs country_Average]]&lt;-0.2, "Underperformer", IF(Global_Household_Financial_Dyna[[#This Row],[Vs country_Average]]&gt;0.2, "Outperformer", "Normal"))</f>
        <v>Underperformer</v>
      </c>
      <c r="S44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-390.26700000000005</v>
      </c>
      <c r="T44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-268.07400000000007</v>
      </c>
      <c r="U44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-145.88100000000003</v>
      </c>
      <c r="V44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-23.688000000000045</v>
      </c>
    </row>
    <row r="4459" spans="1:22" x14ac:dyDescent="0.3">
      <c r="A4459">
        <v>4472</v>
      </c>
      <c r="B4459" t="s">
        <v>12</v>
      </c>
      <c r="C4459" t="s">
        <v>13</v>
      </c>
      <c r="D4459">
        <v>2</v>
      </c>
      <c r="E4459">
        <v>2</v>
      </c>
      <c r="F4459">
        <v>3589.81</v>
      </c>
      <c r="G4459">
        <v>5550.97</v>
      </c>
      <c r="H4459">
        <v>1387.74</v>
      </c>
      <c r="I4459">
        <v>1564.17</v>
      </c>
      <c r="J4459">
        <v>2599.0500000000002</v>
      </c>
      <c r="K4459">
        <f>Global_Household_Financial_Dyna[[#This Row],[Total_Household_Income]]-Global_Household_Financial_Dyna[[#This Row],[Estimated_Taxes]]</f>
        <v>4163.2300000000005</v>
      </c>
      <c r="L4459" s="1">
        <f>Global_Household_Financial_Dyna[[#This Row],[Monthly_Savings]]/Global_Household_Financial_Dyna[[#This Row],[Net Income]]</f>
        <v>0.6242869118448896</v>
      </c>
      <c r="M4459" s="2">
        <f>Global_Household_Financial_Dyna[[#This Row],[Monthly_Expenses]]/Global_Household_Financial_Dyna[[#This Row],[Net Income]]</f>
        <v>0.37571068617395625</v>
      </c>
      <c r="N4459" t="str">
        <f>IF(Global_Household_Financial_Dyna[[#This Row],[Monthly_Savings]]&lt;0,"High Risk", IF(Global_Household_Financial_Dyna[[#This Row],[Savings Rate%]]&lt;0.1, "Medium", "Safe"))</f>
        <v>Safe</v>
      </c>
      <c r="O4459">
        <f>Global_Household_Financial_Dyna[[#This Row],[Total_Household_Income]]/Global_Household_Financial_Dyna[[#This Row],[Family_Size]]</f>
        <v>2775.4850000000001</v>
      </c>
      <c r="P4459" s="2">
        <f t="shared" si="138"/>
        <v>0.30718716818024266</v>
      </c>
      <c r="Q4459" s="2">
        <f t="shared" si="139"/>
        <v>0.31709974366464694</v>
      </c>
      <c r="R4459" s="2" t="str">
        <f>IF(Global_Household_Financial_Dyna[[#This Row],[Vs country_Average]]&lt;-0.2, "Underperformer", IF(Global_Household_Financial_Dyna[[#This Row],[Vs country_Average]]&gt;0.2, "Outperformer", "Normal"))</f>
        <v>Outperformer</v>
      </c>
      <c r="S44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2599.0500000000002</v>
      </c>
      <c r="T44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2599.0500000000002</v>
      </c>
      <c r="U44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2599.0500000000002</v>
      </c>
      <c r="V44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2599.0500000000002</v>
      </c>
    </row>
    <row r="4460" spans="1:22" x14ac:dyDescent="0.3">
      <c r="A4460">
        <v>4473</v>
      </c>
      <c r="B4460" t="s">
        <v>18</v>
      </c>
      <c r="C4460" t="s">
        <v>19</v>
      </c>
      <c r="D4460">
        <v>7</v>
      </c>
      <c r="E4460">
        <v>3</v>
      </c>
      <c r="F4460">
        <v>3655.3</v>
      </c>
      <c r="G4460">
        <v>8535.44</v>
      </c>
      <c r="H4460">
        <v>2304.5700000000002</v>
      </c>
      <c r="I4460">
        <v>4814.46</v>
      </c>
      <c r="J4460">
        <v>1416.41</v>
      </c>
      <c r="K4460">
        <f>Global_Household_Financial_Dyna[[#This Row],[Total_Household_Income]]-Global_Household_Financial_Dyna[[#This Row],[Estimated_Taxes]]</f>
        <v>6230.8700000000008</v>
      </c>
      <c r="L4460" s="1">
        <f>Global_Household_Financial_Dyna[[#This Row],[Monthly_Savings]]/Global_Household_Financial_Dyna[[#This Row],[Net Income]]</f>
        <v>0.22732138529611434</v>
      </c>
      <c r="M4460" s="2">
        <f>Global_Household_Financial_Dyna[[#This Row],[Monthly_Expenses]]/Global_Household_Financial_Dyna[[#This Row],[Net Income]]</f>
        <v>0.77267861470388555</v>
      </c>
      <c r="N4460" t="str">
        <f>IF(Global_Household_Financial_Dyna[[#This Row],[Monthly_Savings]]&lt;0,"High Risk", IF(Global_Household_Financial_Dyna[[#This Row],[Savings Rate%]]&lt;0.1, "Medium", "Safe"))</f>
        <v>Safe</v>
      </c>
      <c r="O4460">
        <f>Global_Household_Financial_Dyna[[#This Row],[Total_Household_Income]]/Global_Household_Financial_Dyna[[#This Row],[Family_Size]]</f>
        <v>1219.3485714285714</v>
      </c>
      <c r="P4460" s="2">
        <f t="shared" si="138"/>
        <v>0.32336204947805613</v>
      </c>
      <c r="Q4460" s="2">
        <f t="shared" si="139"/>
        <v>-9.6040664181941793E-2</v>
      </c>
      <c r="R4460" s="2" t="str">
        <f>IF(Global_Household_Financial_Dyna[[#This Row],[Vs country_Average]]&lt;-0.2, "Underperformer", IF(Global_Household_Financial_Dyna[[#This Row],[Vs country_Average]]&gt;0.2, "Outperformer", "Normal"))</f>
        <v>Normal</v>
      </c>
      <c r="S44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1416.41</v>
      </c>
      <c r="T44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1416.41</v>
      </c>
      <c r="U44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1416.41</v>
      </c>
      <c r="V44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1416.41</v>
      </c>
    </row>
    <row r="4461" spans="1:22" x14ac:dyDescent="0.3">
      <c r="A4461">
        <v>4474</v>
      </c>
      <c r="B4461" t="s">
        <v>10</v>
      </c>
      <c r="C4461" t="s">
        <v>22</v>
      </c>
      <c r="D4461">
        <v>4</v>
      </c>
      <c r="E4461">
        <v>3</v>
      </c>
      <c r="F4461">
        <v>894.11</v>
      </c>
      <c r="G4461">
        <v>1886.12</v>
      </c>
      <c r="H4461">
        <v>188.61</v>
      </c>
      <c r="I4461">
        <v>721.61</v>
      </c>
      <c r="J4461">
        <v>975.9</v>
      </c>
      <c r="K4461">
        <f>Global_Household_Financial_Dyna[[#This Row],[Total_Household_Income]]-Global_Household_Financial_Dyna[[#This Row],[Estimated_Taxes]]</f>
        <v>1697.5099999999998</v>
      </c>
      <c r="L4461" s="1">
        <f>Global_Household_Financial_Dyna[[#This Row],[Monthly_Savings]]/Global_Household_Financial_Dyna[[#This Row],[Net Income]]</f>
        <v>0.57490088423632268</v>
      </c>
      <c r="M4461" s="2">
        <f>Global_Household_Financial_Dyna[[#This Row],[Monthly_Expenses]]/Global_Household_Financial_Dyna[[#This Row],[Net Income]]</f>
        <v>0.42509911576367743</v>
      </c>
      <c r="N4461" t="str">
        <f>IF(Global_Household_Financial_Dyna[[#This Row],[Monthly_Savings]]&lt;0,"High Risk", IF(Global_Household_Financial_Dyna[[#This Row],[Savings Rate%]]&lt;0.1, "Medium", "Safe"))</f>
        <v>Safe</v>
      </c>
      <c r="O4461">
        <f>Global_Household_Financial_Dyna[[#This Row],[Total_Household_Income]]/Global_Household_Financial_Dyna[[#This Row],[Family_Size]]</f>
        <v>471.53</v>
      </c>
      <c r="P4461" s="2">
        <f t="shared" si="138"/>
        <v>0.42077341556833553</v>
      </c>
      <c r="Q4461" s="2">
        <f t="shared" si="139"/>
        <v>0.15412746866798716</v>
      </c>
      <c r="R4461" s="2" t="str">
        <f>IF(Global_Household_Financial_Dyna[[#This Row],[Vs country_Average]]&lt;-0.2, "Underperformer", IF(Global_Household_Financial_Dyna[[#This Row],[Vs country_Average]]&gt;0.2, "Outperformer", "Normal"))</f>
        <v>Normal</v>
      </c>
      <c r="S44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975.9</v>
      </c>
      <c r="T44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975.9</v>
      </c>
      <c r="U44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975.9</v>
      </c>
      <c r="V44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975.9</v>
      </c>
    </row>
    <row r="4462" spans="1:22" x14ac:dyDescent="0.3">
      <c r="A4462">
        <v>4475</v>
      </c>
      <c r="B4462" t="s">
        <v>16</v>
      </c>
      <c r="C4462" t="s">
        <v>17</v>
      </c>
      <c r="D4462">
        <v>5</v>
      </c>
      <c r="E4462">
        <v>1</v>
      </c>
      <c r="F4462">
        <v>5249.71</v>
      </c>
      <c r="G4462">
        <v>5249.71</v>
      </c>
      <c r="H4462">
        <v>1837.4</v>
      </c>
      <c r="I4462">
        <v>2815.21</v>
      </c>
      <c r="J4462">
        <v>597.1</v>
      </c>
      <c r="K4462">
        <f>Global_Household_Financial_Dyna[[#This Row],[Total_Household_Income]]-Global_Household_Financial_Dyna[[#This Row],[Estimated_Taxes]]</f>
        <v>3412.31</v>
      </c>
      <c r="L4462" s="1">
        <f>Global_Household_Financial_Dyna[[#This Row],[Monthly_Savings]]/Global_Household_Financial_Dyna[[#This Row],[Net Income]]</f>
        <v>0.17498410167892134</v>
      </c>
      <c r="M4462" s="2">
        <f>Global_Household_Financial_Dyna[[#This Row],[Monthly_Expenses]]/Global_Household_Financial_Dyna[[#This Row],[Net Income]]</f>
        <v>0.82501589832107869</v>
      </c>
      <c r="N4462" t="str">
        <f>IF(Global_Household_Financial_Dyna[[#This Row],[Monthly_Savings]]&lt;0,"High Risk", IF(Global_Household_Financial_Dyna[[#This Row],[Savings Rate%]]&lt;0.1, "Medium", "Safe"))</f>
        <v>Safe</v>
      </c>
      <c r="O4462">
        <f>Global_Household_Financial_Dyna[[#This Row],[Total_Household_Income]]/Global_Household_Financial_Dyna[[#This Row],[Family_Size]]</f>
        <v>1049.942</v>
      </c>
      <c r="P4462" s="2">
        <f t="shared" si="138"/>
        <v>0.15879799892000862</v>
      </c>
      <c r="Q4462" s="2">
        <f t="shared" si="139"/>
        <v>1.6186102758912718E-2</v>
      </c>
      <c r="R4462" s="2" t="str">
        <f>IF(Global_Household_Financial_Dyna[[#This Row],[Vs country_Average]]&lt;-0.2, "Underperformer", IF(Global_Household_Financial_Dyna[[#This Row],[Vs country_Average]]&gt;0.2, "Outperformer", "Normal"))</f>
        <v>Normal</v>
      </c>
      <c r="S44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597.1</v>
      </c>
      <c r="T44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597.1</v>
      </c>
      <c r="U44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597.1</v>
      </c>
      <c r="V44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597.1</v>
      </c>
    </row>
    <row r="4463" spans="1:22" x14ac:dyDescent="0.3">
      <c r="A4463">
        <v>4476</v>
      </c>
      <c r="B4463" t="s">
        <v>10</v>
      </c>
      <c r="C4463" t="s">
        <v>22</v>
      </c>
      <c r="D4463">
        <v>1</v>
      </c>
      <c r="E4463">
        <v>1</v>
      </c>
      <c r="F4463">
        <v>835.34</v>
      </c>
      <c r="G4463">
        <v>835.34</v>
      </c>
      <c r="H4463">
        <v>83.53</v>
      </c>
      <c r="I4463">
        <v>362.13</v>
      </c>
      <c r="J4463">
        <v>389.67</v>
      </c>
      <c r="K4463">
        <f>Global_Household_Financial_Dyna[[#This Row],[Total_Household_Income]]-Global_Household_Financial_Dyna[[#This Row],[Estimated_Taxes]]</f>
        <v>751.81000000000006</v>
      </c>
      <c r="L4463" s="1">
        <f>Global_Household_Financial_Dyna[[#This Row],[Monthly_Savings]]/Global_Household_Financial_Dyna[[#This Row],[Net Income]]</f>
        <v>0.51830914725795074</v>
      </c>
      <c r="M4463" s="2">
        <f>Global_Household_Financial_Dyna[[#This Row],[Monthly_Expenses]]/Global_Household_Financial_Dyna[[#This Row],[Net Income]]</f>
        <v>0.48167755150902486</v>
      </c>
      <c r="N4463" t="str">
        <f>IF(Global_Household_Financial_Dyna[[#This Row],[Monthly_Savings]]&lt;0,"High Risk", IF(Global_Household_Financial_Dyna[[#This Row],[Savings Rate%]]&lt;0.1, "Medium", "Safe"))</f>
        <v>Safe</v>
      </c>
      <c r="O4463">
        <f>Global_Household_Financial_Dyna[[#This Row],[Total_Household_Income]]/Global_Household_Financial_Dyna[[#This Row],[Family_Size]]</f>
        <v>835.34</v>
      </c>
      <c r="P4463" s="2">
        <f t="shared" si="138"/>
        <v>0.42077341556833553</v>
      </c>
      <c r="Q4463" s="2">
        <f t="shared" si="139"/>
        <v>9.7535731689615213E-2</v>
      </c>
      <c r="R4463" s="2" t="str">
        <f>IF(Global_Household_Financial_Dyna[[#This Row],[Vs country_Average]]&lt;-0.2, "Underperformer", IF(Global_Household_Financial_Dyna[[#This Row],[Vs country_Average]]&gt;0.2, "Outperformer", "Normal"))</f>
        <v>Normal</v>
      </c>
      <c r="S44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389.67</v>
      </c>
      <c r="T44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389.67</v>
      </c>
      <c r="U44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389.67</v>
      </c>
      <c r="V44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389.67</v>
      </c>
    </row>
    <row r="4464" spans="1:22" x14ac:dyDescent="0.3">
      <c r="A4464">
        <v>4477</v>
      </c>
      <c r="B4464" t="s">
        <v>10</v>
      </c>
      <c r="C4464" t="s">
        <v>22</v>
      </c>
      <c r="D4464">
        <v>1</v>
      </c>
      <c r="E4464">
        <v>1</v>
      </c>
      <c r="F4464">
        <v>1054.08</v>
      </c>
      <c r="G4464">
        <v>1054.08</v>
      </c>
      <c r="H4464">
        <v>105.41</v>
      </c>
      <c r="I4464">
        <v>287.60000000000002</v>
      </c>
      <c r="J4464">
        <v>661.07</v>
      </c>
      <c r="K4464">
        <f>Global_Household_Financial_Dyna[[#This Row],[Total_Household_Income]]-Global_Household_Financial_Dyna[[#This Row],[Estimated_Taxes]]</f>
        <v>948.67</v>
      </c>
      <c r="L4464" s="1">
        <f>Global_Household_Financial_Dyna[[#This Row],[Monthly_Savings]]/Global_Household_Financial_Dyna[[#This Row],[Net Income]]</f>
        <v>0.69683873211970448</v>
      </c>
      <c r="M4464" s="2">
        <f>Global_Household_Financial_Dyna[[#This Row],[Monthly_Expenses]]/Global_Household_Financial_Dyna[[#This Row],[Net Income]]</f>
        <v>0.30316126788029563</v>
      </c>
      <c r="N4464" t="str">
        <f>IF(Global_Household_Financial_Dyna[[#This Row],[Monthly_Savings]]&lt;0,"High Risk", IF(Global_Household_Financial_Dyna[[#This Row],[Savings Rate%]]&lt;0.1, "Medium", "Safe"))</f>
        <v>Safe</v>
      </c>
      <c r="O4464">
        <f>Global_Household_Financial_Dyna[[#This Row],[Total_Household_Income]]/Global_Household_Financial_Dyna[[#This Row],[Family_Size]]</f>
        <v>1054.08</v>
      </c>
      <c r="P4464" s="2">
        <f t="shared" si="138"/>
        <v>0.42077341556833553</v>
      </c>
      <c r="Q4464" s="2">
        <f t="shared" si="139"/>
        <v>0.27606531655136896</v>
      </c>
      <c r="R4464" s="2" t="str">
        <f>IF(Global_Household_Financial_Dyna[[#This Row],[Vs country_Average]]&lt;-0.2, "Underperformer", IF(Global_Household_Financial_Dyna[[#This Row],[Vs country_Average]]&gt;0.2, "Outperformer", "Normal"))</f>
        <v>Outperformer</v>
      </c>
      <c r="S44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661.07</v>
      </c>
      <c r="T44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661.07</v>
      </c>
      <c r="U44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661.07</v>
      </c>
      <c r="V44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661.07</v>
      </c>
    </row>
    <row r="4465" spans="1:22" x14ac:dyDescent="0.3">
      <c r="A4465">
        <v>4478</v>
      </c>
      <c r="B4465" t="s">
        <v>10</v>
      </c>
      <c r="C4465" t="s">
        <v>22</v>
      </c>
      <c r="D4465">
        <v>7</v>
      </c>
      <c r="E4465">
        <v>3</v>
      </c>
      <c r="F4465">
        <v>707.03</v>
      </c>
      <c r="G4465">
        <v>1463.44</v>
      </c>
      <c r="H4465">
        <v>146.34</v>
      </c>
      <c r="I4465">
        <v>673.72</v>
      </c>
      <c r="J4465">
        <v>643.38</v>
      </c>
      <c r="K4465">
        <f>Global_Household_Financial_Dyna[[#This Row],[Total_Household_Income]]-Global_Household_Financial_Dyna[[#This Row],[Estimated_Taxes]]</f>
        <v>1317.1000000000001</v>
      </c>
      <c r="L4465" s="1">
        <f>Global_Household_Financial_Dyna[[#This Row],[Monthly_Savings]]/Global_Household_Financial_Dyna[[#This Row],[Net Income]]</f>
        <v>0.48848227165742913</v>
      </c>
      <c r="M4465" s="2">
        <f>Global_Household_Financial_Dyna[[#This Row],[Monthly_Expenses]]/Global_Household_Financial_Dyna[[#This Row],[Net Income]]</f>
        <v>0.51151772834257081</v>
      </c>
      <c r="N4465" t="str">
        <f>IF(Global_Household_Financial_Dyna[[#This Row],[Monthly_Savings]]&lt;0,"High Risk", IF(Global_Household_Financial_Dyna[[#This Row],[Savings Rate%]]&lt;0.1, "Medium", "Safe"))</f>
        <v>Safe</v>
      </c>
      <c r="O4465">
        <f>Global_Household_Financial_Dyna[[#This Row],[Total_Household_Income]]/Global_Household_Financial_Dyna[[#This Row],[Family_Size]]</f>
        <v>209.06285714285715</v>
      </c>
      <c r="P4465" s="2">
        <f t="shared" si="138"/>
        <v>0.42077341556833553</v>
      </c>
      <c r="Q4465" s="2">
        <f t="shared" si="139"/>
        <v>6.7708856089093605E-2</v>
      </c>
      <c r="R4465" s="2" t="str">
        <f>IF(Global_Household_Financial_Dyna[[#This Row],[Vs country_Average]]&lt;-0.2, "Underperformer", IF(Global_Household_Financial_Dyna[[#This Row],[Vs country_Average]]&gt;0.2, "Outperformer", "Normal"))</f>
        <v>Normal</v>
      </c>
      <c r="S44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643.38</v>
      </c>
      <c r="T44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643.38</v>
      </c>
      <c r="U44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643.38</v>
      </c>
      <c r="V44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643.38</v>
      </c>
    </row>
    <row r="4466" spans="1:22" x14ac:dyDescent="0.3">
      <c r="A4466">
        <v>4479</v>
      </c>
      <c r="B4466" t="s">
        <v>16</v>
      </c>
      <c r="C4466" t="s">
        <v>17</v>
      </c>
      <c r="D4466">
        <v>2</v>
      </c>
      <c r="E4466">
        <v>1</v>
      </c>
      <c r="F4466">
        <v>7336.36</v>
      </c>
      <c r="G4466">
        <v>7336.36</v>
      </c>
      <c r="H4466">
        <v>2567.73</v>
      </c>
      <c r="I4466">
        <v>2169.91</v>
      </c>
      <c r="J4466">
        <v>2598.7199999999998</v>
      </c>
      <c r="K4466">
        <f>Global_Household_Financial_Dyna[[#This Row],[Total_Household_Income]]-Global_Household_Financial_Dyna[[#This Row],[Estimated_Taxes]]</f>
        <v>4768.6299999999992</v>
      </c>
      <c r="L4466" s="1">
        <f>Global_Household_Financial_Dyna[[#This Row],[Monthly_Savings]]/Global_Household_Financial_Dyna[[#This Row],[Net Income]]</f>
        <v>0.54496155080180264</v>
      </c>
      <c r="M4466" s="2">
        <f>Global_Household_Financial_Dyna[[#This Row],[Monthly_Expenses]]/Global_Household_Financial_Dyna[[#This Row],[Net Income]]</f>
        <v>0.45503844919819741</v>
      </c>
      <c r="N4466" t="str">
        <f>IF(Global_Household_Financial_Dyna[[#This Row],[Monthly_Savings]]&lt;0,"High Risk", IF(Global_Household_Financial_Dyna[[#This Row],[Savings Rate%]]&lt;0.1, "Medium", "Safe"))</f>
        <v>Safe</v>
      </c>
      <c r="O4466">
        <f>Global_Household_Financial_Dyna[[#This Row],[Total_Household_Income]]/Global_Household_Financial_Dyna[[#This Row],[Family_Size]]</f>
        <v>3668.18</v>
      </c>
      <c r="P4466" s="2">
        <f t="shared" si="138"/>
        <v>0.15879799892000862</v>
      </c>
      <c r="Q4466" s="2">
        <f t="shared" si="139"/>
        <v>0.38616355188179402</v>
      </c>
      <c r="R4466" s="2" t="str">
        <f>IF(Global_Household_Financial_Dyna[[#This Row],[Vs country_Average]]&lt;-0.2, "Underperformer", IF(Global_Household_Financial_Dyna[[#This Row],[Vs country_Average]]&gt;0.2, "Outperformer", "Normal"))</f>
        <v>Outperformer</v>
      </c>
      <c r="S44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2598.7199999999998</v>
      </c>
      <c r="T44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2598.7199999999998</v>
      </c>
      <c r="U44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2598.7199999999998</v>
      </c>
      <c r="V44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2598.7199999999998</v>
      </c>
    </row>
    <row r="4467" spans="1:22" x14ac:dyDescent="0.3">
      <c r="A4467">
        <v>4480</v>
      </c>
      <c r="B4467" t="s">
        <v>16</v>
      </c>
      <c r="C4467" t="s">
        <v>21</v>
      </c>
      <c r="D4467">
        <v>6</v>
      </c>
      <c r="E4467">
        <v>3</v>
      </c>
      <c r="F4467">
        <v>3900.06</v>
      </c>
      <c r="G4467">
        <v>8454.27</v>
      </c>
      <c r="H4467">
        <v>3381.71</v>
      </c>
      <c r="I4467">
        <v>3152.49</v>
      </c>
      <c r="J4467">
        <v>1920.07</v>
      </c>
      <c r="K4467">
        <f>Global_Household_Financial_Dyna[[#This Row],[Total_Household_Income]]-Global_Household_Financial_Dyna[[#This Row],[Estimated_Taxes]]</f>
        <v>5072.5600000000004</v>
      </c>
      <c r="L4467" s="1">
        <f>Global_Household_Financial_Dyna[[#This Row],[Monthly_Savings]]/Global_Household_Financial_Dyna[[#This Row],[Net Income]]</f>
        <v>0.37852090463198068</v>
      </c>
      <c r="M4467" s="2">
        <f>Global_Household_Financial_Dyna[[#This Row],[Monthly_Expenses]]/Global_Household_Financial_Dyna[[#This Row],[Net Income]]</f>
        <v>0.62147909536801926</v>
      </c>
      <c r="N4467" t="str">
        <f>IF(Global_Household_Financial_Dyna[[#This Row],[Monthly_Savings]]&lt;0,"High Risk", IF(Global_Household_Financial_Dyna[[#This Row],[Savings Rate%]]&lt;0.1, "Medium", "Safe"))</f>
        <v>Safe</v>
      </c>
      <c r="O4467">
        <f>Global_Household_Financial_Dyna[[#This Row],[Total_Household_Income]]/Global_Household_Financial_Dyna[[#This Row],[Family_Size]]</f>
        <v>1409.0450000000001</v>
      </c>
      <c r="P4467" s="2">
        <f t="shared" si="138"/>
        <v>0.15879799892000862</v>
      </c>
      <c r="Q4467" s="2">
        <f t="shared" si="139"/>
        <v>0.21972290571197206</v>
      </c>
      <c r="R4467" s="2" t="str">
        <f>IF(Global_Household_Financial_Dyna[[#This Row],[Vs country_Average]]&lt;-0.2, "Underperformer", IF(Global_Household_Financial_Dyna[[#This Row],[Vs country_Average]]&gt;0.2, "Outperformer", "Normal"))</f>
        <v>Outperformer</v>
      </c>
      <c r="S44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1920.07</v>
      </c>
      <c r="T44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1920.07</v>
      </c>
      <c r="U44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1920.07</v>
      </c>
      <c r="V44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1920.07</v>
      </c>
    </row>
    <row r="4468" spans="1:22" x14ac:dyDescent="0.3">
      <c r="A4468">
        <v>4481</v>
      </c>
      <c r="B4468" t="s">
        <v>18</v>
      </c>
      <c r="C4468" t="s">
        <v>19</v>
      </c>
      <c r="D4468">
        <v>1</v>
      </c>
      <c r="E4468">
        <v>1</v>
      </c>
      <c r="F4468">
        <v>2451.1799999999998</v>
      </c>
      <c r="G4468">
        <v>2451.1799999999998</v>
      </c>
      <c r="H4468">
        <v>539.26</v>
      </c>
      <c r="I4468">
        <v>1558.57</v>
      </c>
      <c r="J4468">
        <v>353.35</v>
      </c>
      <c r="K4468">
        <f>Global_Household_Financial_Dyna[[#This Row],[Total_Household_Income]]-Global_Household_Financial_Dyna[[#This Row],[Estimated_Taxes]]</f>
        <v>1911.9199999999998</v>
      </c>
      <c r="L4468" s="1">
        <f>Global_Household_Financial_Dyna[[#This Row],[Monthly_Savings]]/Global_Household_Financial_Dyna[[#This Row],[Net Income]]</f>
        <v>0.18481421816812421</v>
      </c>
      <c r="M4468" s="2">
        <f>Global_Household_Financial_Dyna[[#This Row],[Monthly_Expenses]]/Global_Household_Financial_Dyna[[#This Row],[Net Income]]</f>
        <v>0.81518578183187584</v>
      </c>
      <c r="N4468" t="str">
        <f>IF(Global_Household_Financial_Dyna[[#This Row],[Monthly_Savings]]&lt;0,"High Risk", IF(Global_Household_Financial_Dyna[[#This Row],[Savings Rate%]]&lt;0.1, "Medium", "Safe"))</f>
        <v>Safe</v>
      </c>
      <c r="O4468">
        <f>Global_Household_Financial_Dyna[[#This Row],[Total_Household_Income]]/Global_Household_Financial_Dyna[[#This Row],[Family_Size]]</f>
        <v>2451.1799999999998</v>
      </c>
      <c r="P4468" s="2">
        <f t="shared" si="138"/>
        <v>0.32336204947805613</v>
      </c>
      <c r="Q4468" s="2">
        <f t="shared" si="139"/>
        <v>-0.13854783130993192</v>
      </c>
      <c r="R4468" s="2" t="str">
        <f>IF(Global_Household_Financial_Dyna[[#This Row],[Vs country_Average]]&lt;-0.2, "Underperformer", IF(Global_Household_Financial_Dyna[[#This Row],[Vs country_Average]]&gt;0.2, "Outperformer", "Normal"))</f>
        <v>Normal</v>
      </c>
      <c r="S44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353.35</v>
      </c>
      <c r="T44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353.35</v>
      </c>
      <c r="U44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353.35</v>
      </c>
      <c r="V44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353.35</v>
      </c>
    </row>
    <row r="4469" spans="1:22" x14ac:dyDescent="0.3">
      <c r="A4469">
        <v>4482</v>
      </c>
      <c r="B4469" t="s">
        <v>10</v>
      </c>
      <c r="C4469" t="s">
        <v>11</v>
      </c>
      <c r="D4469">
        <v>8</v>
      </c>
      <c r="E4469">
        <v>3</v>
      </c>
      <c r="F4469">
        <v>406.31</v>
      </c>
      <c r="G4469">
        <v>952.8</v>
      </c>
      <c r="H4469">
        <v>95.28</v>
      </c>
      <c r="I4469">
        <v>681.76</v>
      </c>
      <c r="J4469">
        <v>175.77</v>
      </c>
      <c r="K4469">
        <f>Global_Household_Financial_Dyna[[#This Row],[Total_Household_Income]]-Global_Household_Financial_Dyna[[#This Row],[Estimated_Taxes]]</f>
        <v>857.52</v>
      </c>
      <c r="L4469" s="1">
        <f>Global_Household_Financial_Dyna[[#This Row],[Monthly_Savings]]/Global_Household_Financial_Dyna[[#This Row],[Net Income]]</f>
        <v>0.20497481108312343</v>
      </c>
      <c r="M4469" s="2">
        <f>Global_Household_Financial_Dyna[[#This Row],[Monthly_Expenses]]/Global_Household_Financial_Dyna[[#This Row],[Net Income]]</f>
        <v>0.79503685045246764</v>
      </c>
      <c r="N4469" t="str">
        <f>IF(Global_Household_Financial_Dyna[[#This Row],[Monthly_Savings]]&lt;0,"High Risk", IF(Global_Household_Financial_Dyna[[#This Row],[Savings Rate%]]&lt;0.1, "Medium", "Safe"))</f>
        <v>Safe</v>
      </c>
      <c r="O4469">
        <f>Global_Household_Financial_Dyna[[#This Row],[Total_Household_Income]]/Global_Household_Financial_Dyna[[#This Row],[Family_Size]]</f>
        <v>119.1</v>
      </c>
      <c r="P4469" s="2">
        <f t="shared" si="138"/>
        <v>0.42077341556833553</v>
      </c>
      <c r="Q4469" s="2">
        <f t="shared" si="139"/>
        <v>-0.2157986044852121</v>
      </c>
      <c r="R4469" s="2" t="str">
        <f>IF(Global_Household_Financial_Dyna[[#This Row],[Vs country_Average]]&lt;-0.2, "Underperformer", IF(Global_Household_Financial_Dyna[[#This Row],[Vs country_Average]]&gt;0.2, "Outperformer", "Normal"))</f>
        <v>Underperformer</v>
      </c>
      <c r="S44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175.77</v>
      </c>
      <c r="T44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175.77</v>
      </c>
      <c r="U44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175.77</v>
      </c>
      <c r="V44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175.77</v>
      </c>
    </row>
    <row r="4470" spans="1:22" x14ac:dyDescent="0.3">
      <c r="A4470">
        <v>4483</v>
      </c>
      <c r="B4470" t="s">
        <v>16</v>
      </c>
      <c r="C4470" t="s">
        <v>21</v>
      </c>
      <c r="D4470">
        <v>1</v>
      </c>
      <c r="E4470">
        <v>1</v>
      </c>
      <c r="F4470">
        <v>5644.71</v>
      </c>
      <c r="G4470">
        <v>5644.71</v>
      </c>
      <c r="H4470">
        <v>1975.65</v>
      </c>
      <c r="I4470">
        <v>1905.24</v>
      </c>
      <c r="J4470">
        <v>1763.82</v>
      </c>
      <c r="K4470">
        <f>Global_Household_Financial_Dyna[[#This Row],[Total_Household_Income]]-Global_Household_Financial_Dyna[[#This Row],[Estimated_Taxes]]</f>
        <v>3669.06</v>
      </c>
      <c r="L4470" s="1">
        <f>Global_Household_Financial_Dyna[[#This Row],[Monthly_Savings]]/Global_Household_Financial_Dyna[[#This Row],[Net Income]]</f>
        <v>0.48072803388333796</v>
      </c>
      <c r="M4470" s="2">
        <f>Global_Household_Financial_Dyna[[#This Row],[Monthly_Expenses]]/Global_Household_Financial_Dyna[[#This Row],[Net Income]]</f>
        <v>0.51927196611666204</v>
      </c>
      <c r="N4470" t="str">
        <f>IF(Global_Household_Financial_Dyna[[#This Row],[Monthly_Savings]]&lt;0,"High Risk", IF(Global_Household_Financial_Dyna[[#This Row],[Savings Rate%]]&lt;0.1, "Medium", "Safe"))</f>
        <v>Safe</v>
      </c>
      <c r="O4470">
        <f>Global_Household_Financial_Dyna[[#This Row],[Total_Household_Income]]/Global_Household_Financial_Dyna[[#This Row],[Family_Size]]</f>
        <v>5644.71</v>
      </c>
      <c r="P4470" s="2">
        <f t="shared" si="138"/>
        <v>0.15879799892000862</v>
      </c>
      <c r="Q4470" s="2">
        <f t="shared" si="139"/>
        <v>0.32193003496332934</v>
      </c>
      <c r="R4470" s="2" t="str">
        <f>IF(Global_Household_Financial_Dyna[[#This Row],[Vs country_Average]]&lt;-0.2, "Underperformer", IF(Global_Household_Financial_Dyna[[#This Row],[Vs country_Average]]&gt;0.2, "Outperformer", "Normal"))</f>
        <v>Outperformer</v>
      </c>
      <c r="S44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1763.82</v>
      </c>
      <c r="T44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1763.82</v>
      </c>
      <c r="U44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1763.82</v>
      </c>
      <c r="V44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1763.82</v>
      </c>
    </row>
    <row r="4471" spans="1:22" x14ac:dyDescent="0.3">
      <c r="A4471">
        <v>4484</v>
      </c>
      <c r="B4471" t="s">
        <v>16</v>
      </c>
      <c r="C4471" t="s">
        <v>21</v>
      </c>
      <c r="D4471">
        <v>1</v>
      </c>
      <c r="E4471">
        <v>1</v>
      </c>
      <c r="F4471">
        <v>3180.16</v>
      </c>
      <c r="G4471">
        <v>3180.16</v>
      </c>
      <c r="H4471">
        <v>1113.06</v>
      </c>
      <c r="I4471">
        <v>1682.88</v>
      </c>
      <c r="J4471">
        <v>384.22</v>
      </c>
      <c r="K4471">
        <f>Global_Household_Financial_Dyna[[#This Row],[Total_Household_Income]]-Global_Household_Financial_Dyna[[#This Row],[Estimated_Taxes]]</f>
        <v>2067.1</v>
      </c>
      <c r="L4471" s="1">
        <f>Global_Household_Financial_Dyna[[#This Row],[Monthly_Savings]]/Global_Household_Financial_Dyna[[#This Row],[Net Income]]</f>
        <v>0.18587392965991004</v>
      </c>
      <c r="M4471" s="2">
        <f>Global_Household_Financial_Dyna[[#This Row],[Monthly_Expenses]]/Global_Household_Financial_Dyna[[#This Row],[Net Income]]</f>
        <v>0.8141260703400901</v>
      </c>
      <c r="N4471" t="str">
        <f>IF(Global_Household_Financial_Dyna[[#This Row],[Monthly_Savings]]&lt;0,"High Risk", IF(Global_Household_Financial_Dyna[[#This Row],[Savings Rate%]]&lt;0.1, "Medium", "Safe"))</f>
        <v>Safe</v>
      </c>
      <c r="O4471">
        <f>Global_Household_Financial_Dyna[[#This Row],[Total_Household_Income]]/Global_Household_Financial_Dyna[[#This Row],[Family_Size]]</f>
        <v>3180.16</v>
      </c>
      <c r="P4471" s="2">
        <f t="shared" si="138"/>
        <v>0.15879799892000862</v>
      </c>
      <c r="Q4471" s="2">
        <f t="shared" si="139"/>
        <v>2.7075930739901416E-2</v>
      </c>
      <c r="R4471" s="2" t="str">
        <f>IF(Global_Household_Financial_Dyna[[#This Row],[Vs country_Average]]&lt;-0.2, "Underperformer", IF(Global_Household_Financial_Dyna[[#This Row],[Vs country_Average]]&gt;0.2, "Outperformer", "Normal"))</f>
        <v>Normal</v>
      </c>
      <c r="S44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384.22</v>
      </c>
      <c r="T44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384.22</v>
      </c>
      <c r="U44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384.22</v>
      </c>
      <c r="V44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384.22</v>
      </c>
    </row>
    <row r="4472" spans="1:22" x14ac:dyDescent="0.3">
      <c r="A4472">
        <v>4485</v>
      </c>
      <c r="B4472" t="s">
        <v>18</v>
      </c>
      <c r="C4472" t="s">
        <v>20</v>
      </c>
      <c r="D4472">
        <v>4</v>
      </c>
      <c r="E4472">
        <v>3</v>
      </c>
      <c r="F4472">
        <v>4436.09</v>
      </c>
      <c r="G4472">
        <v>9505.2000000000007</v>
      </c>
      <c r="H4472">
        <v>2566.4</v>
      </c>
      <c r="I4472">
        <v>2795.95</v>
      </c>
      <c r="J4472">
        <v>4142.8500000000004</v>
      </c>
      <c r="K4472">
        <f>Global_Household_Financial_Dyna[[#This Row],[Total_Household_Income]]-Global_Household_Financial_Dyna[[#This Row],[Estimated_Taxes]]</f>
        <v>6938.8000000000011</v>
      </c>
      <c r="L4472" s="1">
        <f>Global_Household_Financial_Dyna[[#This Row],[Monthly_Savings]]/Global_Household_Financial_Dyna[[#This Row],[Net Income]]</f>
        <v>0.59705568686228161</v>
      </c>
      <c r="M4472" s="2">
        <f>Global_Household_Financial_Dyna[[#This Row],[Monthly_Expenses]]/Global_Household_Financial_Dyna[[#This Row],[Net Income]]</f>
        <v>0.40294431313771822</v>
      </c>
      <c r="N4472" t="str">
        <f>IF(Global_Household_Financial_Dyna[[#This Row],[Monthly_Savings]]&lt;0,"High Risk", IF(Global_Household_Financial_Dyna[[#This Row],[Savings Rate%]]&lt;0.1, "Medium", "Safe"))</f>
        <v>Safe</v>
      </c>
      <c r="O4472">
        <f>Global_Household_Financial_Dyna[[#This Row],[Total_Household_Income]]/Global_Household_Financial_Dyna[[#This Row],[Family_Size]]</f>
        <v>2376.3000000000002</v>
      </c>
      <c r="P4472" s="2">
        <f t="shared" si="138"/>
        <v>0.32336204947805613</v>
      </c>
      <c r="Q4472" s="2">
        <f t="shared" si="139"/>
        <v>0.27369363738422547</v>
      </c>
      <c r="R4472" s="2" t="str">
        <f>IF(Global_Household_Financial_Dyna[[#This Row],[Vs country_Average]]&lt;-0.2, "Underperformer", IF(Global_Household_Financial_Dyna[[#This Row],[Vs country_Average]]&gt;0.2, "Outperformer", "Normal"))</f>
        <v>Outperformer</v>
      </c>
      <c r="S44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4142.8500000000004</v>
      </c>
      <c r="T44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4142.8500000000004</v>
      </c>
      <c r="U44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4142.8500000000004</v>
      </c>
      <c r="V44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4142.8500000000004</v>
      </c>
    </row>
    <row r="4473" spans="1:22" x14ac:dyDescent="0.3">
      <c r="A4473">
        <v>4486</v>
      </c>
      <c r="B4473" t="s">
        <v>14</v>
      </c>
      <c r="C4473" t="s">
        <v>15</v>
      </c>
      <c r="D4473">
        <v>1</v>
      </c>
      <c r="E4473">
        <v>1</v>
      </c>
      <c r="F4473">
        <v>1297.73</v>
      </c>
      <c r="G4473">
        <v>1297.73</v>
      </c>
      <c r="H4473">
        <v>194.66</v>
      </c>
      <c r="I4473">
        <v>513.91999999999996</v>
      </c>
      <c r="J4473">
        <v>589.15</v>
      </c>
      <c r="K4473">
        <f>Global_Household_Financial_Dyna[[#This Row],[Total_Household_Income]]-Global_Household_Financial_Dyna[[#This Row],[Estimated_Taxes]]</f>
        <v>1103.07</v>
      </c>
      <c r="L4473" s="1">
        <f>Global_Household_Financial_Dyna[[#This Row],[Monthly_Savings]]/Global_Household_Financial_Dyna[[#This Row],[Net Income]]</f>
        <v>0.53410028375352425</v>
      </c>
      <c r="M4473" s="2">
        <f>Global_Household_Financial_Dyna[[#This Row],[Monthly_Expenses]]/Global_Household_Financial_Dyna[[#This Row],[Net Income]]</f>
        <v>0.46589971624647575</v>
      </c>
      <c r="N4473" t="str">
        <f>IF(Global_Household_Financial_Dyna[[#This Row],[Monthly_Savings]]&lt;0,"High Risk", IF(Global_Household_Financial_Dyna[[#This Row],[Savings Rate%]]&lt;0.1, "Medium", "Safe"))</f>
        <v>Safe</v>
      </c>
      <c r="O4473">
        <f>Global_Household_Financial_Dyna[[#This Row],[Total_Household_Income]]/Global_Household_Financial_Dyna[[#This Row],[Family_Size]]</f>
        <v>1297.73</v>
      </c>
      <c r="P4473" s="2">
        <f t="shared" si="138"/>
        <v>0.39788995363055785</v>
      </c>
      <c r="Q4473" s="2">
        <f t="shared" si="139"/>
        <v>0.13621033012296641</v>
      </c>
      <c r="R4473" s="2" t="str">
        <f>IF(Global_Household_Financial_Dyna[[#This Row],[Vs country_Average]]&lt;-0.2, "Underperformer", IF(Global_Household_Financial_Dyna[[#This Row],[Vs country_Average]]&gt;0.2, "Outperformer", "Normal"))</f>
        <v>Normal</v>
      </c>
      <c r="S44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589.15</v>
      </c>
      <c r="T44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589.15</v>
      </c>
      <c r="U44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589.15</v>
      </c>
      <c r="V44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589.15</v>
      </c>
    </row>
    <row r="4474" spans="1:22" x14ac:dyDescent="0.3">
      <c r="A4474">
        <v>4487</v>
      </c>
      <c r="B4474" t="s">
        <v>18</v>
      </c>
      <c r="C4474" t="s">
        <v>19</v>
      </c>
      <c r="D4474">
        <v>3</v>
      </c>
      <c r="E4474">
        <v>2</v>
      </c>
      <c r="F4474">
        <v>4831.9799999999996</v>
      </c>
      <c r="G4474">
        <v>8132.85</v>
      </c>
      <c r="H4474">
        <v>2195.87</v>
      </c>
      <c r="I4474">
        <v>2236.87</v>
      </c>
      <c r="J4474">
        <v>3700.11</v>
      </c>
      <c r="K4474">
        <f>Global_Household_Financial_Dyna[[#This Row],[Total_Household_Income]]-Global_Household_Financial_Dyna[[#This Row],[Estimated_Taxes]]</f>
        <v>5936.9800000000005</v>
      </c>
      <c r="L4474" s="1">
        <f>Global_Household_Financial_Dyna[[#This Row],[Monthly_Savings]]/Global_Household_Financial_Dyna[[#This Row],[Net Income]]</f>
        <v>0.62323100296783884</v>
      </c>
      <c r="M4474" s="2">
        <f>Global_Household_Financial_Dyna[[#This Row],[Monthly_Expenses]]/Global_Household_Financial_Dyna[[#This Row],[Net Income]]</f>
        <v>0.3767689970321611</v>
      </c>
      <c r="N4474" t="str">
        <f>IF(Global_Household_Financial_Dyna[[#This Row],[Monthly_Savings]]&lt;0,"High Risk", IF(Global_Household_Financial_Dyna[[#This Row],[Savings Rate%]]&lt;0.1, "Medium", "Safe"))</f>
        <v>Safe</v>
      </c>
      <c r="O4474">
        <f>Global_Household_Financial_Dyna[[#This Row],[Total_Household_Income]]/Global_Household_Financial_Dyna[[#This Row],[Family_Size]]</f>
        <v>2710.9500000000003</v>
      </c>
      <c r="P4474" s="2">
        <f t="shared" si="138"/>
        <v>0.32336204947805613</v>
      </c>
      <c r="Q4474" s="2">
        <f t="shared" si="139"/>
        <v>0.29986895348978271</v>
      </c>
      <c r="R4474" s="2" t="str">
        <f>IF(Global_Household_Financial_Dyna[[#This Row],[Vs country_Average]]&lt;-0.2, "Underperformer", IF(Global_Household_Financial_Dyna[[#This Row],[Vs country_Average]]&gt;0.2, "Outperformer", "Normal"))</f>
        <v>Outperformer</v>
      </c>
      <c r="S44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3700.11</v>
      </c>
      <c r="T44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3700.11</v>
      </c>
      <c r="U44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3700.11</v>
      </c>
      <c r="V44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3700.11</v>
      </c>
    </row>
    <row r="4475" spans="1:22" x14ac:dyDescent="0.3">
      <c r="A4475">
        <v>4488</v>
      </c>
      <c r="B4475" t="s">
        <v>10</v>
      </c>
      <c r="C4475" t="s">
        <v>11</v>
      </c>
      <c r="D4475">
        <v>5</v>
      </c>
      <c r="E4475">
        <v>3</v>
      </c>
      <c r="F4475">
        <v>404.83</v>
      </c>
      <c r="G4475">
        <v>864.32</v>
      </c>
      <c r="H4475">
        <v>86.43</v>
      </c>
      <c r="I4475">
        <v>545.47</v>
      </c>
      <c r="J4475">
        <v>232.42</v>
      </c>
      <c r="K4475">
        <f>Global_Household_Financial_Dyna[[#This Row],[Total_Household_Income]]-Global_Household_Financial_Dyna[[#This Row],[Estimated_Taxes]]</f>
        <v>777.8900000000001</v>
      </c>
      <c r="L4475" s="1">
        <f>Global_Household_Financial_Dyna[[#This Row],[Monthly_Savings]]/Global_Household_Financial_Dyna[[#This Row],[Net Income]]</f>
        <v>0.29878260422424757</v>
      </c>
      <c r="M4475" s="2">
        <f>Global_Household_Financial_Dyna[[#This Row],[Monthly_Expenses]]/Global_Household_Financial_Dyna[[#This Row],[Net Income]]</f>
        <v>0.70121739577575226</v>
      </c>
      <c r="N4475" t="str">
        <f>IF(Global_Household_Financial_Dyna[[#This Row],[Monthly_Savings]]&lt;0,"High Risk", IF(Global_Household_Financial_Dyna[[#This Row],[Savings Rate%]]&lt;0.1, "Medium", "Safe"))</f>
        <v>Safe</v>
      </c>
      <c r="O4475">
        <f>Global_Household_Financial_Dyna[[#This Row],[Total_Household_Income]]/Global_Household_Financial_Dyna[[#This Row],[Family_Size]]</f>
        <v>172.864</v>
      </c>
      <c r="P4475" s="2">
        <f t="shared" si="138"/>
        <v>0.42077341556833553</v>
      </c>
      <c r="Q4475" s="2">
        <f t="shared" si="139"/>
        <v>-0.12199081134408796</v>
      </c>
      <c r="R4475" s="2" t="str">
        <f>IF(Global_Household_Financial_Dyna[[#This Row],[Vs country_Average]]&lt;-0.2, "Underperformer", IF(Global_Household_Financial_Dyna[[#This Row],[Vs country_Average]]&gt;0.2, "Outperformer", "Normal"))</f>
        <v>Normal</v>
      </c>
      <c r="S44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232.42</v>
      </c>
      <c r="T44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232.42</v>
      </c>
      <c r="U44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232.42</v>
      </c>
      <c r="V44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232.42</v>
      </c>
    </row>
    <row r="4476" spans="1:22" x14ac:dyDescent="0.3">
      <c r="A4476">
        <v>4489</v>
      </c>
      <c r="B4476" t="s">
        <v>14</v>
      </c>
      <c r="C4476" t="s">
        <v>15</v>
      </c>
      <c r="D4476">
        <v>7</v>
      </c>
      <c r="E4476">
        <v>2</v>
      </c>
      <c r="F4476">
        <v>1639.52</v>
      </c>
      <c r="G4476">
        <v>2286.2199999999998</v>
      </c>
      <c r="H4476">
        <v>342.93</v>
      </c>
      <c r="I4476">
        <v>1886.68</v>
      </c>
      <c r="J4476">
        <v>56.61</v>
      </c>
      <c r="K4476">
        <f>Global_Household_Financial_Dyna[[#This Row],[Total_Household_Income]]-Global_Household_Financial_Dyna[[#This Row],[Estimated_Taxes]]</f>
        <v>1943.2899999999997</v>
      </c>
      <c r="L4476" s="1">
        <f>Global_Household_Financial_Dyna[[#This Row],[Monthly_Savings]]/Global_Household_Financial_Dyna[[#This Row],[Net Income]]</f>
        <v>2.9131009782379369E-2</v>
      </c>
      <c r="M4476" s="2">
        <f>Global_Household_Financial_Dyna[[#This Row],[Monthly_Expenses]]/Global_Household_Financial_Dyna[[#This Row],[Net Income]]</f>
        <v>0.97086899021762085</v>
      </c>
      <c r="N4476" t="str">
        <f>IF(Global_Household_Financial_Dyna[[#This Row],[Monthly_Savings]]&lt;0,"High Risk", IF(Global_Household_Financial_Dyna[[#This Row],[Savings Rate%]]&lt;0.1, "Medium", "Safe"))</f>
        <v>Medium</v>
      </c>
      <c r="O4476">
        <f>Global_Household_Financial_Dyna[[#This Row],[Total_Household_Income]]/Global_Household_Financial_Dyna[[#This Row],[Family_Size]]</f>
        <v>326.60285714285709</v>
      </c>
      <c r="P4476" s="2">
        <f t="shared" si="138"/>
        <v>0.39788995363055785</v>
      </c>
      <c r="Q4476" s="2">
        <f t="shared" si="139"/>
        <v>-0.36875894384817848</v>
      </c>
      <c r="R4476" s="2" t="str">
        <f>IF(Global_Household_Financial_Dyna[[#This Row],[Vs country_Average]]&lt;-0.2, "Underperformer", IF(Global_Household_Financial_Dyna[[#This Row],[Vs country_Average]]&gt;0.2, "Outperformer", "Normal"))</f>
        <v>Underperformer</v>
      </c>
      <c r="S44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56.61</v>
      </c>
      <c r="T44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56.61</v>
      </c>
      <c r="U44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56.61</v>
      </c>
      <c r="V44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56.61</v>
      </c>
    </row>
    <row r="4477" spans="1:22" x14ac:dyDescent="0.3">
      <c r="A4477">
        <v>4490</v>
      </c>
      <c r="B4477" t="s">
        <v>16</v>
      </c>
      <c r="C4477" t="s">
        <v>21</v>
      </c>
      <c r="D4477">
        <v>1</v>
      </c>
      <c r="E4477">
        <v>1</v>
      </c>
      <c r="F4477">
        <v>6146.55</v>
      </c>
      <c r="G4477">
        <v>6146.55</v>
      </c>
      <c r="H4477">
        <v>2151.29</v>
      </c>
      <c r="I4477">
        <v>1415.9</v>
      </c>
      <c r="J4477">
        <v>2579.36</v>
      </c>
      <c r="K4477">
        <f>Global_Household_Financial_Dyna[[#This Row],[Total_Household_Income]]-Global_Household_Financial_Dyna[[#This Row],[Estimated_Taxes]]</f>
        <v>3995.26</v>
      </c>
      <c r="L4477" s="1">
        <f>Global_Household_Financial_Dyna[[#This Row],[Monthly_Savings]]/Global_Household_Financial_Dyna[[#This Row],[Net Income]]</f>
        <v>0.64560504197474011</v>
      </c>
      <c r="M4477" s="2">
        <f>Global_Household_Financial_Dyna[[#This Row],[Monthly_Expenses]]/Global_Household_Financial_Dyna[[#This Row],[Net Income]]</f>
        <v>0.35439495802525994</v>
      </c>
      <c r="N4477" t="str">
        <f>IF(Global_Household_Financial_Dyna[[#This Row],[Monthly_Savings]]&lt;0,"High Risk", IF(Global_Household_Financial_Dyna[[#This Row],[Savings Rate%]]&lt;0.1, "Medium", "Safe"))</f>
        <v>Safe</v>
      </c>
      <c r="O4477">
        <f>Global_Household_Financial_Dyna[[#This Row],[Total_Household_Income]]/Global_Household_Financial_Dyna[[#This Row],[Family_Size]]</f>
        <v>6146.55</v>
      </c>
      <c r="P4477" s="2">
        <f t="shared" si="138"/>
        <v>0.15879799892000862</v>
      </c>
      <c r="Q4477" s="2">
        <f t="shared" si="139"/>
        <v>0.48680704305473149</v>
      </c>
      <c r="R4477" s="2" t="str">
        <f>IF(Global_Household_Financial_Dyna[[#This Row],[Vs country_Average]]&lt;-0.2, "Underperformer", IF(Global_Household_Financial_Dyna[[#This Row],[Vs country_Average]]&gt;0.2, "Outperformer", "Normal"))</f>
        <v>Outperformer</v>
      </c>
      <c r="S44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2579.36</v>
      </c>
      <c r="T44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2579.36</v>
      </c>
      <c r="U44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2579.36</v>
      </c>
      <c r="V44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2579.36</v>
      </c>
    </row>
    <row r="4478" spans="1:22" x14ac:dyDescent="0.3">
      <c r="A4478">
        <v>4491</v>
      </c>
      <c r="B4478" t="s">
        <v>10</v>
      </c>
      <c r="C4478" t="s">
        <v>22</v>
      </c>
      <c r="D4478">
        <v>6</v>
      </c>
      <c r="E4478">
        <v>2</v>
      </c>
      <c r="F4478">
        <v>1351.5</v>
      </c>
      <c r="G4478">
        <v>2140.39</v>
      </c>
      <c r="H4478">
        <v>214.04</v>
      </c>
      <c r="I4478">
        <v>795.64</v>
      </c>
      <c r="J4478">
        <v>1130.72</v>
      </c>
      <c r="K4478">
        <f>Global_Household_Financial_Dyna[[#This Row],[Total_Household_Income]]-Global_Household_Financial_Dyna[[#This Row],[Estimated_Taxes]]</f>
        <v>1926.35</v>
      </c>
      <c r="L4478" s="1">
        <f>Global_Household_Financial_Dyna[[#This Row],[Monthly_Savings]]/Global_Household_Financial_Dyna[[#This Row],[Net Income]]</f>
        <v>0.58697536792379379</v>
      </c>
      <c r="M4478" s="2">
        <f>Global_Household_Financial_Dyna[[#This Row],[Monthly_Expenses]]/Global_Household_Financial_Dyna[[#This Row],[Net Income]]</f>
        <v>0.41302982324084409</v>
      </c>
      <c r="N4478" t="str">
        <f>IF(Global_Household_Financial_Dyna[[#This Row],[Monthly_Savings]]&lt;0,"High Risk", IF(Global_Household_Financial_Dyna[[#This Row],[Savings Rate%]]&lt;0.1, "Medium", "Safe"))</f>
        <v>Safe</v>
      </c>
      <c r="O4478">
        <f>Global_Household_Financial_Dyna[[#This Row],[Total_Household_Income]]/Global_Household_Financial_Dyna[[#This Row],[Family_Size]]</f>
        <v>356.73166666666663</v>
      </c>
      <c r="P4478" s="2">
        <f t="shared" si="138"/>
        <v>0.42077341556833553</v>
      </c>
      <c r="Q4478" s="2">
        <f t="shared" si="139"/>
        <v>0.16620195235545826</v>
      </c>
      <c r="R4478" s="2" t="str">
        <f>IF(Global_Household_Financial_Dyna[[#This Row],[Vs country_Average]]&lt;-0.2, "Underperformer", IF(Global_Household_Financial_Dyna[[#This Row],[Vs country_Average]]&gt;0.2, "Outperformer", "Normal"))</f>
        <v>Normal</v>
      </c>
      <c r="S44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1130.72</v>
      </c>
      <c r="T44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1130.72</v>
      </c>
      <c r="U44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1130.72</v>
      </c>
      <c r="V44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1130.72</v>
      </c>
    </row>
    <row r="4479" spans="1:22" x14ac:dyDescent="0.3">
      <c r="A4479">
        <v>4492</v>
      </c>
      <c r="B4479" t="s">
        <v>16</v>
      </c>
      <c r="C4479" t="s">
        <v>17</v>
      </c>
      <c r="D4479">
        <v>8</v>
      </c>
      <c r="E4479">
        <v>3</v>
      </c>
      <c r="F4479">
        <v>3642.89</v>
      </c>
      <c r="G4479">
        <v>7393.17</v>
      </c>
      <c r="H4479">
        <v>2587.61</v>
      </c>
      <c r="I4479">
        <v>4471.07</v>
      </c>
      <c r="J4479">
        <v>334.49</v>
      </c>
      <c r="K4479">
        <f>Global_Household_Financial_Dyna[[#This Row],[Total_Household_Income]]-Global_Household_Financial_Dyna[[#This Row],[Estimated_Taxes]]</f>
        <v>4805.5599999999995</v>
      </c>
      <c r="L4479" s="1">
        <f>Global_Household_Financial_Dyna[[#This Row],[Monthly_Savings]]/Global_Household_Financial_Dyna[[#This Row],[Net Income]]</f>
        <v>6.9604791116956208E-2</v>
      </c>
      <c r="M4479" s="2">
        <f>Global_Household_Financial_Dyna[[#This Row],[Monthly_Expenses]]/Global_Household_Financial_Dyna[[#This Row],[Net Income]]</f>
        <v>0.93039520888304383</v>
      </c>
      <c r="N4479" t="str">
        <f>IF(Global_Household_Financial_Dyna[[#This Row],[Monthly_Savings]]&lt;0,"High Risk", IF(Global_Household_Financial_Dyna[[#This Row],[Savings Rate%]]&lt;0.1, "Medium", "Safe"))</f>
        <v>Medium</v>
      </c>
      <c r="O4479">
        <f>Global_Household_Financial_Dyna[[#This Row],[Total_Household_Income]]/Global_Household_Financial_Dyna[[#This Row],[Family_Size]]</f>
        <v>924.14625000000001</v>
      </c>
      <c r="P4479" s="2">
        <f t="shared" si="138"/>
        <v>0.15879799892000862</v>
      </c>
      <c r="Q4479" s="2">
        <f t="shared" si="139"/>
        <v>-8.9193207803052413E-2</v>
      </c>
      <c r="R4479" s="2" t="str">
        <f>IF(Global_Household_Financial_Dyna[[#This Row],[Vs country_Average]]&lt;-0.2, "Underperformer", IF(Global_Household_Financial_Dyna[[#This Row],[Vs country_Average]]&gt;0.2, "Outperformer", "Normal"))</f>
        <v>Normal</v>
      </c>
      <c r="S44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334.49</v>
      </c>
      <c r="T44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334.49</v>
      </c>
      <c r="U44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334.49</v>
      </c>
      <c r="V44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334.49</v>
      </c>
    </row>
    <row r="4480" spans="1:22" x14ac:dyDescent="0.3">
      <c r="A4480">
        <v>4493</v>
      </c>
      <c r="B4480" t="s">
        <v>16</v>
      </c>
      <c r="C4480" t="s">
        <v>17</v>
      </c>
      <c r="D4480">
        <v>6</v>
      </c>
      <c r="E4480">
        <v>1</v>
      </c>
      <c r="F4480">
        <v>3398.35</v>
      </c>
      <c r="G4480">
        <v>3398.35</v>
      </c>
      <c r="H4480">
        <v>1189.42</v>
      </c>
      <c r="I4480">
        <v>3225.04</v>
      </c>
      <c r="J4480">
        <v>-1016.11</v>
      </c>
      <c r="K4480">
        <f>Global_Household_Financial_Dyna[[#This Row],[Total_Household_Income]]-Global_Household_Financial_Dyna[[#This Row],[Estimated_Taxes]]</f>
        <v>2208.9299999999998</v>
      </c>
      <c r="L4480" s="1">
        <f>Global_Household_Financial_Dyna[[#This Row],[Monthly_Savings]]/Global_Household_Financial_Dyna[[#This Row],[Net Income]]</f>
        <v>-0.46000099595731875</v>
      </c>
      <c r="M4480" s="2">
        <f>Global_Household_Financial_Dyna[[#This Row],[Monthly_Expenses]]/Global_Household_Financial_Dyna[[#This Row],[Net Income]]</f>
        <v>1.4600009959573188</v>
      </c>
      <c r="N4480" t="str">
        <f>IF(Global_Household_Financial_Dyna[[#This Row],[Monthly_Savings]]&lt;0,"High Risk", IF(Global_Household_Financial_Dyna[[#This Row],[Savings Rate%]]&lt;0.1, "Medium", "Safe"))</f>
        <v>High Risk</v>
      </c>
      <c r="O4480">
        <f>Global_Household_Financial_Dyna[[#This Row],[Total_Household_Income]]/Global_Household_Financial_Dyna[[#This Row],[Family_Size]]</f>
        <v>566.39166666666665</v>
      </c>
      <c r="P4480" s="2">
        <f t="shared" si="138"/>
        <v>0.15879799892000862</v>
      </c>
      <c r="Q4480" s="2">
        <f t="shared" si="139"/>
        <v>-0.61879899487732737</v>
      </c>
      <c r="R4480" s="2" t="str">
        <f>IF(Global_Household_Financial_Dyna[[#This Row],[Vs country_Average]]&lt;-0.2, "Underperformer", IF(Global_Household_Financial_Dyna[[#This Row],[Vs country_Average]]&gt;0.2, "Outperformer", "Normal"))</f>
        <v>Underperformer</v>
      </c>
      <c r="S44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-854.85799999999995</v>
      </c>
      <c r="T44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-693.60599999999999</v>
      </c>
      <c r="U44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-532.35400000000004</v>
      </c>
      <c r="V44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-371.10200000000009</v>
      </c>
    </row>
    <row r="4481" spans="1:22" x14ac:dyDescent="0.3">
      <c r="A4481">
        <v>4494</v>
      </c>
      <c r="B4481" t="s">
        <v>14</v>
      </c>
      <c r="C4481" t="s">
        <v>15</v>
      </c>
      <c r="D4481">
        <v>1</v>
      </c>
      <c r="E4481">
        <v>1</v>
      </c>
      <c r="F4481">
        <v>1945.45</v>
      </c>
      <c r="G4481">
        <v>1945.45</v>
      </c>
      <c r="H4481">
        <v>291.82</v>
      </c>
      <c r="I4481">
        <v>629.59</v>
      </c>
      <c r="J4481">
        <v>1024.04</v>
      </c>
      <c r="K4481">
        <f>Global_Household_Financial_Dyna[[#This Row],[Total_Household_Income]]-Global_Household_Financial_Dyna[[#This Row],[Estimated_Taxes]]</f>
        <v>1653.63</v>
      </c>
      <c r="L4481" s="1">
        <f>Global_Household_Financial_Dyna[[#This Row],[Monthly_Savings]]/Global_Household_Financial_Dyna[[#This Row],[Net Income]]</f>
        <v>0.61926791362033817</v>
      </c>
      <c r="M4481" s="2">
        <f>Global_Household_Financial_Dyna[[#This Row],[Monthly_Expenses]]/Global_Household_Financial_Dyna[[#This Row],[Net Income]]</f>
        <v>0.38073208637966172</v>
      </c>
      <c r="N4481" t="str">
        <f>IF(Global_Household_Financial_Dyna[[#This Row],[Monthly_Savings]]&lt;0,"High Risk", IF(Global_Household_Financial_Dyna[[#This Row],[Savings Rate%]]&lt;0.1, "Medium", "Safe"))</f>
        <v>Safe</v>
      </c>
      <c r="O4481">
        <f>Global_Household_Financial_Dyna[[#This Row],[Total_Household_Income]]/Global_Household_Financial_Dyna[[#This Row],[Family_Size]]</f>
        <v>1945.45</v>
      </c>
      <c r="P4481" s="2">
        <f t="shared" si="138"/>
        <v>0.39788995363055785</v>
      </c>
      <c r="Q4481" s="2">
        <f t="shared" si="139"/>
        <v>0.22137795998978033</v>
      </c>
      <c r="R4481" s="2" t="str">
        <f>IF(Global_Household_Financial_Dyna[[#This Row],[Vs country_Average]]&lt;-0.2, "Underperformer", IF(Global_Household_Financial_Dyna[[#This Row],[Vs country_Average]]&gt;0.2, "Outperformer", "Normal"))</f>
        <v>Outperformer</v>
      </c>
      <c r="S44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1024.04</v>
      </c>
      <c r="T44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1024.04</v>
      </c>
      <c r="U44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1024.04</v>
      </c>
      <c r="V44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1024.04</v>
      </c>
    </row>
    <row r="4482" spans="1:22" x14ac:dyDescent="0.3">
      <c r="A4482">
        <v>4495</v>
      </c>
      <c r="B4482" t="s">
        <v>14</v>
      </c>
      <c r="C4482" t="s">
        <v>15</v>
      </c>
      <c r="D4482">
        <v>1</v>
      </c>
      <c r="E4482">
        <v>1</v>
      </c>
      <c r="F4482">
        <v>1484.75</v>
      </c>
      <c r="G4482">
        <v>1484.75</v>
      </c>
      <c r="H4482">
        <v>222.71</v>
      </c>
      <c r="I4482">
        <v>590.28</v>
      </c>
      <c r="J4482">
        <v>671.76</v>
      </c>
      <c r="K4482">
        <f>Global_Household_Financial_Dyna[[#This Row],[Total_Household_Income]]-Global_Household_Financial_Dyna[[#This Row],[Estimated_Taxes]]</f>
        <v>1262.04</v>
      </c>
      <c r="L4482" s="1">
        <f>Global_Household_Financial_Dyna[[#This Row],[Monthly_Savings]]/Global_Household_Financial_Dyna[[#This Row],[Net Income]]</f>
        <v>0.53228106874584002</v>
      </c>
      <c r="M4482" s="2">
        <f>Global_Household_Financial_Dyna[[#This Row],[Monthly_Expenses]]/Global_Household_Financial_Dyna[[#This Row],[Net Income]]</f>
        <v>0.46771893125415992</v>
      </c>
      <c r="N4482" t="str">
        <f>IF(Global_Household_Financial_Dyna[[#This Row],[Monthly_Savings]]&lt;0,"High Risk", IF(Global_Household_Financial_Dyna[[#This Row],[Savings Rate%]]&lt;0.1, "Medium", "Safe"))</f>
        <v>Safe</v>
      </c>
      <c r="O4482">
        <f>Global_Household_Financial_Dyna[[#This Row],[Total_Household_Income]]/Global_Household_Financial_Dyna[[#This Row],[Family_Size]]</f>
        <v>1484.75</v>
      </c>
      <c r="P4482" s="2">
        <f t="shared" ref="P4482:P4545" si="140">AVERAGEIF($B$2:$B$4986,$B4482,$L$2:$L$4986)</f>
        <v>0.39788995363055785</v>
      </c>
      <c r="Q4482" s="2">
        <f t="shared" ref="Q4482:Q4545" si="141">L4482-P4482</f>
        <v>0.13439111511528218</v>
      </c>
      <c r="R4482" s="2" t="str">
        <f>IF(Global_Household_Financial_Dyna[[#This Row],[Vs country_Average]]&lt;-0.2, "Underperformer", IF(Global_Household_Financial_Dyna[[#This Row],[Vs country_Average]]&gt;0.2, "Outperformer", "Normal"))</f>
        <v>Normal</v>
      </c>
      <c r="S44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671.76</v>
      </c>
      <c r="T44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671.76</v>
      </c>
      <c r="U44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671.76</v>
      </c>
      <c r="V44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671.76</v>
      </c>
    </row>
    <row r="4483" spans="1:22" x14ac:dyDescent="0.3">
      <c r="A4483">
        <v>4496</v>
      </c>
      <c r="B4483" t="s">
        <v>16</v>
      </c>
      <c r="C4483" t="s">
        <v>21</v>
      </c>
      <c r="D4483">
        <v>3</v>
      </c>
      <c r="E4483">
        <v>2</v>
      </c>
      <c r="F4483">
        <v>5145.6000000000004</v>
      </c>
      <c r="G4483">
        <v>8926</v>
      </c>
      <c r="H4483">
        <v>3570.4</v>
      </c>
      <c r="I4483">
        <v>2913.2</v>
      </c>
      <c r="J4483">
        <v>2442.4</v>
      </c>
      <c r="K4483">
        <f>Global_Household_Financial_Dyna[[#This Row],[Total_Household_Income]]-Global_Household_Financial_Dyna[[#This Row],[Estimated_Taxes]]</f>
        <v>5355.6</v>
      </c>
      <c r="L4483" s="1">
        <f>Global_Household_Financial_Dyna[[#This Row],[Monthly_Savings]]/Global_Household_Financial_Dyna[[#This Row],[Net Income]]</f>
        <v>0.45604600791694672</v>
      </c>
      <c r="M4483" s="2">
        <f>Global_Household_Financial_Dyna[[#This Row],[Monthly_Expenses]]/Global_Household_Financial_Dyna[[#This Row],[Net Income]]</f>
        <v>0.54395399208305317</v>
      </c>
      <c r="N4483" t="str">
        <f>IF(Global_Household_Financial_Dyna[[#This Row],[Monthly_Savings]]&lt;0,"High Risk", IF(Global_Household_Financial_Dyna[[#This Row],[Savings Rate%]]&lt;0.1, "Medium", "Safe"))</f>
        <v>Safe</v>
      </c>
      <c r="O4483">
        <f>Global_Household_Financial_Dyna[[#This Row],[Total_Household_Income]]/Global_Household_Financial_Dyna[[#This Row],[Family_Size]]</f>
        <v>2975.3333333333335</v>
      </c>
      <c r="P4483" s="2">
        <f t="shared" si="140"/>
        <v>0.15879799892000862</v>
      </c>
      <c r="Q4483" s="2">
        <f t="shared" si="141"/>
        <v>0.2972480089969381</v>
      </c>
      <c r="R4483" s="2" t="str">
        <f>IF(Global_Household_Financial_Dyna[[#This Row],[Vs country_Average]]&lt;-0.2, "Underperformer", IF(Global_Household_Financial_Dyna[[#This Row],[Vs country_Average]]&gt;0.2, "Outperformer", "Normal"))</f>
        <v>Outperformer</v>
      </c>
      <c r="S44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2442.4</v>
      </c>
      <c r="T44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2442.4</v>
      </c>
      <c r="U44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2442.4</v>
      </c>
      <c r="V44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2442.4</v>
      </c>
    </row>
    <row r="4484" spans="1:22" x14ac:dyDescent="0.3">
      <c r="A4484">
        <v>4497</v>
      </c>
      <c r="B4484" t="s">
        <v>10</v>
      </c>
      <c r="C4484" t="s">
        <v>11</v>
      </c>
      <c r="D4484">
        <v>1</v>
      </c>
      <c r="E4484">
        <v>1</v>
      </c>
      <c r="F4484">
        <v>899.25</v>
      </c>
      <c r="G4484">
        <v>899.25</v>
      </c>
      <c r="H4484">
        <v>89.92</v>
      </c>
      <c r="I4484">
        <v>293.83999999999997</v>
      </c>
      <c r="J4484">
        <v>515.48</v>
      </c>
      <c r="K4484">
        <f>Global_Household_Financial_Dyna[[#This Row],[Total_Household_Income]]-Global_Household_Financial_Dyna[[#This Row],[Estimated_Taxes]]</f>
        <v>809.33</v>
      </c>
      <c r="L4484" s="1">
        <f>Global_Household_Financial_Dyna[[#This Row],[Monthly_Savings]]/Global_Household_Financial_Dyna[[#This Row],[Net Income]]</f>
        <v>0.63692189836037216</v>
      </c>
      <c r="M4484" s="2">
        <f>Global_Household_Financial_Dyna[[#This Row],[Monthly_Expenses]]/Global_Household_Financial_Dyna[[#This Row],[Net Income]]</f>
        <v>0.36306574574030365</v>
      </c>
      <c r="N4484" t="str">
        <f>IF(Global_Household_Financial_Dyna[[#This Row],[Monthly_Savings]]&lt;0,"High Risk", IF(Global_Household_Financial_Dyna[[#This Row],[Savings Rate%]]&lt;0.1, "Medium", "Safe"))</f>
        <v>Safe</v>
      </c>
      <c r="O4484">
        <f>Global_Household_Financial_Dyna[[#This Row],[Total_Household_Income]]/Global_Household_Financial_Dyna[[#This Row],[Family_Size]]</f>
        <v>899.25</v>
      </c>
      <c r="P4484" s="2">
        <f t="shared" si="140"/>
        <v>0.42077341556833553</v>
      </c>
      <c r="Q4484" s="2">
        <f t="shared" si="141"/>
        <v>0.21614848279203663</v>
      </c>
      <c r="R4484" s="2" t="str">
        <f>IF(Global_Household_Financial_Dyna[[#This Row],[Vs country_Average]]&lt;-0.2, "Underperformer", IF(Global_Household_Financial_Dyna[[#This Row],[Vs country_Average]]&gt;0.2, "Outperformer", "Normal"))</f>
        <v>Outperformer</v>
      </c>
      <c r="S44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515.48</v>
      </c>
      <c r="T44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515.48</v>
      </c>
      <c r="U44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515.48</v>
      </c>
      <c r="V44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515.48</v>
      </c>
    </row>
    <row r="4485" spans="1:22" x14ac:dyDescent="0.3">
      <c r="A4485">
        <v>4498</v>
      </c>
      <c r="B4485" t="s">
        <v>18</v>
      </c>
      <c r="C4485" t="s">
        <v>19</v>
      </c>
      <c r="D4485">
        <v>1</v>
      </c>
      <c r="E4485">
        <v>1</v>
      </c>
      <c r="F4485">
        <v>4286.29</v>
      </c>
      <c r="G4485">
        <v>4286.29</v>
      </c>
      <c r="H4485">
        <v>942.98</v>
      </c>
      <c r="I4485">
        <v>1809.95</v>
      </c>
      <c r="J4485">
        <v>1533.36</v>
      </c>
      <c r="K4485">
        <f>Global_Household_Financial_Dyna[[#This Row],[Total_Household_Income]]-Global_Household_Financial_Dyna[[#This Row],[Estimated_Taxes]]</f>
        <v>3343.31</v>
      </c>
      <c r="L4485" s="1">
        <f>Global_Household_Financial_Dyna[[#This Row],[Monthly_Savings]]/Global_Household_Financial_Dyna[[#This Row],[Net Income]]</f>
        <v>0.45863530453353113</v>
      </c>
      <c r="M4485" s="2">
        <f>Global_Household_Financial_Dyna[[#This Row],[Monthly_Expenses]]/Global_Household_Financial_Dyna[[#This Row],[Net Income]]</f>
        <v>0.54136469546646893</v>
      </c>
      <c r="N4485" t="str">
        <f>IF(Global_Household_Financial_Dyna[[#This Row],[Monthly_Savings]]&lt;0,"High Risk", IF(Global_Household_Financial_Dyna[[#This Row],[Savings Rate%]]&lt;0.1, "Medium", "Safe"))</f>
        <v>Safe</v>
      </c>
      <c r="O4485">
        <f>Global_Household_Financial_Dyna[[#This Row],[Total_Household_Income]]/Global_Household_Financial_Dyna[[#This Row],[Family_Size]]</f>
        <v>4286.29</v>
      </c>
      <c r="P4485" s="2">
        <f t="shared" si="140"/>
        <v>0.32336204947805613</v>
      </c>
      <c r="Q4485" s="2">
        <f t="shared" si="141"/>
        <v>0.13527325505547499</v>
      </c>
      <c r="R4485" s="2" t="str">
        <f>IF(Global_Household_Financial_Dyna[[#This Row],[Vs country_Average]]&lt;-0.2, "Underperformer", IF(Global_Household_Financial_Dyna[[#This Row],[Vs country_Average]]&gt;0.2, "Outperformer", "Normal"))</f>
        <v>Normal</v>
      </c>
      <c r="S44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1533.36</v>
      </c>
      <c r="T44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1533.36</v>
      </c>
      <c r="U44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1533.36</v>
      </c>
      <c r="V44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1533.36</v>
      </c>
    </row>
    <row r="4486" spans="1:22" x14ac:dyDescent="0.3">
      <c r="A4486">
        <v>4499</v>
      </c>
      <c r="B4486" t="s">
        <v>10</v>
      </c>
      <c r="C4486" t="s">
        <v>11</v>
      </c>
      <c r="D4486">
        <v>5</v>
      </c>
      <c r="E4486">
        <v>2</v>
      </c>
      <c r="F4486">
        <v>629.54</v>
      </c>
      <c r="G4486">
        <v>1066.48</v>
      </c>
      <c r="H4486">
        <v>106.65</v>
      </c>
      <c r="I4486">
        <v>742.66</v>
      </c>
      <c r="J4486">
        <v>217.18</v>
      </c>
      <c r="K4486">
        <f>Global_Household_Financial_Dyna[[#This Row],[Total_Household_Income]]-Global_Household_Financial_Dyna[[#This Row],[Estimated_Taxes]]</f>
        <v>959.83</v>
      </c>
      <c r="L4486" s="1">
        <f>Global_Household_Financial_Dyna[[#This Row],[Monthly_Savings]]/Global_Household_Financial_Dyna[[#This Row],[Net Income]]</f>
        <v>0.2262692351770626</v>
      </c>
      <c r="M4486" s="2">
        <f>Global_Household_Financial_Dyna[[#This Row],[Monthly_Expenses]]/Global_Household_Financial_Dyna[[#This Row],[Net Income]]</f>
        <v>0.77374118333454878</v>
      </c>
      <c r="N4486" t="str">
        <f>IF(Global_Household_Financial_Dyna[[#This Row],[Monthly_Savings]]&lt;0,"High Risk", IF(Global_Household_Financial_Dyna[[#This Row],[Savings Rate%]]&lt;0.1, "Medium", "Safe"))</f>
        <v>Safe</v>
      </c>
      <c r="O4486">
        <f>Global_Household_Financial_Dyna[[#This Row],[Total_Household_Income]]/Global_Household_Financial_Dyna[[#This Row],[Family_Size]]</f>
        <v>213.29599999999999</v>
      </c>
      <c r="P4486" s="2">
        <f t="shared" si="140"/>
        <v>0.42077341556833553</v>
      </c>
      <c r="Q4486" s="2">
        <f t="shared" si="141"/>
        <v>-0.19450418039127293</v>
      </c>
      <c r="R4486" s="2" t="str">
        <f>IF(Global_Household_Financial_Dyna[[#This Row],[Vs country_Average]]&lt;-0.2, "Underperformer", IF(Global_Household_Financial_Dyna[[#This Row],[Vs country_Average]]&gt;0.2, "Outperformer", "Normal"))</f>
        <v>Normal</v>
      </c>
      <c r="S44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217.18</v>
      </c>
      <c r="T44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217.18</v>
      </c>
      <c r="U44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217.18</v>
      </c>
      <c r="V44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217.18</v>
      </c>
    </row>
    <row r="4487" spans="1:22" x14ac:dyDescent="0.3">
      <c r="A4487">
        <v>4500</v>
      </c>
      <c r="B4487" t="s">
        <v>10</v>
      </c>
      <c r="C4487" t="s">
        <v>11</v>
      </c>
      <c r="D4487">
        <v>6</v>
      </c>
      <c r="E4487">
        <v>3</v>
      </c>
      <c r="F4487">
        <v>522.89</v>
      </c>
      <c r="G4487">
        <v>1224.78</v>
      </c>
      <c r="H4487">
        <v>122.48</v>
      </c>
      <c r="I4487">
        <v>764.58</v>
      </c>
      <c r="J4487">
        <v>337.73</v>
      </c>
      <c r="K4487">
        <f>Global_Household_Financial_Dyna[[#This Row],[Total_Household_Income]]-Global_Household_Financial_Dyna[[#This Row],[Estimated_Taxes]]</f>
        <v>1102.3</v>
      </c>
      <c r="L4487" s="1">
        <f>Global_Household_Financial_Dyna[[#This Row],[Monthly_Savings]]/Global_Household_Financial_Dyna[[#This Row],[Net Income]]</f>
        <v>0.30638664610360161</v>
      </c>
      <c r="M4487" s="2">
        <f>Global_Household_Financial_Dyna[[#This Row],[Monthly_Expenses]]/Global_Household_Financial_Dyna[[#This Row],[Net Income]]</f>
        <v>0.6936224258368866</v>
      </c>
      <c r="N4487" t="str">
        <f>IF(Global_Household_Financial_Dyna[[#This Row],[Monthly_Savings]]&lt;0,"High Risk", IF(Global_Household_Financial_Dyna[[#This Row],[Savings Rate%]]&lt;0.1, "Medium", "Safe"))</f>
        <v>Safe</v>
      </c>
      <c r="O4487">
        <f>Global_Household_Financial_Dyna[[#This Row],[Total_Household_Income]]/Global_Household_Financial_Dyna[[#This Row],[Family_Size]]</f>
        <v>204.13</v>
      </c>
      <c r="P4487" s="2">
        <f t="shared" si="140"/>
        <v>0.42077341556833553</v>
      </c>
      <c r="Q4487" s="2">
        <f t="shared" si="141"/>
        <v>-0.11438676946473392</v>
      </c>
      <c r="R4487" s="2" t="str">
        <f>IF(Global_Household_Financial_Dyna[[#This Row],[Vs country_Average]]&lt;-0.2, "Underperformer", IF(Global_Household_Financial_Dyna[[#This Row],[Vs country_Average]]&gt;0.2, "Outperformer", "Normal"))</f>
        <v>Normal</v>
      </c>
      <c r="S44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337.73</v>
      </c>
      <c r="T44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337.73</v>
      </c>
      <c r="U44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337.73</v>
      </c>
      <c r="V44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337.73</v>
      </c>
    </row>
    <row r="4488" spans="1:22" x14ac:dyDescent="0.3">
      <c r="A4488">
        <v>4501</v>
      </c>
      <c r="B4488" t="s">
        <v>16</v>
      </c>
      <c r="C4488" t="s">
        <v>17</v>
      </c>
      <c r="D4488">
        <v>3</v>
      </c>
      <c r="E4488">
        <v>2</v>
      </c>
      <c r="F4488">
        <v>2103.38</v>
      </c>
      <c r="G4488">
        <v>2926.96</v>
      </c>
      <c r="H4488">
        <v>1024.44</v>
      </c>
      <c r="I4488">
        <v>2777.68</v>
      </c>
      <c r="J4488">
        <v>-875.16</v>
      </c>
      <c r="K4488">
        <f>Global_Household_Financial_Dyna[[#This Row],[Total_Household_Income]]-Global_Household_Financial_Dyna[[#This Row],[Estimated_Taxes]]</f>
        <v>1902.52</v>
      </c>
      <c r="L4488" s="1">
        <f>Global_Household_Financial_Dyna[[#This Row],[Monthly_Savings]]/Global_Household_Financial_Dyna[[#This Row],[Net Income]]</f>
        <v>-0.46000042049492251</v>
      </c>
      <c r="M4488" s="2">
        <f>Global_Household_Financial_Dyna[[#This Row],[Monthly_Expenses]]/Global_Household_Financial_Dyna[[#This Row],[Net Income]]</f>
        <v>1.4600004204949224</v>
      </c>
      <c r="N4488" t="str">
        <f>IF(Global_Household_Financial_Dyna[[#This Row],[Monthly_Savings]]&lt;0,"High Risk", IF(Global_Household_Financial_Dyna[[#This Row],[Savings Rate%]]&lt;0.1, "Medium", "Safe"))</f>
        <v>High Risk</v>
      </c>
      <c r="O4488">
        <f>Global_Household_Financial_Dyna[[#This Row],[Total_Household_Income]]/Global_Household_Financial_Dyna[[#This Row],[Family_Size]]</f>
        <v>975.65333333333331</v>
      </c>
      <c r="P4488" s="2">
        <f t="shared" si="140"/>
        <v>0.15879799892000862</v>
      </c>
      <c r="Q4488" s="2">
        <f t="shared" si="141"/>
        <v>-0.61879841941493119</v>
      </c>
      <c r="R4488" s="2" t="str">
        <f>IF(Global_Household_Financial_Dyna[[#This Row],[Vs country_Average]]&lt;-0.2, "Underperformer", IF(Global_Household_Financial_Dyna[[#This Row],[Vs country_Average]]&gt;0.2, "Outperformer", "Normal"))</f>
        <v>Underperformer</v>
      </c>
      <c r="S44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-736.27599999999995</v>
      </c>
      <c r="T44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-597.39200000000005</v>
      </c>
      <c r="U44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-458.50799999999998</v>
      </c>
      <c r="V44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-319.62400000000002</v>
      </c>
    </row>
    <row r="4489" spans="1:22" x14ac:dyDescent="0.3">
      <c r="A4489">
        <v>4502</v>
      </c>
      <c r="B4489" t="s">
        <v>16</v>
      </c>
      <c r="C4489" t="s">
        <v>21</v>
      </c>
      <c r="D4489">
        <v>6</v>
      </c>
      <c r="E4489">
        <v>1</v>
      </c>
      <c r="F4489">
        <v>3611.48</v>
      </c>
      <c r="G4489">
        <v>3611.48</v>
      </c>
      <c r="H4489">
        <v>1264.02</v>
      </c>
      <c r="I4489">
        <v>3427.29</v>
      </c>
      <c r="J4489">
        <v>-1079.83</v>
      </c>
      <c r="K4489">
        <f>Global_Household_Financial_Dyna[[#This Row],[Total_Household_Income]]-Global_Household_Financial_Dyna[[#This Row],[Estimated_Taxes]]</f>
        <v>2347.46</v>
      </c>
      <c r="L4489" s="1">
        <f>Global_Household_Financial_Dyna[[#This Row],[Monthly_Savings]]/Global_Household_Financial_Dyna[[#This Row],[Net Income]]</f>
        <v>-0.45999931841224129</v>
      </c>
      <c r="M4489" s="2">
        <f>Global_Household_Financial_Dyna[[#This Row],[Monthly_Expenses]]/Global_Household_Financial_Dyna[[#This Row],[Net Income]]</f>
        <v>1.4599993184122413</v>
      </c>
      <c r="N4489" t="str">
        <f>IF(Global_Household_Financial_Dyna[[#This Row],[Monthly_Savings]]&lt;0,"High Risk", IF(Global_Household_Financial_Dyna[[#This Row],[Savings Rate%]]&lt;0.1, "Medium", "Safe"))</f>
        <v>High Risk</v>
      </c>
      <c r="O4489">
        <f>Global_Household_Financial_Dyna[[#This Row],[Total_Household_Income]]/Global_Household_Financial_Dyna[[#This Row],[Family_Size]]</f>
        <v>601.9133333333333</v>
      </c>
      <c r="P4489" s="2">
        <f t="shared" si="140"/>
        <v>0.15879799892000862</v>
      </c>
      <c r="Q4489" s="2">
        <f t="shared" si="141"/>
        <v>-0.61879731733224985</v>
      </c>
      <c r="R4489" s="2" t="str">
        <f>IF(Global_Household_Financial_Dyna[[#This Row],[Vs country_Average]]&lt;-0.2, "Underperformer", IF(Global_Household_Financial_Dyna[[#This Row],[Vs country_Average]]&gt;0.2, "Outperformer", "Normal"))</f>
        <v>Underperformer</v>
      </c>
      <c r="S44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-908.46549999999991</v>
      </c>
      <c r="T44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-737.10099999999989</v>
      </c>
      <c r="U44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-565.73649999999998</v>
      </c>
      <c r="V44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-394.37199999999984</v>
      </c>
    </row>
    <row r="4490" spans="1:22" x14ac:dyDescent="0.3">
      <c r="A4490">
        <v>4503</v>
      </c>
      <c r="B4490" t="s">
        <v>10</v>
      </c>
      <c r="C4490" t="s">
        <v>22</v>
      </c>
      <c r="D4490">
        <v>3</v>
      </c>
      <c r="E4490">
        <v>2</v>
      </c>
      <c r="F4490">
        <v>960.71</v>
      </c>
      <c r="G4490">
        <v>1407.81</v>
      </c>
      <c r="H4490">
        <v>140.78</v>
      </c>
      <c r="I4490">
        <v>492.41</v>
      </c>
      <c r="J4490">
        <v>774.62</v>
      </c>
      <c r="K4490">
        <f>Global_Household_Financial_Dyna[[#This Row],[Total_Household_Income]]-Global_Household_Financial_Dyna[[#This Row],[Estimated_Taxes]]</f>
        <v>1267.03</v>
      </c>
      <c r="L4490" s="1">
        <f>Global_Household_Financial_Dyna[[#This Row],[Monthly_Savings]]/Global_Household_Financial_Dyna[[#This Row],[Net Income]]</f>
        <v>0.61136673954050025</v>
      </c>
      <c r="M4490" s="2">
        <f>Global_Household_Financial_Dyna[[#This Row],[Monthly_Expenses]]/Global_Household_Financial_Dyna[[#This Row],[Net Income]]</f>
        <v>0.38863326045949981</v>
      </c>
      <c r="N4490" t="str">
        <f>IF(Global_Household_Financial_Dyna[[#This Row],[Monthly_Savings]]&lt;0,"High Risk", IF(Global_Household_Financial_Dyna[[#This Row],[Savings Rate%]]&lt;0.1, "Medium", "Safe"))</f>
        <v>Safe</v>
      </c>
      <c r="O4490">
        <f>Global_Household_Financial_Dyna[[#This Row],[Total_Household_Income]]/Global_Household_Financial_Dyna[[#This Row],[Family_Size]]</f>
        <v>469.27</v>
      </c>
      <c r="P4490" s="2">
        <f t="shared" si="140"/>
        <v>0.42077341556833553</v>
      </c>
      <c r="Q4490" s="2">
        <f t="shared" si="141"/>
        <v>0.19059332397216472</v>
      </c>
      <c r="R4490" s="2" t="str">
        <f>IF(Global_Household_Financial_Dyna[[#This Row],[Vs country_Average]]&lt;-0.2, "Underperformer", IF(Global_Household_Financial_Dyna[[#This Row],[Vs country_Average]]&gt;0.2, "Outperformer", "Normal"))</f>
        <v>Normal</v>
      </c>
      <c r="S44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774.62</v>
      </c>
      <c r="T44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774.62</v>
      </c>
      <c r="U44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774.62</v>
      </c>
      <c r="V44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774.62</v>
      </c>
    </row>
    <row r="4491" spans="1:22" x14ac:dyDescent="0.3">
      <c r="A4491">
        <v>4504</v>
      </c>
      <c r="B4491" t="s">
        <v>18</v>
      </c>
      <c r="C4491" t="s">
        <v>19</v>
      </c>
      <c r="D4491">
        <v>6</v>
      </c>
      <c r="E4491">
        <v>3</v>
      </c>
      <c r="F4491">
        <v>4390.3100000000004</v>
      </c>
      <c r="G4491">
        <v>9988.15</v>
      </c>
      <c r="H4491">
        <v>2696.8</v>
      </c>
      <c r="I4491">
        <v>2859.63</v>
      </c>
      <c r="J4491">
        <v>4431.72</v>
      </c>
      <c r="K4491">
        <f>Global_Household_Financial_Dyna[[#This Row],[Total_Household_Income]]-Global_Household_Financial_Dyna[[#This Row],[Estimated_Taxes]]</f>
        <v>7291.3499999999995</v>
      </c>
      <c r="L4491" s="1">
        <f>Global_Household_Financial_Dyna[[#This Row],[Monthly_Savings]]/Global_Household_Financial_Dyna[[#This Row],[Net Income]]</f>
        <v>0.60780513896603516</v>
      </c>
      <c r="M4491" s="2">
        <f>Global_Household_Financial_Dyna[[#This Row],[Monthly_Expenses]]/Global_Household_Financial_Dyna[[#This Row],[Net Income]]</f>
        <v>0.39219486103396495</v>
      </c>
      <c r="N4491" t="str">
        <f>IF(Global_Household_Financial_Dyna[[#This Row],[Monthly_Savings]]&lt;0,"High Risk", IF(Global_Household_Financial_Dyna[[#This Row],[Savings Rate%]]&lt;0.1, "Medium", "Safe"))</f>
        <v>Safe</v>
      </c>
      <c r="O4491">
        <f>Global_Household_Financial_Dyna[[#This Row],[Total_Household_Income]]/Global_Household_Financial_Dyna[[#This Row],[Family_Size]]</f>
        <v>1664.6916666666666</v>
      </c>
      <c r="P4491" s="2">
        <f t="shared" si="140"/>
        <v>0.32336204947805613</v>
      </c>
      <c r="Q4491" s="2">
        <f t="shared" si="141"/>
        <v>0.28444308948797903</v>
      </c>
      <c r="R4491" s="2" t="str">
        <f>IF(Global_Household_Financial_Dyna[[#This Row],[Vs country_Average]]&lt;-0.2, "Underperformer", IF(Global_Household_Financial_Dyna[[#This Row],[Vs country_Average]]&gt;0.2, "Outperformer", "Normal"))</f>
        <v>Outperformer</v>
      </c>
      <c r="S44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4431.72</v>
      </c>
      <c r="T44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4431.72</v>
      </c>
      <c r="U44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4431.72</v>
      </c>
      <c r="V44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4431.72</v>
      </c>
    </row>
    <row r="4492" spans="1:22" x14ac:dyDescent="0.3">
      <c r="A4492">
        <v>4505</v>
      </c>
      <c r="B4492" t="s">
        <v>10</v>
      </c>
      <c r="C4492" t="s">
        <v>22</v>
      </c>
      <c r="D4492">
        <v>1</v>
      </c>
      <c r="E4492">
        <v>1</v>
      </c>
      <c r="F4492">
        <v>748.31</v>
      </c>
      <c r="G4492">
        <v>748.31</v>
      </c>
      <c r="H4492">
        <v>74.83</v>
      </c>
      <c r="I4492">
        <v>319.08999999999997</v>
      </c>
      <c r="J4492">
        <v>354.39</v>
      </c>
      <c r="K4492">
        <f>Global_Household_Financial_Dyna[[#This Row],[Total_Household_Income]]-Global_Household_Financial_Dyna[[#This Row],[Estimated_Taxes]]</f>
        <v>673.4799999999999</v>
      </c>
      <c r="L4492" s="1">
        <f>Global_Household_Financial_Dyna[[#This Row],[Monthly_Savings]]/Global_Household_Financial_Dyna[[#This Row],[Net Income]]</f>
        <v>0.5262071627962227</v>
      </c>
      <c r="M4492" s="2">
        <f>Global_Household_Financial_Dyna[[#This Row],[Monthly_Expenses]]/Global_Household_Financial_Dyna[[#This Row],[Net Income]]</f>
        <v>0.47379283720377741</v>
      </c>
      <c r="N4492" t="str">
        <f>IF(Global_Household_Financial_Dyna[[#This Row],[Monthly_Savings]]&lt;0,"High Risk", IF(Global_Household_Financial_Dyna[[#This Row],[Savings Rate%]]&lt;0.1, "Medium", "Safe"))</f>
        <v>Safe</v>
      </c>
      <c r="O4492">
        <f>Global_Household_Financial_Dyna[[#This Row],[Total_Household_Income]]/Global_Household_Financial_Dyna[[#This Row],[Family_Size]]</f>
        <v>748.31</v>
      </c>
      <c r="P4492" s="2">
        <f t="shared" si="140"/>
        <v>0.42077341556833553</v>
      </c>
      <c r="Q4492" s="2">
        <f t="shared" si="141"/>
        <v>0.10543374722788718</v>
      </c>
      <c r="R4492" s="2" t="str">
        <f>IF(Global_Household_Financial_Dyna[[#This Row],[Vs country_Average]]&lt;-0.2, "Underperformer", IF(Global_Household_Financial_Dyna[[#This Row],[Vs country_Average]]&gt;0.2, "Outperformer", "Normal"))</f>
        <v>Normal</v>
      </c>
      <c r="S44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354.39</v>
      </c>
      <c r="T44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354.39</v>
      </c>
      <c r="U44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354.39</v>
      </c>
      <c r="V44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354.39</v>
      </c>
    </row>
    <row r="4493" spans="1:22" x14ac:dyDescent="0.3">
      <c r="A4493">
        <v>4506</v>
      </c>
      <c r="B4493" t="s">
        <v>10</v>
      </c>
      <c r="C4493" t="s">
        <v>22</v>
      </c>
      <c r="D4493">
        <v>6</v>
      </c>
      <c r="E4493">
        <v>3</v>
      </c>
      <c r="F4493">
        <v>1167.51</v>
      </c>
      <c r="G4493">
        <v>2421.75</v>
      </c>
      <c r="H4493">
        <v>242.18</v>
      </c>
      <c r="I4493">
        <v>688.94</v>
      </c>
      <c r="J4493">
        <v>1490.63</v>
      </c>
      <c r="K4493">
        <f>Global_Household_Financial_Dyna[[#This Row],[Total_Household_Income]]-Global_Household_Financial_Dyna[[#This Row],[Estimated_Taxes]]</f>
        <v>2179.5700000000002</v>
      </c>
      <c r="L4493" s="1">
        <f>Global_Household_Financial_Dyna[[#This Row],[Monthly_Savings]]/Global_Household_Financial_Dyna[[#This Row],[Net Income]]</f>
        <v>0.68391012906215443</v>
      </c>
      <c r="M4493" s="2">
        <f>Global_Household_Financial_Dyna[[#This Row],[Monthly_Expenses]]/Global_Household_Financial_Dyna[[#This Row],[Net Income]]</f>
        <v>0.31608987093784552</v>
      </c>
      <c r="N4493" t="str">
        <f>IF(Global_Household_Financial_Dyna[[#This Row],[Monthly_Savings]]&lt;0,"High Risk", IF(Global_Household_Financial_Dyna[[#This Row],[Savings Rate%]]&lt;0.1, "Medium", "Safe"))</f>
        <v>Safe</v>
      </c>
      <c r="O4493">
        <f>Global_Household_Financial_Dyna[[#This Row],[Total_Household_Income]]/Global_Household_Financial_Dyna[[#This Row],[Family_Size]]</f>
        <v>403.625</v>
      </c>
      <c r="P4493" s="2">
        <f t="shared" si="140"/>
        <v>0.42077341556833553</v>
      </c>
      <c r="Q4493" s="2">
        <f t="shared" si="141"/>
        <v>0.2631367134938189</v>
      </c>
      <c r="R4493" s="2" t="str">
        <f>IF(Global_Household_Financial_Dyna[[#This Row],[Vs country_Average]]&lt;-0.2, "Underperformer", IF(Global_Household_Financial_Dyna[[#This Row],[Vs country_Average]]&gt;0.2, "Outperformer", "Normal"))</f>
        <v>Outperformer</v>
      </c>
      <c r="S44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1490.63</v>
      </c>
      <c r="T44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1490.63</v>
      </c>
      <c r="U44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1490.63</v>
      </c>
      <c r="V44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1490.63</v>
      </c>
    </row>
    <row r="4494" spans="1:22" x14ac:dyDescent="0.3">
      <c r="A4494">
        <v>4507</v>
      </c>
      <c r="B4494" t="s">
        <v>14</v>
      </c>
      <c r="C4494" t="s">
        <v>15</v>
      </c>
      <c r="D4494">
        <v>6</v>
      </c>
      <c r="E4494">
        <v>3</v>
      </c>
      <c r="F4494">
        <v>1400.33</v>
      </c>
      <c r="G4494">
        <v>2937.03</v>
      </c>
      <c r="H4494">
        <v>440.55</v>
      </c>
      <c r="I4494">
        <v>1528.73</v>
      </c>
      <c r="J4494">
        <v>967.74</v>
      </c>
      <c r="K4494">
        <f>Global_Household_Financial_Dyna[[#This Row],[Total_Household_Income]]-Global_Household_Financial_Dyna[[#This Row],[Estimated_Taxes]]</f>
        <v>2496.48</v>
      </c>
      <c r="L4494" s="1">
        <f>Global_Household_Financial_Dyna[[#This Row],[Monthly_Savings]]/Global_Household_Financial_Dyna[[#This Row],[Net Income]]</f>
        <v>0.38764179965391271</v>
      </c>
      <c r="M4494" s="2">
        <f>Global_Household_Financial_Dyna[[#This Row],[Monthly_Expenses]]/Global_Household_Financial_Dyna[[#This Row],[Net Income]]</f>
        <v>0.61235419470614627</v>
      </c>
      <c r="N4494" t="str">
        <f>IF(Global_Household_Financial_Dyna[[#This Row],[Monthly_Savings]]&lt;0,"High Risk", IF(Global_Household_Financial_Dyna[[#This Row],[Savings Rate%]]&lt;0.1, "Medium", "Safe"))</f>
        <v>Safe</v>
      </c>
      <c r="O4494">
        <f>Global_Household_Financial_Dyna[[#This Row],[Total_Household_Income]]/Global_Household_Financial_Dyna[[#This Row],[Family_Size]]</f>
        <v>489.50500000000005</v>
      </c>
      <c r="P4494" s="2">
        <f t="shared" si="140"/>
        <v>0.39788995363055785</v>
      </c>
      <c r="Q4494" s="2">
        <f t="shared" si="141"/>
        <v>-1.0248153976645136E-2</v>
      </c>
      <c r="R4494" s="2" t="str">
        <f>IF(Global_Household_Financial_Dyna[[#This Row],[Vs country_Average]]&lt;-0.2, "Underperformer", IF(Global_Household_Financial_Dyna[[#This Row],[Vs country_Average]]&gt;0.2, "Outperformer", "Normal"))</f>
        <v>Normal</v>
      </c>
      <c r="S44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967.74</v>
      </c>
      <c r="T44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967.74</v>
      </c>
      <c r="U44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967.74</v>
      </c>
      <c r="V44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967.74</v>
      </c>
    </row>
    <row r="4495" spans="1:22" x14ac:dyDescent="0.3">
      <c r="A4495">
        <v>4508</v>
      </c>
      <c r="B4495" t="s">
        <v>18</v>
      </c>
      <c r="C4495" t="s">
        <v>20</v>
      </c>
      <c r="D4495">
        <v>3</v>
      </c>
      <c r="E4495">
        <v>1</v>
      </c>
      <c r="F4495">
        <v>3848.21</v>
      </c>
      <c r="G4495">
        <v>3848.21</v>
      </c>
      <c r="H4495">
        <v>846.61</v>
      </c>
      <c r="I4495">
        <v>2614.21</v>
      </c>
      <c r="J4495">
        <v>387.39</v>
      </c>
      <c r="K4495">
        <f>Global_Household_Financial_Dyna[[#This Row],[Total_Household_Income]]-Global_Household_Financial_Dyna[[#This Row],[Estimated_Taxes]]</f>
        <v>3001.6</v>
      </c>
      <c r="L4495" s="1">
        <f>Global_Household_Financial_Dyna[[#This Row],[Monthly_Savings]]/Global_Household_Financial_Dyna[[#This Row],[Net Income]]</f>
        <v>0.12906116737739873</v>
      </c>
      <c r="M4495" s="2">
        <f>Global_Household_Financial_Dyna[[#This Row],[Monthly_Expenses]]/Global_Household_Financial_Dyna[[#This Row],[Net Income]]</f>
        <v>0.8709388326226013</v>
      </c>
      <c r="N4495" t="str">
        <f>IF(Global_Household_Financial_Dyna[[#This Row],[Monthly_Savings]]&lt;0,"High Risk", IF(Global_Household_Financial_Dyna[[#This Row],[Savings Rate%]]&lt;0.1, "Medium", "Safe"))</f>
        <v>Safe</v>
      </c>
      <c r="O4495">
        <f>Global_Household_Financial_Dyna[[#This Row],[Total_Household_Income]]/Global_Household_Financial_Dyna[[#This Row],[Family_Size]]</f>
        <v>1282.7366666666667</v>
      </c>
      <c r="P4495" s="2">
        <f t="shared" si="140"/>
        <v>0.32336204947805613</v>
      </c>
      <c r="Q4495" s="2">
        <f t="shared" si="141"/>
        <v>-0.19430088210065741</v>
      </c>
      <c r="R4495" s="2" t="str">
        <f>IF(Global_Household_Financial_Dyna[[#This Row],[Vs country_Average]]&lt;-0.2, "Underperformer", IF(Global_Household_Financial_Dyna[[#This Row],[Vs country_Average]]&gt;0.2, "Outperformer", "Normal"))</f>
        <v>Normal</v>
      </c>
      <c r="S44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387.39</v>
      </c>
      <c r="T44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387.39</v>
      </c>
      <c r="U44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387.39</v>
      </c>
      <c r="V44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387.39</v>
      </c>
    </row>
    <row r="4496" spans="1:22" x14ac:dyDescent="0.3">
      <c r="A4496">
        <v>4509</v>
      </c>
      <c r="B4496" t="s">
        <v>16</v>
      </c>
      <c r="C4496" t="s">
        <v>17</v>
      </c>
      <c r="D4496">
        <v>7</v>
      </c>
      <c r="E4496">
        <v>3</v>
      </c>
      <c r="F4496">
        <v>5320.41</v>
      </c>
      <c r="G4496">
        <v>11011.34</v>
      </c>
      <c r="H4496">
        <v>4404.54</v>
      </c>
      <c r="I4496">
        <v>4961.26</v>
      </c>
      <c r="J4496">
        <v>1645.55</v>
      </c>
      <c r="K4496">
        <f>Global_Household_Financial_Dyna[[#This Row],[Total_Household_Income]]-Global_Household_Financial_Dyna[[#This Row],[Estimated_Taxes]]</f>
        <v>6606.8</v>
      </c>
      <c r="L4496" s="1">
        <f>Global_Household_Financial_Dyna[[#This Row],[Monthly_Savings]]/Global_Household_Financial_Dyna[[#This Row],[Net Income]]</f>
        <v>0.24906914088514862</v>
      </c>
      <c r="M4496" s="2">
        <f>Global_Household_Financial_Dyna[[#This Row],[Monthly_Expenses]]/Global_Household_Financial_Dyna[[#This Row],[Net Income]]</f>
        <v>0.75093237270690805</v>
      </c>
      <c r="N4496" t="str">
        <f>IF(Global_Household_Financial_Dyna[[#This Row],[Monthly_Savings]]&lt;0,"High Risk", IF(Global_Household_Financial_Dyna[[#This Row],[Savings Rate%]]&lt;0.1, "Medium", "Safe"))</f>
        <v>Safe</v>
      </c>
      <c r="O4496">
        <f>Global_Household_Financial_Dyna[[#This Row],[Total_Household_Income]]/Global_Household_Financial_Dyna[[#This Row],[Family_Size]]</f>
        <v>1573.0485714285714</v>
      </c>
      <c r="P4496" s="2">
        <f t="shared" si="140"/>
        <v>0.15879799892000862</v>
      </c>
      <c r="Q4496" s="2">
        <f t="shared" si="141"/>
        <v>9.0271141965139995E-2</v>
      </c>
      <c r="R4496" s="2" t="str">
        <f>IF(Global_Household_Financial_Dyna[[#This Row],[Vs country_Average]]&lt;-0.2, "Underperformer", IF(Global_Household_Financial_Dyna[[#This Row],[Vs country_Average]]&gt;0.2, "Outperformer", "Normal"))</f>
        <v>Normal</v>
      </c>
      <c r="S44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1645.55</v>
      </c>
      <c r="T44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1645.55</v>
      </c>
      <c r="U44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1645.55</v>
      </c>
      <c r="V44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1645.55</v>
      </c>
    </row>
    <row r="4497" spans="1:22" x14ac:dyDescent="0.3">
      <c r="A4497">
        <v>4510</v>
      </c>
      <c r="B4497" t="s">
        <v>12</v>
      </c>
      <c r="C4497" t="s">
        <v>13</v>
      </c>
      <c r="D4497">
        <v>2</v>
      </c>
      <c r="E4497">
        <v>2</v>
      </c>
      <c r="F4497">
        <v>1514.87</v>
      </c>
      <c r="G4497">
        <v>2201.8200000000002</v>
      </c>
      <c r="H4497">
        <v>550.45000000000005</v>
      </c>
      <c r="I4497">
        <v>2089.52</v>
      </c>
      <c r="J4497">
        <v>-438.16</v>
      </c>
      <c r="K4497">
        <f>Global_Household_Financial_Dyna[[#This Row],[Total_Household_Income]]-Global_Household_Financial_Dyna[[#This Row],[Estimated_Taxes]]</f>
        <v>1651.3700000000001</v>
      </c>
      <c r="L4497" s="1">
        <f>Global_Household_Financial_Dyna[[#This Row],[Monthly_Savings]]/Global_Household_Financial_Dyna[[#This Row],[Net Income]]</f>
        <v>-0.26533120984394776</v>
      </c>
      <c r="M4497" s="2">
        <f>Global_Household_Financial_Dyna[[#This Row],[Monthly_Expenses]]/Global_Household_Financial_Dyna[[#This Row],[Net Income]]</f>
        <v>1.2653251542658519</v>
      </c>
      <c r="N4497" t="str">
        <f>IF(Global_Household_Financial_Dyna[[#This Row],[Monthly_Savings]]&lt;0,"High Risk", IF(Global_Household_Financial_Dyna[[#This Row],[Savings Rate%]]&lt;0.1, "Medium", "Safe"))</f>
        <v>High Risk</v>
      </c>
      <c r="O4497">
        <f>Global_Household_Financial_Dyna[[#This Row],[Total_Household_Income]]/Global_Household_Financial_Dyna[[#This Row],[Family_Size]]</f>
        <v>1100.9100000000001</v>
      </c>
      <c r="P4497" s="2">
        <f t="shared" si="140"/>
        <v>0.30718716818024266</v>
      </c>
      <c r="Q4497" s="2">
        <f t="shared" si="141"/>
        <v>-0.57251837802419048</v>
      </c>
      <c r="R4497" s="2" t="str">
        <f>IF(Global_Household_Financial_Dyna[[#This Row],[Vs country_Average]]&lt;-0.2, "Underperformer", IF(Global_Household_Financial_Dyna[[#This Row],[Vs country_Average]]&gt;0.2, "Outperformer", "Normal"))</f>
        <v>Underperformer</v>
      </c>
      <c r="S44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-333.68400000000003</v>
      </c>
      <c r="T44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-229.20800000000003</v>
      </c>
      <c r="U44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-124.73200000000003</v>
      </c>
      <c r="V44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-20.256000000000029</v>
      </c>
    </row>
    <row r="4498" spans="1:22" x14ac:dyDescent="0.3">
      <c r="A4498">
        <v>4511</v>
      </c>
      <c r="B4498" t="s">
        <v>18</v>
      </c>
      <c r="C4498" t="s">
        <v>19</v>
      </c>
      <c r="D4498">
        <v>3</v>
      </c>
      <c r="E4498">
        <v>1</v>
      </c>
      <c r="F4498">
        <v>4754.13</v>
      </c>
      <c r="G4498">
        <v>4754.13</v>
      </c>
      <c r="H4498">
        <v>1045.9100000000001</v>
      </c>
      <c r="I4498">
        <v>2656.63</v>
      </c>
      <c r="J4498">
        <v>1051.58</v>
      </c>
      <c r="K4498">
        <f>Global_Household_Financial_Dyna[[#This Row],[Total_Household_Income]]-Global_Household_Financial_Dyna[[#This Row],[Estimated_Taxes]]</f>
        <v>3708.2200000000003</v>
      </c>
      <c r="L4498" s="1">
        <f>Global_Household_Financial_Dyna[[#This Row],[Monthly_Savings]]/Global_Household_Financial_Dyna[[#This Row],[Net Income]]</f>
        <v>0.28358080157056481</v>
      </c>
      <c r="M4498" s="2">
        <f>Global_Household_Financial_Dyna[[#This Row],[Monthly_Expenses]]/Global_Household_Financial_Dyna[[#This Row],[Net Income]]</f>
        <v>0.71641650171780524</v>
      </c>
      <c r="N4498" t="str">
        <f>IF(Global_Household_Financial_Dyna[[#This Row],[Monthly_Savings]]&lt;0,"High Risk", IF(Global_Household_Financial_Dyna[[#This Row],[Savings Rate%]]&lt;0.1, "Medium", "Safe"))</f>
        <v>Safe</v>
      </c>
      <c r="O4498">
        <f>Global_Household_Financial_Dyna[[#This Row],[Total_Household_Income]]/Global_Household_Financial_Dyna[[#This Row],[Family_Size]]</f>
        <v>1584.71</v>
      </c>
      <c r="P4498" s="2">
        <f t="shared" si="140"/>
        <v>0.32336204947805613</v>
      </c>
      <c r="Q4498" s="2">
        <f t="shared" si="141"/>
        <v>-3.9781247907491324E-2</v>
      </c>
      <c r="R4498" s="2" t="str">
        <f>IF(Global_Household_Financial_Dyna[[#This Row],[Vs country_Average]]&lt;-0.2, "Underperformer", IF(Global_Household_Financial_Dyna[[#This Row],[Vs country_Average]]&gt;0.2, "Outperformer", "Normal"))</f>
        <v>Normal</v>
      </c>
      <c r="S44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1051.58</v>
      </c>
      <c r="T44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1051.58</v>
      </c>
      <c r="U44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1051.58</v>
      </c>
      <c r="V44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1051.58</v>
      </c>
    </row>
    <row r="4499" spans="1:22" x14ac:dyDescent="0.3">
      <c r="A4499">
        <v>4512</v>
      </c>
      <c r="B4499" t="s">
        <v>10</v>
      </c>
      <c r="C4499" t="s">
        <v>11</v>
      </c>
      <c r="D4499">
        <v>3</v>
      </c>
      <c r="E4499">
        <v>2</v>
      </c>
      <c r="F4499">
        <v>112.71</v>
      </c>
      <c r="G4499">
        <v>176.58</v>
      </c>
      <c r="H4499">
        <v>17.66</v>
      </c>
      <c r="I4499">
        <v>167.58</v>
      </c>
      <c r="J4499">
        <v>-8.65</v>
      </c>
      <c r="K4499">
        <f>Global_Household_Financial_Dyna[[#This Row],[Total_Household_Income]]-Global_Household_Financial_Dyna[[#This Row],[Estimated_Taxes]]</f>
        <v>158.92000000000002</v>
      </c>
      <c r="L4499" s="1">
        <f>Global_Household_Financial_Dyna[[#This Row],[Monthly_Savings]]/Global_Household_Financial_Dyna[[#This Row],[Net Income]]</f>
        <v>-5.4429901837402463E-2</v>
      </c>
      <c r="M4499" s="2">
        <f>Global_Household_Financial_Dyna[[#This Row],[Monthly_Expenses]]/Global_Household_Financial_Dyna[[#This Row],[Net Income]]</f>
        <v>1.0544928265794109</v>
      </c>
      <c r="N4499" t="str">
        <f>IF(Global_Household_Financial_Dyna[[#This Row],[Monthly_Savings]]&lt;0,"High Risk", IF(Global_Household_Financial_Dyna[[#This Row],[Savings Rate%]]&lt;0.1, "Medium", "Safe"))</f>
        <v>High Risk</v>
      </c>
      <c r="O4499">
        <f>Global_Household_Financial_Dyna[[#This Row],[Total_Household_Income]]/Global_Household_Financial_Dyna[[#This Row],[Family_Size]]</f>
        <v>58.860000000000007</v>
      </c>
      <c r="P4499" s="2">
        <f t="shared" si="140"/>
        <v>0.42077341556833553</v>
      </c>
      <c r="Q4499" s="2">
        <f t="shared" si="141"/>
        <v>-0.47520331740573801</v>
      </c>
      <c r="R4499" s="2" t="str">
        <f>IF(Global_Household_Financial_Dyna[[#This Row],[Vs country_Average]]&lt;-0.2, "Underperformer", IF(Global_Household_Financial_Dyna[[#This Row],[Vs country_Average]]&gt;0.2, "Outperformer", "Normal"))</f>
        <v>Underperformer</v>
      </c>
      <c r="S44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-0.2710000000000008</v>
      </c>
      <c r="T44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8.1079999999999988</v>
      </c>
      <c r="U44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16.487000000000002</v>
      </c>
      <c r="V44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24.866</v>
      </c>
    </row>
    <row r="4500" spans="1:22" x14ac:dyDescent="0.3">
      <c r="A4500">
        <v>4513</v>
      </c>
      <c r="B4500" t="s">
        <v>18</v>
      </c>
      <c r="C4500" t="s">
        <v>19</v>
      </c>
      <c r="D4500">
        <v>3</v>
      </c>
      <c r="E4500">
        <v>1</v>
      </c>
      <c r="F4500">
        <v>4979.8999999999996</v>
      </c>
      <c r="G4500">
        <v>4979.8999999999996</v>
      </c>
      <c r="H4500">
        <v>1095.58</v>
      </c>
      <c r="I4500">
        <v>2013.06</v>
      </c>
      <c r="J4500">
        <v>1871.26</v>
      </c>
      <c r="K4500">
        <f>Global_Household_Financial_Dyna[[#This Row],[Total_Household_Income]]-Global_Household_Financial_Dyna[[#This Row],[Estimated_Taxes]]</f>
        <v>3884.3199999999997</v>
      </c>
      <c r="L4500" s="1">
        <f>Global_Household_Financial_Dyna[[#This Row],[Monthly_Savings]]/Global_Household_Financial_Dyna[[#This Row],[Net Income]]</f>
        <v>0.48174712691024429</v>
      </c>
      <c r="M4500" s="2">
        <f>Global_Household_Financial_Dyna[[#This Row],[Monthly_Expenses]]/Global_Household_Financial_Dyna[[#This Row],[Net Income]]</f>
        <v>0.51825287308975576</v>
      </c>
      <c r="N4500" t="str">
        <f>IF(Global_Household_Financial_Dyna[[#This Row],[Monthly_Savings]]&lt;0,"High Risk", IF(Global_Household_Financial_Dyna[[#This Row],[Savings Rate%]]&lt;0.1, "Medium", "Safe"))</f>
        <v>Safe</v>
      </c>
      <c r="O4500">
        <f>Global_Household_Financial_Dyna[[#This Row],[Total_Household_Income]]/Global_Household_Financial_Dyna[[#This Row],[Family_Size]]</f>
        <v>1659.9666666666665</v>
      </c>
      <c r="P4500" s="2">
        <f t="shared" si="140"/>
        <v>0.32336204947805613</v>
      </c>
      <c r="Q4500" s="2">
        <f t="shared" si="141"/>
        <v>0.15838507743218816</v>
      </c>
      <c r="R4500" s="2" t="str">
        <f>IF(Global_Household_Financial_Dyna[[#This Row],[Vs country_Average]]&lt;-0.2, "Underperformer", IF(Global_Household_Financial_Dyna[[#This Row],[Vs country_Average]]&gt;0.2, "Outperformer", "Normal"))</f>
        <v>Normal</v>
      </c>
      <c r="S45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1871.26</v>
      </c>
      <c r="T45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1871.26</v>
      </c>
      <c r="U45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1871.26</v>
      </c>
      <c r="V45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1871.26</v>
      </c>
    </row>
    <row r="4501" spans="1:22" x14ac:dyDescent="0.3">
      <c r="A4501">
        <v>4514</v>
      </c>
      <c r="B4501" t="s">
        <v>16</v>
      </c>
      <c r="C4501" t="s">
        <v>17</v>
      </c>
      <c r="D4501">
        <v>4</v>
      </c>
      <c r="E4501">
        <v>1</v>
      </c>
      <c r="F4501">
        <v>3559.56</v>
      </c>
      <c r="G4501">
        <v>3559.56</v>
      </c>
      <c r="H4501">
        <v>1245.8499999999999</v>
      </c>
      <c r="I4501">
        <v>3370.01</v>
      </c>
      <c r="J4501">
        <v>-1056.29</v>
      </c>
      <c r="K4501">
        <f>Global_Household_Financial_Dyna[[#This Row],[Total_Household_Income]]-Global_Household_Financial_Dyna[[#This Row],[Estimated_Taxes]]</f>
        <v>2313.71</v>
      </c>
      <c r="L4501" s="1">
        <f>Global_Household_Financial_Dyna[[#This Row],[Monthly_Savings]]/Global_Household_Financial_Dyna[[#This Row],[Net Income]]</f>
        <v>-0.45653517510837571</v>
      </c>
      <c r="M4501" s="2">
        <f>Global_Household_Financial_Dyna[[#This Row],[Monthly_Expenses]]/Global_Household_Financial_Dyna[[#This Row],[Net Income]]</f>
        <v>1.45653949717121</v>
      </c>
      <c r="N4501" t="str">
        <f>IF(Global_Household_Financial_Dyna[[#This Row],[Monthly_Savings]]&lt;0,"High Risk", IF(Global_Household_Financial_Dyna[[#This Row],[Savings Rate%]]&lt;0.1, "Medium", "Safe"))</f>
        <v>High Risk</v>
      </c>
      <c r="O4501">
        <f>Global_Household_Financial_Dyna[[#This Row],[Total_Household_Income]]/Global_Household_Financial_Dyna[[#This Row],[Family_Size]]</f>
        <v>889.89</v>
      </c>
      <c r="P4501" s="2">
        <f t="shared" si="140"/>
        <v>0.15879799892000862</v>
      </c>
      <c r="Q4501" s="2">
        <f t="shared" si="141"/>
        <v>-0.61533317402838428</v>
      </c>
      <c r="R4501" s="2" t="str">
        <f>IF(Global_Household_Financial_Dyna[[#This Row],[Vs country_Average]]&lt;-0.2, "Underperformer", IF(Global_Household_Financial_Dyna[[#This Row],[Vs country_Average]]&gt;0.2, "Outperformer", "Normal"))</f>
        <v>Underperformer</v>
      </c>
      <c r="S45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-887.78949999999998</v>
      </c>
      <c r="T45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-719.28899999999999</v>
      </c>
      <c r="U45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-550.78849999999989</v>
      </c>
      <c r="V45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-382.2879999999999</v>
      </c>
    </row>
    <row r="4502" spans="1:22" x14ac:dyDescent="0.3">
      <c r="A4502">
        <v>4515</v>
      </c>
      <c r="B4502" t="s">
        <v>16</v>
      </c>
      <c r="C4502" t="s">
        <v>21</v>
      </c>
      <c r="D4502">
        <v>7</v>
      </c>
      <c r="E4502">
        <v>3</v>
      </c>
      <c r="F4502">
        <v>3837.52</v>
      </c>
      <c r="G4502">
        <v>7893.29</v>
      </c>
      <c r="H4502">
        <v>2762.65</v>
      </c>
      <c r="I4502">
        <v>4367.7</v>
      </c>
      <c r="J4502">
        <v>762.94</v>
      </c>
      <c r="K4502">
        <f>Global_Household_Financial_Dyna[[#This Row],[Total_Household_Income]]-Global_Household_Financial_Dyna[[#This Row],[Estimated_Taxes]]</f>
        <v>5130.6399999999994</v>
      </c>
      <c r="L4502" s="1">
        <f>Global_Household_Financial_Dyna[[#This Row],[Monthly_Savings]]/Global_Household_Financial_Dyna[[#This Row],[Net Income]]</f>
        <v>0.14870269595995825</v>
      </c>
      <c r="M4502" s="2">
        <f>Global_Household_Financial_Dyna[[#This Row],[Monthly_Expenses]]/Global_Household_Financial_Dyna[[#This Row],[Net Income]]</f>
        <v>0.85129730404004189</v>
      </c>
      <c r="N4502" t="str">
        <f>IF(Global_Household_Financial_Dyna[[#This Row],[Monthly_Savings]]&lt;0,"High Risk", IF(Global_Household_Financial_Dyna[[#This Row],[Savings Rate%]]&lt;0.1, "Medium", "Safe"))</f>
        <v>Safe</v>
      </c>
      <c r="O4502">
        <f>Global_Household_Financial_Dyna[[#This Row],[Total_Household_Income]]/Global_Household_Financial_Dyna[[#This Row],[Family_Size]]</f>
        <v>1127.6128571428571</v>
      </c>
      <c r="P4502" s="2">
        <f t="shared" si="140"/>
        <v>0.15879799892000862</v>
      </c>
      <c r="Q4502" s="2">
        <f t="shared" si="141"/>
        <v>-1.0095302960050373E-2</v>
      </c>
      <c r="R4502" s="2" t="str">
        <f>IF(Global_Household_Financial_Dyna[[#This Row],[Vs country_Average]]&lt;-0.2, "Underperformer", IF(Global_Household_Financial_Dyna[[#This Row],[Vs country_Average]]&gt;0.2, "Outperformer", "Normal"))</f>
        <v>Normal</v>
      </c>
      <c r="S45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762.94</v>
      </c>
      <c r="T45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762.94</v>
      </c>
      <c r="U45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762.94</v>
      </c>
      <c r="V45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762.94</v>
      </c>
    </row>
    <row r="4503" spans="1:22" x14ac:dyDescent="0.3">
      <c r="A4503">
        <v>4516</v>
      </c>
      <c r="B4503" t="s">
        <v>10</v>
      </c>
      <c r="C4503" t="s">
        <v>11</v>
      </c>
      <c r="D4503">
        <v>4</v>
      </c>
      <c r="E4503">
        <v>3</v>
      </c>
      <c r="F4503">
        <v>1091.3900000000001</v>
      </c>
      <c r="G4503">
        <v>2108.13</v>
      </c>
      <c r="H4503">
        <v>210.81</v>
      </c>
      <c r="I4503">
        <v>654.01</v>
      </c>
      <c r="J4503">
        <v>1243.3</v>
      </c>
      <c r="K4503">
        <f>Global_Household_Financial_Dyna[[#This Row],[Total_Household_Income]]-Global_Household_Financial_Dyna[[#This Row],[Estimated_Taxes]]</f>
        <v>1897.3200000000002</v>
      </c>
      <c r="L4503" s="1">
        <f>Global_Household_Financial_Dyna[[#This Row],[Monthly_Savings]]/Global_Household_Financial_Dyna[[#This Row],[Net Income]]</f>
        <v>0.65529272869099564</v>
      </c>
      <c r="M4503" s="2">
        <f>Global_Household_Financial_Dyna[[#This Row],[Monthly_Expenses]]/Global_Household_Financial_Dyna[[#This Row],[Net Income]]</f>
        <v>0.34470200071680052</v>
      </c>
      <c r="N4503" t="str">
        <f>IF(Global_Household_Financial_Dyna[[#This Row],[Monthly_Savings]]&lt;0,"High Risk", IF(Global_Household_Financial_Dyna[[#This Row],[Savings Rate%]]&lt;0.1, "Medium", "Safe"))</f>
        <v>Safe</v>
      </c>
      <c r="O4503">
        <f>Global_Household_Financial_Dyna[[#This Row],[Total_Household_Income]]/Global_Household_Financial_Dyna[[#This Row],[Family_Size]]</f>
        <v>527.03250000000003</v>
      </c>
      <c r="P4503" s="2">
        <f t="shared" si="140"/>
        <v>0.42077341556833553</v>
      </c>
      <c r="Q4503" s="2">
        <f t="shared" si="141"/>
        <v>0.23451931312266011</v>
      </c>
      <c r="R4503" s="2" t="str">
        <f>IF(Global_Household_Financial_Dyna[[#This Row],[Vs country_Average]]&lt;-0.2, "Underperformer", IF(Global_Household_Financial_Dyna[[#This Row],[Vs country_Average]]&gt;0.2, "Outperformer", "Normal"))</f>
        <v>Outperformer</v>
      </c>
      <c r="S45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1243.3</v>
      </c>
      <c r="T45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1243.3</v>
      </c>
      <c r="U45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1243.3</v>
      </c>
      <c r="V45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1243.3</v>
      </c>
    </row>
    <row r="4504" spans="1:22" x14ac:dyDescent="0.3">
      <c r="A4504">
        <v>4517</v>
      </c>
      <c r="B4504" t="s">
        <v>16</v>
      </c>
      <c r="C4504" t="s">
        <v>21</v>
      </c>
      <c r="D4504">
        <v>4</v>
      </c>
      <c r="E4504">
        <v>3</v>
      </c>
      <c r="F4504">
        <v>4561.46</v>
      </c>
      <c r="G4504">
        <v>9132.51</v>
      </c>
      <c r="H4504">
        <v>3653</v>
      </c>
      <c r="I4504">
        <v>2502.34</v>
      </c>
      <c r="J4504">
        <v>2977.16</v>
      </c>
      <c r="K4504">
        <f>Global_Household_Financial_Dyna[[#This Row],[Total_Household_Income]]-Global_Household_Financial_Dyna[[#This Row],[Estimated_Taxes]]</f>
        <v>5479.51</v>
      </c>
      <c r="L4504" s="1">
        <f>Global_Household_Financial_Dyna[[#This Row],[Monthly_Savings]]/Global_Household_Financial_Dyna[[#This Row],[Net Income]]</f>
        <v>0.54332595432803288</v>
      </c>
      <c r="M4504" s="2">
        <f>Global_Household_Financial_Dyna[[#This Row],[Monthly_Expenses]]/Global_Household_Financial_Dyna[[#This Row],[Net Income]]</f>
        <v>0.45667222069126617</v>
      </c>
      <c r="N4504" t="str">
        <f>IF(Global_Household_Financial_Dyna[[#This Row],[Monthly_Savings]]&lt;0,"High Risk", IF(Global_Household_Financial_Dyna[[#This Row],[Savings Rate%]]&lt;0.1, "Medium", "Safe"))</f>
        <v>Safe</v>
      </c>
      <c r="O4504">
        <f>Global_Household_Financial_Dyna[[#This Row],[Total_Household_Income]]/Global_Household_Financial_Dyna[[#This Row],[Family_Size]]</f>
        <v>2283.1275000000001</v>
      </c>
      <c r="P4504" s="2">
        <f t="shared" si="140"/>
        <v>0.15879799892000862</v>
      </c>
      <c r="Q4504" s="2">
        <f t="shared" si="141"/>
        <v>0.38452795540802426</v>
      </c>
      <c r="R4504" s="2" t="str">
        <f>IF(Global_Household_Financial_Dyna[[#This Row],[Vs country_Average]]&lt;-0.2, "Underperformer", IF(Global_Household_Financial_Dyna[[#This Row],[Vs country_Average]]&gt;0.2, "Outperformer", "Normal"))</f>
        <v>Outperformer</v>
      </c>
      <c r="S45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2977.16</v>
      </c>
      <c r="T45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2977.16</v>
      </c>
      <c r="U45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2977.16</v>
      </c>
      <c r="V45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2977.16</v>
      </c>
    </row>
    <row r="4505" spans="1:22" x14ac:dyDescent="0.3">
      <c r="A4505">
        <v>4518</v>
      </c>
      <c r="B4505" t="s">
        <v>12</v>
      </c>
      <c r="C4505" t="s">
        <v>13</v>
      </c>
      <c r="D4505">
        <v>3</v>
      </c>
      <c r="E4505">
        <v>3</v>
      </c>
      <c r="F4505">
        <v>6891.19</v>
      </c>
      <c r="G4505">
        <v>13725.08</v>
      </c>
      <c r="H4505">
        <v>4117.53</v>
      </c>
      <c r="I4505">
        <v>2113.4499999999998</v>
      </c>
      <c r="J4505">
        <v>7494.11</v>
      </c>
      <c r="K4505">
        <f>Global_Household_Financial_Dyna[[#This Row],[Total_Household_Income]]-Global_Household_Financial_Dyna[[#This Row],[Estimated_Taxes]]</f>
        <v>9607.5499999999993</v>
      </c>
      <c r="L4505" s="1">
        <f>Global_Household_Financial_Dyna[[#This Row],[Monthly_Savings]]/Global_Household_Financial_Dyna[[#This Row],[Net Income]]</f>
        <v>0.7800230027426347</v>
      </c>
      <c r="M4505" s="2">
        <f>Global_Household_Financial_Dyna[[#This Row],[Monthly_Expenses]]/Global_Household_Financial_Dyna[[#This Row],[Net Income]]</f>
        <v>0.2199780381054483</v>
      </c>
      <c r="N4505" t="str">
        <f>IF(Global_Household_Financial_Dyna[[#This Row],[Monthly_Savings]]&lt;0,"High Risk", IF(Global_Household_Financial_Dyna[[#This Row],[Savings Rate%]]&lt;0.1, "Medium", "Safe"))</f>
        <v>Safe</v>
      </c>
      <c r="O4505">
        <f>Global_Household_Financial_Dyna[[#This Row],[Total_Household_Income]]/Global_Household_Financial_Dyna[[#This Row],[Family_Size]]</f>
        <v>4575.0266666666666</v>
      </c>
      <c r="P4505" s="2">
        <f t="shared" si="140"/>
        <v>0.30718716818024266</v>
      </c>
      <c r="Q4505" s="2">
        <f t="shared" si="141"/>
        <v>0.47283583456239203</v>
      </c>
      <c r="R4505" s="2" t="str">
        <f>IF(Global_Household_Financial_Dyna[[#This Row],[Vs country_Average]]&lt;-0.2, "Underperformer", IF(Global_Household_Financial_Dyna[[#This Row],[Vs country_Average]]&gt;0.2, "Outperformer", "Normal"))</f>
        <v>Outperformer</v>
      </c>
      <c r="S45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7494.11</v>
      </c>
      <c r="T45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7494.11</v>
      </c>
      <c r="U45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7494.11</v>
      </c>
      <c r="V45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7494.11</v>
      </c>
    </row>
    <row r="4506" spans="1:22" x14ac:dyDescent="0.3">
      <c r="A4506">
        <v>4519</v>
      </c>
      <c r="B4506" t="s">
        <v>18</v>
      </c>
      <c r="C4506" t="s">
        <v>19</v>
      </c>
      <c r="D4506">
        <v>2</v>
      </c>
      <c r="E4506">
        <v>1</v>
      </c>
      <c r="F4506">
        <v>1514.89</v>
      </c>
      <c r="G4506">
        <v>1514.89</v>
      </c>
      <c r="H4506">
        <v>333.28</v>
      </c>
      <c r="I4506">
        <v>1437.63</v>
      </c>
      <c r="J4506">
        <v>-256.02</v>
      </c>
      <c r="K4506">
        <f>Global_Household_Financial_Dyna[[#This Row],[Total_Household_Income]]-Global_Household_Financial_Dyna[[#This Row],[Estimated_Taxes]]</f>
        <v>1181.6100000000001</v>
      </c>
      <c r="L4506" s="1">
        <f>Global_Household_Financial_Dyna[[#This Row],[Monthly_Savings]]/Global_Household_Financial_Dyna[[#This Row],[Net Income]]</f>
        <v>-0.21667047502983214</v>
      </c>
      <c r="M4506" s="2">
        <f>Global_Household_Financial_Dyna[[#This Row],[Monthly_Expenses]]/Global_Household_Financial_Dyna[[#This Row],[Net Income]]</f>
        <v>1.2166704750298321</v>
      </c>
      <c r="N4506" t="str">
        <f>IF(Global_Household_Financial_Dyna[[#This Row],[Monthly_Savings]]&lt;0,"High Risk", IF(Global_Household_Financial_Dyna[[#This Row],[Savings Rate%]]&lt;0.1, "Medium", "Safe"))</f>
        <v>High Risk</v>
      </c>
      <c r="O4506">
        <f>Global_Household_Financial_Dyna[[#This Row],[Total_Household_Income]]/Global_Household_Financial_Dyna[[#This Row],[Family_Size]]</f>
        <v>757.44500000000005</v>
      </c>
      <c r="P4506" s="2">
        <f t="shared" si="140"/>
        <v>0.32336204947805613</v>
      </c>
      <c r="Q4506" s="2">
        <f t="shared" si="141"/>
        <v>-0.5400325245078883</v>
      </c>
      <c r="R4506" s="2" t="str">
        <f>IF(Global_Household_Financial_Dyna[[#This Row],[Vs country_Average]]&lt;-0.2, "Underperformer", IF(Global_Household_Financial_Dyna[[#This Row],[Vs country_Average]]&gt;0.2, "Outperformer", "Normal"))</f>
        <v>Underperformer</v>
      </c>
      <c r="S45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-184.13849999999996</v>
      </c>
      <c r="T45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-112.25699999999998</v>
      </c>
      <c r="U45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-40.375499999999988</v>
      </c>
      <c r="V45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31.506000000000029</v>
      </c>
    </row>
    <row r="4507" spans="1:22" x14ac:dyDescent="0.3">
      <c r="A4507">
        <v>4520</v>
      </c>
      <c r="B4507" t="s">
        <v>18</v>
      </c>
      <c r="C4507" t="s">
        <v>20</v>
      </c>
      <c r="D4507">
        <v>3</v>
      </c>
      <c r="E4507">
        <v>2</v>
      </c>
      <c r="F4507">
        <v>4950.5</v>
      </c>
      <c r="G4507">
        <v>8095.49</v>
      </c>
      <c r="H4507">
        <v>2185.7800000000002</v>
      </c>
      <c r="I4507">
        <v>2420.9899999999998</v>
      </c>
      <c r="J4507">
        <v>3488.72</v>
      </c>
      <c r="K4507">
        <f>Global_Household_Financial_Dyna[[#This Row],[Total_Household_Income]]-Global_Household_Financial_Dyna[[#This Row],[Estimated_Taxes]]</f>
        <v>5909.7099999999991</v>
      </c>
      <c r="L4507" s="1">
        <f>Global_Household_Financial_Dyna[[#This Row],[Monthly_Savings]]/Global_Household_Financial_Dyna[[#This Row],[Net Income]]</f>
        <v>0.59033692008575722</v>
      </c>
      <c r="M4507" s="2">
        <f>Global_Household_Financial_Dyna[[#This Row],[Monthly_Expenses]]/Global_Household_Financial_Dyna[[#This Row],[Net Income]]</f>
        <v>0.40966307991424283</v>
      </c>
      <c r="N4507" t="str">
        <f>IF(Global_Household_Financial_Dyna[[#This Row],[Monthly_Savings]]&lt;0,"High Risk", IF(Global_Household_Financial_Dyna[[#This Row],[Savings Rate%]]&lt;0.1, "Medium", "Safe"))</f>
        <v>Safe</v>
      </c>
      <c r="O4507">
        <f>Global_Household_Financial_Dyna[[#This Row],[Total_Household_Income]]/Global_Household_Financial_Dyna[[#This Row],[Family_Size]]</f>
        <v>2698.4966666666664</v>
      </c>
      <c r="P4507" s="2">
        <f t="shared" si="140"/>
        <v>0.32336204947805613</v>
      </c>
      <c r="Q4507" s="2">
        <f t="shared" si="141"/>
        <v>0.26697487060770109</v>
      </c>
      <c r="R4507" s="2" t="str">
        <f>IF(Global_Household_Financial_Dyna[[#This Row],[Vs country_Average]]&lt;-0.2, "Underperformer", IF(Global_Household_Financial_Dyna[[#This Row],[Vs country_Average]]&gt;0.2, "Outperformer", "Normal"))</f>
        <v>Outperformer</v>
      </c>
      <c r="S45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3488.72</v>
      </c>
      <c r="T45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3488.72</v>
      </c>
      <c r="U45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3488.72</v>
      </c>
      <c r="V45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3488.72</v>
      </c>
    </row>
    <row r="4508" spans="1:22" x14ac:dyDescent="0.3">
      <c r="A4508">
        <v>4521</v>
      </c>
      <c r="B4508" t="s">
        <v>12</v>
      </c>
      <c r="C4508" t="s">
        <v>13</v>
      </c>
      <c r="D4508">
        <v>1</v>
      </c>
      <c r="E4508">
        <v>1</v>
      </c>
      <c r="F4508">
        <v>3618.93</v>
      </c>
      <c r="G4508">
        <v>3618.93</v>
      </c>
      <c r="H4508">
        <v>904.73</v>
      </c>
      <c r="I4508">
        <v>1410.96</v>
      </c>
      <c r="J4508">
        <v>1303.24</v>
      </c>
      <c r="K4508">
        <f>Global_Household_Financial_Dyna[[#This Row],[Total_Household_Income]]-Global_Household_Financial_Dyna[[#This Row],[Estimated_Taxes]]</f>
        <v>2714.2</v>
      </c>
      <c r="L4508" s="1">
        <f>Global_Household_Financial_Dyna[[#This Row],[Monthly_Savings]]/Global_Household_Financial_Dyna[[#This Row],[Net Income]]</f>
        <v>0.4801562154594356</v>
      </c>
      <c r="M4508" s="2">
        <f>Global_Household_Financial_Dyna[[#This Row],[Monthly_Expenses]]/Global_Household_Financial_Dyna[[#This Row],[Net Income]]</f>
        <v>0.51984378454056446</v>
      </c>
      <c r="N4508" t="str">
        <f>IF(Global_Household_Financial_Dyna[[#This Row],[Monthly_Savings]]&lt;0,"High Risk", IF(Global_Household_Financial_Dyna[[#This Row],[Savings Rate%]]&lt;0.1, "Medium", "Safe"))</f>
        <v>Safe</v>
      </c>
      <c r="O4508">
        <f>Global_Household_Financial_Dyna[[#This Row],[Total_Household_Income]]/Global_Household_Financial_Dyna[[#This Row],[Family_Size]]</f>
        <v>3618.93</v>
      </c>
      <c r="P4508" s="2">
        <f t="shared" si="140"/>
        <v>0.30718716818024266</v>
      </c>
      <c r="Q4508" s="2">
        <f t="shared" si="141"/>
        <v>0.17296904727919293</v>
      </c>
      <c r="R4508" s="2" t="str">
        <f>IF(Global_Household_Financial_Dyna[[#This Row],[Vs country_Average]]&lt;-0.2, "Underperformer", IF(Global_Household_Financial_Dyna[[#This Row],[Vs country_Average]]&gt;0.2, "Outperformer", "Normal"))</f>
        <v>Normal</v>
      </c>
      <c r="S45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1303.24</v>
      </c>
      <c r="T45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1303.24</v>
      </c>
      <c r="U45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1303.24</v>
      </c>
      <c r="V45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1303.24</v>
      </c>
    </row>
    <row r="4509" spans="1:22" x14ac:dyDescent="0.3">
      <c r="A4509">
        <v>4522</v>
      </c>
      <c r="B4509" t="s">
        <v>16</v>
      </c>
      <c r="C4509" t="s">
        <v>17</v>
      </c>
      <c r="D4509">
        <v>2</v>
      </c>
      <c r="E4509">
        <v>2</v>
      </c>
      <c r="F4509">
        <v>3547.74</v>
      </c>
      <c r="G4509">
        <v>5469.74</v>
      </c>
      <c r="H4509">
        <v>1914.41</v>
      </c>
      <c r="I4509">
        <v>2069.11</v>
      </c>
      <c r="J4509">
        <v>1486.22</v>
      </c>
      <c r="K4509">
        <f>Global_Household_Financial_Dyna[[#This Row],[Total_Household_Income]]-Global_Household_Financial_Dyna[[#This Row],[Estimated_Taxes]]</f>
        <v>3555.33</v>
      </c>
      <c r="L4509" s="1">
        <f>Global_Household_Financial_Dyna[[#This Row],[Monthly_Savings]]/Global_Household_Financial_Dyna[[#This Row],[Net Income]]</f>
        <v>0.41802589351762004</v>
      </c>
      <c r="M4509" s="2">
        <f>Global_Household_Financial_Dyna[[#This Row],[Monthly_Expenses]]/Global_Household_Financial_Dyna[[#This Row],[Net Income]]</f>
        <v>0.58197410648238002</v>
      </c>
      <c r="N4509" t="str">
        <f>IF(Global_Household_Financial_Dyna[[#This Row],[Monthly_Savings]]&lt;0,"High Risk", IF(Global_Household_Financial_Dyna[[#This Row],[Savings Rate%]]&lt;0.1, "Medium", "Safe"))</f>
        <v>Safe</v>
      </c>
      <c r="O4509">
        <f>Global_Household_Financial_Dyna[[#This Row],[Total_Household_Income]]/Global_Household_Financial_Dyna[[#This Row],[Family_Size]]</f>
        <v>2734.87</v>
      </c>
      <c r="P4509" s="2">
        <f t="shared" si="140"/>
        <v>0.15879799892000862</v>
      </c>
      <c r="Q4509" s="2">
        <f t="shared" si="141"/>
        <v>0.25922789459761142</v>
      </c>
      <c r="R4509" s="2" t="str">
        <f>IF(Global_Household_Financial_Dyna[[#This Row],[Vs country_Average]]&lt;-0.2, "Underperformer", IF(Global_Household_Financial_Dyna[[#This Row],[Vs country_Average]]&gt;0.2, "Outperformer", "Normal"))</f>
        <v>Outperformer</v>
      </c>
      <c r="S45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1486.22</v>
      </c>
      <c r="T45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1486.22</v>
      </c>
      <c r="U45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1486.22</v>
      </c>
      <c r="V45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1486.22</v>
      </c>
    </row>
    <row r="4510" spans="1:22" x14ac:dyDescent="0.3">
      <c r="A4510">
        <v>4523</v>
      </c>
      <c r="B4510" t="s">
        <v>12</v>
      </c>
      <c r="C4510" t="s">
        <v>13</v>
      </c>
      <c r="D4510">
        <v>4</v>
      </c>
      <c r="E4510">
        <v>2</v>
      </c>
      <c r="F4510">
        <v>2835.39</v>
      </c>
      <c r="G4510">
        <v>4324.5600000000004</v>
      </c>
      <c r="H4510">
        <v>1081.1400000000001</v>
      </c>
      <c r="I4510">
        <v>2241.3000000000002</v>
      </c>
      <c r="J4510">
        <v>1002.12</v>
      </c>
      <c r="K4510">
        <f>Global_Household_Financial_Dyna[[#This Row],[Total_Household_Income]]-Global_Household_Financial_Dyna[[#This Row],[Estimated_Taxes]]</f>
        <v>3243.42</v>
      </c>
      <c r="L4510" s="1">
        <f>Global_Household_Financial_Dyna[[#This Row],[Monthly_Savings]]/Global_Household_Financial_Dyna[[#This Row],[Net Income]]</f>
        <v>0.30897016112621861</v>
      </c>
      <c r="M4510" s="2">
        <f>Global_Household_Financial_Dyna[[#This Row],[Monthly_Expenses]]/Global_Household_Financial_Dyna[[#This Row],[Net Income]]</f>
        <v>0.69102983887378144</v>
      </c>
      <c r="N4510" t="str">
        <f>IF(Global_Household_Financial_Dyna[[#This Row],[Monthly_Savings]]&lt;0,"High Risk", IF(Global_Household_Financial_Dyna[[#This Row],[Savings Rate%]]&lt;0.1, "Medium", "Safe"))</f>
        <v>Safe</v>
      </c>
      <c r="O4510">
        <f>Global_Household_Financial_Dyna[[#This Row],[Total_Household_Income]]/Global_Household_Financial_Dyna[[#This Row],[Family_Size]]</f>
        <v>1081.1400000000001</v>
      </c>
      <c r="P4510" s="2">
        <f t="shared" si="140"/>
        <v>0.30718716818024266</v>
      </c>
      <c r="Q4510" s="2">
        <f t="shared" si="141"/>
        <v>1.7829929459759475E-3</v>
      </c>
      <c r="R4510" s="2" t="str">
        <f>IF(Global_Household_Financial_Dyna[[#This Row],[Vs country_Average]]&lt;-0.2, "Underperformer", IF(Global_Household_Financial_Dyna[[#This Row],[Vs country_Average]]&gt;0.2, "Outperformer", "Normal"))</f>
        <v>Normal</v>
      </c>
      <c r="S45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1002.12</v>
      </c>
      <c r="T45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1002.12</v>
      </c>
      <c r="U45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1002.12</v>
      </c>
      <c r="V45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1002.12</v>
      </c>
    </row>
    <row r="4511" spans="1:22" x14ac:dyDescent="0.3">
      <c r="A4511">
        <v>4524</v>
      </c>
      <c r="B4511" t="s">
        <v>16</v>
      </c>
      <c r="C4511" t="s">
        <v>21</v>
      </c>
      <c r="D4511">
        <v>8</v>
      </c>
      <c r="E4511">
        <v>3</v>
      </c>
      <c r="F4511">
        <v>3285.93</v>
      </c>
      <c r="G4511">
        <v>8210.98</v>
      </c>
      <c r="H4511">
        <v>3284.39</v>
      </c>
      <c r="I4511">
        <v>3798.67</v>
      </c>
      <c r="J4511">
        <v>1127.92</v>
      </c>
      <c r="K4511">
        <f>Global_Household_Financial_Dyna[[#This Row],[Total_Household_Income]]-Global_Household_Financial_Dyna[[#This Row],[Estimated_Taxes]]</f>
        <v>4926.59</v>
      </c>
      <c r="L4511" s="1">
        <f>Global_Household_Financial_Dyna[[#This Row],[Monthly_Savings]]/Global_Household_Financial_Dyna[[#This Row],[Net Income]]</f>
        <v>0.22894537601058745</v>
      </c>
      <c r="M4511" s="2">
        <f>Global_Household_Financial_Dyna[[#This Row],[Monthly_Expenses]]/Global_Household_Financial_Dyna[[#This Row],[Net Income]]</f>
        <v>0.7710546239894126</v>
      </c>
      <c r="N4511" t="str">
        <f>IF(Global_Household_Financial_Dyna[[#This Row],[Monthly_Savings]]&lt;0,"High Risk", IF(Global_Household_Financial_Dyna[[#This Row],[Savings Rate%]]&lt;0.1, "Medium", "Safe"))</f>
        <v>Safe</v>
      </c>
      <c r="O4511">
        <f>Global_Household_Financial_Dyna[[#This Row],[Total_Household_Income]]/Global_Household_Financial_Dyna[[#This Row],[Family_Size]]</f>
        <v>1026.3724999999999</v>
      </c>
      <c r="P4511" s="2">
        <f t="shared" si="140"/>
        <v>0.15879799892000862</v>
      </c>
      <c r="Q4511" s="2">
        <f t="shared" si="141"/>
        <v>7.0147377090578833E-2</v>
      </c>
      <c r="R4511" s="2" t="str">
        <f>IF(Global_Household_Financial_Dyna[[#This Row],[Vs country_Average]]&lt;-0.2, "Underperformer", IF(Global_Household_Financial_Dyna[[#This Row],[Vs country_Average]]&gt;0.2, "Outperformer", "Normal"))</f>
        <v>Normal</v>
      </c>
      <c r="S45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1127.92</v>
      </c>
      <c r="T45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1127.92</v>
      </c>
      <c r="U45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1127.92</v>
      </c>
      <c r="V45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1127.92</v>
      </c>
    </row>
    <row r="4512" spans="1:22" x14ac:dyDescent="0.3">
      <c r="A4512">
        <v>4525</v>
      </c>
      <c r="B4512" t="s">
        <v>14</v>
      </c>
      <c r="C4512" t="s">
        <v>15</v>
      </c>
      <c r="D4512">
        <v>6</v>
      </c>
      <c r="E4512">
        <v>2</v>
      </c>
      <c r="F4512">
        <v>517.5</v>
      </c>
      <c r="G4512">
        <v>780.58</v>
      </c>
      <c r="H4512">
        <v>117.09</v>
      </c>
      <c r="I4512">
        <v>740.77</v>
      </c>
      <c r="J4512">
        <v>-77.28</v>
      </c>
      <c r="K4512">
        <f>Global_Household_Financial_Dyna[[#This Row],[Total_Household_Income]]-Global_Household_Financial_Dyna[[#This Row],[Estimated_Taxes]]</f>
        <v>663.49</v>
      </c>
      <c r="L4512" s="1">
        <f>Global_Household_Financial_Dyna[[#This Row],[Monthly_Savings]]/Global_Household_Financial_Dyna[[#This Row],[Net Income]]</f>
        <v>-0.11647500339115888</v>
      </c>
      <c r="M4512" s="2">
        <f>Global_Household_Financial_Dyna[[#This Row],[Monthly_Expenses]]/Global_Household_Financial_Dyna[[#This Row],[Net Income]]</f>
        <v>1.1164750033911588</v>
      </c>
      <c r="N4512" t="str">
        <f>IF(Global_Household_Financial_Dyna[[#This Row],[Monthly_Savings]]&lt;0,"High Risk", IF(Global_Household_Financial_Dyna[[#This Row],[Savings Rate%]]&lt;0.1, "Medium", "Safe"))</f>
        <v>High Risk</v>
      </c>
      <c r="O4512">
        <f>Global_Household_Financial_Dyna[[#This Row],[Total_Household_Income]]/Global_Household_Financial_Dyna[[#This Row],[Family_Size]]</f>
        <v>130.09666666666666</v>
      </c>
      <c r="P4512" s="2">
        <f t="shared" si="140"/>
        <v>0.39788995363055785</v>
      </c>
      <c r="Q4512" s="2">
        <f t="shared" si="141"/>
        <v>-0.5143649570217167</v>
      </c>
      <c r="R4512" s="2" t="str">
        <f>IF(Global_Household_Financial_Dyna[[#This Row],[Vs country_Average]]&lt;-0.2, "Underperformer", IF(Global_Household_Financial_Dyna[[#This Row],[Vs country_Average]]&gt;0.2, "Outperformer", "Normal"))</f>
        <v>Underperformer</v>
      </c>
      <c r="S45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-40.241500000000002</v>
      </c>
      <c r="T45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-3.203000000000003</v>
      </c>
      <c r="U45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33.835499999999982</v>
      </c>
      <c r="V45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70.873999999999995</v>
      </c>
    </row>
    <row r="4513" spans="1:22" x14ac:dyDescent="0.3">
      <c r="A4513">
        <v>4526</v>
      </c>
      <c r="B4513" t="s">
        <v>10</v>
      </c>
      <c r="C4513" t="s">
        <v>11</v>
      </c>
      <c r="D4513">
        <v>6</v>
      </c>
      <c r="E4513">
        <v>3</v>
      </c>
      <c r="F4513">
        <v>436.79</v>
      </c>
      <c r="G4513">
        <v>956.42</v>
      </c>
      <c r="H4513">
        <v>95.64</v>
      </c>
      <c r="I4513">
        <v>779.33</v>
      </c>
      <c r="J4513">
        <v>81.45</v>
      </c>
      <c r="K4513">
        <f>Global_Household_Financial_Dyna[[#This Row],[Total_Household_Income]]-Global_Household_Financial_Dyna[[#This Row],[Estimated_Taxes]]</f>
        <v>860.78</v>
      </c>
      <c r="L4513" s="1">
        <f>Global_Household_Financial_Dyna[[#This Row],[Monthly_Savings]]/Global_Household_Financial_Dyna[[#This Row],[Net Income]]</f>
        <v>9.4623481028834319E-2</v>
      </c>
      <c r="M4513" s="2">
        <f>Global_Household_Financial_Dyna[[#This Row],[Monthly_Expenses]]/Global_Household_Financial_Dyna[[#This Row],[Net Income]]</f>
        <v>0.90537651897116578</v>
      </c>
      <c r="N4513" t="str">
        <f>IF(Global_Household_Financial_Dyna[[#This Row],[Monthly_Savings]]&lt;0,"High Risk", IF(Global_Household_Financial_Dyna[[#This Row],[Savings Rate%]]&lt;0.1, "Medium", "Safe"))</f>
        <v>Medium</v>
      </c>
      <c r="O4513">
        <f>Global_Household_Financial_Dyna[[#This Row],[Total_Household_Income]]/Global_Household_Financial_Dyna[[#This Row],[Family_Size]]</f>
        <v>159.40333333333334</v>
      </c>
      <c r="P4513" s="2">
        <f t="shared" si="140"/>
        <v>0.42077341556833553</v>
      </c>
      <c r="Q4513" s="2">
        <f t="shared" si="141"/>
        <v>-0.3261499345395012</v>
      </c>
      <c r="R4513" s="2" t="str">
        <f>IF(Global_Household_Financial_Dyna[[#This Row],[Vs country_Average]]&lt;-0.2, "Underperformer", IF(Global_Household_Financial_Dyna[[#This Row],[Vs country_Average]]&gt;0.2, "Outperformer", "Normal"))</f>
        <v>Underperformer</v>
      </c>
      <c r="S45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81.45</v>
      </c>
      <c r="T45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81.45</v>
      </c>
      <c r="U45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81.45</v>
      </c>
      <c r="V45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81.45</v>
      </c>
    </row>
    <row r="4514" spans="1:22" x14ac:dyDescent="0.3">
      <c r="A4514">
        <v>4527</v>
      </c>
      <c r="B4514" t="s">
        <v>14</v>
      </c>
      <c r="C4514" t="s">
        <v>15</v>
      </c>
      <c r="D4514">
        <v>7</v>
      </c>
      <c r="E4514">
        <v>1</v>
      </c>
      <c r="F4514">
        <v>1000.76</v>
      </c>
      <c r="G4514">
        <v>1000.76</v>
      </c>
      <c r="H4514">
        <v>150.11000000000001</v>
      </c>
      <c r="I4514">
        <v>949.73</v>
      </c>
      <c r="J4514">
        <v>-99.08</v>
      </c>
      <c r="K4514">
        <f>Global_Household_Financial_Dyna[[#This Row],[Total_Household_Income]]-Global_Household_Financial_Dyna[[#This Row],[Estimated_Taxes]]</f>
        <v>850.65</v>
      </c>
      <c r="L4514" s="1">
        <f>Global_Household_Financial_Dyna[[#This Row],[Monthly_Savings]]/Global_Household_Financial_Dyna[[#This Row],[Net Income]]</f>
        <v>-0.11647563627814024</v>
      </c>
      <c r="M4514" s="2">
        <f>Global_Household_Financial_Dyna[[#This Row],[Monthly_Expenses]]/Global_Household_Financial_Dyna[[#This Row],[Net Income]]</f>
        <v>1.1164756362781403</v>
      </c>
      <c r="N4514" t="str">
        <f>IF(Global_Household_Financial_Dyna[[#This Row],[Monthly_Savings]]&lt;0,"High Risk", IF(Global_Household_Financial_Dyna[[#This Row],[Savings Rate%]]&lt;0.1, "Medium", "Safe"))</f>
        <v>High Risk</v>
      </c>
      <c r="O4514">
        <f>Global_Household_Financial_Dyna[[#This Row],[Total_Household_Income]]/Global_Household_Financial_Dyna[[#This Row],[Family_Size]]</f>
        <v>142.96571428571428</v>
      </c>
      <c r="P4514" s="2">
        <f t="shared" si="140"/>
        <v>0.39788995363055785</v>
      </c>
      <c r="Q4514" s="2">
        <f t="shared" si="141"/>
        <v>-0.51436558990869807</v>
      </c>
      <c r="R4514" s="2" t="str">
        <f>IF(Global_Household_Financial_Dyna[[#This Row],[Vs country_Average]]&lt;-0.2, "Underperformer", IF(Global_Household_Financial_Dyna[[#This Row],[Vs country_Average]]&gt;0.2, "Outperformer", "Normal"))</f>
        <v>Underperformer</v>
      </c>
      <c r="S45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-51.593499999999992</v>
      </c>
      <c r="T45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-4.1069999999999993</v>
      </c>
      <c r="U45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43.379499999999993</v>
      </c>
      <c r="V45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90.866</v>
      </c>
    </row>
    <row r="4515" spans="1:22" x14ac:dyDescent="0.3">
      <c r="A4515">
        <v>4528</v>
      </c>
      <c r="B4515" t="s">
        <v>12</v>
      </c>
      <c r="C4515" t="s">
        <v>13</v>
      </c>
      <c r="D4515">
        <v>8</v>
      </c>
      <c r="E4515">
        <v>3</v>
      </c>
      <c r="F4515">
        <v>2910.93</v>
      </c>
      <c r="G4515">
        <v>6703.25</v>
      </c>
      <c r="H4515">
        <v>1675.81</v>
      </c>
      <c r="I4515">
        <v>4216.55</v>
      </c>
      <c r="J4515">
        <v>810.89</v>
      </c>
      <c r="K4515">
        <f>Global_Household_Financial_Dyna[[#This Row],[Total_Household_Income]]-Global_Household_Financial_Dyna[[#This Row],[Estimated_Taxes]]</f>
        <v>5027.4400000000005</v>
      </c>
      <c r="L4515" s="1">
        <f>Global_Household_Financial_Dyna[[#This Row],[Monthly_Savings]]/Global_Household_Financial_Dyna[[#This Row],[Net Income]]</f>
        <v>0.1612928249765288</v>
      </c>
      <c r="M4515" s="2">
        <f>Global_Household_Financial_Dyna[[#This Row],[Monthly_Expenses]]/Global_Household_Financial_Dyna[[#This Row],[Net Income]]</f>
        <v>0.83870717502347114</v>
      </c>
      <c r="N4515" t="str">
        <f>IF(Global_Household_Financial_Dyna[[#This Row],[Monthly_Savings]]&lt;0,"High Risk", IF(Global_Household_Financial_Dyna[[#This Row],[Savings Rate%]]&lt;0.1, "Medium", "Safe"))</f>
        <v>Safe</v>
      </c>
      <c r="O4515">
        <f>Global_Household_Financial_Dyna[[#This Row],[Total_Household_Income]]/Global_Household_Financial_Dyna[[#This Row],[Family_Size]]</f>
        <v>837.90625</v>
      </c>
      <c r="P4515" s="2">
        <f t="shared" si="140"/>
        <v>0.30718716818024266</v>
      </c>
      <c r="Q4515" s="2">
        <f t="shared" si="141"/>
        <v>-0.14589434320371386</v>
      </c>
      <c r="R4515" s="2" t="str">
        <f>IF(Global_Household_Financial_Dyna[[#This Row],[Vs country_Average]]&lt;-0.2, "Underperformer", IF(Global_Household_Financial_Dyna[[#This Row],[Vs country_Average]]&gt;0.2, "Outperformer", "Normal"))</f>
        <v>Normal</v>
      </c>
      <c r="S45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810.89</v>
      </c>
      <c r="T45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810.89</v>
      </c>
      <c r="U45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810.89</v>
      </c>
      <c r="V45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810.89</v>
      </c>
    </row>
    <row r="4516" spans="1:22" x14ac:dyDescent="0.3">
      <c r="A4516">
        <v>4529</v>
      </c>
      <c r="B4516" t="s">
        <v>16</v>
      </c>
      <c r="C4516" t="s">
        <v>21</v>
      </c>
      <c r="D4516">
        <v>5</v>
      </c>
      <c r="E4516">
        <v>2</v>
      </c>
      <c r="F4516">
        <v>2450.5300000000002</v>
      </c>
      <c r="G4516">
        <v>3770.7</v>
      </c>
      <c r="H4516">
        <v>1319.74</v>
      </c>
      <c r="I4516">
        <v>2707.2</v>
      </c>
      <c r="J4516">
        <v>-256.25</v>
      </c>
      <c r="K4516">
        <f>Global_Household_Financial_Dyna[[#This Row],[Total_Household_Income]]-Global_Household_Financial_Dyna[[#This Row],[Estimated_Taxes]]</f>
        <v>2450.96</v>
      </c>
      <c r="L4516" s="1">
        <f>Global_Household_Financial_Dyna[[#This Row],[Monthly_Savings]]/Global_Household_Financial_Dyna[[#This Row],[Net Income]]</f>
        <v>-0.10455086986323726</v>
      </c>
      <c r="M4516" s="2">
        <f>Global_Household_Financial_Dyna[[#This Row],[Monthly_Expenses]]/Global_Household_Financial_Dyna[[#This Row],[Net Income]]</f>
        <v>1.1045467898292913</v>
      </c>
      <c r="N4516" t="str">
        <f>IF(Global_Household_Financial_Dyna[[#This Row],[Monthly_Savings]]&lt;0,"High Risk", IF(Global_Household_Financial_Dyna[[#This Row],[Savings Rate%]]&lt;0.1, "Medium", "Safe"))</f>
        <v>High Risk</v>
      </c>
      <c r="O4516">
        <f>Global_Household_Financial_Dyna[[#This Row],[Total_Household_Income]]/Global_Household_Financial_Dyna[[#This Row],[Family_Size]]</f>
        <v>754.14</v>
      </c>
      <c r="P4516" s="2">
        <f t="shared" si="140"/>
        <v>0.15879799892000862</v>
      </c>
      <c r="Q4516" s="2">
        <f t="shared" si="141"/>
        <v>-0.26334886878324587</v>
      </c>
      <c r="R4516" s="2" t="str">
        <f>IF(Global_Household_Financial_Dyna[[#This Row],[Vs country_Average]]&lt;-0.2, "Underperformer", IF(Global_Household_Financial_Dyna[[#This Row],[Vs country_Average]]&gt;0.2, "Outperformer", "Normal"))</f>
        <v>Underperformer</v>
      </c>
      <c r="S45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-120.89000000000001</v>
      </c>
      <c r="T45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14.470000000000027</v>
      </c>
      <c r="U45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149.82999999999998</v>
      </c>
      <c r="V45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285.19000000000005</v>
      </c>
    </row>
    <row r="4517" spans="1:22" x14ac:dyDescent="0.3">
      <c r="A4517">
        <v>4530</v>
      </c>
      <c r="B4517" t="s">
        <v>18</v>
      </c>
      <c r="C4517" t="s">
        <v>20</v>
      </c>
      <c r="D4517">
        <v>7</v>
      </c>
      <c r="E4517">
        <v>3</v>
      </c>
      <c r="F4517">
        <v>2339.98</v>
      </c>
      <c r="G4517">
        <v>5084.46</v>
      </c>
      <c r="H4517">
        <v>1118.58</v>
      </c>
      <c r="I4517">
        <v>4655.67</v>
      </c>
      <c r="J4517">
        <v>-689.79</v>
      </c>
      <c r="K4517">
        <f>Global_Household_Financial_Dyna[[#This Row],[Total_Household_Income]]-Global_Household_Financial_Dyna[[#This Row],[Estimated_Taxes]]</f>
        <v>3965.88</v>
      </c>
      <c r="L4517" s="1">
        <f>Global_Household_Financial_Dyna[[#This Row],[Monthly_Savings]]/Global_Household_Financial_Dyna[[#This Row],[Net Income]]</f>
        <v>-0.17393113256074313</v>
      </c>
      <c r="M4517" s="2">
        <f>Global_Household_Financial_Dyna[[#This Row],[Monthly_Expenses]]/Global_Household_Financial_Dyna[[#This Row],[Net Income]]</f>
        <v>1.1739311325607431</v>
      </c>
      <c r="N4517" t="str">
        <f>IF(Global_Household_Financial_Dyna[[#This Row],[Monthly_Savings]]&lt;0,"High Risk", IF(Global_Household_Financial_Dyna[[#This Row],[Savings Rate%]]&lt;0.1, "Medium", "Safe"))</f>
        <v>High Risk</v>
      </c>
      <c r="O4517">
        <f>Global_Household_Financial_Dyna[[#This Row],[Total_Household_Income]]/Global_Household_Financial_Dyna[[#This Row],[Family_Size]]</f>
        <v>726.35142857142853</v>
      </c>
      <c r="P4517" s="2">
        <f t="shared" si="140"/>
        <v>0.32336204947805613</v>
      </c>
      <c r="Q4517" s="2">
        <f t="shared" si="141"/>
        <v>-0.49729318203879924</v>
      </c>
      <c r="R4517" s="2" t="str">
        <f>IF(Global_Household_Financial_Dyna[[#This Row],[Vs country_Average]]&lt;-0.2, "Underperformer", IF(Global_Household_Financial_Dyna[[#This Row],[Vs country_Average]]&gt;0.2, "Outperformer", "Normal"))</f>
        <v>Underperformer</v>
      </c>
      <c r="S45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-457.00649999999996</v>
      </c>
      <c r="T45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-224.2229999999999</v>
      </c>
      <c r="U45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8.5605000000000473</v>
      </c>
      <c r="V45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241.34400000000016</v>
      </c>
    </row>
    <row r="4518" spans="1:22" x14ac:dyDescent="0.3">
      <c r="A4518">
        <v>4531</v>
      </c>
      <c r="B4518" t="s">
        <v>10</v>
      </c>
      <c r="C4518" t="s">
        <v>22</v>
      </c>
      <c r="D4518">
        <v>2</v>
      </c>
      <c r="E4518">
        <v>1</v>
      </c>
      <c r="F4518">
        <v>961.59</v>
      </c>
      <c r="G4518">
        <v>961.59</v>
      </c>
      <c r="H4518">
        <v>96.16</v>
      </c>
      <c r="I4518">
        <v>472.76</v>
      </c>
      <c r="J4518">
        <v>392.67</v>
      </c>
      <c r="K4518">
        <f>Global_Household_Financial_Dyna[[#This Row],[Total_Household_Income]]-Global_Household_Financial_Dyna[[#This Row],[Estimated_Taxes]]</f>
        <v>865.43000000000006</v>
      </c>
      <c r="L4518" s="1">
        <f>Global_Household_Financial_Dyna[[#This Row],[Monthly_Savings]]/Global_Household_Financial_Dyna[[#This Row],[Net Income]]</f>
        <v>0.45372820447638745</v>
      </c>
      <c r="M4518" s="2">
        <f>Global_Household_Financial_Dyna[[#This Row],[Monthly_Expenses]]/Global_Household_Financial_Dyna[[#This Row],[Net Income]]</f>
        <v>0.54627179552361249</v>
      </c>
      <c r="N4518" t="str">
        <f>IF(Global_Household_Financial_Dyna[[#This Row],[Monthly_Savings]]&lt;0,"High Risk", IF(Global_Household_Financial_Dyna[[#This Row],[Savings Rate%]]&lt;0.1, "Medium", "Safe"))</f>
        <v>Safe</v>
      </c>
      <c r="O4518">
        <f>Global_Household_Financial_Dyna[[#This Row],[Total_Household_Income]]/Global_Household_Financial_Dyna[[#This Row],[Family_Size]]</f>
        <v>480.79500000000002</v>
      </c>
      <c r="P4518" s="2">
        <f t="shared" si="140"/>
        <v>0.42077341556833553</v>
      </c>
      <c r="Q4518" s="2">
        <f t="shared" si="141"/>
        <v>3.2954788908051924E-2</v>
      </c>
      <c r="R4518" s="2" t="str">
        <f>IF(Global_Household_Financial_Dyna[[#This Row],[Vs country_Average]]&lt;-0.2, "Underperformer", IF(Global_Household_Financial_Dyna[[#This Row],[Vs country_Average]]&gt;0.2, "Outperformer", "Normal"))</f>
        <v>Normal</v>
      </c>
      <c r="S45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392.67</v>
      </c>
      <c r="T45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392.67</v>
      </c>
      <c r="U45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392.67</v>
      </c>
      <c r="V45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392.67</v>
      </c>
    </row>
    <row r="4519" spans="1:22" x14ac:dyDescent="0.3">
      <c r="A4519">
        <v>4532</v>
      </c>
      <c r="B4519" t="s">
        <v>18</v>
      </c>
      <c r="C4519" t="s">
        <v>20</v>
      </c>
      <c r="D4519">
        <v>4</v>
      </c>
      <c r="E4519">
        <v>2</v>
      </c>
      <c r="F4519">
        <v>2793.53</v>
      </c>
      <c r="G4519">
        <v>4259.8999999999996</v>
      </c>
      <c r="H4519">
        <v>937.18</v>
      </c>
      <c r="I4519">
        <v>2295.5500000000002</v>
      </c>
      <c r="J4519">
        <v>1027.17</v>
      </c>
      <c r="K4519">
        <f>Global_Household_Financial_Dyna[[#This Row],[Total_Household_Income]]-Global_Household_Financial_Dyna[[#This Row],[Estimated_Taxes]]</f>
        <v>3322.72</v>
      </c>
      <c r="L4519" s="1">
        <f>Global_Household_Financial_Dyna[[#This Row],[Monthly_Savings]]/Global_Household_Financial_Dyna[[#This Row],[Net Income]]</f>
        <v>0.30913528675302165</v>
      </c>
      <c r="M4519" s="2">
        <f>Global_Household_Financial_Dyna[[#This Row],[Monthly_Expenses]]/Global_Household_Financial_Dyna[[#This Row],[Net Income]]</f>
        <v>0.69086471324697851</v>
      </c>
      <c r="N4519" t="str">
        <f>IF(Global_Household_Financial_Dyna[[#This Row],[Monthly_Savings]]&lt;0,"High Risk", IF(Global_Household_Financial_Dyna[[#This Row],[Savings Rate%]]&lt;0.1, "Medium", "Safe"))</f>
        <v>Safe</v>
      </c>
      <c r="O4519">
        <f>Global_Household_Financial_Dyna[[#This Row],[Total_Household_Income]]/Global_Household_Financial_Dyna[[#This Row],[Family_Size]]</f>
        <v>1064.9749999999999</v>
      </c>
      <c r="P4519" s="2">
        <f t="shared" si="140"/>
        <v>0.32336204947805613</v>
      </c>
      <c r="Q4519" s="2">
        <f t="shared" si="141"/>
        <v>-1.4226762725034481E-2</v>
      </c>
      <c r="R4519" s="2" t="str">
        <f>IF(Global_Household_Financial_Dyna[[#This Row],[Vs country_Average]]&lt;-0.2, "Underperformer", IF(Global_Household_Financial_Dyna[[#This Row],[Vs country_Average]]&gt;0.2, "Outperformer", "Normal"))</f>
        <v>Normal</v>
      </c>
      <c r="S45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1027.17</v>
      </c>
      <c r="T45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1027.17</v>
      </c>
      <c r="U45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1027.17</v>
      </c>
      <c r="V45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1027.17</v>
      </c>
    </row>
    <row r="4520" spans="1:22" x14ac:dyDescent="0.3">
      <c r="A4520">
        <v>4533</v>
      </c>
      <c r="B4520" t="s">
        <v>18</v>
      </c>
      <c r="C4520" t="s">
        <v>19</v>
      </c>
      <c r="D4520">
        <v>2</v>
      </c>
      <c r="E4520">
        <v>1</v>
      </c>
      <c r="F4520">
        <v>4658.26</v>
      </c>
      <c r="G4520">
        <v>4658.26</v>
      </c>
      <c r="H4520">
        <v>1024.82</v>
      </c>
      <c r="I4520">
        <v>1856.61</v>
      </c>
      <c r="J4520">
        <v>1776.83</v>
      </c>
      <c r="K4520">
        <f>Global_Household_Financial_Dyna[[#This Row],[Total_Household_Income]]-Global_Household_Financial_Dyna[[#This Row],[Estimated_Taxes]]</f>
        <v>3633.4400000000005</v>
      </c>
      <c r="L4520" s="1">
        <f>Global_Household_Financial_Dyna[[#This Row],[Monthly_Savings]]/Global_Household_Financial_Dyna[[#This Row],[Net Income]]</f>
        <v>0.48902142322427222</v>
      </c>
      <c r="M4520" s="2">
        <f>Global_Household_Financial_Dyna[[#This Row],[Monthly_Expenses]]/Global_Household_Financial_Dyna[[#This Row],[Net Income]]</f>
        <v>0.51097857677572756</v>
      </c>
      <c r="N4520" t="str">
        <f>IF(Global_Household_Financial_Dyna[[#This Row],[Monthly_Savings]]&lt;0,"High Risk", IF(Global_Household_Financial_Dyna[[#This Row],[Savings Rate%]]&lt;0.1, "Medium", "Safe"))</f>
        <v>Safe</v>
      </c>
      <c r="O4520">
        <f>Global_Household_Financial_Dyna[[#This Row],[Total_Household_Income]]/Global_Household_Financial_Dyna[[#This Row],[Family_Size]]</f>
        <v>2329.13</v>
      </c>
      <c r="P4520" s="2">
        <f t="shared" si="140"/>
        <v>0.32336204947805613</v>
      </c>
      <c r="Q4520" s="2">
        <f t="shared" si="141"/>
        <v>0.16565937374621609</v>
      </c>
      <c r="R4520" s="2" t="str">
        <f>IF(Global_Household_Financial_Dyna[[#This Row],[Vs country_Average]]&lt;-0.2, "Underperformer", IF(Global_Household_Financial_Dyna[[#This Row],[Vs country_Average]]&gt;0.2, "Outperformer", "Normal"))</f>
        <v>Normal</v>
      </c>
      <c r="S45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1776.83</v>
      </c>
      <c r="T45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1776.83</v>
      </c>
      <c r="U45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1776.83</v>
      </c>
      <c r="V45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1776.83</v>
      </c>
    </row>
    <row r="4521" spans="1:22" x14ac:dyDescent="0.3">
      <c r="A4521">
        <v>4534</v>
      </c>
      <c r="B4521" t="s">
        <v>10</v>
      </c>
      <c r="C4521" t="s">
        <v>22</v>
      </c>
      <c r="D4521">
        <v>2</v>
      </c>
      <c r="E4521">
        <v>2</v>
      </c>
      <c r="F4521">
        <v>1352.14</v>
      </c>
      <c r="G4521">
        <v>1971.21</v>
      </c>
      <c r="H4521">
        <v>197.12</v>
      </c>
      <c r="I4521">
        <v>322.29000000000002</v>
      </c>
      <c r="J4521">
        <v>1451.8</v>
      </c>
      <c r="K4521">
        <f>Global_Household_Financial_Dyna[[#This Row],[Total_Household_Income]]-Global_Household_Financial_Dyna[[#This Row],[Estimated_Taxes]]</f>
        <v>1774.0900000000001</v>
      </c>
      <c r="L4521" s="1">
        <f>Global_Household_Financial_Dyna[[#This Row],[Monthly_Savings]]/Global_Household_Financial_Dyna[[#This Row],[Net Income]]</f>
        <v>0.81833503373560523</v>
      </c>
      <c r="M4521" s="2">
        <f>Global_Household_Financial_Dyna[[#This Row],[Monthly_Expenses]]/Global_Household_Financial_Dyna[[#This Row],[Net Income]]</f>
        <v>0.18166496626439471</v>
      </c>
      <c r="N4521" t="str">
        <f>IF(Global_Household_Financial_Dyna[[#This Row],[Monthly_Savings]]&lt;0,"High Risk", IF(Global_Household_Financial_Dyna[[#This Row],[Savings Rate%]]&lt;0.1, "Medium", "Safe"))</f>
        <v>Safe</v>
      </c>
      <c r="O4521">
        <f>Global_Household_Financial_Dyna[[#This Row],[Total_Household_Income]]/Global_Household_Financial_Dyna[[#This Row],[Family_Size]]</f>
        <v>985.60500000000002</v>
      </c>
      <c r="P4521" s="2">
        <f t="shared" si="140"/>
        <v>0.42077341556833553</v>
      </c>
      <c r="Q4521" s="2">
        <f t="shared" si="141"/>
        <v>0.3975616181672697</v>
      </c>
      <c r="R4521" s="2" t="str">
        <f>IF(Global_Household_Financial_Dyna[[#This Row],[Vs country_Average]]&lt;-0.2, "Underperformer", IF(Global_Household_Financial_Dyna[[#This Row],[Vs country_Average]]&gt;0.2, "Outperformer", "Normal"))</f>
        <v>Outperformer</v>
      </c>
      <c r="S45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1451.8</v>
      </c>
      <c r="T45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1451.8</v>
      </c>
      <c r="U45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1451.8</v>
      </c>
      <c r="V45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1451.8</v>
      </c>
    </row>
    <row r="4522" spans="1:22" x14ac:dyDescent="0.3">
      <c r="A4522">
        <v>4535</v>
      </c>
      <c r="B4522" t="s">
        <v>16</v>
      </c>
      <c r="C4522" t="s">
        <v>17</v>
      </c>
      <c r="D4522">
        <v>6</v>
      </c>
      <c r="E4522">
        <v>3</v>
      </c>
      <c r="F4522">
        <v>2788.66</v>
      </c>
      <c r="G4522">
        <v>5831.38</v>
      </c>
      <c r="H4522">
        <v>2040.98</v>
      </c>
      <c r="I4522">
        <v>3230.67</v>
      </c>
      <c r="J4522">
        <v>559.73</v>
      </c>
      <c r="K4522">
        <f>Global_Household_Financial_Dyna[[#This Row],[Total_Household_Income]]-Global_Household_Financial_Dyna[[#This Row],[Estimated_Taxes]]</f>
        <v>3790.4</v>
      </c>
      <c r="L4522" s="1">
        <f>Global_Household_Financial_Dyna[[#This Row],[Monthly_Savings]]/Global_Household_Financial_Dyna[[#This Row],[Net Income]]</f>
        <v>0.14767043056141832</v>
      </c>
      <c r="M4522" s="2">
        <f>Global_Household_Financial_Dyna[[#This Row],[Monthly_Expenses]]/Global_Household_Financial_Dyna[[#This Row],[Net Income]]</f>
        <v>0.85232956943858162</v>
      </c>
      <c r="N4522" t="str">
        <f>IF(Global_Household_Financial_Dyna[[#This Row],[Monthly_Savings]]&lt;0,"High Risk", IF(Global_Household_Financial_Dyna[[#This Row],[Savings Rate%]]&lt;0.1, "Medium", "Safe"))</f>
        <v>Safe</v>
      </c>
      <c r="O4522">
        <f>Global_Household_Financial_Dyna[[#This Row],[Total_Household_Income]]/Global_Household_Financial_Dyna[[#This Row],[Family_Size]]</f>
        <v>971.89666666666665</v>
      </c>
      <c r="P4522" s="2">
        <f t="shared" si="140"/>
        <v>0.15879799892000862</v>
      </c>
      <c r="Q4522" s="2">
        <f t="shared" si="141"/>
        <v>-1.1127568358590301E-2</v>
      </c>
      <c r="R4522" s="2" t="str">
        <f>IF(Global_Household_Financial_Dyna[[#This Row],[Vs country_Average]]&lt;-0.2, "Underperformer", IF(Global_Household_Financial_Dyna[[#This Row],[Vs country_Average]]&gt;0.2, "Outperformer", "Normal"))</f>
        <v>Normal</v>
      </c>
      <c r="S45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559.73</v>
      </c>
      <c r="T45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559.73</v>
      </c>
      <c r="U45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559.73</v>
      </c>
      <c r="V45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559.73</v>
      </c>
    </row>
    <row r="4523" spans="1:22" x14ac:dyDescent="0.3">
      <c r="A4523">
        <v>4536</v>
      </c>
      <c r="B4523" t="s">
        <v>16</v>
      </c>
      <c r="C4523" t="s">
        <v>17</v>
      </c>
      <c r="D4523">
        <v>3</v>
      </c>
      <c r="E4523">
        <v>3</v>
      </c>
      <c r="F4523">
        <v>5011.13</v>
      </c>
      <c r="G4523">
        <v>9233.23</v>
      </c>
      <c r="H4523">
        <v>3693.29</v>
      </c>
      <c r="I4523">
        <v>2877.14</v>
      </c>
      <c r="J4523">
        <v>2662.8</v>
      </c>
      <c r="K4523">
        <f>Global_Household_Financial_Dyna[[#This Row],[Total_Household_Income]]-Global_Household_Financial_Dyna[[#This Row],[Estimated_Taxes]]</f>
        <v>5539.94</v>
      </c>
      <c r="L4523" s="1">
        <f>Global_Household_Financial_Dyna[[#This Row],[Monthly_Savings]]/Global_Household_Financial_Dyna[[#This Row],[Net Income]]</f>
        <v>0.48065502514467673</v>
      </c>
      <c r="M4523" s="2">
        <f>Global_Household_Financial_Dyna[[#This Row],[Monthly_Expenses]]/Global_Household_Financial_Dyna[[#This Row],[Net Income]]</f>
        <v>0.51934497485532338</v>
      </c>
      <c r="N4523" t="str">
        <f>IF(Global_Household_Financial_Dyna[[#This Row],[Monthly_Savings]]&lt;0,"High Risk", IF(Global_Household_Financial_Dyna[[#This Row],[Savings Rate%]]&lt;0.1, "Medium", "Safe"))</f>
        <v>Safe</v>
      </c>
      <c r="O4523">
        <f>Global_Household_Financial_Dyna[[#This Row],[Total_Household_Income]]/Global_Household_Financial_Dyna[[#This Row],[Family_Size]]</f>
        <v>3077.7433333333333</v>
      </c>
      <c r="P4523" s="2">
        <f t="shared" si="140"/>
        <v>0.15879799892000862</v>
      </c>
      <c r="Q4523" s="2">
        <f t="shared" si="141"/>
        <v>0.32185702622466811</v>
      </c>
      <c r="R4523" s="2" t="str">
        <f>IF(Global_Household_Financial_Dyna[[#This Row],[Vs country_Average]]&lt;-0.2, "Underperformer", IF(Global_Household_Financial_Dyna[[#This Row],[Vs country_Average]]&gt;0.2, "Outperformer", "Normal"))</f>
        <v>Outperformer</v>
      </c>
      <c r="S45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2662.8</v>
      </c>
      <c r="T45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2662.8</v>
      </c>
      <c r="U45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2662.8</v>
      </c>
      <c r="V45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2662.8</v>
      </c>
    </row>
    <row r="4524" spans="1:22" x14ac:dyDescent="0.3">
      <c r="A4524">
        <v>4537</v>
      </c>
      <c r="B4524" t="s">
        <v>10</v>
      </c>
      <c r="C4524" t="s">
        <v>22</v>
      </c>
      <c r="D4524">
        <v>1</v>
      </c>
      <c r="E4524">
        <v>1</v>
      </c>
      <c r="F4524">
        <v>392.73</v>
      </c>
      <c r="G4524">
        <v>392.73</v>
      </c>
      <c r="H4524">
        <v>39.270000000000003</v>
      </c>
      <c r="I4524">
        <v>372.7</v>
      </c>
      <c r="J4524">
        <v>-19.239999999999998</v>
      </c>
      <c r="K4524">
        <f>Global_Household_Financial_Dyna[[#This Row],[Total_Household_Income]]-Global_Household_Financial_Dyna[[#This Row],[Estimated_Taxes]]</f>
        <v>353.46000000000004</v>
      </c>
      <c r="L4524" s="1">
        <f>Global_Household_Financial_Dyna[[#This Row],[Monthly_Savings]]/Global_Household_Financial_Dyna[[#This Row],[Net Income]]</f>
        <v>-5.4433316358286639E-2</v>
      </c>
      <c r="M4524" s="2">
        <f>Global_Household_Financial_Dyna[[#This Row],[Monthly_Expenses]]/Global_Household_Financial_Dyna[[#This Row],[Net Income]]</f>
        <v>1.0544333163582864</v>
      </c>
      <c r="N4524" t="str">
        <f>IF(Global_Household_Financial_Dyna[[#This Row],[Monthly_Savings]]&lt;0,"High Risk", IF(Global_Household_Financial_Dyna[[#This Row],[Savings Rate%]]&lt;0.1, "Medium", "Safe"))</f>
        <v>High Risk</v>
      </c>
      <c r="O4524">
        <f>Global_Household_Financial_Dyna[[#This Row],[Total_Household_Income]]/Global_Household_Financial_Dyna[[#This Row],[Family_Size]]</f>
        <v>392.73</v>
      </c>
      <c r="P4524" s="2">
        <f t="shared" si="140"/>
        <v>0.42077341556833553</v>
      </c>
      <c r="Q4524" s="2">
        <f t="shared" si="141"/>
        <v>-0.47520673192662216</v>
      </c>
      <c r="R4524" s="2" t="str">
        <f>IF(Global_Household_Financial_Dyna[[#This Row],[Vs country_Average]]&lt;-0.2, "Underperformer", IF(Global_Household_Financial_Dyna[[#This Row],[Vs country_Average]]&gt;0.2, "Outperformer", "Normal"))</f>
        <v>Underperformer</v>
      </c>
      <c r="S45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-0.60500000000000043</v>
      </c>
      <c r="T45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18.029999999999998</v>
      </c>
      <c r="U45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36.664999999999992</v>
      </c>
      <c r="V45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55.3</v>
      </c>
    </row>
    <row r="4525" spans="1:22" x14ac:dyDescent="0.3">
      <c r="A4525">
        <v>4538</v>
      </c>
      <c r="B4525" t="s">
        <v>16</v>
      </c>
      <c r="C4525" t="s">
        <v>17</v>
      </c>
      <c r="D4525">
        <v>5</v>
      </c>
      <c r="E4525">
        <v>2</v>
      </c>
      <c r="F4525">
        <v>7195.07</v>
      </c>
      <c r="G4525">
        <v>11370.08</v>
      </c>
      <c r="H4525">
        <v>4548.03</v>
      </c>
      <c r="I4525">
        <v>3982.77</v>
      </c>
      <c r="J4525">
        <v>2839.28</v>
      </c>
      <c r="K4525">
        <f>Global_Household_Financial_Dyna[[#This Row],[Total_Household_Income]]-Global_Household_Financial_Dyna[[#This Row],[Estimated_Taxes]]</f>
        <v>6822.05</v>
      </c>
      <c r="L4525" s="1">
        <f>Global_Household_Financial_Dyna[[#This Row],[Monthly_Savings]]/Global_Household_Financial_Dyna[[#This Row],[Net Income]]</f>
        <v>0.41619161395768134</v>
      </c>
      <c r="M4525" s="2">
        <f>Global_Household_Financial_Dyna[[#This Row],[Monthly_Expenses]]/Global_Household_Financial_Dyna[[#This Row],[Net Income]]</f>
        <v>0.58380838604231866</v>
      </c>
      <c r="N4525" t="str">
        <f>IF(Global_Household_Financial_Dyna[[#This Row],[Monthly_Savings]]&lt;0,"High Risk", IF(Global_Household_Financial_Dyna[[#This Row],[Savings Rate%]]&lt;0.1, "Medium", "Safe"))</f>
        <v>Safe</v>
      </c>
      <c r="O4525">
        <f>Global_Household_Financial_Dyna[[#This Row],[Total_Household_Income]]/Global_Household_Financial_Dyna[[#This Row],[Family_Size]]</f>
        <v>2274.0160000000001</v>
      </c>
      <c r="P4525" s="2">
        <f t="shared" si="140"/>
        <v>0.15879799892000862</v>
      </c>
      <c r="Q4525" s="2">
        <f t="shared" si="141"/>
        <v>0.25739361503767272</v>
      </c>
      <c r="R4525" s="2" t="str">
        <f>IF(Global_Household_Financial_Dyna[[#This Row],[Vs country_Average]]&lt;-0.2, "Underperformer", IF(Global_Household_Financial_Dyna[[#This Row],[Vs country_Average]]&gt;0.2, "Outperformer", "Normal"))</f>
        <v>Outperformer</v>
      </c>
      <c r="S45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2839.28</v>
      </c>
      <c r="T45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2839.28</v>
      </c>
      <c r="U45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2839.28</v>
      </c>
      <c r="V45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2839.28</v>
      </c>
    </row>
    <row r="4526" spans="1:22" x14ac:dyDescent="0.3">
      <c r="A4526">
        <v>4539</v>
      </c>
      <c r="B4526" t="s">
        <v>18</v>
      </c>
      <c r="C4526" t="s">
        <v>19</v>
      </c>
      <c r="D4526">
        <v>4</v>
      </c>
      <c r="E4526">
        <v>1</v>
      </c>
      <c r="F4526">
        <v>3757.79</v>
      </c>
      <c r="G4526">
        <v>3757.79</v>
      </c>
      <c r="H4526">
        <v>826.71</v>
      </c>
      <c r="I4526">
        <v>3566.14</v>
      </c>
      <c r="J4526">
        <v>-635.07000000000005</v>
      </c>
      <c r="K4526">
        <f>Global_Household_Financial_Dyna[[#This Row],[Total_Household_Income]]-Global_Household_Financial_Dyna[[#This Row],[Estimated_Taxes]]</f>
        <v>2931.08</v>
      </c>
      <c r="L4526" s="1">
        <f>Global_Household_Financial_Dyna[[#This Row],[Monthly_Savings]]/Global_Household_Financial_Dyna[[#This Row],[Net Income]]</f>
        <v>-0.21666757645645976</v>
      </c>
      <c r="M4526" s="2">
        <f>Global_Household_Financial_Dyna[[#This Row],[Monthly_Expenses]]/Global_Household_Financial_Dyna[[#This Row],[Net Income]]</f>
        <v>1.2166641647447358</v>
      </c>
      <c r="N4526" t="str">
        <f>IF(Global_Household_Financial_Dyna[[#This Row],[Monthly_Savings]]&lt;0,"High Risk", IF(Global_Household_Financial_Dyna[[#This Row],[Savings Rate%]]&lt;0.1, "Medium", "Safe"))</f>
        <v>High Risk</v>
      </c>
      <c r="O4526">
        <f>Global_Household_Financial_Dyna[[#This Row],[Total_Household_Income]]/Global_Household_Financial_Dyna[[#This Row],[Family_Size]]</f>
        <v>939.44749999999999</v>
      </c>
      <c r="P4526" s="2">
        <f t="shared" si="140"/>
        <v>0.32336204947805613</v>
      </c>
      <c r="Q4526" s="2">
        <f t="shared" si="141"/>
        <v>-0.54002962593451587</v>
      </c>
      <c r="R4526" s="2" t="str">
        <f>IF(Global_Household_Financial_Dyna[[#This Row],[Vs country_Average]]&lt;-0.2, "Underperformer", IF(Global_Household_Financial_Dyna[[#This Row],[Vs country_Average]]&gt;0.2, "Outperformer", "Normal"))</f>
        <v>Underperformer</v>
      </c>
      <c r="S45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-456.76300000000003</v>
      </c>
      <c r="T45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-278.45600000000002</v>
      </c>
      <c r="U45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-100.14900000000011</v>
      </c>
      <c r="V45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78.158000000000015</v>
      </c>
    </row>
    <row r="4527" spans="1:22" x14ac:dyDescent="0.3">
      <c r="A4527">
        <v>4540</v>
      </c>
      <c r="B4527" t="s">
        <v>18</v>
      </c>
      <c r="C4527" t="s">
        <v>19</v>
      </c>
      <c r="D4527">
        <v>2</v>
      </c>
      <c r="E4527">
        <v>2</v>
      </c>
      <c r="F4527">
        <v>3524.07</v>
      </c>
      <c r="G4527">
        <v>4803.67</v>
      </c>
      <c r="H4527">
        <v>1056.81</v>
      </c>
      <c r="I4527">
        <v>1909.15</v>
      </c>
      <c r="J4527">
        <v>1837.71</v>
      </c>
      <c r="K4527">
        <f>Global_Household_Financial_Dyna[[#This Row],[Total_Household_Income]]-Global_Household_Financial_Dyna[[#This Row],[Estimated_Taxes]]</f>
        <v>3746.86</v>
      </c>
      <c r="L4527" s="1">
        <f>Global_Household_Financial_Dyna[[#This Row],[Monthly_Savings]]/Global_Household_Financial_Dyna[[#This Row],[Net Income]]</f>
        <v>0.49046668410348931</v>
      </c>
      <c r="M4527" s="2">
        <f>Global_Household_Financial_Dyna[[#This Row],[Monthly_Expenses]]/Global_Household_Financial_Dyna[[#This Row],[Net Income]]</f>
        <v>0.50953331589651063</v>
      </c>
      <c r="N4527" t="str">
        <f>IF(Global_Household_Financial_Dyna[[#This Row],[Monthly_Savings]]&lt;0,"High Risk", IF(Global_Household_Financial_Dyna[[#This Row],[Savings Rate%]]&lt;0.1, "Medium", "Safe"))</f>
        <v>Safe</v>
      </c>
      <c r="O4527">
        <f>Global_Household_Financial_Dyna[[#This Row],[Total_Household_Income]]/Global_Household_Financial_Dyna[[#This Row],[Family_Size]]</f>
        <v>2401.835</v>
      </c>
      <c r="P4527" s="2">
        <f t="shared" si="140"/>
        <v>0.32336204947805613</v>
      </c>
      <c r="Q4527" s="2">
        <f t="shared" si="141"/>
        <v>0.16710463462543318</v>
      </c>
      <c r="R4527" s="2" t="str">
        <f>IF(Global_Household_Financial_Dyna[[#This Row],[Vs country_Average]]&lt;-0.2, "Underperformer", IF(Global_Household_Financial_Dyna[[#This Row],[Vs country_Average]]&gt;0.2, "Outperformer", "Normal"))</f>
        <v>Normal</v>
      </c>
      <c r="S45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1837.71</v>
      </c>
      <c r="T45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1837.71</v>
      </c>
      <c r="U45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1837.71</v>
      </c>
      <c r="V45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1837.71</v>
      </c>
    </row>
    <row r="4528" spans="1:22" x14ac:dyDescent="0.3">
      <c r="A4528">
        <v>4541</v>
      </c>
      <c r="B4528" t="s">
        <v>18</v>
      </c>
      <c r="C4528" t="s">
        <v>19</v>
      </c>
      <c r="D4528">
        <v>5</v>
      </c>
      <c r="E4528">
        <v>3</v>
      </c>
      <c r="F4528">
        <v>2311.56</v>
      </c>
      <c r="G4528">
        <v>4860.3999999999996</v>
      </c>
      <c r="H4528">
        <v>1069.29</v>
      </c>
      <c r="I4528">
        <v>4016.17</v>
      </c>
      <c r="J4528">
        <v>-225.05</v>
      </c>
      <c r="K4528">
        <f>Global_Household_Financial_Dyna[[#This Row],[Total_Household_Income]]-Global_Household_Financial_Dyna[[#This Row],[Estimated_Taxes]]</f>
        <v>3791.1099999999997</v>
      </c>
      <c r="L4528" s="1">
        <f>Global_Household_Financial_Dyna[[#This Row],[Monthly_Savings]]/Global_Household_Financial_Dyna[[#This Row],[Net Income]]</f>
        <v>-5.9362561360656915E-2</v>
      </c>
      <c r="M4528" s="2">
        <f>Global_Household_Financial_Dyna[[#This Row],[Monthly_Expenses]]/Global_Household_Financial_Dyna[[#This Row],[Net Income]]</f>
        <v>1.0593651991105508</v>
      </c>
      <c r="N4528" t="str">
        <f>IF(Global_Household_Financial_Dyna[[#This Row],[Monthly_Savings]]&lt;0,"High Risk", IF(Global_Household_Financial_Dyna[[#This Row],[Savings Rate%]]&lt;0.1, "Medium", "Safe"))</f>
        <v>High Risk</v>
      </c>
      <c r="O4528">
        <f>Global_Household_Financial_Dyna[[#This Row],[Total_Household_Income]]/Global_Household_Financial_Dyna[[#This Row],[Family_Size]]</f>
        <v>972.07999999999993</v>
      </c>
      <c r="P4528" s="2">
        <f t="shared" si="140"/>
        <v>0.32336204947805613</v>
      </c>
      <c r="Q4528" s="2">
        <f t="shared" si="141"/>
        <v>-0.38272461083871306</v>
      </c>
      <c r="R4528" s="2" t="str">
        <f>IF(Global_Household_Financial_Dyna[[#This Row],[Vs country_Average]]&lt;-0.2, "Underperformer", IF(Global_Household_Financial_Dyna[[#This Row],[Vs country_Average]]&gt;0.2, "Outperformer", "Normal"))</f>
        <v>Underperformer</v>
      </c>
      <c r="S45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-24.241500000000002</v>
      </c>
      <c r="T45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176.56700000000001</v>
      </c>
      <c r="U45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377.37549999999993</v>
      </c>
      <c r="V45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578.18399999999997</v>
      </c>
    </row>
    <row r="4529" spans="1:22" x14ac:dyDescent="0.3">
      <c r="A4529">
        <v>4542</v>
      </c>
      <c r="B4529" t="s">
        <v>16</v>
      </c>
      <c r="C4529" t="s">
        <v>21</v>
      </c>
      <c r="D4529">
        <v>2</v>
      </c>
      <c r="E4529">
        <v>2</v>
      </c>
      <c r="F4529">
        <v>3507.68</v>
      </c>
      <c r="G4529">
        <v>5662.88</v>
      </c>
      <c r="H4529">
        <v>1982.01</v>
      </c>
      <c r="I4529">
        <v>1827.64</v>
      </c>
      <c r="J4529">
        <v>1853.23</v>
      </c>
      <c r="K4529">
        <f>Global_Household_Financial_Dyna[[#This Row],[Total_Household_Income]]-Global_Household_Financial_Dyna[[#This Row],[Estimated_Taxes]]</f>
        <v>3680.87</v>
      </c>
      <c r="L4529" s="1">
        <f>Global_Household_Financial_Dyna[[#This Row],[Monthly_Savings]]/Global_Household_Financial_Dyna[[#This Row],[Net Income]]</f>
        <v>0.50347608038317027</v>
      </c>
      <c r="M4529" s="2">
        <f>Global_Household_Financial_Dyna[[#This Row],[Monthly_Expenses]]/Global_Household_Financial_Dyna[[#This Row],[Net Income]]</f>
        <v>0.49652391961682973</v>
      </c>
      <c r="N4529" t="str">
        <f>IF(Global_Household_Financial_Dyna[[#This Row],[Monthly_Savings]]&lt;0,"High Risk", IF(Global_Household_Financial_Dyna[[#This Row],[Savings Rate%]]&lt;0.1, "Medium", "Safe"))</f>
        <v>Safe</v>
      </c>
      <c r="O4529">
        <f>Global_Household_Financial_Dyna[[#This Row],[Total_Household_Income]]/Global_Household_Financial_Dyna[[#This Row],[Family_Size]]</f>
        <v>2831.44</v>
      </c>
      <c r="P4529" s="2">
        <f t="shared" si="140"/>
        <v>0.15879799892000862</v>
      </c>
      <c r="Q4529" s="2">
        <f t="shared" si="141"/>
        <v>0.34467808146316165</v>
      </c>
      <c r="R4529" s="2" t="str">
        <f>IF(Global_Household_Financial_Dyna[[#This Row],[Vs country_Average]]&lt;-0.2, "Underperformer", IF(Global_Household_Financial_Dyna[[#This Row],[Vs country_Average]]&gt;0.2, "Outperformer", "Normal"))</f>
        <v>Outperformer</v>
      </c>
      <c r="S45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1853.23</v>
      </c>
      <c r="T45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1853.23</v>
      </c>
      <c r="U45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1853.23</v>
      </c>
      <c r="V45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1853.23</v>
      </c>
    </row>
    <row r="4530" spans="1:22" x14ac:dyDescent="0.3">
      <c r="A4530">
        <v>4543</v>
      </c>
      <c r="B4530" t="s">
        <v>18</v>
      </c>
      <c r="C4530" t="s">
        <v>20</v>
      </c>
      <c r="D4530">
        <v>8</v>
      </c>
      <c r="E4530">
        <v>3</v>
      </c>
      <c r="F4530">
        <v>804.46</v>
      </c>
      <c r="G4530">
        <v>1800.13</v>
      </c>
      <c r="H4530">
        <v>396.03</v>
      </c>
      <c r="I4530">
        <v>1708.33</v>
      </c>
      <c r="J4530">
        <v>-304.22000000000003</v>
      </c>
      <c r="K4530">
        <f>Global_Household_Financial_Dyna[[#This Row],[Total_Household_Income]]-Global_Household_Financial_Dyna[[#This Row],[Estimated_Taxes]]</f>
        <v>1404.1000000000001</v>
      </c>
      <c r="L4530" s="1">
        <f>Global_Household_Financial_Dyna[[#This Row],[Monthly_Savings]]/Global_Household_Financial_Dyna[[#This Row],[Net Income]]</f>
        <v>-0.21666547966669039</v>
      </c>
      <c r="M4530" s="2">
        <f>Global_Household_Financial_Dyna[[#This Row],[Monthly_Expenses]]/Global_Household_Financial_Dyna[[#This Row],[Net Income]]</f>
        <v>1.2166726016665479</v>
      </c>
      <c r="N4530" t="str">
        <f>IF(Global_Household_Financial_Dyna[[#This Row],[Monthly_Savings]]&lt;0,"High Risk", IF(Global_Household_Financial_Dyna[[#This Row],[Savings Rate%]]&lt;0.1, "Medium", "Safe"))</f>
        <v>High Risk</v>
      </c>
      <c r="O4530">
        <f>Global_Household_Financial_Dyna[[#This Row],[Total_Household_Income]]/Global_Household_Financial_Dyna[[#This Row],[Family_Size]]</f>
        <v>225.01625000000001</v>
      </c>
      <c r="P4530" s="2">
        <f t="shared" si="140"/>
        <v>0.32336204947805613</v>
      </c>
      <c r="Q4530" s="2">
        <f t="shared" si="141"/>
        <v>-0.5400275291447465</v>
      </c>
      <c r="R4530" s="2" t="str">
        <f>IF(Global_Household_Financial_Dyna[[#This Row],[Vs country_Average]]&lt;-0.2, "Underperformer", IF(Global_Household_Financial_Dyna[[#This Row],[Vs country_Average]]&gt;0.2, "Outperformer", "Normal"))</f>
        <v>Underperformer</v>
      </c>
      <c r="S45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-218.80350000000001</v>
      </c>
      <c r="T45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-133.387</v>
      </c>
      <c r="U45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-47.970500000000015</v>
      </c>
      <c r="V45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37.446000000000026</v>
      </c>
    </row>
    <row r="4531" spans="1:22" x14ac:dyDescent="0.3">
      <c r="A4531">
        <v>4544</v>
      </c>
      <c r="B4531" t="s">
        <v>10</v>
      </c>
      <c r="C4531" t="s">
        <v>11</v>
      </c>
      <c r="D4531">
        <v>6</v>
      </c>
      <c r="E4531">
        <v>1</v>
      </c>
      <c r="F4531">
        <v>1335.49</v>
      </c>
      <c r="G4531">
        <v>1335.49</v>
      </c>
      <c r="H4531">
        <v>133.55000000000001</v>
      </c>
      <c r="I4531">
        <v>830.63</v>
      </c>
      <c r="J4531">
        <v>371.32</v>
      </c>
      <c r="K4531">
        <f>Global_Household_Financial_Dyna[[#This Row],[Total_Household_Income]]-Global_Household_Financial_Dyna[[#This Row],[Estimated_Taxes]]</f>
        <v>1201.94</v>
      </c>
      <c r="L4531" s="1">
        <f>Global_Household_Financial_Dyna[[#This Row],[Monthly_Savings]]/Global_Household_Financial_Dyna[[#This Row],[Net Income]]</f>
        <v>0.30893389021082579</v>
      </c>
      <c r="M4531" s="2">
        <f>Global_Household_Financial_Dyna[[#This Row],[Monthly_Expenses]]/Global_Household_Financial_Dyna[[#This Row],[Net Income]]</f>
        <v>0.69107442967203014</v>
      </c>
      <c r="N4531" t="str">
        <f>IF(Global_Household_Financial_Dyna[[#This Row],[Monthly_Savings]]&lt;0,"High Risk", IF(Global_Household_Financial_Dyna[[#This Row],[Savings Rate%]]&lt;0.1, "Medium", "Safe"))</f>
        <v>Safe</v>
      </c>
      <c r="O4531">
        <f>Global_Household_Financial_Dyna[[#This Row],[Total_Household_Income]]/Global_Household_Financial_Dyna[[#This Row],[Family_Size]]</f>
        <v>222.58166666666668</v>
      </c>
      <c r="P4531" s="2">
        <f t="shared" si="140"/>
        <v>0.42077341556833553</v>
      </c>
      <c r="Q4531" s="2">
        <f t="shared" si="141"/>
        <v>-0.11183952535750974</v>
      </c>
      <c r="R4531" s="2" t="str">
        <f>IF(Global_Household_Financial_Dyna[[#This Row],[Vs country_Average]]&lt;-0.2, "Underperformer", IF(Global_Household_Financial_Dyna[[#This Row],[Vs country_Average]]&gt;0.2, "Outperformer", "Normal"))</f>
        <v>Normal</v>
      </c>
      <c r="S45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371.32</v>
      </c>
      <c r="T45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371.32</v>
      </c>
      <c r="U45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371.32</v>
      </c>
      <c r="V45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371.32</v>
      </c>
    </row>
    <row r="4532" spans="1:22" x14ac:dyDescent="0.3">
      <c r="A4532">
        <v>4545</v>
      </c>
      <c r="B4532" t="s">
        <v>10</v>
      </c>
      <c r="C4532" t="s">
        <v>11</v>
      </c>
      <c r="D4532">
        <v>1</v>
      </c>
      <c r="E4532">
        <v>1</v>
      </c>
      <c r="F4532">
        <v>666.24</v>
      </c>
      <c r="G4532">
        <v>666.24</v>
      </c>
      <c r="H4532">
        <v>66.62</v>
      </c>
      <c r="I4532">
        <v>286.39999999999998</v>
      </c>
      <c r="J4532">
        <v>313.22000000000003</v>
      </c>
      <c r="K4532">
        <f>Global_Household_Financial_Dyna[[#This Row],[Total_Household_Income]]-Global_Household_Financial_Dyna[[#This Row],[Estimated_Taxes]]</f>
        <v>599.62</v>
      </c>
      <c r="L4532" s="1">
        <f>Global_Household_Financial_Dyna[[#This Row],[Monthly_Savings]]/Global_Household_Financial_Dyna[[#This Row],[Net Income]]</f>
        <v>0.52236416397051466</v>
      </c>
      <c r="M4532" s="2">
        <f>Global_Household_Financial_Dyna[[#This Row],[Monthly_Expenses]]/Global_Household_Financial_Dyna[[#This Row],[Net Income]]</f>
        <v>0.47763583602948528</v>
      </c>
      <c r="N4532" t="str">
        <f>IF(Global_Household_Financial_Dyna[[#This Row],[Monthly_Savings]]&lt;0,"High Risk", IF(Global_Household_Financial_Dyna[[#This Row],[Savings Rate%]]&lt;0.1, "Medium", "Safe"))</f>
        <v>Safe</v>
      </c>
      <c r="O4532">
        <f>Global_Household_Financial_Dyna[[#This Row],[Total_Household_Income]]/Global_Household_Financial_Dyna[[#This Row],[Family_Size]]</f>
        <v>666.24</v>
      </c>
      <c r="P4532" s="2">
        <f t="shared" si="140"/>
        <v>0.42077341556833553</v>
      </c>
      <c r="Q4532" s="2">
        <f t="shared" si="141"/>
        <v>0.10159074840217913</v>
      </c>
      <c r="R4532" s="2" t="str">
        <f>IF(Global_Household_Financial_Dyna[[#This Row],[Vs country_Average]]&lt;-0.2, "Underperformer", IF(Global_Household_Financial_Dyna[[#This Row],[Vs country_Average]]&gt;0.2, "Outperformer", "Normal"))</f>
        <v>Normal</v>
      </c>
      <c r="S45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313.22000000000003</v>
      </c>
      <c r="T45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313.22000000000003</v>
      </c>
      <c r="U45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313.22000000000003</v>
      </c>
      <c r="V45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313.22000000000003</v>
      </c>
    </row>
    <row r="4533" spans="1:22" x14ac:dyDescent="0.3">
      <c r="A4533">
        <v>4546</v>
      </c>
      <c r="B4533" t="s">
        <v>14</v>
      </c>
      <c r="C4533" t="s">
        <v>15</v>
      </c>
      <c r="D4533">
        <v>6</v>
      </c>
      <c r="E4533">
        <v>2</v>
      </c>
      <c r="F4533">
        <v>1379.24</v>
      </c>
      <c r="G4533">
        <v>2479.8200000000002</v>
      </c>
      <c r="H4533">
        <v>371.97</v>
      </c>
      <c r="I4533">
        <v>1347.23</v>
      </c>
      <c r="J4533">
        <v>760.61</v>
      </c>
      <c r="K4533">
        <f>Global_Household_Financial_Dyna[[#This Row],[Total_Household_Income]]-Global_Household_Financial_Dyna[[#This Row],[Estimated_Taxes]]</f>
        <v>2107.8500000000004</v>
      </c>
      <c r="L4533" s="1">
        <f>Global_Household_Financial_Dyna[[#This Row],[Monthly_Savings]]/Global_Household_Financial_Dyna[[#This Row],[Net Income]]</f>
        <v>0.36084636003510678</v>
      </c>
      <c r="M4533" s="2">
        <f>Global_Household_Financial_Dyna[[#This Row],[Monthly_Expenses]]/Global_Household_Financial_Dyna[[#This Row],[Net Income]]</f>
        <v>0.63914889579429268</v>
      </c>
      <c r="N4533" t="str">
        <f>IF(Global_Household_Financial_Dyna[[#This Row],[Monthly_Savings]]&lt;0,"High Risk", IF(Global_Household_Financial_Dyna[[#This Row],[Savings Rate%]]&lt;0.1, "Medium", "Safe"))</f>
        <v>Safe</v>
      </c>
      <c r="O4533">
        <f>Global_Household_Financial_Dyna[[#This Row],[Total_Household_Income]]/Global_Household_Financial_Dyna[[#This Row],[Family_Size]]</f>
        <v>413.30333333333334</v>
      </c>
      <c r="P4533" s="2">
        <f t="shared" si="140"/>
        <v>0.39788995363055785</v>
      </c>
      <c r="Q4533" s="2">
        <f t="shared" si="141"/>
        <v>-3.7043593595451063E-2</v>
      </c>
      <c r="R4533" s="2" t="str">
        <f>IF(Global_Household_Financial_Dyna[[#This Row],[Vs country_Average]]&lt;-0.2, "Underperformer", IF(Global_Household_Financial_Dyna[[#This Row],[Vs country_Average]]&gt;0.2, "Outperformer", "Normal"))</f>
        <v>Normal</v>
      </c>
      <c r="S45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760.61</v>
      </c>
      <c r="T45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760.61</v>
      </c>
      <c r="U45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760.61</v>
      </c>
      <c r="V45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760.61</v>
      </c>
    </row>
    <row r="4534" spans="1:22" x14ac:dyDescent="0.3">
      <c r="A4534">
        <v>4547</v>
      </c>
      <c r="B4534" t="s">
        <v>18</v>
      </c>
      <c r="C4534" t="s">
        <v>19</v>
      </c>
      <c r="D4534">
        <v>5</v>
      </c>
      <c r="E4534">
        <v>3</v>
      </c>
      <c r="F4534">
        <v>2561.2399999999998</v>
      </c>
      <c r="G4534">
        <v>5597.79</v>
      </c>
      <c r="H4534">
        <v>1231.51</v>
      </c>
      <c r="I4534">
        <v>3608.31</v>
      </c>
      <c r="J4534">
        <v>757.97</v>
      </c>
      <c r="K4534">
        <f>Global_Household_Financial_Dyna[[#This Row],[Total_Household_Income]]-Global_Household_Financial_Dyna[[#This Row],[Estimated_Taxes]]</f>
        <v>4366.28</v>
      </c>
      <c r="L4534" s="1">
        <f>Global_Household_Financial_Dyna[[#This Row],[Monthly_Savings]]/Global_Household_Financial_Dyna[[#This Row],[Net Income]]</f>
        <v>0.17359628791557116</v>
      </c>
      <c r="M4534" s="2">
        <f>Global_Household_Financial_Dyna[[#This Row],[Monthly_Expenses]]/Global_Household_Financial_Dyna[[#This Row],[Net Income]]</f>
        <v>0.82640371208442887</v>
      </c>
      <c r="N4534" t="str">
        <f>IF(Global_Household_Financial_Dyna[[#This Row],[Monthly_Savings]]&lt;0,"High Risk", IF(Global_Household_Financial_Dyna[[#This Row],[Savings Rate%]]&lt;0.1, "Medium", "Safe"))</f>
        <v>Safe</v>
      </c>
      <c r="O4534">
        <f>Global_Household_Financial_Dyna[[#This Row],[Total_Household_Income]]/Global_Household_Financial_Dyna[[#This Row],[Family_Size]]</f>
        <v>1119.558</v>
      </c>
      <c r="P4534" s="2">
        <f t="shared" si="140"/>
        <v>0.32336204947805613</v>
      </c>
      <c r="Q4534" s="2">
        <f t="shared" si="141"/>
        <v>-0.14976576156248497</v>
      </c>
      <c r="R4534" s="2" t="str">
        <f>IF(Global_Household_Financial_Dyna[[#This Row],[Vs country_Average]]&lt;-0.2, "Underperformer", IF(Global_Household_Financial_Dyna[[#This Row],[Vs country_Average]]&gt;0.2, "Outperformer", "Normal"))</f>
        <v>Normal</v>
      </c>
      <c r="S45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757.97</v>
      </c>
      <c r="T45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757.97</v>
      </c>
      <c r="U45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757.97</v>
      </c>
      <c r="V45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757.97</v>
      </c>
    </row>
    <row r="4535" spans="1:22" x14ac:dyDescent="0.3">
      <c r="A4535">
        <v>4548</v>
      </c>
      <c r="B4535" t="s">
        <v>16</v>
      </c>
      <c r="C4535" t="s">
        <v>17</v>
      </c>
      <c r="D4535">
        <v>4</v>
      </c>
      <c r="E4535">
        <v>1</v>
      </c>
      <c r="F4535">
        <v>4511.84</v>
      </c>
      <c r="G4535">
        <v>4511.84</v>
      </c>
      <c r="H4535">
        <v>1579.14</v>
      </c>
      <c r="I4535">
        <v>2860.26</v>
      </c>
      <c r="J4535">
        <v>72.44</v>
      </c>
      <c r="K4535">
        <f>Global_Household_Financial_Dyna[[#This Row],[Total_Household_Income]]-Global_Household_Financial_Dyna[[#This Row],[Estimated_Taxes]]</f>
        <v>2932.7</v>
      </c>
      <c r="L4535" s="1">
        <f>Global_Household_Financial_Dyna[[#This Row],[Monthly_Savings]]/Global_Household_Financial_Dyna[[#This Row],[Net Income]]</f>
        <v>2.4700787670065127E-2</v>
      </c>
      <c r="M4535" s="2">
        <f>Global_Household_Financial_Dyna[[#This Row],[Monthly_Expenses]]/Global_Household_Financial_Dyna[[#This Row],[Net Income]]</f>
        <v>0.97529921232993499</v>
      </c>
      <c r="N4535" t="str">
        <f>IF(Global_Household_Financial_Dyna[[#This Row],[Monthly_Savings]]&lt;0,"High Risk", IF(Global_Household_Financial_Dyna[[#This Row],[Savings Rate%]]&lt;0.1, "Medium", "Safe"))</f>
        <v>Medium</v>
      </c>
      <c r="O4535">
        <f>Global_Household_Financial_Dyna[[#This Row],[Total_Household_Income]]/Global_Household_Financial_Dyna[[#This Row],[Family_Size]]</f>
        <v>1127.96</v>
      </c>
      <c r="P4535" s="2">
        <f t="shared" si="140"/>
        <v>0.15879799892000862</v>
      </c>
      <c r="Q4535" s="2">
        <f t="shared" si="141"/>
        <v>-0.1340972112499435</v>
      </c>
      <c r="R4535" s="2" t="str">
        <f>IF(Global_Household_Financial_Dyna[[#This Row],[Vs country_Average]]&lt;-0.2, "Underperformer", IF(Global_Household_Financial_Dyna[[#This Row],[Vs country_Average]]&gt;0.2, "Outperformer", "Normal"))</f>
        <v>Normal</v>
      </c>
      <c r="S45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72.44</v>
      </c>
      <c r="T45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72.44</v>
      </c>
      <c r="U45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72.44</v>
      </c>
      <c r="V45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72.44</v>
      </c>
    </row>
    <row r="4536" spans="1:22" x14ac:dyDescent="0.3">
      <c r="A4536">
        <v>4549</v>
      </c>
      <c r="B4536" t="s">
        <v>16</v>
      </c>
      <c r="C4536" t="s">
        <v>21</v>
      </c>
      <c r="D4536">
        <v>2</v>
      </c>
      <c r="E4536">
        <v>1</v>
      </c>
      <c r="F4536">
        <v>8094.66</v>
      </c>
      <c r="G4536">
        <v>8094.66</v>
      </c>
      <c r="H4536">
        <v>3237.86</v>
      </c>
      <c r="I4536">
        <v>2264.1999999999998</v>
      </c>
      <c r="J4536">
        <v>2592.59</v>
      </c>
      <c r="K4536">
        <f>Global_Household_Financial_Dyna[[#This Row],[Total_Household_Income]]-Global_Household_Financial_Dyna[[#This Row],[Estimated_Taxes]]</f>
        <v>4856.7999999999993</v>
      </c>
      <c r="L4536" s="1">
        <f>Global_Household_Financial_Dyna[[#This Row],[Monthly_Savings]]/Global_Household_Financial_Dyna[[#This Row],[Net Income]]</f>
        <v>0.53380620985010718</v>
      </c>
      <c r="M4536" s="2">
        <f>Global_Household_Financial_Dyna[[#This Row],[Monthly_Expenses]]/Global_Household_Financial_Dyna[[#This Row],[Net Income]]</f>
        <v>0.46619173118102458</v>
      </c>
      <c r="N4536" t="str">
        <f>IF(Global_Household_Financial_Dyna[[#This Row],[Monthly_Savings]]&lt;0,"High Risk", IF(Global_Household_Financial_Dyna[[#This Row],[Savings Rate%]]&lt;0.1, "Medium", "Safe"))</f>
        <v>Safe</v>
      </c>
      <c r="O4536">
        <f>Global_Household_Financial_Dyna[[#This Row],[Total_Household_Income]]/Global_Household_Financial_Dyna[[#This Row],[Family_Size]]</f>
        <v>4047.33</v>
      </c>
      <c r="P4536" s="2">
        <f t="shared" si="140"/>
        <v>0.15879799892000862</v>
      </c>
      <c r="Q4536" s="2">
        <f t="shared" si="141"/>
        <v>0.37500821093009856</v>
      </c>
      <c r="R4536" s="2" t="str">
        <f>IF(Global_Household_Financial_Dyna[[#This Row],[Vs country_Average]]&lt;-0.2, "Underperformer", IF(Global_Household_Financial_Dyna[[#This Row],[Vs country_Average]]&gt;0.2, "Outperformer", "Normal"))</f>
        <v>Outperformer</v>
      </c>
      <c r="S45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2592.59</v>
      </c>
      <c r="T45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2592.59</v>
      </c>
      <c r="U45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2592.59</v>
      </c>
      <c r="V45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2592.59</v>
      </c>
    </row>
    <row r="4537" spans="1:22" x14ac:dyDescent="0.3">
      <c r="A4537">
        <v>4550</v>
      </c>
      <c r="B4537" t="s">
        <v>14</v>
      </c>
      <c r="C4537" t="s">
        <v>15</v>
      </c>
      <c r="D4537">
        <v>1</v>
      </c>
      <c r="E4537">
        <v>1</v>
      </c>
      <c r="F4537">
        <v>1519.62</v>
      </c>
      <c r="G4537">
        <v>1519.62</v>
      </c>
      <c r="H4537">
        <v>227.94</v>
      </c>
      <c r="I4537">
        <v>548.62</v>
      </c>
      <c r="J4537">
        <v>743.06</v>
      </c>
      <c r="K4537">
        <f>Global_Household_Financial_Dyna[[#This Row],[Total_Household_Income]]-Global_Household_Financial_Dyna[[#This Row],[Estimated_Taxes]]</f>
        <v>1291.6799999999998</v>
      </c>
      <c r="L4537" s="1">
        <f>Global_Household_Financial_Dyna[[#This Row],[Monthly_Savings]]/Global_Household_Financial_Dyna[[#This Row],[Net Income]]</f>
        <v>0.5752663198315372</v>
      </c>
      <c r="M4537" s="2">
        <f>Global_Household_Financial_Dyna[[#This Row],[Monthly_Expenses]]/Global_Household_Financial_Dyna[[#This Row],[Net Income]]</f>
        <v>0.42473368016846286</v>
      </c>
      <c r="N4537" t="str">
        <f>IF(Global_Household_Financial_Dyna[[#This Row],[Monthly_Savings]]&lt;0,"High Risk", IF(Global_Household_Financial_Dyna[[#This Row],[Savings Rate%]]&lt;0.1, "Medium", "Safe"))</f>
        <v>Safe</v>
      </c>
      <c r="O4537">
        <f>Global_Household_Financial_Dyna[[#This Row],[Total_Household_Income]]/Global_Household_Financial_Dyna[[#This Row],[Family_Size]]</f>
        <v>1519.62</v>
      </c>
      <c r="P4537" s="2">
        <f t="shared" si="140"/>
        <v>0.39788995363055785</v>
      </c>
      <c r="Q4537" s="2">
        <f t="shared" si="141"/>
        <v>0.17737636620097935</v>
      </c>
      <c r="R4537" s="2" t="str">
        <f>IF(Global_Household_Financial_Dyna[[#This Row],[Vs country_Average]]&lt;-0.2, "Underperformer", IF(Global_Household_Financial_Dyna[[#This Row],[Vs country_Average]]&gt;0.2, "Outperformer", "Normal"))</f>
        <v>Normal</v>
      </c>
      <c r="S45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743.06</v>
      </c>
      <c r="T45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743.06</v>
      </c>
      <c r="U45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743.06</v>
      </c>
      <c r="V45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743.06</v>
      </c>
    </row>
    <row r="4538" spans="1:22" x14ac:dyDescent="0.3">
      <c r="A4538">
        <v>4551</v>
      </c>
      <c r="B4538" t="s">
        <v>12</v>
      </c>
      <c r="C4538" t="s">
        <v>13</v>
      </c>
      <c r="D4538">
        <v>8</v>
      </c>
      <c r="E4538">
        <v>3</v>
      </c>
      <c r="F4538">
        <v>1422.72</v>
      </c>
      <c r="G4538">
        <v>3097.71</v>
      </c>
      <c r="H4538">
        <v>774.43</v>
      </c>
      <c r="I4538">
        <v>2939.73</v>
      </c>
      <c r="J4538">
        <v>-616.44000000000005</v>
      </c>
      <c r="K4538">
        <f>Global_Household_Financial_Dyna[[#This Row],[Total_Household_Income]]-Global_Household_Financial_Dyna[[#This Row],[Estimated_Taxes]]</f>
        <v>2323.2800000000002</v>
      </c>
      <c r="L4538" s="1">
        <f>Global_Household_Financial_Dyna[[#This Row],[Monthly_Savings]]/Global_Household_Financial_Dyna[[#This Row],[Net Income]]</f>
        <v>-0.26533177232188976</v>
      </c>
      <c r="M4538" s="2">
        <f>Global_Household_Financial_Dyna[[#This Row],[Monthly_Expenses]]/Global_Household_Financial_Dyna[[#This Row],[Net Income]]</f>
        <v>1.2653360765813848</v>
      </c>
      <c r="N4538" t="str">
        <f>IF(Global_Household_Financial_Dyna[[#This Row],[Monthly_Savings]]&lt;0,"High Risk", IF(Global_Household_Financial_Dyna[[#This Row],[Savings Rate%]]&lt;0.1, "Medium", "Safe"))</f>
        <v>High Risk</v>
      </c>
      <c r="O4538">
        <f>Global_Household_Financial_Dyna[[#This Row],[Total_Household_Income]]/Global_Household_Financial_Dyna[[#This Row],[Family_Size]]</f>
        <v>387.21375</v>
      </c>
      <c r="P4538" s="2">
        <f t="shared" si="140"/>
        <v>0.30718716818024266</v>
      </c>
      <c r="Q4538" s="2">
        <f t="shared" si="141"/>
        <v>-0.57251894050213248</v>
      </c>
      <c r="R4538" s="2" t="str">
        <f>IF(Global_Household_Financial_Dyna[[#This Row],[Vs country_Average]]&lt;-0.2, "Underperformer", IF(Global_Household_Financial_Dyna[[#This Row],[Vs country_Average]]&gt;0.2, "Outperformer", "Normal"))</f>
        <v>Underperformer</v>
      </c>
      <c r="S45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-469.45350000000008</v>
      </c>
      <c r="T45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-322.46700000000004</v>
      </c>
      <c r="U45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-175.48050000000006</v>
      </c>
      <c r="V45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-28.494000000000028</v>
      </c>
    </row>
    <row r="4539" spans="1:22" x14ac:dyDescent="0.3">
      <c r="A4539">
        <v>4552</v>
      </c>
      <c r="B4539" t="s">
        <v>18</v>
      </c>
      <c r="C4539" t="s">
        <v>20</v>
      </c>
      <c r="D4539">
        <v>6</v>
      </c>
      <c r="E4539">
        <v>3</v>
      </c>
      <c r="F4539">
        <v>2484.5500000000002</v>
      </c>
      <c r="G4539">
        <v>4736.01</v>
      </c>
      <c r="H4539">
        <v>1041.92</v>
      </c>
      <c r="I4539">
        <v>3357.27</v>
      </c>
      <c r="J4539">
        <v>336.82</v>
      </c>
      <c r="K4539">
        <f>Global_Household_Financial_Dyna[[#This Row],[Total_Household_Income]]-Global_Household_Financial_Dyna[[#This Row],[Estimated_Taxes]]</f>
        <v>3694.09</v>
      </c>
      <c r="L4539" s="1">
        <f>Global_Household_Financial_Dyna[[#This Row],[Monthly_Savings]]/Global_Household_Financial_Dyna[[#This Row],[Net Income]]</f>
        <v>9.1178070918683615E-2</v>
      </c>
      <c r="M4539" s="2">
        <f>Global_Household_Financial_Dyna[[#This Row],[Monthly_Expenses]]/Global_Household_Financial_Dyna[[#This Row],[Net Income]]</f>
        <v>0.90882192908131632</v>
      </c>
      <c r="N4539" t="str">
        <f>IF(Global_Household_Financial_Dyna[[#This Row],[Monthly_Savings]]&lt;0,"High Risk", IF(Global_Household_Financial_Dyna[[#This Row],[Savings Rate%]]&lt;0.1, "Medium", "Safe"))</f>
        <v>Medium</v>
      </c>
      <c r="O4539">
        <f>Global_Household_Financial_Dyna[[#This Row],[Total_Household_Income]]/Global_Household_Financial_Dyna[[#This Row],[Family_Size]]</f>
        <v>789.33500000000004</v>
      </c>
      <c r="P4539" s="2">
        <f t="shared" si="140"/>
        <v>0.32336204947805613</v>
      </c>
      <c r="Q4539" s="2">
        <f t="shared" si="141"/>
        <v>-0.23218397855937251</v>
      </c>
      <c r="R4539" s="2" t="str">
        <f>IF(Global_Household_Financial_Dyna[[#This Row],[Vs country_Average]]&lt;-0.2, "Underperformer", IF(Global_Household_Financial_Dyna[[#This Row],[Vs country_Average]]&gt;0.2, "Outperformer", "Normal"))</f>
        <v>Underperformer</v>
      </c>
      <c r="S45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336.82</v>
      </c>
      <c r="T45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336.82</v>
      </c>
      <c r="U45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336.82</v>
      </c>
      <c r="V45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336.82</v>
      </c>
    </row>
    <row r="4540" spans="1:22" x14ac:dyDescent="0.3">
      <c r="A4540">
        <v>4554</v>
      </c>
      <c r="B4540" t="s">
        <v>12</v>
      </c>
      <c r="C4540" t="s">
        <v>13</v>
      </c>
      <c r="D4540">
        <v>5</v>
      </c>
      <c r="E4540">
        <v>3</v>
      </c>
      <c r="F4540">
        <v>5177.03</v>
      </c>
      <c r="G4540">
        <v>11407.09</v>
      </c>
      <c r="H4540">
        <v>3422.13</v>
      </c>
      <c r="I4540">
        <v>2563.8000000000002</v>
      </c>
      <c r="J4540">
        <v>5421.16</v>
      </c>
      <c r="K4540">
        <f>Global_Household_Financial_Dyna[[#This Row],[Total_Household_Income]]-Global_Household_Financial_Dyna[[#This Row],[Estimated_Taxes]]</f>
        <v>7984.96</v>
      </c>
      <c r="L4540" s="1">
        <f>Global_Household_Financial_Dyna[[#This Row],[Monthly_Savings]]/Global_Household_Financial_Dyna[[#This Row],[Net Income]]</f>
        <v>0.67892137217969784</v>
      </c>
      <c r="M4540" s="2">
        <f>Global_Household_Financial_Dyna[[#This Row],[Monthly_Expenses]]/Global_Household_Financial_Dyna[[#This Row],[Net Income]]</f>
        <v>0.32107862782030216</v>
      </c>
      <c r="N4540" t="str">
        <f>IF(Global_Household_Financial_Dyna[[#This Row],[Monthly_Savings]]&lt;0,"High Risk", IF(Global_Household_Financial_Dyna[[#This Row],[Savings Rate%]]&lt;0.1, "Medium", "Safe"))</f>
        <v>Safe</v>
      </c>
      <c r="O4540">
        <f>Global_Household_Financial_Dyna[[#This Row],[Total_Household_Income]]/Global_Household_Financial_Dyna[[#This Row],[Family_Size]]</f>
        <v>2281.4180000000001</v>
      </c>
      <c r="P4540" s="2">
        <f t="shared" si="140"/>
        <v>0.30718716818024266</v>
      </c>
      <c r="Q4540" s="2">
        <f t="shared" si="141"/>
        <v>0.37173420399945517</v>
      </c>
      <c r="R4540" s="2" t="str">
        <f>IF(Global_Household_Financial_Dyna[[#This Row],[Vs country_Average]]&lt;-0.2, "Underperformer", IF(Global_Household_Financial_Dyna[[#This Row],[Vs country_Average]]&gt;0.2, "Outperformer", "Normal"))</f>
        <v>Outperformer</v>
      </c>
      <c r="S45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5421.16</v>
      </c>
      <c r="T45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5421.16</v>
      </c>
      <c r="U45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5421.16</v>
      </c>
      <c r="V45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5421.16</v>
      </c>
    </row>
    <row r="4541" spans="1:22" x14ac:dyDescent="0.3">
      <c r="A4541">
        <v>4555</v>
      </c>
      <c r="B4541" t="s">
        <v>10</v>
      </c>
      <c r="C4541" t="s">
        <v>22</v>
      </c>
      <c r="D4541">
        <v>6</v>
      </c>
      <c r="E4541">
        <v>3</v>
      </c>
      <c r="F4541">
        <v>1189.33</v>
      </c>
      <c r="G4541">
        <v>2773.38</v>
      </c>
      <c r="H4541">
        <v>277.33999999999997</v>
      </c>
      <c r="I4541">
        <v>867.03</v>
      </c>
      <c r="J4541">
        <v>1629.02</v>
      </c>
      <c r="K4541">
        <f>Global_Household_Financial_Dyna[[#This Row],[Total_Household_Income]]-Global_Household_Financial_Dyna[[#This Row],[Estimated_Taxes]]</f>
        <v>2496.04</v>
      </c>
      <c r="L4541" s="1">
        <f>Global_Household_Financial_Dyna[[#This Row],[Monthly_Savings]]/Global_Household_Financial_Dyna[[#This Row],[Net Income]]</f>
        <v>0.65264178458678546</v>
      </c>
      <c r="M4541" s="2">
        <f>Global_Household_Financial_Dyna[[#This Row],[Monthly_Expenses]]/Global_Household_Financial_Dyna[[#This Row],[Net Income]]</f>
        <v>0.34736222175926668</v>
      </c>
      <c r="N4541" t="str">
        <f>IF(Global_Household_Financial_Dyna[[#This Row],[Monthly_Savings]]&lt;0,"High Risk", IF(Global_Household_Financial_Dyna[[#This Row],[Savings Rate%]]&lt;0.1, "Medium", "Safe"))</f>
        <v>Safe</v>
      </c>
      <c r="O4541">
        <f>Global_Household_Financial_Dyna[[#This Row],[Total_Household_Income]]/Global_Household_Financial_Dyna[[#This Row],[Family_Size]]</f>
        <v>462.23</v>
      </c>
      <c r="P4541" s="2">
        <f t="shared" si="140"/>
        <v>0.42077341556833553</v>
      </c>
      <c r="Q4541" s="2">
        <f t="shared" si="141"/>
        <v>0.23186836901844993</v>
      </c>
      <c r="R4541" s="2" t="str">
        <f>IF(Global_Household_Financial_Dyna[[#This Row],[Vs country_Average]]&lt;-0.2, "Underperformer", IF(Global_Household_Financial_Dyna[[#This Row],[Vs country_Average]]&gt;0.2, "Outperformer", "Normal"))</f>
        <v>Outperformer</v>
      </c>
      <c r="S45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1629.02</v>
      </c>
      <c r="T45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1629.02</v>
      </c>
      <c r="U45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1629.02</v>
      </c>
      <c r="V45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1629.02</v>
      </c>
    </row>
    <row r="4542" spans="1:22" x14ac:dyDescent="0.3">
      <c r="A4542">
        <v>4556</v>
      </c>
      <c r="B4542" t="s">
        <v>16</v>
      </c>
      <c r="C4542" t="s">
        <v>21</v>
      </c>
      <c r="D4542">
        <v>2</v>
      </c>
      <c r="E4542">
        <v>1</v>
      </c>
      <c r="F4542">
        <v>3884.73</v>
      </c>
      <c r="G4542">
        <v>3884.73</v>
      </c>
      <c r="H4542">
        <v>1359.66</v>
      </c>
      <c r="I4542">
        <v>2320.96</v>
      </c>
      <c r="J4542">
        <v>204.12</v>
      </c>
      <c r="K4542">
        <f>Global_Household_Financial_Dyna[[#This Row],[Total_Household_Income]]-Global_Household_Financial_Dyna[[#This Row],[Estimated_Taxes]]</f>
        <v>2525.0699999999997</v>
      </c>
      <c r="L4542" s="1">
        <f>Global_Household_Financial_Dyna[[#This Row],[Monthly_Savings]]/Global_Household_Financial_Dyna[[#This Row],[Net Income]]</f>
        <v>8.0837362924592204E-2</v>
      </c>
      <c r="M4542" s="2">
        <f>Global_Household_Financial_Dyna[[#This Row],[Monthly_Expenses]]/Global_Household_Financial_Dyna[[#This Row],[Net Income]]</f>
        <v>0.9191665973616574</v>
      </c>
      <c r="N4542" t="str">
        <f>IF(Global_Household_Financial_Dyna[[#This Row],[Monthly_Savings]]&lt;0,"High Risk", IF(Global_Household_Financial_Dyna[[#This Row],[Savings Rate%]]&lt;0.1, "Medium", "Safe"))</f>
        <v>Medium</v>
      </c>
      <c r="O4542">
        <f>Global_Household_Financial_Dyna[[#This Row],[Total_Household_Income]]/Global_Household_Financial_Dyna[[#This Row],[Family_Size]]</f>
        <v>1942.365</v>
      </c>
      <c r="P4542" s="2">
        <f t="shared" si="140"/>
        <v>0.15879799892000862</v>
      </c>
      <c r="Q4542" s="2">
        <f t="shared" si="141"/>
        <v>-7.7960635995416416E-2</v>
      </c>
      <c r="R4542" s="2" t="str">
        <f>IF(Global_Household_Financial_Dyna[[#This Row],[Vs country_Average]]&lt;-0.2, "Underperformer", IF(Global_Household_Financial_Dyna[[#This Row],[Vs country_Average]]&gt;0.2, "Outperformer", "Normal"))</f>
        <v>Normal</v>
      </c>
      <c r="S45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204.12</v>
      </c>
      <c r="T45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204.12</v>
      </c>
      <c r="U45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204.12</v>
      </c>
      <c r="V45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204.12</v>
      </c>
    </row>
    <row r="4543" spans="1:22" x14ac:dyDescent="0.3">
      <c r="A4543">
        <v>4557</v>
      </c>
      <c r="B4543" t="s">
        <v>16</v>
      </c>
      <c r="C4543" t="s">
        <v>17</v>
      </c>
      <c r="D4543">
        <v>2</v>
      </c>
      <c r="E4543">
        <v>2</v>
      </c>
      <c r="F4543">
        <v>6979.28</v>
      </c>
      <c r="G4543">
        <v>11261.12</v>
      </c>
      <c r="H4543">
        <v>4504.45</v>
      </c>
      <c r="I4543">
        <v>1812.38</v>
      </c>
      <c r="J4543">
        <v>4944.3</v>
      </c>
      <c r="K4543">
        <f>Global_Household_Financial_Dyna[[#This Row],[Total_Household_Income]]-Global_Household_Financial_Dyna[[#This Row],[Estimated_Taxes]]</f>
        <v>6756.670000000001</v>
      </c>
      <c r="L4543" s="1">
        <f>Global_Household_Financial_Dyna[[#This Row],[Monthly_Savings]]/Global_Household_Financial_Dyna[[#This Row],[Net Income]]</f>
        <v>0.73176579587281898</v>
      </c>
      <c r="M4543" s="2">
        <f>Global_Household_Financial_Dyna[[#This Row],[Monthly_Expenses]]/Global_Household_Financial_Dyna[[#This Row],[Net Income]]</f>
        <v>0.26823568414618443</v>
      </c>
      <c r="N4543" t="str">
        <f>IF(Global_Household_Financial_Dyna[[#This Row],[Monthly_Savings]]&lt;0,"High Risk", IF(Global_Household_Financial_Dyna[[#This Row],[Savings Rate%]]&lt;0.1, "Medium", "Safe"))</f>
        <v>Safe</v>
      </c>
      <c r="O4543">
        <f>Global_Household_Financial_Dyna[[#This Row],[Total_Household_Income]]/Global_Household_Financial_Dyna[[#This Row],[Family_Size]]</f>
        <v>5630.56</v>
      </c>
      <c r="P4543" s="2">
        <f t="shared" si="140"/>
        <v>0.15879799892000862</v>
      </c>
      <c r="Q4543" s="2">
        <f t="shared" si="141"/>
        <v>0.57296779695281042</v>
      </c>
      <c r="R4543" s="2" t="str">
        <f>IF(Global_Household_Financial_Dyna[[#This Row],[Vs country_Average]]&lt;-0.2, "Underperformer", IF(Global_Household_Financial_Dyna[[#This Row],[Vs country_Average]]&gt;0.2, "Outperformer", "Normal"))</f>
        <v>Outperformer</v>
      </c>
      <c r="S45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4944.3</v>
      </c>
      <c r="T45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4944.3</v>
      </c>
      <c r="U45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4944.3</v>
      </c>
      <c r="V45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4944.3</v>
      </c>
    </row>
    <row r="4544" spans="1:22" x14ac:dyDescent="0.3">
      <c r="A4544">
        <v>4558</v>
      </c>
      <c r="B4544" t="s">
        <v>16</v>
      </c>
      <c r="C4544" t="s">
        <v>21</v>
      </c>
      <c r="D4544">
        <v>8</v>
      </c>
      <c r="E4544">
        <v>1</v>
      </c>
      <c r="F4544">
        <v>5008.66</v>
      </c>
      <c r="G4544">
        <v>5008.66</v>
      </c>
      <c r="H4544">
        <v>1753.03</v>
      </c>
      <c r="I4544">
        <v>4293.01</v>
      </c>
      <c r="J4544">
        <v>-1037.3900000000001</v>
      </c>
      <c r="K4544">
        <f>Global_Household_Financial_Dyna[[#This Row],[Total_Household_Income]]-Global_Household_Financial_Dyna[[#This Row],[Estimated_Taxes]]</f>
        <v>3255.63</v>
      </c>
      <c r="L4544" s="1">
        <f>Global_Household_Financial_Dyna[[#This Row],[Monthly_Savings]]/Global_Household_Financial_Dyna[[#This Row],[Net Income]]</f>
        <v>-0.31864493201008715</v>
      </c>
      <c r="M4544" s="2">
        <f>Global_Household_Financial_Dyna[[#This Row],[Monthly_Expenses]]/Global_Household_Financial_Dyna[[#This Row],[Net Income]]</f>
        <v>1.3186418604079702</v>
      </c>
      <c r="N4544" t="str">
        <f>IF(Global_Household_Financial_Dyna[[#This Row],[Monthly_Savings]]&lt;0,"High Risk", IF(Global_Household_Financial_Dyna[[#This Row],[Savings Rate%]]&lt;0.1, "Medium", "Safe"))</f>
        <v>High Risk</v>
      </c>
      <c r="O4544">
        <f>Global_Household_Financial_Dyna[[#This Row],[Total_Household_Income]]/Global_Household_Financial_Dyna[[#This Row],[Family_Size]]</f>
        <v>626.08249999999998</v>
      </c>
      <c r="P4544" s="2">
        <f t="shared" si="140"/>
        <v>0.15879799892000862</v>
      </c>
      <c r="Q4544" s="2">
        <f t="shared" si="141"/>
        <v>-0.47744293093009577</v>
      </c>
      <c r="R4544" s="2" t="str">
        <f>IF(Global_Household_Financial_Dyna[[#This Row],[Vs country_Average]]&lt;-0.2, "Underperformer", IF(Global_Household_Financial_Dyna[[#This Row],[Vs country_Average]]&gt;0.2, "Outperformer", "Normal"))</f>
        <v>Underperformer</v>
      </c>
      <c r="S45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-822.73950000000013</v>
      </c>
      <c r="T45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-608.08900000000006</v>
      </c>
      <c r="U45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-393.43850000000009</v>
      </c>
      <c r="V45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-178.78800000000001</v>
      </c>
    </row>
    <row r="4545" spans="1:22" x14ac:dyDescent="0.3">
      <c r="A4545">
        <v>4559</v>
      </c>
      <c r="B4545" t="s">
        <v>12</v>
      </c>
      <c r="C4545" t="s">
        <v>13</v>
      </c>
      <c r="D4545">
        <v>4</v>
      </c>
      <c r="E4545">
        <v>2</v>
      </c>
      <c r="F4545">
        <v>4662.37</v>
      </c>
      <c r="G4545">
        <v>8354.73</v>
      </c>
      <c r="H4545">
        <v>2506.42</v>
      </c>
      <c r="I4545">
        <v>2613.96</v>
      </c>
      <c r="J4545">
        <v>3234.35</v>
      </c>
      <c r="K4545">
        <f>Global_Household_Financial_Dyna[[#This Row],[Total_Household_Income]]-Global_Household_Financial_Dyna[[#This Row],[Estimated_Taxes]]</f>
        <v>5848.3099999999995</v>
      </c>
      <c r="L4545" s="1">
        <f>Global_Household_Financial_Dyna[[#This Row],[Monthly_Savings]]/Global_Household_Financial_Dyna[[#This Row],[Net Income]]</f>
        <v>0.55304010902294853</v>
      </c>
      <c r="M4545" s="2">
        <f>Global_Household_Financial_Dyna[[#This Row],[Monthly_Expenses]]/Global_Household_Financial_Dyna[[#This Row],[Net Income]]</f>
        <v>0.44695989097705152</v>
      </c>
      <c r="N4545" t="str">
        <f>IF(Global_Household_Financial_Dyna[[#This Row],[Monthly_Savings]]&lt;0,"High Risk", IF(Global_Household_Financial_Dyna[[#This Row],[Savings Rate%]]&lt;0.1, "Medium", "Safe"))</f>
        <v>Safe</v>
      </c>
      <c r="O4545">
        <f>Global_Household_Financial_Dyna[[#This Row],[Total_Household_Income]]/Global_Household_Financial_Dyna[[#This Row],[Family_Size]]</f>
        <v>2088.6824999999999</v>
      </c>
      <c r="P4545" s="2">
        <f t="shared" si="140"/>
        <v>0.30718716818024266</v>
      </c>
      <c r="Q4545" s="2">
        <f t="shared" si="141"/>
        <v>0.24585294084270587</v>
      </c>
      <c r="R4545" s="2" t="str">
        <f>IF(Global_Household_Financial_Dyna[[#This Row],[Vs country_Average]]&lt;-0.2, "Underperformer", IF(Global_Household_Financial_Dyna[[#This Row],[Vs country_Average]]&gt;0.2, "Outperformer", "Normal"))</f>
        <v>Outperformer</v>
      </c>
      <c r="S45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3234.35</v>
      </c>
      <c r="T45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3234.35</v>
      </c>
      <c r="U45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3234.35</v>
      </c>
      <c r="V45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3234.35</v>
      </c>
    </row>
    <row r="4546" spans="1:22" x14ac:dyDescent="0.3">
      <c r="A4546">
        <v>4560</v>
      </c>
      <c r="B4546" t="s">
        <v>12</v>
      </c>
      <c r="C4546" t="s">
        <v>13</v>
      </c>
      <c r="D4546">
        <v>1</v>
      </c>
      <c r="E4546">
        <v>1</v>
      </c>
      <c r="F4546">
        <v>3225.63</v>
      </c>
      <c r="G4546">
        <v>3225.63</v>
      </c>
      <c r="H4546">
        <v>806.41</v>
      </c>
      <c r="I4546">
        <v>1684.5</v>
      </c>
      <c r="J4546">
        <v>734.72</v>
      </c>
      <c r="K4546">
        <f>Global_Household_Financial_Dyna[[#This Row],[Total_Household_Income]]-Global_Household_Financial_Dyna[[#This Row],[Estimated_Taxes]]</f>
        <v>2419.2200000000003</v>
      </c>
      <c r="L4546" s="1">
        <f>Global_Household_Financial_Dyna[[#This Row],[Monthly_Savings]]/Global_Household_Financial_Dyna[[#This Row],[Net Income]]</f>
        <v>0.30370119294648684</v>
      </c>
      <c r="M4546" s="2">
        <f>Global_Household_Financial_Dyna[[#This Row],[Monthly_Expenses]]/Global_Household_Financial_Dyna[[#This Row],[Net Income]]</f>
        <v>0.69629880705351299</v>
      </c>
      <c r="N4546" t="str">
        <f>IF(Global_Household_Financial_Dyna[[#This Row],[Monthly_Savings]]&lt;0,"High Risk", IF(Global_Household_Financial_Dyna[[#This Row],[Savings Rate%]]&lt;0.1, "Medium", "Safe"))</f>
        <v>Safe</v>
      </c>
      <c r="O4546">
        <f>Global_Household_Financial_Dyna[[#This Row],[Total_Household_Income]]/Global_Household_Financial_Dyna[[#This Row],[Family_Size]]</f>
        <v>3225.63</v>
      </c>
      <c r="P4546" s="2">
        <f t="shared" ref="P4546:P4609" si="142">AVERAGEIF($B$2:$B$4986,$B4546,$L$2:$L$4986)</f>
        <v>0.30718716818024266</v>
      </c>
      <c r="Q4546" s="2">
        <f t="shared" ref="Q4546:Q4609" si="143">L4546-P4546</f>
        <v>-3.4859752337558225E-3</v>
      </c>
      <c r="R4546" s="2" t="str">
        <f>IF(Global_Household_Financial_Dyna[[#This Row],[Vs country_Average]]&lt;-0.2, "Underperformer", IF(Global_Household_Financial_Dyna[[#This Row],[Vs country_Average]]&gt;0.2, "Outperformer", "Normal"))</f>
        <v>Normal</v>
      </c>
      <c r="S45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734.72</v>
      </c>
      <c r="T45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734.72</v>
      </c>
      <c r="U45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734.72</v>
      </c>
      <c r="V45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734.72</v>
      </c>
    </row>
    <row r="4547" spans="1:22" x14ac:dyDescent="0.3">
      <c r="A4547">
        <v>4561</v>
      </c>
      <c r="B4547" t="s">
        <v>14</v>
      </c>
      <c r="C4547" t="s">
        <v>15</v>
      </c>
      <c r="D4547">
        <v>3</v>
      </c>
      <c r="E4547">
        <v>1</v>
      </c>
      <c r="F4547">
        <v>2227.42</v>
      </c>
      <c r="G4547">
        <v>2227.42</v>
      </c>
      <c r="H4547">
        <v>334.11</v>
      </c>
      <c r="I4547">
        <v>993.51</v>
      </c>
      <c r="J4547">
        <v>899.8</v>
      </c>
      <c r="K4547">
        <f>Global_Household_Financial_Dyna[[#This Row],[Total_Household_Income]]-Global_Household_Financial_Dyna[[#This Row],[Estimated_Taxes]]</f>
        <v>1893.31</v>
      </c>
      <c r="L4547" s="1">
        <f>Global_Household_Financial_Dyna[[#This Row],[Monthly_Savings]]/Global_Household_Financial_Dyna[[#This Row],[Net Income]]</f>
        <v>0.47525233585625176</v>
      </c>
      <c r="M4547" s="2">
        <f>Global_Household_Financial_Dyna[[#This Row],[Monthly_Expenses]]/Global_Household_Financial_Dyna[[#This Row],[Net Income]]</f>
        <v>0.52474766414374829</v>
      </c>
      <c r="N4547" t="str">
        <f>IF(Global_Household_Financial_Dyna[[#This Row],[Monthly_Savings]]&lt;0,"High Risk", IF(Global_Household_Financial_Dyna[[#This Row],[Savings Rate%]]&lt;0.1, "Medium", "Safe"))</f>
        <v>Safe</v>
      </c>
      <c r="O4547">
        <f>Global_Household_Financial_Dyna[[#This Row],[Total_Household_Income]]/Global_Household_Financial_Dyna[[#This Row],[Family_Size]]</f>
        <v>742.47333333333336</v>
      </c>
      <c r="P4547" s="2">
        <f t="shared" si="142"/>
        <v>0.39788995363055785</v>
      </c>
      <c r="Q4547" s="2">
        <f t="shared" si="143"/>
        <v>7.7362382225693915E-2</v>
      </c>
      <c r="R4547" s="2" t="str">
        <f>IF(Global_Household_Financial_Dyna[[#This Row],[Vs country_Average]]&lt;-0.2, "Underperformer", IF(Global_Household_Financial_Dyna[[#This Row],[Vs country_Average]]&gt;0.2, "Outperformer", "Normal"))</f>
        <v>Normal</v>
      </c>
      <c r="S45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899.8</v>
      </c>
      <c r="T45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899.8</v>
      </c>
      <c r="U45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899.8</v>
      </c>
      <c r="V45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899.8</v>
      </c>
    </row>
    <row r="4548" spans="1:22" x14ac:dyDescent="0.3">
      <c r="A4548">
        <v>4562</v>
      </c>
      <c r="B4548" t="s">
        <v>10</v>
      </c>
      <c r="C4548" t="s">
        <v>11</v>
      </c>
      <c r="D4548">
        <v>6</v>
      </c>
      <c r="E4548">
        <v>3</v>
      </c>
      <c r="F4548">
        <v>933.35</v>
      </c>
      <c r="G4548">
        <v>2028.47</v>
      </c>
      <c r="H4548">
        <v>202.85</v>
      </c>
      <c r="I4548">
        <v>655.74</v>
      </c>
      <c r="J4548">
        <v>1169.8900000000001</v>
      </c>
      <c r="K4548">
        <f>Global_Household_Financial_Dyna[[#This Row],[Total_Household_Income]]-Global_Household_Financial_Dyna[[#This Row],[Estimated_Taxes]]</f>
        <v>1825.6200000000001</v>
      </c>
      <c r="L4548" s="1">
        <f>Global_Household_Financial_Dyna[[#This Row],[Monthly_Savings]]/Global_Household_Financial_Dyna[[#This Row],[Net Income]]</f>
        <v>0.64081791391417708</v>
      </c>
      <c r="M4548" s="2">
        <f>Global_Household_Financial_Dyna[[#This Row],[Monthly_Expenses]]/Global_Household_Financial_Dyna[[#This Row],[Net Income]]</f>
        <v>0.35918756367699739</v>
      </c>
      <c r="N4548" t="str">
        <f>IF(Global_Household_Financial_Dyna[[#This Row],[Monthly_Savings]]&lt;0,"High Risk", IF(Global_Household_Financial_Dyna[[#This Row],[Savings Rate%]]&lt;0.1, "Medium", "Safe"))</f>
        <v>Safe</v>
      </c>
      <c r="O4548">
        <f>Global_Household_Financial_Dyna[[#This Row],[Total_Household_Income]]/Global_Household_Financial_Dyna[[#This Row],[Family_Size]]</f>
        <v>338.07833333333332</v>
      </c>
      <c r="P4548" s="2">
        <f t="shared" si="142"/>
        <v>0.42077341556833553</v>
      </c>
      <c r="Q4548" s="2">
        <f t="shared" si="143"/>
        <v>0.22004449834584155</v>
      </c>
      <c r="R4548" s="2" t="str">
        <f>IF(Global_Household_Financial_Dyna[[#This Row],[Vs country_Average]]&lt;-0.2, "Underperformer", IF(Global_Household_Financial_Dyna[[#This Row],[Vs country_Average]]&gt;0.2, "Outperformer", "Normal"))</f>
        <v>Outperformer</v>
      </c>
      <c r="S45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1169.8900000000001</v>
      </c>
      <c r="T45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1169.8900000000001</v>
      </c>
      <c r="U45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1169.8900000000001</v>
      </c>
      <c r="V45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1169.8900000000001</v>
      </c>
    </row>
    <row r="4549" spans="1:22" x14ac:dyDescent="0.3">
      <c r="A4549">
        <v>4563</v>
      </c>
      <c r="B4549" t="s">
        <v>12</v>
      </c>
      <c r="C4549" t="s">
        <v>13</v>
      </c>
      <c r="D4549">
        <v>2</v>
      </c>
      <c r="E4549">
        <v>2</v>
      </c>
      <c r="F4549">
        <v>3319.32</v>
      </c>
      <c r="G4549">
        <v>4973.8900000000003</v>
      </c>
      <c r="H4549">
        <v>1243.47</v>
      </c>
      <c r="I4549">
        <v>2299.0700000000002</v>
      </c>
      <c r="J4549">
        <v>1431.35</v>
      </c>
      <c r="K4549">
        <f>Global_Household_Financial_Dyna[[#This Row],[Total_Household_Income]]-Global_Household_Financial_Dyna[[#This Row],[Estimated_Taxes]]</f>
        <v>3730.42</v>
      </c>
      <c r="L4549" s="1">
        <f>Global_Household_Financial_Dyna[[#This Row],[Monthly_Savings]]/Global_Household_Financial_Dyna[[#This Row],[Net Income]]</f>
        <v>0.38369674192182113</v>
      </c>
      <c r="M4549" s="2">
        <f>Global_Household_Financial_Dyna[[#This Row],[Monthly_Expenses]]/Global_Household_Financial_Dyna[[#This Row],[Net Income]]</f>
        <v>0.61630325807817887</v>
      </c>
      <c r="N4549" t="str">
        <f>IF(Global_Household_Financial_Dyna[[#This Row],[Monthly_Savings]]&lt;0,"High Risk", IF(Global_Household_Financial_Dyna[[#This Row],[Savings Rate%]]&lt;0.1, "Medium", "Safe"))</f>
        <v>Safe</v>
      </c>
      <c r="O4549">
        <f>Global_Household_Financial_Dyna[[#This Row],[Total_Household_Income]]/Global_Household_Financial_Dyna[[#This Row],[Family_Size]]</f>
        <v>2486.9450000000002</v>
      </c>
      <c r="P4549" s="2">
        <f t="shared" si="142"/>
        <v>0.30718716818024266</v>
      </c>
      <c r="Q4549" s="2">
        <f t="shared" si="143"/>
        <v>7.6509573741578463E-2</v>
      </c>
      <c r="R4549" s="2" t="str">
        <f>IF(Global_Household_Financial_Dyna[[#This Row],[Vs country_Average]]&lt;-0.2, "Underperformer", IF(Global_Household_Financial_Dyna[[#This Row],[Vs country_Average]]&gt;0.2, "Outperformer", "Normal"))</f>
        <v>Normal</v>
      </c>
      <c r="S45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1431.35</v>
      </c>
      <c r="T45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1431.35</v>
      </c>
      <c r="U45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1431.35</v>
      </c>
      <c r="V45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1431.35</v>
      </c>
    </row>
    <row r="4550" spans="1:22" x14ac:dyDescent="0.3">
      <c r="A4550">
        <v>4564</v>
      </c>
      <c r="B4550" t="s">
        <v>18</v>
      </c>
      <c r="C4550" t="s">
        <v>19</v>
      </c>
      <c r="D4550">
        <v>5</v>
      </c>
      <c r="E4550">
        <v>3</v>
      </c>
      <c r="F4550">
        <v>1903</v>
      </c>
      <c r="G4550">
        <v>3568.12</v>
      </c>
      <c r="H4550">
        <v>784.99</v>
      </c>
      <c r="I4550">
        <v>3386.14</v>
      </c>
      <c r="J4550">
        <v>-603.01</v>
      </c>
      <c r="K4550">
        <f>Global_Household_Financial_Dyna[[#This Row],[Total_Household_Income]]-Global_Household_Financial_Dyna[[#This Row],[Estimated_Taxes]]</f>
        <v>2783.13</v>
      </c>
      <c r="L4550" s="1">
        <f>Global_Household_Financial_Dyna[[#This Row],[Monthly_Savings]]/Global_Household_Financial_Dyna[[#This Row],[Net Income]]</f>
        <v>-0.21666612770513774</v>
      </c>
      <c r="M4550" s="2">
        <f>Global_Household_Financial_Dyna[[#This Row],[Monthly_Expenses]]/Global_Household_Financial_Dyna[[#This Row],[Net Income]]</f>
        <v>1.2166661277051376</v>
      </c>
      <c r="N4550" t="str">
        <f>IF(Global_Household_Financial_Dyna[[#This Row],[Monthly_Savings]]&lt;0,"High Risk", IF(Global_Household_Financial_Dyna[[#This Row],[Savings Rate%]]&lt;0.1, "Medium", "Safe"))</f>
        <v>High Risk</v>
      </c>
      <c r="O4550">
        <f>Global_Household_Financial_Dyna[[#This Row],[Total_Household_Income]]/Global_Household_Financial_Dyna[[#This Row],[Family_Size]]</f>
        <v>713.62400000000002</v>
      </c>
      <c r="P4550" s="2">
        <f t="shared" si="142"/>
        <v>0.32336204947805613</v>
      </c>
      <c r="Q4550" s="2">
        <f t="shared" si="143"/>
        <v>-0.54002817718319385</v>
      </c>
      <c r="R4550" s="2" t="str">
        <f>IF(Global_Household_Financial_Dyna[[#This Row],[Vs country_Average]]&lt;-0.2, "Underperformer", IF(Global_Household_Financial_Dyna[[#This Row],[Vs country_Average]]&gt;0.2, "Outperformer", "Normal"))</f>
        <v>Underperformer</v>
      </c>
      <c r="S45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-433.70299999999997</v>
      </c>
      <c r="T45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-264.39599999999996</v>
      </c>
      <c r="U45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-95.089000000000055</v>
      </c>
      <c r="V45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74.218000000000075</v>
      </c>
    </row>
    <row r="4551" spans="1:22" x14ac:dyDescent="0.3">
      <c r="A4551">
        <v>4565</v>
      </c>
      <c r="B4551" t="s">
        <v>18</v>
      </c>
      <c r="C4551" t="s">
        <v>20</v>
      </c>
      <c r="D4551">
        <v>6</v>
      </c>
      <c r="E4551">
        <v>3</v>
      </c>
      <c r="F4551">
        <v>4774.2700000000004</v>
      </c>
      <c r="G4551">
        <v>11010.08</v>
      </c>
      <c r="H4551">
        <v>2972.72</v>
      </c>
      <c r="I4551">
        <v>2808.77</v>
      </c>
      <c r="J4551">
        <v>5228.59</v>
      </c>
      <c r="K4551">
        <f>Global_Household_Financial_Dyna[[#This Row],[Total_Household_Income]]-Global_Household_Financial_Dyna[[#This Row],[Estimated_Taxes]]</f>
        <v>8037.3600000000006</v>
      </c>
      <c r="L4551" s="1">
        <f>Global_Household_Financial_Dyna[[#This Row],[Monthly_Savings]]/Global_Household_Financial_Dyna[[#This Row],[Net Income]]</f>
        <v>0.65053574805657577</v>
      </c>
      <c r="M4551" s="2">
        <f>Global_Household_Financial_Dyna[[#This Row],[Monthly_Expenses]]/Global_Household_Financial_Dyna[[#This Row],[Net Income]]</f>
        <v>0.34946425194342418</v>
      </c>
      <c r="N4551" t="str">
        <f>IF(Global_Household_Financial_Dyna[[#This Row],[Monthly_Savings]]&lt;0,"High Risk", IF(Global_Household_Financial_Dyna[[#This Row],[Savings Rate%]]&lt;0.1, "Medium", "Safe"))</f>
        <v>Safe</v>
      </c>
      <c r="O4551">
        <f>Global_Household_Financial_Dyna[[#This Row],[Total_Household_Income]]/Global_Household_Financial_Dyna[[#This Row],[Family_Size]]</f>
        <v>1835.0133333333333</v>
      </c>
      <c r="P4551" s="2">
        <f t="shared" si="142"/>
        <v>0.32336204947805613</v>
      </c>
      <c r="Q4551" s="2">
        <f t="shared" si="143"/>
        <v>0.32717369857851963</v>
      </c>
      <c r="R4551" s="2" t="str">
        <f>IF(Global_Household_Financial_Dyna[[#This Row],[Vs country_Average]]&lt;-0.2, "Underperformer", IF(Global_Household_Financial_Dyna[[#This Row],[Vs country_Average]]&gt;0.2, "Outperformer", "Normal"))</f>
        <v>Outperformer</v>
      </c>
      <c r="S45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5228.59</v>
      </c>
      <c r="T45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5228.59</v>
      </c>
      <c r="U45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5228.59</v>
      </c>
      <c r="V45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5228.59</v>
      </c>
    </row>
    <row r="4552" spans="1:22" x14ac:dyDescent="0.3">
      <c r="A4552">
        <v>4566</v>
      </c>
      <c r="B4552" t="s">
        <v>12</v>
      </c>
      <c r="C4552" t="s">
        <v>13</v>
      </c>
      <c r="D4552">
        <v>4</v>
      </c>
      <c r="E4552">
        <v>3</v>
      </c>
      <c r="F4552">
        <v>4802.8</v>
      </c>
      <c r="G4552">
        <v>10497.85</v>
      </c>
      <c r="H4552">
        <v>3149.35</v>
      </c>
      <c r="I4552">
        <v>2867.37</v>
      </c>
      <c r="J4552">
        <v>4481.13</v>
      </c>
      <c r="K4552">
        <f>Global_Household_Financial_Dyna[[#This Row],[Total_Household_Income]]-Global_Household_Financial_Dyna[[#This Row],[Estimated_Taxes]]</f>
        <v>7348.5</v>
      </c>
      <c r="L4552" s="1">
        <f>Global_Household_Financial_Dyna[[#This Row],[Monthly_Savings]]/Global_Household_Financial_Dyna[[#This Row],[Net Income]]</f>
        <v>0.60980200040824661</v>
      </c>
      <c r="M4552" s="2">
        <f>Global_Household_Financial_Dyna[[#This Row],[Monthly_Expenses]]/Global_Household_Financial_Dyna[[#This Row],[Net Income]]</f>
        <v>0.39019799959175339</v>
      </c>
      <c r="N4552" t="str">
        <f>IF(Global_Household_Financial_Dyna[[#This Row],[Monthly_Savings]]&lt;0,"High Risk", IF(Global_Household_Financial_Dyna[[#This Row],[Savings Rate%]]&lt;0.1, "Medium", "Safe"))</f>
        <v>Safe</v>
      </c>
      <c r="O4552">
        <f>Global_Household_Financial_Dyna[[#This Row],[Total_Household_Income]]/Global_Household_Financial_Dyna[[#This Row],[Family_Size]]</f>
        <v>2624.4625000000001</v>
      </c>
      <c r="P4552" s="2">
        <f t="shared" si="142"/>
        <v>0.30718716818024266</v>
      </c>
      <c r="Q4552" s="2">
        <f t="shared" si="143"/>
        <v>0.30261483222800395</v>
      </c>
      <c r="R4552" s="2" t="str">
        <f>IF(Global_Household_Financial_Dyna[[#This Row],[Vs country_Average]]&lt;-0.2, "Underperformer", IF(Global_Household_Financial_Dyna[[#This Row],[Vs country_Average]]&gt;0.2, "Outperformer", "Normal"))</f>
        <v>Outperformer</v>
      </c>
      <c r="S45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4481.13</v>
      </c>
      <c r="T45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4481.13</v>
      </c>
      <c r="U45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4481.13</v>
      </c>
      <c r="V45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4481.13</v>
      </c>
    </row>
    <row r="4553" spans="1:22" x14ac:dyDescent="0.3">
      <c r="A4553">
        <v>4567</v>
      </c>
      <c r="B4553" t="s">
        <v>10</v>
      </c>
      <c r="C4553" t="s">
        <v>22</v>
      </c>
      <c r="D4553">
        <v>4</v>
      </c>
      <c r="E4553">
        <v>1</v>
      </c>
      <c r="F4553">
        <v>477.32</v>
      </c>
      <c r="G4553">
        <v>477.32</v>
      </c>
      <c r="H4553">
        <v>47.73</v>
      </c>
      <c r="I4553">
        <v>452.97</v>
      </c>
      <c r="J4553">
        <v>-23.39</v>
      </c>
      <c r="K4553">
        <f>Global_Household_Financial_Dyna[[#This Row],[Total_Household_Income]]-Global_Household_Financial_Dyna[[#This Row],[Estimated_Taxes]]</f>
        <v>429.59</v>
      </c>
      <c r="L4553" s="1">
        <f>Global_Household_Financial_Dyna[[#This Row],[Monthly_Savings]]/Global_Household_Financial_Dyna[[#This Row],[Net Income]]</f>
        <v>-5.4447263670010945E-2</v>
      </c>
      <c r="M4553" s="2">
        <f>Global_Household_Financial_Dyna[[#This Row],[Monthly_Expenses]]/Global_Household_Financial_Dyna[[#This Row],[Net Income]]</f>
        <v>1.0544239856607465</v>
      </c>
      <c r="N4553" t="str">
        <f>IF(Global_Household_Financial_Dyna[[#This Row],[Monthly_Savings]]&lt;0,"High Risk", IF(Global_Household_Financial_Dyna[[#This Row],[Savings Rate%]]&lt;0.1, "Medium", "Safe"))</f>
        <v>High Risk</v>
      </c>
      <c r="O4553">
        <f>Global_Household_Financial_Dyna[[#This Row],[Total_Household_Income]]/Global_Household_Financial_Dyna[[#This Row],[Family_Size]]</f>
        <v>119.33</v>
      </c>
      <c r="P4553" s="2">
        <f t="shared" si="142"/>
        <v>0.42077341556833553</v>
      </c>
      <c r="Q4553" s="2">
        <f t="shared" si="143"/>
        <v>-0.47522067923834649</v>
      </c>
      <c r="R4553" s="2" t="str">
        <f>IF(Global_Household_Financial_Dyna[[#This Row],[Vs country_Average]]&lt;-0.2, "Underperformer", IF(Global_Household_Financial_Dyna[[#This Row],[Vs country_Average]]&gt;0.2, "Outperformer", "Normal"))</f>
        <v>Underperformer</v>
      </c>
      <c r="S45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-0.74149999999999849</v>
      </c>
      <c r="T45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21.907000000000004</v>
      </c>
      <c r="U45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44.555500000000009</v>
      </c>
      <c r="V45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67.204000000000008</v>
      </c>
    </row>
    <row r="4554" spans="1:22" x14ac:dyDescent="0.3">
      <c r="A4554">
        <v>4568</v>
      </c>
      <c r="B4554" t="s">
        <v>18</v>
      </c>
      <c r="C4554" t="s">
        <v>19</v>
      </c>
      <c r="D4554">
        <v>2</v>
      </c>
      <c r="E4554">
        <v>1</v>
      </c>
      <c r="F4554">
        <v>4545.97</v>
      </c>
      <c r="G4554">
        <v>4545.97</v>
      </c>
      <c r="H4554">
        <v>1000.11</v>
      </c>
      <c r="I4554">
        <v>2073.35</v>
      </c>
      <c r="J4554">
        <v>1472.51</v>
      </c>
      <c r="K4554">
        <f>Global_Household_Financial_Dyna[[#This Row],[Total_Household_Income]]-Global_Household_Financial_Dyna[[#This Row],[Estimated_Taxes]]</f>
        <v>3545.86</v>
      </c>
      <c r="L4554" s="1">
        <f>Global_Household_Financial_Dyna[[#This Row],[Monthly_Savings]]/Global_Household_Financial_Dyna[[#This Row],[Net Income]]</f>
        <v>0.41527584281387309</v>
      </c>
      <c r="M4554" s="2">
        <f>Global_Household_Financial_Dyna[[#This Row],[Monthly_Expenses]]/Global_Household_Financial_Dyna[[#This Row],[Net Income]]</f>
        <v>0.58472415718612691</v>
      </c>
      <c r="N4554" t="str">
        <f>IF(Global_Household_Financial_Dyna[[#This Row],[Monthly_Savings]]&lt;0,"High Risk", IF(Global_Household_Financial_Dyna[[#This Row],[Savings Rate%]]&lt;0.1, "Medium", "Safe"))</f>
        <v>Safe</v>
      </c>
      <c r="O4554">
        <f>Global_Household_Financial_Dyna[[#This Row],[Total_Household_Income]]/Global_Household_Financial_Dyna[[#This Row],[Family_Size]]</f>
        <v>2272.9850000000001</v>
      </c>
      <c r="P4554" s="2">
        <f t="shared" si="142"/>
        <v>0.32336204947805613</v>
      </c>
      <c r="Q4554" s="2">
        <f t="shared" si="143"/>
        <v>9.1913793335816951E-2</v>
      </c>
      <c r="R4554" s="2" t="str">
        <f>IF(Global_Household_Financial_Dyna[[#This Row],[Vs country_Average]]&lt;-0.2, "Underperformer", IF(Global_Household_Financial_Dyna[[#This Row],[Vs country_Average]]&gt;0.2, "Outperformer", "Normal"))</f>
        <v>Normal</v>
      </c>
      <c r="S45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1472.51</v>
      </c>
      <c r="T45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1472.51</v>
      </c>
      <c r="U45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1472.51</v>
      </c>
      <c r="V45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1472.51</v>
      </c>
    </row>
    <row r="4555" spans="1:22" x14ac:dyDescent="0.3">
      <c r="A4555">
        <v>4569</v>
      </c>
      <c r="B4555" t="s">
        <v>18</v>
      </c>
      <c r="C4555" t="s">
        <v>20</v>
      </c>
      <c r="D4555">
        <v>2</v>
      </c>
      <c r="E4555">
        <v>1</v>
      </c>
      <c r="F4555">
        <v>4544.4799999999996</v>
      </c>
      <c r="G4555">
        <v>4544.4799999999996</v>
      </c>
      <c r="H4555">
        <v>999.78</v>
      </c>
      <c r="I4555">
        <v>1461.1</v>
      </c>
      <c r="J4555">
        <v>2083.59</v>
      </c>
      <c r="K4555">
        <f>Global_Household_Financial_Dyna[[#This Row],[Total_Household_Income]]-Global_Household_Financial_Dyna[[#This Row],[Estimated_Taxes]]</f>
        <v>3544.7</v>
      </c>
      <c r="L4555" s="1">
        <f>Global_Household_Financial_Dyna[[#This Row],[Monthly_Savings]]/Global_Household_Financial_Dyna[[#This Row],[Net Income]]</f>
        <v>0.58780432758766621</v>
      </c>
      <c r="M4555" s="2">
        <f>Global_Household_Financial_Dyna[[#This Row],[Monthly_Expenses]]/Global_Household_Financial_Dyna[[#This Row],[Net Income]]</f>
        <v>0.41219285129912264</v>
      </c>
      <c r="N4555" t="str">
        <f>IF(Global_Household_Financial_Dyna[[#This Row],[Monthly_Savings]]&lt;0,"High Risk", IF(Global_Household_Financial_Dyna[[#This Row],[Savings Rate%]]&lt;0.1, "Medium", "Safe"))</f>
        <v>Safe</v>
      </c>
      <c r="O4555">
        <f>Global_Household_Financial_Dyna[[#This Row],[Total_Household_Income]]/Global_Household_Financial_Dyna[[#This Row],[Family_Size]]</f>
        <v>2272.2399999999998</v>
      </c>
      <c r="P4555" s="2">
        <f t="shared" si="142"/>
        <v>0.32336204947805613</v>
      </c>
      <c r="Q4555" s="2">
        <f t="shared" si="143"/>
        <v>0.26444227810961007</v>
      </c>
      <c r="R4555" s="2" t="str">
        <f>IF(Global_Household_Financial_Dyna[[#This Row],[Vs country_Average]]&lt;-0.2, "Underperformer", IF(Global_Household_Financial_Dyna[[#This Row],[Vs country_Average]]&gt;0.2, "Outperformer", "Normal"))</f>
        <v>Outperformer</v>
      </c>
      <c r="S45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2083.59</v>
      </c>
      <c r="T45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2083.59</v>
      </c>
      <c r="U45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2083.59</v>
      </c>
      <c r="V45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2083.59</v>
      </c>
    </row>
    <row r="4556" spans="1:22" x14ac:dyDescent="0.3">
      <c r="A4556">
        <v>4570</v>
      </c>
      <c r="B4556" t="s">
        <v>12</v>
      </c>
      <c r="C4556" t="s">
        <v>13</v>
      </c>
      <c r="D4556">
        <v>8</v>
      </c>
      <c r="E4556">
        <v>3</v>
      </c>
      <c r="F4556">
        <v>5786.63</v>
      </c>
      <c r="G4556">
        <v>12814.59</v>
      </c>
      <c r="H4556">
        <v>3844.38</v>
      </c>
      <c r="I4556">
        <v>4085.16</v>
      </c>
      <c r="J4556">
        <v>4885.0600000000004</v>
      </c>
      <c r="K4556">
        <f>Global_Household_Financial_Dyna[[#This Row],[Total_Household_Income]]-Global_Household_Financial_Dyna[[#This Row],[Estimated_Taxes]]</f>
        <v>8970.2099999999991</v>
      </c>
      <c r="L4556" s="1">
        <f>Global_Household_Financial_Dyna[[#This Row],[Monthly_Savings]]/Global_Household_Financial_Dyna[[#This Row],[Net Income]]</f>
        <v>0.54458702750548771</v>
      </c>
      <c r="M4556" s="2">
        <f>Global_Household_Financial_Dyna[[#This Row],[Monthly_Expenses]]/Global_Household_Financial_Dyna[[#This Row],[Net Income]]</f>
        <v>0.45541408729561517</v>
      </c>
      <c r="N4556" t="str">
        <f>IF(Global_Household_Financial_Dyna[[#This Row],[Monthly_Savings]]&lt;0,"High Risk", IF(Global_Household_Financial_Dyna[[#This Row],[Savings Rate%]]&lt;0.1, "Medium", "Safe"))</f>
        <v>Safe</v>
      </c>
      <c r="O4556">
        <f>Global_Household_Financial_Dyna[[#This Row],[Total_Household_Income]]/Global_Household_Financial_Dyna[[#This Row],[Family_Size]]</f>
        <v>1601.82375</v>
      </c>
      <c r="P4556" s="2">
        <f t="shared" si="142"/>
        <v>0.30718716818024266</v>
      </c>
      <c r="Q4556" s="2">
        <f t="shared" si="143"/>
        <v>0.23739985932524504</v>
      </c>
      <c r="R4556" s="2" t="str">
        <f>IF(Global_Household_Financial_Dyna[[#This Row],[Vs country_Average]]&lt;-0.2, "Underperformer", IF(Global_Household_Financial_Dyna[[#This Row],[Vs country_Average]]&gt;0.2, "Outperformer", "Normal"))</f>
        <v>Outperformer</v>
      </c>
      <c r="S45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4885.0600000000004</v>
      </c>
      <c r="T45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4885.0600000000004</v>
      </c>
      <c r="U45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4885.0600000000004</v>
      </c>
      <c r="V45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4885.0600000000004</v>
      </c>
    </row>
    <row r="4557" spans="1:22" x14ac:dyDescent="0.3">
      <c r="A4557">
        <v>4571</v>
      </c>
      <c r="B4557" t="s">
        <v>16</v>
      </c>
      <c r="C4557" t="s">
        <v>17</v>
      </c>
      <c r="D4557">
        <v>2</v>
      </c>
      <c r="E4557">
        <v>2</v>
      </c>
      <c r="F4557">
        <v>3983.97</v>
      </c>
      <c r="G4557">
        <v>7289.07</v>
      </c>
      <c r="H4557">
        <v>2551.1799999999998</v>
      </c>
      <c r="I4557">
        <v>1657.45</v>
      </c>
      <c r="J4557">
        <v>3080.44</v>
      </c>
      <c r="K4557">
        <f>Global_Household_Financial_Dyna[[#This Row],[Total_Household_Income]]-Global_Household_Financial_Dyna[[#This Row],[Estimated_Taxes]]</f>
        <v>4737.8899999999994</v>
      </c>
      <c r="L4557" s="1">
        <f>Global_Household_Financial_Dyna[[#This Row],[Monthly_Savings]]/Global_Household_Financial_Dyna[[#This Row],[Net Income]]</f>
        <v>0.65017127877599534</v>
      </c>
      <c r="M4557" s="2">
        <f>Global_Household_Financial_Dyna[[#This Row],[Monthly_Expenses]]/Global_Household_Financial_Dyna[[#This Row],[Net Income]]</f>
        <v>0.34982872122400482</v>
      </c>
      <c r="N4557" t="str">
        <f>IF(Global_Household_Financial_Dyna[[#This Row],[Monthly_Savings]]&lt;0,"High Risk", IF(Global_Household_Financial_Dyna[[#This Row],[Savings Rate%]]&lt;0.1, "Medium", "Safe"))</f>
        <v>Safe</v>
      </c>
      <c r="O4557">
        <f>Global_Household_Financial_Dyna[[#This Row],[Total_Household_Income]]/Global_Household_Financial_Dyna[[#This Row],[Family_Size]]</f>
        <v>3644.5349999999999</v>
      </c>
      <c r="P4557" s="2">
        <f t="shared" si="142"/>
        <v>0.15879799892000862</v>
      </c>
      <c r="Q4557" s="2">
        <f t="shared" si="143"/>
        <v>0.49137327985598672</v>
      </c>
      <c r="R4557" s="2" t="str">
        <f>IF(Global_Household_Financial_Dyna[[#This Row],[Vs country_Average]]&lt;-0.2, "Underperformer", IF(Global_Household_Financial_Dyna[[#This Row],[Vs country_Average]]&gt;0.2, "Outperformer", "Normal"))</f>
        <v>Outperformer</v>
      </c>
      <c r="S45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3080.44</v>
      </c>
      <c r="T45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3080.44</v>
      </c>
      <c r="U45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3080.44</v>
      </c>
      <c r="V45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3080.44</v>
      </c>
    </row>
    <row r="4558" spans="1:22" x14ac:dyDescent="0.3">
      <c r="A4558">
        <v>4572</v>
      </c>
      <c r="B4558" t="s">
        <v>16</v>
      </c>
      <c r="C4558" t="s">
        <v>17</v>
      </c>
      <c r="D4558">
        <v>8</v>
      </c>
      <c r="E4558">
        <v>1</v>
      </c>
      <c r="F4558">
        <v>1762.15</v>
      </c>
      <c r="G4558">
        <v>1762.15</v>
      </c>
      <c r="H4558">
        <v>616.75</v>
      </c>
      <c r="I4558">
        <v>1672.28</v>
      </c>
      <c r="J4558">
        <v>-526.88</v>
      </c>
      <c r="K4558">
        <f>Global_Household_Financial_Dyna[[#This Row],[Total_Household_Income]]-Global_Household_Financial_Dyna[[#This Row],[Estimated_Taxes]]</f>
        <v>1145.4000000000001</v>
      </c>
      <c r="L4558" s="1">
        <f>Global_Household_Financial_Dyna[[#This Row],[Monthly_Savings]]/Global_Household_Financial_Dyna[[#This Row],[Net Income]]</f>
        <v>-0.45999650777021123</v>
      </c>
      <c r="M4558" s="2">
        <f>Global_Household_Financial_Dyna[[#This Row],[Monthly_Expenses]]/Global_Household_Financial_Dyna[[#This Row],[Net Income]]</f>
        <v>1.4599965077702111</v>
      </c>
      <c r="N4558" t="str">
        <f>IF(Global_Household_Financial_Dyna[[#This Row],[Monthly_Savings]]&lt;0,"High Risk", IF(Global_Household_Financial_Dyna[[#This Row],[Savings Rate%]]&lt;0.1, "Medium", "Safe"))</f>
        <v>High Risk</v>
      </c>
      <c r="O4558">
        <f>Global_Household_Financial_Dyna[[#This Row],[Total_Household_Income]]/Global_Household_Financial_Dyna[[#This Row],[Family_Size]]</f>
        <v>220.26875000000001</v>
      </c>
      <c r="P4558" s="2">
        <f t="shared" si="142"/>
        <v>0.15879799892000862</v>
      </c>
      <c r="Q4558" s="2">
        <f t="shared" si="143"/>
        <v>-0.61879450669021985</v>
      </c>
      <c r="R4558" s="2" t="str">
        <f>IF(Global_Household_Financial_Dyna[[#This Row],[Vs country_Average]]&lt;-0.2, "Underperformer", IF(Global_Household_Financial_Dyna[[#This Row],[Vs country_Average]]&gt;0.2, "Outperformer", "Normal"))</f>
        <v>Underperformer</v>
      </c>
      <c r="S45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-443.26599999999996</v>
      </c>
      <c r="T45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-359.65199999999999</v>
      </c>
      <c r="U45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-276.03800000000001</v>
      </c>
      <c r="V45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-192.42399999999998</v>
      </c>
    </row>
    <row r="4559" spans="1:22" x14ac:dyDescent="0.3">
      <c r="A4559">
        <v>4573</v>
      </c>
      <c r="B4559" t="s">
        <v>18</v>
      </c>
      <c r="C4559" t="s">
        <v>19</v>
      </c>
      <c r="D4559">
        <v>7</v>
      </c>
      <c r="E4559">
        <v>3</v>
      </c>
      <c r="F4559">
        <v>5929.98</v>
      </c>
      <c r="G4559">
        <v>13145.31</v>
      </c>
      <c r="H4559">
        <v>3549.23</v>
      </c>
      <c r="I4559">
        <v>4511.49</v>
      </c>
      <c r="J4559">
        <v>5084.59</v>
      </c>
      <c r="K4559">
        <f>Global_Household_Financial_Dyna[[#This Row],[Total_Household_Income]]-Global_Household_Financial_Dyna[[#This Row],[Estimated_Taxes]]</f>
        <v>9596.08</v>
      </c>
      <c r="L4559" s="1">
        <f>Global_Household_Financial_Dyna[[#This Row],[Monthly_Savings]]/Global_Household_Financial_Dyna[[#This Row],[Net Income]]</f>
        <v>0.52986115163691838</v>
      </c>
      <c r="M4559" s="2">
        <f>Global_Household_Financial_Dyna[[#This Row],[Monthly_Expenses]]/Global_Household_Financial_Dyna[[#This Row],[Net Income]]</f>
        <v>0.47013884836308156</v>
      </c>
      <c r="N4559" t="str">
        <f>IF(Global_Household_Financial_Dyna[[#This Row],[Monthly_Savings]]&lt;0,"High Risk", IF(Global_Household_Financial_Dyna[[#This Row],[Savings Rate%]]&lt;0.1, "Medium", "Safe"))</f>
        <v>Safe</v>
      </c>
      <c r="O4559">
        <f>Global_Household_Financial_Dyna[[#This Row],[Total_Household_Income]]/Global_Household_Financial_Dyna[[#This Row],[Family_Size]]</f>
        <v>1877.9014285714286</v>
      </c>
      <c r="P4559" s="2">
        <f t="shared" si="142"/>
        <v>0.32336204947805613</v>
      </c>
      <c r="Q4559" s="2">
        <f t="shared" si="143"/>
        <v>0.20649910215886225</v>
      </c>
      <c r="R4559" s="2" t="str">
        <f>IF(Global_Household_Financial_Dyna[[#This Row],[Vs country_Average]]&lt;-0.2, "Underperformer", IF(Global_Household_Financial_Dyna[[#This Row],[Vs country_Average]]&gt;0.2, "Outperformer", "Normal"))</f>
        <v>Outperformer</v>
      </c>
      <c r="S45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5084.59</v>
      </c>
      <c r="T45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5084.59</v>
      </c>
      <c r="U45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5084.59</v>
      </c>
      <c r="V45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5084.59</v>
      </c>
    </row>
    <row r="4560" spans="1:22" x14ac:dyDescent="0.3">
      <c r="A4560">
        <v>4574</v>
      </c>
      <c r="B4560" t="s">
        <v>14</v>
      </c>
      <c r="C4560" t="s">
        <v>15</v>
      </c>
      <c r="D4560">
        <v>3</v>
      </c>
      <c r="E4560">
        <v>1</v>
      </c>
      <c r="F4560">
        <v>928.5</v>
      </c>
      <c r="G4560">
        <v>928.5</v>
      </c>
      <c r="H4560">
        <v>139.28</v>
      </c>
      <c r="I4560">
        <v>788.34</v>
      </c>
      <c r="J4560">
        <v>0.88</v>
      </c>
      <c r="K4560">
        <f>Global_Household_Financial_Dyna[[#This Row],[Total_Household_Income]]-Global_Household_Financial_Dyna[[#This Row],[Estimated_Taxes]]</f>
        <v>789.22</v>
      </c>
      <c r="L4560" s="1">
        <f>Global_Household_Financial_Dyna[[#This Row],[Monthly_Savings]]/Global_Household_Financial_Dyna[[#This Row],[Net Income]]</f>
        <v>1.1150249613542484E-3</v>
      </c>
      <c r="M4560" s="2">
        <f>Global_Household_Financial_Dyna[[#This Row],[Monthly_Expenses]]/Global_Household_Financial_Dyna[[#This Row],[Net Income]]</f>
        <v>0.99888497503864571</v>
      </c>
      <c r="N4560" t="str">
        <f>IF(Global_Household_Financial_Dyna[[#This Row],[Monthly_Savings]]&lt;0,"High Risk", IF(Global_Household_Financial_Dyna[[#This Row],[Savings Rate%]]&lt;0.1, "Medium", "Safe"))</f>
        <v>Medium</v>
      </c>
      <c r="O4560">
        <f>Global_Household_Financial_Dyna[[#This Row],[Total_Household_Income]]/Global_Household_Financial_Dyna[[#This Row],[Family_Size]]</f>
        <v>309.5</v>
      </c>
      <c r="P4560" s="2">
        <f t="shared" si="142"/>
        <v>0.39788995363055785</v>
      </c>
      <c r="Q4560" s="2">
        <f t="shared" si="143"/>
        <v>-0.39677492866920361</v>
      </c>
      <c r="R4560" s="2" t="str">
        <f>IF(Global_Household_Financial_Dyna[[#This Row],[Vs country_Average]]&lt;-0.2, "Underperformer", IF(Global_Household_Financial_Dyna[[#This Row],[Vs country_Average]]&gt;0.2, "Outperformer", "Normal"))</f>
        <v>Underperformer</v>
      </c>
      <c r="S45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0.88</v>
      </c>
      <c r="T45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0.88</v>
      </c>
      <c r="U45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0.88</v>
      </c>
      <c r="V45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0.88</v>
      </c>
    </row>
    <row r="4561" spans="1:22" x14ac:dyDescent="0.3">
      <c r="A4561">
        <v>4575</v>
      </c>
      <c r="B4561" t="s">
        <v>14</v>
      </c>
      <c r="C4561" t="s">
        <v>15</v>
      </c>
      <c r="D4561">
        <v>2</v>
      </c>
      <c r="E4561">
        <v>1</v>
      </c>
      <c r="F4561">
        <v>1131.81</v>
      </c>
      <c r="G4561">
        <v>1131.81</v>
      </c>
      <c r="H4561">
        <v>169.77</v>
      </c>
      <c r="I4561">
        <v>719.86</v>
      </c>
      <c r="J4561">
        <v>242.18</v>
      </c>
      <c r="K4561">
        <f>Global_Household_Financial_Dyna[[#This Row],[Total_Household_Income]]-Global_Household_Financial_Dyna[[#This Row],[Estimated_Taxes]]</f>
        <v>962.04</v>
      </c>
      <c r="L4561" s="1">
        <f>Global_Household_Financial_Dyna[[#This Row],[Monthly_Savings]]/Global_Household_Financial_Dyna[[#This Row],[Net Income]]</f>
        <v>0.25173589455739886</v>
      </c>
      <c r="M4561" s="2">
        <f>Global_Household_Financial_Dyna[[#This Row],[Monthly_Expenses]]/Global_Household_Financial_Dyna[[#This Row],[Net Income]]</f>
        <v>0.74826410544260114</v>
      </c>
      <c r="N4561" t="str">
        <f>IF(Global_Household_Financial_Dyna[[#This Row],[Monthly_Savings]]&lt;0,"High Risk", IF(Global_Household_Financial_Dyna[[#This Row],[Savings Rate%]]&lt;0.1, "Medium", "Safe"))</f>
        <v>Safe</v>
      </c>
      <c r="O4561">
        <f>Global_Household_Financial_Dyna[[#This Row],[Total_Household_Income]]/Global_Household_Financial_Dyna[[#This Row],[Family_Size]]</f>
        <v>565.90499999999997</v>
      </c>
      <c r="P4561" s="2">
        <f t="shared" si="142"/>
        <v>0.39788995363055785</v>
      </c>
      <c r="Q4561" s="2">
        <f t="shared" si="143"/>
        <v>-0.14615405907315898</v>
      </c>
      <c r="R4561" s="2" t="str">
        <f>IF(Global_Household_Financial_Dyna[[#This Row],[Vs country_Average]]&lt;-0.2, "Underperformer", IF(Global_Household_Financial_Dyna[[#This Row],[Vs country_Average]]&gt;0.2, "Outperformer", "Normal"))</f>
        <v>Normal</v>
      </c>
      <c r="S45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242.18</v>
      </c>
      <c r="T45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242.18</v>
      </c>
      <c r="U45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242.18</v>
      </c>
      <c r="V45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242.18</v>
      </c>
    </row>
    <row r="4562" spans="1:22" x14ac:dyDescent="0.3">
      <c r="A4562">
        <v>4576</v>
      </c>
      <c r="B4562" t="s">
        <v>10</v>
      </c>
      <c r="C4562" t="s">
        <v>22</v>
      </c>
      <c r="D4562">
        <v>6</v>
      </c>
      <c r="E4562">
        <v>1</v>
      </c>
      <c r="F4562">
        <v>936.97</v>
      </c>
      <c r="G4562">
        <v>936.97</v>
      </c>
      <c r="H4562">
        <v>93.7</v>
      </c>
      <c r="I4562">
        <v>678.56</v>
      </c>
      <c r="J4562">
        <v>164.72</v>
      </c>
      <c r="K4562">
        <f>Global_Household_Financial_Dyna[[#This Row],[Total_Household_Income]]-Global_Household_Financial_Dyna[[#This Row],[Estimated_Taxes]]</f>
        <v>843.27</v>
      </c>
      <c r="L4562" s="1">
        <f>Global_Household_Financial_Dyna[[#This Row],[Monthly_Savings]]/Global_Household_Financial_Dyna[[#This Row],[Net Income]]</f>
        <v>0.19533482751669098</v>
      </c>
      <c r="M4562" s="2">
        <f>Global_Household_Financial_Dyna[[#This Row],[Monthly_Expenses]]/Global_Household_Financial_Dyna[[#This Row],[Net Income]]</f>
        <v>0.80467703108138555</v>
      </c>
      <c r="N4562" t="str">
        <f>IF(Global_Household_Financial_Dyna[[#This Row],[Monthly_Savings]]&lt;0,"High Risk", IF(Global_Household_Financial_Dyna[[#This Row],[Savings Rate%]]&lt;0.1, "Medium", "Safe"))</f>
        <v>Safe</v>
      </c>
      <c r="O4562">
        <f>Global_Household_Financial_Dyna[[#This Row],[Total_Household_Income]]/Global_Household_Financial_Dyna[[#This Row],[Family_Size]]</f>
        <v>156.16166666666666</v>
      </c>
      <c r="P4562" s="2">
        <f t="shared" si="142"/>
        <v>0.42077341556833553</v>
      </c>
      <c r="Q4562" s="2">
        <f t="shared" si="143"/>
        <v>-0.22543858805164455</v>
      </c>
      <c r="R4562" s="2" t="str">
        <f>IF(Global_Household_Financial_Dyna[[#This Row],[Vs country_Average]]&lt;-0.2, "Underperformer", IF(Global_Household_Financial_Dyna[[#This Row],[Vs country_Average]]&gt;0.2, "Outperformer", "Normal"))</f>
        <v>Underperformer</v>
      </c>
      <c r="S45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164.72</v>
      </c>
      <c r="T45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164.72</v>
      </c>
      <c r="U45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164.72</v>
      </c>
      <c r="V45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164.72</v>
      </c>
    </row>
    <row r="4563" spans="1:22" x14ac:dyDescent="0.3">
      <c r="A4563">
        <v>4577</v>
      </c>
      <c r="B4563" t="s">
        <v>10</v>
      </c>
      <c r="C4563" t="s">
        <v>22</v>
      </c>
      <c r="D4563">
        <v>6</v>
      </c>
      <c r="E4563">
        <v>1</v>
      </c>
      <c r="F4563">
        <v>939.84</v>
      </c>
      <c r="G4563">
        <v>939.84</v>
      </c>
      <c r="H4563">
        <v>93.98</v>
      </c>
      <c r="I4563">
        <v>878.48</v>
      </c>
      <c r="J4563">
        <v>-32.630000000000003</v>
      </c>
      <c r="K4563">
        <f>Global_Household_Financial_Dyna[[#This Row],[Total_Household_Income]]-Global_Household_Financial_Dyna[[#This Row],[Estimated_Taxes]]</f>
        <v>845.86</v>
      </c>
      <c r="L4563" s="1">
        <f>Global_Household_Financial_Dyna[[#This Row],[Monthly_Savings]]/Global_Household_Financial_Dyna[[#This Row],[Net Income]]</f>
        <v>-3.8576123708415108E-2</v>
      </c>
      <c r="M4563" s="2">
        <f>Global_Household_Financial_Dyna[[#This Row],[Monthly_Expenses]]/Global_Household_Financial_Dyna[[#This Row],[Net Income]]</f>
        <v>1.0385643014210388</v>
      </c>
      <c r="N4563" t="str">
        <f>IF(Global_Household_Financial_Dyna[[#This Row],[Monthly_Savings]]&lt;0,"High Risk", IF(Global_Household_Financial_Dyna[[#This Row],[Savings Rate%]]&lt;0.1, "Medium", "Safe"))</f>
        <v>High Risk</v>
      </c>
      <c r="O4563">
        <f>Global_Household_Financial_Dyna[[#This Row],[Total_Household_Income]]/Global_Household_Financial_Dyna[[#This Row],[Family_Size]]</f>
        <v>156.64000000000001</v>
      </c>
      <c r="P4563" s="2">
        <f t="shared" si="142"/>
        <v>0.42077341556833553</v>
      </c>
      <c r="Q4563" s="2">
        <f t="shared" si="143"/>
        <v>-0.45934953927675065</v>
      </c>
      <c r="R4563" s="2" t="str">
        <f>IF(Global_Household_Financial_Dyna[[#This Row],[Vs country_Average]]&lt;-0.2, "Underperformer", IF(Global_Household_Financial_Dyna[[#This Row],[Vs country_Average]]&gt;0.2, "Outperformer", "Normal"))</f>
        <v>Underperformer</v>
      </c>
      <c r="S45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11.293999999999997</v>
      </c>
      <c r="T45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55.217999999999996</v>
      </c>
      <c r="U45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99.141999999999996</v>
      </c>
      <c r="V45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143.066</v>
      </c>
    </row>
    <row r="4564" spans="1:22" x14ac:dyDescent="0.3">
      <c r="A4564">
        <v>4578</v>
      </c>
      <c r="B4564" t="s">
        <v>18</v>
      </c>
      <c r="C4564" t="s">
        <v>19</v>
      </c>
      <c r="D4564">
        <v>8</v>
      </c>
      <c r="E4564">
        <v>1</v>
      </c>
      <c r="F4564">
        <v>2836.61</v>
      </c>
      <c r="G4564">
        <v>2836.61</v>
      </c>
      <c r="H4564">
        <v>624.04999999999995</v>
      </c>
      <c r="I4564">
        <v>2691.94</v>
      </c>
      <c r="J4564">
        <v>-479.39</v>
      </c>
      <c r="K4564">
        <f>Global_Household_Financial_Dyna[[#This Row],[Total_Household_Income]]-Global_Household_Financial_Dyna[[#This Row],[Estimated_Taxes]]</f>
        <v>2212.5600000000004</v>
      </c>
      <c r="L4564" s="1">
        <f>Global_Household_Financial_Dyna[[#This Row],[Monthly_Savings]]/Global_Household_Financial_Dyna[[#This Row],[Net Income]]</f>
        <v>-0.21666757059695552</v>
      </c>
      <c r="M4564" s="2">
        <f>Global_Household_Financial_Dyna[[#This Row],[Monthly_Expenses]]/Global_Household_Financial_Dyna[[#This Row],[Net Income]]</f>
        <v>1.216663050945511</v>
      </c>
      <c r="N4564" t="str">
        <f>IF(Global_Household_Financial_Dyna[[#This Row],[Monthly_Savings]]&lt;0,"High Risk", IF(Global_Household_Financial_Dyna[[#This Row],[Savings Rate%]]&lt;0.1, "Medium", "Safe"))</f>
        <v>High Risk</v>
      </c>
      <c r="O4564">
        <f>Global_Household_Financial_Dyna[[#This Row],[Total_Household_Income]]/Global_Household_Financial_Dyna[[#This Row],[Family_Size]]</f>
        <v>354.57625000000002</v>
      </c>
      <c r="P4564" s="2">
        <f t="shared" si="142"/>
        <v>0.32336204947805613</v>
      </c>
      <c r="Q4564" s="2">
        <f t="shared" si="143"/>
        <v>-0.54002962007501165</v>
      </c>
      <c r="R4564" s="2" t="str">
        <f>IF(Global_Household_Financial_Dyna[[#This Row],[Vs country_Average]]&lt;-0.2, "Underperformer", IF(Global_Household_Financial_Dyna[[#This Row],[Vs country_Average]]&gt;0.2, "Outperformer", "Normal"))</f>
        <v>Underperformer</v>
      </c>
      <c r="S45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-344.79300000000001</v>
      </c>
      <c r="T45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-210.19599999999997</v>
      </c>
      <c r="U45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-75.598999999999933</v>
      </c>
      <c r="V45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58.998000000000047</v>
      </c>
    </row>
    <row r="4565" spans="1:22" x14ac:dyDescent="0.3">
      <c r="A4565">
        <v>4579</v>
      </c>
      <c r="B4565" t="s">
        <v>12</v>
      </c>
      <c r="C4565" t="s">
        <v>13</v>
      </c>
      <c r="D4565">
        <v>7</v>
      </c>
      <c r="E4565">
        <v>2</v>
      </c>
      <c r="F4565">
        <v>5635.08</v>
      </c>
      <c r="G4565">
        <v>9148.89</v>
      </c>
      <c r="H4565">
        <v>2744.67</v>
      </c>
      <c r="I4565">
        <v>4504.66</v>
      </c>
      <c r="J4565">
        <v>1899.56</v>
      </c>
      <c r="K4565">
        <f>Global_Household_Financial_Dyna[[#This Row],[Total_Household_Income]]-Global_Household_Financial_Dyna[[#This Row],[Estimated_Taxes]]</f>
        <v>6404.2199999999993</v>
      </c>
      <c r="L4565" s="1">
        <f>Global_Household_Financial_Dyna[[#This Row],[Monthly_Savings]]/Global_Household_Financial_Dyna[[#This Row],[Net Income]]</f>
        <v>0.29661067233792721</v>
      </c>
      <c r="M4565" s="2">
        <f>Global_Household_Financial_Dyna[[#This Row],[Monthly_Expenses]]/Global_Household_Financial_Dyna[[#This Row],[Net Income]]</f>
        <v>0.70338932766207285</v>
      </c>
      <c r="N4565" t="str">
        <f>IF(Global_Household_Financial_Dyna[[#This Row],[Monthly_Savings]]&lt;0,"High Risk", IF(Global_Household_Financial_Dyna[[#This Row],[Savings Rate%]]&lt;0.1, "Medium", "Safe"))</f>
        <v>Safe</v>
      </c>
      <c r="O4565">
        <f>Global_Household_Financial_Dyna[[#This Row],[Total_Household_Income]]/Global_Household_Financial_Dyna[[#This Row],[Family_Size]]</f>
        <v>1306.9842857142855</v>
      </c>
      <c r="P4565" s="2">
        <f t="shared" si="142"/>
        <v>0.30718716818024266</v>
      </c>
      <c r="Q4565" s="2">
        <f t="shared" si="143"/>
        <v>-1.0576495842315459E-2</v>
      </c>
      <c r="R4565" s="2" t="str">
        <f>IF(Global_Household_Financial_Dyna[[#This Row],[Vs country_Average]]&lt;-0.2, "Underperformer", IF(Global_Household_Financial_Dyna[[#This Row],[Vs country_Average]]&gt;0.2, "Outperformer", "Normal"))</f>
        <v>Normal</v>
      </c>
      <c r="S45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1899.56</v>
      </c>
      <c r="T45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1899.56</v>
      </c>
      <c r="U45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1899.56</v>
      </c>
      <c r="V45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1899.56</v>
      </c>
    </row>
    <row r="4566" spans="1:22" x14ac:dyDescent="0.3">
      <c r="A4566">
        <v>4580</v>
      </c>
      <c r="B4566" t="s">
        <v>16</v>
      </c>
      <c r="C4566" t="s">
        <v>17</v>
      </c>
      <c r="D4566">
        <v>7</v>
      </c>
      <c r="E4566">
        <v>2</v>
      </c>
      <c r="F4566">
        <v>6656.26</v>
      </c>
      <c r="G4566">
        <v>11990.45</v>
      </c>
      <c r="H4566">
        <v>4796.18</v>
      </c>
      <c r="I4566">
        <v>5307.6</v>
      </c>
      <c r="J4566">
        <v>1886.67</v>
      </c>
      <c r="K4566">
        <f>Global_Household_Financial_Dyna[[#This Row],[Total_Household_Income]]-Global_Household_Financial_Dyna[[#This Row],[Estimated_Taxes]]</f>
        <v>7194.27</v>
      </c>
      <c r="L4566" s="1">
        <f>Global_Household_Financial_Dyna[[#This Row],[Monthly_Savings]]/Global_Household_Financial_Dyna[[#This Row],[Net Income]]</f>
        <v>0.2622462042708989</v>
      </c>
      <c r="M4566" s="2">
        <f>Global_Household_Financial_Dyna[[#This Row],[Monthly_Expenses]]/Global_Household_Financial_Dyna[[#This Row],[Net Income]]</f>
        <v>0.73775379572910105</v>
      </c>
      <c r="N4566" t="str">
        <f>IF(Global_Household_Financial_Dyna[[#This Row],[Monthly_Savings]]&lt;0,"High Risk", IF(Global_Household_Financial_Dyna[[#This Row],[Savings Rate%]]&lt;0.1, "Medium", "Safe"))</f>
        <v>Safe</v>
      </c>
      <c r="O4566">
        <f>Global_Household_Financial_Dyna[[#This Row],[Total_Household_Income]]/Global_Household_Financial_Dyna[[#This Row],[Family_Size]]</f>
        <v>1712.9214285714286</v>
      </c>
      <c r="P4566" s="2">
        <f t="shared" si="142"/>
        <v>0.15879799892000862</v>
      </c>
      <c r="Q4566" s="2">
        <f t="shared" si="143"/>
        <v>0.10344820535089028</v>
      </c>
      <c r="R4566" s="2" t="str">
        <f>IF(Global_Household_Financial_Dyna[[#This Row],[Vs country_Average]]&lt;-0.2, "Underperformer", IF(Global_Household_Financial_Dyna[[#This Row],[Vs country_Average]]&gt;0.2, "Outperformer", "Normal"))</f>
        <v>Normal</v>
      </c>
      <c r="S45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1886.67</v>
      </c>
      <c r="T45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1886.67</v>
      </c>
      <c r="U45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1886.67</v>
      </c>
      <c r="V45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1886.67</v>
      </c>
    </row>
    <row r="4567" spans="1:22" x14ac:dyDescent="0.3">
      <c r="A4567">
        <v>4581</v>
      </c>
      <c r="B4567" t="s">
        <v>12</v>
      </c>
      <c r="C4567" t="s">
        <v>13</v>
      </c>
      <c r="D4567">
        <v>1</v>
      </c>
      <c r="E4567">
        <v>1</v>
      </c>
      <c r="F4567">
        <v>4501.0200000000004</v>
      </c>
      <c r="G4567">
        <v>4501.0200000000004</v>
      </c>
      <c r="H4567">
        <v>1125.25</v>
      </c>
      <c r="I4567">
        <v>1907.69</v>
      </c>
      <c r="J4567">
        <v>1468.08</v>
      </c>
      <c r="K4567">
        <f>Global_Household_Financial_Dyna[[#This Row],[Total_Household_Income]]-Global_Household_Financial_Dyna[[#This Row],[Estimated_Taxes]]</f>
        <v>3375.7700000000004</v>
      </c>
      <c r="L4567" s="1">
        <f>Global_Household_Financial_Dyna[[#This Row],[Monthly_Savings]]/Global_Household_Financial_Dyna[[#This Row],[Net Income]]</f>
        <v>0.43488744790077516</v>
      </c>
      <c r="M4567" s="2">
        <f>Global_Household_Financial_Dyna[[#This Row],[Monthly_Expenses]]/Global_Household_Financial_Dyna[[#This Row],[Net Income]]</f>
        <v>0.56511255209922473</v>
      </c>
      <c r="N4567" t="str">
        <f>IF(Global_Household_Financial_Dyna[[#This Row],[Monthly_Savings]]&lt;0,"High Risk", IF(Global_Household_Financial_Dyna[[#This Row],[Savings Rate%]]&lt;0.1, "Medium", "Safe"))</f>
        <v>Safe</v>
      </c>
      <c r="O4567">
        <f>Global_Household_Financial_Dyna[[#This Row],[Total_Household_Income]]/Global_Household_Financial_Dyna[[#This Row],[Family_Size]]</f>
        <v>4501.0200000000004</v>
      </c>
      <c r="P4567" s="2">
        <f t="shared" si="142"/>
        <v>0.30718716818024266</v>
      </c>
      <c r="Q4567" s="2">
        <f t="shared" si="143"/>
        <v>0.12770027972053249</v>
      </c>
      <c r="R4567" s="2" t="str">
        <f>IF(Global_Household_Financial_Dyna[[#This Row],[Vs country_Average]]&lt;-0.2, "Underperformer", IF(Global_Household_Financial_Dyna[[#This Row],[Vs country_Average]]&gt;0.2, "Outperformer", "Normal"))</f>
        <v>Normal</v>
      </c>
      <c r="S45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1468.08</v>
      </c>
      <c r="T45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1468.08</v>
      </c>
      <c r="U45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1468.08</v>
      </c>
      <c r="V45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1468.08</v>
      </c>
    </row>
    <row r="4568" spans="1:22" x14ac:dyDescent="0.3">
      <c r="A4568">
        <v>4582</v>
      </c>
      <c r="B4568" t="s">
        <v>10</v>
      </c>
      <c r="C4568" t="s">
        <v>11</v>
      </c>
      <c r="D4568">
        <v>5</v>
      </c>
      <c r="E4568">
        <v>3</v>
      </c>
      <c r="F4568">
        <v>875.66</v>
      </c>
      <c r="G4568">
        <v>1829.7</v>
      </c>
      <c r="H4568">
        <v>182.97</v>
      </c>
      <c r="I4568">
        <v>719.96</v>
      </c>
      <c r="J4568">
        <v>926.77</v>
      </c>
      <c r="K4568">
        <f>Global_Household_Financial_Dyna[[#This Row],[Total_Household_Income]]-Global_Household_Financial_Dyna[[#This Row],[Estimated_Taxes]]</f>
        <v>1646.73</v>
      </c>
      <c r="L4568" s="1">
        <f>Global_Household_Financial_Dyna[[#This Row],[Monthly_Savings]]/Global_Household_Financial_Dyna[[#This Row],[Net Income]]</f>
        <v>0.56279414354508628</v>
      </c>
      <c r="M4568" s="2">
        <f>Global_Household_Financial_Dyna[[#This Row],[Monthly_Expenses]]/Global_Household_Financial_Dyna[[#This Row],[Net Income]]</f>
        <v>0.43720585645491372</v>
      </c>
      <c r="N4568" t="str">
        <f>IF(Global_Household_Financial_Dyna[[#This Row],[Monthly_Savings]]&lt;0,"High Risk", IF(Global_Household_Financial_Dyna[[#This Row],[Savings Rate%]]&lt;0.1, "Medium", "Safe"))</f>
        <v>Safe</v>
      </c>
      <c r="O4568">
        <f>Global_Household_Financial_Dyna[[#This Row],[Total_Household_Income]]/Global_Household_Financial_Dyna[[#This Row],[Family_Size]]</f>
        <v>365.94</v>
      </c>
      <c r="P4568" s="2">
        <f t="shared" si="142"/>
        <v>0.42077341556833553</v>
      </c>
      <c r="Q4568" s="2">
        <f t="shared" si="143"/>
        <v>0.14202072797675075</v>
      </c>
      <c r="R4568" s="2" t="str">
        <f>IF(Global_Household_Financial_Dyna[[#This Row],[Vs country_Average]]&lt;-0.2, "Underperformer", IF(Global_Household_Financial_Dyna[[#This Row],[Vs country_Average]]&gt;0.2, "Outperformer", "Normal"))</f>
        <v>Normal</v>
      </c>
      <c r="S45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926.77</v>
      </c>
      <c r="T45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926.77</v>
      </c>
      <c r="U45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926.77</v>
      </c>
      <c r="V45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926.77</v>
      </c>
    </row>
    <row r="4569" spans="1:22" x14ac:dyDescent="0.3">
      <c r="A4569">
        <v>4583</v>
      </c>
      <c r="B4569" t="s">
        <v>14</v>
      </c>
      <c r="C4569" t="s">
        <v>15</v>
      </c>
      <c r="D4569">
        <v>2</v>
      </c>
      <c r="E4569">
        <v>1</v>
      </c>
      <c r="F4569">
        <v>1892.1</v>
      </c>
      <c r="G4569">
        <v>1892.1</v>
      </c>
      <c r="H4569">
        <v>283.81</v>
      </c>
      <c r="I4569">
        <v>705.4</v>
      </c>
      <c r="J4569">
        <v>902.89</v>
      </c>
      <c r="K4569">
        <f>Global_Household_Financial_Dyna[[#This Row],[Total_Household_Income]]-Global_Household_Financial_Dyna[[#This Row],[Estimated_Taxes]]</f>
        <v>1608.29</v>
      </c>
      <c r="L4569" s="1">
        <f>Global_Household_Financial_Dyna[[#This Row],[Monthly_Savings]]/Global_Household_Financial_Dyna[[#This Row],[Net Income]]</f>
        <v>0.56139750915568709</v>
      </c>
      <c r="M4569" s="2">
        <f>Global_Household_Financial_Dyna[[#This Row],[Monthly_Expenses]]/Global_Household_Financial_Dyna[[#This Row],[Net Income]]</f>
        <v>0.43860249084431291</v>
      </c>
      <c r="N4569" t="str">
        <f>IF(Global_Household_Financial_Dyna[[#This Row],[Monthly_Savings]]&lt;0,"High Risk", IF(Global_Household_Financial_Dyna[[#This Row],[Savings Rate%]]&lt;0.1, "Medium", "Safe"))</f>
        <v>Safe</v>
      </c>
      <c r="O4569">
        <f>Global_Household_Financial_Dyna[[#This Row],[Total_Household_Income]]/Global_Household_Financial_Dyna[[#This Row],[Family_Size]]</f>
        <v>946.05</v>
      </c>
      <c r="P4569" s="2">
        <f t="shared" si="142"/>
        <v>0.39788995363055785</v>
      </c>
      <c r="Q4569" s="2">
        <f t="shared" si="143"/>
        <v>0.16350755552512924</v>
      </c>
      <c r="R4569" s="2" t="str">
        <f>IF(Global_Household_Financial_Dyna[[#This Row],[Vs country_Average]]&lt;-0.2, "Underperformer", IF(Global_Household_Financial_Dyna[[#This Row],[Vs country_Average]]&gt;0.2, "Outperformer", "Normal"))</f>
        <v>Normal</v>
      </c>
      <c r="S45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902.89</v>
      </c>
      <c r="T45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902.89</v>
      </c>
      <c r="U45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902.89</v>
      </c>
      <c r="V45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902.89</v>
      </c>
    </row>
    <row r="4570" spans="1:22" x14ac:dyDescent="0.3">
      <c r="A4570">
        <v>4584</v>
      </c>
      <c r="B4570" t="s">
        <v>14</v>
      </c>
      <c r="C4570" t="s">
        <v>15</v>
      </c>
      <c r="D4570">
        <v>8</v>
      </c>
      <c r="E4570">
        <v>3</v>
      </c>
      <c r="F4570">
        <v>1908.44</v>
      </c>
      <c r="G4570">
        <v>3869.58</v>
      </c>
      <c r="H4570">
        <v>580.44000000000005</v>
      </c>
      <c r="I4570">
        <v>2173.63</v>
      </c>
      <c r="J4570">
        <v>1115.51</v>
      </c>
      <c r="K4570">
        <f>Global_Household_Financial_Dyna[[#This Row],[Total_Household_Income]]-Global_Household_Financial_Dyna[[#This Row],[Estimated_Taxes]]</f>
        <v>3289.14</v>
      </c>
      <c r="L4570" s="1">
        <f>Global_Household_Financial_Dyna[[#This Row],[Monthly_Savings]]/Global_Household_Financial_Dyna[[#This Row],[Net Income]]</f>
        <v>0.33914944331953034</v>
      </c>
      <c r="M4570" s="2">
        <f>Global_Household_Financial_Dyna[[#This Row],[Monthly_Expenses]]/Global_Household_Financial_Dyna[[#This Row],[Net Income]]</f>
        <v>0.66085055668046977</v>
      </c>
      <c r="N4570" t="str">
        <f>IF(Global_Household_Financial_Dyna[[#This Row],[Monthly_Savings]]&lt;0,"High Risk", IF(Global_Household_Financial_Dyna[[#This Row],[Savings Rate%]]&lt;0.1, "Medium", "Safe"))</f>
        <v>Safe</v>
      </c>
      <c r="O4570">
        <f>Global_Household_Financial_Dyna[[#This Row],[Total_Household_Income]]/Global_Household_Financial_Dyna[[#This Row],[Family_Size]]</f>
        <v>483.69749999999999</v>
      </c>
      <c r="P4570" s="2">
        <f t="shared" si="142"/>
        <v>0.39788995363055785</v>
      </c>
      <c r="Q4570" s="2">
        <f t="shared" si="143"/>
        <v>-5.8740510311027505E-2</v>
      </c>
      <c r="R4570" s="2" t="str">
        <f>IF(Global_Household_Financial_Dyna[[#This Row],[Vs country_Average]]&lt;-0.2, "Underperformer", IF(Global_Household_Financial_Dyna[[#This Row],[Vs country_Average]]&gt;0.2, "Outperformer", "Normal"))</f>
        <v>Normal</v>
      </c>
      <c r="S45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1115.51</v>
      </c>
      <c r="T45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1115.51</v>
      </c>
      <c r="U45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1115.51</v>
      </c>
      <c r="V45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1115.51</v>
      </c>
    </row>
    <row r="4571" spans="1:22" x14ac:dyDescent="0.3">
      <c r="A4571">
        <v>4585</v>
      </c>
      <c r="B4571" t="s">
        <v>16</v>
      </c>
      <c r="C4571" t="s">
        <v>17</v>
      </c>
      <c r="D4571">
        <v>6</v>
      </c>
      <c r="E4571">
        <v>2</v>
      </c>
      <c r="F4571">
        <v>3615.68</v>
      </c>
      <c r="G4571">
        <v>5924.81</v>
      </c>
      <c r="H4571">
        <v>2073.6799999999998</v>
      </c>
      <c r="I4571">
        <v>4657.42</v>
      </c>
      <c r="J4571">
        <v>-806.3</v>
      </c>
      <c r="K4571">
        <f>Global_Household_Financial_Dyna[[#This Row],[Total_Household_Income]]-Global_Household_Financial_Dyna[[#This Row],[Estimated_Taxes]]</f>
        <v>3851.1300000000006</v>
      </c>
      <c r="L4571" s="1">
        <f>Global_Household_Financial_Dyna[[#This Row],[Monthly_Savings]]/Global_Household_Financial_Dyna[[#This Row],[Net Income]]</f>
        <v>-0.20936712081908423</v>
      </c>
      <c r="M4571" s="2">
        <f>Global_Household_Financial_Dyna[[#This Row],[Monthly_Expenses]]/Global_Household_Financial_Dyna[[#This Row],[Net Income]]</f>
        <v>1.2093645241786175</v>
      </c>
      <c r="N4571" t="str">
        <f>IF(Global_Household_Financial_Dyna[[#This Row],[Monthly_Savings]]&lt;0,"High Risk", IF(Global_Household_Financial_Dyna[[#This Row],[Savings Rate%]]&lt;0.1, "Medium", "Safe"))</f>
        <v>High Risk</v>
      </c>
      <c r="O4571">
        <f>Global_Household_Financial_Dyna[[#This Row],[Total_Household_Income]]/Global_Household_Financial_Dyna[[#This Row],[Family_Size]]</f>
        <v>987.46833333333336</v>
      </c>
      <c r="P4571" s="2">
        <f t="shared" si="142"/>
        <v>0.15879799892000862</v>
      </c>
      <c r="Q4571" s="2">
        <f t="shared" si="143"/>
        <v>-0.36816511973909283</v>
      </c>
      <c r="R4571" s="2" t="str">
        <f>IF(Global_Household_Financial_Dyna[[#This Row],[Vs country_Average]]&lt;-0.2, "Underperformer", IF(Global_Household_Financial_Dyna[[#This Row],[Vs country_Average]]&gt;0.2, "Outperformer", "Normal"))</f>
        <v>Underperformer</v>
      </c>
      <c r="S45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-573.42899999999997</v>
      </c>
      <c r="T45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-340.55799999999994</v>
      </c>
      <c r="U45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-107.6869999999999</v>
      </c>
      <c r="V45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125.18400000000008</v>
      </c>
    </row>
    <row r="4572" spans="1:22" x14ac:dyDescent="0.3">
      <c r="A4572">
        <v>4586</v>
      </c>
      <c r="B4572" t="s">
        <v>12</v>
      </c>
      <c r="C4572" t="s">
        <v>13</v>
      </c>
      <c r="D4572">
        <v>7</v>
      </c>
      <c r="E4572">
        <v>1</v>
      </c>
      <c r="F4572">
        <v>11.09</v>
      </c>
      <c r="G4572">
        <v>11.09</v>
      </c>
      <c r="H4572">
        <v>2.77</v>
      </c>
      <c r="I4572">
        <v>10.53</v>
      </c>
      <c r="J4572">
        <v>-2.21</v>
      </c>
      <c r="K4572">
        <f>Global_Household_Financial_Dyna[[#This Row],[Total_Household_Income]]-Global_Household_Financial_Dyna[[#This Row],[Estimated_Taxes]]</f>
        <v>8.32</v>
      </c>
      <c r="L4572" s="1">
        <f>Global_Household_Financial_Dyna[[#This Row],[Monthly_Savings]]/Global_Household_Financial_Dyna[[#This Row],[Net Income]]</f>
        <v>-0.265625</v>
      </c>
      <c r="M4572" s="2">
        <f>Global_Household_Financial_Dyna[[#This Row],[Monthly_Expenses]]/Global_Household_Financial_Dyna[[#This Row],[Net Income]]</f>
        <v>1.2656249999999998</v>
      </c>
      <c r="N4572" t="str">
        <f>IF(Global_Household_Financial_Dyna[[#This Row],[Monthly_Savings]]&lt;0,"High Risk", IF(Global_Household_Financial_Dyna[[#This Row],[Savings Rate%]]&lt;0.1, "Medium", "Safe"))</f>
        <v>High Risk</v>
      </c>
      <c r="O4572">
        <f>Global_Household_Financial_Dyna[[#This Row],[Total_Household_Income]]/Global_Household_Financial_Dyna[[#This Row],[Family_Size]]</f>
        <v>1.5842857142857143</v>
      </c>
      <c r="P4572" s="2">
        <f t="shared" si="142"/>
        <v>0.30718716818024266</v>
      </c>
      <c r="Q4572" s="2">
        <f t="shared" si="143"/>
        <v>-0.57281216818024272</v>
      </c>
      <c r="R4572" s="2" t="str">
        <f>IF(Global_Household_Financial_Dyna[[#This Row],[Vs country_Average]]&lt;-0.2, "Underperformer", IF(Global_Household_Financial_Dyna[[#This Row],[Vs country_Average]]&gt;0.2, "Outperformer", "Normal"))</f>
        <v>Underperformer</v>
      </c>
      <c r="S45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-1.6835</v>
      </c>
      <c r="T45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-1.157</v>
      </c>
      <c r="U45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-0.63050000000000028</v>
      </c>
      <c r="V45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-0.10400000000000009</v>
      </c>
    </row>
    <row r="4573" spans="1:22" x14ac:dyDescent="0.3">
      <c r="A4573">
        <v>4587</v>
      </c>
      <c r="B4573" t="s">
        <v>10</v>
      </c>
      <c r="C4573" t="s">
        <v>22</v>
      </c>
      <c r="D4573">
        <v>6</v>
      </c>
      <c r="E4573">
        <v>3</v>
      </c>
      <c r="F4573">
        <v>117.29</v>
      </c>
      <c r="G4573">
        <v>297.26</v>
      </c>
      <c r="H4573">
        <v>29.73</v>
      </c>
      <c r="I4573">
        <v>282.10000000000002</v>
      </c>
      <c r="J4573">
        <v>-14.57</v>
      </c>
      <c r="K4573">
        <f>Global_Household_Financial_Dyna[[#This Row],[Total_Household_Income]]-Global_Household_Financial_Dyna[[#This Row],[Estimated_Taxes]]</f>
        <v>267.52999999999997</v>
      </c>
      <c r="L4573" s="1">
        <f>Global_Household_Financial_Dyna[[#This Row],[Monthly_Savings]]/Global_Household_Financial_Dyna[[#This Row],[Net Income]]</f>
        <v>-5.4461181923522603E-2</v>
      </c>
      <c r="M4573" s="2">
        <f>Global_Household_Financial_Dyna[[#This Row],[Monthly_Expenses]]/Global_Household_Financial_Dyna[[#This Row],[Net Income]]</f>
        <v>1.0544611819235228</v>
      </c>
      <c r="N4573" t="str">
        <f>IF(Global_Household_Financial_Dyna[[#This Row],[Monthly_Savings]]&lt;0,"High Risk", IF(Global_Household_Financial_Dyna[[#This Row],[Savings Rate%]]&lt;0.1, "Medium", "Safe"))</f>
        <v>High Risk</v>
      </c>
      <c r="O4573">
        <f>Global_Household_Financial_Dyna[[#This Row],[Total_Household_Income]]/Global_Household_Financial_Dyna[[#This Row],[Family_Size]]</f>
        <v>49.543333333333329</v>
      </c>
      <c r="P4573" s="2">
        <f t="shared" si="142"/>
        <v>0.42077341556833553</v>
      </c>
      <c r="Q4573" s="2">
        <f t="shared" si="143"/>
        <v>-0.47523459749185815</v>
      </c>
      <c r="R4573" s="2" t="str">
        <f>IF(Global_Household_Financial_Dyna[[#This Row],[Vs country_Average]]&lt;-0.2, "Underperformer", IF(Global_Household_Financial_Dyna[[#This Row],[Vs country_Average]]&gt;0.2, "Outperformer", "Normal"))</f>
        <v>Underperformer</v>
      </c>
      <c r="S45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-0.46499999999999808</v>
      </c>
      <c r="T45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13.64</v>
      </c>
      <c r="U45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27.745000000000005</v>
      </c>
      <c r="V45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41.85</v>
      </c>
    </row>
    <row r="4574" spans="1:22" x14ac:dyDescent="0.3">
      <c r="A4574">
        <v>4588</v>
      </c>
      <c r="B4574" t="s">
        <v>18</v>
      </c>
      <c r="C4574" t="s">
        <v>20</v>
      </c>
      <c r="D4574">
        <v>6</v>
      </c>
      <c r="E4574">
        <v>2</v>
      </c>
      <c r="F4574">
        <v>4487.62</v>
      </c>
      <c r="G4574">
        <v>6862.97</v>
      </c>
      <c r="H4574">
        <v>1509.85</v>
      </c>
      <c r="I4574">
        <v>2808.26</v>
      </c>
      <c r="J4574">
        <v>2544.86</v>
      </c>
      <c r="K4574">
        <f>Global_Household_Financial_Dyna[[#This Row],[Total_Household_Income]]-Global_Household_Financial_Dyna[[#This Row],[Estimated_Taxes]]</f>
        <v>5353.1200000000008</v>
      </c>
      <c r="L4574" s="1">
        <f>Global_Household_Financial_Dyna[[#This Row],[Monthly_Savings]]/Global_Household_Financial_Dyna[[#This Row],[Net Income]]</f>
        <v>0.4753975251815763</v>
      </c>
      <c r="M4574" s="2">
        <f>Global_Household_Financial_Dyna[[#This Row],[Monthly_Expenses]]/Global_Household_Financial_Dyna[[#This Row],[Net Income]]</f>
        <v>0.52460247481842359</v>
      </c>
      <c r="N4574" t="str">
        <f>IF(Global_Household_Financial_Dyna[[#This Row],[Monthly_Savings]]&lt;0,"High Risk", IF(Global_Household_Financial_Dyna[[#This Row],[Savings Rate%]]&lt;0.1, "Medium", "Safe"))</f>
        <v>Safe</v>
      </c>
      <c r="O4574">
        <f>Global_Household_Financial_Dyna[[#This Row],[Total_Household_Income]]/Global_Household_Financial_Dyna[[#This Row],[Family_Size]]</f>
        <v>1143.8283333333334</v>
      </c>
      <c r="P4574" s="2">
        <f t="shared" si="142"/>
        <v>0.32336204947805613</v>
      </c>
      <c r="Q4574" s="2">
        <f t="shared" si="143"/>
        <v>0.15203547570352016</v>
      </c>
      <c r="R4574" s="2" t="str">
        <f>IF(Global_Household_Financial_Dyna[[#This Row],[Vs country_Average]]&lt;-0.2, "Underperformer", IF(Global_Household_Financial_Dyna[[#This Row],[Vs country_Average]]&gt;0.2, "Outperformer", "Normal"))</f>
        <v>Normal</v>
      </c>
      <c r="S45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2544.86</v>
      </c>
      <c r="T45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2544.86</v>
      </c>
      <c r="U45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2544.86</v>
      </c>
      <c r="V45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2544.86</v>
      </c>
    </row>
    <row r="4575" spans="1:22" x14ac:dyDescent="0.3">
      <c r="A4575">
        <v>4589</v>
      </c>
      <c r="B4575" t="s">
        <v>16</v>
      </c>
      <c r="C4575" t="s">
        <v>17</v>
      </c>
      <c r="D4575">
        <v>7</v>
      </c>
      <c r="E4575">
        <v>2</v>
      </c>
      <c r="F4575">
        <v>1933.67</v>
      </c>
      <c r="G4575">
        <v>3365.29</v>
      </c>
      <c r="H4575">
        <v>1177.8499999999999</v>
      </c>
      <c r="I4575">
        <v>3193.66</v>
      </c>
      <c r="J4575">
        <v>-1006.22</v>
      </c>
      <c r="K4575">
        <f>Global_Household_Financial_Dyna[[#This Row],[Total_Household_Income]]-Global_Household_Financial_Dyna[[#This Row],[Estimated_Taxes]]</f>
        <v>2187.44</v>
      </c>
      <c r="L4575" s="1">
        <f>Global_Household_Financial_Dyna[[#This Row],[Monthly_Savings]]/Global_Household_Financial_Dyna[[#This Row],[Net Income]]</f>
        <v>-0.45999890282704897</v>
      </c>
      <c r="M4575" s="2">
        <f>Global_Household_Financial_Dyna[[#This Row],[Monthly_Expenses]]/Global_Household_Financial_Dyna[[#This Row],[Net Income]]</f>
        <v>1.4599989028270488</v>
      </c>
      <c r="N4575" t="str">
        <f>IF(Global_Household_Financial_Dyna[[#This Row],[Monthly_Savings]]&lt;0,"High Risk", IF(Global_Household_Financial_Dyna[[#This Row],[Savings Rate%]]&lt;0.1, "Medium", "Safe"))</f>
        <v>High Risk</v>
      </c>
      <c r="O4575">
        <f>Global_Household_Financial_Dyna[[#This Row],[Total_Household_Income]]/Global_Household_Financial_Dyna[[#This Row],[Family_Size]]</f>
        <v>480.7557142857143</v>
      </c>
      <c r="P4575" s="2">
        <f t="shared" si="142"/>
        <v>0.15879799892000862</v>
      </c>
      <c r="Q4575" s="2">
        <f t="shared" si="143"/>
        <v>-0.61879690174705759</v>
      </c>
      <c r="R4575" s="2" t="str">
        <f>IF(Global_Household_Financial_Dyna[[#This Row],[Vs country_Average]]&lt;-0.2, "Underperformer", IF(Global_Household_Financial_Dyna[[#This Row],[Vs country_Average]]&gt;0.2, "Outperformer", "Normal"))</f>
        <v>Underperformer</v>
      </c>
      <c r="S45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-846.53700000000003</v>
      </c>
      <c r="T45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-686.85400000000004</v>
      </c>
      <c r="U45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-527.17100000000005</v>
      </c>
      <c r="V45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-367.48800000000006</v>
      </c>
    </row>
    <row r="4576" spans="1:22" x14ac:dyDescent="0.3">
      <c r="A4576">
        <v>4590</v>
      </c>
      <c r="B4576" t="s">
        <v>14</v>
      </c>
      <c r="C4576" t="s">
        <v>15</v>
      </c>
      <c r="D4576">
        <v>3</v>
      </c>
      <c r="E4576">
        <v>2</v>
      </c>
      <c r="F4576">
        <v>1783.02</v>
      </c>
      <c r="G4576">
        <v>2918.6</v>
      </c>
      <c r="H4576">
        <v>437.79</v>
      </c>
      <c r="I4576">
        <v>1202.8499999999999</v>
      </c>
      <c r="J4576">
        <v>1277.96</v>
      </c>
      <c r="K4576">
        <f>Global_Household_Financial_Dyna[[#This Row],[Total_Household_Income]]-Global_Household_Financial_Dyna[[#This Row],[Estimated_Taxes]]</f>
        <v>2480.81</v>
      </c>
      <c r="L4576" s="1">
        <f>Global_Household_Financial_Dyna[[#This Row],[Monthly_Savings]]/Global_Household_Financial_Dyna[[#This Row],[Net Income]]</f>
        <v>0.51513820082956774</v>
      </c>
      <c r="M4576" s="2">
        <f>Global_Household_Financial_Dyna[[#This Row],[Monthly_Expenses]]/Global_Household_Financial_Dyna[[#This Row],[Net Income]]</f>
        <v>0.48486179917043221</v>
      </c>
      <c r="N4576" t="str">
        <f>IF(Global_Household_Financial_Dyna[[#This Row],[Monthly_Savings]]&lt;0,"High Risk", IF(Global_Household_Financial_Dyna[[#This Row],[Savings Rate%]]&lt;0.1, "Medium", "Safe"))</f>
        <v>Safe</v>
      </c>
      <c r="O4576">
        <f>Global_Household_Financial_Dyna[[#This Row],[Total_Household_Income]]/Global_Household_Financial_Dyna[[#This Row],[Family_Size]]</f>
        <v>972.86666666666667</v>
      </c>
      <c r="P4576" s="2">
        <f t="shared" si="142"/>
        <v>0.39788995363055785</v>
      </c>
      <c r="Q4576" s="2">
        <f t="shared" si="143"/>
        <v>0.11724824719900989</v>
      </c>
      <c r="R4576" s="2" t="str">
        <f>IF(Global_Household_Financial_Dyna[[#This Row],[Vs country_Average]]&lt;-0.2, "Underperformer", IF(Global_Household_Financial_Dyna[[#This Row],[Vs country_Average]]&gt;0.2, "Outperformer", "Normal"))</f>
        <v>Normal</v>
      </c>
      <c r="S45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1277.96</v>
      </c>
      <c r="T45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1277.96</v>
      </c>
      <c r="U45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1277.96</v>
      </c>
      <c r="V45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1277.96</v>
      </c>
    </row>
    <row r="4577" spans="1:22" x14ac:dyDescent="0.3">
      <c r="A4577">
        <v>4591</v>
      </c>
      <c r="B4577" t="s">
        <v>16</v>
      </c>
      <c r="C4577" t="s">
        <v>17</v>
      </c>
      <c r="D4577">
        <v>7</v>
      </c>
      <c r="E4577">
        <v>3</v>
      </c>
      <c r="F4577">
        <v>3741.05</v>
      </c>
      <c r="G4577">
        <v>7802.58</v>
      </c>
      <c r="H4577">
        <v>2730.9</v>
      </c>
      <c r="I4577">
        <v>5284.5</v>
      </c>
      <c r="J4577">
        <v>-212.82</v>
      </c>
      <c r="K4577">
        <f>Global_Household_Financial_Dyna[[#This Row],[Total_Household_Income]]-Global_Household_Financial_Dyna[[#This Row],[Estimated_Taxes]]</f>
        <v>5071.68</v>
      </c>
      <c r="L4577" s="1">
        <f>Global_Household_Financial_Dyna[[#This Row],[Monthly_Savings]]/Global_Household_Financial_Dyna[[#This Row],[Net Income]]</f>
        <v>-4.1962426651523749E-2</v>
      </c>
      <c r="M4577" s="2">
        <f>Global_Household_Financial_Dyna[[#This Row],[Monthly_Expenses]]/Global_Household_Financial_Dyna[[#This Row],[Net Income]]</f>
        <v>1.0419624266515237</v>
      </c>
      <c r="N4577" t="str">
        <f>IF(Global_Household_Financial_Dyna[[#This Row],[Monthly_Savings]]&lt;0,"High Risk", IF(Global_Household_Financial_Dyna[[#This Row],[Savings Rate%]]&lt;0.1, "Medium", "Safe"))</f>
        <v>High Risk</v>
      </c>
      <c r="O4577">
        <f>Global_Household_Financial_Dyna[[#This Row],[Total_Household_Income]]/Global_Household_Financial_Dyna[[#This Row],[Family_Size]]</f>
        <v>1114.6542857142856</v>
      </c>
      <c r="P4577" s="2">
        <f t="shared" si="142"/>
        <v>0.15879799892000862</v>
      </c>
      <c r="Q4577" s="2">
        <f t="shared" si="143"/>
        <v>-0.20076042557153237</v>
      </c>
      <c r="R4577" s="2" t="str">
        <f>IF(Global_Household_Financial_Dyna[[#This Row],[Vs country_Average]]&lt;-0.2, "Underperformer", IF(Global_Household_Financial_Dyna[[#This Row],[Vs country_Average]]&gt;0.2, "Outperformer", "Normal"))</f>
        <v>Underperformer</v>
      </c>
      <c r="S45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51.40500000000003</v>
      </c>
      <c r="T45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315.63000000000005</v>
      </c>
      <c r="U45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579.85500000000002</v>
      </c>
      <c r="V45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844.08000000000015</v>
      </c>
    </row>
    <row r="4578" spans="1:22" x14ac:dyDescent="0.3">
      <c r="A4578">
        <v>4592</v>
      </c>
      <c r="B4578" t="s">
        <v>18</v>
      </c>
      <c r="C4578" t="s">
        <v>20</v>
      </c>
      <c r="D4578">
        <v>7</v>
      </c>
      <c r="E4578">
        <v>1</v>
      </c>
      <c r="F4578">
        <v>3717.47</v>
      </c>
      <c r="G4578">
        <v>3717.47</v>
      </c>
      <c r="H4578">
        <v>817.84</v>
      </c>
      <c r="I4578">
        <v>3527.87</v>
      </c>
      <c r="J4578">
        <v>-628.25</v>
      </c>
      <c r="K4578">
        <f>Global_Household_Financial_Dyna[[#This Row],[Total_Household_Income]]-Global_Household_Financial_Dyna[[#This Row],[Estimated_Taxes]]</f>
        <v>2899.6299999999997</v>
      </c>
      <c r="L4578" s="1">
        <f>Global_Household_Financial_Dyna[[#This Row],[Monthly_Savings]]/Global_Household_Financial_Dyna[[#This Row],[Net Income]]</f>
        <v>-0.21666557457330765</v>
      </c>
      <c r="M4578" s="2">
        <f>Global_Household_Financial_Dyna[[#This Row],[Monthly_Expenses]]/Global_Household_Financial_Dyna[[#This Row],[Net Income]]</f>
        <v>1.216662125857437</v>
      </c>
      <c r="N4578" t="str">
        <f>IF(Global_Household_Financial_Dyna[[#This Row],[Monthly_Savings]]&lt;0,"High Risk", IF(Global_Household_Financial_Dyna[[#This Row],[Savings Rate%]]&lt;0.1, "Medium", "Safe"))</f>
        <v>High Risk</v>
      </c>
      <c r="O4578">
        <f>Global_Household_Financial_Dyna[[#This Row],[Total_Household_Income]]/Global_Household_Financial_Dyna[[#This Row],[Family_Size]]</f>
        <v>531.06714285714281</v>
      </c>
      <c r="P4578" s="2">
        <f t="shared" si="142"/>
        <v>0.32336204947805613</v>
      </c>
      <c r="Q4578" s="2">
        <f t="shared" si="143"/>
        <v>-0.54002762405136373</v>
      </c>
      <c r="R4578" s="2" t="str">
        <f>IF(Global_Household_Financial_Dyna[[#This Row],[Vs country_Average]]&lt;-0.2, "Underperformer", IF(Global_Household_Financial_Dyna[[#This Row],[Vs country_Average]]&gt;0.2, "Outperformer", "Normal"))</f>
        <v>Underperformer</v>
      </c>
      <c r="S45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-451.85649999999998</v>
      </c>
      <c r="T45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-275.46300000000002</v>
      </c>
      <c r="U45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-99.069500000000062</v>
      </c>
      <c r="V45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77.323999999999955</v>
      </c>
    </row>
    <row r="4579" spans="1:22" x14ac:dyDescent="0.3">
      <c r="A4579">
        <v>4593</v>
      </c>
      <c r="B4579" t="s">
        <v>16</v>
      </c>
      <c r="C4579" t="s">
        <v>21</v>
      </c>
      <c r="D4579">
        <v>5</v>
      </c>
      <c r="E4579">
        <v>3</v>
      </c>
      <c r="F4579">
        <v>2305.12</v>
      </c>
      <c r="G4579">
        <v>4586.92</v>
      </c>
      <c r="H4579">
        <v>1605.42</v>
      </c>
      <c r="I4579">
        <v>3719.06</v>
      </c>
      <c r="J4579">
        <v>-737.57</v>
      </c>
      <c r="K4579">
        <f>Global_Household_Financial_Dyna[[#This Row],[Total_Household_Income]]-Global_Household_Financial_Dyna[[#This Row],[Estimated_Taxes]]</f>
        <v>2981.5</v>
      </c>
      <c r="L4579" s="1">
        <f>Global_Household_Financial_Dyna[[#This Row],[Monthly_Savings]]/Global_Household_Financial_Dyna[[#This Row],[Net Income]]</f>
        <v>-0.24738219017273186</v>
      </c>
      <c r="M4579" s="2">
        <f>Global_Household_Financial_Dyna[[#This Row],[Monthly_Expenses]]/Global_Household_Financial_Dyna[[#This Row],[Net Income]]</f>
        <v>1.2473788361562972</v>
      </c>
      <c r="N4579" t="str">
        <f>IF(Global_Household_Financial_Dyna[[#This Row],[Monthly_Savings]]&lt;0,"High Risk", IF(Global_Household_Financial_Dyna[[#This Row],[Savings Rate%]]&lt;0.1, "Medium", "Safe"))</f>
        <v>High Risk</v>
      </c>
      <c r="O4579">
        <f>Global_Household_Financial_Dyna[[#This Row],[Total_Household_Income]]/Global_Household_Financial_Dyna[[#This Row],[Family_Size]]</f>
        <v>917.38400000000001</v>
      </c>
      <c r="P4579" s="2">
        <f t="shared" si="142"/>
        <v>0.15879799892000862</v>
      </c>
      <c r="Q4579" s="2">
        <f t="shared" si="143"/>
        <v>-0.40618018909274045</v>
      </c>
      <c r="R4579" s="2" t="str">
        <f>IF(Global_Household_Financial_Dyna[[#This Row],[Vs country_Average]]&lt;-0.2, "Underperformer", IF(Global_Household_Financial_Dyna[[#This Row],[Vs country_Average]]&gt;0.2, "Outperformer", "Normal"))</f>
        <v>Underperformer</v>
      </c>
      <c r="S45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-551.61700000000008</v>
      </c>
      <c r="T45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-365.66400000000004</v>
      </c>
      <c r="U45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-179.71100000000013</v>
      </c>
      <c r="V45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6.2419999999999618</v>
      </c>
    </row>
    <row r="4580" spans="1:22" x14ac:dyDescent="0.3">
      <c r="A4580">
        <v>4594</v>
      </c>
      <c r="B4580" t="s">
        <v>10</v>
      </c>
      <c r="C4580" t="s">
        <v>22</v>
      </c>
      <c r="D4580">
        <v>8</v>
      </c>
      <c r="E4580">
        <v>3</v>
      </c>
      <c r="F4580">
        <v>512.22</v>
      </c>
      <c r="G4580">
        <v>1182.1199999999999</v>
      </c>
      <c r="H4580">
        <v>118.21</v>
      </c>
      <c r="I4580">
        <v>825.51</v>
      </c>
      <c r="J4580">
        <v>238.4</v>
      </c>
      <c r="K4580">
        <f>Global_Household_Financial_Dyna[[#This Row],[Total_Household_Income]]-Global_Household_Financial_Dyna[[#This Row],[Estimated_Taxes]]</f>
        <v>1063.9099999999999</v>
      </c>
      <c r="L4580" s="1">
        <f>Global_Household_Financial_Dyna[[#This Row],[Monthly_Savings]]/Global_Household_Financial_Dyna[[#This Row],[Net Income]]</f>
        <v>0.22407910443552559</v>
      </c>
      <c r="M4580" s="2">
        <f>Global_Household_Financial_Dyna[[#This Row],[Monthly_Expenses]]/Global_Household_Financial_Dyna[[#This Row],[Net Income]]</f>
        <v>0.77592089556447452</v>
      </c>
      <c r="N4580" t="str">
        <f>IF(Global_Household_Financial_Dyna[[#This Row],[Monthly_Savings]]&lt;0,"High Risk", IF(Global_Household_Financial_Dyna[[#This Row],[Savings Rate%]]&lt;0.1, "Medium", "Safe"))</f>
        <v>Safe</v>
      </c>
      <c r="O4580">
        <f>Global_Household_Financial_Dyna[[#This Row],[Total_Household_Income]]/Global_Household_Financial_Dyna[[#This Row],[Family_Size]]</f>
        <v>147.76499999999999</v>
      </c>
      <c r="P4580" s="2">
        <f t="shared" si="142"/>
        <v>0.42077341556833553</v>
      </c>
      <c r="Q4580" s="2">
        <f t="shared" si="143"/>
        <v>-0.19669431113280994</v>
      </c>
      <c r="R4580" s="2" t="str">
        <f>IF(Global_Household_Financial_Dyna[[#This Row],[Vs country_Average]]&lt;-0.2, "Underperformer", IF(Global_Household_Financial_Dyna[[#This Row],[Vs country_Average]]&gt;0.2, "Outperformer", "Normal"))</f>
        <v>Normal</v>
      </c>
      <c r="S45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238.4</v>
      </c>
      <c r="T45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238.4</v>
      </c>
      <c r="U45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238.4</v>
      </c>
      <c r="V45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238.4</v>
      </c>
    </row>
    <row r="4581" spans="1:22" x14ac:dyDescent="0.3">
      <c r="A4581">
        <v>4595</v>
      </c>
      <c r="B4581" t="s">
        <v>10</v>
      </c>
      <c r="C4581" t="s">
        <v>22</v>
      </c>
      <c r="D4581">
        <v>8</v>
      </c>
      <c r="E4581">
        <v>3</v>
      </c>
      <c r="F4581">
        <v>787.9</v>
      </c>
      <c r="G4581">
        <v>1875.05</v>
      </c>
      <c r="H4581">
        <v>187.5</v>
      </c>
      <c r="I4581">
        <v>1013.58</v>
      </c>
      <c r="J4581">
        <v>673.97</v>
      </c>
      <c r="K4581">
        <f>Global_Household_Financial_Dyna[[#This Row],[Total_Household_Income]]-Global_Household_Financial_Dyna[[#This Row],[Estimated_Taxes]]</f>
        <v>1687.55</v>
      </c>
      <c r="L4581" s="1">
        <f>Global_Household_Financial_Dyna[[#This Row],[Monthly_Savings]]/Global_Household_Financial_Dyna[[#This Row],[Net Income]]</f>
        <v>0.39937779621344555</v>
      </c>
      <c r="M4581" s="2">
        <f>Global_Household_Financial_Dyna[[#This Row],[Monthly_Expenses]]/Global_Household_Financial_Dyna[[#This Row],[Net Income]]</f>
        <v>0.60062220378655451</v>
      </c>
      <c r="N4581" t="str">
        <f>IF(Global_Household_Financial_Dyna[[#This Row],[Monthly_Savings]]&lt;0,"High Risk", IF(Global_Household_Financial_Dyna[[#This Row],[Savings Rate%]]&lt;0.1, "Medium", "Safe"))</f>
        <v>Safe</v>
      </c>
      <c r="O4581">
        <f>Global_Household_Financial_Dyna[[#This Row],[Total_Household_Income]]/Global_Household_Financial_Dyna[[#This Row],[Family_Size]]</f>
        <v>234.38124999999999</v>
      </c>
      <c r="P4581" s="2">
        <f t="shared" si="142"/>
        <v>0.42077341556833553</v>
      </c>
      <c r="Q4581" s="2">
        <f t="shared" si="143"/>
        <v>-2.1395619354889983E-2</v>
      </c>
      <c r="R4581" s="2" t="str">
        <f>IF(Global_Household_Financial_Dyna[[#This Row],[Vs country_Average]]&lt;-0.2, "Underperformer", IF(Global_Household_Financial_Dyna[[#This Row],[Vs country_Average]]&gt;0.2, "Outperformer", "Normal"))</f>
        <v>Normal</v>
      </c>
      <c r="S45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673.97</v>
      </c>
      <c r="T45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673.97</v>
      </c>
      <c r="U45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673.97</v>
      </c>
      <c r="V45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673.97</v>
      </c>
    </row>
    <row r="4582" spans="1:22" x14ac:dyDescent="0.3">
      <c r="A4582">
        <v>4596</v>
      </c>
      <c r="B4582" t="s">
        <v>16</v>
      </c>
      <c r="C4582" t="s">
        <v>17</v>
      </c>
      <c r="D4582">
        <v>7</v>
      </c>
      <c r="E4582">
        <v>3</v>
      </c>
      <c r="F4582">
        <v>4347.93</v>
      </c>
      <c r="G4582">
        <v>9907.4699999999993</v>
      </c>
      <c r="H4582">
        <v>3962.99</v>
      </c>
      <c r="I4582">
        <v>5129.62</v>
      </c>
      <c r="J4582">
        <v>814.86</v>
      </c>
      <c r="K4582">
        <f>Global_Household_Financial_Dyna[[#This Row],[Total_Household_Income]]-Global_Household_Financial_Dyna[[#This Row],[Estimated_Taxes]]</f>
        <v>5944.48</v>
      </c>
      <c r="L4582" s="1">
        <f>Global_Household_Financial_Dyna[[#This Row],[Monthly_Savings]]/Global_Household_Financial_Dyna[[#This Row],[Net Income]]</f>
        <v>0.13707843242806772</v>
      </c>
      <c r="M4582" s="2">
        <f>Global_Household_Financial_Dyna[[#This Row],[Monthly_Expenses]]/Global_Household_Financial_Dyna[[#This Row],[Net Income]]</f>
        <v>0.86292156757193228</v>
      </c>
      <c r="N4582" t="str">
        <f>IF(Global_Household_Financial_Dyna[[#This Row],[Monthly_Savings]]&lt;0,"High Risk", IF(Global_Household_Financial_Dyna[[#This Row],[Savings Rate%]]&lt;0.1, "Medium", "Safe"))</f>
        <v>Safe</v>
      </c>
      <c r="O4582">
        <f>Global_Household_Financial_Dyna[[#This Row],[Total_Household_Income]]/Global_Household_Financial_Dyna[[#This Row],[Family_Size]]</f>
        <v>1415.3528571428571</v>
      </c>
      <c r="P4582" s="2">
        <f t="shared" si="142"/>
        <v>0.15879799892000862</v>
      </c>
      <c r="Q4582" s="2">
        <f t="shared" si="143"/>
        <v>-2.17195664919409E-2</v>
      </c>
      <c r="R4582" s="2" t="str">
        <f>IF(Global_Household_Financial_Dyna[[#This Row],[Vs country_Average]]&lt;-0.2, "Underperformer", IF(Global_Household_Financial_Dyna[[#This Row],[Vs country_Average]]&gt;0.2, "Outperformer", "Normal"))</f>
        <v>Normal</v>
      </c>
      <c r="S45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814.86</v>
      </c>
      <c r="T45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814.86</v>
      </c>
      <c r="U45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814.86</v>
      </c>
      <c r="V45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814.86</v>
      </c>
    </row>
    <row r="4583" spans="1:22" x14ac:dyDescent="0.3">
      <c r="A4583">
        <v>4597</v>
      </c>
      <c r="B4583" t="s">
        <v>14</v>
      </c>
      <c r="C4583" t="s">
        <v>15</v>
      </c>
      <c r="D4583">
        <v>4</v>
      </c>
      <c r="E4583">
        <v>1</v>
      </c>
      <c r="F4583">
        <v>1883.88</v>
      </c>
      <c r="G4583">
        <v>1883.88</v>
      </c>
      <c r="H4583">
        <v>282.58</v>
      </c>
      <c r="I4583">
        <v>1253.42</v>
      </c>
      <c r="J4583">
        <v>347.88</v>
      </c>
      <c r="K4583">
        <f>Global_Household_Financial_Dyna[[#This Row],[Total_Household_Income]]-Global_Household_Financial_Dyna[[#This Row],[Estimated_Taxes]]</f>
        <v>1601.3000000000002</v>
      </c>
      <c r="L4583" s="1">
        <f>Global_Household_Financial_Dyna[[#This Row],[Monthly_Savings]]/Global_Household_Financial_Dyna[[#This Row],[Net Income]]</f>
        <v>0.21724848560544555</v>
      </c>
      <c r="M4583" s="2">
        <f>Global_Household_Financial_Dyna[[#This Row],[Monthly_Expenses]]/Global_Household_Financial_Dyna[[#This Row],[Net Income]]</f>
        <v>0.78275151439455437</v>
      </c>
      <c r="N4583" t="str">
        <f>IF(Global_Household_Financial_Dyna[[#This Row],[Monthly_Savings]]&lt;0,"High Risk", IF(Global_Household_Financial_Dyna[[#This Row],[Savings Rate%]]&lt;0.1, "Medium", "Safe"))</f>
        <v>Safe</v>
      </c>
      <c r="O4583">
        <f>Global_Household_Financial_Dyna[[#This Row],[Total_Household_Income]]/Global_Household_Financial_Dyna[[#This Row],[Family_Size]]</f>
        <v>470.97</v>
      </c>
      <c r="P4583" s="2">
        <f t="shared" si="142"/>
        <v>0.39788995363055785</v>
      </c>
      <c r="Q4583" s="2">
        <f t="shared" si="143"/>
        <v>-0.1806414680251123</v>
      </c>
      <c r="R4583" s="2" t="str">
        <f>IF(Global_Household_Financial_Dyna[[#This Row],[Vs country_Average]]&lt;-0.2, "Underperformer", IF(Global_Household_Financial_Dyna[[#This Row],[Vs country_Average]]&gt;0.2, "Outperformer", "Normal"))</f>
        <v>Normal</v>
      </c>
      <c r="S45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347.88</v>
      </c>
      <c r="T45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347.88</v>
      </c>
      <c r="U45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347.88</v>
      </c>
      <c r="V45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347.88</v>
      </c>
    </row>
    <row r="4584" spans="1:22" x14ac:dyDescent="0.3">
      <c r="A4584">
        <v>4598</v>
      </c>
      <c r="B4584" t="s">
        <v>18</v>
      </c>
      <c r="C4584" t="s">
        <v>19</v>
      </c>
      <c r="D4584">
        <v>8</v>
      </c>
      <c r="E4584">
        <v>3</v>
      </c>
      <c r="F4584">
        <v>6421.85</v>
      </c>
      <c r="G4584">
        <v>13676.67</v>
      </c>
      <c r="H4584">
        <v>3692.7</v>
      </c>
      <c r="I4584">
        <v>5745.71</v>
      </c>
      <c r="J4584">
        <v>4238.26</v>
      </c>
      <c r="K4584">
        <f>Global_Household_Financial_Dyna[[#This Row],[Total_Household_Income]]-Global_Household_Financial_Dyna[[#This Row],[Estimated_Taxes]]</f>
        <v>9983.9700000000012</v>
      </c>
      <c r="L4584" s="1">
        <f>Global_Household_Financial_Dyna[[#This Row],[Monthly_Savings]]/Global_Household_Financial_Dyna[[#This Row],[Net Income]]</f>
        <v>0.42450648389368156</v>
      </c>
      <c r="M4584" s="2">
        <f>Global_Household_Financial_Dyna[[#This Row],[Monthly_Expenses]]/Global_Household_Financial_Dyna[[#This Row],[Net Income]]</f>
        <v>0.57549351610631838</v>
      </c>
      <c r="N4584" t="str">
        <f>IF(Global_Household_Financial_Dyna[[#This Row],[Monthly_Savings]]&lt;0,"High Risk", IF(Global_Household_Financial_Dyna[[#This Row],[Savings Rate%]]&lt;0.1, "Medium", "Safe"))</f>
        <v>Safe</v>
      </c>
      <c r="O4584">
        <f>Global_Household_Financial_Dyna[[#This Row],[Total_Household_Income]]/Global_Household_Financial_Dyna[[#This Row],[Family_Size]]</f>
        <v>1709.58375</v>
      </c>
      <c r="P4584" s="2">
        <f t="shared" si="142"/>
        <v>0.32336204947805613</v>
      </c>
      <c r="Q4584" s="2">
        <f t="shared" si="143"/>
        <v>0.10114443441562543</v>
      </c>
      <c r="R4584" s="2" t="str">
        <f>IF(Global_Household_Financial_Dyna[[#This Row],[Vs country_Average]]&lt;-0.2, "Underperformer", IF(Global_Household_Financial_Dyna[[#This Row],[Vs country_Average]]&gt;0.2, "Outperformer", "Normal"))</f>
        <v>Normal</v>
      </c>
      <c r="S45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4238.26</v>
      </c>
      <c r="T45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4238.26</v>
      </c>
      <c r="U45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4238.26</v>
      </c>
      <c r="V45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4238.26</v>
      </c>
    </row>
    <row r="4585" spans="1:22" x14ac:dyDescent="0.3">
      <c r="A4585">
        <v>4599</v>
      </c>
      <c r="B4585" t="s">
        <v>10</v>
      </c>
      <c r="C4585" t="s">
        <v>11</v>
      </c>
      <c r="D4585">
        <v>8</v>
      </c>
      <c r="E4585">
        <v>2</v>
      </c>
      <c r="F4585">
        <v>1052.44</v>
      </c>
      <c r="G4585">
        <v>1746.74</v>
      </c>
      <c r="H4585">
        <v>174.67</v>
      </c>
      <c r="I4585">
        <v>857.06</v>
      </c>
      <c r="J4585">
        <v>715.01</v>
      </c>
      <c r="K4585">
        <f>Global_Household_Financial_Dyna[[#This Row],[Total_Household_Income]]-Global_Household_Financial_Dyna[[#This Row],[Estimated_Taxes]]</f>
        <v>1572.07</v>
      </c>
      <c r="L4585" s="1">
        <f>Global_Household_Financial_Dyna[[#This Row],[Monthly_Savings]]/Global_Household_Financial_Dyna[[#This Row],[Net Income]]</f>
        <v>0.45482071409033953</v>
      </c>
      <c r="M4585" s="2">
        <f>Global_Household_Financial_Dyna[[#This Row],[Monthly_Expenses]]/Global_Household_Financial_Dyna[[#This Row],[Net Income]]</f>
        <v>0.54517928590966047</v>
      </c>
      <c r="N4585" t="str">
        <f>IF(Global_Household_Financial_Dyna[[#This Row],[Monthly_Savings]]&lt;0,"High Risk", IF(Global_Household_Financial_Dyna[[#This Row],[Savings Rate%]]&lt;0.1, "Medium", "Safe"))</f>
        <v>Safe</v>
      </c>
      <c r="O4585">
        <f>Global_Household_Financial_Dyna[[#This Row],[Total_Household_Income]]/Global_Household_Financial_Dyna[[#This Row],[Family_Size]]</f>
        <v>218.3425</v>
      </c>
      <c r="P4585" s="2">
        <f t="shared" si="142"/>
        <v>0.42077341556833553</v>
      </c>
      <c r="Q4585" s="2">
        <f t="shared" si="143"/>
        <v>3.4047298522003999E-2</v>
      </c>
      <c r="R4585" s="2" t="str">
        <f>IF(Global_Household_Financial_Dyna[[#This Row],[Vs country_Average]]&lt;-0.2, "Underperformer", IF(Global_Household_Financial_Dyna[[#This Row],[Vs country_Average]]&gt;0.2, "Outperformer", "Normal"))</f>
        <v>Normal</v>
      </c>
      <c r="S45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715.01</v>
      </c>
      <c r="T45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715.01</v>
      </c>
      <c r="U45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715.01</v>
      </c>
      <c r="V45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715.01</v>
      </c>
    </row>
    <row r="4586" spans="1:22" x14ac:dyDescent="0.3">
      <c r="A4586">
        <v>4600</v>
      </c>
      <c r="B4586" t="s">
        <v>10</v>
      </c>
      <c r="C4586" t="s">
        <v>11</v>
      </c>
      <c r="D4586">
        <v>8</v>
      </c>
      <c r="E4586">
        <v>3</v>
      </c>
      <c r="F4586">
        <v>935.85</v>
      </c>
      <c r="G4586">
        <v>1985.51</v>
      </c>
      <c r="H4586">
        <v>198.55</v>
      </c>
      <c r="I4586">
        <v>691.99</v>
      </c>
      <c r="J4586">
        <v>1094.97</v>
      </c>
      <c r="K4586">
        <f>Global_Household_Financial_Dyna[[#This Row],[Total_Household_Income]]-Global_Household_Financial_Dyna[[#This Row],[Estimated_Taxes]]</f>
        <v>1786.96</v>
      </c>
      <c r="L4586" s="1">
        <f>Global_Household_Financial_Dyna[[#This Row],[Monthly_Savings]]/Global_Household_Financial_Dyna[[#This Row],[Net Income]]</f>
        <v>0.61275574159466362</v>
      </c>
      <c r="M4586" s="2">
        <f>Global_Household_Financial_Dyna[[#This Row],[Monthly_Expenses]]/Global_Household_Financial_Dyna[[#This Row],[Net Income]]</f>
        <v>0.38724425840533644</v>
      </c>
      <c r="N4586" t="str">
        <f>IF(Global_Household_Financial_Dyna[[#This Row],[Monthly_Savings]]&lt;0,"High Risk", IF(Global_Household_Financial_Dyna[[#This Row],[Savings Rate%]]&lt;0.1, "Medium", "Safe"))</f>
        <v>Safe</v>
      </c>
      <c r="O4586">
        <f>Global_Household_Financial_Dyna[[#This Row],[Total_Household_Income]]/Global_Household_Financial_Dyna[[#This Row],[Family_Size]]</f>
        <v>248.18875</v>
      </c>
      <c r="P4586" s="2">
        <f t="shared" si="142"/>
        <v>0.42077341556833553</v>
      </c>
      <c r="Q4586" s="2">
        <f t="shared" si="143"/>
        <v>0.19198232602632809</v>
      </c>
      <c r="R4586" s="2" t="str">
        <f>IF(Global_Household_Financial_Dyna[[#This Row],[Vs country_Average]]&lt;-0.2, "Underperformer", IF(Global_Household_Financial_Dyna[[#This Row],[Vs country_Average]]&gt;0.2, "Outperformer", "Normal"))</f>
        <v>Normal</v>
      </c>
      <c r="S45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1094.97</v>
      </c>
      <c r="T45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1094.97</v>
      </c>
      <c r="U45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1094.97</v>
      </c>
      <c r="V45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1094.97</v>
      </c>
    </row>
    <row r="4587" spans="1:22" x14ac:dyDescent="0.3">
      <c r="A4587">
        <v>4601</v>
      </c>
      <c r="B4587" t="s">
        <v>18</v>
      </c>
      <c r="C4587" t="s">
        <v>20</v>
      </c>
      <c r="D4587">
        <v>7</v>
      </c>
      <c r="E4587">
        <v>1</v>
      </c>
      <c r="F4587">
        <v>3629.98</v>
      </c>
      <c r="G4587">
        <v>3629.98</v>
      </c>
      <c r="H4587">
        <v>798.59</v>
      </c>
      <c r="I4587">
        <v>3444.85</v>
      </c>
      <c r="J4587">
        <v>-613.47</v>
      </c>
      <c r="K4587">
        <f>Global_Household_Financial_Dyna[[#This Row],[Total_Household_Income]]-Global_Household_Financial_Dyna[[#This Row],[Estimated_Taxes]]</f>
        <v>2831.39</v>
      </c>
      <c r="L4587" s="1">
        <f>Global_Household_Financial_Dyna[[#This Row],[Monthly_Savings]]/Global_Household_Financial_Dyna[[#This Row],[Net Income]]</f>
        <v>-0.21666743189740731</v>
      </c>
      <c r="M4587" s="2">
        <f>Global_Household_Financial_Dyna[[#This Row],[Monthly_Expenses]]/Global_Household_Financial_Dyna[[#This Row],[Net Income]]</f>
        <v>1.2166639000632198</v>
      </c>
      <c r="N4587" t="str">
        <f>IF(Global_Household_Financial_Dyna[[#This Row],[Monthly_Savings]]&lt;0,"High Risk", IF(Global_Household_Financial_Dyna[[#This Row],[Savings Rate%]]&lt;0.1, "Medium", "Safe"))</f>
        <v>High Risk</v>
      </c>
      <c r="O4587">
        <f>Global_Household_Financial_Dyna[[#This Row],[Total_Household_Income]]/Global_Household_Financial_Dyna[[#This Row],[Family_Size]]</f>
        <v>518.56857142857143</v>
      </c>
      <c r="P4587" s="2">
        <f t="shared" si="142"/>
        <v>0.32336204947805613</v>
      </c>
      <c r="Q4587" s="2">
        <f t="shared" si="143"/>
        <v>-0.54002948137546347</v>
      </c>
      <c r="R4587" s="2" t="str">
        <f>IF(Global_Household_Financial_Dyna[[#This Row],[Vs country_Average]]&lt;-0.2, "Underperformer", IF(Global_Household_Financial_Dyna[[#This Row],[Vs country_Average]]&gt;0.2, "Outperformer", "Normal"))</f>
        <v>Underperformer</v>
      </c>
      <c r="S45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-441.22750000000002</v>
      </c>
      <c r="T45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-268.98500000000001</v>
      </c>
      <c r="U45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-96.742500000000064</v>
      </c>
      <c r="V45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75.5</v>
      </c>
    </row>
    <row r="4588" spans="1:22" x14ac:dyDescent="0.3">
      <c r="A4588">
        <v>4602</v>
      </c>
      <c r="B4588" t="s">
        <v>14</v>
      </c>
      <c r="C4588" t="s">
        <v>15</v>
      </c>
      <c r="D4588">
        <v>6</v>
      </c>
      <c r="E4588">
        <v>1</v>
      </c>
      <c r="F4588">
        <v>512.46</v>
      </c>
      <c r="G4588">
        <v>512.46</v>
      </c>
      <c r="H4588">
        <v>76.87</v>
      </c>
      <c r="I4588">
        <v>486.33</v>
      </c>
      <c r="J4588">
        <v>-50.73</v>
      </c>
      <c r="K4588">
        <f>Global_Household_Financial_Dyna[[#This Row],[Total_Household_Income]]-Global_Household_Financial_Dyna[[#This Row],[Estimated_Taxes]]</f>
        <v>435.59000000000003</v>
      </c>
      <c r="L4588" s="1">
        <f>Global_Household_Financial_Dyna[[#This Row],[Monthly_Savings]]/Global_Household_Financial_Dyna[[#This Row],[Net Income]]</f>
        <v>-0.11646272871278035</v>
      </c>
      <c r="M4588" s="2">
        <f>Global_Household_Financial_Dyna[[#This Row],[Monthly_Expenses]]/Global_Household_Financial_Dyna[[#This Row],[Net Income]]</f>
        <v>1.1164856860809476</v>
      </c>
      <c r="N4588" t="str">
        <f>IF(Global_Household_Financial_Dyna[[#This Row],[Monthly_Savings]]&lt;0,"High Risk", IF(Global_Household_Financial_Dyna[[#This Row],[Savings Rate%]]&lt;0.1, "Medium", "Safe"))</f>
        <v>High Risk</v>
      </c>
      <c r="O4588">
        <f>Global_Household_Financial_Dyna[[#This Row],[Total_Household_Income]]/Global_Household_Financial_Dyna[[#This Row],[Family_Size]]</f>
        <v>85.410000000000011</v>
      </c>
      <c r="P4588" s="2">
        <f t="shared" si="142"/>
        <v>0.39788995363055785</v>
      </c>
      <c r="Q4588" s="2">
        <f t="shared" si="143"/>
        <v>-0.5143526823433382</v>
      </c>
      <c r="R4588" s="2" t="str">
        <f>IF(Global_Household_Financial_Dyna[[#This Row],[Vs country_Average]]&lt;-0.2, "Underperformer", IF(Global_Household_Financial_Dyna[[#This Row],[Vs country_Average]]&gt;0.2, "Outperformer", "Normal"))</f>
        <v>Underperformer</v>
      </c>
      <c r="S45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-26.413499999999996</v>
      </c>
      <c r="T45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-2.0969999999999942</v>
      </c>
      <c r="U45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22.219499999999989</v>
      </c>
      <c r="V45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46.536000000000008</v>
      </c>
    </row>
    <row r="4589" spans="1:22" x14ac:dyDescent="0.3">
      <c r="A4589">
        <v>4603</v>
      </c>
      <c r="B4589" t="s">
        <v>12</v>
      </c>
      <c r="C4589" t="s">
        <v>13</v>
      </c>
      <c r="D4589">
        <v>2</v>
      </c>
      <c r="E4589">
        <v>1</v>
      </c>
      <c r="F4589">
        <v>4346</v>
      </c>
      <c r="G4589">
        <v>4346</v>
      </c>
      <c r="H4589">
        <v>1086.5</v>
      </c>
      <c r="I4589">
        <v>2302.7600000000002</v>
      </c>
      <c r="J4589">
        <v>956.74</v>
      </c>
      <c r="K4589">
        <f>Global_Household_Financial_Dyna[[#This Row],[Total_Household_Income]]-Global_Household_Financial_Dyna[[#This Row],[Estimated_Taxes]]</f>
        <v>3259.5</v>
      </c>
      <c r="L4589" s="1">
        <f>Global_Household_Financial_Dyna[[#This Row],[Monthly_Savings]]/Global_Household_Financial_Dyna[[#This Row],[Net Income]]</f>
        <v>0.29352354655622026</v>
      </c>
      <c r="M4589" s="2">
        <f>Global_Household_Financial_Dyna[[#This Row],[Monthly_Expenses]]/Global_Household_Financial_Dyna[[#This Row],[Net Income]]</f>
        <v>0.70647645344377974</v>
      </c>
      <c r="N4589" t="str">
        <f>IF(Global_Household_Financial_Dyna[[#This Row],[Monthly_Savings]]&lt;0,"High Risk", IF(Global_Household_Financial_Dyna[[#This Row],[Savings Rate%]]&lt;0.1, "Medium", "Safe"))</f>
        <v>Safe</v>
      </c>
      <c r="O4589">
        <f>Global_Household_Financial_Dyna[[#This Row],[Total_Household_Income]]/Global_Household_Financial_Dyna[[#This Row],[Family_Size]]</f>
        <v>2173</v>
      </c>
      <c r="P4589" s="2">
        <f t="shared" si="142"/>
        <v>0.30718716818024266</v>
      </c>
      <c r="Q4589" s="2">
        <f t="shared" si="143"/>
        <v>-1.3663621624022404E-2</v>
      </c>
      <c r="R4589" s="2" t="str">
        <f>IF(Global_Household_Financial_Dyna[[#This Row],[Vs country_Average]]&lt;-0.2, "Underperformer", IF(Global_Household_Financial_Dyna[[#This Row],[Vs country_Average]]&gt;0.2, "Outperformer", "Normal"))</f>
        <v>Normal</v>
      </c>
      <c r="S45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956.74</v>
      </c>
      <c r="T45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956.74</v>
      </c>
      <c r="U45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956.74</v>
      </c>
      <c r="V45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956.74</v>
      </c>
    </row>
    <row r="4590" spans="1:22" x14ac:dyDescent="0.3">
      <c r="A4590">
        <v>4604</v>
      </c>
      <c r="B4590" t="s">
        <v>10</v>
      </c>
      <c r="C4590" t="s">
        <v>22</v>
      </c>
      <c r="D4590">
        <v>6</v>
      </c>
      <c r="E4590">
        <v>3</v>
      </c>
      <c r="F4590">
        <v>390.99</v>
      </c>
      <c r="G4590">
        <v>965.48</v>
      </c>
      <c r="H4590">
        <v>96.55</v>
      </c>
      <c r="I4590">
        <v>900.27</v>
      </c>
      <c r="J4590">
        <v>-31.33</v>
      </c>
      <c r="K4590">
        <f>Global_Household_Financial_Dyna[[#This Row],[Total_Household_Income]]-Global_Household_Financial_Dyna[[#This Row],[Estimated_Taxes]]</f>
        <v>868.93000000000006</v>
      </c>
      <c r="L4590" s="1">
        <f>Global_Household_Financial_Dyna[[#This Row],[Monthly_Savings]]/Global_Household_Financial_Dyna[[#This Row],[Net Income]]</f>
        <v>-3.6055838790236265E-2</v>
      </c>
      <c r="M4590" s="2">
        <f>Global_Household_Financial_Dyna[[#This Row],[Monthly_Expenses]]/Global_Household_Financial_Dyna[[#This Row],[Net Income]]</f>
        <v>1.0360673471971273</v>
      </c>
      <c r="N4590" t="str">
        <f>IF(Global_Household_Financial_Dyna[[#This Row],[Monthly_Savings]]&lt;0,"High Risk", IF(Global_Household_Financial_Dyna[[#This Row],[Savings Rate%]]&lt;0.1, "Medium", "Safe"))</f>
        <v>High Risk</v>
      </c>
      <c r="O4590">
        <f>Global_Household_Financial_Dyna[[#This Row],[Total_Household_Income]]/Global_Household_Financial_Dyna[[#This Row],[Family_Size]]</f>
        <v>160.91333333333333</v>
      </c>
      <c r="P4590" s="2">
        <f t="shared" si="142"/>
        <v>0.42077341556833553</v>
      </c>
      <c r="Q4590" s="2">
        <f t="shared" si="143"/>
        <v>-0.4568292543585718</v>
      </c>
      <c r="R4590" s="2" t="str">
        <f>IF(Global_Household_Financial_Dyna[[#This Row],[Vs country_Average]]&lt;-0.2, "Underperformer", IF(Global_Household_Financial_Dyna[[#This Row],[Vs country_Average]]&gt;0.2, "Outperformer", "Normal"))</f>
        <v>Underperformer</v>
      </c>
      <c r="S45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13.683500000000002</v>
      </c>
      <c r="T45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58.697000000000003</v>
      </c>
      <c r="U45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103.71049999999998</v>
      </c>
      <c r="V45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148.72399999999999</v>
      </c>
    </row>
    <row r="4591" spans="1:22" x14ac:dyDescent="0.3">
      <c r="A4591">
        <v>4605</v>
      </c>
      <c r="B4591" t="s">
        <v>14</v>
      </c>
      <c r="C4591" t="s">
        <v>15</v>
      </c>
      <c r="D4591">
        <v>5</v>
      </c>
      <c r="E4591">
        <v>3</v>
      </c>
      <c r="F4591">
        <v>1637.97</v>
      </c>
      <c r="G4591">
        <v>3485.95</v>
      </c>
      <c r="H4591">
        <v>522.89</v>
      </c>
      <c r="I4591">
        <v>1183.3</v>
      </c>
      <c r="J4591">
        <v>1779.76</v>
      </c>
      <c r="K4591">
        <f>Global_Household_Financial_Dyna[[#This Row],[Total_Household_Income]]-Global_Household_Financial_Dyna[[#This Row],[Estimated_Taxes]]</f>
        <v>2963.06</v>
      </c>
      <c r="L4591" s="1">
        <f>Global_Household_Financial_Dyna[[#This Row],[Monthly_Savings]]/Global_Household_Financial_Dyna[[#This Row],[Net Income]]</f>
        <v>0.60064932873448396</v>
      </c>
      <c r="M4591" s="2">
        <f>Global_Household_Financial_Dyna[[#This Row],[Monthly_Expenses]]/Global_Household_Financial_Dyna[[#This Row],[Net Income]]</f>
        <v>0.39935067126551604</v>
      </c>
      <c r="N4591" t="str">
        <f>IF(Global_Household_Financial_Dyna[[#This Row],[Monthly_Savings]]&lt;0,"High Risk", IF(Global_Household_Financial_Dyna[[#This Row],[Savings Rate%]]&lt;0.1, "Medium", "Safe"))</f>
        <v>Safe</v>
      </c>
      <c r="O4591">
        <f>Global_Household_Financial_Dyna[[#This Row],[Total_Household_Income]]/Global_Household_Financial_Dyna[[#This Row],[Family_Size]]</f>
        <v>697.18999999999994</v>
      </c>
      <c r="P4591" s="2">
        <f t="shared" si="142"/>
        <v>0.39788995363055785</v>
      </c>
      <c r="Q4591" s="2">
        <f t="shared" si="143"/>
        <v>0.20275937510392611</v>
      </c>
      <c r="R4591" s="2" t="str">
        <f>IF(Global_Household_Financial_Dyna[[#This Row],[Vs country_Average]]&lt;-0.2, "Underperformer", IF(Global_Household_Financial_Dyna[[#This Row],[Vs country_Average]]&gt;0.2, "Outperformer", "Normal"))</f>
        <v>Outperformer</v>
      </c>
      <c r="S45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1779.76</v>
      </c>
      <c r="T45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1779.76</v>
      </c>
      <c r="U45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1779.76</v>
      </c>
      <c r="V45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1779.76</v>
      </c>
    </row>
    <row r="4592" spans="1:22" x14ac:dyDescent="0.3">
      <c r="A4592">
        <v>4606</v>
      </c>
      <c r="B4592" t="s">
        <v>12</v>
      </c>
      <c r="C4592" t="s">
        <v>13</v>
      </c>
      <c r="D4592">
        <v>4</v>
      </c>
      <c r="E4592">
        <v>2</v>
      </c>
      <c r="F4592">
        <v>4034.03</v>
      </c>
      <c r="G4592">
        <v>5923.02</v>
      </c>
      <c r="H4592">
        <v>1480.75</v>
      </c>
      <c r="I4592">
        <v>3544.22</v>
      </c>
      <c r="J4592">
        <v>898.04</v>
      </c>
      <c r="K4592">
        <f>Global_Household_Financial_Dyna[[#This Row],[Total_Household_Income]]-Global_Household_Financial_Dyna[[#This Row],[Estimated_Taxes]]</f>
        <v>4442.2700000000004</v>
      </c>
      <c r="L4592" s="1">
        <f>Global_Household_Financial_Dyna[[#This Row],[Monthly_Savings]]/Global_Household_Financial_Dyna[[#This Row],[Net Income]]</f>
        <v>0.2021579057553908</v>
      </c>
      <c r="M4592" s="2">
        <f>Global_Household_Financial_Dyna[[#This Row],[Monthly_Expenses]]/Global_Household_Financial_Dyna[[#This Row],[Net Income]]</f>
        <v>0.79783984314325773</v>
      </c>
      <c r="N4592" t="str">
        <f>IF(Global_Household_Financial_Dyna[[#This Row],[Monthly_Savings]]&lt;0,"High Risk", IF(Global_Household_Financial_Dyna[[#This Row],[Savings Rate%]]&lt;0.1, "Medium", "Safe"))</f>
        <v>Safe</v>
      </c>
      <c r="O4592">
        <f>Global_Household_Financial_Dyna[[#This Row],[Total_Household_Income]]/Global_Household_Financial_Dyna[[#This Row],[Family_Size]]</f>
        <v>1480.7550000000001</v>
      </c>
      <c r="P4592" s="2">
        <f t="shared" si="142"/>
        <v>0.30718716818024266</v>
      </c>
      <c r="Q4592" s="2">
        <f t="shared" si="143"/>
        <v>-0.10502926242485186</v>
      </c>
      <c r="R4592" s="2" t="str">
        <f>IF(Global_Household_Financial_Dyna[[#This Row],[Vs country_Average]]&lt;-0.2, "Underperformer", IF(Global_Household_Financial_Dyna[[#This Row],[Vs country_Average]]&gt;0.2, "Outperformer", "Normal"))</f>
        <v>Normal</v>
      </c>
      <c r="S45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898.04</v>
      </c>
      <c r="T45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898.04</v>
      </c>
      <c r="U45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898.04</v>
      </c>
      <c r="V45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898.04</v>
      </c>
    </row>
    <row r="4593" spans="1:22" x14ac:dyDescent="0.3">
      <c r="A4593">
        <v>4607</v>
      </c>
      <c r="B4593" t="s">
        <v>14</v>
      </c>
      <c r="C4593" t="s">
        <v>15</v>
      </c>
      <c r="D4593">
        <v>7</v>
      </c>
      <c r="E4593">
        <v>1</v>
      </c>
      <c r="F4593">
        <v>1748.4</v>
      </c>
      <c r="G4593">
        <v>1748.4</v>
      </c>
      <c r="H4593">
        <v>262.26</v>
      </c>
      <c r="I4593">
        <v>1518.84</v>
      </c>
      <c r="J4593">
        <v>-32.700000000000003</v>
      </c>
      <c r="K4593">
        <f>Global_Household_Financial_Dyna[[#This Row],[Total_Household_Income]]-Global_Household_Financial_Dyna[[#This Row],[Estimated_Taxes]]</f>
        <v>1486.14</v>
      </c>
      <c r="L4593" s="1">
        <f>Global_Household_Financial_Dyna[[#This Row],[Monthly_Savings]]/Global_Household_Financial_Dyna[[#This Row],[Net Income]]</f>
        <v>-2.2003310589850215E-2</v>
      </c>
      <c r="M4593" s="2">
        <f>Global_Household_Financial_Dyna[[#This Row],[Monthly_Expenses]]/Global_Household_Financial_Dyna[[#This Row],[Net Income]]</f>
        <v>1.0220033105898501</v>
      </c>
      <c r="N4593" t="str">
        <f>IF(Global_Household_Financial_Dyna[[#This Row],[Monthly_Savings]]&lt;0,"High Risk", IF(Global_Household_Financial_Dyna[[#This Row],[Savings Rate%]]&lt;0.1, "Medium", "Safe"))</f>
        <v>High Risk</v>
      </c>
      <c r="O4593">
        <f>Global_Household_Financial_Dyna[[#This Row],[Total_Household_Income]]/Global_Household_Financial_Dyna[[#This Row],[Family_Size]]</f>
        <v>249.77142857142857</v>
      </c>
      <c r="P4593" s="2">
        <f t="shared" si="142"/>
        <v>0.39788995363055785</v>
      </c>
      <c r="Q4593" s="2">
        <f t="shared" si="143"/>
        <v>-0.41989326422040807</v>
      </c>
      <c r="R4593" s="2" t="str">
        <f>IF(Global_Household_Financial_Dyna[[#This Row],[Vs country_Average]]&lt;-0.2, "Underperformer", IF(Global_Household_Financial_Dyna[[#This Row],[Vs country_Average]]&gt;0.2, "Outperformer", "Normal"))</f>
        <v>Underperformer</v>
      </c>
      <c r="S45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43.24199999999999</v>
      </c>
      <c r="T45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119.18400000000001</v>
      </c>
      <c r="U45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195.12599999999998</v>
      </c>
      <c r="V45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271.06800000000004</v>
      </c>
    </row>
    <row r="4594" spans="1:22" x14ac:dyDescent="0.3">
      <c r="A4594">
        <v>4608</v>
      </c>
      <c r="B4594" t="s">
        <v>18</v>
      </c>
      <c r="C4594" t="s">
        <v>19</v>
      </c>
      <c r="D4594">
        <v>3</v>
      </c>
      <c r="E4594">
        <v>1</v>
      </c>
      <c r="F4594">
        <v>4657.12</v>
      </c>
      <c r="G4594">
        <v>4657.12</v>
      </c>
      <c r="H4594">
        <v>1024.57</v>
      </c>
      <c r="I4594">
        <v>2808.42</v>
      </c>
      <c r="J4594">
        <v>824.14</v>
      </c>
      <c r="K4594">
        <f>Global_Household_Financial_Dyna[[#This Row],[Total_Household_Income]]-Global_Household_Financial_Dyna[[#This Row],[Estimated_Taxes]]</f>
        <v>3632.55</v>
      </c>
      <c r="L4594" s="1">
        <f>Global_Household_Financial_Dyna[[#This Row],[Monthly_Savings]]/Global_Household_Financial_Dyna[[#This Row],[Net Income]]</f>
        <v>0.22687643666295026</v>
      </c>
      <c r="M4594" s="2">
        <f>Global_Household_Financial_Dyna[[#This Row],[Monthly_Expenses]]/Global_Household_Financial_Dyna[[#This Row],[Net Income]]</f>
        <v>0.77312631622414008</v>
      </c>
      <c r="N4594" t="str">
        <f>IF(Global_Household_Financial_Dyna[[#This Row],[Monthly_Savings]]&lt;0,"High Risk", IF(Global_Household_Financial_Dyna[[#This Row],[Savings Rate%]]&lt;0.1, "Medium", "Safe"))</f>
        <v>Safe</v>
      </c>
      <c r="O4594">
        <f>Global_Household_Financial_Dyna[[#This Row],[Total_Household_Income]]/Global_Household_Financial_Dyna[[#This Row],[Family_Size]]</f>
        <v>1552.3733333333332</v>
      </c>
      <c r="P4594" s="2">
        <f t="shared" si="142"/>
        <v>0.32336204947805613</v>
      </c>
      <c r="Q4594" s="2">
        <f t="shared" si="143"/>
        <v>-9.648561281510587E-2</v>
      </c>
      <c r="R4594" s="2" t="str">
        <f>IF(Global_Household_Financial_Dyna[[#This Row],[Vs country_Average]]&lt;-0.2, "Underperformer", IF(Global_Household_Financial_Dyna[[#This Row],[Vs country_Average]]&gt;0.2, "Outperformer", "Normal"))</f>
        <v>Normal</v>
      </c>
      <c r="S45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824.14</v>
      </c>
      <c r="T45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824.14</v>
      </c>
      <c r="U45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824.14</v>
      </c>
      <c r="V45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824.14</v>
      </c>
    </row>
    <row r="4595" spans="1:22" x14ac:dyDescent="0.3">
      <c r="A4595">
        <v>4609</v>
      </c>
      <c r="B4595" t="s">
        <v>12</v>
      </c>
      <c r="C4595" t="s">
        <v>13</v>
      </c>
      <c r="D4595">
        <v>1</v>
      </c>
      <c r="E4595">
        <v>1</v>
      </c>
      <c r="F4595">
        <v>4161.7</v>
      </c>
      <c r="G4595">
        <v>4161.7</v>
      </c>
      <c r="H4595">
        <v>1040.43</v>
      </c>
      <c r="I4595">
        <v>1237.5899999999999</v>
      </c>
      <c r="J4595">
        <v>1883.69</v>
      </c>
      <c r="K4595">
        <f>Global_Household_Financial_Dyna[[#This Row],[Total_Household_Income]]-Global_Household_Financial_Dyna[[#This Row],[Estimated_Taxes]]</f>
        <v>3121.2699999999995</v>
      </c>
      <c r="L4595" s="1">
        <f>Global_Household_Financial_Dyna[[#This Row],[Monthly_Savings]]/Global_Household_Financial_Dyna[[#This Row],[Net Income]]</f>
        <v>0.60350113895946211</v>
      </c>
      <c r="M4595" s="2">
        <f>Global_Household_Financial_Dyna[[#This Row],[Monthly_Expenses]]/Global_Household_Financial_Dyna[[#This Row],[Net Income]]</f>
        <v>0.39650206486462247</v>
      </c>
      <c r="N4595" t="str">
        <f>IF(Global_Household_Financial_Dyna[[#This Row],[Monthly_Savings]]&lt;0,"High Risk", IF(Global_Household_Financial_Dyna[[#This Row],[Savings Rate%]]&lt;0.1, "Medium", "Safe"))</f>
        <v>Safe</v>
      </c>
      <c r="O4595">
        <f>Global_Household_Financial_Dyna[[#This Row],[Total_Household_Income]]/Global_Household_Financial_Dyna[[#This Row],[Family_Size]]</f>
        <v>4161.7</v>
      </c>
      <c r="P4595" s="2">
        <f t="shared" si="142"/>
        <v>0.30718716818024266</v>
      </c>
      <c r="Q4595" s="2">
        <f t="shared" si="143"/>
        <v>0.29631397077921945</v>
      </c>
      <c r="R4595" s="2" t="str">
        <f>IF(Global_Household_Financial_Dyna[[#This Row],[Vs country_Average]]&lt;-0.2, "Underperformer", IF(Global_Household_Financial_Dyna[[#This Row],[Vs country_Average]]&gt;0.2, "Outperformer", "Normal"))</f>
        <v>Outperformer</v>
      </c>
      <c r="S45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1883.69</v>
      </c>
      <c r="T45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1883.69</v>
      </c>
      <c r="U45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1883.69</v>
      </c>
      <c r="V45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1883.69</v>
      </c>
    </row>
    <row r="4596" spans="1:22" x14ac:dyDescent="0.3">
      <c r="A4596">
        <v>4610</v>
      </c>
      <c r="B4596" t="s">
        <v>10</v>
      </c>
      <c r="C4596" t="s">
        <v>11</v>
      </c>
      <c r="D4596">
        <v>7</v>
      </c>
      <c r="E4596">
        <v>3</v>
      </c>
      <c r="F4596">
        <v>268.89</v>
      </c>
      <c r="G4596">
        <v>542.11</v>
      </c>
      <c r="H4596">
        <v>54.21</v>
      </c>
      <c r="I4596">
        <v>514.46</v>
      </c>
      <c r="J4596">
        <v>-26.56</v>
      </c>
      <c r="K4596">
        <f>Global_Household_Financial_Dyna[[#This Row],[Total_Household_Income]]-Global_Household_Financial_Dyna[[#This Row],[Estimated_Taxes]]</f>
        <v>487.90000000000003</v>
      </c>
      <c r="L4596" s="1">
        <f>Global_Household_Financial_Dyna[[#This Row],[Monthly_Savings]]/Global_Household_Financial_Dyna[[#This Row],[Net Income]]</f>
        <v>-5.4437384709981544E-2</v>
      </c>
      <c r="M4596" s="2">
        <f>Global_Household_Financial_Dyna[[#This Row],[Monthly_Expenses]]/Global_Household_Financial_Dyna[[#This Row],[Net Income]]</f>
        <v>1.0544373847099815</v>
      </c>
      <c r="N4596" t="str">
        <f>IF(Global_Household_Financial_Dyna[[#This Row],[Monthly_Savings]]&lt;0,"High Risk", IF(Global_Household_Financial_Dyna[[#This Row],[Savings Rate%]]&lt;0.1, "Medium", "Safe"))</f>
        <v>High Risk</v>
      </c>
      <c r="O4596">
        <f>Global_Household_Financial_Dyna[[#This Row],[Total_Household_Income]]/Global_Household_Financial_Dyna[[#This Row],[Family_Size]]</f>
        <v>77.444285714285712</v>
      </c>
      <c r="P4596" s="2">
        <f t="shared" si="142"/>
        <v>0.42077341556833553</v>
      </c>
      <c r="Q4596" s="2">
        <f t="shared" si="143"/>
        <v>-0.47521080027831708</v>
      </c>
      <c r="R4596" s="2" t="str">
        <f>IF(Global_Household_Financial_Dyna[[#This Row],[Vs country_Average]]&lt;-0.2, "Underperformer", IF(Global_Household_Financial_Dyna[[#This Row],[Vs country_Average]]&gt;0.2, "Outperformer", "Normal"))</f>
        <v>Underperformer</v>
      </c>
      <c r="S45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-0.83699999999999619</v>
      </c>
      <c r="T45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24.886000000000006</v>
      </c>
      <c r="U45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50.608999999999995</v>
      </c>
      <c r="V45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76.332000000000008</v>
      </c>
    </row>
    <row r="4597" spans="1:22" x14ac:dyDescent="0.3">
      <c r="A4597">
        <v>4611</v>
      </c>
      <c r="B4597" t="s">
        <v>10</v>
      </c>
      <c r="C4597" t="s">
        <v>11</v>
      </c>
      <c r="D4597">
        <v>2</v>
      </c>
      <c r="E4597">
        <v>2</v>
      </c>
      <c r="F4597">
        <v>992.65</v>
      </c>
      <c r="G4597">
        <v>1530.23</v>
      </c>
      <c r="H4597">
        <v>153.02000000000001</v>
      </c>
      <c r="I4597">
        <v>434.26</v>
      </c>
      <c r="J4597">
        <v>942.94</v>
      </c>
      <c r="K4597">
        <f>Global_Household_Financial_Dyna[[#This Row],[Total_Household_Income]]-Global_Household_Financial_Dyna[[#This Row],[Estimated_Taxes]]</f>
        <v>1377.21</v>
      </c>
      <c r="L4597" s="1">
        <f>Global_Household_Financial_Dyna[[#This Row],[Monthly_Savings]]/Global_Household_Financial_Dyna[[#This Row],[Net Income]]</f>
        <v>0.6846740874666899</v>
      </c>
      <c r="M4597" s="2">
        <f>Global_Household_Financial_Dyna[[#This Row],[Monthly_Expenses]]/Global_Household_Financial_Dyna[[#This Row],[Net Income]]</f>
        <v>0.31531865147653587</v>
      </c>
      <c r="N4597" t="str">
        <f>IF(Global_Household_Financial_Dyna[[#This Row],[Monthly_Savings]]&lt;0,"High Risk", IF(Global_Household_Financial_Dyna[[#This Row],[Savings Rate%]]&lt;0.1, "Medium", "Safe"))</f>
        <v>Safe</v>
      </c>
      <c r="O4597">
        <f>Global_Household_Financial_Dyna[[#This Row],[Total_Household_Income]]/Global_Household_Financial_Dyna[[#This Row],[Family_Size]]</f>
        <v>765.11500000000001</v>
      </c>
      <c r="P4597" s="2">
        <f t="shared" si="142"/>
        <v>0.42077341556833553</v>
      </c>
      <c r="Q4597" s="2">
        <f t="shared" si="143"/>
        <v>0.26390067189835437</v>
      </c>
      <c r="R4597" s="2" t="str">
        <f>IF(Global_Household_Financial_Dyna[[#This Row],[Vs country_Average]]&lt;-0.2, "Underperformer", IF(Global_Household_Financial_Dyna[[#This Row],[Vs country_Average]]&gt;0.2, "Outperformer", "Normal"))</f>
        <v>Outperformer</v>
      </c>
      <c r="S45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942.94</v>
      </c>
      <c r="T45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942.94</v>
      </c>
      <c r="U45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942.94</v>
      </c>
      <c r="V45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942.94</v>
      </c>
    </row>
    <row r="4598" spans="1:22" x14ac:dyDescent="0.3">
      <c r="A4598">
        <v>4612</v>
      </c>
      <c r="B4598" t="s">
        <v>18</v>
      </c>
      <c r="C4598" t="s">
        <v>20</v>
      </c>
      <c r="D4598">
        <v>1</v>
      </c>
      <c r="E4598">
        <v>1</v>
      </c>
      <c r="F4598">
        <v>2984.31</v>
      </c>
      <c r="G4598">
        <v>2984.31</v>
      </c>
      <c r="H4598">
        <v>656.55</v>
      </c>
      <c r="I4598">
        <v>1532.8</v>
      </c>
      <c r="J4598">
        <v>794.96</v>
      </c>
      <c r="K4598">
        <f>Global_Household_Financial_Dyna[[#This Row],[Total_Household_Income]]-Global_Household_Financial_Dyna[[#This Row],[Estimated_Taxes]]</f>
        <v>2327.7600000000002</v>
      </c>
      <c r="L4598" s="1">
        <f>Global_Household_Financial_Dyna[[#This Row],[Monthly_Savings]]/Global_Household_Financial_Dyna[[#This Row],[Net Income]]</f>
        <v>0.34151287074268821</v>
      </c>
      <c r="M4598" s="2">
        <f>Global_Household_Financial_Dyna[[#This Row],[Monthly_Expenses]]/Global_Household_Financial_Dyna[[#This Row],[Net Income]]</f>
        <v>0.65848712925731168</v>
      </c>
      <c r="N4598" t="str">
        <f>IF(Global_Household_Financial_Dyna[[#This Row],[Monthly_Savings]]&lt;0,"High Risk", IF(Global_Household_Financial_Dyna[[#This Row],[Savings Rate%]]&lt;0.1, "Medium", "Safe"))</f>
        <v>Safe</v>
      </c>
      <c r="O4598">
        <f>Global_Household_Financial_Dyna[[#This Row],[Total_Household_Income]]/Global_Household_Financial_Dyna[[#This Row],[Family_Size]]</f>
        <v>2984.31</v>
      </c>
      <c r="P4598" s="2">
        <f t="shared" si="142"/>
        <v>0.32336204947805613</v>
      </c>
      <c r="Q4598" s="2">
        <f t="shared" si="143"/>
        <v>1.8150821264632078E-2</v>
      </c>
      <c r="R4598" s="2" t="str">
        <f>IF(Global_Household_Financial_Dyna[[#This Row],[Vs country_Average]]&lt;-0.2, "Underperformer", IF(Global_Household_Financial_Dyna[[#This Row],[Vs country_Average]]&gt;0.2, "Outperformer", "Normal"))</f>
        <v>Normal</v>
      </c>
      <c r="S45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794.96</v>
      </c>
      <c r="T45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794.96</v>
      </c>
      <c r="U45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794.96</v>
      </c>
      <c r="V45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794.96</v>
      </c>
    </row>
    <row r="4599" spans="1:22" x14ac:dyDescent="0.3">
      <c r="A4599">
        <v>4613</v>
      </c>
      <c r="B4599" t="s">
        <v>10</v>
      </c>
      <c r="C4599" t="s">
        <v>11</v>
      </c>
      <c r="D4599">
        <v>3</v>
      </c>
      <c r="E4599">
        <v>2</v>
      </c>
      <c r="F4599">
        <v>640.20000000000005</v>
      </c>
      <c r="G4599">
        <v>972.34</v>
      </c>
      <c r="H4599">
        <v>97.23</v>
      </c>
      <c r="I4599">
        <v>533.39</v>
      </c>
      <c r="J4599">
        <v>341.71</v>
      </c>
      <c r="K4599">
        <f>Global_Household_Financial_Dyna[[#This Row],[Total_Household_Income]]-Global_Household_Financial_Dyna[[#This Row],[Estimated_Taxes]]</f>
        <v>875.11</v>
      </c>
      <c r="L4599" s="1">
        <f>Global_Household_Financial_Dyna[[#This Row],[Monthly_Savings]]/Global_Household_Financial_Dyna[[#This Row],[Net Income]]</f>
        <v>0.39047662579561426</v>
      </c>
      <c r="M4599" s="2">
        <f>Global_Household_Financial_Dyna[[#This Row],[Monthly_Expenses]]/Global_Household_Financial_Dyna[[#This Row],[Net Income]]</f>
        <v>0.60951194706951128</v>
      </c>
      <c r="N4599" t="str">
        <f>IF(Global_Household_Financial_Dyna[[#This Row],[Monthly_Savings]]&lt;0,"High Risk", IF(Global_Household_Financial_Dyna[[#This Row],[Savings Rate%]]&lt;0.1, "Medium", "Safe"))</f>
        <v>Safe</v>
      </c>
      <c r="O4599">
        <f>Global_Household_Financial_Dyna[[#This Row],[Total_Household_Income]]/Global_Household_Financial_Dyna[[#This Row],[Family_Size]]</f>
        <v>324.11333333333334</v>
      </c>
      <c r="P4599" s="2">
        <f t="shared" si="142"/>
        <v>0.42077341556833553</v>
      </c>
      <c r="Q4599" s="2">
        <f t="shared" si="143"/>
        <v>-3.0296789772721266E-2</v>
      </c>
      <c r="R4599" s="2" t="str">
        <f>IF(Global_Household_Financial_Dyna[[#This Row],[Vs country_Average]]&lt;-0.2, "Underperformer", IF(Global_Household_Financial_Dyna[[#This Row],[Vs country_Average]]&gt;0.2, "Outperformer", "Normal"))</f>
        <v>Normal</v>
      </c>
      <c r="S45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341.71</v>
      </c>
      <c r="T45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341.71</v>
      </c>
      <c r="U45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341.71</v>
      </c>
      <c r="V45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341.71</v>
      </c>
    </row>
    <row r="4600" spans="1:22" x14ac:dyDescent="0.3">
      <c r="A4600">
        <v>4614</v>
      </c>
      <c r="B4600" t="s">
        <v>18</v>
      </c>
      <c r="C4600" t="s">
        <v>20</v>
      </c>
      <c r="D4600">
        <v>5</v>
      </c>
      <c r="E4600">
        <v>3</v>
      </c>
      <c r="F4600">
        <v>1560.42</v>
      </c>
      <c r="G4600">
        <v>2968.79</v>
      </c>
      <c r="H4600">
        <v>653.13</v>
      </c>
      <c r="I4600">
        <v>2817.38</v>
      </c>
      <c r="J4600">
        <v>-501.72</v>
      </c>
      <c r="K4600">
        <f>Global_Household_Financial_Dyna[[#This Row],[Total_Household_Income]]-Global_Household_Financial_Dyna[[#This Row],[Estimated_Taxes]]</f>
        <v>2315.66</v>
      </c>
      <c r="L4600" s="1">
        <f>Global_Household_Financial_Dyna[[#This Row],[Monthly_Savings]]/Global_Household_Financial_Dyna[[#This Row],[Net Income]]</f>
        <v>-0.2166639316652704</v>
      </c>
      <c r="M4600" s="2">
        <f>Global_Household_Financial_Dyna[[#This Row],[Monthly_Expenses]]/Global_Household_Financial_Dyna[[#This Row],[Net Income]]</f>
        <v>1.2166639316652705</v>
      </c>
      <c r="N4600" t="str">
        <f>IF(Global_Household_Financial_Dyna[[#This Row],[Monthly_Savings]]&lt;0,"High Risk", IF(Global_Household_Financial_Dyna[[#This Row],[Savings Rate%]]&lt;0.1, "Medium", "Safe"))</f>
        <v>High Risk</v>
      </c>
      <c r="O4600">
        <f>Global_Household_Financial_Dyna[[#This Row],[Total_Household_Income]]/Global_Household_Financial_Dyna[[#This Row],[Family_Size]]</f>
        <v>593.75800000000004</v>
      </c>
      <c r="P4600" s="2">
        <f t="shared" si="142"/>
        <v>0.32336204947805613</v>
      </c>
      <c r="Q4600" s="2">
        <f t="shared" si="143"/>
        <v>-0.54002598114332656</v>
      </c>
      <c r="R4600" s="2" t="str">
        <f>IF(Global_Household_Financial_Dyna[[#This Row],[Vs country_Average]]&lt;-0.2, "Underperformer", IF(Global_Household_Financial_Dyna[[#This Row],[Vs country_Average]]&gt;0.2, "Outperformer", "Normal"))</f>
        <v>Underperformer</v>
      </c>
      <c r="S46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-360.851</v>
      </c>
      <c r="T46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-219.98200000000003</v>
      </c>
      <c r="U46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-79.113</v>
      </c>
      <c r="V46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61.755999999999972</v>
      </c>
    </row>
    <row r="4601" spans="1:22" x14ac:dyDescent="0.3">
      <c r="A4601">
        <v>4615</v>
      </c>
      <c r="B4601" t="s">
        <v>18</v>
      </c>
      <c r="C4601" t="s">
        <v>20</v>
      </c>
      <c r="D4601">
        <v>5</v>
      </c>
      <c r="E4601">
        <v>1</v>
      </c>
      <c r="F4601">
        <v>4505.07</v>
      </c>
      <c r="G4601">
        <v>4505.07</v>
      </c>
      <c r="H4601">
        <v>991.12</v>
      </c>
      <c r="I4601">
        <v>3720.94</v>
      </c>
      <c r="J4601">
        <v>-206.98</v>
      </c>
      <c r="K4601">
        <f>Global_Household_Financial_Dyna[[#This Row],[Total_Household_Income]]-Global_Household_Financial_Dyna[[#This Row],[Estimated_Taxes]]</f>
        <v>3513.95</v>
      </c>
      <c r="L4601" s="1">
        <f>Global_Household_Financial_Dyna[[#This Row],[Monthly_Savings]]/Global_Household_Financial_Dyna[[#This Row],[Net Income]]</f>
        <v>-5.8902374820358858E-2</v>
      </c>
      <c r="M4601" s="2">
        <f>Global_Household_Financial_Dyna[[#This Row],[Monthly_Expenses]]/Global_Household_Financial_Dyna[[#This Row],[Net Income]]</f>
        <v>1.0589052206206691</v>
      </c>
      <c r="N4601" t="str">
        <f>IF(Global_Household_Financial_Dyna[[#This Row],[Monthly_Savings]]&lt;0,"High Risk", IF(Global_Household_Financial_Dyna[[#This Row],[Savings Rate%]]&lt;0.1, "Medium", "Safe"))</f>
        <v>High Risk</v>
      </c>
      <c r="O4601">
        <f>Global_Household_Financial_Dyna[[#This Row],[Total_Household_Income]]/Global_Household_Financial_Dyna[[#This Row],[Family_Size]]</f>
        <v>901.0139999999999</v>
      </c>
      <c r="P4601" s="2">
        <f t="shared" si="142"/>
        <v>0.32336204947805613</v>
      </c>
      <c r="Q4601" s="2">
        <f t="shared" si="143"/>
        <v>-0.38226442429841501</v>
      </c>
      <c r="R4601" s="2" t="str">
        <f>IF(Global_Household_Financial_Dyna[[#This Row],[Vs country_Average]]&lt;-0.2, "Underperformer", IF(Global_Household_Financial_Dyna[[#This Row],[Vs country_Average]]&gt;0.2, "Outperformer", "Normal"))</f>
        <v>Underperformer</v>
      </c>
      <c r="S46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-20.932999999999993</v>
      </c>
      <c r="T46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165.114</v>
      </c>
      <c r="U46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351.16099999999994</v>
      </c>
      <c r="V46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537.20799999999997</v>
      </c>
    </row>
    <row r="4602" spans="1:22" x14ac:dyDescent="0.3">
      <c r="A4602">
        <v>4616</v>
      </c>
      <c r="B4602" t="s">
        <v>10</v>
      </c>
      <c r="C4602" t="s">
        <v>22</v>
      </c>
      <c r="D4602">
        <v>3</v>
      </c>
      <c r="E4602">
        <v>3</v>
      </c>
      <c r="F4602">
        <v>423.73</v>
      </c>
      <c r="G4602">
        <v>996.15</v>
      </c>
      <c r="H4602">
        <v>99.62</v>
      </c>
      <c r="I4602">
        <v>605.78</v>
      </c>
      <c r="J4602">
        <v>290.76</v>
      </c>
      <c r="K4602">
        <f>Global_Household_Financial_Dyna[[#This Row],[Total_Household_Income]]-Global_Household_Financial_Dyna[[#This Row],[Estimated_Taxes]]</f>
        <v>896.53</v>
      </c>
      <c r="L4602" s="1">
        <f>Global_Household_Financial_Dyna[[#This Row],[Monthly_Savings]]/Global_Household_Financial_Dyna[[#This Row],[Net Income]]</f>
        <v>0.32431708922177732</v>
      </c>
      <c r="M4602" s="2">
        <f>Global_Household_Financial_Dyna[[#This Row],[Monthly_Expenses]]/Global_Household_Financial_Dyna[[#This Row],[Net Income]]</f>
        <v>0.67569406489464934</v>
      </c>
      <c r="N4602" t="str">
        <f>IF(Global_Household_Financial_Dyna[[#This Row],[Monthly_Savings]]&lt;0,"High Risk", IF(Global_Household_Financial_Dyna[[#This Row],[Savings Rate%]]&lt;0.1, "Medium", "Safe"))</f>
        <v>Safe</v>
      </c>
      <c r="O4602">
        <f>Global_Household_Financial_Dyna[[#This Row],[Total_Household_Income]]/Global_Household_Financial_Dyna[[#This Row],[Family_Size]]</f>
        <v>332.05</v>
      </c>
      <c r="P4602" s="2">
        <f t="shared" si="142"/>
        <v>0.42077341556833553</v>
      </c>
      <c r="Q4602" s="2">
        <f t="shared" si="143"/>
        <v>-9.6456326346558208E-2</v>
      </c>
      <c r="R4602" s="2" t="str">
        <f>IF(Global_Household_Financial_Dyna[[#This Row],[Vs country_Average]]&lt;-0.2, "Underperformer", IF(Global_Household_Financial_Dyna[[#This Row],[Vs country_Average]]&gt;0.2, "Outperformer", "Normal"))</f>
        <v>Normal</v>
      </c>
      <c r="S46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290.76</v>
      </c>
      <c r="T46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290.76</v>
      </c>
      <c r="U46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290.76</v>
      </c>
      <c r="V46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290.76</v>
      </c>
    </row>
    <row r="4603" spans="1:22" x14ac:dyDescent="0.3">
      <c r="A4603">
        <v>4617</v>
      </c>
      <c r="B4603" t="s">
        <v>14</v>
      </c>
      <c r="C4603" t="s">
        <v>15</v>
      </c>
      <c r="D4603">
        <v>6</v>
      </c>
      <c r="E4603">
        <v>3</v>
      </c>
      <c r="F4603">
        <v>2009.63</v>
      </c>
      <c r="G4603">
        <v>4966.3100000000004</v>
      </c>
      <c r="H4603">
        <v>744.95</v>
      </c>
      <c r="I4603">
        <v>1454.07</v>
      </c>
      <c r="J4603">
        <v>2767.3</v>
      </c>
      <c r="K4603">
        <f>Global_Household_Financial_Dyna[[#This Row],[Total_Household_Income]]-Global_Household_Financial_Dyna[[#This Row],[Estimated_Taxes]]</f>
        <v>4221.3600000000006</v>
      </c>
      <c r="L4603" s="1">
        <f>Global_Household_Financial_Dyna[[#This Row],[Monthly_Savings]]/Global_Household_Financial_Dyna[[#This Row],[Net Income]]</f>
        <v>0.655547027498247</v>
      </c>
      <c r="M4603" s="2">
        <f>Global_Household_Financial_Dyna[[#This Row],[Monthly_Expenses]]/Global_Household_Financial_Dyna[[#This Row],[Net Income]]</f>
        <v>0.34445534140656087</v>
      </c>
      <c r="N4603" t="str">
        <f>IF(Global_Household_Financial_Dyna[[#This Row],[Monthly_Savings]]&lt;0,"High Risk", IF(Global_Household_Financial_Dyna[[#This Row],[Savings Rate%]]&lt;0.1, "Medium", "Safe"))</f>
        <v>Safe</v>
      </c>
      <c r="O4603">
        <f>Global_Household_Financial_Dyna[[#This Row],[Total_Household_Income]]/Global_Household_Financial_Dyna[[#This Row],[Family_Size]]</f>
        <v>827.71833333333336</v>
      </c>
      <c r="P4603" s="2">
        <f t="shared" si="142"/>
        <v>0.39788995363055785</v>
      </c>
      <c r="Q4603" s="2">
        <f t="shared" si="143"/>
        <v>0.25765707386768916</v>
      </c>
      <c r="R4603" s="2" t="str">
        <f>IF(Global_Household_Financial_Dyna[[#This Row],[Vs country_Average]]&lt;-0.2, "Underperformer", IF(Global_Household_Financial_Dyna[[#This Row],[Vs country_Average]]&gt;0.2, "Outperformer", "Normal"))</f>
        <v>Outperformer</v>
      </c>
      <c r="S46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2767.3</v>
      </c>
      <c r="T46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2767.3</v>
      </c>
      <c r="U46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2767.3</v>
      </c>
      <c r="V46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2767.3</v>
      </c>
    </row>
    <row r="4604" spans="1:22" x14ac:dyDescent="0.3">
      <c r="A4604">
        <v>4618</v>
      </c>
      <c r="B4604" t="s">
        <v>12</v>
      </c>
      <c r="C4604" t="s">
        <v>13</v>
      </c>
      <c r="D4604">
        <v>3</v>
      </c>
      <c r="E4604">
        <v>3</v>
      </c>
      <c r="F4604">
        <v>5421.19</v>
      </c>
      <c r="G4604">
        <v>12491.81</v>
      </c>
      <c r="H4604">
        <v>3747.54</v>
      </c>
      <c r="I4604">
        <v>2580.21</v>
      </c>
      <c r="J4604">
        <v>6164.06</v>
      </c>
      <c r="K4604">
        <f>Global_Household_Financial_Dyna[[#This Row],[Total_Household_Income]]-Global_Household_Financial_Dyna[[#This Row],[Estimated_Taxes]]</f>
        <v>8744.27</v>
      </c>
      <c r="L4604" s="1">
        <f>Global_Household_Financial_Dyna[[#This Row],[Monthly_Savings]]/Global_Household_Financial_Dyna[[#This Row],[Net Income]]</f>
        <v>0.70492562558109484</v>
      </c>
      <c r="M4604" s="2">
        <f>Global_Household_Financial_Dyna[[#This Row],[Monthly_Expenses]]/Global_Household_Financial_Dyna[[#This Row],[Net Income]]</f>
        <v>0.29507437441890516</v>
      </c>
      <c r="N4604" t="str">
        <f>IF(Global_Household_Financial_Dyna[[#This Row],[Monthly_Savings]]&lt;0,"High Risk", IF(Global_Household_Financial_Dyna[[#This Row],[Savings Rate%]]&lt;0.1, "Medium", "Safe"))</f>
        <v>Safe</v>
      </c>
      <c r="O4604">
        <f>Global_Household_Financial_Dyna[[#This Row],[Total_Household_Income]]/Global_Household_Financial_Dyna[[#This Row],[Family_Size]]</f>
        <v>4163.9366666666665</v>
      </c>
      <c r="P4604" s="2">
        <f t="shared" si="142"/>
        <v>0.30718716818024266</v>
      </c>
      <c r="Q4604" s="2">
        <f t="shared" si="143"/>
        <v>0.39773845740085217</v>
      </c>
      <c r="R4604" s="2" t="str">
        <f>IF(Global_Household_Financial_Dyna[[#This Row],[Vs country_Average]]&lt;-0.2, "Underperformer", IF(Global_Household_Financial_Dyna[[#This Row],[Vs country_Average]]&gt;0.2, "Outperformer", "Normal"))</f>
        <v>Outperformer</v>
      </c>
      <c r="S46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6164.06</v>
      </c>
      <c r="T46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6164.06</v>
      </c>
      <c r="U46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6164.06</v>
      </c>
      <c r="V46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6164.06</v>
      </c>
    </row>
    <row r="4605" spans="1:22" x14ac:dyDescent="0.3">
      <c r="A4605">
        <v>4619</v>
      </c>
      <c r="B4605" t="s">
        <v>10</v>
      </c>
      <c r="C4605" t="s">
        <v>11</v>
      </c>
      <c r="D4605">
        <v>8</v>
      </c>
      <c r="E4605">
        <v>3</v>
      </c>
      <c r="F4605">
        <v>1177.1400000000001</v>
      </c>
      <c r="G4605">
        <v>2463</v>
      </c>
      <c r="H4605">
        <v>246.3</v>
      </c>
      <c r="I4605">
        <v>804.92</v>
      </c>
      <c r="J4605">
        <v>1411.78</v>
      </c>
      <c r="K4605">
        <f>Global_Household_Financial_Dyna[[#This Row],[Total_Household_Income]]-Global_Household_Financial_Dyna[[#This Row],[Estimated_Taxes]]</f>
        <v>2216.6999999999998</v>
      </c>
      <c r="L4605" s="1">
        <f>Global_Household_Financial_Dyna[[#This Row],[Monthly_Savings]]/Global_Household_Financial_Dyna[[#This Row],[Net Income]]</f>
        <v>0.63688365588487394</v>
      </c>
      <c r="M4605" s="2">
        <f>Global_Household_Financial_Dyna[[#This Row],[Monthly_Expenses]]/Global_Household_Financial_Dyna[[#This Row],[Net Income]]</f>
        <v>0.36311634411512611</v>
      </c>
      <c r="N4605" t="str">
        <f>IF(Global_Household_Financial_Dyna[[#This Row],[Monthly_Savings]]&lt;0,"High Risk", IF(Global_Household_Financial_Dyna[[#This Row],[Savings Rate%]]&lt;0.1, "Medium", "Safe"))</f>
        <v>Safe</v>
      </c>
      <c r="O4605">
        <f>Global_Household_Financial_Dyna[[#This Row],[Total_Household_Income]]/Global_Household_Financial_Dyna[[#This Row],[Family_Size]]</f>
        <v>307.875</v>
      </c>
      <c r="P4605" s="2">
        <f t="shared" si="142"/>
        <v>0.42077341556833553</v>
      </c>
      <c r="Q4605" s="2">
        <f t="shared" si="143"/>
        <v>0.21611024031653842</v>
      </c>
      <c r="R4605" s="2" t="str">
        <f>IF(Global_Household_Financial_Dyna[[#This Row],[Vs country_Average]]&lt;-0.2, "Underperformer", IF(Global_Household_Financial_Dyna[[#This Row],[Vs country_Average]]&gt;0.2, "Outperformer", "Normal"))</f>
        <v>Outperformer</v>
      </c>
      <c r="S46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1411.78</v>
      </c>
      <c r="T46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1411.78</v>
      </c>
      <c r="U46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1411.78</v>
      </c>
      <c r="V46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1411.78</v>
      </c>
    </row>
    <row r="4606" spans="1:22" x14ac:dyDescent="0.3">
      <c r="A4606">
        <v>4620</v>
      </c>
      <c r="B4606" t="s">
        <v>12</v>
      </c>
      <c r="C4606" t="s">
        <v>13</v>
      </c>
      <c r="D4606">
        <v>8</v>
      </c>
      <c r="E4606">
        <v>3</v>
      </c>
      <c r="F4606">
        <v>3390.42</v>
      </c>
      <c r="G4606">
        <v>7968.38</v>
      </c>
      <c r="H4606">
        <v>1992.1</v>
      </c>
      <c r="I4606">
        <v>6135.9</v>
      </c>
      <c r="J4606">
        <v>-159.61000000000001</v>
      </c>
      <c r="K4606">
        <f>Global_Household_Financial_Dyna[[#This Row],[Total_Household_Income]]-Global_Household_Financial_Dyna[[#This Row],[Estimated_Taxes]]</f>
        <v>5976.2800000000007</v>
      </c>
      <c r="L4606" s="1">
        <f>Global_Household_Financial_Dyna[[#This Row],[Monthly_Savings]]/Global_Household_Financial_Dyna[[#This Row],[Net Income]]</f>
        <v>-2.6707249325667471E-2</v>
      </c>
      <c r="M4606" s="2">
        <f>Global_Household_Financial_Dyna[[#This Row],[Monthly_Expenses]]/Global_Household_Financial_Dyna[[#This Row],[Net Income]]</f>
        <v>1.0267089226073742</v>
      </c>
      <c r="N4606" t="str">
        <f>IF(Global_Household_Financial_Dyna[[#This Row],[Monthly_Savings]]&lt;0,"High Risk", IF(Global_Household_Financial_Dyna[[#This Row],[Savings Rate%]]&lt;0.1, "Medium", "Safe"))</f>
        <v>High Risk</v>
      </c>
      <c r="O4606">
        <f>Global_Household_Financial_Dyna[[#This Row],[Total_Household_Income]]/Global_Household_Financial_Dyna[[#This Row],[Family_Size]]</f>
        <v>996.04750000000001</v>
      </c>
      <c r="P4606" s="2">
        <f t="shared" si="142"/>
        <v>0.30718716818024266</v>
      </c>
      <c r="Q4606" s="2">
        <f t="shared" si="143"/>
        <v>-0.33389441750591015</v>
      </c>
      <c r="R4606" s="2" t="str">
        <f>IF(Global_Household_Financial_Dyna[[#This Row],[Vs country_Average]]&lt;-0.2, "Underperformer", IF(Global_Household_Financial_Dyna[[#This Row],[Vs country_Average]]&gt;0.2, "Outperformer", "Normal"))</f>
        <v>Underperformer</v>
      </c>
      <c r="S46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147.18499999999995</v>
      </c>
      <c r="T46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453.9799999999999</v>
      </c>
      <c r="U46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760.77499999999986</v>
      </c>
      <c r="V46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1067.5699999999997</v>
      </c>
    </row>
    <row r="4607" spans="1:22" x14ac:dyDescent="0.3">
      <c r="A4607">
        <v>4621</v>
      </c>
      <c r="B4607" t="s">
        <v>12</v>
      </c>
      <c r="C4607" t="s">
        <v>13</v>
      </c>
      <c r="D4607">
        <v>7</v>
      </c>
      <c r="E4607">
        <v>3</v>
      </c>
      <c r="F4607">
        <v>2028.2</v>
      </c>
      <c r="G4607">
        <v>4419.93</v>
      </c>
      <c r="H4607">
        <v>1104.98</v>
      </c>
      <c r="I4607">
        <v>3324</v>
      </c>
      <c r="J4607">
        <v>-9.0500000000000007</v>
      </c>
      <c r="K4607">
        <f>Global_Household_Financial_Dyna[[#This Row],[Total_Household_Income]]-Global_Household_Financial_Dyna[[#This Row],[Estimated_Taxes]]</f>
        <v>3314.9500000000003</v>
      </c>
      <c r="L4607" s="1">
        <f>Global_Household_Financial_Dyna[[#This Row],[Monthly_Savings]]/Global_Household_Financial_Dyna[[#This Row],[Net Income]]</f>
        <v>-2.7300562602754191E-3</v>
      </c>
      <c r="M4607" s="2">
        <f>Global_Household_Financial_Dyna[[#This Row],[Monthly_Expenses]]/Global_Household_Financial_Dyna[[#This Row],[Net Income]]</f>
        <v>1.0027300562602752</v>
      </c>
      <c r="N4607" t="str">
        <f>IF(Global_Household_Financial_Dyna[[#This Row],[Monthly_Savings]]&lt;0,"High Risk", IF(Global_Household_Financial_Dyna[[#This Row],[Savings Rate%]]&lt;0.1, "Medium", "Safe"))</f>
        <v>High Risk</v>
      </c>
      <c r="O4607">
        <f>Global_Household_Financial_Dyna[[#This Row],[Total_Household_Income]]/Global_Household_Financial_Dyna[[#This Row],[Family_Size]]</f>
        <v>631.41857142857145</v>
      </c>
      <c r="P4607" s="2">
        <f t="shared" si="142"/>
        <v>0.30718716818024266</v>
      </c>
      <c r="Q4607" s="2">
        <f t="shared" si="143"/>
        <v>-0.30991722444051806</v>
      </c>
      <c r="R4607" s="2" t="str">
        <f>IF(Global_Household_Financial_Dyna[[#This Row],[Vs country_Average]]&lt;-0.2, "Underperformer", IF(Global_Household_Financial_Dyna[[#This Row],[Vs country_Average]]&gt;0.2, "Outperformer", "Normal"))</f>
        <v>Underperformer</v>
      </c>
      <c r="S46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157.14999999999998</v>
      </c>
      <c r="T46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323.34999999999997</v>
      </c>
      <c r="U46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489.5499999999999</v>
      </c>
      <c r="V46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655.75</v>
      </c>
    </row>
    <row r="4608" spans="1:22" x14ac:dyDescent="0.3">
      <c r="A4608">
        <v>4622</v>
      </c>
      <c r="B4608" t="s">
        <v>14</v>
      </c>
      <c r="C4608" t="s">
        <v>15</v>
      </c>
      <c r="D4608">
        <v>2</v>
      </c>
      <c r="E4608">
        <v>1</v>
      </c>
      <c r="F4608">
        <v>1813.89</v>
      </c>
      <c r="G4608">
        <v>1813.89</v>
      </c>
      <c r="H4608">
        <v>272.08</v>
      </c>
      <c r="I4608">
        <v>730.92</v>
      </c>
      <c r="J4608">
        <v>810.89</v>
      </c>
      <c r="K4608">
        <f>Global_Household_Financial_Dyna[[#This Row],[Total_Household_Income]]-Global_Household_Financial_Dyna[[#This Row],[Estimated_Taxes]]</f>
        <v>1541.8100000000002</v>
      </c>
      <c r="L4608" s="1">
        <f>Global_Household_Financial_Dyna[[#This Row],[Monthly_Savings]]/Global_Household_Financial_Dyna[[#This Row],[Net Income]]</f>
        <v>0.52593380507325793</v>
      </c>
      <c r="M4608" s="2">
        <f>Global_Household_Financial_Dyna[[#This Row],[Monthly_Expenses]]/Global_Household_Financial_Dyna[[#This Row],[Net Income]]</f>
        <v>0.47406619492674185</v>
      </c>
      <c r="N4608" t="str">
        <f>IF(Global_Household_Financial_Dyna[[#This Row],[Monthly_Savings]]&lt;0,"High Risk", IF(Global_Household_Financial_Dyna[[#This Row],[Savings Rate%]]&lt;0.1, "Medium", "Safe"))</f>
        <v>Safe</v>
      </c>
      <c r="O4608">
        <f>Global_Household_Financial_Dyna[[#This Row],[Total_Household_Income]]/Global_Household_Financial_Dyna[[#This Row],[Family_Size]]</f>
        <v>906.94500000000005</v>
      </c>
      <c r="P4608" s="2">
        <f t="shared" si="142"/>
        <v>0.39788995363055785</v>
      </c>
      <c r="Q4608" s="2">
        <f t="shared" si="143"/>
        <v>0.12804385144270009</v>
      </c>
      <c r="R4608" s="2" t="str">
        <f>IF(Global_Household_Financial_Dyna[[#This Row],[Vs country_Average]]&lt;-0.2, "Underperformer", IF(Global_Household_Financial_Dyna[[#This Row],[Vs country_Average]]&gt;0.2, "Outperformer", "Normal"))</f>
        <v>Normal</v>
      </c>
      <c r="S46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810.89</v>
      </c>
      <c r="T46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810.89</v>
      </c>
      <c r="U46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810.89</v>
      </c>
      <c r="V46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810.89</v>
      </c>
    </row>
    <row r="4609" spans="1:22" x14ac:dyDescent="0.3">
      <c r="A4609">
        <v>4623</v>
      </c>
      <c r="B4609" t="s">
        <v>18</v>
      </c>
      <c r="C4609" t="s">
        <v>20</v>
      </c>
      <c r="D4609">
        <v>8</v>
      </c>
      <c r="E4609">
        <v>3</v>
      </c>
      <c r="F4609">
        <v>4455.32</v>
      </c>
      <c r="G4609">
        <v>9661.68</v>
      </c>
      <c r="H4609">
        <v>2608.65</v>
      </c>
      <c r="I4609">
        <v>4110.2</v>
      </c>
      <c r="J4609">
        <v>2942.83</v>
      </c>
      <c r="K4609">
        <f>Global_Household_Financial_Dyna[[#This Row],[Total_Household_Income]]-Global_Household_Financial_Dyna[[#This Row],[Estimated_Taxes]]</f>
        <v>7053.0300000000007</v>
      </c>
      <c r="L4609" s="1">
        <f>Global_Household_Financial_Dyna[[#This Row],[Monthly_Savings]]/Global_Household_Financial_Dyna[[#This Row],[Net Income]]</f>
        <v>0.41724336916190624</v>
      </c>
      <c r="M4609" s="2">
        <f>Global_Household_Financial_Dyna[[#This Row],[Monthly_Expenses]]/Global_Household_Financial_Dyna[[#This Row],[Net Income]]</f>
        <v>0.58275663083809359</v>
      </c>
      <c r="N4609" t="str">
        <f>IF(Global_Household_Financial_Dyna[[#This Row],[Monthly_Savings]]&lt;0,"High Risk", IF(Global_Household_Financial_Dyna[[#This Row],[Savings Rate%]]&lt;0.1, "Medium", "Safe"))</f>
        <v>Safe</v>
      </c>
      <c r="O4609">
        <f>Global_Household_Financial_Dyna[[#This Row],[Total_Household_Income]]/Global_Household_Financial_Dyna[[#This Row],[Family_Size]]</f>
        <v>1207.71</v>
      </c>
      <c r="P4609" s="2">
        <f t="shared" si="142"/>
        <v>0.32336204947805613</v>
      </c>
      <c r="Q4609" s="2">
        <f t="shared" si="143"/>
        <v>9.3881319683850106E-2</v>
      </c>
      <c r="R4609" s="2" t="str">
        <f>IF(Global_Household_Financial_Dyna[[#This Row],[Vs country_Average]]&lt;-0.2, "Underperformer", IF(Global_Household_Financial_Dyna[[#This Row],[Vs country_Average]]&gt;0.2, "Outperformer", "Normal"))</f>
        <v>Normal</v>
      </c>
      <c r="S46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2942.83</v>
      </c>
      <c r="T46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2942.83</v>
      </c>
      <c r="U46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2942.83</v>
      </c>
      <c r="V46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2942.83</v>
      </c>
    </row>
    <row r="4610" spans="1:22" x14ac:dyDescent="0.3">
      <c r="A4610">
        <v>4624</v>
      </c>
      <c r="B4610" t="s">
        <v>16</v>
      </c>
      <c r="C4610" t="s">
        <v>21</v>
      </c>
      <c r="D4610">
        <v>4</v>
      </c>
      <c r="E4610">
        <v>2</v>
      </c>
      <c r="F4610">
        <v>3605.45</v>
      </c>
      <c r="G4610">
        <v>5648.13</v>
      </c>
      <c r="H4610">
        <v>1976.85</v>
      </c>
      <c r="I4610">
        <v>2951.25</v>
      </c>
      <c r="J4610">
        <v>720.03</v>
      </c>
      <c r="K4610">
        <f>Global_Household_Financial_Dyna[[#This Row],[Total_Household_Income]]-Global_Household_Financial_Dyna[[#This Row],[Estimated_Taxes]]</f>
        <v>3671.28</v>
      </c>
      <c r="L4610" s="1">
        <f>Global_Household_Financial_Dyna[[#This Row],[Monthly_Savings]]/Global_Household_Financial_Dyna[[#This Row],[Net Income]]</f>
        <v>0.19612505720075829</v>
      </c>
      <c r="M4610" s="2">
        <f>Global_Household_Financial_Dyna[[#This Row],[Monthly_Expenses]]/Global_Household_Financial_Dyna[[#This Row],[Net Income]]</f>
        <v>0.80387494279924165</v>
      </c>
      <c r="N4610" t="str">
        <f>IF(Global_Household_Financial_Dyna[[#This Row],[Monthly_Savings]]&lt;0,"High Risk", IF(Global_Household_Financial_Dyna[[#This Row],[Savings Rate%]]&lt;0.1, "Medium", "Safe"))</f>
        <v>Safe</v>
      </c>
      <c r="O4610">
        <f>Global_Household_Financial_Dyna[[#This Row],[Total_Household_Income]]/Global_Household_Financial_Dyna[[#This Row],[Family_Size]]</f>
        <v>1412.0325</v>
      </c>
      <c r="P4610" s="2">
        <f t="shared" ref="P4610:P4673" si="144">AVERAGEIF($B$2:$B$4986,$B4610,$L$2:$L$4986)</f>
        <v>0.15879799892000862</v>
      </c>
      <c r="Q4610" s="2">
        <f t="shared" ref="Q4610:Q4673" si="145">L4610-P4610</f>
        <v>3.732705828074967E-2</v>
      </c>
      <c r="R4610" s="2" t="str">
        <f>IF(Global_Household_Financial_Dyna[[#This Row],[Vs country_Average]]&lt;-0.2, "Underperformer", IF(Global_Household_Financial_Dyna[[#This Row],[Vs country_Average]]&gt;0.2, "Outperformer", "Normal"))</f>
        <v>Normal</v>
      </c>
      <c r="S46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720.03</v>
      </c>
      <c r="T46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720.03</v>
      </c>
      <c r="U46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720.03</v>
      </c>
      <c r="V46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720.03</v>
      </c>
    </row>
    <row r="4611" spans="1:22" x14ac:dyDescent="0.3">
      <c r="A4611">
        <v>4625</v>
      </c>
      <c r="B4611" t="s">
        <v>12</v>
      </c>
      <c r="C4611" t="s">
        <v>13</v>
      </c>
      <c r="D4611">
        <v>7</v>
      </c>
      <c r="E4611">
        <v>3</v>
      </c>
      <c r="F4611">
        <v>3976.22</v>
      </c>
      <c r="G4611">
        <v>8597.82</v>
      </c>
      <c r="H4611">
        <v>2579.35</v>
      </c>
      <c r="I4611">
        <v>5389.02</v>
      </c>
      <c r="J4611">
        <v>629.46</v>
      </c>
      <c r="K4611">
        <f>Global_Household_Financial_Dyna[[#This Row],[Total_Household_Income]]-Global_Household_Financial_Dyna[[#This Row],[Estimated_Taxes]]</f>
        <v>6018.4699999999993</v>
      </c>
      <c r="L4611" s="1">
        <f>Global_Household_Financial_Dyna[[#This Row],[Monthly_Savings]]/Global_Household_Financial_Dyna[[#This Row],[Net Income]]</f>
        <v>0.10458804314053241</v>
      </c>
      <c r="M4611" s="2">
        <f>Global_Household_Financial_Dyna[[#This Row],[Monthly_Expenses]]/Global_Household_Financial_Dyna[[#This Row],[Net Income]]</f>
        <v>0.89541361841132394</v>
      </c>
      <c r="N4611" t="str">
        <f>IF(Global_Household_Financial_Dyna[[#This Row],[Monthly_Savings]]&lt;0,"High Risk", IF(Global_Household_Financial_Dyna[[#This Row],[Savings Rate%]]&lt;0.1, "Medium", "Safe"))</f>
        <v>Safe</v>
      </c>
      <c r="O4611">
        <f>Global_Household_Financial_Dyna[[#This Row],[Total_Household_Income]]/Global_Household_Financial_Dyna[[#This Row],[Family_Size]]</f>
        <v>1228.26</v>
      </c>
      <c r="P4611" s="2">
        <f t="shared" si="144"/>
        <v>0.30718716818024266</v>
      </c>
      <c r="Q4611" s="2">
        <f t="shared" si="145"/>
        <v>-0.20259912503971025</v>
      </c>
      <c r="R4611" s="2" t="str">
        <f>IF(Global_Household_Financial_Dyna[[#This Row],[Vs country_Average]]&lt;-0.2, "Underperformer", IF(Global_Household_Financial_Dyna[[#This Row],[Vs country_Average]]&gt;0.2, "Outperformer", "Normal"))</f>
        <v>Underperformer</v>
      </c>
      <c r="S46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629.46</v>
      </c>
      <c r="T46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629.46</v>
      </c>
      <c r="U46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629.46</v>
      </c>
      <c r="V46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629.46</v>
      </c>
    </row>
    <row r="4612" spans="1:22" x14ac:dyDescent="0.3">
      <c r="A4612">
        <v>4626</v>
      </c>
      <c r="B4612" t="s">
        <v>16</v>
      </c>
      <c r="C4612" t="s">
        <v>21</v>
      </c>
      <c r="D4612">
        <v>7</v>
      </c>
      <c r="E4612">
        <v>3</v>
      </c>
      <c r="F4612">
        <v>4982.46</v>
      </c>
      <c r="G4612">
        <v>11726.36</v>
      </c>
      <c r="H4612">
        <v>4690.54</v>
      </c>
      <c r="I4612">
        <v>4267.04</v>
      </c>
      <c r="J4612">
        <v>2768.78</v>
      </c>
      <c r="K4612">
        <f>Global_Household_Financial_Dyna[[#This Row],[Total_Household_Income]]-Global_Household_Financial_Dyna[[#This Row],[Estimated_Taxes]]</f>
        <v>7035.8200000000006</v>
      </c>
      <c r="L4612" s="1">
        <f>Global_Household_Financial_Dyna[[#This Row],[Monthly_Savings]]/Global_Household_Financial_Dyna[[#This Row],[Net Income]]</f>
        <v>0.39352626985909245</v>
      </c>
      <c r="M4612" s="2">
        <f>Global_Household_Financial_Dyna[[#This Row],[Monthly_Expenses]]/Global_Household_Financial_Dyna[[#This Row],[Net Income]]</f>
        <v>0.60647373014090744</v>
      </c>
      <c r="N4612" t="str">
        <f>IF(Global_Household_Financial_Dyna[[#This Row],[Monthly_Savings]]&lt;0,"High Risk", IF(Global_Household_Financial_Dyna[[#This Row],[Savings Rate%]]&lt;0.1, "Medium", "Safe"))</f>
        <v>Safe</v>
      </c>
      <c r="O4612">
        <f>Global_Household_Financial_Dyna[[#This Row],[Total_Household_Income]]/Global_Household_Financial_Dyna[[#This Row],[Family_Size]]</f>
        <v>1675.1942857142858</v>
      </c>
      <c r="P4612" s="2">
        <f t="shared" si="144"/>
        <v>0.15879799892000862</v>
      </c>
      <c r="Q4612" s="2">
        <f t="shared" si="145"/>
        <v>0.23472827093908383</v>
      </c>
      <c r="R4612" s="2" t="str">
        <f>IF(Global_Household_Financial_Dyna[[#This Row],[Vs country_Average]]&lt;-0.2, "Underperformer", IF(Global_Household_Financial_Dyna[[#This Row],[Vs country_Average]]&gt;0.2, "Outperformer", "Normal"))</f>
        <v>Outperformer</v>
      </c>
      <c r="S46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2768.78</v>
      </c>
      <c r="T46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2768.78</v>
      </c>
      <c r="U46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2768.78</v>
      </c>
      <c r="V46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2768.78</v>
      </c>
    </row>
    <row r="4613" spans="1:22" x14ac:dyDescent="0.3">
      <c r="A4613">
        <v>4627</v>
      </c>
      <c r="B4613" t="s">
        <v>10</v>
      </c>
      <c r="C4613" t="s">
        <v>11</v>
      </c>
      <c r="D4613">
        <v>7</v>
      </c>
      <c r="E4613">
        <v>3</v>
      </c>
      <c r="F4613">
        <v>891.85</v>
      </c>
      <c r="G4613">
        <v>1982.92</v>
      </c>
      <c r="H4613">
        <v>198.29</v>
      </c>
      <c r="I4613">
        <v>1026.1400000000001</v>
      </c>
      <c r="J4613">
        <v>758.48</v>
      </c>
      <c r="K4613">
        <f>Global_Household_Financial_Dyna[[#This Row],[Total_Household_Income]]-Global_Household_Financial_Dyna[[#This Row],[Estimated_Taxes]]</f>
        <v>1784.63</v>
      </c>
      <c r="L4613" s="1">
        <f>Global_Household_Financial_Dyna[[#This Row],[Monthly_Savings]]/Global_Household_Financial_Dyna[[#This Row],[Net Income]]</f>
        <v>0.42500686416792277</v>
      </c>
      <c r="M4613" s="2">
        <f>Global_Household_Financial_Dyna[[#This Row],[Monthly_Expenses]]/Global_Household_Financial_Dyna[[#This Row],[Net Income]]</f>
        <v>0.57498753242969136</v>
      </c>
      <c r="N4613" t="str">
        <f>IF(Global_Household_Financial_Dyna[[#This Row],[Monthly_Savings]]&lt;0,"High Risk", IF(Global_Household_Financial_Dyna[[#This Row],[Savings Rate%]]&lt;0.1, "Medium", "Safe"))</f>
        <v>Safe</v>
      </c>
      <c r="O4613">
        <f>Global_Household_Financial_Dyna[[#This Row],[Total_Household_Income]]/Global_Household_Financial_Dyna[[#This Row],[Family_Size]]</f>
        <v>283.27428571428572</v>
      </c>
      <c r="P4613" s="2">
        <f t="shared" si="144"/>
        <v>0.42077341556833553</v>
      </c>
      <c r="Q4613" s="2">
        <f t="shared" si="145"/>
        <v>4.2334485995872417E-3</v>
      </c>
      <c r="R4613" s="2" t="str">
        <f>IF(Global_Household_Financial_Dyna[[#This Row],[Vs country_Average]]&lt;-0.2, "Underperformer", IF(Global_Household_Financial_Dyna[[#This Row],[Vs country_Average]]&gt;0.2, "Outperformer", "Normal"))</f>
        <v>Normal</v>
      </c>
      <c r="S46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758.48</v>
      </c>
      <c r="T46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758.48</v>
      </c>
      <c r="U46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758.48</v>
      </c>
      <c r="V46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758.48</v>
      </c>
    </row>
    <row r="4614" spans="1:22" x14ac:dyDescent="0.3">
      <c r="A4614">
        <v>4628</v>
      </c>
      <c r="B4614" t="s">
        <v>16</v>
      </c>
      <c r="C4614" t="s">
        <v>21</v>
      </c>
      <c r="D4614">
        <v>1</v>
      </c>
      <c r="E4614">
        <v>1</v>
      </c>
      <c r="F4614">
        <v>4699.8900000000003</v>
      </c>
      <c r="G4614">
        <v>4699.8900000000003</v>
      </c>
      <c r="H4614">
        <v>1644.96</v>
      </c>
      <c r="I4614">
        <v>1623.17</v>
      </c>
      <c r="J4614">
        <v>1431.76</v>
      </c>
      <c r="K4614">
        <f>Global_Household_Financial_Dyna[[#This Row],[Total_Household_Income]]-Global_Household_Financial_Dyna[[#This Row],[Estimated_Taxes]]</f>
        <v>3054.9300000000003</v>
      </c>
      <c r="L4614" s="1">
        <f>Global_Household_Financial_Dyna[[#This Row],[Monthly_Savings]]/Global_Household_Financial_Dyna[[#This Row],[Net Income]]</f>
        <v>0.46867194993011291</v>
      </c>
      <c r="M4614" s="2">
        <f>Global_Household_Financial_Dyna[[#This Row],[Monthly_Expenses]]/Global_Household_Financial_Dyna[[#This Row],[Net Income]]</f>
        <v>0.53132805006988704</v>
      </c>
      <c r="N4614" t="str">
        <f>IF(Global_Household_Financial_Dyna[[#This Row],[Monthly_Savings]]&lt;0,"High Risk", IF(Global_Household_Financial_Dyna[[#This Row],[Savings Rate%]]&lt;0.1, "Medium", "Safe"))</f>
        <v>Safe</v>
      </c>
      <c r="O4614">
        <f>Global_Household_Financial_Dyna[[#This Row],[Total_Household_Income]]/Global_Household_Financial_Dyna[[#This Row],[Family_Size]]</f>
        <v>4699.8900000000003</v>
      </c>
      <c r="P4614" s="2">
        <f t="shared" si="144"/>
        <v>0.15879799892000862</v>
      </c>
      <c r="Q4614" s="2">
        <f t="shared" si="145"/>
        <v>0.30987395101010429</v>
      </c>
      <c r="R4614" s="2" t="str">
        <f>IF(Global_Household_Financial_Dyna[[#This Row],[Vs country_Average]]&lt;-0.2, "Underperformer", IF(Global_Household_Financial_Dyna[[#This Row],[Vs country_Average]]&gt;0.2, "Outperformer", "Normal"))</f>
        <v>Outperformer</v>
      </c>
      <c r="S46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1431.76</v>
      </c>
      <c r="T46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1431.76</v>
      </c>
      <c r="U46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1431.76</v>
      </c>
      <c r="V46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1431.76</v>
      </c>
    </row>
    <row r="4615" spans="1:22" x14ac:dyDescent="0.3">
      <c r="A4615">
        <v>4629</v>
      </c>
      <c r="B4615" t="s">
        <v>16</v>
      </c>
      <c r="C4615" t="s">
        <v>17</v>
      </c>
      <c r="D4615">
        <v>1</v>
      </c>
      <c r="E4615">
        <v>1</v>
      </c>
      <c r="F4615">
        <v>5913.33</v>
      </c>
      <c r="G4615">
        <v>5913.33</v>
      </c>
      <c r="H4615">
        <v>2069.66</v>
      </c>
      <c r="I4615">
        <v>2021.81</v>
      </c>
      <c r="J4615">
        <v>1821.86</v>
      </c>
      <c r="K4615">
        <f>Global_Household_Financial_Dyna[[#This Row],[Total_Household_Income]]-Global_Household_Financial_Dyna[[#This Row],[Estimated_Taxes]]</f>
        <v>3843.67</v>
      </c>
      <c r="L4615" s="1">
        <f>Global_Household_Financial_Dyna[[#This Row],[Monthly_Savings]]/Global_Household_Financial_Dyna[[#This Row],[Net Income]]</f>
        <v>0.47398970254990669</v>
      </c>
      <c r="M4615" s="2">
        <f>Global_Household_Financial_Dyna[[#This Row],[Monthly_Expenses]]/Global_Household_Financial_Dyna[[#This Row],[Net Income]]</f>
        <v>0.5260102974500932</v>
      </c>
      <c r="N4615" t="str">
        <f>IF(Global_Household_Financial_Dyna[[#This Row],[Monthly_Savings]]&lt;0,"High Risk", IF(Global_Household_Financial_Dyna[[#This Row],[Savings Rate%]]&lt;0.1, "Medium", "Safe"))</f>
        <v>Safe</v>
      </c>
      <c r="O4615">
        <f>Global_Household_Financial_Dyna[[#This Row],[Total_Household_Income]]/Global_Household_Financial_Dyna[[#This Row],[Family_Size]]</f>
        <v>5913.33</v>
      </c>
      <c r="P4615" s="2">
        <f t="shared" si="144"/>
        <v>0.15879799892000862</v>
      </c>
      <c r="Q4615" s="2">
        <f t="shared" si="145"/>
        <v>0.31519170362989807</v>
      </c>
      <c r="R4615" s="2" t="str">
        <f>IF(Global_Household_Financial_Dyna[[#This Row],[Vs country_Average]]&lt;-0.2, "Underperformer", IF(Global_Household_Financial_Dyna[[#This Row],[Vs country_Average]]&gt;0.2, "Outperformer", "Normal"))</f>
        <v>Outperformer</v>
      </c>
      <c r="S46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1821.86</v>
      </c>
      <c r="T46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1821.86</v>
      </c>
      <c r="U46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1821.86</v>
      </c>
      <c r="V46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1821.86</v>
      </c>
    </row>
    <row r="4616" spans="1:22" x14ac:dyDescent="0.3">
      <c r="A4616">
        <v>4630</v>
      </c>
      <c r="B4616" t="s">
        <v>16</v>
      </c>
      <c r="C4616" t="s">
        <v>17</v>
      </c>
      <c r="D4616">
        <v>5</v>
      </c>
      <c r="E4616">
        <v>1</v>
      </c>
      <c r="F4616">
        <v>4327.1000000000004</v>
      </c>
      <c r="G4616">
        <v>4327.1000000000004</v>
      </c>
      <c r="H4616">
        <v>1514.48</v>
      </c>
      <c r="I4616">
        <v>3673.07</v>
      </c>
      <c r="J4616">
        <v>-860.45</v>
      </c>
      <c r="K4616">
        <f>Global_Household_Financial_Dyna[[#This Row],[Total_Household_Income]]-Global_Household_Financial_Dyna[[#This Row],[Estimated_Taxes]]</f>
        <v>2812.6200000000003</v>
      </c>
      <c r="L4616" s="1">
        <f>Global_Household_Financial_Dyna[[#This Row],[Monthly_Savings]]/Global_Household_Financial_Dyna[[#This Row],[Net Income]]</f>
        <v>-0.30592472498951151</v>
      </c>
      <c r="M4616" s="2">
        <f>Global_Household_Financial_Dyna[[#This Row],[Monthly_Expenses]]/Global_Household_Financial_Dyna[[#This Row],[Net Income]]</f>
        <v>1.3059247249895114</v>
      </c>
      <c r="N4616" t="str">
        <f>IF(Global_Household_Financial_Dyna[[#This Row],[Monthly_Savings]]&lt;0,"High Risk", IF(Global_Household_Financial_Dyna[[#This Row],[Savings Rate%]]&lt;0.1, "Medium", "Safe"))</f>
        <v>High Risk</v>
      </c>
      <c r="O4616">
        <f>Global_Household_Financial_Dyna[[#This Row],[Total_Household_Income]]/Global_Household_Financial_Dyna[[#This Row],[Family_Size]]</f>
        <v>865.42000000000007</v>
      </c>
      <c r="P4616" s="2">
        <f t="shared" si="144"/>
        <v>0.15879799892000862</v>
      </c>
      <c r="Q4616" s="2">
        <f t="shared" si="145"/>
        <v>-0.46472272390952013</v>
      </c>
      <c r="R4616" s="2" t="str">
        <f>IF(Global_Household_Financial_Dyna[[#This Row],[Vs country_Average]]&lt;-0.2, "Underperformer", IF(Global_Household_Financial_Dyna[[#This Row],[Vs country_Average]]&gt;0.2, "Outperformer", "Normal"))</f>
        <v>Underperformer</v>
      </c>
      <c r="S46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-676.79650000000004</v>
      </c>
      <c r="T46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-493.14300000000003</v>
      </c>
      <c r="U46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-309.48950000000002</v>
      </c>
      <c r="V46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-125.83600000000001</v>
      </c>
    </row>
    <row r="4617" spans="1:22" x14ac:dyDescent="0.3">
      <c r="A4617">
        <v>4631</v>
      </c>
      <c r="B4617" t="s">
        <v>18</v>
      </c>
      <c r="C4617" t="s">
        <v>20</v>
      </c>
      <c r="D4617">
        <v>7</v>
      </c>
      <c r="E4617">
        <v>3</v>
      </c>
      <c r="F4617">
        <v>3064.79</v>
      </c>
      <c r="G4617">
        <v>7271.1</v>
      </c>
      <c r="H4617">
        <v>1599.64</v>
      </c>
      <c r="I4617">
        <v>3749.88</v>
      </c>
      <c r="J4617">
        <v>1921.57</v>
      </c>
      <c r="K4617">
        <f>Global_Household_Financial_Dyna[[#This Row],[Total_Household_Income]]-Global_Household_Financial_Dyna[[#This Row],[Estimated_Taxes]]</f>
        <v>5671.46</v>
      </c>
      <c r="L4617" s="1">
        <f>Global_Household_Financial_Dyna[[#This Row],[Monthly_Savings]]/Global_Household_Financial_Dyna[[#This Row],[Net Income]]</f>
        <v>0.33881399145898938</v>
      </c>
      <c r="M4617" s="2">
        <f>Global_Household_Financial_Dyna[[#This Row],[Monthly_Expenses]]/Global_Household_Financial_Dyna[[#This Row],[Net Income]]</f>
        <v>0.66118424532660025</v>
      </c>
      <c r="N4617" t="str">
        <f>IF(Global_Household_Financial_Dyna[[#This Row],[Monthly_Savings]]&lt;0,"High Risk", IF(Global_Household_Financial_Dyna[[#This Row],[Savings Rate%]]&lt;0.1, "Medium", "Safe"))</f>
        <v>Safe</v>
      </c>
      <c r="O4617">
        <f>Global_Household_Financial_Dyna[[#This Row],[Total_Household_Income]]/Global_Household_Financial_Dyna[[#This Row],[Family_Size]]</f>
        <v>1038.7285714285715</v>
      </c>
      <c r="P4617" s="2">
        <f t="shared" si="144"/>
        <v>0.32336204947805613</v>
      </c>
      <c r="Q4617" s="2">
        <f t="shared" si="145"/>
        <v>1.5451941980933248E-2</v>
      </c>
      <c r="R4617" s="2" t="str">
        <f>IF(Global_Household_Financial_Dyna[[#This Row],[Vs country_Average]]&lt;-0.2, "Underperformer", IF(Global_Household_Financial_Dyna[[#This Row],[Vs country_Average]]&gt;0.2, "Outperformer", "Normal"))</f>
        <v>Normal</v>
      </c>
      <c r="S46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1921.57</v>
      </c>
      <c r="T46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1921.57</v>
      </c>
      <c r="U46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1921.57</v>
      </c>
      <c r="V46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1921.57</v>
      </c>
    </row>
    <row r="4618" spans="1:22" x14ac:dyDescent="0.3">
      <c r="A4618">
        <v>4632</v>
      </c>
      <c r="B4618" t="s">
        <v>10</v>
      </c>
      <c r="C4618" t="s">
        <v>22</v>
      </c>
      <c r="D4618">
        <v>6</v>
      </c>
      <c r="E4618">
        <v>3</v>
      </c>
      <c r="F4618">
        <v>1020.34</v>
      </c>
      <c r="G4618">
        <v>2186.2600000000002</v>
      </c>
      <c r="H4618">
        <v>218.63</v>
      </c>
      <c r="I4618">
        <v>727.33</v>
      </c>
      <c r="J4618">
        <v>1240.3</v>
      </c>
      <c r="K4618">
        <f>Global_Household_Financial_Dyna[[#This Row],[Total_Household_Income]]-Global_Household_Financial_Dyna[[#This Row],[Estimated_Taxes]]</f>
        <v>1967.63</v>
      </c>
      <c r="L4618" s="1">
        <f>Global_Household_Financial_Dyna[[#This Row],[Monthly_Savings]]/Global_Household_Financial_Dyna[[#This Row],[Net Income]]</f>
        <v>0.63035225118543625</v>
      </c>
      <c r="M4618" s="2">
        <f>Global_Household_Financial_Dyna[[#This Row],[Monthly_Expenses]]/Global_Household_Financial_Dyna[[#This Row],[Net Income]]</f>
        <v>0.36964774881456369</v>
      </c>
      <c r="N4618" t="str">
        <f>IF(Global_Household_Financial_Dyna[[#This Row],[Monthly_Savings]]&lt;0,"High Risk", IF(Global_Household_Financial_Dyna[[#This Row],[Savings Rate%]]&lt;0.1, "Medium", "Safe"))</f>
        <v>Safe</v>
      </c>
      <c r="O4618">
        <f>Global_Household_Financial_Dyna[[#This Row],[Total_Household_Income]]/Global_Household_Financial_Dyna[[#This Row],[Family_Size]]</f>
        <v>364.37666666666672</v>
      </c>
      <c r="P4618" s="2">
        <f t="shared" si="144"/>
        <v>0.42077341556833553</v>
      </c>
      <c r="Q4618" s="2">
        <f t="shared" si="145"/>
        <v>0.20957883561710072</v>
      </c>
      <c r="R4618" s="2" t="str">
        <f>IF(Global_Household_Financial_Dyna[[#This Row],[Vs country_Average]]&lt;-0.2, "Underperformer", IF(Global_Household_Financial_Dyna[[#This Row],[Vs country_Average]]&gt;0.2, "Outperformer", "Normal"))</f>
        <v>Outperformer</v>
      </c>
      <c r="S46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1240.3</v>
      </c>
      <c r="T46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1240.3</v>
      </c>
      <c r="U46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1240.3</v>
      </c>
      <c r="V46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1240.3</v>
      </c>
    </row>
    <row r="4619" spans="1:22" x14ac:dyDescent="0.3">
      <c r="A4619">
        <v>4633</v>
      </c>
      <c r="B4619" t="s">
        <v>14</v>
      </c>
      <c r="C4619" t="s">
        <v>15</v>
      </c>
      <c r="D4619">
        <v>8</v>
      </c>
      <c r="E4619">
        <v>2</v>
      </c>
      <c r="F4619">
        <v>2550.37</v>
      </c>
      <c r="G4619">
        <v>4149.47</v>
      </c>
      <c r="H4619">
        <v>622.41999999999996</v>
      </c>
      <c r="I4619">
        <v>1771.78</v>
      </c>
      <c r="J4619">
        <v>1755.27</v>
      </c>
      <c r="K4619">
        <f>Global_Household_Financial_Dyna[[#This Row],[Total_Household_Income]]-Global_Household_Financial_Dyna[[#This Row],[Estimated_Taxes]]</f>
        <v>3527.05</v>
      </c>
      <c r="L4619" s="1">
        <f>Global_Household_Financial_Dyna[[#This Row],[Monthly_Savings]]/Global_Household_Financial_Dyna[[#This Row],[Net Income]]</f>
        <v>0.49765951716023304</v>
      </c>
      <c r="M4619" s="2">
        <f>Global_Household_Financial_Dyna[[#This Row],[Monthly_Expenses]]/Global_Household_Financial_Dyna[[#This Row],[Net Income]]</f>
        <v>0.50234048283976696</v>
      </c>
      <c r="N4619" t="str">
        <f>IF(Global_Household_Financial_Dyna[[#This Row],[Monthly_Savings]]&lt;0,"High Risk", IF(Global_Household_Financial_Dyna[[#This Row],[Savings Rate%]]&lt;0.1, "Medium", "Safe"))</f>
        <v>Safe</v>
      </c>
      <c r="O4619">
        <f>Global_Household_Financial_Dyna[[#This Row],[Total_Household_Income]]/Global_Household_Financial_Dyna[[#This Row],[Family_Size]]</f>
        <v>518.68375000000003</v>
      </c>
      <c r="P4619" s="2">
        <f t="shared" si="144"/>
        <v>0.39788995363055785</v>
      </c>
      <c r="Q4619" s="2">
        <f t="shared" si="145"/>
        <v>9.9769563529675198E-2</v>
      </c>
      <c r="R4619" s="2" t="str">
        <f>IF(Global_Household_Financial_Dyna[[#This Row],[Vs country_Average]]&lt;-0.2, "Underperformer", IF(Global_Household_Financial_Dyna[[#This Row],[Vs country_Average]]&gt;0.2, "Outperformer", "Normal"))</f>
        <v>Normal</v>
      </c>
      <c r="S46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1755.27</v>
      </c>
      <c r="T46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1755.27</v>
      </c>
      <c r="U46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1755.27</v>
      </c>
      <c r="V46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1755.27</v>
      </c>
    </row>
    <row r="4620" spans="1:22" x14ac:dyDescent="0.3">
      <c r="A4620">
        <v>4634</v>
      </c>
      <c r="B4620" t="s">
        <v>12</v>
      </c>
      <c r="C4620" t="s">
        <v>13</v>
      </c>
      <c r="D4620">
        <v>5</v>
      </c>
      <c r="E4620">
        <v>2</v>
      </c>
      <c r="F4620">
        <v>2124.5</v>
      </c>
      <c r="G4620">
        <v>3442.8</v>
      </c>
      <c r="H4620">
        <v>860.7</v>
      </c>
      <c r="I4620">
        <v>3011.24</v>
      </c>
      <c r="J4620">
        <v>-429.14</v>
      </c>
      <c r="K4620">
        <f>Global_Household_Financial_Dyna[[#This Row],[Total_Household_Income]]-Global_Household_Financial_Dyna[[#This Row],[Estimated_Taxes]]</f>
        <v>2582.1000000000004</v>
      </c>
      <c r="L4620" s="1">
        <f>Global_Household_Financial_Dyna[[#This Row],[Monthly_Savings]]/Global_Household_Financial_Dyna[[#This Row],[Net Income]]</f>
        <v>-0.16619805584601677</v>
      </c>
      <c r="M4620" s="2">
        <f>Global_Household_Financial_Dyna[[#This Row],[Monthly_Expenses]]/Global_Household_Financial_Dyna[[#This Row],[Net Income]]</f>
        <v>1.1661980558460165</v>
      </c>
      <c r="N4620" t="str">
        <f>IF(Global_Household_Financial_Dyna[[#This Row],[Monthly_Savings]]&lt;0,"High Risk", IF(Global_Household_Financial_Dyna[[#This Row],[Savings Rate%]]&lt;0.1, "Medium", "Safe"))</f>
        <v>High Risk</v>
      </c>
      <c r="O4620">
        <f>Global_Household_Financial_Dyna[[#This Row],[Total_Household_Income]]/Global_Household_Financial_Dyna[[#This Row],[Family_Size]]</f>
        <v>688.56000000000006</v>
      </c>
      <c r="P4620" s="2">
        <f t="shared" si="144"/>
        <v>0.30718716818024266</v>
      </c>
      <c r="Q4620" s="2">
        <f t="shared" si="145"/>
        <v>-0.47338522402625943</v>
      </c>
      <c r="R4620" s="2" t="str">
        <f>IF(Global_Household_Financial_Dyna[[#This Row],[Vs country_Average]]&lt;-0.2, "Underperformer", IF(Global_Household_Financial_Dyna[[#This Row],[Vs country_Average]]&gt;0.2, "Outperformer", "Normal"))</f>
        <v>Underperformer</v>
      </c>
      <c r="S46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-278.57799999999997</v>
      </c>
      <c r="T46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-128.01599999999996</v>
      </c>
      <c r="U46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22.545999999999935</v>
      </c>
      <c r="V46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173.10800000000006</v>
      </c>
    </row>
    <row r="4621" spans="1:22" x14ac:dyDescent="0.3">
      <c r="A4621">
        <v>4635</v>
      </c>
      <c r="B4621" t="s">
        <v>18</v>
      </c>
      <c r="C4621" t="s">
        <v>19</v>
      </c>
      <c r="D4621">
        <v>2</v>
      </c>
      <c r="E4621">
        <v>1</v>
      </c>
      <c r="F4621">
        <v>2967.37</v>
      </c>
      <c r="G4621">
        <v>2967.37</v>
      </c>
      <c r="H4621">
        <v>652.82000000000005</v>
      </c>
      <c r="I4621">
        <v>1752.81</v>
      </c>
      <c r="J4621">
        <v>561.74</v>
      </c>
      <c r="K4621">
        <f>Global_Household_Financial_Dyna[[#This Row],[Total_Household_Income]]-Global_Household_Financial_Dyna[[#This Row],[Estimated_Taxes]]</f>
        <v>2314.5499999999997</v>
      </c>
      <c r="L4621" s="1">
        <f>Global_Household_Financial_Dyna[[#This Row],[Monthly_Savings]]/Global_Household_Financial_Dyna[[#This Row],[Net Income]]</f>
        <v>0.24269944481648703</v>
      </c>
      <c r="M4621" s="2">
        <f>Global_Household_Financial_Dyna[[#This Row],[Monthly_Expenses]]/Global_Household_Financial_Dyna[[#This Row],[Net Income]]</f>
        <v>0.75730055518351302</v>
      </c>
      <c r="N4621" t="str">
        <f>IF(Global_Household_Financial_Dyna[[#This Row],[Monthly_Savings]]&lt;0,"High Risk", IF(Global_Household_Financial_Dyna[[#This Row],[Savings Rate%]]&lt;0.1, "Medium", "Safe"))</f>
        <v>Safe</v>
      </c>
      <c r="O4621">
        <f>Global_Household_Financial_Dyna[[#This Row],[Total_Household_Income]]/Global_Household_Financial_Dyna[[#This Row],[Family_Size]]</f>
        <v>1483.6849999999999</v>
      </c>
      <c r="P4621" s="2">
        <f t="shared" si="144"/>
        <v>0.32336204947805613</v>
      </c>
      <c r="Q4621" s="2">
        <f t="shared" si="145"/>
        <v>-8.0662604661569104E-2</v>
      </c>
      <c r="R4621" s="2" t="str">
        <f>IF(Global_Household_Financial_Dyna[[#This Row],[Vs country_Average]]&lt;-0.2, "Underperformer", IF(Global_Household_Financial_Dyna[[#This Row],[Vs country_Average]]&gt;0.2, "Outperformer", "Normal"))</f>
        <v>Normal</v>
      </c>
      <c r="S46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561.74</v>
      </c>
      <c r="T46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561.74</v>
      </c>
      <c r="U46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561.74</v>
      </c>
      <c r="V46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561.74</v>
      </c>
    </row>
    <row r="4622" spans="1:22" x14ac:dyDescent="0.3">
      <c r="A4622">
        <v>4636</v>
      </c>
      <c r="B4622" t="s">
        <v>12</v>
      </c>
      <c r="C4622" t="s">
        <v>13</v>
      </c>
      <c r="D4622">
        <v>3</v>
      </c>
      <c r="E4622">
        <v>2</v>
      </c>
      <c r="F4622">
        <v>6751.09</v>
      </c>
      <c r="G4622">
        <v>11537.48</v>
      </c>
      <c r="H4622">
        <v>3461.24</v>
      </c>
      <c r="I4622">
        <v>2106.4299999999998</v>
      </c>
      <c r="J4622">
        <v>5969.81</v>
      </c>
      <c r="K4622">
        <f>Global_Household_Financial_Dyna[[#This Row],[Total_Household_Income]]-Global_Household_Financial_Dyna[[#This Row],[Estimated_Taxes]]</f>
        <v>8076.24</v>
      </c>
      <c r="L4622" s="1">
        <f>Global_Household_Financial_Dyna[[#This Row],[Monthly_Savings]]/Global_Household_Financial_Dyna[[#This Row],[Net Income]]</f>
        <v>0.73918184699810807</v>
      </c>
      <c r="M4622" s="2">
        <f>Global_Household_Financial_Dyna[[#This Row],[Monthly_Expenses]]/Global_Household_Financial_Dyna[[#This Row],[Net Income]]</f>
        <v>0.26081815300189198</v>
      </c>
      <c r="N4622" t="str">
        <f>IF(Global_Household_Financial_Dyna[[#This Row],[Monthly_Savings]]&lt;0,"High Risk", IF(Global_Household_Financial_Dyna[[#This Row],[Savings Rate%]]&lt;0.1, "Medium", "Safe"))</f>
        <v>Safe</v>
      </c>
      <c r="O4622">
        <f>Global_Household_Financial_Dyna[[#This Row],[Total_Household_Income]]/Global_Household_Financial_Dyna[[#This Row],[Family_Size]]</f>
        <v>3845.8266666666664</v>
      </c>
      <c r="P4622" s="2">
        <f t="shared" si="144"/>
        <v>0.30718716818024266</v>
      </c>
      <c r="Q4622" s="2">
        <f t="shared" si="145"/>
        <v>0.43199467881786541</v>
      </c>
      <c r="R4622" s="2" t="str">
        <f>IF(Global_Household_Financial_Dyna[[#This Row],[Vs country_Average]]&lt;-0.2, "Underperformer", IF(Global_Household_Financial_Dyna[[#This Row],[Vs country_Average]]&gt;0.2, "Outperformer", "Normal"))</f>
        <v>Outperformer</v>
      </c>
      <c r="S46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5969.81</v>
      </c>
      <c r="T46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5969.81</v>
      </c>
      <c r="U46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5969.81</v>
      </c>
      <c r="V46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5969.81</v>
      </c>
    </row>
    <row r="4623" spans="1:22" x14ac:dyDescent="0.3">
      <c r="A4623">
        <v>4637</v>
      </c>
      <c r="B4623" t="s">
        <v>10</v>
      </c>
      <c r="C4623" t="s">
        <v>11</v>
      </c>
      <c r="D4623">
        <v>1</v>
      </c>
      <c r="E4623">
        <v>1</v>
      </c>
      <c r="F4623">
        <v>666.24</v>
      </c>
      <c r="G4623">
        <v>666.24</v>
      </c>
      <c r="H4623">
        <v>66.62</v>
      </c>
      <c r="I4623">
        <v>280.45</v>
      </c>
      <c r="J4623">
        <v>319.17</v>
      </c>
      <c r="K4623">
        <f>Global_Household_Financial_Dyna[[#This Row],[Total_Household_Income]]-Global_Household_Financial_Dyna[[#This Row],[Estimated_Taxes]]</f>
        <v>599.62</v>
      </c>
      <c r="L4623" s="1">
        <f>Global_Household_Financial_Dyna[[#This Row],[Monthly_Savings]]/Global_Household_Financial_Dyna[[#This Row],[Net Income]]</f>
        <v>0.53228711517294292</v>
      </c>
      <c r="M4623" s="2">
        <f>Global_Household_Financial_Dyna[[#This Row],[Monthly_Expenses]]/Global_Household_Financial_Dyna[[#This Row],[Net Income]]</f>
        <v>0.46771288482705714</v>
      </c>
      <c r="N4623" t="str">
        <f>IF(Global_Household_Financial_Dyna[[#This Row],[Monthly_Savings]]&lt;0,"High Risk", IF(Global_Household_Financial_Dyna[[#This Row],[Savings Rate%]]&lt;0.1, "Medium", "Safe"))</f>
        <v>Safe</v>
      </c>
      <c r="O4623">
        <f>Global_Household_Financial_Dyna[[#This Row],[Total_Household_Income]]/Global_Household_Financial_Dyna[[#This Row],[Family_Size]]</f>
        <v>666.24</v>
      </c>
      <c r="P4623" s="2">
        <f t="shared" si="144"/>
        <v>0.42077341556833553</v>
      </c>
      <c r="Q4623" s="2">
        <f t="shared" si="145"/>
        <v>0.11151369960460739</v>
      </c>
      <c r="R4623" s="2" t="str">
        <f>IF(Global_Household_Financial_Dyna[[#This Row],[Vs country_Average]]&lt;-0.2, "Underperformer", IF(Global_Household_Financial_Dyna[[#This Row],[Vs country_Average]]&gt;0.2, "Outperformer", "Normal"))</f>
        <v>Normal</v>
      </c>
      <c r="S46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319.17</v>
      </c>
      <c r="T46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319.17</v>
      </c>
      <c r="U46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319.17</v>
      </c>
      <c r="V46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319.17</v>
      </c>
    </row>
    <row r="4624" spans="1:22" x14ac:dyDescent="0.3">
      <c r="A4624">
        <v>4638</v>
      </c>
      <c r="B4624" t="s">
        <v>16</v>
      </c>
      <c r="C4624" t="s">
        <v>21</v>
      </c>
      <c r="D4624">
        <v>7</v>
      </c>
      <c r="E4624">
        <v>3</v>
      </c>
      <c r="F4624">
        <v>3713.17</v>
      </c>
      <c r="G4624">
        <v>7964.35</v>
      </c>
      <c r="H4624">
        <v>2787.52</v>
      </c>
      <c r="I4624">
        <v>4910.01</v>
      </c>
      <c r="J4624">
        <v>266.82</v>
      </c>
      <c r="K4624">
        <f>Global_Household_Financial_Dyna[[#This Row],[Total_Household_Income]]-Global_Household_Financial_Dyna[[#This Row],[Estimated_Taxes]]</f>
        <v>5176.83</v>
      </c>
      <c r="L4624" s="1">
        <f>Global_Household_Financial_Dyna[[#This Row],[Monthly_Savings]]/Global_Household_Financial_Dyna[[#This Row],[Net Income]]</f>
        <v>5.1541194128453129E-2</v>
      </c>
      <c r="M4624" s="2">
        <f>Global_Household_Financial_Dyna[[#This Row],[Monthly_Expenses]]/Global_Household_Financial_Dyna[[#This Row],[Net Income]]</f>
        <v>0.94845880587154696</v>
      </c>
      <c r="N4624" t="str">
        <f>IF(Global_Household_Financial_Dyna[[#This Row],[Monthly_Savings]]&lt;0,"High Risk", IF(Global_Household_Financial_Dyna[[#This Row],[Savings Rate%]]&lt;0.1, "Medium", "Safe"))</f>
        <v>Medium</v>
      </c>
      <c r="O4624">
        <f>Global_Household_Financial_Dyna[[#This Row],[Total_Household_Income]]/Global_Household_Financial_Dyna[[#This Row],[Family_Size]]</f>
        <v>1137.7642857142857</v>
      </c>
      <c r="P4624" s="2">
        <f t="shared" si="144"/>
        <v>0.15879799892000862</v>
      </c>
      <c r="Q4624" s="2">
        <f t="shared" si="145"/>
        <v>-0.1072568047915555</v>
      </c>
      <c r="R4624" s="2" t="str">
        <f>IF(Global_Household_Financial_Dyna[[#This Row],[Vs country_Average]]&lt;-0.2, "Underperformer", IF(Global_Household_Financial_Dyna[[#This Row],[Vs country_Average]]&gt;0.2, "Outperformer", "Normal"))</f>
        <v>Normal</v>
      </c>
      <c r="S46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266.82</v>
      </c>
      <c r="T46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266.82</v>
      </c>
      <c r="U46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266.82</v>
      </c>
      <c r="V46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266.82</v>
      </c>
    </row>
    <row r="4625" spans="1:22" x14ac:dyDescent="0.3">
      <c r="A4625">
        <v>4639</v>
      </c>
      <c r="B4625" t="s">
        <v>14</v>
      </c>
      <c r="C4625" t="s">
        <v>15</v>
      </c>
      <c r="D4625">
        <v>2</v>
      </c>
      <c r="E4625">
        <v>1</v>
      </c>
      <c r="F4625">
        <v>2580.6799999999998</v>
      </c>
      <c r="G4625">
        <v>2580.6799999999998</v>
      </c>
      <c r="H4625">
        <v>387.1</v>
      </c>
      <c r="I4625">
        <v>742.99</v>
      </c>
      <c r="J4625">
        <v>1450.59</v>
      </c>
      <c r="K4625">
        <f>Global_Household_Financial_Dyna[[#This Row],[Total_Household_Income]]-Global_Household_Financial_Dyna[[#This Row],[Estimated_Taxes]]</f>
        <v>2193.58</v>
      </c>
      <c r="L4625" s="1">
        <f>Global_Household_Financial_Dyna[[#This Row],[Monthly_Savings]]/Global_Household_Financial_Dyna[[#This Row],[Net Income]]</f>
        <v>0.66128885201360332</v>
      </c>
      <c r="M4625" s="2">
        <f>Global_Household_Financial_Dyna[[#This Row],[Monthly_Expenses]]/Global_Household_Financial_Dyna[[#This Row],[Net Income]]</f>
        <v>0.33871114798639668</v>
      </c>
      <c r="N4625" t="str">
        <f>IF(Global_Household_Financial_Dyna[[#This Row],[Monthly_Savings]]&lt;0,"High Risk", IF(Global_Household_Financial_Dyna[[#This Row],[Savings Rate%]]&lt;0.1, "Medium", "Safe"))</f>
        <v>Safe</v>
      </c>
      <c r="O4625">
        <f>Global_Household_Financial_Dyna[[#This Row],[Total_Household_Income]]/Global_Household_Financial_Dyna[[#This Row],[Family_Size]]</f>
        <v>1290.3399999999999</v>
      </c>
      <c r="P4625" s="2">
        <f t="shared" si="144"/>
        <v>0.39788995363055785</v>
      </c>
      <c r="Q4625" s="2">
        <f t="shared" si="145"/>
        <v>0.26339889838304548</v>
      </c>
      <c r="R4625" s="2" t="str">
        <f>IF(Global_Household_Financial_Dyna[[#This Row],[Vs country_Average]]&lt;-0.2, "Underperformer", IF(Global_Household_Financial_Dyna[[#This Row],[Vs country_Average]]&gt;0.2, "Outperformer", "Normal"))</f>
        <v>Outperformer</v>
      </c>
      <c r="S46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1450.59</v>
      </c>
      <c r="T46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1450.59</v>
      </c>
      <c r="U46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1450.59</v>
      </c>
      <c r="V46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1450.59</v>
      </c>
    </row>
    <row r="4626" spans="1:22" x14ac:dyDescent="0.3">
      <c r="A4626">
        <v>4640</v>
      </c>
      <c r="B4626" t="s">
        <v>14</v>
      </c>
      <c r="C4626" t="s">
        <v>15</v>
      </c>
      <c r="D4626">
        <v>5</v>
      </c>
      <c r="E4626">
        <v>2</v>
      </c>
      <c r="F4626">
        <v>1956.72</v>
      </c>
      <c r="G4626">
        <v>3046.84</v>
      </c>
      <c r="H4626">
        <v>457.03</v>
      </c>
      <c r="I4626">
        <v>1472.87</v>
      </c>
      <c r="J4626">
        <v>1116.94</v>
      </c>
      <c r="K4626">
        <f>Global_Household_Financial_Dyna[[#This Row],[Total_Household_Income]]-Global_Household_Financial_Dyna[[#This Row],[Estimated_Taxes]]</f>
        <v>2589.8100000000004</v>
      </c>
      <c r="L4626" s="1">
        <f>Global_Household_Financial_Dyna[[#This Row],[Monthly_Savings]]/Global_Household_Financial_Dyna[[#This Row],[Net Income]]</f>
        <v>0.43128260374313171</v>
      </c>
      <c r="M4626" s="2">
        <f>Global_Household_Financial_Dyna[[#This Row],[Monthly_Expenses]]/Global_Household_Financial_Dyna[[#This Row],[Net Income]]</f>
        <v>0.56871739625686812</v>
      </c>
      <c r="N4626" t="str">
        <f>IF(Global_Household_Financial_Dyna[[#This Row],[Monthly_Savings]]&lt;0,"High Risk", IF(Global_Household_Financial_Dyna[[#This Row],[Savings Rate%]]&lt;0.1, "Medium", "Safe"))</f>
        <v>Safe</v>
      </c>
      <c r="O4626">
        <f>Global_Household_Financial_Dyna[[#This Row],[Total_Household_Income]]/Global_Household_Financial_Dyna[[#This Row],[Family_Size]]</f>
        <v>609.36800000000005</v>
      </c>
      <c r="P4626" s="2">
        <f t="shared" si="144"/>
        <v>0.39788995363055785</v>
      </c>
      <c r="Q4626" s="2">
        <f t="shared" si="145"/>
        <v>3.3392650112573863E-2</v>
      </c>
      <c r="R4626" s="2" t="str">
        <f>IF(Global_Household_Financial_Dyna[[#This Row],[Vs country_Average]]&lt;-0.2, "Underperformer", IF(Global_Household_Financial_Dyna[[#This Row],[Vs country_Average]]&gt;0.2, "Outperformer", "Normal"))</f>
        <v>Normal</v>
      </c>
      <c r="S46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1116.94</v>
      </c>
      <c r="T46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1116.94</v>
      </c>
      <c r="U46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1116.94</v>
      </c>
      <c r="V46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1116.94</v>
      </c>
    </row>
    <row r="4627" spans="1:22" x14ac:dyDescent="0.3">
      <c r="A4627">
        <v>4641</v>
      </c>
      <c r="B4627" t="s">
        <v>12</v>
      </c>
      <c r="C4627" t="s">
        <v>13</v>
      </c>
      <c r="D4627">
        <v>5</v>
      </c>
      <c r="E4627">
        <v>2</v>
      </c>
      <c r="F4627">
        <v>2634.32</v>
      </c>
      <c r="G4627">
        <v>3883.57</v>
      </c>
      <c r="H4627">
        <v>970.89</v>
      </c>
      <c r="I4627">
        <v>3685.51</v>
      </c>
      <c r="J4627">
        <v>-772.83</v>
      </c>
      <c r="K4627">
        <f>Global_Household_Financial_Dyna[[#This Row],[Total_Household_Income]]-Global_Household_Financial_Dyna[[#This Row],[Estimated_Taxes]]</f>
        <v>2912.6800000000003</v>
      </c>
      <c r="L4627" s="1">
        <f>Global_Household_Financial_Dyna[[#This Row],[Monthly_Savings]]/Global_Household_Financial_Dyna[[#This Row],[Net Income]]</f>
        <v>-0.26533295796311301</v>
      </c>
      <c r="M4627" s="2">
        <f>Global_Household_Financial_Dyna[[#This Row],[Monthly_Expenses]]/Global_Household_Financial_Dyna[[#This Row],[Net Income]]</f>
        <v>1.265332957963113</v>
      </c>
      <c r="N4627" t="str">
        <f>IF(Global_Household_Financial_Dyna[[#This Row],[Monthly_Savings]]&lt;0,"High Risk", IF(Global_Household_Financial_Dyna[[#This Row],[Savings Rate%]]&lt;0.1, "Medium", "Safe"))</f>
        <v>High Risk</v>
      </c>
      <c r="O4627">
        <f>Global_Household_Financial_Dyna[[#This Row],[Total_Household_Income]]/Global_Household_Financial_Dyna[[#This Row],[Family_Size]]</f>
        <v>776.71400000000006</v>
      </c>
      <c r="P4627" s="2">
        <f t="shared" si="144"/>
        <v>0.30718716818024266</v>
      </c>
      <c r="Q4627" s="2">
        <f t="shared" si="145"/>
        <v>-0.57252012614335568</v>
      </c>
      <c r="R4627" s="2" t="str">
        <f>IF(Global_Household_Financial_Dyna[[#This Row],[Vs country_Average]]&lt;-0.2, "Underperformer", IF(Global_Household_Financial_Dyna[[#This Row],[Vs country_Average]]&gt;0.2, "Outperformer", "Normal"))</f>
        <v>Underperformer</v>
      </c>
      <c r="S46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-588.55449999999996</v>
      </c>
      <c r="T46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-404.279</v>
      </c>
      <c r="U46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-220.00350000000003</v>
      </c>
      <c r="V46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-35.727999999999952</v>
      </c>
    </row>
    <row r="4628" spans="1:22" x14ac:dyDescent="0.3">
      <c r="A4628">
        <v>4642</v>
      </c>
      <c r="B4628" t="s">
        <v>10</v>
      </c>
      <c r="C4628" t="s">
        <v>11</v>
      </c>
      <c r="D4628">
        <v>1</v>
      </c>
      <c r="E4628">
        <v>1</v>
      </c>
      <c r="F4628">
        <v>1155.25</v>
      </c>
      <c r="G4628">
        <v>1155.25</v>
      </c>
      <c r="H4628">
        <v>115.52</v>
      </c>
      <c r="I4628">
        <v>287.35000000000002</v>
      </c>
      <c r="J4628">
        <v>752.37</v>
      </c>
      <c r="K4628">
        <f>Global_Household_Financial_Dyna[[#This Row],[Total_Household_Income]]-Global_Household_Financial_Dyna[[#This Row],[Estimated_Taxes]]</f>
        <v>1039.73</v>
      </c>
      <c r="L4628" s="1">
        <f>Global_Household_Financial_Dyna[[#This Row],[Monthly_Savings]]/Global_Household_Financial_Dyna[[#This Row],[Net Income]]</f>
        <v>0.72362055533648162</v>
      </c>
      <c r="M4628" s="2">
        <f>Global_Household_Financial_Dyna[[#This Row],[Monthly_Expenses]]/Global_Household_Financial_Dyna[[#This Row],[Net Income]]</f>
        <v>0.27636982678195304</v>
      </c>
      <c r="N4628" t="str">
        <f>IF(Global_Household_Financial_Dyna[[#This Row],[Monthly_Savings]]&lt;0,"High Risk", IF(Global_Household_Financial_Dyna[[#This Row],[Savings Rate%]]&lt;0.1, "Medium", "Safe"))</f>
        <v>Safe</v>
      </c>
      <c r="O4628">
        <f>Global_Household_Financial_Dyna[[#This Row],[Total_Household_Income]]/Global_Household_Financial_Dyna[[#This Row],[Family_Size]]</f>
        <v>1155.25</v>
      </c>
      <c r="P4628" s="2">
        <f t="shared" si="144"/>
        <v>0.42077341556833553</v>
      </c>
      <c r="Q4628" s="2">
        <f t="shared" si="145"/>
        <v>0.30284713976814609</v>
      </c>
      <c r="R4628" s="2" t="str">
        <f>IF(Global_Household_Financial_Dyna[[#This Row],[Vs country_Average]]&lt;-0.2, "Underperformer", IF(Global_Household_Financial_Dyna[[#This Row],[Vs country_Average]]&gt;0.2, "Outperformer", "Normal"))</f>
        <v>Outperformer</v>
      </c>
      <c r="S46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752.37</v>
      </c>
      <c r="T46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752.37</v>
      </c>
      <c r="U46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752.37</v>
      </c>
      <c r="V46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752.37</v>
      </c>
    </row>
    <row r="4629" spans="1:22" x14ac:dyDescent="0.3">
      <c r="A4629">
        <v>4643</v>
      </c>
      <c r="B4629" t="s">
        <v>12</v>
      </c>
      <c r="C4629" t="s">
        <v>13</v>
      </c>
      <c r="D4629">
        <v>5</v>
      </c>
      <c r="E4629">
        <v>3</v>
      </c>
      <c r="F4629">
        <v>5186.5600000000004</v>
      </c>
      <c r="G4629">
        <v>10364.6</v>
      </c>
      <c r="H4629">
        <v>3109.38</v>
      </c>
      <c r="I4629">
        <v>3394.39</v>
      </c>
      <c r="J4629">
        <v>3860.83</v>
      </c>
      <c r="K4629">
        <f>Global_Household_Financial_Dyna[[#This Row],[Total_Household_Income]]-Global_Household_Financial_Dyna[[#This Row],[Estimated_Taxes]]</f>
        <v>7255.22</v>
      </c>
      <c r="L4629" s="1">
        <f>Global_Household_Financial_Dyna[[#This Row],[Monthly_Savings]]/Global_Household_Financial_Dyna[[#This Row],[Net Income]]</f>
        <v>0.53214513136748431</v>
      </c>
      <c r="M4629" s="2">
        <f>Global_Household_Financial_Dyna[[#This Row],[Monthly_Expenses]]/Global_Household_Financial_Dyna[[#This Row],[Net Income]]</f>
        <v>0.46785486863251557</v>
      </c>
      <c r="N4629" t="str">
        <f>IF(Global_Household_Financial_Dyna[[#This Row],[Monthly_Savings]]&lt;0,"High Risk", IF(Global_Household_Financial_Dyna[[#This Row],[Savings Rate%]]&lt;0.1, "Medium", "Safe"))</f>
        <v>Safe</v>
      </c>
      <c r="O4629">
        <f>Global_Household_Financial_Dyna[[#This Row],[Total_Household_Income]]/Global_Household_Financial_Dyna[[#This Row],[Family_Size]]</f>
        <v>2072.92</v>
      </c>
      <c r="P4629" s="2">
        <f t="shared" si="144"/>
        <v>0.30718716818024266</v>
      </c>
      <c r="Q4629" s="2">
        <f t="shared" si="145"/>
        <v>0.22495796318724165</v>
      </c>
      <c r="R4629" s="2" t="str">
        <f>IF(Global_Household_Financial_Dyna[[#This Row],[Vs country_Average]]&lt;-0.2, "Underperformer", IF(Global_Household_Financial_Dyna[[#This Row],[Vs country_Average]]&gt;0.2, "Outperformer", "Normal"))</f>
        <v>Outperformer</v>
      </c>
      <c r="S46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3860.83</v>
      </c>
      <c r="T46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3860.83</v>
      </c>
      <c r="U46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3860.83</v>
      </c>
      <c r="V46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3860.83</v>
      </c>
    </row>
    <row r="4630" spans="1:22" x14ac:dyDescent="0.3">
      <c r="A4630">
        <v>4644</v>
      </c>
      <c r="B4630" t="s">
        <v>18</v>
      </c>
      <c r="C4630" t="s">
        <v>20</v>
      </c>
      <c r="D4630">
        <v>6</v>
      </c>
      <c r="E4630">
        <v>3</v>
      </c>
      <c r="F4630">
        <v>3199.66</v>
      </c>
      <c r="G4630">
        <v>7810.08</v>
      </c>
      <c r="H4630">
        <v>1718.22</v>
      </c>
      <c r="I4630">
        <v>3054.78</v>
      </c>
      <c r="J4630">
        <v>3037.08</v>
      </c>
      <c r="K4630">
        <f>Global_Household_Financial_Dyna[[#This Row],[Total_Household_Income]]-Global_Household_Financial_Dyna[[#This Row],[Estimated_Taxes]]</f>
        <v>6091.86</v>
      </c>
      <c r="L4630" s="1">
        <f>Global_Household_Financial_Dyna[[#This Row],[Monthly_Savings]]/Global_Household_Financial_Dyna[[#This Row],[Net Income]]</f>
        <v>0.49854724172912707</v>
      </c>
      <c r="M4630" s="2">
        <f>Global_Household_Financial_Dyna[[#This Row],[Monthly_Expenses]]/Global_Household_Financial_Dyna[[#This Row],[Net Income]]</f>
        <v>0.50145275827087299</v>
      </c>
      <c r="N4630" t="str">
        <f>IF(Global_Household_Financial_Dyna[[#This Row],[Monthly_Savings]]&lt;0,"High Risk", IF(Global_Household_Financial_Dyna[[#This Row],[Savings Rate%]]&lt;0.1, "Medium", "Safe"))</f>
        <v>Safe</v>
      </c>
      <c r="O4630">
        <f>Global_Household_Financial_Dyna[[#This Row],[Total_Household_Income]]/Global_Household_Financial_Dyna[[#This Row],[Family_Size]]</f>
        <v>1301.68</v>
      </c>
      <c r="P4630" s="2">
        <f t="shared" si="144"/>
        <v>0.32336204947805613</v>
      </c>
      <c r="Q4630" s="2">
        <f t="shared" si="145"/>
        <v>0.17518519225107093</v>
      </c>
      <c r="R4630" s="2" t="str">
        <f>IF(Global_Household_Financial_Dyna[[#This Row],[Vs country_Average]]&lt;-0.2, "Underperformer", IF(Global_Household_Financial_Dyna[[#This Row],[Vs country_Average]]&gt;0.2, "Outperformer", "Normal"))</f>
        <v>Normal</v>
      </c>
      <c r="S46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3037.08</v>
      </c>
      <c r="T46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3037.08</v>
      </c>
      <c r="U46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3037.08</v>
      </c>
      <c r="V46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3037.08</v>
      </c>
    </row>
    <row r="4631" spans="1:22" x14ac:dyDescent="0.3">
      <c r="A4631">
        <v>4645</v>
      </c>
      <c r="B4631" t="s">
        <v>14</v>
      </c>
      <c r="C4631" t="s">
        <v>15</v>
      </c>
      <c r="D4631">
        <v>5</v>
      </c>
      <c r="E4631">
        <v>1</v>
      </c>
      <c r="F4631">
        <v>2568.86</v>
      </c>
      <c r="G4631">
        <v>2568.86</v>
      </c>
      <c r="H4631">
        <v>385.33</v>
      </c>
      <c r="I4631">
        <v>1242.4000000000001</v>
      </c>
      <c r="J4631">
        <v>941.14</v>
      </c>
      <c r="K4631">
        <f>Global_Household_Financial_Dyna[[#This Row],[Total_Household_Income]]-Global_Household_Financial_Dyna[[#This Row],[Estimated_Taxes]]</f>
        <v>2183.5300000000002</v>
      </c>
      <c r="L4631" s="1">
        <f>Global_Household_Financial_Dyna[[#This Row],[Monthly_Savings]]/Global_Household_Financial_Dyna[[#This Row],[Net Income]]</f>
        <v>0.43101766405774133</v>
      </c>
      <c r="M4631" s="2">
        <f>Global_Household_Financial_Dyna[[#This Row],[Monthly_Expenses]]/Global_Household_Financial_Dyna[[#This Row],[Net Income]]</f>
        <v>0.56898691568240412</v>
      </c>
      <c r="N4631" t="str">
        <f>IF(Global_Household_Financial_Dyna[[#This Row],[Monthly_Savings]]&lt;0,"High Risk", IF(Global_Household_Financial_Dyna[[#This Row],[Savings Rate%]]&lt;0.1, "Medium", "Safe"))</f>
        <v>Safe</v>
      </c>
      <c r="O4631">
        <f>Global_Household_Financial_Dyna[[#This Row],[Total_Household_Income]]/Global_Household_Financial_Dyna[[#This Row],[Family_Size]]</f>
        <v>513.77200000000005</v>
      </c>
      <c r="P4631" s="2">
        <f t="shared" si="144"/>
        <v>0.39788995363055785</v>
      </c>
      <c r="Q4631" s="2">
        <f t="shared" si="145"/>
        <v>3.3127710427183488E-2</v>
      </c>
      <c r="R4631" s="2" t="str">
        <f>IF(Global_Household_Financial_Dyna[[#This Row],[Vs country_Average]]&lt;-0.2, "Underperformer", IF(Global_Household_Financial_Dyna[[#This Row],[Vs country_Average]]&gt;0.2, "Outperformer", "Normal"))</f>
        <v>Normal</v>
      </c>
      <c r="S46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941.14</v>
      </c>
      <c r="T46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941.14</v>
      </c>
      <c r="U46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941.14</v>
      </c>
      <c r="V46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941.14</v>
      </c>
    </row>
    <row r="4632" spans="1:22" x14ac:dyDescent="0.3">
      <c r="A4632">
        <v>4646</v>
      </c>
      <c r="B4632" t="s">
        <v>14</v>
      </c>
      <c r="C4632" t="s">
        <v>15</v>
      </c>
      <c r="D4632">
        <v>4</v>
      </c>
      <c r="E4632">
        <v>3</v>
      </c>
      <c r="F4632">
        <v>1596.43</v>
      </c>
      <c r="G4632">
        <v>3144.34</v>
      </c>
      <c r="H4632">
        <v>471.65</v>
      </c>
      <c r="I4632">
        <v>1285.54</v>
      </c>
      <c r="J4632">
        <v>1387.15</v>
      </c>
      <c r="K4632">
        <f>Global_Household_Financial_Dyna[[#This Row],[Total_Household_Income]]-Global_Household_Financial_Dyna[[#This Row],[Estimated_Taxes]]</f>
        <v>2672.69</v>
      </c>
      <c r="L4632" s="1">
        <f>Global_Household_Financial_Dyna[[#This Row],[Monthly_Savings]]/Global_Household_Financial_Dyna[[#This Row],[Net Income]]</f>
        <v>0.51900893856002761</v>
      </c>
      <c r="M4632" s="2">
        <f>Global_Household_Financial_Dyna[[#This Row],[Monthly_Expenses]]/Global_Household_Financial_Dyna[[#This Row],[Net Income]]</f>
        <v>0.48099106143997244</v>
      </c>
      <c r="N4632" t="str">
        <f>IF(Global_Household_Financial_Dyna[[#This Row],[Monthly_Savings]]&lt;0,"High Risk", IF(Global_Household_Financial_Dyna[[#This Row],[Savings Rate%]]&lt;0.1, "Medium", "Safe"))</f>
        <v>Safe</v>
      </c>
      <c r="O4632">
        <f>Global_Household_Financial_Dyna[[#This Row],[Total_Household_Income]]/Global_Household_Financial_Dyna[[#This Row],[Family_Size]]</f>
        <v>786.08500000000004</v>
      </c>
      <c r="P4632" s="2">
        <f t="shared" si="144"/>
        <v>0.39788995363055785</v>
      </c>
      <c r="Q4632" s="2">
        <f t="shared" si="145"/>
        <v>0.12111898492946976</v>
      </c>
      <c r="R4632" s="2" t="str">
        <f>IF(Global_Household_Financial_Dyna[[#This Row],[Vs country_Average]]&lt;-0.2, "Underperformer", IF(Global_Household_Financial_Dyna[[#This Row],[Vs country_Average]]&gt;0.2, "Outperformer", "Normal"))</f>
        <v>Normal</v>
      </c>
      <c r="S46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1387.15</v>
      </c>
      <c r="T46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1387.15</v>
      </c>
      <c r="U46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1387.15</v>
      </c>
      <c r="V46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1387.15</v>
      </c>
    </row>
    <row r="4633" spans="1:22" x14ac:dyDescent="0.3">
      <c r="A4633">
        <v>4647</v>
      </c>
      <c r="B4633" t="s">
        <v>16</v>
      </c>
      <c r="C4633" t="s">
        <v>21</v>
      </c>
      <c r="D4633">
        <v>8</v>
      </c>
      <c r="E4633">
        <v>3</v>
      </c>
      <c r="F4633">
        <v>2108.41</v>
      </c>
      <c r="G4633">
        <v>4591.91</v>
      </c>
      <c r="H4633">
        <v>1607.17</v>
      </c>
      <c r="I4633">
        <v>4298.6499999999996</v>
      </c>
      <c r="J4633">
        <v>-1313.91</v>
      </c>
      <c r="K4633">
        <f>Global_Household_Financial_Dyna[[#This Row],[Total_Household_Income]]-Global_Household_Financial_Dyna[[#This Row],[Estimated_Taxes]]</f>
        <v>2984.74</v>
      </c>
      <c r="L4633" s="1">
        <f>Global_Household_Financial_Dyna[[#This Row],[Monthly_Savings]]/Global_Household_Financial_Dyna[[#This Row],[Net Income]]</f>
        <v>-0.44020919745103432</v>
      </c>
      <c r="M4633" s="2">
        <f>Global_Household_Financial_Dyna[[#This Row],[Monthly_Expenses]]/Global_Household_Financial_Dyna[[#This Row],[Net Income]]</f>
        <v>1.4402091974510343</v>
      </c>
      <c r="N4633" t="str">
        <f>IF(Global_Household_Financial_Dyna[[#This Row],[Monthly_Savings]]&lt;0,"High Risk", IF(Global_Household_Financial_Dyna[[#This Row],[Savings Rate%]]&lt;0.1, "Medium", "Safe"))</f>
        <v>High Risk</v>
      </c>
      <c r="O4633">
        <f>Global_Household_Financial_Dyna[[#This Row],[Total_Household_Income]]/Global_Household_Financial_Dyna[[#This Row],[Family_Size]]</f>
        <v>573.98874999999998</v>
      </c>
      <c r="P4633" s="2">
        <f t="shared" si="144"/>
        <v>0.15879799892000862</v>
      </c>
      <c r="Q4633" s="2">
        <f t="shared" si="145"/>
        <v>-0.59900719637104294</v>
      </c>
      <c r="R4633" s="2" t="str">
        <f>IF(Global_Household_Financial_Dyna[[#This Row],[Vs country_Average]]&lt;-0.2, "Underperformer", IF(Global_Household_Financial_Dyna[[#This Row],[Vs country_Average]]&gt;0.2, "Outperformer", "Normal"))</f>
        <v>Underperformer</v>
      </c>
      <c r="S46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-1098.9775</v>
      </c>
      <c r="T46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-884.04500000000007</v>
      </c>
      <c r="U46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-669.11250000000007</v>
      </c>
      <c r="V46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-454.18000000000018</v>
      </c>
    </row>
    <row r="4634" spans="1:22" x14ac:dyDescent="0.3">
      <c r="A4634">
        <v>4648</v>
      </c>
      <c r="B4634" t="s">
        <v>10</v>
      </c>
      <c r="C4634" t="s">
        <v>22</v>
      </c>
      <c r="D4634">
        <v>3</v>
      </c>
      <c r="E4634">
        <v>2</v>
      </c>
      <c r="F4634">
        <v>1062.56</v>
      </c>
      <c r="G4634">
        <v>1930.66</v>
      </c>
      <c r="H4634">
        <v>193.07</v>
      </c>
      <c r="I4634">
        <v>400.06</v>
      </c>
      <c r="J4634">
        <v>1337.53</v>
      </c>
      <c r="K4634">
        <f>Global_Household_Financial_Dyna[[#This Row],[Total_Household_Income]]-Global_Household_Financial_Dyna[[#This Row],[Estimated_Taxes]]</f>
        <v>1737.5900000000001</v>
      </c>
      <c r="L4634" s="1">
        <f>Global_Household_Financial_Dyna[[#This Row],[Monthly_Savings]]/Global_Household_Financial_Dyna[[#This Row],[Net Income]]</f>
        <v>0.7697615663073567</v>
      </c>
      <c r="M4634" s="2">
        <f>Global_Household_Financial_Dyna[[#This Row],[Monthly_Expenses]]/Global_Household_Financial_Dyna[[#This Row],[Net Income]]</f>
        <v>0.23023843369264324</v>
      </c>
      <c r="N4634" t="str">
        <f>IF(Global_Household_Financial_Dyna[[#This Row],[Monthly_Savings]]&lt;0,"High Risk", IF(Global_Household_Financial_Dyna[[#This Row],[Savings Rate%]]&lt;0.1, "Medium", "Safe"))</f>
        <v>Safe</v>
      </c>
      <c r="O4634">
        <f>Global_Household_Financial_Dyna[[#This Row],[Total_Household_Income]]/Global_Household_Financial_Dyna[[#This Row],[Family_Size]]</f>
        <v>643.5533333333334</v>
      </c>
      <c r="P4634" s="2">
        <f t="shared" si="144"/>
        <v>0.42077341556833553</v>
      </c>
      <c r="Q4634" s="2">
        <f t="shared" si="145"/>
        <v>0.34898815073902117</v>
      </c>
      <c r="R4634" s="2" t="str">
        <f>IF(Global_Household_Financial_Dyna[[#This Row],[Vs country_Average]]&lt;-0.2, "Underperformer", IF(Global_Household_Financial_Dyna[[#This Row],[Vs country_Average]]&gt;0.2, "Outperformer", "Normal"))</f>
        <v>Outperformer</v>
      </c>
      <c r="S46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1337.53</v>
      </c>
      <c r="T46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1337.53</v>
      </c>
      <c r="U46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1337.53</v>
      </c>
      <c r="V46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1337.53</v>
      </c>
    </row>
    <row r="4635" spans="1:22" x14ac:dyDescent="0.3">
      <c r="A4635">
        <v>4649</v>
      </c>
      <c r="B4635" t="s">
        <v>12</v>
      </c>
      <c r="C4635" t="s">
        <v>13</v>
      </c>
      <c r="D4635">
        <v>5</v>
      </c>
      <c r="E4635">
        <v>3</v>
      </c>
      <c r="F4635">
        <v>3452.34</v>
      </c>
      <c r="G4635">
        <v>6796.4</v>
      </c>
      <c r="H4635">
        <v>1699.1</v>
      </c>
      <c r="I4635">
        <v>3231.35</v>
      </c>
      <c r="J4635">
        <v>1865.96</v>
      </c>
      <c r="K4635">
        <f>Global_Household_Financial_Dyna[[#This Row],[Total_Household_Income]]-Global_Household_Financial_Dyna[[#This Row],[Estimated_Taxes]]</f>
        <v>5097.2999999999993</v>
      </c>
      <c r="L4635" s="1">
        <f>Global_Household_Financial_Dyna[[#This Row],[Monthly_Savings]]/Global_Household_Financial_Dyna[[#This Row],[Net Income]]</f>
        <v>0.36606831067427859</v>
      </c>
      <c r="M4635" s="2">
        <f>Global_Household_Financial_Dyna[[#This Row],[Monthly_Expenses]]/Global_Household_Financial_Dyna[[#This Row],[Net Income]]</f>
        <v>0.63393365114864741</v>
      </c>
      <c r="N4635" t="str">
        <f>IF(Global_Household_Financial_Dyna[[#This Row],[Monthly_Savings]]&lt;0,"High Risk", IF(Global_Household_Financial_Dyna[[#This Row],[Savings Rate%]]&lt;0.1, "Medium", "Safe"))</f>
        <v>Safe</v>
      </c>
      <c r="O4635">
        <f>Global_Household_Financial_Dyna[[#This Row],[Total_Household_Income]]/Global_Household_Financial_Dyna[[#This Row],[Family_Size]]</f>
        <v>1359.28</v>
      </c>
      <c r="P4635" s="2">
        <f t="shared" si="144"/>
        <v>0.30718716818024266</v>
      </c>
      <c r="Q4635" s="2">
        <f t="shared" si="145"/>
        <v>5.8881142494035921E-2</v>
      </c>
      <c r="R4635" s="2" t="str">
        <f>IF(Global_Household_Financial_Dyna[[#This Row],[Vs country_Average]]&lt;-0.2, "Underperformer", IF(Global_Household_Financial_Dyna[[#This Row],[Vs country_Average]]&gt;0.2, "Outperformer", "Normal"))</f>
        <v>Normal</v>
      </c>
      <c r="S46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1865.96</v>
      </c>
      <c r="T46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1865.96</v>
      </c>
      <c r="U46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1865.96</v>
      </c>
      <c r="V46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1865.96</v>
      </c>
    </row>
    <row r="4636" spans="1:22" x14ac:dyDescent="0.3">
      <c r="A4636">
        <v>4650</v>
      </c>
      <c r="B4636" t="s">
        <v>18</v>
      </c>
      <c r="C4636" t="s">
        <v>19</v>
      </c>
      <c r="D4636">
        <v>8</v>
      </c>
      <c r="E4636">
        <v>1</v>
      </c>
      <c r="F4636">
        <v>4294.33</v>
      </c>
      <c r="G4636">
        <v>4294.33</v>
      </c>
      <c r="H4636">
        <v>944.75</v>
      </c>
      <c r="I4636">
        <v>4075.32</v>
      </c>
      <c r="J4636">
        <v>-725.74</v>
      </c>
      <c r="K4636">
        <f>Global_Household_Financial_Dyna[[#This Row],[Total_Household_Income]]-Global_Household_Financial_Dyna[[#This Row],[Estimated_Taxes]]</f>
        <v>3349.58</v>
      </c>
      <c r="L4636" s="1">
        <f>Global_Household_Financial_Dyna[[#This Row],[Monthly_Savings]]/Global_Household_Financial_Dyna[[#This Row],[Net Income]]</f>
        <v>-0.21666597006191821</v>
      </c>
      <c r="M4636" s="2">
        <f>Global_Household_Financial_Dyna[[#This Row],[Monthly_Expenses]]/Global_Household_Financial_Dyna[[#This Row],[Net Income]]</f>
        <v>1.2166659700619182</v>
      </c>
      <c r="N4636" t="str">
        <f>IF(Global_Household_Financial_Dyna[[#This Row],[Monthly_Savings]]&lt;0,"High Risk", IF(Global_Household_Financial_Dyna[[#This Row],[Savings Rate%]]&lt;0.1, "Medium", "Safe"))</f>
        <v>High Risk</v>
      </c>
      <c r="O4636">
        <f>Global_Household_Financial_Dyna[[#This Row],[Total_Household_Income]]/Global_Household_Financial_Dyna[[#This Row],[Family_Size]]</f>
        <v>536.79124999999999</v>
      </c>
      <c r="P4636" s="2">
        <f t="shared" si="144"/>
        <v>0.32336204947805613</v>
      </c>
      <c r="Q4636" s="2">
        <f t="shared" si="145"/>
        <v>-0.54002801953997437</v>
      </c>
      <c r="R4636" s="2" t="str">
        <f>IF(Global_Household_Financial_Dyna[[#This Row],[Vs country_Average]]&lt;-0.2, "Underperformer", IF(Global_Household_Financial_Dyna[[#This Row],[Vs country_Average]]&gt;0.2, "Outperformer", "Normal"))</f>
        <v>Underperformer</v>
      </c>
      <c r="S46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-521.97399999999993</v>
      </c>
      <c r="T46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-318.20800000000003</v>
      </c>
      <c r="U46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-114.44200000000012</v>
      </c>
      <c r="V46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89.323999999999955</v>
      </c>
    </row>
    <row r="4637" spans="1:22" x14ac:dyDescent="0.3">
      <c r="A4637">
        <v>4651</v>
      </c>
      <c r="B4637" t="s">
        <v>18</v>
      </c>
      <c r="C4637" t="s">
        <v>19</v>
      </c>
      <c r="D4637">
        <v>8</v>
      </c>
      <c r="E4637">
        <v>3</v>
      </c>
      <c r="F4637">
        <v>1405.68</v>
      </c>
      <c r="G4637">
        <v>2805.17</v>
      </c>
      <c r="H4637">
        <v>617.14</v>
      </c>
      <c r="I4637">
        <v>2662.1</v>
      </c>
      <c r="J4637">
        <v>-474.07</v>
      </c>
      <c r="K4637">
        <f>Global_Household_Financial_Dyna[[#This Row],[Total_Household_Income]]-Global_Household_Financial_Dyna[[#This Row],[Estimated_Taxes]]</f>
        <v>2188.0300000000002</v>
      </c>
      <c r="L4637" s="1">
        <f>Global_Household_Financial_Dyna[[#This Row],[Monthly_Savings]]/Global_Household_Financial_Dyna[[#This Row],[Net Income]]</f>
        <v>-0.21666521939827149</v>
      </c>
      <c r="M4637" s="2">
        <f>Global_Household_Financial_Dyna[[#This Row],[Monthly_Expenses]]/Global_Household_Financial_Dyna[[#This Row],[Net Income]]</f>
        <v>1.2166652193982714</v>
      </c>
      <c r="N4637" t="str">
        <f>IF(Global_Household_Financial_Dyna[[#This Row],[Monthly_Savings]]&lt;0,"High Risk", IF(Global_Household_Financial_Dyna[[#This Row],[Savings Rate%]]&lt;0.1, "Medium", "Safe"))</f>
        <v>High Risk</v>
      </c>
      <c r="O4637">
        <f>Global_Household_Financial_Dyna[[#This Row],[Total_Household_Income]]/Global_Household_Financial_Dyna[[#This Row],[Family_Size]]</f>
        <v>350.64625000000001</v>
      </c>
      <c r="P4637" s="2">
        <f t="shared" si="144"/>
        <v>0.32336204947805613</v>
      </c>
      <c r="Q4637" s="2">
        <f t="shared" si="145"/>
        <v>-0.54002726887632768</v>
      </c>
      <c r="R4637" s="2" t="str">
        <f>IF(Global_Household_Financial_Dyna[[#This Row],[Vs country_Average]]&lt;-0.2, "Underperformer", IF(Global_Household_Financial_Dyna[[#This Row],[Vs country_Average]]&gt;0.2, "Outperformer", "Normal"))</f>
        <v>Underperformer</v>
      </c>
      <c r="S46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-340.96500000000003</v>
      </c>
      <c r="T46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-207.85999999999996</v>
      </c>
      <c r="U46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-74.754999999999995</v>
      </c>
      <c r="V46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58.35000000000008</v>
      </c>
    </row>
    <row r="4638" spans="1:22" x14ac:dyDescent="0.3">
      <c r="A4638">
        <v>4652</v>
      </c>
      <c r="B4638" t="s">
        <v>14</v>
      </c>
      <c r="C4638" t="s">
        <v>15</v>
      </c>
      <c r="D4638">
        <v>4</v>
      </c>
      <c r="E4638">
        <v>1</v>
      </c>
      <c r="F4638">
        <v>1802.21</v>
      </c>
      <c r="G4638">
        <v>1802.21</v>
      </c>
      <c r="H4638">
        <v>270.33</v>
      </c>
      <c r="I4638">
        <v>1429.53</v>
      </c>
      <c r="J4638">
        <v>102.35</v>
      </c>
      <c r="K4638">
        <f>Global_Household_Financial_Dyna[[#This Row],[Total_Household_Income]]-Global_Household_Financial_Dyna[[#This Row],[Estimated_Taxes]]</f>
        <v>1531.88</v>
      </c>
      <c r="L4638" s="1">
        <f>Global_Household_Financial_Dyna[[#This Row],[Monthly_Savings]]/Global_Household_Financial_Dyna[[#This Row],[Net Income]]</f>
        <v>6.681332741467999E-2</v>
      </c>
      <c r="M4638" s="2">
        <f>Global_Household_Financial_Dyna[[#This Row],[Monthly_Expenses]]/Global_Household_Financial_Dyna[[#This Row],[Net Income]]</f>
        <v>0.93318667258531995</v>
      </c>
      <c r="N4638" t="str">
        <f>IF(Global_Household_Financial_Dyna[[#This Row],[Monthly_Savings]]&lt;0,"High Risk", IF(Global_Household_Financial_Dyna[[#This Row],[Savings Rate%]]&lt;0.1, "Medium", "Safe"))</f>
        <v>Medium</v>
      </c>
      <c r="O4638">
        <f>Global_Household_Financial_Dyna[[#This Row],[Total_Household_Income]]/Global_Household_Financial_Dyna[[#This Row],[Family_Size]]</f>
        <v>450.55250000000001</v>
      </c>
      <c r="P4638" s="2">
        <f t="shared" si="144"/>
        <v>0.39788995363055785</v>
      </c>
      <c r="Q4638" s="2">
        <f t="shared" si="145"/>
        <v>-0.33107662621587786</v>
      </c>
      <c r="R4638" s="2" t="str">
        <f>IF(Global_Household_Financial_Dyna[[#This Row],[Vs country_Average]]&lt;-0.2, "Underperformer", IF(Global_Household_Financial_Dyna[[#This Row],[Vs country_Average]]&gt;0.2, "Outperformer", "Normal"))</f>
        <v>Underperformer</v>
      </c>
      <c r="S46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102.35</v>
      </c>
      <c r="T46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102.35</v>
      </c>
      <c r="U46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102.35</v>
      </c>
      <c r="V46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102.35</v>
      </c>
    </row>
    <row r="4639" spans="1:22" x14ac:dyDescent="0.3">
      <c r="A4639">
        <v>4653</v>
      </c>
      <c r="B4639" t="s">
        <v>10</v>
      </c>
      <c r="C4639" t="s">
        <v>11</v>
      </c>
      <c r="D4639">
        <v>2</v>
      </c>
      <c r="E4639">
        <v>1</v>
      </c>
      <c r="F4639">
        <v>111.54</v>
      </c>
      <c r="G4639">
        <v>111.54</v>
      </c>
      <c r="H4639">
        <v>11.15</v>
      </c>
      <c r="I4639">
        <v>105.85</v>
      </c>
      <c r="J4639">
        <v>-5.47</v>
      </c>
      <c r="K4639">
        <f>Global_Household_Financial_Dyna[[#This Row],[Total_Household_Income]]-Global_Household_Financial_Dyna[[#This Row],[Estimated_Taxes]]</f>
        <v>100.39</v>
      </c>
      <c r="L4639" s="1">
        <f>Global_Household_Financial_Dyna[[#This Row],[Monthly_Savings]]/Global_Household_Financial_Dyna[[#This Row],[Net Income]]</f>
        <v>-5.4487498754856062E-2</v>
      </c>
      <c r="M4639" s="2">
        <f>Global_Household_Financial_Dyna[[#This Row],[Monthly_Expenses]]/Global_Household_Financial_Dyna[[#This Row],[Net Income]]</f>
        <v>1.054387887239765</v>
      </c>
      <c r="N4639" t="str">
        <f>IF(Global_Household_Financial_Dyna[[#This Row],[Monthly_Savings]]&lt;0,"High Risk", IF(Global_Household_Financial_Dyna[[#This Row],[Savings Rate%]]&lt;0.1, "Medium", "Safe"))</f>
        <v>High Risk</v>
      </c>
      <c r="O4639">
        <f>Global_Household_Financial_Dyna[[#This Row],[Total_Household_Income]]/Global_Household_Financial_Dyna[[#This Row],[Family_Size]]</f>
        <v>55.77</v>
      </c>
      <c r="P4639" s="2">
        <f t="shared" si="144"/>
        <v>0.42077341556833553</v>
      </c>
      <c r="Q4639" s="2">
        <f t="shared" si="145"/>
        <v>-0.47526091432319162</v>
      </c>
      <c r="R4639" s="2" t="str">
        <f>IF(Global_Household_Financial_Dyna[[#This Row],[Vs country_Average]]&lt;-0.2, "Underperformer", IF(Global_Household_Financial_Dyna[[#This Row],[Vs country_Average]]&gt;0.2, "Outperformer", "Normal"))</f>
        <v>Underperformer</v>
      </c>
      <c r="S46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-0.17749999999999932</v>
      </c>
      <c r="T46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5.1150000000000011</v>
      </c>
      <c r="U46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10.407500000000002</v>
      </c>
      <c r="V46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15.700000000000003</v>
      </c>
    </row>
    <row r="4640" spans="1:22" x14ac:dyDescent="0.3">
      <c r="A4640">
        <v>4654</v>
      </c>
      <c r="B4640" t="s">
        <v>14</v>
      </c>
      <c r="C4640" t="s">
        <v>15</v>
      </c>
      <c r="D4640">
        <v>5</v>
      </c>
      <c r="E4640">
        <v>2</v>
      </c>
      <c r="F4640">
        <v>2024.74</v>
      </c>
      <c r="G4640">
        <v>3199.37</v>
      </c>
      <c r="H4640">
        <v>479.91</v>
      </c>
      <c r="I4640">
        <v>1068.82</v>
      </c>
      <c r="J4640">
        <v>1650.64</v>
      </c>
      <c r="K4640">
        <f>Global_Household_Financial_Dyna[[#This Row],[Total_Household_Income]]-Global_Household_Financial_Dyna[[#This Row],[Estimated_Taxes]]</f>
        <v>2719.46</v>
      </c>
      <c r="L4640" s="1">
        <f>Global_Household_Financial_Dyna[[#This Row],[Monthly_Savings]]/Global_Household_Financial_Dyna[[#This Row],[Net Income]]</f>
        <v>0.60697344325711722</v>
      </c>
      <c r="M4640" s="2">
        <f>Global_Household_Financial_Dyna[[#This Row],[Monthly_Expenses]]/Global_Household_Financial_Dyna[[#This Row],[Net Income]]</f>
        <v>0.39302655674288273</v>
      </c>
      <c r="N4640" t="str">
        <f>IF(Global_Household_Financial_Dyna[[#This Row],[Monthly_Savings]]&lt;0,"High Risk", IF(Global_Household_Financial_Dyna[[#This Row],[Savings Rate%]]&lt;0.1, "Medium", "Safe"))</f>
        <v>Safe</v>
      </c>
      <c r="O4640">
        <f>Global_Household_Financial_Dyna[[#This Row],[Total_Household_Income]]/Global_Household_Financial_Dyna[[#This Row],[Family_Size]]</f>
        <v>639.87400000000002</v>
      </c>
      <c r="P4640" s="2">
        <f t="shared" si="144"/>
        <v>0.39788995363055785</v>
      </c>
      <c r="Q4640" s="2">
        <f t="shared" si="145"/>
        <v>0.20908348962655937</v>
      </c>
      <c r="R4640" s="2" t="str">
        <f>IF(Global_Household_Financial_Dyna[[#This Row],[Vs country_Average]]&lt;-0.2, "Underperformer", IF(Global_Household_Financial_Dyna[[#This Row],[Vs country_Average]]&gt;0.2, "Outperformer", "Normal"))</f>
        <v>Outperformer</v>
      </c>
      <c r="S46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1650.64</v>
      </c>
      <c r="T46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1650.64</v>
      </c>
      <c r="U46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1650.64</v>
      </c>
      <c r="V46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1650.64</v>
      </c>
    </row>
    <row r="4641" spans="1:22" x14ac:dyDescent="0.3">
      <c r="A4641">
        <v>4655</v>
      </c>
      <c r="B4641" t="s">
        <v>10</v>
      </c>
      <c r="C4641" t="s">
        <v>11</v>
      </c>
      <c r="D4641">
        <v>6</v>
      </c>
      <c r="E4641">
        <v>2</v>
      </c>
      <c r="F4641">
        <v>481.32</v>
      </c>
      <c r="G4641">
        <v>726.72</v>
      </c>
      <c r="H4641">
        <v>72.67</v>
      </c>
      <c r="I4641">
        <v>561.36</v>
      </c>
      <c r="J4641">
        <v>92.69</v>
      </c>
      <c r="K4641">
        <f>Global_Household_Financial_Dyna[[#This Row],[Total_Household_Income]]-Global_Household_Financial_Dyna[[#This Row],[Estimated_Taxes]]</f>
        <v>654.05000000000007</v>
      </c>
      <c r="L4641" s="1">
        <f>Global_Household_Financial_Dyna[[#This Row],[Monthly_Savings]]/Global_Household_Financial_Dyna[[#This Row],[Net Income]]</f>
        <v>0.14171699411359986</v>
      </c>
      <c r="M4641" s="2">
        <f>Global_Household_Financial_Dyna[[#This Row],[Monthly_Expenses]]/Global_Household_Financial_Dyna[[#This Row],[Net Income]]</f>
        <v>0.85828300588640005</v>
      </c>
      <c r="N4641" t="str">
        <f>IF(Global_Household_Financial_Dyna[[#This Row],[Monthly_Savings]]&lt;0,"High Risk", IF(Global_Household_Financial_Dyna[[#This Row],[Savings Rate%]]&lt;0.1, "Medium", "Safe"))</f>
        <v>Safe</v>
      </c>
      <c r="O4641">
        <f>Global_Household_Financial_Dyna[[#This Row],[Total_Household_Income]]/Global_Household_Financial_Dyna[[#This Row],[Family_Size]]</f>
        <v>121.12</v>
      </c>
      <c r="P4641" s="2">
        <f t="shared" si="144"/>
        <v>0.42077341556833553</v>
      </c>
      <c r="Q4641" s="2">
        <f t="shared" si="145"/>
        <v>-0.27905642145473564</v>
      </c>
      <c r="R4641" s="2" t="str">
        <f>IF(Global_Household_Financial_Dyna[[#This Row],[Vs country_Average]]&lt;-0.2, "Underperformer", IF(Global_Household_Financial_Dyna[[#This Row],[Vs country_Average]]&gt;0.2, "Outperformer", "Normal"))</f>
        <v>Underperformer</v>
      </c>
      <c r="S46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92.69</v>
      </c>
      <c r="T46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92.69</v>
      </c>
      <c r="U46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92.69</v>
      </c>
      <c r="V46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92.69</v>
      </c>
    </row>
    <row r="4642" spans="1:22" x14ac:dyDescent="0.3">
      <c r="A4642">
        <v>4656</v>
      </c>
      <c r="B4642" t="s">
        <v>18</v>
      </c>
      <c r="C4642" t="s">
        <v>20</v>
      </c>
      <c r="D4642">
        <v>2</v>
      </c>
      <c r="E4642">
        <v>1</v>
      </c>
      <c r="F4642">
        <v>7026.23</v>
      </c>
      <c r="G4642">
        <v>7026.23</v>
      </c>
      <c r="H4642">
        <v>1545.77</v>
      </c>
      <c r="I4642">
        <v>1871.02</v>
      </c>
      <c r="J4642">
        <v>3609.44</v>
      </c>
      <c r="K4642">
        <f>Global_Household_Financial_Dyna[[#This Row],[Total_Household_Income]]-Global_Household_Financial_Dyna[[#This Row],[Estimated_Taxes]]</f>
        <v>5480.4599999999991</v>
      </c>
      <c r="L4642" s="1">
        <f>Global_Household_Financial_Dyna[[#This Row],[Monthly_Savings]]/Global_Household_Financial_Dyna[[#This Row],[Net Income]]</f>
        <v>0.65860165022644102</v>
      </c>
      <c r="M4642" s="2">
        <f>Global_Household_Financial_Dyna[[#This Row],[Monthly_Expenses]]/Global_Household_Financial_Dyna[[#This Row],[Net Income]]</f>
        <v>0.34139834977355921</v>
      </c>
      <c r="N4642" t="str">
        <f>IF(Global_Household_Financial_Dyna[[#This Row],[Monthly_Savings]]&lt;0,"High Risk", IF(Global_Household_Financial_Dyna[[#This Row],[Savings Rate%]]&lt;0.1, "Medium", "Safe"))</f>
        <v>Safe</v>
      </c>
      <c r="O4642">
        <f>Global_Household_Financial_Dyna[[#This Row],[Total_Household_Income]]/Global_Household_Financial_Dyna[[#This Row],[Family_Size]]</f>
        <v>3513.1149999999998</v>
      </c>
      <c r="P4642" s="2">
        <f t="shared" si="144"/>
        <v>0.32336204947805613</v>
      </c>
      <c r="Q4642" s="2">
        <f t="shared" si="145"/>
        <v>0.33523960074838488</v>
      </c>
      <c r="R4642" s="2" t="str">
        <f>IF(Global_Household_Financial_Dyna[[#This Row],[Vs country_Average]]&lt;-0.2, "Underperformer", IF(Global_Household_Financial_Dyna[[#This Row],[Vs country_Average]]&gt;0.2, "Outperformer", "Normal"))</f>
        <v>Outperformer</v>
      </c>
      <c r="S46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3609.44</v>
      </c>
      <c r="T46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3609.44</v>
      </c>
      <c r="U46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3609.44</v>
      </c>
      <c r="V46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3609.44</v>
      </c>
    </row>
    <row r="4643" spans="1:22" x14ac:dyDescent="0.3">
      <c r="A4643">
        <v>4657</v>
      </c>
      <c r="B4643" t="s">
        <v>14</v>
      </c>
      <c r="C4643" t="s">
        <v>15</v>
      </c>
      <c r="D4643">
        <v>8</v>
      </c>
      <c r="E4643">
        <v>3</v>
      </c>
      <c r="F4643">
        <v>2319.4499999999998</v>
      </c>
      <c r="G4643">
        <v>5284.97</v>
      </c>
      <c r="H4643">
        <v>792.75</v>
      </c>
      <c r="I4643">
        <v>1870.26</v>
      </c>
      <c r="J4643">
        <v>2621.97</v>
      </c>
      <c r="K4643">
        <f>Global_Household_Financial_Dyna[[#This Row],[Total_Household_Income]]-Global_Household_Financial_Dyna[[#This Row],[Estimated_Taxes]]</f>
        <v>4492.22</v>
      </c>
      <c r="L4643" s="1">
        <f>Global_Household_Financial_Dyna[[#This Row],[Monthly_Savings]]/Global_Household_Financial_Dyna[[#This Row],[Net Income]]</f>
        <v>0.58366909902008357</v>
      </c>
      <c r="M4643" s="2">
        <f>Global_Household_Financial_Dyna[[#This Row],[Monthly_Expenses]]/Global_Household_Financial_Dyna[[#This Row],[Net Income]]</f>
        <v>0.41633312705076775</v>
      </c>
      <c r="N4643" t="str">
        <f>IF(Global_Household_Financial_Dyna[[#This Row],[Monthly_Savings]]&lt;0,"High Risk", IF(Global_Household_Financial_Dyna[[#This Row],[Savings Rate%]]&lt;0.1, "Medium", "Safe"))</f>
        <v>Safe</v>
      </c>
      <c r="O4643">
        <f>Global_Household_Financial_Dyna[[#This Row],[Total_Household_Income]]/Global_Household_Financial_Dyna[[#This Row],[Family_Size]]</f>
        <v>660.62125000000003</v>
      </c>
      <c r="P4643" s="2">
        <f t="shared" si="144"/>
        <v>0.39788995363055785</v>
      </c>
      <c r="Q4643" s="2">
        <f t="shared" si="145"/>
        <v>0.18577914538952572</v>
      </c>
      <c r="R4643" s="2" t="str">
        <f>IF(Global_Household_Financial_Dyna[[#This Row],[Vs country_Average]]&lt;-0.2, "Underperformer", IF(Global_Household_Financial_Dyna[[#This Row],[Vs country_Average]]&gt;0.2, "Outperformer", "Normal"))</f>
        <v>Normal</v>
      </c>
      <c r="S46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2621.97</v>
      </c>
      <c r="T46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2621.97</v>
      </c>
      <c r="U46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2621.97</v>
      </c>
      <c r="V46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2621.97</v>
      </c>
    </row>
    <row r="4644" spans="1:22" x14ac:dyDescent="0.3">
      <c r="A4644">
        <v>4658</v>
      </c>
      <c r="B4644" t="s">
        <v>16</v>
      </c>
      <c r="C4644" t="s">
        <v>17</v>
      </c>
      <c r="D4644">
        <v>8</v>
      </c>
      <c r="E4644">
        <v>3</v>
      </c>
      <c r="F4644">
        <v>2503.46</v>
      </c>
      <c r="G4644">
        <v>6069.7</v>
      </c>
      <c r="H4644">
        <v>2124.39</v>
      </c>
      <c r="I4644">
        <v>5125.16</v>
      </c>
      <c r="J4644">
        <v>-1179.8599999999999</v>
      </c>
      <c r="K4644">
        <f>Global_Household_Financial_Dyna[[#This Row],[Total_Household_Income]]-Global_Household_Financial_Dyna[[#This Row],[Estimated_Taxes]]</f>
        <v>3945.31</v>
      </c>
      <c r="L4644" s="1">
        <f>Global_Household_Financial_Dyna[[#This Row],[Monthly_Savings]]/Global_Household_Financial_Dyna[[#This Row],[Net Income]]</f>
        <v>-0.29905381326182223</v>
      </c>
      <c r="M4644" s="2">
        <f>Global_Household_Financial_Dyna[[#This Row],[Monthly_Expenses]]/Global_Household_Financial_Dyna[[#This Row],[Net Income]]</f>
        <v>1.2990512786067507</v>
      </c>
      <c r="N4644" t="str">
        <f>IF(Global_Household_Financial_Dyna[[#This Row],[Monthly_Savings]]&lt;0,"High Risk", IF(Global_Household_Financial_Dyna[[#This Row],[Savings Rate%]]&lt;0.1, "Medium", "Safe"))</f>
        <v>High Risk</v>
      </c>
      <c r="O4644">
        <f>Global_Household_Financial_Dyna[[#This Row],[Total_Household_Income]]/Global_Household_Financial_Dyna[[#This Row],[Family_Size]]</f>
        <v>758.71249999999998</v>
      </c>
      <c r="P4644" s="2">
        <f t="shared" si="144"/>
        <v>0.15879799892000862</v>
      </c>
      <c r="Q4644" s="2">
        <f t="shared" si="145"/>
        <v>-0.45785181218183085</v>
      </c>
      <c r="R4644" s="2" t="str">
        <f>IF(Global_Household_Financial_Dyna[[#This Row],[Vs country_Average]]&lt;-0.2, "Underperformer", IF(Global_Household_Financial_Dyna[[#This Row],[Vs country_Average]]&gt;0.2, "Outperformer", "Normal"))</f>
        <v>Underperformer</v>
      </c>
      <c r="S46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-923.60199999999986</v>
      </c>
      <c r="T46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-667.34399999999994</v>
      </c>
      <c r="U46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-411.0859999999999</v>
      </c>
      <c r="V46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-154.82799999999997</v>
      </c>
    </row>
    <row r="4645" spans="1:22" x14ac:dyDescent="0.3">
      <c r="A4645">
        <v>4659</v>
      </c>
      <c r="B4645" t="s">
        <v>18</v>
      </c>
      <c r="C4645" t="s">
        <v>20</v>
      </c>
      <c r="D4645">
        <v>7</v>
      </c>
      <c r="E4645">
        <v>3</v>
      </c>
      <c r="F4645">
        <v>4721.42</v>
      </c>
      <c r="G4645">
        <v>9496.59</v>
      </c>
      <c r="H4645">
        <v>2564.08</v>
      </c>
      <c r="I4645">
        <v>3345.76</v>
      </c>
      <c r="J4645">
        <v>3586.75</v>
      </c>
      <c r="K4645">
        <f>Global_Household_Financial_Dyna[[#This Row],[Total_Household_Income]]-Global_Household_Financial_Dyna[[#This Row],[Estimated_Taxes]]</f>
        <v>6932.51</v>
      </c>
      <c r="L4645" s="1">
        <f>Global_Household_Financial_Dyna[[#This Row],[Monthly_Savings]]/Global_Household_Financial_Dyna[[#This Row],[Net Income]]</f>
        <v>0.51738115055008937</v>
      </c>
      <c r="M4645" s="2">
        <f>Global_Household_Financial_Dyna[[#This Row],[Monthly_Expenses]]/Global_Household_Financial_Dyna[[#This Row],[Net Income]]</f>
        <v>0.48261884944991068</v>
      </c>
      <c r="N4645" t="str">
        <f>IF(Global_Household_Financial_Dyna[[#This Row],[Monthly_Savings]]&lt;0,"High Risk", IF(Global_Household_Financial_Dyna[[#This Row],[Savings Rate%]]&lt;0.1, "Medium", "Safe"))</f>
        <v>Safe</v>
      </c>
      <c r="O4645">
        <f>Global_Household_Financial_Dyna[[#This Row],[Total_Household_Income]]/Global_Household_Financial_Dyna[[#This Row],[Family_Size]]</f>
        <v>1356.6557142857143</v>
      </c>
      <c r="P4645" s="2">
        <f t="shared" si="144"/>
        <v>0.32336204947805613</v>
      </c>
      <c r="Q4645" s="2">
        <f t="shared" si="145"/>
        <v>0.19401910107203324</v>
      </c>
      <c r="R4645" s="2" t="str">
        <f>IF(Global_Household_Financial_Dyna[[#This Row],[Vs country_Average]]&lt;-0.2, "Underperformer", IF(Global_Household_Financial_Dyna[[#This Row],[Vs country_Average]]&gt;0.2, "Outperformer", "Normal"))</f>
        <v>Normal</v>
      </c>
      <c r="S46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3586.75</v>
      </c>
      <c r="T46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3586.75</v>
      </c>
      <c r="U46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3586.75</v>
      </c>
      <c r="V46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3586.75</v>
      </c>
    </row>
    <row r="4646" spans="1:22" x14ac:dyDescent="0.3">
      <c r="A4646">
        <v>4660</v>
      </c>
      <c r="B4646" t="s">
        <v>14</v>
      </c>
      <c r="C4646" t="s">
        <v>15</v>
      </c>
      <c r="D4646">
        <v>5</v>
      </c>
      <c r="E4646">
        <v>3</v>
      </c>
      <c r="F4646">
        <v>2065.9899999999998</v>
      </c>
      <c r="G4646">
        <v>4483.74</v>
      </c>
      <c r="H4646">
        <v>672.56</v>
      </c>
      <c r="I4646">
        <v>1049.8699999999999</v>
      </c>
      <c r="J4646">
        <v>2761.31</v>
      </c>
      <c r="K4646">
        <f>Global_Household_Financial_Dyna[[#This Row],[Total_Household_Income]]-Global_Household_Financial_Dyna[[#This Row],[Estimated_Taxes]]</f>
        <v>3811.18</v>
      </c>
      <c r="L4646" s="1">
        <f>Global_Household_Financial_Dyna[[#This Row],[Monthly_Savings]]/Global_Household_Financial_Dyna[[#This Row],[Net Income]]</f>
        <v>0.72452888606678245</v>
      </c>
      <c r="M4646" s="2">
        <f>Global_Household_Financial_Dyna[[#This Row],[Monthly_Expenses]]/Global_Household_Financial_Dyna[[#This Row],[Net Income]]</f>
        <v>0.27547111393321749</v>
      </c>
      <c r="N4646" t="str">
        <f>IF(Global_Household_Financial_Dyna[[#This Row],[Monthly_Savings]]&lt;0,"High Risk", IF(Global_Household_Financial_Dyna[[#This Row],[Savings Rate%]]&lt;0.1, "Medium", "Safe"))</f>
        <v>Safe</v>
      </c>
      <c r="O4646">
        <f>Global_Household_Financial_Dyna[[#This Row],[Total_Household_Income]]/Global_Household_Financial_Dyna[[#This Row],[Family_Size]]</f>
        <v>896.74799999999993</v>
      </c>
      <c r="P4646" s="2">
        <f t="shared" si="144"/>
        <v>0.39788995363055785</v>
      </c>
      <c r="Q4646" s="2">
        <f t="shared" si="145"/>
        <v>0.3266389324362246</v>
      </c>
      <c r="R4646" s="2" t="str">
        <f>IF(Global_Household_Financial_Dyna[[#This Row],[Vs country_Average]]&lt;-0.2, "Underperformer", IF(Global_Household_Financial_Dyna[[#This Row],[Vs country_Average]]&gt;0.2, "Outperformer", "Normal"))</f>
        <v>Outperformer</v>
      </c>
      <c r="S46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2761.31</v>
      </c>
      <c r="T46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2761.31</v>
      </c>
      <c r="U46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2761.31</v>
      </c>
      <c r="V46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2761.31</v>
      </c>
    </row>
    <row r="4647" spans="1:22" x14ac:dyDescent="0.3">
      <c r="A4647">
        <v>4661</v>
      </c>
      <c r="B4647" t="s">
        <v>16</v>
      </c>
      <c r="C4647" t="s">
        <v>17</v>
      </c>
      <c r="D4647">
        <v>1</v>
      </c>
      <c r="E4647">
        <v>1</v>
      </c>
      <c r="F4647">
        <v>3899.53</v>
      </c>
      <c r="G4647">
        <v>3899.53</v>
      </c>
      <c r="H4647">
        <v>1364.84</v>
      </c>
      <c r="I4647">
        <v>1275.3</v>
      </c>
      <c r="J4647">
        <v>1259.3900000000001</v>
      </c>
      <c r="K4647">
        <f>Global_Household_Financial_Dyna[[#This Row],[Total_Household_Income]]-Global_Household_Financial_Dyna[[#This Row],[Estimated_Taxes]]</f>
        <v>2534.6900000000005</v>
      </c>
      <c r="L4647" s="1">
        <f>Global_Household_Financial_Dyna[[#This Row],[Monthly_Savings]]/Global_Household_Financial_Dyna[[#This Row],[Net Income]]</f>
        <v>0.49686154914407671</v>
      </c>
      <c r="M4647" s="2">
        <f>Global_Household_Financial_Dyna[[#This Row],[Monthly_Expenses]]/Global_Household_Financial_Dyna[[#This Row],[Net Income]]</f>
        <v>0.50313845085592313</v>
      </c>
      <c r="N4647" t="str">
        <f>IF(Global_Household_Financial_Dyna[[#This Row],[Monthly_Savings]]&lt;0,"High Risk", IF(Global_Household_Financial_Dyna[[#This Row],[Savings Rate%]]&lt;0.1, "Medium", "Safe"))</f>
        <v>Safe</v>
      </c>
      <c r="O4647">
        <f>Global_Household_Financial_Dyna[[#This Row],[Total_Household_Income]]/Global_Household_Financial_Dyna[[#This Row],[Family_Size]]</f>
        <v>3899.53</v>
      </c>
      <c r="P4647" s="2">
        <f t="shared" si="144"/>
        <v>0.15879799892000862</v>
      </c>
      <c r="Q4647" s="2">
        <f t="shared" si="145"/>
        <v>0.33806355022406809</v>
      </c>
      <c r="R4647" s="2" t="str">
        <f>IF(Global_Household_Financial_Dyna[[#This Row],[Vs country_Average]]&lt;-0.2, "Underperformer", IF(Global_Household_Financial_Dyna[[#This Row],[Vs country_Average]]&gt;0.2, "Outperformer", "Normal"))</f>
        <v>Outperformer</v>
      </c>
      <c r="S46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1259.3900000000001</v>
      </c>
      <c r="T46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1259.3900000000001</v>
      </c>
      <c r="U46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1259.3900000000001</v>
      </c>
      <c r="V46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1259.3900000000001</v>
      </c>
    </row>
    <row r="4648" spans="1:22" x14ac:dyDescent="0.3">
      <c r="A4648">
        <v>4662</v>
      </c>
      <c r="B4648" t="s">
        <v>16</v>
      </c>
      <c r="C4648" t="s">
        <v>21</v>
      </c>
      <c r="D4648">
        <v>4</v>
      </c>
      <c r="E4648">
        <v>2</v>
      </c>
      <c r="F4648">
        <v>908.53</v>
      </c>
      <c r="G4648">
        <v>1580.19</v>
      </c>
      <c r="H4648">
        <v>553.07000000000005</v>
      </c>
      <c r="I4648">
        <v>1499.6</v>
      </c>
      <c r="J4648">
        <v>-472.48</v>
      </c>
      <c r="K4648">
        <f>Global_Household_Financial_Dyna[[#This Row],[Total_Household_Income]]-Global_Household_Financial_Dyna[[#This Row],[Estimated_Taxes]]</f>
        <v>1027.1199999999999</v>
      </c>
      <c r="L4648" s="1">
        <f>Global_Household_Financial_Dyna[[#This Row],[Monthly_Savings]]/Global_Household_Financial_Dyna[[#This Row],[Net Income]]</f>
        <v>-0.46000467326115746</v>
      </c>
      <c r="M4648" s="2">
        <f>Global_Household_Financial_Dyna[[#This Row],[Monthly_Expenses]]/Global_Household_Financial_Dyna[[#This Row],[Net Income]]</f>
        <v>1.4600046732611576</v>
      </c>
      <c r="N4648" t="str">
        <f>IF(Global_Household_Financial_Dyna[[#This Row],[Monthly_Savings]]&lt;0,"High Risk", IF(Global_Household_Financial_Dyna[[#This Row],[Savings Rate%]]&lt;0.1, "Medium", "Safe"))</f>
        <v>High Risk</v>
      </c>
      <c r="O4648">
        <f>Global_Household_Financial_Dyna[[#This Row],[Total_Household_Income]]/Global_Household_Financial_Dyna[[#This Row],[Family_Size]]</f>
        <v>395.04750000000001</v>
      </c>
      <c r="P4648" s="2">
        <f t="shared" si="144"/>
        <v>0.15879799892000862</v>
      </c>
      <c r="Q4648" s="2">
        <f t="shared" si="145"/>
        <v>-0.61880267218116614</v>
      </c>
      <c r="R4648" s="2" t="str">
        <f>IF(Global_Household_Financial_Dyna[[#This Row],[Vs country_Average]]&lt;-0.2, "Underperformer", IF(Global_Household_Financial_Dyna[[#This Row],[Vs country_Average]]&gt;0.2, "Outperformer", "Normal"))</f>
        <v>Underperformer</v>
      </c>
      <c r="S46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-397.5</v>
      </c>
      <c r="T46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-322.52</v>
      </c>
      <c r="U46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-247.54000000000002</v>
      </c>
      <c r="V46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-172.56</v>
      </c>
    </row>
    <row r="4649" spans="1:22" x14ac:dyDescent="0.3">
      <c r="A4649">
        <v>4663</v>
      </c>
      <c r="B4649" t="s">
        <v>10</v>
      </c>
      <c r="C4649" t="s">
        <v>11</v>
      </c>
      <c r="D4649">
        <v>4</v>
      </c>
      <c r="E4649">
        <v>2</v>
      </c>
      <c r="F4649">
        <v>926.73</v>
      </c>
      <c r="G4649">
        <v>1329.84</v>
      </c>
      <c r="H4649">
        <v>132.97999999999999</v>
      </c>
      <c r="I4649">
        <v>711.7</v>
      </c>
      <c r="J4649">
        <v>485.16</v>
      </c>
      <c r="K4649">
        <f>Global_Household_Financial_Dyna[[#This Row],[Total_Household_Income]]-Global_Household_Financial_Dyna[[#This Row],[Estimated_Taxes]]</f>
        <v>1196.8599999999999</v>
      </c>
      <c r="L4649" s="1">
        <f>Global_Household_Financial_Dyna[[#This Row],[Monthly_Savings]]/Global_Household_Financial_Dyna[[#This Row],[Net Income]]</f>
        <v>0.4053606938154839</v>
      </c>
      <c r="M4649" s="2">
        <f>Global_Household_Financial_Dyna[[#This Row],[Monthly_Expenses]]/Global_Household_Financial_Dyna[[#This Row],[Net Income]]</f>
        <v>0.59463930618451621</v>
      </c>
      <c r="N4649" t="str">
        <f>IF(Global_Household_Financial_Dyna[[#This Row],[Monthly_Savings]]&lt;0,"High Risk", IF(Global_Household_Financial_Dyna[[#This Row],[Savings Rate%]]&lt;0.1, "Medium", "Safe"))</f>
        <v>Safe</v>
      </c>
      <c r="O4649">
        <f>Global_Household_Financial_Dyna[[#This Row],[Total_Household_Income]]/Global_Household_Financial_Dyna[[#This Row],[Family_Size]]</f>
        <v>332.46</v>
      </c>
      <c r="P4649" s="2">
        <f t="shared" si="144"/>
        <v>0.42077341556833553</v>
      </c>
      <c r="Q4649" s="2">
        <f t="shared" si="145"/>
        <v>-1.5412721752851632E-2</v>
      </c>
      <c r="R4649" s="2" t="str">
        <f>IF(Global_Household_Financial_Dyna[[#This Row],[Vs country_Average]]&lt;-0.2, "Underperformer", IF(Global_Household_Financial_Dyna[[#This Row],[Vs country_Average]]&gt;0.2, "Outperformer", "Normal"))</f>
        <v>Normal</v>
      </c>
      <c r="S46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485.16</v>
      </c>
      <c r="T46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485.16</v>
      </c>
      <c r="U46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485.16</v>
      </c>
      <c r="V46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485.16</v>
      </c>
    </row>
    <row r="4650" spans="1:22" x14ac:dyDescent="0.3">
      <c r="A4650">
        <v>4664</v>
      </c>
      <c r="B4650" t="s">
        <v>14</v>
      </c>
      <c r="C4650" t="s">
        <v>15</v>
      </c>
      <c r="D4650">
        <v>1</v>
      </c>
      <c r="E4650">
        <v>1</v>
      </c>
      <c r="F4650">
        <v>891.28</v>
      </c>
      <c r="G4650">
        <v>891.28</v>
      </c>
      <c r="H4650">
        <v>133.69</v>
      </c>
      <c r="I4650">
        <v>486.87</v>
      </c>
      <c r="J4650">
        <v>270.72000000000003</v>
      </c>
      <c r="K4650">
        <f>Global_Household_Financial_Dyna[[#This Row],[Total_Household_Income]]-Global_Household_Financial_Dyna[[#This Row],[Estimated_Taxes]]</f>
        <v>757.58999999999992</v>
      </c>
      <c r="L4650" s="1">
        <f>Global_Household_Financial_Dyna[[#This Row],[Monthly_Savings]]/Global_Household_Financial_Dyna[[#This Row],[Net Income]]</f>
        <v>0.35734368193877963</v>
      </c>
      <c r="M4650" s="2">
        <f>Global_Household_Financial_Dyna[[#This Row],[Monthly_Expenses]]/Global_Household_Financial_Dyna[[#This Row],[Net Income]]</f>
        <v>0.64265631806122048</v>
      </c>
      <c r="N4650" t="str">
        <f>IF(Global_Household_Financial_Dyna[[#This Row],[Monthly_Savings]]&lt;0,"High Risk", IF(Global_Household_Financial_Dyna[[#This Row],[Savings Rate%]]&lt;0.1, "Medium", "Safe"))</f>
        <v>Safe</v>
      </c>
      <c r="O4650">
        <f>Global_Household_Financial_Dyna[[#This Row],[Total_Household_Income]]/Global_Household_Financial_Dyna[[#This Row],[Family_Size]]</f>
        <v>891.28</v>
      </c>
      <c r="P4650" s="2">
        <f t="shared" si="144"/>
        <v>0.39788995363055785</v>
      </c>
      <c r="Q4650" s="2">
        <f t="shared" si="145"/>
        <v>-4.0546271691778213E-2</v>
      </c>
      <c r="R4650" s="2" t="str">
        <f>IF(Global_Household_Financial_Dyna[[#This Row],[Vs country_Average]]&lt;-0.2, "Underperformer", IF(Global_Household_Financial_Dyna[[#This Row],[Vs country_Average]]&gt;0.2, "Outperformer", "Normal"))</f>
        <v>Normal</v>
      </c>
      <c r="S46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270.72000000000003</v>
      </c>
      <c r="T46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270.72000000000003</v>
      </c>
      <c r="U46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270.72000000000003</v>
      </c>
      <c r="V46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270.72000000000003</v>
      </c>
    </row>
    <row r="4651" spans="1:22" x14ac:dyDescent="0.3">
      <c r="A4651">
        <v>4665</v>
      </c>
      <c r="B4651" t="s">
        <v>14</v>
      </c>
      <c r="C4651" t="s">
        <v>15</v>
      </c>
      <c r="D4651">
        <v>3</v>
      </c>
      <c r="E4651">
        <v>1</v>
      </c>
      <c r="F4651">
        <v>492.29</v>
      </c>
      <c r="G4651">
        <v>492.29</v>
      </c>
      <c r="H4651">
        <v>73.84</v>
      </c>
      <c r="I4651">
        <v>467.18</v>
      </c>
      <c r="J4651">
        <v>-48.74</v>
      </c>
      <c r="K4651">
        <f>Global_Household_Financial_Dyna[[#This Row],[Total_Household_Income]]-Global_Household_Financial_Dyna[[#This Row],[Estimated_Taxes]]</f>
        <v>418.45000000000005</v>
      </c>
      <c r="L4651" s="1">
        <f>Global_Household_Financial_Dyna[[#This Row],[Monthly_Savings]]/Global_Household_Financial_Dyna[[#This Row],[Net Income]]</f>
        <v>-0.1164774764010037</v>
      </c>
      <c r="M4651" s="2">
        <f>Global_Household_Financial_Dyna[[#This Row],[Monthly_Expenses]]/Global_Household_Financial_Dyna[[#This Row],[Net Income]]</f>
        <v>1.1164535786832357</v>
      </c>
      <c r="N4651" t="str">
        <f>IF(Global_Household_Financial_Dyna[[#This Row],[Monthly_Savings]]&lt;0,"High Risk", IF(Global_Household_Financial_Dyna[[#This Row],[Savings Rate%]]&lt;0.1, "Medium", "Safe"))</f>
        <v>High Risk</v>
      </c>
      <c r="O4651">
        <f>Global_Household_Financial_Dyna[[#This Row],[Total_Household_Income]]/Global_Household_Financial_Dyna[[#This Row],[Family_Size]]</f>
        <v>164.09666666666666</v>
      </c>
      <c r="P4651" s="2">
        <f t="shared" si="144"/>
        <v>0.39788995363055785</v>
      </c>
      <c r="Q4651" s="2">
        <f t="shared" si="145"/>
        <v>-0.51436743003156149</v>
      </c>
      <c r="R4651" s="2" t="str">
        <f>IF(Global_Household_Financial_Dyna[[#This Row],[Vs country_Average]]&lt;-0.2, "Underperformer", IF(Global_Household_Financial_Dyna[[#This Row],[Vs country_Average]]&gt;0.2, "Outperformer", "Normal"))</f>
        <v>Underperformer</v>
      </c>
      <c r="S46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-25.381</v>
      </c>
      <c r="T46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-2.0219999999999914</v>
      </c>
      <c r="U46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21.336999999999996</v>
      </c>
      <c r="V46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44.696000000000019</v>
      </c>
    </row>
    <row r="4652" spans="1:22" x14ac:dyDescent="0.3">
      <c r="A4652">
        <v>4666</v>
      </c>
      <c r="B4652" t="s">
        <v>14</v>
      </c>
      <c r="C4652" t="s">
        <v>15</v>
      </c>
      <c r="D4652">
        <v>8</v>
      </c>
      <c r="E4652">
        <v>3</v>
      </c>
      <c r="F4652">
        <v>559.39</v>
      </c>
      <c r="G4652">
        <v>1160.57</v>
      </c>
      <c r="H4652">
        <v>174.09</v>
      </c>
      <c r="I4652">
        <v>1101.3800000000001</v>
      </c>
      <c r="J4652">
        <v>-114.9</v>
      </c>
      <c r="K4652">
        <f>Global_Household_Financial_Dyna[[#This Row],[Total_Household_Income]]-Global_Household_Financial_Dyna[[#This Row],[Estimated_Taxes]]</f>
        <v>986.4799999999999</v>
      </c>
      <c r="L4652" s="1">
        <f>Global_Household_Financial_Dyna[[#This Row],[Monthly_Savings]]/Global_Household_Financial_Dyna[[#This Row],[Net Income]]</f>
        <v>-0.11647473846403375</v>
      </c>
      <c r="M4652" s="2">
        <f>Global_Household_Financial_Dyna[[#This Row],[Monthly_Expenses]]/Global_Household_Financial_Dyna[[#This Row],[Net Income]]</f>
        <v>1.1164747384640339</v>
      </c>
      <c r="N4652" t="str">
        <f>IF(Global_Household_Financial_Dyna[[#This Row],[Monthly_Savings]]&lt;0,"High Risk", IF(Global_Household_Financial_Dyna[[#This Row],[Savings Rate%]]&lt;0.1, "Medium", "Safe"))</f>
        <v>High Risk</v>
      </c>
      <c r="O4652">
        <f>Global_Household_Financial_Dyna[[#This Row],[Total_Household_Income]]/Global_Household_Financial_Dyna[[#This Row],[Family_Size]]</f>
        <v>145.07124999999999</v>
      </c>
      <c r="P4652" s="2">
        <f t="shared" si="144"/>
        <v>0.39788995363055785</v>
      </c>
      <c r="Q4652" s="2">
        <f t="shared" si="145"/>
        <v>-0.51436469209459157</v>
      </c>
      <c r="R4652" s="2" t="str">
        <f>IF(Global_Household_Financial_Dyna[[#This Row],[Vs country_Average]]&lt;-0.2, "Underperformer", IF(Global_Household_Financial_Dyna[[#This Row],[Vs country_Average]]&gt;0.2, "Outperformer", "Normal"))</f>
        <v>Underperformer</v>
      </c>
      <c r="S46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-59.830999999999996</v>
      </c>
      <c r="T46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-4.7620000000000005</v>
      </c>
      <c r="U46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50.306999999999988</v>
      </c>
      <c r="V46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105.376</v>
      </c>
    </row>
    <row r="4653" spans="1:22" x14ac:dyDescent="0.3">
      <c r="A4653">
        <v>4667</v>
      </c>
      <c r="B4653" t="s">
        <v>18</v>
      </c>
      <c r="C4653" t="s">
        <v>20</v>
      </c>
      <c r="D4653">
        <v>7</v>
      </c>
      <c r="E4653">
        <v>3</v>
      </c>
      <c r="F4653">
        <v>3410.64</v>
      </c>
      <c r="G4653">
        <v>7624.11</v>
      </c>
      <c r="H4653">
        <v>1677.31</v>
      </c>
      <c r="I4653">
        <v>5040.7</v>
      </c>
      <c r="J4653">
        <v>906.1</v>
      </c>
      <c r="K4653">
        <f>Global_Household_Financial_Dyna[[#This Row],[Total_Household_Income]]-Global_Household_Financial_Dyna[[#This Row],[Estimated_Taxes]]</f>
        <v>5946.7999999999993</v>
      </c>
      <c r="L4653" s="1">
        <f>Global_Household_Financial_Dyna[[#This Row],[Monthly_Savings]]/Global_Household_Financial_Dyna[[#This Row],[Net Income]]</f>
        <v>0.15236765991793907</v>
      </c>
      <c r="M4653" s="2">
        <f>Global_Household_Financial_Dyna[[#This Row],[Monthly_Expenses]]/Global_Household_Financial_Dyna[[#This Row],[Net Income]]</f>
        <v>0.84763234008206101</v>
      </c>
      <c r="N4653" t="str">
        <f>IF(Global_Household_Financial_Dyna[[#This Row],[Monthly_Savings]]&lt;0,"High Risk", IF(Global_Household_Financial_Dyna[[#This Row],[Savings Rate%]]&lt;0.1, "Medium", "Safe"))</f>
        <v>Safe</v>
      </c>
      <c r="O4653">
        <f>Global_Household_Financial_Dyna[[#This Row],[Total_Household_Income]]/Global_Household_Financial_Dyna[[#This Row],[Family_Size]]</f>
        <v>1089.1585714285713</v>
      </c>
      <c r="P4653" s="2">
        <f t="shared" si="144"/>
        <v>0.32336204947805613</v>
      </c>
      <c r="Q4653" s="2">
        <f t="shared" si="145"/>
        <v>-0.17099438956011706</v>
      </c>
      <c r="R4653" s="2" t="str">
        <f>IF(Global_Household_Financial_Dyna[[#This Row],[Vs country_Average]]&lt;-0.2, "Underperformer", IF(Global_Household_Financial_Dyna[[#This Row],[Vs country_Average]]&gt;0.2, "Outperformer", "Normal"))</f>
        <v>Normal</v>
      </c>
      <c r="S46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906.1</v>
      </c>
      <c r="T46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906.1</v>
      </c>
      <c r="U46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906.1</v>
      </c>
      <c r="V46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906.1</v>
      </c>
    </row>
    <row r="4654" spans="1:22" x14ac:dyDescent="0.3">
      <c r="A4654">
        <v>4668</v>
      </c>
      <c r="B4654" t="s">
        <v>14</v>
      </c>
      <c r="C4654" t="s">
        <v>15</v>
      </c>
      <c r="D4654">
        <v>6</v>
      </c>
      <c r="E4654">
        <v>3</v>
      </c>
      <c r="F4654">
        <v>1643.7</v>
      </c>
      <c r="G4654">
        <v>3408.41</v>
      </c>
      <c r="H4654">
        <v>511.26</v>
      </c>
      <c r="I4654">
        <v>1870.31</v>
      </c>
      <c r="J4654">
        <v>1026.8399999999999</v>
      </c>
      <c r="K4654">
        <f>Global_Household_Financial_Dyna[[#This Row],[Total_Household_Income]]-Global_Household_Financial_Dyna[[#This Row],[Estimated_Taxes]]</f>
        <v>2897.1499999999996</v>
      </c>
      <c r="L4654" s="1">
        <f>Global_Household_Financial_Dyna[[#This Row],[Monthly_Savings]]/Global_Household_Financial_Dyna[[#This Row],[Net Income]]</f>
        <v>0.35443107881883923</v>
      </c>
      <c r="M4654" s="2">
        <f>Global_Household_Financial_Dyna[[#This Row],[Monthly_Expenses]]/Global_Household_Financial_Dyna[[#This Row],[Net Income]]</f>
        <v>0.64556892118116083</v>
      </c>
      <c r="N4654" t="str">
        <f>IF(Global_Household_Financial_Dyna[[#This Row],[Monthly_Savings]]&lt;0,"High Risk", IF(Global_Household_Financial_Dyna[[#This Row],[Savings Rate%]]&lt;0.1, "Medium", "Safe"))</f>
        <v>Safe</v>
      </c>
      <c r="O4654">
        <f>Global_Household_Financial_Dyna[[#This Row],[Total_Household_Income]]/Global_Household_Financial_Dyna[[#This Row],[Family_Size]]</f>
        <v>568.06833333333327</v>
      </c>
      <c r="P4654" s="2">
        <f t="shared" si="144"/>
        <v>0.39788995363055785</v>
      </c>
      <c r="Q4654" s="2">
        <f t="shared" si="145"/>
        <v>-4.3458874811718617E-2</v>
      </c>
      <c r="R4654" s="2" t="str">
        <f>IF(Global_Household_Financial_Dyna[[#This Row],[Vs country_Average]]&lt;-0.2, "Underperformer", IF(Global_Household_Financial_Dyna[[#This Row],[Vs country_Average]]&gt;0.2, "Outperformer", "Normal"))</f>
        <v>Normal</v>
      </c>
      <c r="S46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1026.8399999999999</v>
      </c>
      <c r="T46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1026.8399999999999</v>
      </c>
      <c r="U46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1026.8399999999999</v>
      </c>
      <c r="V46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1026.8399999999999</v>
      </c>
    </row>
    <row r="4655" spans="1:22" x14ac:dyDescent="0.3">
      <c r="A4655">
        <v>4669</v>
      </c>
      <c r="B4655" t="s">
        <v>16</v>
      </c>
      <c r="C4655" t="s">
        <v>17</v>
      </c>
      <c r="D4655">
        <v>4</v>
      </c>
      <c r="E4655">
        <v>2</v>
      </c>
      <c r="F4655">
        <v>2881.52</v>
      </c>
      <c r="G4655">
        <v>4240.8900000000003</v>
      </c>
      <c r="H4655">
        <v>1484.31</v>
      </c>
      <c r="I4655">
        <v>2737.24</v>
      </c>
      <c r="J4655">
        <v>19.329999999999998</v>
      </c>
      <c r="K4655">
        <f>Global_Household_Financial_Dyna[[#This Row],[Total_Household_Income]]-Global_Household_Financial_Dyna[[#This Row],[Estimated_Taxes]]</f>
        <v>2756.5800000000004</v>
      </c>
      <c r="L4655" s="1">
        <f>Global_Household_Financial_Dyna[[#This Row],[Monthly_Savings]]/Global_Household_Financial_Dyna[[#This Row],[Net Income]]</f>
        <v>7.0123123580668788E-3</v>
      </c>
      <c r="M4655" s="2">
        <f>Global_Household_Financial_Dyna[[#This Row],[Monthly_Expenses]]/Global_Household_Financial_Dyna[[#This Row],[Net Income]]</f>
        <v>0.99298405995835393</v>
      </c>
      <c r="N4655" t="str">
        <f>IF(Global_Household_Financial_Dyna[[#This Row],[Monthly_Savings]]&lt;0,"High Risk", IF(Global_Household_Financial_Dyna[[#This Row],[Savings Rate%]]&lt;0.1, "Medium", "Safe"))</f>
        <v>Medium</v>
      </c>
      <c r="O4655">
        <f>Global_Household_Financial_Dyna[[#This Row],[Total_Household_Income]]/Global_Household_Financial_Dyna[[#This Row],[Family_Size]]</f>
        <v>1060.2225000000001</v>
      </c>
      <c r="P4655" s="2">
        <f t="shared" si="144"/>
        <v>0.15879799892000862</v>
      </c>
      <c r="Q4655" s="2">
        <f t="shared" si="145"/>
        <v>-0.15178568656194175</v>
      </c>
      <c r="R4655" s="2" t="str">
        <f>IF(Global_Household_Financial_Dyna[[#This Row],[Vs country_Average]]&lt;-0.2, "Underperformer", IF(Global_Household_Financial_Dyna[[#This Row],[Vs country_Average]]&gt;0.2, "Outperformer", "Normal"))</f>
        <v>Normal</v>
      </c>
      <c r="S46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19.329999999999998</v>
      </c>
      <c r="T46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19.329999999999998</v>
      </c>
      <c r="U46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19.329999999999998</v>
      </c>
      <c r="V46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19.329999999999998</v>
      </c>
    </row>
    <row r="4656" spans="1:22" x14ac:dyDescent="0.3">
      <c r="A4656">
        <v>4670</v>
      </c>
      <c r="B4656" t="s">
        <v>16</v>
      </c>
      <c r="C4656" t="s">
        <v>21</v>
      </c>
      <c r="D4656">
        <v>2</v>
      </c>
      <c r="E4656">
        <v>2</v>
      </c>
      <c r="F4656">
        <v>5701.65</v>
      </c>
      <c r="G4656">
        <v>9370.36</v>
      </c>
      <c r="H4656">
        <v>3748.15</v>
      </c>
      <c r="I4656">
        <v>1944.66</v>
      </c>
      <c r="J4656">
        <v>3677.56</v>
      </c>
      <c r="K4656">
        <f>Global_Household_Financial_Dyna[[#This Row],[Total_Household_Income]]-Global_Household_Financial_Dyna[[#This Row],[Estimated_Taxes]]</f>
        <v>5622.2100000000009</v>
      </c>
      <c r="L4656" s="1">
        <f>Global_Household_Financial_Dyna[[#This Row],[Monthly_Savings]]/Global_Household_Financial_Dyna[[#This Row],[Net Income]]</f>
        <v>0.65411288443512416</v>
      </c>
      <c r="M4656" s="2">
        <f>Global_Household_Financial_Dyna[[#This Row],[Monthly_Expenses]]/Global_Household_Financial_Dyna[[#This Row],[Net Income]]</f>
        <v>0.34588889422486885</v>
      </c>
      <c r="N4656" t="str">
        <f>IF(Global_Household_Financial_Dyna[[#This Row],[Monthly_Savings]]&lt;0,"High Risk", IF(Global_Household_Financial_Dyna[[#This Row],[Savings Rate%]]&lt;0.1, "Medium", "Safe"))</f>
        <v>Safe</v>
      </c>
      <c r="O4656">
        <f>Global_Household_Financial_Dyna[[#This Row],[Total_Household_Income]]/Global_Household_Financial_Dyna[[#This Row],[Family_Size]]</f>
        <v>4685.18</v>
      </c>
      <c r="P4656" s="2">
        <f t="shared" si="144"/>
        <v>0.15879799892000862</v>
      </c>
      <c r="Q4656" s="2">
        <f t="shared" si="145"/>
        <v>0.49531488551511554</v>
      </c>
      <c r="R4656" s="2" t="str">
        <f>IF(Global_Household_Financial_Dyna[[#This Row],[Vs country_Average]]&lt;-0.2, "Underperformer", IF(Global_Household_Financial_Dyna[[#This Row],[Vs country_Average]]&gt;0.2, "Outperformer", "Normal"))</f>
        <v>Outperformer</v>
      </c>
      <c r="S46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3677.56</v>
      </c>
      <c r="T46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3677.56</v>
      </c>
      <c r="U46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3677.56</v>
      </c>
      <c r="V46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3677.56</v>
      </c>
    </row>
    <row r="4657" spans="1:22" x14ac:dyDescent="0.3">
      <c r="A4657">
        <v>4671</v>
      </c>
      <c r="B4657" t="s">
        <v>10</v>
      </c>
      <c r="C4657" t="s">
        <v>11</v>
      </c>
      <c r="D4657">
        <v>8</v>
      </c>
      <c r="E4657">
        <v>2</v>
      </c>
      <c r="F4657">
        <v>1033.0999999999999</v>
      </c>
      <c r="G4657">
        <v>1544.32</v>
      </c>
      <c r="H4657">
        <v>154.43</v>
      </c>
      <c r="I4657">
        <v>854.79</v>
      </c>
      <c r="J4657">
        <v>535.1</v>
      </c>
      <c r="K4657">
        <f>Global_Household_Financial_Dyna[[#This Row],[Total_Household_Income]]-Global_Household_Financial_Dyna[[#This Row],[Estimated_Taxes]]</f>
        <v>1389.8899999999999</v>
      </c>
      <c r="L4657" s="1">
        <f>Global_Household_Financial_Dyna[[#This Row],[Monthly_Savings]]/Global_Household_Financial_Dyna[[#This Row],[Net Income]]</f>
        <v>0.38499449596730684</v>
      </c>
      <c r="M4657" s="2">
        <f>Global_Household_Financial_Dyna[[#This Row],[Monthly_Expenses]]/Global_Household_Financial_Dyna[[#This Row],[Net Income]]</f>
        <v>0.61500550403269327</v>
      </c>
      <c r="N4657" t="str">
        <f>IF(Global_Household_Financial_Dyna[[#This Row],[Monthly_Savings]]&lt;0,"High Risk", IF(Global_Household_Financial_Dyna[[#This Row],[Savings Rate%]]&lt;0.1, "Medium", "Safe"))</f>
        <v>Safe</v>
      </c>
      <c r="O4657">
        <f>Global_Household_Financial_Dyna[[#This Row],[Total_Household_Income]]/Global_Household_Financial_Dyna[[#This Row],[Family_Size]]</f>
        <v>193.04</v>
      </c>
      <c r="P4657" s="2">
        <f t="shared" si="144"/>
        <v>0.42077341556833553</v>
      </c>
      <c r="Q4657" s="2">
        <f t="shared" si="145"/>
        <v>-3.5778919601028691E-2</v>
      </c>
      <c r="R4657" s="2" t="str">
        <f>IF(Global_Household_Financial_Dyna[[#This Row],[Vs country_Average]]&lt;-0.2, "Underperformer", IF(Global_Household_Financial_Dyna[[#This Row],[Vs country_Average]]&gt;0.2, "Outperformer", "Normal"))</f>
        <v>Normal</v>
      </c>
      <c r="S46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535.1</v>
      </c>
      <c r="T46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535.1</v>
      </c>
      <c r="U46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535.1</v>
      </c>
      <c r="V46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535.1</v>
      </c>
    </row>
    <row r="4658" spans="1:22" x14ac:dyDescent="0.3">
      <c r="A4658">
        <v>4672</v>
      </c>
      <c r="B4658" t="s">
        <v>12</v>
      </c>
      <c r="C4658" t="s">
        <v>13</v>
      </c>
      <c r="D4658">
        <v>6</v>
      </c>
      <c r="E4658">
        <v>3</v>
      </c>
      <c r="F4658">
        <v>3380.56</v>
      </c>
      <c r="G4658">
        <v>7632.23</v>
      </c>
      <c r="H4658">
        <v>1908.06</v>
      </c>
      <c r="I4658">
        <v>3932.28</v>
      </c>
      <c r="J4658">
        <v>1791.89</v>
      </c>
      <c r="K4658">
        <f>Global_Household_Financial_Dyna[[#This Row],[Total_Household_Income]]-Global_Household_Financial_Dyna[[#This Row],[Estimated_Taxes]]</f>
        <v>5724.17</v>
      </c>
      <c r="L4658" s="1">
        <f>Global_Household_Financial_Dyna[[#This Row],[Monthly_Savings]]/Global_Household_Financial_Dyna[[#This Row],[Net Income]]</f>
        <v>0.31303927032216028</v>
      </c>
      <c r="M4658" s="2">
        <f>Global_Household_Financial_Dyna[[#This Row],[Monthly_Expenses]]/Global_Household_Financial_Dyna[[#This Row],[Net Income]]</f>
        <v>0.68696072967783983</v>
      </c>
      <c r="N4658" t="str">
        <f>IF(Global_Household_Financial_Dyna[[#This Row],[Monthly_Savings]]&lt;0,"High Risk", IF(Global_Household_Financial_Dyna[[#This Row],[Savings Rate%]]&lt;0.1, "Medium", "Safe"))</f>
        <v>Safe</v>
      </c>
      <c r="O4658">
        <f>Global_Household_Financial_Dyna[[#This Row],[Total_Household_Income]]/Global_Household_Financial_Dyna[[#This Row],[Family_Size]]</f>
        <v>1272.0383333333332</v>
      </c>
      <c r="P4658" s="2">
        <f t="shared" si="144"/>
        <v>0.30718716818024266</v>
      </c>
      <c r="Q4658" s="2">
        <f t="shared" si="145"/>
        <v>5.8521021419176145E-3</v>
      </c>
      <c r="R4658" s="2" t="str">
        <f>IF(Global_Household_Financial_Dyna[[#This Row],[Vs country_Average]]&lt;-0.2, "Underperformer", IF(Global_Household_Financial_Dyna[[#This Row],[Vs country_Average]]&gt;0.2, "Outperformer", "Normal"))</f>
        <v>Normal</v>
      </c>
      <c r="S46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1791.89</v>
      </c>
      <c r="T46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1791.89</v>
      </c>
      <c r="U46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1791.89</v>
      </c>
      <c r="V46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1791.89</v>
      </c>
    </row>
    <row r="4659" spans="1:22" x14ac:dyDescent="0.3">
      <c r="A4659">
        <v>4673</v>
      </c>
      <c r="B4659" t="s">
        <v>14</v>
      </c>
      <c r="C4659" t="s">
        <v>15</v>
      </c>
      <c r="D4659">
        <v>4</v>
      </c>
      <c r="E4659">
        <v>3</v>
      </c>
      <c r="F4659">
        <v>2159.0700000000002</v>
      </c>
      <c r="G4659">
        <v>4025.22</v>
      </c>
      <c r="H4659">
        <v>603.78</v>
      </c>
      <c r="I4659">
        <v>1257.8599999999999</v>
      </c>
      <c r="J4659">
        <v>2163.58</v>
      </c>
      <c r="K4659">
        <f>Global_Household_Financial_Dyna[[#This Row],[Total_Household_Income]]-Global_Household_Financial_Dyna[[#This Row],[Estimated_Taxes]]</f>
        <v>3421.4399999999996</v>
      </c>
      <c r="L4659" s="1">
        <f>Global_Household_Financial_Dyna[[#This Row],[Monthly_Savings]]/Global_Household_Financial_Dyna[[#This Row],[Net Income]]</f>
        <v>0.63235947437336326</v>
      </c>
      <c r="M4659" s="2">
        <f>Global_Household_Financial_Dyna[[#This Row],[Monthly_Expenses]]/Global_Household_Financial_Dyna[[#This Row],[Net Income]]</f>
        <v>0.36764052562663674</v>
      </c>
      <c r="N4659" t="str">
        <f>IF(Global_Household_Financial_Dyna[[#This Row],[Monthly_Savings]]&lt;0,"High Risk", IF(Global_Household_Financial_Dyna[[#This Row],[Savings Rate%]]&lt;0.1, "Medium", "Safe"))</f>
        <v>Safe</v>
      </c>
      <c r="O4659">
        <f>Global_Household_Financial_Dyna[[#This Row],[Total_Household_Income]]/Global_Household_Financial_Dyna[[#This Row],[Family_Size]]</f>
        <v>1006.3049999999999</v>
      </c>
      <c r="P4659" s="2">
        <f t="shared" si="144"/>
        <v>0.39788995363055785</v>
      </c>
      <c r="Q4659" s="2">
        <f t="shared" si="145"/>
        <v>0.23446952074280542</v>
      </c>
      <c r="R4659" s="2" t="str">
        <f>IF(Global_Household_Financial_Dyna[[#This Row],[Vs country_Average]]&lt;-0.2, "Underperformer", IF(Global_Household_Financial_Dyna[[#This Row],[Vs country_Average]]&gt;0.2, "Outperformer", "Normal"))</f>
        <v>Outperformer</v>
      </c>
      <c r="S46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2163.58</v>
      </c>
      <c r="T46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2163.58</v>
      </c>
      <c r="U46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2163.58</v>
      </c>
      <c r="V46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2163.58</v>
      </c>
    </row>
    <row r="4660" spans="1:22" x14ac:dyDescent="0.3">
      <c r="A4660">
        <v>4674</v>
      </c>
      <c r="B4660" t="s">
        <v>18</v>
      </c>
      <c r="C4660" t="s">
        <v>20</v>
      </c>
      <c r="D4660">
        <v>7</v>
      </c>
      <c r="E4660">
        <v>3</v>
      </c>
      <c r="F4660">
        <v>4694.26</v>
      </c>
      <c r="G4660">
        <v>10582.3</v>
      </c>
      <c r="H4660">
        <v>2857.22</v>
      </c>
      <c r="I4660">
        <v>4190.01</v>
      </c>
      <c r="J4660">
        <v>3535.07</v>
      </c>
      <c r="K4660">
        <f>Global_Household_Financial_Dyna[[#This Row],[Total_Household_Income]]-Global_Household_Financial_Dyna[[#This Row],[Estimated_Taxes]]</f>
        <v>7725.08</v>
      </c>
      <c r="L4660" s="1">
        <f>Global_Household_Financial_Dyna[[#This Row],[Monthly_Savings]]/Global_Household_Financial_Dyna[[#This Row],[Net Income]]</f>
        <v>0.4576095004841374</v>
      </c>
      <c r="M4660" s="2">
        <f>Global_Household_Financial_Dyna[[#This Row],[Monthly_Expenses]]/Global_Household_Financial_Dyna[[#This Row],[Net Income]]</f>
        <v>0.5423904995158626</v>
      </c>
      <c r="N4660" t="str">
        <f>IF(Global_Household_Financial_Dyna[[#This Row],[Monthly_Savings]]&lt;0,"High Risk", IF(Global_Household_Financial_Dyna[[#This Row],[Savings Rate%]]&lt;0.1, "Medium", "Safe"))</f>
        <v>Safe</v>
      </c>
      <c r="O4660">
        <f>Global_Household_Financial_Dyna[[#This Row],[Total_Household_Income]]/Global_Household_Financial_Dyna[[#This Row],[Family_Size]]</f>
        <v>1511.7571428571428</v>
      </c>
      <c r="P4660" s="2">
        <f t="shared" si="144"/>
        <v>0.32336204947805613</v>
      </c>
      <c r="Q4660" s="2">
        <f t="shared" si="145"/>
        <v>0.13424745100608126</v>
      </c>
      <c r="R4660" s="2" t="str">
        <f>IF(Global_Household_Financial_Dyna[[#This Row],[Vs country_Average]]&lt;-0.2, "Underperformer", IF(Global_Household_Financial_Dyna[[#This Row],[Vs country_Average]]&gt;0.2, "Outperformer", "Normal"))</f>
        <v>Normal</v>
      </c>
      <c r="S46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3535.07</v>
      </c>
      <c r="T46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3535.07</v>
      </c>
      <c r="U46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3535.07</v>
      </c>
      <c r="V46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3535.07</v>
      </c>
    </row>
    <row r="4661" spans="1:22" x14ac:dyDescent="0.3">
      <c r="A4661">
        <v>4675</v>
      </c>
      <c r="B4661" t="s">
        <v>10</v>
      </c>
      <c r="C4661" t="s">
        <v>22</v>
      </c>
      <c r="D4661">
        <v>3</v>
      </c>
      <c r="E4661">
        <v>1</v>
      </c>
      <c r="F4661">
        <v>1213.76</v>
      </c>
      <c r="G4661">
        <v>1213.76</v>
      </c>
      <c r="H4661">
        <v>121.38</v>
      </c>
      <c r="I4661">
        <v>603.05999999999995</v>
      </c>
      <c r="J4661">
        <v>489.32</v>
      </c>
      <c r="K4661">
        <f>Global_Household_Financial_Dyna[[#This Row],[Total_Household_Income]]-Global_Household_Financial_Dyna[[#This Row],[Estimated_Taxes]]</f>
        <v>1092.3800000000001</v>
      </c>
      <c r="L4661" s="1">
        <f>Global_Household_Financial_Dyna[[#This Row],[Monthly_Savings]]/Global_Household_Financial_Dyna[[#This Row],[Net Income]]</f>
        <v>0.44793936176055948</v>
      </c>
      <c r="M4661" s="2">
        <f>Global_Household_Financial_Dyna[[#This Row],[Monthly_Expenses]]/Global_Household_Financial_Dyna[[#This Row],[Net Income]]</f>
        <v>0.5520606382394404</v>
      </c>
      <c r="N4661" t="str">
        <f>IF(Global_Household_Financial_Dyna[[#This Row],[Monthly_Savings]]&lt;0,"High Risk", IF(Global_Household_Financial_Dyna[[#This Row],[Savings Rate%]]&lt;0.1, "Medium", "Safe"))</f>
        <v>Safe</v>
      </c>
      <c r="O4661">
        <f>Global_Household_Financial_Dyna[[#This Row],[Total_Household_Income]]/Global_Household_Financial_Dyna[[#This Row],[Family_Size]]</f>
        <v>404.58666666666664</v>
      </c>
      <c r="P4661" s="2">
        <f t="shared" si="144"/>
        <v>0.42077341556833553</v>
      </c>
      <c r="Q4661" s="2">
        <f t="shared" si="145"/>
        <v>2.7165946192223955E-2</v>
      </c>
      <c r="R4661" s="2" t="str">
        <f>IF(Global_Household_Financial_Dyna[[#This Row],[Vs country_Average]]&lt;-0.2, "Underperformer", IF(Global_Household_Financial_Dyna[[#This Row],[Vs country_Average]]&gt;0.2, "Outperformer", "Normal"))</f>
        <v>Normal</v>
      </c>
      <c r="S46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489.32</v>
      </c>
      <c r="T46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489.32</v>
      </c>
      <c r="U46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489.32</v>
      </c>
      <c r="V46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489.32</v>
      </c>
    </row>
    <row r="4662" spans="1:22" x14ac:dyDescent="0.3">
      <c r="A4662">
        <v>4676</v>
      </c>
      <c r="B4662" t="s">
        <v>12</v>
      </c>
      <c r="C4662" t="s">
        <v>13</v>
      </c>
      <c r="D4662">
        <v>7</v>
      </c>
      <c r="E4662">
        <v>3</v>
      </c>
      <c r="F4662">
        <v>3488.23</v>
      </c>
      <c r="G4662">
        <v>7580.36</v>
      </c>
      <c r="H4662">
        <v>1895.09</v>
      </c>
      <c r="I4662">
        <v>3431.14</v>
      </c>
      <c r="J4662">
        <v>2254.13</v>
      </c>
      <c r="K4662">
        <f>Global_Household_Financial_Dyna[[#This Row],[Total_Household_Income]]-Global_Household_Financial_Dyna[[#This Row],[Estimated_Taxes]]</f>
        <v>5685.2699999999995</v>
      </c>
      <c r="L4662" s="1">
        <f>Global_Household_Financial_Dyna[[#This Row],[Monthly_Savings]]/Global_Household_Financial_Dyna[[#This Row],[Net Income]]</f>
        <v>0.39648600682113605</v>
      </c>
      <c r="M4662" s="2">
        <f>Global_Household_Financial_Dyna[[#This Row],[Monthly_Expenses]]/Global_Household_Financial_Dyna[[#This Row],[Net Income]]</f>
        <v>0.60351399317886401</v>
      </c>
      <c r="N4662" t="str">
        <f>IF(Global_Household_Financial_Dyna[[#This Row],[Monthly_Savings]]&lt;0,"High Risk", IF(Global_Household_Financial_Dyna[[#This Row],[Savings Rate%]]&lt;0.1, "Medium", "Safe"))</f>
        <v>Safe</v>
      </c>
      <c r="O4662">
        <f>Global_Household_Financial_Dyna[[#This Row],[Total_Household_Income]]/Global_Household_Financial_Dyna[[#This Row],[Family_Size]]</f>
        <v>1082.9085714285713</v>
      </c>
      <c r="P4662" s="2">
        <f t="shared" si="144"/>
        <v>0.30718716818024266</v>
      </c>
      <c r="Q4662" s="2">
        <f t="shared" si="145"/>
        <v>8.9298838640893385E-2</v>
      </c>
      <c r="R4662" s="2" t="str">
        <f>IF(Global_Household_Financial_Dyna[[#This Row],[Vs country_Average]]&lt;-0.2, "Underperformer", IF(Global_Household_Financial_Dyna[[#This Row],[Vs country_Average]]&gt;0.2, "Outperformer", "Normal"))</f>
        <v>Normal</v>
      </c>
      <c r="S46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2254.13</v>
      </c>
      <c r="T46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2254.13</v>
      </c>
      <c r="U46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2254.13</v>
      </c>
      <c r="V46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2254.13</v>
      </c>
    </row>
    <row r="4663" spans="1:22" x14ac:dyDescent="0.3">
      <c r="A4663">
        <v>4677</v>
      </c>
      <c r="B4663" t="s">
        <v>18</v>
      </c>
      <c r="C4663" t="s">
        <v>20</v>
      </c>
      <c r="D4663">
        <v>2</v>
      </c>
      <c r="E4663">
        <v>1</v>
      </c>
      <c r="F4663">
        <v>4366.7</v>
      </c>
      <c r="G4663">
        <v>4366.7</v>
      </c>
      <c r="H4663">
        <v>960.67</v>
      </c>
      <c r="I4663">
        <v>2302.4899999999998</v>
      </c>
      <c r="J4663">
        <v>1103.53</v>
      </c>
      <c r="K4663">
        <f>Global_Household_Financial_Dyna[[#This Row],[Total_Household_Income]]-Global_Household_Financial_Dyna[[#This Row],[Estimated_Taxes]]</f>
        <v>3406.0299999999997</v>
      </c>
      <c r="L4663" s="1">
        <f>Global_Household_Financial_Dyna[[#This Row],[Monthly_Savings]]/Global_Household_Financial_Dyna[[#This Row],[Net Income]]</f>
        <v>0.32399303588048256</v>
      </c>
      <c r="M4663" s="2">
        <f>Global_Household_Financial_Dyna[[#This Row],[Monthly_Expenses]]/Global_Household_Financial_Dyna[[#This Row],[Net Income]]</f>
        <v>0.67600402815007499</v>
      </c>
      <c r="N4663" t="str">
        <f>IF(Global_Household_Financial_Dyna[[#This Row],[Monthly_Savings]]&lt;0,"High Risk", IF(Global_Household_Financial_Dyna[[#This Row],[Savings Rate%]]&lt;0.1, "Medium", "Safe"))</f>
        <v>Safe</v>
      </c>
      <c r="O4663">
        <f>Global_Household_Financial_Dyna[[#This Row],[Total_Household_Income]]/Global_Household_Financial_Dyna[[#This Row],[Family_Size]]</f>
        <v>2183.35</v>
      </c>
      <c r="P4663" s="2">
        <f t="shared" si="144"/>
        <v>0.32336204947805613</v>
      </c>
      <c r="Q4663" s="2">
        <f t="shared" si="145"/>
        <v>6.3098640242642556E-4</v>
      </c>
      <c r="R4663" s="2" t="str">
        <f>IF(Global_Household_Financial_Dyna[[#This Row],[Vs country_Average]]&lt;-0.2, "Underperformer", IF(Global_Household_Financial_Dyna[[#This Row],[Vs country_Average]]&gt;0.2, "Outperformer", "Normal"))</f>
        <v>Normal</v>
      </c>
      <c r="S46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1103.53</v>
      </c>
      <c r="T46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1103.53</v>
      </c>
      <c r="U46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1103.53</v>
      </c>
      <c r="V46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1103.53</v>
      </c>
    </row>
    <row r="4664" spans="1:22" x14ac:dyDescent="0.3">
      <c r="A4664">
        <v>4678</v>
      </c>
      <c r="B4664" t="s">
        <v>12</v>
      </c>
      <c r="C4664" t="s">
        <v>13</v>
      </c>
      <c r="D4664">
        <v>7</v>
      </c>
      <c r="E4664">
        <v>3</v>
      </c>
      <c r="F4664">
        <v>4182.5200000000004</v>
      </c>
      <c r="G4664">
        <v>8327.76</v>
      </c>
      <c r="H4664">
        <v>2498.33</v>
      </c>
      <c r="I4664">
        <v>3992.75</v>
      </c>
      <c r="J4664">
        <v>1836.68</v>
      </c>
      <c r="K4664">
        <f>Global_Household_Financial_Dyna[[#This Row],[Total_Household_Income]]-Global_Household_Financial_Dyna[[#This Row],[Estimated_Taxes]]</f>
        <v>5829.43</v>
      </c>
      <c r="L4664" s="1">
        <f>Global_Household_Financial_Dyna[[#This Row],[Monthly_Savings]]/Global_Household_Financial_Dyna[[#This Row],[Net Income]]</f>
        <v>0.31507025558244972</v>
      </c>
      <c r="M4664" s="2">
        <f>Global_Household_Financial_Dyna[[#This Row],[Monthly_Expenses]]/Global_Household_Financial_Dyna[[#This Row],[Net Income]]</f>
        <v>0.68492974441755028</v>
      </c>
      <c r="N4664" t="str">
        <f>IF(Global_Household_Financial_Dyna[[#This Row],[Monthly_Savings]]&lt;0,"High Risk", IF(Global_Household_Financial_Dyna[[#This Row],[Savings Rate%]]&lt;0.1, "Medium", "Safe"))</f>
        <v>Safe</v>
      </c>
      <c r="O4664">
        <f>Global_Household_Financial_Dyna[[#This Row],[Total_Household_Income]]/Global_Household_Financial_Dyna[[#This Row],[Family_Size]]</f>
        <v>1189.68</v>
      </c>
      <c r="P4664" s="2">
        <f t="shared" si="144"/>
        <v>0.30718716818024266</v>
      </c>
      <c r="Q4664" s="2">
        <f t="shared" si="145"/>
        <v>7.8830874022070563E-3</v>
      </c>
      <c r="R4664" s="2" t="str">
        <f>IF(Global_Household_Financial_Dyna[[#This Row],[Vs country_Average]]&lt;-0.2, "Underperformer", IF(Global_Household_Financial_Dyna[[#This Row],[Vs country_Average]]&gt;0.2, "Outperformer", "Normal"))</f>
        <v>Normal</v>
      </c>
      <c r="S46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1836.68</v>
      </c>
      <c r="T46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1836.68</v>
      </c>
      <c r="U46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1836.68</v>
      </c>
      <c r="V46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1836.68</v>
      </c>
    </row>
    <row r="4665" spans="1:22" x14ac:dyDescent="0.3">
      <c r="A4665">
        <v>4679</v>
      </c>
      <c r="B4665" t="s">
        <v>16</v>
      </c>
      <c r="C4665" t="s">
        <v>21</v>
      </c>
      <c r="D4665">
        <v>6</v>
      </c>
      <c r="E4665">
        <v>2</v>
      </c>
      <c r="F4665">
        <v>7366.43</v>
      </c>
      <c r="G4665">
        <v>12426.71</v>
      </c>
      <c r="H4665">
        <v>4970.6899999999996</v>
      </c>
      <c r="I4665">
        <v>3839.22</v>
      </c>
      <c r="J4665">
        <v>3616.81</v>
      </c>
      <c r="K4665">
        <f>Global_Household_Financial_Dyna[[#This Row],[Total_Household_Income]]-Global_Household_Financial_Dyna[[#This Row],[Estimated_Taxes]]</f>
        <v>7456.0199999999995</v>
      </c>
      <c r="L4665" s="1">
        <f>Global_Household_Financial_Dyna[[#This Row],[Monthly_Savings]]/Global_Household_Financial_Dyna[[#This Row],[Net Income]]</f>
        <v>0.48508587691556626</v>
      </c>
      <c r="M4665" s="2">
        <f>Global_Household_Financial_Dyna[[#This Row],[Monthly_Expenses]]/Global_Household_Financial_Dyna[[#This Row],[Net Income]]</f>
        <v>0.51491546428255286</v>
      </c>
      <c r="N4665" t="str">
        <f>IF(Global_Household_Financial_Dyna[[#This Row],[Monthly_Savings]]&lt;0,"High Risk", IF(Global_Household_Financial_Dyna[[#This Row],[Savings Rate%]]&lt;0.1, "Medium", "Safe"))</f>
        <v>Safe</v>
      </c>
      <c r="O4665">
        <f>Global_Household_Financial_Dyna[[#This Row],[Total_Household_Income]]/Global_Household_Financial_Dyna[[#This Row],[Family_Size]]</f>
        <v>2071.1183333333333</v>
      </c>
      <c r="P4665" s="2">
        <f t="shared" si="144"/>
        <v>0.15879799892000862</v>
      </c>
      <c r="Q4665" s="2">
        <f t="shared" si="145"/>
        <v>0.32628787799555764</v>
      </c>
      <c r="R4665" s="2" t="str">
        <f>IF(Global_Household_Financial_Dyna[[#This Row],[Vs country_Average]]&lt;-0.2, "Underperformer", IF(Global_Household_Financial_Dyna[[#This Row],[Vs country_Average]]&gt;0.2, "Outperformer", "Normal"))</f>
        <v>Outperformer</v>
      </c>
      <c r="S46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3616.81</v>
      </c>
      <c r="T46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3616.81</v>
      </c>
      <c r="U46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3616.81</v>
      </c>
      <c r="V46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3616.81</v>
      </c>
    </row>
    <row r="4666" spans="1:22" x14ac:dyDescent="0.3">
      <c r="A4666">
        <v>4680</v>
      </c>
      <c r="B4666" t="s">
        <v>16</v>
      </c>
      <c r="C4666" t="s">
        <v>17</v>
      </c>
      <c r="D4666">
        <v>8</v>
      </c>
      <c r="E4666">
        <v>1</v>
      </c>
      <c r="F4666">
        <v>7226.51</v>
      </c>
      <c r="G4666">
        <v>7226.51</v>
      </c>
      <c r="H4666">
        <v>2529.2800000000002</v>
      </c>
      <c r="I4666">
        <v>5660.88</v>
      </c>
      <c r="J4666">
        <v>-963.64</v>
      </c>
      <c r="K4666">
        <f>Global_Household_Financial_Dyna[[#This Row],[Total_Household_Income]]-Global_Household_Financial_Dyna[[#This Row],[Estimated_Taxes]]</f>
        <v>4697.2299999999996</v>
      </c>
      <c r="L4666" s="1">
        <f>Global_Household_Financial_Dyna[[#This Row],[Monthly_Savings]]/Global_Household_Financial_Dyna[[#This Row],[Net Income]]</f>
        <v>-0.20515069519695653</v>
      </c>
      <c r="M4666" s="2">
        <f>Global_Household_Financial_Dyna[[#This Row],[Monthly_Expenses]]/Global_Household_Financial_Dyna[[#This Row],[Net Income]]</f>
        <v>1.2051528241112317</v>
      </c>
      <c r="N4666" t="str">
        <f>IF(Global_Household_Financial_Dyna[[#This Row],[Monthly_Savings]]&lt;0,"High Risk", IF(Global_Household_Financial_Dyna[[#This Row],[Savings Rate%]]&lt;0.1, "Medium", "Safe"))</f>
        <v>High Risk</v>
      </c>
      <c r="O4666">
        <f>Global_Household_Financial_Dyna[[#This Row],[Total_Household_Income]]/Global_Household_Financial_Dyna[[#This Row],[Family_Size]]</f>
        <v>903.31375000000003</v>
      </c>
      <c r="P4666" s="2">
        <f t="shared" si="144"/>
        <v>0.15879799892000862</v>
      </c>
      <c r="Q4666" s="2">
        <f t="shared" si="145"/>
        <v>-0.36394869411696518</v>
      </c>
      <c r="R4666" s="2" t="str">
        <f>IF(Global_Household_Financial_Dyna[[#This Row],[Vs country_Average]]&lt;-0.2, "Underperformer", IF(Global_Household_Financial_Dyna[[#This Row],[Vs country_Average]]&gt;0.2, "Outperformer", "Normal"))</f>
        <v>Underperformer</v>
      </c>
      <c r="S46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-680.596</v>
      </c>
      <c r="T46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-397.55199999999991</v>
      </c>
      <c r="U46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-114.50799999999992</v>
      </c>
      <c r="V46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168.53600000000017</v>
      </c>
    </row>
    <row r="4667" spans="1:22" x14ac:dyDescent="0.3">
      <c r="A4667">
        <v>4681</v>
      </c>
      <c r="B4667" t="s">
        <v>10</v>
      </c>
      <c r="C4667" t="s">
        <v>22</v>
      </c>
      <c r="D4667">
        <v>2</v>
      </c>
      <c r="E4667">
        <v>2</v>
      </c>
      <c r="F4667">
        <v>711.99</v>
      </c>
      <c r="G4667">
        <v>1163.81</v>
      </c>
      <c r="H4667">
        <v>116.38</v>
      </c>
      <c r="I4667">
        <v>488.75</v>
      </c>
      <c r="J4667">
        <v>558.67999999999995</v>
      </c>
      <c r="K4667">
        <f>Global_Household_Financial_Dyna[[#This Row],[Total_Household_Income]]-Global_Household_Financial_Dyna[[#This Row],[Estimated_Taxes]]</f>
        <v>1047.4299999999998</v>
      </c>
      <c r="L4667" s="1">
        <f>Global_Household_Financial_Dyna[[#This Row],[Monthly_Savings]]/Global_Household_Financial_Dyna[[#This Row],[Net Income]]</f>
        <v>0.53338170569871024</v>
      </c>
      <c r="M4667" s="2">
        <f>Global_Household_Financial_Dyna[[#This Row],[Monthly_Expenses]]/Global_Household_Financial_Dyna[[#This Row],[Net Income]]</f>
        <v>0.46661829430128987</v>
      </c>
      <c r="N4667" t="str">
        <f>IF(Global_Household_Financial_Dyna[[#This Row],[Monthly_Savings]]&lt;0,"High Risk", IF(Global_Household_Financial_Dyna[[#This Row],[Savings Rate%]]&lt;0.1, "Medium", "Safe"))</f>
        <v>Safe</v>
      </c>
      <c r="O4667">
        <f>Global_Household_Financial_Dyna[[#This Row],[Total_Household_Income]]/Global_Household_Financial_Dyna[[#This Row],[Family_Size]]</f>
        <v>581.90499999999997</v>
      </c>
      <c r="P4667" s="2">
        <f t="shared" si="144"/>
        <v>0.42077341556833553</v>
      </c>
      <c r="Q4667" s="2">
        <f t="shared" si="145"/>
        <v>0.11260829013037471</v>
      </c>
      <c r="R4667" s="2" t="str">
        <f>IF(Global_Household_Financial_Dyna[[#This Row],[Vs country_Average]]&lt;-0.2, "Underperformer", IF(Global_Household_Financial_Dyna[[#This Row],[Vs country_Average]]&gt;0.2, "Outperformer", "Normal"))</f>
        <v>Normal</v>
      </c>
      <c r="S46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558.67999999999995</v>
      </c>
      <c r="T46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558.67999999999995</v>
      </c>
      <c r="U46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558.67999999999995</v>
      </c>
      <c r="V46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558.67999999999995</v>
      </c>
    </row>
    <row r="4668" spans="1:22" x14ac:dyDescent="0.3">
      <c r="A4668">
        <v>4682</v>
      </c>
      <c r="B4668" t="s">
        <v>18</v>
      </c>
      <c r="C4668" t="s">
        <v>20</v>
      </c>
      <c r="D4668">
        <v>8</v>
      </c>
      <c r="E4668">
        <v>3</v>
      </c>
      <c r="F4668">
        <v>4014.72</v>
      </c>
      <c r="G4668">
        <v>8113.56</v>
      </c>
      <c r="H4668">
        <v>2190.66</v>
      </c>
      <c r="I4668">
        <v>5164.83</v>
      </c>
      <c r="J4668">
        <v>758.08</v>
      </c>
      <c r="K4668">
        <f>Global_Household_Financial_Dyna[[#This Row],[Total_Household_Income]]-Global_Household_Financial_Dyna[[#This Row],[Estimated_Taxes]]</f>
        <v>5922.9000000000005</v>
      </c>
      <c r="L4668" s="1">
        <f>Global_Household_Financial_Dyna[[#This Row],[Monthly_Savings]]/Global_Household_Financial_Dyna[[#This Row],[Net Income]]</f>
        <v>0.12799135558594607</v>
      </c>
      <c r="M4668" s="2">
        <f>Global_Household_Financial_Dyna[[#This Row],[Monthly_Expenses]]/Global_Household_Financial_Dyna[[#This Row],[Net Income]]</f>
        <v>0.87201033277617379</v>
      </c>
      <c r="N4668" t="str">
        <f>IF(Global_Household_Financial_Dyna[[#This Row],[Monthly_Savings]]&lt;0,"High Risk", IF(Global_Household_Financial_Dyna[[#This Row],[Savings Rate%]]&lt;0.1, "Medium", "Safe"))</f>
        <v>Safe</v>
      </c>
      <c r="O4668">
        <f>Global_Household_Financial_Dyna[[#This Row],[Total_Household_Income]]/Global_Household_Financial_Dyna[[#This Row],[Family_Size]]</f>
        <v>1014.1950000000001</v>
      </c>
      <c r="P4668" s="2">
        <f t="shared" si="144"/>
        <v>0.32336204947805613</v>
      </c>
      <c r="Q4668" s="2">
        <f t="shared" si="145"/>
        <v>-0.19537069389211006</v>
      </c>
      <c r="R4668" s="2" t="str">
        <f>IF(Global_Household_Financial_Dyna[[#This Row],[Vs country_Average]]&lt;-0.2, "Underperformer", IF(Global_Household_Financial_Dyna[[#This Row],[Vs country_Average]]&gt;0.2, "Outperformer", "Normal"))</f>
        <v>Normal</v>
      </c>
      <c r="S46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758.08</v>
      </c>
      <c r="T46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758.08</v>
      </c>
      <c r="U46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758.08</v>
      </c>
      <c r="V46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758.08</v>
      </c>
    </row>
    <row r="4669" spans="1:22" x14ac:dyDescent="0.3">
      <c r="A4669">
        <v>4683</v>
      </c>
      <c r="B4669" t="s">
        <v>12</v>
      </c>
      <c r="C4669" t="s">
        <v>13</v>
      </c>
      <c r="D4669">
        <v>1</v>
      </c>
      <c r="E4669">
        <v>1</v>
      </c>
      <c r="F4669">
        <v>4133.78</v>
      </c>
      <c r="G4669">
        <v>4133.78</v>
      </c>
      <c r="H4669">
        <v>1033.45</v>
      </c>
      <c r="I4669">
        <v>1860.31</v>
      </c>
      <c r="J4669">
        <v>1240.03</v>
      </c>
      <c r="K4669">
        <f>Global_Household_Financial_Dyna[[#This Row],[Total_Household_Income]]-Global_Household_Financial_Dyna[[#This Row],[Estimated_Taxes]]</f>
        <v>3100.33</v>
      </c>
      <c r="L4669" s="1">
        <f>Global_Household_Financial_Dyna[[#This Row],[Monthly_Savings]]/Global_Household_Financial_Dyna[[#This Row],[Net Income]]</f>
        <v>0.39996710027642218</v>
      </c>
      <c r="M4669" s="2">
        <f>Global_Household_Financial_Dyna[[#This Row],[Monthly_Expenses]]/Global_Household_Financial_Dyna[[#This Row],[Net Income]]</f>
        <v>0.60003612518667371</v>
      </c>
      <c r="N4669" t="str">
        <f>IF(Global_Household_Financial_Dyna[[#This Row],[Monthly_Savings]]&lt;0,"High Risk", IF(Global_Household_Financial_Dyna[[#This Row],[Savings Rate%]]&lt;0.1, "Medium", "Safe"))</f>
        <v>Safe</v>
      </c>
      <c r="O4669">
        <f>Global_Household_Financial_Dyna[[#This Row],[Total_Household_Income]]/Global_Household_Financial_Dyna[[#This Row],[Family_Size]]</f>
        <v>4133.78</v>
      </c>
      <c r="P4669" s="2">
        <f t="shared" si="144"/>
        <v>0.30718716818024266</v>
      </c>
      <c r="Q4669" s="2">
        <f t="shared" si="145"/>
        <v>9.2779932096179518E-2</v>
      </c>
      <c r="R4669" s="2" t="str">
        <f>IF(Global_Household_Financial_Dyna[[#This Row],[Vs country_Average]]&lt;-0.2, "Underperformer", IF(Global_Household_Financial_Dyna[[#This Row],[Vs country_Average]]&gt;0.2, "Outperformer", "Normal"))</f>
        <v>Normal</v>
      </c>
      <c r="S46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1240.03</v>
      </c>
      <c r="T46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1240.03</v>
      </c>
      <c r="U46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1240.03</v>
      </c>
      <c r="V46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1240.03</v>
      </c>
    </row>
    <row r="4670" spans="1:22" x14ac:dyDescent="0.3">
      <c r="A4670">
        <v>4684</v>
      </c>
      <c r="B4670" t="s">
        <v>10</v>
      </c>
      <c r="C4670" t="s">
        <v>22</v>
      </c>
      <c r="D4670">
        <v>5</v>
      </c>
      <c r="E4670">
        <v>2</v>
      </c>
      <c r="F4670">
        <v>794.83</v>
      </c>
      <c r="G4670">
        <v>1222.76</v>
      </c>
      <c r="H4670">
        <v>122.28</v>
      </c>
      <c r="I4670">
        <v>750.28</v>
      </c>
      <c r="J4670">
        <v>350.2</v>
      </c>
      <c r="K4670">
        <f>Global_Household_Financial_Dyna[[#This Row],[Total_Household_Income]]-Global_Household_Financial_Dyna[[#This Row],[Estimated_Taxes]]</f>
        <v>1100.48</v>
      </c>
      <c r="L4670" s="1">
        <f>Global_Household_Financial_Dyna[[#This Row],[Monthly_Savings]]/Global_Household_Financial_Dyna[[#This Row],[Net Income]]</f>
        <v>0.31822477464379179</v>
      </c>
      <c r="M4670" s="2">
        <f>Global_Household_Financial_Dyna[[#This Row],[Monthly_Expenses]]/Global_Household_Financial_Dyna[[#This Row],[Net Income]]</f>
        <v>0.68177522535620816</v>
      </c>
      <c r="N4670" t="str">
        <f>IF(Global_Household_Financial_Dyna[[#This Row],[Monthly_Savings]]&lt;0,"High Risk", IF(Global_Household_Financial_Dyna[[#This Row],[Savings Rate%]]&lt;0.1, "Medium", "Safe"))</f>
        <v>Safe</v>
      </c>
      <c r="O4670">
        <f>Global_Household_Financial_Dyna[[#This Row],[Total_Household_Income]]/Global_Household_Financial_Dyna[[#This Row],[Family_Size]]</f>
        <v>244.55199999999999</v>
      </c>
      <c r="P4670" s="2">
        <f t="shared" si="144"/>
        <v>0.42077341556833553</v>
      </c>
      <c r="Q4670" s="2">
        <f t="shared" si="145"/>
        <v>-0.10254864092454374</v>
      </c>
      <c r="R4670" s="2" t="str">
        <f>IF(Global_Household_Financial_Dyna[[#This Row],[Vs country_Average]]&lt;-0.2, "Underperformer", IF(Global_Household_Financial_Dyna[[#This Row],[Vs country_Average]]&gt;0.2, "Outperformer", "Normal"))</f>
        <v>Normal</v>
      </c>
      <c r="S46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350.2</v>
      </c>
      <c r="T46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350.2</v>
      </c>
      <c r="U46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350.2</v>
      </c>
      <c r="V46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350.2</v>
      </c>
    </row>
    <row r="4671" spans="1:22" x14ac:dyDescent="0.3">
      <c r="A4671">
        <v>4685</v>
      </c>
      <c r="B4671" t="s">
        <v>14</v>
      </c>
      <c r="C4671" t="s">
        <v>15</v>
      </c>
      <c r="D4671">
        <v>1</v>
      </c>
      <c r="E4671">
        <v>1</v>
      </c>
      <c r="F4671">
        <v>912.5</v>
      </c>
      <c r="G4671">
        <v>912.5</v>
      </c>
      <c r="H4671">
        <v>136.87</v>
      </c>
      <c r="I4671">
        <v>555.85</v>
      </c>
      <c r="J4671">
        <v>219.77</v>
      </c>
      <c r="K4671">
        <f>Global_Household_Financial_Dyna[[#This Row],[Total_Household_Income]]-Global_Household_Financial_Dyna[[#This Row],[Estimated_Taxes]]</f>
        <v>775.63</v>
      </c>
      <c r="L4671" s="1">
        <f>Global_Household_Financial_Dyna[[#This Row],[Monthly_Savings]]/Global_Household_Financial_Dyna[[#This Row],[Net Income]]</f>
        <v>0.28334386240862269</v>
      </c>
      <c r="M4671" s="2">
        <f>Global_Household_Financial_Dyna[[#This Row],[Monthly_Expenses]]/Global_Household_Financial_Dyna[[#This Row],[Net Income]]</f>
        <v>0.71664324484612507</v>
      </c>
      <c r="N4671" t="str">
        <f>IF(Global_Household_Financial_Dyna[[#This Row],[Monthly_Savings]]&lt;0,"High Risk", IF(Global_Household_Financial_Dyna[[#This Row],[Savings Rate%]]&lt;0.1, "Medium", "Safe"))</f>
        <v>Safe</v>
      </c>
      <c r="O4671">
        <f>Global_Household_Financial_Dyna[[#This Row],[Total_Household_Income]]/Global_Household_Financial_Dyna[[#This Row],[Family_Size]]</f>
        <v>912.5</v>
      </c>
      <c r="P4671" s="2">
        <f t="shared" si="144"/>
        <v>0.39788995363055785</v>
      </c>
      <c r="Q4671" s="2">
        <f t="shared" si="145"/>
        <v>-0.11454609122193515</v>
      </c>
      <c r="R4671" s="2" t="str">
        <f>IF(Global_Household_Financial_Dyna[[#This Row],[Vs country_Average]]&lt;-0.2, "Underperformer", IF(Global_Household_Financial_Dyna[[#This Row],[Vs country_Average]]&gt;0.2, "Outperformer", "Normal"))</f>
        <v>Normal</v>
      </c>
      <c r="S46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219.77</v>
      </c>
      <c r="T46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219.77</v>
      </c>
      <c r="U46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219.77</v>
      </c>
      <c r="V46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219.77</v>
      </c>
    </row>
    <row r="4672" spans="1:22" x14ac:dyDescent="0.3">
      <c r="A4672">
        <v>4686</v>
      </c>
      <c r="B4672" t="s">
        <v>10</v>
      </c>
      <c r="C4672" t="s">
        <v>22</v>
      </c>
      <c r="D4672">
        <v>6</v>
      </c>
      <c r="E4672">
        <v>3</v>
      </c>
      <c r="F4672">
        <v>818.48</v>
      </c>
      <c r="G4672">
        <v>1654.17</v>
      </c>
      <c r="H4672">
        <v>165.42</v>
      </c>
      <c r="I4672">
        <v>852.83</v>
      </c>
      <c r="J4672">
        <v>635.91999999999996</v>
      </c>
      <c r="K4672">
        <f>Global_Household_Financial_Dyna[[#This Row],[Total_Household_Income]]-Global_Household_Financial_Dyna[[#This Row],[Estimated_Taxes]]</f>
        <v>1488.75</v>
      </c>
      <c r="L4672" s="1">
        <f>Global_Household_Financial_Dyna[[#This Row],[Monthly_Savings]]/Global_Household_Financial_Dyna[[#This Row],[Net Income]]</f>
        <v>0.42715029387069686</v>
      </c>
      <c r="M4672" s="2">
        <f>Global_Household_Financial_Dyna[[#This Row],[Monthly_Expenses]]/Global_Household_Financial_Dyna[[#This Row],[Net Income]]</f>
        <v>0.57284970612930308</v>
      </c>
      <c r="N4672" t="str">
        <f>IF(Global_Household_Financial_Dyna[[#This Row],[Monthly_Savings]]&lt;0,"High Risk", IF(Global_Household_Financial_Dyna[[#This Row],[Savings Rate%]]&lt;0.1, "Medium", "Safe"))</f>
        <v>Safe</v>
      </c>
      <c r="O4672">
        <f>Global_Household_Financial_Dyna[[#This Row],[Total_Household_Income]]/Global_Household_Financial_Dyna[[#This Row],[Family_Size]]</f>
        <v>275.69499999999999</v>
      </c>
      <c r="P4672" s="2">
        <f t="shared" si="144"/>
        <v>0.42077341556833553</v>
      </c>
      <c r="Q4672" s="2">
        <f t="shared" si="145"/>
        <v>6.3768783023613329E-3</v>
      </c>
      <c r="R4672" s="2" t="str">
        <f>IF(Global_Household_Financial_Dyna[[#This Row],[Vs country_Average]]&lt;-0.2, "Underperformer", IF(Global_Household_Financial_Dyna[[#This Row],[Vs country_Average]]&gt;0.2, "Outperformer", "Normal"))</f>
        <v>Normal</v>
      </c>
      <c r="S46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635.91999999999996</v>
      </c>
      <c r="T46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635.91999999999996</v>
      </c>
      <c r="U46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635.91999999999996</v>
      </c>
      <c r="V46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635.91999999999996</v>
      </c>
    </row>
    <row r="4673" spans="1:22" x14ac:dyDescent="0.3">
      <c r="A4673">
        <v>4687</v>
      </c>
      <c r="B4673" t="s">
        <v>18</v>
      </c>
      <c r="C4673" t="s">
        <v>19</v>
      </c>
      <c r="D4673">
        <v>5</v>
      </c>
      <c r="E4673">
        <v>3</v>
      </c>
      <c r="F4673">
        <v>2439.52</v>
      </c>
      <c r="G4673">
        <v>5397.93</v>
      </c>
      <c r="H4673">
        <v>1187.54</v>
      </c>
      <c r="I4673">
        <v>3812.14</v>
      </c>
      <c r="J4673">
        <v>398.25</v>
      </c>
      <c r="K4673">
        <f>Global_Household_Financial_Dyna[[#This Row],[Total_Household_Income]]-Global_Household_Financial_Dyna[[#This Row],[Estimated_Taxes]]</f>
        <v>4210.3900000000003</v>
      </c>
      <c r="L4673" s="1">
        <f>Global_Household_Financial_Dyna[[#This Row],[Monthly_Savings]]/Global_Household_Financial_Dyna[[#This Row],[Net Income]]</f>
        <v>9.458743726828156E-2</v>
      </c>
      <c r="M4673" s="2">
        <f>Global_Household_Financial_Dyna[[#This Row],[Monthly_Expenses]]/Global_Household_Financial_Dyna[[#This Row],[Net Income]]</f>
        <v>0.90541256273171833</v>
      </c>
      <c r="N4673" t="str">
        <f>IF(Global_Household_Financial_Dyna[[#This Row],[Monthly_Savings]]&lt;0,"High Risk", IF(Global_Household_Financial_Dyna[[#This Row],[Savings Rate%]]&lt;0.1, "Medium", "Safe"))</f>
        <v>Medium</v>
      </c>
      <c r="O4673">
        <f>Global_Household_Financial_Dyna[[#This Row],[Total_Household_Income]]/Global_Household_Financial_Dyna[[#This Row],[Family_Size]]</f>
        <v>1079.586</v>
      </c>
      <c r="P4673" s="2">
        <f t="shared" si="144"/>
        <v>0.32336204947805613</v>
      </c>
      <c r="Q4673" s="2">
        <f t="shared" si="145"/>
        <v>-0.22877461220977457</v>
      </c>
      <c r="R4673" s="2" t="str">
        <f>IF(Global_Household_Financial_Dyna[[#This Row],[Vs country_Average]]&lt;-0.2, "Underperformer", IF(Global_Household_Financial_Dyna[[#This Row],[Vs country_Average]]&gt;0.2, "Outperformer", "Normal"))</f>
        <v>Underperformer</v>
      </c>
      <c r="S46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398.25</v>
      </c>
      <c r="T46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398.25</v>
      </c>
      <c r="U46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398.25</v>
      </c>
      <c r="V46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398.25</v>
      </c>
    </row>
    <row r="4674" spans="1:22" x14ac:dyDescent="0.3">
      <c r="A4674">
        <v>4688</v>
      </c>
      <c r="B4674" t="s">
        <v>18</v>
      </c>
      <c r="C4674" t="s">
        <v>20</v>
      </c>
      <c r="D4674">
        <v>1</v>
      </c>
      <c r="E4674">
        <v>1</v>
      </c>
      <c r="F4674">
        <v>2813.14</v>
      </c>
      <c r="G4674">
        <v>2813.14</v>
      </c>
      <c r="H4674">
        <v>618.89</v>
      </c>
      <c r="I4674">
        <v>1568.06</v>
      </c>
      <c r="J4674">
        <v>626.19000000000005</v>
      </c>
      <c r="K4674">
        <f>Global_Household_Financial_Dyna[[#This Row],[Total_Household_Income]]-Global_Household_Financial_Dyna[[#This Row],[Estimated_Taxes]]</f>
        <v>2194.25</v>
      </c>
      <c r="L4674" s="1">
        <f>Global_Household_Financial_Dyna[[#This Row],[Monthly_Savings]]/Global_Household_Financial_Dyna[[#This Row],[Net Income]]</f>
        <v>0.2853776916942008</v>
      </c>
      <c r="M4674" s="2">
        <f>Global_Household_Financial_Dyna[[#This Row],[Monthly_Expenses]]/Global_Household_Financial_Dyna[[#This Row],[Net Income]]</f>
        <v>0.7146223083057992</v>
      </c>
      <c r="N4674" t="str">
        <f>IF(Global_Household_Financial_Dyna[[#This Row],[Monthly_Savings]]&lt;0,"High Risk", IF(Global_Household_Financial_Dyna[[#This Row],[Savings Rate%]]&lt;0.1, "Medium", "Safe"))</f>
        <v>Safe</v>
      </c>
      <c r="O4674">
        <f>Global_Household_Financial_Dyna[[#This Row],[Total_Household_Income]]/Global_Household_Financial_Dyna[[#This Row],[Family_Size]]</f>
        <v>2813.14</v>
      </c>
      <c r="P4674" s="2">
        <f t="shared" ref="P4674:P4737" si="146">AVERAGEIF($B$2:$B$4986,$B4674,$L$2:$L$4986)</f>
        <v>0.32336204947805613</v>
      </c>
      <c r="Q4674" s="2">
        <f t="shared" ref="Q4674:Q4737" si="147">L4674-P4674</f>
        <v>-3.7984357783855338E-2</v>
      </c>
      <c r="R4674" s="2" t="str">
        <f>IF(Global_Household_Financial_Dyna[[#This Row],[Vs country_Average]]&lt;-0.2, "Underperformer", IF(Global_Household_Financial_Dyna[[#This Row],[Vs country_Average]]&gt;0.2, "Outperformer", "Normal"))</f>
        <v>Normal</v>
      </c>
      <c r="S46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626.19000000000005</v>
      </c>
      <c r="T46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626.19000000000005</v>
      </c>
      <c r="U46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626.19000000000005</v>
      </c>
      <c r="V46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626.19000000000005</v>
      </c>
    </row>
    <row r="4675" spans="1:22" x14ac:dyDescent="0.3">
      <c r="A4675">
        <v>4689</v>
      </c>
      <c r="B4675" t="s">
        <v>16</v>
      </c>
      <c r="C4675" t="s">
        <v>21</v>
      </c>
      <c r="D4675">
        <v>5</v>
      </c>
      <c r="E4675">
        <v>3</v>
      </c>
      <c r="F4675">
        <v>2883.66</v>
      </c>
      <c r="G4675">
        <v>6320.82</v>
      </c>
      <c r="H4675">
        <v>2212.29</v>
      </c>
      <c r="I4675">
        <v>3702.78</v>
      </c>
      <c r="J4675">
        <v>405.76</v>
      </c>
      <c r="K4675">
        <f>Global_Household_Financial_Dyna[[#This Row],[Total_Household_Income]]-Global_Household_Financial_Dyna[[#This Row],[Estimated_Taxes]]</f>
        <v>4108.53</v>
      </c>
      <c r="L4675" s="1">
        <f>Global_Household_Financial_Dyna[[#This Row],[Monthly_Savings]]/Global_Household_Financial_Dyna[[#This Row],[Net Income]]</f>
        <v>9.8760383884260311E-2</v>
      </c>
      <c r="M4675" s="2">
        <f>Global_Household_Financial_Dyna[[#This Row],[Monthly_Expenses]]/Global_Household_Financial_Dyna[[#This Row],[Net Income]]</f>
        <v>0.90124205007630476</v>
      </c>
      <c r="N4675" t="str">
        <f>IF(Global_Household_Financial_Dyna[[#This Row],[Monthly_Savings]]&lt;0,"High Risk", IF(Global_Household_Financial_Dyna[[#This Row],[Savings Rate%]]&lt;0.1, "Medium", "Safe"))</f>
        <v>Medium</v>
      </c>
      <c r="O4675">
        <f>Global_Household_Financial_Dyna[[#This Row],[Total_Household_Income]]/Global_Household_Financial_Dyna[[#This Row],[Family_Size]]</f>
        <v>1264.164</v>
      </c>
      <c r="P4675" s="2">
        <f t="shared" si="146"/>
        <v>0.15879799892000862</v>
      </c>
      <c r="Q4675" s="2">
        <f t="shared" si="147"/>
        <v>-6.003761503574831E-2</v>
      </c>
      <c r="R4675" s="2" t="str">
        <f>IF(Global_Household_Financial_Dyna[[#This Row],[Vs country_Average]]&lt;-0.2, "Underperformer", IF(Global_Household_Financial_Dyna[[#This Row],[Vs country_Average]]&gt;0.2, "Outperformer", "Normal"))</f>
        <v>Normal</v>
      </c>
      <c r="S46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405.76</v>
      </c>
      <c r="T46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405.76</v>
      </c>
      <c r="U46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405.76</v>
      </c>
      <c r="V46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405.76</v>
      </c>
    </row>
    <row r="4676" spans="1:22" x14ac:dyDescent="0.3">
      <c r="A4676">
        <v>4690</v>
      </c>
      <c r="B4676" t="s">
        <v>12</v>
      </c>
      <c r="C4676" t="s">
        <v>13</v>
      </c>
      <c r="D4676">
        <v>4</v>
      </c>
      <c r="E4676">
        <v>1</v>
      </c>
      <c r="F4676">
        <v>3131.64</v>
      </c>
      <c r="G4676">
        <v>3131.64</v>
      </c>
      <c r="H4676">
        <v>782.91</v>
      </c>
      <c r="I4676">
        <v>2971.93</v>
      </c>
      <c r="J4676">
        <v>-623.20000000000005</v>
      </c>
      <c r="K4676">
        <f>Global_Household_Financial_Dyna[[#This Row],[Total_Household_Income]]-Global_Household_Financial_Dyna[[#This Row],[Estimated_Taxes]]</f>
        <v>2348.73</v>
      </c>
      <c r="L4676" s="1">
        <f>Global_Household_Financial_Dyna[[#This Row],[Monthly_Savings]]/Global_Household_Financial_Dyna[[#This Row],[Net Income]]</f>
        <v>-0.26533488310704084</v>
      </c>
      <c r="M4676" s="2">
        <f>Global_Household_Financial_Dyna[[#This Row],[Monthly_Expenses]]/Global_Household_Financial_Dyna[[#This Row],[Net Income]]</f>
        <v>1.2653348831070408</v>
      </c>
      <c r="N4676" t="str">
        <f>IF(Global_Household_Financial_Dyna[[#This Row],[Monthly_Savings]]&lt;0,"High Risk", IF(Global_Household_Financial_Dyna[[#This Row],[Savings Rate%]]&lt;0.1, "Medium", "Safe"))</f>
        <v>High Risk</v>
      </c>
      <c r="O4676">
        <f>Global_Household_Financial_Dyna[[#This Row],[Total_Household_Income]]/Global_Household_Financial_Dyna[[#This Row],[Family_Size]]</f>
        <v>782.91</v>
      </c>
      <c r="P4676" s="2">
        <f t="shared" si="146"/>
        <v>0.30718716818024266</v>
      </c>
      <c r="Q4676" s="2">
        <f t="shared" si="147"/>
        <v>-0.57252205128728351</v>
      </c>
      <c r="R4676" s="2" t="str">
        <f>IF(Global_Household_Financial_Dyna[[#This Row],[Vs country_Average]]&lt;-0.2, "Underperformer", IF(Global_Household_Financial_Dyna[[#This Row],[Vs country_Average]]&gt;0.2, "Outperformer", "Normal"))</f>
        <v>Underperformer</v>
      </c>
      <c r="S46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-474.60350000000005</v>
      </c>
      <c r="T46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-326.00700000000006</v>
      </c>
      <c r="U46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-177.41050000000007</v>
      </c>
      <c r="V46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-28.814000000000078</v>
      </c>
    </row>
    <row r="4677" spans="1:22" x14ac:dyDescent="0.3">
      <c r="A4677">
        <v>4691</v>
      </c>
      <c r="B4677" t="s">
        <v>10</v>
      </c>
      <c r="C4677" t="s">
        <v>22</v>
      </c>
      <c r="D4677">
        <v>7</v>
      </c>
      <c r="E4677">
        <v>2</v>
      </c>
      <c r="F4677">
        <v>885.45</v>
      </c>
      <c r="G4677">
        <v>1435.43</v>
      </c>
      <c r="H4677">
        <v>143.54</v>
      </c>
      <c r="I4677">
        <v>980.57</v>
      </c>
      <c r="J4677">
        <v>311.32</v>
      </c>
      <c r="K4677">
        <f>Global_Household_Financial_Dyna[[#This Row],[Total_Household_Income]]-Global_Household_Financial_Dyna[[#This Row],[Estimated_Taxes]]</f>
        <v>1291.8900000000001</v>
      </c>
      <c r="L4677" s="1">
        <f>Global_Household_Financial_Dyna[[#This Row],[Monthly_Savings]]/Global_Household_Financial_Dyna[[#This Row],[Net Income]]</f>
        <v>0.24098026921796745</v>
      </c>
      <c r="M4677" s="2">
        <f>Global_Household_Financial_Dyna[[#This Row],[Monthly_Expenses]]/Global_Household_Financial_Dyna[[#This Row],[Net Income]]</f>
        <v>0.75901973078203255</v>
      </c>
      <c r="N4677" t="str">
        <f>IF(Global_Household_Financial_Dyna[[#This Row],[Monthly_Savings]]&lt;0,"High Risk", IF(Global_Household_Financial_Dyna[[#This Row],[Savings Rate%]]&lt;0.1, "Medium", "Safe"))</f>
        <v>Safe</v>
      </c>
      <c r="O4677">
        <f>Global_Household_Financial_Dyna[[#This Row],[Total_Household_Income]]/Global_Household_Financial_Dyna[[#This Row],[Family_Size]]</f>
        <v>205.06142857142859</v>
      </c>
      <c r="P4677" s="2">
        <f t="shared" si="146"/>
        <v>0.42077341556833553</v>
      </c>
      <c r="Q4677" s="2">
        <f t="shared" si="147"/>
        <v>-0.17979314635036808</v>
      </c>
      <c r="R4677" s="2" t="str">
        <f>IF(Global_Household_Financial_Dyna[[#This Row],[Vs country_Average]]&lt;-0.2, "Underperformer", IF(Global_Household_Financial_Dyna[[#This Row],[Vs country_Average]]&gt;0.2, "Outperformer", "Normal"))</f>
        <v>Normal</v>
      </c>
      <c r="S46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311.32</v>
      </c>
      <c r="T46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311.32</v>
      </c>
      <c r="U46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311.32</v>
      </c>
      <c r="V46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311.32</v>
      </c>
    </row>
    <row r="4678" spans="1:22" x14ac:dyDescent="0.3">
      <c r="A4678">
        <v>4692</v>
      </c>
      <c r="B4678" t="s">
        <v>10</v>
      </c>
      <c r="C4678" t="s">
        <v>22</v>
      </c>
      <c r="D4678">
        <v>2</v>
      </c>
      <c r="E4678">
        <v>1</v>
      </c>
      <c r="F4678">
        <v>680.01</v>
      </c>
      <c r="G4678">
        <v>680.01</v>
      </c>
      <c r="H4678">
        <v>68</v>
      </c>
      <c r="I4678">
        <v>360.83</v>
      </c>
      <c r="J4678">
        <v>251.17</v>
      </c>
      <c r="K4678">
        <f>Global_Household_Financial_Dyna[[#This Row],[Total_Household_Income]]-Global_Household_Financial_Dyna[[#This Row],[Estimated_Taxes]]</f>
        <v>612.01</v>
      </c>
      <c r="L4678" s="1">
        <f>Global_Household_Financial_Dyna[[#This Row],[Monthly_Savings]]/Global_Household_Financial_Dyna[[#This Row],[Net Income]]</f>
        <v>0.41040179082041139</v>
      </c>
      <c r="M4678" s="2">
        <f>Global_Household_Financial_Dyna[[#This Row],[Monthly_Expenses]]/Global_Household_Financial_Dyna[[#This Row],[Net Income]]</f>
        <v>0.58958186957729453</v>
      </c>
      <c r="N4678" t="str">
        <f>IF(Global_Household_Financial_Dyna[[#This Row],[Monthly_Savings]]&lt;0,"High Risk", IF(Global_Household_Financial_Dyna[[#This Row],[Savings Rate%]]&lt;0.1, "Medium", "Safe"))</f>
        <v>Safe</v>
      </c>
      <c r="O4678">
        <f>Global_Household_Financial_Dyna[[#This Row],[Total_Household_Income]]/Global_Household_Financial_Dyna[[#This Row],[Family_Size]]</f>
        <v>340.005</v>
      </c>
      <c r="P4678" s="2">
        <f t="shared" si="146"/>
        <v>0.42077341556833553</v>
      </c>
      <c r="Q4678" s="2">
        <f t="shared" si="147"/>
        <v>-1.0371624747924135E-2</v>
      </c>
      <c r="R4678" s="2" t="str">
        <f>IF(Global_Household_Financial_Dyna[[#This Row],[Vs country_Average]]&lt;-0.2, "Underperformer", IF(Global_Household_Financial_Dyna[[#This Row],[Vs country_Average]]&gt;0.2, "Outperformer", "Normal"))</f>
        <v>Normal</v>
      </c>
      <c r="S46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251.17</v>
      </c>
      <c r="T46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251.17</v>
      </c>
      <c r="U46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251.17</v>
      </c>
      <c r="V46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251.17</v>
      </c>
    </row>
    <row r="4679" spans="1:22" x14ac:dyDescent="0.3">
      <c r="A4679">
        <v>4693</v>
      </c>
      <c r="B4679" t="s">
        <v>10</v>
      </c>
      <c r="C4679" t="s">
        <v>22</v>
      </c>
      <c r="D4679">
        <v>5</v>
      </c>
      <c r="E4679">
        <v>3</v>
      </c>
      <c r="F4679">
        <v>741.57</v>
      </c>
      <c r="G4679">
        <v>1712.83</v>
      </c>
      <c r="H4679">
        <v>171.28</v>
      </c>
      <c r="I4679">
        <v>768.56</v>
      </c>
      <c r="J4679">
        <v>772.99</v>
      </c>
      <c r="K4679">
        <f>Global_Household_Financial_Dyna[[#This Row],[Total_Household_Income]]-Global_Household_Financial_Dyna[[#This Row],[Estimated_Taxes]]</f>
        <v>1541.55</v>
      </c>
      <c r="L4679" s="1">
        <f>Global_Household_Financial_Dyna[[#This Row],[Monthly_Savings]]/Global_Household_Financial_Dyna[[#This Row],[Net Income]]</f>
        <v>0.50143686549252375</v>
      </c>
      <c r="M4679" s="2">
        <f>Global_Household_Financial_Dyna[[#This Row],[Monthly_Expenses]]/Global_Household_Financial_Dyna[[#This Row],[Net Income]]</f>
        <v>0.49856313450747625</v>
      </c>
      <c r="N4679" t="str">
        <f>IF(Global_Household_Financial_Dyna[[#This Row],[Monthly_Savings]]&lt;0,"High Risk", IF(Global_Household_Financial_Dyna[[#This Row],[Savings Rate%]]&lt;0.1, "Medium", "Safe"))</f>
        <v>Safe</v>
      </c>
      <c r="O4679">
        <f>Global_Household_Financial_Dyna[[#This Row],[Total_Household_Income]]/Global_Household_Financial_Dyna[[#This Row],[Family_Size]]</f>
        <v>342.56599999999997</v>
      </c>
      <c r="P4679" s="2">
        <f t="shared" si="146"/>
        <v>0.42077341556833553</v>
      </c>
      <c r="Q4679" s="2">
        <f t="shared" si="147"/>
        <v>8.0663449924188224E-2</v>
      </c>
      <c r="R4679" s="2" t="str">
        <f>IF(Global_Household_Financial_Dyna[[#This Row],[Vs country_Average]]&lt;-0.2, "Underperformer", IF(Global_Household_Financial_Dyna[[#This Row],[Vs country_Average]]&gt;0.2, "Outperformer", "Normal"))</f>
        <v>Normal</v>
      </c>
      <c r="S46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772.99</v>
      </c>
      <c r="T46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772.99</v>
      </c>
      <c r="U46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772.99</v>
      </c>
      <c r="V46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772.99</v>
      </c>
    </row>
    <row r="4680" spans="1:22" x14ac:dyDescent="0.3">
      <c r="A4680">
        <v>4694</v>
      </c>
      <c r="B4680" t="s">
        <v>16</v>
      </c>
      <c r="C4680" t="s">
        <v>21</v>
      </c>
      <c r="D4680">
        <v>4</v>
      </c>
      <c r="E4680">
        <v>3</v>
      </c>
      <c r="F4680">
        <v>3307.61</v>
      </c>
      <c r="G4680">
        <v>6842.44</v>
      </c>
      <c r="H4680">
        <v>2394.85</v>
      </c>
      <c r="I4680">
        <v>3685.18</v>
      </c>
      <c r="J4680">
        <v>762.4</v>
      </c>
      <c r="K4680">
        <f>Global_Household_Financial_Dyna[[#This Row],[Total_Household_Income]]-Global_Household_Financial_Dyna[[#This Row],[Estimated_Taxes]]</f>
        <v>4447.59</v>
      </c>
      <c r="L4680" s="1">
        <f>Global_Household_Financial_Dyna[[#This Row],[Monthly_Savings]]/Global_Household_Financial_Dyna[[#This Row],[Net Income]]</f>
        <v>0.17141867843034092</v>
      </c>
      <c r="M4680" s="2">
        <f>Global_Household_Financial_Dyna[[#This Row],[Monthly_Expenses]]/Global_Household_Financial_Dyna[[#This Row],[Net Income]]</f>
        <v>0.82857907316097024</v>
      </c>
      <c r="N4680" t="str">
        <f>IF(Global_Household_Financial_Dyna[[#This Row],[Monthly_Savings]]&lt;0,"High Risk", IF(Global_Household_Financial_Dyna[[#This Row],[Savings Rate%]]&lt;0.1, "Medium", "Safe"))</f>
        <v>Safe</v>
      </c>
      <c r="O4680">
        <f>Global_Household_Financial_Dyna[[#This Row],[Total_Household_Income]]/Global_Household_Financial_Dyna[[#This Row],[Family_Size]]</f>
        <v>1710.61</v>
      </c>
      <c r="P4680" s="2">
        <f t="shared" si="146"/>
        <v>0.15879799892000862</v>
      </c>
      <c r="Q4680" s="2">
        <f t="shared" si="147"/>
        <v>1.26206795103323E-2</v>
      </c>
      <c r="R4680" s="2" t="str">
        <f>IF(Global_Household_Financial_Dyna[[#This Row],[Vs country_Average]]&lt;-0.2, "Underperformer", IF(Global_Household_Financial_Dyna[[#This Row],[Vs country_Average]]&gt;0.2, "Outperformer", "Normal"))</f>
        <v>Normal</v>
      </c>
      <c r="S46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762.4</v>
      </c>
      <c r="T46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762.4</v>
      </c>
      <c r="U46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762.4</v>
      </c>
      <c r="V46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762.4</v>
      </c>
    </row>
    <row r="4681" spans="1:22" x14ac:dyDescent="0.3">
      <c r="A4681">
        <v>4695</v>
      </c>
      <c r="B4681" t="s">
        <v>10</v>
      </c>
      <c r="C4681" t="s">
        <v>11</v>
      </c>
      <c r="D4681">
        <v>7</v>
      </c>
      <c r="E4681">
        <v>3</v>
      </c>
      <c r="F4681">
        <v>792.46</v>
      </c>
      <c r="G4681">
        <v>1536.51</v>
      </c>
      <c r="H4681">
        <v>153.65</v>
      </c>
      <c r="I4681">
        <v>714.76</v>
      </c>
      <c r="J4681">
        <v>668.09</v>
      </c>
      <c r="K4681">
        <f>Global_Household_Financial_Dyna[[#This Row],[Total_Household_Income]]-Global_Household_Financial_Dyna[[#This Row],[Estimated_Taxes]]</f>
        <v>1382.86</v>
      </c>
      <c r="L4681" s="1">
        <f>Global_Household_Financial_Dyna[[#This Row],[Monthly_Savings]]/Global_Household_Financial_Dyna[[#This Row],[Net Income]]</f>
        <v>0.48312193569848</v>
      </c>
      <c r="M4681" s="2">
        <f>Global_Household_Financial_Dyna[[#This Row],[Monthly_Expenses]]/Global_Household_Financial_Dyna[[#This Row],[Net Income]]</f>
        <v>0.51687083291150226</v>
      </c>
      <c r="N4681" t="str">
        <f>IF(Global_Household_Financial_Dyna[[#This Row],[Monthly_Savings]]&lt;0,"High Risk", IF(Global_Household_Financial_Dyna[[#This Row],[Savings Rate%]]&lt;0.1, "Medium", "Safe"))</f>
        <v>Safe</v>
      </c>
      <c r="O4681">
        <f>Global_Household_Financial_Dyna[[#This Row],[Total_Household_Income]]/Global_Household_Financial_Dyna[[#This Row],[Family_Size]]</f>
        <v>219.50142857142856</v>
      </c>
      <c r="P4681" s="2">
        <f t="shared" si="146"/>
        <v>0.42077341556833553</v>
      </c>
      <c r="Q4681" s="2">
        <f t="shared" si="147"/>
        <v>6.2348520130144469E-2</v>
      </c>
      <c r="R4681" s="2" t="str">
        <f>IF(Global_Household_Financial_Dyna[[#This Row],[Vs country_Average]]&lt;-0.2, "Underperformer", IF(Global_Household_Financial_Dyna[[#This Row],[Vs country_Average]]&gt;0.2, "Outperformer", "Normal"))</f>
        <v>Normal</v>
      </c>
      <c r="S46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668.09</v>
      </c>
      <c r="T46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668.09</v>
      </c>
      <c r="U46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668.09</v>
      </c>
      <c r="V46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668.09</v>
      </c>
    </row>
    <row r="4682" spans="1:22" x14ac:dyDescent="0.3">
      <c r="A4682">
        <v>4696</v>
      </c>
      <c r="B4682" t="s">
        <v>12</v>
      </c>
      <c r="C4682" t="s">
        <v>13</v>
      </c>
      <c r="D4682">
        <v>7</v>
      </c>
      <c r="E4682">
        <v>2</v>
      </c>
      <c r="F4682">
        <v>4609.83</v>
      </c>
      <c r="G4682">
        <v>7055.47</v>
      </c>
      <c r="H4682">
        <v>1763.87</v>
      </c>
      <c r="I4682">
        <v>4908.38</v>
      </c>
      <c r="J4682">
        <v>383.22</v>
      </c>
      <c r="K4682">
        <f>Global_Household_Financial_Dyna[[#This Row],[Total_Household_Income]]-Global_Household_Financial_Dyna[[#This Row],[Estimated_Taxes]]</f>
        <v>5291.6</v>
      </c>
      <c r="L4682" s="1">
        <f>Global_Household_Financial_Dyna[[#This Row],[Monthly_Savings]]/Global_Household_Financial_Dyna[[#This Row],[Net Income]]</f>
        <v>7.2420439942550457E-2</v>
      </c>
      <c r="M4682" s="2">
        <f>Global_Household_Financial_Dyna[[#This Row],[Monthly_Expenses]]/Global_Household_Financial_Dyna[[#This Row],[Net Income]]</f>
        <v>0.92757956005744946</v>
      </c>
      <c r="N4682" t="str">
        <f>IF(Global_Household_Financial_Dyna[[#This Row],[Monthly_Savings]]&lt;0,"High Risk", IF(Global_Household_Financial_Dyna[[#This Row],[Savings Rate%]]&lt;0.1, "Medium", "Safe"))</f>
        <v>Medium</v>
      </c>
      <c r="O4682">
        <f>Global_Household_Financial_Dyna[[#This Row],[Total_Household_Income]]/Global_Household_Financial_Dyna[[#This Row],[Family_Size]]</f>
        <v>1007.9242857142857</v>
      </c>
      <c r="P4682" s="2">
        <f t="shared" si="146"/>
        <v>0.30718716818024266</v>
      </c>
      <c r="Q4682" s="2">
        <f t="shared" si="147"/>
        <v>-0.23476672823769221</v>
      </c>
      <c r="R4682" s="2" t="str">
        <f>IF(Global_Household_Financial_Dyna[[#This Row],[Vs country_Average]]&lt;-0.2, "Underperformer", IF(Global_Household_Financial_Dyna[[#This Row],[Vs country_Average]]&gt;0.2, "Outperformer", "Normal"))</f>
        <v>Underperformer</v>
      </c>
      <c r="S46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383.22</v>
      </c>
      <c r="T46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383.22</v>
      </c>
      <c r="U46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383.22</v>
      </c>
      <c r="V46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383.22</v>
      </c>
    </row>
    <row r="4683" spans="1:22" x14ac:dyDescent="0.3">
      <c r="A4683">
        <v>4697</v>
      </c>
      <c r="B4683" t="s">
        <v>16</v>
      </c>
      <c r="C4683" t="s">
        <v>21</v>
      </c>
      <c r="D4683">
        <v>3</v>
      </c>
      <c r="E4683">
        <v>1</v>
      </c>
      <c r="F4683">
        <v>3587.09</v>
      </c>
      <c r="G4683">
        <v>3587.09</v>
      </c>
      <c r="H4683">
        <v>1255.48</v>
      </c>
      <c r="I4683">
        <v>2206.85</v>
      </c>
      <c r="J4683">
        <v>124.76</v>
      </c>
      <c r="K4683">
        <f>Global_Household_Financial_Dyna[[#This Row],[Total_Household_Income]]-Global_Household_Financial_Dyna[[#This Row],[Estimated_Taxes]]</f>
        <v>2331.61</v>
      </c>
      <c r="L4683" s="1">
        <f>Global_Household_Financial_Dyna[[#This Row],[Monthly_Savings]]/Global_Household_Financial_Dyna[[#This Row],[Net Income]]</f>
        <v>5.3508090975763527E-2</v>
      </c>
      <c r="M4683" s="2">
        <f>Global_Household_Financial_Dyna[[#This Row],[Monthly_Expenses]]/Global_Household_Financial_Dyna[[#This Row],[Net Income]]</f>
        <v>0.94649190902423641</v>
      </c>
      <c r="N4683" t="str">
        <f>IF(Global_Household_Financial_Dyna[[#This Row],[Monthly_Savings]]&lt;0,"High Risk", IF(Global_Household_Financial_Dyna[[#This Row],[Savings Rate%]]&lt;0.1, "Medium", "Safe"))</f>
        <v>Medium</v>
      </c>
      <c r="O4683">
        <f>Global_Household_Financial_Dyna[[#This Row],[Total_Household_Income]]/Global_Household_Financial_Dyna[[#This Row],[Family_Size]]</f>
        <v>1195.6966666666667</v>
      </c>
      <c r="P4683" s="2">
        <f t="shared" si="146"/>
        <v>0.15879799892000862</v>
      </c>
      <c r="Q4683" s="2">
        <f t="shared" si="147"/>
        <v>-0.10528990794424509</v>
      </c>
      <c r="R4683" s="2" t="str">
        <f>IF(Global_Household_Financial_Dyna[[#This Row],[Vs country_Average]]&lt;-0.2, "Underperformer", IF(Global_Household_Financial_Dyna[[#This Row],[Vs country_Average]]&gt;0.2, "Outperformer", "Normal"))</f>
        <v>Normal</v>
      </c>
      <c r="S46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124.76</v>
      </c>
      <c r="T46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124.76</v>
      </c>
      <c r="U46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124.76</v>
      </c>
      <c r="V46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124.76</v>
      </c>
    </row>
    <row r="4684" spans="1:22" x14ac:dyDescent="0.3">
      <c r="A4684">
        <v>4698</v>
      </c>
      <c r="B4684" t="s">
        <v>16</v>
      </c>
      <c r="C4684" t="s">
        <v>17</v>
      </c>
      <c r="D4684">
        <v>8</v>
      </c>
      <c r="E4684">
        <v>1</v>
      </c>
      <c r="F4684">
        <v>2835.37</v>
      </c>
      <c r="G4684">
        <v>2835.37</v>
      </c>
      <c r="H4684">
        <v>992.38</v>
      </c>
      <c r="I4684">
        <v>2690.77</v>
      </c>
      <c r="J4684">
        <v>-847.78</v>
      </c>
      <c r="K4684">
        <f>Global_Household_Financial_Dyna[[#This Row],[Total_Household_Income]]-Global_Household_Financial_Dyna[[#This Row],[Estimated_Taxes]]</f>
        <v>1842.9899999999998</v>
      </c>
      <c r="L4684" s="1">
        <f>Global_Household_Financial_Dyna[[#This Row],[Monthly_Savings]]/Global_Household_Financial_Dyna[[#This Row],[Net Income]]</f>
        <v>-0.46000249594409087</v>
      </c>
      <c r="M4684" s="2">
        <f>Global_Household_Financial_Dyna[[#This Row],[Monthly_Expenses]]/Global_Household_Financial_Dyna[[#This Row],[Net Income]]</f>
        <v>1.4600024959440909</v>
      </c>
      <c r="N4684" t="str">
        <f>IF(Global_Household_Financial_Dyna[[#This Row],[Monthly_Savings]]&lt;0,"High Risk", IF(Global_Household_Financial_Dyna[[#This Row],[Savings Rate%]]&lt;0.1, "Medium", "Safe"))</f>
        <v>High Risk</v>
      </c>
      <c r="O4684">
        <f>Global_Household_Financial_Dyna[[#This Row],[Total_Household_Income]]/Global_Household_Financial_Dyna[[#This Row],[Family_Size]]</f>
        <v>354.42124999999999</v>
      </c>
      <c r="P4684" s="2">
        <f t="shared" si="146"/>
        <v>0.15879799892000862</v>
      </c>
      <c r="Q4684" s="2">
        <f t="shared" si="147"/>
        <v>-0.61880049486409949</v>
      </c>
      <c r="R4684" s="2" t="str">
        <f>IF(Global_Household_Financial_Dyna[[#This Row],[Vs country_Average]]&lt;-0.2, "Underperformer", IF(Global_Household_Financial_Dyna[[#This Row],[Vs country_Average]]&gt;0.2, "Outperformer", "Normal"))</f>
        <v>Underperformer</v>
      </c>
      <c r="S46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-713.24149999999997</v>
      </c>
      <c r="T46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-578.70299999999997</v>
      </c>
      <c r="U46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-444.16450000000003</v>
      </c>
      <c r="V46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-309.62599999999998</v>
      </c>
    </row>
    <row r="4685" spans="1:22" x14ac:dyDescent="0.3">
      <c r="A4685">
        <v>4699</v>
      </c>
      <c r="B4685" t="s">
        <v>18</v>
      </c>
      <c r="C4685" t="s">
        <v>20</v>
      </c>
      <c r="D4685">
        <v>1</v>
      </c>
      <c r="E4685">
        <v>1</v>
      </c>
      <c r="F4685">
        <v>4940.47</v>
      </c>
      <c r="G4685">
        <v>4940.47</v>
      </c>
      <c r="H4685">
        <v>1086.9000000000001</v>
      </c>
      <c r="I4685">
        <v>1602.62</v>
      </c>
      <c r="J4685">
        <v>2250.9499999999998</v>
      </c>
      <c r="K4685">
        <f>Global_Household_Financial_Dyna[[#This Row],[Total_Household_Income]]-Global_Household_Financial_Dyna[[#This Row],[Estimated_Taxes]]</f>
        <v>3853.57</v>
      </c>
      <c r="L4685" s="1">
        <f>Global_Household_Financial_Dyna[[#This Row],[Monthly_Savings]]/Global_Household_Financial_Dyna[[#This Row],[Net Income]]</f>
        <v>0.58412069846921155</v>
      </c>
      <c r="M4685" s="2">
        <f>Global_Household_Financial_Dyna[[#This Row],[Monthly_Expenses]]/Global_Household_Financial_Dyna[[#This Row],[Net Income]]</f>
        <v>0.41587930153078828</v>
      </c>
      <c r="N4685" t="str">
        <f>IF(Global_Household_Financial_Dyna[[#This Row],[Monthly_Savings]]&lt;0,"High Risk", IF(Global_Household_Financial_Dyna[[#This Row],[Savings Rate%]]&lt;0.1, "Medium", "Safe"))</f>
        <v>Safe</v>
      </c>
      <c r="O4685">
        <f>Global_Household_Financial_Dyna[[#This Row],[Total_Household_Income]]/Global_Household_Financial_Dyna[[#This Row],[Family_Size]]</f>
        <v>4940.47</v>
      </c>
      <c r="P4685" s="2">
        <f t="shared" si="146"/>
        <v>0.32336204947805613</v>
      </c>
      <c r="Q4685" s="2">
        <f t="shared" si="147"/>
        <v>0.26075864899115542</v>
      </c>
      <c r="R4685" s="2" t="str">
        <f>IF(Global_Household_Financial_Dyna[[#This Row],[Vs country_Average]]&lt;-0.2, "Underperformer", IF(Global_Household_Financial_Dyna[[#This Row],[Vs country_Average]]&gt;0.2, "Outperformer", "Normal"))</f>
        <v>Outperformer</v>
      </c>
      <c r="S46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2250.9499999999998</v>
      </c>
      <c r="T46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2250.9499999999998</v>
      </c>
      <c r="U46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2250.9499999999998</v>
      </c>
      <c r="V46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2250.9499999999998</v>
      </c>
    </row>
    <row r="4686" spans="1:22" x14ac:dyDescent="0.3">
      <c r="A4686">
        <v>4700</v>
      </c>
      <c r="B4686" t="s">
        <v>12</v>
      </c>
      <c r="C4686" t="s">
        <v>13</v>
      </c>
      <c r="D4686">
        <v>3</v>
      </c>
      <c r="E4686">
        <v>1</v>
      </c>
      <c r="F4686">
        <v>3042.04</v>
      </c>
      <c r="G4686">
        <v>3042.04</v>
      </c>
      <c r="H4686">
        <v>760.51</v>
      </c>
      <c r="I4686">
        <v>2886.89</v>
      </c>
      <c r="J4686">
        <v>-605.37</v>
      </c>
      <c r="K4686">
        <f>Global_Household_Financial_Dyna[[#This Row],[Total_Household_Income]]-Global_Household_Financial_Dyna[[#This Row],[Estimated_Taxes]]</f>
        <v>2281.5299999999997</v>
      </c>
      <c r="L4686" s="1">
        <f>Global_Household_Financial_Dyna[[#This Row],[Monthly_Savings]]/Global_Household_Financial_Dyna[[#This Row],[Net Income]]</f>
        <v>-0.26533510407489713</v>
      </c>
      <c r="M4686" s="2">
        <f>Global_Household_Financial_Dyna[[#This Row],[Monthly_Expenses]]/Global_Household_Financial_Dyna[[#This Row],[Net Income]]</f>
        <v>1.2653307210512246</v>
      </c>
      <c r="N4686" t="str">
        <f>IF(Global_Household_Financial_Dyna[[#This Row],[Monthly_Savings]]&lt;0,"High Risk", IF(Global_Household_Financial_Dyna[[#This Row],[Savings Rate%]]&lt;0.1, "Medium", "Safe"))</f>
        <v>High Risk</v>
      </c>
      <c r="O4686">
        <f>Global_Household_Financial_Dyna[[#This Row],[Total_Household_Income]]/Global_Household_Financial_Dyna[[#This Row],[Family_Size]]</f>
        <v>1014.0133333333333</v>
      </c>
      <c r="P4686" s="2">
        <f t="shared" si="146"/>
        <v>0.30718716818024266</v>
      </c>
      <c r="Q4686" s="2">
        <f t="shared" si="147"/>
        <v>-0.57252227225513974</v>
      </c>
      <c r="R4686" s="2" t="str">
        <f>IF(Global_Household_Financial_Dyna[[#This Row],[Vs country_Average]]&lt;-0.2, "Underperformer", IF(Global_Household_Financial_Dyna[[#This Row],[Vs country_Average]]&gt;0.2, "Outperformer", "Normal"))</f>
        <v>Underperformer</v>
      </c>
      <c r="S46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-461.02549999999997</v>
      </c>
      <c r="T46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-316.68099999999998</v>
      </c>
      <c r="U46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-172.3365</v>
      </c>
      <c r="V46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-27.991999999999962</v>
      </c>
    </row>
    <row r="4687" spans="1:22" x14ac:dyDescent="0.3">
      <c r="A4687">
        <v>4701</v>
      </c>
      <c r="B4687" t="s">
        <v>18</v>
      </c>
      <c r="C4687" t="s">
        <v>19</v>
      </c>
      <c r="D4687">
        <v>8</v>
      </c>
      <c r="E4687">
        <v>3</v>
      </c>
      <c r="F4687">
        <v>3451.73</v>
      </c>
      <c r="G4687">
        <v>7658.65</v>
      </c>
      <c r="H4687">
        <v>1684.9</v>
      </c>
      <c r="I4687">
        <v>3449.36</v>
      </c>
      <c r="J4687">
        <v>2524.39</v>
      </c>
      <c r="K4687">
        <f>Global_Household_Financial_Dyna[[#This Row],[Total_Household_Income]]-Global_Household_Financial_Dyna[[#This Row],[Estimated_Taxes]]</f>
        <v>5973.75</v>
      </c>
      <c r="L4687" s="1">
        <f>Global_Household_Financial_Dyna[[#This Row],[Monthly_Savings]]/Global_Household_Financial_Dyna[[#This Row],[Net Income]]</f>
        <v>0.42258045616237705</v>
      </c>
      <c r="M4687" s="2">
        <f>Global_Household_Financial_Dyna[[#This Row],[Monthly_Expenses]]/Global_Household_Financial_Dyna[[#This Row],[Net Income]]</f>
        <v>0.57741954383762295</v>
      </c>
      <c r="N4687" t="str">
        <f>IF(Global_Household_Financial_Dyna[[#This Row],[Monthly_Savings]]&lt;0,"High Risk", IF(Global_Household_Financial_Dyna[[#This Row],[Savings Rate%]]&lt;0.1, "Medium", "Safe"))</f>
        <v>Safe</v>
      </c>
      <c r="O4687">
        <f>Global_Household_Financial_Dyna[[#This Row],[Total_Household_Income]]/Global_Household_Financial_Dyna[[#This Row],[Family_Size]]</f>
        <v>957.33124999999995</v>
      </c>
      <c r="P4687" s="2">
        <f t="shared" si="146"/>
        <v>0.32336204947805613</v>
      </c>
      <c r="Q4687" s="2">
        <f t="shared" si="147"/>
        <v>9.9218406684320914E-2</v>
      </c>
      <c r="R4687" s="2" t="str">
        <f>IF(Global_Household_Financial_Dyna[[#This Row],[Vs country_Average]]&lt;-0.2, "Underperformer", IF(Global_Household_Financial_Dyna[[#This Row],[Vs country_Average]]&gt;0.2, "Outperformer", "Normal"))</f>
        <v>Normal</v>
      </c>
      <c r="S46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2524.39</v>
      </c>
      <c r="T46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2524.39</v>
      </c>
      <c r="U46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2524.39</v>
      </c>
      <c r="V46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2524.39</v>
      </c>
    </row>
    <row r="4688" spans="1:22" x14ac:dyDescent="0.3">
      <c r="A4688">
        <v>4702</v>
      </c>
      <c r="B4688" t="s">
        <v>18</v>
      </c>
      <c r="C4688" t="s">
        <v>19</v>
      </c>
      <c r="D4688">
        <v>8</v>
      </c>
      <c r="E4688">
        <v>3</v>
      </c>
      <c r="F4688">
        <v>778.22</v>
      </c>
      <c r="G4688">
        <v>1599.6</v>
      </c>
      <c r="H4688">
        <v>351.91</v>
      </c>
      <c r="I4688">
        <v>1518.02</v>
      </c>
      <c r="J4688">
        <v>-270.33</v>
      </c>
      <c r="K4688">
        <f>Global_Household_Financial_Dyna[[#This Row],[Total_Household_Income]]-Global_Household_Financial_Dyna[[#This Row],[Estimated_Taxes]]</f>
        <v>1247.6899999999998</v>
      </c>
      <c r="L4688" s="1">
        <f>Global_Household_Financial_Dyna[[#This Row],[Monthly_Savings]]/Global_Household_Financial_Dyna[[#This Row],[Net Income]]</f>
        <v>-0.21666439580344479</v>
      </c>
      <c r="M4688" s="2">
        <f>Global_Household_Financial_Dyna[[#This Row],[Monthly_Expenses]]/Global_Household_Financial_Dyna[[#This Row],[Net Income]]</f>
        <v>1.2166643958034449</v>
      </c>
      <c r="N4688" t="str">
        <f>IF(Global_Household_Financial_Dyna[[#This Row],[Monthly_Savings]]&lt;0,"High Risk", IF(Global_Household_Financial_Dyna[[#This Row],[Savings Rate%]]&lt;0.1, "Medium", "Safe"))</f>
        <v>High Risk</v>
      </c>
      <c r="O4688">
        <f>Global_Household_Financial_Dyna[[#This Row],[Total_Household_Income]]/Global_Household_Financial_Dyna[[#This Row],[Family_Size]]</f>
        <v>199.95</v>
      </c>
      <c r="P4688" s="2">
        <f t="shared" si="146"/>
        <v>0.32336204947805613</v>
      </c>
      <c r="Q4688" s="2">
        <f t="shared" si="147"/>
        <v>-0.5400264452815009</v>
      </c>
      <c r="R4688" s="2" t="str">
        <f>IF(Global_Household_Financial_Dyna[[#This Row],[Vs country_Average]]&lt;-0.2, "Underperformer", IF(Global_Household_Financial_Dyna[[#This Row],[Vs country_Average]]&gt;0.2, "Outperformer", "Normal"))</f>
        <v>Underperformer</v>
      </c>
      <c r="S46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-194.42899999999997</v>
      </c>
      <c r="T46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-118.52799999999999</v>
      </c>
      <c r="U46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-42.626999999999981</v>
      </c>
      <c r="V46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33.274000000000001</v>
      </c>
    </row>
    <row r="4689" spans="1:22" x14ac:dyDescent="0.3">
      <c r="A4689">
        <v>4703</v>
      </c>
      <c r="B4689" t="s">
        <v>16</v>
      </c>
      <c r="C4689" t="s">
        <v>17</v>
      </c>
      <c r="D4689">
        <v>6</v>
      </c>
      <c r="E4689">
        <v>3</v>
      </c>
      <c r="F4689">
        <v>4783.3100000000004</v>
      </c>
      <c r="G4689">
        <v>10290.69</v>
      </c>
      <c r="H4689">
        <v>4116.28</v>
      </c>
      <c r="I4689">
        <v>4128.5200000000004</v>
      </c>
      <c r="J4689">
        <v>2045.89</v>
      </c>
      <c r="K4689">
        <f>Global_Household_Financial_Dyna[[#This Row],[Total_Household_Income]]-Global_Household_Financial_Dyna[[#This Row],[Estimated_Taxes]]</f>
        <v>6174.4100000000008</v>
      </c>
      <c r="L4689" s="1">
        <f>Global_Household_Financial_Dyna[[#This Row],[Monthly_Savings]]/Global_Household_Financial_Dyna[[#This Row],[Net Income]]</f>
        <v>0.33134987796404836</v>
      </c>
      <c r="M4689" s="2">
        <f>Global_Household_Financial_Dyna[[#This Row],[Monthly_Expenses]]/Global_Household_Financial_Dyna[[#This Row],[Net Income]]</f>
        <v>0.66865012203595164</v>
      </c>
      <c r="N4689" t="str">
        <f>IF(Global_Household_Financial_Dyna[[#This Row],[Monthly_Savings]]&lt;0,"High Risk", IF(Global_Household_Financial_Dyna[[#This Row],[Savings Rate%]]&lt;0.1, "Medium", "Safe"))</f>
        <v>Safe</v>
      </c>
      <c r="O4689">
        <f>Global_Household_Financial_Dyna[[#This Row],[Total_Household_Income]]/Global_Household_Financial_Dyna[[#This Row],[Family_Size]]</f>
        <v>1715.115</v>
      </c>
      <c r="P4689" s="2">
        <f t="shared" si="146"/>
        <v>0.15879799892000862</v>
      </c>
      <c r="Q4689" s="2">
        <f t="shared" si="147"/>
        <v>0.17255187904403974</v>
      </c>
      <c r="R4689" s="2" t="str">
        <f>IF(Global_Household_Financial_Dyna[[#This Row],[Vs country_Average]]&lt;-0.2, "Underperformer", IF(Global_Household_Financial_Dyna[[#This Row],[Vs country_Average]]&gt;0.2, "Outperformer", "Normal"))</f>
        <v>Normal</v>
      </c>
      <c r="S46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2045.89</v>
      </c>
      <c r="T46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2045.89</v>
      </c>
      <c r="U46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2045.89</v>
      </c>
      <c r="V46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2045.89</v>
      </c>
    </row>
    <row r="4690" spans="1:22" x14ac:dyDescent="0.3">
      <c r="A4690">
        <v>4704</v>
      </c>
      <c r="B4690" t="s">
        <v>16</v>
      </c>
      <c r="C4690" t="s">
        <v>21</v>
      </c>
      <c r="D4690">
        <v>4</v>
      </c>
      <c r="E4690">
        <v>3</v>
      </c>
      <c r="F4690">
        <v>3105.98</v>
      </c>
      <c r="G4690">
        <v>6149.63</v>
      </c>
      <c r="H4690">
        <v>2152.37</v>
      </c>
      <c r="I4690">
        <v>3765.3</v>
      </c>
      <c r="J4690">
        <v>231.96</v>
      </c>
      <c r="K4690">
        <f>Global_Household_Financial_Dyna[[#This Row],[Total_Household_Income]]-Global_Household_Financial_Dyna[[#This Row],[Estimated_Taxes]]</f>
        <v>3997.26</v>
      </c>
      <c r="L4690" s="1">
        <f>Global_Household_Financial_Dyna[[#This Row],[Monthly_Savings]]/Global_Household_Financial_Dyna[[#This Row],[Net Income]]</f>
        <v>5.802975037900962E-2</v>
      </c>
      <c r="M4690" s="2">
        <f>Global_Household_Financial_Dyna[[#This Row],[Monthly_Expenses]]/Global_Household_Financial_Dyna[[#This Row],[Net Income]]</f>
        <v>0.94197024962099041</v>
      </c>
      <c r="N4690" t="str">
        <f>IF(Global_Household_Financial_Dyna[[#This Row],[Monthly_Savings]]&lt;0,"High Risk", IF(Global_Household_Financial_Dyna[[#This Row],[Savings Rate%]]&lt;0.1, "Medium", "Safe"))</f>
        <v>Medium</v>
      </c>
      <c r="O4690">
        <f>Global_Household_Financial_Dyna[[#This Row],[Total_Household_Income]]/Global_Household_Financial_Dyna[[#This Row],[Family_Size]]</f>
        <v>1537.4075</v>
      </c>
      <c r="P4690" s="2">
        <f t="shared" si="146"/>
        <v>0.15879799892000862</v>
      </c>
      <c r="Q4690" s="2">
        <f t="shared" si="147"/>
        <v>-0.100768248540999</v>
      </c>
      <c r="R4690" s="2" t="str">
        <f>IF(Global_Household_Financial_Dyna[[#This Row],[Vs country_Average]]&lt;-0.2, "Underperformer", IF(Global_Household_Financial_Dyna[[#This Row],[Vs country_Average]]&gt;0.2, "Outperformer", "Normal"))</f>
        <v>Normal</v>
      </c>
      <c r="S46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231.96</v>
      </c>
      <c r="T46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231.96</v>
      </c>
      <c r="U46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231.96</v>
      </c>
      <c r="V46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231.96</v>
      </c>
    </row>
    <row r="4691" spans="1:22" x14ac:dyDescent="0.3">
      <c r="A4691">
        <v>4705</v>
      </c>
      <c r="B4691" t="s">
        <v>10</v>
      </c>
      <c r="C4691" t="s">
        <v>22</v>
      </c>
      <c r="D4691">
        <v>3</v>
      </c>
      <c r="E4691">
        <v>3</v>
      </c>
      <c r="F4691">
        <v>833.6</v>
      </c>
      <c r="G4691">
        <v>1721.54</v>
      </c>
      <c r="H4691">
        <v>172.15</v>
      </c>
      <c r="I4691">
        <v>574.67999999999995</v>
      </c>
      <c r="J4691">
        <v>974.71</v>
      </c>
      <c r="K4691">
        <f>Global_Household_Financial_Dyna[[#This Row],[Total_Household_Income]]-Global_Household_Financial_Dyna[[#This Row],[Estimated_Taxes]]</f>
        <v>1549.3899999999999</v>
      </c>
      <c r="L4691" s="1">
        <f>Global_Household_Financial_Dyna[[#This Row],[Monthly_Savings]]/Global_Household_Financial_Dyna[[#This Row],[Net Income]]</f>
        <v>0.62909273972337509</v>
      </c>
      <c r="M4691" s="2">
        <f>Global_Household_Financial_Dyna[[#This Row],[Monthly_Expenses]]/Global_Household_Financial_Dyna[[#This Row],[Net Income]]</f>
        <v>0.37090726027662502</v>
      </c>
      <c r="N4691" t="str">
        <f>IF(Global_Household_Financial_Dyna[[#This Row],[Monthly_Savings]]&lt;0,"High Risk", IF(Global_Household_Financial_Dyna[[#This Row],[Savings Rate%]]&lt;0.1, "Medium", "Safe"))</f>
        <v>Safe</v>
      </c>
      <c r="O4691">
        <f>Global_Household_Financial_Dyna[[#This Row],[Total_Household_Income]]/Global_Household_Financial_Dyna[[#This Row],[Family_Size]]</f>
        <v>573.84666666666669</v>
      </c>
      <c r="P4691" s="2">
        <f t="shared" si="146"/>
        <v>0.42077341556833553</v>
      </c>
      <c r="Q4691" s="2">
        <f t="shared" si="147"/>
        <v>0.20831932415503956</v>
      </c>
      <c r="R4691" s="2" t="str">
        <f>IF(Global_Household_Financial_Dyna[[#This Row],[Vs country_Average]]&lt;-0.2, "Underperformer", IF(Global_Household_Financial_Dyna[[#This Row],[Vs country_Average]]&gt;0.2, "Outperformer", "Normal"))</f>
        <v>Outperformer</v>
      </c>
      <c r="S46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974.71</v>
      </c>
      <c r="T46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974.71</v>
      </c>
      <c r="U46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974.71</v>
      </c>
      <c r="V46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974.71</v>
      </c>
    </row>
    <row r="4692" spans="1:22" x14ac:dyDescent="0.3">
      <c r="A4692">
        <v>4706</v>
      </c>
      <c r="B4692" t="s">
        <v>10</v>
      </c>
      <c r="C4692" t="s">
        <v>11</v>
      </c>
      <c r="D4692">
        <v>3</v>
      </c>
      <c r="E4692">
        <v>1</v>
      </c>
      <c r="F4692">
        <v>892.86</v>
      </c>
      <c r="G4692">
        <v>892.86</v>
      </c>
      <c r="H4692">
        <v>89.29</v>
      </c>
      <c r="I4692">
        <v>583.08000000000004</v>
      </c>
      <c r="J4692">
        <v>220.5</v>
      </c>
      <c r="K4692">
        <f>Global_Household_Financial_Dyna[[#This Row],[Total_Household_Income]]-Global_Household_Financial_Dyna[[#This Row],[Estimated_Taxes]]</f>
        <v>803.57</v>
      </c>
      <c r="L4692" s="1">
        <f>Global_Household_Financial_Dyna[[#This Row],[Monthly_Savings]]/Global_Household_Financial_Dyna[[#This Row],[Net Income]]</f>
        <v>0.27440048782308946</v>
      </c>
      <c r="M4692" s="2">
        <f>Global_Household_Financial_Dyna[[#This Row],[Monthly_Expenses]]/Global_Household_Financial_Dyna[[#This Row],[Net Income]]</f>
        <v>0.72561195664347844</v>
      </c>
      <c r="N4692" t="str">
        <f>IF(Global_Household_Financial_Dyna[[#This Row],[Monthly_Savings]]&lt;0,"High Risk", IF(Global_Household_Financial_Dyna[[#This Row],[Savings Rate%]]&lt;0.1, "Medium", "Safe"))</f>
        <v>Safe</v>
      </c>
      <c r="O4692">
        <f>Global_Household_Financial_Dyna[[#This Row],[Total_Household_Income]]/Global_Household_Financial_Dyna[[#This Row],[Family_Size]]</f>
        <v>297.62</v>
      </c>
      <c r="P4692" s="2">
        <f t="shared" si="146"/>
        <v>0.42077341556833553</v>
      </c>
      <c r="Q4692" s="2">
        <f t="shared" si="147"/>
        <v>-0.14637292774524607</v>
      </c>
      <c r="R4692" s="2" t="str">
        <f>IF(Global_Household_Financial_Dyna[[#This Row],[Vs country_Average]]&lt;-0.2, "Underperformer", IF(Global_Household_Financial_Dyna[[#This Row],[Vs country_Average]]&gt;0.2, "Outperformer", "Normal"))</f>
        <v>Normal</v>
      </c>
      <c r="S46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220.5</v>
      </c>
      <c r="T46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220.5</v>
      </c>
      <c r="U46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220.5</v>
      </c>
      <c r="V46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220.5</v>
      </c>
    </row>
    <row r="4693" spans="1:22" x14ac:dyDescent="0.3">
      <c r="A4693">
        <v>4707</v>
      </c>
      <c r="B4693" t="s">
        <v>14</v>
      </c>
      <c r="C4693" t="s">
        <v>15</v>
      </c>
      <c r="D4693">
        <v>8</v>
      </c>
      <c r="E4693">
        <v>1</v>
      </c>
      <c r="F4693">
        <v>2174.3000000000002</v>
      </c>
      <c r="G4693">
        <v>2174.3000000000002</v>
      </c>
      <c r="H4693">
        <v>326.14</v>
      </c>
      <c r="I4693">
        <v>2063.41</v>
      </c>
      <c r="J4693">
        <v>-215.26</v>
      </c>
      <c r="K4693">
        <f>Global_Household_Financial_Dyna[[#This Row],[Total_Household_Income]]-Global_Household_Financial_Dyna[[#This Row],[Estimated_Taxes]]</f>
        <v>1848.1600000000003</v>
      </c>
      <c r="L4693" s="1">
        <f>Global_Household_Financial_Dyna[[#This Row],[Monthly_Savings]]/Global_Household_Financial_Dyna[[#This Row],[Net Income]]</f>
        <v>-0.11647259977491124</v>
      </c>
      <c r="M4693" s="2">
        <f>Global_Household_Financial_Dyna[[#This Row],[Monthly_Expenses]]/Global_Household_Financial_Dyna[[#This Row],[Net Income]]</f>
        <v>1.116467188987966</v>
      </c>
      <c r="N4693" t="str">
        <f>IF(Global_Household_Financial_Dyna[[#This Row],[Monthly_Savings]]&lt;0,"High Risk", IF(Global_Household_Financial_Dyna[[#This Row],[Savings Rate%]]&lt;0.1, "Medium", "Safe"))</f>
        <v>High Risk</v>
      </c>
      <c r="O4693">
        <f>Global_Household_Financial_Dyna[[#This Row],[Total_Household_Income]]/Global_Household_Financial_Dyna[[#This Row],[Family_Size]]</f>
        <v>271.78750000000002</v>
      </c>
      <c r="P4693" s="2">
        <f t="shared" si="146"/>
        <v>0.39788995363055785</v>
      </c>
      <c r="Q4693" s="2">
        <f t="shared" si="147"/>
        <v>-0.5143625534054691</v>
      </c>
      <c r="R4693" s="2" t="str">
        <f>IF(Global_Household_Financial_Dyna[[#This Row],[Vs country_Average]]&lt;-0.2, "Underperformer", IF(Global_Household_Financial_Dyna[[#This Row],[Vs country_Average]]&gt;0.2, "Outperformer", "Normal"))</f>
        <v>Underperformer</v>
      </c>
      <c r="S46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-112.08949999999999</v>
      </c>
      <c r="T46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-8.9190000000000111</v>
      </c>
      <c r="U46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94.251499999999965</v>
      </c>
      <c r="V46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197.42199999999997</v>
      </c>
    </row>
    <row r="4694" spans="1:22" x14ac:dyDescent="0.3">
      <c r="A4694">
        <v>4708</v>
      </c>
      <c r="B4694" t="s">
        <v>18</v>
      </c>
      <c r="C4694" t="s">
        <v>19</v>
      </c>
      <c r="D4694">
        <v>7</v>
      </c>
      <c r="E4694">
        <v>3</v>
      </c>
      <c r="F4694">
        <v>2629.14</v>
      </c>
      <c r="G4694">
        <v>5642.13</v>
      </c>
      <c r="H4694">
        <v>1241.27</v>
      </c>
      <c r="I4694">
        <v>4962.0200000000004</v>
      </c>
      <c r="J4694">
        <v>-561.16</v>
      </c>
      <c r="K4694">
        <f>Global_Household_Financial_Dyna[[#This Row],[Total_Household_Income]]-Global_Household_Financial_Dyna[[#This Row],[Estimated_Taxes]]</f>
        <v>4400.8600000000006</v>
      </c>
      <c r="L4694" s="1">
        <f>Global_Household_Financial_Dyna[[#This Row],[Monthly_Savings]]/Global_Household_Financial_Dyna[[#This Row],[Net Income]]</f>
        <v>-0.12751144094563333</v>
      </c>
      <c r="M4694" s="2">
        <f>Global_Household_Financial_Dyna[[#This Row],[Monthly_Expenses]]/Global_Household_Financial_Dyna[[#This Row],[Net Income]]</f>
        <v>1.1275114409456333</v>
      </c>
      <c r="N4694" t="str">
        <f>IF(Global_Household_Financial_Dyna[[#This Row],[Monthly_Savings]]&lt;0,"High Risk", IF(Global_Household_Financial_Dyna[[#This Row],[Savings Rate%]]&lt;0.1, "Medium", "Safe"))</f>
        <v>High Risk</v>
      </c>
      <c r="O4694">
        <f>Global_Household_Financial_Dyna[[#This Row],[Total_Household_Income]]/Global_Household_Financial_Dyna[[#This Row],[Family_Size]]</f>
        <v>806.01857142857148</v>
      </c>
      <c r="P4694" s="2">
        <f t="shared" si="146"/>
        <v>0.32336204947805613</v>
      </c>
      <c r="Q4694" s="2">
        <f t="shared" si="147"/>
        <v>-0.45087349042368946</v>
      </c>
      <c r="R4694" s="2" t="str">
        <f>IF(Global_Household_Financial_Dyna[[#This Row],[Vs country_Average]]&lt;-0.2, "Underperformer", IF(Global_Household_Financial_Dyna[[#This Row],[Vs country_Average]]&gt;0.2, "Outperformer", "Normal"))</f>
        <v>Underperformer</v>
      </c>
      <c r="S46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-313.05899999999997</v>
      </c>
      <c r="T46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-64.957999999999913</v>
      </c>
      <c r="U46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183.14300000000003</v>
      </c>
      <c r="V46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431.24400000000014</v>
      </c>
    </row>
    <row r="4695" spans="1:22" x14ac:dyDescent="0.3">
      <c r="A4695">
        <v>4709</v>
      </c>
      <c r="B4695" t="s">
        <v>14</v>
      </c>
      <c r="C4695" t="s">
        <v>15</v>
      </c>
      <c r="D4695">
        <v>4</v>
      </c>
      <c r="E4695">
        <v>3</v>
      </c>
      <c r="F4695">
        <v>985.43</v>
      </c>
      <c r="G4695">
        <v>2207.96</v>
      </c>
      <c r="H4695">
        <v>331.19</v>
      </c>
      <c r="I4695">
        <v>941.84</v>
      </c>
      <c r="J4695">
        <v>934.93</v>
      </c>
      <c r="K4695">
        <f>Global_Household_Financial_Dyna[[#This Row],[Total_Household_Income]]-Global_Household_Financial_Dyna[[#This Row],[Estimated_Taxes]]</f>
        <v>1876.77</v>
      </c>
      <c r="L4695" s="1">
        <f>Global_Household_Financial_Dyna[[#This Row],[Monthly_Savings]]/Global_Household_Financial_Dyna[[#This Row],[Net Income]]</f>
        <v>0.49815907117014868</v>
      </c>
      <c r="M4695" s="2">
        <f>Global_Household_Financial_Dyna[[#This Row],[Monthly_Expenses]]/Global_Household_Financial_Dyna[[#This Row],[Net Income]]</f>
        <v>0.50184092882985132</v>
      </c>
      <c r="N4695" t="str">
        <f>IF(Global_Household_Financial_Dyna[[#This Row],[Monthly_Savings]]&lt;0,"High Risk", IF(Global_Household_Financial_Dyna[[#This Row],[Savings Rate%]]&lt;0.1, "Medium", "Safe"))</f>
        <v>Safe</v>
      </c>
      <c r="O4695">
        <f>Global_Household_Financial_Dyna[[#This Row],[Total_Household_Income]]/Global_Household_Financial_Dyna[[#This Row],[Family_Size]]</f>
        <v>551.99</v>
      </c>
      <c r="P4695" s="2">
        <f t="shared" si="146"/>
        <v>0.39788995363055785</v>
      </c>
      <c r="Q4695" s="2">
        <f t="shared" si="147"/>
        <v>0.10026911753959084</v>
      </c>
      <c r="R4695" s="2" t="str">
        <f>IF(Global_Household_Financial_Dyna[[#This Row],[Vs country_Average]]&lt;-0.2, "Underperformer", IF(Global_Household_Financial_Dyna[[#This Row],[Vs country_Average]]&gt;0.2, "Outperformer", "Normal"))</f>
        <v>Normal</v>
      </c>
      <c r="S46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934.93</v>
      </c>
      <c r="T46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934.93</v>
      </c>
      <c r="U46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934.93</v>
      </c>
      <c r="V46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934.93</v>
      </c>
    </row>
    <row r="4696" spans="1:22" x14ac:dyDescent="0.3">
      <c r="A4696">
        <v>4710</v>
      </c>
      <c r="B4696" t="s">
        <v>16</v>
      </c>
      <c r="C4696" t="s">
        <v>21</v>
      </c>
      <c r="D4696">
        <v>7</v>
      </c>
      <c r="E4696">
        <v>3</v>
      </c>
      <c r="F4696">
        <v>3842.32</v>
      </c>
      <c r="G4696">
        <v>8715.7900000000009</v>
      </c>
      <c r="H4696">
        <v>3486.32</v>
      </c>
      <c r="I4696">
        <v>4106.0600000000004</v>
      </c>
      <c r="J4696">
        <v>1123.4100000000001</v>
      </c>
      <c r="K4696">
        <f>Global_Household_Financial_Dyna[[#This Row],[Total_Household_Income]]-Global_Household_Financial_Dyna[[#This Row],[Estimated_Taxes]]</f>
        <v>5229.4700000000012</v>
      </c>
      <c r="L4696" s="1">
        <f>Global_Household_Financial_Dyna[[#This Row],[Monthly_Savings]]/Global_Household_Financial_Dyna[[#This Row],[Net Income]]</f>
        <v>0.21482291704513073</v>
      </c>
      <c r="M4696" s="2">
        <f>Global_Household_Financial_Dyna[[#This Row],[Monthly_Expenses]]/Global_Household_Financial_Dyna[[#This Row],[Net Income]]</f>
        <v>0.7851770829548691</v>
      </c>
      <c r="N4696" t="str">
        <f>IF(Global_Household_Financial_Dyna[[#This Row],[Monthly_Savings]]&lt;0,"High Risk", IF(Global_Household_Financial_Dyna[[#This Row],[Savings Rate%]]&lt;0.1, "Medium", "Safe"))</f>
        <v>Safe</v>
      </c>
      <c r="O4696">
        <f>Global_Household_Financial_Dyna[[#This Row],[Total_Household_Income]]/Global_Household_Financial_Dyna[[#This Row],[Family_Size]]</f>
        <v>1245.1128571428574</v>
      </c>
      <c r="P4696" s="2">
        <f t="shared" si="146"/>
        <v>0.15879799892000862</v>
      </c>
      <c r="Q4696" s="2">
        <f t="shared" si="147"/>
        <v>5.6024918125122114E-2</v>
      </c>
      <c r="R4696" s="2" t="str">
        <f>IF(Global_Household_Financial_Dyna[[#This Row],[Vs country_Average]]&lt;-0.2, "Underperformer", IF(Global_Household_Financial_Dyna[[#This Row],[Vs country_Average]]&gt;0.2, "Outperformer", "Normal"))</f>
        <v>Normal</v>
      </c>
      <c r="S46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1123.4100000000001</v>
      </c>
      <c r="T46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1123.4100000000001</v>
      </c>
      <c r="U46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1123.4100000000001</v>
      </c>
      <c r="V46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1123.4100000000001</v>
      </c>
    </row>
    <row r="4697" spans="1:22" x14ac:dyDescent="0.3">
      <c r="A4697">
        <v>4711</v>
      </c>
      <c r="B4697" t="s">
        <v>10</v>
      </c>
      <c r="C4697" t="s">
        <v>22</v>
      </c>
      <c r="D4697">
        <v>2</v>
      </c>
      <c r="E4697">
        <v>1</v>
      </c>
      <c r="F4697">
        <v>1274.53</v>
      </c>
      <c r="G4697">
        <v>1274.53</v>
      </c>
      <c r="H4697">
        <v>127.45</v>
      </c>
      <c r="I4697">
        <v>340.38</v>
      </c>
      <c r="J4697">
        <v>806.7</v>
      </c>
      <c r="K4697">
        <f>Global_Household_Financial_Dyna[[#This Row],[Total_Household_Income]]-Global_Household_Financial_Dyna[[#This Row],[Estimated_Taxes]]</f>
        <v>1147.08</v>
      </c>
      <c r="L4697" s="1">
        <f>Global_Household_Financial_Dyna[[#This Row],[Monthly_Savings]]/Global_Household_Financial_Dyna[[#This Row],[Net Income]]</f>
        <v>0.703263939742651</v>
      </c>
      <c r="M4697" s="2">
        <f>Global_Household_Financial_Dyna[[#This Row],[Monthly_Expenses]]/Global_Household_Financial_Dyna[[#This Row],[Net Income]]</f>
        <v>0.29673606025734911</v>
      </c>
      <c r="N4697" t="str">
        <f>IF(Global_Household_Financial_Dyna[[#This Row],[Monthly_Savings]]&lt;0,"High Risk", IF(Global_Household_Financial_Dyna[[#This Row],[Savings Rate%]]&lt;0.1, "Medium", "Safe"))</f>
        <v>Safe</v>
      </c>
      <c r="O4697">
        <f>Global_Household_Financial_Dyna[[#This Row],[Total_Household_Income]]/Global_Household_Financial_Dyna[[#This Row],[Family_Size]]</f>
        <v>637.26499999999999</v>
      </c>
      <c r="P4697" s="2">
        <f t="shared" si="146"/>
        <v>0.42077341556833553</v>
      </c>
      <c r="Q4697" s="2">
        <f t="shared" si="147"/>
        <v>0.28249052417431547</v>
      </c>
      <c r="R4697" s="2" t="str">
        <f>IF(Global_Household_Financial_Dyna[[#This Row],[Vs country_Average]]&lt;-0.2, "Underperformer", IF(Global_Household_Financial_Dyna[[#This Row],[Vs country_Average]]&gt;0.2, "Outperformer", "Normal"))</f>
        <v>Outperformer</v>
      </c>
      <c r="S46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806.7</v>
      </c>
      <c r="T46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806.7</v>
      </c>
      <c r="U46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806.7</v>
      </c>
      <c r="V46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806.7</v>
      </c>
    </row>
    <row r="4698" spans="1:22" x14ac:dyDescent="0.3">
      <c r="A4698">
        <v>4712</v>
      </c>
      <c r="B4698" t="s">
        <v>10</v>
      </c>
      <c r="C4698" t="s">
        <v>22</v>
      </c>
      <c r="D4698">
        <v>5</v>
      </c>
      <c r="E4698">
        <v>1</v>
      </c>
      <c r="F4698">
        <v>1310.3</v>
      </c>
      <c r="G4698">
        <v>1310.3</v>
      </c>
      <c r="H4698">
        <v>131.03</v>
      </c>
      <c r="I4698">
        <v>747.27</v>
      </c>
      <c r="J4698">
        <v>432</v>
      </c>
      <c r="K4698">
        <f>Global_Household_Financial_Dyna[[#This Row],[Total_Household_Income]]-Global_Household_Financial_Dyna[[#This Row],[Estimated_Taxes]]</f>
        <v>1179.27</v>
      </c>
      <c r="L4698" s="1">
        <f>Global_Household_Financial_Dyna[[#This Row],[Monthly_Savings]]/Global_Household_Financial_Dyna[[#This Row],[Net Income]]</f>
        <v>0.36632832175837593</v>
      </c>
      <c r="M4698" s="2">
        <f>Global_Household_Financial_Dyna[[#This Row],[Monthly_Expenses]]/Global_Household_Financial_Dyna[[#This Row],[Net Income]]</f>
        <v>0.63367167824162407</v>
      </c>
      <c r="N4698" t="str">
        <f>IF(Global_Household_Financial_Dyna[[#This Row],[Monthly_Savings]]&lt;0,"High Risk", IF(Global_Household_Financial_Dyna[[#This Row],[Savings Rate%]]&lt;0.1, "Medium", "Safe"))</f>
        <v>Safe</v>
      </c>
      <c r="O4698">
        <f>Global_Household_Financial_Dyna[[#This Row],[Total_Household_Income]]/Global_Household_Financial_Dyna[[#This Row],[Family_Size]]</f>
        <v>262.06</v>
      </c>
      <c r="P4698" s="2">
        <f t="shared" si="146"/>
        <v>0.42077341556833553</v>
      </c>
      <c r="Q4698" s="2">
        <f t="shared" si="147"/>
        <v>-5.4445093809959599E-2</v>
      </c>
      <c r="R4698" s="2" t="str">
        <f>IF(Global_Household_Financial_Dyna[[#This Row],[Vs country_Average]]&lt;-0.2, "Underperformer", IF(Global_Household_Financial_Dyna[[#This Row],[Vs country_Average]]&gt;0.2, "Outperformer", "Normal"))</f>
        <v>Normal</v>
      </c>
      <c r="S46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432</v>
      </c>
      <c r="T46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432</v>
      </c>
      <c r="U46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432</v>
      </c>
      <c r="V46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432</v>
      </c>
    </row>
    <row r="4699" spans="1:22" x14ac:dyDescent="0.3">
      <c r="A4699">
        <v>4713</v>
      </c>
      <c r="B4699" t="s">
        <v>10</v>
      </c>
      <c r="C4699" t="s">
        <v>11</v>
      </c>
      <c r="D4699">
        <v>6</v>
      </c>
      <c r="E4699">
        <v>3</v>
      </c>
      <c r="F4699">
        <v>1213.94</v>
      </c>
      <c r="G4699">
        <v>2614.42</v>
      </c>
      <c r="H4699">
        <v>261.44</v>
      </c>
      <c r="I4699">
        <v>606.69000000000005</v>
      </c>
      <c r="J4699">
        <v>1746.29</v>
      </c>
      <c r="K4699">
        <f>Global_Household_Financial_Dyna[[#This Row],[Total_Household_Income]]-Global_Household_Financial_Dyna[[#This Row],[Estimated_Taxes]]</f>
        <v>2352.98</v>
      </c>
      <c r="L4699" s="1">
        <f>Global_Household_Financial_Dyna[[#This Row],[Monthly_Savings]]/Global_Household_Financial_Dyna[[#This Row],[Net Income]]</f>
        <v>0.74216100434342835</v>
      </c>
      <c r="M4699" s="2">
        <f>Global_Household_Financial_Dyna[[#This Row],[Monthly_Expenses]]/Global_Household_Financial_Dyna[[#This Row],[Net Income]]</f>
        <v>0.2578389956565717</v>
      </c>
      <c r="N4699" t="str">
        <f>IF(Global_Household_Financial_Dyna[[#This Row],[Monthly_Savings]]&lt;0,"High Risk", IF(Global_Household_Financial_Dyna[[#This Row],[Savings Rate%]]&lt;0.1, "Medium", "Safe"))</f>
        <v>Safe</v>
      </c>
      <c r="O4699">
        <f>Global_Household_Financial_Dyna[[#This Row],[Total_Household_Income]]/Global_Household_Financial_Dyna[[#This Row],[Family_Size]]</f>
        <v>435.73666666666668</v>
      </c>
      <c r="P4699" s="2">
        <f t="shared" si="146"/>
        <v>0.42077341556833553</v>
      </c>
      <c r="Q4699" s="2">
        <f t="shared" si="147"/>
        <v>0.32138758877509283</v>
      </c>
      <c r="R4699" s="2" t="str">
        <f>IF(Global_Household_Financial_Dyna[[#This Row],[Vs country_Average]]&lt;-0.2, "Underperformer", IF(Global_Household_Financial_Dyna[[#This Row],[Vs country_Average]]&gt;0.2, "Outperformer", "Normal"))</f>
        <v>Outperformer</v>
      </c>
      <c r="S46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1746.29</v>
      </c>
      <c r="T46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1746.29</v>
      </c>
      <c r="U46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1746.29</v>
      </c>
      <c r="V46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1746.29</v>
      </c>
    </row>
    <row r="4700" spans="1:22" x14ac:dyDescent="0.3">
      <c r="A4700">
        <v>4714</v>
      </c>
      <c r="B4700" t="s">
        <v>14</v>
      </c>
      <c r="C4700" t="s">
        <v>15</v>
      </c>
      <c r="D4700">
        <v>6</v>
      </c>
      <c r="E4700">
        <v>3</v>
      </c>
      <c r="F4700">
        <v>1197.96</v>
      </c>
      <c r="G4700">
        <v>2884.84</v>
      </c>
      <c r="H4700">
        <v>432.73</v>
      </c>
      <c r="I4700">
        <v>1236.7</v>
      </c>
      <c r="J4700">
        <v>1215.42</v>
      </c>
      <c r="K4700">
        <f>Global_Household_Financial_Dyna[[#This Row],[Total_Household_Income]]-Global_Household_Financial_Dyna[[#This Row],[Estimated_Taxes]]</f>
        <v>2452.11</v>
      </c>
      <c r="L4700" s="1">
        <f>Global_Household_Financial_Dyna[[#This Row],[Monthly_Savings]]/Global_Household_Financial_Dyna[[#This Row],[Net Income]]</f>
        <v>0.49566291887394937</v>
      </c>
      <c r="M4700" s="2">
        <f>Global_Household_Financial_Dyna[[#This Row],[Monthly_Expenses]]/Global_Household_Financial_Dyna[[#This Row],[Net Income]]</f>
        <v>0.50434115924652645</v>
      </c>
      <c r="N4700" t="str">
        <f>IF(Global_Household_Financial_Dyna[[#This Row],[Monthly_Savings]]&lt;0,"High Risk", IF(Global_Household_Financial_Dyna[[#This Row],[Savings Rate%]]&lt;0.1, "Medium", "Safe"))</f>
        <v>Safe</v>
      </c>
      <c r="O4700">
        <f>Global_Household_Financial_Dyna[[#This Row],[Total_Household_Income]]/Global_Household_Financial_Dyna[[#This Row],[Family_Size]]</f>
        <v>480.80666666666667</v>
      </c>
      <c r="P4700" s="2">
        <f t="shared" si="146"/>
        <v>0.39788995363055785</v>
      </c>
      <c r="Q4700" s="2">
        <f t="shared" si="147"/>
        <v>9.7772965243391519E-2</v>
      </c>
      <c r="R4700" s="2" t="str">
        <f>IF(Global_Household_Financial_Dyna[[#This Row],[Vs country_Average]]&lt;-0.2, "Underperformer", IF(Global_Household_Financial_Dyna[[#This Row],[Vs country_Average]]&gt;0.2, "Outperformer", "Normal"))</f>
        <v>Normal</v>
      </c>
      <c r="S47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1215.42</v>
      </c>
      <c r="T47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1215.42</v>
      </c>
      <c r="U47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1215.42</v>
      </c>
      <c r="V47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1215.42</v>
      </c>
    </row>
    <row r="4701" spans="1:22" x14ac:dyDescent="0.3">
      <c r="A4701">
        <v>4715</v>
      </c>
      <c r="B4701" t="s">
        <v>16</v>
      </c>
      <c r="C4701" t="s">
        <v>17</v>
      </c>
      <c r="D4701">
        <v>1</v>
      </c>
      <c r="E4701">
        <v>1</v>
      </c>
      <c r="F4701">
        <v>5278.02</v>
      </c>
      <c r="G4701">
        <v>5278.02</v>
      </c>
      <c r="H4701">
        <v>1847.31</v>
      </c>
      <c r="I4701">
        <v>2044.16</v>
      </c>
      <c r="J4701">
        <v>1386.55</v>
      </c>
      <c r="K4701">
        <f>Global_Household_Financial_Dyna[[#This Row],[Total_Household_Income]]-Global_Household_Financial_Dyna[[#This Row],[Estimated_Taxes]]</f>
        <v>3430.7100000000005</v>
      </c>
      <c r="L4701" s="1">
        <f>Global_Household_Financial_Dyna[[#This Row],[Monthly_Savings]]/Global_Household_Financial_Dyna[[#This Row],[Net Income]]</f>
        <v>0.40415832291274978</v>
      </c>
      <c r="M4701" s="2">
        <f>Global_Household_Financial_Dyna[[#This Row],[Monthly_Expenses]]/Global_Household_Financial_Dyna[[#This Row],[Net Income]]</f>
        <v>0.59584167708725011</v>
      </c>
      <c r="N4701" t="str">
        <f>IF(Global_Household_Financial_Dyna[[#This Row],[Monthly_Savings]]&lt;0,"High Risk", IF(Global_Household_Financial_Dyna[[#This Row],[Savings Rate%]]&lt;0.1, "Medium", "Safe"))</f>
        <v>Safe</v>
      </c>
      <c r="O4701">
        <f>Global_Household_Financial_Dyna[[#This Row],[Total_Household_Income]]/Global_Household_Financial_Dyna[[#This Row],[Family_Size]]</f>
        <v>5278.02</v>
      </c>
      <c r="P4701" s="2">
        <f t="shared" si="146"/>
        <v>0.15879799892000862</v>
      </c>
      <c r="Q4701" s="2">
        <f t="shared" si="147"/>
        <v>0.24536032399274116</v>
      </c>
      <c r="R4701" s="2" t="str">
        <f>IF(Global_Household_Financial_Dyna[[#This Row],[Vs country_Average]]&lt;-0.2, "Underperformer", IF(Global_Household_Financial_Dyna[[#This Row],[Vs country_Average]]&gt;0.2, "Outperformer", "Normal"))</f>
        <v>Outperformer</v>
      </c>
      <c r="S47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1386.55</v>
      </c>
      <c r="T47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1386.55</v>
      </c>
      <c r="U47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1386.55</v>
      </c>
      <c r="V47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1386.55</v>
      </c>
    </row>
    <row r="4702" spans="1:22" x14ac:dyDescent="0.3">
      <c r="A4702">
        <v>4716</v>
      </c>
      <c r="B4702" t="s">
        <v>10</v>
      </c>
      <c r="C4702" t="s">
        <v>22</v>
      </c>
      <c r="D4702">
        <v>7</v>
      </c>
      <c r="E4702">
        <v>3</v>
      </c>
      <c r="F4702">
        <v>844.27</v>
      </c>
      <c r="G4702">
        <v>1655.53</v>
      </c>
      <c r="H4702">
        <v>165.55</v>
      </c>
      <c r="I4702">
        <v>929.88</v>
      </c>
      <c r="J4702">
        <v>560.09</v>
      </c>
      <c r="K4702">
        <f>Global_Household_Financial_Dyna[[#This Row],[Total_Household_Income]]-Global_Household_Financial_Dyna[[#This Row],[Estimated_Taxes]]</f>
        <v>1489.98</v>
      </c>
      <c r="L4702" s="1">
        <f>Global_Household_Financial_Dyna[[#This Row],[Monthly_Savings]]/Global_Household_Financial_Dyna[[#This Row],[Net Income]]</f>
        <v>0.37590437455536319</v>
      </c>
      <c r="M4702" s="2">
        <f>Global_Household_Financial_Dyna[[#This Row],[Monthly_Expenses]]/Global_Household_Financial_Dyna[[#This Row],[Net Income]]</f>
        <v>0.62408891394515364</v>
      </c>
      <c r="N4702" t="str">
        <f>IF(Global_Household_Financial_Dyna[[#This Row],[Monthly_Savings]]&lt;0,"High Risk", IF(Global_Household_Financial_Dyna[[#This Row],[Savings Rate%]]&lt;0.1, "Medium", "Safe"))</f>
        <v>Safe</v>
      </c>
      <c r="O4702">
        <f>Global_Household_Financial_Dyna[[#This Row],[Total_Household_Income]]/Global_Household_Financial_Dyna[[#This Row],[Family_Size]]</f>
        <v>236.50428571428571</v>
      </c>
      <c r="P4702" s="2">
        <f t="shared" si="146"/>
        <v>0.42077341556833553</v>
      </c>
      <c r="Q4702" s="2">
        <f t="shared" si="147"/>
        <v>-4.4869041012972344E-2</v>
      </c>
      <c r="R4702" s="2" t="str">
        <f>IF(Global_Household_Financial_Dyna[[#This Row],[Vs country_Average]]&lt;-0.2, "Underperformer", IF(Global_Household_Financial_Dyna[[#This Row],[Vs country_Average]]&gt;0.2, "Outperformer", "Normal"))</f>
        <v>Normal</v>
      </c>
      <c r="S47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560.09</v>
      </c>
      <c r="T47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560.09</v>
      </c>
      <c r="U47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560.09</v>
      </c>
      <c r="V47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560.09</v>
      </c>
    </row>
    <row r="4703" spans="1:22" x14ac:dyDescent="0.3">
      <c r="A4703">
        <v>4717</v>
      </c>
      <c r="B4703" t="s">
        <v>16</v>
      </c>
      <c r="C4703" t="s">
        <v>17</v>
      </c>
      <c r="D4703">
        <v>5</v>
      </c>
      <c r="E4703">
        <v>2</v>
      </c>
      <c r="F4703">
        <v>4405.95</v>
      </c>
      <c r="G4703">
        <v>6274.8</v>
      </c>
      <c r="H4703">
        <v>2196.1799999999998</v>
      </c>
      <c r="I4703">
        <v>4373.25</v>
      </c>
      <c r="J4703">
        <v>-294.63</v>
      </c>
      <c r="K4703">
        <f>Global_Household_Financial_Dyna[[#This Row],[Total_Household_Income]]-Global_Household_Financial_Dyna[[#This Row],[Estimated_Taxes]]</f>
        <v>4078.6200000000003</v>
      </c>
      <c r="L4703" s="1">
        <f>Global_Household_Financial_Dyna[[#This Row],[Monthly_Savings]]/Global_Household_Financial_Dyna[[#This Row],[Net Income]]</f>
        <v>-7.223766862321078E-2</v>
      </c>
      <c r="M4703" s="2">
        <f>Global_Household_Financial_Dyna[[#This Row],[Monthly_Expenses]]/Global_Household_Financial_Dyna[[#This Row],[Net Income]]</f>
        <v>1.0722376686232107</v>
      </c>
      <c r="N4703" t="str">
        <f>IF(Global_Household_Financial_Dyna[[#This Row],[Monthly_Savings]]&lt;0,"High Risk", IF(Global_Household_Financial_Dyna[[#This Row],[Savings Rate%]]&lt;0.1, "Medium", "Safe"))</f>
        <v>High Risk</v>
      </c>
      <c r="O4703">
        <f>Global_Household_Financial_Dyna[[#This Row],[Total_Household_Income]]/Global_Household_Financial_Dyna[[#This Row],[Family_Size]]</f>
        <v>1254.96</v>
      </c>
      <c r="P4703" s="2">
        <f t="shared" si="146"/>
        <v>0.15879799892000862</v>
      </c>
      <c r="Q4703" s="2">
        <f t="shared" si="147"/>
        <v>-0.23103566754321941</v>
      </c>
      <c r="R4703" s="2" t="str">
        <f>IF(Global_Household_Financial_Dyna[[#This Row],[Vs country_Average]]&lt;-0.2, "Underperformer", IF(Global_Household_Financial_Dyna[[#This Row],[Vs country_Average]]&gt;0.2, "Outperformer", "Normal"))</f>
        <v>Underperformer</v>
      </c>
      <c r="S47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-75.967499999999973</v>
      </c>
      <c r="T47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142.69499999999999</v>
      </c>
      <c r="U47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361.35749999999996</v>
      </c>
      <c r="V47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580.02</v>
      </c>
    </row>
    <row r="4704" spans="1:22" x14ac:dyDescent="0.3">
      <c r="A4704">
        <v>4718</v>
      </c>
      <c r="B4704" t="s">
        <v>12</v>
      </c>
      <c r="C4704" t="s">
        <v>13</v>
      </c>
      <c r="D4704">
        <v>8</v>
      </c>
      <c r="E4704">
        <v>3</v>
      </c>
      <c r="F4704">
        <v>5847.44</v>
      </c>
      <c r="G4704">
        <v>13110.85</v>
      </c>
      <c r="H4704">
        <v>3933.25</v>
      </c>
      <c r="I4704">
        <v>3896.73</v>
      </c>
      <c r="J4704">
        <v>5280.86</v>
      </c>
      <c r="K4704">
        <f>Global_Household_Financial_Dyna[[#This Row],[Total_Household_Income]]-Global_Household_Financial_Dyna[[#This Row],[Estimated_Taxes]]</f>
        <v>9177.6</v>
      </c>
      <c r="L4704" s="1">
        <f>Global_Household_Financial_Dyna[[#This Row],[Monthly_Savings]]/Global_Household_Financial_Dyna[[#This Row],[Net Income]]</f>
        <v>0.57540751394700129</v>
      </c>
      <c r="M4704" s="2">
        <f>Global_Household_Financial_Dyna[[#This Row],[Monthly_Expenses]]/Global_Household_Financial_Dyna[[#This Row],[Net Income]]</f>
        <v>0.42459139644351462</v>
      </c>
      <c r="N4704" t="str">
        <f>IF(Global_Household_Financial_Dyna[[#This Row],[Monthly_Savings]]&lt;0,"High Risk", IF(Global_Household_Financial_Dyna[[#This Row],[Savings Rate%]]&lt;0.1, "Medium", "Safe"))</f>
        <v>Safe</v>
      </c>
      <c r="O4704">
        <f>Global_Household_Financial_Dyna[[#This Row],[Total_Household_Income]]/Global_Household_Financial_Dyna[[#This Row],[Family_Size]]</f>
        <v>1638.85625</v>
      </c>
      <c r="P4704" s="2">
        <f t="shared" si="146"/>
        <v>0.30718716818024266</v>
      </c>
      <c r="Q4704" s="2">
        <f t="shared" si="147"/>
        <v>0.26822034576675863</v>
      </c>
      <c r="R4704" s="2" t="str">
        <f>IF(Global_Household_Financial_Dyna[[#This Row],[Vs country_Average]]&lt;-0.2, "Underperformer", IF(Global_Household_Financial_Dyna[[#This Row],[Vs country_Average]]&gt;0.2, "Outperformer", "Normal"))</f>
        <v>Outperformer</v>
      </c>
      <c r="S47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5280.86</v>
      </c>
      <c r="T47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5280.86</v>
      </c>
      <c r="U47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5280.86</v>
      </c>
      <c r="V47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5280.86</v>
      </c>
    </row>
    <row r="4705" spans="1:22" x14ac:dyDescent="0.3">
      <c r="A4705">
        <v>4719</v>
      </c>
      <c r="B4705" t="s">
        <v>10</v>
      </c>
      <c r="C4705" t="s">
        <v>22</v>
      </c>
      <c r="D4705">
        <v>1</v>
      </c>
      <c r="E4705">
        <v>1</v>
      </c>
      <c r="F4705">
        <v>710.3</v>
      </c>
      <c r="G4705">
        <v>710.3</v>
      </c>
      <c r="H4705">
        <v>71.03</v>
      </c>
      <c r="I4705">
        <v>291.02999999999997</v>
      </c>
      <c r="J4705">
        <v>348.24</v>
      </c>
      <c r="K4705">
        <f>Global_Household_Financial_Dyna[[#This Row],[Total_Household_Income]]-Global_Household_Financial_Dyna[[#This Row],[Estimated_Taxes]]</f>
        <v>639.27</v>
      </c>
      <c r="L4705" s="1">
        <f>Global_Household_Financial_Dyna[[#This Row],[Monthly_Savings]]/Global_Household_Financial_Dyna[[#This Row],[Net Income]]</f>
        <v>0.54474635130695948</v>
      </c>
      <c r="M4705" s="2">
        <f>Global_Household_Financial_Dyna[[#This Row],[Monthly_Expenses]]/Global_Household_Financial_Dyna[[#This Row],[Net Income]]</f>
        <v>0.45525364869304047</v>
      </c>
      <c r="N4705" t="str">
        <f>IF(Global_Household_Financial_Dyna[[#This Row],[Monthly_Savings]]&lt;0,"High Risk", IF(Global_Household_Financial_Dyna[[#This Row],[Savings Rate%]]&lt;0.1, "Medium", "Safe"))</f>
        <v>Safe</v>
      </c>
      <c r="O4705">
        <f>Global_Household_Financial_Dyna[[#This Row],[Total_Household_Income]]/Global_Household_Financial_Dyna[[#This Row],[Family_Size]]</f>
        <v>710.3</v>
      </c>
      <c r="P4705" s="2">
        <f t="shared" si="146"/>
        <v>0.42077341556833553</v>
      </c>
      <c r="Q4705" s="2">
        <f t="shared" si="147"/>
        <v>0.12397293573862395</v>
      </c>
      <c r="R4705" s="2" t="str">
        <f>IF(Global_Household_Financial_Dyna[[#This Row],[Vs country_Average]]&lt;-0.2, "Underperformer", IF(Global_Household_Financial_Dyna[[#This Row],[Vs country_Average]]&gt;0.2, "Outperformer", "Normal"))</f>
        <v>Normal</v>
      </c>
      <c r="S47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348.24</v>
      </c>
      <c r="T47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348.24</v>
      </c>
      <c r="U47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348.24</v>
      </c>
      <c r="V47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348.24</v>
      </c>
    </row>
    <row r="4706" spans="1:22" x14ac:dyDescent="0.3">
      <c r="A4706">
        <v>4720</v>
      </c>
      <c r="B4706" t="s">
        <v>12</v>
      </c>
      <c r="C4706" t="s">
        <v>13</v>
      </c>
      <c r="D4706">
        <v>6</v>
      </c>
      <c r="E4706">
        <v>1</v>
      </c>
      <c r="F4706">
        <v>4103.9399999999996</v>
      </c>
      <c r="G4706">
        <v>4103.9399999999996</v>
      </c>
      <c r="H4706">
        <v>1025.99</v>
      </c>
      <c r="I4706">
        <v>3462.51</v>
      </c>
      <c r="J4706">
        <v>-384.55</v>
      </c>
      <c r="K4706">
        <f>Global_Household_Financial_Dyna[[#This Row],[Total_Household_Income]]-Global_Household_Financial_Dyna[[#This Row],[Estimated_Taxes]]</f>
        <v>3077.95</v>
      </c>
      <c r="L4706" s="1">
        <f>Global_Household_Financial_Dyna[[#This Row],[Monthly_Savings]]/Global_Household_Financial_Dyna[[#This Row],[Net Income]]</f>
        <v>-0.12493705225880863</v>
      </c>
      <c r="M4706" s="2">
        <f>Global_Household_Financial_Dyna[[#This Row],[Monthly_Expenses]]/Global_Household_Financial_Dyna[[#This Row],[Net Income]]</f>
        <v>1.1249403011744832</v>
      </c>
      <c r="N4706" t="str">
        <f>IF(Global_Household_Financial_Dyna[[#This Row],[Monthly_Savings]]&lt;0,"High Risk", IF(Global_Household_Financial_Dyna[[#This Row],[Savings Rate%]]&lt;0.1, "Medium", "Safe"))</f>
        <v>High Risk</v>
      </c>
      <c r="O4706">
        <f>Global_Household_Financial_Dyna[[#This Row],[Total_Household_Income]]/Global_Household_Financial_Dyna[[#This Row],[Family_Size]]</f>
        <v>683.9899999999999</v>
      </c>
      <c r="P4706" s="2">
        <f t="shared" si="146"/>
        <v>0.30718716818024266</v>
      </c>
      <c r="Q4706" s="2">
        <f t="shared" si="147"/>
        <v>-0.4321242204390513</v>
      </c>
      <c r="R4706" s="2" t="str">
        <f>IF(Global_Household_Financial_Dyna[[#This Row],[Vs country_Average]]&lt;-0.2, "Underperformer", IF(Global_Household_Financial_Dyna[[#This Row],[Vs country_Average]]&gt;0.2, "Outperformer", "Normal"))</f>
        <v>Underperformer</v>
      </c>
      <c r="S47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-211.42449999999999</v>
      </c>
      <c r="T47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-38.298999999999978</v>
      </c>
      <c r="U47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134.82650000000007</v>
      </c>
      <c r="V47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307.95200000000006</v>
      </c>
    </row>
    <row r="4707" spans="1:22" x14ac:dyDescent="0.3">
      <c r="A4707">
        <v>4721</v>
      </c>
      <c r="B4707" t="s">
        <v>10</v>
      </c>
      <c r="C4707" t="s">
        <v>11</v>
      </c>
      <c r="D4707">
        <v>5</v>
      </c>
      <c r="E4707">
        <v>3</v>
      </c>
      <c r="F4707">
        <v>406.35</v>
      </c>
      <c r="G4707">
        <v>929.9</v>
      </c>
      <c r="H4707">
        <v>92.99</v>
      </c>
      <c r="I4707">
        <v>483.49</v>
      </c>
      <c r="J4707">
        <v>353.43</v>
      </c>
      <c r="K4707">
        <f>Global_Household_Financial_Dyna[[#This Row],[Total_Household_Income]]-Global_Household_Financial_Dyna[[#This Row],[Estimated_Taxes]]</f>
        <v>836.91</v>
      </c>
      <c r="L4707" s="1">
        <f>Global_Household_Financial_Dyna[[#This Row],[Monthly_Savings]]/Global_Household_Financial_Dyna[[#This Row],[Net Income]]</f>
        <v>0.42230347349177333</v>
      </c>
      <c r="M4707" s="2">
        <f>Global_Household_Financial_Dyna[[#This Row],[Monthly_Expenses]]/Global_Household_Financial_Dyna[[#This Row],[Net Income]]</f>
        <v>0.57770847522433721</v>
      </c>
      <c r="N4707" t="str">
        <f>IF(Global_Household_Financial_Dyna[[#This Row],[Monthly_Savings]]&lt;0,"High Risk", IF(Global_Household_Financial_Dyna[[#This Row],[Savings Rate%]]&lt;0.1, "Medium", "Safe"))</f>
        <v>Safe</v>
      </c>
      <c r="O4707">
        <f>Global_Household_Financial_Dyna[[#This Row],[Total_Household_Income]]/Global_Household_Financial_Dyna[[#This Row],[Family_Size]]</f>
        <v>185.98</v>
      </c>
      <c r="P4707" s="2">
        <f t="shared" si="146"/>
        <v>0.42077341556833553</v>
      </c>
      <c r="Q4707" s="2">
        <f t="shared" si="147"/>
        <v>1.5300579234377998E-3</v>
      </c>
      <c r="R4707" s="2" t="str">
        <f>IF(Global_Household_Financial_Dyna[[#This Row],[Vs country_Average]]&lt;-0.2, "Underperformer", IF(Global_Household_Financial_Dyna[[#This Row],[Vs country_Average]]&gt;0.2, "Outperformer", "Normal"))</f>
        <v>Normal</v>
      </c>
      <c r="S47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353.43</v>
      </c>
      <c r="T47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353.43</v>
      </c>
      <c r="U47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353.43</v>
      </c>
      <c r="V47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353.43</v>
      </c>
    </row>
    <row r="4708" spans="1:22" x14ac:dyDescent="0.3">
      <c r="A4708">
        <v>4722</v>
      </c>
      <c r="B4708" t="s">
        <v>18</v>
      </c>
      <c r="C4708" t="s">
        <v>20</v>
      </c>
      <c r="D4708">
        <v>3</v>
      </c>
      <c r="E4708">
        <v>1</v>
      </c>
      <c r="F4708">
        <v>6820.69</v>
      </c>
      <c r="G4708">
        <v>6820.69</v>
      </c>
      <c r="H4708">
        <v>1500.55</v>
      </c>
      <c r="I4708">
        <v>2135.5700000000002</v>
      </c>
      <c r="J4708">
        <v>3184.57</v>
      </c>
      <c r="K4708">
        <f>Global_Household_Financial_Dyna[[#This Row],[Total_Household_Income]]-Global_Household_Financial_Dyna[[#This Row],[Estimated_Taxes]]</f>
        <v>5320.1399999999994</v>
      </c>
      <c r="L4708" s="1">
        <f>Global_Household_Financial_Dyna[[#This Row],[Monthly_Savings]]/Global_Household_Financial_Dyna[[#This Row],[Net Income]]</f>
        <v>0.59858763115256375</v>
      </c>
      <c r="M4708" s="2">
        <f>Global_Household_Financial_Dyna[[#This Row],[Monthly_Expenses]]/Global_Household_Financial_Dyna[[#This Row],[Net Income]]</f>
        <v>0.40141236884743642</v>
      </c>
      <c r="N4708" t="str">
        <f>IF(Global_Household_Financial_Dyna[[#This Row],[Monthly_Savings]]&lt;0,"High Risk", IF(Global_Household_Financial_Dyna[[#This Row],[Savings Rate%]]&lt;0.1, "Medium", "Safe"))</f>
        <v>Safe</v>
      </c>
      <c r="O4708">
        <f>Global_Household_Financial_Dyna[[#This Row],[Total_Household_Income]]/Global_Household_Financial_Dyna[[#This Row],[Family_Size]]</f>
        <v>2273.563333333333</v>
      </c>
      <c r="P4708" s="2">
        <f t="shared" si="146"/>
        <v>0.32336204947805613</v>
      </c>
      <c r="Q4708" s="2">
        <f t="shared" si="147"/>
        <v>0.27522558167450761</v>
      </c>
      <c r="R4708" s="2" t="str">
        <f>IF(Global_Household_Financial_Dyna[[#This Row],[Vs country_Average]]&lt;-0.2, "Underperformer", IF(Global_Household_Financial_Dyna[[#This Row],[Vs country_Average]]&gt;0.2, "Outperformer", "Normal"))</f>
        <v>Outperformer</v>
      </c>
      <c r="S47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3184.57</v>
      </c>
      <c r="T47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3184.57</v>
      </c>
      <c r="U47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3184.57</v>
      </c>
      <c r="V47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3184.57</v>
      </c>
    </row>
    <row r="4709" spans="1:22" x14ac:dyDescent="0.3">
      <c r="A4709">
        <v>4723</v>
      </c>
      <c r="B4709" t="s">
        <v>18</v>
      </c>
      <c r="C4709" t="s">
        <v>20</v>
      </c>
      <c r="D4709">
        <v>2</v>
      </c>
      <c r="E4709">
        <v>2</v>
      </c>
      <c r="F4709">
        <v>4618.71</v>
      </c>
      <c r="G4709">
        <v>7643.27</v>
      </c>
      <c r="H4709">
        <v>1681.52</v>
      </c>
      <c r="I4709">
        <v>1849.95</v>
      </c>
      <c r="J4709">
        <v>4111.8</v>
      </c>
      <c r="K4709">
        <f>Global_Household_Financial_Dyna[[#This Row],[Total_Household_Income]]-Global_Household_Financial_Dyna[[#This Row],[Estimated_Taxes]]</f>
        <v>5961.75</v>
      </c>
      <c r="L4709" s="1">
        <f>Global_Household_Financial_Dyna[[#This Row],[Monthly_Savings]]/Global_Household_Financial_Dyna[[#This Row],[Net Income]]</f>
        <v>0.68969681720971199</v>
      </c>
      <c r="M4709" s="2">
        <f>Global_Household_Financial_Dyna[[#This Row],[Monthly_Expenses]]/Global_Household_Financial_Dyna[[#This Row],[Net Income]]</f>
        <v>0.31030318279028807</v>
      </c>
      <c r="N4709" t="str">
        <f>IF(Global_Household_Financial_Dyna[[#This Row],[Monthly_Savings]]&lt;0,"High Risk", IF(Global_Household_Financial_Dyna[[#This Row],[Savings Rate%]]&lt;0.1, "Medium", "Safe"))</f>
        <v>Safe</v>
      </c>
      <c r="O4709">
        <f>Global_Household_Financial_Dyna[[#This Row],[Total_Household_Income]]/Global_Household_Financial_Dyna[[#This Row],[Family_Size]]</f>
        <v>3821.6350000000002</v>
      </c>
      <c r="P4709" s="2">
        <f t="shared" si="146"/>
        <v>0.32336204947805613</v>
      </c>
      <c r="Q4709" s="2">
        <f t="shared" si="147"/>
        <v>0.36633476773165585</v>
      </c>
      <c r="R4709" s="2" t="str">
        <f>IF(Global_Household_Financial_Dyna[[#This Row],[Vs country_Average]]&lt;-0.2, "Underperformer", IF(Global_Household_Financial_Dyna[[#This Row],[Vs country_Average]]&gt;0.2, "Outperformer", "Normal"))</f>
        <v>Outperformer</v>
      </c>
      <c r="S47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4111.8</v>
      </c>
      <c r="T47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4111.8</v>
      </c>
      <c r="U47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4111.8</v>
      </c>
      <c r="V47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4111.8</v>
      </c>
    </row>
    <row r="4710" spans="1:22" x14ac:dyDescent="0.3">
      <c r="A4710">
        <v>4724</v>
      </c>
      <c r="B4710" t="s">
        <v>10</v>
      </c>
      <c r="C4710" t="s">
        <v>11</v>
      </c>
      <c r="D4710">
        <v>8</v>
      </c>
      <c r="E4710">
        <v>3</v>
      </c>
      <c r="F4710">
        <v>751.71</v>
      </c>
      <c r="G4710">
        <v>1505.55</v>
      </c>
      <c r="H4710">
        <v>150.56</v>
      </c>
      <c r="I4710">
        <v>718.48</v>
      </c>
      <c r="J4710">
        <v>636.52</v>
      </c>
      <c r="K4710">
        <f>Global_Household_Financial_Dyna[[#This Row],[Total_Household_Income]]-Global_Household_Financial_Dyna[[#This Row],[Estimated_Taxes]]</f>
        <v>1354.99</v>
      </c>
      <c r="L4710" s="1">
        <f>Global_Household_Financial_Dyna[[#This Row],[Monthly_Savings]]/Global_Household_Financial_Dyna[[#This Row],[Net Income]]</f>
        <v>0.46975992442748654</v>
      </c>
      <c r="M4710" s="2">
        <f>Global_Household_Financial_Dyna[[#This Row],[Monthly_Expenses]]/Global_Household_Financial_Dyna[[#This Row],[Net Income]]</f>
        <v>0.53024745570078013</v>
      </c>
      <c r="N4710" t="str">
        <f>IF(Global_Household_Financial_Dyna[[#This Row],[Monthly_Savings]]&lt;0,"High Risk", IF(Global_Household_Financial_Dyna[[#This Row],[Savings Rate%]]&lt;0.1, "Medium", "Safe"))</f>
        <v>Safe</v>
      </c>
      <c r="O4710">
        <f>Global_Household_Financial_Dyna[[#This Row],[Total_Household_Income]]/Global_Household_Financial_Dyna[[#This Row],[Family_Size]]</f>
        <v>188.19374999999999</v>
      </c>
      <c r="P4710" s="2">
        <f t="shared" si="146"/>
        <v>0.42077341556833553</v>
      </c>
      <c r="Q4710" s="2">
        <f t="shared" si="147"/>
        <v>4.8986508859151012E-2</v>
      </c>
      <c r="R4710" s="2" t="str">
        <f>IF(Global_Household_Financial_Dyna[[#This Row],[Vs country_Average]]&lt;-0.2, "Underperformer", IF(Global_Household_Financial_Dyna[[#This Row],[Vs country_Average]]&gt;0.2, "Outperformer", "Normal"))</f>
        <v>Normal</v>
      </c>
      <c r="S47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636.52</v>
      </c>
      <c r="T47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636.52</v>
      </c>
      <c r="U47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636.52</v>
      </c>
      <c r="V47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636.52</v>
      </c>
    </row>
    <row r="4711" spans="1:22" x14ac:dyDescent="0.3">
      <c r="A4711">
        <v>4725</v>
      </c>
      <c r="B4711" t="s">
        <v>18</v>
      </c>
      <c r="C4711" t="s">
        <v>20</v>
      </c>
      <c r="D4711">
        <v>3</v>
      </c>
      <c r="E4711">
        <v>1</v>
      </c>
      <c r="F4711">
        <v>3358.54</v>
      </c>
      <c r="G4711">
        <v>3358.54</v>
      </c>
      <c r="H4711">
        <v>738.88</v>
      </c>
      <c r="I4711">
        <v>2507.7600000000002</v>
      </c>
      <c r="J4711">
        <v>111.9</v>
      </c>
      <c r="K4711">
        <f>Global_Household_Financial_Dyna[[#This Row],[Total_Household_Income]]-Global_Household_Financial_Dyna[[#This Row],[Estimated_Taxes]]</f>
        <v>2619.66</v>
      </c>
      <c r="L4711" s="1">
        <f>Global_Household_Financial_Dyna[[#This Row],[Monthly_Savings]]/Global_Household_Financial_Dyna[[#This Row],[Net Income]]</f>
        <v>4.2715466892650197E-2</v>
      </c>
      <c r="M4711" s="2">
        <f>Global_Household_Financial_Dyna[[#This Row],[Monthly_Expenses]]/Global_Household_Financial_Dyna[[#This Row],[Net Income]]</f>
        <v>0.95728453310734996</v>
      </c>
      <c r="N4711" t="str">
        <f>IF(Global_Household_Financial_Dyna[[#This Row],[Monthly_Savings]]&lt;0,"High Risk", IF(Global_Household_Financial_Dyna[[#This Row],[Savings Rate%]]&lt;0.1, "Medium", "Safe"))</f>
        <v>Medium</v>
      </c>
      <c r="O4711">
        <f>Global_Household_Financial_Dyna[[#This Row],[Total_Household_Income]]/Global_Household_Financial_Dyna[[#This Row],[Family_Size]]</f>
        <v>1119.5133333333333</v>
      </c>
      <c r="P4711" s="2">
        <f t="shared" si="146"/>
        <v>0.32336204947805613</v>
      </c>
      <c r="Q4711" s="2">
        <f t="shared" si="147"/>
        <v>-0.28064658258540592</v>
      </c>
      <c r="R4711" s="2" t="str">
        <f>IF(Global_Household_Financial_Dyna[[#This Row],[Vs country_Average]]&lt;-0.2, "Underperformer", IF(Global_Household_Financial_Dyna[[#This Row],[Vs country_Average]]&gt;0.2, "Outperformer", "Normal"))</f>
        <v>Underperformer</v>
      </c>
      <c r="S47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111.9</v>
      </c>
      <c r="T47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111.9</v>
      </c>
      <c r="U47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111.9</v>
      </c>
      <c r="V47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111.9</v>
      </c>
    </row>
    <row r="4712" spans="1:22" x14ac:dyDescent="0.3">
      <c r="A4712">
        <v>4726</v>
      </c>
      <c r="B4712" t="s">
        <v>18</v>
      </c>
      <c r="C4712" t="s">
        <v>20</v>
      </c>
      <c r="D4712">
        <v>2</v>
      </c>
      <c r="E4712">
        <v>1</v>
      </c>
      <c r="F4712">
        <v>3421.78</v>
      </c>
      <c r="G4712">
        <v>3421.78</v>
      </c>
      <c r="H4712">
        <v>752.79</v>
      </c>
      <c r="I4712">
        <v>1853.83</v>
      </c>
      <c r="J4712">
        <v>815.16</v>
      </c>
      <c r="K4712">
        <f>Global_Household_Financial_Dyna[[#This Row],[Total_Household_Income]]-Global_Household_Financial_Dyna[[#This Row],[Estimated_Taxes]]</f>
        <v>2668.9900000000002</v>
      </c>
      <c r="L4712" s="1">
        <f>Global_Household_Financial_Dyna[[#This Row],[Monthly_Savings]]/Global_Household_Financial_Dyna[[#This Row],[Net Income]]</f>
        <v>0.30541890378008157</v>
      </c>
      <c r="M4712" s="2">
        <f>Global_Household_Financial_Dyna[[#This Row],[Monthly_Expenses]]/Global_Household_Financial_Dyna[[#This Row],[Net Income]]</f>
        <v>0.69458109621991826</v>
      </c>
      <c r="N4712" t="str">
        <f>IF(Global_Household_Financial_Dyna[[#This Row],[Monthly_Savings]]&lt;0,"High Risk", IF(Global_Household_Financial_Dyna[[#This Row],[Savings Rate%]]&lt;0.1, "Medium", "Safe"))</f>
        <v>Safe</v>
      </c>
      <c r="O4712">
        <f>Global_Household_Financial_Dyna[[#This Row],[Total_Household_Income]]/Global_Household_Financial_Dyna[[#This Row],[Family_Size]]</f>
        <v>1710.89</v>
      </c>
      <c r="P4712" s="2">
        <f t="shared" si="146"/>
        <v>0.32336204947805613</v>
      </c>
      <c r="Q4712" s="2">
        <f t="shared" si="147"/>
        <v>-1.7943145697974561E-2</v>
      </c>
      <c r="R4712" s="2" t="str">
        <f>IF(Global_Household_Financial_Dyna[[#This Row],[Vs country_Average]]&lt;-0.2, "Underperformer", IF(Global_Household_Financial_Dyna[[#This Row],[Vs country_Average]]&gt;0.2, "Outperformer", "Normal"))</f>
        <v>Normal</v>
      </c>
      <c r="S47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815.16</v>
      </c>
      <c r="T47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815.16</v>
      </c>
      <c r="U47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815.16</v>
      </c>
      <c r="V47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815.16</v>
      </c>
    </row>
    <row r="4713" spans="1:22" x14ac:dyDescent="0.3">
      <c r="A4713">
        <v>4727</v>
      </c>
      <c r="B4713" t="s">
        <v>12</v>
      </c>
      <c r="C4713" t="s">
        <v>13</v>
      </c>
      <c r="D4713">
        <v>8</v>
      </c>
      <c r="E4713">
        <v>1</v>
      </c>
      <c r="F4713">
        <v>4387.29</v>
      </c>
      <c r="G4713">
        <v>4387.29</v>
      </c>
      <c r="H4713">
        <v>1096.82</v>
      </c>
      <c r="I4713">
        <v>3650.94</v>
      </c>
      <c r="J4713">
        <v>-360.47</v>
      </c>
      <c r="K4713">
        <f>Global_Household_Financial_Dyna[[#This Row],[Total_Household_Income]]-Global_Household_Financial_Dyna[[#This Row],[Estimated_Taxes]]</f>
        <v>3290.4700000000003</v>
      </c>
      <c r="L4713" s="1">
        <f>Global_Household_Financial_Dyna[[#This Row],[Monthly_Savings]]/Global_Household_Financial_Dyna[[#This Row],[Net Income]]</f>
        <v>-0.1095496995869891</v>
      </c>
      <c r="M4713" s="2">
        <f>Global_Household_Financial_Dyna[[#This Row],[Monthly_Expenses]]/Global_Household_Financial_Dyna[[#This Row],[Net Income]]</f>
        <v>1.1095496995869891</v>
      </c>
      <c r="N4713" t="str">
        <f>IF(Global_Household_Financial_Dyna[[#This Row],[Monthly_Savings]]&lt;0,"High Risk", IF(Global_Household_Financial_Dyna[[#This Row],[Savings Rate%]]&lt;0.1, "Medium", "Safe"))</f>
        <v>High Risk</v>
      </c>
      <c r="O4713">
        <f>Global_Household_Financial_Dyna[[#This Row],[Total_Household_Income]]/Global_Household_Financial_Dyna[[#This Row],[Family_Size]]</f>
        <v>548.41125</v>
      </c>
      <c r="P4713" s="2">
        <f t="shared" si="146"/>
        <v>0.30718716818024266</v>
      </c>
      <c r="Q4713" s="2">
        <f t="shared" si="147"/>
        <v>-0.41673686776723173</v>
      </c>
      <c r="R4713" s="2" t="str">
        <f>IF(Global_Household_Financial_Dyna[[#This Row],[Vs country_Average]]&lt;-0.2, "Underperformer", IF(Global_Household_Financial_Dyna[[#This Row],[Vs country_Average]]&gt;0.2, "Outperformer", "Normal"))</f>
        <v>Underperformer</v>
      </c>
      <c r="S47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-177.923</v>
      </c>
      <c r="T47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4.6240000000000236</v>
      </c>
      <c r="U47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187.17100000000005</v>
      </c>
      <c r="V47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369.71800000000007</v>
      </c>
    </row>
    <row r="4714" spans="1:22" x14ac:dyDescent="0.3">
      <c r="A4714">
        <v>4728</v>
      </c>
      <c r="B4714" t="s">
        <v>14</v>
      </c>
      <c r="C4714" t="s">
        <v>15</v>
      </c>
      <c r="D4714">
        <v>7</v>
      </c>
      <c r="E4714">
        <v>3</v>
      </c>
      <c r="F4714">
        <v>1916.99</v>
      </c>
      <c r="G4714">
        <v>4141.47</v>
      </c>
      <c r="H4714">
        <v>621.22</v>
      </c>
      <c r="I4714">
        <v>1858.03</v>
      </c>
      <c r="J4714">
        <v>1662.22</v>
      </c>
      <c r="K4714">
        <f>Global_Household_Financial_Dyna[[#This Row],[Total_Household_Income]]-Global_Household_Financial_Dyna[[#This Row],[Estimated_Taxes]]</f>
        <v>3520.25</v>
      </c>
      <c r="L4714" s="1">
        <f>Global_Household_Financial_Dyna[[#This Row],[Monthly_Savings]]/Global_Household_Financial_Dyna[[#This Row],[Net Income]]</f>
        <v>0.47218805482565157</v>
      </c>
      <c r="M4714" s="2">
        <f>Global_Household_Financial_Dyna[[#This Row],[Monthly_Expenses]]/Global_Household_Financial_Dyna[[#This Row],[Net Income]]</f>
        <v>0.52781194517434837</v>
      </c>
      <c r="N4714" t="str">
        <f>IF(Global_Household_Financial_Dyna[[#This Row],[Monthly_Savings]]&lt;0,"High Risk", IF(Global_Household_Financial_Dyna[[#This Row],[Savings Rate%]]&lt;0.1, "Medium", "Safe"))</f>
        <v>Safe</v>
      </c>
      <c r="O4714">
        <f>Global_Household_Financial_Dyna[[#This Row],[Total_Household_Income]]/Global_Household_Financial_Dyna[[#This Row],[Family_Size]]</f>
        <v>591.63857142857148</v>
      </c>
      <c r="P4714" s="2">
        <f t="shared" si="146"/>
        <v>0.39788995363055785</v>
      </c>
      <c r="Q4714" s="2">
        <f t="shared" si="147"/>
        <v>7.4298101195093724E-2</v>
      </c>
      <c r="R4714" s="2" t="str">
        <f>IF(Global_Household_Financial_Dyna[[#This Row],[Vs country_Average]]&lt;-0.2, "Underperformer", IF(Global_Household_Financial_Dyna[[#This Row],[Vs country_Average]]&gt;0.2, "Outperformer", "Normal"))</f>
        <v>Normal</v>
      </c>
      <c r="S47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1662.22</v>
      </c>
      <c r="T47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1662.22</v>
      </c>
      <c r="U47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1662.22</v>
      </c>
      <c r="V47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1662.22</v>
      </c>
    </row>
    <row r="4715" spans="1:22" x14ac:dyDescent="0.3">
      <c r="A4715">
        <v>4729</v>
      </c>
      <c r="B4715" t="s">
        <v>14</v>
      </c>
      <c r="C4715" t="s">
        <v>15</v>
      </c>
      <c r="D4715">
        <v>4</v>
      </c>
      <c r="E4715">
        <v>1</v>
      </c>
      <c r="F4715">
        <v>1720.7</v>
      </c>
      <c r="G4715">
        <v>1720.7</v>
      </c>
      <c r="H4715">
        <v>258.10000000000002</v>
      </c>
      <c r="I4715">
        <v>1287.07</v>
      </c>
      <c r="J4715">
        <v>175.52</v>
      </c>
      <c r="K4715">
        <f>Global_Household_Financial_Dyna[[#This Row],[Total_Household_Income]]-Global_Household_Financial_Dyna[[#This Row],[Estimated_Taxes]]</f>
        <v>1462.6</v>
      </c>
      <c r="L4715" s="1">
        <f>Global_Household_Financial_Dyna[[#This Row],[Monthly_Savings]]/Global_Household_Financial_Dyna[[#This Row],[Net Income]]</f>
        <v>0.12000546971147273</v>
      </c>
      <c r="M4715" s="2">
        <f>Global_Household_Financial_Dyna[[#This Row],[Monthly_Expenses]]/Global_Household_Financial_Dyna[[#This Row],[Net Income]]</f>
        <v>0.87998769314918635</v>
      </c>
      <c r="N4715" t="str">
        <f>IF(Global_Household_Financial_Dyna[[#This Row],[Monthly_Savings]]&lt;0,"High Risk", IF(Global_Household_Financial_Dyna[[#This Row],[Savings Rate%]]&lt;0.1, "Medium", "Safe"))</f>
        <v>Safe</v>
      </c>
      <c r="O4715">
        <f>Global_Household_Financial_Dyna[[#This Row],[Total_Household_Income]]/Global_Household_Financial_Dyna[[#This Row],[Family_Size]]</f>
        <v>430.17500000000001</v>
      </c>
      <c r="P4715" s="2">
        <f t="shared" si="146"/>
        <v>0.39788995363055785</v>
      </c>
      <c r="Q4715" s="2">
        <f t="shared" si="147"/>
        <v>-0.2778844839190851</v>
      </c>
      <c r="R4715" s="2" t="str">
        <f>IF(Global_Household_Financial_Dyna[[#This Row],[Vs country_Average]]&lt;-0.2, "Underperformer", IF(Global_Household_Financial_Dyna[[#This Row],[Vs country_Average]]&gt;0.2, "Outperformer", "Normal"))</f>
        <v>Underperformer</v>
      </c>
      <c r="S47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175.52</v>
      </c>
      <c r="T47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175.52</v>
      </c>
      <c r="U47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175.52</v>
      </c>
      <c r="V47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175.52</v>
      </c>
    </row>
    <row r="4716" spans="1:22" x14ac:dyDescent="0.3">
      <c r="A4716">
        <v>4730</v>
      </c>
      <c r="B4716" t="s">
        <v>18</v>
      </c>
      <c r="C4716" t="s">
        <v>20</v>
      </c>
      <c r="D4716">
        <v>1</v>
      </c>
      <c r="E4716">
        <v>1</v>
      </c>
      <c r="F4716">
        <v>7803.51</v>
      </c>
      <c r="G4716">
        <v>7803.51</v>
      </c>
      <c r="H4716">
        <v>1716.77</v>
      </c>
      <c r="I4716">
        <v>1820.96</v>
      </c>
      <c r="J4716">
        <v>4265.78</v>
      </c>
      <c r="K4716">
        <f>Global_Household_Financial_Dyna[[#This Row],[Total_Household_Income]]-Global_Household_Financial_Dyna[[#This Row],[Estimated_Taxes]]</f>
        <v>6086.74</v>
      </c>
      <c r="L4716" s="1">
        <f>Global_Household_Financial_Dyna[[#This Row],[Monthly_Savings]]/Global_Household_Financial_Dyna[[#This Row],[Net Income]]</f>
        <v>0.70083164386847474</v>
      </c>
      <c r="M4716" s="2">
        <f>Global_Household_Financial_Dyna[[#This Row],[Monthly_Expenses]]/Global_Household_Financial_Dyna[[#This Row],[Net Income]]</f>
        <v>0.29916835613152526</v>
      </c>
      <c r="N4716" t="str">
        <f>IF(Global_Household_Financial_Dyna[[#This Row],[Monthly_Savings]]&lt;0,"High Risk", IF(Global_Household_Financial_Dyna[[#This Row],[Savings Rate%]]&lt;0.1, "Medium", "Safe"))</f>
        <v>Safe</v>
      </c>
      <c r="O4716">
        <f>Global_Household_Financial_Dyna[[#This Row],[Total_Household_Income]]/Global_Household_Financial_Dyna[[#This Row],[Family_Size]]</f>
        <v>7803.51</v>
      </c>
      <c r="P4716" s="2">
        <f t="shared" si="146"/>
        <v>0.32336204947805613</v>
      </c>
      <c r="Q4716" s="2">
        <f t="shared" si="147"/>
        <v>0.37746959439041861</v>
      </c>
      <c r="R4716" s="2" t="str">
        <f>IF(Global_Household_Financial_Dyna[[#This Row],[Vs country_Average]]&lt;-0.2, "Underperformer", IF(Global_Household_Financial_Dyna[[#This Row],[Vs country_Average]]&gt;0.2, "Outperformer", "Normal"))</f>
        <v>Outperformer</v>
      </c>
      <c r="S47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4265.78</v>
      </c>
      <c r="T47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4265.78</v>
      </c>
      <c r="U47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4265.78</v>
      </c>
      <c r="V47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4265.78</v>
      </c>
    </row>
    <row r="4717" spans="1:22" x14ac:dyDescent="0.3">
      <c r="A4717">
        <v>4731</v>
      </c>
      <c r="B4717" t="s">
        <v>18</v>
      </c>
      <c r="C4717" t="s">
        <v>19</v>
      </c>
      <c r="D4717">
        <v>1</v>
      </c>
      <c r="E4717">
        <v>1</v>
      </c>
      <c r="F4717">
        <v>2916.35</v>
      </c>
      <c r="G4717">
        <v>2916.35</v>
      </c>
      <c r="H4717">
        <v>641.6</v>
      </c>
      <c r="I4717">
        <v>1527.85</v>
      </c>
      <c r="J4717">
        <v>746.9</v>
      </c>
      <c r="K4717">
        <f>Global_Household_Financial_Dyna[[#This Row],[Total_Household_Income]]-Global_Household_Financial_Dyna[[#This Row],[Estimated_Taxes]]</f>
        <v>2274.75</v>
      </c>
      <c r="L4717" s="1">
        <f>Global_Household_Financial_Dyna[[#This Row],[Monthly_Savings]]/Global_Household_Financial_Dyna[[#This Row],[Net Income]]</f>
        <v>0.32834377404110343</v>
      </c>
      <c r="M4717" s="2">
        <f>Global_Household_Financial_Dyna[[#This Row],[Monthly_Expenses]]/Global_Household_Financial_Dyna[[#This Row],[Net Income]]</f>
        <v>0.67165622595889651</v>
      </c>
      <c r="N4717" t="str">
        <f>IF(Global_Household_Financial_Dyna[[#This Row],[Monthly_Savings]]&lt;0,"High Risk", IF(Global_Household_Financial_Dyna[[#This Row],[Savings Rate%]]&lt;0.1, "Medium", "Safe"))</f>
        <v>Safe</v>
      </c>
      <c r="O4717">
        <f>Global_Household_Financial_Dyna[[#This Row],[Total_Household_Income]]/Global_Household_Financial_Dyna[[#This Row],[Family_Size]]</f>
        <v>2916.35</v>
      </c>
      <c r="P4717" s="2">
        <f t="shared" si="146"/>
        <v>0.32336204947805613</v>
      </c>
      <c r="Q4717" s="2">
        <f t="shared" si="147"/>
        <v>4.9817245630472962E-3</v>
      </c>
      <c r="R4717" s="2" t="str">
        <f>IF(Global_Household_Financial_Dyna[[#This Row],[Vs country_Average]]&lt;-0.2, "Underperformer", IF(Global_Household_Financial_Dyna[[#This Row],[Vs country_Average]]&gt;0.2, "Outperformer", "Normal"))</f>
        <v>Normal</v>
      </c>
      <c r="S47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746.9</v>
      </c>
      <c r="T47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746.9</v>
      </c>
      <c r="U47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746.9</v>
      </c>
      <c r="V47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746.9</v>
      </c>
    </row>
    <row r="4718" spans="1:22" x14ac:dyDescent="0.3">
      <c r="A4718">
        <v>4732</v>
      </c>
      <c r="B4718" t="s">
        <v>18</v>
      </c>
      <c r="C4718" t="s">
        <v>19</v>
      </c>
      <c r="D4718">
        <v>4</v>
      </c>
      <c r="E4718">
        <v>1</v>
      </c>
      <c r="F4718">
        <v>3944.72</v>
      </c>
      <c r="G4718">
        <v>3944.72</v>
      </c>
      <c r="H4718">
        <v>867.84</v>
      </c>
      <c r="I4718">
        <v>3591.11</v>
      </c>
      <c r="J4718">
        <v>-514.23</v>
      </c>
      <c r="K4718">
        <f>Global_Household_Financial_Dyna[[#This Row],[Total_Household_Income]]-Global_Household_Financial_Dyna[[#This Row],[Estimated_Taxes]]</f>
        <v>3076.8799999999997</v>
      </c>
      <c r="L4718" s="1">
        <f>Global_Household_Financial_Dyna[[#This Row],[Monthly_Savings]]/Global_Household_Financial_Dyna[[#This Row],[Net Income]]</f>
        <v>-0.16712708977925694</v>
      </c>
      <c r="M4718" s="2">
        <f>Global_Household_Financial_Dyna[[#This Row],[Monthly_Expenses]]/Global_Household_Financial_Dyna[[#This Row],[Net Income]]</f>
        <v>1.1671270897792572</v>
      </c>
      <c r="N4718" t="str">
        <f>IF(Global_Household_Financial_Dyna[[#This Row],[Monthly_Savings]]&lt;0,"High Risk", IF(Global_Household_Financial_Dyna[[#This Row],[Savings Rate%]]&lt;0.1, "Medium", "Safe"))</f>
        <v>High Risk</v>
      </c>
      <c r="O4718">
        <f>Global_Household_Financial_Dyna[[#This Row],[Total_Household_Income]]/Global_Household_Financial_Dyna[[#This Row],[Family_Size]]</f>
        <v>986.18</v>
      </c>
      <c r="P4718" s="2">
        <f t="shared" si="146"/>
        <v>0.32336204947805613</v>
      </c>
      <c r="Q4718" s="2">
        <f t="shared" si="147"/>
        <v>-0.49048913925731308</v>
      </c>
      <c r="R4718" s="2" t="str">
        <f>IF(Global_Household_Financial_Dyna[[#This Row],[Vs country_Average]]&lt;-0.2, "Underperformer", IF(Global_Household_Financial_Dyna[[#This Row],[Vs country_Average]]&gt;0.2, "Outperformer", "Normal"))</f>
        <v>Underperformer</v>
      </c>
      <c r="S47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-334.67449999999997</v>
      </c>
      <c r="T47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-155.11899999999997</v>
      </c>
      <c r="U47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24.436500000000024</v>
      </c>
      <c r="V47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203.99200000000008</v>
      </c>
    </row>
    <row r="4719" spans="1:22" x14ac:dyDescent="0.3">
      <c r="A4719">
        <v>4733</v>
      </c>
      <c r="B4719" t="s">
        <v>14</v>
      </c>
      <c r="C4719" t="s">
        <v>15</v>
      </c>
      <c r="D4719">
        <v>5</v>
      </c>
      <c r="E4719">
        <v>2</v>
      </c>
      <c r="F4719">
        <v>528.83000000000004</v>
      </c>
      <c r="G4719">
        <v>776.1</v>
      </c>
      <c r="H4719">
        <v>116.41</v>
      </c>
      <c r="I4719">
        <v>736.52</v>
      </c>
      <c r="J4719">
        <v>-76.83</v>
      </c>
      <c r="K4719">
        <f>Global_Household_Financial_Dyna[[#This Row],[Total_Household_Income]]-Global_Household_Financial_Dyna[[#This Row],[Estimated_Taxes]]</f>
        <v>659.69</v>
      </c>
      <c r="L4719" s="1">
        <f>Global_Household_Financial_Dyna[[#This Row],[Monthly_Savings]]/Global_Household_Financial_Dyna[[#This Row],[Net Income]]</f>
        <v>-0.11646379360002425</v>
      </c>
      <c r="M4719" s="2">
        <f>Global_Household_Financial_Dyna[[#This Row],[Monthly_Expenses]]/Global_Household_Financial_Dyna[[#This Row],[Net Income]]</f>
        <v>1.1164637936000241</v>
      </c>
      <c r="N4719" t="str">
        <f>IF(Global_Household_Financial_Dyna[[#This Row],[Monthly_Savings]]&lt;0,"High Risk", IF(Global_Household_Financial_Dyna[[#This Row],[Savings Rate%]]&lt;0.1, "Medium", "Safe"))</f>
        <v>High Risk</v>
      </c>
      <c r="O4719">
        <f>Global_Household_Financial_Dyna[[#This Row],[Total_Household_Income]]/Global_Household_Financial_Dyna[[#This Row],[Family_Size]]</f>
        <v>155.22</v>
      </c>
      <c r="P4719" s="2">
        <f t="shared" si="146"/>
        <v>0.39788995363055785</v>
      </c>
      <c r="Q4719" s="2">
        <f t="shared" si="147"/>
        <v>-0.51435374723058214</v>
      </c>
      <c r="R4719" s="2" t="str">
        <f>IF(Global_Household_Financial_Dyna[[#This Row],[Vs country_Average]]&lt;-0.2, "Underperformer", IF(Global_Household_Financial_Dyna[[#This Row],[Vs country_Average]]&gt;0.2, "Outperformer", "Normal"))</f>
        <v>Underperformer</v>
      </c>
      <c r="S47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-40.003999999999998</v>
      </c>
      <c r="T47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-3.1779999999999973</v>
      </c>
      <c r="U47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33.647999999999996</v>
      </c>
      <c r="V47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70.474000000000004</v>
      </c>
    </row>
    <row r="4720" spans="1:22" x14ac:dyDescent="0.3">
      <c r="A4720">
        <v>4734</v>
      </c>
      <c r="B4720" t="s">
        <v>12</v>
      </c>
      <c r="C4720" t="s">
        <v>13</v>
      </c>
      <c r="D4720">
        <v>4</v>
      </c>
      <c r="E4720">
        <v>2</v>
      </c>
      <c r="F4720">
        <v>3596.91</v>
      </c>
      <c r="G4720">
        <v>5431.94</v>
      </c>
      <c r="H4720">
        <v>1357.99</v>
      </c>
      <c r="I4720">
        <v>3087.11</v>
      </c>
      <c r="J4720">
        <v>986.84</v>
      </c>
      <c r="K4720">
        <f>Global_Household_Financial_Dyna[[#This Row],[Total_Household_Income]]-Global_Household_Financial_Dyna[[#This Row],[Estimated_Taxes]]</f>
        <v>4073.95</v>
      </c>
      <c r="L4720" s="1">
        <f>Global_Household_Financial_Dyna[[#This Row],[Monthly_Savings]]/Global_Household_Financial_Dyna[[#This Row],[Net Income]]</f>
        <v>0.24223174069392114</v>
      </c>
      <c r="M4720" s="2">
        <f>Global_Household_Financial_Dyna[[#This Row],[Monthly_Expenses]]/Global_Household_Financial_Dyna[[#This Row],[Net Income]]</f>
        <v>0.75776825930607894</v>
      </c>
      <c r="N4720" t="str">
        <f>IF(Global_Household_Financial_Dyna[[#This Row],[Monthly_Savings]]&lt;0,"High Risk", IF(Global_Household_Financial_Dyna[[#This Row],[Savings Rate%]]&lt;0.1, "Medium", "Safe"))</f>
        <v>Safe</v>
      </c>
      <c r="O4720">
        <f>Global_Household_Financial_Dyna[[#This Row],[Total_Household_Income]]/Global_Household_Financial_Dyna[[#This Row],[Family_Size]]</f>
        <v>1357.9849999999999</v>
      </c>
      <c r="P4720" s="2">
        <f t="shared" si="146"/>
        <v>0.30718716818024266</v>
      </c>
      <c r="Q4720" s="2">
        <f t="shared" si="147"/>
        <v>-6.4955427486321521E-2</v>
      </c>
      <c r="R4720" s="2" t="str">
        <f>IF(Global_Household_Financial_Dyna[[#This Row],[Vs country_Average]]&lt;-0.2, "Underperformer", IF(Global_Household_Financial_Dyna[[#This Row],[Vs country_Average]]&gt;0.2, "Outperformer", "Normal"))</f>
        <v>Normal</v>
      </c>
      <c r="S47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986.84</v>
      </c>
      <c r="T47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986.84</v>
      </c>
      <c r="U47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986.84</v>
      </c>
      <c r="V47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986.84</v>
      </c>
    </row>
    <row r="4721" spans="1:22" x14ac:dyDescent="0.3">
      <c r="A4721">
        <v>4735</v>
      </c>
      <c r="B4721" t="s">
        <v>10</v>
      </c>
      <c r="C4721" t="s">
        <v>22</v>
      </c>
      <c r="D4721">
        <v>7</v>
      </c>
      <c r="E4721">
        <v>3</v>
      </c>
      <c r="F4721">
        <v>836.69</v>
      </c>
      <c r="G4721">
        <v>2029.42</v>
      </c>
      <c r="H4721">
        <v>202.94</v>
      </c>
      <c r="I4721">
        <v>810.9</v>
      </c>
      <c r="J4721">
        <v>1015.58</v>
      </c>
      <c r="K4721">
        <f>Global_Household_Financial_Dyna[[#This Row],[Total_Household_Income]]-Global_Household_Financial_Dyna[[#This Row],[Estimated_Taxes]]</f>
        <v>1826.48</v>
      </c>
      <c r="L4721" s="1">
        <f>Global_Household_Financial_Dyna[[#This Row],[Monthly_Savings]]/Global_Household_Financial_Dyna[[#This Row],[Net Income]]</f>
        <v>0.5560312732688012</v>
      </c>
      <c r="M4721" s="2">
        <f>Global_Household_Financial_Dyna[[#This Row],[Monthly_Expenses]]/Global_Household_Financial_Dyna[[#This Row],[Net Income]]</f>
        <v>0.4439687267311988</v>
      </c>
      <c r="N4721" t="str">
        <f>IF(Global_Household_Financial_Dyna[[#This Row],[Monthly_Savings]]&lt;0,"High Risk", IF(Global_Household_Financial_Dyna[[#This Row],[Savings Rate%]]&lt;0.1, "Medium", "Safe"))</f>
        <v>Safe</v>
      </c>
      <c r="O4721">
        <f>Global_Household_Financial_Dyna[[#This Row],[Total_Household_Income]]/Global_Household_Financial_Dyna[[#This Row],[Family_Size]]</f>
        <v>289.91714285714289</v>
      </c>
      <c r="P4721" s="2">
        <f t="shared" si="146"/>
        <v>0.42077341556833553</v>
      </c>
      <c r="Q4721" s="2">
        <f t="shared" si="147"/>
        <v>0.13525785770046567</v>
      </c>
      <c r="R4721" s="2" t="str">
        <f>IF(Global_Household_Financial_Dyna[[#This Row],[Vs country_Average]]&lt;-0.2, "Underperformer", IF(Global_Household_Financial_Dyna[[#This Row],[Vs country_Average]]&gt;0.2, "Outperformer", "Normal"))</f>
        <v>Normal</v>
      </c>
      <c r="S47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1015.58</v>
      </c>
      <c r="T47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1015.58</v>
      </c>
      <c r="U47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1015.58</v>
      </c>
      <c r="V47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1015.58</v>
      </c>
    </row>
    <row r="4722" spans="1:22" x14ac:dyDescent="0.3">
      <c r="A4722">
        <v>4736</v>
      </c>
      <c r="B4722" t="s">
        <v>18</v>
      </c>
      <c r="C4722" t="s">
        <v>20</v>
      </c>
      <c r="D4722">
        <v>6</v>
      </c>
      <c r="E4722">
        <v>3</v>
      </c>
      <c r="F4722">
        <v>5065.5</v>
      </c>
      <c r="G4722">
        <v>11703.93</v>
      </c>
      <c r="H4722">
        <v>3160.06</v>
      </c>
      <c r="I4722">
        <v>2726.19</v>
      </c>
      <c r="J4722">
        <v>5817.68</v>
      </c>
      <c r="K4722">
        <f>Global_Household_Financial_Dyna[[#This Row],[Total_Household_Income]]-Global_Household_Financial_Dyna[[#This Row],[Estimated_Taxes]]</f>
        <v>8543.8700000000008</v>
      </c>
      <c r="L4722" s="1">
        <f>Global_Household_Financial_Dyna[[#This Row],[Monthly_Savings]]/Global_Household_Financial_Dyna[[#This Row],[Net Income]]</f>
        <v>0.68091860011914973</v>
      </c>
      <c r="M4722" s="2">
        <f>Global_Household_Financial_Dyna[[#This Row],[Monthly_Expenses]]/Global_Household_Financial_Dyna[[#This Row],[Net Income]]</f>
        <v>0.31908139988085021</v>
      </c>
      <c r="N4722" t="str">
        <f>IF(Global_Household_Financial_Dyna[[#This Row],[Monthly_Savings]]&lt;0,"High Risk", IF(Global_Household_Financial_Dyna[[#This Row],[Savings Rate%]]&lt;0.1, "Medium", "Safe"))</f>
        <v>Safe</v>
      </c>
      <c r="O4722">
        <f>Global_Household_Financial_Dyna[[#This Row],[Total_Household_Income]]/Global_Household_Financial_Dyna[[#This Row],[Family_Size]]</f>
        <v>1950.655</v>
      </c>
      <c r="P4722" s="2">
        <f t="shared" si="146"/>
        <v>0.32336204947805613</v>
      </c>
      <c r="Q4722" s="2">
        <f t="shared" si="147"/>
        <v>0.3575565506410936</v>
      </c>
      <c r="R4722" s="2" t="str">
        <f>IF(Global_Household_Financial_Dyna[[#This Row],[Vs country_Average]]&lt;-0.2, "Underperformer", IF(Global_Household_Financial_Dyna[[#This Row],[Vs country_Average]]&gt;0.2, "Outperformer", "Normal"))</f>
        <v>Outperformer</v>
      </c>
      <c r="S47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5817.68</v>
      </c>
      <c r="T47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5817.68</v>
      </c>
      <c r="U47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5817.68</v>
      </c>
      <c r="V47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5817.68</v>
      </c>
    </row>
    <row r="4723" spans="1:22" x14ac:dyDescent="0.3">
      <c r="A4723">
        <v>4737</v>
      </c>
      <c r="B4723" t="s">
        <v>16</v>
      </c>
      <c r="C4723" t="s">
        <v>21</v>
      </c>
      <c r="D4723">
        <v>4</v>
      </c>
      <c r="E4723">
        <v>2</v>
      </c>
      <c r="F4723">
        <v>3400.24</v>
      </c>
      <c r="G4723">
        <v>4954.67</v>
      </c>
      <c r="H4723">
        <v>1734.14</v>
      </c>
      <c r="I4723">
        <v>3508.07</v>
      </c>
      <c r="J4723">
        <v>-287.52999999999997</v>
      </c>
      <c r="K4723">
        <f>Global_Household_Financial_Dyna[[#This Row],[Total_Household_Income]]-Global_Household_Financial_Dyna[[#This Row],[Estimated_Taxes]]</f>
        <v>3220.5299999999997</v>
      </c>
      <c r="L4723" s="1">
        <f>Global_Household_Financial_Dyna[[#This Row],[Monthly_Savings]]/Global_Household_Financial_Dyna[[#This Row],[Net Income]]</f>
        <v>-8.9280335845342229E-2</v>
      </c>
      <c r="M4723" s="2">
        <f>Global_Household_Financial_Dyna[[#This Row],[Monthly_Expenses]]/Global_Household_Financial_Dyna[[#This Row],[Net Income]]</f>
        <v>1.0892834409243199</v>
      </c>
      <c r="N4723" t="str">
        <f>IF(Global_Household_Financial_Dyna[[#This Row],[Monthly_Savings]]&lt;0,"High Risk", IF(Global_Household_Financial_Dyna[[#This Row],[Savings Rate%]]&lt;0.1, "Medium", "Safe"))</f>
        <v>High Risk</v>
      </c>
      <c r="O4723">
        <f>Global_Household_Financial_Dyna[[#This Row],[Total_Household_Income]]/Global_Household_Financial_Dyna[[#This Row],[Family_Size]]</f>
        <v>1238.6675</v>
      </c>
      <c r="P4723" s="2">
        <f t="shared" si="146"/>
        <v>0.15879799892000862</v>
      </c>
      <c r="Q4723" s="2">
        <f t="shared" si="147"/>
        <v>-0.24807833476535085</v>
      </c>
      <c r="R4723" s="2" t="str">
        <f>IF(Global_Household_Financial_Dyna[[#This Row],[Vs country_Average]]&lt;-0.2, "Underperformer", IF(Global_Household_Financial_Dyna[[#This Row],[Vs country_Average]]&gt;0.2, "Outperformer", "Normal"))</f>
        <v>Underperformer</v>
      </c>
      <c r="S47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-112.12649999999996</v>
      </c>
      <c r="T47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63.277000000000044</v>
      </c>
      <c r="U47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238.68050000000005</v>
      </c>
      <c r="V47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414.08400000000006</v>
      </c>
    </row>
    <row r="4724" spans="1:22" x14ac:dyDescent="0.3">
      <c r="A4724">
        <v>4738</v>
      </c>
      <c r="B4724" t="s">
        <v>10</v>
      </c>
      <c r="C4724" t="s">
        <v>11</v>
      </c>
      <c r="D4724">
        <v>2</v>
      </c>
      <c r="E4724">
        <v>1</v>
      </c>
      <c r="F4724">
        <v>467.04</v>
      </c>
      <c r="G4724">
        <v>467.04</v>
      </c>
      <c r="H4724">
        <v>46.7</v>
      </c>
      <c r="I4724">
        <v>410.03</v>
      </c>
      <c r="J4724">
        <v>10.3</v>
      </c>
      <c r="K4724">
        <f>Global_Household_Financial_Dyna[[#This Row],[Total_Household_Income]]-Global_Household_Financial_Dyna[[#This Row],[Estimated_Taxes]]</f>
        <v>420.34000000000003</v>
      </c>
      <c r="L4724" s="1">
        <f>Global_Household_Financial_Dyna[[#This Row],[Monthly_Savings]]/Global_Household_Financial_Dyna[[#This Row],[Net Income]]</f>
        <v>2.4503972974258933E-2</v>
      </c>
      <c r="M4724" s="2">
        <f>Global_Household_Financial_Dyna[[#This Row],[Monthly_Expenses]]/Global_Household_Financial_Dyna[[#This Row],[Net Income]]</f>
        <v>0.97547223676071737</v>
      </c>
      <c r="N4724" t="str">
        <f>IF(Global_Household_Financial_Dyna[[#This Row],[Monthly_Savings]]&lt;0,"High Risk", IF(Global_Household_Financial_Dyna[[#This Row],[Savings Rate%]]&lt;0.1, "Medium", "Safe"))</f>
        <v>Medium</v>
      </c>
      <c r="O4724">
        <f>Global_Household_Financial_Dyna[[#This Row],[Total_Household_Income]]/Global_Household_Financial_Dyna[[#This Row],[Family_Size]]</f>
        <v>233.52</v>
      </c>
      <c r="P4724" s="2">
        <f t="shared" si="146"/>
        <v>0.42077341556833553</v>
      </c>
      <c r="Q4724" s="2">
        <f t="shared" si="147"/>
        <v>-0.39626944259407659</v>
      </c>
      <c r="R4724" s="2" t="str">
        <f>IF(Global_Household_Financial_Dyna[[#This Row],[Vs country_Average]]&lt;-0.2, "Underperformer", IF(Global_Household_Financial_Dyna[[#This Row],[Vs country_Average]]&gt;0.2, "Outperformer", "Normal"))</f>
        <v>Underperformer</v>
      </c>
      <c r="S47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v>
      </c>
      <c r="T47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v>
      </c>
      <c r="U47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10.3</v>
      </c>
      <c r="V47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10.3</v>
      </c>
    </row>
    <row r="4725" spans="1:22" x14ac:dyDescent="0.3">
      <c r="A4725">
        <v>4739</v>
      </c>
      <c r="B4725" t="s">
        <v>10</v>
      </c>
      <c r="C4725" t="s">
        <v>11</v>
      </c>
      <c r="D4725">
        <v>6</v>
      </c>
      <c r="E4725">
        <v>3</v>
      </c>
      <c r="F4725">
        <v>647.05999999999995</v>
      </c>
      <c r="G4725">
        <v>1378.65</v>
      </c>
      <c r="H4725">
        <v>137.86000000000001</v>
      </c>
      <c r="I4725">
        <v>926.52</v>
      </c>
      <c r="J4725">
        <v>314.26</v>
      </c>
      <c r="K4725">
        <f>Global_Household_Financial_Dyna[[#This Row],[Total_Household_Income]]-Global_Household_Financial_Dyna[[#This Row],[Estimated_Taxes]]</f>
        <v>1240.79</v>
      </c>
      <c r="L4725" s="1">
        <f>Global_Household_Financial_Dyna[[#This Row],[Monthly_Savings]]/Global_Household_Financial_Dyna[[#This Row],[Net Income]]</f>
        <v>0.25327412374374392</v>
      </c>
      <c r="M4725" s="2">
        <f>Global_Household_Financial_Dyna[[#This Row],[Monthly_Expenses]]/Global_Household_Financial_Dyna[[#This Row],[Net Income]]</f>
        <v>0.74671781687473304</v>
      </c>
      <c r="N4725" t="str">
        <f>IF(Global_Household_Financial_Dyna[[#This Row],[Monthly_Savings]]&lt;0,"High Risk", IF(Global_Household_Financial_Dyna[[#This Row],[Savings Rate%]]&lt;0.1, "Medium", "Safe"))</f>
        <v>Safe</v>
      </c>
      <c r="O4725">
        <f>Global_Household_Financial_Dyna[[#This Row],[Total_Household_Income]]/Global_Household_Financial_Dyna[[#This Row],[Family_Size]]</f>
        <v>229.77500000000001</v>
      </c>
      <c r="P4725" s="2">
        <f t="shared" si="146"/>
        <v>0.42077341556833553</v>
      </c>
      <c r="Q4725" s="2">
        <f t="shared" si="147"/>
        <v>-0.16749929182459161</v>
      </c>
      <c r="R4725" s="2" t="str">
        <f>IF(Global_Household_Financial_Dyna[[#This Row],[Vs country_Average]]&lt;-0.2, "Underperformer", IF(Global_Household_Financial_Dyna[[#This Row],[Vs country_Average]]&gt;0.2, "Outperformer", "Normal"))</f>
        <v>Normal</v>
      </c>
      <c r="S47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314.26</v>
      </c>
      <c r="T47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314.26</v>
      </c>
      <c r="U47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314.26</v>
      </c>
      <c r="V47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314.26</v>
      </c>
    </row>
    <row r="4726" spans="1:22" x14ac:dyDescent="0.3">
      <c r="A4726">
        <v>4740</v>
      </c>
      <c r="B4726" t="s">
        <v>16</v>
      </c>
      <c r="C4726" t="s">
        <v>17</v>
      </c>
      <c r="D4726">
        <v>4</v>
      </c>
      <c r="E4726">
        <v>1</v>
      </c>
      <c r="F4726">
        <v>3985.13</v>
      </c>
      <c r="G4726">
        <v>3985.13</v>
      </c>
      <c r="H4726">
        <v>1394.8</v>
      </c>
      <c r="I4726">
        <v>3307.7</v>
      </c>
      <c r="J4726">
        <v>-717.37</v>
      </c>
      <c r="K4726">
        <f>Global_Household_Financial_Dyna[[#This Row],[Total_Household_Income]]-Global_Household_Financial_Dyna[[#This Row],[Estimated_Taxes]]</f>
        <v>2590.33</v>
      </c>
      <c r="L4726" s="1">
        <f>Global_Household_Financial_Dyna[[#This Row],[Monthly_Savings]]/Global_Household_Financial_Dyna[[#This Row],[Net Income]]</f>
        <v>-0.27694154798809417</v>
      </c>
      <c r="M4726" s="2">
        <f>Global_Household_Financial_Dyna[[#This Row],[Monthly_Expenses]]/Global_Household_Financial_Dyna[[#This Row],[Net Income]]</f>
        <v>1.2769415479880941</v>
      </c>
      <c r="N4726" t="str">
        <f>IF(Global_Household_Financial_Dyna[[#This Row],[Monthly_Savings]]&lt;0,"High Risk", IF(Global_Household_Financial_Dyna[[#This Row],[Savings Rate%]]&lt;0.1, "Medium", "Safe"))</f>
        <v>High Risk</v>
      </c>
      <c r="O4726">
        <f>Global_Household_Financial_Dyna[[#This Row],[Total_Household_Income]]/Global_Household_Financial_Dyna[[#This Row],[Family_Size]]</f>
        <v>996.28250000000003</v>
      </c>
      <c r="P4726" s="2">
        <f t="shared" si="146"/>
        <v>0.15879799892000862</v>
      </c>
      <c r="Q4726" s="2">
        <f t="shared" si="147"/>
        <v>-0.43573954690810279</v>
      </c>
      <c r="R4726" s="2" t="str">
        <f>IF(Global_Household_Financial_Dyna[[#This Row],[Vs country_Average]]&lt;-0.2, "Underperformer", IF(Global_Household_Financial_Dyna[[#This Row],[Vs country_Average]]&gt;0.2, "Outperformer", "Normal"))</f>
        <v>Underperformer</v>
      </c>
      <c r="S47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-551.98500000000001</v>
      </c>
      <c r="T47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-386.6</v>
      </c>
      <c r="U47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-221.21500000000003</v>
      </c>
      <c r="V47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-55.830000000000041</v>
      </c>
    </row>
    <row r="4727" spans="1:22" x14ac:dyDescent="0.3">
      <c r="A4727">
        <v>4741</v>
      </c>
      <c r="B4727" t="s">
        <v>14</v>
      </c>
      <c r="C4727" t="s">
        <v>15</v>
      </c>
      <c r="D4727">
        <v>1</v>
      </c>
      <c r="E4727">
        <v>1</v>
      </c>
      <c r="F4727">
        <v>1516.16</v>
      </c>
      <c r="G4727">
        <v>1516.16</v>
      </c>
      <c r="H4727">
        <v>227.42</v>
      </c>
      <c r="I4727">
        <v>781.6</v>
      </c>
      <c r="J4727">
        <v>507.13</v>
      </c>
      <c r="K4727">
        <f>Global_Household_Financial_Dyna[[#This Row],[Total_Household_Income]]-Global_Household_Financial_Dyna[[#This Row],[Estimated_Taxes]]</f>
        <v>1288.74</v>
      </c>
      <c r="L4727" s="1">
        <f>Global_Household_Financial_Dyna[[#This Row],[Monthly_Savings]]/Global_Household_Financial_Dyna[[#This Row],[Net Income]]</f>
        <v>0.39350838803792854</v>
      </c>
      <c r="M4727" s="2">
        <f>Global_Household_Financial_Dyna[[#This Row],[Monthly_Expenses]]/Global_Household_Financial_Dyna[[#This Row],[Net Income]]</f>
        <v>0.60648385244502379</v>
      </c>
      <c r="N4727" t="str">
        <f>IF(Global_Household_Financial_Dyna[[#This Row],[Monthly_Savings]]&lt;0,"High Risk", IF(Global_Household_Financial_Dyna[[#This Row],[Savings Rate%]]&lt;0.1, "Medium", "Safe"))</f>
        <v>Safe</v>
      </c>
      <c r="O4727">
        <f>Global_Household_Financial_Dyna[[#This Row],[Total_Household_Income]]/Global_Household_Financial_Dyna[[#This Row],[Family_Size]]</f>
        <v>1516.16</v>
      </c>
      <c r="P4727" s="2">
        <f t="shared" si="146"/>
        <v>0.39788995363055785</v>
      </c>
      <c r="Q4727" s="2">
        <f t="shared" si="147"/>
        <v>-4.3815655926293107E-3</v>
      </c>
      <c r="R4727" s="2" t="str">
        <f>IF(Global_Household_Financial_Dyna[[#This Row],[Vs country_Average]]&lt;-0.2, "Underperformer", IF(Global_Household_Financial_Dyna[[#This Row],[Vs country_Average]]&gt;0.2, "Outperformer", "Normal"))</f>
        <v>Normal</v>
      </c>
      <c r="S47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507.13</v>
      </c>
      <c r="T47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507.13</v>
      </c>
      <c r="U47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507.13</v>
      </c>
      <c r="V47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507.13</v>
      </c>
    </row>
    <row r="4728" spans="1:22" x14ac:dyDescent="0.3">
      <c r="A4728">
        <v>4742</v>
      </c>
      <c r="B4728" t="s">
        <v>18</v>
      </c>
      <c r="C4728" t="s">
        <v>20</v>
      </c>
      <c r="D4728">
        <v>3</v>
      </c>
      <c r="E4728">
        <v>3</v>
      </c>
      <c r="F4728">
        <v>2639.76</v>
      </c>
      <c r="G4728">
        <v>5505.43</v>
      </c>
      <c r="H4728">
        <v>1211.19</v>
      </c>
      <c r="I4728">
        <v>2887.04</v>
      </c>
      <c r="J4728">
        <v>1407.19</v>
      </c>
      <c r="K4728">
        <f>Global_Household_Financial_Dyna[[#This Row],[Total_Household_Income]]-Global_Household_Financial_Dyna[[#This Row],[Estimated_Taxes]]</f>
        <v>4294.24</v>
      </c>
      <c r="L4728" s="1">
        <f>Global_Household_Financial_Dyna[[#This Row],[Monthly_Savings]]/Global_Household_Financial_Dyna[[#This Row],[Net Income]]</f>
        <v>0.3276924438317374</v>
      </c>
      <c r="M4728" s="2">
        <f>Global_Household_Financial_Dyna[[#This Row],[Monthly_Expenses]]/Global_Household_Financial_Dyna[[#This Row],[Net Income]]</f>
        <v>0.67230522746749133</v>
      </c>
      <c r="N4728" t="str">
        <f>IF(Global_Household_Financial_Dyna[[#This Row],[Monthly_Savings]]&lt;0,"High Risk", IF(Global_Household_Financial_Dyna[[#This Row],[Savings Rate%]]&lt;0.1, "Medium", "Safe"))</f>
        <v>Safe</v>
      </c>
      <c r="O4728">
        <f>Global_Household_Financial_Dyna[[#This Row],[Total_Household_Income]]/Global_Household_Financial_Dyna[[#This Row],[Family_Size]]</f>
        <v>1835.1433333333334</v>
      </c>
      <c r="P4728" s="2">
        <f t="shared" si="146"/>
        <v>0.32336204947805613</v>
      </c>
      <c r="Q4728" s="2">
        <f t="shared" si="147"/>
        <v>4.3303943536812661E-3</v>
      </c>
      <c r="R4728" s="2" t="str">
        <f>IF(Global_Household_Financial_Dyna[[#This Row],[Vs country_Average]]&lt;-0.2, "Underperformer", IF(Global_Household_Financial_Dyna[[#This Row],[Vs country_Average]]&gt;0.2, "Outperformer", "Normal"))</f>
        <v>Normal</v>
      </c>
      <c r="S47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1407.19</v>
      </c>
      <c r="T47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1407.19</v>
      </c>
      <c r="U47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1407.19</v>
      </c>
      <c r="V47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1407.19</v>
      </c>
    </row>
    <row r="4729" spans="1:22" x14ac:dyDescent="0.3">
      <c r="A4729">
        <v>4743</v>
      </c>
      <c r="B4729" t="s">
        <v>18</v>
      </c>
      <c r="C4729" t="s">
        <v>19</v>
      </c>
      <c r="D4729">
        <v>2</v>
      </c>
      <c r="E4729">
        <v>2</v>
      </c>
      <c r="F4729">
        <v>4840.76</v>
      </c>
      <c r="G4729">
        <v>6767.93</v>
      </c>
      <c r="H4729">
        <v>1488.95</v>
      </c>
      <c r="I4729">
        <v>2469.89</v>
      </c>
      <c r="J4729">
        <v>2809.1</v>
      </c>
      <c r="K4729">
        <f>Global_Household_Financial_Dyna[[#This Row],[Total_Household_Income]]-Global_Household_Financial_Dyna[[#This Row],[Estimated_Taxes]]</f>
        <v>5278.9800000000005</v>
      </c>
      <c r="L4729" s="1">
        <f>Global_Household_Financial_Dyna[[#This Row],[Monthly_Savings]]/Global_Household_Financial_Dyna[[#This Row],[Net Income]]</f>
        <v>0.53212931285968113</v>
      </c>
      <c r="M4729" s="2">
        <f>Global_Household_Financial_Dyna[[#This Row],[Monthly_Expenses]]/Global_Household_Financial_Dyna[[#This Row],[Net Income]]</f>
        <v>0.46787258144565802</v>
      </c>
      <c r="N4729" t="str">
        <f>IF(Global_Household_Financial_Dyna[[#This Row],[Monthly_Savings]]&lt;0,"High Risk", IF(Global_Household_Financial_Dyna[[#This Row],[Savings Rate%]]&lt;0.1, "Medium", "Safe"))</f>
        <v>Safe</v>
      </c>
      <c r="O4729">
        <f>Global_Household_Financial_Dyna[[#This Row],[Total_Household_Income]]/Global_Household_Financial_Dyna[[#This Row],[Family_Size]]</f>
        <v>3383.9650000000001</v>
      </c>
      <c r="P4729" s="2">
        <f t="shared" si="146"/>
        <v>0.32336204947805613</v>
      </c>
      <c r="Q4729" s="2">
        <f t="shared" si="147"/>
        <v>0.20876726338162499</v>
      </c>
      <c r="R4729" s="2" t="str">
        <f>IF(Global_Household_Financial_Dyna[[#This Row],[Vs country_Average]]&lt;-0.2, "Underperformer", IF(Global_Household_Financial_Dyna[[#This Row],[Vs country_Average]]&gt;0.2, "Outperformer", "Normal"))</f>
        <v>Outperformer</v>
      </c>
      <c r="S47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2809.1</v>
      </c>
      <c r="T47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2809.1</v>
      </c>
      <c r="U47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2809.1</v>
      </c>
      <c r="V47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2809.1</v>
      </c>
    </row>
    <row r="4730" spans="1:22" x14ac:dyDescent="0.3">
      <c r="A4730">
        <v>4744</v>
      </c>
      <c r="B4730" t="s">
        <v>12</v>
      </c>
      <c r="C4730" t="s">
        <v>13</v>
      </c>
      <c r="D4730">
        <v>7</v>
      </c>
      <c r="E4730">
        <v>3</v>
      </c>
      <c r="F4730">
        <v>3804.96</v>
      </c>
      <c r="G4730">
        <v>8837.94</v>
      </c>
      <c r="H4730">
        <v>2651.38</v>
      </c>
      <c r="I4730">
        <v>3976.42</v>
      </c>
      <c r="J4730">
        <v>2210.13</v>
      </c>
      <c r="K4730">
        <f>Global_Household_Financial_Dyna[[#This Row],[Total_Household_Income]]-Global_Household_Financial_Dyna[[#This Row],[Estimated_Taxes]]</f>
        <v>6186.56</v>
      </c>
      <c r="L4730" s="1">
        <f>Global_Household_Financial_Dyna[[#This Row],[Monthly_Savings]]/Global_Household_Financial_Dyna[[#This Row],[Net Income]]</f>
        <v>0.35724699994827497</v>
      </c>
      <c r="M4730" s="2">
        <f>Global_Household_Financial_Dyna[[#This Row],[Monthly_Expenses]]/Global_Household_Financial_Dyna[[#This Row],[Net Income]]</f>
        <v>0.64275138364454554</v>
      </c>
      <c r="N4730" t="str">
        <f>IF(Global_Household_Financial_Dyna[[#This Row],[Monthly_Savings]]&lt;0,"High Risk", IF(Global_Household_Financial_Dyna[[#This Row],[Savings Rate%]]&lt;0.1, "Medium", "Safe"))</f>
        <v>Safe</v>
      </c>
      <c r="O4730">
        <f>Global_Household_Financial_Dyna[[#This Row],[Total_Household_Income]]/Global_Household_Financial_Dyna[[#This Row],[Family_Size]]</f>
        <v>1262.5628571428572</v>
      </c>
      <c r="P4730" s="2">
        <f t="shared" si="146"/>
        <v>0.30718716818024266</v>
      </c>
      <c r="Q4730" s="2">
        <f t="shared" si="147"/>
        <v>5.0059831768032304E-2</v>
      </c>
      <c r="R4730" s="2" t="str">
        <f>IF(Global_Household_Financial_Dyna[[#This Row],[Vs country_Average]]&lt;-0.2, "Underperformer", IF(Global_Household_Financial_Dyna[[#This Row],[Vs country_Average]]&gt;0.2, "Outperformer", "Normal"))</f>
        <v>Normal</v>
      </c>
      <c r="S47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2210.13</v>
      </c>
      <c r="T47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2210.13</v>
      </c>
      <c r="U47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2210.13</v>
      </c>
      <c r="V47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2210.13</v>
      </c>
    </row>
    <row r="4731" spans="1:22" x14ac:dyDescent="0.3">
      <c r="A4731">
        <v>4745</v>
      </c>
      <c r="B4731" t="s">
        <v>18</v>
      </c>
      <c r="C4731" t="s">
        <v>20</v>
      </c>
      <c r="D4731">
        <v>2</v>
      </c>
      <c r="E4731">
        <v>1</v>
      </c>
      <c r="F4731">
        <v>2358.4699999999998</v>
      </c>
      <c r="G4731">
        <v>2358.4699999999998</v>
      </c>
      <c r="H4731">
        <v>518.86</v>
      </c>
      <c r="I4731">
        <v>1601.28</v>
      </c>
      <c r="J4731">
        <v>238.33</v>
      </c>
      <c r="K4731">
        <f>Global_Household_Financial_Dyna[[#This Row],[Total_Household_Income]]-Global_Household_Financial_Dyna[[#This Row],[Estimated_Taxes]]</f>
        <v>1839.6099999999997</v>
      </c>
      <c r="L4731" s="1">
        <f>Global_Household_Financial_Dyna[[#This Row],[Monthly_Savings]]/Global_Household_Financial_Dyna[[#This Row],[Net Income]]</f>
        <v>0.12955463386261221</v>
      </c>
      <c r="M4731" s="2">
        <f>Global_Household_Financial_Dyna[[#This Row],[Monthly_Expenses]]/Global_Household_Financial_Dyna[[#This Row],[Net Income]]</f>
        <v>0.87044536613738799</v>
      </c>
      <c r="N4731" t="str">
        <f>IF(Global_Household_Financial_Dyna[[#This Row],[Monthly_Savings]]&lt;0,"High Risk", IF(Global_Household_Financial_Dyna[[#This Row],[Savings Rate%]]&lt;0.1, "Medium", "Safe"))</f>
        <v>Safe</v>
      </c>
      <c r="O4731">
        <f>Global_Household_Financial_Dyna[[#This Row],[Total_Household_Income]]/Global_Household_Financial_Dyna[[#This Row],[Family_Size]]</f>
        <v>1179.2349999999999</v>
      </c>
      <c r="P4731" s="2">
        <f t="shared" si="146"/>
        <v>0.32336204947805613</v>
      </c>
      <c r="Q4731" s="2">
        <f t="shared" si="147"/>
        <v>-0.19380741561544393</v>
      </c>
      <c r="R4731" s="2" t="str">
        <f>IF(Global_Household_Financial_Dyna[[#This Row],[Vs country_Average]]&lt;-0.2, "Underperformer", IF(Global_Household_Financial_Dyna[[#This Row],[Vs country_Average]]&gt;0.2, "Outperformer", "Normal"))</f>
        <v>Normal</v>
      </c>
      <c r="S47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238.33</v>
      </c>
      <c r="T47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238.33</v>
      </c>
      <c r="U47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238.33</v>
      </c>
      <c r="V47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238.33</v>
      </c>
    </row>
    <row r="4732" spans="1:22" x14ac:dyDescent="0.3">
      <c r="A4732">
        <v>4746</v>
      </c>
      <c r="B4732" t="s">
        <v>18</v>
      </c>
      <c r="C4732" t="s">
        <v>20</v>
      </c>
      <c r="D4732">
        <v>8</v>
      </c>
      <c r="E4732">
        <v>3</v>
      </c>
      <c r="F4732">
        <v>5395.72</v>
      </c>
      <c r="G4732">
        <v>10680.55</v>
      </c>
      <c r="H4732">
        <v>2883.75</v>
      </c>
      <c r="I4732">
        <v>5368.12</v>
      </c>
      <c r="J4732">
        <v>2428.6799999999998</v>
      </c>
      <c r="K4732">
        <f>Global_Household_Financial_Dyna[[#This Row],[Total_Household_Income]]-Global_Household_Financial_Dyna[[#This Row],[Estimated_Taxes]]</f>
        <v>7796.7999999999993</v>
      </c>
      <c r="L4732" s="1">
        <f>Global_Household_Financial_Dyna[[#This Row],[Monthly_Savings]]/Global_Household_Financial_Dyna[[#This Row],[Net Income]]</f>
        <v>0.31149702442027499</v>
      </c>
      <c r="M4732" s="2">
        <f>Global_Household_Financial_Dyna[[#This Row],[Monthly_Expenses]]/Global_Household_Financial_Dyna[[#This Row],[Net Income]]</f>
        <v>0.68850297557972506</v>
      </c>
      <c r="N4732" t="str">
        <f>IF(Global_Household_Financial_Dyna[[#This Row],[Monthly_Savings]]&lt;0,"High Risk", IF(Global_Household_Financial_Dyna[[#This Row],[Savings Rate%]]&lt;0.1, "Medium", "Safe"))</f>
        <v>Safe</v>
      </c>
      <c r="O4732">
        <f>Global_Household_Financial_Dyna[[#This Row],[Total_Household_Income]]/Global_Household_Financial_Dyna[[#This Row],[Family_Size]]</f>
        <v>1335.0687499999999</v>
      </c>
      <c r="P4732" s="2">
        <f t="shared" si="146"/>
        <v>0.32336204947805613</v>
      </c>
      <c r="Q4732" s="2">
        <f t="shared" si="147"/>
        <v>-1.1865025057781142E-2</v>
      </c>
      <c r="R4732" s="2" t="str">
        <f>IF(Global_Household_Financial_Dyna[[#This Row],[Vs country_Average]]&lt;-0.2, "Underperformer", IF(Global_Household_Financial_Dyna[[#This Row],[Vs country_Average]]&gt;0.2, "Outperformer", "Normal"))</f>
        <v>Normal</v>
      </c>
      <c r="S47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2428.6799999999998</v>
      </c>
      <c r="T47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2428.6799999999998</v>
      </c>
      <c r="U47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2428.6799999999998</v>
      </c>
      <c r="V47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2428.6799999999998</v>
      </c>
    </row>
    <row r="4733" spans="1:22" x14ac:dyDescent="0.3">
      <c r="A4733">
        <v>4747</v>
      </c>
      <c r="B4733" t="s">
        <v>18</v>
      </c>
      <c r="C4733" t="s">
        <v>20</v>
      </c>
      <c r="D4733">
        <v>5</v>
      </c>
      <c r="E4733">
        <v>3</v>
      </c>
      <c r="F4733">
        <v>5839.09</v>
      </c>
      <c r="G4733">
        <v>12455.21</v>
      </c>
      <c r="H4733">
        <v>3362.91</v>
      </c>
      <c r="I4733">
        <v>3815.15</v>
      </c>
      <c r="J4733">
        <v>5277.15</v>
      </c>
      <c r="K4733">
        <f>Global_Household_Financial_Dyna[[#This Row],[Total_Household_Income]]-Global_Household_Financial_Dyna[[#This Row],[Estimated_Taxes]]</f>
        <v>9092.2999999999993</v>
      </c>
      <c r="L4733" s="1">
        <f>Global_Household_Financial_Dyna[[#This Row],[Monthly_Savings]]/Global_Household_Financial_Dyna[[#This Row],[Net Income]]</f>
        <v>0.58039769915202977</v>
      </c>
      <c r="M4733" s="2">
        <f>Global_Household_Financial_Dyna[[#This Row],[Monthly_Expenses]]/Global_Household_Financial_Dyna[[#This Row],[Net Income]]</f>
        <v>0.41960230084797029</v>
      </c>
      <c r="N4733" t="str">
        <f>IF(Global_Household_Financial_Dyna[[#This Row],[Monthly_Savings]]&lt;0,"High Risk", IF(Global_Household_Financial_Dyna[[#This Row],[Savings Rate%]]&lt;0.1, "Medium", "Safe"))</f>
        <v>Safe</v>
      </c>
      <c r="O4733">
        <f>Global_Household_Financial_Dyna[[#This Row],[Total_Household_Income]]/Global_Household_Financial_Dyna[[#This Row],[Family_Size]]</f>
        <v>2491.0419999999999</v>
      </c>
      <c r="P4733" s="2">
        <f t="shared" si="146"/>
        <v>0.32336204947805613</v>
      </c>
      <c r="Q4733" s="2">
        <f t="shared" si="147"/>
        <v>0.25703564967397363</v>
      </c>
      <c r="R4733" s="2" t="str">
        <f>IF(Global_Household_Financial_Dyna[[#This Row],[Vs country_Average]]&lt;-0.2, "Underperformer", IF(Global_Household_Financial_Dyna[[#This Row],[Vs country_Average]]&gt;0.2, "Outperformer", "Normal"))</f>
        <v>Outperformer</v>
      </c>
      <c r="S47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5277.15</v>
      </c>
      <c r="T47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5277.15</v>
      </c>
      <c r="U47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5277.15</v>
      </c>
      <c r="V47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5277.15</v>
      </c>
    </row>
    <row r="4734" spans="1:22" x14ac:dyDescent="0.3">
      <c r="A4734">
        <v>4748</v>
      </c>
      <c r="B4734" t="s">
        <v>18</v>
      </c>
      <c r="C4734" t="s">
        <v>20</v>
      </c>
      <c r="D4734">
        <v>3</v>
      </c>
      <c r="E4734">
        <v>3</v>
      </c>
      <c r="F4734">
        <v>4451.87</v>
      </c>
      <c r="G4734">
        <v>9967.42</v>
      </c>
      <c r="H4734">
        <v>2691.2</v>
      </c>
      <c r="I4734">
        <v>2039.11</v>
      </c>
      <c r="J4734">
        <v>5237.1000000000004</v>
      </c>
      <c r="K4734">
        <f>Global_Household_Financial_Dyna[[#This Row],[Total_Household_Income]]-Global_Household_Financial_Dyna[[#This Row],[Estimated_Taxes]]</f>
        <v>7276.22</v>
      </c>
      <c r="L4734" s="1">
        <f>Global_Household_Financial_Dyna[[#This Row],[Monthly_Savings]]/Global_Household_Financial_Dyna[[#This Row],[Net Income]]</f>
        <v>0.71975558737916123</v>
      </c>
      <c r="M4734" s="2">
        <f>Global_Household_Financial_Dyna[[#This Row],[Monthly_Expenses]]/Global_Household_Financial_Dyna[[#This Row],[Net Income]]</f>
        <v>0.28024303828086561</v>
      </c>
      <c r="N4734" t="str">
        <f>IF(Global_Household_Financial_Dyna[[#This Row],[Monthly_Savings]]&lt;0,"High Risk", IF(Global_Household_Financial_Dyna[[#This Row],[Savings Rate%]]&lt;0.1, "Medium", "Safe"))</f>
        <v>Safe</v>
      </c>
      <c r="O4734">
        <f>Global_Household_Financial_Dyna[[#This Row],[Total_Household_Income]]/Global_Household_Financial_Dyna[[#This Row],[Family_Size]]</f>
        <v>3322.4733333333334</v>
      </c>
      <c r="P4734" s="2">
        <f t="shared" si="146"/>
        <v>0.32336204947805613</v>
      </c>
      <c r="Q4734" s="2">
        <f t="shared" si="147"/>
        <v>0.3963935379011051</v>
      </c>
      <c r="R4734" s="2" t="str">
        <f>IF(Global_Household_Financial_Dyna[[#This Row],[Vs country_Average]]&lt;-0.2, "Underperformer", IF(Global_Household_Financial_Dyna[[#This Row],[Vs country_Average]]&gt;0.2, "Outperformer", "Normal"))</f>
        <v>Outperformer</v>
      </c>
      <c r="S47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5237.1000000000004</v>
      </c>
      <c r="T47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5237.1000000000004</v>
      </c>
      <c r="U47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5237.1000000000004</v>
      </c>
      <c r="V47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5237.1000000000004</v>
      </c>
    </row>
    <row r="4735" spans="1:22" x14ac:dyDescent="0.3">
      <c r="A4735">
        <v>4749</v>
      </c>
      <c r="B4735" t="s">
        <v>10</v>
      </c>
      <c r="C4735" t="s">
        <v>22</v>
      </c>
      <c r="D4735">
        <v>2</v>
      </c>
      <c r="E4735">
        <v>1</v>
      </c>
      <c r="F4735">
        <v>560.64</v>
      </c>
      <c r="G4735">
        <v>560.64</v>
      </c>
      <c r="H4735">
        <v>56.06</v>
      </c>
      <c r="I4735">
        <v>453.18</v>
      </c>
      <c r="J4735">
        <v>51.39</v>
      </c>
      <c r="K4735">
        <f>Global_Household_Financial_Dyna[[#This Row],[Total_Household_Income]]-Global_Household_Financial_Dyna[[#This Row],[Estimated_Taxes]]</f>
        <v>504.58</v>
      </c>
      <c r="L4735" s="1">
        <f>Global_Household_Financial_Dyna[[#This Row],[Monthly_Savings]]/Global_Household_Financial_Dyna[[#This Row],[Net Income]]</f>
        <v>0.10184708074041778</v>
      </c>
      <c r="M4735" s="2">
        <f>Global_Household_Financial_Dyna[[#This Row],[Monthly_Expenses]]/Global_Household_Financial_Dyna[[#This Row],[Net Income]]</f>
        <v>0.89813310079670228</v>
      </c>
      <c r="N4735" t="str">
        <f>IF(Global_Household_Financial_Dyna[[#This Row],[Monthly_Savings]]&lt;0,"High Risk", IF(Global_Household_Financial_Dyna[[#This Row],[Savings Rate%]]&lt;0.1, "Medium", "Safe"))</f>
        <v>Safe</v>
      </c>
      <c r="O4735">
        <f>Global_Household_Financial_Dyna[[#This Row],[Total_Household_Income]]/Global_Household_Financial_Dyna[[#This Row],[Family_Size]]</f>
        <v>280.32</v>
      </c>
      <c r="P4735" s="2">
        <f t="shared" si="146"/>
        <v>0.42077341556833553</v>
      </c>
      <c r="Q4735" s="2">
        <f t="shared" si="147"/>
        <v>-0.31892633482791777</v>
      </c>
      <c r="R4735" s="2" t="str">
        <f>IF(Global_Household_Financial_Dyna[[#This Row],[Vs country_Average]]&lt;-0.2, "Underperformer", IF(Global_Household_Financial_Dyna[[#This Row],[Vs country_Average]]&gt;0.2, "Outperformer", "Normal"))</f>
        <v>Underperformer</v>
      </c>
      <c r="S47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51.39</v>
      </c>
      <c r="T47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51.39</v>
      </c>
      <c r="U47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51.39</v>
      </c>
      <c r="V47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51.39</v>
      </c>
    </row>
    <row r="4736" spans="1:22" x14ac:dyDescent="0.3">
      <c r="A4736">
        <v>4750</v>
      </c>
      <c r="B4736" t="s">
        <v>14</v>
      </c>
      <c r="C4736" t="s">
        <v>15</v>
      </c>
      <c r="D4736">
        <v>8</v>
      </c>
      <c r="E4736">
        <v>3</v>
      </c>
      <c r="F4736">
        <v>1908.94</v>
      </c>
      <c r="G4736">
        <v>4285.96</v>
      </c>
      <c r="H4736">
        <v>642.89</v>
      </c>
      <c r="I4736">
        <v>1930.63</v>
      </c>
      <c r="J4736">
        <v>1712.44</v>
      </c>
      <c r="K4736">
        <f>Global_Household_Financial_Dyna[[#This Row],[Total_Household_Income]]-Global_Household_Financial_Dyna[[#This Row],[Estimated_Taxes]]</f>
        <v>3643.07</v>
      </c>
      <c r="L4736" s="1">
        <f>Global_Household_Financial_Dyna[[#This Row],[Monthly_Savings]]/Global_Household_Financial_Dyna[[#This Row],[Net Income]]</f>
        <v>0.47005410272105669</v>
      </c>
      <c r="M4736" s="2">
        <f>Global_Household_Financial_Dyna[[#This Row],[Monthly_Expenses]]/Global_Household_Financial_Dyna[[#This Row],[Net Income]]</f>
        <v>0.52994589727894337</v>
      </c>
      <c r="N4736" t="str">
        <f>IF(Global_Household_Financial_Dyna[[#This Row],[Monthly_Savings]]&lt;0,"High Risk", IF(Global_Household_Financial_Dyna[[#This Row],[Savings Rate%]]&lt;0.1, "Medium", "Safe"))</f>
        <v>Safe</v>
      </c>
      <c r="O4736">
        <f>Global_Household_Financial_Dyna[[#This Row],[Total_Household_Income]]/Global_Household_Financial_Dyna[[#This Row],[Family_Size]]</f>
        <v>535.745</v>
      </c>
      <c r="P4736" s="2">
        <f t="shared" si="146"/>
        <v>0.39788995363055785</v>
      </c>
      <c r="Q4736" s="2">
        <f t="shared" si="147"/>
        <v>7.2164149090498841E-2</v>
      </c>
      <c r="R4736" s="2" t="str">
        <f>IF(Global_Household_Financial_Dyna[[#This Row],[Vs country_Average]]&lt;-0.2, "Underperformer", IF(Global_Household_Financial_Dyna[[#This Row],[Vs country_Average]]&gt;0.2, "Outperformer", "Normal"))</f>
        <v>Normal</v>
      </c>
      <c r="S47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1712.44</v>
      </c>
      <c r="T47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1712.44</v>
      </c>
      <c r="U47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1712.44</v>
      </c>
      <c r="V47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1712.44</v>
      </c>
    </row>
    <row r="4737" spans="1:22" x14ac:dyDescent="0.3">
      <c r="A4737">
        <v>4751</v>
      </c>
      <c r="B4737" t="s">
        <v>10</v>
      </c>
      <c r="C4737" t="s">
        <v>22</v>
      </c>
      <c r="D4737">
        <v>4</v>
      </c>
      <c r="E4737">
        <v>3</v>
      </c>
      <c r="F4737">
        <v>95.48</v>
      </c>
      <c r="G4737">
        <v>234.13</v>
      </c>
      <c r="H4737">
        <v>23.41</v>
      </c>
      <c r="I4737">
        <v>222.19</v>
      </c>
      <c r="J4737">
        <v>-11.47</v>
      </c>
      <c r="K4737">
        <f>Global_Household_Financial_Dyna[[#This Row],[Total_Household_Income]]-Global_Household_Financial_Dyna[[#This Row],[Estimated_Taxes]]</f>
        <v>210.72</v>
      </c>
      <c r="L4737" s="1">
        <f>Global_Household_Financial_Dyna[[#This Row],[Monthly_Savings]]/Global_Household_Financial_Dyna[[#This Row],[Net Income]]</f>
        <v>-5.4432422171602129E-2</v>
      </c>
      <c r="M4737" s="2">
        <f>Global_Household_Financial_Dyna[[#This Row],[Monthly_Expenses]]/Global_Household_Financial_Dyna[[#This Row],[Net Income]]</f>
        <v>1.0544324221716022</v>
      </c>
      <c r="N4737" t="str">
        <f>IF(Global_Household_Financial_Dyna[[#This Row],[Monthly_Savings]]&lt;0,"High Risk", IF(Global_Household_Financial_Dyna[[#This Row],[Savings Rate%]]&lt;0.1, "Medium", "Safe"))</f>
        <v>High Risk</v>
      </c>
      <c r="O4737">
        <f>Global_Household_Financial_Dyna[[#This Row],[Total_Household_Income]]/Global_Household_Financial_Dyna[[#This Row],[Family_Size]]</f>
        <v>58.532499999999999</v>
      </c>
      <c r="P4737" s="2">
        <f t="shared" si="146"/>
        <v>0.42077341556833553</v>
      </c>
      <c r="Q4737" s="2">
        <f t="shared" si="147"/>
        <v>-0.47520583773993763</v>
      </c>
      <c r="R4737" s="2" t="str">
        <f>IF(Global_Household_Financial_Dyna[[#This Row],[Vs country_Average]]&lt;-0.2, "Underperformer", IF(Global_Household_Financial_Dyna[[#This Row],[Vs country_Average]]&gt;0.2, "Outperformer", "Normal"))</f>
        <v>Underperformer</v>
      </c>
      <c r="S47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-0.36050000000000004</v>
      </c>
      <c r="T47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10.749000000000001</v>
      </c>
      <c r="U47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21.858499999999999</v>
      </c>
      <c r="V47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32.968000000000004</v>
      </c>
    </row>
    <row r="4738" spans="1:22" x14ac:dyDescent="0.3">
      <c r="A4738">
        <v>4752</v>
      </c>
      <c r="B4738" t="s">
        <v>10</v>
      </c>
      <c r="C4738" t="s">
        <v>22</v>
      </c>
      <c r="D4738">
        <v>2</v>
      </c>
      <c r="E4738">
        <v>1</v>
      </c>
      <c r="F4738">
        <v>453.28</v>
      </c>
      <c r="G4738">
        <v>453.28</v>
      </c>
      <c r="H4738">
        <v>45.33</v>
      </c>
      <c r="I4738">
        <v>396.39</v>
      </c>
      <c r="J4738">
        <v>11.56</v>
      </c>
      <c r="K4738">
        <f>Global_Household_Financial_Dyna[[#This Row],[Total_Household_Income]]-Global_Household_Financial_Dyna[[#This Row],[Estimated_Taxes]]</f>
        <v>407.95</v>
      </c>
      <c r="L4738" s="1">
        <f>Global_Household_Financial_Dyna[[#This Row],[Monthly_Savings]]/Global_Household_Financial_Dyna[[#This Row],[Net Income]]</f>
        <v>2.8336805981125139E-2</v>
      </c>
      <c r="M4738" s="2">
        <f>Global_Household_Financial_Dyna[[#This Row],[Monthly_Expenses]]/Global_Household_Financial_Dyna[[#This Row],[Net Income]]</f>
        <v>0.97166319401887491</v>
      </c>
      <c r="N4738" t="str">
        <f>IF(Global_Household_Financial_Dyna[[#This Row],[Monthly_Savings]]&lt;0,"High Risk", IF(Global_Household_Financial_Dyna[[#This Row],[Savings Rate%]]&lt;0.1, "Medium", "Safe"))</f>
        <v>Medium</v>
      </c>
      <c r="O4738">
        <f>Global_Household_Financial_Dyna[[#This Row],[Total_Household_Income]]/Global_Household_Financial_Dyna[[#This Row],[Family_Size]]</f>
        <v>226.64</v>
      </c>
      <c r="P4738" s="2">
        <f t="shared" ref="P4738:P4801" si="148">AVERAGEIF($B$2:$B$4986,$B4738,$L$2:$L$4986)</f>
        <v>0.42077341556833553</v>
      </c>
      <c r="Q4738" s="2">
        <f t="shared" ref="Q4738:Q4801" si="149">L4738-P4738</f>
        <v>-0.39243660958721038</v>
      </c>
      <c r="R4738" s="2" t="str">
        <f>IF(Global_Household_Financial_Dyna[[#This Row],[Vs country_Average]]&lt;-0.2, "Underperformer", IF(Global_Household_Financial_Dyna[[#This Row],[Vs country_Average]]&gt;0.2, "Outperformer", "Normal"))</f>
        <v>Underperformer</v>
      </c>
      <c r="S47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11.56</v>
      </c>
      <c r="T47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11.56</v>
      </c>
      <c r="U47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11.56</v>
      </c>
      <c r="V47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11.56</v>
      </c>
    </row>
    <row r="4739" spans="1:22" x14ac:dyDescent="0.3">
      <c r="A4739">
        <v>4753</v>
      </c>
      <c r="B4739" t="s">
        <v>16</v>
      </c>
      <c r="C4739" t="s">
        <v>21</v>
      </c>
      <c r="D4739">
        <v>2</v>
      </c>
      <c r="E4739">
        <v>2</v>
      </c>
      <c r="F4739">
        <v>5171.95</v>
      </c>
      <c r="G4739">
        <v>8382.15</v>
      </c>
      <c r="H4739">
        <v>3352.86</v>
      </c>
      <c r="I4739">
        <v>2690.19</v>
      </c>
      <c r="J4739">
        <v>2339.1</v>
      </c>
      <c r="K4739">
        <f>Global_Household_Financial_Dyna[[#This Row],[Total_Household_Income]]-Global_Household_Financial_Dyna[[#This Row],[Estimated_Taxes]]</f>
        <v>5029.2899999999991</v>
      </c>
      <c r="L4739" s="1">
        <f>Global_Household_Financial_Dyna[[#This Row],[Monthly_Savings]]/Global_Household_Financial_Dyna[[#This Row],[Net Income]]</f>
        <v>0.46509547073244939</v>
      </c>
      <c r="M4739" s="2">
        <f>Global_Household_Financial_Dyna[[#This Row],[Monthly_Expenses]]/Global_Household_Financial_Dyna[[#This Row],[Net Income]]</f>
        <v>0.53490452926755083</v>
      </c>
      <c r="N4739" t="str">
        <f>IF(Global_Household_Financial_Dyna[[#This Row],[Monthly_Savings]]&lt;0,"High Risk", IF(Global_Household_Financial_Dyna[[#This Row],[Savings Rate%]]&lt;0.1, "Medium", "Safe"))</f>
        <v>Safe</v>
      </c>
      <c r="O4739">
        <f>Global_Household_Financial_Dyna[[#This Row],[Total_Household_Income]]/Global_Household_Financial_Dyna[[#This Row],[Family_Size]]</f>
        <v>4191.0749999999998</v>
      </c>
      <c r="P4739" s="2">
        <f t="shared" si="148"/>
        <v>0.15879799892000862</v>
      </c>
      <c r="Q4739" s="2">
        <f t="shared" si="149"/>
        <v>0.30629747181244077</v>
      </c>
      <c r="R4739" s="2" t="str">
        <f>IF(Global_Household_Financial_Dyna[[#This Row],[Vs country_Average]]&lt;-0.2, "Underperformer", IF(Global_Household_Financial_Dyna[[#This Row],[Vs country_Average]]&gt;0.2, "Outperformer", "Normal"))</f>
        <v>Outperformer</v>
      </c>
      <c r="S47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2339.1</v>
      </c>
      <c r="T47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2339.1</v>
      </c>
      <c r="U47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2339.1</v>
      </c>
      <c r="V47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2339.1</v>
      </c>
    </row>
    <row r="4740" spans="1:22" x14ac:dyDescent="0.3">
      <c r="A4740">
        <v>4754</v>
      </c>
      <c r="B4740" t="s">
        <v>16</v>
      </c>
      <c r="C4740" t="s">
        <v>21</v>
      </c>
      <c r="D4740">
        <v>2</v>
      </c>
      <c r="E4740">
        <v>2</v>
      </c>
      <c r="F4740">
        <v>4643.32</v>
      </c>
      <c r="G4740">
        <v>8061.31</v>
      </c>
      <c r="H4740">
        <v>3224.52</v>
      </c>
      <c r="I4740">
        <v>2185.67</v>
      </c>
      <c r="J4740">
        <v>2651.11</v>
      </c>
      <c r="K4740">
        <f>Global_Household_Financial_Dyna[[#This Row],[Total_Household_Income]]-Global_Household_Financial_Dyna[[#This Row],[Estimated_Taxes]]</f>
        <v>4836.7900000000009</v>
      </c>
      <c r="L4740" s="1">
        <f>Global_Household_Financial_Dyna[[#This Row],[Monthly_Savings]]/Global_Household_Financial_Dyna[[#This Row],[Net Income]]</f>
        <v>0.54811352157112458</v>
      </c>
      <c r="M4740" s="2">
        <f>Global_Household_Financial_Dyna[[#This Row],[Monthly_Expenses]]/Global_Household_Financial_Dyna[[#This Row],[Net Income]]</f>
        <v>0.45188441094196763</v>
      </c>
      <c r="N4740" t="str">
        <f>IF(Global_Household_Financial_Dyna[[#This Row],[Monthly_Savings]]&lt;0,"High Risk", IF(Global_Household_Financial_Dyna[[#This Row],[Savings Rate%]]&lt;0.1, "Medium", "Safe"))</f>
        <v>Safe</v>
      </c>
      <c r="O4740">
        <f>Global_Household_Financial_Dyna[[#This Row],[Total_Household_Income]]/Global_Household_Financial_Dyna[[#This Row],[Family_Size]]</f>
        <v>4030.6550000000002</v>
      </c>
      <c r="P4740" s="2">
        <f t="shared" si="148"/>
        <v>0.15879799892000862</v>
      </c>
      <c r="Q4740" s="2">
        <f t="shared" si="149"/>
        <v>0.38931552265111596</v>
      </c>
      <c r="R4740" s="2" t="str">
        <f>IF(Global_Household_Financial_Dyna[[#This Row],[Vs country_Average]]&lt;-0.2, "Underperformer", IF(Global_Household_Financial_Dyna[[#This Row],[Vs country_Average]]&gt;0.2, "Outperformer", "Normal"))</f>
        <v>Outperformer</v>
      </c>
      <c r="S47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2651.11</v>
      </c>
      <c r="T47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2651.11</v>
      </c>
      <c r="U47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2651.11</v>
      </c>
      <c r="V47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2651.11</v>
      </c>
    </row>
    <row r="4741" spans="1:22" x14ac:dyDescent="0.3">
      <c r="A4741">
        <v>4755</v>
      </c>
      <c r="B4741" t="s">
        <v>12</v>
      </c>
      <c r="C4741" t="s">
        <v>13</v>
      </c>
      <c r="D4741">
        <v>5</v>
      </c>
      <c r="E4741">
        <v>3</v>
      </c>
      <c r="F4741">
        <v>2995.33</v>
      </c>
      <c r="G4741">
        <v>5925.02</v>
      </c>
      <c r="H4741">
        <v>1481.25</v>
      </c>
      <c r="I4741">
        <v>4010.64</v>
      </c>
      <c r="J4741">
        <v>433.12</v>
      </c>
      <c r="K4741">
        <f>Global_Household_Financial_Dyna[[#This Row],[Total_Household_Income]]-Global_Household_Financial_Dyna[[#This Row],[Estimated_Taxes]]</f>
        <v>4443.7700000000004</v>
      </c>
      <c r="L4741" s="1">
        <f>Global_Household_Financial_Dyna[[#This Row],[Monthly_Savings]]/Global_Household_Financial_Dyna[[#This Row],[Net Income]]</f>
        <v>9.7466790585471336E-2</v>
      </c>
      <c r="M4741" s="2">
        <f>Global_Household_Financial_Dyna[[#This Row],[Monthly_Expenses]]/Global_Household_Financial_Dyna[[#This Row],[Net Income]]</f>
        <v>0.90253095907303926</v>
      </c>
      <c r="N4741" t="str">
        <f>IF(Global_Household_Financial_Dyna[[#This Row],[Monthly_Savings]]&lt;0,"High Risk", IF(Global_Household_Financial_Dyna[[#This Row],[Savings Rate%]]&lt;0.1, "Medium", "Safe"))</f>
        <v>Medium</v>
      </c>
      <c r="O4741">
        <f>Global_Household_Financial_Dyna[[#This Row],[Total_Household_Income]]/Global_Household_Financial_Dyna[[#This Row],[Family_Size]]</f>
        <v>1185.0040000000001</v>
      </c>
      <c r="P4741" s="2">
        <f t="shared" si="148"/>
        <v>0.30718716818024266</v>
      </c>
      <c r="Q4741" s="2">
        <f t="shared" si="149"/>
        <v>-0.20972037759477133</v>
      </c>
      <c r="R4741" s="2" t="str">
        <f>IF(Global_Household_Financial_Dyna[[#This Row],[Vs country_Average]]&lt;-0.2, "Underperformer", IF(Global_Household_Financial_Dyna[[#This Row],[Vs country_Average]]&gt;0.2, "Outperformer", "Normal"))</f>
        <v>Underperformer</v>
      </c>
      <c r="S47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433.12</v>
      </c>
      <c r="T47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433.12</v>
      </c>
      <c r="U47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433.12</v>
      </c>
      <c r="V47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433.12</v>
      </c>
    </row>
    <row r="4742" spans="1:22" x14ac:dyDescent="0.3">
      <c r="A4742">
        <v>4756</v>
      </c>
      <c r="B4742" t="s">
        <v>12</v>
      </c>
      <c r="C4742" t="s">
        <v>13</v>
      </c>
      <c r="D4742">
        <v>2</v>
      </c>
      <c r="E4742">
        <v>1</v>
      </c>
      <c r="F4742">
        <v>6444.21</v>
      </c>
      <c r="G4742">
        <v>6444.21</v>
      </c>
      <c r="H4742">
        <v>1611.05</v>
      </c>
      <c r="I4742">
        <v>1544.78</v>
      </c>
      <c r="J4742">
        <v>3288.37</v>
      </c>
      <c r="K4742">
        <f>Global_Household_Financial_Dyna[[#This Row],[Total_Household_Income]]-Global_Household_Financial_Dyna[[#This Row],[Estimated_Taxes]]</f>
        <v>4833.16</v>
      </c>
      <c r="L4742" s="1">
        <f>Global_Household_Financial_Dyna[[#This Row],[Monthly_Savings]]/Global_Household_Financial_Dyna[[#This Row],[Net Income]]</f>
        <v>0.68037681351331225</v>
      </c>
      <c r="M4742" s="2">
        <f>Global_Household_Financial_Dyna[[#This Row],[Monthly_Expenses]]/Global_Household_Financial_Dyna[[#This Row],[Net Income]]</f>
        <v>0.31962111744697053</v>
      </c>
      <c r="N4742" t="str">
        <f>IF(Global_Household_Financial_Dyna[[#This Row],[Monthly_Savings]]&lt;0,"High Risk", IF(Global_Household_Financial_Dyna[[#This Row],[Savings Rate%]]&lt;0.1, "Medium", "Safe"))</f>
        <v>Safe</v>
      </c>
      <c r="O4742">
        <f>Global_Household_Financial_Dyna[[#This Row],[Total_Household_Income]]/Global_Household_Financial_Dyna[[#This Row],[Family_Size]]</f>
        <v>3222.105</v>
      </c>
      <c r="P4742" s="2">
        <f t="shared" si="148"/>
        <v>0.30718716818024266</v>
      </c>
      <c r="Q4742" s="2">
        <f t="shared" si="149"/>
        <v>0.37318964533306959</v>
      </c>
      <c r="R4742" s="2" t="str">
        <f>IF(Global_Household_Financial_Dyna[[#This Row],[Vs country_Average]]&lt;-0.2, "Underperformer", IF(Global_Household_Financial_Dyna[[#This Row],[Vs country_Average]]&gt;0.2, "Outperformer", "Normal"))</f>
        <v>Outperformer</v>
      </c>
      <c r="S47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3288.37</v>
      </c>
      <c r="T47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3288.37</v>
      </c>
      <c r="U47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3288.37</v>
      </c>
      <c r="V47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3288.37</v>
      </c>
    </row>
    <row r="4743" spans="1:22" x14ac:dyDescent="0.3">
      <c r="A4743">
        <v>4757</v>
      </c>
      <c r="B4743" t="s">
        <v>18</v>
      </c>
      <c r="C4743" t="s">
        <v>19</v>
      </c>
      <c r="D4743">
        <v>2</v>
      </c>
      <c r="E4743">
        <v>2</v>
      </c>
      <c r="F4743">
        <v>4128.84</v>
      </c>
      <c r="G4743">
        <v>6284.06</v>
      </c>
      <c r="H4743">
        <v>1382.49</v>
      </c>
      <c r="I4743">
        <v>2226.33</v>
      </c>
      <c r="J4743">
        <v>2675.24</v>
      </c>
      <c r="K4743">
        <f>Global_Household_Financial_Dyna[[#This Row],[Total_Household_Income]]-Global_Household_Financial_Dyna[[#This Row],[Estimated_Taxes]]</f>
        <v>4901.5700000000006</v>
      </c>
      <c r="L4743" s="1">
        <f>Global_Household_Financial_Dyna[[#This Row],[Monthly_Savings]]/Global_Household_Financial_Dyna[[#This Row],[Net Income]]</f>
        <v>0.5457924705757542</v>
      </c>
      <c r="M4743" s="2">
        <f>Global_Household_Financial_Dyna[[#This Row],[Monthly_Expenses]]/Global_Household_Financial_Dyna[[#This Row],[Net Income]]</f>
        <v>0.45420752942424564</v>
      </c>
      <c r="N4743" t="str">
        <f>IF(Global_Household_Financial_Dyna[[#This Row],[Monthly_Savings]]&lt;0,"High Risk", IF(Global_Household_Financial_Dyna[[#This Row],[Savings Rate%]]&lt;0.1, "Medium", "Safe"))</f>
        <v>Safe</v>
      </c>
      <c r="O4743">
        <f>Global_Household_Financial_Dyna[[#This Row],[Total_Household_Income]]/Global_Household_Financial_Dyna[[#This Row],[Family_Size]]</f>
        <v>3142.03</v>
      </c>
      <c r="P4743" s="2">
        <f t="shared" si="148"/>
        <v>0.32336204947805613</v>
      </c>
      <c r="Q4743" s="2">
        <f t="shared" si="149"/>
        <v>0.22243042109769806</v>
      </c>
      <c r="R4743" s="2" t="str">
        <f>IF(Global_Household_Financial_Dyna[[#This Row],[Vs country_Average]]&lt;-0.2, "Underperformer", IF(Global_Household_Financial_Dyna[[#This Row],[Vs country_Average]]&gt;0.2, "Outperformer", "Normal"))</f>
        <v>Outperformer</v>
      </c>
      <c r="S47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2675.24</v>
      </c>
      <c r="T47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2675.24</v>
      </c>
      <c r="U47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2675.24</v>
      </c>
      <c r="V47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2675.24</v>
      </c>
    </row>
    <row r="4744" spans="1:22" x14ac:dyDescent="0.3">
      <c r="A4744">
        <v>4758</v>
      </c>
      <c r="B4744" t="s">
        <v>14</v>
      </c>
      <c r="C4744" t="s">
        <v>15</v>
      </c>
      <c r="D4744">
        <v>5</v>
      </c>
      <c r="E4744">
        <v>1</v>
      </c>
      <c r="F4744">
        <v>1372.72</v>
      </c>
      <c r="G4744">
        <v>1372.72</v>
      </c>
      <c r="H4744">
        <v>205.91</v>
      </c>
      <c r="I4744">
        <v>1302.71</v>
      </c>
      <c r="J4744">
        <v>-135.9</v>
      </c>
      <c r="K4744">
        <f>Global_Household_Financial_Dyna[[#This Row],[Total_Household_Income]]-Global_Household_Financial_Dyna[[#This Row],[Estimated_Taxes]]</f>
        <v>1166.81</v>
      </c>
      <c r="L4744" s="1">
        <f>Global_Household_Financial_Dyna[[#This Row],[Monthly_Savings]]/Global_Household_Financial_Dyna[[#This Row],[Net Income]]</f>
        <v>-0.11647140494167861</v>
      </c>
      <c r="M4744" s="2">
        <f>Global_Household_Financial_Dyna[[#This Row],[Monthly_Expenses]]/Global_Household_Financial_Dyna[[#This Row],[Net Income]]</f>
        <v>1.1164714049416786</v>
      </c>
      <c r="N4744" t="str">
        <f>IF(Global_Household_Financial_Dyna[[#This Row],[Monthly_Savings]]&lt;0,"High Risk", IF(Global_Household_Financial_Dyna[[#This Row],[Savings Rate%]]&lt;0.1, "Medium", "Safe"))</f>
        <v>High Risk</v>
      </c>
      <c r="O4744">
        <f>Global_Household_Financial_Dyna[[#This Row],[Total_Household_Income]]/Global_Household_Financial_Dyna[[#This Row],[Family_Size]]</f>
        <v>274.54399999999998</v>
      </c>
      <c r="P4744" s="2">
        <f t="shared" si="148"/>
        <v>0.39788995363055785</v>
      </c>
      <c r="Q4744" s="2">
        <f t="shared" si="149"/>
        <v>-0.51436135857223642</v>
      </c>
      <c r="R4744" s="2" t="str">
        <f>IF(Global_Household_Financial_Dyna[[#This Row],[Vs country_Average]]&lt;-0.2, "Underperformer", IF(Global_Household_Financial_Dyna[[#This Row],[Vs country_Average]]&gt;0.2, "Outperformer", "Normal"))</f>
        <v>Underperformer</v>
      </c>
      <c r="S47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-70.764499999999998</v>
      </c>
      <c r="T47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-5.6290000000000191</v>
      </c>
      <c r="U47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59.50649999999996</v>
      </c>
      <c r="V47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124.64199999999997</v>
      </c>
    </row>
    <row r="4745" spans="1:22" x14ac:dyDescent="0.3">
      <c r="A4745">
        <v>4759</v>
      </c>
      <c r="B4745" t="s">
        <v>10</v>
      </c>
      <c r="C4745" t="s">
        <v>11</v>
      </c>
      <c r="D4745">
        <v>8</v>
      </c>
      <c r="E4745">
        <v>3</v>
      </c>
      <c r="F4745">
        <v>562.47</v>
      </c>
      <c r="G4745">
        <v>1109.28</v>
      </c>
      <c r="H4745">
        <v>110.93</v>
      </c>
      <c r="I4745">
        <v>923.76</v>
      </c>
      <c r="J4745">
        <v>74.59</v>
      </c>
      <c r="K4745">
        <f>Global_Household_Financial_Dyna[[#This Row],[Total_Household_Income]]-Global_Household_Financial_Dyna[[#This Row],[Estimated_Taxes]]</f>
        <v>998.34999999999991</v>
      </c>
      <c r="L4745" s="1">
        <f>Global_Household_Financial_Dyna[[#This Row],[Monthly_Savings]]/Global_Household_Financial_Dyna[[#This Row],[Net Income]]</f>
        <v>7.4713276906896386E-2</v>
      </c>
      <c r="M4745" s="2">
        <f>Global_Household_Financial_Dyna[[#This Row],[Monthly_Expenses]]/Global_Household_Financial_Dyna[[#This Row],[Net Income]]</f>
        <v>0.92528672309310367</v>
      </c>
      <c r="N4745" t="str">
        <f>IF(Global_Household_Financial_Dyna[[#This Row],[Monthly_Savings]]&lt;0,"High Risk", IF(Global_Household_Financial_Dyna[[#This Row],[Savings Rate%]]&lt;0.1, "Medium", "Safe"))</f>
        <v>Medium</v>
      </c>
      <c r="O4745">
        <f>Global_Household_Financial_Dyna[[#This Row],[Total_Household_Income]]/Global_Household_Financial_Dyna[[#This Row],[Family_Size]]</f>
        <v>138.66</v>
      </c>
      <c r="P4745" s="2">
        <f t="shared" si="148"/>
        <v>0.42077341556833553</v>
      </c>
      <c r="Q4745" s="2">
        <f t="shared" si="149"/>
        <v>-0.34606013866143914</v>
      </c>
      <c r="R4745" s="2" t="str">
        <f>IF(Global_Household_Financial_Dyna[[#This Row],[Vs country_Average]]&lt;-0.2, "Underperformer", IF(Global_Household_Financial_Dyna[[#This Row],[Vs country_Average]]&gt;0.2, "Outperformer", "Normal"))</f>
        <v>Underperformer</v>
      </c>
      <c r="S47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74.59</v>
      </c>
      <c r="T47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74.59</v>
      </c>
      <c r="U47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74.59</v>
      </c>
      <c r="V47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74.59</v>
      </c>
    </row>
    <row r="4746" spans="1:22" x14ac:dyDescent="0.3">
      <c r="A4746">
        <v>4760</v>
      </c>
      <c r="B4746" t="s">
        <v>12</v>
      </c>
      <c r="C4746" t="s">
        <v>13</v>
      </c>
      <c r="D4746">
        <v>6</v>
      </c>
      <c r="E4746">
        <v>3</v>
      </c>
      <c r="F4746">
        <v>3915.56</v>
      </c>
      <c r="G4746">
        <v>9027.9599999999991</v>
      </c>
      <c r="H4746">
        <v>2708.39</v>
      </c>
      <c r="I4746">
        <v>3579.37</v>
      </c>
      <c r="J4746">
        <v>2740.2</v>
      </c>
      <c r="K4746">
        <f>Global_Household_Financial_Dyna[[#This Row],[Total_Household_Income]]-Global_Household_Financial_Dyna[[#This Row],[Estimated_Taxes]]</f>
        <v>6319.57</v>
      </c>
      <c r="L4746" s="1">
        <f>Global_Household_Financial_Dyna[[#This Row],[Monthly_Savings]]/Global_Household_Financial_Dyna[[#This Row],[Net Income]]</f>
        <v>0.43360545100378667</v>
      </c>
      <c r="M4746" s="2">
        <f>Global_Household_Financial_Dyna[[#This Row],[Monthly_Expenses]]/Global_Household_Financial_Dyna[[#This Row],[Net Income]]</f>
        <v>0.56639454899621333</v>
      </c>
      <c r="N4746" t="str">
        <f>IF(Global_Household_Financial_Dyna[[#This Row],[Monthly_Savings]]&lt;0,"High Risk", IF(Global_Household_Financial_Dyna[[#This Row],[Savings Rate%]]&lt;0.1, "Medium", "Safe"))</f>
        <v>Safe</v>
      </c>
      <c r="O4746">
        <f>Global_Household_Financial_Dyna[[#This Row],[Total_Household_Income]]/Global_Household_Financial_Dyna[[#This Row],[Family_Size]]</f>
        <v>1504.6599999999999</v>
      </c>
      <c r="P4746" s="2">
        <f t="shared" si="148"/>
        <v>0.30718716818024266</v>
      </c>
      <c r="Q4746" s="2">
        <f t="shared" si="149"/>
        <v>0.126418282823544</v>
      </c>
      <c r="R4746" s="2" t="str">
        <f>IF(Global_Household_Financial_Dyna[[#This Row],[Vs country_Average]]&lt;-0.2, "Underperformer", IF(Global_Household_Financial_Dyna[[#This Row],[Vs country_Average]]&gt;0.2, "Outperformer", "Normal"))</f>
        <v>Normal</v>
      </c>
      <c r="S47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2740.2</v>
      </c>
      <c r="T47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2740.2</v>
      </c>
      <c r="U47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2740.2</v>
      </c>
      <c r="V47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2740.2</v>
      </c>
    </row>
    <row r="4747" spans="1:22" x14ac:dyDescent="0.3">
      <c r="A4747">
        <v>4761</v>
      </c>
      <c r="B4747" t="s">
        <v>10</v>
      </c>
      <c r="C4747" t="s">
        <v>11</v>
      </c>
      <c r="D4747">
        <v>3</v>
      </c>
      <c r="E4747">
        <v>3</v>
      </c>
      <c r="F4747">
        <v>1076.57</v>
      </c>
      <c r="G4747">
        <v>2317.0100000000002</v>
      </c>
      <c r="H4747">
        <v>231.7</v>
      </c>
      <c r="I4747">
        <v>522.72</v>
      </c>
      <c r="J4747">
        <v>1562.6</v>
      </c>
      <c r="K4747">
        <f>Global_Household_Financial_Dyna[[#This Row],[Total_Household_Income]]-Global_Household_Financial_Dyna[[#This Row],[Estimated_Taxes]]</f>
        <v>2085.3100000000004</v>
      </c>
      <c r="L4747" s="1">
        <f>Global_Household_Financial_Dyna[[#This Row],[Monthly_Savings]]/Global_Household_Financial_Dyna[[#This Row],[Net Income]]</f>
        <v>0.74933702902685917</v>
      </c>
      <c r="M4747" s="2">
        <f>Global_Household_Financial_Dyna[[#This Row],[Monthly_Expenses]]/Global_Household_Financial_Dyna[[#This Row],[Net Income]]</f>
        <v>0.25066776642321764</v>
      </c>
      <c r="N4747" t="str">
        <f>IF(Global_Household_Financial_Dyna[[#This Row],[Monthly_Savings]]&lt;0,"High Risk", IF(Global_Household_Financial_Dyna[[#This Row],[Savings Rate%]]&lt;0.1, "Medium", "Safe"))</f>
        <v>Safe</v>
      </c>
      <c r="O4747">
        <f>Global_Household_Financial_Dyna[[#This Row],[Total_Household_Income]]/Global_Household_Financial_Dyna[[#This Row],[Family_Size]]</f>
        <v>772.3366666666667</v>
      </c>
      <c r="P4747" s="2">
        <f t="shared" si="148"/>
        <v>0.42077341556833553</v>
      </c>
      <c r="Q4747" s="2">
        <f t="shared" si="149"/>
        <v>0.32856361345852364</v>
      </c>
      <c r="R4747" s="2" t="str">
        <f>IF(Global_Household_Financial_Dyna[[#This Row],[Vs country_Average]]&lt;-0.2, "Underperformer", IF(Global_Household_Financial_Dyna[[#This Row],[Vs country_Average]]&gt;0.2, "Outperformer", "Normal"))</f>
        <v>Outperformer</v>
      </c>
      <c r="S47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1562.6</v>
      </c>
      <c r="T47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1562.6</v>
      </c>
      <c r="U47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1562.6</v>
      </c>
      <c r="V47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1562.6</v>
      </c>
    </row>
    <row r="4748" spans="1:22" x14ac:dyDescent="0.3">
      <c r="A4748">
        <v>4762</v>
      </c>
      <c r="B4748" t="s">
        <v>12</v>
      </c>
      <c r="C4748" t="s">
        <v>13</v>
      </c>
      <c r="D4748">
        <v>8</v>
      </c>
      <c r="E4748">
        <v>2</v>
      </c>
      <c r="F4748">
        <v>5883.88</v>
      </c>
      <c r="G4748">
        <v>9826.15</v>
      </c>
      <c r="H4748">
        <v>2947.85</v>
      </c>
      <c r="I4748">
        <v>5952.43</v>
      </c>
      <c r="J4748">
        <v>925.88</v>
      </c>
      <c r="K4748">
        <f>Global_Household_Financial_Dyna[[#This Row],[Total_Household_Income]]-Global_Household_Financial_Dyna[[#This Row],[Estimated_Taxes]]</f>
        <v>6878.2999999999993</v>
      </c>
      <c r="L4748" s="1">
        <f>Global_Household_Financial_Dyna[[#This Row],[Monthly_Savings]]/Global_Household_Financial_Dyna[[#This Row],[Net Income]]</f>
        <v>0.13460884230115</v>
      </c>
      <c r="M4748" s="2">
        <f>Global_Household_Financial_Dyna[[#This Row],[Monthly_Expenses]]/Global_Household_Financial_Dyna[[#This Row],[Net Income]]</f>
        <v>0.86539261154645786</v>
      </c>
      <c r="N4748" t="str">
        <f>IF(Global_Household_Financial_Dyna[[#This Row],[Monthly_Savings]]&lt;0,"High Risk", IF(Global_Household_Financial_Dyna[[#This Row],[Savings Rate%]]&lt;0.1, "Medium", "Safe"))</f>
        <v>Safe</v>
      </c>
      <c r="O4748">
        <f>Global_Household_Financial_Dyna[[#This Row],[Total_Household_Income]]/Global_Household_Financial_Dyna[[#This Row],[Family_Size]]</f>
        <v>1228.26875</v>
      </c>
      <c r="P4748" s="2">
        <f t="shared" si="148"/>
        <v>0.30718716818024266</v>
      </c>
      <c r="Q4748" s="2">
        <f t="shared" si="149"/>
        <v>-0.17257832587909266</v>
      </c>
      <c r="R4748" s="2" t="str">
        <f>IF(Global_Household_Financial_Dyna[[#This Row],[Vs country_Average]]&lt;-0.2, "Underperformer", IF(Global_Household_Financial_Dyna[[#This Row],[Vs country_Average]]&gt;0.2, "Outperformer", "Normal"))</f>
        <v>Normal</v>
      </c>
      <c r="S47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925.88</v>
      </c>
      <c r="T47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925.88</v>
      </c>
      <c r="U47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925.88</v>
      </c>
      <c r="V47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925.88</v>
      </c>
    </row>
    <row r="4749" spans="1:22" x14ac:dyDescent="0.3">
      <c r="A4749">
        <v>4763</v>
      </c>
      <c r="B4749" t="s">
        <v>14</v>
      </c>
      <c r="C4749" t="s">
        <v>15</v>
      </c>
      <c r="D4749">
        <v>7</v>
      </c>
      <c r="E4749">
        <v>3</v>
      </c>
      <c r="F4749">
        <v>2196.77</v>
      </c>
      <c r="G4749">
        <v>4610.8500000000004</v>
      </c>
      <c r="H4749">
        <v>691.63</v>
      </c>
      <c r="I4749">
        <v>1377.21</v>
      </c>
      <c r="J4749">
        <v>2542.0100000000002</v>
      </c>
      <c r="K4749">
        <f>Global_Household_Financial_Dyna[[#This Row],[Total_Household_Income]]-Global_Household_Financial_Dyna[[#This Row],[Estimated_Taxes]]</f>
        <v>3919.2200000000003</v>
      </c>
      <c r="L4749" s="1">
        <f>Global_Household_Financial_Dyna[[#This Row],[Monthly_Savings]]/Global_Household_Financial_Dyna[[#This Row],[Net Income]]</f>
        <v>0.64860099713718544</v>
      </c>
      <c r="M4749" s="2">
        <f>Global_Household_Financial_Dyna[[#This Row],[Monthly_Expenses]]/Global_Household_Financial_Dyna[[#This Row],[Net Income]]</f>
        <v>0.3513990028628145</v>
      </c>
      <c r="N4749" t="str">
        <f>IF(Global_Household_Financial_Dyna[[#This Row],[Monthly_Savings]]&lt;0,"High Risk", IF(Global_Household_Financial_Dyna[[#This Row],[Savings Rate%]]&lt;0.1, "Medium", "Safe"))</f>
        <v>Safe</v>
      </c>
      <c r="O4749">
        <f>Global_Household_Financial_Dyna[[#This Row],[Total_Household_Income]]/Global_Household_Financial_Dyna[[#This Row],[Family_Size]]</f>
        <v>658.69285714285718</v>
      </c>
      <c r="P4749" s="2">
        <f t="shared" si="148"/>
        <v>0.39788995363055785</v>
      </c>
      <c r="Q4749" s="2">
        <f t="shared" si="149"/>
        <v>0.2507110435066276</v>
      </c>
      <c r="R4749" s="2" t="str">
        <f>IF(Global_Household_Financial_Dyna[[#This Row],[Vs country_Average]]&lt;-0.2, "Underperformer", IF(Global_Household_Financial_Dyna[[#This Row],[Vs country_Average]]&gt;0.2, "Outperformer", "Normal"))</f>
        <v>Outperformer</v>
      </c>
      <c r="S47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2542.0100000000002</v>
      </c>
      <c r="T47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2542.0100000000002</v>
      </c>
      <c r="U47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2542.0100000000002</v>
      </c>
      <c r="V47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2542.0100000000002</v>
      </c>
    </row>
    <row r="4750" spans="1:22" x14ac:dyDescent="0.3">
      <c r="A4750">
        <v>4764</v>
      </c>
      <c r="B4750" t="s">
        <v>18</v>
      </c>
      <c r="C4750" t="s">
        <v>19</v>
      </c>
      <c r="D4750">
        <v>6</v>
      </c>
      <c r="E4750">
        <v>2</v>
      </c>
      <c r="F4750">
        <v>2854.23</v>
      </c>
      <c r="G4750">
        <v>4750.99</v>
      </c>
      <c r="H4750">
        <v>1045.22</v>
      </c>
      <c r="I4750">
        <v>3543.54</v>
      </c>
      <c r="J4750">
        <v>162.22999999999999</v>
      </c>
      <c r="K4750">
        <f>Global_Household_Financial_Dyna[[#This Row],[Total_Household_Income]]-Global_Household_Financial_Dyna[[#This Row],[Estimated_Taxes]]</f>
        <v>3705.7699999999995</v>
      </c>
      <c r="L4750" s="1">
        <f>Global_Household_Financial_Dyna[[#This Row],[Monthly_Savings]]/Global_Household_Financial_Dyna[[#This Row],[Net Income]]</f>
        <v>4.3777676434317299E-2</v>
      </c>
      <c r="M4750" s="2">
        <f>Global_Household_Financial_Dyna[[#This Row],[Monthly_Expenses]]/Global_Household_Financial_Dyna[[#This Row],[Net Income]]</f>
        <v>0.95622232356568282</v>
      </c>
      <c r="N4750" t="str">
        <f>IF(Global_Household_Financial_Dyna[[#This Row],[Monthly_Savings]]&lt;0,"High Risk", IF(Global_Household_Financial_Dyna[[#This Row],[Savings Rate%]]&lt;0.1, "Medium", "Safe"))</f>
        <v>Medium</v>
      </c>
      <c r="O4750">
        <f>Global_Household_Financial_Dyna[[#This Row],[Total_Household_Income]]/Global_Household_Financial_Dyna[[#This Row],[Family_Size]]</f>
        <v>791.83166666666659</v>
      </c>
      <c r="P4750" s="2">
        <f t="shared" si="148"/>
        <v>0.32336204947805613</v>
      </c>
      <c r="Q4750" s="2">
        <f t="shared" si="149"/>
        <v>-0.27958437304373884</v>
      </c>
      <c r="R4750" s="2" t="str">
        <f>IF(Global_Household_Financial_Dyna[[#This Row],[Vs country_Average]]&lt;-0.2, "Underperformer", IF(Global_Household_Financial_Dyna[[#This Row],[Vs country_Average]]&gt;0.2, "Outperformer", "Normal"))</f>
        <v>Underperformer</v>
      </c>
      <c r="S47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162.22999999999999</v>
      </c>
      <c r="T47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162.22999999999999</v>
      </c>
      <c r="U47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162.22999999999999</v>
      </c>
      <c r="V47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162.22999999999999</v>
      </c>
    </row>
    <row r="4751" spans="1:22" x14ac:dyDescent="0.3">
      <c r="A4751">
        <v>4765</v>
      </c>
      <c r="B4751" t="s">
        <v>16</v>
      </c>
      <c r="C4751" t="s">
        <v>21</v>
      </c>
      <c r="D4751">
        <v>1</v>
      </c>
      <c r="E4751">
        <v>1</v>
      </c>
      <c r="F4751">
        <v>5957.85</v>
      </c>
      <c r="G4751">
        <v>5957.85</v>
      </c>
      <c r="H4751">
        <v>2085.25</v>
      </c>
      <c r="I4751">
        <v>1376.41</v>
      </c>
      <c r="J4751">
        <v>2496.19</v>
      </c>
      <c r="K4751">
        <f>Global_Household_Financial_Dyna[[#This Row],[Total_Household_Income]]-Global_Household_Financial_Dyna[[#This Row],[Estimated_Taxes]]</f>
        <v>3872.6000000000004</v>
      </c>
      <c r="L4751" s="1">
        <f>Global_Household_Financial_Dyna[[#This Row],[Monthly_Savings]]/Global_Household_Financial_Dyna[[#This Row],[Net Income]]</f>
        <v>0.64457728657749314</v>
      </c>
      <c r="M4751" s="2">
        <f>Global_Household_Financial_Dyna[[#This Row],[Monthly_Expenses]]/Global_Household_Financial_Dyna[[#This Row],[Net Income]]</f>
        <v>0.35542271342250681</v>
      </c>
      <c r="N4751" t="str">
        <f>IF(Global_Household_Financial_Dyna[[#This Row],[Monthly_Savings]]&lt;0,"High Risk", IF(Global_Household_Financial_Dyna[[#This Row],[Savings Rate%]]&lt;0.1, "Medium", "Safe"))</f>
        <v>Safe</v>
      </c>
      <c r="O4751">
        <f>Global_Household_Financial_Dyna[[#This Row],[Total_Household_Income]]/Global_Household_Financial_Dyna[[#This Row],[Family_Size]]</f>
        <v>5957.85</v>
      </c>
      <c r="P4751" s="2">
        <f t="shared" si="148"/>
        <v>0.15879799892000862</v>
      </c>
      <c r="Q4751" s="2">
        <f t="shared" si="149"/>
        <v>0.48577928765748452</v>
      </c>
      <c r="R4751" s="2" t="str">
        <f>IF(Global_Household_Financial_Dyna[[#This Row],[Vs country_Average]]&lt;-0.2, "Underperformer", IF(Global_Household_Financial_Dyna[[#This Row],[Vs country_Average]]&gt;0.2, "Outperformer", "Normal"))</f>
        <v>Outperformer</v>
      </c>
      <c r="S47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2496.19</v>
      </c>
      <c r="T47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2496.19</v>
      </c>
      <c r="U47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2496.19</v>
      </c>
      <c r="V47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2496.19</v>
      </c>
    </row>
    <row r="4752" spans="1:22" x14ac:dyDescent="0.3">
      <c r="A4752">
        <v>4766</v>
      </c>
      <c r="B4752" t="s">
        <v>12</v>
      </c>
      <c r="C4752" t="s">
        <v>13</v>
      </c>
      <c r="D4752">
        <v>5</v>
      </c>
      <c r="E4752">
        <v>3</v>
      </c>
      <c r="F4752">
        <v>2215.52</v>
      </c>
      <c r="G4752">
        <v>4556.8</v>
      </c>
      <c r="H4752">
        <v>1139.2</v>
      </c>
      <c r="I4752">
        <v>3458.68</v>
      </c>
      <c r="J4752">
        <v>-41.08</v>
      </c>
      <c r="K4752">
        <f>Global_Household_Financial_Dyna[[#This Row],[Total_Household_Income]]-Global_Household_Financial_Dyna[[#This Row],[Estimated_Taxes]]</f>
        <v>3417.6000000000004</v>
      </c>
      <c r="L4752" s="1">
        <f>Global_Household_Financial_Dyna[[#This Row],[Monthly_Savings]]/Global_Household_Financial_Dyna[[#This Row],[Net Income]]</f>
        <v>-1.2020131086142321E-2</v>
      </c>
      <c r="M4752" s="2">
        <f>Global_Household_Financial_Dyna[[#This Row],[Monthly_Expenses]]/Global_Household_Financial_Dyna[[#This Row],[Net Income]]</f>
        <v>1.0120201310861421</v>
      </c>
      <c r="N4752" t="str">
        <f>IF(Global_Household_Financial_Dyna[[#This Row],[Monthly_Savings]]&lt;0,"High Risk", IF(Global_Household_Financial_Dyna[[#This Row],[Savings Rate%]]&lt;0.1, "Medium", "Safe"))</f>
        <v>High Risk</v>
      </c>
      <c r="O4752">
        <f>Global_Household_Financial_Dyna[[#This Row],[Total_Household_Income]]/Global_Household_Financial_Dyna[[#This Row],[Family_Size]]</f>
        <v>911.36</v>
      </c>
      <c r="P4752" s="2">
        <f t="shared" si="148"/>
        <v>0.30718716818024266</v>
      </c>
      <c r="Q4752" s="2">
        <f t="shared" si="149"/>
        <v>-0.31920729926638497</v>
      </c>
      <c r="R4752" s="2" t="str">
        <f>IF(Global_Household_Financial_Dyna[[#This Row],[Vs country_Average]]&lt;-0.2, "Underperformer", IF(Global_Household_Financial_Dyna[[#This Row],[Vs country_Average]]&gt;0.2, "Outperformer", "Normal"))</f>
        <v>Underperformer</v>
      </c>
      <c r="S47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131.85399999999998</v>
      </c>
      <c r="T47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304.78799999999995</v>
      </c>
      <c r="U47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477.72199999999992</v>
      </c>
      <c r="V47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650.65599999999984</v>
      </c>
    </row>
    <row r="4753" spans="1:22" x14ac:dyDescent="0.3">
      <c r="A4753">
        <v>4767</v>
      </c>
      <c r="B4753" t="s">
        <v>12</v>
      </c>
      <c r="C4753" t="s">
        <v>13</v>
      </c>
      <c r="D4753">
        <v>5</v>
      </c>
      <c r="E4753">
        <v>2</v>
      </c>
      <c r="F4753">
        <v>2437.5</v>
      </c>
      <c r="G4753">
        <v>3567.75</v>
      </c>
      <c r="H4753">
        <v>891.94</v>
      </c>
      <c r="I4753">
        <v>3385.79</v>
      </c>
      <c r="J4753">
        <v>-709.98</v>
      </c>
      <c r="K4753">
        <f>Global_Household_Financial_Dyna[[#This Row],[Total_Household_Income]]-Global_Household_Financial_Dyna[[#This Row],[Estimated_Taxes]]</f>
        <v>2675.81</v>
      </c>
      <c r="L4753" s="1">
        <f>Global_Household_Financial_Dyna[[#This Row],[Monthly_Savings]]/Global_Household_Financial_Dyna[[#This Row],[Net Income]]</f>
        <v>-0.26533274036646848</v>
      </c>
      <c r="M4753" s="2">
        <f>Global_Household_Financial_Dyna[[#This Row],[Monthly_Expenses]]/Global_Household_Financial_Dyna[[#This Row],[Net Income]]</f>
        <v>1.2653327403664685</v>
      </c>
      <c r="N4753" t="str">
        <f>IF(Global_Household_Financial_Dyna[[#This Row],[Monthly_Savings]]&lt;0,"High Risk", IF(Global_Household_Financial_Dyna[[#This Row],[Savings Rate%]]&lt;0.1, "Medium", "Safe"))</f>
        <v>High Risk</v>
      </c>
      <c r="O4753">
        <f>Global_Household_Financial_Dyna[[#This Row],[Total_Household_Income]]/Global_Household_Financial_Dyna[[#This Row],[Family_Size]]</f>
        <v>713.55</v>
      </c>
      <c r="P4753" s="2">
        <f t="shared" si="148"/>
        <v>0.30718716818024266</v>
      </c>
      <c r="Q4753" s="2">
        <f t="shared" si="149"/>
        <v>-0.5725199085467112</v>
      </c>
      <c r="R4753" s="2" t="str">
        <f>IF(Global_Household_Financial_Dyna[[#This Row],[Vs country_Average]]&lt;-0.2, "Underperformer", IF(Global_Household_Financial_Dyna[[#This Row],[Vs country_Average]]&gt;0.2, "Outperformer", "Normal"))</f>
        <v>Underperformer</v>
      </c>
      <c r="S47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-540.69050000000004</v>
      </c>
      <c r="T47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-371.40100000000001</v>
      </c>
      <c r="U47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-202.11150000000004</v>
      </c>
      <c r="V47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-32.822000000000003</v>
      </c>
    </row>
    <row r="4754" spans="1:22" x14ac:dyDescent="0.3">
      <c r="A4754">
        <v>4768</v>
      </c>
      <c r="B4754" t="s">
        <v>18</v>
      </c>
      <c r="C4754" t="s">
        <v>19</v>
      </c>
      <c r="D4754">
        <v>2</v>
      </c>
      <c r="E4754">
        <v>2</v>
      </c>
      <c r="F4754">
        <v>4434.8</v>
      </c>
      <c r="G4754">
        <v>6941.32</v>
      </c>
      <c r="H4754">
        <v>1527.09</v>
      </c>
      <c r="I4754">
        <v>2459.7399999999998</v>
      </c>
      <c r="J4754">
        <v>2954.49</v>
      </c>
      <c r="K4754">
        <f>Global_Household_Financial_Dyna[[#This Row],[Total_Household_Income]]-Global_Household_Financial_Dyna[[#This Row],[Estimated_Taxes]]</f>
        <v>5414.23</v>
      </c>
      <c r="L4754" s="1">
        <f>Global_Household_Financial_Dyna[[#This Row],[Monthly_Savings]]/Global_Household_Financial_Dyna[[#This Row],[Net Income]]</f>
        <v>0.54568978414289748</v>
      </c>
      <c r="M4754" s="2">
        <f>Global_Household_Financial_Dyna[[#This Row],[Monthly_Expenses]]/Global_Household_Financial_Dyna[[#This Row],[Net Income]]</f>
        <v>0.45431021585710246</v>
      </c>
      <c r="N4754" t="str">
        <f>IF(Global_Household_Financial_Dyna[[#This Row],[Monthly_Savings]]&lt;0,"High Risk", IF(Global_Household_Financial_Dyna[[#This Row],[Savings Rate%]]&lt;0.1, "Medium", "Safe"))</f>
        <v>Safe</v>
      </c>
      <c r="O4754">
        <f>Global_Household_Financial_Dyna[[#This Row],[Total_Household_Income]]/Global_Household_Financial_Dyna[[#This Row],[Family_Size]]</f>
        <v>3470.66</v>
      </c>
      <c r="P4754" s="2">
        <f t="shared" si="148"/>
        <v>0.32336204947805613</v>
      </c>
      <c r="Q4754" s="2">
        <f t="shared" si="149"/>
        <v>0.22232773466484135</v>
      </c>
      <c r="R4754" s="2" t="str">
        <f>IF(Global_Household_Financial_Dyna[[#This Row],[Vs country_Average]]&lt;-0.2, "Underperformer", IF(Global_Household_Financial_Dyna[[#This Row],[Vs country_Average]]&gt;0.2, "Outperformer", "Normal"))</f>
        <v>Outperformer</v>
      </c>
      <c r="S47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2954.49</v>
      </c>
      <c r="T47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2954.49</v>
      </c>
      <c r="U47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2954.49</v>
      </c>
      <c r="V47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2954.49</v>
      </c>
    </row>
    <row r="4755" spans="1:22" x14ac:dyDescent="0.3">
      <c r="A4755">
        <v>4769</v>
      </c>
      <c r="B4755" t="s">
        <v>14</v>
      </c>
      <c r="C4755" t="s">
        <v>15</v>
      </c>
      <c r="D4755">
        <v>2</v>
      </c>
      <c r="E4755">
        <v>1</v>
      </c>
      <c r="F4755">
        <v>1584.92</v>
      </c>
      <c r="G4755">
        <v>1584.92</v>
      </c>
      <c r="H4755">
        <v>237.74</v>
      </c>
      <c r="I4755">
        <v>754.21</v>
      </c>
      <c r="J4755">
        <v>592.97</v>
      </c>
      <c r="K4755">
        <f>Global_Household_Financial_Dyna[[#This Row],[Total_Household_Income]]-Global_Household_Financial_Dyna[[#This Row],[Estimated_Taxes]]</f>
        <v>1347.18</v>
      </c>
      <c r="L4755" s="1">
        <f>Global_Household_Financial_Dyna[[#This Row],[Monthly_Savings]]/Global_Household_Financial_Dyna[[#This Row],[Net Income]]</f>
        <v>0.44015647500705174</v>
      </c>
      <c r="M4755" s="2">
        <f>Global_Household_Financial_Dyna[[#This Row],[Monthly_Expenses]]/Global_Household_Financial_Dyna[[#This Row],[Net Income]]</f>
        <v>0.5598435249929482</v>
      </c>
      <c r="N4755" t="str">
        <f>IF(Global_Household_Financial_Dyna[[#This Row],[Monthly_Savings]]&lt;0,"High Risk", IF(Global_Household_Financial_Dyna[[#This Row],[Savings Rate%]]&lt;0.1, "Medium", "Safe"))</f>
        <v>Safe</v>
      </c>
      <c r="O4755">
        <f>Global_Household_Financial_Dyna[[#This Row],[Total_Household_Income]]/Global_Household_Financial_Dyna[[#This Row],[Family_Size]]</f>
        <v>792.46</v>
      </c>
      <c r="P4755" s="2">
        <f t="shared" si="148"/>
        <v>0.39788995363055785</v>
      </c>
      <c r="Q4755" s="2">
        <f t="shared" si="149"/>
        <v>4.2266521376493893E-2</v>
      </c>
      <c r="R4755" s="2" t="str">
        <f>IF(Global_Household_Financial_Dyna[[#This Row],[Vs country_Average]]&lt;-0.2, "Underperformer", IF(Global_Household_Financial_Dyna[[#This Row],[Vs country_Average]]&gt;0.2, "Outperformer", "Normal"))</f>
        <v>Normal</v>
      </c>
      <c r="S47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592.97</v>
      </c>
      <c r="T47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592.97</v>
      </c>
      <c r="U47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592.97</v>
      </c>
      <c r="V47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592.97</v>
      </c>
    </row>
    <row r="4756" spans="1:22" x14ac:dyDescent="0.3">
      <c r="A4756">
        <v>4770</v>
      </c>
      <c r="B4756" t="s">
        <v>10</v>
      </c>
      <c r="C4756" t="s">
        <v>11</v>
      </c>
      <c r="D4756">
        <v>7</v>
      </c>
      <c r="E4756">
        <v>3</v>
      </c>
      <c r="F4756">
        <v>811.49</v>
      </c>
      <c r="G4756">
        <v>1484.9</v>
      </c>
      <c r="H4756">
        <v>148.49</v>
      </c>
      <c r="I4756">
        <v>866.53</v>
      </c>
      <c r="J4756">
        <v>469.87</v>
      </c>
      <c r="K4756">
        <f>Global_Household_Financial_Dyna[[#This Row],[Total_Household_Income]]-Global_Household_Financial_Dyna[[#This Row],[Estimated_Taxes]]</f>
        <v>1336.41</v>
      </c>
      <c r="L4756" s="1">
        <f>Global_Household_Financial_Dyna[[#This Row],[Monthly_Savings]]/Global_Household_Financial_Dyna[[#This Row],[Net Income]]</f>
        <v>0.35159120329838894</v>
      </c>
      <c r="M4756" s="2">
        <f>Global_Household_Financial_Dyna[[#This Row],[Monthly_Expenses]]/Global_Household_Financial_Dyna[[#This Row],[Net Income]]</f>
        <v>0.6484013139680187</v>
      </c>
      <c r="N4756" t="str">
        <f>IF(Global_Household_Financial_Dyna[[#This Row],[Monthly_Savings]]&lt;0,"High Risk", IF(Global_Household_Financial_Dyna[[#This Row],[Savings Rate%]]&lt;0.1, "Medium", "Safe"))</f>
        <v>Safe</v>
      </c>
      <c r="O4756">
        <f>Global_Household_Financial_Dyna[[#This Row],[Total_Household_Income]]/Global_Household_Financial_Dyna[[#This Row],[Family_Size]]</f>
        <v>212.12857142857143</v>
      </c>
      <c r="P4756" s="2">
        <f t="shared" si="148"/>
        <v>0.42077341556833553</v>
      </c>
      <c r="Q4756" s="2">
        <f t="shared" si="149"/>
        <v>-6.9182212269946586E-2</v>
      </c>
      <c r="R4756" s="2" t="str">
        <f>IF(Global_Household_Financial_Dyna[[#This Row],[Vs country_Average]]&lt;-0.2, "Underperformer", IF(Global_Household_Financial_Dyna[[#This Row],[Vs country_Average]]&gt;0.2, "Outperformer", "Normal"))</f>
        <v>Normal</v>
      </c>
      <c r="S47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469.87</v>
      </c>
      <c r="T47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469.87</v>
      </c>
      <c r="U47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469.87</v>
      </c>
      <c r="V47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469.87</v>
      </c>
    </row>
    <row r="4757" spans="1:22" x14ac:dyDescent="0.3">
      <c r="A4757">
        <v>4771</v>
      </c>
      <c r="B4757" t="s">
        <v>18</v>
      </c>
      <c r="C4757" t="s">
        <v>20</v>
      </c>
      <c r="D4757">
        <v>1</v>
      </c>
      <c r="E4757">
        <v>1</v>
      </c>
      <c r="F4757">
        <v>3967.66</v>
      </c>
      <c r="G4757">
        <v>3967.66</v>
      </c>
      <c r="H4757">
        <v>872.88</v>
      </c>
      <c r="I4757">
        <v>1863.62</v>
      </c>
      <c r="J4757">
        <v>1231.1500000000001</v>
      </c>
      <c r="K4757">
        <f>Global_Household_Financial_Dyna[[#This Row],[Total_Household_Income]]-Global_Household_Financial_Dyna[[#This Row],[Estimated_Taxes]]</f>
        <v>3094.7799999999997</v>
      </c>
      <c r="L4757" s="1">
        <f>Global_Household_Financial_Dyna[[#This Row],[Monthly_Savings]]/Global_Household_Financial_Dyna[[#This Row],[Net Income]]</f>
        <v>0.39781503047066358</v>
      </c>
      <c r="M4757" s="2">
        <f>Global_Household_Financial_Dyna[[#This Row],[Monthly_Expenses]]/Global_Household_Financial_Dyna[[#This Row],[Net Income]]</f>
        <v>0.60218173828188115</v>
      </c>
      <c r="N4757" t="str">
        <f>IF(Global_Household_Financial_Dyna[[#This Row],[Monthly_Savings]]&lt;0,"High Risk", IF(Global_Household_Financial_Dyna[[#This Row],[Savings Rate%]]&lt;0.1, "Medium", "Safe"))</f>
        <v>Safe</v>
      </c>
      <c r="O4757">
        <f>Global_Household_Financial_Dyna[[#This Row],[Total_Household_Income]]/Global_Household_Financial_Dyna[[#This Row],[Family_Size]]</f>
        <v>3967.66</v>
      </c>
      <c r="P4757" s="2">
        <f t="shared" si="148"/>
        <v>0.32336204947805613</v>
      </c>
      <c r="Q4757" s="2">
        <f t="shared" si="149"/>
        <v>7.4452980992607443E-2</v>
      </c>
      <c r="R4757" s="2" t="str">
        <f>IF(Global_Household_Financial_Dyna[[#This Row],[Vs country_Average]]&lt;-0.2, "Underperformer", IF(Global_Household_Financial_Dyna[[#This Row],[Vs country_Average]]&gt;0.2, "Outperformer", "Normal"))</f>
        <v>Normal</v>
      </c>
      <c r="S47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1231.1500000000001</v>
      </c>
      <c r="T47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1231.1500000000001</v>
      </c>
      <c r="U47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1231.1500000000001</v>
      </c>
      <c r="V47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1231.1500000000001</v>
      </c>
    </row>
    <row r="4758" spans="1:22" x14ac:dyDescent="0.3">
      <c r="A4758">
        <v>4772</v>
      </c>
      <c r="B4758" t="s">
        <v>10</v>
      </c>
      <c r="C4758" t="s">
        <v>22</v>
      </c>
      <c r="D4758">
        <v>2</v>
      </c>
      <c r="E4758">
        <v>2</v>
      </c>
      <c r="F4758">
        <v>1231.76</v>
      </c>
      <c r="G4758">
        <v>2027.11</v>
      </c>
      <c r="H4758">
        <v>202.71</v>
      </c>
      <c r="I4758">
        <v>357.42</v>
      </c>
      <c r="J4758">
        <v>1466.97</v>
      </c>
      <c r="K4758">
        <f>Global_Household_Financial_Dyna[[#This Row],[Total_Household_Income]]-Global_Household_Financial_Dyna[[#This Row],[Estimated_Taxes]]</f>
        <v>1824.3999999999999</v>
      </c>
      <c r="L4758" s="1">
        <f>Global_Household_Financial_Dyna[[#This Row],[Monthly_Savings]]/Global_Household_Financial_Dyna[[#This Row],[Net Income]]</f>
        <v>0.80408353431265078</v>
      </c>
      <c r="M4758" s="2">
        <f>Global_Household_Financial_Dyna[[#This Row],[Monthly_Expenses]]/Global_Household_Financial_Dyna[[#This Row],[Net Income]]</f>
        <v>0.19591098443323834</v>
      </c>
      <c r="N4758" t="str">
        <f>IF(Global_Household_Financial_Dyna[[#This Row],[Monthly_Savings]]&lt;0,"High Risk", IF(Global_Household_Financial_Dyna[[#This Row],[Savings Rate%]]&lt;0.1, "Medium", "Safe"))</f>
        <v>Safe</v>
      </c>
      <c r="O4758">
        <f>Global_Household_Financial_Dyna[[#This Row],[Total_Household_Income]]/Global_Household_Financial_Dyna[[#This Row],[Family_Size]]</f>
        <v>1013.5549999999999</v>
      </c>
      <c r="P4758" s="2">
        <f t="shared" si="148"/>
        <v>0.42077341556833553</v>
      </c>
      <c r="Q4758" s="2">
        <f t="shared" si="149"/>
        <v>0.38331011874431525</v>
      </c>
      <c r="R4758" s="2" t="str">
        <f>IF(Global_Household_Financial_Dyna[[#This Row],[Vs country_Average]]&lt;-0.2, "Underperformer", IF(Global_Household_Financial_Dyna[[#This Row],[Vs country_Average]]&gt;0.2, "Outperformer", "Normal"))</f>
        <v>Outperformer</v>
      </c>
      <c r="S47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1466.97</v>
      </c>
      <c r="T47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1466.97</v>
      </c>
      <c r="U47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1466.97</v>
      </c>
      <c r="V47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1466.97</v>
      </c>
    </row>
    <row r="4759" spans="1:22" x14ac:dyDescent="0.3">
      <c r="A4759">
        <v>4773</v>
      </c>
      <c r="B4759" t="s">
        <v>18</v>
      </c>
      <c r="C4759" t="s">
        <v>19</v>
      </c>
      <c r="D4759">
        <v>4</v>
      </c>
      <c r="E4759">
        <v>1</v>
      </c>
      <c r="F4759">
        <v>2377.2399999999998</v>
      </c>
      <c r="G4759">
        <v>2377.2399999999998</v>
      </c>
      <c r="H4759">
        <v>522.99</v>
      </c>
      <c r="I4759">
        <v>2256</v>
      </c>
      <c r="J4759">
        <v>-401.75</v>
      </c>
      <c r="K4759">
        <f>Global_Household_Financial_Dyna[[#This Row],[Total_Household_Income]]-Global_Household_Financial_Dyna[[#This Row],[Estimated_Taxes]]</f>
        <v>1854.2499999999998</v>
      </c>
      <c r="L4759" s="1">
        <f>Global_Household_Financial_Dyna[[#This Row],[Monthly_Savings]]/Global_Household_Financial_Dyna[[#This Row],[Net Income]]</f>
        <v>-0.21666441957664825</v>
      </c>
      <c r="M4759" s="2">
        <f>Global_Household_Financial_Dyna[[#This Row],[Monthly_Expenses]]/Global_Household_Financial_Dyna[[#This Row],[Net Income]]</f>
        <v>1.2166644195766483</v>
      </c>
      <c r="N4759" t="str">
        <f>IF(Global_Household_Financial_Dyna[[#This Row],[Monthly_Savings]]&lt;0,"High Risk", IF(Global_Household_Financial_Dyna[[#This Row],[Savings Rate%]]&lt;0.1, "Medium", "Safe"))</f>
        <v>High Risk</v>
      </c>
      <c r="O4759">
        <f>Global_Household_Financial_Dyna[[#This Row],[Total_Household_Income]]/Global_Household_Financial_Dyna[[#This Row],[Family_Size]]</f>
        <v>594.30999999999995</v>
      </c>
      <c r="P4759" s="2">
        <f t="shared" si="148"/>
        <v>0.32336204947805613</v>
      </c>
      <c r="Q4759" s="2">
        <f t="shared" si="149"/>
        <v>-0.54002646905470442</v>
      </c>
      <c r="R4759" s="2" t="str">
        <f>IF(Global_Household_Financial_Dyna[[#This Row],[Vs country_Average]]&lt;-0.2, "Underperformer", IF(Global_Household_Financial_Dyna[[#This Row],[Vs country_Average]]&gt;0.2, "Outperformer", "Normal"))</f>
        <v>Underperformer</v>
      </c>
      <c r="S47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-288.95</v>
      </c>
      <c r="T47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-176.15</v>
      </c>
      <c r="U47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-63.350000000000023</v>
      </c>
      <c r="V47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49.449999999999989</v>
      </c>
    </row>
    <row r="4760" spans="1:22" x14ac:dyDescent="0.3">
      <c r="A4760">
        <v>4774</v>
      </c>
      <c r="B4760" t="s">
        <v>14</v>
      </c>
      <c r="C4760" t="s">
        <v>15</v>
      </c>
      <c r="D4760">
        <v>2</v>
      </c>
      <c r="E4760">
        <v>2</v>
      </c>
      <c r="F4760">
        <v>1348.58</v>
      </c>
      <c r="G4760">
        <v>1983</v>
      </c>
      <c r="H4760">
        <v>297.45</v>
      </c>
      <c r="I4760">
        <v>903.09</v>
      </c>
      <c r="J4760">
        <v>782.46</v>
      </c>
      <c r="K4760">
        <f>Global_Household_Financial_Dyna[[#This Row],[Total_Household_Income]]-Global_Household_Financial_Dyna[[#This Row],[Estimated_Taxes]]</f>
        <v>1685.55</v>
      </c>
      <c r="L4760" s="1">
        <f>Global_Household_Financial_Dyna[[#This Row],[Monthly_Savings]]/Global_Household_Financial_Dyna[[#This Row],[Net Income]]</f>
        <v>0.4642164278722079</v>
      </c>
      <c r="M4760" s="2">
        <f>Global_Household_Financial_Dyna[[#This Row],[Monthly_Expenses]]/Global_Household_Financial_Dyna[[#This Row],[Net Income]]</f>
        <v>0.53578357212779215</v>
      </c>
      <c r="N4760" t="str">
        <f>IF(Global_Household_Financial_Dyna[[#This Row],[Monthly_Savings]]&lt;0,"High Risk", IF(Global_Household_Financial_Dyna[[#This Row],[Savings Rate%]]&lt;0.1, "Medium", "Safe"))</f>
        <v>Safe</v>
      </c>
      <c r="O4760">
        <f>Global_Household_Financial_Dyna[[#This Row],[Total_Household_Income]]/Global_Household_Financial_Dyna[[#This Row],[Family_Size]]</f>
        <v>991.5</v>
      </c>
      <c r="P4760" s="2">
        <f t="shared" si="148"/>
        <v>0.39788995363055785</v>
      </c>
      <c r="Q4760" s="2">
        <f t="shared" si="149"/>
        <v>6.6326474241650057E-2</v>
      </c>
      <c r="R4760" s="2" t="str">
        <f>IF(Global_Household_Financial_Dyna[[#This Row],[Vs country_Average]]&lt;-0.2, "Underperformer", IF(Global_Household_Financial_Dyna[[#This Row],[Vs country_Average]]&gt;0.2, "Outperformer", "Normal"))</f>
        <v>Normal</v>
      </c>
      <c r="S47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782.46</v>
      </c>
      <c r="T47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782.46</v>
      </c>
      <c r="U47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782.46</v>
      </c>
      <c r="V47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782.46</v>
      </c>
    </row>
    <row r="4761" spans="1:22" x14ac:dyDescent="0.3">
      <c r="A4761">
        <v>4775</v>
      </c>
      <c r="B4761" t="s">
        <v>10</v>
      </c>
      <c r="C4761" t="s">
        <v>22</v>
      </c>
      <c r="D4761">
        <v>2</v>
      </c>
      <c r="E4761">
        <v>2</v>
      </c>
      <c r="F4761">
        <v>238.87</v>
      </c>
      <c r="G4761">
        <v>390.87</v>
      </c>
      <c r="H4761">
        <v>39.090000000000003</v>
      </c>
      <c r="I4761">
        <v>359.39</v>
      </c>
      <c r="J4761">
        <v>-7.62</v>
      </c>
      <c r="K4761">
        <f>Global_Household_Financial_Dyna[[#This Row],[Total_Household_Income]]-Global_Household_Financial_Dyna[[#This Row],[Estimated_Taxes]]</f>
        <v>351.78</v>
      </c>
      <c r="L4761" s="1">
        <f>Global_Household_Financial_Dyna[[#This Row],[Monthly_Savings]]/Global_Household_Financial_Dyna[[#This Row],[Net Income]]</f>
        <v>-2.1661265563704589E-2</v>
      </c>
      <c r="M4761" s="2">
        <f>Global_Household_Financial_Dyna[[#This Row],[Monthly_Expenses]]/Global_Household_Financial_Dyna[[#This Row],[Net Income]]</f>
        <v>1.0216328387060094</v>
      </c>
      <c r="N4761" t="str">
        <f>IF(Global_Household_Financial_Dyna[[#This Row],[Monthly_Savings]]&lt;0,"High Risk", IF(Global_Household_Financial_Dyna[[#This Row],[Savings Rate%]]&lt;0.1, "Medium", "Safe"))</f>
        <v>High Risk</v>
      </c>
      <c r="O4761">
        <f>Global_Household_Financial_Dyna[[#This Row],[Total_Household_Income]]/Global_Household_Financial_Dyna[[#This Row],[Family_Size]]</f>
        <v>195.435</v>
      </c>
      <c r="P4761" s="2">
        <f t="shared" si="148"/>
        <v>0.42077341556833553</v>
      </c>
      <c r="Q4761" s="2">
        <f t="shared" si="149"/>
        <v>-0.4424346811320401</v>
      </c>
      <c r="R4761" s="2" t="str">
        <f>IF(Global_Household_Financial_Dyna[[#This Row],[Vs country_Average]]&lt;-0.2, "Underperformer", IF(Global_Household_Financial_Dyna[[#This Row],[Vs country_Average]]&gt;0.2, "Outperformer", "Normal"))</f>
        <v>Underperformer</v>
      </c>
      <c r="S47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10.349499999999999</v>
      </c>
      <c r="T47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28.318999999999999</v>
      </c>
      <c r="U47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46.288499999999992</v>
      </c>
      <c r="V47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64.257999999999996</v>
      </c>
    </row>
    <row r="4762" spans="1:22" x14ac:dyDescent="0.3">
      <c r="A4762">
        <v>4776</v>
      </c>
      <c r="B4762" t="s">
        <v>14</v>
      </c>
      <c r="C4762" t="s">
        <v>15</v>
      </c>
      <c r="D4762">
        <v>4</v>
      </c>
      <c r="E4762">
        <v>3</v>
      </c>
      <c r="F4762">
        <v>1593.22</v>
      </c>
      <c r="G4762">
        <v>3454.46</v>
      </c>
      <c r="H4762">
        <v>518.16999999999996</v>
      </c>
      <c r="I4762">
        <v>934.55</v>
      </c>
      <c r="J4762">
        <v>2001.74</v>
      </c>
      <c r="K4762">
        <f>Global_Household_Financial_Dyna[[#This Row],[Total_Household_Income]]-Global_Household_Financial_Dyna[[#This Row],[Estimated_Taxes]]</f>
        <v>2936.29</v>
      </c>
      <c r="L4762" s="1">
        <f>Global_Household_Financial_Dyna[[#This Row],[Monthly_Savings]]/Global_Household_Financial_Dyna[[#This Row],[Net Income]]</f>
        <v>0.6817242166134817</v>
      </c>
      <c r="M4762" s="2">
        <f>Global_Household_Financial_Dyna[[#This Row],[Monthly_Expenses]]/Global_Household_Financial_Dyna[[#This Row],[Net Income]]</f>
        <v>0.31827578338651835</v>
      </c>
      <c r="N4762" t="str">
        <f>IF(Global_Household_Financial_Dyna[[#This Row],[Monthly_Savings]]&lt;0,"High Risk", IF(Global_Household_Financial_Dyna[[#This Row],[Savings Rate%]]&lt;0.1, "Medium", "Safe"))</f>
        <v>Safe</v>
      </c>
      <c r="O4762">
        <f>Global_Household_Financial_Dyna[[#This Row],[Total_Household_Income]]/Global_Household_Financial_Dyna[[#This Row],[Family_Size]]</f>
        <v>863.61500000000001</v>
      </c>
      <c r="P4762" s="2">
        <f t="shared" si="148"/>
        <v>0.39788995363055785</v>
      </c>
      <c r="Q4762" s="2">
        <f t="shared" si="149"/>
        <v>0.28383426298292386</v>
      </c>
      <c r="R4762" s="2" t="str">
        <f>IF(Global_Household_Financial_Dyna[[#This Row],[Vs country_Average]]&lt;-0.2, "Underperformer", IF(Global_Household_Financial_Dyna[[#This Row],[Vs country_Average]]&gt;0.2, "Outperformer", "Normal"))</f>
        <v>Outperformer</v>
      </c>
      <c r="S47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2001.74</v>
      </c>
      <c r="T47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2001.74</v>
      </c>
      <c r="U47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2001.74</v>
      </c>
      <c r="V47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2001.74</v>
      </c>
    </row>
    <row r="4763" spans="1:22" x14ac:dyDescent="0.3">
      <c r="A4763">
        <v>4777</v>
      </c>
      <c r="B4763" t="s">
        <v>18</v>
      </c>
      <c r="C4763" t="s">
        <v>20</v>
      </c>
      <c r="D4763">
        <v>1</v>
      </c>
      <c r="E4763">
        <v>1</v>
      </c>
      <c r="F4763">
        <v>1905</v>
      </c>
      <c r="G4763">
        <v>1905</v>
      </c>
      <c r="H4763">
        <v>419.1</v>
      </c>
      <c r="I4763">
        <v>1542.44</v>
      </c>
      <c r="J4763">
        <v>-56.54</v>
      </c>
      <c r="K4763">
        <f>Global_Household_Financial_Dyna[[#This Row],[Total_Household_Income]]-Global_Household_Financial_Dyna[[#This Row],[Estimated_Taxes]]</f>
        <v>1485.9</v>
      </c>
      <c r="L4763" s="1">
        <f>Global_Household_Financial_Dyna[[#This Row],[Monthly_Savings]]/Global_Household_Financial_Dyna[[#This Row],[Net Income]]</f>
        <v>-3.8051012854162458E-2</v>
      </c>
      <c r="M4763" s="2">
        <f>Global_Household_Financial_Dyna[[#This Row],[Monthly_Expenses]]/Global_Household_Financial_Dyna[[#This Row],[Net Income]]</f>
        <v>1.0380510128541625</v>
      </c>
      <c r="N4763" t="str">
        <f>IF(Global_Household_Financial_Dyna[[#This Row],[Monthly_Savings]]&lt;0,"High Risk", IF(Global_Household_Financial_Dyna[[#This Row],[Savings Rate%]]&lt;0.1, "Medium", "Safe"))</f>
        <v>High Risk</v>
      </c>
      <c r="O4763">
        <f>Global_Household_Financial_Dyna[[#This Row],[Total_Household_Income]]/Global_Household_Financial_Dyna[[#This Row],[Family_Size]]</f>
        <v>1905</v>
      </c>
      <c r="P4763" s="2">
        <f t="shared" si="148"/>
        <v>0.32336204947805613</v>
      </c>
      <c r="Q4763" s="2">
        <f t="shared" si="149"/>
        <v>-0.36141306233221859</v>
      </c>
      <c r="R4763" s="2" t="str">
        <f>IF(Global_Household_Financial_Dyna[[#This Row],[Vs country_Average]]&lt;-0.2, "Underperformer", IF(Global_Household_Financial_Dyna[[#This Row],[Vs country_Average]]&gt;0.2, "Outperformer", "Normal"))</f>
        <v>Underperformer</v>
      </c>
      <c r="S47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20.582000000000015</v>
      </c>
      <c r="T47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97.704000000000036</v>
      </c>
      <c r="U47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174.82599999999999</v>
      </c>
      <c r="V47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251.94800000000006</v>
      </c>
    </row>
    <row r="4764" spans="1:22" x14ac:dyDescent="0.3">
      <c r="A4764">
        <v>4778</v>
      </c>
      <c r="B4764" t="s">
        <v>10</v>
      </c>
      <c r="C4764" t="s">
        <v>11</v>
      </c>
      <c r="D4764">
        <v>4</v>
      </c>
      <c r="E4764">
        <v>3</v>
      </c>
      <c r="F4764">
        <v>859.07</v>
      </c>
      <c r="G4764">
        <v>1754.91</v>
      </c>
      <c r="H4764">
        <v>175.49</v>
      </c>
      <c r="I4764">
        <v>527.32000000000005</v>
      </c>
      <c r="J4764">
        <v>1052.0999999999999</v>
      </c>
      <c r="K4764">
        <f>Global_Household_Financial_Dyna[[#This Row],[Total_Household_Income]]-Global_Household_Financial_Dyna[[#This Row],[Estimated_Taxes]]</f>
        <v>1579.42</v>
      </c>
      <c r="L4764" s="1">
        <f>Global_Household_Financial_Dyna[[#This Row],[Monthly_Savings]]/Global_Household_Financial_Dyna[[#This Row],[Net Income]]</f>
        <v>0.66613060490559817</v>
      </c>
      <c r="M4764" s="2">
        <f>Global_Household_Financial_Dyna[[#This Row],[Monthly_Expenses]]/Global_Household_Financial_Dyna[[#This Row],[Net Income]]</f>
        <v>0.33386939509440178</v>
      </c>
      <c r="N4764" t="str">
        <f>IF(Global_Household_Financial_Dyna[[#This Row],[Monthly_Savings]]&lt;0,"High Risk", IF(Global_Household_Financial_Dyna[[#This Row],[Savings Rate%]]&lt;0.1, "Medium", "Safe"))</f>
        <v>Safe</v>
      </c>
      <c r="O4764">
        <f>Global_Household_Financial_Dyna[[#This Row],[Total_Household_Income]]/Global_Household_Financial_Dyna[[#This Row],[Family_Size]]</f>
        <v>438.72750000000002</v>
      </c>
      <c r="P4764" s="2">
        <f t="shared" si="148"/>
        <v>0.42077341556833553</v>
      </c>
      <c r="Q4764" s="2">
        <f t="shared" si="149"/>
        <v>0.24535718933726264</v>
      </c>
      <c r="R4764" s="2" t="str">
        <f>IF(Global_Household_Financial_Dyna[[#This Row],[Vs country_Average]]&lt;-0.2, "Underperformer", IF(Global_Household_Financial_Dyna[[#This Row],[Vs country_Average]]&gt;0.2, "Outperformer", "Normal"))</f>
        <v>Outperformer</v>
      </c>
      <c r="S47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1052.0999999999999</v>
      </c>
      <c r="T47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1052.0999999999999</v>
      </c>
      <c r="U47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1052.0999999999999</v>
      </c>
      <c r="V47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1052.0999999999999</v>
      </c>
    </row>
    <row r="4765" spans="1:22" x14ac:dyDescent="0.3">
      <c r="A4765">
        <v>4779</v>
      </c>
      <c r="B4765" t="s">
        <v>18</v>
      </c>
      <c r="C4765" t="s">
        <v>19</v>
      </c>
      <c r="D4765">
        <v>5</v>
      </c>
      <c r="E4765">
        <v>3</v>
      </c>
      <c r="F4765">
        <v>8271.06</v>
      </c>
      <c r="G4765">
        <v>18384.82</v>
      </c>
      <c r="H4765">
        <v>4963.8999999999996</v>
      </c>
      <c r="I4765">
        <v>2879.63</v>
      </c>
      <c r="J4765">
        <v>10541.29</v>
      </c>
      <c r="K4765">
        <f>Global_Household_Financial_Dyna[[#This Row],[Total_Household_Income]]-Global_Household_Financial_Dyna[[#This Row],[Estimated_Taxes]]</f>
        <v>13420.92</v>
      </c>
      <c r="L4765" s="1">
        <f>Global_Household_Financial_Dyna[[#This Row],[Monthly_Savings]]/Global_Household_Financial_Dyna[[#This Row],[Net Income]]</f>
        <v>0.78543721294814373</v>
      </c>
      <c r="M4765" s="2">
        <f>Global_Household_Financial_Dyna[[#This Row],[Monthly_Expenses]]/Global_Household_Financial_Dyna[[#This Row],[Net Income]]</f>
        <v>0.21456278705185636</v>
      </c>
      <c r="N4765" t="str">
        <f>IF(Global_Household_Financial_Dyna[[#This Row],[Monthly_Savings]]&lt;0,"High Risk", IF(Global_Household_Financial_Dyna[[#This Row],[Savings Rate%]]&lt;0.1, "Medium", "Safe"))</f>
        <v>Safe</v>
      </c>
      <c r="O4765">
        <f>Global_Household_Financial_Dyna[[#This Row],[Total_Household_Income]]/Global_Household_Financial_Dyna[[#This Row],[Family_Size]]</f>
        <v>3676.9639999999999</v>
      </c>
      <c r="P4765" s="2">
        <f t="shared" si="148"/>
        <v>0.32336204947805613</v>
      </c>
      <c r="Q4765" s="2">
        <f t="shared" si="149"/>
        <v>0.46207516347008759</v>
      </c>
      <c r="R4765" s="2" t="str">
        <f>IF(Global_Household_Financial_Dyna[[#This Row],[Vs country_Average]]&lt;-0.2, "Underperformer", IF(Global_Household_Financial_Dyna[[#This Row],[Vs country_Average]]&gt;0.2, "Outperformer", "Normal"))</f>
        <v>Outperformer</v>
      </c>
      <c r="S47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10541.29</v>
      </c>
      <c r="T47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10541.29</v>
      </c>
      <c r="U47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10541.29</v>
      </c>
      <c r="V47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10541.29</v>
      </c>
    </row>
    <row r="4766" spans="1:22" x14ac:dyDescent="0.3">
      <c r="A4766">
        <v>4780</v>
      </c>
      <c r="B4766" t="s">
        <v>18</v>
      </c>
      <c r="C4766" t="s">
        <v>19</v>
      </c>
      <c r="D4766">
        <v>4</v>
      </c>
      <c r="E4766">
        <v>1</v>
      </c>
      <c r="F4766">
        <v>4605.17</v>
      </c>
      <c r="G4766">
        <v>4605.17</v>
      </c>
      <c r="H4766">
        <v>1013.14</v>
      </c>
      <c r="I4766">
        <v>3598.54</v>
      </c>
      <c r="J4766">
        <v>-6.51</v>
      </c>
      <c r="K4766">
        <f>Global_Household_Financial_Dyna[[#This Row],[Total_Household_Income]]-Global_Household_Financial_Dyna[[#This Row],[Estimated_Taxes]]</f>
        <v>3592.03</v>
      </c>
      <c r="L4766" s="1">
        <f>Global_Household_Financial_Dyna[[#This Row],[Monthly_Savings]]/Global_Household_Financial_Dyna[[#This Row],[Net Income]]</f>
        <v>-1.8123456652644882E-3</v>
      </c>
      <c r="M4766" s="2">
        <f>Global_Household_Financial_Dyna[[#This Row],[Monthly_Expenses]]/Global_Household_Financial_Dyna[[#This Row],[Net Income]]</f>
        <v>1.0018123456652643</v>
      </c>
      <c r="N4766" t="str">
        <f>IF(Global_Household_Financial_Dyna[[#This Row],[Monthly_Savings]]&lt;0,"High Risk", IF(Global_Household_Financial_Dyna[[#This Row],[Savings Rate%]]&lt;0.1, "Medium", "Safe"))</f>
        <v>High Risk</v>
      </c>
      <c r="O4766">
        <f>Global_Household_Financial_Dyna[[#This Row],[Total_Household_Income]]/Global_Household_Financial_Dyna[[#This Row],[Family_Size]]</f>
        <v>1151.2925</v>
      </c>
      <c r="P4766" s="2">
        <f t="shared" si="148"/>
        <v>0.32336204947805613</v>
      </c>
      <c r="Q4766" s="2">
        <f t="shared" si="149"/>
        <v>-0.32517439514332064</v>
      </c>
      <c r="R4766" s="2" t="str">
        <f>IF(Global_Household_Financial_Dyna[[#This Row],[Vs country_Average]]&lt;-0.2, "Underperformer", IF(Global_Household_Financial_Dyna[[#This Row],[Vs country_Average]]&gt;0.2, "Outperformer", "Normal"))</f>
        <v>Underperformer</v>
      </c>
      <c r="S47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173.417</v>
      </c>
      <c r="T47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353.34399999999999</v>
      </c>
      <c r="U47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533.27099999999996</v>
      </c>
      <c r="V47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713.19799999999998</v>
      </c>
    </row>
    <row r="4767" spans="1:22" x14ac:dyDescent="0.3">
      <c r="A4767">
        <v>4781</v>
      </c>
      <c r="B4767" t="s">
        <v>18</v>
      </c>
      <c r="C4767" t="s">
        <v>20</v>
      </c>
      <c r="D4767">
        <v>3</v>
      </c>
      <c r="E4767">
        <v>1</v>
      </c>
      <c r="F4767">
        <v>3349.68</v>
      </c>
      <c r="G4767">
        <v>3349.68</v>
      </c>
      <c r="H4767">
        <v>736.93</v>
      </c>
      <c r="I4767">
        <v>2422.84</v>
      </c>
      <c r="J4767">
        <v>189.91</v>
      </c>
      <c r="K4767">
        <f>Global_Household_Financial_Dyna[[#This Row],[Total_Household_Income]]-Global_Household_Financial_Dyna[[#This Row],[Estimated_Taxes]]</f>
        <v>2612.75</v>
      </c>
      <c r="L4767" s="1">
        <f>Global_Household_Financial_Dyna[[#This Row],[Monthly_Savings]]/Global_Household_Financial_Dyna[[#This Row],[Net Income]]</f>
        <v>7.2685867381111852E-2</v>
      </c>
      <c r="M4767" s="2">
        <f>Global_Household_Financial_Dyna[[#This Row],[Monthly_Expenses]]/Global_Household_Financial_Dyna[[#This Row],[Net Income]]</f>
        <v>0.92731413261888818</v>
      </c>
      <c r="N4767" t="str">
        <f>IF(Global_Household_Financial_Dyna[[#This Row],[Monthly_Savings]]&lt;0,"High Risk", IF(Global_Household_Financial_Dyna[[#This Row],[Savings Rate%]]&lt;0.1, "Medium", "Safe"))</f>
        <v>Medium</v>
      </c>
      <c r="O4767">
        <f>Global_Household_Financial_Dyna[[#This Row],[Total_Household_Income]]/Global_Household_Financial_Dyna[[#This Row],[Family_Size]]</f>
        <v>1116.56</v>
      </c>
      <c r="P4767" s="2">
        <f t="shared" si="148"/>
        <v>0.32336204947805613</v>
      </c>
      <c r="Q4767" s="2">
        <f t="shared" si="149"/>
        <v>-0.25067618209694431</v>
      </c>
      <c r="R4767" s="2" t="str">
        <f>IF(Global_Household_Financial_Dyna[[#This Row],[Vs country_Average]]&lt;-0.2, "Underperformer", IF(Global_Household_Financial_Dyna[[#This Row],[Vs country_Average]]&gt;0.2, "Outperformer", "Normal"))</f>
        <v>Underperformer</v>
      </c>
      <c r="S47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189.91</v>
      </c>
      <c r="T47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189.91</v>
      </c>
      <c r="U47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189.91</v>
      </c>
      <c r="V47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189.91</v>
      </c>
    </row>
    <row r="4768" spans="1:22" x14ac:dyDescent="0.3">
      <c r="A4768">
        <v>4782</v>
      </c>
      <c r="B4768" t="s">
        <v>18</v>
      </c>
      <c r="C4768" t="s">
        <v>20</v>
      </c>
      <c r="D4768">
        <v>5</v>
      </c>
      <c r="E4768">
        <v>3</v>
      </c>
      <c r="F4768">
        <v>3728.29</v>
      </c>
      <c r="G4768">
        <v>8308.65</v>
      </c>
      <c r="H4768">
        <v>2243.33</v>
      </c>
      <c r="I4768">
        <v>3941.66</v>
      </c>
      <c r="J4768">
        <v>2123.65</v>
      </c>
      <c r="K4768">
        <f>Global_Household_Financial_Dyna[[#This Row],[Total_Household_Income]]-Global_Household_Financial_Dyna[[#This Row],[Estimated_Taxes]]</f>
        <v>6065.32</v>
      </c>
      <c r="L4768" s="1">
        <f>Global_Household_Financial_Dyna[[#This Row],[Monthly_Savings]]/Global_Household_Financial_Dyna[[#This Row],[Net Income]]</f>
        <v>0.35012991894904144</v>
      </c>
      <c r="M4768" s="2">
        <f>Global_Household_Financial_Dyna[[#This Row],[Monthly_Expenses]]/Global_Household_Financial_Dyna[[#This Row],[Net Income]]</f>
        <v>0.64986843233333114</v>
      </c>
      <c r="N4768" t="str">
        <f>IF(Global_Household_Financial_Dyna[[#This Row],[Monthly_Savings]]&lt;0,"High Risk", IF(Global_Household_Financial_Dyna[[#This Row],[Savings Rate%]]&lt;0.1, "Medium", "Safe"))</f>
        <v>Safe</v>
      </c>
      <c r="O4768">
        <f>Global_Household_Financial_Dyna[[#This Row],[Total_Household_Income]]/Global_Household_Financial_Dyna[[#This Row],[Family_Size]]</f>
        <v>1661.73</v>
      </c>
      <c r="P4768" s="2">
        <f t="shared" si="148"/>
        <v>0.32336204947805613</v>
      </c>
      <c r="Q4768" s="2">
        <f t="shared" si="149"/>
        <v>2.6767869470985306E-2</v>
      </c>
      <c r="R4768" s="2" t="str">
        <f>IF(Global_Household_Financial_Dyna[[#This Row],[Vs country_Average]]&lt;-0.2, "Underperformer", IF(Global_Household_Financial_Dyna[[#This Row],[Vs country_Average]]&gt;0.2, "Outperformer", "Normal"))</f>
        <v>Normal</v>
      </c>
      <c r="S47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2123.65</v>
      </c>
      <c r="T47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2123.65</v>
      </c>
      <c r="U47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2123.65</v>
      </c>
      <c r="V47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2123.65</v>
      </c>
    </row>
    <row r="4769" spans="1:22" x14ac:dyDescent="0.3">
      <c r="A4769">
        <v>4783</v>
      </c>
      <c r="B4769" t="s">
        <v>16</v>
      </c>
      <c r="C4769" t="s">
        <v>21</v>
      </c>
      <c r="D4769">
        <v>2</v>
      </c>
      <c r="E4769">
        <v>2</v>
      </c>
      <c r="F4769">
        <v>5198.58</v>
      </c>
      <c r="G4769">
        <v>8018.52</v>
      </c>
      <c r="H4769">
        <v>3207.41</v>
      </c>
      <c r="I4769">
        <v>1816.04</v>
      </c>
      <c r="J4769">
        <v>2995.07</v>
      </c>
      <c r="K4769">
        <f>Global_Household_Financial_Dyna[[#This Row],[Total_Household_Income]]-Global_Household_Financial_Dyna[[#This Row],[Estimated_Taxes]]</f>
        <v>4811.1100000000006</v>
      </c>
      <c r="L4769" s="1">
        <f>Global_Household_Financial_Dyna[[#This Row],[Monthly_Savings]]/Global_Household_Financial_Dyna[[#This Row],[Net Income]]</f>
        <v>0.62253201444157369</v>
      </c>
      <c r="M4769" s="2">
        <f>Global_Household_Financial_Dyna[[#This Row],[Monthly_Expenses]]/Global_Household_Financial_Dyna[[#This Row],[Net Income]]</f>
        <v>0.3774679855584262</v>
      </c>
      <c r="N4769" t="str">
        <f>IF(Global_Household_Financial_Dyna[[#This Row],[Monthly_Savings]]&lt;0,"High Risk", IF(Global_Household_Financial_Dyna[[#This Row],[Savings Rate%]]&lt;0.1, "Medium", "Safe"))</f>
        <v>Safe</v>
      </c>
      <c r="O4769">
        <f>Global_Household_Financial_Dyna[[#This Row],[Total_Household_Income]]/Global_Household_Financial_Dyna[[#This Row],[Family_Size]]</f>
        <v>4009.26</v>
      </c>
      <c r="P4769" s="2">
        <f t="shared" si="148"/>
        <v>0.15879799892000862</v>
      </c>
      <c r="Q4769" s="2">
        <f t="shared" si="149"/>
        <v>0.46373401552156507</v>
      </c>
      <c r="R4769" s="2" t="str">
        <f>IF(Global_Household_Financial_Dyna[[#This Row],[Vs country_Average]]&lt;-0.2, "Underperformer", IF(Global_Household_Financial_Dyna[[#This Row],[Vs country_Average]]&gt;0.2, "Outperformer", "Normal"))</f>
        <v>Outperformer</v>
      </c>
      <c r="S47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2995.07</v>
      </c>
      <c r="T47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2995.07</v>
      </c>
      <c r="U47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2995.07</v>
      </c>
      <c r="V47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2995.07</v>
      </c>
    </row>
    <row r="4770" spans="1:22" x14ac:dyDescent="0.3">
      <c r="A4770">
        <v>4784</v>
      </c>
      <c r="B4770" t="s">
        <v>10</v>
      </c>
      <c r="C4770" t="s">
        <v>22</v>
      </c>
      <c r="D4770">
        <v>7</v>
      </c>
      <c r="E4770">
        <v>3</v>
      </c>
      <c r="F4770">
        <v>938.7</v>
      </c>
      <c r="G4770">
        <v>1923.11</v>
      </c>
      <c r="H4770">
        <v>192.31</v>
      </c>
      <c r="I4770">
        <v>1036.3900000000001</v>
      </c>
      <c r="J4770">
        <v>694.41</v>
      </c>
      <c r="K4770">
        <f>Global_Household_Financial_Dyna[[#This Row],[Total_Household_Income]]-Global_Household_Financial_Dyna[[#This Row],[Estimated_Taxes]]</f>
        <v>1730.8</v>
      </c>
      <c r="L4770" s="1">
        <f>Global_Household_Financial_Dyna[[#This Row],[Monthly_Savings]]/Global_Household_Financial_Dyna[[#This Row],[Net Income]]</f>
        <v>0.40120753408828286</v>
      </c>
      <c r="M4770" s="2">
        <f>Global_Household_Financial_Dyna[[#This Row],[Monthly_Expenses]]/Global_Household_Financial_Dyna[[#This Row],[Net Income]]</f>
        <v>0.5987924659117172</v>
      </c>
      <c r="N4770" t="str">
        <f>IF(Global_Household_Financial_Dyna[[#This Row],[Monthly_Savings]]&lt;0,"High Risk", IF(Global_Household_Financial_Dyna[[#This Row],[Savings Rate%]]&lt;0.1, "Medium", "Safe"))</f>
        <v>Safe</v>
      </c>
      <c r="O4770">
        <f>Global_Household_Financial_Dyna[[#This Row],[Total_Household_Income]]/Global_Household_Financial_Dyna[[#This Row],[Family_Size]]</f>
        <v>274.72999999999996</v>
      </c>
      <c r="P4770" s="2">
        <f t="shared" si="148"/>
        <v>0.42077341556833553</v>
      </c>
      <c r="Q4770" s="2">
        <f t="shared" si="149"/>
        <v>-1.9565881480052671E-2</v>
      </c>
      <c r="R4770" s="2" t="str">
        <f>IF(Global_Household_Financial_Dyna[[#This Row],[Vs country_Average]]&lt;-0.2, "Underperformer", IF(Global_Household_Financial_Dyna[[#This Row],[Vs country_Average]]&gt;0.2, "Outperformer", "Normal"))</f>
        <v>Normal</v>
      </c>
      <c r="S47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694.41</v>
      </c>
      <c r="T47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694.41</v>
      </c>
      <c r="U47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694.41</v>
      </c>
      <c r="V47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694.41</v>
      </c>
    </row>
    <row r="4771" spans="1:22" x14ac:dyDescent="0.3">
      <c r="A4771">
        <v>4785</v>
      </c>
      <c r="B4771" t="s">
        <v>10</v>
      </c>
      <c r="C4771" t="s">
        <v>22</v>
      </c>
      <c r="D4771">
        <v>5</v>
      </c>
      <c r="E4771">
        <v>3</v>
      </c>
      <c r="F4771">
        <v>1555.91</v>
      </c>
      <c r="G4771">
        <v>3052.36</v>
      </c>
      <c r="H4771">
        <v>305.24</v>
      </c>
      <c r="I4771">
        <v>766</v>
      </c>
      <c r="J4771">
        <v>1981.13</v>
      </c>
      <c r="K4771">
        <f>Global_Household_Financial_Dyna[[#This Row],[Total_Household_Income]]-Global_Household_Financial_Dyna[[#This Row],[Estimated_Taxes]]</f>
        <v>2747.12</v>
      </c>
      <c r="L4771" s="1">
        <f>Global_Household_Financial_Dyna[[#This Row],[Monthly_Savings]]/Global_Household_Financial_Dyna[[#This Row],[Net Income]]</f>
        <v>0.72116616674917744</v>
      </c>
      <c r="M4771" s="2">
        <f>Global_Household_Financial_Dyna[[#This Row],[Monthly_Expenses]]/Global_Household_Financial_Dyna[[#This Row],[Net Income]]</f>
        <v>0.278837473426716</v>
      </c>
      <c r="N4771" t="str">
        <f>IF(Global_Household_Financial_Dyna[[#This Row],[Monthly_Savings]]&lt;0,"High Risk", IF(Global_Household_Financial_Dyna[[#This Row],[Savings Rate%]]&lt;0.1, "Medium", "Safe"))</f>
        <v>Safe</v>
      </c>
      <c r="O4771">
        <f>Global_Household_Financial_Dyna[[#This Row],[Total_Household_Income]]/Global_Household_Financial_Dyna[[#This Row],[Family_Size]]</f>
        <v>610.47199999999998</v>
      </c>
      <c r="P4771" s="2">
        <f t="shared" si="148"/>
        <v>0.42077341556833553</v>
      </c>
      <c r="Q4771" s="2">
        <f t="shared" si="149"/>
        <v>0.30039275118084191</v>
      </c>
      <c r="R4771" s="2" t="str">
        <f>IF(Global_Household_Financial_Dyna[[#This Row],[Vs country_Average]]&lt;-0.2, "Underperformer", IF(Global_Household_Financial_Dyna[[#This Row],[Vs country_Average]]&gt;0.2, "Outperformer", "Normal"))</f>
        <v>Outperformer</v>
      </c>
      <c r="S47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1981.13</v>
      </c>
      <c r="T47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1981.13</v>
      </c>
      <c r="U47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1981.13</v>
      </c>
      <c r="V47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1981.13</v>
      </c>
    </row>
    <row r="4772" spans="1:22" x14ac:dyDescent="0.3">
      <c r="A4772">
        <v>4786</v>
      </c>
      <c r="B4772" t="s">
        <v>10</v>
      </c>
      <c r="C4772" t="s">
        <v>22</v>
      </c>
      <c r="D4772">
        <v>1</v>
      </c>
      <c r="E4772">
        <v>1</v>
      </c>
      <c r="F4772">
        <v>788.74</v>
      </c>
      <c r="G4772">
        <v>788.74</v>
      </c>
      <c r="H4772">
        <v>78.87</v>
      </c>
      <c r="I4772">
        <v>359.86</v>
      </c>
      <c r="J4772">
        <v>350.01</v>
      </c>
      <c r="K4772">
        <f>Global_Household_Financial_Dyna[[#This Row],[Total_Household_Income]]-Global_Household_Financial_Dyna[[#This Row],[Estimated_Taxes]]</f>
        <v>709.87</v>
      </c>
      <c r="L4772" s="1">
        <f>Global_Household_Financial_Dyna[[#This Row],[Monthly_Savings]]/Global_Household_Financial_Dyna[[#This Row],[Net Income]]</f>
        <v>0.49306210996379618</v>
      </c>
      <c r="M4772" s="2">
        <f>Global_Household_Financial_Dyna[[#This Row],[Monthly_Expenses]]/Global_Household_Financial_Dyna[[#This Row],[Net Income]]</f>
        <v>0.50693789003620382</v>
      </c>
      <c r="N4772" t="str">
        <f>IF(Global_Household_Financial_Dyna[[#This Row],[Monthly_Savings]]&lt;0,"High Risk", IF(Global_Household_Financial_Dyna[[#This Row],[Savings Rate%]]&lt;0.1, "Medium", "Safe"))</f>
        <v>Safe</v>
      </c>
      <c r="O4772">
        <f>Global_Household_Financial_Dyna[[#This Row],[Total_Household_Income]]/Global_Household_Financial_Dyna[[#This Row],[Family_Size]]</f>
        <v>788.74</v>
      </c>
      <c r="P4772" s="2">
        <f t="shared" si="148"/>
        <v>0.42077341556833553</v>
      </c>
      <c r="Q4772" s="2">
        <f t="shared" si="149"/>
        <v>7.2288694395460651E-2</v>
      </c>
      <c r="R4772" s="2" t="str">
        <f>IF(Global_Household_Financial_Dyna[[#This Row],[Vs country_Average]]&lt;-0.2, "Underperformer", IF(Global_Household_Financial_Dyna[[#This Row],[Vs country_Average]]&gt;0.2, "Outperformer", "Normal"))</f>
        <v>Normal</v>
      </c>
      <c r="S47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350.01</v>
      </c>
      <c r="T47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350.01</v>
      </c>
      <c r="U47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350.01</v>
      </c>
      <c r="V47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350.01</v>
      </c>
    </row>
    <row r="4773" spans="1:22" x14ac:dyDescent="0.3">
      <c r="A4773">
        <v>4787</v>
      </c>
      <c r="B4773" t="s">
        <v>12</v>
      </c>
      <c r="C4773" t="s">
        <v>13</v>
      </c>
      <c r="D4773">
        <v>1</v>
      </c>
      <c r="E4773">
        <v>1</v>
      </c>
      <c r="F4773">
        <v>5186.1899999999996</v>
      </c>
      <c r="G4773">
        <v>5186.1899999999996</v>
      </c>
      <c r="H4773">
        <v>1296.55</v>
      </c>
      <c r="I4773">
        <v>1519.77</v>
      </c>
      <c r="J4773">
        <v>2369.87</v>
      </c>
      <c r="K4773">
        <f>Global_Household_Financial_Dyna[[#This Row],[Total_Household_Income]]-Global_Household_Financial_Dyna[[#This Row],[Estimated_Taxes]]</f>
        <v>3889.6399999999994</v>
      </c>
      <c r="L4773" s="1">
        <f>Global_Household_Financial_Dyna[[#This Row],[Monthly_Savings]]/Global_Household_Financial_Dyna[[#This Row],[Net Income]]</f>
        <v>0.60927746526670856</v>
      </c>
      <c r="M4773" s="2">
        <f>Global_Household_Financial_Dyna[[#This Row],[Monthly_Expenses]]/Global_Household_Financial_Dyna[[#This Row],[Net Income]]</f>
        <v>0.39072253473329155</v>
      </c>
      <c r="N4773" t="str">
        <f>IF(Global_Household_Financial_Dyna[[#This Row],[Monthly_Savings]]&lt;0,"High Risk", IF(Global_Household_Financial_Dyna[[#This Row],[Savings Rate%]]&lt;0.1, "Medium", "Safe"))</f>
        <v>Safe</v>
      </c>
      <c r="O4773">
        <f>Global_Household_Financial_Dyna[[#This Row],[Total_Household_Income]]/Global_Household_Financial_Dyna[[#This Row],[Family_Size]]</f>
        <v>5186.1899999999996</v>
      </c>
      <c r="P4773" s="2">
        <f t="shared" si="148"/>
        <v>0.30718716818024266</v>
      </c>
      <c r="Q4773" s="2">
        <f t="shared" si="149"/>
        <v>0.3020902970864659</v>
      </c>
      <c r="R4773" s="2" t="str">
        <f>IF(Global_Household_Financial_Dyna[[#This Row],[Vs country_Average]]&lt;-0.2, "Underperformer", IF(Global_Household_Financial_Dyna[[#This Row],[Vs country_Average]]&gt;0.2, "Outperformer", "Normal"))</f>
        <v>Outperformer</v>
      </c>
      <c r="S47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2369.87</v>
      </c>
      <c r="T47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2369.87</v>
      </c>
      <c r="U47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2369.87</v>
      </c>
      <c r="V47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2369.87</v>
      </c>
    </row>
    <row r="4774" spans="1:22" x14ac:dyDescent="0.3">
      <c r="A4774">
        <v>4788</v>
      </c>
      <c r="B4774" t="s">
        <v>12</v>
      </c>
      <c r="C4774" t="s">
        <v>13</v>
      </c>
      <c r="D4774">
        <v>4</v>
      </c>
      <c r="E4774">
        <v>1</v>
      </c>
      <c r="F4774">
        <v>7422.63</v>
      </c>
      <c r="G4774">
        <v>7422.63</v>
      </c>
      <c r="H4774">
        <v>1855.66</v>
      </c>
      <c r="I4774">
        <v>2979.47</v>
      </c>
      <c r="J4774">
        <v>2587.5</v>
      </c>
      <c r="K4774">
        <f>Global_Household_Financial_Dyna[[#This Row],[Total_Household_Income]]-Global_Household_Financial_Dyna[[#This Row],[Estimated_Taxes]]</f>
        <v>5566.97</v>
      </c>
      <c r="L4774" s="1">
        <f>Global_Household_Financial_Dyna[[#This Row],[Monthly_Savings]]/Global_Household_Financial_Dyna[[#This Row],[Net Income]]</f>
        <v>0.46479503212699186</v>
      </c>
      <c r="M4774" s="2">
        <f>Global_Household_Financial_Dyna[[#This Row],[Monthly_Expenses]]/Global_Household_Financial_Dyna[[#This Row],[Net Income]]</f>
        <v>0.53520496787300809</v>
      </c>
      <c r="N4774" t="str">
        <f>IF(Global_Household_Financial_Dyna[[#This Row],[Monthly_Savings]]&lt;0,"High Risk", IF(Global_Household_Financial_Dyna[[#This Row],[Savings Rate%]]&lt;0.1, "Medium", "Safe"))</f>
        <v>Safe</v>
      </c>
      <c r="O4774">
        <f>Global_Household_Financial_Dyna[[#This Row],[Total_Household_Income]]/Global_Household_Financial_Dyna[[#This Row],[Family_Size]]</f>
        <v>1855.6575</v>
      </c>
      <c r="P4774" s="2">
        <f t="shared" si="148"/>
        <v>0.30718716818024266</v>
      </c>
      <c r="Q4774" s="2">
        <f t="shared" si="149"/>
        <v>0.15760786394674919</v>
      </c>
      <c r="R4774" s="2" t="str">
        <f>IF(Global_Household_Financial_Dyna[[#This Row],[Vs country_Average]]&lt;-0.2, "Underperformer", IF(Global_Household_Financial_Dyna[[#This Row],[Vs country_Average]]&gt;0.2, "Outperformer", "Normal"))</f>
        <v>Normal</v>
      </c>
      <c r="S47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2587.5</v>
      </c>
      <c r="T47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2587.5</v>
      </c>
      <c r="U47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2587.5</v>
      </c>
      <c r="V47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2587.5</v>
      </c>
    </row>
    <row r="4775" spans="1:22" x14ac:dyDescent="0.3">
      <c r="A4775">
        <v>4789</v>
      </c>
      <c r="B4775" t="s">
        <v>10</v>
      </c>
      <c r="C4775" t="s">
        <v>11</v>
      </c>
      <c r="D4775">
        <v>5</v>
      </c>
      <c r="E4775">
        <v>3</v>
      </c>
      <c r="F4775">
        <v>1334.65</v>
      </c>
      <c r="G4775">
        <v>2869.45</v>
      </c>
      <c r="H4775">
        <v>286.95</v>
      </c>
      <c r="I4775">
        <v>693.61</v>
      </c>
      <c r="J4775">
        <v>1888.9</v>
      </c>
      <c r="K4775">
        <f>Global_Household_Financial_Dyna[[#This Row],[Total_Household_Income]]-Global_Household_Financial_Dyna[[#This Row],[Estimated_Taxes]]</f>
        <v>2582.5</v>
      </c>
      <c r="L4775" s="1">
        <f>Global_Household_Financial_Dyna[[#This Row],[Monthly_Savings]]/Global_Household_Financial_Dyna[[#This Row],[Net Income]]</f>
        <v>0.73142303969022271</v>
      </c>
      <c r="M4775" s="2">
        <f>Global_Household_Financial_Dyna[[#This Row],[Monthly_Expenses]]/Global_Household_Financial_Dyna[[#This Row],[Net Income]]</f>
        <v>0.26858083252662152</v>
      </c>
      <c r="N4775" t="str">
        <f>IF(Global_Household_Financial_Dyna[[#This Row],[Monthly_Savings]]&lt;0,"High Risk", IF(Global_Household_Financial_Dyna[[#This Row],[Savings Rate%]]&lt;0.1, "Medium", "Safe"))</f>
        <v>Safe</v>
      </c>
      <c r="O4775">
        <f>Global_Household_Financial_Dyna[[#This Row],[Total_Household_Income]]/Global_Household_Financial_Dyna[[#This Row],[Family_Size]]</f>
        <v>573.89</v>
      </c>
      <c r="P4775" s="2">
        <f t="shared" si="148"/>
        <v>0.42077341556833553</v>
      </c>
      <c r="Q4775" s="2">
        <f t="shared" si="149"/>
        <v>0.31064962412188718</v>
      </c>
      <c r="R4775" s="2" t="str">
        <f>IF(Global_Household_Financial_Dyna[[#This Row],[Vs country_Average]]&lt;-0.2, "Underperformer", IF(Global_Household_Financial_Dyna[[#This Row],[Vs country_Average]]&gt;0.2, "Outperformer", "Normal"))</f>
        <v>Outperformer</v>
      </c>
      <c r="S47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1888.9</v>
      </c>
      <c r="T47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1888.9</v>
      </c>
      <c r="U47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1888.9</v>
      </c>
      <c r="V47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1888.9</v>
      </c>
    </row>
    <row r="4776" spans="1:22" x14ac:dyDescent="0.3">
      <c r="A4776">
        <v>4790</v>
      </c>
      <c r="B4776" t="s">
        <v>10</v>
      </c>
      <c r="C4776" t="s">
        <v>22</v>
      </c>
      <c r="D4776">
        <v>2</v>
      </c>
      <c r="E4776">
        <v>2</v>
      </c>
      <c r="F4776">
        <v>401.05</v>
      </c>
      <c r="G4776">
        <v>610.55999999999995</v>
      </c>
      <c r="H4776">
        <v>61.06</v>
      </c>
      <c r="I4776">
        <v>458.59</v>
      </c>
      <c r="J4776">
        <v>90.91</v>
      </c>
      <c r="K4776">
        <f>Global_Household_Financial_Dyna[[#This Row],[Total_Household_Income]]-Global_Household_Financial_Dyna[[#This Row],[Estimated_Taxes]]</f>
        <v>549.5</v>
      </c>
      <c r="L4776" s="1">
        <f>Global_Household_Financial_Dyna[[#This Row],[Monthly_Savings]]/Global_Household_Financial_Dyna[[#This Row],[Net Income]]</f>
        <v>0.16544131028207459</v>
      </c>
      <c r="M4776" s="2">
        <f>Global_Household_Financial_Dyna[[#This Row],[Monthly_Expenses]]/Global_Household_Financial_Dyna[[#This Row],[Net Income]]</f>
        <v>0.83455868971792535</v>
      </c>
      <c r="N4776" t="str">
        <f>IF(Global_Household_Financial_Dyna[[#This Row],[Monthly_Savings]]&lt;0,"High Risk", IF(Global_Household_Financial_Dyna[[#This Row],[Savings Rate%]]&lt;0.1, "Medium", "Safe"))</f>
        <v>Safe</v>
      </c>
      <c r="O4776">
        <f>Global_Household_Financial_Dyna[[#This Row],[Total_Household_Income]]/Global_Household_Financial_Dyna[[#This Row],[Family_Size]]</f>
        <v>305.27999999999997</v>
      </c>
      <c r="P4776" s="2">
        <f t="shared" si="148"/>
        <v>0.42077341556833553</v>
      </c>
      <c r="Q4776" s="2">
        <f t="shared" si="149"/>
        <v>-0.25533210528626094</v>
      </c>
      <c r="R4776" s="2" t="str">
        <f>IF(Global_Household_Financial_Dyna[[#This Row],[Vs country_Average]]&lt;-0.2, "Underperformer", IF(Global_Household_Financial_Dyna[[#This Row],[Vs country_Average]]&gt;0.2, "Outperformer", "Normal"))</f>
        <v>Underperformer</v>
      </c>
      <c r="S47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90.91</v>
      </c>
      <c r="T47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90.91</v>
      </c>
      <c r="U47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90.91</v>
      </c>
      <c r="V47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90.91</v>
      </c>
    </row>
    <row r="4777" spans="1:22" x14ac:dyDescent="0.3">
      <c r="A4777">
        <v>4791</v>
      </c>
      <c r="B4777" t="s">
        <v>18</v>
      </c>
      <c r="C4777" t="s">
        <v>20</v>
      </c>
      <c r="D4777">
        <v>1</v>
      </c>
      <c r="E4777">
        <v>1</v>
      </c>
      <c r="F4777">
        <v>3052.2</v>
      </c>
      <c r="G4777">
        <v>3052.2</v>
      </c>
      <c r="H4777">
        <v>671.48</v>
      </c>
      <c r="I4777">
        <v>1833.21</v>
      </c>
      <c r="J4777">
        <v>547.51</v>
      </c>
      <c r="K4777">
        <f>Global_Household_Financial_Dyna[[#This Row],[Total_Household_Income]]-Global_Household_Financial_Dyna[[#This Row],[Estimated_Taxes]]</f>
        <v>2380.7199999999998</v>
      </c>
      <c r="L4777" s="1">
        <f>Global_Household_Financial_Dyna[[#This Row],[Monthly_Savings]]/Global_Household_Financial_Dyna[[#This Row],[Net Income]]</f>
        <v>0.22997664572062235</v>
      </c>
      <c r="M4777" s="2">
        <f>Global_Household_Financial_Dyna[[#This Row],[Monthly_Expenses]]/Global_Household_Financial_Dyna[[#This Row],[Net Income]]</f>
        <v>0.77002335427937774</v>
      </c>
      <c r="N4777" t="str">
        <f>IF(Global_Household_Financial_Dyna[[#This Row],[Monthly_Savings]]&lt;0,"High Risk", IF(Global_Household_Financial_Dyna[[#This Row],[Savings Rate%]]&lt;0.1, "Medium", "Safe"))</f>
        <v>Safe</v>
      </c>
      <c r="O4777">
        <f>Global_Household_Financial_Dyna[[#This Row],[Total_Household_Income]]/Global_Household_Financial_Dyna[[#This Row],[Family_Size]]</f>
        <v>3052.2</v>
      </c>
      <c r="P4777" s="2">
        <f t="shared" si="148"/>
        <v>0.32336204947805613</v>
      </c>
      <c r="Q4777" s="2">
        <f t="shared" si="149"/>
        <v>-9.3385403757433788E-2</v>
      </c>
      <c r="R4777" s="2" t="str">
        <f>IF(Global_Household_Financial_Dyna[[#This Row],[Vs country_Average]]&lt;-0.2, "Underperformer", IF(Global_Household_Financial_Dyna[[#This Row],[Vs country_Average]]&gt;0.2, "Outperformer", "Normal"))</f>
        <v>Normal</v>
      </c>
      <c r="S47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547.51</v>
      </c>
      <c r="T47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547.51</v>
      </c>
      <c r="U47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547.51</v>
      </c>
      <c r="V47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547.51</v>
      </c>
    </row>
    <row r="4778" spans="1:22" x14ac:dyDescent="0.3">
      <c r="A4778">
        <v>4792</v>
      </c>
      <c r="B4778" t="s">
        <v>12</v>
      </c>
      <c r="C4778" t="s">
        <v>13</v>
      </c>
      <c r="D4778">
        <v>6</v>
      </c>
      <c r="E4778">
        <v>3</v>
      </c>
      <c r="F4778">
        <v>5529.99</v>
      </c>
      <c r="G4778">
        <v>12132.61</v>
      </c>
      <c r="H4778">
        <v>3639.78</v>
      </c>
      <c r="I4778">
        <v>3023.17</v>
      </c>
      <c r="J4778">
        <v>5469.65</v>
      </c>
      <c r="K4778">
        <f>Global_Household_Financial_Dyna[[#This Row],[Total_Household_Income]]-Global_Household_Financial_Dyna[[#This Row],[Estimated_Taxes]]</f>
        <v>8492.83</v>
      </c>
      <c r="L4778" s="1">
        <f>Global_Household_Financial_Dyna[[#This Row],[Monthly_Savings]]/Global_Household_Financial_Dyna[[#This Row],[Net Income]]</f>
        <v>0.64403149480208599</v>
      </c>
      <c r="M4778" s="2">
        <f>Global_Household_Financial_Dyna[[#This Row],[Monthly_Expenses]]/Global_Household_Financial_Dyna[[#This Row],[Net Income]]</f>
        <v>0.35596732773410045</v>
      </c>
      <c r="N4778" t="str">
        <f>IF(Global_Household_Financial_Dyna[[#This Row],[Monthly_Savings]]&lt;0,"High Risk", IF(Global_Household_Financial_Dyna[[#This Row],[Savings Rate%]]&lt;0.1, "Medium", "Safe"))</f>
        <v>Safe</v>
      </c>
      <c r="O4778">
        <f>Global_Household_Financial_Dyna[[#This Row],[Total_Household_Income]]/Global_Household_Financial_Dyna[[#This Row],[Family_Size]]</f>
        <v>2022.1016666666667</v>
      </c>
      <c r="P4778" s="2">
        <f t="shared" si="148"/>
        <v>0.30718716818024266</v>
      </c>
      <c r="Q4778" s="2">
        <f t="shared" si="149"/>
        <v>0.33684432662184333</v>
      </c>
      <c r="R4778" s="2" t="str">
        <f>IF(Global_Household_Financial_Dyna[[#This Row],[Vs country_Average]]&lt;-0.2, "Underperformer", IF(Global_Household_Financial_Dyna[[#This Row],[Vs country_Average]]&gt;0.2, "Outperformer", "Normal"))</f>
        <v>Outperformer</v>
      </c>
      <c r="S47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5469.65</v>
      </c>
      <c r="T47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5469.65</v>
      </c>
      <c r="U47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5469.65</v>
      </c>
      <c r="V47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5469.65</v>
      </c>
    </row>
    <row r="4779" spans="1:22" x14ac:dyDescent="0.3">
      <c r="A4779">
        <v>4793</v>
      </c>
      <c r="B4779" t="s">
        <v>18</v>
      </c>
      <c r="C4779" t="s">
        <v>20</v>
      </c>
      <c r="D4779">
        <v>2</v>
      </c>
      <c r="E4779">
        <v>1</v>
      </c>
      <c r="F4779">
        <v>4591.17</v>
      </c>
      <c r="G4779">
        <v>4591.17</v>
      </c>
      <c r="H4779">
        <v>1010.06</v>
      </c>
      <c r="I4779">
        <v>2416.39</v>
      </c>
      <c r="J4779">
        <v>1164.73</v>
      </c>
      <c r="K4779">
        <f>Global_Household_Financial_Dyna[[#This Row],[Total_Household_Income]]-Global_Household_Financial_Dyna[[#This Row],[Estimated_Taxes]]</f>
        <v>3581.11</v>
      </c>
      <c r="L4779" s="1">
        <f>Global_Household_Financial_Dyna[[#This Row],[Monthly_Savings]]/Global_Household_Financial_Dyna[[#This Row],[Net Income]]</f>
        <v>0.32524273200208875</v>
      </c>
      <c r="M4779" s="2">
        <f>Global_Household_Financial_Dyna[[#This Row],[Monthly_Expenses]]/Global_Household_Financial_Dyna[[#This Row],[Net Income]]</f>
        <v>0.67476006042819114</v>
      </c>
      <c r="N4779" t="str">
        <f>IF(Global_Household_Financial_Dyna[[#This Row],[Monthly_Savings]]&lt;0,"High Risk", IF(Global_Household_Financial_Dyna[[#This Row],[Savings Rate%]]&lt;0.1, "Medium", "Safe"))</f>
        <v>Safe</v>
      </c>
      <c r="O4779">
        <f>Global_Household_Financial_Dyna[[#This Row],[Total_Household_Income]]/Global_Household_Financial_Dyna[[#This Row],[Family_Size]]</f>
        <v>2295.585</v>
      </c>
      <c r="P4779" s="2">
        <f t="shared" si="148"/>
        <v>0.32336204947805613</v>
      </c>
      <c r="Q4779" s="2">
        <f t="shared" si="149"/>
        <v>1.8806825240326175E-3</v>
      </c>
      <c r="R4779" s="2" t="str">
        <f>IF(Global_Household_Financial_Dyna[[#This Row],[Vs country_Average]]&lt;-0.2, "Underperformer", IF(Global_Household_Financial_Dyna[[#This Row],[Vs country_Average]]&gt;0.2, "Outperformer", "Normal"))</f>
        <v>Normal</v>
      </c>
      <c r="S47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1164.73</v>
      </c>
      <c r="T47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1164.73</v>
      </c>
      <c r="U47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1164.73</v>
      </c>
      <c r="V47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1164.73</v>
      </c>
    </row>
    <row r="4780" spans="1:22" x14ac:dyDescent="0.3">
      <c r="A4780">
        <v>4794</v>
      </c>
      <c r="B4780" t="s">
        <v>10</v>
      </c>
      <c r="C4780" t="s">
        <v>22</v>
      </c>
      <c r="D4780">
        <v>6</v>
      </c>
      <c r="E4780">
        <v>3</v>
      </c>
      <c r="F4780">
        <v>718.68</v>
      </c>
      <c r="G4780">
        <v>1678.52</v>
      </c>
      <c r="H4780">
        <v>167.85</v>
      </c>
      <c r="I4780">
        <v>926.5</v>
      </c>
      <c r="J4780">
        <v>584.16999999999996</v>
      </c>
      <c r="K4780">
        <f>Global_Household_Financial_Dyna[[#This Row],[Total_Household_Income]]-Global_Household_Financial_Dyna[[#This Row],[Estimated_Taxes]]</f>
        <v>1510.67</v>
      </c>
      <c r="L4780" s="1">
        <f>Global_Household_Financial_Dyna[[#This Row],[Monthly_Savings]]/Global_Household_Financial_Dyna[[#This Row],[Net Income]]</f>
        <v>0.38669596933810824</v>
      </c>
      <c r="M4780" s="2">
        <f>Global_Household_Financial_Dyna[[#This Row],[Monthly_Expenses]]/Global_Household_Financial_Dyna[[#This Row],[Net Income]]</f>
        <v>0.61330403066189176</v>
      </c>
      <c r="N4780" t="str">
        <f>IF(Global_Household_Financial_Dyna[[#This Row],[Monthly_Savings]]&lt;0,"High Risk", IF(Global_Household_Financial_Dyna[[#This Row],[Savings Rate%]]&lt;0.1, "Medium", "Safe"))</f>
        <v>Safe</v>
      </c>
      <c r="O4780">
        <f>Global_Household_Financial_Dyna[[#This Row],[Total_Household_Income]]/Global_Household_Financial_Dyna[[#This Row],[Family_Size]]</f>
        <v>279.75333333333333</v>
      </c>
      <c r="P4780" s="2">
        <f t="shared" si="148"/>
        <v>0.42077341556833553</v>
      </c>
      <c r="Q4780" s="2">
        <f t="shared" si="149"/>
        <v>-3.4077446230227293E-2</v>
      </c>
      <c r="R4780" s="2" t="str">
        <f>IF(Global_Household_Financial_Dyna[[#This Row],[Vs country_Average]]&lt;-0.2, "Underperformer", IF(Global_Household_Financial_Dyna[[#This Row],[Vs country_Average]]&gt;0.2, "Outperformer", "Normal"))</f>
        <v>Normal</v>
      </c>
      <c r="S47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584.16999999999996</v>
      </c>
      <c r="T47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584.16999999999996</v>
      </c>
      <c r="U47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584.16999999999996</v>
      </c>
      <c r="V47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584.16999999999996</v>
      </c>
    </row>
    <row r="4781" spans="1:22" x14ac:dyDescent="0.3">
      <c r="A4781">
        <v>4795</v>
      </c>
      <c r="B4781" t="s">
        <v>10</v>
      </c>
      <c r="C4781" t="s">
        <v>22</v>
      </c>
      <c r="D4781">
        <v>3</v>
      </c>
      <c r="E4781">
        <v>2</v>
      </c>
      <c r="F4781">
        <v>1444.26</v>
      </c>
      <c r="G4781">
        <v>2300.39</v>
      </c>
      <c r="H4781">
        <v>230.04</v>
      </c>
      <c r="I4781">
        <v>508.52</v>
      </c>
      <c r="J4781">
        <v>1561.83</v>
      </c>
      <c r="K4781">
        <f>Global_Household_Financial_Dyna[[#This Row],[Total_Household_Income]]-Global_Household_Financial_Dyna[[#This Row],[Estimated_Taxes]]</f>
        <v>2070.35</v>
      </c>
      <c r="L4781" s="1">
        <f>Global_Household_Financial_Dyna[[#This Row],[Monthly_Savings]]/Global_Household_Financial_Dyna[[#This Row],[Net Income]]</f>
        <v>0.75437969425459461</v>
      </c>
      <c r="M4781" s="2">
        <f>Global_Household_Financial_Dyna[[#This Row],[Monthly_Expenses]]/Global_Household_Financial_Dyna[[#This Row],[Net Income]]</f>
        <v>0.24562030574540536</v>
      </c>
      <c r="N4781" t="str">
        <f>IF(Global_Household_Financial_Dyna[[#This Row],[Monthly_Savings]]&lt;0,"High Risk", IF(Global_Household_Financial_Dyna[[#This Row],[Savings Rate%]]&lt;0.1, "Medium", "Safe"))</f>
        <v>Safe</v>
      </c>
      <c r="O4781">
        <f>Global_Household_Financial_Dyna[[#This Row],[Total_Household_Income]]/Global_Household_Financial_Dyna[[#This Row],[Family_Size]]</f>
        <v>766.79666666666662</v>
      </c>
      <c r="P4781" s="2">
        <f t="shared" si="148"/>
        <v>0.42077341556833553</v>
      </c>
      <c r="Q4781" s="2">
        <f t="shared" si="149"/>
        <v>0.33360627868625908</v>
      </c>
      <c r="R4781" s="2" t="str">
        <f>IF(Global_Household_Financial_Dyna[[#This Row],[Vs country_Average]]&lt;-0.2, "Underperformer", IF(Global_Household_Financial_Dyna[[#This Row],[Vs country_Average]]&gt;0.2, "Outperformer", "Normal"))</f>
        <v>Outperformer</v>
      </c>
      <c r="S47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1561.83</v>
      </c>
      <c r="T47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1561.83</v>
      </c>
      <c r="U47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1561.83</v>
      </c>
      <c r="V47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1561.83</v>
      </c>
    </row>
    <row r="4782" spans="1:22" x14ac:dyDescent="0.3">
      <c r="A4782">
        <v>4796</v>
      </c>
      <c r="B4782" t="s">
        <v>10</v>
      </c>
      <c r="C4782" t="s">
        <v>22</v>
      </c>
      <c r="D4782">
        <v>6</v>
      </c>
      <c r="E4782">
        <v>3</v>
      </c>
      <c r="F4782">
        <v>649.30999999999995</v>
      </c>
      <c r="G4782">
        <v>1511.66</v>
      </c>
      <c r="H4782">
        <v>151.16999999999999</v>
      </c>
      <c r="I4782">
        <v>620.19000000000005</v>
      </c>
      <c r="J4782">
        <v>740.3</v>
      </c>
      <c r="K4782">
        <f>Global_Household_Financial_Dyna[[#This Row],[Total_Household_Income]]-Global_Household_Financial_Dyna[[#This Row],[Estimated_Taxes]]</f>
        <v>1360.49</v>
      </c>
      <c r="L4782" s="1">
        <f>Global_Household_Financial_Dyna[[#This Row],[Monthly_Savings]]/Global_Household_Financial_Dyna[[#This Row],[Net Income]]</f>
        <v>0.54414218406603498</v>
      </c>
      <c r="M4782" s="2">
        <f>Global_Household_Financial_Dyna[[#This Row],[Monthly_Expenses]]/Global_Household_Financial_Dyna[[#This Row],[Net Income]]</f>
        <v>0.45585781593396502</v>
      </c>
      <c r="N4782" t="str">
        <f>IF(Global_Household_Financial_Dyna[[#This Row],[Monthly_Savings]]&lt;0,"High Risk", IF(Global_Household_Financial_Dyna[[#This Row],[Savings Rate%]]&lt;0.1, "Medium", "Safe"))</f>
        <v>Safe</v>
      </c>
      <c r="O4782">
        <f>Global_Household_Financial_Dyna[[#This Row],[Total_Household_Income]]/Global_Household_Financial_Dyna[[#This Row],[Family_Size]]</f>
        <v>251.94333333333336</v>
      </c>
      <c r="P4782" s="2">
        <f t="shared" si="148"/>
        <v>0.42077341556833553</v>
      </c>
      <c r="Q4782" s="2">
        <f t="shared" si="149"/>
        <v>0.12336876849769945</v>
      </c>
      <c r="R4782" s="2" t="str">
        <f>IF(Global_Household_Financial_Dyna[[#This Row],[Vs country_Average]]&lt;-0.2, "Underperformer", IF(Global_Household_Financial_Dyna[[#This Row],[Vs country_Average]]&gt;0.2, "Outperformer", "Normal"))</f>
        <v>Normal</v>
      </c>
      <c r="S47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740.3</v>
      </c>
      <c r="T47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740.3</v>
      </c>
      <c r="U47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740.3</v>
      </c>
      <c r="V47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740.3</v>
      </c>
    </row>
    <row r="4783" spans="1:22" x14ac:dyDescent="0.3">
      <c r="A4783">
        <v>4797</v>
      </c>
      <c r="B4783" t="s">
        <v>18</v>
      </c>
      <c r="C4783" t="s">
        <v>20</v>
      </c>
      <c r="D4783">
        <v>8</v>
      </c>
      <c r="E4783">
        <v>1</v>
      </c>
      <c r="F4783">
        <v>5128.0200000000004</v>
      </c>
      <c r="G4783">
        <v>5128.0200000000004</v>
      </c>
      <c r="H4783">
        <v>1128.1600000000001</v>
      </c>
      <c r="I4783">
        <v>4866.49</v>
      </c>
      <c r="J4783">
        <v>-866.64</v>
      </c>
      <c r="K4783">
        <f>Global_Household_Financial_Dyna[[#This Row],[Total_Household_Income]]-Global_Household_Financial_Dyna[[#This Row],[Estimated_Taxes]]</f>
        <v>3999.8600000000006</v>
      </c>
      <c r="L4783" s="1">
        <f>Global_Household_Financial_Dyna[[#This Row],[Monthly_Savings]]/Global_Household_Financial_Dyna[[#This Row],[Net Income]]</f>
        <v>-0.21666758336541775</v>
      </c>
      <c r="M4783" s="2">
        <f>Global_Household_Financial_Dyna[[#This Row],[Monthly_Expenses]]/Global_Household_Financial_Dyna[[#This Row],[Net Income]]</f>
        <v>1.2166650832779144</v>
      </c>
      <c r="N4783" t="str">
        <f>IF(Global_Household_Financial_Dyna[[#This Row],[Monthly_Savings]]&lt;0,"High Risk", IF(Global_Household_Financial_Dyna[[#This Row],[Savings Rate%]]&lt;0.1, "Medium", "Safe"))</f>
        <v>High Risk</v>
      </c>
      <c r="O4783">
        <f>Global_Household_Financial_Dyna[[#This Row],[Total_Household_Income]]/Global_Household_Financial_Dyna[[#This Row],[Family_Size]]</f>
        <v>641.00250000000005</v>
      </c>
      <c r="P4783" s="2">
        <f t="shared" si="148"/>
        <v>0.32336204947805613</v>
      </c>
      <c r="Q4783" s="2">
        <f t="shared" si="149"/>
        <v>-0.54002963284347394</v>
      </c>
      <c r="R4783" s="2" t="str">
        <f>IF(Global_Household_Financial_Dyna[[#This Row],[Vs country_Average]]&lt;-0.2, "Underperformer", IF(Global_Household_Financial_Dyna[[#This Row],[Vs country_Average]]&gt;0.2, "Outperformer", "Normal"))</f>
        <v>Underperformer</v>
      </c>
      <c r="S47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-623.31549999999993</v>
      </c>
      <c r="T47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-379.99099999999999</v>
      </c>
      <c r="U47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-136.66650000000004</v>
      </c>
      <c r="V47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106.65800000000002</v>
      </c>
    </row>
    <row r="4784" spans="1:22" x14ac:dyDescent="0.3">
      <c r="A4784">
        <v>4798</v>
      </c>
      <c r="B4784" t="s">
        <v>14</v>
      </c>
      <c r="C4784" t="s">
        <v>15</v>
      </c>
      <c r="D4784">
        <v>1</v>
      </c>
      <c r="E4784">
        <v>1</v>
      </c>
      <c r="F4784">
        <v>1846.67</v>
      </c>
      <c r="G4784">
        <v>1846.67</v>
      </c>
      <c r="H4784">
        <v>277</v>
      </c>
      <c r="I4784">
        <v>632.33000000000004</v>
      </c>
      <c r="J4784">
        <v>937.34</v>
      </c>
      <c r="K4784">
        <f>Global_Household_Financial_Dyna[[#This Row],[Total_Household_Income]]-Global_Household_Financial_Dyna[[#This Row],[Estimated_Taxes]]</f>
        <v>1569.67</v>
      </c>
      <c r="L4784" s="1">
        <f>Global_Household_Financial_Dyna[[#This Row],[Monthly_Savings]]/Global_Household_Financial_Dyna[[#This Row],[Net Income]]</f>
        <v>0.59715736428676092</v>
      </c>
      <c r="M4784" s="2">
        <f>Global_Household_Financial_Dyna[[#This Row],[Monthly_Expenses]]/Global_Household_Financial_Dyna[[#This Row],[Net Income]]</f>
        <v>0.40284263571323908</v>
      </c>
      <c r="N4784" t="str">
        <f>IF(Global_Household_Financial_Dyna[[#This Row],[Monthly_Savings]]&lt;0,"High Risk", IF(Global_Household_Financial_Dyna[[#This Row],[Savings Rate%]]&lt;0.1, "Medium", "Safe"))</f>
        <v>Safe</v>
      </c>
      <c r="O4784">
        <f>Global_Household_Financial_Dyna[[#This Row],[Total_Household_Income]]/Global_Household_Financial_Dyna[[#This Row],[Family_Size]]</f>
        <v>1846.67</v>
      </c>
      <c r="P4784" s="2">
        <f t="shared" si="148"/>
        <v>0.39788995363055785</v>
      </c>
      <c r="Q4784" s="2">
        <f t="shared" si="149"/>
        <v>0.19926741065620307</v>
      </c>
      <c r="R4784" s="2" t="str">
        <f>IF(Global_Household_Financial_Dyna[[#This Row],[Vs country_Average]]&lt;-0.2, "Underperformer", IF(Global_Household_Financial_Dyna[[#This Row],[Vs country_Average]]&gt;0.2, "Outperformer", "Normal"))</f>
        <v>Normal</v>
      </c>
      <c r="S47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937.34</v>
      </c>
      <c r="T47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937.34</v>
      </c>
      <c r="U47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937.34</v>
      </c>
      <c r="V47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937.34</v>
      </c>
    </row>
    <row r="4785" spans="1:22" x14ac:dyDescent="0.3">
      <c r="A4785">
        <v>4799</v>
      </c>
      <c r="B4785" t="s">
        <v>18</v>
      </c>
      <c r="C4785" t="s">
        <v>19</v>
      </c>
      <c r="D4785">
        <v>4</v>
      </c>
      <c r="E4785">
        <v>1</v>
      </c>
      <c r="F4785">
        <v>4826.7299999999996</v>
      </c>
      <c r="G4785">
        <v>4826.7299999999996</v>
      </c>
      <c r="H4785">
        <v>1061.8800000000001</v>
      </c>
      <c r="I4785">
        <v>3354.83</v>
      </c>
      <c r="J4785">
        <v>410.03</v>
      </c>
      <c r="K4785">
        <f>Global_Household_Financial_Dyna[[#This Row],[Total_Household_Income]]-Global_Household_Financial_Dyna[[#This Row],[Estimated_Taxes]]</f>
        <v>3764.8499999999995</v>
      </c>
      <c r="L4785" s="1">
        <f>Global_Household_Financial_Dyna[[#This Row],[Monthly_Savings]]/Global_Household_Financial_Dyna[[#This Row],[Net Income]]</f>
        <v>0.10891004953716617</v>
      </c>
      <c r="M4785" s="2">
        <f>Global_Household_Financial_Dyna[[#This Row],[Monthly_Expenses]]/Global_Household_Financial_Dyna[[#This Row],[Net Income]]</f>
        <v>0.8910926066111533</v>
      </c>
      <c r="N4785" t="str">
        <f>IF(Global_Household_Financial_Dyna[[#This Row],[Monthly_Savings]]&lt;0,"High Risk", IF(Global_Household_Financial_Dyna[[#This Row],[Savings Rate%]]&lt;0.1, "Medium", "Safe"))</f>
        <v>Safe</v>
      </c>
      <c r="O4785">
        <f>Global_Household_Financial_Dyna[[#This Row],[Total_Household_Income]]/Global_Household_Financial_Dyna[[#This Row],[Family_Size]]</f>
        <v>1206.6824999999999</v>
      </c>
      <c r="P4785" s="2">
        <f t="shared" si="148"/>
        <v>0.32336204947805613</v>
      </c>
      <c r="Q4785" s="2">
        <f t="shared" si="149"/>
        <v>-0.21445199994088998</v>
      </c>
      <c r="R4785" s="2" t="str">
        <f>IF(Global_Household_Financial_Dyna[[#This Row],[Vs country_Average]]&lt;-0.2, "Underperformer", IF(Global_Household_Financial_Dyna[[#This Row],[Vs country_Average]]&gt;0.2, "Outperformer", "Normal"))</f>
        <v>Underperformer</v>
      </c>
      <c r="S47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410.03</v>
      </c>
      <c r="T47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410.03</v>
      </c>
      <c r="U47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410.03</v>
      </c>
      <c r="V47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410.03</v>
      </c>
    </row>
    <row r="4786" spans="1:22" x14ac:dyDescent="0.3">
      <c r="A4786">
        <v>4800</v>
      </c>
      <c r="B4786" t="s">
        <v>16</v>
      </c>
      <c r="C4786" t="s">
        <v>21</v>
      </c>
      <c r="D4786">
        <v>3</v>
      </c>
      <c r="E4786">
        <v>1</v>
      </c>
      <c r="F4786">
        <v>6196.26</v>
      </c>
      <c r="G4786">
        <v>6196.26</v>
      </c>
      <c r="H4786">
        <v>2168.69</v>
      </c>
      <c r="I4786">
        <v>3119.1</v>
      </c>
      <c r="J4786">
        <v>908.47</v>
      </c>
      <c r="K4786">
        <f>Global_Household_Financial_Dyna[[#This Row],[Total_Household_Income]]-Global_Household_Financial_Dyna[[#This Row],[Estimated_Taxes]]</f>
        <v>4027.57</v>
      </c>
      <c r="L4786" s="1">
        <f>Global_Household_Financial_Dyna[[#This Row],[Monthly_Savings]]/Global_Household_Financial_Dyna[[#This Row],[Net Income]]</f>
        <v>0.22556280834349249</v>
      </c>
      <c r="M4786" s="2">
        <f>Global_Household_Financial_Dyna[[#This Row],[Monthly_Expenses]]/Global_Household_Financial_Dyna[[#This Row],[Net Income]]</f>
        <v>0.77443719165650748</v>
      </c>
      <c r="N4786" t="str">
        <f>IF(Global_Household_Financial_Dyna[[#This Row],[Monthly_Savings]]&lt;0,"High Risk", IF(Global_Household_Financial_Dyna[[#This Row],[Savings Rate%]]&lt;0.1, "Medium", "Safe"))</f>
        <v>Safe</v>
      </c>
      <c r="O4786">
        <f>Global_Household_Financial_Dyna[[#This Row],[Total_Household_Income]]/Global_Household_Financial_Dyna[[#This Row],[Family_Size]]</f>
        <v>2065.42</v>
      </c>
      <c r="P4786" s="2">
        <f t="shared" si="148"/>
        <v>0.15879799892000862</v>
      </c>
      <c r="Q4786" s="2">
        <f t="shared" si="149"/>
        <v>6.6764809423483867E-2</v>
      </c>
      <c r="R4786" s="2" t="str">
        <f>IF(Global_Household_Financial_Dyna[[#This Row],[Vs country_Average]]&lt;-0.2, "Underperformer", IF(Global_Household_Financial_Dyna[[#This Row],[Vs country_Average]]&gt;0.2, "Outperformer", "Normal"))</f>
        <v>Normal</v>
      </c>
      <c r="S47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908.47</v>
      </c>
      <c r="T47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908.47</v>
      </c>
      <c r="U47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908.47</v>
      </c>
      <c r="V47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908.47</v>
      </c>
    </row>
    <row r="4787" spans="1:22" x14ac:dyDescent="0.3">
      <c r="A4787">
        <v>4801</v>
      </c>
      <c r="B4787" t="s">
        <v>18</v>
      </c>
      <c r="C4787" t="s">
        <v>20</v>
      </c>
      <c r="D4787">
        <v>5</v>
      </c>
      <c r="E4787">
        <v>1</v>
      </c>
      <c r="F4787">
        <v>5389.67</v>
      </c>
      <c r="G4787">
        <v>5389.67</v>
      </c>
      <c r="H4787">
        <v>1185.73</v>
      </c>
      <c r="I4787">
        <v>2556.11</v>
      </c>
      <c r="J4787">
        <v>1647.83</v>
      </c>
      <c r="K4787">
        <f>Global_Household_Financial_Dyna[[#This Row],[Total_Household_Income]]-Global_Household_Financial_Dyna[[#This Row],[Estimated_Taxes]]</f>
        <v>4203.9400000000005</v>
      </c>
      <c r="L4787" s="1">
        <f>Global_Household_Financial_Dyna[[#This Row],[Monthly_Savings]]/Global_Household_Financial_Dyna[[#This Row],[Net Income]]</f>
        <v>0.39197276840297429</v>
      </c>
      <c r="M4787" s="2">
        <f>Global_Household_Financial_Dyna[[#This Row],[Monthly_Expenses]]/Global_Household_Financial_Dyna[[#This Row],[Net Income]]</f>
        <v>0.60802723159702565</v>
      </c>
      <c r="N4787" t="str">
        <f>IF(Global_Household_Financial_Dyna[[#This Row],[Monthly_Savings]]&lt;0,"High Risk", IF(Global_Household_Financial_Dyna[[#This Row],[Savings Rate%]]&lt;0.1, "Medium", "Safe"))</f>
        <v>Safe</v>
      </c>
      <c r="O4787">
        <f>Global_Household_Financial_Dyna[[#This Row],[Total_Household_Income]]/Global_Household_Financial_Dyna[[#This Row],[Family_Size]]</f>
        <v>1077.934</v>
      </c>
      <c r="P4787" s="2">
        <f t="shared" si="148"/>
        <v>0.32336204947805613</v>
      </c>
      <c r="Q4787" s="2">
        <f t="shared" si="149"/>
        <v>6.8610718924918157E-2</v>
      </c>
      <c r="R4787" s="2" t="str">
        <f>IF(Global_Household_Financial_Dyna[[#This Row],[Vs country_Average]]&lt;-0.2, "Underperformer", IF(Global_Household_Financial_Dyna[[#This Row],[Vs country_Average]]&gt;0.2, "Outperformer", "Normal"))</f>
        <v>Normal</v>
      </c>
      <c r="S47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1647.83</v>
      </c>
      <c r="T47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1647.83</v>
      </c>
      <c r="U47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1647.83</v>
      </c>
      <c r="V47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1647.83</v>
      </c>
    </row>
    <row r="4788" spans="1:22" x14ac:dyDescent="0.3">
      <c r="A4788">
        <v>4802</v>
      </c>
      <c r="B4788" t="s">
        <v>18</v>
      </c>
      <c r="C4788" t="s">
        <v>19</v>
      </c>
      <c r="D4788">
        <v>2</v>
      </c>
      <c r="E4788">
        <v>2</v>
      </c>
      <c r="F4788">
        <v>3393.21</v>
      </c>
      <c r="G4788">
        <v>5711.94</v>
      </c>
      <c r="H4788">
        <v>1256.6300000000001</v>
      </c>
      <c r="I4788">
        <v>2095.58</v>
      </c>
      <c r="J4788">
        <v>2359.73</v>
      </c>
      <c r="K4788">
        <f>Global_Household_Financial_Dyna[[#This Row],[Total_Household_Income]]-Global_Household_Financial_Dyna[[#This Row],[Estimated_Taxes]]</f>
        <v>4455.3099999999995</v>
      </c>
      <c r="L4788" s="1">
        <f>Global_Household_Financial_Dyna[[#This Row],[Monthly_Savings]]/Global_Household_Financial_Dyna[[#This Row],[Net Income]]</f>
        <v>0.52964440184858075</v>
      </c>
      <c r="M4788" s="2">
        <f>Global_Household_Financial_Dyna[[#This Row],[Monthly_Expenses]]/Global_Household_Financial_Dyna[[#This Row],[Net Income]]</f>
        <v>0.47035559815141936</v>
      </c>
      <c r="N4788" t="str">
        <f>IF(Global_Household_Financial_Dyna[[#This Row],[Monthly_Savings]]&lt;0,"High Risk", IF(Global_Household_Financial_Dyna[[#This Row],[Savings Rate%]]&lt;0.1, "Medium", "Safe"))</f>
        <v>Safe</v>
      </c>
      <c r="O4788">
        <f>Global_Household_Financial_Dyna[[#This Row],[Total_Household_Income]]/Global_Household_Financial_Dyna[[#This Row],[Family_Size]]</f>
        <v>2855.97</v>
      </c>
      <c r="P4788" s="2">
        <f t="shared" si="148"/>
        <v>0.32336204947805613</v>
      </c>
      <c r="Q4788" s="2">
        <f t="shared" si="149"/>
        <v>0.20628235237052461</v>
      </c>
      <c r="R4788" s="2" t="str">
        <f>IF(Global_Household_Financial_Dyna[[#This Row],[Vs country_Average]]&lt;-0.2, "Underperformer", IF(Global_Household_Financial_Dyna[[#This Row],[Vs country_Average]]&gt;0.2, "Outperformer", "Normal"))</f>
        <v>Outperformer</v>
      </c>
      <c r="S47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2359.73</v>
      </c>
      <c r="T47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2359.73</v>
      </c>
      <c r="U47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2359.73</v>
      </c>
      <c r="V47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2359.73</v>
      </c>
    </row>
    <row r="4789" spans="1:22" x14ac:dyDescent="0.3">
      <c r="A4789">
        <v>4803</v>
      </c>
      <c r="B4789" t="s">
        <v>12</v>
      </c>
      <c r="C4789" t="s">
        <v>13</v>
      </c>
      <c r="D4789">
        <v>1</v>
      </c>
      <c r="E4789">
        <v>1</v>
      </c>
      <c r="F4789">
        <v>4866.12</v>
      </c>
      <c r="G4789">
        <v>4866.12</v>
      </c>
      <c r="H4789">
        <v>1216.53</v>
      </c>
      <c r="I4789">
        <v>1602.13</v>
      </c>
      <c r="J4789">
        <v>2047.46</v>
      </c>
      <c r="K4789">
        <f>Global_Household_Financial_Dyna[[#This Row],[Total_Household_Income]]-Global_Household_Financial_Dyna[[#This Row],[Estimated_Taxes]]</f>
        <v>3649.59</v>
      </c>
      <c r="L4789" s="1">
        <f>Global_Household_Financial_Dyna[[#This Row],[Monthly_Savings]]/Global_Household_Financial_Dyna[[#This Row],[Net Income]]</f>
        <v>0.56101096287528185</v>
      </c>
      <c r="M4789" s="2">
        <f>Global_Household_Financial_Dyna[[#This Row],[Monthly_Expenses]]/Global_Household_Financial_Dyna[[#This Row],[Net Income]]</f>
        <v>0.43898903712471815</v>
      </c>
      <c r="N4789" t="str">
        <f>IF(Global_Household_Financial_Dyna[[#This Row],[Monthly_Savings]]&lt;0,"High Risk", IF(Global_Household_Financial_Dyna[[#This Row],[Savings Rate%]]&lt;0.1, "Medium", "Safe"))</f>
        <v>Safe</v>
      </c>
      <c r="O4789">
        <f>Global_Household_Financial_Dyna[[#This Row],[Total_Household_Income]]/Global_Household_Financial_Dyna[[#This Row],[Family_Size]]</f>
        <v>4866.12</v>
      </c>
      <c r="P4789" s="2">
        <f t="shared" si="148"/>
        <v>0.30718716818024266</v>
      </c>
      <c r="Q4789" s="2">
        <f t="shared" si="149"/>
        <v>0.25382379469503918</v>
      </c>
      <c r="R4789" s="2" t="str">
        <f>IF(Global_Household_Financial_Dyna[[#This Row],[Vs country_Average]]&lt;-0.2, "Underperformer", IF(Global_Household_Financial_Dyna[[#This Row],[Vs country_Average]]&gt;0.2, "Outperformer", "Normal"))</f>
        <v>Outperformer</v>
      </c>
      <c r="S47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2047.46</v>
      </c>
      <c r="T47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2047.46</v>
      </c>
      <c r="U47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2047.46</v>
      </c>
      <c r="V47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2047.46</v>
      </c>
    </row>
    <row r="4790" spans="1:22" x14ac:dyDescent="0.3">
      <c r="A4790">
        <v>4804</v>
      </c>
      <c r="B4790" t="s">
        <v>18</v>
      </c>
      <c r="C4790" t="s">
        <v>20</v>
      </c>
      <c r="D4790">
        <v>3</v>
      </c>
      <c r="E4790">
        <v>2</v>
      </c>
      <c r="F4790">
        <v>6250.92</v>
      </c>
      <c r="G4790">
        <v>9016.43</v>
      </c>
      <c r="H4790">
        <v>2434.44</v>
      </c>
      <c r="I4790">
        <v>3008.88</v>
      </c>
      <c r="J4790">
        <v>3573.12</v>
      </c>
      <c r="K4790">
        <f>Global_Household_Financial_Dyna[[#This Row],[Total_Household_Income]]-Global_Household_Financial_Dyna[[#This Row],[Estimated_Taxes]]</f>
        <v>6581.99</v>
      </c>
      <c r="L4790" s="1">
        <f>Global_Household_Financial_Dyna[[#This Row],[Monthly_Savings]]/Global_Household_Financial_Dyna[[#This Row],[Net Income]]</f>
        <v>0.54286317663806838</v>
      </c>
      <c r="M4790" s="2">
        <f>Global_Household_Financial_Dyna[[#This Row],[Monthly_Expenses]]/Global_Household_Financial_Dyna[[#This Row],[Net Income]]</f>
        <v>0.45713834265928699</v>
      </c>
      <c r="N4790" t="str">
        <f>IF(Global_Household_Financial_Dyna[[#This Row],[Monthly_Savings]]&lt;0,"High Risk", IF(Global_Household_Financial_Dyna[[#This Row],[Savings Rate%]]&lt;0.1, "Medium", "Safe"))</f>
        <v>Safe</v>
      </c>
      <c r="O4790">
        <f>Global_Household_Financial_Dyna[[#This Row],[Total_Household_Income]]/Global_Household_Financial_Dyna[[#This Row],[Family_Size]]</f>
        <v>3005.4766666666669</v>
      </c>
      <c r="P4790" s="2">
        <f t="shared" si="148"/>
        <v>0.32336204947805613</v>
      </c>
      <c r="Q4790" s="2">
        <f t="shared" si="149"/>
        <v>0.21950112716001224</v>
      </c>
      <c r="R4790" s="2" t="str">
        <f>IF(Global_Household_Financial_Dyna[[#This Row],[Vs country_Average]]&lt;-0.2, "Underperformer", IF(Global_Household_Financial_Dyna[[#This Row],[Vs country_Average]]&gt;0.2, "Outperformer", "Normal"))</f>
        <v>Outperformer</v>
      </c>
      <c r="S47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3573.12</v>
      </c>
      <c r="T47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3573.12</v>
      </c>
      <c r="U47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3573.12</v>
      </c>
      <c r="V47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3573.12</v>
      </c>
    </row>
    <row r="4791" spans="1:22" x14ac:dyDescent="0.3">
      <c r="A4791">
        <v>4805</v>
      </c>
      <c r="B4791" t="s">
        <v>14</v>
      </c>
      <c r="C4791" t="s">
        <v>15</v>
      </c>
      <c r="D4791">
        <v>3</v>
      </c>
      <c r="E4791">
        <v>3</v>
      </c>
      <c r="F4791">
        <v>1227.17</v>
      </c>
      <c r="G4791">
        <v>2526.7600000000002</v>
      </c>
      <c r="H4791">
        <v>379.01</v>
      </c>
      <c r="I4791">
        <v>860.63</v>
      </c>
      <c r="J4791">
        <v>1287.1199999999999</v>
      </c>
      <c r="K4791">
        <f>Global_Household_Financial_Dyna[[#This Row],[Total_Household_Income]]-Global_Household_Financial_Dyna[[#This Row],[Estimated_Taxes]]</f>
        <v>2147.75</v>
      </c>
      <c r="L4791" s="1">
        <f>Global_Household_Financial_Dyna[[#This Row],[Monthly_Savings]]/Global_Household_Financial_Dyna[[#This Row],[Net Income]]</f>
        <v>0.59928762658596202</v>
      </c>
      <c r="M4791" s="2">
        <f>Global_Household_Financial_Dyna[[#This Row],[Monthly_Expenses]]/Global_Household_Financial_Dyna[[#This Row],[Net Income]]</f>
        <v>0.40071237341403793</v>
      </c>
      <c r="N4791" t="str">
        <f>IF(Global_Household_Financial_Dyna[[#This Row],[Monthly_Savings]]&lt;0,"High Risk", IF(Global_Household_Financial_Dyna[[#This Row],[Savings Rate%]]&lt;0.1, "Medium", "Safe"))</f>
        <v>Safe</v>
      </c>
      <c r="O4791">
        <f>Global_Household_Financial_Dyna[[#This Row],[Total_Household_Income]]/Global_Household_Financial_Dyna[[#This Row],[Family_Size]]</f>
        <v>842.25333333333344</v>
      </c>
      <c r="P4791" s="2">
        <f t="shared" si="148"/>
        <v>0.39788995363055785</v>
      </c>
      <c r="Q4791" s="2">
        <f t="shared" si="149"/>
        <v>0.20139767295540417</v>
      </c>
      <c r="R4791" s="2" t="str">
        <f>IF(Global_Household_Financial_Dyna[[#This Row],[Vs country_Average]]&lt;-0.2, "Underperformer", IF(Global_Household_Financial_Dyna[[#This Row],[Vs country_Average]]&gt;0.2, "Outperformer", "Normal"))</f>
        <v>Outperformer</v>
      </c>
      <c r="S47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1287.1199999999999</v>
      </c>
      <c r="T47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1287.1199999999999</v>
      </c>
      <c r="U47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1287.1199999999999</v>
      </c>
      <c r="V47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1287.1199999999999</v>
      </c>
    </row>
    <row r="4792" spans="1:22" x14ac:dyDescent="0.3">
      <c r="A4792">
        <v>4806</v>
      </c>
      <c r="B4792" t="s">
        <v>16</v>
      </c>
      <c r="C4792" t="s">
        <v>17</v>
      </c>
      <c r="D4792">
        <v>8</v>
      </c>
      <c r="E4792">
        <v>3</v>
      </c>
      <c r="F4792">
        <v>5801.1</v>
      </c>
      <c r="G4792">
        <v>13879.17</v>
      </c>
      <c r="H4792">
        <v>5551.67</v>
      </c>
      <c r="I4792">
        <v>4267.03</v>
      </c>
      <c r="J4792">
        <v>4060.47</v>
      </c>
      <c r="K4792">
        <f>Global_Household_Financial_Dyna[[#This Row],[Total_Household_Income]]-Global_Household_Financial_Dyna[[#This Row],[Estimated_Taxes]]</f>
        <v>8327.5</v>
      </c>
      <c r="L4792" s="1">
        <f>Global_Household_Financial_Dyna[[#This Row],[Monthly_Savings]]/Global_Household_Financial_Dyna[[#This Row],[Net Income]]</f>
        <v>0.48759771840288202</v>
      </c>
      <c r="M4792" s="2">
        <f>Global_Household_Financial_Dyna[[#This Row],[Monthly_Expenses]]/Global_Household_Financial_Dyna[[#This Row],[Net Income]]</f>
        <v>0.51240228159711798</v>
      </c>
      <c r="N4792" t="str">
        <f>IF(Global_Household_Financial_Dyna[[#This Row],[Monthly_Savings]]&lt;0,"High Risk", IF(Global_Household_Financial_Dyna[[#This Row],[Savings Rate%]]&lt;0.1, "Medium", "Safe"))</f>
        <v>Safe</v>
      </c>
      <c r="O4792">
        <f>Global_Household_Financial_Dyna[[#This Row],[Total_Household_Income]]/Global_Household_Financial_Dyna[[#This Row],[Family_Size]]</f>
        <v>1734.89625</v>
      </c>
      <c r="P4792" s="2">
        <f t="shared" si="148"/>
        <v>0.15879799892000862</v>
      </c>
      <c r="Q4792" s="2">
        <f t="shared" si="149"/>
        <v>0.3287997194828734</v>
      </c>
      <c r="R4792" s="2" t="str">
        <f>IF(Global_Household_Financial_Dyna[[#This Row],[Vs country_Average]]&lt;-0.2, "Underperformer", IF(Global_Household_Financial_Dyna[[#This Row],[Vs country_Average]]&gt;0.2, "Outperformer", "Normal"))</f>
        <v>Outperformer</v>
      </c>
      <c r="S47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4060.47</v>
      </c>
      <c r="T47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4060.47</v>
      </c>
      <c r="U47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4060.47</v>
      </c>
      <c r="V47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4060.47</v>
      </c>
    </row>
    <row r="4793" spans="1:22" x14ac:dyDescent="0.3">
      <c r="A4793">
        <v>4807</v>
      </c>
      <c r="B4793" t="s">
        <v>18</v>
      </c>
      <c r="C4793" t="s">
        <v>20</v>
      </c>
      <c r="D4793">
        <v>1</v>
      </c>
      <c r="E4793">
        <v>1</v>
      </c>
      <c r="F4793">
        <v>6087.32</v>
      </c>
      <c r="G4793">
        <v>6087.32</v>
      </c>
      <c r="H4793">
        <v>1339.21</v>
      </c>
      <c r="I4793">
        <v>1873.55</v>
      </c>
      <c r="J4793">
        <v>2874.55</v>
      </c>
      <c r="K4793">
        <f>Global_Household_Financial_Dyna[[#This Row],[Total_Household_Income]]-Global_Household_Financial_Dyna[[#This Row],[Estimated_Taxes]]</f>
        <v>4748.1099999999997</v>
      </c>
      <c r="L4793" s="1">
        <f>Global_Household_Financial_Dyna[[#This Row],[Monthly_Savings]]/Global_Household_Financial_Dyna[[#This Row],[Net Income]]</f>
        <v>0.60540931023080768</v>
      </c>
      <c r="M4793" s="2">
        <f>Global_Household_Financial_Dyna[[#This Row],[Monthly_Expenses]]/Global_Household_Financial_Dyna[[#This Row],[Net Income]]</f>
        <v>0.3945885836680279</v>
      </c>
      <c r="N4793" t="str">
        <f>IF(Global_Household_Financial_Dyna[[#This Row],[Monthly_Savings]]&lt;0,"High Risk", IF(Global_Household_Financial_Dyna[[#This Row],[Savings Rate%]]&lt;0.1, "Medium", "Safe"))</f>
        <v>Safe</v>
      </c>
      <c r="O4793">
        <f>Global_Household_Financial_Dyna[[#This Row],[Total_Household_Income]]/Global_Household_Financial_Dyna[[#This Row],[Family_Size]]</f>
        <v>6087.32</v>
      </c>
      <c r="P4793" s="2">
        <f t="shared" si="148"/>
        <v>0.32336204947805613</v>
      </c>
      <c r="Q4793" s="2">
        <f t="shared" si="149"/>
        <v>0.28204726075275155</v>
      </c>
      <c r="R4793" s="2" t="str">
        <f>IF(Global_Household_Financial_Dyna[[#This Row],[Vs country_Average]]&lt;-0.2, "Underperformer", IF(Global_Household_Financial_Dyna[[#This Row],[Vs country_Average]]&gt;0.2, "Outperformer", "Normal"))</f>
        <v>Outperformer</v>
      </c>
      <c r="S47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2874.55</v>
      </c>
      <c r="T47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2874.55</v>
      </c>
      <c r="U47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2874.55</v>
      </c>
      <c r="V47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2874.55</v>
      </c>
    </row>
    <row r="4794" spans="1:22" x14ac:dyDescent="0.3">
      <c r="A4794">
        <v>4808</v>
      </c>
      <c r="B4794" t="s">
        <v>12</v>
      </c>
      <c r="C4794" t="s">
        <v>13</v>
      </c>
      <c r="D4794">
        <v>5</v>
      </c>
      <c r="E4794">
        <v>3</v>
      </c>
      <c r="F4794">
        <v>4061.17</v>
      </c>
      <c r="G4794">
        <v>8572.9599999999991</v>
      </c>
      <c r="H4794">
        <v>2571.89</v>
      </c>
      <c r="I4794">
        <v>2801.07</v>
      </c>
      <c r="J4794">
        <v>3200</v>
      </c>
      <c r="K4794">
        <f>Global_Household_Financial_Dyna[[#This Row],[Total_Household_Income]]-Global_Household_Financial_Dyna[[#This Row],[Estimated_Taxes]]</f>
        <v>6001.07</v>
      </c>
      <c r="L4794" s="1">
        <f>Global_Household_Financial_Dyna[[#This Row],[Monthly_Savings]]/Global_Household_Financial_Dyna[[#This Row],[Net Income]]</f>
        <v>0.53323823918067947</v>
      </c>
      <c r="M4794" s="2">
        <f>Global_Household_Financial_Dyna[[#This Row],[Monthly_Expenses]]/Global_Household_Financial_Dyna[[#This Row],[Net Income]]</f>
        <v>0.46676176081932058</v>
      </c>
      <c r="N4794" t="str">
        <f>IF(Global_Household_Financial_Dyna[[#This Row],[Monthly_Savings]]&lt;0,"High Risk", IF(Global_Household_Financial_Dyna[[#This Row],[Savings Rate%]]&lt;0.1, "Medium", "Safe"))</f>
        <v>Safe</v>
      </c>
      <c r="O4794">
        <f>Global_Household_Financial_Dyna[[#This Row],[Total_Household_Income]]/Global_Household_Financial_Dyna[[#This Row],[Family_Size]]</f>
        <v>1714.5919999999999</v>
      </c>
      <c r="P4794" s="2">
        <f t="shared" si="148"/>
        <v>0.30718716818024266</v>
      </c>
      <c r="Q4794" s="2">
        <f t="shared" si="149"/>
        <v>0.22605107100043681</v>
      </c>
      <c r="R4794" s="2" t="str">
        <f>IF(Global_Household_Financial_Dyna[[#This Row],[Vs country_Average]]&lt;-0.2, "Underperformer", IF(Global_Household_Financial_Dyna[[#This Row],[Vs country_Average]]&gt;0.2, "Outperformer", "Normal"))</f>
        <v>Outperformer</v>
      </c>
      <c r="S47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3200</v>
      </c>
      <c r="T47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3200</v>
      </c>
      <c r="U47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3200</v>
      </c>
      <c r="V47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3200</v>
      </c>
    </row>
    <row r="4795" spans="1:22" x14ac:dyDescent="0.3">
      <c r="A4795">
        <v>4809</v>
      </c>
      <c r="B4795" t="s">
        <v>18</v>
      </c>
      <c r="C4795" t="s">
        <v>19</v>
      </c>
      <c r="D4795">
        <v>5</v>
      </c>
      <c r="E4795">
        <v>3</v>
      </c>
      <c r="F4795">
        <v>4890.33</v>
      </c>
      <c r="G4795">
        <v>10114.86</v>
      </c>
      <c r="H4795">
        <v>2731.01</v>
      </c>
      <c r="I4795">
        <v>3635.74</v>
      </c>
      <c r="J4795">
        <v>3748.11</v>
      </c>
      <c r="K4795">
        <f>Global_Household_Financial_Dyna[[#This Row],[Total_Household_Income]]-Global_Household_Financial_Dyna[[#This Row],[Estimated_Taxes]]</f>
        <v>7383.85</v>
      </c>
      <c r="L4795" s="1">
        <f>Global_Household_Financial_Dyna[[#This Row],[Monthly_Savings]]/Global_Household_Financial_Dyna[[#This Row],[Net Income]]</f>
        <v>0.50760917407585471</v>
      </c>
      <c r="M4795" s="2">
        <f>Global_Household_Financial_Dyna[[#This Row],[Monthly_Expenses]]/Global_Household_Financial_Dyna[[#This Row],[Net Income]]</f>
        <v>0.49239082592414524</v>
      </c>
      <c r="N4795" t="str">
        <f>IF(Global_Household_Financial_Dyna[[#This Row],[Monthly_Savings]]&lt;0,"High Risk", IF(Global_Household_Financial_Dyna[[#This Row],[Savings Rate%]]&lt;0.1, "Medium", "Safe"))</f>
        <v>Safe</v>
      </c>
      <c r="O4795">
        <f>Global_Household_Financial_Dyna[[#This Row],[Total_Household_Income]]/Global_Household_Financial_Dyna[[#This Row],[Family_Size]]</f>
        <v>2022.9720000000002</v>
      </c>
      <c r="P4795" s="2">
        <f t="shared" si="148"/>
        <v>0.32336204947805613</v>
      </c>
      <c r="Q4795" s="2">
        <f t="shared" si="149"/>
        <v>0.18424712459779857</v>
      </c>
      <c r="R4795" s="2" t="str">
        <f>IF(Global_Household_Financial_Dyna[[#This Row],[Vs country_Average]]&lt;-0.2, "Underperformer", IF(Global_Household_Financial_Dyna[[#This Row],[Vs country_Average]]&gt;0.2, "Outperformer", "Normal"))</f>
        <v>Normal</v>
      </c>
      <c r="S47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3748.11</v>
      </c>
      <c r="T47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3748.11</v>
      </c>
      <c r="U47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3748.11</v>
      </c>
      <c r="V47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3748.11</v>
      </c>
    </row>
    <row r="4796" spans="1:22" x14ac:dyDescent="0.3">
      <c r="A4796">
        <v>4810</v>
      </c>
      <c r="B4796" t="s">
        <v>12</v>
      </c>
      <c r="C4796" t="s">
        <v>13</v>
      </c>
      <c r="D4796">
        <v>4</v>
      </c>
      <c r="E4796">
        <v>1</v>
      </c>
      <c r="F4796">
        <v>4674.54</v>
      </c>
      <c r="G4796">
        <v>4674.54</v>
      </c>
      <c r="H4796">
        <v>1168.6400000000001</v>
      </c>
      <c r="I4796">
        <v>2675.43</v>
      </c>
      <c r="J4796">
        <v>830.47</v>
      </c>
      <c r="K4796">
        <f>Global_Household_Financial_Dyna[[#This Row],[Total_Household_Income]]-Global_Household_Financial_Dyna[[#This Row],[Estimated_Taxes]]</f>
        <v>3505.8999999999996</v>
      </c>
      <c r="L4796" s="1">
        <f>Global_Household_Financial_Dyna[[#This Row],[Monthly_Savings]]/Global_Household_Financial_Dyna[[#This Row],[Net Income]]</f>
        <v>0.23687783450754446</v>
      </c>
      <c r="M4796" s="2">
        <f>Global_Household_Financial_Dyna[[#This Row],[Monthly_Expenses]]/Global_Household_Financial_Dyna[[#This Row],[Net Income]]</f>
        <v>0.7631221654924556</v>
      </c>
      <c r="N4796" t="str">
        <f>IF(Global_Household_Financial_Dyna[[#This Row],[Monthly_Savings]]&lt;0,"High Risk", IF(Global_Household_Financial_Dyna[[#This Row],[Savings Rate%]]&lt;0.1, "Medium", "Safe"))</f>
        <v>Safe</v>
      </c>
      <c r="O4796">
        <f>Global_Household_Financial_Dyna[[#This Row],[Total_Household_Income]]/Global_Household_Financial_Dyna[[#This Row],[Family_Size]]</f>
        <v>1168.635</v>
      </c>
      <c r="P4796" s="2">
        <f t="shared" si="148"/>
        <v>0.30718716818024266</v>
      </c>
      <c r="Q4796" s="2">
        <f t="shared" si="149"/>
        <v>-7.0309333672698204E-2</v>
      </c>
      <c r="R4796" s="2" t="str">
        <f>IF(Global_Household_Financial_Dyna[[#This Row],[Vs country_Average]]&lt;-0.2, "Underperformer", IF(Global_Household_Financial_Dyna[[#This Row],[Vs country_Average]]&gt;0.2, "Outperformer", "Normal"))</f>
        <v>Normal</v>
      </c>
      <c r="S47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830.47</v>
      </c>
      <c r="T47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830.47</v>
      </c>
      <c r="U47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830.47</v>
      </c>
      <c r="V47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830.47</v>
      </c>
    </row>
    <row r="4797" spans="1:22" x14ac:dyDescent="0.3">
      <c r="A4797">
        <v>4811</v>
      </c>
      <c r="B4797" t="s">
        <v>18</v>
      </c>
      <c r="C4797" t="s">
        <v>20</v>
      </c>
      <c r="D4797">
        <v>7</v>
      </c>
      <c r="E4797">
        <v>3</v>
      </c>
      <c r="F4797">
        <v>4748.68</v>
      </c>
      <c r="G4797">
        <v>9932.93</v>
      </c>
      <c r="H4797">
        <v>2681.89</v>
      </c>
      <c r="I4797">
        <v>4334.6899999999996</v>
      </c>
      <c r="J4797">
        <v>2916.35</v>
      </c>
      <c r="K4797">
        <f>Global_Household_Financial_Dyna[[#This Row],[Total_Household_Income]]-Global_Household_Financial_Dyna[[#This Row],[Estimated_Taxes]]</f>
        <v>7251.0400000000009</v>
      </c>
      <c r="L4797" s="1">
        <f>Global_Household_Financial_Dyna[[#This Row],[Monthly_Savings]]/Global_Household_Financial_Dyna[[#This Row],[Net Income]]</f>
        <v>0.4021974778790352</v>
      </c>
      <c r="M4797" s="2">
        <f>Global_Household_Financial_Dyna[[#This Row],[Monthly_Expenses]]/Global_Household_Financial_Dyna[[#This Row],[Net Income]]</f>
        <v>0.59780252212096463</v>
      </c>
      <c r="N4797" t="str">
        <f>IF(Global_Household_Financial_Dyna[[#This Row],[Monthly_Savings]]&lt;0,"High Risk", IF(Global_Household_Financial_Dyna[[#This Row],[Savings Rate%]]&lt;0.1, "Medium", "Safe"))</f>
        <v>Safe</v>
      </c>
      <c r="O4797">
        <f>Global_Household_Financial_Dyna[[#This Row],[Total_Household_Income]]/Global_Household_Financial_Dyna[[#This Row],[Family_Size]]</f>
        <v>1418.99</v>
      </c>
      <c r="P4797" s="2">
        <f t="shared" si="148"/>
        <v>0.32336204947805613</v>
      </c>
      <c r="Q4797" s="2">
        <f t="shared" si="149"/>
        <v>7.8835428400979068E-2</v>
      </c>
      <c r="R4797" s="2" t="str">
        <f>IF(Global_Household_Financial_Dyna[[#This Row],[Vs country_Average]]&lt;-0.2, "Underperformer", IF(Global_Household_Financial_Dyna[[#This Row],[Vs country_Average]]&gt;0.2, "Outperformer", "Normal"))</f>
        <v>Normal</v>
      </c>
      <c r="S47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2916.35</v>
      </c>
      <c r="T47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2916.35</v>
      </c>
      <c r="U47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2916.35</v>
      </c>
      <c r="V47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2916.35</v>
      </c>
    </row>
    <row r="4798" spans="1:22" x14ac:dyDescent="0.3">
      <c r="A4798">
        <v>4812</v>
      </c>
      <c r="B4798" t="s">
        <v>12</v>
      </c>
      <c r="C4798" t="s">
        <v>13</v>
      </c>
      <c r="D4798">
        <v>6</v>
      </c>
      <c r="E4798">
        <v>3</v>
      </c>
      <c r="F4798">
        <v>5260.69</v>
      </c>
      <c r="G4798">
        <v>12656.24</v>
      </c>
      <c r="H4798">
        <v>3796.87</v>
      </c>
      <c r="I4798">
        <v>4175.9399999999996</v>
      </c>
      <c r="J4798">
        <v>4683.43</v>
      </c>
      <c r="K4798">
        <f>Global_Household_Financial_Dyna[[#This Row],[Total_Household_Income]]-Global_Household_Financial_Dyna[[#This Row],[Estimated_Taxes]]</f>
        <v>8859.369999999999</v>
      </c>
      <c r="L4798" s="1">
        <f>Global_Household_Financial_Dyna[[#This Row],[Monthly_Savings]]/Global_Household_Financial_Dyna[[#This Row],[Net Income]]</f>
        <v>0.52864142709921824</v>
      </c>
      <c r="M4798" s="2">
        <f>Global_Household_Financial_Dyna[[#This Row],[Monthly_Expenses]]/Global_Household_Financial_Dyna[[#This Row],[Net Income]]</f>
        <v>0.47135857290078187</v>
      </c>
      <c r="N4798" t="str">
        <f>IF(Global_Household_Financial_Dyna[[#This Row],[Monthly_Savings]]&lt;0,"High Risk", IF(Global_Household_Financial_Dyna[[#This Row],[Savings Rate%]]&lt;0.1, "Medium", "Safe"))</f>
        <v>Safe</v>
      </c>
      <c r="O4798">
        <f>Global_Household_Financial_Dyna[[#This Row],[Total_Household_Income]]/Global_Household_Financial_Dyna[[#This Row],[Family_Size]]</f>
        <v>2109.3733333333334</v>
      </c>
      <c r="P4798" s="2">
        <f t="shared" si="148"/>
        <v>0.30718716818024266</v>
      </c>
      <c r="Q4798" s="2">
        <f t="shared" si="149"/>
        <v>0.22145425891897558</v>
      </c>
      <c r="R4798" s="2" t="str">
        <f>IF(Global_Household_Financial_Dyna[[#This Row],[Vs country_Average]]&lt;-0.2, "Underperformer", IF(Global_Household_Financial_Dyna[[#This Row],[Vs country_Average]]&gt;0.2, "Outperformer", "Normal"))</f>
        <v>Outperformer</v>
      </c>
      <c r="S47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4683.43</v>
      </c>
      <c r="T47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4683.43</v>
      </c>
      <c r="U47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4683.43</v>
      </c>
      <c r="V47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4683.43</v>
      </c>
    </row>
    <row r="4799" spans="1:22" x14ac:dyDescent="0.3">
      <c r="A4799">
        <v>4813</v>
      </c>
      <c r="B4799" t="s">
        <v>18</v>
      </c>
      <c r="C4799" t="s">
        <v>20</v>
      </c>
      <c r="D4799">
        <v>5</v>
      </c>
      <c r="E4799">
        <v>2</v>
      </c>
      <c r="F4799">
        <v>5767.79</v>
      </c>
      <c r="G4799">
        <v>9586.4</v>
      </c>
      <c r="H4799">
        <v>2588.33</v>
      </c>
      <c r="I4799">
        <v>3151.26</v>
      </c>
      <c r="J4799">
        <v>3846.81</v>
      </c>
      <c r="K4799">
        <f>Global_Household_Financial_Dyna[[#This Row],[Total_Household_Income]]-Global_Household_Financial_Dyna[[#This Row],[Estimated_Taxes]]</f>
        <v>6998.07</v>
      </c>
      <c r="L4799" s="1">
        <f>Global_Household_Financial_Dyna[[#This Row],[Monthly_Savings]]/Global_Household_Financial_Dyna[[#This Row],[Net Income]]</f>
        <v>0.54969584471147048</v>
      </c>
      <c r="M4799" s="2">
        <f>Global_Household_Financial_Dyna[[#This Row],[Monthly_Expenses]]/Global_Household_Financial_Dyna[[#This Row],[Net Income]]</f>
        <v>0.45030415528852963</v>
      </c>
      <c r="N4799" t="str">
        <f>IF(Global_Household_Financial_Dyna[[#This Row],[Monthly_Savings]]&lt;0,"High Risk", IF(Global_Household_Financial_Dyna[[#This Row],[Savings Rate%]]&lt;0.1, "Medium", "Safe"))</f>
        <v>Safe</v>
      </c>
      <c r="O4799">
        <f>Global_Household_Financial_Dyna[[#This Row],[Total_Household_Income]]/Global_Household_Financial_Dyna[[#This Row],[Family_Size]]</f>
        <v>1917.28</v>
      </c>
      <c r="P4799" s="2">
        <f t="shared" si="148"/>
        <v>0.32336204947805613</v>
      </c>
      <c r="Q4799" s="2">
        <f t="shared" si="149"/>
        <v>0.22633379523341435</v>
      </c>
      <c r="R4799" s="2" t="str">
        <f>IF(Global_Household_Financial_Dyna[[#This Row],[Vs country_Average]]&lt;-0.2, "Underperformer", IF(Global_Household_Financial_Dyna[[#This Row],[Vs country_Average]]&gt;0.2, "Outperformer", "Normal"))</f>
        <v>Outperformer</v>
      </c>
      <c r="S47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3846.81</v>
      </c>
      <c r="T47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3846.81</v>
      </c>
      <c r="U47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3846.81</v>
      </c>
      <c r="V47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3846.81</v>
      </c>
    </row>
    <row r="4800" spans="1:22" x14ac:dyDescent="0.3">
      <c r="A4800">
        <v>4814</v>
      </c>
      <c r="B4800" t="s">
        <v>16</v>
      </c>
      <c r="C4800" t="s">
        <v>21</v>
      </c>
      <c r="D4800">
        <v>8</v>
      </c>
      <c r="E4800">
        <v>2</v>
      </c>
      <c r="F4800">
        <v>3985.33</v>
      </c>
      <c r="G4800">
        <v>5842.77</v>
      </c>
      <c r="H4800">
        <v>2044.97</v>
      </c>
      <c r="I4800">
        <v>5544.79</v>
      </c>
      <c r="J4800">
        <v>-1746.99</v>
      </c>
      <c r="K4800">
        <f>Global_Household_Financial_Dyna[[#This Row],[Total_Household_Income]]-Global_Household_Financial_Dyna[[#This Row],[Estimated_Taxes]]</f>
        <v>3797.8</v>
      </c>
      <c r="L4800" s="1">
        <f>Global_Household_Financial_Dyna[[#This Row],[Monthly_Savings]]/Global_Household_Financial_Dyna[[#This Row],[Net Income]]</f>
        <v>-0.46000052662067509</v>
      </c>
      <c r="M4800" s="2">
        <f>Global_Household_Financial_Dyna[[#This Row],[Monthly_Expenses]]/Global_Household_Financial_Dyna[[#This Row],[Net Income]]</f>
        <v>1.460000526620675</v>
      </c>
      <c r="N4800" t="str">
        <f>IF(Global_Household_Financial_Dyna[[#This Row],[Monthly_Savings]]&lt;0,"High Risk", IF(Global_Household_Financial_Dyna[[#This Row],[Savings Rate%]]&lt;0.1, "Medium", "Safe"))</f>
        <v>High Risk</v>
      </c>
      <c r="O4800">
        <f>Global_Household_Financial_Dyna[[#This Row],[Total_Household_Income]]/Global_Household_Financial_Dyna[[#This Row],[Family_Size]]</f>
        <v>730.34625000000005</v>
      </c>
      <c r="P4800" s="2">
        <f t="shared" si="148"/>
        <v>0.15879799892000862</v>
      </c>
      <c r="Q4800" s="2">
        <f t="shared" si="149"/>
        <v>-0.61879852554068371</v>
      </c>
      <c r="R4800" s="2" t="str">
        <f>IF(Global_Household_Financial_Dyna[[#This Row],[Vs country_Average]]&lt;-0.2, "Underperformer", IF(Global_Household_Financial_Dyna[[#This Row],[Vs country_Average]]&gt;0.2, "Outperformer", "Normal"))</f>
        <v>Underperformer</v>
      </c>
      <c r="S48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-1469.7505000000001</v>
      </c>
      <c r="T48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-1192.511</v>
      </c>
      <c r="U48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-915.27150000000006</v>
      </c>
      <c r="V48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-638.03199999999993</v>
      </c>
    </row>
    <row r="4801" spans="1:22" x14ac:dyDescent="0.3">
      <c r="A4801">
        <v>4815</v>
      </c>
      <c r="B4801" t="s">
        <v>14</v>
      </c>
      <c r="C4801" t="s">
        <v>15</v>
      </c>
      <c r="D4801">
        <v>4</v>
      </c>
      <c r="E4801">
        <v>2</v>
      </c>
      <c r="F4801">
        <v>2900.21</v>
      </c>
      <c r="G4801">
        <v>5101.87</v>
      </c>
      <c r="H4801">
        <v>765.28</v>
      </c>
      <c r="I4801">
        <v>914.26</v>
      </c>
      <c r="J4801">
        <v>3422.32</v>
      </c>
      <c r="K4801">
        <f>Global_Household_Financial_Dyna[[#This Row],[Total_Household_Income]]-Global_Household_Financial_Dyna[[#This Row],[Estimated_Taxes]]</f>
        <v>4336.59</v>
      </c>
      <c r="L4801" s="1">
        <f>Global_Household_Financial_Dyna[[#This Row],[Monthly_Savings]]/Global_Household_Financial_Dyna[[#This Row],[Net Income]]</f>
        <v>0.78917305993879983</v>
      </c>
      <c r="M4801" s="2">
        <f>Global_Household_Financial_Dyna[[#This Row],[Monthly_Expenses]]/Global_Household_Financial_Dyna[[#This Row],[Net Income]]</f>
        <v>0.21082463410190955</v>
      </c>
      <c r="N4801" t="str">
        <f>IF(Global_Household_Financial_Dyna[[#This Row],[Monthly_Savings]]&lt;0,"High Risk", IF(Global_Household_Financial_Dyna[[#This Row],[Savings Rate%]]&lt;0.1, "Medium", "Safe"))</f>
        <v>Safe</v>
      </c>
      <c r="O4801">
        <f>Global_Household_Financial_Dyna[[#This Row],[Total_Household_Income]]/Global_Household_Financial_Dyna[[#This Row],[Family_Size]]</f>
        <v>1275.4675</v>
      </c>
      <c r="P4801" s="2">
        <f t="shared" si="148"/>
        <v>0.39788995363055785</v>
      </c>
      <c r="Q4801" s="2">
        <f t="shared" si="149"/>
        <v>0.39128310630824198</v>
      </c>
      <c r="R4801" s="2" t="str">
        <f>IF(Global_Household_Financial_Dyna[[#This Row],[Vs country_Average]]&lt;-0.2, "Underperformer", IF(Global_Household_Financial_Dyna[[#This Row],[Vs country_Average]]&gt;0.2, "Outperformer", "Normal"))</f>
        <v>Outperformer</v>
      </c>
      <c r="S48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3422.32</v>
      </c>
      <c r="T48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3422.32</v>
      </c>
      <c r="U48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3422.32</v>
      </c>
      <c r="V48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3422.32</v>
      </c>
    </row>
    <row r="4802" spans="1:22" x14ac:dyDescent="0.3">
      <c r="A4802">
        <v>4816</v>
      </c>
      <c r="B4802" t="s">
        <v>12</v>
      </c>
      <c r="C4802" t="s">
        <v>13</v>
      </c>
      <c r="D4802">
        <v>6</v>
      </c>
      <c r="E4802">
        <v>3</v>
      </c>
      <c r="F4802">
        <v>5760.53</v>
      </c>
      <c r="G4802">
        <v>12876.56</v>
      </c>
      <c r="H4802">
        <v>3862.97</v>
      </c>
      <c r="I4802">
        <v>3694.38</v>
      </c>
      <c r="J4802">
        <v>5319.22</v>
      </c>
      <c r="K4802">
        <f>Global_Household_Financial_Dyna[[#This Row],[Total_Household_Income]]-Global_Household_Financial_Dyna[[#This Row],[Estimated_Taxes]]</f>
        <v>9013.59</v>
      </c>
      <c r="L4802" s="1">
        <f>Global_Household_Financial_Dyna[[#This Row],[Monthly_Savings]]/Global_Household_Financial_Dyna[[#This Row],[Net Income]]</f>
        <v>0.590133343096369</v>
      </c>
      <c r="M4802" s="2">
        <f>Global_Household_Financial_Dyna[[#This Row],[Monthly_Expenses]]/Global_Household_Financial_Dyna[[#This Row],[Net Income]]</f>
        <v>0.40986776633949401</v>
      </c>
      <c r="N4802" t="str">
        <f>IF(Global_Household_Financial_Dyna[[#This Row],[Monthly_Savings]]&lt;0,"High Risk", IF(Global_Household_Financial_Dyna[[#This Row],[Savings Rate%]]&lt;0.1, "Medium", "Safe"))</f>
        <v>Safe</v>
      </c>
      <c r="O4802">
        <f>Global_Household_Financial_Dyna[[#This Row],[Total_Household_Income]]/Global_Household_Financial_Dyna[[#This Row],[Family_Size]]</f>
        <v>2146.0933333333332</v>
      </c>
      <c r="P4802" s="2">
        <f t="shared" ref="P4802:P4865" si="150">AVERAGEIF($B$2:$B$4986,$B4802,$L$2:$L$4986)</f>
        <v>0.30718716818024266</v>
      </c>
      <c r="Q4802" s="2">
        <f t="shared" ref="Q4802:Q4865" si="151">L4802-P4802</f>
        <v>0.28294617491612634</v>
      </c>
      <c r="R4802" s="2" t="str">
        <f>IF(Global_Household_Financial_Dyna[[#This Row],[Vs country_Average]]&lt;-0.2, "Underperformer", IF(Global_Household_Financial_Dyna[[#This Row],[Vs country_Average]]&gt;0.2, "Outperformer", "Normal"))</f>
        <v>Outperformer</v>
      </c>
      <c r="S48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5319.22</v>
      </c>
      <c r="T48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5319.22</v>
      </c>
      <c r="U48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5319.22</v>
      </c>
      <c r="V48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5319.22</v>
      </c>
    </row>
    <row r="4803" spans="1:22" x14ac:dyDescent="0.3">
      <c r="A4803">
        <v>4817</v>
      </c>
      <c r="B4803" t="s">
        <v>12</v>
      </c>
      <c r="C4803" t="s">
        <v>13</v>
      </c>
      <c r="D4803">
        <v>3</v>
      </c>
      <c r="E4803">
        <v>1</v>
      </c>
      <c r="F4803">
        <v>5603.28</v>
      </c>
      <c r="G4803">
        <v>5603.28</v>
      </c>
      <c r="H4803">
        <v>1400.82</v>
      </c>
      <c r="I4803">
        <v>2444.5300000000002</v>
      </c>
      <c r="J4803">
        <v>1757.93</v>
      </c>
      <c r="K4803">
        <f>Global_Household_Financial_Dyna[[#This Row],[Total_Household_Income]]-Global_Household_Financial_Dyna[[#This Row],[Estimated_Taxes]]</f>
        <v>4202.46</v>
      </c>
      <c r="L4803" s="1">
        <f>Global_Household_Financial_Dyna[[#This Row],[Monthly_Savings]]/Global_Household_Financial_Dyna[[#This Row],[Net Income]]</f>
        <v>0.41830975190721625</v>
      </c>
      <c r="M4803" s="2">
        <f>Global_Household_Financial_Dyna[[#This Row],[Monthly_Expenses]]/Global_Household_Financial_Dyna[[#This Row],[Net Income]]</f>
        <v>0.5816902480927838</v>
      </c>
      <c r="N4803" t="str">
        <f>IF(Global_Household_Financial_Dyna[[#This Row],[Monthly_Savings]]&lt;0,"High Risk", IF(Global_Household_Financial_Dyna[[#This Row],[Savings Rate%]]&lt;0.1, "Medium", "Safe"))</f>
        <v>Safe</v>
      </c>
      <c r="O4803">
        <f>Global_Household_Financial_Dyna[[#This Row],[Total_Household_Income]]/Global_Household_Financial_Dyna[[#This Row],[Family_Size]]</f>
        <v>1867.76</v>
      </c>
      <c r="P4803" s="2">
        <f t="shared" si="150"/>
        <v>0.30718716818024266</v>
      </c>
      <c r="Q4803" s="2">
        <f t="shared" si="151"/>
        <v>0.11112258372697359</v>
      </c>
      <c r="R4803" s="2" t="str">
        <f>IF(Global_Household_Financial_Dyna[[#This Row],[Vs country_Average]]&lt;-0.2, "Underperformer", IF(Global_Household_Financial_Dyna[[#This Row],[Vs country_Average]]&gt;0.2, "Outperformer", "Normal"))</f>
        <v>Normal</v>
      </c>
      <c r="S48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1757.93</v>
      </c>
      <c r="T48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1757.93</v>
      </c>
      <c r="U48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1757.93</v>
      </c>
      <c r="V48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1757.93</v>
      </c>
    </row>
    <row r="4804" spans="1:22" x14ac:dyDescent="0.3">
      <c r="A4804">
        <v>4818</v>
      </c>
      <c r="B4804" t="s">
        <v>14</v>
      </c>
      <c r="C4804" t="s">
        <v>15</v>
      </c>
      <c r="D4804">
        <v>1</v>
      </c>
      <c r="E4804">
        <v>1</v>
      </c>
      <c r="F4804">
        <v>1770.67</v>
      </c>
      <c r="G4804">
        <v>1770.67</v>
      </c>
      <c r="H4804">
        <v>265.60000000000002</v>
      </c>
      <c r="I4804">
        <v>660.03</v>
      </c>
      <c r="J4804">
        <v>845.04</v>
      </c>
      <c r="K4804">
        <f>Global_Household_Financial_Dyna[[#This Row],[Total_Household_Income]]-Global_Household_Financial_Dyna[[#This Row],[Estimated_Taxes]]</f>
        <v>1505.0700000000002</v>
      </c>
      <c r="L4804" s="1">
        <f>Global_Household_Financial_Dyna[[#This Row],[Monthly_Savings]]/Global_Household_Financial_Dyna[[#This Row],[Net Income]]</f>
        <v>0.56146225756941526</v>
      </c>
      <c r="M4804" s="2">
        <f>Global_Household_Financial_Dyna[[#This Row],[Monthly_Expenses]]/Global_Household_Financial_Dyna[[#This Row],[Net Income]]</f>
        <v>0.43853774243058458</v>
      </c>
      <c r="N4804" t="str">
        <f>IF(Global_Household_Financial_Dyna[[#This Row],[Monthly_Savings]]&lt;0,"High Risk", IF(Global_Household_Financial_Dyna[[#This Row],[Savings Rate%]]&lt;0.1, "Medium", "Safe"))</f>
        <v>Safe</v>
      </c>
      <c r="O4804">
        <f>Global_Household_Financial_Dyna[[#This Row],[Total_Household_Income]]/Global_Household_Financial_Dyna[[#This Row],[Family_Size]]</f>
        <v>1770.67</v>
      </c>
      <c r="P4804" s="2">
        <f t="shared" si="150"/>
        <v>0.39788995363055785</v>
      </c>
      <c r="Q4804" s="2">
        <f t="shared" si="151"/>
        <v>0.16357230393885741</v>
      </c>
      <c r="R4804" s="2" t="str">
        <f>IF(Global_Household_Financial_Dyna[[#This Row],[Vs country_Average]]&lt;-0.2, "Underperformer", IF(Global_Household_Financial_Dyna[[#This Row],[Vs country_Average]]&gt;0.2, "Outperformer", "Normal"))</f>
        <v>Normal</v>
      </c>
      <c r="S48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845.04</v>
      </c>
      <c r="T48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845.04</v>
      </c>
      <c r="U48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845.04</v>
      </c>
      <c r="V48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845.04</v>
      </c>
    </row>
    <row r="4805" spans="1:22" x14ac:dyDescent="0.3">
      <c r="A4805">
        <v>4819</v>
      </c>
      <c r="B4805" t="s">
        <v>12</v>
      </c>
      <c r="C4805" t="s">
        <v>13</v>
      </c>
      <c r="D4805">
        <v>5</v>
      </c>
      <c r="E4805">
        <v>1</v>
      </c>
      <c r="F4805">
        <v>4228.59</v>
      </c>
      <c r="G4805">
        <v>4228.59</v>
      </c>
      <c r="H4805">
        <v>1057.1500000000001</v>
      </c>
      <c r="I4805">
        <v>3289.72</v>
      </c>
      <c r="J4805">
        <v>-118.28</v>
      </c>
      <c r="K4805">
        <f>Global_Household_Financial_Dyna[[#This Row],[Total_Household_Income]]-Global_Household_Financial_Dyna[[#This Row],[Estimated_Taxes]]</f>
        <v>3171.44</v>
      </c>
      <c r="L4805" s="1">
        <f>Global_Household_Financial_Dyna[[#This Row],[Monthly_Savings]]/Global_Household_Financial_Dyna[[#This Row],[Net Income]]</f>
        <v>-3.7295361097797845E-2</v>
      </c>
      <c r="M4805" s="2">
        <f>Global_Household_Financial_Dyna[[#This Row],[Monthly_Expenses]]/Global_Household_Financial_Dyna[[#This Row],[Net Income]]</f>
        <v>1.0372953610977977</v>
      </c>
      <c r="N4805" t="str">
        <f>IF(Global_Household_Financial_Dyna[[#This Row],[Monthly_Savings]]&lt;0,"High Risk", IF(Global_Household_Financial_Dyna[[#This Row],[Savings Rate%]]&lt;0.1, "Medium", "Safe"))</f>
        <v>High Risk</v>
      </c>
      <c r="O4805">
        <f>Global_Household_Financial_Dyna[[#This Row],[Total_Household_Income]]/Global_Household_Financial_Dyna[[#This Row],[Family_Size]]</f>
        <v>845.71800000000007</v>
      </c>
      <c r="P4805" s="2">
        <f t="shared" si="150"/>
        <v>0.30718716818024266</v>
      </c>
      <c r="Q4805" s="2">
        <f t="shared" si="151"/>
        <v>-0.34448252927804052</v>
      </c>
      <c r="R4805" s="2" t="str">
        <f>IF(Global_Household_Financial_Dyna[[#This Row],[Vs country_Average]]&lt;-0.2, "Underperformer", IF(Global_Household_Financial_Dyna[[#This Row],[Vs country_Average]]&gt;0.2, "Outperformer", "Normal"))</f>
        <v>Underperformer</v>
      </c>
      <c r="S48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46.205999999999989</v>
      </c>
      <c r="T48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210.69199999999998</v>
      </c>
      <c r="U48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375.17799999999988</v>
      </c>
      <c r="V48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539.66399999999999</v>
      </c>
    </row>
    <row r="4806" spans="1:22" x14ac:dyDescent="0.3">
      <c r="A4806">
        <v>4820</v>
      </c>
      <c r="B4806" t="s">
        <v>18</v>
      </c>
      <c r="C4806" t="s">
        <v>19</v>
      </c>
      <c r="D4806">
        <v>4</v>
      </c>
      <c r="E4806">
        <v>3</v>
      </c>
      <c r="F4806">
        <v>6153.47</v>
      </c>
      <c r="G4806">
        <v>13459.24</v>
      </c>
      <c r="H4806">
        <v>3634</v>
      </c>
      <c r="I4806">
        <v>2231.38</v>
      </c>
      <c r="J4806">
        <v>7593.87</v>
      </c>
      <c r="K4806">
        <f>Global_Household_Financial_Dyna[[#This Row],[Total_Household_Income]]-Global_Household_Financial_Dyna[[#This Row],[Estimated_Taxes]]</f>
        <v>9825.24</v>
      </c>
      <c r="L4806" s="1">
        <f>Global_Household_Financial_Dyna[[#This Row],[Monthly_Savings]]/Global_Household_Financial_Dyna[[#This Row],[Net Income]]</f>
        <v>0.77289409724342617</v>
      </c>
      <c r="M4806" s="2">
        <f>Global_Household_Financial_Dyna[[#This Row],[Monthly_Expenses]]/Global_Household_Financial_Dyna[[#This Row],[Net Income]]</f>
        <v>0.22710692054341677</v>
      </c>
      <c r="N4806" t="str">
        <f>IF(Global_Household_Financial_Dyna[[#This Row],[Monthly_Savings]]&lt;0,"High Risk", IF(Global_Household_Financial_Dyna[[#This Row],[Savings Rate%]]&lt;0.1, "Medium", "Safe"))</f>
        <v>Safe</v>
      </c>
      <c r="O4806">
        <f>Global_Household_Financial_Dyna[[#This Row],[Total_Household_Income]]/Global_Household_Financial_Dyna[[#This Row],[Family_Size]]</f>
        <v>3364.81</v>
      </c>
      <c r="P4806" s="2">
        <f t="shared" si="150"/>
        <v>0.32336204947805613</v>
      </c>
      <c r="Q4806" s="2">
        <f t="shared" si="151"/>
        <v>0.44953204776537004</v>
      </c>
      <c r="R4806" s="2" t="str">
        <f>IF(Global_Household_Financial_Dyna[[#This Row],[Vs country_Average]]&lt;-0.2, "Underperformer", IF(Global_Household_Financial_Dyna[[#This Row],[Vs country_Average]]&gt;0.2, "Outperformer", "Normal"))</f>
        <v>Outperformer</v>
      </c>
      <c r="S48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7593.87</v>
      </c>
      <c r="T48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7593.87</v>
      </c>
      <c r="U48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7593.87</v>
      </c>
      <c r="V48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7593.87</v>
      </c>
    </row>
    <row r="4807" spans="1:22" x14ac:dyDescent="0.3">
      <c r="A4807">
        <v>4821</v>
      </c>
      <c r="B4807" t="s">
        <v>10</v>
      </c>
      <c r="C4807" t="s">
        <v>22</v>
      </c>
      <c r="D4807">
        <v>3</v>
      </c>
      <c r="E4807">
        <v>2</v>
      </c>
      <c r="F4807">
        <v>561.20000000000005</v>
      </c>
      <c r="G4807">
        <v>867.32</v>
      </c>
      <c r="H4807">
        <v>86.73</v>
      </c>
      <c r="I4807">
        <v>602.12</v>
      </c>
      <c r="J4807">
        <v>178.46</v>
      </c>
      <c r="K4807">
        <f>Global_Household_Financial_Dyna[[#This Row],[Total_Household_Income]]-Global_Household_Financial_Dyna[[#This Row],[Estimated_Taxes]]</f>
        <v>780.59</v>
      </c>
      <c r="L4807" s="1">
        <f>Global_Household_Financial_Dyna[[#This Row],[Monthly_Savings]]/Global_Household_Financial_Dyna[[#This Row],[Net Income]]</f>
        <v>0.22862193981475551</v>
      </c>
      <c r="M4807" s="2">
        <f>Global_Household_Financial_Dyna[[#This Row],[Monthly_Expenses]]/Global_Household_Financial_Dyna[[#This Row],[Net Income]]</f>
        <v>0.7713652493626616</v>
      </c>
      <c r="N4807" t="str">
        <f>IF(Global_Household_Financial_Dyna[[#This Row],[Monthly_Savings]]&lt;0,"High Risk", IF(Global_Household_Financial_Dyna[[#This Row],[Savings Rate%]]&lt;0.1, "Medium", "Safe"))</f>
        <v>Safe</v>
      </c>
      <c r="O4807">
        <f>Global_Household_Financial_Dyna[[#This Row],[Total_Household_Income]]/Global_Household_Financial_Dyna[[#This Row],[Family_Size]]</f>
        <v>289.10666666666668</v>
      </c>
      <c r="P4807" s="2">
        <f t="shared" si="150"/>
        <v>0.42077341556833553</v>
      </c>
      <c r="Q4807" s="2">
        <f t="shared" si="151"/>
        <v>-0.19215147575358002</v>
      </c>
      <c r="R4807" s="2" t="str">
        <f>IF(Global_Household_Financial_Dyna[[#This Row],[Vs country_Average]]&lt;-0.2, "Underperformer", IF(Global_Household_Financial_Dyna[[#This Row],[Vs country_Average]]&gt;0.2, "Outperformer", "Normal"))</f>
        <v>Normal</v>
      </c>
      <c r="S48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178.46</v>
      </c>
      <c r="T48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178.46</v>
      </c>
      <c r="U48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178.46</v>
      </c>
      <c r="V48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178.46</v>
      </c>
    </row>
    <row r="4808" spans="1:22" x14ac:dyDescent="0.3">
      <c r="A4808">
        <v>4822</v>
      </c>
      <c r="B4808" t="s">
        <v>10</v>
      </c>
      <c r="C4808" t="s">
        <v>11</v>
      </c>
      <c r="D4808">
        <v>5</v>
      </c>
      <c r="E4808">
        <v>3</v>
      </c>
      <c r="F4808">
        <v>845.61</v>
      </c>
      <c r="G4808">
        <v>1874.84</v>
      </c>
      <c r="H4808">
        <v>187.48</v>
      </c>
      <c r="I4808">
        <v>629.79</v>
      </c>
      <c r="J4808">
        <v>1057.57</v>
      </c>
      <c r="K4808">
        <f>Global_Household_Financial_Dyna[[#This Row],[Total_Household_Income]]-Global_Household_Financial_Dyna[[#This Row],[Estimated_Taxes]]</f>
        <v>1687.36</v>
      </c>
      <c r="L4808" s="1">
        <f>Global_Household_Financial_Dyna[[#This Row],[Monthly_Savings]]/Global_Household_Financial_Dyna[[#This Row],[Net Income]]</f>
        <v>0.62676014602692964</v>
      </c>
      <c r="M4808" s="2">
        <f>Global_Household_Financial_Dyna[[#This Row],[Monthly_Expenses]]/Global_Household_Financial_Dyna[[#This Row],[Net Income]]</f>
        <v>0.37323985397307036</v>
      </c>
      <c r="N4808" t="str">
        <f>IF(Global_Household_Financial_Dyna[[#This Row],[Monthly_Savings]]&lt;0,"High Risk", IF(Global_Household_Financial_Dyna[[#This Row],[Savings Rate%]]&lt;0.1, "Medium", "Safe"))</f>
        <v>Safe</v>
      </c>
      <c r="O4808">
        <f>Global_Household_Financial_Dyna[[#This Row],[Total_Household_Income]]/Global_Household_Financial_Dyna[[#This Row],[Family_Size]]</f>
        <v>374.96799999999996</v>
      </c>
      <c r="P4808" s="2">
        <f t="shared" si="150"/>
        <v>0.42077341556833553</v>
      </c>
      <c r="Q4808" s="2">
        <f t="shared" si="151"/>
        <v>0.20598673045859411</v>
      </c>
      <c r="R4808" s="2" t="str">
        <f>IF(Global_Household_Financial_Dyna[[#This Row],[Vs country_Average]]&lt;-0.2, "Underperformer", IF(Global_Household_Financial_Dyna[[#This Row],[Vs country_Average]]&gt;0.2, "Outperformer", "Normal"))</f>
        <v>Outperformer</v>
      </c>
      <c r="S48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1057.57</v>
      </c>
      <c r="T48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1057.57</v>
      </c>
      <c r="U48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1057.57</v>
      </c>
      <c r="V48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1057.57</v>
      </c>
    </row>
    <row r="4809" spans="1:22" x14ac:dyDescent="0.3">
      <c r="A4809">
        <v>4823</v>
      </c>
      <c r="B4809" t="s">
        <v>10</v>
      </c>
      <c r="C4809" t="s">
        <v>11</v>
      </c>
      <c r="D4809">
        <v>2</v>
      </c>
      <c r="E4809">
        <v>2</v>
      </c>
      <c r="F4809">
        <v>845.53</v>
      </c>
      <c r="G4809">
        <v>1304.54</v>
      </c>
      <c r="H4809">
        <v>130.44999999999999</v>
      </c>
      <c r="I4809">
        <v>362.02</v>
      </c>
      <c r="J4809">
        <v>812.07</v>
      </c>
      <c r="K4809">
        <f>Global_Household_Financial_Dyna[[#This Row],[Total_Household_Income]]-Global_Household_Financial_Dyna[[#This Row],[Estimated_Taxes]]</f>
        <v>1174.0899999999999</v>
      </c>
      <c r="L4809" s="1">
        <f>Global_Household_Financial_Dyna[[#This Row],[Monthly_Savings]]/Global_Household_Financial_Dyna[[#This Row],[Net Income]]</f>
        <v>0.69165907213246014</v>
      </c>
      <c r="M4809" s="2">
        <f>Global_Household_Financial_Dyna[[#This Row],[Monthly_Expenses]]/Global_Household_Financial_Dyna[[#This Row],[Net Income]]</f>
        <v>0.30834092786753997</v>
      </c>
      <c r="N4809" t="str">
        <f>IF(Global_Household_Financial_Dyna[[#This Row],[Monthly_Savings]]&lt;0,"High Risk", IF(Global_Household_Financial_Dyna[[#This Row],[Savings Rate%]]&lt;0.1, "Medium", "Safe"))</f>
        <v>Safe</v>
      </c>
      <c r="O4809">
        <f>Global_Household_Financial_Dyna[[#This Row],[Total_Household_Income]]/Global_Household_Financial_Dyna[[#This Row],[Family_Size]]</f>
        <v>652.27</v>
      </c>
      <c r="P4809" s="2">
        <f t="shared" si="150"/>
        <v>0.42077341556833553</v>
      </c>
      <c r="Q4809" s="2">
        <f t="shared" si="151"/>
        <v>0.27088565656412461</v>
      </c>
      <c r="R4809" s="2" t="str">
        <f>IF(Global_Household_Financial_Dyna[[#This Row],[Vs country_Average]]&lt;-0.2, "Underperformer", IF(Global_Household_Financial_Dyna[[#This Row],[Vs country_Average]]&gt;0.2, "Outperformer", "Normal"))</f>
        <v>Outperformer</v>
      </c>
      <c r="S48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812.07</v>
      </c>
      <c r="T48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812.07</v>
      </c>
      <c r="U48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812.07</v>
      </c>
      <c r="V48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812.07</v>
      </c>
    </row>
    <row r="4810" spans="1:22" x14ac:dyDescent="0.3">
      <c r="A4810">
        <v>4824</v>
      </c>
      <c r="B4810" t="s">
        <v>10</v>
      </c>
      <c r="C4810" t="s">
        <v>22</v>
      </c>
      <c r="D4810">
        <v>7</v>
      </c>
      <c r="E4810">
        <v>3</v>
      </c>
      <c r="F4810">
        <v>413.11</v>
      </c>
      <c r="G4810">
        <v>891.46</v>
      </c>
      <c r="H4810">
        <v>89.15</v>
      </c>
      <c r="I4810">
        <v>811.71</v>
      </c>
      <c r="J4810">
        <v>-9.39</v>
      </c>
      <c r="K4810">
        <f>Global_Household_Financial_Dyna[[#This Row],[Total_Household_Income]]-Global_Household_Financial_Dyna[[#This Row],[Estimated_Taxes]]</f>
        <v>802.31000000000006</v>
      </c>
      <c r="L4810" s="1">
        <f>Global_Household_Financial_Dyna[[#This Row],[Monthly_Savings]]/Global_Household_Financial_Dyna[[#This Row],[Net Income]]</f>
        <v>-1.1703705550223729E-2</v>
      </c>
      <c r="M4810" s="2">
        <f>Global_Household_Financial_Dyna[[#This Row],[Monthly_Expenses]]/Global_Household_Financial_Dyna[[#This Row],[Net Income]]</f>
        <v>1.0117161695603942</v>
      </c>
      <c r="N4810" t="str">
        <f>IF(Global_Household_Financial_Dyna[[#This Row],[Monthly_Savings]]&lt;0,"High Risk", IF(Global_Household_Financial_Dyna[[#This Row],[Savings Rate%]]&lt;0.1, "Medium", "Safe"))</f>
        <v>High Risk</v>
      </c>
      <c r="O4810">
        <f>Global_Household_Financial_Dyna[[#This Row],[Total_Household_Income]]/Global_Household_Financial_Dyna[[#This Row],[Family_Size]]</f>
        <v>127.35142857142857</v>
      </c>
      <c r="P4810" s="2">
        <f t="shared" si="150"/>
        <v>0.42077341556833553</v>
      </c>
      <c r="Q4810" s="2">
        <f t="shared" si="151"/>
        <v>-0.43247712111855924</v>
      </c>
      <c r="R4810" s="2" t="str">
        <f>IF(Global_Household_Financial_Dyna[[#This Row],[Vs country_Average]]&lt;-0.2, "Underperformer", IF(Global_Household_Financial_Dyna[[#This Row],[Vs country_Average]]&gt;0.2, "Outperformer", "Normal"))</f>
        <v>Underperformer</v>
      </c>
      <c r="S48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31.195499999999996</v>
      </c>
      <c r="T48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71.781000000000006</v>
      </c>
      <c r="U48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112.36649999999999</v>
      </c>
      <c r="V48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152.952</v>
      </c>
    </row>
    <row r="4811" spans="1:22" x14ac:dyDescent="0.3">
      <c r="A4811">
        <v>4825</v>
      </c>
      <c r="B4811" t="s">
        <v>16</v>
      </c>
      <c r="C4811" t="s">
        <v>17</v>
      </c>
      <c r="D4811">
        <v>3</v>
      </c>
      <c r="E4811">
        <v>3</v>
      </c>
      <c r="F4811">
        <v>3942.08</v>
      </c>
      <c r="G4811">
        <v>7415.79</v>
      </c>
      <c r="H4811">
        <v>2595.5300000000002</v>
      </c>
      <c r="I4811">
        <v>2250.5</v>
      </c>
      <c r="J4811">
        <v>2569.77</v>
      </c>
      <c r="K4811">
        <f>Global_Household_Financial_Dyna[[#This Row],[Total_Household_Income]]-Global_Household_Financial_Dyna[[#This Row],[Estimated_Taxes]]</f>
        <v>4820.26</v>
      </c>
      <c r="L4811" s="1">
        <f>Global_Household_Financial_Dyna[[#This Row],[Monthly_Savings]]/Global_Household_Financial_Dyna[[#This Row],[Net Income]]</f>
        <v>0.53311854547265081</v>
      </c>
      <c r="M4811" s="2">
        <f>Global_Household_Financial_Dyna[[#This Row],[Monthly_Expenses]]/Global_Household_Financial_Dyna[[#This Row],[Net Income]]</f>
        <v>0.46688352910423919</v>
      </c>
      <c r="N4811" t="str">
        <f>IF(Global_Household_Financial_Dyna[[#This Row],[Monthly_Savings]]&lt;0,"High Risk", IF(Global_Household_Financial_Dyna[[#This Row],[Savings Rate%]]&lt;0.1, "Medium", "Safe"))</f>
        <v>Safe</v>
      </c>
      <c r="O4811">
        <f>Global_Household_Financial_Dyna[[#This Row],[Total_Household_Income]]/Global_Household_Financial_Dyna[[#This Row],[Family_Size]]</f>
        <v>2471.9299999999998</v>
      </c>
      <c r="P4811" s="2">
        <f t="shared" si="150"/>
        <v>0.15879799892000862</v>
      </c>
      <c r="Q4811" s="2">
        <f t="shared" si="151"/>
        <v>0.37432054655264219</v>
      </c>
      <c r="R4811" s="2" t="str">
        <f>IF(Global_Household_Financial_Dyna[[#This Row],[Vs country_Average]]&lt;-0.2, "Underperformer", IF(Global_Household_Financial_Dyna[[#This Row],[Vs country_Average]]&gt;0.2, "Outperformer", "Normal"))</f>
        <v>Outperformer</v>
      </c>
      <c r="S48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2569.77</v>
      </c>
      <c r="T48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2569.77</v>
      </c>
      <c r="U48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2569.77</v>
      </c>
      <c r="V48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2569.77</v>
      </c>
    </row>
    <row r="4812" spans="1:22" x14ac:dyDescent="0.3">
      <c r="A4812">
        <v>4826</v>
      </c>
      <c r="B4812" t="s">
        <v>18</v>
      </c>
      <c r="C4812" t="s">
        <v>20</v>
      </c>
      <c r="D4812">
        <v>8</v>
      </c>
      <c r="E4812">
        <v>3</v>
      </c>
      <c r="F4812">
        <v>6132.16</v>
      </c>
      <c r="G4812">
        <v>12433.49</v>
      </c>
      <c r="H4812">
        <v>3357.04</v>
      </c>
      <c r="I4812">
        <v>3612.56</v>
      </c>
      <c r="J4812">
        <v>5463.89</v>
      </c>
      <c r="K4812">
        <f>Global_Household_Financial_Dyna[[#This Row],[Total_Household_Income]]-Global_Household_Financial_Dyna[[#This Row],[Estimated_Taxes]]</f>
        <v>9076.4500000000007</v>
      </c>
      <c r="L4812" s="1">
        <f>Global_Household_Financial_Dyna[[#This Row],[Monthly_Savings]]/Global_Household_Financial_Dyna[[#This Row],[Net Income]]</f>
        <v>0.60198535771144002</v>
      </c>
      <c r="M4812" s="2">
        <f>Global_Household_Financial_Dyna[[#This Row],[Monthly_Expenses]]/Global_Household_Financial_Dyna[[#This Row],[Net Income]]</f>
        <v>0.39801464228855993</v>
      </c>
      <c r="N4812" t="str">
        <f>IF(Global_Household_Financial_Dyna[[#This Row],[Monthly_Savings]]&lt;0,"High Risk", IF(Global_Household_Financial_Dyna[[#This Row],[Savings Rate%]]&lt;0.1, "Medium", "Safe"))</f>
        <v>Safe</v>
      </c>
      <c r="O4812">
        <f>Global_Household_Financial_Dyna[[#This Row],[Total_Household_Income]]/Global_Household_Financial_Dyna[[#This Row],[Family_Size]]</f>
        <v>1554.18625</v>
      </c>
      <c r="P4812" s="2">
        <f t="shared" si="150"/>
        <v>0.32336204947805613</v>
      </c>
      <c r="Q4812" s="2">
        <f t="shared" si="151"/>
        <v>0.27862330823338388</v>
      </c>
      <c r="R4812" s="2" t="str">
        <f>IF(Global_Household_Financial_Dyna[[#This Row],[Vs country_Average]]&lt;-0.2, "Underperformer", IF(Global_Household_Financial_Dyna[[#This Row],[Vs country_Average]]&gt;0.2, "Outperformer", "Normal"))</f>
        <v>Outperformer</v>
      </c>
      <c r="S48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5463.89</v>
      </c>
      <c r="T48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5463.89</v>
      </c>
      <c r="U48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5463.89</v>
      </c>
      <c r="V48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5463.89</v>
      </c>
    </row>
    <row r="4813" spans="1:22" x14ac:dyDescent="0.3">
      <c r="A4813">
        <v>4827</v>
      </c>
      <c r="B4813" t="s">
        <v>16</v>
      </c>
      <c r="C4813" t="s">
        <v>21</v>
      </c>
      <c r="D4813">
        <v>8</v>
      </c>
      <c r="E4813">
        <v>3</v>
      </c>
      <c r="F4813">
        <v>3516.36</v>
      </c>
      <c r="G4813">
        <v>6615.56</v>
      </c>
      <c r="H4813">
        <v>2315.4499999999998</v>
      </c>
      <c r="I4813">
        <v>4107.8599999999997</v>
      </c>
      <c r="J4813">
        <v>192.25</v>
      </c>
      <c r="K4813">
        <f>Global_Household_Financial_Dyna[[#This Row],[Total_Household_Income]]-Global_Household_Financial_Dyna[[#This Row],[Estimated_Taxes]]</f>
        <v>4300.1100000000006</v>
      </c>
      <c r="L4813" s="1">
        <f>Global_Household_Financial_Dyna[[#This Row],[Monthly_Savings]]/Global_Household_Financial_Dyna[[#This Row],[Net Income]]</f>
        <v>4.4708158628500194E-2</v>
      </c>
      <c r="M4813" s="2">
        <f>Global_Household_Financial_Dyna[[#This Row],[Monthly_Expenses]]/Global_Household_Financial_Dyna[[#This Row],[Net Income]]</f>
        <v>0.95529184137149958</v>
      </c>
      <c r="N4813" t="str">
        <f>IF(Global_Household_Financial_Dyna[[#This Row],[Monthly_Savings]]&lt;0,"High Risk", IF(Global_Household_Financial_Dyna[[#This Row],[Savings Rate%]]&lt;0.1, "Medium", "Safe"))</f>
        <v>Medium</v>
      </c>
      <c r="O4813">
        <f>Global_Household_Financial_Dyna[[#This Row],[Total_Household_Income]]/Global_Household_Financial_Dyna[[#This Row],[Family_Size]]</f>
        <v>826.94500000000005</v>
      </c>
      <c r="P4813" s="2">
        <f t="shared" si="150"/>
        <v>0.15879799892000862</v>
      </c>
      <c r="Q4813" s="2">
        <f t="shared" si="151"/>
        <v>-0.11408984029150843</v>
      </c>
      <c r="R4813" s="2" t="str">
        <f>IF(Global_Household_Financial_Dyna[[#This Row],[Vs country_Average]]&lt;-0.2, "Underperformer", IF(Global_Household_Financial_Dyna[[#This Row],[Vs country_Average]]&gt;0.2, "Outperformer", "Normal"))</f>
        <v>Normal</v>
      </c>
      <c r="S48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192.25</v>
      </c>
      <c r="T48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192.25</v>
      </c>
      <c r="U48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192.25</v>
      </c>
      <c r="V48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192.25</v>
      </c>
    </row>
    <row r="4814" spans="1:22" x14ac:dyDescent="0.3">
      <c r="A4814">
        <v>4828</v>
      </c>
      <c r="B4814" t="s">
        <v>18</v>
      </c>
      <c r="C4814" t="s">
        <v>19</v>
      </c>
      <c r="D4814">
        <v>5</v>
      </c>
      <c r="E4814">
        <v>3</v>
      </c>
      <c r="F4814">
        <v>5131.6899999999996</v>
      </c>
      <c r="G4814">
        <v>11898.6</v>
      </c>
      <c r="H4814">
        <v>3212.62</v>
      </c>
      <c r="I4814">
        <v>2699.98</v>
      </c>
      <c r="J4814">
        <v>5986</v>
      </c>
      <c r="K4814">
        <f>Global_Household_Financial_Dyna[[#This Row],[Total_Household_Income]]-Global_Household_Financial_Dyna[[#This Row],[Estimated_Taxes]]</f>
        <v>8685.98</v>
      </c>
      <c r="L4814" s="1">
        <f>Global_Household_Financial_Dyna[[#This Row],[Monthly_Savings]]/Global_Household_Financial_Dyna[[#This Row],[Net Income]]</f>
        <v>0.68915654882926281</v>
      </c>
      <c r="M4814" s="2">
        <f>Global_Household_Financial_Dyna[[#This Row],[Monthly_Expenses]]/Global_Household_Financial_Dyna[[#This Row],[Net Income]]</f>
        <v>0.31084345117073725</v>
      </c>
      <c r="N4814" t="str">
        <f>IF(Global_Household_Financial_Dyna[[#This Row],[Monthly_Savings]]&lt;0,"High Risk", IF(Global_Household_Financial_Dyna[[#This Row],[Savings Rate%]]&lt;0.1, "Medium", "Safe"))</f>
        <v>Safe</v>
      </c>
      <c r="O4814">
        <f>Global_Household_Financial_Dyna[[#This Row],[Total_Household_Income]]/Global_Household_Financial_Dyna[[#This Row],[Family_Size]]</f>
        <v>2379.7200000000003</v>
      </c>
      <c r="P4814" s="2">
        <f t="shared" si="150"/>
        <v>0.32336204947805613</v>
      </c>
      <c r="Q4814" s="2">
        <f t="shared" si="151"/>
        <v>0.36579449935120667</v>
      </c>
      <c r="R4814" s="2" t="str">
        <f>IF(Global_Household_Financial_Dyna[[#This Row],[Vs country_Average]]&lt;-0.2, "Underperformer", IF(Global_Household_Financial_Dyna[[#This Row],[Vs country_Average]]&gt;0.2, "Outperformer", "Normal"))</f>
        <v>Outperformer</v>
      </c>
      <c r="S48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5986</v>
      </c>
      <c r="T48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5986</v>
      </c>
      <c r="U48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5986</v>
      </c>
      <c r="V48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5986</v>
      </c>
    </row>
    <row r="4815" spans="1:22" x14ac:dyDescent="0.3">
      <c r="A4815">
        <v>4829</v>
      </c>
      <c r="B4815" t="s">
        <v>10</v>
      </c>
      <c r="C4815" t="s">
        <v>11</v>
      </c>
      <c r="D4815">
        <v>8</v>
      </c>
      <c r="E4815">
        <v>3</v>
      </c>
      <c r="F4815">
        <v>1012.06</v>
      </c>
      <c r="G4815">
        <v>2143.5500000000002</v>
      </c>
      <c r="H4815">
        <v>214.35</v>
      </c>
      <c r="I4815">
        <v>771.63</v>
      </c>
      <c r="J4815">
        <v>1157.56</v>
      </c>
      <c r="K4815">
        <f>Global_Household_Financial_Dyna[[#This Row],[Total_Household_Income]]-Global_Household_Financial_Dyna[[#This Row],[Estimated_Taxes]]</f>
        <v>1929.2000000000003</v>
      </c>
      <c r="L4815" s="1">
        <f>Global_Household_Financial_Dyna[[#This Row],[Monthly_Savings]]/Global_Household_Financial_Dyna[[#This Row],[Net Income]]</f>
        <v>0.60002073398299804</v>
      </c>
      <c r="M4815" s="2">
        <f>Global_Household_Financial_Dyna[[#This Row],[Monthly_Expenses]]/Global_Household_Financial_Dyna[[#This Row],[Net Income]]</f>
        <v>0.39997408252125227</v>
      </c>
      <c r="N4815" t="str">
        <f>IF(Global_Household_Financial_Dyna[[#This Row],[Monthly_Savings]]&lt;0,"High Risk", IF(Global_Household_Financial_Dyna[[#This Row],[Savings Rate%]]&lt;0.1, "Medium", "Safe"))</f>
        <v>Safe</v>
      </c>
      <c r="O4815">
        <f>Global_Household_Financial_Dyna[[#This Row],[Total_Household_Income]]/Global_Household_Financial_Dyna[[#This Row],[Family_Size]]</f>
        <v>267.94375000000002</v>
      </c>
      <c r="P4815" s="2">
        <f t="shared" si="150"/>
        <v>0.42077341556833553</v>
      </c>
      <c r="Q4815" s="2">
        <f t="shared" si="151"/>
        <v>0.17924731841466252</v>
      </c>
      <c r="R4815" s="2" t="str">
        <f>IF(Global_Household_Financial_Dyna[[#This Row],[Vs country_Average]]&lt;-0.2, "Underperformer", IF(Global_Household_Financial_Dyna[[#This Row],[Vs country_Average]]&gt;0.2, "Outperformer", "Normal"))</f>
        <v>Normal</v>
      </c>
      <c r="S48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1157.56</v>
      </c>
      <c r="T48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1157.56</v>
      </c>
      <c r="U48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1157.56</v>
      </c>
      <c r="V48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1157.56</v>
      </c>
    </row>
    <row r="4816" spans="1:22" x14ac:dyDescent="0.3">
      <c r="A4816">
        <v>4830</v>
      </c>
      <c r="B4816" t="s">
        <v>16</v>
      </c>
      <c r="C4816" t="s">
        <v>17</v>
      </c>
      <c r="D4816">
        <v>3</v>
      </c>
      <c r="E4816">
        <v>3</v>
      </c>
      <c r="F4816">
        <v>5343.64</v>
      </c>
      <c r="G4816">
        <v>11404.15</v>
      </c>
      <c r="H4816">
        <v>4561.66</v>
      </c>
      <c r="I4816">
        <v>2545.7800000000002</v>
      </c>
      <c r="J4816">
        <v>4296.71</v>
      </c>
      <c r="K4816">
        <f>Global_Household_Financial_Dyna[[#This Row],[Total_Household_Income]]-Global_Household_Financial_Dyna[[#This Row],[Estimated_Taxes]]</f>
        <v>6842.49</v>
      </c>
      <c r="L4816" s="1">
        <f>Global_Household_Financial_Dyna[[#This Row],[Monthly_Savings]]/Global_Household_Financial_Dyna[[#This Row],[Net Income]]</f>
        <v>0.62794538245580189</v>
      </c>
      <c r="M4816" s="2">
        <f>Global_Household_Financial_Dyna[[#This Row],[Monthly_Expenses]]/Global_Household_Financial_Dyna[[#This Row],[Net Income]]</f>
        <v>0.37205461754419811</v>
      </c>
      <c r="N4816" t="str">
        <f>IF(Global_Household_Financial_Dyna[[#This Row],[Monthly_Savings]]&lt;0,"High Risk", IF(Global_Household_Financial_Dyna[[#This Row],[Savings Rate%]]&lt;0.1, "Medium", "Safe"))</f>
        <v>Safe</v>
      </c>
      <c r="O4816">
        <f>Global_Household_Financial_Dyna[[#This Row],[Total_Household_Income]]/Global_Household_Financial_Dyna[[#This Row],[Family_Size]]</f>
        <v>3801.3833333333332</v>
      </c>
      <c r="P4816" s="2">
        <f t="shared" si="150"/>
        <v>0.15879799892000862</v>
      </c>
      <c r="Q4816" s="2">
        <f t="shared" si="151"/>
        <v>0.46914738353579327</v>
      </c>
      <c r="R4816" s="2" t="str">
        <f>IF(Global_Household_Financial_Dyna[[#This Row],[Vs country_Average]]&lt;-0.2, "Underperformer", IF(Global_Household_Financial_Dyna[[#This Row],[Vs country_Average]]&gt;0.2, "Outperformer", "Normal"))</f>
        <v>Outperformer</v>
      </c>
      <c r="S48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4296.71</v>
      </c>
      <c r="T48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4296.71</v>
      </c>
      <c r="U48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4296.71</v>
      </c>
      <c r="V48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4296.71</v>
      </c>
    </row>
    <row r="4817" spans="1:22" x14ac:dyDescent="0.3">
      <c r="A4817">
        <v>4831</v>
      </c>
      <c r="B4817" t="s">
        <v>14</v>
      </c>
      <c r="C4817" t="s">
        <v>15</v>
      </c>
      <c r="D4817">
        <v>1</v>
      </c>
      <c r="E4817">
        <v>1</v>
      </c>
      <c r="F4817">
        <v>569.30999999999995</v>
      </c>
      <c r="G4817">
        <v>569.30999999999995</v>
      </c>
      <c r="H4817">
        <v>85.4</v>
      </c>
      <c r="I4817">
        <v>540.28</v>
      </c>
      <c r="J4817">
        <v>-56.36</v>
      </c>
      <c r="K4817">
        <f>Global_Household_Financial_Dyna[[#This Row],[Total_Household_Income]]-Global_Household_Financial_Dyna[[#This Row],[Estimated_Taxes]]</f>
        <v>483.90999999999997</v>
      </c>
      <c r="L4817" s="1">
        <f>Global_Household_Financial_Dyna[[#This Row],[Monthly_Savings]]/Global_Household_Financial_Dyna[[#This Row],[Net Income]]</f>
        <v>-0.11646793825298093</v>
      </c>
      <c r="M4817" s="2">
        <f>Global_Household_Financial_Dyna[[#This Row],[Monthly_Expenses]]/Global_Household_Financial_Dyna[[#This Row],[Net Income]]</f>
        <v>1.1164886032526711</v>
      </c>
      <c r="N4817" t="str">
        <f>IF(Global_Household_Financial_Dyna[[#This Row],[Monthly_Savings]]&lt;0,"High Risk", IF(Global_Household_Financial_Dyna[[#This Row],[Savings Rate%]]&lt;0.1, "Medium", "Safe"))</f>
        <v>High Risk</v>
      </c>
      <c r="O4817">
        <f>Global_Household_Financial_Dyna[[#This Row],[Total_Household_Income]]/Global_Household_Financial_Dyna[[#This Row],[Family_Size]]</f>
        <v>569.30999999999995</v>
      </c>
      <c r="P4817" s="2">
        <f t="shared" si="150"/>
        <v>0.39788995363055785</v>
      </c>
      <c r="Q4817" s="2">
        <f t="shared" si="151"/>
        <v>-0.51435789188353875</v>
      </c>
      <c r="R4817" s="2" t="str">
        <f>IF(Global_Household_Financial_Dyna[[#This Row],[Vs country_Average]]&lt;-0.2, "Underperformer", IF(Global_Household_Financial_Dyna[[#This Row],[Vs country_Average]]&gt;0.2, "Outperformer", "Normal"))</f>
        <v>Underperformer</v>
      </c>
      <c r="S48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-29.346</v>
      </c>
      <c r="T48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-2.3319999999999936</v>
      </c>
      <c r="U48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24.682000000000002</v>
      </c>
      <c r="V48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51.696000000000012</v>
      </c>
    </row>
    <row r="4818" spans="1:22" x14ac:dyDescent="0.3">
      <c r="A4818">
        <v>4832</v>
      </c>
      <c r="B4818" t="s">
        <v>14</v>
      </c>
      <c r="C4818" t="s">
        <v>15</v>
      </c>
      <c r="D4818">
        <v>1</v>
      </c>
      <c r="E4818">
        <v>1</v>
      </c>
      <c r="F4818">
        <v>1257.93</v>
      </c>
      <c r="G4818">
        <v>1257.93</v>
      </c>
      <c r="H4818">
        <v>188.69</v>
      </c>
      <c r="I4818">
        <v>659.31</v>
      </c>
      <c r="J4818">
        <v>409.94</v>
      </c>
      <c r="K4818">
        <f>Global_Household_Financial_Dyna[[#This Row],[Total_Household_Income]]-Global_Household_Financial_Dyna[[#This Row],[Estimated_Taxes]]</f>
        <v>1069.24</v>
      </c>
      <c r="L4818" s="1">
        <f>Global_Household_Financial_Dyna[[#This Row],[Monthly_Savings]]/Global_Household_Financial_Dyna[[#This Row],[Net Income]]</f>
        <v>0.38339381242751863</v>
      </c>
      <c r="M4818" s="2">
        <f>Global_Household_Financial_Dyna[[#This Row],[Monthly_Expenses]]/Global_Household_Financial_Dyna[[#This Row],[Net Income]]</f>
        <v>0.61661554000972651</v>
      </c>
      <c r="N4818" t="str">
        <f>IF(Global_Household_Financial_Dyna[[#This Row],[Monthly_Savings]]&lt;0,"High Risk", IF(Global_Household_Financial_Dyna[[#This Row],[Savings Rate%]]&lt;0.1, "Medium", "Safe"))</f>
        <v>Safe</v>
      </c>
      <c r="O4818">
        <f>Global_Household_Financial_Dyna[[#This Row],[Total_Household_Income]]/Global_Household_Financial_Dyna[[#This Row],[Family_Size]]</f>
        <v>1257.93</v>
      </c>
      <c r="P4818" s="2">
        <f t="shared" si="150"/>
        <v>0.39788995363055785</v>
      </c>
      <c r="Q4818" s="2">
        <f t="shared" si="151"/>
        <v>-1.4496141203039214E-2</v>
      </c>
      <c r="R4818" s="2" t="str">
        <f>IF(Global_Household_Financial_Dyna[[#This Row],[Vs country_Average]]&lt;-0.2, "Underperformer", IF(Global_Household_Financial_Dyna[[#This Row],[Vs country_Average]]&gt;0.2, "Outperformer", "Normal"))</f>
        <v>Normal</v>
      </c>
      <c r="S48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409.94</v>
      </c>
      <c r="T48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409.94</v>
      </c>
      <c r="U48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409.94</v>
      </c>
      <c r="V48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409.94</v>
      </c>
    </row>
    <row r="4819" spans="1:22" x14ac:dyDescent="0.3">
      <c r="A4819">
        <v>4833</v>
      </c>
      <c r="B4819" t="s">
        <v>16</v>
      </c>
      <c r="C4819" t="s">
        <v>21</v>
      </c>
      <c r="D4819">
        <v>7</v>
      </c>
      <c r="E4819">
        <v>3</v>
      </c>
      <c r="F4819">
        <v>4204.5600000000004</v>
      </c>
      <c r="G4819">
        <v>9059.11</v>
      </c>
      <c r="H4819">
        <v>3623.64</v>
      </c>
      <c r="I4819">
        <v>3344.24</v>
      </c>
      <c r="J4819">
        <v>2091.2199999999998</v>
      </c>
      <c r="K4819">
        <f>Global_Household_Financial_Dyna[[#This Row],[Total_Household_Income]]-Global_Household_Financial_Dyna[[#This Row],[Estimated_Taxes]]</f>
        <v>5435.4700000000012</v>
      </c>
      <c r="L4819" s="1">
        <f>Global_Household_Financial_Dyna[[#This Row],[Monthly_Savings]]/Global_Household_Financial_Dyna[[#This Row],[Net Income]]</f>
        <v>0.38473581861366163</v>
      </c>
      <c r="M4819" s="2">
        <f>Global_Household_Financial_Dyna[[#This Row],[Monthly_Expenses]]/Global_Household_Financial_Dyna[[#This Row],[Net Income]]</f>
        <v>0.61526234161903182</v>
      </c>
      <c r="N4819" t="str">
        <f>IF(Global_Household_Financial_Dyna[[#This Row],[Monthly_Savings]]&lt;0,"High Risk", IF(Global_Household_Financial_Dyna[[#This Row],[Savings Rate%]]&lt;0.1, "Medium", "Safe"))</f>
        <v>Safe</v>
      </c>
      <c r="O4819">
        <f>Global_Household_Financial_Dyna[[#This Row],[Total_Household_Income]]/Global_Household_Financial_Dyna[[#This Row],[Family_Size]]</f>
        <v>1294.1585714285716</v>
      </c>
      <c r="P4819" s="2">
        <f t="shared" si="150"/>
        <v>0.15879799892000862</v>
      </c>
      <c r="Q4819" s="2">
        <f t="shared" si="151"/>
        <v>0.22593781969365301</v>
      </c>
      <c r="R4819" s="2" t="str">
        <f>IF(Global_Household_Financial_Dyna[[#This Row],[Vs country_Average]]&lt;-0.2, "Underperformer", IF(Global_Household_Financial_Dyna[[#This Row],[Vs country_Average]]&gt;0.2, "Outperformer", "Normal"))</f>
        <v>Outperformer</v>
      </c>
      <c r="S48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2091.2199999999998</v>
      </c>
      <c r="T48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2091.2199999999998</v>
      </c>
      <c r="U48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2091.2199999999998</v>
      </c>
      <c r="V48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2091.2199999999998</v>
      </c>
    </row>
    <row r="4820" spans="1:22" x14ac:dyDescent="0.3">
      <c r="A4820">
        <v>4834</v>
      </c>
      <c r="B4820" t="s">
        <v>18</v>
      </c>
      <c r="C4820" t="s">
        <v>19</v>
      </c>
      <c r="D4820">
        <v>1</v>
      </c>
      <c r="E4820">
        <v>1</v>
      </c>
      <c r="F4820">
        <v>6080.36</v>
      </c>
      <c r="G4820">
        <v>6080.36</v>
      </c>
      <c r="H4820">
        <v>1337.68</v>
      </c>
      <c r="I4820">
        <v>1893.6</v>
      </c>
      <c r="J4820">
        <v>2849.08</v>
      </c>
      <c r="K4820">
        <f>Global_Household_Financial_Dyna[[#This Row],[Total_Household_Income]]-Global_Household_Financial_Dyna[[#This Row],[Estimated_Taxes]]</f>
        <v>4742.6799999999994</v>
      </c>
      <c r="L4820" s="1">
        <f>Global_Household_Financial_Dyna[[#This Row],[Monthly_Savings]]/Global_Household_Financial_Dyna[[#This Row],[Net Income]]</f>
        <v>0.60073207553535135</v>
      </c>
      <c r="M4820" s="2">
        <f>Global_Household_Financial_Dyna[[#This Row],[Monthly_Expenses]]/Global_Household_Financial_Dyna[[#This Row],[Net Income]]</f>
        <v>0.3992679244646487</v>
      </c>
      <c r="N4820" t="str">
        <f>IF(Global_Household_Financial_Dyna[[#This Row],[Monthly_Savings]]&lt;0,"High Risk", IF(Global_Household_Financial_Dyna[[#This Row],[Savings Rate%]]&lt;0.1, "Medium", "Safe"))</f>
        <v>Safe</v>
      </c>
      <c r="O4820">
        <f>Global_Household_Financial_Dyna[[#This Row],[Total_Household_Income]]/Global_Household_Financial_Dyna[[#This Row],[Family_Size]]</f>
        <v>6080.36</v>
      </c>
      <c r="P4820" s="2">
        <f t="shared" si="150"/>
        <v>0.32336204947805613</v>
      </c>
      <c r="Q4820" s="2">
        <f t="shared" si="151"/>
        <v>0.27737002605729522</v>
      </c>
      <c r="R4820" s="2" t="str">
        <f>IF(Global_Household_Financial_Dyna[[#This Row],[Vs country_Average]]&lt;-0.2, "Underperformer", IF(Global_Household_Financial_Dyna[[#This Row],[Vs country_Average]]&gt;0.2, "Outperformer", "Normal"))</f>
        <v>Outperformer</v>
      </c>
      <c r="S48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2849.08</v>
      </c>
      <c r="T48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2849.08</v>
      </c>
      <c r="U48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2849.08</v>
      </c>
      <c r="V48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2849.08</v>
      </c>
    </row>
    <row r="4821" spans="1:22" x14ac:dyDescent="0.3">
      <c r="A4821">
        <v>4835</v>
      </c>
      <c r="B4821" t="s">
        <v>16</v>
      </c>
      <c r="C4821" t="s">
        <v>17</v>
      </c>
      <c r="D4821">
        <v>6</v>
      </c>
      <c r="E4821">
        <v>3</v>
      </c>
      <c r="F4821">
        <v>5673.58</v>
      </c>
      <c r="G4821">
        <v>10480.51</v>
      </c>
      <c r="H4821">
        <v>4192.21</v>
      </c>
      <c r="I4821">
        <v>4838.47</v>
      </c>
      <c r="J4821">
        <v>1449.84</v>
      </c>
      <c r="K4821">
        <f>Global_Household_Financial_Dyna[[#This Row],[Total_Household_Income]]-Global_Household_Financial_Dyna[[#This Row],[Estimated_Taxes]]</f>
        <v>6288.3</v>
      </c>
      <c r="L4821" s="1">
        <f>Global_Household_Financial_Dyna[[#This Row],[Monthly_Savings]]/Global_Household_Financial_Dyna[[#This Row],[Net Income]]</f>
        <v>0.23056151901149752</v>
      </c>
      <c r="M4821" s="2">
        <f>Global_Household_Financial_Dyna[[#This Row],[Monthly_Expenses]]/Global_Household_Financial_Dyna[[#This Row],[Net Income]]</f>
        <v>0.76944007124342029</v>
      </c>
      <c r="N4821" t="str">
        <f>IF(Global_Household_Financial_Dyna[[#This Row],[Monthly_Savings]]&lt;0,"High Risk", IF(Global_Household_Financial_Dyna[[#This Row],[Savings Rate%]]&lt;0.1, "Medium", "Safe"))</f>
        <v>Safe</v>
      </c>
      <c r="O4821">
        <f>Global_Household_Financial_Dyna[[#This Row],[Total_Household_Income]]/Global_Household_Financial_Dyna[[#This Row],[Family_Size]]</f>
        <v>1746.7516666666668</v>
      </c>
      <c r="P4821" s="2">
        <f t="shared" si="150"/>
        <v>0.15879799892000862</v>
      </c>
      <c r="Q4821" s="2">
        <f t="shared" si="151"/>
        <v>7.1763520091488897E-2</v>
      </c>
      <c r="R4821" s="2" t="str">
        <f>IF(Global_Household_Financial_Dyna[[#This Row],[Vs country_Average]]&lt;-0.2, "Underperformer", IF(Global_Household_Financial_Dyna[[#This Row],[Vs country_Average]]&gt;0.2, "Outperformer", "Normal"))</f>
        <v>Normal</v>
      </c>
      <c r="S48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1449.84</v>
      </c>
      <c r="T48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1449.84</v>
      </c>
      <c r="U48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1449.84</v>
      </c>
      <c r="V48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1449.84</v>
      </c>
    </row>
    <row r="4822" spans="1:22" x14ac:dyDescent="0.3">
      <c r="A4822">
        <v>4836</v>
      </c>
      <c r="B4822" t="s">
        <v>18</v>
      </c>
      <c r="C4822" t="s">
        <v>20</v>
      </c>
      <c r="D4822">
        <v>2</v>
      </c>
      <c r="E4822">
        <v>1</v>
      </c>
      <c r="F4822">
        <v>5062.24</v>
      </c>
      <c r="G4822">
        <v>5062.24</v>
      </c>
      <c r="H4822">
        <v>1113.69</v>
      </c>
      <c r="I4822">
        <v>2481.0500000000002</v>
      </c>
      <c r="J4822">
        <v>1467.49</v>
      </c>
      <c r="K4822">
        <f>Global_Household_Financial_Dyna[[#This Row],[Total_Household_Income]]-Global_Household_Financial_Dyna[[#This Row],[Estimated_Taxes]]</f>
        <v>3948.5499999999997</v>
      </c>
      <c r="L4822" s="1">
        <f>Global_Household_Financial_Dyna[[#This Row],[Monthly_Savings]]/Global_Household_Financial_Dyna[[#This Row],[Net Income]]</f>
        <v>0.37165288523635259</v>
      </c>
      <c r="M4822" s="2">
        <f>Global_Household_Financial_Dyna[[#This Row],[Monthly_Expenses]]/Global_Household_Financial_Dyna[[#This Row],[Net Income]]</f>
        <v>0.62834458218839839</v>
      </c>
      <c r="N4822" t="str">
        <f>IF(Global_Household_Financial_Dyna[[#This Row],[Monthly_Savings]]&lt;0,"High Risk", IF(Global_Household_Financial_Dyna[[#This Row],[Savings Rate%]]&lt;0.1, "Medium", "Safe"))</f>
        <v>Safe</v>
      </c>
      <c r="O4822">
        <f>Global_Household_Financial_Dyna[[#This Row],[Total_Household_Income]]/Global_Household_Financial_Dyna[[#This Row],[Family_Size]]</f>
        <v>2531.12</v>
      </c>
      <c r="P4822" s="2">
        <f t="shared" si="150"/>
        <v>0.32336204947805613</v>
      </c>
      <c r="Q4822" s="2">
        <f t="shared" si="151"/>
        <v>4.8290835758296458E-2</v>
      </c>
      <c r="R4822" s="2" t="str">
        <f>IF(Global_Household_Financial_Dyna[[#This Row],[Vs country_Average]]&lt;-0.2, "Underperformer", IF(Global_Household_Financial_Dyna[[#This Row],[Vs country_Average]]&gt;0.2, "Outperformer", "Normal"))</f>
        <v>Normal</v>
      </c>
      <c r="S48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1467.49</v>
      </c>
      <c r="T48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1467.49</v>
      </c>
      <c r="U48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1467.49</v>
      </c>
      <c r="V48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1467.49</v>
      </c>
    </row>
    <row r="4823" spans="1:22" x14ac:dyDescent="0.3">
      <c r="A4823">
        <v>4837</v>
      </c>
      <c r="B4823" t="s">
        <v>10</v>
      </c>
      <c r="C4823" t="s">
        <v>22</v>
      </c>
      <c r="D4823">
        <v>1</v>
      </c>
      <c r="E4823">
        <v>1</v>
      </c>
      <c r="F4823">
        <v>1097.68</v>
      </c>
      <c r="G4823">
        <v>1097.68</v>
      </c>
      <c r="H4823">
        <v>109.77</v>
      </c>
      <c r="I4823">
        <v>284.48</v>
      </c>
      <c r="J4823">
        <v>703.44</v>
      </c>
      <c r="K4823">
        <f>Global_Household_Financial_Dyna[[#This Row],[Total_Household_Income]]-Global_Household_Financial_Dyna[[#This Row],[Estimated_Taxes]]</f>
        <v>987.91000000000008</v>
      </c>
      <c r="L4823" s="1">
        <f>Global_Household_Financial_Dyna[[#This Row],[Monthly_Savings]]/Global_Household_Financial_Dyna[[#This Row],[Net Income]]</f>
        <v>0.7120486684009677</v>
      </c>
      <c r="M4823" s="2">
        <f>Global_Household_Financial_Dyna[[#This Row],[Monthly_Expenses]]/Global_Household_Financial_Dyna[[#This Row],[Net Income]]</f>
        <v>0.28796145397860129</v>
      </c>
      <c r="N4823" t="str">
        <f>IF(Global_Household_Financial_Dyna[[#This Row],[Monthly_Savings]]&lt;0,"High Risk", IF(Global_Household_Financial_Dyna[[#This Row],[Savings Rate%]]&lt;0.1, "Medium", "Safe"))</f>
        <v>Safe</v>
      </c>
      <c r="O4823">
        <f>Global_Household_Financial_Dyna[[#This Row],[Total_Household_Income]]/Global_Household_Financial_Dyna[[#This Row],[Family_Size]]</f>
        <v>1097.68</v>
      </c>
      <c r="P4823" s="2">
        <f t="shared" si="150"/>
        <v>0.42077341556833553</v>
      </c>
      <c r="Q4823" s="2">
        <f t="shared" si="151"/>
        <v>0.29127525283263217</v>
      </c>
      <c r="R4823" s="2" t="str">
        <f>IF(Global_Household_Financial_Dyna[[#This Row],[Vs country_Average]]&lt;-0.2, "Underperformer", IF(Global_Household_Financial_Dyna[[#This Row],[Vs country_Average]]&gt;0.2, "Outperformer", "Normal"))</f>
        <v>Outperformer</v>
      </c>
      <c r="S48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703.44</v>
      </c>
      <c r="T48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703.44</v>
      </c>
      <c r="U48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703.44</v>
      </c>
      <c r="V48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703.44</v>
      </c>
    </row>
    <row r="4824" spans="1:22" x14ac:dyDescent="0.3">
      <c r="A4824">
        <v>4838</v>
      </c>
      <c r="B4824" t="s">
        <v>10</v>
      </c>
      <c r="C4824" t="s">
        <v>11</v>
      </c>
      <c r="D4824">
        <v>8</v>
      </c>
      <c r="E4824">
        <v>3</v>
      </c>
      <c r="F4824">
        <v>431.6</v>
      </c>
      <c r="G4824">
        <v>957.05</v>
      </c>
      <c r="H4824">
        <v>95.71</v>
      </c>
      <c r="I4824">
        <v>908.24</v>
      </c>
      <c r="J4824">
        <v>-46.9</v>
      </c>
      <c r="K4824">
        <f>Global_Household_Financial_Dyna[[#This Row],[Total_Household_Income]]-Global_Household_Financial_Dyna[[#This Row],[Estimated_Taxes]]</f>
        <v>861.33999999999992</v>
      </c>
      <c r="L4824" s="1">
        <f>Global_Household_Financial_Dyna[[#This Row],[Monthly_Savings]]/Global_Household_Financial_Dyna[[#This Row],[Net Income]]</f>
        <v>-5.4450042956323871E-2</v>
      </c>
      <c r="M4824" s="2">
        <f>Global_Household_Financial_Dyna[[#This Row],[Monthly_Expenses]]/Global_Household_Financial_Dyna[[#This Row],[Net Income]]</f>
        <v>1.0544500429563239</v>
      </c>
      <c r="N4824" t="str">
        <f>IF(Global_Household_Financial_Dyna[[#This Row],[Monthly_Savings]]&lt;0,"High Risk", IF(Global_Household_Financial_Dyna[[#This Row],[Savings Rate%]]&lt;0.1, "Medium", "Safe"))</f>
        <v>High Risk</v>
      </c>
      <c r="O4824">
        <f>Global_Household_Financial_Dyna[[#This Row],[Total_Household_Income]]/Global_Household_Financial_Dyna[[#This Row],[Family_Size]]</f>
        <v>119.63124999999999</v>
      </c>
      <c r="P4824" s="2">
        <f t="shared" si="150"/>
        <v>0.42077341556833553</v>
      </c>
      <c r="Q4824" s="2">
        <f t="shared" si="151"/>
        <v>-0.47522345852465941</v>
      </c>
      <c r="R4824" s="2" t="str">
        <f>IF(Global_Household_Financial_Dyna[[#This Row],[Vs country_Average]]&lt;-0.2, "Underperformer", IF(Global_Household_Financial_Dyna[[#This Row],[Vs country_Average]]&gt;0.2, "Outperformer", "Normal"))</f>
        <v>Underperformer</v>
      </c>
      <c r="S48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-1.4879999999999924</v>
      </c>
      <c r="T48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43.923999999999999</v>
      </c>
      <c r="U48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89.335999999999984</v>
      </c>
      <c r="V48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134.74799999999999</v>
      </c>
    </row>
    <row r="4825" spans="1:22" x14ac:dyDescent="0.3">
      <c r="A4825">
        <v>4839</v>
      </c>
      <c r="B4825" t="s">
        <v>18</v>
      </c>
      <c r="C4825" t="s">
        <v>20</v>
      </c>
      <c r="D4825">
        <v>2</v>
      </c>
      <c r="E4825">
        <v>1</v>
      </c>
      <c r="F4825">
        <v>7570.42</v>
      </c>
      <c r="G4825">
        <v>7570.42</v>
      </c>
      <c r="H4825">
        <v>1665.49</v>
      </c>
      <c r="I4825">
        <v>1621.46</v>
      </c>
      <c r="J4825">
        <v>4283.47</v>
      </c>
      <c r="K4825">
        <f>Global_Household_Financial_Dyna[[#This Row],[Total_Household_Income]]-Global_Household_Financial_Dyna[[#This Row],[Estimated_Taxes]]</f>
        <v>5904.93</v>
      </c>
      <c r="L4825" s="1">
        <f>Global_Household_Financial_Dyna[[#This Row],[Monthly_Savings]]/Global_Household_Financial_Dyna[[#This Row],[Net Income]]</f>
        <v>0.72540572030489781</v>
      </c>
      <c r="M4825" s="2">
        <f>Global_Household_Financial_Dyna[[#This Row],[Monthly_Expenses]]/Global_Household_Financial_Dyna[[#This Row],[Net Income]]</f>
        <v>0.27459427969510219</v>
      </c>
      <c r="N4825" t="str">
        <f>IF(Global_Household_Financial_Dyna[[#This Row],[Monthly_Savings]]&lt;0,"High Risk", IF(Global_Household_Financial_Dyna[[#This Row],[Savings Rate%]]&lt;0.1, "Medium", "Safe"))</f>
        <v>Safe</v>
      </c>
      <c r="O4825">
        <f>Global_Household_Financial_Dyna[[#This Row],[Total_Household_Income]]/Global_Household_Financial_Dyna[[#This Row],[Family_Size]]</f>
        <v>3785.21</v>
      </c>
      <c r="P4825" s="2">
        <f t="shared" si="150"/>
        <v>0.32336204947805613</v>
      </c>
      <c r="Q4825" s="2">
        <f t="shared" si="151"/>
        <v>0.40204367082684167</v>
      </c>
      <c r="R4825" s="2" t="str">
        <f>IF(Global_Household_Financial_Dyna[[#This Row],[Vs country_Average]]&lt;-0.2, "Underperformer", IF(Global_Household_Financial_Dyna[[#This Row],[Vs country_Average]]&gt;0.2, "Outperformer", "Normal"))</f>
        <v>Outperformer</v>
      </c>
      <c r="S48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4283.47</v>
      </c>
      <c r="T48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4283.47</v>
      </c>
      <c r="U48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4283.47</v>
      </c>
      <c r="V48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4283.47</v>
      </c>
    </row>
    <row r="4826" spans="1:22" x14ac:dyDescent="0.3">
      <c r="A4826">
        <v>4840</v>
      </c>
      <c r="B4826" t="s">
        <v>10</v>
      </c>
      <c r="C4826" t="s">
        <v>11</v>
      </c>
      <c r="D4826">
        <v>1</v>
      </c>
      <c r="E4826">
        <v>1</v>
      </c>
      <c r="F4826">
        <v>834.17</v>
      </c>
      <c r="G4826">
        <v>834.17</v>
      </c>
      <c r="H4826">
        <v>83.42</v>
      </c>
      <c r="I4826">
        <v>361.26</v>
      </c>
      <c r="J4826">
        <v>389.49</v>
      </c>
      <c r="K4826">
        <f>Global_Household_Financial_Dyna[[#This Row],[Total_Household_Income]]-Global_Household_Financial_Dyna[[#This Row],[Estimated_Taxes]]</f>
        <v>750.75</v>
      </c>
      <c r="L4826" s="1">
        <f>Global_Household_Financial_Dyna[[#This Row],[Monthly_Savings]]/Global_Household_Financial_Dyna[[#This Row],[Net Income]]</f>
        <v>0.51880119880119879</v>
      </c>
      <c r="M4826" s="2">
        <f>Global_Household_Financial_Dyna[[#This Row],[Monthly_Expenses]]/Global_Household_Financial_Dyna[[#This Row],[Net Income]]</f>
        <v>0.48119880119880121</v>
      </c>
      <c r="N4826" t="str">
        <f>IF(Global_Household_Financial_Dyna[[#This Row],[Monthly_Savings]]&lt;0,"High Risk", IF(Global_Household_Financial_Dyna[[#This Row],[Savings Rate%]]&lt;0.1, "Medium", "Safe"))</f>
        <v>Safe</v>
      </c>
      <c r="O4826">
        <f>Global_Household_Financial_Dyna[[#This Row],[Total_Household_Income]]/Global_Household_Financial_Dyna[[#This Row],[Family_Size]]</f>
        <v>834.17</v>
      </c>
      <c r="P4826" s="2">
        <f t="shared" si="150"/>
        <v>0.42077341556833553</v>
      </c>
      <c r="Q4826" s="2">
        <f t="shared" si="151"/>
        <v>9.8027783232863264E-2</v>
      </c>
      <c r="R4826" s="2" t="str">
        <f>IF(Global_Household_Financial_Dyna[[#This Row],[Vs country_Average]]&lt;-0.2, "Underperformer", IF(Global_Household_Financial_Dyna[[#This Row],[Vs country_Average]]&gt;0.2, "Outperformer", "Normal"))</f>
        <v>Normal</v>
      </c>
      <c r="S48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389.49</v>
      </c>
      <c r="T48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389.49</v>
      </c>
      <c r="U48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389.49</v>
      </c>
      <c r="V48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389.49</v>
      </c>
    </row>
    <row r="4827" spans="1:22" x14ac:dyDescent="0.3">
      <c r="A4827">
        <v>4841</v>
      </c>
      <c r="B4827" t="s">
        <v>12</v>
      </c>
      <c r="C4827" t="s">
        <v>13</v>
      </c>
      <c r="D4827">
        <v>6</v>
      </c>
      <c r="E4827">
        <v>3</v>
      </c>
      <c r="F4827">
        <v>4145.42</v>
      </c>
      <c r="G4827">
        <v>8156.07</v>
      </c>
      <c r="H4827">
        <v>2446.8200000000002</v>
      </c>
      <c r="I4827">
        <v>3201.65</v>
      </c>
      <c r="J4827">
        <v>2507.6</v>
      </c>
      <c r="K4827">
        <f>Global_Household_Financial_Dyna[[#This Row],[Total_Household_Income]]-Global_Household_Financial_Dyna[[#This Row],[Estimated_Taxes]]</f>
        <v>5709.25</v>
      </c>
      <c r="L4827" s="1">
        <f>Global_Household_Financial_Dyna[[#This Row],[Monthly_Savings]]/Global_Household_Financial_Dyna[[#This Row],[Net Income]]</f>
        <v>0.43921706003415506</v>
      </c>
      <c r="M4827" s="2">
        <f>Global_Household_Financial_Dyna[[#This Row],[Monthly_Expenses]]/Global_Household_Financial_Dyna[[#This Row],[Net Income]]</f>
        <v>0.56078293996584494</v>
      </c>
      <c r="N4827" t="str">
        <f>IF(Global_Household_Financial_Dyna[[#This Row],[Monthly_Savings]]&lt;0,"High Risk", IF(Global_Household_Financial_Dyna[[#This Row],[Savings Rate%]]&lt;0.1, "Medium", "Safe"))</f>
        <v>Safe</v>
      </c>
      <c r="O4827">
        <f>Global_Household_Financial_Dyna[[#This Row],[Total_Household_Income]]/Global_Household_Financial_Dyna[[#This Row],[Family_Size]]</f>
        <v>1359.345</v>
      </c>
      <c r="P4827" s="2">
        <f t="shared" si="150"/>
        <v>0.30718716818024266</v>
      </c>
      <c r="Q4827" s="2">
        <f t="shared" si="151"/>
        <v>0.1320298918539124</v>
      </c>
      <c r="R4827" s="2" t="str">
        <f>IF(Global_Household_Financial_Dyna[[#This Row],[Vs country_Average]]&lt;-0.2, "Underperformer", IF(Global_Household_Financial_Dyna[[#This Row],[Vs country_Average]]&gt;0.2, "Outperformer", "Normal"))</f>
        <v>Normal</v>
      </c>
      <c r="S48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2507.6</v>
      </c>
      <c r="T48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2507.6</v>
      </c>
      <c r="U48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2507.6</v>
      </c>
      <c r="V48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2507.6</v>
      </c>
    </row>
    <row r="4828" spans="1:22" x14ac:dyDescent="0.3">
      <c r="A4828">
        <v>4842</v>
      </c>
      <c r="B4828" t="s">
        <v>12</v>
      </c>
      <c r="C4828" t="s">
        <v>13</v>
      </c>
      <c r="D4828">
        <v>8</v>
      </c>
      <c r="E4828">
        <v>3</v>
      </c>
      <c r="F4828">
        <v>4269.8100000000004</v>
      </c>
      <c r="G4828">
        <v>8941.77</v>
      </c>
      <c r="H4828">
        <v>2682.53</v>
      </c>
      <c r="I4828">
        <v>4390.5600000000004</v>
      </c>
      <c r="J4828">
        <v>1868.68</v>
      </c>
      <c r="K4828">
        <f>Global_Household_Financial_Dyna[[#This Row],[Total_Household_Income]]-Global_Household_Financial_Dyna[[#This Row],[Estimated_Taxes]]</f>
        <v>6259.24</v>
      </c>
      <c r="L4828" s="1">
        <f>Global_Household_Financial_Dyna[[#This Row],[Monthly_Savings]]/Global_Household_Financial_Dyna[[#This Row],[Net Income]]</f>
        <v>0.29854742748320884</v>
      </c>
      <c r="M4828" s="2">
        <f>Global_Household_Financial_Dyna[[#This Row],[Monthly_Expenses]]/Global_Household_Financial_Dyna[[#This Row],[Net Income]]</f>
        <v>0.70145257251679127</v>
      </c>
      <c r="N4828" t="str">
        <f>IF(Global_Household_Financial_Dyna[[#This Row],[Monthly_Savings]]&lt;0,"High Risk", IF(Global_Household_Financial_Dyna[[#This Row],[Savings Rate%]]&lt;0.1, "Medium", "Safe"))</f>
        <v>Safe</v>
      </c>
      <c r="O4828">
        <f>Global_Household_Financial_Dyna[[#This Row],[Total_Household_Income]]/Global_Household_Financial_Dyna[[#This Row],[Family_Size]]</f>
        <v>1117.7212500000001</v>
      </c>
      <c r="P4828" s="2">
        <f t="shared" si="150"/>
        <v>0.30718716818024266</v>
      </c>
      <c r="Q4828" s="2">
        <f t="shared" si="151"/>
        <v>-8.6397406970338264E-3</v>
      </c>
      <c r="R4828" s="2" t="str">
        <f>IF(Global_Household_Financial_Dyna[[#This Row],[Vs country_Average]]&lt;-0.2, "Underperformer", IF(Global_Household_Financial_Dyna[[#This Row],[Vs country_Average]]&gt;0.2, "Outperformer", "Normal"))</f>
        <v>Normal</v>
      </c>
      <c r="S48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1868.68</v>
      </c>
      <c r="T48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1868.68</v>
      </c>
      <c r="U48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1868.68</v>
      </c>
      <c r="V48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1868.68</v>
      </c>
    </row>
    <row r="4829" spans="1:22" x14ac:dyDescent="0.3">
      <c r="A4829">
        <v>4843</v>
      </c>
      <c r="B4829" t="s">
        <v>10</v>
      </c>
      <c r="C4829" t="s">
        <v>11</v>
      </c>
      <c r="D4829">
        <v>3</v>
      </c>
      <c r="E4829">
        <v>3</v>
      </c>
      <c r="F4829">
        <v>396.02</v>
      </c>
      <c r="G4829">
        <v>859.55</v>
      </c>
      <c r="H4829">
        <v>85.96</v>
      </c>
      <c r="I4829">
        <v>481.58</v>
      </c>
      <c r="J4829">
        <v>292.02</v>
      </c>
      <c r="K4829">
        <f>Global_Household_Financial_Dyna[[#This Row],[Total_Household_Income]]-Global_Household_Financial_Dyna[[#This Row],[Estimated_Taxes]]</f>
        <v>773.58999999999992</v>
      </c>
      <c r="L4829" s="1">
        <f>Global_Household_Financial_Dyna[[#This Row],[Monthly_Savings]]/Global_Household_Financial_Dyna[[#This Row],[Net Income]]</f>
        <v>0.37748678240411587</v>
      </c>
      <c r="M4829" s="2">
        <f>Global_Household_Financial_Dyna[[#This Row],[Monthly_Expenses]]/Global_Household_Financial_Dyna[[#This Row],[Net Income]]</f>
        <v>0.62252614434002518</v>
      </c>
      <c r="N4829" t="str">
        <f>IF(Global_Household_Financial_Dyna[[#This Row],[Monthly_Savings]]&lt;0,"High Risk", IF(Global_Household_Financial_Dyna[[#This Row],[Savings Rate%]]&lt;0.1, "Medium", "Safe"))</f>
        <v>Safe</v>
      </c>
      <c r="O4829">
        <f>Global_Household_Financial_Dyna[[#This Row],[Total_Household_Income]]/Global_Household_Financial_Dyna[[#This Row],[Family_Size]]</f>
        <v>286.51666666666665</v>
      </c>
      <c r="P4829" s="2">
        <f t="shared" si="150"/>
        <v>0.42077341556833553</v>
      </c>
      <c r="Q4829" s="2">
        <f t="shared" si="151"/>
        <v>-4.3286633164219657E-2</v>
      </c>
      <c r="R4829" s="2" t="str">
        <f>IF(Global_Household_Financial_Dyna[[#This Row],[Vs country_Average]]&lt;-0.2, "Underperformer", IF(Global_Household_Financial_Dyna[[#This Row],[Vs country_Average]]&gt;0.2, "Outperformer", "Normal"))</f>
        <v>Normal</v>
      </c>
      <c r="S48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292.02</v>
      </c>
      <c r="T48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292.02</v>
      </c>
      <c r="U48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292.02</v>
      </c>
      <c r="V48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292.02</v>
      </c>
    </row>
    <row r="4830" spans="1:22" x14ac:dyDescent="0.3">
      <c r="A4830">
        <v>4844</v>
      </c>
      <c r="B4830" t="s">
        <v>18</v>
      </c>
      <c r="C4830" t="s">
        <v>20</v>
      </c>
      <c r="D4830">
        <v>5</v>
      </c>
      <c r="E4830">
        <v>2</v>
      </c>
      <c r="F4830">
        <v>3339.37</v>
      </c>
      <c r="G4830">
        <v>5475.69</v>
      </c>
      <c r="H4830">
        <v>1204.6500000000001</v>
      </c>
      <c r="I4830">
        <v>3470.16</v>
      </c>
      <c r="J4830">
        <v>800.88</v>
      </c>
      <c r="K4830">
        <f>Global_Household_Financial_Dyna[[#This Row],[Total_Household_Income]]-Global_Household_Financial_Dyna[[#This Row],[Estimated_Taxes]]</f>
        <v>4271.0399999999991</v>
      </c>
      <c r="L4830" s="1">
        <f>Global_Household_Financial_Dyna[[#This Row],[Monthly_Savings]]/Global_Household_Financial_Dyna[[#This Row],[Net Income]]</f>
        <v>0.18751404810069683</v>
      </c>
      <c r="M4830" s="2">
        <f>Global_Household_Financial_Dyna[[#This Row],[Monthly_Expenses]]/Global_Household_Financial_Dyna[[#This Row],[Net Income]]</f>
        <v>0.81248595189930339</v>
      </c>
      <c r="N4830" t="str">
        <f>IF(Global_Household_Financial_Dyna[[#This Row],[Monthly_Savings]]&lt;0,"High Risk", IF(Global_Household_Financial_Dyna[[#This Row],[Savings Rate%]]&lt;0.1, "Medium", "Safe"))</f>
        <v>Safe</v>
      </c>
      <c r="O4830">
        <f>Global_Household_Financial_Dyna[[#This Row],[Total_Household_Income]]/Global_Household_Financial_Dyna[[#This Row],[Family_Size]]</f>
        <v>1095.1379999999999</v>
      </c>
      <c r="P4830" s="2">
        <f t="shared" si="150"/>
        <v>0.32336204947805613</v>
      </c>
      <c r="Q4830" s="2">
        <f t="shared" si="151"/>
        <v>-0.13584800137735931</v>
      </c>
      <c r="R4830" s="2" t="str">
        <f>IF(Global_Household_Financial_Dyna[[#This Row],[Vs country_Average]]&lt;-0.2, "Underperformer", IF(Global_Household_Financial_Dyna[[#This Row],[Vs country_Average]]&gt;0.2, "Outperformer", "Normal"))</f>
        <v>Normal</v>
      </c>
      <c r="S48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800.88</v>
      </c>
      <c r="T48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800.88</v>
      </c>
      <c r="U48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800.88</v>
      </c>
      <c r="V48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800.88</v>
      </c>
    </row>
    <row r="4831" spans="1:22" x14ac:dyDescent="0.3">
      <c r="A4831">
        <v>4845</v>
      </c>
      <c r="B4831" t="s">
        <v>18</v>
      </c>
      <c r="C4831" t="s">
        <v>20</v>
      </c>
      <c r="D4831">
        <v>5</v>
      </c>
      <c r="E4831">
        <v>3</v>
      </c>
      <c r="F4831">
        <v>4275.8900000000003</v>
      </c>
      <c r="G4831">
        <v>8986.7900000000009</v>
      </c>
      <c r="H4831">
        <v>2426.4299999999998</v>
      </c>
      <c r="I4831">
        <v>3407.34</v>
      </c>
      <c r="J4831">
        <v>3153.02</v>
      </c>
      <c r="K4831">
        <f>Global_Household_Financial_Dyna[[#This Row],[Total_Household_Income]]-Global_Household_Financial_Dyna[[#This Row],[Estimated_Taxes]]</f>
        <v>6560.3600000000006</v>
      </c>
      <c r="L4831" s="1">
        <f>Global_Household_Financial_Dyna[[#This Row],[Monthly_Savings]]/Global_Household_Financial_Dyna[[#This Row],[Net Income]]</f>
        <v>0.48061691736429096</v>
      </c>
      <c r="M4831" s="2">
        <f>Global_Household_Financial_Dyna[[#This Row],[Monthly_Expenses]]/Global_Household_Financial_Dyna[[#This Row],[Net Income]]</f>
        <v>0.51938308263570898</v>
      </c>
      <c r="N4831" t="str">
        <f>IF(Global_Household_Financial_Dyna[[#This Row],[Monthly_Savings]]&lt;0,"High Risk", IF(Global_Household_Financial_Dyna[[#This Row],[Savings Rate%]]&lt;0.1, "Medium", "Safe"))</f>
        <v>Safe</v>
      </c>
      <c r="O4831">
        <f>Global_Household_Financial_Dyna[[#This Row],[Total_Household_Income]]/Global_Household_Financial_Dyna[[#This Row],[Family_Size]]</f>
        <v>1797.3580000000002</v>
      </c>
      <c r="P4831" s="2">
        <f t="shared" si="150"/>
        <v>0.32336204947805613</v>
      </c>
      <c r="Q4831" s="2">
        <f t="shared" si="151"/>
        <v>0.15725486788623483</v>
      </c>
      <c r="R4831" s="2" t="str">
        <f>IF(Global_Household_Financial_Dyna[[#This Row],[Vs country_Average]]&lt;-0.2, "Underperformer", IF(Global_Household_Financial_Dyna[[#This Row],[Vs country_Average]]&gt;0.2, "Outperformer", "Normal"))</f>
        <v>Normal</v>
      </c>
      <c r="S48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3153.02</v>
      </c>
      <c r="T48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3153.02</v>
      </c>
      <c r="U48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3153.02</v>
      </c>
      <c r="V48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3153.02</v>
      </c>
    </row>
    <row r="4832" spans="1:22" x14ac:dyDescent="0.3">
      <c r="A4832">
        <v>4846</v>
      </c>
      <c r="B4832" t="s">
        <v>10</v>
      </c>
      <c r="C4832" t="s">
        <v>22</v>
      </c>
      <c r="D4832">
        <v>1</v>
      </c>
      <c r="E4832">
        <v>1</v>
      </c>
      <c r="F4832">
        <v>761.32</v>
      </c>
      <c r="G4832">
        <v>761.32</v>
      </c>
      <c r="H4832">
        <v>76.13</v>
      </c>
      <c r="I4832">
        <v>241.15</v>
      </c>
      <c r="J4832">
        <v>444.04</v>
      </c>
      <c r="K4832">
        <f>Global_Household_Financial_Dyna[[#This Row],[Total_Household_Income]]-Global_Household_Financial_Dyna[[#This Row],[Estimated_Taxes]]</f>
        <v>685.19</v>
      </c>
      <c r="L4832" s="1">
        <f>Global_Household_Financial_Dyna[[#This Row],[Monthly_Savings]]/Global_Household_Financial_Dyna[[#This Row],[Net Income]]</f>
        <v>0.64805382448663873</v>
      </c>
      <c r="M4832" s="2">
        <f>Global_Household_Financial_Dyna[[#This Row],[Monthly_Expenses]]/Global_Household_Financial_Dyna[[#This Row],[Net Income]]</f>
        <v>0.35194617551336121</v>
      </c>
      <c r="N4832" t="str">
        <f>IF(Global_Household_Financial_Dyna[[#This Row],[Monthly_Savings]]&lt;0,"High Risk", IF(Global_Household_Financial_Dyna[[#This Row],[Savings Rate%]]&lt;0.1, "Medium", "Safe"))</f>
        <v>Safe</v>
      </c>
      <c r="O4832">
        <f>Global_Household_Financial_Dyna[[#This Row],[Total_Household_Income]]/Global_Household_Financial_Dyna[[#This Row],[Family_Size]]</f>
        <v>761.32</v>
      </c>
      <c r="P4832" s="2">
        <f t="shared" si="150"/>
        <v>0.42077341556833553</v>
      </c>
      <c r="Q4832" s="2">
        <f t="shared" si="151"/>
        <v>0.2272804089183032</v>
      </c>
      <c r="R4832" s="2" t="str">
        <f>IF(Global_Household_Financial_Dyna[[#This Row],[Vs country_Average]]&lt;-0.2, "Underperformer", IF(Global_Household_Financial_Dyna[[#This Row],[Vs country_Average]]&gt;0.2, "Outperformer", "Normal"))</f>
        <v>Outperformer</v>
      </c>
      <c r="S48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444.04</v>
      </c>
      <c r="T48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444.04</v>
      </c>
      <c r="U48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444.04</v>
      </c>
      <c r="V48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444.04</v>
      </c>
    </row>
    <row r="4833" spans="1:22" x14ac:dyDescent="0.3">
      <c r="A4833">
        <v>4847</v>
      </c>
      <c r="B4833" t="s">
        <v>12</v>
      </c>
      <c r="C4833" t="s">
        <v>13</v>
      </c>
      <c r="D4833">
        <v>5</v>
      </c>
      <c r="E4833">
        <v>1</v>
      </c>
      <c r="F4833">
        <v>5234.3999999999996</v>
      </c>
      <c r="G4833">
        <v>5234.3999999999996</v>
      </c>
      <c r="H4833">
        <v>1308.5999999999999</v>
      </c>
      <c r="I4833">
        <v>3316.97</v>
      </c>
      <c r="J4833">
        <v>608.83000000000004</v>
      </c>
      <c r="K4833">
        <f>Global_Household_Financial_Dyna[[#This Row],[Total_Household_Income]]-Global_Household_Financial_Dyna[[#This Row],[Estimated_Taxes]]</f>
        <v>3925.7999999999997</v>
      </c>
      <c r="L4833" s="1">
        <f>Global_Household_Financial_Dyna[[#This Row],[Monthly_Savings]]/Global_Household_Financial_Dyna[[#This Row],[Net Income]]</f>
        <v>0.15508431402516687</v>
      </c>
      <c r="M4833" s="2">
        <f>Global_Household_Financial_Dyna[[#This Row],[Monthly_Expenses]]/Global_Household_Financial_Dyna[[#This Row],[Net Income]]</f>
        <v>0.84491568597483313</v>
      </c>
      <c r="N4833" t="str">
        <f>IF(Global_Household_Financial_Dyna[[#This Row],[Monthly_Savings]]&lt;0,"High Risk", IF(Global_Household_Financial_Dyna[[#This Row],[Savings Rate%]]&lt;0.1, "Medium", "Safe"))</f>
        <v>Safe</v>
      </c>
      <c r="O4833">
        <f>Global_Household_Financial_Dyna[[#This Row],[Total_Household_Income]]/Global_Household_Financial_Dyna[[#This Row],[Family_Size]]</f>
        <v>1046.8799999999999</v>
      </c>
      <c r="P4833" s="2">
        <f t="shared" si="150"/>
        <v>0.30718716818024266</v>
      </c>
      <c r="Q4833" s="2">
        <f t="shared" si="151"/>
        <v>-0.1521028541550758</v>
      </c>
      <c r="R4833" s="2" t="str">
        <f>IF(Global_Household_Financial_Dyna[[#This Row],[Vs country_Average]]&lt;-0.2, "Underperformer", IF(Global_Household_Financial_Dyna[[#This Row],[Vs country_Average]]&gt;0.2, "Outperformer", "Normal"))</f>
        <v>Normal</v>
      </c>
      <c r="S48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608.83000000000004</v>
      </c>
      <c r="T48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608.83000000000004</v>
      </c>
      <c r="U48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608.83000000000004</v>
      </c>
      <c r="V48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608.83000000000004</v>
      </c>
    </row>
    <row r="4834" spans="1:22" x14ac:dyDescent="0.3">
      <c r="A4834">
        <v>4848</v>
      </c>
      <c r="B4834" t="s">
        <v>18</v>
      </c>
      <c r="C4834" t="s">
        <v>20</v>
      </c>
      <c r="D4834">
        <v>1</v>
      </c>
      <c r="E4834">
        <v>1</v>
      </c>
      <c r="F4834">
        <v>1104.02</v>
      </c>
      <c r="G4834">
        <v>1104.02</v>
      </c>
      <c r="H4834">
        <v>242.88</v>
      </c>
      <c r="I4834">
        <v>1047.72</v>
      </c>
      <c r="J4834">
        <v>-186.58</v>
      </c>
      <c r="K4834">
        <f>Global_Household_Financial_Dyna[[#This Row],[Total_Household_Income]]-Global_Household_Financial_Dyna[[#This Row],[Estimated_Taxes]]</f>
        <v>861.14</v>
      </c>
      <c r="L4834" s="1">
        <f>Global_Household_Financial_Dyna[[#This Row],[Monthly_Savings]]/Global_Household_Financial_Dyna[[#This Row],[Net Income]]</f>
        <v>-0.21666627958287854</v>
      </c>
      <c r="M4834" s="2">
        <f>Global_Household_Financial_Dyna[[#This Row],[Monthly_Expenses]]/Global_Household_Financial_Dyna[[#This Row],[Net Income]]</f>
        <v>1.2166662795828787</v>
      </c>
      <c r="N4834" t="str">
        <f>IF(Global_Household_Financial_Dyna[[#This Row],[Monthly_Savings]]&lt;0,"High Risk", IF(Global_Household_Financial_Dyna[[#This Row],[Savings Rate%]]&lt;0.1, "Medium", "Safe"))</f>
        <v>High Risk</v>
      </c>
      <c r="O4834">
        <f>Global_Household_Financial_Dyna[[#This Row],[Total_Household_Income]]/Global_Household_Financial_Dyna[[#This Row],[Family_Size]]</f>
        <v>1104.02</v>
      </c>
      <c r="P4834" s="2">
        <f t="shared" si="150"/>
        <v>0.32336204947805613</v>
      </c>
      <c r="Q4834" s="2">
        <f t="shared" si="151"/>
        <v>-0.54002832906093468</v>
      </c>
      <c r="R4834" s="2" t="str">
        <f>IF(Global_Household_Financial_Dyna[[#This Row],[Vs country_Average]]&lt;-0.2, "Underperformer", IF(Global_Household_Financial_Dyna[[#This Row],[Vs country_Average]]&gt;0.2, "Outperformer", "Normal"))</f>
        <v>Underperformer</v>
      </c>
      <c r="S48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-134.19400000000002</v>
      </c>
      <c r="T48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-81.808000000000007</v>
      </c>
      <c r="U48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-29.421999999999997</v>
      </c>
      <c r="V48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22.963999999999999</v>
      </c>
    </row>
    <row r="4835" spans="1:22" x14ac:dyDescent="0.3">
      <c r="A4835">
        <v>4849</v>
      </c>
      <c r="B4835" t="s">
        <v>14</v>
      </c>
      <c r="C4835" t="s">
        <v>15</v>
      </c>
      <c r="D4835">
        <v>1</v>
      </c>
      <c r="E4835">
        <v>1</v>
      </c>
      <c r="F4835">
        <v>1428.75</v>
      </c>
      <c r="G4835">
        <v>1428.75</v>
      </c>
      <c r="H4835">
        <v>214.31</v>
      </c>
      <c r="I4835">
        <v>741.12</v>
      </c>
      <c r="J4835">
        <v>473.32</v>
      </c>
      <c r="K4835">
        <f>Global_Household_Financial_Dyna[[#This Row],[Total_Household_Income]]-Global_Household_Financial_Dyna[[#This Row],[Estimated_Taxes]]</f>
        <v>1214.44</v>
      </c>
      <c r="L4835" s="1">
        <f>Global_Household_Financial_Dyna[[#This Row],[Monthly_Savings]]/Global_Household_Financial_Dyna[[#This Row],[Net Income]]</f>
        <v>0.38974342083594082</v>
      </c>
      <c r="M4835" s="2">
        <f>Global_Household_Financial_Dyna[[#This Row],[Monthly_Expenses]]/Global_Household_Financial_Dyna[[#This Row],[Net Income]]</f>
        <v>0.61025657916405918</v>
      </c>
      <c r="N4835" t="str">
        <f>IF(Global_Household_Financial_Dyna[[#This Row],[Monthly_Savings]]&lt;0,"High Risk", IF(Global_Household_Financial_Dyna[[#This Row],[Savings Rate%]]&lt;0.1, "Medium", "Safe"))</f>
        <v>Safe</v>
      </c>
      <c r="O4835">
        <f>Global_Household_Financial_Dyna[[#This Row],[Total_Household_Income]]/Global_Household_Financial_Dyna[[#This Row],[Family_Size]]</f>
        <v>1428.75</v>
      </c>
      <c r="P4835" s="2">
        <f t="shared" si="150"/>
        <v>0.39788995363055785</v>
      </c>
      <c r="Q4835" s="2">
        <f t="shared" si="151"/>
        <v>-8.146532794617023E-3</v>
      </c>
      <c r="R4835" s="2" t="str">
        <f>IF(Global_Household_Financial_Dyna[[#This Row],[Vs country_Average]]&lt;-0.2, "Underperformer", IF(Global_Household_Financial_Dyna[[#This Row],[Vs country_Average]]&gt;0.2, "Outperformer", "Normal"))</f>
        <v>Normal</v>
      </c>
      <c r="S48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473.32</v>
      </c>
      <c r="T48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473.32</v>
      </c>
      <c r="U48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473.32</v>
      </c>
      <c r="V48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473.32</v>
      </c>
    </row>
    <row r="4836" spans="1:22" x14ac:dyDescent="0.3">
      <c r="A4836">
        <v>4850</v>
      </c>
      <c r="B4836" t="s">
        <v>18</v>
      </c>
      <c r="C4836" t="s">
        <v>20</v>
      </c>
      <c r="D4836">
        <v>8</v>
      </c>
      <c r="E4836">
        <v>3</v>
      </c>
      <c r="F4836">
        <v>3221.56</v>
      </c>
      <c r="G4836">
        <v>6962.22</v>
      </c>
      <c r="H4836">
        <v>1531.69</v>
      </c>
      <c r="I4836">
        <v>4848.7700000000004</v>
      </c>
      <c r="J4836">
        <v>581.76</v>
      </c>
      <c r="K4836">
        <f>Global_Household_Financial_Dyna[[#This Row],[Total_Household_Income]]-Global_Household_Financial_Dyna[[#This Row],[Estimated_Taxes]]</f>
        <v>5430.5300000000007</v>
      </c>
      <c r="L4836" s="1">
        <f>Global_Household_Financial_Dyna[[#This Row],[Monthly_Savings]]/Global_Household_Financial_Dyna[[#This Row],[Net Income]]</f>
        <v>0.10712766525550911</v>
      </c>
      <c r="M4836" s="2">
        <f>Global_Household_Financial_Dyna[[#This Row],[Monthly_Expenses]]/Global_Household_Financial_Dyna[[#This Row],[Net Income]]</f>
        <v>0.89287233474449079</v>
      </c>
      <c r="N4836" t="str">
        <f>IF(Global_Household_Financial_Dyna[[#This Row],[Monthly_Savings]]&lt;0,"High Risk", IF(Global_Household_Financial_Dyna[[#This Row],[Savings Rate%]]&lt;0.1, "Medium", "Safe"))</f>
        <v>Safe</v>
      </c>
      <c r="O4836">
        <f>Global_Household_Financial_Dyna[[#This Row],[Total_Household_Income]]/Global_Household_Financial_Dyna[[#This Row],[Family_Size]]</f>
        <v>870.27750000000003</v>
      </c>
      <c r="P4836" s="2">
        <f t="shared" si="150"/>
        <v>0.32336204947805613</v>
      </c>
      <c r="Q4836" s="2">
        <f t="shared" si="151"/>
        <v>-0.21623438422254704</v>
      </c>
      <c r="R4836" s="2" t="str">
        <f>IF(Global_Household_Financial_Dyna[[#This Row],[Vs country_Average]]&lt;-0.2, "Underperformer", IF(Global_Household_Financial_Dyna[[#This Row],[Vs country_Average]]&gt;0.2, "Outperformer", "Normal"))</f>
        <v>Underperformer</v>
      </c>
      <c r="S48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581.76</v>
      </c>
      <c r="T48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581.76</v>
      </c>
      <c r="U48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581.76</v>
      </c>
      <c r="V48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581.76</v>
      </c>
    </row>
    <row r="4837" spans="1:22" x14ac:dyDescent="0.3">
      <c r="A4837">
        <v>4851</v>
      </c>
      <c r="B4837" t="s">
        <v>12</v>
      </c>
      <c r="C4837" t="s">
        <v>13</v>
      </c>
      <c r="D4837">
        <v>7</v>
      </c>
      <c r="E4837">
        <v>3</v>
      </c>
      <c r="F4837">
        <v>4923.46</v>
      </c>
      <c r="G4837">
        <v>12323.28</v>
      </c>
      <c r="H4837">
        <v>3696.98</v>
      </c>
      <c r="I4837">
        <v>4562.1499999999996</v>
      </c>
      <c r="J4837">
        <v>4064.15</v>
      </c>
      <c r="K4837">
        <f>Global_Household_Financial_Dyna[[#This Row],[Total_Household_Income]]-Global_Household_Financial_Dyna[[#This Row],[Estimated_Taxes]]</f>
        <v>8626.3000000000011</v>
      </c>
      <c r="L4837" s="1">
        <f>Global_Household_Financial_Dyna[[#This Row],[Monthly_Savings]]/Global_Household_Financial_Dyna[[#This Row],[Net Income]]</f>
        <v>0.47113478548160853</v>
      </c>
      <c r="M4837" s="2">
        <f>Global_Household_Financial_Dyna[[#This Row],[Monthly_Expenses]]/Global_Household_Financial_Dyna[[#This Row],[Net Income]]</f>
        <v>0.5288652145183913</v>
      </c>
      <c r="N4837" t="str">
        <f>IF(Global_Household_Financial_Dyna[[#This Row],[Monthly_Savings]]&lt;0,"High Risk", IF(Global_Household_Financial_Dyna[[#This Row],[Savings Rate%]]&lt;0.1, "Medium", "Safe"))</f>
        <v>Safe</v>
      </c>
      <c r="O4837">
        <f>Global_Household_Financial_Dyna[[#This Row],[Total_Household_Income]]/Global_Household_Financial_Dyna[[#This Row],[Family_Size]]</f>
        <v>1760.4685714285715</v>
      </c>
      <c r="P4837" s="2">
        <f t="shared" si="150"/>
        <v>0.30718716818024266</v>
      </c>
      <c r="Q4837" s="2">
        <f t="shared" si="151"/>
        <v>0.16394761730136587</v>
      </c>
      <c r="R4837" s="2" t="str">
        <f>IF(Global_Household_Financial_Dyna[[#This Row],[Vs country_Average]]&lt;-0.2, "Underperformer", IF(Global_Household_Financial_Dyna[[#This Row],[Vs country_Average]]&gt;0.2, "Outperformer", "Normal"))</f>
        <v>Normal</v>
      </c>
      <c r="S48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4064.15</v>
      </c>
      <c r="T48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4064.15</v>
      </c>
      <c r="U48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4064.15</v>
      </c>
      <c r="V48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4064.15</v>
      </c>
    </row>
    <row r="4838" spans="1:22" x14ac:dyDescent="0.3">
      <c r="A4838">
        <v>4852</v>
      </c>
      <c r="B4838" t="s">
        <v>10</v>
      </c>
      <c r="C4838" t="s">
        <v>11</v>
      </c>
      <c r="D4838">
        <v>4</v>
      </c>
      <c r="E4838">
        <v>3</v>
      </c>
      <c r="F4838">
        <v>698.93</v>
      </c>
      <c r="G4838">
        <v>1453.92</v>
      </c>
      <c r="H4838">
        <v>145.38999999999999</v>
      </c>
      <c r="I4838">
        <v>450.84</v>
      </c>
      <c r="J4838">
        <v>857.69</v>
      </c>
      <c r="K4838">
        <f>Global_Household_Financial_Dyna[[#This Row],[Total_Household_Income]]-Global_Household_Financial_Dyna[[#This Row],[Estimated_Taxes]]</f>
        <v>1308.5300000000002</v>
      </c>
      <c r="L4838" s="1">
        <f>Global_Household_Financial_Dyna[[#This Row],[Monthly_Savings]]/Global_Household_Financial_Dyna[[#This Row],[Net Income]]</f>
        <v>0.65546070781716881</v>
      </c>
      <c r="M4838" s="2">
        <f>Global_Household_Financial_Dyna[[#This Row],[Monthly_Expenses]]/Global_Household_Financial_Dyna[[#This Row],[Net Income]]</f>
        <v>0.34453929218283103</v>
      </c>
      <c r="N4838" t="str">
        <f>IF(Global_Household_Financial_Dyna[[#This Row],[Monthly_Savings]]&lt;0,"High Risk", IF(Global_Household_Financial_Dyna[[#This Row],[Savings Rate%]]&lt;0.1, "Medium", "Safe"))</f>
        <v>Safe</v>
      </c>
      <c r="O4838">
        <f>Global_Household_Financial_Dyna[[#This Row],[Total_Household_Income]]/Global_Household_Financial_Dyna[[#This Row],[Family_Size]]</f>
        <v>363.48</v>
      </c>
      <c r="P4838" s="2">
        <f t="shared" si="150"/>
        <v>0.42077341556833553</v>
      </c>
      <c r="Q4838" s="2">
        <f t="shared" si="151"/>
        <v>0.23468729224883328</v>
      </c>
      <c r="R4838" s="2" t="str">
        <f>IF(Global_Household_Financial_Dyna[[#This Row],[Vs country_Average]]&lt;-0.2, "Underperformer", IF(Global_Household_Financial_Dyna[[#This Row],[Vs country_Average]]&gt;0.2, "Outperformer", "Normal"))</f>
        <v>Outperformer</v>
      </c>
      <c r="S48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857.69</v>
      </c>
      <c r="T48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857.69</v>
      </c>
      <c r="U48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857.69</v>
      </c>
      <c r="V48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857.69</v>
      </c>
    </row>
    <row r="4839" spans="1:22" x14ac:dyDescent="0.3">
      <c r="A4839">
        <v>4853</v>
      </c>
      <c r="B4839" t="s">
        <v>14</v>
      </c>
      <c r="C4839" t="s">
        <v>15</v>
      </c>
      <c r="D4839">
        <v>4</v>
      </c>
      <c r="E4839">
        <v>3</v>
      </c>
      <c r="F4839">
        <v>1732.46</v>
      </c>
      <c r="G4839">
        <v>4151.78</v>
      </c>
      <c r="H4839">
        <v>622.77</v>
      </c>
      <c r="I4839">
        <v>956.96</v>
      </c>
      <c r="J4839">
        <v>2572.0500000000002</v>
      </c>
      <c r="K4839">
        <f>Global_Household_Financial_Dyna[[#This Row],[Total_Household_Income]]-Global_Household_Financial_Dyna[[#This Row],[Estimated_Taxes]]</f>
        <v>3529.0099999999998</v>
      </c>
      <c r="L4839" s="1">
        <f>Global_Household_Financial_Dyna[[#This Row],[Monthly_Savings]]/Global_Household_Financial_Dyna[[#This Row],[Net Income]]</f>
        <v>0.7288304652012888</v>
      </c>
      <c r="M4839" s="2">
        <f>Global_Household_Financial_Dyna[[#This Row],[Monthly_Expenses]]/Global_Household_Financial_Dyna[[#This Row],[Net Income]]</f>
        <v>0.27116953479871131</v>
      </c>
      <c r="N4839" t="str">
        <f>IF(Global_Household_Financial_Dyna[[#This Row],[Monthly_Savings]]&lt;0,"High Risk", IF(Global_Household_Financial_Dyna[[#This Row],[Savings Rate%]]&lt;0.1, "Medium", "Safe"))</f>
        <v>Safe</v>
      </c>
      <c r="O4839">
        <f>Global_Household_Financial_Dyna[[#This Row],[Total_Household_Income]]/Global_Household_Financial_Dyna[[#This Row],[Family_Size]]</f>
        <v>1037.9449999999999</v>
      </c>
      <c r="P4839" s="2">
        <f t="shared" si="150"/>
        <v>0.39788995363055785</v>
      </c>
      <c r="Q4839" s="2">
        <f t="shared" si="151"/>
        <v>0.33094051157073096</v>
      </c>
      <c r="R4839" s="2" t="str">
        <f>IF(Global_Household_Financial_Dyna[[#This Row],[Vs country_Average]]&lt;-0.2, "Underperformer", IF(Global_Household_Financial_Dyna[[#This Row],[Vs country_Average]]&gt;0.2, "Outperformer", "Normal"))</f>
        <v>Outperformer</v>
      </c>
      <c r="S48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2572.0500000000002</v>
      </c>
      <c r="T48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2572.0500000000002</v>
      </c>
      <c r="U48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2572.0500000000002</v>
      </c>
      <c r="V48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2572.0500000000002</v>
      </c>
    </row>
    <row r="4840" spans="1:22" x14ac:dyDescent="0.3">
      <c r="A4840">
        <v>4854</v>
      </c>
      <c r="B4840" t="s">
        <v>10</v>
      </c>
      <c r="C4840" t="s">
        <v>11</v>
      </c>
      <c r="D4840">
        <v>7</v>
      </c>
      <c r="E4840">
        <v>3</v>
      </c>
      <c r="F4840">
        <v>1074.49</v>
      </c>
      <c r="G4840">
        <v>2281.9899999999998</v>
      </c>
      <c r="H4840">
        <v>228.2</v>
      </c>
      <c r="I4840">
        <v>723.2</v>
      </c>
      <c r="J4840">
        <v>1330.58</v>
      </c>
      <c r="K4840">
        <f>Global_Household_Financial_Dyna[[#This Row],[Total_Household_Income]]-Global_Household_Financial_Dyna[[#This Row],[Estimated_Taxes]]</f>
        <v>2053.79</v>
      </c>
      <c r="L4840" s="1">
        <f>Global_Household_Financial_Dyna[[#This Row],[Monthly_Savings]]/Global_Household_Financial_Dyna[[#This Row],[Net Income]]</f>
        <v>0.64786565325568823</v>
      </c>
      <c r="M4840" s="2">
        <f>Global_Household_Financial_Dyna[[#This Row],[Monthly_Expenses]]/Global_Household_Financial_Dyna[[#This Row],[Net Income]]</f>
        <v>0.35212947769733033</v>
      </c>
      <c r="N4840" t="str">
        <f>IF(Global_Household_Financial_Dyna[[#This Row],[Monthly_Savings]]&lt;0,"High Risk", IF(Global_Household_Financial_Dyna[[#This Row],[Savings Rate%]]&lt;0.1, "Medium", "Safe"))</f>
        <v>Safe</v>
      </c>
      <c r="O4840">
        <f>Global_Household_Financial_Dyna[[#This Row],[Total_Household_Income]]/Global_Household_Financial_Dyna[[#This Row],[Family_Size]]</f>
        <v>325.99857142857138</v>
      </c>
      <c r="P4840" s="2">
        <f t="shared" si="150"/>
        <v>0.42077341556833553</v>
      </c>
      <c r="Q4840" s="2">
        <f t="shared" si="151"/>
        <v>0.2270922376873527</v>
      </c>
      <c r="R4840" s="2" t="str">
        <f>IF(Global_Household_Financial_Dyna[[#This Row],[Vs country_Average]]&lt;-0.2, "Underperformer", IF(Global_Household_Financial_Dyna[[#This Row],[Vs country_Average]]&gt;0.2, "Outperformer", "Normal"))</f>
        <v>Outperformer</v>
      </c>
      <c r="S48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1330.58</v>
      </c>
      <c r="T48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1330.58</v>
      </c>
      <c r="U48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1330.58</v>
      </c>
      <c r="V48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1330.58</v>
      </c>
    </row>
    <row r="4841" spans="1:22" x14ac:dyDescent="0.3">
      <c r="A4841">
        <v>4855</v>
      </c>
      <c r="B4841" t="s">
        <v>16</v>
      </c>
      <c r="C4841" t="s">
        <v>21</v>
      </c>
      <c r="D4841">
        <v>4</v>
      </c>
      <c r="E4841">
        <v>1</v>
      </c>
      <c r="F4841">
        <v>318.81</v>
      </c>
      <c r="G4841">
        <v>318.81</v>
      </c>
      <c r="H4841">
        <v>111.58</v>
      </c>
      <c r="I4841">
        <v>302.55</v>
      </c>
      <c r="J4841">
        <v>-95.33</v>
      </c>
      <c r="K4841">
        <f>Global_Household_Financial_Dyna[[#This Row],[Total_Household_Income]]-Global_Household_Financial_Dyna[[#This Row],[Estimated_Taxes]]</f>
        <v>207.23000000000002</v>
      </c>
      <c r="L4841" s="1">
        <f>Global_Household_Financial_Dyna[[#This Row],[Monthly_Savings]]/Global_Household_Financial_Dyna[[#This Row],[Net Income]]</f>
        <v>-0.46002026733581042</v>
      </c>
      <c r="M4841" s="2">
        <f>Global_Household_Financial_Dyna[[#This Row],[Monthly_Expenses]]/Global_Household_Financial_Dyna[[#This Row],[Net Income]]</f>
        <v>1.4599720117743569</v>
      </c>
      <c r="N4841" t="str">
        <f>IF(Global_Household_Financial_Dyna[[#This Row],[Monthly_Savings]]&lt;0,"High Risk", IF(Global_Household_Financial_Dyna[[#This Row],[Savings Rate%]]&lt;0.1, "Medium", "Safe"))</f>
        <v>High Risk</v>
      </c>
      <c r="O4841">
        <f>Global_Household_Financial_Dyna[[#This Row],[Total_Household_Income]]/Global_Household_Financial_Dyna[[#This Row],[Family_Size]]</f>
        <v>79.702500000000001</v>
      </c>
      <c r="P4841" s="2">
        <f t="shared" si="150"/>
        <v>0.15879799892000862</v>
      </c>
      <c r="Q4841" s="2">
        <f t="shared" si="151"/>
        <v>-0.61881826625581904</v>
      </c>
      <c r="R4841" s="2" t="str">
        <f>IF(Global_Household_Financial_Dyna[[#This Row],[Vs country_Average]]&lt;-0.2, "Underperformer", IF(Global_Household_Financial_Dyna[[#This Row],[Vs country_Average]]&gt;0.2, "Outperformer", "Normal"))</f>
        <v>Underperformer</v>
      </c>
      <c r="S48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-80.202500000000001</v>
      </c>
      <c r="T48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-65.074999999999989</v>
      </c>
      <c r="U48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-49.947499999999998</v>
      </c>
      <c r="V48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-34.819999999999993</v>
      </c>
    </row>
    <row r="4842" spans="1:22" x14ac:dyDescent="0.3">
      <c r="A4842">
        <v>4856</v>
      </c>
      <c r="B4842" t="s">
        <v>18</v>
      </c>
      <c r="C4842" t="s">
        <v>20</v>
      </c>
      <c r="D4842">
        <v>2</v>
      </c>
      <c r="E4842">
        <v>2</v>
      </c>
      <c r="F4842">
        <v>2402.25</v>
      </c>
      <c r="G4842">
        <v>3848.13</v>
      </c>
      <c r="H4842">
        <v>846.59</v>
      </c>
      <c r="I4842">
        <v>2229.86</v>
      </c>
      <c r="J4842">
        <v>771.68</v>
      </c>
      <c r="K4842">
        <f>Global_Household_Financial_Dyna[[#This Row],[Total_Household_Income]]-Global_Household_Financial_Dyna[[#This Row],[Estimated_Taxes]]</f>
        <v>3001.54</v>
      </c>
      <c r="L4842" s="1">
        <f>Global_Household_Financial_Dyna[[#This Row],[Monthly_Savings]]/Global_Household_Financial_Dyna[[#This Row],[Net Income]]</f>
        <v>0.25709469139175223</v>
      </c>
      <c r="M4842" s="2">
        <f>Global_Household_Financial_Dyna[[#This Row],[Monthly_Expenses]]/Global_Household_Financial_Dyna[[#This Row],[Net Income]]</f>
        <v>0.74290530860824777</v>
      </c>
      <c r="N4842" t="str">
        <f>IF(Global_Household_Financial_Dyna[[#This Row],[Monthly_Savings]]&lt;0,"High Risk", IF(Global_Household_Financial_Dyna[[#This Row],[Savings Rate%]]&lt;0.1, "Medium", "Safe"))</f>
        <v>Safe</v>
      </c>
      <c r="O4842">
        <f>Global_Household_Financial_Dyna[[#This Row],[Total_Household_Income]]/Global_Household_Financial_Dyna[[#This Row],[Family_Size]]</f>
        <v>1924.0650000000001</v>
      </c>
      <c r="P4842" s="2">
        <f t="shared" si="150"/>
        <v>0.32336204947805613</v>
      </c>
      <c r="Q4842" s="2">
        <f t="shared" si="151"/>
        <v>-6.6267358086303907E-2</v>
      </c>
      <c r="R4842" s="2" t="str">
        <f>IF(Global_Household_Financial_Dyna[[#This Row],[Vs country_Average]]&lt;-0.2, "Underperformer", IF(Global_Household_Financial_Dyna[[#This Row],[Vs country_Average]]&gt;0.2, "Outperformer", "Normal"))</f>
        <v>Normal</v>
      </c>
      <c r="S48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771.68</v>
      </c>
      <c r="T48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771.68</v>
      </c>
      <c r="U48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771.68</v>
      </c>
      <c r="V48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771.68</v>
      </c>
    </row>
    <row r="4843" spans="1:22" x14ac:dyDescent="0.3">
      <c r="A4843">
        <v>4857</v>
      </c>
      <c r="B4843" t="s">
        <v>18</v>
      </c>
      <c r="C4843" t="s">
        <v>19</v>
      </c>
      <c r="D4843">
        <v>4</v>
      </c>
      <c r="E4843">
        <v>3</v>
      </c>
      <c r="F4843">
        <v>4596.38</v>
      </c>
      <c r="G4843">
        <v>11157.63</v>
      </c>
      <c r="H4843">
        <v>3012.56</v>
      </c>
      <c r="I4843">
        <v>2798.73</v>
      </c>
      <c r="J4843">
        <v>5346.34</v>
      </c>
      <c r="K4843">
        <f>Global_Household_Financial_Dyna[[#This Row],[Total_Household_Income]]-Global_Household_Financial_Dyna[[#This Row],[Estimated_Taxes]]</f>
        <v>8145.07</v>
      </c>
      <c r="L4843" s="1">
        <f>Global_Household_Financial_Dyna[[#This Row],[Monthly_Savings]]/Global_Household_Financial_Dyna[[#This Row],[Net Income]]</f>
        <v>0.65638969339735576</v>
      </c>
      <c r="M4843" s="2">
        <f>Global_Household_Financial_Dyna[[#This Row],[Monthly_Expenses]]/Global_Household_Financial_Dyna[[#This Row],[Net Income]]</f>
        <v>0.3436103066026443</v>
      </c>
      <c r="N4843" t="str">
        <f>IF(Global_Household_Financial_Dyna[[#This Row],[Monthly_Savings]]&lt;0,"High Risk", IF(Global_Household_Financial_Dyna[[#This Row],[Savings Rate%]]&lt;0.1, "Medium", "Safe"))</f>
        <v>Safe</v>
      </c>
      <c r="O4843">
        <f>Global_Household_Financial_Dyna[[#This Row],[Total_Household_Income]]/Global_Household_Financial_Dyna[[#This Row],[Family_Size]]</f>
        <v>2789.4074999999998</v>
      </c>
      <c r="P4843" s="2">
        <f t="shared" si="150"/>
        <v>0.32336204947805613</v>
      </c>
      <c r="Q4843" s="2">
        <f t="shared" si="151"/>
        <v>0.33302764391929962</v>
      </c>
      <c r="R4843" s="2" t="str">
        <f>IF(Global_Household_Financial_Dyna[[#This Row],[Vs country_Average]]&lt;-0.2, "Underperformer", IF(Global_Household_Financial_Dyna[[#This Row],[Vs country_Average]]&gt;0.2, "Outperformer", "Normal"))</f>
        <v>Outperformer</v>
      </c>
      <c r="S48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5346.34</v>
      </c>
      <c r="T48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5346.34</v>
      </c>
      <c r="U48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5346.34</v>
      </c>
      <c r="V48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5346.34</v>
      </c>
    </row>
    <row r="4844" spans="1:22" x14ac:dyDescent="0.3">
      <c r="A4844">
        <v>4858</v>
      </c>
      <c r="B4844" t="s">
        <v>12</v>
      </c>
      <c r="C4844" t="s">
        <v>13</v>
      </c>
      <c r="D4844">
        <v>1</v>
      </c>
      <c r="E4844">
        <v>1</v>
      </c>
      <c r="F4844">
        <v>4579.1400000000003</v>
      </c>
      <c r="G4844">
        <v>4579.1400000000003</v>
      </c>
      <c r="H4844">
        <v>1144.79</v>
      </c>
      <c r="I4844">
        <v>1287.19</v>
      </c>
      <c r="J4844">
        <v>2147.17</v>
      </c>
      <c r="K4844">
        <f>Global_Household_Financial_Dyna[[#This Row],[Total_Household_Income]]-Global_Household_Financial_Dyna[[#This Row],[Estimated_Taxes]]</f>
        <v>3434.3500000000004</v>
      </c>
      <c r="L4844" s="1">
        <f>Global_Household_Financial_Dyna[[#This Row],[Monthly_Savings]]/Global_Household_Financial_Dyna[[#This Row],[Net Income]]</f>
        <v>0.62520418710964221</v>
      </c>
      <c r="M4844" s="2">
        <f>Global_Household_Financial_Dyna[[#This Row],[Monthly_Expenses]]/Global_Household_Financial_Dyna[[#This Row],[Net Income]]</f>
        <v>0.37479872464949698</v>
      </c>
      <c r="N4844" t="str">
        <f>IF(Global_Household_Financial_Dyna[[#This Row],[Monthly_Savings]]&lt;0,"High Risk", IF(Global_Household_Financial_Dyna[[#This Row],[Savings Rate%]]&lt;0.1, "Medium", "Safe"))</f>
        <v>Safe</v>
      </c>
      <c r="O4844">
        <f>Global_Household_Financial_Dyna[[#This Row],[Total_Household_Income]]/Global_Household_Financial_Dyna[[#This Row],[Family_Size]]</f>
        <v>4579.1400000000003</v>
      </c>
      <c r="P4844" s="2">
        <f t="shared" si="150"/>
        <v>0.30718716818024266</v>
      </c>
      <c r="Q4844" s="2">
        <f t="shared" si="151"/>
        <v>0.31801701892939954</v>
      </c>
      <c r="R4844" s="2" t="str">
        <f>IF(Global_Household_Financial_Dyna[[#This Row],[Vs country_Average]]&lt;-0.2, "Underperformer", IF(Global_Household_Financial_Dyna[[#This Row],[Vs country_Average]]&gt;0.2, "Outperformer", "Normal"))</f>
        <v>Outperformer</v>
      </c>
      <c r="S48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2147.17</v>
      </c>
      <c r="T48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2147.17</v>
      </c>
      <c r="U48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2147.17</v>
      </c>
      <c r="V48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2147.17</v>
      </c>
    </row>
    <row r="4845" spans="1:22" x14ac:dyDescent="0.3">
      <c r="A4845">
        <v>4859</v>
      </c>
      <c r="B4845" t="s">
        <v>12</v>
      </c>
      <c r="C4845" t="s">
        <v>13</v>
      </c>
      <c r="D4845">
        <v>6</v>
      </c>
      <c r="E4845">
        <v>3</v>
      </c>
      <c r="F4845">
        <v>4755.3900000000003</v>
      </c>
      <c r="G4845">
        <v>10589.82</v>
      </c>
      <c r="H4845">
        <v>3176.95</v>
      </c>
      <c r="I4845">
        <v>3797.09</v>
      </c>
      <c r="J4845">
        <v>3615.79</v>
      </c>
      <c r="K4845">
        <f>Global_Household_Financial_Dyna[[#This Row],[Total_Household_Income]]-Global_Household_Financial_Dyna[[#This Row],[Estimated_Taxes]]</f>
        <v>7412.87</v>
      </c>
      <c r="L4845" s="1">
        <f>Global_Household_Financial_Dyna[[#This Row],[Monthly_Savings]]/Global_Household_Financial_Dyna[[#This Row],[Net Income]]</f>
        <v>0.4877719425809437</v>
      </c>
      <c r="M4845" s="2">
        <f>Global_Household_Financial_Dyna[[#This Row],[Monthly_Expenses]]/Global_Household_Financial_Dyna[[#This Row],[Net Income]]</f>
        <v>0.51222940642423243</v>
      </c>
      <c r="N4845" t="str">
        <f>IF(Global_Household_Financial_Dyna[[#This Row],[Monthly_Savings]]&lt;0,"High Risk", IF(Global_Household_Financial_Dyna[[#This Row],[Savings Rate%]]&lt;0.1, "Medium", "Safe"))</f>
        <v>Safe</v>
      </c>
      <c r="O4845">
        <f>Global_Household_Financial_Dyna[[#This Row],[Total_Household_Income]]/Global_Household_Financial_Dyna[[#This Row],[Family_Size]]</f>
        <v>1764.97</v>
      </c>
      <c r="P4845" s="2">
        <f t="shared" si="150"/>
        <v>0.30718716818024266</v>
      </c>
      <c r="Q4845" s="2">
        <f t="shared" si="151"/>
        <v>0.18058477440070103</v>
      </c>
      <c r="R4845" s="2" t="str">
        <f>IF(Global_Household_Financial_Dyna[[#This Row],[Vs country_Average]]&lt;-0.2, "Underperformer", IF(Global_Household_Financial_Dyna[[#This Row],[Vs country_Average]]&gt;0.2, "Outperformer", "Normal"))</f>
        <v>Normal</v>
      </c>
      <c r="S48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3615.79</v>
      </c>
      <c r="T48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3615.79</v>
      </c>
      <c r="U48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3615.79</v>
      </c>
      <c r="V48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3615.79</v>
      </c>
    </row>
    <row r="4846" spans="1:22" x14ac:dyDescent="0.3">
      <c r="A4846">
        <v>4860</v>
      </c>
      <c r="B4846" t="s">
        <v>12</v>
      </c>
      <c r="C4846" t="s">
        <v>13</v>
      </c>
      <c r="D4846">
        <v>6</v>
      </c>
      <c r="E4846">
        <v>3</v>
      </c>
      <c r="F4846">
        <v>4729.78</v>
      </c>
      <c r="G4846">
        <v>10504.1</v>
      </c>
      <c r="H4846">
        <v>3151.23</v>
      </c>
      <c r="I4846">
        <v>3204.36</v>
      </c>
      <c r="J4846">
        <v>4148.51</v>
      </c>
      <c r="K4846">
        <f>Global_Household_Financial_Dyna[[#This Row],[Total_Household_Income]]-Global_Household_Financial_Dyna[[#This Row],[Estimated_Taxes]]</f>
        <v>7352.8700000000008</v>
      </c>
      <c r="L4846" s="1">
        <f>Global_Household_Financial_Dyna[[#This Row],[Monthly_Savings]]/Global_Household_Financial_Dyna[[#This Row],[Net Income]]</f>
        <v>0.56420282148331191</v>
      </c>
      <c r="M4846" s="2">
        <f>Global_Household_Financial_Dyna[[#This Row],[Monthly_Expenses]]/Global_Household_Financial_Dyna[[#This Row],[Net Income]]</f>
        <v>0.43579717851668803</v>
      </c>
      <c r="N4846" t="str">
        <f>IF(Global_Household_Financial_Dyna[[#This Row],[Monthly_Savings]]&lt;0,"High Risk", IF(Global_Household_Financial_Dyna[[#This Row],[Savings Rate%]]&lt;0.1, "Medium", "Safe"))</f>
        <v>Safe</v>
      </c>
      <c r="O4846">
        <f>Global_Household_Financial_Dyna[[#This Row],[Total_Household_Income]]/Global_Household_Financial_Dyna[[#This Row],[Family_Size]]</f>
        <v>1750.6833333333334</v>
      </c>
      <c r="P4846" s="2">
        <f t="shared" si="150"/>
        <v>0.30718716818024266</v>
      </c>
      <c r="Q4846" s="2">
        <f t="shared" si="151"/>
        <v>0.25701565330306925</v>
      </c>
      <c r="R4846" s="2" t="str">
        <f>IF(Global_Household_Financial_Dyna[[#This Row],[Vs country_Average]]&lt;-0.2, "Underperformer", IF(Global_Household_Financial_Dyna[[#This Row],[Vs country_Average]]&gt;0.2, "Outperformer", "Normal"))</f>
        <v>Outperformer</v>
      </c>
      <c r="S48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4148.51</v>
      </c>
      <c r="T48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4148.51</v>
      </c>
      <c r="U48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4148.51</v>
      </c>
      <c r="V48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4148.51</v>
      </c>
    </row>
    <row r="4847" spans="1:22" x14ac:dyDescent="0.3">
      <c r="A4847">
        <v>4861</v>
      </c>
      <c r="B4847" t="s">
        <v>16</v>
      </c>
      <c r="C4847" t="s">
        <v>17</v>
      </c>
      <c r="D4847">
        <v>3</v>
      </c>
      <c r="E4847">
        <v>3</v>
      </c>
      <c r="F4847">
        <v>1317.66</v>
      </c>
      <c r="G4847">
        <v>3031.27</v>
      </c>
      <c r="H4847">
        <v>1060.94</v>
      </c>
      <c r="I4847">
        <v>2876.67</v>
      </c>
      <c r="J4847">
        <v>-906.35</v>
      </c>
      <c r="K4847">
        <f>Global_Household_Financial_Dyna[[#This Row],[Total_Household_Income]]-Global_Household_Financial_Dyna[[#This Row],[Estimated_Taxes]]</f>
        <v>1970.33</v>
      </c>
      <c r="L4847" s="1">
        <f>Global_Household_Financial_Dyna[[#This Row],[Monthly_Savings]]/Global_Household_Financial_Dyna[[#This Row],[Net Income]]</f>
        <v>-0.45999908644744791</v>
      </c>
      <c r="M4847" s="2">
        <f>Global_Household_Financial_Dyna[[#This Row],[Monthly_Expenses]]/Global_Household_Financial_Dyna[[#This Row],[Net Income]]</f>
        <v>1.4599940111554919</v>
      </c>
      <c r="N4847" t="str">
        <f>IF(Global_Household_Financial_Dyna[[#This Row],[Monthly_Savings]]&lt;0,"High Risk", IF(Global_Household_Financial_Dyna[[#This Row],[Savings Rate%]]&lt;0.1, "Medium", "Safe"))</f>
        <v>High Risk</v>
      </c>
      <c r="O4847">
        <f>Global_Household_Financial_Dyna[[#This Row],[Total_Household_Income]]/Global_Household_Financial_Dyna[[#This Row],[Family_Size]]</f>
        <v>1010.4233333333333</v>
      </c>
      <c r="P4847" s="2">
        <f t="shared" si="150"/>
        <v>0.15879799892000862</v>
      </c>
      <c r="Q4847" s="2">
        <f t="shared" si="151"/>
        <v>-0.61879708536745648</v>
      </c>
      <c r="R4847" s="2" t="str">
        <f>IF(Global_Household_Financial_Dyna[[#This Row],[Vs country_Average]]&lt;-0.2, "Underperformer", IF(Global_Household_Financial_Dyna[[#This Row],[Vs country_Average]]&gt;0.2, "Outperformer", "Normal"))</f>
        <v>Underperformer</v>
      </c>
      <c r="S48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-762.51649999999995</v>
      </c>
      <c r="T48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-618.68299999999999</v>
      </c>
      <c r="U48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-474.84949999999998</v>
      </c>
      <c r="V48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-331.01599999999996</v>
      </c>
    </row>
    <row r="4848" spans="1:22" x14ac:dyDescent="0.3">
      <c r="A4848">
        <v>4862</v>
      </c>
      <c r="B4848" t="s">
        <v>14</v>
      </c>
      <c r="C4848" t="s">
        <v>15</v>
      </c>
      <c r="D4848">
        <v>8</v>
      </c>
      <c r="E4848">
        <v>3</v>
      </c>
      <c r="F4848">
        <v>2225.75</v>
      </c>
      <c r="G4848">
        <v>4523.8</v>
      </c>
      <c r="H4848">
        <v>678.57</v>
      </c>
      <c r="I4848">
        <v>1511.83</v>
      </c>
      <c r="J4848">
        <v>2333.4</v>
      </c>
      <c r="K4848">
        <f>Global_Household_Financial_Dyna[[#This Row],[Total_Household_Income]]-Global_Household_Financial_Dyna[[#This Row],[Estimated_Taxes]]</f>
        <v>3845.23</v>
      </c>
      <c r="L4848" s="1">
        <f>Global_Household_Financial_Dyna[[#This Row],[Monthly_Savings]]/Global_Household_Financial_Dyna[[#This Row],[Net Income]]</f>
        <v>0.60682976050847415</v>
      </c>
      <c r="M4848" s="2">
        <f>Global_Household_Financial_Dyna[[#This Row],[Monthly_Expenses]]/Global_Household_Financial_Dyna[[#This Row],[Net Income]]</f>
        <v>0.39317023949152585</v>
      </c>
      <c r="N4848" t="str">
        <f>IF(Global_Household_Financial_Dyna[[#This Row],[Monthly_Savings]]&lt;0,"High Risk", IF(Global_Household_Financial_Dyna[[#This Row],[Savings Rate%]]&lt;0.1, "Medium", "Safe"))</f>
        <v>Safe</v>
      </c>
      <c r="O4848">
        <f>Global_Household_Financial_Dyna[[#This Row],[Total_Household_Income]]/Global_Household_Financial_Dyna[[#This Row],[Family_Size]]</f>
        <v>565.47500000000002</v>
      </c>
      <c r="P4848" s="2">
        <f t="shared" si="150"/>
        <v>0.39788995363055785</v>
      </c>
      <c r="Q4848" s="2">
        <f t="shared" si="151"/>
        <v>0.2089398068779163</v>
      </c>
      <c r="R4848" s="2" t="str">
        <f>IF(Global_Household_Financial_Dyna[[#This Row],[Vs country_Average]]&lt;-0.2, "Underperformer", IF(Global_Household_Financial_Dyna[[#This Row],[Vs country_Average]]&gt;0.2, "Outperformer", "Normal"))</f>
        <v>Outperformer</v>
      </c>
      <c r="S48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2333.4</v>
      </c>
      <c r="T48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2333.4</v>
      </c>
      <c r="U48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2333.4</v>
      </c>
      <c r="V48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2333.4</v>
      </c>
    </row>
    <row r="4849" spans="1:22" x14ac:dyDescent="0.3">
      <c r="A4849">
        <v>4863</v>
      </c>
      <c r="B4849" t="s">
        <v>18</v>
      </c>
      <c r="C4849" t="s">
        <v>20</v>
      </c>
      <c r="D4849">
        <v>4</v>
      </c>
      <c r="E4849">
        <v>1</v>
      </c>
      <c r="F4849">
        <v>7271.22</v>
      </c>
      <c r="G4849">
        <v>7271.22</v>
      </c>
      <c r="H4849">
        <v>1599.67</v>
      </c>
      <c r="I4849">
        <v>2832.75</v>
      </c>
      <c r="J4849">
        <v>2838.8</v>
      </c>
      <c r="K4849">
        <f>Global_Household_Financial_Dyna[[#This Row],[Total_Household_Income]]-Global_Household_Financial_Dyna[[#This Row],[Estimated_Taxes]]</f>
        <v>5671.55</v>
      </c>
      <c r="L4849" s="1">
        <f>Global_Household_Financial_Dyna[[#This Row],[Monthly_Savings]]/Global_Household_Financial_Dyna[[#This Row],[Net Income]]</f>
        <v>0.50053336389523151</v>
      </c>
      <c r="M4849" s="2">
        <f>Global_Household_Financial_Dyna[[#This Row],[Monthly_Expenses]]/Global_Household_Financial_Dyna[[#This Row],[Net Income]]</f>
        <v>0.49946663610476855</v>
      </c>
      <c r="N4849" t="str">
        <f>IF(Global_Household_Financial_Dyna[[#This Row],[Monthly_Savings]]&lt;0,"High Risk", IF(Global_Household_Financial_Dyna[[#This Row],[Savings Rate%]]&lt;0.1, "Medium", "Safe"))</f>
        <v>Safe</v>
      </c>
      <c r="O4849">
        <f>Global_Household_Financial_Dyna[[#This Row],[Total_Household_Income]]/Global_Household_Financial_Dyna[[#This Row],[Family_Size]]</f>
        <v>1817.8050000000001</v>
      </c>
      <c r="P4849" s="2">
        <f t="shared" si="150"/>
        <v>0.32336204947805613</v>
      </c>
      <c r="Q4849" s="2">
        <f t="shared" si="151"/>
        <v>0.17717131441717537</v>
      </c>
      <c r="R4849" s="2" t="str">
        <f>IF(Global_Household_Financial_Dyna[[#This Row],[Vs country_Average]]&lt;-0.2, "Underperformer", IF(Global_Household_Financial_Dyna[[#This Row],[Vs country_Average]]&gt;0.2, "Outperformer", "Normal"))</f>
        <v>Normal</v>
      </c>
      <c r="S48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2838.8</v>
      </c>
      <c r="T48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2838.8</v>
      </c>
      <c r="U48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2838.8</v>
      </c>
      <c r="V48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2838.8</v>
      </c>
    </row>
    <row r="4850" spans="1:22" x14ac:dyDescent="0.3">
      <c r="A4850">
        <v>4864</v>
      </c>
      <c r="B4850" t="s">
        <v>10</v>
      </c>
      <c r="C4850" t="s">
        <v>11</v>
      </c>
      <c r="D4850">
        <v>6</v>
      </c>
      <c r="E4850">
        <v>3</v>
      </c>
      <c r="F4850">
        <v>814.28</v>
      </c>
      <c r="G4850">
        <v>1720.64</v>
      </c>
      <c r="H4850">
        <v>172.06</v>
      </c>
      <c r="I4850">
        <v>826.91</v>
      </c>
      <c r="J4850">
        <v>721.66</v>
      </c>
      <c r="K4850">
        <f>Global_Household_Financial_Dyna[[#This Row],[Total_Household_Income]]-Global_Household_Financial_Dyna[[#This Row],[Estimated_Taxes]]</f>
        <v>1548.5800000000002</v>
      </c>
      <c r="L4850" s="1">
        <f>Global_Household_Financial_Dyna[[#This Row],[Monthly_Savings]]/Global_Household_Financial_Dyna[[#This Row],[Net Income]]</f>
        <v>0.46601402575262491</v>
      </c>
      <c r="M4850" s="2">
        <f>Global_Household_Financial_Dyna[[#This Row],[Monthly_Expenses]]/Global_Household_Financial_Dyna[[#This Row],[Net Income]]</f>
        <v>0.53397951671854205</v>
      </c>
      <c r="N4850" t="str">
        <f>IF(Global_Household_Financial_Dyna[[#This Row],[Monthly_Savings]]&lt;0,"High Risk", IF(Global_Household_Financial_Dyna[[#This Row],[Savings Rate%]]&lt;0.1, "Medium", "Safe"))</f>
        <v>Safe</v>
      </c>
      <c r="O4850">
        <f>Global_Household_Financial_Dyna[[#This Row],[Total_Household_Income]]/Global_Household_Financial_Dyna[[#This Row],[Family_Size]]</f>
        <v>286.77333333333337</v>
      </c>
      <c r="P4850" s="2">
        <f t="shared" si="150"/>
        <v>0.42077341556833553</v>
      </c>
      <c r="Q4850" s="2">
        <f t="shared" si="151"/>
        <v>4.5240610184289376E-2</v>
      </c>
      <c r="R4850" s="2" t="str">
        <f>IF(Global_Household_Financial_Dyna[[#This Row],[Vs country_Average]]&lt;-0.2, "Underperformer", IF(Global_Household_Financial_Dyna[[#This Row],[Vs country_Average]]&gt;0.2, "Outperformer", "Normal"))</f>
        <v>Normal</v>
      </c>
      <c r="S48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721.66</v>
      </c>
      <c r="T48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721.66</v>
      </c>
      <c r="U48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721.66</v>
      </c>
      <c r="V48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721.66</v>
      </c>
    </row>
    <row r="4851" spans="1:22" x14ac:dyDescent="0.3">
      <c r="A4851">
        <v>4865</v>
      </c>
      <c r="B4851" t="s">
        <v>10</v>
      </c>
      <c r="C4851" t="s">
        <v>11</v>
      </c>
      <c r="D4851">
        <v>4</v>
      </c>
      <c r="E4851">
        <v>1</v>
      </c>
      <c r="F4851">
        <v>450.64</v>
      </c>
      <c r="G4851">
        <v>450.64</v>
      </c>
      <c r="H4851">
        <v>45.06</v>
      </c>
      <c r="I4851">
        <v>427.66</v>
      </c>
      <c r="J4851">
        <v>-22.08</v>
      </c>
      <c r="K4851">
        <f>Global_Household_Financial_Dyna[[#This Row],[Total_Household_Income]]-Global_Household_Financial_Dyna[[#This Row],[Estimated_Taxes]]</f>
        <v>405.58</v>
      </c>
      <c r="L4851" s="1">
        <f>Global_Household_Financial_Dyna[[#This Row],[Monthly_Savings]]/Global_Household_Financial_Dyna[[#This Row],[Net Income]]</f>
        <v>-5.4440554267961926E-2</v>
      </c>
      <c r="M4851" s="2">
        <f>Global_Household_Financial_Dyna[[#This Row],[Monthly_Expenses]]/Global_Household_Financial_Dyna[[#This Row],[Net Income]]</f>
        <v>1.054440554267962</v>
      </c>
      <c r="N4851" t="str">
        <f>IF(Global_Household_Financial_Dyna[[#This Row],[Monthly_Savings]]&lt;0,"High Risk", IF(Global_Household_Financial_Dyna[[#This Row],[Savings Rate%]]&lt;0.1, "Medium", "Safe"))</f>
        <v>High Risk</v>
      </c>
      <c r="O4851">
        <f>Global_Household_Financial_Dyna[[#This Row],[Total_Household_Income]]/Global_Household_Financial_Dyna[[#This Row],[Family_Size]]</f>
        <v>112.66</v>
      </c>
      <c r="P4851" s="2">
        <f t="shared" si="150"/>
        <v>0.42077341556833553</v>
      </c>
      <c r="Q4851" s="2">
        <f t="shared" si="151"/>
        <v>-0.47521396983629743</v>
      </c>
      <c r="R4851" s="2" t="str">
        <f>IF(Global_Household_Financial_Dyna[[#This Row],[Vs country_Average]]&lt;-0.2, "Underperformer", IF(Global_Household_Financial_Dyna[[#This Row],[Vs country_Average]]&gt;0.2, "Outperformer", "Normal"))</f>
        <v>Underperformer</v>
      </c>
      <c r="S48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-0.69699999999999562</v>
      </c>
      <c r="T48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20.686000000000007</v>
      </c>
      <c r="U48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42.069000000000003</v>
      </c>
      <c r="V48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63.452000000000012</v>
      </c>
    </row>
    <row r="4852" spans="1:22" x14ac:dyDescent="0.3">
      <c r="A4852">
        <v>4866</v>
      </c>
      <c r="B4852" t="s">
        <v>16</v>
      </c>
      <c r="C4852" t="s">
        <v>17</v>
      </c>
      <c r="D4852">
        <v>8</v>
      </c>
      <c r="E4852">
        <v>3</v>
      </c>
      <c r="F4852">
        <v>5289.28</v>
      </c>
      <c r="G4852">
        <v>12807.76</v>
      </c>
      <c r="H4852">
        <v>5123.1000000000004</v>
      </c>
      <c r="I4852">
        <v>3906.76</v>
      </c>
      <c r="J4852">
        <v>3777.9</v>
      </c>
      <c r="K4852">
        <f>Global_Household_Financial_Dyna[[#This Row],[Total_Household_Income]]-Global_Household_Financial_Dyna[[#This Row],[Estimated_Taxes]]</f>
        <v>7684.66</v>
      </c>
      <c r="L4852" s="1">
        <f>Global_Household_Financial_Dyna[[#This Row],[Monthly_Savings]]/Global_Household_Financial_Dyna[[#This Row],[Net Income]]</f>
        <v>0.49161576439295951</v>
      </c>
      <c r="M4852" s="2">
        <f>Global_Household_Financial_Dyna[[#This Row],[Monthly_Expenses]]/Global_Household_Financial_Dyna[[#This Row],[Net Income]]</f>
        <v>0.5083842356070406</v>
      </c>
      <c r="N4852" t="str">
        <f>IF(Global_Household_Financial_Dyna[[#This Row],[Monthly_Savings]]&lt;0,"High Risk", IF(Global_Household_Financial_Dyna[[#This Row],[Savings Rate%]]&lt;0.1, "Medium", "Safe"))</f>
        <v>Safe</v>
      </c>
      <c r="O4852">
        <f>Global_Household_Financial_Dyna[[#This Row],[Total_Household_Income]]/Global_Household_Financial_Dyna[[#This Row],[Family_Size]]</f>
        <v>1600.97</v>
      </c>
      <c r="P4852" s="2">
        <f t="shared" si="150"/>
        <v>0.15879799892000862</v>
      </c>
      <c r="Q4852" s="2">
        <f t="shared" si="151"/>
        <v>0.33281776547295089</v>
      </c>
      <c r="R4852" s="2" t="str">
        <f>IF(Global_Household_Financial_Dyna[[#This Row],[Vs country_Average]]&lt;-0.2, "Underperformer", IF(Global_Household_Financial_Dyna[[#This Row],[Vs country_Average]]&gt;0.2, "Outperformer", "Normal"))</f>
        <v>Outperformer</v>
      </c>
      <c r="S48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3777.9</v>
      </c>
      <c r="T48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3777.9</v>
      </c>
      <c r="U48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3777.9</v>
      </c>
      <c r="V48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3777.9</v>
      </c>
    </row>
    <row r="4853" spans="1:22" x14ac:dyDescent="0.3">
      <c r="A4853">
        <v>4867</v>
      </c>
      <c r="B4853" t="s">
        <v>10</v>
      </c>
      <c r="C4853" t="s">
        <v>11</v>
      </c>
      <c r="D4853">
        <v>3</v>
      </c>
      <c r="E4853">
        <v>2</v>
      </c>
      <c r="F4853">
        <v>385.07</v>
      </c>
      <c r="G4853">
        <v>641.79</v>
      </c>
      <c r="H4853">
        <v>64.180000000000007</v>
      </c>
      <c r="I4853">
        <v>500.71</v>
      </c>
      <c r="J4853">
        <v>76.900000000000006</v>
      </c>
      <c r="K4853">
        <f>Global_Household_Financial_Dyna[[#This Row],[Total_Household_Income]]-Global_Household_Financial_Dyna[[#This Row],[Estimated_Taxes]]</f>
        <v>577.6099999999999</v>
      </c>
      <c r="L4853" s="1">
        <f>Global_Household_Financial_Dyna[[#This Row],[Monthly_Savings]]/Global_Household_Financial_Dyna[[#This Row],[Net Income]]</f>
        <v>0.13313481414795453</v>
      </c>
      <c r="M4853" s="2">
        <f>Global_Household_Financial_Dyna[[#This Row],[Monthly_Expenses]]/Global_Household_Financial_Dyna[[#This Row],[Net Income]]</f>
        <v>0.86686518585204564</v>
      </c>
      <c r="N4853" t="str">
        <f>IF(Global_Household_Financial_Dyna[[#This Row],[Monthly_Savings]]&lt;0,"High Risk", IF(Global_Household_Financial_Dyna[[#This Row],[Savings Rate%]]&lt;0.1, "Medium", "Safe"))</f>
        <v>Safe</v>
      </c>
      <c r="O4853">
        <f>Global_Household_Financial_Dyna[[#This Row],[Total_Household_Income]]/Global_Household_Financial_Dyna[[#This Row],[Family_Size]]</f>
        <v>213.92999999999998</v>
      </c>
      <c r="P4853" s="2">
        <f t="shared" si="150"/>
        <v>0.42077341556833553</v>
      </c>
      <c r="Q4853" s="2">
        <f t="shared" si="151"/>
        <v>-0.287638601420381</v>
      </c>
      <c r="R4853" s="2" t="str">
        <f>IF(Global_Household_Financial_Dyna[[#This Row],[Vs country_Average]]&lt;-0.2, "Underperformer", IF(Global_Household_Financial_Dyna[[#This Row],[Vs country_Average]]&gt;0.2, "Outperformer", "Normal"))</f>
        <v>Underperformer</v>
      </c>
      <c r="S48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76.900000000000006</v>
      </c>
      <c r="T48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76.900000000000006</v>
      </c>
      <c r="U48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76.900000000000006</v>
      </c>
      <c r="V48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76.900000000000006</v>
      </c>
    </row>
    <row r="4854" spans="1:22" x14ac:dyDescent="0.3">
      <c r="A4854">
        <v>4868</v>
      </c>
      <c r="B4854" t="s">
        <v>18</v>
      </c>
      <c r="C4854" t="s">
        <v>20</v>
      </c>
      <c r="D4854">
        <v>6</v>
      </c>
      <c r="E4854">
        <v>3</v>
      </c>
      <c r="F4854">
        <v>3152.68</v>
      </c>
      <c r="G4854">
        <v>6394.66</v>
      </c>
      <c r="H4854">
        <v>1406.83</v>
      </c>
      <c r="I4854">
        <v>2830.57</v>
      </c>
      <c r="J4854">
        <v>2157.2600000000002</v>
      </c>
      <c r="K4854">
        <f>Global_Household_Financial_Dyna[[#This Row],[Total_Household_Income]]-Global_Household_Financial_Dyna[[#This Row],[Estimated_Taxes]]</f>
        <v>4987.83</v>
      </c>
      <c r="L4854" s="1">
        <f>Global_Household_Financial_Dyna[[#This Row],[Monthly_Savings]]/Global_Household_Financial_Dyna[[#This Row],[Net Income]]</f>
        <v>0.43250471647991218</v>
      </c>
      <c r="M4854" s="2">
        <f>Global_Household_Financial_Dyna[[#This Row],[Monthly_Expenses]]/Global_Household_Financial_Dyna[[#This Row],[Net Income]]</f>
        <v>0.56749528352008793</v>
      </c>
      <c r="N4854" t="str">
        <f>IF(Global_Household_Financial_Dyna[[#This Row],[Monthly_Savings]]&lt;0,"High Risk", IF(Global_Household_Financial_Dyna[[#This Row],[Savings Rate%]]&lt;0.1, "Medium", "Safe"))</f>
        <v>Safe</v>
      </c>
      <c r="O4854">
        <f>Global_Household_Financial_Dyna[[#This Row],[Total_Household_Income]]/Global_Household_Financial_Dyna[[#This Row],[Family_Size]]</f>
        <v>1065.7766666666666</v>
      </c>
      <c r="P4854" s="2">
        <f t="shared" si="150"/>
        <v>0.32336204947805613</v>
      </c>
      <c r="Q4854" s="2">
        <f t="shared" si="151"/>
        <v>0.10914266700185604</v>
      </c>
      <c r="R4854" s="2" t="str">
        <f>IF(Global_Household_Financial_Dyna[[#This Row],[Vs country_Average]]&lt;-0.2, "Underperformer", IF(Global_Household_Financial_Dyna[[#This Row],[Vs country_Average]]&gt;0.2, "Outperformer", "Normal"))</f>
        <v>Normal</v>
      </c>
      <c r="S48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2157.2600000000002</v>
      </c>
      <c r="T48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2157.2600000000002</v>
      </c>
      <c r="U48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2157.2600000000002</v>
      </c>
      <c r="V48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2157.2600000000002</v>
      </c>
    </row>
    <row r="4855" spans="1:22" x14ac:dyDescent="0.3">
      <c r="A4855">
        <v>4869</v>
      </c>
      <c r="B4855" t="s">
        <v>16</v>
      </c>
      <c r="C4855" t="s">
        <v>21</v>
      </c>
      <c r="D4855">
        <v>1</v>
      </c>
      <c r="E4855">
        <v>1</v>
      </c>
      <c r="F4855">
        <v>5963.48</v>
      </c>
      <c r="G4855">
        <v>5963.48</v>
      </c>
      <c r="H4855">
        <v>2087.2199999999998</v>
      </c>
      <c r="I4855">
        <v>1775.1</v>
      </c>
      <c r="J4855">
        <v>2101.16</v>
      </c>
      <c r="K4855">
        <f>Global_Household_Financial_Dyna[[#This Row],[Total_Household_Income]]-Global_Household_Financial_Dyna[[#This Row],[Estimated_Taxes]]</f>
        <v>3876.2599999999998</v>
      </c>
      <c r="L4855" s="1">
        <f>Global_Household_Financial_Dyna[[#This Row],[Monthly_Savings]]/Global_Household_Financial_Dyna[[#This Row],[Net Income]]</f>
        <v>0.54205858224164527</v>
      </c>
      <c r="M4855" s="2">
        <f>Global_Household_Financial_Dyna[[#This Row],[Monthly_Expenses]]/Global_Household_Financial_Dyna[[#This Row],[Net Income]]</f>
        <v>0.45794141775835473</v>
      </c>
      <c r="N4855" t="str">
        <f>IF(Global_Household_Financial_Dyna[[#This Row],[Monthly_Savings]]&lt;0,"High Risk", IF(Global_Household_Financial_Dyna[[#This Row],[Savings Rate%]]&lt;0.1, "Medium", "Safe"))</f>
        <v>Safe</v>
      </c>
      <c r="O4855">
        <f>Global_Household_Financial_Dyna[[#This Row],[Total_Household_Income]]/Global_Household_Financial_Dyna[[#This Row],[Family_Size]]</f>
        <v>5963.48</v>
      </c>
      <c r="P4855" s="2">
        <f t="shared" si="150"/>
        <v>0.15879799892000862</v>
      </c>
      <c r="Q4855" s="2">
        <f t="shared" si="151"/>
        <v>0.38326058332163665</v>
      </c>
      <c r="R4855" s="2" t="str">
        <f>IF(Global_Household_Financial_Dyna[[#This Row],[Vs country_Average]]&lt;-0.2, "Underperformer", IF(Global_Household_Financial_Dyna[[#This Row],[Vs country_Average]]&gt;0.2, "Outperformer", "Normal"))</f>
        <v>Outperformer</v>
      </c>
      <c r="S48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2101.16</v>
      </c>
      <c r="T48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2101.16</v>
      </c>
      <c r="U48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2101.16</v>
      </c>
      <c r="V48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2101.16</v>
      </c>
    </row>
    <row r="4856" spans="1:22" x14ac:dyDescent="0.3">
      <c r="A4856">
        <v>4870</v>
      </c>
      <c r="B4856" t="s">
        <v>14</v>
      </c>
      <c r="C4856" t="s">
        <v>15</v>
      </c>
      <c r="D4856">
        <v>2</v>
      </c>
      <c r="E4856">
        <v>1</v>
      </c>
      <c r="F4856">
        <v>2389.71</v>
      </c>
      <c r="G4856">
        <v>2389.71</v>
      </c>
      <c r="H4856">
        <v>358.46</v>
      </c>
      <c r="I4856">
        <v>901.51</v>
      </c>
      <c r="J4856">
        <v>1129.75</v>
      </c>
      <c r="K4856">
        <f>Global_Household_Financial_Dyna[[#This Row],[Total_Household_Income]]-Global_Household_Financial_Dyna[[#This Row],[Estimated_Taxes]]</f>
        <v>2031.25</v>
      </c>
      <c r="L4856" s="1">
        <f>Global_Household_Financial_Dyna[[#This Row],[Monthly_Savings]]/Global_Household_Financial_Dyna[[#This Row],[Net Income]]</f>
        <v>0.55618461538461539</v>
      </c>
      <c r="M4856" s="2">
        <f>Global_Household_Financial_Dyna[[#This Row],[Monthly_Expenses]]/Global_Household_Financial_Dyna[[#This Row],[Net Income]]</f>
        <v>0.44382030769230768</v>
      </c>
      <c r="N4856" t="str">
        <f>IF(Global_Household_Financial_Dyna[[#This Row],[Monthly_Savings]]&lt;0,"High Risk", IF(Global_Household_Financial_Dyna[[#This Row],[Savings Rate%]]&lt;0.1, "Medium", "Safe"))</f>
        <v>Safe</v>
      </c>
      <c r="O4856">
        <f>Global_Household_Financial_Dyna[[#This Row],[Total_Household_Income]]/Global_Household_Financial_Dyna[[#This Row],[Family_Size]]</f>
        <v>1194.855</v>
      </c>
      <c r="P4856" s="2">
        <f t="shared" si="150"/>
        <v>0.39788995363055785</v>
      </c>
      <c r="Q4856" s="2">
        <f t="shared" si="151"/>
        <v>0.15829466175405754</v>
      </c>
      <c r="R4856" s="2" t="str">
        <f>IF(Global_Household_Financial_Dyna[[#This Row],[Vs country_Average]]&lt;-0.2, "Underperformer", IF(Global_Household_Financial_Dyna[[#This Row],[Vs country_Average]]&gt;0.2, "Outperformer", "Normal"))</f>
        <v>Normal</v>
      </c>
      <c r="S48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1129.75</v>
      </c>
      <c r="T48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1129.75</v>
      </c>
      <c r="U48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1129.75</v>
      </c>
      <c r="V48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1129.75</v>
      </c>
    </row>
    <row r="4857" spans="1:22" x14ac:dyDescent="0.3">
      <c r="A4857">
        <v>4871</v>
      </c>
      <c r="B4857" t="s">
        <v>10</v>
      </c>
      <c r="C4857" t="s">
        <v>11</v>
      </c>
      <c r="D4857">
        <v>7</v>
      </c>
      <c r="E4857">
        <v>3</v>
      </c>
      <c r="F4857">
        <v>176.4</v>
      </c>
      <c r="G4857">
        <v>339.42</v>
      </c>
      <c r="H4857">
        <v>33.94</v>
      </c>
      <c r="I4857">
        <v>322.11</v>
      </c>
      <c r="J4857">
        <v>-16.63</v>
      </c>
      <c r="K4857">
        <f>Global_Household_Financial_Dyna[[#This Row],[Total_Household_Income]]-Global_Household_Financial_Dyna[[#This Row],[Estimated_Taxes]]</f>
        <v>305.48</v>
      </c>
      <c r="L4857" s="1">
        <f>Global_Household_Financial_Dyna[[#This Row],[Monthly_Savings]]/Global_Household_Financial_Dyna[[#This Row],[Net Income]]</f>
        <v>-5.4438915804635321E-2</v>
      </c>
      <c r="M4857" s="2">
        <f>Global_Household_Financial_Dyna[[#This Row],[Monthly_Expenses]]/Global_Household_Financial_Dyna[[#This Row],[Net Income]]</f>
        <v>1.0544389158046352</v>
      </c>
      <c r="N4857" t="str">
        <f>IF(Global_Household_Financial_Dyna[[#This Row],[Monthly_Savings]]&lt;0,"High Risk", IF(Global_Household_Financial_Dyna[[#This Row],[Savings Rate%]]&lt;0.1, "Medium", "Safe"))</f>
        <v>High Risk</v>
      </c>
      <c r="O4857">
        <f>Global_Household_Financial_Dyna[[#This Row],[Total_Household_Income]]/Global_Household_Financial_Dyna[[#This Row],[Family_Size]]</f>
        <v>48.488571428571433</v>
      </c>
      <c r="P4857" s="2">
        <f t="shared" si="150"/>
        <v>0.42077341556833553</v>
      </c>
      <c r="Q4857" s="2">
        <f t="shared" si="151"/>
        <v>-0.47521233137297086</v>
      </c>
      <c r="R4857" s="2" t="str">
        <f>IF(Global_Household_Financial_Dyna[[#This Row],[Vs country_Average]]&lt;-0.2, "Underperformer", IF(Global_Household_Financial_Dyna[[#This Row],[Vs country_Average]]&gt;0.2, "Outperformer", "Normal"))</f>
        <v>Underperformer</v>
      </c>
      <c r="S48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-0.52449999999999619</v>
      </c>
      <c r="T48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15.581</v>
      </c>
      <c r="U48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31.686499999999999</v>
      </c>
      <c r="V48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47.792000000000002</v>
      </c>
    </row>
    <row r="4858" spans="1:22" x14ac:dyDescent="0.3">
      <c r="A4858">
        <v>4872</v>
      </c>
      <c r="B4858" t="s">
        <v>18</v>
      </c>
      <c r="C4858" t="s">
        <v>19</v>
      </c>
      <c r="D4858">
        <v>7</v>
      </c>
      <c r="E4858">
        <v>3</v>
      </c>
      <c r="F4858">
        <v>2192.2399999999998</v>
      </c>
      <c r="G4858">
        <v>4835.99</v>
      </c>
      <c r="H4858">
        <v>1063.92</v>
      </c>
      <c r="I4858">
        <v>4153.4399999999996</v>
      </c>
      <c r="J4858">
        <v>-381.37</v>
      </c>
      <c r="K4858">
        <f>Global_Household_Financial_Dyna[[#This Row],[Total_Household_Income]]-Global_Household_Financial_Dyna[[#This Row],[Estimated_Taxes]]</f>
        <v>3772.0699999999997</v>
      </c>
      <c r="L4858" s="1">
        <f>Global_Household_Financial_Dyna[[#This Row],[Monthly_Savings]]/Global_Household_Financial_Dyna[[#This Row],[Net Income]]</f>
        <v>-0.10110363805549739</v>
      </c>
      <c r="M4858" s="2">
        <f>Global_Household_Financial_Dyna[[#This Row],[Monthly_Expenses]]/Global_Household_Financial_Dyna[[#This Row],[Net Income]]</f>
        <v>1.1011036380554973</v>
      </c>
      <c r="N4858" t="str">
        <f>IF(Global_Household_Financial_Dyna[[#This Row],[Monthly_Savings]]&lt;0,"High Risk", IF(Global_Household_Financial_Dyna[[#This Row],[Savings Rate%]]&lt;0.1, "Medium", "Safe"))</f>
        <v>High Risk</v>
      </c>
      <c r="O4858">
        <f>Global_Household_Financial_Dyna[[#This Row],[Total_Household_Income]]/Global_Household_Financial_Dyna[[#This Row],[Family_Size]]</f>
        <v>690.85571428571427</v>
      </c>
      <c r="P4858" s="2">
        <f t="shared" si="150"/>
        <v>0.32336204947805613</v>
      </c>
      <c r="Q4858" s="2">
        <f t="shared" si="151"/>
        <v>-0.42446568753355352</v>
      </c>
      <c r="R4858" s="2" t="str">
        <f>IF(Global_Household_Financial_Dyna[[#This Row],[Vs country_Average]]&lt;-0.2, "Underperformer", IF(Global_Household_Financial_Dyna[[#This Row],[Vs country_Average]]&gt;0.2, "Outperformer", "Normal"))</f>
        <v>Underperformer</v>
      </c>
      <c r="S48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-173.69800000000001</v>
      </c>
      <c r="T48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33.973999999999933</v>
      </c>
      <c r="U48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241.64599999999984</v>
      </c>
      <c r="V48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449.31799999999987</v>
      </c>
    </row>
    <row r="4859" spans="1:22" x14ac:dyDescent="0.3">
      <c r="A4859">
        <v>4873</v>
      </c>
      <c r="B4859" t="s">
        <v>18</v>
      </c>
      <c r="C4859" t="s">
        <v>19</v>
      </c>
      <c r="D4859">
        <v>7</v>
      </c>
      <c r="E4859">
        <v>3</v>
      </c>
      <c r="F4859">
        <v>6106.77</v>
      </c>
      <c r="G4859">
        <v>13046.9</v>
      </c>
      <c r="H4859">
        <v>3522.66</v>
      </c>
      <c r="I4859">
        <v>5157.58</v>
      </c>
      <c r="J4859">
        <v>4366.66</v>
      </c>
      <c r="K4859">
        <f>Global_Household_Financial_Dyna[[#This Row],[Total_Household_Income]]-Global_Household_Financial_Dyna[[#This Row],[Estimated_Taxes]]</f>
        <v>9524.24</v>
      </c>
      <c r="L4859" s="1">
        <f>Global_Household_Financial_Dyna[[#This Row],[Monthly_Savings]]/Global_Household_Financial_Dyna[[#This Row],[Net Income]]</f>
        <v>0.45847857676833009</v>
      </c>
      <c r="M4859" s="2">
        <f>Global_Household_Financial_Dyna[[#This Row],[Monthly_Expenses]]/Global_Household_Financial_Dyna[[#This Row],[Net Income]]</f>
        <v>0.54152142323166996</v>
      </c>
      <c r="N4859" t="str">
        <f>IF(Global_Household_Financial_Dyna[[#This Row],[Monthly_Savings]]&lt;0,"High Risk", IF(Global_Household_Financial_Dyna[[#This Row],[Savings Rate%]]&lt;0.1, "Medium", "Safe"))</f>
        <v>Safe</v>
      </c>
      <c r="O4859">
        <f>Global_Household_Financial_Dyna[[#This Row],[Total_Household_Income]]/Global_Household_Financial_Dyna[[#This Row],[Family_Size]]</f>
        <v>1863.8428571428572</v>
      </c>
      <c r="P4859" s="2">
        <f t="shared" si="150"/>
        <v>0.32336204947805613</v>
      </c>
      <c r="Q4859" s="2">
        <f t="shared" si="151"/>
        <v>0.13511652729027396</v>
      </c>
      <c r="R4859" s="2" t="str">
        <f>IF(Global_Household_Financial_Dyna[[#This Row],[Vs country_Average]]&lt;-0.2, "Underperformer", IF(Global_Household_Financial_Dyna[[#This Row],[Vs country_Average]]&gt;0.2, "Outperformer", "Normal"))</f>
        <v>Normal</v>
      </c>
      <c r="S48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4366.66</v>
      </c>
      <c r="T48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4366.66</v>
      </c>
      <c r="U48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4366.66</v>
      </c>
      <c r="V48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4366.66</v>
      </c>
    </row>
    <row r="4860" spans="1:22" x14ac:dyDescent="0.3">
      <c r="A4860">
        <v>4874</v>
      </c>
      <c r="B4860" t="s">
        <v>18</v>
      </c>
      <c r="C4860" t="s">
        <v>19</v>
      </c>
      <c r="D4860">
        <v>4</v>
      </c>
      <c r="E4860">
        <v>2</v>
      </c>
      <c r="F4860">
        <v>6497.12</v>
      </c>
      <c r="G4860">
        <v>10705.11</v>
      </c>
      <c r="H4860">
        <v>2890.38</v>
      </c>
      <c r="I4860">
        <v>2814.93</v>
      </c>
      <c r="J4860">
        <v>4999.8</v>
      </c>
      <c r="K4860">
        <f>Global_Household_Financial_Dyna[[#This Row],[Total_Household_Income]]-Global_Household_Financial_Dyna[[#This Row],[Estimated_Taxes]]</f>
        <v>7814.7300000000005</v>
      </c>
      <c r="L4860" s="1">
        <f>Global_Household_Financial_Dyna[[#This Row],[Monthly_Savings]]/Global_Household_Financial_Dyna[[#This Row],[Net Income]]</f>
        <v>0.63979177783493479</v>
      </c>
      <c r="M4860" s="2">
        <f>Global_Household_Financial_Dyna[[#This Row],[Monthly_Expenses]]/Global_Household_Financial_Dyna[[#This Row],[Net Income]]</f>
        <v>0.36020822216506515</v>
      </c>
      <c r="N4860" t="str">
        <f>IF(Global_Household_Financial_Dyna[[#This Row],[Monthly_Savings]]&lt;0,"High Risk", IF(Global_Household_Financial_Dyna[[#This Row],[Savings Rate%]]&lt;0.1, "Medium", "Safe"))</f>
        <v>Safe</v>
      </c>
      <c r="O4860">
        <f>Global_Household_Financial_Dyna[[#This Row],[Total_Household_Income]]/Global_Household_Financial_Dyna[[#This Row],[Family_Size]]</f>
        <v>2676.2775000000001</v>
      </c>
      <c r="P4860" s="2">
        <f t="shared" si="150"/>
        <v>0.32336204947805613</v>
      </c>
      <c r="Q4860" s="2">
        <f t="shared" si="151"/>
        <v>0.31642972835687866</v>
      </c>
      <c r="R4860" s="2" t="str">
        <f>IF(Global_Household_Financial_Dyna[[#This Row],[Vs country_Average]]&lt;-0.2, "Underperformer", IF(Global_Household_Financial_Dyna[[#This Row],[Vs country_Average]]&gt;0.2, "Outperformer", "Normal"))</f>
        <v>Outperformer</v>
      </c>
      <c r="S48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4999.8</v>
      </c>
      <c r="T48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4999.8</v>
      </c>
      <c r="U48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4999.8</v>
      </c>
      <c r="V48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4999.8</v>
      </c>
    </row>
    <row r="4861" spans="1:22" x14ac:dyDescent="0.3">
      <c r="A4861">
        <v>4875</v>
      </c>
      <c r="B4861" t="s">
        <v>10</v>
      </c>
      <c r="C4861" t="s">
        <v>22</v>
      </c>
      <c r="D4861">
        <v>6</v>
      </c>
      <c r="E4861">
        <v>3</v>
      </c>
      <c r="F4861">
        <v>68.959999999999994</v>
      </c>
      <c r="G4861">
        <v>175.2</v>
      </c>
      <c r="H4861">
        <v>17.52</v>
      </c>
      <c r="I4861">
        <v>166.26</v>
      </c>
      <c r="J4861">
        <v>-8.58</v>
      </c>
      <c r="K4861">
        <f>Global_Household_Financial_Dyna[[#This Row],[Total_Household_Income]]-Global_Household_Financial_Dyna[[#This Row],[Estimated_Taxes]]</f>
        <v>157.67999999999998</v>
      </c>
      <c r="L4861" s="1">
        <f>Global_Household_Financial_Dyna[[#This Row],[Monthly_Savings]]/Global_Household_Financial_Dyna[[#This Row],[Net Income]]</f>
        <v>-5.4414003044140041E-2</v>
      </c>
      <c r="M4861" s="2">
        <f>Global_Household_Financial_Dyna[[#This Row],[Monthly_Expenses]]/Global_Household_Financial_Dyna[[#This Row],[Net Income]]</f>
        <v>1.05441400304414</v>
      </c>
      <c r="N4861" t="str">
        <f>IF(Global_Household_Financial_Dyna[[#This Row],[Monthly_Savings]]&lt;0,"High Risk", IF(Global_Household_Financial_Dyna[[#This Row],[Savings Rate%]]&lt;0.1, "Medium", "Safe"))</f>
        <v>High Risk</v>
      </c>
      <c r="O4861">
        <f>Global_Household_Financial_Dyna[[#This Row],[Total_Household_Income]]/Global_Household_Financial_Dyna[[#This Row],[Family_Size]]</f>
        <v>29.2</v>
      </c>
      <c r="P4861" s="2">
        <f t="shared" si="150"/>
        <v>0.42077341556833553</v>
      </c>
      <c r="Q4861" s="2">
        <f t="shared" si="151"/>
        <v>-0.4751874186124756</v>
      </c>
      <c r="R4861" s="2" t="str">
        <f>IF(Global_Household_Financial_Dyna[[#This Row],[Vs country_Average]]&lt;-0.2, "Underperformer", IF(Global_Household_Financial_Dyna[[#This Row],[Vs country_Average]]&gt;0.2, "Outperformer", "Normal"))</f>
        <v>Underperformer</v>
      </c>
      <c r="S48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-0.26700000000000124</v>
      </c>
      <c r="T48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8.0459999999999976</v>
      </c>
      <c r="U48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16.358999999999995</v>
      </c>
      <c r="V48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24.671999999999997</v>
      </c>
    </row>
    <row r="4862" spans="1:22" x14ac:dyDescent="0.3">
      <c r="A4862">
        <v>4876</v>
      </c>
      <c r="B4862" t="s">
        <v>16</v>
      </c>
      <c r="C4862" t="s">
        <v>21</v>
      </c>
      <c r="D4862">
        <v>8</v>
      </c>
      <c r="E4862">
        <v>2</v>
      </c>
      <c r="F4862">
        <v>5343.78</v>
      </c>
      <c r="G4862">
        <v>7973.72</v>
      </c>
      <c r="H4862">
        <v>2790.8</v>
      </c>
      <c r="I4862">
        <v>4131.21</v>
      </c>
      <c r="J4862">
        <v>1051.71</v>
      </c>
      <c r="K4862">
        <f>Global_Household_Financial_Dyna[[#This Row],[Total_Household_Income]]-Global_Household_Financial_Dyna[[#This Row],[Estimated_Taxes]]</f>
        <v>5182.92</v>
      </c>
      <c r="L4862" s="1">
        <f>Global_Household_Financial_Dyna[[#This Row],[Monthly_Savings]]/Global_Household_Financial_Dyna[[#This Row],[Net Income]]</f>
        <v>0.20291843208075758</v>
      </c>
      <c r="M4862" s="2">
        <f>Global_Household_Financial_Dyna[[#This Row],[Monthly_Expenses]]/Global_Household_Financial_Dyna[[#This Row],[Net Income]]</f>
        <v>0.79708156791924245</v>
      </c>
      <c r="N4862" t="str">
        <f>IF(Global_Household_Financial_Dyna[[#This Row],[Monthly_Savings]]&lt;0,"High Risk", IF(Global_Household_Financial_Dyna[[#This Row],[Savings Rate%]]&lt;0.1, "Medium", "Safe"))</f>
        <v>Safe</v>
      </c>
      <c r="O4862">
        <f>Global_Household_Financial_Dyna[[#This Row],[Total_Household_Income]]/Global_Household_Financial_Dyna[[#This Row],[Family_Size]]</f>
        <v>996.71500000000003</v>
      </c>
      <c r="P4862" s="2">
        <f t="shared" si="150"/>
        <v>0.15879799892000862</v>
      </c>
      <c r="Q4862" s="2">
        <f t="shared" si="151"/>
        <v>4.4120433160748956E-2</v>
      </c>
      <c r="R4862" s="2" t="str">
        <f>IF(Global_Household_Financial_Dyna[[#This Row],[Vs country_Average]]&lt;-0.2, "Underperformer", IF(Global_Household_Financial_Dyna[[#This Row],[Vs country_Average]]&gt;0.2, "Outperformer", "Normal"))</f>
        <v>Normal</v>
      </c>
      <c r="S48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1051.71</v>
      </c>
      <c r="T48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1051.71</v>
      </c>
      <c r="U48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1051.71</v>
      </c>
      <c r="V48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1051.71</v>
      </c>
    </row>
    <row r="4863" spans="1:22" x14ac:dyDescent="0.3">
      <c r="A4863">
        <v>4877</v>
      </c>
      <c r="B4863" t="s">
        <v>16</v>
      </c>
      <c r="C4863" t="s">
        <v>21</v>
      </c>
      <c r="D4863">
        <v>8</v>
      </c>
      <c r="E4863">
        <v>3</v>
      </c>
      <c r="F4863">
        <v>5340.48</v>
      </c>
      <c r="G4863">
        <v>11722.05</v>
      </c>
      <c r="H4863">
        <v>4688.82</v>
      </c>
      <c r="I4863">
        <v>5661.16</v>
      </c>
      <c r="J4863">
        <v>1372.06</v>
      </c>
      <c r="K4863">
        <f>Global_Household_Financial_Dyna[[#This Row],[Total_Household_Income]]-Global_Household_Financial_Dyna[[#This Row],[Estimated_Taxes]]</f>
        <v>7033.23</v>
      </c>
      <c r="L4863" s="1">
        <f>Global_Household_Financial_Dyna[[#This Row],[Monthly_Savings]]/Global_Household_Financial_Dyna[[#This Row],[Net Income]]</f>
        <v>0.19508248699388475</v>
      </c>
      <c r="M4863" s="2">
        <f>Global_Household_Financial_Dyna[[#This Row],[Monthly_Expenses]]/Global_Household_Financial_Dyna[[#This Row],[Net Income]]</f>
        <v>0.80491609118427809</v>
      </c>
      <c r="N4863" t="str">
        <f>IF(Global_Household_Financial_Dyna[[#This Row],[Monthly_Savings]]&lt;0,"High Risk", IF(Global_Household_Financial_Dyna[[#This Row],[Savings Rate%]]&lt;0.1, "Medium", "Safe"))</f>
        <v>Safe</v>
      </c>
      <c r="O4863">
        <f>Global_Household_Financial_Dyna[[#This Row],[Total_Household_Income]]/Global_Household_Financial_Dyna[[#This Row],[Family_Size]]</f>
        <v>1465.2562499999999</v>
      </c>
      <c r="P4863" s="2">
        <f t="shared" si="150"/>
        <v>0.15879799892000862</v>
      </c>
      <c r="Q4863" s="2">
        <f t="shared" si="151"/>
        <v>3.6284488073876131E-2</v>
      </c>
      <c r="R4863" s="2" t="str">
        <f>IF(Global_Household_Financial_Dyna[[#This Row],[Vs country_Average]]&lt;-0.2, "Underperformer", IF(Global_Household_Financial_Dyna[[#This Row],[Vs country_Average]]&gt;0.2, "Outperformer", "Normal"))</f>
        <v>Normal</v>
      </c>
      <c r="S48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1372.06</v>
      </c>
      <c r="T48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1372.06</v>
      </c>
      <c r="U48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1372.06</v>
      </c>
      <c r="V48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1372.06</v>
      </c>
    </row>
    <row r="4864" spans="1:22" x14ac:dyDescent="0.3">
      <c r="A4864">
        <v>4878</v>
      </c>
      <c r="B4864" t="s">
        <v>16</v>
      </c>
      <c r="C4864" t="s">
        <v>21</v>
      </c>
      <c r="D4864">
        <v>6</v>
      </c>
      <c r="E4864">
        <v>2</v>
      </c>
      <c r="F4864">
        <v>3854.28</v>
      </c>
      <c r="G4864">
        <v>6175.03</v>
      </c>
      <c r="H4864">
        <v>2161.2600000000002</v>
      </c>
      <c r="I4864">
        <v>4456.4799999999996</v>
      </c>
      <c r="J4864">
        <v>-442.71</v>
      </c>
      <c r="K4864">
        <f>Global_Household_Financial_Dyna[[#This Row],[Total_Household_Income]]-Global_Household_Financial_Dyna[[#This Row],[Estimated_Taxes]]</f>
        <v>4013.7699999999995</v>
      </c>
      <c r="L4864" s="1">
        <f>Global_Household_Financial_Dyna[[#This Row],[Monthly_Savings]]/Global_Household_Financial_Dyna[[#This Row],[Net Income]]</f>
        <v>-0.11029779982410552</v>
      </c>
      <c r="M4864" s="2">
        <f>Global_Household_Financial_Dyna[[#This Row],[Monthly_Expenses]]/Global_Household_Financial_Dyna[[#This Row],[Net Income]]</f>
        <v>1.1102977998241055</v>
      </c>
      <c r="N4864" t="str">
        <f>IF(Global_Household_Financial_Dyna[[#This Row],[Monthly_Savings]]&lt;0,"High Risk", IF(Global_Household_Financial_Dyna[[#This Row],[Savings Rate%]]&lt;0.1, "Medium", "Safe"))</f>
        <v>High Risk</v>
      </c>
      <c r="O4864">
        <f>Global_Household_Financial_Dyna[[#This Row],[Total_Household_Income]]/Global_Household_Financial_Dyna[[#This Row],[Family_Size]]</f>
        <v>1029.1716666666666</v>
      </c>
      <c r="P4864" s="2">
        <f t="shared" si="150"/>
        <v>0.15879799892000862</v>
      </c>
      <c r="Q4864" s="2">
        <f t="shared" si="151"/>
        <v>-0.26909579874411416</v>
      </c>
      <c r="R4864" s="2" t="str">
        <f>IF(Global_Household_Financial_Dyna[[#This Row],[Vs country_Average]]&lt;-0.2, "Underperformer", IF(Global_Household_Financial_Dyna[[#This Row],[Vs country_Average]]&gt;0.2, "Outperformer", "Normal"))</f>
        <v>Underperformer</v>
      </c>
      <c r="S48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-219.886</v>
      </c>
      <c r="T48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2.9379999999999882</v>
      </c>
      <c r="U48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225.76199999999989</v>
      </c>
      <c r="V48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448.58599999999996</v>
      </c>
    </row>
    <row r="4865" spans="1:22" x14ac:dyDescent="0.3">
      <c r="A4865">
        <v>4879</v>
      </c>
      <c r="B4865" t="s">
        <v>10</v>
      </c>
      <c r="C4865" t="s">
        <v>22</v>
      </c>
      <c r="D4865">
        <v>3</v>
      </c>
      <c r="E4865">
        <v>2</v>
      </c>
      <c r="F4865">
        <v>282.77999999999997</v>
      </c>
      <c r="G4865">
        <v>446.07</v>
      </c>
      <c r="H4865">
        <v>44.61</v>
      </c>
      <c r="I4865">
        <v>423.32</v>
      </c>
      <c r="J4865">
        <v>-21.86</v>
      </c>
      <c r="K4865">
        <f>Global_Household_Financial_Dyna[[#This Row],[Total_Household_Income]]-Global_Household_Financial_Dyna[[#This Row],[Estimated_Taxes]]</f>
        <v>401.46</v>
      </c>
      <c r="L4865" s="1">
        <f>Global_Household_Financial_Dyna[[#This Row],[Monthly_Savings]]/Global_Household_Financial_Dyna[[#This Row],[Net Income]]</f>
        <v>-5.4451252926817122E-2</v>
      </c>
      <c r="M4865" s="2">
        <f>Global_Household_Financial_Dyna[[#This Row],[Monthly_Expenses]]/Global_Household_Financial_Dyna[[#This Row],[Net Income]]</f>
        <v>1.0544512529268171</v>
      </c>
      <c r="N4865" t="str">
        <f>IF(Global_Household_Financial_Dyna[[#This Row],[Monthly_Savings]]&lt;0,"High Risk", IF(Global_Household_Financial_Dyna[[#This Row],[Savings Rate%]]&lt;0.1, "Medium", "Safe"))</f>
        <v>High Risk</v>
      </c>
      <c r="O4865">
        <f>Global_Household_Financial_Dyna[[#This Row],[Total_Household_Income]]/Global_Household_Financial_Dyna[[#This Row],[Family_Size]]</f>
        <v>148.69</v>
      </c>
      <c r="P4865" s="2">
        <f t="shared" si="150"/>
        <v>0.42077341556833553</v>
      </c>
      <c r="Q4865" s="2">
        <f t="shared" si="151"/>
        <v>-0.47522466849515266</v>
      </c>
      <c r="R4865" s="2" t="str">
        <f>IF(Global_Household_Financial_Dyna[[#This Row],[Vs country_Average]]&lt;-0.2, "Underperformer", IF(Global_Household_Financial_Dyna[[#This Row],[Vs country_Average]]&gt;0.2, "Outperformer", "Normal"))</f>
        <v>Underperformer</v>
      </c>
      <c r="S48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-0.69400000000000261</v>
      </c>
      <c r="T48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20.472000000000001</v>
      </c>
      <c r="U48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41.637999999999991</v>
      </c>
      <c r="V48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62.804000000000002</v>
      </c>
    </row>
    <row r="4866" spans="1:22" x14ac:dyDescent="0.3">
      <c r="A4866">
        <v>4880</v>
      </c>
      <c r="B4866" t="s">
        <v>14</v>
      </c>
      <c r="C4866" t="s">
        <v>15</v>
      </c>
      <c r="D4866">
        <v>1</v>
      </c>
      <c r="E4866">
        <v>1</v>
      </c>
      <c r="F4866">
        <v>1825.79</v>
      </c>
      <c r="G4866">
        <v>1825.79</v>
      </c>
      <c r="H4866">
        <v>273.87</v>
      </c>
      <c r="I4866">
        <v>479.06</v>
      </c>
      <c r="J4866">
        <v>1072.8599999999999</v>
      </c>
      <c r="K4866">
        <f>Global_Household_Financial_Dyna[[#This Row],[Total_Household_Income]]-Global_Household_Financial_Dyna[[#This Row],[Estimated_Taxes]]</f>
        <v>1551.92</v>
      </c>
      <c r="L4866" s="1">
        <f>Global_Household_Financial_Dyna[[#This Row],[Monthly_Savings]]/Global_Household_Financial_Dyna[[#This Row],[Net Income]]</f>
        <v>0.69131140780452593</v>
      </c>
      <c r="M4866" s="2">
        <f>Global_Household_Financial_Dyna[[#This Row],[Monthly_Expenses]]/Global_Household_Financial_Dyna[[#This Row],[Net Income]]</f>
        <v>0.30868859219547395</v>
      </c>
      <c r="N4866" t="str">
        <f>IF(Global_Household_Financial_Dyna[[#This Row],[Monthly_Savings]]&lt;0,"High Risk", IF(Global_Household_Financial_Dyna[[#This Row],[Savings Rate%]]&lt;0.1, "Medium", "Safe"))</f>
        <v>Safe</v>
      </c>
      <c r="O4866">
        <f>Global_Household_Financial_Dyna[[#This Row],[Total_Household_Income]]/Global_Household_Financial_Dyna[[#This Row],[Family_Size]]</f>
        <v>1825.79</v>
      </c>
      <c r="P4866" s="2">
        <f t="shared" ref="P4866:P4929" si="152">AVERAGEIF($B$2:$B$4986,$B4866,$L$2:$L$4986)</f>
        <v>0.39788995363055785</v>
      </c>
      <c r="Q4866" s="2">
        <f t="shared" ref="Q4866:Q4929" si="153">L4866-P4866</f>
        <v>0.29342145417396809</v>
      </c>
      <c r="R4866" s="2" t="str">
        <f>IF(Global_Household_Financial_Dyna[[#This Row],[Vs country_Average]]&lt;-0.2, "Underperformer", IF(Global_Household_Financial_Dyna[[#This Row],[Vs country_Average]]&gt;0.2, "Outperformer", "Normal"))</f>
        <v>Outperformer</v>
      </c>
      <c r="S48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1072.8599999999999</v>
      </c>
      <c r="T48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1072.8599999999999</v>
      </c>
      <c r="U48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1072.8599999999999</v>
      </c>
      <c r="V48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1072.8599999999999</v>
      </c>
    </row>
    <row r="4867" spans="1:22" x14ac:dyDescent="0.3">
      <c r="A4867">
        <v>4881</v>
      </c>
      <c r="B4867" t="s">
        <v>18</v>
      </c>
      <c r="C4867" t="s">
        <v>20</v>
      </c>
      <c r="D4867">
        <v>5</v>
      </c>
      <c r="E4867">
        <v>2</v>
      </c>
      <c r="F4867">
        <v>691.98</v>
      </c>
      <c r="G4867">
        <v>1059.4100000000001</v>
      </c>
      <c r="H4867">
        <v>233.07</v>
      </c>
      <c r="I4867">
        <v>1005.38</v>
      </c>
      <c r="J4867">
        <v>-179.04</v>
      </c>
      <c r="K4867">
        <f>Global_Household_Financial_Dyna[[#This Row],[Total_Household_Income]]-Global_Household_Financial_Dyna[[#This Row],[Estimated_Taxes]]</f>
        <v>826.34000000000015</v>
      </c>
      <c r="L4867" s="1">
        <f>Global_Household_Financial_Dyna[[#This Row],[Monthly_Savings]]/Global_Household_Financial_Dyna[[#This Row],[Net Income]]</f>
        <v>-0.21666626328145794</v>
      </c>
      <c r="M4867" s="2">
        <f>Global_Household_Financial_Dyna[[#This Row],[Monthly_Expenses]]/Global_Household_Financial_Dyna[[#This Row],[Net Income]]</f>
        <v>1.2166662632814578</v>
      </c>
      <c r="N4867" t="str">
        <f>IF(Global_Household_Financial_Dyna[[#This Row],[Monthly_Savings]]&lt;0,"High Risk", IF(Global_Household_Financial_Dyna[[#This Row],[Savings Rate%]]&lt;0.1, "Medium", "Safe"))</f>
        <v>High Risk</v>
      </c>
      <c r="O4867">
        <f>Global_Household_Financial_Dyna[[#This Row],[Total_Household_Income]]/Global_Household_Financial_Dyna[[#This Row],[Family_Size]]</f>
        <v>211.88200000000001</v>
      </c>
      <c r="P4867" s="2">
        <f t="shared" si="152"/>
        <v>0.32336204947805613</v>
      </c>
      <c r="Q4867" s="2">
        <f t="shared" si="153"/>
        <v>-0.54002831275951402</v>
      </c>
      <c r="R4867" s="2" t="str">
        <f>IF(Global_Household_Financial_Dyna[[#This Row],[Vs country_Average]]&lt;-0.2, "Underperformer", IF(Global_Household_Financial_Dyna[[#This Row],[Vs country_Average]]&gt;0.2, "Outperformer", "Normal"))</f>
        <v>Underperformer</v>
      </c>
      <c r="S48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-128.77099999999999</v>
      </c>
      <c r="T48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-78.501999999999981</v>
      </c>
      <c r="U48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-28.233000000000004</v>
      </c>
      <c r="V48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22.03600000000003</v>
      </c>
    </row>
    <row r="4868" spans="1:22" x14ac:dyDescent="0.3">
      <c r="A4868">
        <v>4882</v>
      </c>
      <c r="B4868" t="s">
        <v>10</v>
      </c>
      <c r="C4868" t="s">
        <v>22</v>
      </c>
      <c r="D4868">
        <v>6</v>
      </c>
      <c r="E4868">
        <v>3</v>
      </c>
      <c r="F4868">
        <v>1126.1600000000001</v>
      </c>
      <c r="G4868">
        <v>2829.77</v>
      </c>
      <c r="H4868">
        <v>282.98</v>
      </c>
      <c r="I4868">
        <v>597.92999999999995</v>
      </c>
      <c r="J4868">
        <v>1948.87</v>
      </c>
      <c r="K4868">
        <f>Global_Household_Financial_Dyna[[#This Row],[Total_Household_Income]]-Global_Household_Financial_Dyna[[#This Row],[Estimated_Taxes]]</f>
        <v>2546.79</v>
      </c>
      <c r="L4868" s="1">
        <f>Global_Household_Financial_Dyna[[#This Row],[Monthly_Savings]]/Global_Household_Financial_Dyna[[#This Row],[Net Income]]</f>
        <v>0.76522602962945507</v>
      </c>
      <c r="M4868" s="2">
        <f>Global_Household_Financial_Dyna[[#This Row],[Monthly_Expenses]]/Global_Household_Financial_Dyna[[#This Row],[Net Income]]</f>
        <v>0.23477789688195727</v>
      </c>
      <c r="N4868" t="str">
        <f>IF(Global_Household_Financial_Dyna[[#This Row],[Monthly_Savings]]&lt;0,"High Risk", IF(Global_Household_Financial_Dyna[[#This Row],[Savings Rate%]]&lt;0.1, "Medium", "Safe"))</f>
        <v>Safe</v>
      </c>
      <c r="O4868">
        <f>Global_Household_Financial_Dyna[[#This Row],[Total_Household_Income]]/Global_Household_Financial_Dyna[[#This Row],[Family_Size]]</f>
        <v>471.62833333333333</v>
      </c>
      <c r="P4868" s="2">
        <f t="shared" si="152"/>
        <v>0.42077341556833553</v>
      </c>
      <c r="Q4868" s="2">
        <f t="shared" si="153"/>
        <v>0.34445261406111954</v>
      </c>
      <c r="R4868" s="2" t="str">
        <f>IF(Global_Household_Financial_Dyna[[#This Row],[Vs country_Average]]&lt;-0.2, "Underperformer", IF(Global_Household_Financial_Dyna[[#This Row],[Vs country_Average]]&gt;0.2, "Outperformer", "Normal"))</f>
        <v>Outperformer</v>
      </c>
      <c r="S48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1948.87</v>
      </c>
      <c r="T48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1948.87</v>
      </c>
      <c r="U48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1948.87</v>
      </c>
      <c r="V48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1948.87</v>
      </c>
    </row>
    <row r="4869" spans="1:22" x14ac:dyDescent="0.3">
      <c r="A4869">
        <v>4883</v>
      </c>
      <c r="B4869" t="s">
        <v>14</v>
      </c>
      <c r="C4869" t="s">
        <v>15</v>
      </c>
      <c r="D4869">
        <v>2</v>
      </c>
      <c r="E4869">
        <v>2</v>
      </c>
      <c r="F4869">
        <v>150.21</v>
      </c>
      <c r="G4869">
        <v>212.46</v>
      </c>
      <c r="H4869">
        <v>31.87</v>
      </c>
      <c r="I4869">
        <v>201.62</v>
      </c>
      <c r="J4869">
        <v>-21.03</v>
      </c>
      <c r="K4869">
        <f>Global_Household_Financial_Dyna[[#This Row],[Total_Household_Income]]-Global_Household_Financial_Dyna[[#This Row],[Estimated_Taxes]]</f>
        <v>180.59</v>
      </c>
      <c r="L4869" s="1">
        <f>Global_Household_Financial_Dyna[[#This Row],[Monthly_Savings]]/Global_Household_Financial_Dyna[[#This Row],[Net Income]]</f>
        <v>-0.11645163076582314</v>
      </c>
      <c r="M4869" s="2">
        <f>Global_Household_Financial_Dyna[[#This Row],[Monthly_Expenses]]/Global_Household_Financial_Dyna[[#This Row],[Net Income]]</f>
        <v>1.1164516307658232</v>
      </c>
      <c r="N4869" t="str">
        <f>IF(Global_Household_Financial_Dyna[[#This Row],[Monthly_Savings]]&lt;0,"High Risk", IF(Global_Household_Financial_Dyna[[#This Row],[Savings Rate%]]&lt;0.1, "Medium", "Safe"))</f>
        <v>High Risk</v>
      </c>
      <c r="O4869">
        <f>Global_Household_Financial_Dyna[[#This Row],[Total_Household_Income]]/Global_Household_Financial_Dyna[[#This Row],[Family_Size]]</f>
        <v>106.23</v>
      </c>
      <c r="P4869" s="2">
        <f t="shared" si="152"/>
        <v>0.39788995363055785</v>
      </c>
      <c r="Q4869" s="2">
        <f t="shared" si="153"/>
        <v>-0.514341584396381</v>
      </c>
      <c r="R4869" s="2" t="str">
        <f>IF(Global_Household_Financial_Dyna[[#This Row],[Vs country_Average]]&lt;-0.2, "Underperformer", IF(Global_Household_Financial_Dyna[[#This Row],[Vs country_Average]]&gt;0.2, "Outperformer", "Normal"))</f>
        <v>Underperformer</v>
      </c>
      <c r="S48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-10.949</v>
      </c>
      <c r="T48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-0.86799999999999855</v>
      </c>
      <c r="U48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9.213000000000001</v>
      </c>
      <c r="V48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19.294000000000004</v>
      </c>
    </row>
    <row r="4870" spans="1:22" x14ac:dyDescent="0.3">
      <c r="A4870">
        <v>4884</v>
      </c>
      <c r="B4870" t="s">
        <v>18</v>
      </c>
      <c r="C4870" t="s">
        <v>20</v>
      </c>
      <c r="D4870">
        <v>3</v>
      </c>
      <c r="E4870">
        <v>3</v>
      </c>
      <c r="F4870">
        <v>3293.19</v>
      </c>
      <c r="G4870">
        <v>7308.64</v>
      </c>
      <c r="H4870">
        <v>1607.9</v>
      </c>
      <c r="I4870">
        <v>2323.16</v>
      </c>
      <c r="J4870">
        <v>3377.58</v>
      </c>
      <c r="K4870">
        <f>Global_Household_Financial_Dyna[[#This Row],[Total_Household_Income]]-Global_Household_Financial_Dyna[[#This Row],[Estimated_Taxes]]</f>
        <v>5700.74</v>
      </c>
      <c r="L4870" s="1">
        <f>Global_Household_Financial_Dyna[[#This Row],[Monthly_Savings]]/Global_Household_Financial_Dyna[[#This Row],[Net Income]]</f>
        <v>0.59248097615397299</v>
      </c>
      <c r="M4870" s="2">
        <f>Global_Household_Financial_Dyna[[#This Row],[Monthly_Expenses]]/Global_Household_Financial_Dyna[[#This Row],[Net Income]]</f>
        <v>0.40751902384602701</v>
      </c>
      <c r="N4870" t="str">
        <f>IF(Global_Household_Financial_Dyna[[#This Row],[Monthly_Savings]]&lt;0,"High Risk", IF(Global_Household_Financial_Dyna[[#This Row],[Savings Rate%]]&lt;0.1, "Medium", "Safe"))</f>
        <v>Safe</v>
      </c>
      <c r="O4870">
        <f>Global_Household_Financial_Dyna[[#This Row],[Total_Household_Income]]/Global_Household_Financial_Dyna[[#This Row],[Family_Size]]</f>
        <v>2436.2133333333336</v>
      </c>
      <c r="P4870" s="2">
        <f t="shared" si="152"/>
        <v>0.32336204947805613</v>
      </c>
      <c r="Q4870" s="2">
        <f t="shared" si="153"/>
        <v>0.26911892667591686</v>
      </c>
      <c r="R4870" s="2" t="str">
        <f>IF(Global_Household_Financial_Dyna[[#This Row],[Vs country_Average]]&lt;-0.2, "Underperformer", IF(Global_Household_Financial_Dyna[[#This Row],[Vs country_Average]]&gt;0.2, "Outperformer", "Normal"))</f>
        <v>Outperformer</v>
      </c>
      <c r="S48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3377.58</v>
      </c>
      <c r="T48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3377.58</v>
      </c>
      <c r="U48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3377.58</v>
      </c>
      <c r="V48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3377.58</v>
      </c>
    </row>
    <row r="4871" spans="1:22" x14ac:dyDescent="0.3">
      <c r="A4871">
        <v>4885</v>
      </c>
      <c r="B4871" t="s">
        <v>18</v>
      </c>
      <c r="C4871" t="s">
        <v>20</v>
      </c>
      <c r="D4871">
        <v>6</v>
      </c>
      <c r="E4871">
        <v>3</v>
      </c>
      <c r="F4871">
        <v>3681.62</v>
      </c>
      <c r="G4871">
        <v>8333.51</v>
      </c>
      <c r="H4871">
        <v>2250.0500000000002</v>
      </c>
      <c r="I4871">
        <v>4576.53</v>
      </c>
      <c r="J4871">
        <v>1506.93</v>
      </c>
      <c r="K4871">
        <f>Global_Household_Financial_Dyna[[#This Row],[Total_Household_Income]]-Global_Household_Financial_Dyna[[#This Row],[Estimated_Taxes]]</f>
        <v>6083.46</v>
      </c>
      <c r="L4871" s="1">
        <f>Global_Household_Financial_Dyna[[#This Row],[Monthly_Savings]]/Global_Household_Financial_Dyna[[#This Row],[Net Income]]</f>
        <v>0.24770936276395342</v>
      </c>
      <c r="M4871" s="2">
        <f>Global_Household_Financial_Dyna[[#This Row],[Monthly_Expenses]]/Global_Household_Financial_Dyna[[#This Row],[Net Income]]</f>
        <v>0.7522906372360465</v>
      </c>
      <c r="N4871" t="str">
        <f>IF(Global_Household_Financial_Dyna[[#This Row],[Monthly_Savings]]&lt;0,"High Risk", IF(Global_Household_Financial_Dyna[[#This Row],[Savings Rate%]]&lt;0.1, "Medium", "Safe"))</f>
        <v>Safe</v>
      </c>
      <c r="O4871">
        <f>Global_Household_Financial_Dyna[[#This Row],[Total_Household_Income]]/Global_Household_Financial_Dyna[[#This Row],[Family_Size]]</f>
        <v>1388.9183333333333</v>
      </c>
      <c r="P4871" s="2">
        <f t="shared" si="152"/>
        <v>0.32336204947805613</v>
      </c>
      <c r="Q4871" s="2">
        <f t="shared" si="153"/>
        <v>-7.5652686714102718E-2</v>
      </c>
      <c r="R4871" s="2" t="str">
        <f>IF(Global_Household_Financial_Dyna[[#This Row],[Vs country_Average]]&lt;-0.2, "Underperformer", IF(Global_Household_Financial_Dyna[[#This Row],[Vs country_Average]]&gt;0.2, "Outperformer", "Normal"))</f>
        <v>Normal</v>
      </c>
      <c r="S48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1506.93</v>
      </c>
      <c r="T48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1506.93</v>
      </c>
      <c r="U48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1506.93</v>
      </c>
      <c r="V48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1506.93</v>
      </c>
    </row>
    <row r="4872" spans="1:22" x14ac:dyDescent="0.3">
      <c r="A4872">
        <v>4886</v>
      </c>
      <c r="B4872" t="s">
        <v>12</v>
      </c>
      <c r="C4872" t="s">
        <v>13</v>
      </c>
      <c r="D4872">
        <v>6</v>
      </c>
      <c r="E4872">
        <v>1</v>
      </c>
      <c r="F4872">
        <v>4027.66</v>
      </c>
      <c r="G4872">
        <v>4027.66</v>
      </c>
      <c r="H4872">
        <v>1006.91</v>
      </c>
      <c r="I4872">
        <v>3486.62</v>
      </c>
      <c r="J4872">
        <v>-465.88</v>
      </c>
      <c r="K4872">
        <f>Global_Household_Financial_Dyna[[#This Row],[Total_Household_Income]]-Global_Household_Financial_Dyna[[#This Row],[Estimated_Taxes]]</f>
        <v>3020.75</v>
      </c>
      <c r="L4872" s="1">
        <f>Global_Household_Financial_Dyna[[#This Row],[Monthly_Savings]]/Global_Household_Financial_Dyna[[#This Row],[Net Income]]</f>
        <v>-0.15422659935446495</v>
      </c>
      <c r="M4872" s="2">
        <f>Global_Household_Financial_Dyna[[#This Row],[Monthly_Expenses]]/Global_Household_Financial_Dyna[[#This Row],[Net Income]]</f>
        <v>1.154223288918315</v>
      </c>
      <c r="N4872" t="str">
        <f>IF(Global_Household_Financial_Dyna[[#This Row],[Monthly_Savings]]&lt;0,"High Risk", IF(Global_Household_Financial_Dyna[[#This Row],[Savings Rate%]]&lt;0.1, "Medium", "Safe"))</f>
        <v>High Risk</v>
      </c>
      <c r="O4872">
        <f>Global_Household_Financial_Dyna[[#This Row],[Total_Household_Income]]/Global_Household_Financial_Dyna[[#This Row],[Family_Size]]</f>
        <v>671.27666666666664</v>
      </c>
      <c r="P4872" s="2">
        <f t="shared" si="152"/>
        <v>0.30718716818024266</v>
      </c>
      <c r="Q4872" s="2">
        <f t="shared" si="153"/>
        <v>-0.46141376753470764</v>
      </c>
      <c r="R4872" s="2" t="str">
        <f>IF(Global_Household_Financial_Dyna[[#This Row],[Vs country_Average]]&lt;-0.2, "Underperformer", IF(Global_Household_Financial_Dyna[[#This Row],[Vs country_Average]]&gt;0.2, "Outperformer", "Normal"))</f>
        <v>Underperformer</v>
      </c>
      <c r="S48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-291.54899999999998</v>
      </c>
      <c r="T48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-117.21799999999996</v>
      </c>
      <c r="U48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57.112999999999943</v>
      </c>
      <c r="V48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231.44400000000007</v>
      </c>
    </row>
    <row r="4873" spans="1:22" x14ac:dyDescent="0.3">
      <c r="A4873">
        <v>4887</v>
      </c>
      <c r="B4873" t="s">
        <v>10</v>
      </c>
      <c r="C4873" t="s">
        <v>11</v>
      </c>
      <c r="D4873">
        <v>3</v>
      </c>
      <c r="E4873">
        <v>2</v>
      </c>
      <c r="F4873">
        <v>992.08</v>
      </c>
      <c r="G4873">
        <v>1673.75</v>
      </c>
      <c r="H4873">
        <v>167.38</v>
      </c>
      <c r="I4873">
        <v>385.36</v>
      </c>
      <c r="J4873">
        <v>1121.01</v>
      </c>
      <c r="K4873">
        <f>Global_Household_Financial_Dyna[[#This Row],[Total_Household_Income]]-Global_Household_Financial_Dyna[[#This Row],[Estimated_Taxes]]</f>
        <v>1506.37</v>
      </c>
      <c r="L4873" s="1">
        <f>Global_Household_Financial_Dyna[[#This Row],[Monthly_Savings]]/Global_Household_Financial_Dyna[[#This Row],[Net Income]]</f>
        <v>0.74417971680264483</v>
      </c>
      <c r="M4873" s="2">
        <f>Global_Household_Financial_Dyna[[#This Row],[Monthly_Expenses]]/Global_Household_Financial_Dyna[[#This Row],[Net Income]]</f>
        <v>0.25582028319735528</v>
      </c>
      <c r="N4873" t="str">
        <f>IF(Global_Household_Financial_Dyna[[#This Row],[Monthly_Savings]]&lt;0,"High Risk", IF(Global_Household_Financial_Dyna[[#This Row],[Savings Rate%]]&lt;0.1, "Medium", "Safe"))</f>
        <v>Safe</v>
      </c>
      <c r="O4873">
        <f>Global_Household_Financial_Dyna[[#This Row],[Total_Household_Income]]/Global_Household_Financial_Dyna[[#This Row],[Family_Size]]</f>
        <v>557.91666666666663</v>
      </c>
      <c r="P4873" s="2">
        <f t="shared" si="152"/>
        <v>0.42077341556833553</v>
      </c>
      <c r="Q4873" s="2">
        <f t="shared" si="153"/>
        <v>0.3234063012343093</v>
      </c>
      <c r="R4873" s="2" t="str">
        <f>IF(Global_Household_Financial_Dyna[[#This Row],[Vs country_Average]]&lt;-0.2, "Underperformer", IF(Global_Household_Financial_Dyna[[#This Row],[Vs country_Average]]&gt;0.2, "Outperformer", "Normal"))</f>
        <v>Outperformer</v>
      </c>
      <c r="S48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1121.01</v>
      </c>
      <c r="T48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1121.01</v>
      </c>
      <c r="U48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1121.01</v>
      </c>
      <c r="V48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1121.01</v>
      </c>
    </row>
    <row r="4874" spans="1:22" x14ac:dyDescent="0.3">
      <c r="A4874">
        <v>4888</v>
      </c>
      <c r="B4874" t="s">
        <v>16</v>
      </c>
      <c r="C4874" t="s">
        <v>21</v>
      </c>
      <c r="D4874">
        <v>3</v>
      </c>
      <c r="E4874">
        <v>2</v>
      </c>
      <c r="F4874">
        <v>5657.76</v>
      </c>
      <c r="G4874">
        <v>9215.0300000000007</v>
      </c>
      <c r="H4874">
        <v>3686.01</v>
      </c>
      <c r="I4874">
        <v>2366.5700000000002</v>
      </c>
      <c r="J4874">
        <v>3162.45</v>
      </c>
      <c r="K4874">
        <f>Global_Household_Financial_Dyna[[#This Row],[Total_Household_Income]]-Global_Household_Financial_Dyna[[#This Row],[Estimated_Taxes]]</f>
        <v>5529.02</v>
      </c>
      <c r="L4874" s="1">
        <f>Global_Household_Financial_Dyna[[#This Row],[Monthly_Savings]]/Global_Household_Financial_Dyna[[#This Row],[Net Income]]</f>
        <v>0.57197297170203754</v>
      </c>
      <c r="M4874" s="2">
        <f>Global_Household_Financial_Dyna[[#This Row],[Monthly_Expenses]]/Global_Household_Financial_Dyna[[#This Row],[Net Income]]</f>
        <v>0.42802702829796241</v>
      </c>
      <c r="N4874" t="str">
        <f>IF(Global_Household_Financial_Dyna[[#This Row],[Monthly_Savings]]&lt;0,"High Risk", IF(Global_Household_Financial_Dyna[[#This Row],[Savings Rate%]]&lt;0.1, "Medium", "Safe"))</f>
        <v>Safe</v>
      </c>
      <c r="O4874">
        <f>Global_Household_Financial_Dyna[[#This Row],[Total_Household_Income]]/Global_Household_Financial_Dyna[[#This Row],[Family_Size]]</f>
        <v>3071.6766666666667</v>
      </c>
      <c r="P4874" s="2">
        <f t="shared" si="152"/>
        <v>0.15879799892000862</v>
      </c>
      <c r="Q4874" s="2">
        <f t="shared" si="153"/>
        <v>0.41317497278202892</v>
      </c>
      <c r="R4874" s="2" t="str">
        <f>IF(Global_Household_Financial_Dyna[[#This Row],[Vs country_Average]]&lt;-0.2, "Underperformer", IF(Global_Household_Financial_Dyna[[#This Row],[Vs country_Average]]&gt;0.2, "Outperformer", "Normal"))</f>
        <v>Outperformer</v>
      </c>
      <c r="S48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3162.45</v>
      </c>
      <c r="T48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3162.45</v>
      </c>
      <c r="U48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3162.45</v>
      </c>
      <c r="V48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3162.45</v>
      </c>
    </row>
    <row r="4875" spans="1:22" x14ac:dyDescent="0.3">
      <c r="A4875">
        <v>4889</v>
      </c>
      <c r="B4875" t="s">
        <v>18</v>
      </c>
      <c r="C4875" t="s">
        <v>19</v>
      </c>
      <c r="D4875">
        <v>4</v>
      </c>
      <c r="E4875">
        <v>1</v>
      </c>
      <c r="F4875">
        <v>6769.86</v>
      </c>
      <c r="G4875">
        <v>6769.86</v>
      </c>
      <c r="H4875">
        <v>1489.37</v>
      </c>
      <c r="I4875">
        <v>3011.59</v>
      </c>
      <c r="J4875">
        <v>2268.9</v>
      </c>
      <c r="K4875">
        <f>Global_Household_Financial_Dyna[[#This Row],[Total_Household_Income]]-Global_Household_Financial_Dyna[[#This Row],[Estimated_Taxes]]</f>
        <v>5280.49</v>
      </c>
      <c r="L4875" s="1">
        <f>Global_Household_Financial_Dyna[[#This Row],[Monthly_Savings]]/Global_Household_Financial_Dyna[[#This Row],[Net Income]]</f>
        <v>0.42967603385291897</v>
      </c>
      <c r="M4875" s="2">
        <f>Global_Household_Financial_Dyna[[#This Row],[Monthly_Expenses]]/Global_Household_Financial_Dyna[[#This Row],[Net Income]]</f>
        <v>0.57032396614708114</v>
      </c>
      <c r="N4875" t="str">
        <f>IF(Global_Household_Financial_Dyna[[#This Row],[Monthly_Savings]]&lt;0,"High Risk", IF(Global_Household_Financial_Dyna[[#This Row],[Savings Rate%]]&lt;0.1, "Medium", "Safe"))</f>
        <v>Safe</v>
      </c>
      <c r="O4875">
        <f>Global_Household_Financial_Dyna[[#This Row],[Total_Household_Income]]/Global_Household_Financial_Dyna[[#This Row],[Family_Size]]</f>
        <v>1692.4649999999999</v>
      </c>
      <c r="P4875" s="2">
        <f t="shared" si="152"/>
        <v>0.32336204947805613</v>
      </c>
      <c r="Q4875" s="2">
        <f t="shared" si="153"/>
        <v>0.10631398437486284</v>
      </c>
      <c r="R4875" s="2" t="str">
        <f>IF(Global_Household_Financial_Dyna[[#This Row],[Vs country_Average]]&lt;-0.2, "Underperformer", IF(Global_Household_Financial_Dyna[[#This Row],[Vs country_Average]]&gt;0.2, "Outperformer", "Normal"))</f>
        <v>Normal</v>
      </c>
      <c r="S48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2268.9</v>
      </c>
      <c r="T48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2268.9</v>
      </c>
      <c r="U48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2268.9</v>
      </c>
      <c r="V48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2268.9</v>
      </c>
    </row>
    <row r="4876" spans="1:22" x14ac:dyDescent="0.3">
      <c r="A4876">
        <v>4890</v>
      </c>
      <c r="B4876" t="s">
        <v>16</v>
      </c>
      <c r="C4876" t="s">
        <v>17</v>
      </c>
      <c r="D4876">
        <v>6</v>
      </c>
      <c r="E4876">
        <v>1</v>
      </c>
      <c r="F4876">
        <v>2250.35</v>
      </c>
      <c r="G4876">
        <v>2250.35</v>
      </c>
      <c r="H4876">
        <v>787.62</v>
      </c>
      <c r="I4876">
        <v>2135.58</v>
      </c>
      <c r="J4876">
        <v>-672.85</v>
      </c>
      <c r="K4876">
        <f>Global_Household_Financial_Dyna[[#This Row],[Total_Household_Income]]-Global_Household_Financial_Dyna[[#This Row],[Estimated_Taxes]]</f>
        <v>1462.73</v>
      </c>
      <c r="L4876" s="1">
        <f>Global_Household_Financial_Dyna[[#This Row],[Monthly_Savings]]/Global_Household_Financial_Dyna[[#This Row],[Net Income]]</f>
        <v>-0.45999603481161938</v>
      </c>
      <c r="M4876" s="2">
        <f>Global_Household_Financial_Dyna[[#This Row],[Monthly_Expenses]]/Global_Household_Financial_Dyna[[#This Row],[Net Income]]</f>
        <v>1.4599960348116192</v>
      </c>
      <c r="N4876" t="str">
        <f>IF(Global_Household_Financial_Dyna[[#This Row],[Monthly_Savings]]&lt;0,"High Risk", IF(Global_Household_Financial_Dyna[[#This Row],[Savings Rate%]]&lt;0.1, "Medium", "Safe"))</f>
        <v>High Risk</v>
      </c>
      <c r="O4876">
        <f>Global_Household_Financial_Dyna[[#This Row],[Total_Household_Income]]/Global_Household_Financial_Dyna[[#This Row],[Family_Size]]</f>
        <v>375.05833333333334</v>
      </c>
      <c r="P4876" s="2">
        <f t="shared" si="152"/>
        <v>0.15879799892000862</v>
      </c>
      <c r="Q4876" s="2">
        <f t="shared" si="153"/>
        <v>-0.618794033731628</v>
      </c>
      <c r="R4876" s="2" t="str">
        <f>IF(Global_Household_Financial_Dyna[[#This Row],[Vs country_Average]]&lt;-0.2, "Underperformer", IF(Global_Household_Financial_Dyna[[#This Row],[Vs country_Average]]&gt;0.2, "Outperformer", "Normal"))</f>
        <v>Underperformer</v>
      </c>
      <c r="S48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-566.07100000000003</v>
      </c>
      <c r="T48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-459.29200000000003</v>
      </c>
      <c r="U48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-352.51300000000003</v>
      </c>
      <c r="V48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-245.73400000000004</v>
      </c>
    </row>
    <row r="4877" spans="1:22" x14ac:dyDescent="0.3">
      <c r="A4877">
        <v>4891</v>
      </c>
      <c r="B4877" t="s">
        <v>10</v>
      </c>
      <c r="C4877" t="s">
        <v>22</v>
      </c>
      <c r="D4877">
        <v>5</v>
      </c>
      <c r="E4877">
        <v>2</v>
      </c>
      <c r="F4877">
        <v>580.36</v>
      </c>
      <c r="G4877">
        <v>912.86</v>
      </c>
      <c r="H4877">
        <v>91.29</v>
      </c>
      <c r="I4877">
        <v>618.74</v>
      </c>
      <c r="J4877">
        <v>202.83</v>
      </c>
      <c r="K4877">
        <f>Global_Household_Financial_Dyna[[#This Row],[Total_Household_Income]]-Global_Household_Financial_Dyna[[#This Row],[Estimated_Taxes]]</f>
        <v>821.57</v>
      </c>
      <c r="L4877" s="1">
        <f>Global_Household_Financial_Dyna[[#This Row],[Monthly_Savings]]/Global_Household_Financial_Dyna[[#This Row],[Net Income]]</f>
        <v>0.24688097179789914</v>
      </c>
      <c r="M4877" s="2">
        <f>Global_Household_Financial_Dyna[[#This Row],[Monthly_Expenses]]/Global_Household_Financial_Dyna[[#This Row],[Net Income]]</f>
        <v>0.75311902820210086</v>
      </c>
      <c r="N4877" t="str">
        <f>IF(Global_Household_Financial_Dyna[[#This Row],[Monthly_Savings]]&lt;0,"High Risk", IF(Global_Household_Financial_Dyna[[#This Row],[Savings Rate%]]&lt;0.1, "Medium", "Safe"))</f>
        <v>Safe</v>
      </c>
      <c r="O4877">
        <f>Global_Household_Financial_Dyna[[#This Row],[Total_Household_Income]]/Global_Household_Financial_Dyna[[#This Row],[Family_Size]]</f>
        <v>182.572</v>
      </c>
      <c r="P4877" s="2">
        <f t="shared" si="152"/>
        <v>0.42077341556833553</v>
      </c>
      <c r="Q4877" s="2">
        <f t="shared" si="153"/>
        <v>-0.17389244377043639</v>
      </c>
      <c r="R4877" s="2" t="str">
        <f>IF(Global_Household_Financial_Dyna[[#This Row],[Vs country_Average]]&lt;-0.2, "Underperformer", IF(Global_Household_Financial_Dyna[[#This Row],[Vs country_Average]]&gt;0.2, "Outperformer", "Normal"))</f>
        <v>Normal</v>
      </c>
      <c r="S48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202.83</v>
      </c>
      <c r="T48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202.83</v>
      </c>
      <c r="U48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202.83</v>
      </c>
      <c r="V48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202.83</v>
      </c>
    </row>
    <row r="4878" spans="1:22" x14ac:dyDescent="0.3">
      <c r="A4878">
        <v>4892</v>
      </c>
      <c r="B4878" t="s">
        <v>18</v>
      </c>
      <c r="C4878" t="s">
        <v>19</v>
      </c>
      <c r="D4878">
        <v>2</v>
      </c>
      <c r="E4878">
        <v>2</v>
      </c>
      <c r="F4878">
        <v>8215.93</v>
      </c>
      <c r="G4878">
        <v>11615</v>
      </c>
      <c r="H4878">
        <v>3136.05</v>
      </c>
      <c r="I4878">
        <v>2427.9899999999998</v>
      </c>
      <c r="J4878">
        <v>6050.96</v>
      </c>
      <c r="K4878">
        <f>Global_Household_Financial_Dyna[[#This Row],[Total_Household_Income]]-Global_Household_Financial_Dyna[[#This Row],[Estimated_Taxes]]</f>
        <v>8478.9500000000007</v>
      </c>
      <c r="L4878" s="1">
        <f>Global_Household_Financial_Dyna[[#This Row],[Monthly_Savings]]/Global_Household_Financial_Dyna[[#This Row],[Net Income]]</f>
        <v>0.71364496783210174</v>
      </c>
      <c r="M4878" s="2">
        <f>Global_Household_Financial_Dyna[[#This Row],[Monthly_Expenses]]/Global_Household_Financial_Dyna[[#This Row],[Net Income]]</f>
        <v>0.28635503216789809</v>
      </c>
      <c r="N4878" t="str">
        <f>IF(Global_Household_Financial_Dyna[[#This Row],[Monthly_Savings]]&lt;0,"High Risk", IF(Global_Household_Financial_Dyna[[#This Row],[Savings Rate%]]&lt;0.1, "Medium", "Safe"))</f>
        <v>Safe</v>
      </c>
      <c r="O4878">
        <f>Global_Household_Financial_Dyna[[#This Row],[Total_Household_Income]]/Global_Household_Financial_Dyna[[#This Row],[Family_Size]]</f>
        <v>5807.5</v>
      </c>
      <c r="P4878" s="2">
        <f t="shared" si="152"/>
        <v>0.32336204947805613</v>
      </c>
      <c r="Q4878" s="2">
        <f t="shared" si="153"/>
        <v>0.3902829183540456</v>
      </c>
      <c r="R4878" s="2" t="str">
        <f>IF(Global_Household_Financial_Dyna[[#This Row],[Vs country_Average]]&lt;-0.2, "Underperformer", IF(Global_Household_Financial_Dyna[[#This Row],[Vs country_Average]]&gt;0.2, "Outperformer", "Normal"))</f>
        <v>Outperformer</v>
      </c>
      <c r="S48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6050.96</v>
      </c>
      <c r="T48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6050.96</v>
      </c>
      <c r="U48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6050.96</v>
      </c>
      <c r="V48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6050.96</v>
      </c>
    </row>
    <row r="4879" spans="1:22" x14ac:dyDescent="0.3">
      <c r="A4879">
        <v>4893</v>
      </c>
      <c r="B4879" t="s">
        <v>16</v>
      </c>
      <c r="C4879" t="s">
        <v>17</v>
      </c>
      <c r="D4879">
        <v>1</v>
      </c>
      <c r="E4879">
        <v>1</v>
      </c>
      <c r="F4879">
        <v>6081.24</v>
      </c>
      <c r="G4879">
        <v>6081.24</v>
      </c>
      <c r="H4879">
        <v>2128.4299999999998</v>
      </c>
      <c r="I4879">
        <v>1457.67</v>
      </c>
      <c r="J4879">
        <v>2495.13</v>
      </c>
      <c r="K4879">
        <f>Global_Household_Financial_Dyna[[#This Row],[Total_Household_Income]]-Global_Household_Financial_Dyna[[#This Row],[Estimated_Taxes]]</f>
        <v>3952.81</v>
      </c>
      <c r="L4879" s="1">
        <f>Global_Household_Financial_Dyna[[#This Row],[Monthly_Savings]]/Global_Household_Financial_Dyna[[#This Row],[Net Income]]</f>
        <v>0.63122942919087943</v>
      </c>
      <c r="M4879" s="2">
        <f>Global_Household_Financial_Dyna[[#This Row],[Monthly_Expenses]]/Global_Household_Financial_Dyna[[#This Row],[Net Income]]</f>
        <v>0.36876804096326415</v>
      </c>
      <c r="N4879" t="str">
        <f>IF(Global_Household_Financial_Dyna[[#This Row],[Monthly_Savings]]&lt;0,"High Risk", IF(Global_Household_Financial_Dyna[[#This Row],[Savings Rate%]]&lt;0.1, "Medium", "Safe"))</f>
        <v>Safe</v>
      </c>
      <c r="O4879">
        <f>Global_Household_Financial_Dyna[[#This Row],[Total_Household_Income]]/Global_Household_Financial_Dyna[[#This Row],[Family_Size]]</f>
        <v>6081.24</v>
      </c>
      <c r="P4879" s="2">
        <f t="shared" si="152"/>
        <v>0.15879799892000862</v>
      </c>
      <c r="Q4879" s="2">
        <f t="shared" si="153"/>
        <v>0.47243143027087081</v>
      </c>
      <c r="R4879" s="2" t="str">
        <f>IF(Global_Household_Financial_Dyna[[#This Row],[Vs country_Average]]&lt;-0.2, "Underperformer", IF(Global_Household_Financial_Dyna[[#This Row],[Vs country_Average]]&gt;0.2, "Outperformer", "Normal"))</f>
        <v>Outperformer</v>
      </c>
      <c r="S48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2495.13</v>
      </c>
      <c r="T48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2495.13</v>
      </c>
      <c r="U48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2495.13</v>
      </c>
      <c r="V48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2495.13</v>
      </c>
    </row>
    <row r="4880" spans="1:22" x14ac:dyDescent="0.3">
      <c r="A4880">
        <v>4894</v>
      </c>
      <c r="B4880" t="s">
        <v>18</v>
      </c>
      <c r="C4880" t="s">
        <v>20</v>
      </c>
      <c r="D4880">
        <v>1</v>
      </c>
      <c r="E4880">
        <v>1</v>
      </c>
      <c r="F4880">
        <v>2465.34</v>
      </c>
      <c r="G4880">
        <v>2465.34</v>
      </c>
      <c r="H4880">
        <v>542.38</v>
      </c>
      <c r="I4880">
        <v>1702.57</v>
      </c>
      <c r="J4880">
        <v>220.39</v>
      </c>
      <c r="K4880">
        <f>Global_Household_Financial_Dyna[[#This Row],[Total_Household_Income]]-Global_Household_Financial_Dyna[[#This Row],[Estimated_Taxes]]</f>
        <v>1922.96</v>
      </c>
      <c r="L4880" s="1">
        <f>Global_Household_Financial_Dyna[[#This Row],[Monthly_Savings]]/Global_Household_Financial_Dyna[[#This Row],[Net Income]]</f>
        <v>0.11460976827391105</v>
      </c>
      <c r="M4880" s="2">
        <f>Global_Household_Financial_Dyna[[#This Row],[Monthly_Expenses]]/Global_Household_Financial_Dyna[[#This Row],[Net Income]]</f>
        <v>0.88539023172608888</v>
      </c>
      <c r="N4880" t="str">
        <f>IF(Global_Household_Financial_Dyna[[#This Row],[Monthly_Savings]]&lt;0,"High Risk", IF(Global_Household_Financial_Dyna[[#This Row],[Savings Rate%]]&lt;0.1, "Medium", "Safe"))</f>
        <v>Safe</v>
      </c>
      <c r="O4880">
        <f>Global_Household_Financial_Dyna[[#This Row],[Total_Household_Income]]/Global_Household_Financial_Dyna[[#This Row],[Family_Size]]</f>
        <v>2465.34</v>
      </c>
      <c r="P4880" s="2">
        <f t="shared" si="152"/>
        <v>0.32336204947805613</v>
      </c>
      <c r="Q4880" s="2">
        <f t="shared" si="153"/>
        <v>-0.20875228120414507</v>
      </c>
      <c r="R4880" s="2" t="str">
        <f>IF(Global_Household_Financial_Dyna[[#This Row],[Vs country_Average]]&lt;-0.2, "Underperformer", IF(Global_Household_Financial_Dyna[[#This Row],[Vs country_Average]]&gt;0.2, "Outperformer", "Normal"))</f>
        <v>Underperformer</v>
      </c>
      <c r="S48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220.39</v>
      </c>
      <c r="T48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220.39</v>
      </c>
      <c r="U48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220.39</v>
      </c>
      <c r="V48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220.39</v>
      </c>
    </row>
    <row r="4881" spans="1:22" x14ac:dyDescent="0.3">
      <c r="A4881">
        <v>4895</v>
      </c>
      <c r="B4881" t="s">
        <v>10</v>
      </c>
      <c r="C4881" t="s">
        <v>22</v>
      </c>
      <c r="D4881">
        <v>5</v>
      </c>
      <c r="E4881">
        <v>1</v>
      </c>
      <c r="F4881">
        <v>627.71</v>
      </c>
      <c r="G4881">
        <v>627.71</v>
      </c>
      <c r="H4881">
        <v>62.77</v>
      </c>
      <c r="I4881">
        <v>595.69000000000005</v>
      </c>
      <c r="J4881">
        <v>-30.76</v>
      </c>
      <c r="K4881">
        <f>Global_Household_Financial_Dyna[[#This Row],[Total_Household_Income]]-Global_Household_Financial_Dyna[[#This Row],[Estimated_Taxes]]</f>
        <v>564.94000000000005</v>
      </c>
      <c r="L4881" s="1">
        <f>Global_Household_Financial_Dyna[[#This Row],[Monthly_Savings]]/Global_Household_Financial_Dyna[[#This Row],[Net Income]]</f>
        <v>-5.4448259992211562E-2</v>
      </c>
      <c r="M4881" s="2">
        <f>Global_Household_Financial_Dyna[[#This Row],[Monthly_Expenses]]/Global_Household_Financial_Dyna[[#This Row],[Net Income]]</f>
        <v>1.0544305589974157</v>
      </c>
      <c r="N4881" t="str">
        <f>IF(Global_Household_Financial_Dyna[[#This Row],[Monthly_Savings]]&lt;0,"High Risk", IF(Global_Household_Financial_Dyna[[#This Row],[Savings Rate%]]&lt;0.1, "Medium", "Safe"))</f>
        <v>High Risk</v>
      </c>
      <c r="O4881">
        <f>Global_Household_Financial_Dyna[[#This Row],[Total_Household_Income]]/Global_Household_Financial_Dyna[[#This Row],[Family_Size]]</f>
        <v>125.542</v>
      </c>
      <c r="P4881" s="2">
        <f t="shared" si="152"/>
        <v>0.42077341556833553</v>
      </c>
      <c r="Q4881" s="2">
        <f t="shared" si="153"/>
        <v>-0.47522167556054706</v>
      </c>
      <c r="R4881" s="2" t="str">
        <f>IF(Global_Household_Financial_Dyna[[#This Row],[Vs country_Average]]&lt;-0.2, "Underperformer", IF(Global_Household_Financial_Dyna[[#This Row],[Vs country_Average]]&gt;0.2, "Outperformer", "Normal"))</f>
        <v>Underperformer</v>
      </c>
      <c r="S48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-0.9754999999999967</v>
      </c>
      <c r="T48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28.809000000000008</v>
      </c>
      <c r="U48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58.593500000000006</v>
      </c>
      <c r="V48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88.378000000000014</v>
      </c>
    </row>
    <row r="4882" spans="1:22" x14ac:dyDescent="0.3">
      <c r="A4882">
        <v>4896</v>
      </c>
      <c r="B4882" t="s">
        <v>18</v>
      </c>
      <c r="C4882" t="s">
        <v>19</v>
      </c>
      <c r="D4882">
        <v>8</v>
      </c>
      <c r="E4882">
        <v>3</v>
      </c>
      <c r="F4882">
        <v>7826.41</v>
      </c>
      <c r="G4882">
        <v>16329.42</v>
      </c>
      <c r="H4882">
        <v>4408.9399999999996</v>
      </c>
      <c r="I4882">
        <v>4050.39</v>
      </c>
      <c r="J4882">
        <v>7870.09</v>
      </c>
      <c r="K4882">
        <f>Global_Household_Financial_Dyna[[#This Row],[Total_Household_Income]]-Global_Household_Financial_Dyna[[#This Row],[Estimated_Taxes]]</f>
        <v>11920.48</v>
      </c>
      <c r="L4882" s="1">
        <f>Global_Household_Financial_Dyna[[#This Row],[Monthly_Savings]]/Global_Household_Financial_Dyna[[#This Row],[Net Income]]</f>
        <v>0.66021586379071984</v>
      </c>
      <c r="M4882" s="2">
        <f>Global_Household_Financial_Dyna[[#This Row],[Monthly_Expenses]]/Global_Household_Financial_Dyna[[#This Row],[Net Income]]</f>
        <v>0.33978413620928016</v>
      </c>
      <c r="N4882" t="str">
        <f>IF(Global_Household_Financial_Dyna[[#This Row],[Monthly_Savings]]&lt;0,"High Risk", IF(Global_Household_Financial_Dyna[[#This Row],[Savings Rate%]]&lt;0.1, "Medium", "Safe"))</f>
        <v>Safe</v>
      </c>
      <c r="O4882">
        <f>Global_Household_Financial_Dyna[[#This Row],[Total_Household_Income]]/Global_Household_Financial_Dyna[[#This Row],[Family_Size]]</f>
        <v>2041.1775</v>
      </c>
      <c r="P4882" s="2">
        <f t="shared" si="152"/>
        <v>0.32336204947805613</v>
      </c>
      <c r="Q4882" s="2">
        <f t="shared" si="153"/>
        <v>0.3368538143126637</v>
      </c>
      <c r="R4882" s="2" t="str">
        <f>IF(Global_Household_Financial_Dyna[[#This Row],[Vs country_Average]]&lt;-0.2, "Underperformer", IF(Global_Household_Financial_Dyna[[#This Row],[Vs country_Average]]&gt;0.2, "Outperformer", "Normal"))</f>
        <v>Outperformer</v>
      </c>
      <c r="S48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7870.09</v>
      </c>
      <c r="T48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7870.09</v>
      </c>
      <c r="U48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7870.09</v>
      </c>
      <c r="V48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7870.09</v>
      </c>
    </row>
    <row r="4883" spans="1:22" x14ac:dyDescent="0.3">
      <c r="A4883">
        <v>4897</v>
      </c>
      <c r="B4883" t="s">
        <v>18</v>
      </c>
      <c r="C4883" t="s">
        <v>19</v>
      </c>
      <c r="D4883">
        <v>3</v>
      </c>
      <c r="E4883">
        <v>3</v>
      </c>
      <c r="F4883">
        <v>4328</v>
      </c>
      <c r="G4883">
        <v>10198.36</v>
      </c>
      <c r="H4883">
        <v>2753.56</v>
      </c>
      <c r="I4883">
        <v>1795.6</v>
      </c>
      <c r="J4883">
        <v>5649.2</v>
      </c>
      <c r="K4883">
        <f>Global_Household_Financial_Dyna[[#This Row],[Total_Household_Income]]-Global_Household_Financial_Dyna[[#This Row],[Estimated_Taxes]]</f>
        <v>7444.8000000000011</v>
      </c>
      <c r="L4883" s="1">
        <f>Global_Household_Financial_Dyna[[#This Row],[Monthly_Savings]]/Global_Household_Financial_Dyna[[#This Row],[Net Income]]</f>
        <v>0.75881151944981717</v>
      </c>
      <c r="M4883" s="2">
        <f>Global_Household_Financial_Dyna[[#This Row],[Monthly_Expenses]]/Global_Household_Financial_Dyna[[#This Row],[Net Income]]</f>
        <v>0.24118848055018263</v>
      </c>
      <c r="N4883" t="str">
        <f>IF(Global_Household_Financial_Dyna[[#This Row],[Monthly_Savings]]&lt;0,"High Risk", IF(Global_Household_Financial_Dyna[[#This Row],[Savings Rate%]]&lt;0.1, "Medium", "Safe"))</f>
        <v>Safe</v>
      </c>
      <c r="O4883">
        <f>Global_Household_Financial_Dyna[[#This Row],[Total_Household_Income]]/Global_Household_Financial_Dyna[[#This Row],[Family_Size]]</f>
        <v>3399.4533333333334</v>
      </c>
      <c r="P4883" s="2">
        <f t="shared" si="152"/>
        <v>0.32336204947805613</v>
      </c>
      <c r="Q4883" s="2">
        <f t="shared" si="153"/>
        <v>0.43544946997176104</v>
      </c>
      <c r="R4883" s="2" t="str">
        <f>IF(Global_Household_Financial_Dyna[[#This Row],[Vs country_Average]]&lt;-0.2, "Underperformer", IF(Global_Household_Financial_Dyna[[#This Row],[Vs country_Average]]&gt;0.2, "Outperformer", "Normal"))</f>
        <v>Outperformer</v>
      </c>
      <c r="S48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5649.2</v>
      </c>
      <c r="T48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5649.2</v>
      </c>
      <c r="U48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5649.2</v>
      </c>
      <c r="V48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5649.2</v>
      </c>
    </row>
    <row r="4884" spans="1:22" x14ac:dyDescent="0.3">
      <c r="A4884">
        <v>4898</v>
      </c>
      <c r="B4884" t="s">
        <v>10</v>
      </c>
      <c r="C4884" t="s">
        <v>22</v>
      </c>
      <c r="D4884">
        <v>3</v>
      </c>
      <c r="E4884">
        <v>3</v>
      </c>
      <c r="F4884">
        <v>1060.52</v>
      </c>
      <c r="G4884">
        <v>2084.5700000000002</v>
      </c>
      <c r="H4884">
        <v>208.46</v>
      </c>
      <c r="I4884">
        <v>448.42</v>
      </c>
      <c r="J4884">
        <v>1427.69</v>
      </c>
      <c r="K4884">
        <f>Global_Household_Financial_Dyna[[#This Row],[Total_Household_Income]]-Global_Household_Financial_Dyna[[#This Row],[Estimated_Taxes]]</f>
        <v>1876.1100000000001</v>
      </c>
      <c r="L4884" s="1">
        <f>Global_Household_Financial_Dyna[[#This Row],[Monthly_Savings]]/Global_Household_Financial_Dyna[[#This Row],[Net Income]]</f>
        <v>0.760984164041554</v>
      </c>
      <c r="M4884" s="2">
        <f>Global_Household_Financial_Dyna[[#This Row],[Monthly_Expenses]]/Global_Household_Financial_Dyna[[#This Row],[Net Income]]</f>
        <v>0.23901583595844592</v>
      </c>
      <c r="N4884" t="str">
        <f>IF(Global_Household_Financial_Dyna[[#This Row],[Monthly_Savings]]&lt;0,"High Risk", IF(Global_Household_Financial_Dyna[[#This Row],[Savings Rate%]]&lt;0.1, "Medium", "Safe"))</f>
        <v>Safe</v>
      </c>
      <c r="O4884">
        <f>Global_Household_Financial_Dyna[[#This Row],[Total_Household_Income]]/Global_Household_Financial_Dyna[[#This Row],[Family_Size]]</f>
        <v>694.85666666666668</v>
      </c>
      <c r="P4884" s="2">
        <f t="shared" si="152"/>
        <v>0.42077341556833553</v>
      </c>
      <c r="Q4884" s="2">
        <f t="shared" si="153"/>
        <v>0.34021074847321847</v>
      </c>
      <c r="R4884" s="2" t="str">
        <f>IF(Global_Household_Financial_Dyna[[#This Row],[Vs country_Average]]&lt;-0.2, "Underperformer", IF(Global_Household_Financial_Dyna[[#This Row],[Vs country_Average]]&gt;0.2, "Outperformer", "Normal"))</f>
        <v>Outperformer</v>
      </c>
      <c r="S48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1427.69</v>
      </c>
      <c r="T48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1427.69</v>
      </c>
      <c r="U48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1427.69</v>
      </c>
      <c r="V48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1427.69</v>
      </c>
    </row>
    <row r="4885" spans="1:22" x14ac:dyDescent="0.3">
      <c r="A4885">
        <v>4899</v>
      </c>
      <c r="B4885" t="s">
        <v>18</v>
      </c>
      <c r="C4885" t="s">
        <v>20</v>
      </c>
      <c r="D4885">
        <v>8</v>
      </c>
      <c r="E4885">
        <v>1</v>
      </c>
      <c r="F4885">
        <v>4368.51</v>
      </c>
      <c r="G4885">
        <v>4368.51</v>
      </c>
      <c r="H4885">
        <v>961.07</v>
      </c>
      <c r="I4885">
        <v>3473.89</v>
      </c>
      <c r="J4885">
        <v>-66.459999999999994</v>
      </c>
      <c r="K4885">
        <f>Global_Household_Financial_Dyna[[#This Row],[Total_Household_Income]]-Global_Household_Financial_Dyna[[#This Row],[Estimated_Taxes]]</f>
        <v>3407.44</v>
      </c>
      <c r="L4885" s="1">
        <f>Global_Household_Financial_Dyna[[#This Row],[Monthly_Savings]]/Global_Household_Financial_Dyna[[#This Row],[Net Income]]</f>
        <v>-1.9504378653769396E-2</v>
      </c>
      <c r="M4885" s="2">
        <f>Global_Household_Financial_Dyna[[#This Row],[Monthly_Expenses]]/Global_Household_Financial_Dyna[[#This Row],[Net Income]]</f>
        <v>1.0195014438992323</v>
      </c>
      <c r="N4885" t="str">
        <f>IF(Global_Household_Financial_Dyna[[#This Row],[Monthly_Savings]]&lt;0,"High Risk", IF(Global_Household_Financial_Dyna[[#This Row],[Savings Rate%]]&lt;0.1, "Medium", "Safe"))</f>
        <v>High Risk</v>
      </c>
      <c r="O4885">
        <f>Global_Household_Financial_Dyna[[#This Row],[Total_Household_Income]]/Global_Household_Financial_Dyna[[#This Row],[Family_Size]]</f>
        <v>546.06375000000003</v>
      </c>
      <c r="P4885" s="2">
        <f t="shared" si="152"/>
        <v>0.32336204947805613</v>
      </c>
      <c r="Q4885" s="2">
        <f t="shared" si="153"/>
        <v>-0.34286642813182555</v>
      </c>
      <c r="R4885" s="2" t="str">
        <f>IF(Global_Household_Financial_Dyna[[#This Row],[Vs country_Average]]&lt;-0.2, "Underperformer", IF(Global_Household_Financial_Dyna[[#This Row],[Vs country_Average]]&gt;0.2, "Outperformer", "Normal"))</f>
        <v>Underperformer</v>
      </c>
      <c r="S48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107.23450000000001</v>
      </c>
      <c r="T48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280.92900000000003</v>
      </c>
      <c r="U48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454.62349999999998</v>
      </c>
      <c r="V48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628.31799999999998</v>
      </c>
    </row>
    <row r="4886" spans="1:22" x14ac:dyDescent="0.3">
      <c r="A4886">
        <v>4900</v>
      </c>
      <c r="B4886" t="s">
        <v>12</v>
      </c>
      <c r="C4886" t="s">
        <v>13</v>
      </c>
      <c r="D4886">
        <v>3</v>
      </c>
      <c r="E4886">
        <v>3</v>
      </c>
      <c r="F4886">
        <v>3476.89</v>
      </c>
      <c r="G4886">
        <v>8373.68</v>
      </c>
      <c r="H4886">
        <v>2512.1</v>
      </c>
      <c r="I4886">
        <v>3096.44</v>
      </c>
      <c r="J4886">
        <v>2765.13</v>
      </c>
      <c r="K4886">
        <f>Global_Household_Financial_Dyna[[#This Row],[Total_Household_Income]]-Global_Household_Financial_Dyna[[#This Row],[Estimated_Taxes]]</f>
        <v>5861.58</v>
      </c>
      <c r="L4886" s="1">
        <f>Global_Household_Financial_Dyna[[#This Row],[Monthly_Savings]]/Global_Household_Financial_Dyna[[#This Row],[Net Income]]</f>
        <v>0.47173799555751184</v>
      </c>
      <c r="M4886" s="2">
        <f>Global_Household_Financial_Dyna[[#This Row],[Monthly_Expenses]]/Global_Household_Financial_Dyna[[#This Row],[Net Income]]</f>
        <v>0.52826029841783273</v>
      </c>
      <c r="N4886" t="str">
        <f>IF(Global_Household_Financial_Dyna[[#This Row],[Monthly_Savings]]&lt;0,"High Risk", IF(Global_Household_Financial_Dyna[[#This Row],[Savings Rate%]]&lt;0.1, "Medium", "Safe"))</f>
        <v>Safe</v>
      </c>
      <c r="O4886">
        <f>Global_Household_Financial_Dyna[[#This Row],[Total_Household_Income]]/Global_Household_Financial_Dyna[[#This Row],[Family_Size]]</f>
        <v>2791.2266666666669</v>
      </c>
      <c r="P4886" s="2">
        <f t="shared" si="152"/>
        <v>0.30718716818024266</v>
      </c>
      <c r="Q4886" s="2">
        <f t="shared" si="153"/>
        <v>0.16455082737726917</v>
      </c>
      <c r="R4886" s="2" t="str">
        <f>IF(Global_Household_Financial_Dyna[[#This Row],[Vs country_Average]]&lt;-0.2, "Underperformer", IF(Global_Household_Financial_Dyna[[#This Row],[Vs country_Average]]&gt;0.2, "Outperformer", "Normal"))</f>
        <v>Normal</v>
      </c>
      <c r="S48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2765.13</v>
      </c>
      <c r="T48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2765.13</v>
      </c>
      <c r="U48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2765.13</v>
      </c>
      <c r="V48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2765.13</v>
      </c>
    </row>
    <row r="4887" spans="1:22" x14ac:dyDescent="0.3">
      <c r="A4887">
        <v>4901</v>
      </c>
      <c r="B4887" t="s">
        <v>18</v>
      </c>
      <c r="C4887" t="s">
        <v>20</v>
      </c>
      <c r="D4887">
        <v>8</v>
      </c>
      <c r="E4887">
        <v>3</v>
      </c>
      <c r="F4887">
        <v>7062.78</v>
      </c>
      <c r="G4887">
        <v>16703.27</v>
      </c>
      <c r="H4887">
        <v>4509.88</v>
      </c>
      <c r="I4887">
        <v>5762.88</v>
      </c>
      <c r="J4887">
        <v>6430.5</v>
      </c>
      <c r="K4887">
        <f>Global_Household_Financial_Dyna[[#This Row],[Total_Household_Income]]-Global_Household_Financial_Dyna[[#This Row],[Estimated_Taxes]]</f>
        <v>12193.39</v>
      </c>
      <c r="L4887" s="1">
        <f>Global_Household_Financial_Dyna[[#This Row],[Monthly_Savings]]/Global_Household_Financial_Dyna[[#This Row],[Net Income]]</f>
        <v>0.52737589792502337</v>
      </c>
      <c r="M4887" s="2">
        <f>Global_Household_Financial_Dyna[[#This Row],[Monthly_Expenses]]/Global_Household_Financial_Dyna[[#This Row],[Net Income]]</f>
        <v>0.47262328195850378</v>
      </c>
      <c r="N4887" t="str">
        <f>IF(Global_Household_Financial_Dyna[[#This Row],[Monthly_Savings]]&lt;0,"High Risk", IF(Global_Household_Financial_Dyna[[#This Row],[Savings Rate%]]&lt;0.1, "Medium", "Safe"))</f>
        <v>Safe</v>
      </c>
      <c r="O4887">
        <f>Global_Household_Financial_Dyna[[#This Row],[Total_Household_Income]]/Global_Household_Financial_Dyna[[#This Row],[Family_Size]]</f>
        <v>2087.9087500000001</v>
      </c>
      <c r="P4887" s="2">
        <f t="shared" si="152"/>
        <v>0.32336204947805613</v>
      </c>
      <c r="Q4887" s="2">
        <f t="shared" si="153"/>
        <v>0.20401384844696724</v>
      </c>
      <c r="R4887" s="2" t="str">
        <f>IF(Global_Household_Financial_Dyna[[#This Row],[Vs country_Average]]&lt;-0.2, "Underperformer", IF(Global_Household_Financial_Dyna[[#This Row],[Vs country_Average]]&gt;0.2, "Outperformer", "Normal"))</f>
        <v>Outperformer</v>
      </c>
      <c r="S488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6430.5</v>
      </c>
      <c r="T488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6430.5</v>
      </c>
      <c r="U488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6430.5</v>
      </c>
      <c r="V4887" s="6">
        <f>IF(Global_Household_Financial_Dyna[[#This Row],[Risk_Flag]]="High risk",Global_Household_Financial_Dyna[[#This Row],[Monthly_Savings]]+Global_Household_Financial_Dyna[[#This Row],[Net Income]]*(Global_Household_Financial_Dyna[[#This Row],[Expense Ratio]]*0.2),Global_Household_Financial_Dyna[[#This Row],[Monthly_Savings]])</f>
        <v>6430.5</v>
      </c>
    </row>
    <row r="4888" spans="1:22" x14ac:dyDescent="0.3">
      <c r="A4888">
        <v>4902</v>
      </c>
      <c r="B4888" t="s">
        <v>10</v>
      </c>
      <c r="C4888" t="s">
        <v>22</v>
      </c>
      <c r="D4888">
        <v>6</v>
      </c>
      <c r="E4888">
        <v>3</v>
      </c>
      <c r="F4888">
        <v>1113.3800000000001</v>
      </c>
      <c r="G4888">
        <v>2563.8000000000002</v>
      </c>
      <c r="H4888">
        <v>256.38</v>
      </c>
      <c r="I4888">
        <v>844.04</v>
      </c>
      <c r="J4888">
        <v>1463.39</v>
      </c>
      <c r="K4888">
        <f>Global_Household_Financial_Dyna[[#This Row],[Total_Household_Income]]-Global_Household_Financial_Dyna[[#This Row],[Estimated_Taxes]]</f>
        <v>2307.42</v>
      </c>
      <c r="L4888" s="1">
        <f>Global_Household_Financial_Dyna[[#This Row],[Monthly_Savings]]/Global_Household_Financial_Dyna[[#This Row],[Net Income]]</f>
        <v>0.63421050350608044</v>
      </c>
      <c r="M4888" s="2">
        <f>Global_Household_Financial_Dyna[[#This Row],[Monthly_Expenses]]/Global_Household_Financial_Dyna[[#This Row],[Net Income]]</f>
        <v>0.3657938303386466</v>
      </c>
      <c r="N4888" t="str">
        <f>IF(Global_Household_Financial_Dyna[[#This Row],[Monthly_Savings]]&lt;0,"High Risk", IF(Global_Household_Financial_Dyna[[#This Row],[Savings Rate%]]&lt;0.1, "Medium", "Safe"))</f>
        <v>Safe</v>
      </c>
      <c r="O4888">
        <f>Global_Household_Financial_Dyna[[#This Row],[Total_Household_Income]]/Global_Household_Financial_Dyna[[#This Row],[Family_Size]]</f>
        <v>427.3</v>
      </c>
      <c r="P4888" s="2">
        <f t="shared" si="152"/>
        <v>0.42077341556833553</v>
      </c>
      <c r="Q4888" s="2">
        <f t="shared" si="153"/>
        <v>0.21343708793774491</v>
      </c>
      <c r="R4888" s="2" t="str">
        <f>IF(Global_Household_Financial_Dyna[[#This Row],[Vs country_Average]]&lt;-0.2, "Underperformer", IF(Global_Household_Financial_Dyna[[#This Row],[Vs country_Average]]&gt;0.2, "Outperformer", "Normal"))</f>
        <v>Outperformer</v>
      </c>
      <c r="S488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1463.39</v>
      </c>
      <c r="T488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1463.39</v>
      </c>
      <c r="U488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1463.39</v>
      </c>
      <c r="V488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1463.39</v>
      </c>
    </row>
    <row r="4889" spans="1:22" x14ac:dyDescent="0.3">
      <c r="A4889">
        <v>4903</v>
      </c>
      <c r="B4889" t="s">
        <v>18</v>
      </c>
      <c r="C4889" t="s">
        <v>19</v>
      </c>
      <c r="D4889">
        <v>8</v>
      </c>
      <c r="E4889">
        <v>3</v>
      </c>
      <c r="F4889">
        <v>6521.23</v>
      </c>
      <c r="G4889">
        <v>13869.92</v>
      </c>
      <c r="H4889">
        <v>3744.88</v>
      </c>
      <c r="I4889">
        <v>5191.25</v>
      </c>
      <c r="J4889">
        <v>4933.8</v>
      </c>
      <c r="K4889">
        <f>Global_Household_Financial_Dyna[[#This Row],[Total_Household_Income]]-Global_Household_Financial_Dyna[[#This Row],[Estimated_Taxes]]</f>
        <v>10125.040000000001</v>
      </c>
      <c r="L4889" s="1">
        <f>Global_Household_Financial_Dyna[[#This Row],[Monthly_Savings]]/Global_Household_Financial_Dyna[[#This Row],[Net Income]]</f>
        <v>0.48728696380458741</v>
      </c>
      <c r="M4889" s="2">
        <f>Global_Household_Financial_Dyna[[#This Row],[Monthly_Expenses]]/Global_Household_Financial_Dyna[[#This Row],[Net Income]]</f>
        <v>0.51271402384583165</v>
      </c>
      <c r="N4889" t="str">
        <f>IF(Global_Household_Financial_Dyna[[#This Row],[Monthly_Savings]]&lt;0,"High Risk", IF(Global_Household_Financial_Dyna[[#This Row],[Savings Rate%]]&lt;0.1, "Medium", "Safe"))</f>
        <v>Safe</v>
      </c>
      <c r="O4889">
        <f>Global_Household_Financial_Dyna[[#This Row],[Total_Household_Income]]/Global_Household_Financial_Dyna[[#This Row],[Family_Size]]</f>
        <v>1733.74</v>
      </c>
      <c r="P4889" s="2">
        <f t="shared" si="152"/>
        <v>0.32336204947805613</v>
      </c>
      <c r="Q4889" s="2">
        <f t="shared" si="153"/>
        <v>0.16392491432653128</v>
      </c>
      <c r="R4889" s="2" t="str">
        <f>IF(Global_Household_Financial_Dyna[[#This Row],[Vs country_Average]]&lt;-0.2, "Underperformer", IF(Global_Household_Financial_Dyna[[#This Row],[Vs country_Average]]&gt;0.2, "Outperformer", "Normal"))</f>
        <v>Normal</v>
      </c>
      <c r="S488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4933.8</v>
      </c>
      <c r="T488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4933.8</v>
      </c>
      <c r="U488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4933.8</v>
      </c>
      <c r="V488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4933.8</v>
      </c>
    </row>
    <row r="4890" spans="1:22" x14ac:dyDescent="0.3">
      <c r="A4890">
        <v>4904</v>
      </c>
      <c r="B4890" t="s">
        <v>10</v>
      </c>
      <c r="C4890" t="s">
        <v>22</v>
      </c>
      <c r="D4890">
        <v>3</v>
      </c>
      <c r="E4890">
        <v>3</v>
      </c>
      <c r="F4890">
        <v>1255.3699999999999</v>
      </c>
      <c r="G4890">
        <v>2881.4</v>
      </c>
      <c r="H4890">
        <v>288.14</v>
      </c>
      <c r="I4890">
        <v>415.6</v>
      </c>
      <c r="J4890">
        <v>2177.66</v>
      </c>
      <c r="K4890">
        <f>Global_Household_Financial_Dyna[[#This Row],[Total_Household_Income]]-Global_Household_Financial_Dyna[[#This Row],[Estimated_Taxes]]</f>
        <v>2593.2600000000002</v>
      </c>
      <c r="L4890" s="1">
        <f>Global_Household_Financial_Dyna[[#This Row],[Monthly_Savings]]/Global_Household_Financial_Dyna[[#This Row],[Net Income]]</f>
        <v>0.83973839877220169</v>
      </c>
      <c r="M4890" s="2">
        <f>Global_Household_Financial_Dyna[[#This Row],[Monthly_Expenses]]/Global_Household_Financial_Dyna[[#This Row],[Net Income]]</f>
        <v>0.1602616012277982</v>
      </c>
      <c r="N4890" t="str">
        <f>IF(Global_Household_Financial_Dyna[[#This Row],[Monthly_Savings]]&lt;0,"High Risk", IF(Global_Household_Financial_Dyna[[#This Row],[Savings Rate%]]&lt;0.1, "Medium", "Safe"))</f>
        <v>Safe</v>
      </c>
      <c r="O4890">
        <f>Global_Household_Financial_Dyna[[#This Row],[Total_Household_Income]]/Global_Household_Financial_Dyna[[#This Row],[Family_Size]]</f>
        <v>960.4666666666667</v>
      </c>
      <c r="P4890" s="2">
        <f t="shared" si="152"/>
        <v>0.42077341556833553</v>
      </c>
      <c r="Q4890" s="2">
        <f t="shared" si="153"/>
        <v>0.41896498320386616</v>
      </c>
      <c r="R4890" s="2" t="str">
        <f>IF(Global_Household_Financial_Dyna[[#This Row],[Vs country_Average]]&lt;-0.2, "Underperformer", IF(Global_Household_Financial_Dyna[[#This Row],[Vs country_Average]]&gt;0.2, "Outperformer", "Normal"))</f>
        <v>Outperformer</v>
      </c>
      <c r="S489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2177.66</v>
      </c>
      <c r="T489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2177.66</v>
      </c>
      <c r="U489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2177.66</v>
      </c>
      <c r="V489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2177.66</v>
      </c>
    </row>
    <row r="4891" spans="1:22" x14ac:dyDescent="0.3">
      <c r="A4891">
        <v>4905</v>
      </c>
      <c r="B4891" t="s">
        <v>12</v>
      </c>
      <c r="C4891" t="s">
        <v>13</v>
      </c>
      <c r="D4891">
        <v>3</v>
      </c>
      <c r="E4891">
        <v>3</v>
      </c>
      <c r="F4891">
        <v>3730.55</v>
      </c>
      <c r="G4891">
        <v>8085.17</v>
      </c>
      <c r="H4891">
        <v>2425.5500000000002</v>
      </c>
      <c r="I4891">
        <v>1950.46</v>
      </c>
      <c r="J4891">
        <v>3709.16</v>
      </c>
      <c r="K4891">
        <f>Global_Household_Financial_Dyna[[#This Row],[Total_Household_Income]]-Global_Household_Financial_Dyna[[#This Row],[Estimated_Taxes]]</f>
        <v>5659.62</v>
      </c>
      <c r="L4891" s="1">
        <f>Global_Household_Financial_Dyna[[#This Row],[Monthly_Savings]]/Global_Household_Financial_Dyna[[#This Row],[Net Income]]</f>
        <v>0.65537262219018233</v>
      </c>
      <c r="M4891" s="2">
        <f>Global_Household_Financial_Dyna[[#This Row],[Monthly_Expenses]]/Global_Household_Financial_Dyna[[#This Row],[Net Income]]</f>
        <v>0.34462737780981761</v>
      </c>
      <c r="N4891" t="str">
        <f>IF(Global_Household_Financial_Dyna[[#This Row],[Monthly_Savings]]&lt;0,"High Risk", IF(Global_Household_Financial_Dyna[[#This Row],[Savings Rate%]]&lt;0.1, "Medium", "Safe"))</f>
        <v>Safe</v>
      </c>
      <c r="O4891">
        <f>Global_Household_Financial_Dyna[[#This Row],[Total_Household_Income]]/Global_Household_Financial_Dyna[[#This Row],[Family_Size]]</f>
        <v>2695.0566666666668</v>
      </c>
      <c r="P4891" s="2">
        <f t="shared" si="152"/>
        <v>0.30718716818024266</v>
      </c>
      <c r="Q4891" s="2">
        <f t="shared" si="153"/>
        <v>0.34818545400993967</v>
      </c>
      <c r="R4891" s="2" t="str">
        <f>IF(Global_Household_Financial_Dyna[[#This Row],[Vs country_Average]]&lt;-0.2, "Underperformer", IF(Global_Household_Financial_Dyna[[#This Row],[Vs country_Average]]&gt;0.2, "Outperformer", "Normal"))</f>
        <v>Outperformer</v>
      </c>
      <c r="S489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3709.16</v>
      </c>
      <c r="T489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3709.16</v>
      </c>
      <c r="U489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3709.16</v>
      </c>
      <c r="V489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3709.16</v>
      </c>
    </row>
    <row r="4892" spans="1:22" x14ac:dyDescent="0.3">
      <c r="A4892">
        <v>4906</v>
      </c>
      <c r="B4892" t="s">
        <v>18</v>
      </c>
      <c r="C4892" t="s">
        <v>19</v>
      </c>
      <c r="D4892">
        <v>6</v>
      </c>
      <c r="E4892">
        <v>3</v>
      </c>
      <c r="F4892">
        <v>3918.33</v>
      </c>
      <c r="G4892">
        <v>8204.9599999999991</v>
      </c>
      <c r="H4892">
        <v>2215.34</v>
      </c>
      <c r="I4892">
        <v>4356.29</v>
      </c>
      <c r="J4892">
        <v>1633.33</v>
      </c>
      <c r="K4892">
        <f>Global_Household_Financial_Dyna[[#This Row],[Total_Household_Income]]-Global_Household_Financial_Dyna[[#This Row],[Estimated_Taxes]]</f>
        <v>5989.619999999999</v>
      </c>
      <c r="L4892" s="1">
        <f>Global_Household_Financial_Dyna[[#This Row],[Monthly_Savings]]/Global_Household_Financial_Dyna[[#This Row],[Net Income]]</f>
        <v>0.27269342629415561</v>
      </c>
      <c r="M4892" s="2">
        <f>Global_Household_Financial_Dyna[[#This Row],[Monthly_Expenses]]/Global_Household_Financial_Dyna[[#This Row],[Net Income]]</f>
        <v>0.72730657370584462</v>
      </c>
      <c r="N4892" t="str">
        <f>IF(Global_Household_Financial_Dyna[[#This Row],[Monthly_Savings]]&lt;0,"High Risk", IF(Global_Household_Financial_Dyna[[#This Row],[Savings Rate%]]&lt;0.1, "Medium", "Safe"))</f>
        <v>Safe</v>
      </c>
      <c r="O4892">
        <f>Global_Household_Financial_Dyna[[#This Row],[Total_Household_Income]]/Global_Household_Financial_Dyna[[#This Row],[Family_Size]]</f>
        <v>1367.4933333333331</v>
      </c>
      <c r="P4892" s="2">
        <f t="shared" si="152"/>
        <v>0.32336204947805613</v>
      </c>
      <c r="Q4892" s="2">
        <f t="shared" si="153"/>
        <v>-5.066862318390053E-2</v>
      </c>
      <c r="R4892" s="2" t="str">
        <f>IF(Global_Household_Financial_Dyna[[#This Row],[Vs country_Average]]&lt;-0.2, "Underperformer", IF(Global_Household_Financial_Dyna[[#This Row],[Vs country_Average]]&gt;0.2, "Outperformer", "Normal"))</f>
        <v>Normal</v>
      </c>
      <c r="S489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1633.33</v>
      </c>
      <c r="T489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1633.33</v>
      </c>
      <c r="U489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1633.33</v>
      </c>
      <c r="V489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1633.33</v>
      </c>
    </row>
    <row r="4893" spans="1:22" x14ac:dyDescent="0.3">
      <c r="A4893">
        <v>4907</v>
      </c>
      <c r="B4893" t="s">
        <v>12</v>
      </c>
      <c r="C4893" t="s">
        <v>13</v>
      </c>
      <c r="D4893">
        <v>8</v>
      </c>
      <c r="E4893">
        <v>3</v>
      </c>
      <c r="F4893">
        <v>3789.26</v>
      </c>
      <c r="G4893">
        <v>7914.69</v>
      </c>
      <c r="H4893">
        <v>1978.67</v>
      </c>
      <c r="I4893">
        <v>5007.54</v>
      </c>
      <c r="J4893">
        <v>928.48</v>
      </c>
      <c r="K4893">
        <f>Global_Household_Financial_Dyna[[#This Row],[Total_Household_Income]]-Global_Household_Financial_Dyna[[#This Row],[Estimated_Taxes]]</f>
        <v>5936.0199999999995</v>
      </c>
      <c r="L4893" s="1">
        <f>Global_Household_Financial_Dyna[[#This Row],[Monthly_Savings]]/Global_Household_Financial_Dyna[[#This Row],[Net Income]]</f>
        <v>0.15641456733636344</v>
      </c>
      <c r="M4893" s="2">
        <f>Global_Household_Financial_Dyna[[#This Row],[Monthly_Expenses]]/Global_Household_Financial_Dyna[[#This Row],[Net Income]]</f>
        <v>0.84358543266363661</v>
      </c>
      <c r="N4893" t="str">
        <f>IF(Global_Household_Financial_Dyna[[#This Row],[Monthly_Savings]]&lt;0,"High Risk", IF(Global_Household_Financial_Dyna[[#This Row],[Savings Rate%]]&lt;0.1, "Medium", "Safe"))</f>
        <v>Safe</v>
      </c>
      <c r="O4893">
        <f>Global_Household_Financial_Dyna[[#This Row],[Total_Household_Income]]/Global_Household_Financial_Dyna[[#This Row],[Family_Size]]</f>
        <v>989.33624999999995</v>
      </c>
      <c r="P4893" s="2">
        <f t="shared" si="152"/>
        <v>0.30718716818024266</v>
      </c>
      <c r="Q4893" s="2">
        <f t="shared" si="153"/>
        <v>-0.15077260084387922</v>
      </c>
      <c r="R4893" s="2" t="str">
        <f>IF(Global_Household_Financial_Dyna[[#This Row],[Vs country_Average]]&lt;-0.2, "Underperformer", IF(Global_Household_Financial_Dyna[[#This Row],[Vs country_Average]]&gt;0.2, "Outperformer", "Normal"))</f>
        <v>Normal</v>
      </c>
      <c r="S489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928.48</v>
      </c>
      <c r="T489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928.48</v>
      </c>
      <c r="U489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928.48</v>
      </c>
      <c r="V489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928.48</v>
      </c>
    </row>
    <row r="4894" spans="1:22" x14ac:dyDescent="0.3">
      <c r="A4894">
        <v>4908</v>
      </c>
      <c r="B4894" t="s">
        <v>18</v>
      </c>
      <c r="C4894" t="s">
        <v>19</v>
      </c>
      <c r="D4894">
        <v>6</v>
      </c>
      <c r="E4894">
        <v>1</v>
      </c>
      <c r="F4894">
        <v>4329.9799999999996</v>
      </c>
      <c r="G4894">
        <v>4329.9799999999996</v>
      </c>
      <c r="H4894">
        <v>952.6</v>
      </c>
      <c r="I4894">
        <v>4109.1499999999996</v>
      </c>
      <c r="J4894">
        <v>-731.77</v>
      </c>
      <c r="K4894">
        <f>Global_Household_Financial_Dyna[[#This Row],[Total_Household_Income]]-Global_Household_Financial_Dyna[[#This Row],[Estimated_Taxes]]</f>
        <v>3377.3799999999997</v>
      </c>
      <c r="L4894" s="1">
        <f>Global_Household_Financial_Dyna[[#This Row],[Monthly_Savings]]/Global_Household_Financial_Dyna[[#This Row],[Net Income]]</f>
        <v>-0.21666794971249906</v>
      </c>
      <c r="M4894" s="2">
        <f>Global_Household_Financial_Dyna[[#This Row],[Monthly_Expenses]]/Global_Household_Financial_Dyna[[#This Row],[Net Income]]</f>
        <v>1.216667949712499</v>
      </c>
      <c r="N4894" t="str">
        <f>IF(Global_Household_Financial_Dyna[[#This Row],[Monthly_Savings]]&lt;0,"High Risk", IF(Global_Household_Financial_Dyna[[#This Row],[Savings Rate%]]&lt;0.1, "Medium", "Safe"))</f>
        <v>High Risk</v>
      </c>
      <c r="O4894">
        <f>Global_Household_Financial_Dyna[[#This Row],[Total_Household_Income]]/Global_Household_Financial_Dyna[[#This Row],[Family_Size]]</f>
        <v>721.6633333333333</v>
      </c>
      <c r="P4894" s="2">
        <f t="shared" si="152"/>
        <v>0.32336204947805613</v>
      </c>
      <c r="Q4894" s="2">
        <f t="shared" si="153"/>
        <v>-0.54002999919055517</v>
      </c>
      <c r="R4894" s="2" t="str">
        <f>IF(Global_Household_Financial_Dyna[[#This Row],[Vs country_Average]]&lt;-0.2, "Underperformer", IF(Global_Household_Financial_Dyna[[#This Row],[Vs country_Average]]&gt;0.2, "Outperformer", "Normal"))</f>
        <v>Underperformer</v>
      </c>
      <c r="S489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-526.3125</v>
      </c>
      <c r="T489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-320.85500000000002</v>
      </c>
      <c r="U489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-115.39750000000004</v>
      </c>
      <c r="V4894"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90.059999999999945</v>
      </c>
    </row>
    <row r="4895" spans="1:22" x14ac:dyDescent="0.3">
      <c r="A4895">
        <v>4909</v>
      </c>
      <c r="B4895" t="s">
        <v>14</v>
      </c>
      <c r="C4895" t="s">
        <v>15</v>
      </c>
      <c r="D4895">
        <v>5</v>
      </c>
      <c r="E4895">
        <v>3</v>
      </c>
      <c r="F4895">
        <v>1670.54</v>
      </c>
      <c r="G4895">
        <v>3800.57</v>
      </c>
      <c r="H4895">
        <v>570.09</v>
      </c>
      <c r="I4895">
        <v>1521.34</v>
      </c>
      <c r="J4895">
        <v>1709.15</v>
      </c>
      <c r="K4895">
        <f>Global_Household_Financial_Dyna[[#This Row],[Total_Household_Income]]-Global_Household_Financial_Dyna[[#This Row],[Estimated_Taxes]]</f>
        <v>3230.48</v>
      </c>
      <c r="L4895" s="1">
        <f>Global_Household_Financial_Dyna[[#This Row],[Monthly_Savings]]/Global_Household_Financial_Dyna[[#This Row],[Net Income]]</f>
        <v>0.52906998340803846</v>
      </c>
      <c r="M4895" s="2">
        <f>Global_Household_Financial_Dyna[[#This Row],[Monthly_Expenses]]/Global_Household_Financial_Dyna[[#This Row],[Net Income]]</f>
        <v>0.47093311210717909</v>
      </c>
      <c r="N4895" t="str">
        <f>IF(Global_Household_Financial_Dyna[[#This Row],[Monthly_Savings]]&lt;0,"High Risk", IF(Global_Household_Financial_Dyna[[#This Row],[Savings Rate%]]&lt;0.1, "Medium", "Safe"))</f>
        <v>Safe</v>
      </c>
      <c r="O4895">
        <f>Global_Household_Financial_Dyna[[#This Row],[Total_Household_Income]]/Global_Household_Financial_Dyna[[#This Row],[Family_Size]]</f>
        <v>760.11400000000003</v>
      </c>
      <c r="P4895" s="2">
        <f t="shared" si="152"/>
        <v>0.39788995363055785</v>
      </c>
      <c r="Q4895" s="2">
        <f t="shared" si="153"/>
        <v>0.13118002977748061</v>
      </c>
      <c r="R4895" s="2" t="str">
        <f>IF(Global_Household_Financial_Dyna[[#This Row],[Vs country_Average]]&lt;-0.2, "Underperformer", IF(Global_Household_Financial_Dyna[[#This Row],[Vs country_Average]]&gt;0.2, "Outperformer", "Normal"))</f>
        <v>Normal</v>
      </c>
      <c r="S489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1709.15</v>
      </c>
      <c r="T489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1709.15</v>
      </c>
      <c r="U489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1709.15</v>
      </c>
      <c r="V489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1709.15</v>
      </c>
    </row>
    <row r="4896" spans="1:22" x14ac:dyDescent="0.3">
      <c r="A4896">
        <v>4910</v>
      </c>
      <c r="B4896" t="s">
        <v>16</v>
      </c>
      <c r="C4896" t="s">
        <v>21</v>
      </c>
      <c r="D4896">
        <v>4</v>
      </c>
      <c r="E4896">
        <v>2</v>
      </c>
      <c r="F4896">
        <v>2152.29</v>
      </c>
      <c r="G4896">
        <v>3243.91</v>
      </c>
      <c r="H4896">
        <v>1135.3699999999999</v>
      </c>
      <c r="I4896">
        <v>2990.59</v>
      </c>
      <c r="J4896">
        <v>-882.04</v>
      </c>
      <c r="K4896">
        <f>Global_Household_Financial_Dyna[[#This Row],[Total_Household_Income]]-Global_Household_Financial_Dyna[[#This Row],[Estimated_Taxes]]</f>
        <v>2108.54</v>
      </c>
      <c r="L4896" s="1">
        <f>Global_Household_Financial_Dyna[[#This Row],[Monthly_Savings]]/Global_Household_Financial_Dyna[[#This Row],[Net Income]]</f>
        <v>-0.41831788820700577</v>
      </c>
      <c r="M4896" s="2">
        <f>Global_Household_Financial_Dyna[[#This Row],[Monthly_Expenses]]/Global_Household_Financial_Dyna[[#This Row],[Net Income]]</f>
        <v>1.4183226308251209</v>
      </c>
      <c r="N4896" t="str">
        <f>IF(Global_Household_Financial_Dyna[[#This Row],[Monthly_Savings]]&lt;0,"High Risk", IF(Global_Household_Financial_Dyna[[#This Row],[Savings Rate%]]&lt;0.1, "Medium", "Safe"))</f>
        <v>High Risk</v>
      </c>
      <c r="O4896">
        <f>Global_Household_Financial_Dyna[[#This Row],[Total_Household_Income]]/Global_Household_Financial_Dyna[[#This Row],[Family_Size]]</f>
        <v>810.97749999999996</v>
      </c>
      <c r="P4896" s="2">
        <f t="shared" si="152"/>
        <v>0.15879799892000862</v>
      </c>
      <c r="Q4896" s="2">
        <f t="shared" si="153"/>
        <v>-0.57711588712701434</v>
      </c>
      <c r="R4896" s="2" t="str">
        <f>IF(Global_Household_Financial_Dyna[[#This Row],[Vs country_Average]]&lt;-0.2, "Underperformer", IF(Global_Household_Financial_Dyna[[#This Row],[Vs country_Average]]&gt;0.2, "Outperformer", "Normal"))</f>
        <v>Underperformer</v>
      </c>
      <c r="S489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-732.51049999999998</v>
      </c>
      <c r="T489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-582.98099999999999</v>
      </c>
      <c r="U489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-433.4514999999999</v>
      </c>
      <c r="V489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-283.92199999999991</v>
      </c>
    </row>
    <row r="4897" spans="1:22" x14ac:dyDescent="0.3">
      <c r="A4897">
        <v>4911</v>
      </c>
      <c r="B4897" t="s">
        <v>12</v>
      </c>
      <c r="C4897" t="s">
        <v>13</v>
      </c>
      <c r="D4897">
        <v>6</v>
      </c>
      <c r="E4897">
        <v>3</v>
      </c>
      <c r="F4897">
        <v>7486.71</v>
      </c>
      <c r="G4897">
        <v>15327.4</v>
      </c>
      <c r="H4897">
        <v>4598.22</v>
      </c>
      <c r="I4897">
        <v>3165.62</v>
      </c>
      <c r="J4897">
        <v>7563.56</v>
      </c>
      <c r="K4897">
        <f>Global_Household_Financial_Dyna[[#This Row],[Total_Household_Income]]-Global_Household_Financial_Dyna[[#This Row],[Estimated_Taxes]]</f>
        <v>10729.18</v>
      </c>
      <c r="L4897" s="1">
        <f>Global_Household_Financial_Dyna[[#This Row],[Monthly_Savings]]/Global_Household_Financial_Dyna[[#This Row],[Net Income]]</f>
        <v>0.70495228899133022</v>
      </c>
      <c r="M4897" s="2">
        <f>Global_Household_Financial_Dyna[[#This Row],[Monthly_Expenses]]/Global_Household_Financial_Dyna[[#This Row],[Net Income]]</f>
        <v>0.29504771100866978</v>
      </c>
      <c r="N4897" t="str">
        <f>IF(Global_Household_Financial_Dyna[[#This Row],[Monthly_Savings]]&lt;0,"High Risk", IF(Global_Household_Financial_Dyna[[#This Row],[Savings Rate%]]&lt;0.1, "Medium", "Safe"))</f>
        <v>Safe</v>
      </c>
      <c r="O4897">
        <f>Global_Household_Financial_Dyna[[#This Row],[Total_Household_Income]]/Global_Household_Financial_Dyna[[#This Row],[Family_Size]]</f>
        <v>2554.5666666666666</v>
      </c>
      <c r="P4897" s="2">
        <f t="shared" si="152"/>
        <v>0.30718716818024266</v>
      </c>
      <c r="Q4897" s="2">
        <f t="shared" si="153"/>
        <v>0.39776512081108756</v>
      </c>
      <c r="R4897" s="2" t="str">
        <f>IF(Global_Household_Financial_Dyna[[#This Row],[Vs country_Average]]&lt;-0.2, "Underperformer", IF(Global_Household_Financial_Dyna[[#This Row],[Vs country_Average]]&gt;0.2, "Outperformer", "Normal"))</f>
        <v>Outperformer</v>
      </c>
      <c r="S489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7563.56</v>
      </c>
      <c r="T489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7563.56</v>
      </c>
      <c r="U489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7563.56</v>
      </c>
      <c r="V4897"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7563.56</v>
      </c>
    </row>
    <row r="4898" spans="1:22" x14ac:dyDescent="0.3">
      <c r="A4898">
        <v>4912</v>
      </c>
      <c r="B4898" t="s">
        <v>16</v>
      </c>
      <c r="C4898" t="s">
        <v>17</v>
      </c>
      <c r="D4898">
        <v>2</v>
      </c>
      <c r="E4898">
        <v>1</v>
      </c>
      <c r="F4898">
        <v>3103.91</v>
      </c>
      <c r="G4898">
        <v>3103.91</v>
      </c>
      <c r="H4898">
        <v>1086.3699999999999</v>
      </c>
      <c r="I4898">
        <v>2528.5</v>
      </c>
      <c r="J4898">
        <v>-510.96</v>
      </c>
      <c r="K4898">
        <f>Global_Household_Financial_Dyna[[#This Row],[Total_Household_Income]]-Global_Household_Financial_Dyna[[#This Row],[Estimated_Taxes]]</f>
        <v>2017.54</v>
      </c>
      <c r="L4898" s="1">
        <f>Global_Household_Financial_Dyna[[#This Row],[Monthly_Savings]]/Global_Household_Financial_Dyna[[#This Row],[Net Income]]</f>
        <v>-0.25325891927793254</v>
      </c>
      <c r="M4898" s="2">
        <f>Global_Household_Financial_Dyna[[#This Row],[Monthly_Expenses]]/Global_Household_Financial_Dyna[[#This Row],[Net Income]]</f>
        <v>1.2532589192779326</v>
      </c>
      <c r="N4898" t="str">
        <f>IF(Global_Household_Financial_Dyna[[#This Row],[Monthly_Savings]]&lt;0,"High Risk", IF(Global_Household_Financial_Dyna[[#This Row],[Savings Rate%]]&lt;0.1, "Medium", "Safe"))</f>
        <v>High Risk</v>
      </c>
      <c r="O4898">
        <f>Global_Household_Financial_Dyna[[#This Row],[Total_Household_Income]]/Global_Household_Financial_Dyna[[#This Row],[Family_Size]]</f>
        <v>1551.9549999999999</v>
      </c>
      <c r="P4898" s="2">
        <f t="shared" si="152"/>
        <v>0.15879799892000862</v>
      </c>
      <c r="Q4898" s="2">
        <f t="shared" si="153"/>
        <v>-0.41205691819794116</v>
      </c>
      <c r="R4898" s="2" t="str">
        <f>IF(Global_Household_Financial_Dyna[[#This Row],[Vs country_Average]]&lt;-0.2, "Underperformer", IF(Global_Household_Financial_Dyna[[#This Row],[Vs country_Average]]&gt;0.2, "Outperformer", "Normal"))</f>
        <v>Underperformer</v>
      </c>
      <c r="S489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-384.53499999999997</v>
      </c>
      <c r="T489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-258.1099999999999</v>
      </c>
      <c r="U489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-131.685</v>
      </c>
      <c r="V4898" s="6">
        <f>IF(Global_Household_Financial_Dyna[[#This Row],[Risk_Flag]]="High risk",Global_Household_Financial_Dyna[[#This Row],[Monthly_Savings]]+Global_Household_Financial_Dyna[[#This Row],[Net Income]]*(Global_Household_Financial_Dyna[[#This Row],[Expense Ratio]]*0.2),Global_Household_Financial_Dyna[[#This Row],[Monthly_Savings]])</f>
        <v>-5.2599999999998772</v>
      </c>
    </row>
    <row r="4899" spans="1:22" x14ac:dyDescent="0.3">
      <c r="A4899">
        <v>4913</v>
      </c>
      <c r="B4899" t="s">
        <v>16</v>
      </c>
      <c r="C4899" t="s">
        <v>21</v>
      </c>
      <c r="D4899">
        <v>3</v>
      </c>
      <c r="E4899">
        <v>2</v>
      </c>
      <c r="F4899">
        <v>5075.1499999999996</v>
      </c>
      <c r="G4899">
        <v>7543.58</v>
      </c>
      <c r="H4899">
        <v>2640.25</v>
      </c>
      <c r="I4899">
        <v>2594.87</v>
      </c>
      <c r="J4899">
        <v>2308.46</v>
      </c>
      <c r="K4899">
        <f>Global_Household_Financial_Dyna[[#This Row],[Total_Household_Income]]-Global_Household_Financial_Dyna[[#This Row],[Estimated_Taxes]]</f>
        <v>4903.33</v>
      </c>
      <c r="L4899" s="1">
        <f>Global_Household_Financial_Dyna[[#This Row],[Monthly_Savings]]/Global_Household_Financial_Dyna[[#This Row],[Net Income]]</f>
        <v>0.47079433772558649</v>
      </c>
      <c r="M4899" s="2">
        <f>Global_Household_Financial_Dyna[[#This Row],[Monthly_Expenses]]/Global_Household_Financial_Dyna[[#This Row],[Net Income]]</f>
        <v>0.52920566227441346</v>
      </c>
      <c r="N4899" t="str">
        <f>IF(Global_Household_Financial_Dyna[[#This Row],[Monthly_Savings]]&lt;0,"High Risk", IF(Global_Household_Financial_Dyna[[#This Row],[Savings Rate%]]&lt;0.1, "Medium", "Safe"))</f>
        <v>Safe</v>
      </c>
      <c r="O4899">
        <f>Global_Household_Financial_Dyna[[#This Row],[Total_Household_Income]]/Global_Household_Financial_Dyna[[#This Row],[Family_Size]]</f>
        <v>2514.5266666666666</v>
      </c>
      <c r="P4899" s="2">
        <f t="shared" si="152"/>
        <v>0.15879799892000862</v>
      </c>
      <c r="Q4899" s="2">
        <f t="shared" si="153"/>
        <v>0.31199633880557787</v>
      </c>
      <c r="R4899" s="2" t="str">
        <f>IF(Global_Household_Financial_Dyna[[#This Row],[Vs country_Average]]&lt;-0.2, "Underperformer", IF(Global_Household_Financial_Dyna[[#This Row],[Vs country_Average]]&gt;0.2, "Outperformer", "Normal"))</f>
        <v>Outperformer</v>
      </c>
      <c r="S489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2308.46</v>
      </c>
      <c r="T489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2308.46</v>
      </c>
      <c r="U489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2308.46</v>
      </c>
      <c r="V489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2308.46</v>
      </c>
    </row>
    <row r="4900" spans="1:22" x14ac:dyDescent="0.3">
      <c r="A4900">
        <v>4914</v>
      </c>
      <c r="B4900" t="s">
        <v>18</v>
      </c>
      <c r="C4900" t="s">
        <v>19</v>
      </c>
      <c r="D4900">
        <v>4</v>
      </c>
      <c r="E4900">
        <v>1</v>
      </c>
      <c r="F4900">
        <v>3149.63</v>
      </c>
      <c r="G4900">
        <v>3149.63</v>
      </c>
      <c r="H4900">
        <v>692.92</v>
      </c>
      <c r="I4900">
        <v>2989</v>
      </c>
      <c r="J4900">
        <v>-532.29</v>
      </c>
      <c r="K4900">
        <f>Global_Household_Financial_Dyna[[#This Row],[Total_Household_Income]]-Global_Household_Financial_Dyna[[#This Row],[Estimated_Taxes]]</f>
        <v>2456.71</v>
      </c>
      <c r="L4900" s="1">
        <f>Global_Household_Financial_Dyna[[#This Row],[Monthly_Savings]]/Global_Household_Financial_Dyna[[#This Row],[Net Income]]</f>
        <v>-0.21666781997061108</v>
      </c>
      <c r="M4900" s="2">
        <f>Global_Household_Financial_Dyna[[#This Row],[Monthly_Expenses]]/Global_Household_Financial_Dyna[[#This Row],[Net Income]]</f>
        <v>1.2166678199706111</v>
      </c>
      <c r="N4900" t="str">
        <f>IF(Global_Household_Financial_Dyna[[#This Row],[Monthly_Savings]]&lt;0,"High Risk", IF(Global_Household_Financial_Dyna[[#This Row],[Savings Rate%]]&lt;0.1, "Medium", "Safe"))</f>
        <v>High Risk</v>
      </c>
      <c r="O4900">
        <f>Global_Household_Financial_Dyna[[#This Row],[Total_Household_Income]]/Global_Household_Financial_Dyna[[#This Row],[Family_Size]]</f>
        <v>787.40750000000003</v>
      </c>
      <c r="P4900" s="2">
        <f t="shared" si="152"/>
        <v>0.32336204947805613</v>
      </c>
      <c r="Q4900" s="2">
        <f t="shared" si="153"/>
        <v>-0.54002986944866715</v>
      </c>
      <c r="R4900" s="2" t="str">
        <f>IF(Global_Household_Financial_Dyna[[#This Row],[Vs country_Average]]&lt;-0.2, "Underperformer", IF(Global_Household_Financial_Dyna[[#This Row],[Vs country_Average]]&gt;0.2, "Outperformer", "Normal"))</f>
        <v>Underperformer</v>
      </c>
      <c r="S490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-382.83999999999992</v>
      </c>
      <c r="T490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-233.38999999999993</v>
      </c>
      <c r="U490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-83.94</v>
      </c>
      <c r="V490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65.510000000000105</v>
      </c>
    </row>
    <row r="4901" spans="1:22" x14ac:dyDescent="0.3">
      <c r="A4901">
        <v>4915</v>
      </c>
      <c r="B4901" t="s">
        <v>18</v>
      </c>
      <c r="C4901" t="s">
        <v>20</v>
      </c>
      <c r="D4901">
        <v>1</v>
      </c>
      <c r="E4901">
        <v>1</v>
      </c>
      <c r="F4901">
        <v>5336.64</v>
      </c>
      <c r="G4901">
        <v>5336.64</v>
      </c>
      <c r="H4901">
        <v>1174.06</v>
      </c>
      <c r="I4901">
        <v>1487.67</v>
      </c>
      <c r="J4901">
        <v>2674.91</v>
      </c>
      <c r="K4901">
        <f>Global_Household_Financial_Dyna[[#This Row],[Total_Household_Income]]-Global_Household_Financial_Dyna[[#This Row],[Estimated_Taxes]]</f>
        <v>4162.58</v>
      </c>
      <c r="L4901" s="1">
        <f>Global_Household_Financial_Dyna[[#This Row],[Monthly_Savings]]/Global_Household_Financial_Dyna[[#This Row],[Net Income]]</f>
        <v>0.64260867058410887</v>
      </c>
      <c r="M4901" s="2">
        <f>Global_Household_Financial_Dyna[[#This Row],[Monthly_Expenses]]/Global_Household_Financial_Dyna[[#This Row],[Net Income]]</f>
        <v>0.35739132941589113</v>
      </c>
      <c r="N4901" t="str">
        <f>IF(Global_Household_Financial_Dyna[[#This Row],[Monthly_Savings]]&lt;0,"High Risk", IF(Global_Household_Financial_Dyna[[#This Row],[Savings Rate%]]&lt;0.1, "Medium", "Safe"))</f>
        <v>Safe</v>
      </c>
      <c r="O4901">
        <f>Global_Household_Financial_Dyna[[#This Row],[Total_Household_Income]]/Global_Household_Financial_Dyna[[#This Row],[Family_Size]]</f>
        <v>5336.64</v>
      </c>
      <c r="P4901" s="2">
        <f t="shared" si="152"/>
        <v>0.32336204947805613</v>
      </c>
      <c r="Q4901" s="2">
        <f t="shared" si="153"/>
        <v>0.31924662110605273</v>
      </c>
      <c r="R4901" s="2" t="str">
        <f>IF(Global_Household_Financial_Dyna[[#This Row],[Vs country_Average]]&lt;-0.2, "Underperformer", IF(Global_Household_Financial_Dyna[[#This Row],[Vs country_Average]]&gt;0.2, "Outperformer", "Normal"))</f>
        <v>Outperformer</v>
      </c>
      <c r="S490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2674.91</v>
      </c>
      <c r="T490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2674.91</v>
      </c>
      <c r="U490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2674.91</v>
      </c>
      <c r="V4901" s="6">
        <f>IF(Global_Household_Financial_Dyna[[#This Row],[Risk_Flag]]="High risk",Global_Household_Financial_Dyna[[#This Row],[Monthly_Savings]]+Global_Household_Financial_Dyna[[#This Row],[Net Income]]*(Global_Household_Financial_Dyna[[#This Row],[Expense Ratio]]*0.2),Global_Household_Financial_Dyna[[#This Row],[Monthly_Savings]])</f>
        <v>2674.91</v>
      </c>
    </row>
    <row r="4902" spans="1:22" x14ac:dyDescent="0.3">
      <c r="A4902">
        <v>4916</v>
      </c>
      <c r="B4902" t="s">
        <v>12</v>
      </c>
      <c r="C4902" t="s">
        <v>13</v>
      </c>
      <c r="D4902">
        <v>5</v>
      </c>
      <c r="E4902">
        <v>3</v>
      </c>
      <c r="F4902">
        <v>5614.23</v>
      </c>
      <c r="G4902">
        <v>12409.42</v>
      </c>
      <c r="H4902">
        <v>3722.83</v>
      </c>
      <c r="I4902">
        <v>2930.16</v>
      </c>
      <c r="J4902">
        <v>5756.43</v>
      </c>
      <c r="K4902">
        <f>Global_Household_Financial_Dyna[[#This Row],[Total_Household_Income]]-Global_Household_Financial_Dyna[[#This Row],[Estimated_Taxes]]</f>
        <v>8686.59</v>
      </c>
      <c r="L4902" s="1">
        <f>Global_Household_Financial_Dyna[[#This Row],[Monthly_Savings]]/Global_Household_Financial_Dyna[[#This Row],[Net Income]]</f>
        <v>0.66268006202664109</v>
      </c>
      <c r="M4902" s="2">
        <f>Global_Household_Financial_Dyna[[#This Row],[Monthly_Expenses]]/Global_Household_Financial_Dyna[[#This Row],[Net Income]]</f>
        <v>0.33731993797335891</v>
      </c>
      <c r="N4902" t="str">
        <f>IF(Global_Household_Financial_Dyna[[#This Row],[Monthly_Savings]]&lt;0,"High Risk", IF(Global_Household_Financial_Dyna[[#This Row],[Savings Rate%]]&lt;0.1, "Medium", "Safe"))</f>
        <v>Safe</v>
      </c>
      <c r="O4902">
        <f>Global_Household_Financial_Dyna[[#This Row],[Total_Household_Income]]/Global_Household_Financial_Dyna[[#This Row],[Family_Size]]</f>
        <v>2481.884</v>
      </c>
      <c r="P4902" s="2">
        <f t="shared" si="152"/>
        <v>0.30718716818024266</v>
      </c>
      <c r="Q4902" s="2">
        <f t="shared" si="153"/>
        <v>0.35549289384639843</v>
      </c>
      <c r="R4902" s="2" t="str">
        <f>IF(Global_Household_Financial_Dyna[[#This Row],[Vs country_Average]]&lt;-0.2, "Underperformer", IF(Global_Household_Financial_Dyna[[#This Row],[Vs country_Average]]&gt;0.2, "Outperformer", "Normal"))</f>
        <v>Outperformer</v>
      </c>
      <c r="S490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5756.43</v>
      </c>
      <c r="T490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5756.43</v>
      </c>
      <c r="U490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5756.43</v>
      </c>
      <c r="V490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5756.43</v>
      </c>
    </row>
    <row r="4903" spans="1:22" x14ac:dyDescent="0.3">
      <c r="A4903">
        <v>4917</v>
      </c>
      <c r="B4903" t="s">
        <v>10</v>
      </c>
      <c r="C4903" t="s">
        <v>22</v>
      </c>
      <c r="D4903">
        <v>8</v>
      </c>
      <c r="E4903">
        <v>3</v>
      </c>
      <c r="F4903">
        <v>1292.3499999999999</v>
      </c>
      <c r="G4903">
        <v>2775.57</v>
      </c>
      <c r="H4903">
        <v>277.56</v>
      </c>
      <c r="I4903">
        <v>758.19</v>
      </c>
      <c r="J4903">
        <v>1739.83</v>
      </c>
      <c r="K4903">
        <f>Global_Household_Financial_Dyna[[#This Row],[Total_Household_Income]]-Global_Household_Financial_Dyna[[#This Row],[Estimated_Taxes]]</f>
        <v>2498.0100000000002</v>
      </c>
      <c r="L4903" s="1">
        <f>Global_Household_Financial_Dyna[[#This Row],[Monthly_Savings]]/Global_Household_Financial_Dyna[[#This Row],[Net Income]]</f>
        <v>0.69648640317692878</v>
      </c>
      <c r="M4903" s="2">
        <f>Global_Household_Financial_Dyna[[#This Row],[Monthly_Expenses]]/Global_Household_Financial_Dyna[[#This Row],[Net Income]]</f>
        <v>0.30351760000960765</v>
      </c>
      <c r="N4903" t="str">
        <f>IF(Global_Household_Financial_Dyna[[#This Row],[Monthly_Savings]]&lt;0,"High Risk", IF(Global_Household_Financial_Dyna[[#This Row],[Savings Rate%]]&lt;0.1, "Medium", "Safe"))</f>
        <v>Safe</v>
      </c>
      <c r="O4903">
        <f>Global_Household_Financial_Dyna[[#This Row],[Total_Household_Income]]/Global_Household_Financial_Dyna[[#This Row],[Family_Size]]</f>
        <v>346.94625000000002</v>
      </c>
      <c r="P4903" s="2">
        <f t="shared" si="152"/>
        <v>0.42077341556833553</v>
      </c>
      <c r="Q4903" s="2">
        <f t="shared" si="153"/>
        <v>0.27571298760859325</v>
      </c>
      <c r="R4903" s="2" t="str">
        <f>IF(Global_Household_Financial_Dyna[[#This Row],[Vs country_Average]]&lt;-0.2, "Underperformer", IF(Global_Household_Financial_Dyna[[#This Row],[Vs country_Average]]&gt;0.2, "Outperformer", "Normal"))</f>
        <v>Outperformer</v>
      </c>
      <c r="S490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1739.83</v>
      </c>
      <c r="T490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1739.83</v>
      </c>
      <c r="U490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1739.83</v>
      </c>
      <c r="V490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1739.83</v>
      </c>
    </row>
    <row r="4904" spans="1:22" x14ac:dyDescent="0.3">
      <c r="A4904">
        <v>4918</v>
      </c>
      <c r="B4904" t="s">
        <v>10</v>
      </c>
      <c r="C4904" t="s">
        <v>22</v>
      </c>
      <c r="D4904">
        <v>4</v>
      </c>
      <c r="E4904">
        <v>2</v>
      </c>
      <c r="F4904">
        <v>642.53</v>
      </c>
      <c r="G4904">
        <v>1055.1199999999999</v>
      </c>
      <c r="H4904">
        <v>105.51</v>
      </c>
      <c r="I4904">
        <v>648.1</v>
      </c>
      <c r="J4904">
        <v>301.5</v>
      </c>
      <c r="K4904">
        <f>Global_Household_Financial_Dyna[[#This Row],[Total_Household_Income]]-Global_Household_Financial_Dyna[[#This Row],[Estimated_Taxes]]</f>
        <v>949.6099999999999</v>
      </c>
      <c r="L4904" s="1">
        <f>Global_Household_Financial_Dyna[[#This Row],[Monthly_Savings]]/Global_Household_Financial_Dyna[[#This Row],[Net Income]]</f>
        <v>0.31749876264992999</v>
      </c>
      <c r="M4904" s="2">
        <f>Global_Household_Financial_Dyna[[#This Row],[Monthly_Expenses]]/Global_Household_Financial_Dyna[[#This Row],[Net Income]]</f>
        <v>0.68249070671117629</v>
      </c>
      <c r="N4904" t="str">
        <f>IF(Global_Household_Financial_Dyna[[#This Row],[Monthly_Savings]]&lt;0,"High Risk", IF(Global_Household_Financial_Dyna[[#This Row],[Savings Rate%]]&lt;0.1, "Medium", "Safe"))</f>
        <v>Safe</v>
      </c>
      <c r="O4904">
        <f>Global_Household_Financial_Dyna[[#This Row],[Total_Household_Income]]/Global_Household_Financial_Dyna[[#This Row],[Family_Size]]</f>
        <v>263.77999999999997</v>
      </c>
      <c r="P4904" s="2">
        <f t="shared" si="152"/>
        <v>0.42077341556833553</v>
      </c>
      <c r="Q4904" s="2">
        <f t="shared" si="153"/>
        <v>-0.10327465291840554</v>
      </c>
      <c r="R4904" s="2" t="str">
        <f>IF(Global_Household_Financial_Dyna[[#This Row],[Vs country_Average]]&lt;-0.2, "Underperformer", IF(Global_Household_Financial_Dyna[[#This Row],[Vs country_Average]]&gt;0.2, "Outperformer", "Normal"))</f>
        <v>Normal</v>
      </c>
      <c r="S490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301.5</v>
      </c>
      <c r="T490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301.5</v>
      </c>
      <c r="U490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301.5</v>
      </c>
      <c r="V490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301.5</v>
      </c>
    </row>
    <row r="4905" spans="1:22" x14ac:dyDescent="0.3">
      <c r="A4905">
        <v>4919</v>
      </c>
      <c r="B4905" t="s">
        <v>14</v>
      </c>
      <c r="C4905" t="s">
        <v>15</v>
      </c>
      <c r="D4905">
        <v>6</v>
      </c>
      <c r="E4905">
        <v>3</v>
      </c>
      <c r="F4905">
        <v>1365.77</v>
      </c>
      <c r="G4905">
        <v>3136.24</v>
      </c>
      <c r="H4905">
        <v>470.44</v>
      </c>
      <c r="I4905">
        <v>1557.11</v>
      </c>
      <c r="J4905">
        <v>1108.7</v>
      </c>
      <c r="K4905">
        <f>Global_Household_Financial_Dyna[[#This Row],[Total_Household_Income]]-Global_Household_Financial_Dyna[[#This Row],[Estimated_Taxes]]</f>
        <v>2665.7999999999997</v>
      </c>
      <c r="L4905" s="1">
        <f>Global_Household_Financial_Dyna[[#This Row],[Monthly_Savings]]/Global_Household_Financial_Dyna[[#This Row],[Net Income]]</f>
        <v>0.4158976667416911</v>
      </c>
      <c r="M4905" s="2">
        <f>Global_Household_Financial_Dyna[[#This Row],[Monthly_Expenses]]/Global_Household_Financial_Dyna[[#This Row],[Net Income]]</f>
        <v>0.58410608447745516</v>
      </c>
      <c r="N4905" t="str">
        <f>IF(Global_Household_Financial_Dyna[[#This Row],[Monthly_Savings]]&lt;0,"High Risk", IF(Global_Household_Financial_Dyna[[#This Row],[Savings Rate%]]&lt;0.1, "Medium", "Safe"))</f>
        <v>Safe</v>
      </c>
      <c r="O4905">
        <f>Global_Household_Financial_Dyna[[#This Row],[Total_Household_Income]]/Global_Household_Financial_Dyna[[#This Row],[Family_Size]]</f>
        <v>522.70666666666659</v>
      </c>
      <c r="P4905" s="2">
        <f t="shared" si="152"/>
        <v>0.39788995363055785</v>
      </c>
      <c r="Q4905" s="2">
        <f t="shared" si="153"/>
        <v>1.800771311113325E-2</v>
      </c>
      <c r="R4905" s="2" t="str">
        <f>IF(Global_Household_Financial_Dyna[[#This Row],[Vs country_Average]]&lt;-0.2, "Underperformer", IF(Global_Household_Financial_Dyna[[#This Row],[Vs country_Average]]&gt;0.2, "Outperformer", "Normal"))</f>
        <v>Normal</v>
      </c>
      <c r="S490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1108.7</v>
      </c>
      <c r="T490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1108.7</v>
      </c>
      <c r="U490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1108.7</v>
      </c>
      <c r="V490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1108.7</v>
      </c>
    </row>
    <row r="4906" spans="1:22" x14ac:dyDescent="0.3">
      <c r="A4906">
        <v>4920</v>
      </c>
      <c r="B4906" t="s">
        <v>10</v>
      </c>
      <c r="C4906" t="s">
        <v>11</v>
      </c>
      <c r="D4906">
        <v>3</v>
      </c>
      <c r="E4906">
        <v>1</v>
      </c>
      <c r="F4906">
        <v>407.72</v>
      </c>
      <c r="G4906">
        <v>407.72</v>
      </c>
      <c r="H4906">
        <v>40.770000000000003</v>
      </c>
      <c r="I4906">
        <v>386.92</v>
      </c>
      <c r="J4906">
        <v>-19.98</v>
      </c>
      <c r="K4906">
        <f>Global_Household_Financial_Dyna[[#This Row],[Total_Household_Income]]-Global_Household_Financial_Dyna[[#This Row],[Estimated_Taxes]]</f>
        <v>366.95000000000005</v>
      </c>
      <c r="L4906" s="1">
        <f>Global_Household_Financial_Dyna[[#This Row],[Monthly_Savings]]/Global_Household_Financial_Dyna[[#This Row],[Net Income]]</f>
        <v>-5.4448834991143204E-2</v>
      </c>
      <c r="M4906" s="2">
        <f>Global_Household_Financial_Dyna[[#This Row],[Monthly_Expenses]]/Global_Household_Financial_Dyna[[#This Row],[Net Income]]</f>
        <v>1.0544215833219783</v>
      </c>
      <c r="N4906" t="str">
        <f>IF(Global_Household_Financial_Dyna[[#This Row],[Monthly_Savings]]&lt;0,"High Risk", IF(Global_Household_Financial_Dyna[[#This Row],[Savings Rate%]]&lt;0.1, "Medium", "Safe"))</f>
        <v>High Risk</v>
      </c>
      <c r="O4906">
        <f>Global_Household_Financial_Dyna[[#This Row],[Total_Household_Income]]/Global_Household_Financial_Dyna[[#This Row],[Family_Size]]</f>
        <v>135.90666666666667</v>
      </c>
      <c r="P4906" s="2">
        <f t="shared" si="152"/>
        <v>0.42077341556833553</v>
      </c>
      <c r="Q4906" s="2">
        <f t="shared" si="153"/>
        <v>-0.47522225055947875</v>
      </c>
      <c r="R4906" s="2" t="str">
        <f>IF(Global_Household_Financial_Dyna[[#This Row],[Vs country_Average]]&lt;-0.2, "Underperformer", IF(Global_Household_Financial_Dyna[[#This Row],[Vs country_Average]]&gt;0.2, "Outperformer", "Normal"))</f>
        <v>Underperformer</v>
      </c>
      <c r="S490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-0.63399999999999679</v>
      </c>
      <c r="T490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18.712</v>
      </c>
      <c r="U490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38.057999999999993</v>
      </c>
      <c r="V4906" s="6">
        <f>IF(Global_Household_Financial_Dyna[[#This Row],[Risk_Flag]]="High risk",Global_Household_Financial_Dyna[[#This Row],[Monthly_Savings]]+Global_Household_Financial_Dyna[[#This Row],[Net Income]]*(Global_Household_Financial_Dyna[[#This Row],[Expense Ratio]]*0.2),Global_Household_Financial_Dyna[[#This Row],[Monthly_Savings]])</f>
        <v>57.403999999999996</v>
      </c>
    </row>
    <row r="4907" spans="1:22" x14ac:dyDescent="0.3">
      <c r="A4907">
        <v>4921</v>
      </c>
      <c r="B4907" t="s">
        <v>12</v>
      </c>
      <c r="C4907" t="s">
        <v>13</v>
      </c>
      <c r="D4907">
        <v>3</v>
      </c>
      <c r="E4907">
        <v>1</v>
      </c>
      <c r="F4907">
        <v>3245.44</v>
      </c>
      <c r="G4907">
        <v>3245.44</v>
      </c>
      <c r="H4907">
        <v>811.36</v>
      </c>
      <c r="I4907">
        <v>2530.0700000000002</v>
      </c>
      <c r="J4907">
        <v>-95.99</v>
      </c>
      <c r="K4907">
        <f>Global_Household_Financial_Dyna[[#This Row],[Total_Household_Income]]-Global_Household_Financial_Dyna[[#This Row],[Estimated_Taxes]]</f>
        <v>2434.08</v>
      </c>
      <c r="L4907" s="1">
        <f>Global_Household_Financial_Dyna[[#This Row],[Monthly_Savings]]/Global_Household_Financial_Dyna[[#This Row],[Net Income]]</f>
        <v>-3.9435844343653451E-2</v>
      </c>
      <c r="M4907" s="2">
        <f>Global_Household_Financial_Dyna[[#This Row],[Monthly_Expenses]]/Global_Household_Financial_Dyna[[#This Row],[Net Income]]</f>
        <v>1.0394358443436535</v>
      </c>
      <c r="N4907" t="str">
        <f>IF(Global_Household_Financial_Dyna[[#This Row],[Monthly_Savings]]&lt;0,"High Risk", IF(Global_Household_Financial_Dyna[[#This Row],[Savings Rate%]]&lt;0.1, "Medium", "Safe"))</f>
        <v>High Risk</v>
      </c>
      <c r="O4907">
        <f>Global_Household_Financial_Dyna[[#This Row],[Total_Household_Income]]/Global_Household_Financial_Dyna[[#This Row],[Family_Size]]</f>
        <v>1081.8133333333333</v>
      </c>
      <c r="P4907" s="2">
        <f t="shared" si="152"/>
        <v>0.30718716818024266</v>
      </c>
      <c r="Q4907" s="2">
        <f t="shared" si="153"/>
        <v>-0.3466230125238961</v>
      </c>
      <c r="R4907" s="2" t="str">
        <f>IF(Global_Household_Financial_Dyna[[#This Row],[Vs country_Average]]&lt;-0.2, "Underperformer", IF(Global_Household_Financial_Dyna[[#This Row],[Vs country_Average]]&gt;0.2, "Outperformer", "Normal"))</f>
        <v>Underperformer</v>
      </c>
      <c r="S490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30.513500000000022</v>
      </c>
      <c r="T490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157.017</v>
      </c>
      <c r="U490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283.52050000000003</v>
      </c>
      <c r="V4907"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410.024</v>
      </c>
    </row>
    <row r="4908" spans="1:22" x14ac:dyDescent="0.3">
      <c r="A4908">
        <v>4922</v>
      </c>
      <c r="B4908" t="s">
        <v>14</v>
      </c>
      <c r="C4908" t="s">
        <v>15</v>
      </c>
      <c r="D4908">
        <v>3</v>
      </c>
      <c r="E4908">
        <v>1</v>
      </c>
      <c r="F4908">
        <v>928.13</v>
      </c>
      <c r="G4908">
        <v>928.13</v>
      </c>
      <c r="H4908">
        <v>139.22</v>
      </c>
      <c r="I4908">
        <v>880.79</v>
      </c>
      <c r="J4908">
        <v>-91.88</v>
      </c>
      <c r="K4908">
        <f>Global_Household_Financial_Dyna[[#This Row],[Total_Household_Income]]-Global_Household_Financial_Dyna[[#This Row],[Estimated_Taxes]]</f>
        <v>788.91</v>
      </c>
      <c r="L4908" s="1">
        <f>Global_Household_Financial_Dyna[[#This Row],[Monthly_Savings]]/Global_Household_Financial_Dyna[[#This Row],[Net Income]]</f>
        <v>-0.11646448897846395</v>
      </c>
      <c r="M4908" s="2">
        <f>Global_Household_Financial_Dyna[[#This Row],[Monthly_Expenses]]/Global_Household_Financial_Dyna[[#This Row],[Net Income]]</f>
        <v>1.1164644889784641</v>
      </c>
      <c r="N4908" t="str">
        <f>IF(Global_Household_Financial_Dyna[[#This Row],[Monthly_Savings]]&lt;0,"High Risk", IF(Global_Household_Financial_Dyna[[#This Row],[Savings Rate%]]&lt;0.1, "Medium", "Safe"))</f>
        <v>High Risk</v>
      </c>
      <c r="O4908">
        <f>Global_Household_Financial_Dyna[[#This Row],[Total_Household_Income]]/Global_Household_Financial_Dyna[[#This Row],[Family_Size]]</f>
        <v>309.37666666666667</v>
      </c>
      <c r="P4908" s="2">
        <f t="shared" si="152"/>
        <v>0.39788995363055785</v>
      </c>
      <c r="Q4908" s="2">
        <f t="shared" si="153"/>
        <v>-0.51435444260902186</v>
      </c>
      <c r="R4908" s="2" t="str">
        <f>IF(Global_Household_Financial_Dyna[[#This Row],[Vs country_Average]]&lt;-0.2, "Underperformer", IF(Global_Household_Financial_Dyna[[#This Row],[Vs country_Average]]&gt;0.2, "Outperformer", "Normal"))</f>
        <v>Underperformer</v>
      </c>
      <c r="S490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-47.840499999999992</v>
      </c>
      <c r="T490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-3.8009999999999877</v>
      </c>
      <c r="U490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40.238500000000016</v>
      </c>
      <c r="V4908" s="6">
        <f>IF(Global_Household_Financial_Dyna[[#This Row],[Risk_Flag]]="High risk",Global_Household_Financial_Dyna[[#This Row],[Monthly_Savings]]+Global_Household_Financial_Dyna[[#This Row],[Net Income]]*(Global_Household_Financial_Dyna[[#This Row],[Expense Ratio]]*0.2),Global_Household_Financial_Dyna[[#This Row],[Monthly_Savings]])</f>
        <v>84.27800000000002</v>
      </c>
    </row>
    <row r="4909" spans="1:22" x14ac:dyDescent="0.3">
      <c r="A4909">
        <v>4923</v>
      </c>
      <c r="B4909" t="s">
        <v>16</v>
      </c>
      <c r="C4909" t="s">
        <v>17</v>
      </c>
      <c r="D4909">
        <v>4</v>
      </c>
      <c r="E4909">
        <v>1</v>
      </c>
      <c r="F4909">
        <v>5392.66</v>
      </c>
      <c r="G4909">
        <v>5392.66</v>
      </c>
      <c r="H4909">
        <v>1887.43</v>
      </c>
      <c r="I4909">
        <v>2698.84</v>
      </c>
      <c r="J4909">
        <v>806.39</v>
      </c>
      <c r="K4909">
        <f>Global_Household_Financial_Dyna[[#This Row],[Total_Household_Income]]-Global_Household_Financial_Dyna[[#This Row],[Estimated_Taxes]]</f>
        <v>3505.2299999999996</v>
      </c>
      <c r="L4909" s="1">
        <f>Global_Household_Financial_Dyna[[#This Row],[Monthly_Savings]]/Global_Household_Financial_Dyna[[#This Row],[Net Income]]</f>
        <v>0.23005337738179807</v>
      </c>
      <c r="M4909" s="2">
        <f>Global_Household_Financial_Dyna[[#This Row],[Monthly_Expenses]]/Global_Household_Financial_Dyna[[#This Row],[Net Income]]</f>
        <v>0.76994662261820213</v>
      </c>
      <c r="N4909" t="str">
        <f>IF(Global_Household_Financial_Dyna[[#This Row],[Monthly_Savings]]&lt;0,"High Risk", IF(Global_Household_Financial_Dyna[[#This Row],[Savings Rate%]]&lt;0.1, "Medium", "Safe"))</f>
        <v>Safe</v>
      </c>
      <c r="O4909">
        <f>Global_Household_Financial_Dyna[[#This Row],[Total_Household_Income]]/Global_Household_Financial_Dyna[[#This Row],[Family_Size]]</f>
        <v>1348.165</v>
      </c>
      <c r="P4909" s="2">
        <f t="shared" si="152"/>
        <v>0.15879799892000862</v>
      </c>
      <c r="Q4909" s="2">
        <f t="shared" si="153"/>
        <v>7.1255378461789448E-2</v>
      </c>
      <c r="R4909" s="2" t="str">
        <f>IF(Global_Household_Financial_Dyna[[#This Row],[Vs country_Average]]&lt;-0.2, "Underperformer", IF(Global_Household_Financial_Dyna[[#This Row],[Vs country_Average]]&gt;0.2, "Outperformer", "Normal"))</f>
        <v>Normal</v>
      </c>
      <c r="S490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806.39</v>
      </c>
      <c r="T490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806.39</v>
      </c>
      <c r="U490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806.39</v>
      </c>
      <c r="V4909" s="6">
        <f>IF(Global_Household_Financial_Dyna[[#This Row],[Risk_Flag]]="High risk",Global_Household_Financial_Dyna[[#This Row],[Monthly_Savings]]+Global_Household_Financial_Dyna[[#This Row],[Net Income]]*(Global_Household_Financial_Dyna[[#This Row],[Expense Ratio]]*0.2),Global_Household_Financial_Dyna[[#This Row],[Monthly_Savings]])</f>
        <v>806.39</v>
      </c>
    </row>
    <row r="4910" spans="1:22" x14ac:dyDescent="0.3">
      <c r="A4910">
        <v>4924</v>
      </c>
      <c r="B4910" t="s">
        <v>12</v>
      </c>
      <c r="C4910" t="s">
        <v>13</v>
      </c>
      <c r="D4910">
        <v>3</v>
      </c>
      <c r="E4910">
        <v>2</v>
      </c>
      <c r="F4910">
        <v>2149.75</v>
      </c>
      <c r="G4910">
        <v>2984.99</v>
      </c>
      <c r="H4910">
        <v>746.25</v>
      </c>
      <c r="I4910">
        <v>2372.14</v>
      </c>
      <c r="J4910">
        <v>-133.38999999999999</v>
      </c>
      <c r="K4910">
        <f>Global_Household_Financial_Dyna[[#This Row],[Total_Household_Income]]-Global_Household_Financial_Dyna[[#This Row],[Estimated_Taxes]]</f>
        <v>2238.7399999999998</v>
      </c>
      <c r="L4910" s="1">
        <f>Global_Household_Financial_Dyna[[#This Row],[Monthly_Savings]]/Global_Household_Financial_Dyna[[#This Row],[Net Income]]</f>
        <v>-5.9582622367939111E-2</v>
      </c>
      <c r="M4910" s="2">
        <f>Global_Household_Financial_Dyna[[#This Row],[Monthly_Expenses]]/Global_Household_Financial_Dyna[[#This Row],[Net Income]]</f>
        <v>1.0595870891662276</v>
      </c>
      <c r="N4910" t="str">
        <f>IF(Global_Household_Financial_Dyna[[#This Row],[Monthly_Savings]]&lt;0,"High Risk", IF(Global_Household_Financial_Dyna[[#This Row],[Savings Rate%]]&lt;0.1, "Medium", "Safe"))</f>
        <v>High Risk</v>
      </c>
      <c r="O4910">
        <f>Global_Household_Financial_Dyna[[#This Row],[Total_Household_Income]]/Global_Household_Financial_Dyna[[#This Row],[Family_Size]]</f>
        <v>994.99666666666656</v>
      </c>
      <c r="P4910" s="2">
        <f t="shared" si="152"/>
        <v>0.30718716818024266</v>
      </c>
      <c r="Q4910" s="2">
        <f t="shared" si="153"/>
        <v>-0.36676979054818176</v>
      </c>
      <c r="R4910" s="2" t="str">
        <f>IF(Global_Household_Financial_Dyna[[#This Row],[Vs country_Average]]&lt;-0.2, "Underperformer", IF(Global_Household_Financial_Dyna[[#This Row],[Vs country_Average]]&gt;0.2, "Outperformer", "Normal"))</f>
        <v>Underperformer</v>
      </c>
      <c r="S491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-14.782999999999987</v>
      </c>
      <c r="T491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103.82400000000004</v>
      </c>
      <c r="U491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222.43100000000004</v>
      </c>
      <c r="V491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341.03800000000007</v>
      </c>
    </row>
    <row r="4911" spans="1:22" x14ac:dyDescent="0.3">
      <c r="A4911">
        <v>4925</v>
      </c>
      <c r="B4911" t="s">
        <v>18</v>
      </c>
      <c r="C4911" t="s">
        <v>19</v>
      </c>
      <c r="D4911">
        <v>6</v>
      </c>
      <c r="E4911">
        <v>3</v>
      </c>
      <c r="F4911">
        <v>5533.53</v>
      </c>
      <c r="G4911">
        <v>12711</v>
      </c>
      <c r="H4911">
        <v>3431.97</v>
      </c>
      <c r="I4911">
        <v>3316.52</v>
      </c>
      <c r="J4911">
        <v>5962.51</v>
      </c>
      <c r="K4911">
        <f>Global_Household_Financial_Dyna[[#This Row],[Total_Household_Income]]-Global_Household_Financial_Dyna[[#This Row],[Estimated_Taxes]]</f>
        <v>9279.0300000000007</v>
      </c>
      <c r="L4911" s="1">
        <f>Global_Household_Financial_Dyna[[#This Row],[Monthly_Savings]]/Global_Household_Financial_Dyna[[#This Row],[Net Income]]</f>
        <v>0.64257901957424424</v>
      </c>
      <c r="M4911" s="2">
        <f>Global_Household_Financial_Dyna[[#This Row],[Monthly_Expenses]]/Global_Household_Financial_Dyna[[#This Row],[Net Income]]</f>
        <v>0.35742098042575571</v>
      </c>
      <c r="N4911" t="str">
        <f>IF(Global_Household_Financial_Dyna[[#This Row],[Monthly_Savings]]&lt;0,"High Risk", IF(Global_Household_Financial_Dyna[[#This Row],[Savings Rate%]]&lt;0.1, "Medium", "Safe"))</f>
        <v>Safe</v>
      </c>
      <c r="O4911">
        <f>Global_Household_Financial_Dyna[[#This Row],[Total_Household_Income]]/Global_Household_Financial_Dyna[[#This Row],[Family_Size]]</f>
        <v>2118.5</v>
      </c>
      <c r="P4911" s="2">
        <f t="shared" si="152"/>
        <v>0.32336204947805613</v>
      </c>
      <c r="Q4911" s="2">
        <f t="shared" si="153"/>
        <v>0.3192169700961881</v>
      </c>
      <c r="R4911" s="2" t="str">
        <f>IF(Global_Household_Financial_Dyna[[#This Row],[Vs country_Average]]&lt;-0.2, "Underperformer", IF(Global_Household_Financial_Dyna[[#This Row],[Vs country_Average]]&gt;0.2, "Outperformer", "Normal"))</f>
        <v>Outperformer</v>
      </c>
      <c r="S491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5962.51</v>
      </c>
      <c r="T491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5962.51</v>
      </c>
      <c r="U491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5962.51</v>
      </c>
      <c r="V491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5962.51</v>
      </c>
    </row>
    <row r="4912" spans="1:22" x14ac:dyDescent="0.3">
      <c r="A4912">
        <v>4926</v>
      </c>
      <c r="B4912" t="s">
        <v>10</v>
      </c>
      <c r="C4912" t="s">
        <v>11</v>
      </c>
      <c r="D4912">
        <v>8</v>
      </c>
      <c r="E4912">
        <v>3</v>
      </c>
      <c r="F4912">
        <v>454.31</v>
      </c>
      <c r="G4912">
        <v>951.52</v>
      </c>
      <c r="H4912">
        <v>95.15</v>
      </c>
      <c r="I4912">
        <v>867.77</v>
      </c>
      <c r="J4912">
        <v>-11.4</v>
      </c>
      <c r="K4912">
        <f>Global_Household_Financial_Dyna[[#This Row],[Total_Household_Income]]-Global_Household_Financial_Dyna[[#This Row],[Estimated_Taxes]]</f>
        <v>856.37</v>
      </c>
      <c r="L4912" s="1">
        <f>Global_Household_Financial_Dyna[[#This Row],[Monthly_Savings]]/Global_Household_Financial_Dyna[[#This Row],[Net Income]]</f>
        <v>-1.3312002989362075E-2</v>
      </c>
      <c r="M4912" s="2">
        <f>Global_Household_Financial_Dyna[[#This Row],[Monthly_Expenses]]/Global_Household_Financial_Dyna[[#This Row],[Net Income]]</f>
        <v>1.0133120029893621</v>
      </c>
      <c r="N4912" t="str">
        <f>IF(Global_Household_Financial_Dyna[[#This Row],[Monthly_Savings]]&lt;0,"High Risk", IF(Global_Household_Financial_Dyna[[#This Row],[Savings Rate%]]&lt;0.1, "Medium", "Safe"))</f>
        <v>High Risk</v>
      </c>
      <c r="O4912">
        <f>Global_Household_Financial_Dyna[[#This Row],[Total_Household_Income]]/Global_Household_Financial_Dyna[[#This Row],[Family_Size]]</f>
        <v>118.94</v>
      </c>
      <c r="P4912" s="2">
        <f t="shared" si="152"/>
        <v>0.42077341556833553</v>
      </c>
      <c r="Q4912" s="2">
        <f t="shared" si="153"/>
        <v>-0.43408541855769761</v>
      </c>
      <c r="R4912" s="2" t="str">
        <f>IF(Global_Household_Financial_Dyna[[#This Row],[Vs country_Average]]&lt;-0.2, "Underperformer", IF(Global_Household_Financial_Dyna[[#This Row],[Vs country_Average]]&gt;0.2, "Outperformer", "Normal"))</f>
        <v>Underperformer</v>
      </c>
      <c r="S491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31.988500000000002</v>
      </c>
      <c r="T491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75.37700000000001</v>
      </c>
      <c r="U491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118.76549999999997</v>
      </c>
      <c r="V491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162.15400000000002</v>
      </c>
    </row>
    <row r="4913" spans="1:22" x14ac:dyDescent="0.3">
      <c r="A4913">
        <v>4927</v>
      </c>
      <c r="B4913" t="s">
        <v>10</v>
      </c>
      <c r="C4913" t="s">
        <v>22</v>
      </c>
      <c r="D4913">
        <v>4</v>
      </c>
      <c r="E4913">
        <v>1</v>
      </c>
      <c r="F4913">
        <v>739.39</v>
      </c>
      <c r="G4913">
        <v>739.39</v>
      </c>
      <c r="H4913">
        <v>73.94</v>
      </c>
      <c r="I4913">
        <v>572.17999999999995</v>
      </c>
      <c r="J4913">
        <v>93.28</v>
      </c>
      <c r="K4913">
        <f>Global_Household_Financial_Dyna[[#This Row],[Total_Household_Income]]-Global_Household_Financial_Dyna[[#This Row],[Estimated_Taxes]]</f>
        <v>665.45</v>
      </c>
      <c r="L4913" s="1">
        <f>Global_Household_Financial_Dyna[[#This Row],[Monthly_Savings]]/Global_Household_Financial_Dyna[[#This Row],[Net Income]]</f>
        <v>0.14017582087309338</v>
      </c>
      <c r="M4913" s="2">
        <f>Global_Household_Financial_Dyna[[#This Row],[Monthly_Expenses]]/Global_Household_Financial_Dyna[[#This Row],[Net Income]]</f>
        <v>0.85983920655195722</v>
      </c>
      <c r="N4913" t="str">
        <f>IF(Global_Household_Financial_Dyna[[#This Row],[Monthly_Savings]]&lt;0,"High Risk", IF(Global_Household_Financial_Dyna[[#This Row],[Savings Rate%]]&lt;0.1, "Medium", "Safe"))</f>
        <v>Safe</v>
      </c>
      <c r="O4913">
        <f>Global_Household_Financial_Dyna[[#This Row],[Total_Household_Income]]/Global_Household_Financial_Dyna[[#This Row],[Family_Size]]</f>
        <v>184.8475</v>
      </c>
      <c r="P4913" s="2">
        <f t="shared" si="152"/>
        <v>0.42077341556833553</v>
      </c>
      <c r="Q4913" s="2">
        <f t="shared" si="153"/>
        <v>-0.28059759469524215</v>
      </c>
      <c r="R4913" s="2" t="str">
        <f>IF(Global_Household_Financial_Dyna[[#This Row],[Vs country_Average]]&lt;-0.2, "Underperformer", IF(Global_Household_Financial_Dyna[[#This Row],[Vs country_Average]]&gt;0.2, "Outperformer", "Normal"))</f>
        <v>Underperformer</v>
      </c>
      <c r="S491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93.28</v>
      </c>
      <c r="T491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93.28</v>
      </c>
      <c r="U491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93.28</v>
      </c>
      <c r="V491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93.28</v>
      </c>
    </row>
    <row r="4914" spans="1:22" x14ac:dyDescent="0.3">
      <c r="A4914">
        <v>4928</v>
      </c>
      <c r="B4914" t="s">
        <v>18</v>
      </c>
      <c r="C4914" t="s">
        <v>19</v>
      </c>
      <c r="D4914">
        <v>3</v>
      </c>
      <c r="E4914">
        <v>1</v>
      </c>
      <c r="F4914">
        <v>2273.6799999999998</v>
      </c>
      <c r="G4914">
        <v>2273.6799999999998</v>
      </c>
      <c r="H4914">
        <v>500.21</v>
      </c>
      <c r="I4914">
        <v>1988.83</v>
      </c>
      <c r="J4914">
        <v>-215.36</v>
      </c>
      <c r="K4914">
        <f>Global_Household_Financial_Dyna[[#This Row],[Total_Household_Income]]-Global_Household_Financial_Dyna[[#This Row],[Estimated_Taxes]]</f>
        <v>1773.4699999999998</v>
      </c>
      <c r="L4914" s="1">
        <f>Global_Household_Financial_Dyna[[#This Row],[Monthly_Savings]]/Global_Household_Financial_Dyna[[#This Row],[Net Income]]</f>
        <v>-0.1214342503679228</v>
      </c>
      <c r="M4914" s="2">
        <f>Global_Household_Financial_Dyna[[#This Row],[Monthly_Expenses]]/Global_Household_Financial_Dyna[[#This Row],[Net Income]]</f>
        <v>1.1214342503679229</v>
      </c>
      <c r="N4914" t="str">
        <f>IF(Global_Household_Financial_Dyna[[#This Row],[Monthly_Savings]]&lt;0,"High Risk", IF(Global_Household_Financial_Dyna[[#This Row],[Savings Rate%]]&lt;0.1, "Medium", "Safe"))</f>
        <v>High Risk</v>
      </c>
      <c r="O4914">
        <f>Global_Household_Financial_Dyna[[#This Row],[Total_Household_Income]]/Global_Household_Financial_Dyna[[#This Row],[Family_Size]]</f>
        <v>757.89333333333332</v>
      </c>
      <c r="P4914" s="2">
        <f t="shared" si="152"/>
        <v>0.32336204947805613</v>
      </c>
      <c r="Q4914" s="2">
        <f t="shared" si="153"/>
        <v>-0.4447962998459789</v>
      </c>
      <c r="R4914" s="2" t="str">
        <f>IF(Global_Household_Financial_Dyna[[#This Row],[Vs country_Average]]&lt;-0.2, "Underperformer", IF(Global_Household_Financial_Dyna[[#This Row],[Vs country_Average]]&gt;0.2, "Outperformer", "Normal"))</f>
        <v>Underperformer</v>
      </c>
      <c r="S491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-115.91850000000001</v>
      </c>
      <c r="T491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-16.477000000000004</v>
      </c>
      <c r="U491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82.964499999999987</v>
      </c>
      <c r="V491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182.40600000000001</v>
      </c>
    </row>
    <row r="4915" spans="1:22" x14ac:dyDescent="0.3">
      <c r="A4915">
        <v>4929</v>
      </c>
      <c r="B4915" t="s">
        <v>14</v>
      </c>
      <c r="C4915" t="s">
        <v>15</v>
      </c>
      <c r="D4915">
        <v>1</v>
      </c>
      <c r="E4915">
        <v>1</v>
      </c>
      <c r="F4915">
        <v>1332.96</v>
      </c>
      <c r="G4915">
        <v>1332.96</v>
      </c>
      <c r="H4915">
        <v>199.94</v>
      </c>
      <c r="I4915">
        <v>580.22</v>
      </c>
      <c r="J4915">
        <v>552.79</v>
      </c>
      <c r="K4915">
        <f>Global_Household_Financial_Dyna[[#This Row],[Total_Household_Income]]-Global_Household_Financial_Dyna[[#This Row],[Estimated_Taxes]]</f>
        <v>1133.02</v>
      </c>
      <c r="L4915" s="1">
        <f>Global_Household_Financial_Dyna[[#This Row],[Monthly_Savings]]/Global_Household_Financial_Dyna[[#This Row],[Net Income]]</f>
        <v>0.48789076980106261</v>
      </c>
      <c r="M4915" s="2">
        <f>Global_Household_Financial_Dyna[[#This Row],[Monthly_Expenses]]/Global_Household_Financial_Dyna[[#This Row],[Net Income]]</f>
        <v>0.51210040422940462</v>
      </c>
      <c r="N4915" t="str">
        <f>IF(Global_Household_Financial_Dyna[[#This Row],[Monthly_Savings]]&lt;0,"High Risk", IF(Global_Household_Financial_Dyna[[#This Row],[Savings Rate%]]&lt;0.1, "Medium", "Safe"))</f>
        <v>Safe</v>
      </c>
      <c r="O4915">
        <f>Global_Household_Financial_Dyna[[#This Row],[Total_Household_Income]]/Global_Household_Financial_Dyna[[#This Row],[Family_Size]]</f>
        <v>1332.96</v>
      </c>
      <c r="P4915" s="2">
        <f t="shared" si="152"/>
        <v>0.39788995363055785</v>
      </c>
      <c r="Q4915" s="2">
        <f t="shared" si="153"/>
        <v>9.000081617050476E-2</v>
      </c>
      <c r="R4915" s="2" t="str">
        <f>IF(Global_Household_Financial_Dyna[[#This Row],[Vs country_Average]]&lt;-0.2, "Underperformer", IF(Global_Household_Financial_Dyna[[#This Row],[Vs country_Average]]&gt;0.2, "Outperformer", "Normal"))</f>
        <v>Normal</v>
      </c>
      <c r="S491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552.79</v>
      </c>
      <c r="T491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552.79</v>
      </c>
      <c r="U491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552.79</v>
      </c>
      <c r="V4915"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552.79</v>
      </c>
    </row>
    <row r="4916" spans="1:22" x14ac:dyDescent="0.3">
      <c r="A4916">
        <v>4930</v>
      </c>
      <c r="B4916" t="s">
        <v>12</v>
      </c>
      <c r="C4916" t="s">
        <v>13</v>
      </c>
      <c r="D4916">
        <v>1</v>
      </c>
      <c r="E4916">
        <v>1</v>
      </c>
      <c r="F4916">
        <v>2218.1799999999998</v>
      </c>
      <c r="G4916">
        <v>2218.1799999999998</v>
      </c>
      <c r="H4916">
        <v>554.54999999999995</v>
      </c>
      <c r="I4916">
        <v>1516.01</v>
      </c>
      <c r="J4916">
        <v>147.63</v>
      </c>
      <c r="K4916">
        <f>Global_Household_Financial_Dyna[[#This Row],[Total_Household_Income]]-Global_Household_Financial_Dyna[[#This Row],[Estimated_Taxes]]</f>
        <v>1663.6299999999999</v>
      </c>
      <c r="L4916" s="1">
        <f>Global_Household_Financial_Dyna[[#This Row],[Monthly_Savings]]/Global_Household_Financial_Dyna[[#This Row],[Net Income]]</f>
        <v>8.8739683703708161E-2</v>
      </c>
      <c r="M4916" s="2">
        <f>Global_Household_Financial_Dyna[[#This Row],[Monthly_Expenses]]/Global_Household_Financial_Dyna[[#This Row],[Net Income]]</f>
        <v>0.91126632724824641</v>
      </c>
      <c r="N4916" t="str">
        <f>IF(Global_Household_Financial_Dyna[[#This Row],[Monthly_Savings]]&lt;0,"High Risk", IF(Global_Household_Financial_Dyna[[#This Row],[Savings Rate%]]&lt;0.1, "Medium", "Safe"))</f>
        <v>Medium</v>
      </c>
      <c r="O4916">
        <f>Global_Household_Financial_Dyna[[#This Row],[Total_Household_Income]]/Global_Household_Financial_Dyna[[#This Row],[Family_Size]]</f>
        <v>2218.1799999999998</v>
      </c>
      <c r="P4916" s="2">
        <f t="shared" si="152"/>
        <v>0.30718716818024266</v>
      </c>
      <c r="Q4916" s="2">
        <f t="shared" si="153"/>
        <v>-0.2184474844765345</v>
      </c>
      <c r="R4916" s="2" t="str">
        <f>IF(Global_Household_Financial_Dyna[[#This Row],[Vs country_Average]]&lt;-0.2, "Underperformer", IF(Global_Household_Financial_Dyna[[#This Row],[Vs country_Average]]&gt;0.2, "Outperformer", "Normal"))</f>
        <v>Underperformer</v>
      </c>
      <c r="S491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147.63</v>
      </c>
      <c r="T491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147.63</v>
      </c>
      <c r="U491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147.63</v>
      </c>
      <c r="V491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147.63</v>
      </c>
    </row>
    <row r="4917" spans="1:22" x14ac:dyDescent="0.3">
      <c r="A4917">
        <v>4931</v>
      </c>
      <c r="B4917" t="s">
        <v>10</v>
      </c>
      <c r="C4917" t="s">
        <v>11</v>
      </c>
      <c r="D4917">
        <v>2</v>
      </c>
      <c r="E4917">
        <v>2</v>
      </c>
      <c r="F4917">
        <v>145.47999999999999</v>
      </c>
      <c r="G4917">
        <v>256.04000000000002</v>
      </c>
      <c r="H4917">
        <v>25.6</v>
      </c>
      <c r="I4917">
        <v>242.98</v>
      </c>
      <c r="J4917">
        <v>-12.55</v>
      </c>
      <c r="K4917">
        <f>Global_Household_Financial_Dyna[[#This Row],[Total_Household_Income]]-Global_Household_Financial_Dyna[[#This Row],[Estimated_Taxes]]</f>
        <v>230.44000000000003</v>
      </c>
      <c r="L4917" s="1">
        <f>Global_Household_Financial_Dyna[[#This Row],[Monthly_Savings]]/Global_Household_Financial_Dyna[[#This Row],[Net Income]]</f>
        <v>-5.4461031070994613E-2</v>
      </c>
      <c r="M4917" s="2">
        <f>Global_Household_Financial_Dyna[[#This Row],[Monthly_Expenses]]/Global_Household_Financial_Dyna[[#This Row],[Net Income]]</f>
        <v>1.0544176358271131</v>
      </c>
      <c r="N4917" t="str">
        <f>IF(Global_Household_Financial_Dyna[[#This Row],[Monthly_Savings]]&lt;0,"High Risk", IF(Global_Household_Financial_Dyna[[#This Row],[Savings Rate%]]&lt;0.1, "Medium", "Safe"))</f>
        <v>High Risk</v>
      </c>
      <c r="O4917">
        <f>Global_Household_Financial_Dyna[[#This Row],[Total_Household_Income]]/Global_Household_Financial_Dyna[[#This Row],[Family_Size]]</f>
        <v>128.02000000000001</v>
      </c>
      <c r="P4917" s="2">
        <f t="shared" si="152"/>
        <v>0.42077341556833553</v>
      </c>
      <c r="Q4917" s="2">
        <f t="shared" si="153"/>
        <v>-0.47523444663933012</v>
      </c>
      <c r="R4917" s="2" t="str">
        <f>IF(Global_Household_Financial_Dyna[[#This Row],[Vs country_Average]]&lt;-0.2, "Underperformer", IF(Global_Household_Financial_Dyna[[#This Row],[Vs country_Average]]&gt;0.2, "Outperformer", "Normal"))</f>
        <v>Underperformer</v>
      </c>
      <c r="S491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-0.40100000000000158</v>
      </c>
      <c r="T491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11.747999999999998</v>
      </c>
      <c r="U491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23.896999999999995</v>
      </c>
      <c r="V491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36.045999999999992</v>
      </c>
    </row>
    <row r="4918" spans="1:22" x14ac:dyDescent="0.3">
      <c r="A4918">
        <v>4932</v>
      </c>
      <c r="B4918" t="s">
        <v>10</v>
      </c>
      <c r="C4918" t="s">
        <v>11</v>
      </c>
      <c r="D4918">
        <v>3</v>
      </c>
      <c r="E4918">
        <v>3</v>
      </c>
      <c r="F4918">
        <v>747.07</v>
      </c>
      <c r="G4918">
        <v>1812.5</v>
      </c>
      <c r="H4918">
        <v>181.25</v>
      </c>
      <c r="I4918">
        <v>615.6</v>
      </c>
      <c r="J4918">
        <v>1015.64</v>
      </c>
      <c r="K4918">
        <f>Global_Household_Financial_Dyna[[#This Row],[Total_Household_Income]]-Global_Household_Financial_Dyna[[#This Row],[Estimated_Taxes]]</f>
        <v>1631.25</v>
      </c>
      <c r="L4918" s="1">
        <f>Global_Household_Financial_Dyna[[#This Row],[Monthly_Savings]]/Global_Household_Financial_Dyna[[#This Row],[Net Income]]</f>
        <v>0.62261455938697319</v>
      </c>
      <c r="M4918" s="2">
        <f>Global_Household_Financial_Dyna[[#This Row],[Monthly_Expenses]]/Global_Household_Financial_Dyna[[#This Row],[Net Income]]</f>
        <v>0.37737931034482758</v>
      </c>
      <c r="N4918" t="str">
        <f>IF(Global_Household_Financial_Dyna[[#This Row],[Monthly_Savings]]&lt;0,"High Risk", IF(Global_Household_Financial_Dyna[[#This Row],[Savings Rate%]]&lt;0.1, "Medium", "Safe"))</f>
        <v>Safe</v>
      </c>
      <c r="O4918">
        <f>Global_Household_Financial_Dyna[[#This Row],[Total_Household_Income]]/Global_Household_Financial_Dyna[[#This Row],[Family_Size]]</f>
        <v>604.16666666666663</v>
      </c>
      <c r="P4918" s="2">
        <f t="shared" si="152"/>
        <v>0.42077341556833553</v>
      </c>
      <c r="Q4918" s="2">
        <f t="shared" si="153"/>
        <v>0.20184114381863766</v>
      </c>
      <c r="R4918" s="2" t="str">
        <f>IF(Global_Household_Financial_Dyna[[#This Row],[Vs country_Average]]&lt;-0.2, "Underperformer", IF(Global_Household_Financial_Dyna[[#This Row],[Vs country_Average]]&gt;0.2, "Outperformer", "Normal"))</f>
        <v>Outperformer</v>
      </c>
      <c r="S491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1015.64</v>
      </c>
      <c r="T491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1015.64</v>
      </c>
      <c r="U491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1015.64</v>
      </c>
      <c r="V491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1015.64</v>
      </c>
    </row>
    <row r="4919" spans="1:22" x14ac:dyDescent="0.3">
      <c r="A4919">
        <v>4933</v>
      </c>
      <c r="B4919" t="s">
        <v>12</v>
      </c>
      <c r="C4919" t="s">
        <v>13</v>
      </c>
      <c r="D4919">
        <v>3</v>
      </c>
      <c r="E4919">
        <v>3</v>
      </c>
      <c r="F4919">
        <v>2874.64</v>
      </c>
      <c r="G4919">
        <v>6734.21</v>
      </c>
      <c r="H4919">
        <v>1683.55</v>
      </c>
      <c r="I4919">
        <v>1950.05</v>
      </c>
      <c r="J4919">
        <v>3100.61</v>
      </c>
      <c r="K4919">
        <f>Global_Household_Financial_Dyna[[#This Row],[Total_Household_Income]]-Global_Household_Financial_Dyna[[#This Row],[Estimated_Taxes]]</f>
        <v>5050.66</v>
      </c>
      <c r="L4919" s="1">
        <f>Global_Household_Financial_Dyna[[#This Row],[Monthly_Savings]]/Global_Household_Financial_Dyna[[#This Row],[Net Income]]</f>
        <v>0.61390194548831245</v>
      </c>
      <c r="M4919" s="2">
        <f>Global_Household_Financial_Dyna[[#This Row],[Monthly_Expenses]]/Global_Household_Financial_Dyna[[#This Row],[Net Income]]</f>
        <v>0.38609805451168761</v>
      </c>
      <c r="N4919" t="str">
        <f>IF(Global_Household_Financial_Dyna[[#This Row],[Monthly_Savings]]&lt;0,"High Risk", IF(Global_Household_Financial_Dyna[[#This Row],[Savings Rate%]]&lt;0.1, "Medium", "Safe"))</f>
        <v>Safe</v>
      </c>
      <c r="O4919">
        <f>Global_Household_Financial_Dyna[[#This Row],[Total_Household_Income]]/Global_Household_Financial_Dyna[[#This Row],[Family_Size]]</f>
        <v>2244.7366666666667</v>
      </c>
      <c r="P4919" s="2">
        <f t="shared" si="152"/>
        <v>0.30718716818024266</v>
      </c>
      <c r="Q4919" s="2">
        <f t="shared" si="153"/>
        <v>0.30671477730806979</v>
      </c>
      <c r="R4919" s="2" t="str">
        <f>IF(Global_Household_Financial_Dyna[[#This Row],[Vs country_Average]]&lt;-0.2, "Underperformer", IF(Global_Household_Financial_Dyna[[#This Row],[Vs country_Average]]&gt;0.2, "Outperformer", "Normal"))</f>
        <v>Outperformer</v>
      </c>
      <c r="S491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3100.61</v>
      </c>
      <c r="T491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3100.61</v>
      </c>
      <c r="U491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3100.61</v>
      </c>
      <c r="V491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3100.61</v>
      </c>
    </row>
    <row r="4920" spans="1:22" x14ac:dyDescent="0.3">
      <c r="A4920">
        <v>4934</v>
      </c>
      <c r="B4920" t="s">
        <v>10</v>
      </c>
      <c r="C4920" t="s">
        <v>11</v>
      </c>
      <c r="D4920">
        <v>4</v>
      </c>
      <c r="E4920">
        <v>1</v>
      </c>
      <c r="F4920">
        <v>704.87</v>
      </c>
      <c r="G4920">
        <v>704.87</v>
      </c>
      <c r="H4920">
        <v>70.489999999999995</v>
      </c>
      <c r="I4920">
        <v>616.6</v>
      </c>
      <c r="J4920">
        <v>17.78</v>
      </c>
      <c r="K4920">
        <f>Global_Household_Financial_Dyna[[#This Row],[Total_Household_Income]]-Global_Household_Financial_Dyna[[#This Row],[Estimated_Taxes]]</f>
        <v>634.38</v>
      </c>
      <c r="L4920" s="1">
        <f>Global_Household_Financial_Dyna[[#This Row],[Monthly_Savings]]/Global_Household_Financial_Dyna[[#This Row],[Net Income]]</f>
        <v>2.8027365301554277E-2</v>
      </c>
      <c r="M4920" s="2">
        <f>Global_Household_Financial_Dyna[[#This Row],[Monthly_Expenses]]/Global_Household_Financial_Dyna[[#This Row],[Net Income]]</f>
        <v>0.97197263469844575</v>
      </c>
      <c r="N4920" t="str">
        <f>IF(Global_Household_Financial_Dyna[[#This Row],[Monthly_Savings]]&lt;0,"High Risk", IF(Global_Household_Financial_Dyna[[#This Row],[Savings Rate%]]&lt;0.1, "Medium", "Safe"))</f>
        <v>Medium</v>
      </c>
      <c r="O4920">
        <f>Global_Household_Financial_Dyna[[#This Row],[Total_Household_Income]]/Global_Household_Financial_Dyna[[#This Row],[Family_Size]]</f>
        <v>176.2175</v>
      </c>
      <c r="P4920" s="2">
        <f t="shared" si="152"/>
        <v>0.42077341556833553</v>
      </c>
      <c r="Q4920" s="2">
        <f t="shared" si="153"/>
        <v>-0.39274605026678128</v>
      </c>
      <c r="R4920" s="2" t="str">
        <f>IF(Global_Household_Financial_Dyna[[#This Row],[Vs country_Average]]&lt;-0.2, "Underperformer", IF(Global_Household_Financial_Dyna[[#This Row],[Vs country_Average]]&gt;0.2, "Outperformer", "Normal"))</f>
        <v>Underperformer</v>
      </c>
      <c r="S492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17.78</v>
      </c>
      <c r="T492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17.78</v>
      </c>
      <c r="U492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17.78</v>
      </c>
      <c r="V492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17.78</v>
      </c>
    </row>
    <row r="4921" spans="1:22" x14ac:dyDescent="0.3">
      <c r="A4921">
        <v>4935</v>
      </c>
      <c r="B4921" t="s">
        <v>10</v>
      </c>
      <c r="C4921" t="s">
        <v>22</v>
      </c>
      <c r="D4921">
        <v>4</v>
      </c>
      <c r="E4921">
        <v>2</v>
      </c>
      <c r="F4921">
        <v>1150.24</v>
      </c>
      <c r="G4921">
        <v>1691.49</v>
      </c>
      <c r="H4921">
        <v>169.15</v>
      </c>
      <c r="I4921">
        <v>470.42</v>
      </c>
      <c r="J4921">
        <v>1051.92</v>
      </c>
      <c r="K4921">
        <f>Global_Household_Financial_Dyna[[#This Row],[Total_Household_Income]]-Global_Household_Financial_Dyna[[#This Row],[Estimated_Taxes]]</f>
        <v>1522.34</v>
      </c>
      <c r="L4921" s="1">
        <f>Global_Household_Financial_Dyna[[#This Row],[Monthly_Savings]]/Global_Household_Financial_Dyna[[#This Row],[Net Income]]</f>
        <v>0.6909888723938149</v>
      </c>
      <c r="M4921" s="2">
        <f>Global_Household_Financial_Dyna[[#This Row],[Monthly_Expenses]]/Global_Household_Financial_Dyna[[#This Row],[Net Income]]</f>
        <v>0.30901112760618527</v>
      </c>
      <c r="N4921" t="str">
        <f>IF(Global_Household_Financial_Dyna[[#This Row],[Monthly_Savings]]&lt;0,"High Risk", IF(Global_Household_Financial_Dyna[[#This Row],[Savings Rate%]]&lt;0.1, "Medium", "Safe"))</f>
        <v>Safe</v>
      </c>
      <c r="O4921">
        <f>Global_Household_Financial_Dyna[[#This Row],[Total_Household_Income]]/Global_Household_Financial_Dyna[[#This Row],[Family_Size]]</f>
        <v>422.8725</v>
      </c>
      <c r="P4921" s="2">
        <f t="shared" si="152"/>
        <v>0.42077341556833553</v>
      </c>
      <c r="Q4921" s="2">
        <f t="shared" si="153"/>
        <v>0.27021545682547937</v>
      </c>
      <c r="R4921" s="2" t="str">
        <f>IF(Global_Household_Financial_Dyna[[#This Row],[Vs country_Average]]&lt;-0.2, "Underperformer", IF(Global_Household_Financial_Dyna[[#This Row],[Vs country_Average]]&gt;0.2, "Outperformer", "Normal"))</f>
        <v>Outperformer</v>
      </c>
      <c r="S492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1051.92</v>
      </c>
      <c r="T492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1051.92</v>
      </c>
      <c r="U492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1051.92</v>
      </c>
      <c r="V492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1051.92</v>
      </c>
    </row>
    <row r="4922" spans="1:22" x14ac:dyDescent="0.3">
      <c r="A4922">
        <v>4936</v>
      </c>
      <c r="B4922" t="s">
        <v>10</v>
      </c>
      <c r="C4922" t="s">
        <v>11</v>
      </c>
      <c r="D4922">
        <v>7</v>
      </c>
      <c r="E4922">
        <v>3</v>
      </c>
      <c r="F4922">
        <v>842.6</v>
      </c>
      <c r="G4922">
        <v>1722.71</v>
      </c>
      <c r="H4922">
        <v>172.27</v>
      </c>
      <c r="I4922">
        <v>990.82</v>
      </c>
      <c r="J4922">
        <v>559.62</v>
      </c>
      <c r="K4922">
        <f>Global_Household_Financial_Dyna[[#This Row],[Total_Household_Income]]-Global_Household_Financial_Dyna[[#This Row],[Estimated_Taxes]]</f>
        <v>1550.44</v>
      </c>
      <c r="L4922" s="1">
        <f>Global_Household_Financial_Dyna[[#This Row],[Monthly_Savings]]/Global_Household_Financial_Dyna[[#This Row],[Net Income]]</f>
        <v>0.36094270013673535</v>
      </c>
      <c r="M4922" s="2">
        <f>Global_Household_Financial_Dyna[[#This Row],[Monthly_Expenses]]/Global_Household_Financial_Dyna[[#This Row],[Net Income]]</f>
        <v>0.63905729986326465</v>
      </c>
      <c r="N4922" t="str">
        <f>IF(Global_Household_Financial_Dyna[[#This Row],[Monthly_Savings]]&lt;0,"High Risk", IF(Global_Household_Financial_Dyna[[#This Row],[Savings Rate%]]&lt;0.1, "Medium", "Safe"))</f>
        <v>Safe</v>
      </c>
      <c r="O4922">
        <f>Global_Household_Financial_Dyna[[#This Row],[Total_Household_Income]]/Global_Household_Financial_Dyna[[#This Row],[Family_Size]]</f>
        <v>246.10142857142858</v>
      </c>
      <c r="P4922" s="2">
        <f t="shared" si="152"/>
        <v>0.42077341556833553</v>
      </c>
      <c r="Q4922" s="2">
        <f t="shared" si="153"/>
        <v>-5.9830715431600179E-2</v>
      </c>
      <c r="R4922" s="2" t="str">
        <f>IF(Global_Household_Financial_Dyna[[#This Row],[Vs country_Average]]&lt;-0.2, "Underperformer", IF(Global_Household_Financial_Dyna[[#This Row],[Vs country_Average]]&gt;0.2, "Outperformer", "Normal"))</f>
        <v>Normal</v>
      </c>
      <c r="S492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559.62</v>
      </c>
      <c r="T492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559.62</v>
      </c>
      <c r="U492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559.62</v>
      </c>
      <c r="V492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559.62</v>
      </c>
    </row>
    <row r="4923" spans="1:22" x14ac:dyDescent="0.3">
      <c r="A4923">
        <v>4937</v>
      </c>
      <c r="B4923" t="s">
        <v>12</v>
      </c>
      <c r="C4923" t="s">
        <v>13</v>
      </c>
      <c r="D4923">
        <v>8</v>
      </c>
      <c r="E4923">
        <v>3</v>
      </c>
      <c r="F4923">
        <v>6079.73</v>
      </c>
      <c r="G4923">
        <v>14454.99</v>
      </c>
      <c r="H4923">
        <v>4336.5</v>
      </c>
      <c r="I4923">
        <v>5946.96</v>
      </c>
      <c r="J4923">
        <v>4171.53</v>
      </c>
      <c r="K4923">
        <f>Global_Household_Financial_Dyna[[#This Row],[Total_Household_Income]]-Global_Household_Financial_Dyna[[#This Row],[Estimated_Taxes]]</f>
        <v>10118.49</v>
      </c>
      <c r="L4923" s="1">
        <f>Global_Household_Financial_Dyna[[#This Row],[Monthly_Savings]]/Global_Household_Financial_Dyna[[#This Row],[Net Income]]</f>
        <v>0.41226803604095075</v>
      </c>
      <c r="M4923" s="2">
        <f>Global_Household_Financial_Dyna[[#This Row],[Monthly_Expenses]]/Global_Household_Financial_Dyna[[#This Row],[Net Income]]</f>
        <v>0.58773196395904925</v>
      </c>
      <c r="N4923" t="str">
        <f>IF(Global_Household_Financial_Dyna[[#This Row],[Monthly_Savings]]&lt;0,"High Risk", IF(Global_Household_Financial_Dyna[[#This Row],[Savings Rate%]]&lt;0.1, "Medium", "Safe"))</f>
        <v>Safe</v>
      </c>
      <c r="O4923">
        <f>Global_Household_Financial_Dyna[[#This Row],[Total_Household_Income]]/Global_Household_Financial_Dyna[[#This Row],[Family_Size]]</f>
        <v>1806.87375</v>
      </c>
      <c r="P4923" s="2">
        <f t="shared" si="152"/>
        <v>0.30718716818024266</v>
      </c>
      <c r="Q4923" s="2">
        <f t="shared" si="153"/>
        <v>0.10508086786070808</v>
      </c>
      <c r="R4923" s="2" t="str">
        <f>IF(Global_Household_Financial_Dyna[[#This Row],[Vs country_Average]]&lt;-0.2, "Underperformer", IF(Global_Household_Financial_Dyna[[#This Row],[Vs country_Average]]&gt;0.2, "Outperformer", "Normal"))</f>
        <v>Normal</v>
      </c>
      <c r="S492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4171.53</v>
      </c>
      <c r="T492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4171.53</v>
      </c>
      <c r="U492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4171.53</v>
      </c>
      <c r="V4923" s="6">
        <f>IF(Global_Household_Financial_Dyna[[#This Row],[Risk_Flag]]="High risk",Global_Household_Financial_Dyna[[#This Row],[Monthly_Savings]]+Global_Household_Financial_Dyna[[#This Row],[Net Income]]*(Global_Household_Financial_Dyna[[#This Row],[Expense Ratio]]*0.2),Global_Household_Financial_Dyna[[#This Row],[Monthly_Savings]])</f>
        <v>4171.53</v>
      </c>
    </row>
    <row r="4924" spans="1:22" x14ac:dyDescent="0.3">
      <c r="A4924">
        <v>4938</v>
      </c>
      <c r="B4924" t="s">
        <v>16</v>
      </c>
      <c r="C4924" t="s">
        <v>17</v>
      </c>
      <c r="D4924">
        <v>3</v>
      </c>
      <c r="E4924">
        <v>2</v>
      </c>
      <c r="F4924">
        <v>4199.3999999999996</v>
      </c>
      <c r="G4924">
        <v>6526.59</v>
      </c>
      <c r="H4924">
        <v>2284.31</v>
      </c>
      <c r="I4924">
        <v>2518.9499999999998</v>
      </c>
      <c r="J4924">
        <v>1723.34</v>
      </c>
      <c r="K4924">
        <f>Global_Household_Financial_Dyna[[#This Row],[Total_Household_Income]]-Global_Household_Financial_Dyna[[#This Row],[Estimated_Taxes]]</f>
        <v>4242.2800000000007</v>
      </c>
      <c r="L4924" s="1">
        <f>Global_Household_Financial_Dyna[[#This Row],[Monthly_Savings]]/Global_Household_Financial_Dyna[[#This Row],[Net Income]]</f>
        <v>0.4062296689516014</v>
      </c>
      <c r="M4924" s="2">
        <f>Global_Household_Financial_Dyna[[#This Row],[Monthly_Expenses]]/Global_Household_Financial_Dyna[[#This Row],[Net Income]]</f>
        <v>0.59377268827140106</v>
      </c>
      <c r="N4924" t="str">
        <f>IF(Global_Household_Financial_Dyna[[#This Row],[Monthly_Savings]]&lt;0,"High Risk", IF(Global_Household_Financial_Dyna[[#This Row],[Savings Rate%]]&lt;0.1, "Medium", "Safe"))</f>
        <v>Safe</v>
      </c>
      <c r="O4924">
        <f>Global_Household_Financial_Dyna[[#This Row],[Total_Household_Income]]/Global_Household_Financial_Dyna[[#This Row],[Family_Size]]</f>
        <v>2175.5300000000002</v>
      </c>
      <c r="P4924" s="2">
        <f t="shared" si="152"/>
        <v>0.15879799892000862</v>
      </c>
      <c r="Q4924" s="2">
        <f t="shared" si="153"/>
        <v>0.24743167003159278</v>
      </c>
      <c r="R4924" s="2" t="str">
        <f>IF(Global_Household_Financial_Dyna[[#This Row],[Vs country_Average]]&lt;-0.2, "Underperformer", IF(Global_Household_Financial_Dyna[[#This Row],[Vs country_Average]]&gt;0.2, "Outperformer", "Normal"))</f>
        <v>Outperformer</v>
      </c>
      <c r="S492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1723.34</v>
      </c>
      <c r="T492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1723.34</v>
      </c>
      <c r="U492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1723.34</v>
      </c>
      <c r="V4924"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1723.34</v>
      </c>
    </row>
    <row r="4925" spans="1:22" x14ac:dyDescent="0.3">
      <c r="A4925">
        <v>4939</v>
      </c>
      <c r="B4925" t="s">
        <v>14</v>
      </c>
      <c r="C4925" t="s">
        <v>15</v>
      </c>
      <c r="D4925">
        <v>2</v>
      </c>
      <c r="E4925">
        <v>2</v>
      </c>
      <c r="F4925">
        <v>782.58</v>
      </c>
      <c r="G4925">
        <v>1291.25</v>
      </c>
      <c r="H4925">
        <v>193.69</v>
      </c>
      <c r="I4925">
        <v>931.74</v>
      </c>
      <c r="J4925">
        <v>165.82</v>
      </c>
      <c r="K4925">
        <f>Global_Household_Financial_Dyna[[#This Row],[Total_Household_Income]]-Global_Household_Financial_Dyna[[#This Row],[Estimated_Taxes]]</f>
        <v>1097.56</v>
      </c>
      <c r="L4925" s="1">
        <f>Global_Household_Financial_Dyna[[#This Row],[Monthly_Savings]]/Global_Household_Financial_Dyna[[#This Row],[Net Income]]</f>
        <v>0.15108057873829223</v>
      </c>
      <c r="M4925" s="2">
        <f>Global_Household_Financial_Dyna[[#This Row],[Monthly_Expenses]]/Global_Household_Financial_Dyna[[#This Row],[Net Income]]</f>
        <v>0.84891942126170783</v>
      </c>
      <c r="N4925" t="str">
        <f>IF(Global_Household_Financial_Dyna[[#This Row],[Monthly_Savings]]&lt;0,"High Risk", IF(Global_Household_Financial_Dyna[[#This Row],[Savings Rate%]]&lt;0.1, "Medium", "Safe"))</f>
        <v>Safe</v>
      </c>
      <c r="O4925">
        <f>Global_Household_Financial_Dyna[[#This Row],[Total_Household_Income]]/Global_Household_Financial_Dyna[[#This Row],[Family_Size]]</f>
        <v>645.625</v>
      </c>
      <c r="P4925" s="2">
        <f t="shared" si="152"/>
        <v>0.39788995363055785</v>
      </c>
      <c r="Q4925" s="2">
        <f t="shared" si="153"/>
        <v>-0.24680937489226562</v>
      </c>
      <c r="R4925" s="2" t="str">
        <f>IF(Global_Household_Financial_Dyna[[#This Row],[Vs country_Average]]&lt;-0.2, "Underperformer", IF(Global_Household_Financial_Dyna[[#This Row],[Vs country_Average]]&gt;0.2, "Outperformer", "Normal"))</f>
        <v>Underperformer</v>
      </c>
      <c r="S492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165.82</v>
      </c>
      <c r="T492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165.82</v>
      </c>
      <c r="U492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165.82</v>
      </c>
      <c r="V4925" s="6">
        <f>IF(Global_Household_Financial_Dyna[[#This Row],[Risk_Flag]]="High risk",Global_Household_Financial_Dyna[[#This Row],[Monthly_Savings]]+Global_Household_Financial_Dyna[[#This Row],[Net Income]]*(Global_Household_Financial_Dyna[[#This Row],[Expense Ratio]]*0.2),Global_Household_Financial_Dyna[[#This Row],[Monthly_Savings]])</f>
        <v>165.82</v>
      </c>
    </row>
    <row r="4926" spans="1:22" x14ac:dyDescent="0.3">
      <c r="A4926">
        <v>4940</v>
      </c>
      <c r="B4926" t="s">
        <v>14</v>
      </c>
      <c r="C4926" t="s">
        <v>15</v>
      </c>
      <c r="D4926">
        <v>8</v>
      </c>
      <c r="E4926">
        <v>3</v>
      </c>
      <c r="F4926">
        <v>1625.19</v>
      </c>
      <c r="G4926">
        <v>4055.9</v>
      </c>
      <c r="H4926">
        <v>608.38</v>
      </c>
      <c r="I4926">
        <v>1595.91</v>
      </c>
      <c r="J4926">
        <v>1851.6</v>
      </c>
      <c r="K4926">
        <f>Global_Household_Financial_Dyna[[#This Row],[Total_Household_Income]]-Global_Household_Financial_Dyna[[#This Row],[Estimated_Taxes]]</f>
        <v>3447.52</v>
      </c>
      <c r="L4926" s="1">
        <f>Global_Household_Financial_Dyna[[#This Row],[Monthly_Savings]]/Global_Household_Financial_Dyna[[#This Row],[Net Income]]</f>
        <v>0.53708172831484657</v>
      </c>
      <c r="M4926" s="2">
        <f>Global_Household_Financial_Dyna[[#This Row],[Monthly_Expenses]]/Global_Household_Financial_Dyna[[#This Row],[Net Income]]</f>
        <v>0.46291537104933406</v>
      </c>
      <c r="N4926" t="str">
        <f>IF(Global_Household_Financial_Dyna[[#This Row],[Monthly_Savings]]&lt;0,"High Risk", IF(Global_Household_Financial_Dyna[[#This Row],[Savings Rate%]]&lt;0.1, "Medium", "Safe"))</f>
        <v>Safe</v>
      </c>
      <c r="O4926">
        <f>Global_Household_Financial_Dyna[[#This Row],[Total_Household_Income]]/Global_Household_Financial_Dyna[[#This Row],[Family_Size]]</f>
        <v>506.98750000000001</v>
      </c>
      <c r="P4926" s="2">
        <f t="shared" si="152"/>
        <v>0.39788995363055785</v>
      </c>
      <c r="Q4926" s="2">
        <f t="shared" si="153"/>
        <v>0.13919177468428873</v>
      </c>
      <c r="R4926" s="2" t="str">
        <f>IF(Global_Household_Financial_Dyna[[#This Row],[Vs country_Average]]&lt;-0.2, "Underperformer", IF(Global_Household_Financial_Dyna[[#This Row],[Vs country_Average]]&gt;0.2, "Outperformer", "Normal"))</f>
        <v>Normal</v>
      </c>
      <c r="S492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1851.6</v>
      </c>
      <c r="T492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1851.6</v>
      </c>
      <c r="U492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1851.6</v>
      </c>
      <c r="V492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1851.6</v>
      </c>
    </row>
    <row r="4927" spans="1:22" x14ac:dyDescent="0.3">
      <c r="A4927">
        <v>4941</v>
      </c>
      <c r="B4927" t="s">
        <v>10</v>
      </c>
      <c r="C4927" t="s">
        <v>11</v>
      </c>
      <c r="D4927">
        <v>3</v>
      </c>
      <c r="E4927">
        <v>3</v>
      </c>
      <c r="F4927">
        <v>1540.58</v>
      </c>
      <c r="G4927">
        <v>3221.67</v>
      </c>
      <c r="H4927">
        <v>322.17</v>
      </c>
      <c r="I4927">
        <v>388.98</v>
      </c>
      <c r="J4927">
        <v>2510.52</v>
      </c>
      <c r="K4927">
        <f>Global_Household_Financial_Dyna[[#This Row],[Total_Household_Income]]-Global_Household_Financial_Dyna[[#This Row],[Estimated_Taxes]]</f>
        <v>2899.5</v>
      </c>
      <c r="L4927" s="1">
        <f>Global_Household_Financial_Dyna[[#This Row],[Monthly_Savings]]/Global_Household_Financial_Dyna[[#This Row],[Net Income]]</f>
        <v>0.86584583548887739</v>
      </c>
      <c r="M4927" s="2">
        <f>Global_Household_Financial_Dyna[[#This Row],[Monthly_Expenses]]/Global_Household_Financial_Dyna[[#This Row],[Net Income]]</f>
        <v>0.13415416451112261</v>
      </c>
      <c r="N4927" t="str">
        <f>IF(Global_Household_Financial_Dyna[[#This Row],[Monthly_Savings]]&lt;0,"High Risk", IF(Global_Household_Financial_Dyna[[#This Row],[Savings Rate%]]&lt;0.1, "Medium", "Safe"))</f>
        <v>Safe</v>
      </c>
      <c r="O4927">
        <f>Global_Household_Financial_Dyna[[#This Row],[Total_Household_Income]]/Global_Household_Financial_Dyna[[#This Row],[Family_Size]]</f>
        <v>1073.8900000000001</v>
      </c>
      <c r="P4927" s="2">
        <f t="shared" si="152"/>
        <v>0.42077341556833553</v>
      </c>
      <c r="Q4927" s="2">
        <f t="shared" si="153"/>
        <v>0.44507241992054186</v>
      </c>
      <c r="R4927" s="2" t="str">
        <f>IF(Global_Household_Financial_Dyna[[#This Row],[Vs country_Average]]&lt;-0.2, "Underperformer", IF(Global_Household_Financial_Dyna[[#This Row],[Vs country_Average]]&gt;0.2, "Outperformer", "Normal"))</f>
        <v>Outperformer</v>
      </c>
      <c r="S492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2510.52</v>
      </c>
      <c r="T492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2510.52</v>
      </c>
      <c r="U492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2510.52</v>
      </c>
      <c r="V492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2510.52</v>
      </c>
    </row>
    <row r="4928" spans="1:22" x14ac:dyDescent="0.3">
      <c r="A4928">
        <v>4942</v>
      </c>
      <c r="B4928" t="s">
        <v>10</v>
      </c>
      <c r="C4928" t="s">
        <v>11</v>
      </c>
      <c r="D4928">
        <v>8</v>
      </c>
      <c r="E4928">
        <v>1</v>
      </c>
      <c r="F4928">
        <v>869.38</v>
      </c>
      <c r="G4928">
        <v>869.38</v>
      </c>
      <c r="H4928">
        <v>86.94</v>
      </c>
      <c r="I4928">
        <v>825.04</v>
      </c>
      <c r="J4928">
        <v>-42.6</v>
      </c>
      <c r="K4928">
        <f>Global_Household_Financial_Dyna[[#This Row],[Total_Household_Income]]-Global_Household_Financial_Dyna[[#This Row],[Estimated_Taxes]]</f>
        <v>782.44</v>
      </c>
      <c r="L4928" s="1">
        <f>Global_Household_Financial_Dyna[[#This Row],[Monthly_Savings]]/Global_Household_Financial_Dyna[[#This Row],[Net Income]]</f>
        <v>-5.4445069270487194E-2</v>
      </c>
      <c r="M4928" s="2">
        <f>Global_Household_Financial_Dyna[[#This Row],[Monthly_Expenses]]/Global_Household_Financial_Dyna[[#This Row],[Net Income]]</f>
        <v>1.054445069270487</v>
      </c>
      <c r="N4928" t="str">
        <f>IF(Global_Household_Financial_Dyna[[#This Row],[Monthly_Savings]]&lt;0,"High Risk", IF(Global_Household_Financial_Dyna[[#This Row],[Savings Rate%]]&lt;0.1, "Medium", "Safe"))</f>
        <v>High Risk</v>
      </c>
      <c r="O4928">
        <f>Global_Household_Financial_Dyna[[#This Row],[Total_Household_Income]]/Global_Household_Financial_Dyna[[#This Row],[Family_Size]]</f>
        <v>108.6725</v>
      </c>
      <c r="P4928" s="2">
        <f t="shared" si="152"/>
        <v>0.42077341556833553</v>
      </c>
      <c r="Q4928" s="2">
        <f t="shared" si="153"/>
        <v>-0.47521848483882273</v>
      </c>
      <c r="R4928" s="2" t="str">
        <f>IF(Global_Household_Financial_Dyna[[#This Row],[Vs country_Average]]&lt;-0.2, "Underperformer", IF(Global_Household_Financial_Dyna[[#This Row],[Vs country_Average]]&gt;0.2, "Outperformer", "Normal"))</f>
        <v>Underperformer</v>
      </c>
      <c r="S492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-1.3480000000000061</v>
      </c>
      <c r="T492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39.903999999999989</v>
      </c>
      <c r="U492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81.155999999999977</v>
      </c>
      <c r="V492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122.40799999999999</v>
      </c>
    </row>
    <row r="4929" spans="1:22" x14ac:dyDescent="0.3">
      <c r="A4929">
        <v>4943</v>
      </c>
      <c r="B4929" t="s">
        <v>14</v>
      </c>
      <c r="C4929" t="s">
        <v>15</v>
      </c>
      <c r="D4929">
        <v>6</v>
      </c>
      <c r="E4929">
        <v>3</v>
      </c>
      <c r="F4929">
        <v>886.94</v>
      </c>
      <c r="G4929">
        <v>1697.7</v>
      </c>
      <c r="H4929">
        <v>254.65</v>
      </c>
      <c r="I4929">
        <v>1366.81</v>
      </c>
      <c r="J4929">
        <v>76.239999999999995</v>
      </c>
      <c r="K4929">
        <f>Global_Household_Financial_Dyna[[#This Row],[Total_Household_Income]]-Global_Household_Financial_Dyna[[#This Row],[Estimated_Taxes]]</f>
        <v>1443.05</v>
      </c>
      <c r="L4929" s="1">
        <f>Global_Household_Financial_Dyna[[#This Row],[Monthly_Savings]]/Global_Household_Financial_Dyna[[#This Row],[Net Income]]</f>
        <v>5.2832542184955478E-2</v>
      </c>
      <c r="M4929" s="2">
        <f>Global_Household_Financial_Dyna[[#This Row],[Monthly_Expenses]]/Global_Household_Financial_Dyna[[#This Row],[Net Income]]</f>
        <v>0.94716745781504452</v>
      </c>
      <c r="N4929" t="str">
        <f>IF(Global_Household_Financial_Dyna[[#This Row],[Monthly_Savings]]&lt;0,"High Risk", IF(Global_Household_Financial_Dyna[[#This Row],[Savings Rate%]]&lt;0.1, "Medium", "Safe"))</f>
        <v>Medium</v>
      </c>
      <c r="O4929">
        <f>Global_Household_Financial_Dyna[[#This Row],[Total_Household_Income]]/Global_Household_Financial_Dyna[[#This Row],[Family_Size]]</f>
        <v>282.95</v>
      </c>
      <c r="P4929" s="2">
        <f t="shared" si="152"/>
        <v>0.39788995363055785</v>
      </c>
      <c r="Q4929" s="2">
        <f t="shared" si="153"/>
        <v>-0.34505741144560237</v>
      </c>
      <c r="R4929" s="2" t="str">
        <f>IF(Global_Household_Financial_Dyna[[#This Row],[Vs country_Average]]&lt;-0.2, "Underperformer", IF(Global_Household_Financial_Dyna[[#This Row],[Vs country_Average]]&gt;0.2, "Outperformer", "Normal"))</f>
        <v>Underperformer</v>
      </c>
      <c r="S492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76.239999999999995</v>
      </c>
      <c r="T492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76.239999999999995</v>
      </c>
      <c r="U492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76.239999999999995</v>
      </c>
      <c r="V4929" s="6">
        <f>IF(Global_Household_Financial_Dyna[[#This Row],[Risk_Flag]]="High risk",Global_Household_Financial_Dyna[[#This Row],[Monthly_Savings]]+Global_Household_Financial_Dyna[[#This Row],[Net Income]]*(Global_Household_Financial_Dyna[[#This Row],[Expense Ratio]]*0.2),Global_Household_Financial_Dyna[[#This Row],[Monthly_Savings]])</f>
        <v>76.239999999999995</v>
      </c>
    </row>
    <row r="4930" spans="1:22" x14ac:dyDescent="0.3">
      <c r="A4930">
        <v>4944</v>
      </c>
      <c r="B4930" t="s">
        <v>10</v>
      </c>
      <c r="C4930" t="s">
        <v>22</v>
      </c>
      <c r="D4930">
        <v>4</v>
      </c>
      <c r="E4930">
        <v>2</v>
      </c>
      <c r="F4930">
        <v>943.63</v>
      </c>
      <c r="G4930">
        <v>1363.48</v>
      </c>
      <c r="H4930">
        <v>136.35</v>
      </c>
      <c r="I4930">
        <v>539.98</v>
      </c>
      <c r="J4930">
        <v>687.16</v>
      </c>
      <c r="K4930">
        <f>Global_Household_Financial_Dyna[[#This Row],[Total_Household_Income]]-Global_Household_Financial_Dyna[[#This Row],[Estimated_Taxes]]</f>
        <v>1227.1300000000001</v>
      </c>
      <c r="L4930" s="1">
        <f>Global_Household_Financial_Dyna[[#This Row],[Monthly_Savings]]/Global_Household_Financial_Dyna[[#This Row],[Net Income]]</f>
        <v>0.55997327096558625</v>
      </c>
      <c r="M4930" s="2">
        <f>Global_Household_Financial_Dyna[[#This Row],[Monthly_Expenses]]/Global_Household_Financial_Dyna[[#This Row],[Net Income]]</f>
        <v>0.44003487813027142</v>
      </c>
      <c r="N4930" t="str">
        <f>IF(Global_Household_Financial_Dyna[[#This Row],[Monthly_Savings]]&lt;0,"High Risk", IF(Global_Household_Financial_Dyna[[#This Row],[Savings Rate%]]&lt;0.1, "Medium", "Safe"))</f>
        <v>Safe</v>
      </c>
      <c r="O4930">
        <f>Global_Household_Financial_Dyna[[#This Row],[Total_Household_Income]]/Global_Household_Financial_Dyna[[#This Row],[Family_Size]]</f>
        <v>340.87</v>
      </c>
      <c r="P4930" s="2">
        <f t="shared" ref="P4930:P4986" si="154">AVERAGEIF($B$2:$B$4986,$B4930,$L$2:$L$4986)</f>
        <v>0.42077341556833553</v>
      </c>
      <c r="Q4930" s="2">
        <f t="shared" ref="Q4930:Q4986" si="155">L4930-P4930</f>
        <v>0.13919985539725072</v>
      </c>
      <c r="R4930" s="2" t="str">
        <f>IF(Global_Household_Financial_Dyna[[#This Row],[Vs country_Average]]&lt;-0.2, "Underperformer", IF(Global_Household_Financial_Dyna[[#This Row],[Vs country_Average]]&gt;0.2, "Outperformer", "Normal"))</f>
        <v>Normal</v>
      </c>
      <c r="S493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687.16</v>
      </c>
      <c r="T493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687.16</v>
      </c>
      <c r="U493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687.16</v>
      </c>
      <c r="V493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687.16</v>
      </c>
    </row>
    <row r="4931" spans="1:22" x14ac:dyDescent="0.3">
      <c r="A4931">
        <v>4945</v>
      </c>
      <c r="B4931" t="s">
        <v>14</v>
      </c>
      <c r="C4931" t="s">
        <v>15</v>
      </c>
      <c r="D4931">
        <v>3</v>
      </c>
      <c r="E4931">
        <v>1</v>
      </c>
      <c r="F4931">
        <v>2099.63</v>
      </c>
      <c r="G4931">
        <v>2099.63</v>
      </c>
      <c r="H4931">
        <v>314.94</v>
      </c>
      <c r="I4931">
        <v>900.92</v>
      </c>
      <c r="J4931">
        <v>883.76</v>
      </c>
      <c r="K4931">
        <f>Global_Household_Financial_Dyna[[#This Row],[Total_Household_Income]]-Global_Household_Financial_Dyna[[#This Row],[Estimated_Taxes]]</f>
        <v>1784.69</v>
      </c>
      <c r="L4931" s="1">
        <f>Global_Household_Financial_Dyna[[#This Row],[Monthly_Savings]]/Global_Household_Financial_Dyna[[#This Row],[Net Income]]</f>
        <v>0.49518964077795019</v>
      </c>
      <c r="M4931" s="2">
        <f>Global_Household_Financial_Dyna[[#This Row],[Monthly_Expenses]]/Global_Household_Financial_Dyna[[#This Row],[Net Income]]</f>
        <v>0.5048047560080462</v>
      </c>
      <c r="N4931" t="str">
        <f>IF(Global_Household_Financial_Dyna[[#This Row],[Monthly_Savings]]&lt;0,"High Risk", IF(Global_Household_Financial_Dyna[[#This Row],[Savings Rate%]]&lt;0.1, "Medium", "Safe"))</f>
        <v>Safe</v>
      </c>
      <c r="O4931">
        <f>Global_Household_Financial_Dyna[[#This Row],[Total_Household_Income]]/Global_Household_Financial_Dyna[[#This Row],[Family_Size]]</f>
        <v>699.87666666666667</v>
      </c>
      <c r="P4931" s="2">
        <f t="shared" si="154"/>
        <v>0.39788995363055785</v>
      </c>
      <c r="Q4931" s="2">
        <f t="shared" si="155"/>
        <v>9.7299687147392344E-2</v>
      </c>
      <c r="R4931" s="2" t="str">
        <f>IF(Global_Household_Financial_Dyna[[#This Row],[Vs country_Average]]&lt;-0.2, "Underperformer", IF(Global_Household_Financial_Dyna[[#This Row],[Vs country_Average]]&gt;0.2, "Outperformer", "Normal"))</f>
        <v>Normal</v>
      </c>
      <c r="S493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883.76</v>
      </c>
      <c r="T493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883.76</v>
      </c>
      <c r="U493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883.76</v>
      </c>
      <c r="V4931" s="6">
        <f>IF(Global_Household_Financial_Dyna[[#This Row],[Risk_Flag]]="High risk",Global_Household_Financial_Dyna[[#This Row],[Monthly_Savings]]+Global_Household_Financial_Dyna[[#This Row],[Net Income]]*(Global_Household_Financial_Dyna[[#This Row],[Expense Ratio]]*0.2),Global_Household_Financial_Dyna[[#This Row],[Monthly_Savings]])</f>
        <v>883.76</v>
      </c>
    </row>
    <row r="4932" spans="1:22" x14ac:dyDescent="0.3">
      <c r="A4932">
        <v>4946</v>
      </c>
      <c r="B4932" t="s">
        <v>12</v>
      </c>
      <c r="C4932" t="s">
        <v>13</v>
      </c>
      <c r="D4932">
        <v>8</v>
      </c>
      <c r="E4932">
        <v>3</v>
      </c>
      <c r="F4932">
        <v>4961.57</v>
      </c>
      <c r="G4932">
        <v>10455.58</v>
      </c>
      <c r="H4932">
        <v>3136.68</v>
      </c>
      <c r="I4932">
        <v>4615.8900000000003</v>
      </c>
      <c r="J4932">
        <v>2703.02</v>
      </c>
      <c r="K4932">
        <f>Global_Household_Financial_Dyna[[#This Row],[Total_Household_Income]]-Global_Household_Financial_Dyna[[#This Row],[Estimated_Taxes]]</f>
        <v>7318.9</v>
      </c>
      <c r="L4932" s="1">
        <f>Global_Household_Financial_Dyna[[#This Row],[Monthly_Savings]]/Global_Household_Financial_Dyna[[#This Row],[Net Income]]</f>
        <v>0.3693205263085983</v>
      </c>
      <c r="M4932" s="2">
        <f>Global_Household_Financial_Dyna[[#This Row],[Monthly_Expenses]]/Global_Household_Financial_Dyna[[#This Row],[Net Income]]</f>
        <v>0.63068084001694247</v>
      </c>
      <c r="N4932" t="str">
        <f>IF(Global_Household_Financial_Dyna[[#This Row],[Monthly_Savings]]&lt;0,"High Risk", IF(Global_Household_Financial_Dyna[[#This Row],[Savings Rate%]]&lt;0.1, "Medium", "Safe"))</f>
        <v>Safe</v>
      </c>
      <c r="O4932">
        <f>Global_Household_Financial_Dyna[[#This Row],[Total_Household_Income]]/Global_Household_Financial_Dyna[[#This Row],[Family_Size]]</f>
        <v>1306.9475</v>
      </c>
      <c r="P4932" s="2">
        <f t="shared" si="154"/>
        <v>0.30718716818024266</v>
      </c>
      <c r="Q4932" s="2">
        <f t="shared" si="155"/>
        <v>6.2133358128355631E-2</v>
      </c>
      <c r="R4932" s="2" t="str">
        <f>IF(Global_Household_Financial_Dyna[[#This Row],[Vs country_Average]]&lt;-0.2, "Underperformer", IF(Global_Household_Financial_Dyna[[#This Row],[Vs country_Average]]&gt;0.2, "Outperformer", "Normal"))</f>
        <v>Normal</v>
      </c>
      <c r="S493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2703.02</v>
      </c>
      <c r="T493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2703.02</v>
      </c>
      <c r="U493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2703.02</v>
      </c>
      <c r="V4932"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2703.02</v>
      </c>
    </row>
    <row r="4933" spans="1:22" x14ac:dyDescent="0.3">
      <c r="A4933">
        <v>4947</v>
      </c>
      <c r="B4933" t="s">
        <v>16</v>
      </c>
      <c r="C4933" t="s">
        <v>21</v>
      </c>
      <c r="D4933">
        <v>4</v>
      </c>
      <c r="E4933">
        <v>3</v>
      </c>
      <c r="F4933">
        <v>4224.54</v>
      </c>
      <c r="G4933">
        <v>8306.6</v>
      </c>
      <c r="H4933">
        <v>3322.64</v>
      </c>
      <c r="I4933">
        <v>3506.42</v>
      </c>
      <c r="J4933">
        <v>1477.55</v>
      </c>
      <c r="K4933">
        <f>Global_Household_Financial_Dyna[[#This Row],[Total_Household_Income]]-Global_Household_Financial_Dyna[[#This Row],[Estimated_Taxes]]</f>
        <v>4983.9600000000009</v>
      </c>
      <c r="L4933" s="1">
        <f>Global_Household_Financial_Dyna[[#This Row],[Monthly_Savings]]/Global_Household_Financial_Dyna[[#This Row],[Net Income]]</f>
        <v>0.29646104703890075</v>
      </c>
      <c r="M4933" s="2">
        <f>Global_Household_Financial_Dyna[[#This Row],[Monthly_Expenses]]/Global_Household_Financial_Dyna[[#This Row],[Net Income]]</f>
        <v>0.70354095939774786</v>
      </c>
      <c r="N4933" t="str">
        <f>IF(Global_Household_Financial_Dyna[[#This Row],[Monthly_Savings]]&lt;0,"High Risk", IF(Global_Household_Financial_Dyna[[#This Row],[Savings Rate%]]&lt;0.1, "Medium", "Safe"))</f>
        <v>Safe</v>
      </c>
      <c r="O4933">
        <f>Global_Household_Financial_Dyna[[#This Row],[Total_Household_Income]]/Global_Household_Financial_Dyna[[#This Row],[Family_Size]]</f>
        <v>2076.65</v>
      </c>
      <c r="P4933" s="2">
        <f t="shared" si="154"/>
        <v>0.15879799892000862</v>
      </c>
      <c r="Q4933" s="2">
        <f t="shared" si="155"/>
        <v>0.13766304811889213</v>
      </c>
      <c r="R4933" s="2" t="str">
        <f>IF(Global_Household_Financial_Dyna[[#This Row],[Vs country_Average]]&lt;-0.2, "Underperformer", IF(Global_Household_Financial_Dyna[[#This Row],[Vs country_Average]]&gt;0.2, "Outperformer", "Normal"))</f>
        <v>Normal</v>
      </c>
      <c r="S493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1477.55</v>
      </c>
      <c r="T493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1477.55</v>
      </c>
      <c r="U493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1477.55</v>
      </c>
      <c r="V493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1477.55</v>
      </c>
    </row>
    <row r="4934" spans="1:22" x14ac:dyDescent="0.3">
      <c r="A4934">
        <v>4948</v>
      </c>
      <c r="B4934" t="s">
        <v>14</v>
      </c>
      <c r="C4934" t="s">
        <v>15</v>
      </c>
      <c r="D4934">
        <v>3</v>
      </c>
      <c r="E4934">
        <v>3</v>
      </c>
      <c r="F4934">
        <v>1723.94</v>
      </c>
      <c r="G4934">
        <v>4623.5200000000004</v>
      </c>
      <c r="H4934">
        <v>693.53</v>
      </c>
      <c r="I4934">
        <v>833.67</v>
      </c>
      <c r="J4934">
        <v>3096.33</v>
      </c>
      <c r="K4934">
        <f>Global_Household_Financial_Dyna[[#This Row],[Total_Household_Income]]-Global_Household_Financial_Dyna[[#This Row],[Estimated_Taxes]]</f>
        <v>3929.9900000000007</v>
      </c>
      <c r="L4934" s="1">
        <f>Global_Household_Financial_Dyna[[#This Row],[Monthly_Savings]]/Global_Household_Financial_Dyna[[#This Row],[Net Income]]</f>
        <v>0.78787223377158699</v>
      </c>
      <c r="M4934" s="2">
        <f>Global_Household_Financial_Dyna[[#This Row],[Monthly_Expenses]]/Global_Household_Financial_Dyna[[#This Row],[Net Income]]</f>
        <v>0.21213031076414948</v>
      </c>
      <c r="N4934" t="str">
        <f>IF(Global_Household_Financial_Dyna[[#This Row],[Monthly_Savings]]&lt;0,"High Risk", IF(Global_Household_Financial_Dyna[[#This Row],[Savings Rate%]]&lt;0.1, "Medium", "Safe"))</f>
        <v>Safe</v>
      </c>
      <c r="O4934">
        <f>Global_Household_Financial_Dyna[[#This Row],[Total_Household_Income]]/Global_Household_Financial_Dyna[[#This Row],[Family_Size]]</f>
        <v>1541.1733333333334</v>
      </c>
      <c r="P4934" s="2">
        <f t="shared" si="154"/>
        <v>0.39788995363055785</v>
      </c>
      <c r="Q4934" s="2">
        <f t="shared" si="155"/>
        <v>0.38998228014102915</v>
      </c>
      <c r="R4934" s="2" t="str">
        <f>IF(Global_Household_Financial_Dyna[[#This Row],[Vs country_Average]]&lt;-0.2, "Underperformer", IF(Global_Household_Financial_Dyna[[#This Row],[Vs country_Average]]&gt;0.2, "Outperformer", "Normal"))</f>
        <v>Outperformer</v>
      </c>
      <c r="S493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3096.33</v>
      </c>
      <c r="T493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3096.33</v>
      </c>
      <c r="U493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3096.33</v>
      </c>
      <c r="V493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3096.33</v>
      </c>
    </row>
    <row r="4935" spans="1:22" x14ac:dyDescent="0.3">
      <c r="A4935">
        <v>4949</v>
      </c>
      <c r="B4935" t="s">
        <v>14</v>
      </c>
      <c r="C4935" t="s">
        <v>15</v>
      </c>
      <c r="D4935">
        <v>5</v>
      </c>
      <c r="E4935">
        <v>1</v>
      </c>
      <c r="F4935">
        <v>2206.71</v>
      </c>
      <c r="G4935">
        <v>2206.71</v>
      </c>
      <c r="H4935">
        <v>331.01</v>
      </c>
      <c r="I4935">
        <v>973.37</v>
      </c>
      <c r="J4935">
        <v>902.33</v>
      </c>
      <c r="K4935">
        <f>Global_Household_Financial_Dyna[[#This Row],[Total_Household_Income]]-Global_Household_Financial_Dyna[[#This Row],[Estimated_Taxes]]</f>
        <v>1875.7</v>
      </c>
      <c r="L4935" s="1">
        <f>Global_Household_Financial_Dyna[[#This Row],[Monthly_Savings]]/Global_Household_Financial_Dyna[[#This Row],[Net Income]]</f>
        <v>0.48106306978727942</v>
      </c>
      <c r="M4935" s="2">
        <f>Global_Household_Financial_Dyna[[#This Row],[Monthly_Expenses]]/Global_Household_Financial_Dyna[[#This Row],[Net Income]]</f>
        <v>0.51893693021272058</v>
      </c>
      <c r="N4935" t="str">
        <f>IF(Global_Household_Financial_Dyna[[#This Row],[Monthly_Savings]]&lt;0,"High Risk", IF(Global_Household_Financial_Dyna[[#This Row],[Savings Rate%]]&lt;0.1, "Medium", "Safe"))</f>
        <v>Safe</v>
      </c>
      <c r="O4935">
        <f>Global_Household_Financial_Dyna[[#This Row],[Total_Household_Income]]/Global_Household_Financial_Dyna[[#This Row],[Family_Size]]</f>
        <v>441.34199999999998</v>
      </c>
      <c r="P4935" s="2">
        <f t="shared" si="154"/>
        <v>0.39788995363055785</v>
      </c>
      <c r="Q4935" s="2">
        <f t="shared" si="155"/>
        <v>8.3173116156721572E-2</v>
      </c>
      <c r="R4935" s="2" t="str">
        <f>IF(Global_Household_Financial_Dyna[[#This Row],[Vs country_Average]]&lt;-0.2, "Underperformer", IF(Global_Household_Financial_Dyna[[#This Row],[Vs country_Average]]&gt;0.2, "Outperformer", "Normal"))</f>
        <v>Normal</v>
      </c>
      <c r="S493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902.33</v>
      </c>
      <c r="T493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902.33</v>
      </c>
      <c r="U493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902.33</v>
      </c>
      <c r="V4935"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902.33</v>
      </c>
    </row>
    <row r="4936" spans="1:22" x14ac:dyDescent="0.3">
      <c r="A4936">
        <v>4950</v>
      </c>
      <c r="B4936" t="s">
        <v>14</v>
      </c>
      <c r="C4936" t="s">
        <v>15</v>
      </c>
      <c r="D4936">
        <v>4</v>
      </c>
      <c r="E4936">
        <v>1</v>
      </c>
      <c r="F4936">
        <v>1899.59</v>
      </c>
      <c r="G4936">
        <v>1899.59</v>
      </c>
      <c r="H4936">
        <v>284.94</v>
      </c>
      <c r="I4936">
        <v>1137.56</v>
      </c>
      <c r="J4936">
        <v>477.09</v>
      </c>
      <c r="K4936">
        <f>Global_Household_Financial_Dyna[[#This Row],[Total_Household_Income]]-Global_Household_Financial_Dyna[[#This Row],[Estimated_Taxes]]</f>
        <v>1614.6499999999999</v>
      </c>
      <c r="L4936" s="1">
        <f>Global_Household_Financial_Dyna[[#This Row],[Monthly_Savings]]/Global_Household_Financial_Dyna[[#This Row],[Net Income]]</f>
        <v>0.29547579970891524</v>
      </c>
      <c r="M4936" s="2">
        <f>Global_Household_Financial_Dyna[[#This Row],[Monthly_Expenses]]/Global_Household_Financial_Dyna[[#This Row],[Net Income]]</f>
        <v>0.70452420029108476</v>
      </c>
      <c r="N4936" t="str">
        <f>IF(Global_Household_Financial_Dyna[[#This Row],[Monthly_Savings]]&lt;0,"High Risk", IF(Global_Household_Financial_Dyna[[#This Row],[Savings Rate%]]&lt;0.1, "Medium", "Safe"))</f>
        <v>Safe</v>
      </c>
      <c r="O4936">
        <f>Global_Household_Financial_Dyna[[#This Row],[Total_Household_Income]]/Global_Household_Financial_Dyna[[#This Row],[Family_Size]]</f>
        <v>474.89749999999998</v>
      </c>
      <c r="P4936" s="2">
        <f t="shared" si="154"/>
        <v>0.39788995363055785</v>
      </c>
      <c r="Q4936" s="2">
        <f t="shared" si="155"/>
        <v>-0.1024141539216426</v>
      </c>
      <c r="R4936" s="2" t="str">
        <f>IF(Global_Household_Financial_Dyna[[#This Row],[Vs country_Average]]&lt;-0.2, "Underperformer", IF(Global_Household_Financial_Dyna[[#This Row],[Vs country_Average]]&gt;0.2, "Outperformer", "Normal"))</f>
        <v>Normal</v>
      </c>
      <c r="S493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477.09</v>
      </c>
      <c r="T493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477.09</v>
      </c>
      <c r="U493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477.09</v>
      </c>
      <c r="V493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477.09</v>
      </c>
    </row>
    <row r="4937" spans="1:22" x14ac:dyDescent="0.3">
      <c r="A4937">
        <v>4951</v>
      </c>
      <c r="B4937" t="s">
        <v>10</v>
      </c>
      <c r="C4937" t="s">
        <v>11</v>
      </c>
      <c r="D4937">
        <v>8</v>
      </c>
      <c r="E4937">
        <v>3</v>
      </c>
      <c r="F4937">
        <v>652.41999999999996</v>
      </c>
      <c r="G4937">
        <v>1601.81</v>
      </c>
      <c r="H4937">
        <v>160.18</v>
      </c>
      <c r="I4937">
        <v>897.94</v>
      </c>
      <c r="J4937">
        <v>543.69000000000005</v>
      </c>
      <c r="K4937">
        <f>Global_Household_Financial_Dyna[[#This Row],[Total_Household_Income]]-Global_Household_Financial_Dyna[[#This Row],[Estimated_Taxes]]</f>
        <v>1441.6299999999999</v>
      </c>
      <c r="L4937" s="1">
        <f>Global_Household_Financial_Dyna[[#This Row],[Monthly_Savings]]/Global_Household_Financial_Dyna[[#This Row],[Net Income]]</f>
        <v>0.37713560344887392</v>
      </c>
      <c r="M4937" s="2">
        <f>Global_Household_Financial_Dyna[[#This Row],[Monthly_Expenses]]/Global_Household_Financial_Dyna[[#This Row],[Net Income]]</f>
        <v>0.62286439655112624</v>
      </c>
      <c r="N4937" t="str">
        <f>IF(Global_Household_Financial_Dyna[[#This Row],[Monthly_Savings]]&lt;0,"High Risk", IF(Global_Household_Financial_Dyna[[#This Row],[Savings Rate%]]&lt;0.1, "Medium", "Safe"))</f>
        <v>Safe</v>
      </c>
      <c r="O4937">
        <f>Global_Household_Financial_Dyna[[#This Row],[Total_Household_Income]]/Global_Household_Financial_Dyna[[#This Row],[Family_Size]]</f>
        <v>200.22624999999999</v>
      </c>
      <c r="P4937" s="2">
        <f t="shared" si="154"/>
        <v>0.42077341556833553</v>
      </c>
      <c r="Q4937" s="2">
        <f t="shared" si="155"/>
        <v>-4.3637812119461605E-2</v>
      </c>
      <c r="R4937" s="2" t="str">
        <f>IF(Global_Household_Financial_Dyna[[#This Row],[Vs country_Average]]&lt;-0.2, "Underperformer", IF(Global_Household_Financial_Dyna[[#This Row],[Vs country_Average]]&gt;0.2, "Outperformer", "Normal"))</f>
        <v>Normal</v>
      </c>
      <c r="S493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543.69000000000005</v>
      </c>
      <c r="T493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543.69000000000005</v>
      </c>
      <c r="U493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543.69000000000005</v>
      </c>
      <c r="V4937"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543.69000000000005</v>
      </c>
    </row>
    <row r="4938" spans="1:22" x14ac:dyDescent="0.3">
      <c r="A4938">
        <v>4952</v>
      </c>
      <c r="B4938" t="s">
        <v>18</v>
      </c>
      <c r="C4938" t="s">
        <v>19</v>
      </c>
      <c r="D4938">
        <v>2</v>
      </c>
      <c r="E4938">
        <v>2</v>
      </c>
      <c r="F4938">
        <v>2079.89</v>
      </c>
      <c r="G4938">
        <v>3392.5</v>
      </c>
      <c r="H4938">
        <v>746.35</v>
      </c>
      <c r="I4938">
        <v>1504.87</v>
      </c>
      <c r="J4938">
        <v>1141.28</v>
      </c>
      <c r="K4938">
        <f>Global_Household_Financial_Dyna[[#This Row],[Total_Household_Income]]-Global_Household_Financial_Dyna[[#This Row],[Estimated_Taxes]]</f>
        <v>2646.15</v>
      </c>
      <c r="L4938" s="1">
        <f>Global_Household_Financial_Dyna[[#This Row],[Monthly_Savings]]/Global_Household_Financial_Dyna[[#This Row],[Net Income]]</f>
        <v>0.43129830130567048</v>
      </c>
      <c r="M4938" s="2">
        <f>Global_Household_Financial_Dyna[[#This Row],[Monthly_Expenses]]/Global_Household_Financial_Dyna[[#This Row],[Net Income]]</f>
        <v>0.56870169869432941</v>
      </c>
      <c r="N4938" t="str">
        <f>IF(Global_Household_Financial_Dyna[[#This Row],[Monthly_Savings]]&lt;0,"High Risk", IF(Global_Household_Financial_Dyna[[#This Row],[Savings Rate%]]&lt;0.1, "Medium", "Safe"))</f>
        <v>Safe</v>
      </c>
      <c r="O4938">
        <f>Global_Household_Financial_Dyna[[#This Row],[Total_Household_Income]]/Global_Household_Financial_Dyna[[#This Row],[Family_Size]]</f>
        <v>1696.25</v>
      </c>
      <c r="P4938" s="2">
        <f t="shared" si="154"/>
        <v>0.32336204947805613</v>
      </c>
      <c r="Q4938" s="2">
        <f t="shared" si="155"/>
        <v>0.10793625182761435</v>
      </c>
      <c r="R4938" s="2" t="str">
        <f>IF(Global_Household_Financial_Dyna[[#This Row],[Vs country_Average]]&lt;-0.2, "Underperformer", IF(Global_Household_Financial_Dyna[[#This Row],[Vs country_Average]]&gt;0.2, "Outperformer", "Normal"))</f>
        <v>Normal</v>
      </c>
      <c r="S493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1141.28</v>
      </c>
      <c r="T493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1141.28</v>
      </c>
      <c r="U493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1141.28</v>
      </c>
      <c r="V4938"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1141.28</v>
      </c>
    </row>
    <row r="4939" spans="1:22" x14ac:dyDescent="0.3">
      <c r="A4939">
        <v>4953</v>
      </c>
      <c r="B4939" t="s">
        <v>10</v>
      </c>
      <c r="C4939" t="s">
        <v>11</v>
      </c>
      <c r="D4939">
        <v>5</v>
      </c>
      <c r="E4939">
        <v>1</v>
      </c>
      <c r="F4939">
        <v>812.42</v>
      </c>
      <c r="G4939">
        <v>812.42</v>
      </c>
      <c r="H4939">
        <v>81.239999999999995</v>
      </c>
      <c r="I4939">
        <v>528.16999999999996</v>
      </c>
      <c r="J4939">
        <v>203.01</v>
      </c>
      <c r="K4939">
        <f>Global_Household_Financial_Dyna[[#This Row],[Total_Household_Income]]-Global_Household_Financial_Dyna[[#This Row],[Estimated_Taxes]]</f>
        <v>731.18</v>
      </c>
      <c r="L4939" s="1">
        <f>Global_Household_Financial_Dyna[[#This Row],[Monthly_Savings]]/Global_Household_Financial_Dyna[[#This Row],[Net Income]]</f>
        <v>0.27764709100358326</v>
      </c>
      <c r="M4939" s="2">
        <f>Global_Household_Financial_Dyna[[#This Row],[Monthly_Expenses]]/Global_Household_Financial_Dyna[[#This Row],[Net Income]]</f>
        <v>0.7223529089964168</v>
      </c>
      <c r="N4939" t="str">
        <f>IF(Global_Household_Financial_Dyna[[#This Row],[Monthly_Savings]]&lt;0,"High Risk", IF(Global_Household_Financial_Dyna[[#This Row],[Savings Rate%]]&lt;0.1, "Medium", "Safe"))</f>
        <v>Safe</v>
      </c>
      <c r="O4939">
        <f>Global_Household_Financial_Dyna[[#This Row],[Total_Household_Income]]/Global_Household_Financial_Dyna[[#This Row],[Family_Size]]</f>
        <v>162.48399999999998</v>
      </c>
      <c r="P4939" s="2">
        <f t="shared" si="154"/>
        <v>0.42077341556833553</v>
      </c>
      <c r="Q4939" s="2">
        <f t="shared" si="155"/>
        <v>-0.14312632456475227</v>
      </c>
      <c r="R4939" s="2" t="str">
        <f>IF(Global_Household_Financial_Dyna[[#This Row],[Vs country_Average]]&lt;-0.2, "Underperformer", IF(Global_Household_Financial_Dyna[[#This Row],[Vs country_Average]]&gt;0.2, "Outperformer", "Normal"))</f>
        <v>Normal</v>
      </c>
      <c r="S493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203.01</v>
      </c>
      <c r="T493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203.01</v>
      </c>
      <c r="U493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203.01</v>
      </c>
      <c r="V493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203.01</v>
      </c>
    </row>
    <row r="4940" spans="1:22" x14ac:dyDescent="0.3">
      <c r="A4940">
        <v>4954</v>
      </c>
      <c r="B4940" t="s">
        <v>16</v>
      </c>
      <c r="C4940" t="s">
        <v>21</v>
      </c>
      <c r="D4940">
        <v>6</v>
      </c>
      <c r="E4940">
        <v>2</v>
      </c>
      <c r="F4940">
        <v>5704.28</v>
      </c>
      <c r="G4940">
        <v>9865.7800000000007</v>
      </c>
      <c r="H4940">
        <v>3946.31</v>
      </c>
      <c r="I4940">
        <v>4136.26</v>
      </c>
      <c r="J4940">
        <v>1783.2</v>
      </c>
      <c r="K4940">
        <f>Global_Household_Financial_Dyna[[#This Row],[Total_Household_Income]]-Global_Household_Financial_Dyna[[#This Row],[Estimated_Taxes]]</f>
        <v>5919.4700000000012</v>
      </c>
      <c r="L4940" s="1">
        <f>Global_Household_Financial_Dyna[[#This Row],[Monthly_Savings]]/Global_Household_Financial_Dyna[[#This Row],[Net Income]]</f>
        <v>0.30124318562303715</v>
      </c>
      <c r="M4940" s="2">
        <f>Global_Household_Financial_Dyna[[#This Row],[Monthly_Expenses]]/Global_Household_Financial_Dyna[[#This Row],[Net Income]]</f>
        <v>0.69875512503653192</v>
      </c>
      <c r="N4940" t="str">
        <f>IF(Global_Household_Financial_Dyna[[#This Row],[Monthly_Savings]]&lt;0,"High Risk", IF(Global_Household_Financial_Dyna[[#This Row],[Savings Rate%]]&lt;0.1, "Medium", "Safe"))</f>
        <v>Safe</v>
      </c>
      <c r="O4940">
        <f>Global_Household_Financial_Dyna[[#This Row],[Total_Household_Income]]/Global_Household_Financial_Dyna[[#This Row],[Family_Size]]</f>
        <v>1644.2966666666669</v>
      </c>
      <c r="P4940" s="2">
        <f t="shared" si="154"/>
        <v>0.15879799892000862</v>
      </c>
      <c r="Q4940" s="2">
        <f t="shared" si="155"/>
        <v>0.14244518670302853</v>
      </c>
      <c r="R4940" s="2" t="str">
        <f>IF(Global_Household_Financial_Dyna[[#This Row],[Vs country_Average]]&lt;-0.2, "Underperformer", IF(Global_Household_Financial_Dyna[[#This Row],[Vs country_Average]]&gt;0.2, "Outperformer", "Normal"))</f>
        <v>Normal</v>
      </c>
      <c r="S494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1783.2</v>
      </c>
      <c r="T494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1783.2</v>
      </c>
      <c r="U494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1783.2</v>
      </c>
      <c r="V4940" s="6">
        <f>IF(Global_Household_Financial_Dyna[[#This Row],[Risk_Flag]]="High risk",Global_Household_Financial_Dyna[[#This Row],[Monthly_Savings]]+Global_Household_Financial_Dyna[[#This Row],[Net Income]]*(Global_Household_Financial_Dyna[[#This Row],[Expense Ratio]]*0.2),Global_Household_Financial_Dyna[[#This Row],[Monthly_Savings]])</f>
        <v>1783.2</v>
      </c>
    </row>
    <row r="4941" spans="1:22" x14ac:dyDescent="0.3">
      <c r="A4941">
        <v>4955</v>
      </c>
      <c r="B4941" t="s">
        <v>10</v>
      </c>
      <c r="C4941" t="s">
        <v>11</v>
      </c>
      <c r="D4941">
        <v>3</v>
      </c>
      <c r="E4941">
        <v>1</v>
      </c>
      <c r="F4941">
        <v>322.67</v>
      </c>
      <c r="G4941">
        <v>322.67</v>
      </c>
      <c r="H4941">
        <v>32.270000000000003</v>
      </c>
      <c r="I4941">
        <v>306.22000000000003</v>
      </c>
      <c r="J4941">
        <v>-15.81</v>
      </c>
      <c r="K4941">
        <f>Global_Household_Financial_Dyna[[#This Row],[Total_Household_Income]]-Global_Household_Financial_Dyna[[#This Row],[Estimated_Taxes]]</f>
        <v>290.40000000000003</v>
      </c>
      <c r="L4941" s="1">
        <f>Global_Household_Financial_Dyna[[#This Row],[Monthly_Savings]]/Global_Household_Financial_Dyna[[#This Row],[Net Income]]</f>
        <v>-5.4442148760330572E-2</v>
      </c>
      <c r="M4941" s="2">
        <f>Global_Household_Financial_Dyna[[#This Row],[Monthly_Expenses]]/Global_Household_Financial_Dyna[[#This Row],[Net Income]]</f>
        <v>1.0544765840220385</v>
      </c>
      <c r="N4941" t="str">
        <f>IF(Global_Household_Financial_Dyna[[#This Row],[Monthly_Savings]]&lt;0,"High Risk", IF(Global_Household_Financial_Dyna[[#This Row],[Savings Rate%]]&lt;0.1, "Medium", "Safe"))</f>
        <v>High Risk</v>
      </c>
      <c r="O4941">
        <f>Global_Household_Financial_Dyna[[#This Row],[Total_Household_Income]]/Global_Household_Financial_Dyna[[#This Row],[Family_Size]]</f>
        <v>107.55666666666667</v>
      </c>
      <c r="P4941" s="2">
        <f t="shared" si="154"/>
        <v>0.42077341556833553</v>
      </c>
      <c r="Q4941" s="2">
        <f t="shared" si="155"/>
        <v>-0.47521556432866607</v>
      </c>
      <c r="R4941" s="2" t="str">
        <f>IF(Global_Household_Financial_Dyna[[#This Row],[Vs country_Average]]&lt;-0.2, "Underperformer", IF(Global_Household_Financial_Dyna[[#This Row],[Vs country_Average]]&gt;0.2, "Outperformer", "Normal"))</f>
        <v>Underperformer</v>
      </c>
      <c r="S494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-0.49899999999999878</v>
      </c>
      <c r="T494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14.812000000000003</v>
      </c>
      <c r="U494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30.122999999999998</v>
      </c>
      <c r="V4941"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45.434000000000005</v>
      </c>
    </row>
    <row r="4942" spans="1:22" x14ac:dyDescent="0.3">
      <c r="A4942">
        <v>4956</v>
      </c>
      <c r="B4942" t="s">
        <v>14</v>
      </c>
      <c r="C4942" t="s">
        <v>15</v>
      </c>
      <c r="D4942">
        <v>7</v>
      </c>
      <c r="E4942">
        <v>3</v>
      </c>
      <c r="F4942">
        <v>539.22</v>
      </c>
      <c r="G4942">
        <v>1106.3499999999999</v>
      </c>
      <c r="H4942">
        <v>165.95</v>
      </c>
      <c r="I4942">
        <v>1049.93</v>
      </c>
      <c r="J4942">
        <v>-109.53</v>
      </c>
      <c r="K4942">
        <f>Global_Household_Financial_Dyna[[#This Row],[Total_Household_Income]]-Global_Household_Financial_Dyna[[#This Row],[Estimated_Taxes]]</f>
        <v>940.39999999999986</v>
      </c>
      <c r="L4942" s="1">
        <f>Global_Household_Financial_Dyna[[#This Row],[Monthly_Savings]]/Global_Household_Financial_Dyna[[#This Row],[Net Income]]</f>
        <v>-0.11647171416418547</v>
      </c>
      <c r="M4942" s="2">
        <f>Global_Household_Financial_Dyna[[#This Row],[Monthly_Expenses]]/Global_Household_Financial_Dyna[[#This Row],[Net Income]]</f>
        <v>1.1164717141641858</v>
      </c>
      <c r="N4942" t="str">
        <f>IF(Global_Household_Financial_Dyna[[#This Row],[Monthly_Savings]]&lt;0,"High Risk", IF(Global_Household_Financial_Dyna[[#This Row],[Savings Rate%]]&lt;0.1, "Medium", "Safe"))</f>
        <v>High Risk</v>
      </c>
      <c r="O4942">
        <f>Global_Household_Financial_Dyna[[#This Row],[Total_Household_Income]]/Global_Household_Financial_Dyna[[#This Row],[Family_Size]]</f>
        <v>158.04999999999998</v>
      </c>
      <c r="P4942" s="2">
        <f t="shared" si="154"/>
        <v>0.39788995363055785</v>
      </c>
      <c r="Q4942" s="2">
        <f t="shared" si="155"/>
        <v>-0.51436166779474335</v>
      </c>
      <c r="R4942" s="2" t="str">
        <f>IF(Global_Household_Financial_Dyna[[#This Row],[Vs country_Average]]&lt;-0.2, "Underperformer", IF(Global_Household_Financial_Dyna[[#This Row],[Vs country_Average]]&gt;0.2, "Outperformer", "Normal"))</f>
        <v>Underperformer</v>
      </c>
      <c r="S494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-57.033499999999997</v>
      </c>
      <c r="T494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-4.5369999999999777</v>
      </c>
      <c r="U494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47.95950000000002</v>
      </c>
      <c r="V4942" s="6">
        <f>IF(Global_Household_Financial_Dyna[[#This Row],[Risk_Flag]]="High risk",Global_Household_Financial_Dyna[[#This Row],[Monthly_Savings]]+Global_Household_Financial_Dyna[[#This Row],[Net Income]]*(Global_Household_Financial_Dyna[[#This Row],[Expense Ratio]]*0.2),Global_Household_Financial_Dyna[[#This Row],[Monthly_Savings]])</f>
        <v>100.45600000000005</v>
      </c>
    </row>
    <row r="4943" spans="1:22" x14ac:dyDescent="0.3">
      <c r="A4943">
        <v>4957</v>
      </c>
      <c r="B4943" t="s">
        <v>10</v>
      </c>
      <c r="C4943" t="s">
        <v>22</v>
      </c>
      <c r="D4943">
        <v>6</v>
      </c>
      <c r="E4943">
        <v>2</v>
      </c>
      <c r="F4943">
        <v>995.36</v>
      </c>
      <c r="G4943">
        <v>1775.04</v>
      </c>
      <c r="H4943">
        <v>177.5</v>
      </c>
      <c r="I4943">
        <v>614.70000000000005</v>
      </c>
      <c r="J4943">
        <v>982.84</v>
      </c>
      <c r="K4943">
        <f>Global_Household_Financial_Dyna[[#This Row],[Total_Household_Income]]-Global_Household_Financial_Dyna[[#This Row],[Estimated_Taxes]]</f>
        <v>1597.54</v>
      </c>
      <c r="L4943" s="1">
        <f>Global_Household_Financial_Dyna[[#This Row],[Monthly_Savings]]/Global_Household_Financial_Dyna[[#This Row],[Net Income]]</f>
        <v>0.61522090213703573</v>
      </c>
      <c r="M4943" s="2">
        <f>Global_Household_Financial_Dyna[[#This Row],[Monthly_Expenses]]/Global_Household_Financial_Dyna[[#This Row],[Net Income]]</f>
        <v>0.38477909786296433</v>
      </c>
      <c r="N4943" t="str">
        <f>IF(Global_Household_Financial_Dyna[[#This Row],[Monthly_Savings]]&lt;0,"High Risk", IF(Global_Household_Financial_Dyna[[#This Row],[Savings Rate%]]&lt;0.1, "Medium", "Safe"))</f>
        <v>Safe</v>
      </c>
      <c r="O4943">
        <f>Global_Household_Financial_Dyna[[#This Row],[Total_Household_Income]]/Global_Household_Financial_Dyna[[#This Row],[Family_Size]]</f>
        <v>295.83999999999997</v>
      </c>
      <c r="P4943" s="2">
        <f t="shared" si="154"/>
        <v>0.42077341556833553</v>
      </c>
      <c r="Q4943" s="2">
        <f t="shared" si="155"/>
        <v>0.1944474865687002</v>
      </c>
      <c r="R4943" s="2" t="str">
        <f>IF(Global_Household_Financial_Dyna[[#This Row],[Vs country_Average]]&lt;-0.2, "Underperformer", IF(Global_Household_Financial_Dyna[[#This Row],[Vs country_Average]]&gt;0.2, "Outperformer", "Normal"))</f>
        <v>Normal</v>
      </c>
      <c r="S494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982.84</v>
      </c>
      <c r="T494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982.84</v>
      </c>
      <c r="U494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982.84</v>
      </c>
      <c r="V4943" s="6">
        <f>IF(Global_Household_Financial_Dyna[[#This Row],[Risk_Flag]]="High risk",Global_Household_Financial_Dyna[[#This Row],[Monthly_Savings]]+Global_Household_Financial_Dyna[[#This Row],[Net Income]]*(Global_Household_Financial_Dyna[[#This Row],[Expense Ratio]]*0.2),Global_Household_Financial_Dyna[[#This Row],[Monthly_Savings]])</f>
        <v>982.84</v>
      </c>
    </row>
    <row r="4944" spans="1:22" x14ac:dyDescent="0.3">
      <c r="A4944">
        <v>4958</v>
      </c>
      <c r="B4944" t="s">
        <v>16</v>
      </c>
      <c r="C4944" t="s">
        <v>17</v>
      </c>
      <c r="D4944">
        <v>4</v>
      </c>
      <c r="E4944">
        <v>1</v>
      </c>
      <c r="F4944">
        <v>4302.32</v>
      </c>
      <c r="G4944">
        <v>4302.32</v>
      </c>
      <c r="H4944">
        <v>1505.81</v>
      </c>
      <c r="I4944">
        <v>2322.5300000000002</v>
      </c>
      <c r="J4944">
        <v>473.98</v>
      </c>
      <c r="K4944">
        <f>Global_Household_Financial_Dyna[[#This Row],[Total_Household_Income]]-Global_Household_Financial_Dyna[[#This Row],[Estimated_Taxes]]</f>
        <v>2796.5099999999998</v>
      </c>
      <c r="L4944" s="1">
        <f>Global_Household_Financial_Dyna[[#This Row],[Monthly_Savings]]/Global_Household_Financial_Dyna[[#This Row],[Net Income]]</f>
        <v>0.1694898283932473</v>
      </c>
      <c r="M4944" s="2">
        <f>Global_Household_Financial_Dyna[[#This Row],[Monthly_Expenses]]/Global_Household_Financial_Dyna[[#This Row],[Net Income]]</f>
        <v>0.83051017160675289</v>
      </c>
      <c r="N4944" t="str">
        <f>IF(Global_Household_Financial_Dyna[[#This Row],[Monthly_Savings]]&lt;0,"High Risk", IF(Global_Household_Financial_Dyna[[#This Row],[Savings Rate%]]&lt;0.1, "Medium", "Safe"))</f>
        <v>Safe</v>
      </c>
      <c r="O4944">
        <f>Global_Household_Financial_Dyna[[#This Row],[Total_Household_Income]]/Global_Household_Financial_Dyna[[#This Row],[Family_Size]]</f>
        <v>1075.58</v>
      </c>
      <c r="P4944" s="2">
        <f t="shared" si="154"/>
        <v>0.15879799892000862</v>
      </c>
      <c r="Q4944" s="2">
        <f t="shared" si="155"/>
        <v>1.0691829473238684E-2</v>
      </c>
      <c r="R4944" s="2" t="str">
        <f>IF(Global_Household_Financial_Dyna[[#This Row],[Vs country_Average]]&lt;-0.2, "Underperformer", IF(Global_Household_Financial_Dyna[[#This Row],[Vs country_Average]]&gt;0.2, "Outperformer", "Normal"))</f>
        <v>Normal</v>
      </c>
      <c r="S494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473.98</v>
      </c>
      <c r="T494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473.98</v>
      </c>
      <c r="U494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473.98</v>
      </c>
      <c r="V4944"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473.98</v>
      </c>
    </row>
    <row r="4945" spans="1:22" x14ac:dyDescent="0.3">
      <c r="A4945">
        <v>4959</v>
      </c>
      <c r="B4945" t="s">
        <v>18</v>
      </c>
      <c r="C4945" t="s">
        <v>20</v>
      </c>
      <c r="D4945">
        <v>5</v>
      </c>
      <c r="E4945">
        <v>3</v>
      </c>
      <c r="F4945">
        <v>1598.1</v>
      </c>
      <c r="G4945">
        <v>3387.14</v>
      </c>
      <c r="H4945">
        <v>745.17</v>
      </c>
      <c r="I4945">
        <v>3205.61</v>
      </c>
      <c r="J4945">
        <v>-563.65</v>
      </c>
      <c r="K4945">
        <f>Global_Household_Financial_Dyna[[#This Row],[Total_Household_Income]]-Global_Household_Financial_Dyna[[#This Row],[Estimated_Taxes]]</f>
        <v>2641.97</v>
      </c>
      <c r="L4945" s="1">
        <f>Global_Household_Financial_Dyna[[#This Row],[Monthly_Savings]]/Global_Household_Financial_Dyna[[#This Row],[Net Income]]</f>
        <v>-0.21334458756155444</v>
      </c>
      <c r="M4945" s="2">
        <f>Global_Household_Financial_Dyna[[#This Row],[Monthly_Expenses]]/Global_Household_Financial_Dyna[[#This Row],[Net Income]]</f>
        <v>1.2133408025072201</v>
      </c>
      <c r="N4945" t="str">
        <f>IF(Global_Household_Financial_Dyna[[#This Row],[Monthly_Savings]]&lt;0,"High Risk", IF(Global_Household_Financial_Dyna[[#This Row],[Savings Rate%]]&lt;0.1, "Medium", "Safe"))</f>
        <v>High Risk</v>
      </c>
      <c r="O4945">
        <f>Global_Household_Financial_Dyna[[#This Row],[Total_Household_Income]]/Global_Household_Financial_Dyna[[#This Row],[Family_Size]]</f>
        <v>677.428</v>
      </c>
      <c r="P4945" s="2">
        <f t="shared" si="154"/>
        <v>0.32336204947805613</v>
      </c>
      <c r="Q4945" s="2">
        <f t="shared" si="155"/>
        <v>-0.53670663703961052</v>
      </c>
      <c r="R4945" s="2" t="str">
        <f>IF(Global_Household_Financial_Dyna[[#This Row],[Vs country_Average]]&lt;-0.2, "Underperformer", IF(Global_Household_Financial_Dyna[[#This Row],[Vs country_Average]]&gt;0.2, "Outperformer", "Normal"))</f>
        <v>Underperformer</v>
      </c>
      <c r="S494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-403.36949999999996</v>
      </c>
      <c r="T494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-243.089</v>
      </c>
      <c r="U494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-82.808499999999981</v>
      </c>
      <c r="V4945" s="6">
        <f>IF(Global_Household_Financial_Dyna[[#This Row],[Risk_Flag]]="High risk",Global_Household_Financial_Dyna[[#This Row],[Monthly_Savings]]+Global_Household_Financial_Dyna[[#This Row],[Net Income]]*(Global_Household_Financial_Dyna[[#This Row],[Expense Ratio]]*0.2),Global_Household_Financial_Dyna[[#This Row],[Monthly_Savings]])</f>
        <v>77.47199999999998</v>
      </c>
    </row>
    <row r="4946" spans="1:22" x14ac:dyDescent="0.3">
      <c r="A4946">
        <v>4960</v>
      </c>
      <c r="B4946" t="s">
        <v>14</v>
      </c>
      <c r="C4946" t="s">
        <v>15</v>
      </c>
      <c r="D4946">
        <v>6</v>
      </c>
      <c r="E4946">
        <v>3</v>
      </c>
      <c r="F4946">
        <v>1991.55</v>
      </c>
      <c r="G4946">
        <v>4408.22</v>
      </c>
      <c r="H4946">
        <v>661.23</v>
      </c>
      <c r="I4946">
        <v>1892.71</v>
      </c>
      <c r="J4946">
        <v>1854.27</v>
      </c>
      <c r="K4946">
        <f>Global_Household_Financial_Dyna[[#This Row],[Total_Household_Income]]-Global_Household_Financial_Dyna[[#This Row],[Estimated_Taxes]]</f>
        <v>3746.9900000000002</v>
      </c>
      <c r="L4946" s="1">
        <f>Global_Household_Financial_Dyna[[#This Row],[Monthly_Savings]]/Global_Household_Financial_Dyna[[#This Row],[Net Income]]</f>
        <v>0.49486921502325865</v>
      </c>
      <c r="M4946" s="2">
        <f>Global_Household_Financial_Dyna[[#This Row],[Monthly_Expenses]]/Global_Household_Financial_Dyna[[#This Row],[Net Income]]</f>
        <v>0.50512811616791076</v>
      </c>
      <c r="N4946" t="str">
        <f>IF(Global_Household_Financial_Dyna[[#This Row],[Monthly_Savings]]&lt;0,"High Risk", IF(Global_Household_Financial_Dyna[[#This Row],[Savings Rate%]]&lt;0.1, "Medium", "Safe"))</f>
        <v>Safe</v>
      </c>
      <c r="O4946">
        <f>Global_Household_Financial_Dyna[[#This Row],[Total_Household_Income]]/Global_Household_Financial_Dyna[[#This Row],[Family_Size]]</f>
        <v>734.70333333333338</v>
      </c>
      <c r="P4946" s="2">
        <f t="shared" si="154"/>
        <v>0.39788995363055785</v>
      </c>
      <c r="Q4946" s="2">
        <f t="shared" si="155"/>
        <v>9.69792613927008E-2</v>
      </c>
      <c r="R4946" s="2" t="str">
        <f>IF(Global_Household_Financial_Dyna[[#This Row],[Vs country_Average]]&lt;-0.2, "Underperformer", IF(Global_Household_Financial_Dyna[[#This Row],[Vs country_Average]]&gt;0.2, "Outperformer", "Normal"))</f>
        <v>Normal</v>
      </c>
      <c r="S494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1854.27</v>
      </c>
      <c r="T494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1854.27</v>
      </c>
      <c r="U494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1854.27</v>
      </c>
      <c r="V4946" s="6">
        <f>IF(Global_Household_Financial_Dyna[[#This Row],[Risk_Flag]]="High risk",Global_Household_Financial_Dyna[[#This Row],[Monthly_Savings]]+Global_Household_Financial_Dyna[[#This Row],[Net Income]]*(Global_Household_Financial_Dyna[[#This Row],[Expense Ratio]]*0.2),Global_Household_Financial_Dyna[[#This Row],[Monthly_Savings]])</f>
        <v>1854.27</v>
      </c>
    </row>
    <row r="4947" spans="1:22" x14ac:dyDescent="0.3">
      <c r="A4947">
        <v>4961</v>
      </c>
      <c r="B4947" t="s">
        <v>16</v>
      </c>
      <c r="C4947" t="s">
        <v>21</v>
      </c>
      <c r="D4947">
        <v>2</v>
      </c>
      <c r="E4947">
        <v>1</v>
      </c>
      <c r="F4947">
        <v>3433.01</v>
      </c>
      <c r="G4947">
        <v>3433.01</v>
      </c>
      <c r="H4947">
        <v>1201.55</v>
      </c>
      <c r="I4947">
        <v>2337.04</v>
      </c>
      <c r="J4947">
        <v>-105.58</v>
      </c>
      <c r="K4947">
        <f>Global_Household_Financial_Dyna[[#This Row],[Total_Household_Income]]-Global_Household_Financial_Dyna[[#This Row],[Estimated_Taxes]]</f>
        <v>2231.46</v>
      </c>
      <c r="L4947" s="1">
        <f>Global_Household_Financial_Dyna[[#This Row],[Monthly_Savings]]/Global_Household_Financial_Dyna[[#This Row],[Net Income]]</f>
        <v>-4.7314314395059738E-2</v>
      </c>
      <c r="M4947" s="2">
        <f>Global_Household_Financial_Dyna[[#This Row],[Monthly_Expenses]]/Global_Household_Financial_Dyna[[#This Row],[Net Income]]</f>
        <v>1.0473143143950596</v>
      </c>
      <c r="N4947" t="str">
        <f>IF(Global_Household_Financial_Dyna[[#This Row],[Monthly_Savings]]&lt;0,"High Risk", IF(Global_Household_Financial_Dyna[[#This Row],[Savings Rate%]]&lt;0.1, "Medium", "Safe"))</f>
        <v>High Risk</v>
      </c>
      <c r="O4947">
        <f>Global_Household_Financial_Dyna[[#This Row],[Total_Household_Income]]/Global_Household_Financial_Dyna[[#This Row],[Family_Size]]</f>
        <v>1716.5050000000001</v>
      </c>
      <c r="P4947" s="2">
        <f t="shared" si="154"/>
        <v>0.15879799892000862</v>
      </c>
      <c r="Q4947" s="2">
        <f t="shared" si="155"/>
        <v>-0.20611231331506835</v>
      </c>
      <c r="R4947" s="2" t="str">
        <f>IF(Global_Household_Financial_Dyna[[#This Row],[Vs country_Average]]&lt;-0.2, "Underperformer", IF(Global_Household_Financial_Dyna[[#This Row],[Vs country_Average]]&gt;0.2, "Outperformer", "Normal"))</f>
        <v>Underperformer</v>
      </c>
      <c r="S494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11.272000000000006</v>
      </c>
      <c r="T494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128.12400000000002</v>
      </c>
      <c r="U494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244.97599999999994</v>
      </c>
      <c r="V494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361.82800000000003</v>
      </c>
    </row>
    <row r="4948" spans="1:22" x14ac:dyDescent="0.3">
      <c r="A4948">
        <v>4962</v>
      </c>
      <c r="B4948" t="s">
        <v>18</v>
      </c>
      <c r="C4948" t="s">
        <v>19</v>
      </c>
      <c r="D4948">
        <v>7</v>
      </c>
      <c r="E4948">
        <v>3</v>
      </c>
      <c r="F4948">
        <v>4918.67</v>
      </c>
      <c r="G4948">
        <v>9615.0300000000007</v>
      </c>
      <c r="H4948">
        <v>2596.06</v>
      </c>
      <c r="I4948">
        <v>3847.19</v>
      </c>
      <c r="J4948">
        <v>3171.79</v>
      </c>
      <c r="K4948">
        <f>Global_Household_Financial_Dyna[[#This Row],[Total_Household_Income]]-Global_Household_Financial_Dyna[[#This Row],[Estimated_Taxes]]</f>
        <v>7018.9700000000012</v>
      </c>
      <c r="L4948" s="1">
        <f>Global_Household_Financial_Dyna[[#This Row],[Monthly_Savings]]/Global_Household_Financial_Dyna[[#This Row],[Net Income]]</f>
        <v>0.45188824001242339</v>
      </c>
      <c r="M4948" s="2">
        <f>Global_Household_Financial_Dyna[[#This Row],[Monthly_Expenses]]/Global_Household_Financial_Dyna[[#This Row],[Net Income]]</f>
        <v>0.54811318469803971</v>
      </c>
      <c r="N4948" t="str">
        <f>IF(Global_Household_Financial_Dyna[[#This Row],[Monthly_Savings]]&lt;0,"High Risk", IF(Global_Household_Financial_Dyna[[#This Row],[Savings Rate%]]&lt;0.1, "Medium", "Safe"))</f>
        <v>Safe</v>
      </c>
      <c r="O4948">
        <f>Global_Household_Financial_Dyna[[#This Row],[Total_Household_Income]]/Global_Household_Financial_Dyna[[#This Row],[Family_Size]]</f>
        <v>1373.5757142857144</v>
      </c>
      <c r="P4948" s="2">
        <f t="shared" si="154"/>
        <v>0.32336204947805613</v>
      </c>
      <c r="Q4948" s="2">
        <f t="shared" si="155"/>
        <v>0.12852619053436726</v>
      </c>
      <c r="R4948" s="2" t="str">
        <f>IF(Global_Household_Financial_Dyna[[#This Row],[Vs country_Average]]&lt;-0.2, "Underperformer", IF(Global_Household_Financial_Dyna[[#This Row],[Vs country_Average]]&gt;0.2, "Outperformer", "Normal"))</f>
        <v>Normal</v>
      </c>
      <c r="S494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3171.79</v>
      </c>
      <c r="T494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3171.79</v>
      </c>
      <c r="U494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3171.79</v>
      </c>
      <c r="V494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3171.79</v>
      </c>
    </row>
    <row r="4949" spans="1:22" x14ac:dyDescent="0.3">
      <c r="A4949">
        <v>4963</v>
      </c>
      <c r="B4949" t="s">
        <v>10</v>
      </c>
      <c r="C4949" t="s">
        <v>11</v>
      </c>
      <c r="D4949">
        <v>4</v>
      </c>
      <c r="E4949">
        <v>3</v>
      </c>
      <c r="F4949">
        <v>824.59</v>
      </c>
      <c r="G4949">
        <v>1531.78</v>
      </c>
      <c r="H4949">
        <v>153.18</v>
      </c>
      <c r="I4949">
        <v>421.26</v>
      </c>
      <c r="J4949">
        <v>957.34</v>
      </c>
      <c r="K4949">
        <f>Global_Household_Financial_Dyna[[#This Row],[Total_Household_Income]]-Global_Household_Financial_Dyna[[#This Row],[Estimated_Taxes]]</f>
        <v>1378.6</v>
      </c>
      <c r="L4949" s="1">
        <f>Global_Household_Financial_Dyna[[#This Row],[Monthly_Savings]]/Global_Household_Financial_Dyna[[#This Row],[Net Income]]</f>
        <v>0.69442913100246639</v>
      </c>
      <c r="M4949" s="2">
        <f>Global_Household_Financial_Dyna[[#This Row],[Monthly_Expenses]]/Global_Household_Financial_Dyna[[#This Row],[Net Income]]</f>
        <v>0.30557086899753372</v>
      </c>
      <c r="N4949" t="str">
        <f>IF(Global_Household_Financial_Dyna[[#This Row],[Monthly_Savings]]&lt;0,"High Risk", IF(Global_Household_Financial_Dyna[[#This Row],[Savings Rate%]]&lt;0.1, "Medium", "Safe"))</f>
        <v>Safe</v>
      </c>
      <c r="O4949">
        <f>Global_Household_Financial_Dyna[[#This Row],[Total_Household_Income]]/Global_Household_Financial_Dyna[[#This Row],[Family_Size]]</f>
        <v>382.94499999999999</v>
      </c>
      <c r="P4949" s="2">
        <f t="shared" si="154"/>
        <v>0.42077341556833553</v>
      </c>
      <c r="Q4949" s="2">
        <f t="shared" si="155"/>
        <v>0.27365571543413086</v>
      </c>
      <c r="R4949" s="2" t="str">
        <f>IF(Global_Household_Financial_Dyna[[#This Row],[Vs country_Average]]&lt;-0.2, "Underperformer", IF(Global_Household_Financial_Dyna[[#This Row],[Vs country_Average]]&gt;0.2, "Outperformer", "Normal"))</f>
        <v>Outperformer</v>
      </c>
      <c r="S494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957.34</v>
      </c>
      <c r="T494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957.34</v>
      </c>
      <c r="U494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957.34</v>
      </c>
      <c r="V4949" s="6">
        <f>IF(Global_Household_Financial_Dyna[[#This Row],[Risk_Flag]]="High risk",Global_Household_Financial_Dyna[[#This Row],[Monthly_Savings]]+Global_Household_Financial_Dyna[[#This Row],[Net Income]]*(Global_Household_Financial_Dyna[[#This Row],[Expense Ratio]]*0.2),Global_Household_Financial_Dyna[[#This Row],[Monthly_Savings]])</f>
        <v>957.34</v>
      </c>
    </row>
    <row r="4950" spans="1:22" x14ac:dyDescent="0.3">
      <c r="A4950">
        <v>4964</v>
      </c>
      <c r="B4950" t="s">
        <v>14</v>
      </c>
      <c r="C4950" t="s">
        <v>15</v>
      </c>
      <c r="D4950">
        <v>5</v>
      </c>
      <c r="E4950">
        <v>3</v>
      </c>
      <c r="F4950">
        <v>2169.2399999999998</v>
      </c>
      <c r="G4950">
        <v>4731.6499999999996</v>
      </c>
      <c r="H4950">
        <v>709.75</v>
      </c>
      <c r="I4950">
        <v>1309.1600000000001</v>
      </c>
      <c r="J4950">
        <v>2712.74</v>
      </c>
      <c r="K4950">
        <f>Global_Household_Financial_Dyna[[#This Row],[Total_Household_Income]]-Global_Household_Financial_Dyna[[#This Row],[Estimated_Taxes]]</f>
        <v>4021.8999999999996</v>
      </c>
      <c r="L4950" s="1">
        <f>Global_Household_Financial_Dyna[[#This Row],[Monthly_Savings]]/Global_Household_Financial_Dyna[[#This Row],[Net Income]]</f>
        <v>0.67449215544891716</v>
      </c>
      <c r="M4950" s="2">
        <f>Global_Household_Financial_Dyna[[#This Row],[Monthly_Expenses]]/Global_Household_Financial_Dyna[[#This Row],[Net Income]]</f>
        <v>0.32550784455108289</v>
      </c>
      <c r="N4950" t="str">
        <f>IF(Global_Household_Financial_Dyna[[#This Row],[Monthly_Savings]]&lt;0,"High Risk", IF(Global_Household_Financial_Dyna[[#This Row],[Savings Rate%]]&lt;0.1, "Medium", "Safe"))</f>
        <v>Safe</v>
      </c>
      <c r="O4950">
        <f>Global_Household_Financial_Dyna[[#This Row],[Total_Household_Income]]/Global_Household_Financial_Dyna[[#This Row],[Family_Size]]</f>
        <v>946.32999999999993</v>
      </c>
      <c r="P4950" s="2">
        <f t="shared" si="154"/>
        <v>0.39788995363055785</v>
      </c>
      <c r="Q4950" s="2">
        <f t="shared" si="155"/>
        <v>0.27660220181835932</v>
      </c>
      <c r="R4950" s="2" t="str">
        <f>IF(Global_Household_Financial_Dyna[[#This Row],[Vs country_Average]]&lt;-0.2, "Underperformer", IF(Global_Household_Financial_Dyna[[#This Row],[Vs country_Average]]&gt;0.2, "Outperformer", "Normal"))</f>
        <v>Outperformer</v>
      </c>
      <c r="S495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2712.74</v>
      </c>
      <c r="T495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2712.74</v>
      </c>
      <c r="U495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2712.74</v>
      </c>
      <c r="V4950" s="6">
        <f>IF(Global_Household_Financial_Dyna[[#This Row],[Risk_Flag]]="High risk",Global_Household_Financial_Dyna[[#This Row],[Monthly_Savings]]+Global_Household_Financial_Dyna[[#This Row],[Net Income]]*(Global_Household_Financial_Dyna[[#This Row],[Expense Ratio]]*0.2),Global_Household_Financial_Dyna[[#This Row],[Monthly_Savings]])</f>
        <v>2712.74</v>
      </c>
    </row>
    <row r="4951" spans="1:22" x14ac:dyDescent="0.3">
      <c r="A4951">
        <v>4965</v>
      </c>
      <c r="B4951" t="s">
        <v>10</v>
      </c>
      <c r="C4951" t="s">
        <v>22</v>
      </c>
      <c r="D4951">
        <v>6</v>
      </c>
      <c r="E4951">
        <v>1</v>
      </c>
      <c r="F4951">
        <v>536.67999999999995</v>
      </c>
      <c r="G4951">
        <v>536.67999999999995</v>
      </c>
      <c r="H4951">
        <v>53.67</v>
      </c>
      <c r="I4951">
        <v>509.31</v>
      </c>
      <c r="J4951">
        <v>-26.3</v>
      </c>
      <c r="K4951">
        <f>Global_Household_Financial_Dyna[[#This Row],[Total_Household_Income]]-Global_Household_Financial_Dyna[[#This Row],[Estimated_Taxes]]</f>
        <v>483.00999999999993</v>
      </c>
      <c r="L4951" s="1">
        <f>Global_Household_Financial_Dyna[[#This Row],[Monthly_Savings]]/Global_Household_Financial_Dyna[[#This Row],[Net Income]]</f>
        <v>-5.4450218421978849E-2</v>
      </c>
      <c r="M4951" s="2">
        <f>Global_Household_Financial_Dyna[[#This Row],[Monthly_Expenses]]/Global_Household_Financial_Dyna[[#This Row],[Net Income]]</f>
        <v>1.0544502184219791</v>
      </c>
      <c r="N4951" t="str">
        <f>IF(Global_Household_Financial_Dyna[[#This Row],[Monthly_Savings]]&lt;0,"High Risk", IF(Global_Household_Financial_Dyna[[#This Row],[Savings Rate%]]&lt;0.1, "Medium", "Safe"))</f>
        <v>High Risk</v>
      </c>
      <c r="O4951">
        <f>Global_Household_Financial_Dyna[[#This Row],[Total_Household_Income]]/Global_Household_Financial_Dyna[[#This Row],[Family_Size]]</f>
        <v>89.446666666666658</v>
      </c>
      <c r="P4951" s="2">
        <f t="shared" si="154"/>
        <v>0.42077341556833553</v>
      </c>
      <c r="Q4951" s="2">
        <f t="shared" si="155"/>
        <v>-0.47522363399031436</v>
      </c>
      <c r="R4951" s="2" t="str">
        <f>IF(Global_Household_Financial_Dyna[[#This Row],[Vs country_Average]]&lt;-0.2, "Underperformer", IF(Global_Household_Financial_Dyna[[#This Row],[Vs country_Average]]&gt;0.2, "Outperformer", "Normal"))</f>
        <v>Underperformer</v>
      </c>
      <c r="S495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-0.83449999999999491</v>
      </c>
      <c r="T495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24.631000000000004</v>
      </c>
      <c r="U495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50.096500000000006</v>
      </c>
      <c r="V4951"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75.562000000000012</v>
      </c>
    </row>
    <row r="4952" spans="1:22" x14ac:dyDescent="0.3">
      <c r="A4952">
        <v>4966</v>
      </c>
      <c r="B4952" t="s">
        <v>18</v>
      </c>
      <c r="C4952" t="s">
        <v>19</v>
      </c>
      <c r="D4952">
        <v>5</v>
      </c>
      <c r="E4952">
        <v>1</v>
      </c>
      <c r="F4952">
        <v>447.35</v>
      </c>
      <c r="G4952">
        <v>447.35</v>
      </c>
      <c r="H4952">
        <v>98.42</v>
      </c>
      <c r="I4952">
        <v>424.53</v>
      </c>
      <c r="J4952">
        <v>-75.599999999999994</v>
      </c>
      <c r="K4952">
        <f>Global_Household_Financial_Dyna[[#This Row],[Total_Household_Income]]-Global_Household_Financial_Dyna[[#This Row],[Estimated_Taxes]]</f>
        <v>348.93</v>
      </c>
      <c r="L4952" s="1">
        <f>Global_Household_Financial_Dyna[[#This Row],[Monthly_Savings]]/Global_Household_Financial_Dyna[[#This Row],[Net Income]]</f>
        <v>-0.21666236781016249</v>
      </c>
      <c r="M4952" s="2">
        <f>Global_Household_Financial_Dyna[[#This Row],[Monthly_Expenses]]/Global_Household_Financial_Dyna[[#This Row],[Net Income]]</f>
        <v>1.2166623678101625</v>
      </c>
      <c r="N4952" t="str">
        <f>IF(Global_Household_Financial_Dyna[[#This Row],[Monthly_Savings]]&lt;0,"High Risk", IF(Global_Household_Financial_Dyna[[#This Row],[Savings Rate%]]&lt;0.1, "Medium", "Safe"))</f>
        <v>High Risk</v>
      </c>
      <c r="O4952">
        <f>Global_Household_Financial_Dyna[[#This Row],[Total_Household_Income]]/Global_Household_Financial_Dyna[[#This Row],[Family_Size]]</f>
        <v>89.47</v>
      </c>
      <c r="P4952" s="2">
        <f t="shared" si="154"/>
        <v>0.32336204947805613</v>
      </c>
      <c r="Q4952" s="2">
        <f t="shared" si="155"/>
        <v>-0.54002441728821859</v>
      </c>
      <c r="R4952" s="2" t="str">
        <f>IF(Global_Household_Financial_Dyna[[#This Row],[Vs country_Average]]&lt;-0.2, "Underperformer", IF(Global_Household_Financial_Dyna[[#This Row],[Vs country_Average]]&gt;0.2, "Outperformer", "Normal"))</f>
        <v>Underperformer</v>
      </c>
      <c r="S495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-54.373499999999993</v>
      </c>
      <c r="T495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-33.146999999999991</v>
      </c>
      <c r="U495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-11.920500000000004</v>
      </c>
      <c r="V495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9.3060000000000116</v>
      </c>
    </row>
    <row r="4953" spans="1:22" x14ac:dyDescent="0.3">
      <c r="A4953">
        <v>4967</v>
      </c>
      <c r="B4953" t="s">
        <v>12</v>
      </c>
      <c r="C4953" t="s">
        <v>13</v>
      </c>
      <c r="D4953">
        <v>5</v>
      </c>
      <c r="E4953">
        <v>1</v>
      </c>
      <c r="F4953">
        <v>3267.4</v>
      </c>
      <c r="G4953">
        <v>3267.4</v>
      </c>
      <c r="H4953">
        <v>816.85</v>
      </c>
      <c r="I4953">
        <v>3100.76</v>
      </c>
      <c r="J4953">
        <v>-650.21</v>
      </c>
      <c r="K4953">
        <f>Global_Household_Financial_Dyna[[#This Row],[Total_Household_Income]]-Global_Household_Financial_Dyna[[#This Row],[Estimated_Taxes]]</f>
        <v>2450.5500000000002</v>
      </c>
      <c r="L4953" s="1">
        <f>Global_Household_Financial_Dyna[[#This Row],[Monthly_Savings]]/Global_Household_Financial_Dyna[[#This Row],[Net Income]]</f>
        <v>-0.26533227234702411</v>
      </c>
      <c r="M4953" s="2">
        <f>Global_Household_Financial_Dyna[[#This Row],[Monthly_Expenses]]/Global_Household_Financial_Dyna[[#This Row],[Net Income]]</f>
        <v>1.2653322723470242</v>
      </c>
      <c r="N4953" t="str">
        <f>IF(Global_Household_Financial_Dyna[[#This Row],[Monthly_Savings]]&lt;0,"High Risk", IF(Global_Household_Financial_Dyna[[#This Row],[Savings Rate%]]&lt;0.1, "Medium", "Safe"))</f>
        <v>High Risk</v>
      </c>
      <c r="O4953">
        <f>Global_Household_Financial_Dyna[[#This Row],[Total_Household_Income]]/Global_Household_Financial_Dyna[[#This Row],[Family_Size]]</f>
        <v>653.48</v>
      </c>
      <c r="P4953" s="2">
        <f t="shared" si="154"/>
        <v>0.30718716818024266</v>
      </c>
      <c r="Q4953" s="2">
        <f t="shared" si="155"/>
        <v>-0.57251944052726678</v>
      </c>
      <c r="R4953" s="2" t="str">
        <f>IF(Global_Household_Financial_Dyna[[#This Row],[Vs country_Average]]&lt;-0.2, "Underperformer", IF(Global_Household_Financial_Dyna[[#This Row],[Vs country_Average]]&gt;0.2, "Outperformer", "Normal"))</f>
        <v>Underperformer</v>
      </c>
      <c r="S495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-495.17200000000003</v>
      </c>
      <c r="T495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-340.13400000000001</v>
      </c>
      <c r="U495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-185.096</v>
      </c>
      <c r="V4953" s="6">
        <f>IF(Global_Household_Financial_Dyna[[#This Row],[Risk_Flag]]="High risk",Global_Household_Financial_Dyna[[#This Row],[Monthly_Savings]]+Global_Household_Financial_Dyna[[#This Row],[Net Income]]*(Global_Household_Financial_Dyna[[#This Row],[Expense Ratio]]*0.2),Global_Household_Financial_Dyna[[#This Row],[Monthly_Savings]])</f>
        <v>-30.057999999999993</v>
      </c>
    </row>
    <row r="4954" spans="1:22" x14ac:dyDescent="0.3">
      <c r="A4954">
        <v>4968</v>
      </c>
      <c r="B4954" t="s">
        <v>14</v>
      </c>
      <c r="C4954" t="s">
        <v>15</v>
      </c>
      <c r="D4954">
        <v>6</v>
      </c>
      <c r="E4954">
        <v>3</v>
      </c>
      <c r="F4954">
        <v>2239.35</v>
      </c>
      <c r="G4954">
        <v>4475.5</v>
      </c>
      <c r="H4954">
        <v>671.32</v>
      </c>
      <c r="I4954">
        <v>1304.4100000000001</v>
      </c>
      <c r="J4954">
        <v>2499.7600000000002</v>
      </c>
      <c r="K4954">
        <f>Global_Household_Financial_Dyna[[#This Row],[Total_Household_Income]]-Global_Household_Financial_Dyna[[#This Row],[Estimated_Taxes]]</f>
        <v>3804.18</v>
      </c>
      <c r="L4954" s="1">
        <f>Global_Household_Financial_Dyna[[#This Row],[Monthly_Savings]]/Global_Household_Financial_Dyna[[#This Row],[Net Income]]</f>
        <v>0.6571087593121252</v>
      </c>
      <c r="M4954" s="2">
        <f>Global_Household_Financial_Dyna[[#This Row],[Monthly_Expenses]]/Global_Household_Financial_Dyna[[#This Row],[Net Income]]</f>
        <v>0.34288861200048371</v>
      </c>
      <c r="N4954" t="str">
        <f>IF(Global_Household_Financial_Dyna[[#This Row],[Monthly_Savings]]&lt;0,"High Risk", IF(Global_Household_Financial_Dyna[[#This Row],[Savings Rate%]]&lt;0.1, "Medium", "Safe"))</f>
        <v>Safe</v>
      </c>
      <c r="O4954">
        <f>Global_Household_Financial_Dyna[[#This Row],[Total_Household_Income]]/Global_Household_Financial_Dyna[[#This Row],[Family_Size]]</f>
        <v>745.91666666666663</v>
      </c>
      <c r="P4954" s="2">
        <f t="shared" si="154"/>
        <v>0.39788995363055785</v>
      </c>
      <c r="Q4954" s="2">
        <f t="shared" si="155"/>
        <v>0.25921880568156735</v>
      </c>
      <c r="R4954" s="2" t="str">
        <f>IF(Global_Household_Financial_Dyna[[#This Row],[Vs country_Average]]&lt;-0.2, "Underperformer", IF(Global_Household_Financial_Dyna[[#This Row],[Vs country_Average]]&gt;0.2, "Outperformer", "Normal"))</f>
        <v>Outperformer</v>
      </c>
      <c r="S495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2499.7600000000002</v>
      </c>
      <c r="T495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2499.7600000000002</v>
      </c>
      <c r="U495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2499.7600000000002</v>
      </c>
      <c r="V495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2499.7600000000002</v>
      </c>
    </row>
    <row r="4955" spans="1:22" x14ac:dyDescent="0.3">
      <c r="A4955">
        <v>4969</v>
      </c>
      <c r="B4955" t="s">
        <v>12</v>
      </c>
      <c r="C4955" t="s">
        <v>13</v>
      </c>
      <c r="D4955">
        <v>1</v>
      </c>
      <c r="E4955">
        <v>1</v>
      </c>
      <c r="F4955">
        <v>5811.04</v>
      </c>
      <c r="G4955">
        <v>5811.04</v>
      </c>
      <c r="H4955">
        <v>1452.76</v>
      </c>
      <c r="I4955">
        <v>1236.75</v>
      </c>
      <c r="J4955">
        <v>3121.53</v>
      </c>
      <c r="K4955">
        <f>Global_Household_Financial_Dyna[[#This Row],[Total_Household_Income]]-Global_Household_Financial_Dyna[[#This Row],[Estimated_Taxes]]</f>
        <v>4358.28</v>
      </c>
      <c r="L4955" s="1">
        <f>Global_Household_Financial_Dyna[[#This Row],[Monthly_Savings]]/Global_Household_Financial_Dyna[[#This Row],[Net Income]]</f>
        <v>0.71622979707591072</v>
      </c>
      <c r="M4955" s="2">
        <f>Global_Household_Financial_Dyna[[#This Row],[Monthly_Expenses]]/Global_Household_Financial_Dyna[[#This Row],[Net Income]]</f>
        <v>0.28377020292408933</v>
      </c>
      <c r="N4955" t="str">
        <f>IF(Global_Household_Financial_Dyna[[#This Row],[Monthly_Savings]]&lt;0,"High Risk", IF(Global_Household_Financial_Dyna[[#This Row],[Savings Rate%]]&lt;0.1, "Medium", "Safe"))</f>
        <v>Safe</v>
      </c>
      <c r="O4955">
        <f>Global_Household_Financial_Dyna[[#This Row],[Total_Household_Income]]/Global_Household_Financial_Dyna[[#This Row],[Family_Size]]</f>
        <v>5811.04</v>
      </c>
      <c r="P4955" s="2">
        <f t="shared" si="154"/>
        <v>0.30718716818024266</v>
      </c>
      <c r="Q4955" s="2">
        <f t="shared" si="155"/>
        <v>0.40904262889566806</v>
      </c>
      <c r="R4955" s="2" t="str">
        <f>IF(Global_Household_Financial_Dyna[[#This Row],[Vs country_Average]]&lt;-0.2, "Underperformer", IF(Global_Household_Financial_Dyna[[#This Row],[Vs country_Average]]&gt;0.2, "Outperformer", "Normal"))</f>
        <v>Outperformer</v>
      </c>
      <c r="S495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3121.53</v>
      </c>
      <c r="T495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3121.53</v>
      </c>
      <c r="U495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3121.53</v>
      </c>
      <c r="V495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3121.53</v>
      </c>
    </row>
    <row r="4956" spans="1:22" x14ac:dyDescent="0.3">
      <c r="A4956">
        <v>4970</v>
      </c>
      <c r="B4956" t="s">
        <v>10</v>
      </c>
      <c r="C4956" t="s">
        <v>22</v>
      </c>
      <c r="D4956">
        <v>3</v>
      </c>
      <c r="E4956">
        <v>1</v>
      </c>
      <c r="F4956">
        <v>1145.3800000000001</v>
      </c>
      <c r="G4956">
        <v>1145.3800000000001</v>
      </c>
      <c r="H4956">
        <v>114.54</v>
      </c>
      <c r="I4956">
        <v>551.33000000000004</v>
      </c>
      <c r="J4956">
        <v>479.52</v>
      </c>
      <c r="K4956">
        <f>Global_Household_Financial_Dyna[[#This Row],[Total_Household_Income]]-Global_Household_Financial_Dyna[[#This Row],[Estimated_Taxes]]</f>
        <v>1030.8400000000001</v>
      </c>
      <c r="L4956" s="1">
        <f>Global_Household_Financial_Dyna[[#This Row],[Monthly_Savings]]/Global_Household_Financial_Dyna[[#This Row],[Net Income]]</f>
        <v>0.46517403282759684</v>
      </c>
      <c r="M4956" s="2">
        <f>Global_Household_Financial_Dyna[[#This Row],[Monthly_Expenses]]/Global_Household_Financial_Dyna[[#This Row],[Net Income]]</f>
        <v>0.53483566799891347</v>
      </c>
      <c r="N4956" t="str">
        <f>IF(Global_Household_Financial_Dyna[[#This Row],[Monthly_Savings]]&lt;0,"High Risk", IF(Global_Household_Financial_Dyna[[#This Row],[Savings Rate%]]&lt;0.1, "Medium", "Safe"))</f>
        <v>Safe</v>
      </c>
      <c r="O4956">
        <f>Global_Household_Financial_Dyna[[#This Row],[Total_Household_Income]]/Global_Household_Financial_Dyna[[#This Row],[Family_Size]]</f>
        <v>381.79333333333335</v>
      </c>
      <c r="P4956" s="2">
        <f t="shared" si="154"/>
        <v>0.42077341556833553</v>
      </c>
      <c r="Q4956" s="2">
        <f t="shared" si="155"/>
        <v>4.440061725926131E-2</v>
      </c>
      <c r="R4956" s="2" t="str">
        <f>IF(Global_Household_Financial_Dyna[[#This Row],[Vs country_Average]]&lt;-0.2, "Underperformer", IF(Global_Household_Financial_Dyna[[#This Row],[Vs country_Average]]&gt;0.2, "Outperformer", "Normal"))</f>
        <v>Normal</v>
      </c>
      <c r="S495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479.52</v>
      </c>
      <c r="T495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479.52</v>
      </c>
      <c r="U495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479.52</v>
      </c>
      <c r="V4956" s="6">
        <f>IF(Global_Household_Financial_Dyna[[#This Row],[Risk_Flag]]="High risk",Global_Household_Financial_Dyna[[#This Row],[Monthly_Savings]]+Global_Household_Financial_Dyna[[#This Row],[Net Income]]*(Global_Household_Financial_Dyna[[#This Row],[Expense Ratio]]*0.2),Global_Household_Financial_Dyna[[#This Row],[Monthly_Savings]])</f>
        <v>479.52</v>
      </c>
    </row>
    <row r="4957" spans="1:22" x14ac:dyDescent="0.3">
      <c r="A4957">
        <v>4971</v>
      </c>
      <c r="B4957" t="s">
        <v>10</v>
      </c>
      <c r="C4957" t="s">
        <v>11</v>
      </c>
      <c r="D4957">
        <v>8</v>
      </c>
      <c r="E4957">
        <v>3</v>
      </c>
      <c r="F4957">
        <v>639.16</v>
      </c>
      <c r="G4957">
        <v>1302.1099999999999</v>
      </c>
      <c r="H4957">
        <v>130.21</v>
      </c>
      <c r="I4957">
        <v>967.07</v>
      </c>
      <c r="J4957">
        <v>204.82</v>
      </c>
      <c r="K4957">
        <f>Global_Household_Financial_Dyna[[#This Row],[Total_Household_Income]]-Global_Household_Financial_Dyna[[#This Row],[Estimated_Taxes]]</f>
        <v>1171.8999999999999</v>
      </c>
      <c r="L4957" s="1">
        <f>Global_Household_Financial_Dyna[[#This Row],[Monthly_Savings]]/Global_Household_Financial_Dyna[[#This Row],[Net Income]]</f>
        <v>0.17477600477856473</v>
      </c>
      <c r="M4957" s="2">
        <f>Global_Household_Financial_Dyna[[#This Row],[Monthly_Expenses]]/Global_Household_Financial_Dyna[[#This Row],[Net Income]]</f>
        <v>0.82521546207014262</v>
      </c>
      <c r="N4957" t="str">
        <f>IF(Global_Household_Financial_Dyna[[#This Row],[Monthly_Savings]]&lt;0,"High Risk", IF(Global_Household_Financial_Dyna[[#This Row],[Savings Rate%]]&lt;0.1, "Medium", "Safe"))</f>
        <v>Safe</v>
      </c>
      <c r="O4957">
        <f>Global_Household_Financial_Dyna[[#This Row],[Total_Household_Income]]/Global_Household_Financial_Dyna[[#This Row],[Family_Size]]</f>
        <v>162.76374999999999</v>
      </c>
      <c r="P4957" s="2">
        <f t="shared" si="154"/>
        <v>0.42077341556833553</v>
      </c>
      <c r="Q4957" s="2">
        <f t="shared" si="155"/>
        <v>-0.2459974107897708</v>
      </c>
      <c r="R4957" s="2" t="str">
        <f>IF(Global_Household_Financial_Dyna[[#This Row],[Vs country_Average]]&lt;-0.2, "Underperformer", IF(Global_Household_Financial_Dyna[[#This Row],[Vs country_Average]]&gt;0.2, "Outperformer", "Normal"))</f>
        <v>Underperformer</v>
      </c>
      <c r="S495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204.82</v>
      </c>
      <c r="T495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204.82</v>
      </c>
      <c r="U495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204.82</v>
      </c>
      <c r="V495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204.82</v>
      </c>
    </row>
    <row r="4958" spans="1:22" x14ac:dyDescent="0.3">
      <c r="A4958">
        <v>4972</v>
      </c>
      <c r="B4958" t="s">
        <v>12</v>
      </c>
      <c r="C4958" t="s">
        <v>13</v>
      </c>
      <c r="D4958">
        <v>4</v>
      </c>
      <c r="E4958">
        <v>2</v>
      </c>
      <c r="F4958">
        <v>5002.38</v>
      </c>
      <c r="G4958">
        <v>7718.59</v>
      </c>
      <c r="H4958">
        <v>1929.65</v>
      </c>
      <c r="I4958">
        <v>3563.4</v>
      </c>
      <c r="J4958">
        <v>2225.54</v>
      </c>
      <c r="K4958">
        <f>Global_Household_Financial_Dyna[[#This Row],[Total_Household_Income]]-Global_Household_Financial_Dyna[[#This Row],[Estimated_Taxes]]</f>
        <v>5788.9400000000005</v>
      </c>
      <c r="L4958" s="1">
        <f>Global_Household_Financial_Dyna[[#This Row],[Monthly_Savings]]/Global_Household_Financial_Dyna[[#This Row],[Net Income]]</f>
        <v>0.38444689355909711</v>
      </c>
      <c r="M4958" s="2">
        <f>Global_Household_Financial_Dyna[[#This Row],[Monthly_Expenses]]/Global_Household_Financial_Dyna[[#This Row],[Net Income]]</f>
        <v>0.61555310644090278</v>
      </c>
      <c r="N4958" t="str">
        <f>IF(Global_Household_Financial_Dyna[[#This Row],[Monthly_Savings]]&lt;0,"High Risk", IF(Global_Household_Financial_Dyna[[#This Row],[Savings Rate%]]&lt;0.1, "Medium", "Safe"))</f>
        <v>Safe</v>
      </c>
      <c r="O4958">
        <f>Global_Household_Financial_Dyna[[#This Row],[Total_Household_Income]]/Global_Household_Financial_Dyna[[#This Row],[Family_Size]]</f>
        <v>1929.6475</v>
      </c>
      <c r="P4958" s="2">
        <f t="shared" si="154"/>
        <v>0.30718716818024266</v>
      </c>
      <c r="Q4958" s="2">
        <f t="shared" si="155"/>
        <v>7.7259725378854449E-2</v>
      </c>
      <c r="R4958" s="2" t="str">
        <f>IF(Global_Household_Financial_Dyna[[#This Row],[Vs country_Average]]&lt;-0.2, "Underperformer", IF(Global_Household_Financial_Dyna[[#This Row],[Vs country_Average]]&gt;0.2, "Outperformer", "Normal"))</f>
        <v>Normal</v>
      </c>
      <c r="S495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2225.54</v>
      </c>
      <c r="T495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2225.54</v>
      </c>
      <c r="U495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2225.54</v>
      </c>
      <c r="V4958" s="6">
        <f>IF(Global_Household_Financial_Dyna[[#This Row],[Risk_Flag]]="High risk",Global_Household_Financial_Dyna[[#This Row],[Monthly_Savings]]+Global_Household_Financial_Dyna[[#This Row],[Net Income]]*(Global_Household_Financial_Dyna[[#This Row],[Expense Ratio]]*0.2),Global_Household_Financial_Dyna[[#This Row],[Monthly_Savings]])</f>
        <v>2225.54</v>
      </c>
    </row>
    <row r="4959" spans="1:22" x14ac:dyDescent="0.3">
      <c r="A4959">
        <v>4973</v>
      </c>
      <c r="B4959" t="s">
        <v>16</v>
      </c>
      <c r="C4959" t="s">
        <v>21</v>
      </c>
      <c r="D4959">
        <v>4</v>
      </c>
      <c r="E4959">
        <v>2</v>
      </c>
      <c r="F4959">
        <v>4230.1899999999996</v>
      </c>
      <c r="G4959">
        <v>7844.26</v>
      </c>
      <c r="H4959">
        <v>2745.49</v>
      </c>
      <c r="I4959">
        <v>2733.82</v>
      </c>
      <c r="J4959">
        <v>2364.9499999999998</v>
      </c>
      <c r="K4959">
        <f>Global_Household_Financial_Dyna[[#This Row],[Total_Household_Income]]-Global_Household_Financial_Dyna[[#This Row],[Estimated_Taxes]]</f>
        <v>5098.7700000000004</v>
      </c>
      <c r="L4959" s="1">
        <f>Global_Household_Financial_Dyna[[#This Row],[Monthly_Savings]]/Global_Household_Financial_Dyna[[#This Row],[Net Income]]</f>
        <v>0.46382755056611685</v>
      </c>
      <c r="M4959" s="2">
        <f>Global_Household_Financial_Dyna[[#This Row],[Monthly_Expenses]]/Global_Household_Financial_Dyna[[#This Row],[Net Income]]</f>
        <v>0.53617244943388309</v>
      </c>
      <c r="N4959" t="str">
        <f>IF(Global_Household_Financial_Dyna[[#This Row],[Monthly_Savings]]&lt;0,"High Risk", IF(Global_Household_Financial_Dyna[[#This Row],[Savings Rate%]]&lt;0.1, "Medium", "Safe"))</f>
        <v>Safe</v>
      </c>
      <c r="O4959">
        <f>Global_Household_Financial_Dyna[[#This Row],[Total_Household_Income]]/Global_Household_Financial_Dyna[[#This Row],[Family_Size]]</f>
        <v>1961.0650000000001</v>
      </c>
      <c r="P4959" s="2">
        <f t="shared" si="154"/>
        <v>0.15879799892000862</v>
      </c>
      <c r="Q4959" s="2">
        <f t="shared" si="155"/>
        <v>0.30502955164610823</v>
      </c>
      <c r="R4959" s="2" t="str">
        <f>IF(Global_Household_Financial_Dyna[[#This Row],[Vs country_Average]]&lt;-0.2, "Underperformer", IF(Global_Household_Financial_Dyna[[#This Row],[Vs country_Average]]&gt;0.2, "Outperformer", "Normal"))</f>
        <v>Outperformer</v>
      </c>
      <c r="S495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2364.9499999999998</v>
      </c>
      <c r="T495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2364.9499999999998</v>
      </c>
      <c r="U495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2364.9499999999998</v>
      </c>
      <c r="V4959"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2364.9499999999998</v>
      </c>
    </row>
    <row r="4960" spans="1:22" x14ac:dyDescent="0.3">
      <c r="A4960">
        <v>4974</v>
      </c>
      <c r="B4960" t="s">
        <v>14</v>
      </c>
      <c r="C4960" t="s">
        <v>15</v>
      </c>
      <c r="D4960">
        <v>7</v>
      </c>
      <c r="E4960">
        <v>3</v>
      </c>
      <c r="F4960">
        <v>1196.8399999999999</v>
      </c>
      <c r="G4960">
        <v>2574.66</v>
      </c>
      <c r="H4960">
        <v>386.2</v>
      </c>
      <c r="I4960">
        <v>1811.41</v>
      </c>
      <c r="J4960">
        <v>377.05</v>
      </c>
      <c r="K4960">
        <f>Global_Household_Financial_Dyna[[#This Row],[Total_Household_Income]]-Global_Household_Financial_Dyna[[#This Row],[Estimated_Taxes]]</f>
        <v>2188.46</v>
      </c>
      <c r="L4960" s="1">
        <f>Global_Household_Financial_Dyna[[#This Row],[Monthly_Savings]]/Global_Household_Financial_Dyna[[#This Row],[Net Income]]</f>
        <v>0.17229010354313079</v>
      </c>
      <c r="M4960" s="2">
        <f>Global_Household_Financial_Dyna[[#This Row],[Monthly_Expenses]]/Global_Household_Financial_Dyna[[#This Row],[Net Income]]</f>
        <v>0.82770989645686921</v>
      </c>
      <c r="N4960" t="str">
        <f>IF(Global_Household_Financial_Dyna[[#This Row],[Monthly_Savings]]&lt;0,"High Risk", IF(Global_Household_Financial_Dyna[[#This Row],[Savings Rate%]]&lt;0.1, "Medium", "Safe"))</f>
        <v>Safe</v>
      </c>
      <c r="O4960">
        <f>Global_Household_Financial_Dyna[[#This Row],[Total_Household_Income]]/Global_Household_Financial_Dyna[[#This Row],[Family_Size]]</f>
        <v>367.80857142857138</v>
      </c>
      <c r="P4960" s="2">
        <f t="shared" si="154"/>
        <v>0.39788995363055785</v>
      </c>
      <c r="Q4960" s="2">
        <f t="shared" si="155"/>
        <v>-0.22559985008742706</v>
      </c>
      <c r="R4960" s="2" t="str">
        <f>IF(Global_Household_Financial_Dyna[[#This Row],[Vs country_Average]]&lt;-0.2, "Underperformer", IF(Global_Household_Financial_Dyna[[#This Row],[Vs country_Average]]&gt;0.2, "Outperformer", "Normal"))</f>
        <v>Underperformer</v>
      </c>
      <c r="S496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377.05</v>
      </c>
      <c r="T496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377.05</v>
      </c>
      <c r="U496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377.05</v>
      </c>
      <c r="V4960"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377.05</v>
      </c>
    </row>
    <row r="4961" spans="1:22" x14ac:dyDescent="0.3">
      <c r="A4961">
        <v>4975</v>
      </c>
      <c r="B4961" t="s">
        <v>10</v>
      </c>
      <c r="C4961" t="s">
        <v>11</v>
      </c>
      <c r="D4961">
        <v>7</v>
      </c>
      <c r="E4961">
        <v>3</v>
      </c>
      <c r="F4961">
        <v>551.83000000000004</v>
      </c>
      <c r="G4961">
        <v>1087.47</v>
      </c>
      <c r="H4961">
        <v>108.75</v>
      </c>
      <c r="I4961">
        <v>662.12</v>
      </c>
      <c r="J4961">
        <v>316.60000000000002</v>
      </c>
      <c r="K4961">
        <f>Global_Household_Financial_Dyna[[#This Row],[Total_Household_Income]]-Global_Household_Financial_Dyna[[#This Row],[Estimated_Taxes]]</f>
        <v>978.72</v>
      </c>
      <c r="L4961" s="1">
        <f>Global_Household_Financial_Dyna[[#This Row],[Monthly_Savings]]/Global_Household_Financial_Dyna[[#This Row],[Net Income]]</f>
        <v>0.32348373385646562</v>
      </c>
      <c r="M4961" s="2">
        <f>Global_Household_Financial_Dyna[[#This Row],[Monthly_Expenses]]/Global_Household_Financial_Dyna[[#This Row],[Net Income]]</f>
        <v>0.67651626614353444</v>
      </c>
      <c r="N4961" t="str">
        <f>IF(Global_Household_Financial_Dyna[[#This Row],[Monthly_Savings]]&lt;0,"High Risk", IF(Global_Household_Financial_Dyna[[#This Row],[Savings Rate%]]&lt;0.1, "Medium", "Safe"))</f>
        <v>Safe</v>
      </c>
      <c r="O4961">
        <f>Global_Household_Financial_Dyna[[#This Row],[Total_Household_Income]]/Global_Household_Financial_Dyna[[#This Row],[Family_Size]]</f>
        <v>155.35285714285715</v>
      </c>
      <c r="P4961" s="2">
        <f t="shared" si="154"/>
        <v>0.42077341556833553</v>
      </c>
      <c r="Q4961" s="2">
        <f t="shared" si="155"/>
        <v>-9.7289681711869913E-2</v>
      </c>
      <c r="R4961" s="2" t="str">
        <f>IF(Global_Household_Financial_Dyna[[#This Row],[Vs country_Average]]&lt;-0.2, "Underperformer", IF(Global_Household_Financial_Dyna[[#This Row],[Vs country_Average]]&gt;0.2, "Outperformer", "Normal"))</f>
        <v>Normal</v>
      </c>
      <c r="S496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316.60000000000002</v>
      </c>
      <c r="T496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316.60000000000002</v>
      </c>
      <c r="U496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316.60000000000002</v>
      </c>
      <c r="V4961" s="6">
        <f>IF(Global_Household_Financial_Dyna[[#This Row],[Risk_Flag]]="High risk",Global_Household_Financial_Dyna[[#This Row],[Monthly_Savings]]+Global_Household_Financial_Dyna[[#This Row],[Net Income]]*(Global_Household_Financial_Dyna[[#This Row],[Expense Ratio]]*0.2),Global_Household_Financial_Dyna[[#This Row],[Monthly_Savings]])</f>
        <v>316.60000000000002</v>
      </c>
    </row>
    <row r="4962" spans="1:22" x14ac:dyDescent="0.3">
      <c r="A4962">
        <v>4976</v>
      </c>
      <c r="B4962" t="s">
        <v>10</v>
      </c>
      <c r="C4962" t="s">
        <v>22</v>
      </c>
      <c r="D4962">
        <v>7</v>
      </c>
      <c r="E4962">
        <v>3</v>
      </c>
      <c r="F4962">
        <v>919.57</v>
      </c>
      <c r="G4962">
        <v>1833.02</v>
      </c>
      <c r="H4962">
        <v>183.3</v>
      </c>
      <c r="I4962">
        <v>741.07</v>
      </c>
      <c r="J4962">
        <v>908.66</v>
      </c>
      <c r="K4962">
        <f>Global_Household_Financial_Dyna[[#This Row],[Total_Household_Income]]-Global_Household_Financial_Dyna[[#This Row],[Estimated_Taxes]]</f>
        <v>1649.72</v>
      </c>
      <c r="L4962" s="1">
        <f>Global_Household_Financial_Dyna[[#This Row],[Monthly_Savings]]/Global_Household_Financial_Dyna[[#This Row],[Net Income]]</f>
        <v>0.55079649879979631</v>
      </c>
      <c r="M4962" s="2">
        <f>Global_Household_Financial_Dyna[[#This Row],[Monthly_Expenses]]/Global_Household_Financial_Dyna[[#This Row],[Net Income]]</f>
        <v>0.44920956283490532</v>
      </c>
      <c r="N4962" t="str">
        <f>IF(Global_Household_Financial_Dyna[[#This Row],[Monthly_Savings]]&lt;0,"High Risk", IF(Global_Household_Financial_Dyna[[#This Row],[Savings Rate%]]&lt;0.1, "Medium", "Safe"))</f>
        <v>Safe</v>
      </c>
      <c r="O4962">
        <f>Global_Household_Financial_Dyna[[#This Row],[Total_Household_Income]]/Global_Household_Financial_Dyna[[#This Row],[Family_Size]]</f>
        <v>261.86</v>
      </c>
      <c r="P4962" s="2">
        <f t="shared" si="154"/>
        <v>0.42077341556833553</v>
      </c>
      <c r="Q4962" s="2">
        <f t="shared" si="155"/>
        <v>0.13002308323146078</v>
      </c>
      <c r="R4962" s="2" t="str">
        <f>IF(Global_Household_Financial_Dyna[[#This Row],[Vs country_Average]]&lt;-0.2, "Underperformer", IF(Global_Household_Financial_Dyna[[#This Row],[Vs country_Average]]&gt;0.2, "Outperformer", "Normal"))</f>
        <v>Normal</v>
      </c>
      <c r="S496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908.66</v>
      </c>
      <c r="T496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908.66</v>
      </c>
      <c r="U496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908.66</v>
      </c>
      <c r="V4962" s="6">
        <f>IF(Global_Household_Financial_Dyna[[#This Row],[Risk_Flag]]="High risk",Global_Household_Financial_Dyna[[#This Row],[Monthly_Savings]]+Global_Household_Financial_Dyna[[#This Row],[Net Income]]*(Global_Household_Financial_Dyna[[#This Row],[Expense Ratio]]*0.2),Global_Household_Financial_Dyna[[#This Row],[Monthly_Savings]])</f>
        <v>908.66</v>
      </c>
    </row>
    <row r="4963" spans="1:22" x14ac:dyDescent="0.3">
      <c r="A4963">
        <v>4977</v>
      </c>
      <c r="B4963" t="s">
        <v>18</v>
      </c>
      <c r="C4963" t="s">
        <v>19</v>
      </c>
      <c r="D4963">
        <v>4</v>
      </c>
      <c r="E4963">
        <v>3</v>
      </c>
      <c r="F4963">
        <v>3276.7</v>
      </c>
      <c r="G4963">
        <v>7114.94</v>
      </c>
      <c r="H4963">
        <v>1565.29</v>
      </c>
      <c r="I4963">
        <v>3104.2</v>
      </c>
      <c r="J4963">
        <v>2445.4499999999998</v>
      </c>
      <c r="K4963">
        <f>Global_Household_Financial_Dyna[[#This Row],[Total_Household_Income]]-Global_Household_Financial_Dyna[[#This Row],[Estimated_Taxes]]</f>
        <v>5549.65</v>
      </c>
      <c r="L4963" s="1">
        <f>Global_Household_Financial_Dyna[[#This Row],[Monthly_Savings]]/Global_Household_Financial_Dyna[[#This Row],[Net Income]]</f>
        <v>0.44064941032317351</v>
      </c>
      <c r="M4963" s="2">
        <f>Global_Household_Financial_Dyna[[#This Row],[Monthly_Expenses]]/Global_Household_Financial_Dyna[[#This Row],[Net Income]]</f>
        <v>0.55935058967682649</v>
      </c>
      <c r="N4963" t="str">
        <f>IF(Global_Household_Financial_Dyna[[#This Row],[Monthly_Savings]]&lt;0,"High Risk", IF(Global_Household_Financial_Dyna[[#This Row],[Savings Rate%]]&lt;0.1, "Medium", "Safe"))</f>
        <v>Safe</v>
      </c>
      <c r="O4963">
        <f>Global_Household_Financial_Dyna[[#This Row],[Total_Household_Income]]/Global_Household_Financial_Dyna[[#This Row],[Family_Size]]</f>
        <v>1778.7349999999999</v>
      </c>
      <c r="P4963" s="2">
        <f t="shared" si="154"/>
        <v>0.32336204947805613</v>
      </c>
      <c r="Q4963" s="2">
        <f t="shared" si="155"/>
        <v>0.11728736084511737</v>
      </c>
      <c r="R4963" s="2" t="str">
        <f>IF(Global_Household_Financial_Dyna[[#This Row],[Vs country_Average]]&lt;-0.2, "Underperformer", IF(Global_Household_Financial_Dyna[[#This Row],[Vs country_Average]]&gt;0.2, "Outperformer", "Normal"))</f>
        <v>Normal</v>
      </c>
      <c r="S496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2445.4499999999998</v>
      </c>
      <c r="T496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2445.4499999999998</v>
      </c>
      <c r="U496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2445.4499999999998</v>
      </c>
      <c r="V4963"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2445.4499999999998</v>
      </c>
    </row>
    <row r="4964" spans="1:22" x14ac:dyDescent="0.3">
      <c r="A4964">
        <v>4978</v>
      </c>
      <c r="B4964" t="s">
        <v>18</v>
      </c>
      <c r="C4964" t="s">
        <v>20</v>
      </c>
      <c r="D4964">
        <v>5</v>
      </c>
      <c r="E4964">
        <v>1</v>
      </c>
      <c r="F4964">
        <v>4464.93</v>
      </c>
      <c r="G4964">
        <v>4464.93</v>
      </c>
      <c r="H4964">
        <v>982.28</v>
      </c>
      <c r="I4964">
        <v>3886.05</v>
      </c>
      <c r="J4964">
        <v>-403.4</v>
      </c>
      <c r="K4964">
        <f>Global_Household_Financial_Dyna[[#This Row],[Total_Household_Income]]-Global_Household_Financial_Dyna[[#This Row],[Estimated_Taxes]]</f>
        <v>3482.6500000000005</v>
      </c>
      <c r="L4964" s="1">
        <f>Global_Household_Financial_Dyna[[#This Row],[Monthly_Savings]]/Global_Household_Financial_Dyna[[#This Row],[Net Income]]</f>
        <v>-0.11583133533372574</v>
      </c>
      <c r="M4964" s="2">
        <f>Global_Household_Financial_Dyna[[#This Row],[Monthly_Expenses]]/Global_Household_Financial_Dyna[[#This Row],[Net Income]]</f>
        <v>1.1158313353337257</v>
      </c>
      <c r="N4964" t="str">
        <f>IF(Global_Household_Financial_Dyna[[#This Row],[Monthly_Savings]]&lt;0,"High Risk", IF(Global_Household_Financial_Dyna[[#This Row],[Savings Rate%]]&lt;0.1, "Medium", "Safe"))</f>
        <v>High Risk</v>
      </c>
      <c r="O4964">
        <f>Global_Household_Financial_Dyna[[#This Row],[Total_Household_Income]]/Global_Household_Financial_Dyna[[#This Row],[Family_Size]]</f>
        <v>892.9860000000001</v>
      </c>
      <c r="P4964" s="2">
        <f t="shared" si="154"/>
        <v>0.32336204947805613</v>
      </c>
      <c r="Q4964" s="2">
        <f t="shared" si="155"/>
        <v>-0.43919338481178188</v>
      </c>
      <c r="R4964" s="2" t="str">
        <f>IF(Global_Household_Financial_Dyna[[#This Row],[Vs country_Average]]&lt;-0.2, "Underperformer", IF(Global_Household_Financial_Dyna[[#This Row],[Vs country_Average]]&gt;0.2, "Outperformer", "Normal"))</f>
        <v>Underperformer</v>
      </c>
      <c r="S496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-209.09749999999997</v>
      </c>
      <c r="T496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-14.794999999999959</v>
      </c>
      <c r="U496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179.50750000000005</v>
      </c>
      <c r="V4964" s="6">
        <f>IF(Global_Household_Financial_Dyna[[#This Row],[Risk_Flag]]="High risk",Global_Household_Financial_Dyna[[#This Row],[Monthly_Savings]]+Global_Household_Financial_Dyna[[#This Row],[Net Income]]*(Global_Household_Financial_Dyna[[#This Row],[Expense Ratio]]*0.2),Global_Household_Financial_Dyna[[#This Row],[Monthly_Savings]])</f>
        <v>373.81000000000006</v>
      </c>
    </row>
    <row r="4965" spans="1:22" x14ac:dyDescent="0.3">
      <c r="A4965">
        <v>4979</v>
      </c>
      <c r="B4965" t="s">
        <v>18</v>
      </c>
      <c r="C4965" t="s">
        <v>19</v>
      </c>
      <c r="D4965">
        <v>7</v>
      </c>
      <c r="E4965">
        <v>3</v>
      </c>
      <c r="F4965">
        <v>4132.9399999999996</v>
      </c>
      <c r="G4965">
        <v>8420.58</v>
      </c>
      <c r="H4965">
        <v>2273.56</v>
      </c>
      <c r="I4965">
        <v>3771.71</v>
      </c>
      <c r="J4965">
        <v>2375.31</v>
      </c>
      <c r="K4965">
        <f>Global_Household_Financial_Dyna[[#This Row],[Total_Household_Income]]-Global_Household_Financial_Dyna[[#This Row],[Estimated_Taxes]]</f>
        <v>6147.02</v>
      </c>
      <c r="L4965" s="1">
        <f>Global_Household_Financial_Dyna[[#This Row],[Monthly_Savings]]/Global_Household_Financial_Dyna[[#This Row],[Net Income]]</f>
        <v>0.38641650751095652</v>
      </c>
      <c r="M4965" s="2">
        <f>Global_Household_Financial_Dyna[[#This Row],[Monthly_Expenses]]/Global_Household_Financial_Dyna[[#This Row],[Net Income]]</f>
        <v>0.61358349248904342</v>
      </c>
      <c r="N4965" t="str">
        <f>IF(Global_Household_Financial_Dyna[[#This Row],[Monthly_Savings]]&lt;0,"High Risk", IF(Global_Household_Financial_Dyna[[#This Row],[Savings Rate%]]&lt;0.1, "Medium", "Safe"))</f>
        <v>Safe</v>
      </c>
      <c r="O4965">
        <f>Global_Household_Financial_Dyna[[#This Row],[Total_Household_Income]]/Global_Household_Financial_Dyna[[#This Row],[Family_Size]]</f>
        <v>1202.94</v>
      </c>
      <c r="P4965" s="2">
        <f t="shared" si="154"/>
        <v>0.32336204947805613</v>
      </c>
      <c r="Q4965" s="2">
        <f t="shared" si="155"/>
        <v>6.3054458032900385E-2</v>
      </c>
      <c r="R4965" s="2" t="str">
        <f>IF(Global_Household_Financial_Dyna[[#This Row],[Vs country_Average]]&lt;-0.2, "Underperformer", IF(Global_Household_Financial_Dyna[[#This Row],[Vs country_Average]]&gt;0.2, "Outperformer", "Normal"))</f>
        <v>Normal</v>
      </c>
      <c r="S496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2375.31</v>
      </c>
      <c r="T496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2375.31</v>
      </c>
      <c r="U496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2375.31</v>
      </c>
      <c r="V496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2375.31</v>
      </c>
    </row>
    <row r="4966" spans="1:22" x14ac:dyDescent="0.3">
      <c r="A4966">
        <v>4980</v>
      </c>
      <c r="B4966" t="s">
        <v>18</v>
      </c>
      <c r="C4966" t="s">
        <v>19</v>
      </c>
      <c r="D4966">
        <v>6</v>
      </c>
      <c r="E4966">
        <v>1</v>
      </c>
      <c r="F4966">
        <v>4821.8500000000004</v>
      </c>
      <c r="G4966">
        <v>4821.8500000000004</v>
      </c>
      <c r="H4966">
        <v>1060.81</v>
      </c>
      <c r="I4966">
        <v>4349.66</v>
      </c>
      <c r="J4966">
        <v>-588.61</v>
      </c>
      <c r="K4966">
        <f>Global_Household_Financial_Dyna[[#This Row],[Total_Household_Income]]-Global_Household_Financial_Dyna[[#This Row],[Estimated_Taxes]]</f>
        <v>3761.0400000000004</v>
      </c>
      <c r="L4966" s="1">
        <f>Global_Household_Financial_Dyna[[#This Row],[Monthly_Savings]]/Global_Household_Financial_Dyna[[#This Row],[Net Income]]</f>
        <v>-0.15650192499946822</v>
      </c>
      <c r="M4966" s="2">
        <f>Global_Household_Financial_Dyna[[#This Row],[Monthly_Expenses]]/Global_Household_Financial_Dyna[[#This Row],[Net Income]]</f>
        <v>1.1565045838385126</v>
      </c>
      <c r="N4966" t="str">
        <f>IF(Global_Household_Financial_Dyna[[#This Row],[Monthly_Savings]]&lt;0,"High Risk", IF(Global_Household_Financial_Dyna[[#This Row],[Savings Rate%]]&lt;0.1, "Medium", "Safe"))</f>
        <v>High Risk</v>
      </c>
      <c r="O4966">
        <f>Global_Household_Financial_Dyna[[#This Row],[Total_Household_Income]]/Global_Household_Financial_Dyna[[#This Row],[Family_Size]]</f>
        <v>803.64166666666677</v>
      </c>
      <c r="P4966" s="2">
        <f t="shared" si="154"/>
        <v>0.32336204947805613</v>
      </c>
      <c r="Q4966" s="2">
        <f t="shared" si="155"/>
        <v>-0.47986397447752438</v>
      </c>
      <c r="R4966" s="2" t="str">
        <f>IF(Global_Household_Financial_Dyna[[#This Row],[Vs country_Average]]&lt;-0.2, "Underperformer", IF(Global_Household_Financial_Dyna[[#This Row],[Vs country_Average]]&gt;0.2, "Outperformer", "Normal"))</f>
        <v>Underperformer</v>
      </c>
      <c r="S496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-371.12700000000001</v>
      </c>
      <c r="T496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-153.64400000000001</v>
      </c>
      <c r="U496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63.838999999999942</v>
      </c>
      <c r="V496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281.322</v>
      </c>
    </row>
    <row r="4967" spans="1:22" x14ac:dyDescent="0.3">
      <c r="A4967">
        <v>4981</v>
      </c>
      <c r="B4967" t="s">
        <v>12</v>
      </c>
      <c r="C4967" t="s">
        <v>13</v>
      </c>
      <c r="D4967">
        <v>3</v>
      </c>
      <c r="E4967">
        <v>1</v>
      </c>
      <c r="F4967">
        <v>4206.09</v>
      </c>
      <c r="G4967">
        <v>4206.09</v>
      </c>
      <c r="H4967">
        <v>1051.52</v>
      </c>
      <c r="I4967">
        <v>2787.36</v>
      </c>
      <c r="J4967">
        <v>367.2</v>
      </c>
      <c r="K4967">
        <f>Global_Household_Financial_Dyna[[#This Row],[Total_Household_Income]]-Global_Household_Financial_Dyna[[#This Row],[Estimated_Taxes]]</f>
        <v>3154.57</v>
      </c>
      <c r="L4967" s="1">
        <f>Global_Household_Financial_Dyna[[#This Row],[Monthly_Savings]]/Global_Household_Financial_Dyna[[#This Row],[Net Income]]</f>
        <v>0.11640255248734376</v>
      </c>
      <c r="M4967" s="2">
        <f>Global_Household_Financial_Dyna[[#This Row],[Monthly_Expenses]]/Global_Household_Financial_Dyna[[#This Row],[Net Income]]</f>
        <v>0.8835942775085035</v>
      </c>
      <c r="N4967" t="str">
        <f>IF(Global_Household_Financial_Dyna[[#This Row],[Monthly_Savings]]&lt;0,"High Risk", IF(Global_Household_Financial_Dyna[[#This Row],[Savings Rate%]]&lt;0.1, "Medium", "Safe"))</f>
        <v>Safe</v>
      </c>
      <c r="O4967">
        <f>Global_Household_Financial_Dyna[[#This Row],[Total_Household_Income]]/Global_Household_Financial_Dyna[[#This Row],[Family_Size]]</f>
        <v>1402.03</v>
      </c>
      <c r="P4967" s="2">
        <f t="shared" si="154"/>
        <v>0.30718716818024266</v>
      </c>
      <c r="Q4967" s="2">
        <f t="shared" si="155"/>
        <v>-0.1907846156928989</v>
      </c>
      <c r="R4967" s="2" t="str">
        <f>IF(Global_Household_Financial_Dyna[[#This Row],[Vs country_Average]]&lt;-0.2, "Underperformer", IF(Global_Household_Financial_Dyna[[#This Row],[Vs country_Average]]&gt;0.2, "Outperformer", "Normal"))</f>
        <v>Normal</v>
      </c>
      <c r="S496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367.2</v>
      </c>
      <c r="T496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367.2</v>
      </c>
      <c r="U496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367.2</v>
      </c>
      <c r="V4967" s="6">
        <f>IF(Global_Household_Financial_Dyna[[#This Row],[Risk_Flag]]="High risk",Global_Household_Financial_Dyna[[#This Row],[Monthly_Savings]]+Global_Household_Financial_Dyna[[#This Row],[Net Income]]*(Global_Household_Financial_Dyna[[#This Row],[Expense Ratio]]*0.2),Global_Household_Financial_Dyna[[#This Row],[Monthly_Savings]])</f>
        <v>367.2</v>
      </c>
    </row>
    <row r="4968" spans="1:22" x14ac:dyDescent="0.3">
      <c r="A4968">
        <v>4982</v>
      </c>
      <c r="B4968" t="s">
        <v>18</v>
      </c>
      <c r="C4968" t="s">
        <v>20</v>
      </c>
      <c r="D4968">
        <v>2</v>
      </c>
      <c r="E4968">
        <v>1</v>
      </c>
      <c r="F4968">
        <v>1876.16</v>
      </c>
      <c r="G4968">
        <v>1876.16</v>
      </c>
      <c r="H4968">
        <v>412.76</v>
      </c>
      <c r="I4968">
        <v>1780.48</v>
      </c>
      <c r="J4968">
        <v>-317.07</v>
      </c>
      <c r="K4968">
        <f>Global_Household_Financial_Dyna[[#This Row],[Total_Household_Income]]-Global_Household_Financial_Dyna[[#This Row],[Estimated_Taxes]]</f>
        <v>1463.4</v>
      </c>
      <c r="L4968" s="1">
        <f>Global_Household_Financial_Dyna[[#This Row],[Monthly_Savings]]/Global_Household_Financial_Dyna[[#This Row],[Net Income]]</f>
        <v>-0.21666666666666665</v>
      </c>
      <c r="M4968" s="2">
        <f>Global_Household_Financial_Dyna[[#This Row],[Monthly_Expenses]]/Global_Household_Financial_Dyna[[#This Row],[Net Income]]</f>
        <v>1.216673500068334</v>
      </c>
      <c r="N4968" t="str">
        <f>IF(Global_Household_Financial_Dyna[[#This Row],[Monthly_Savings]]&lt;0,"High Risk", IF(Global_Household_Financial_Dyna[[#This Row],[Savings Rate%]]&lt;0.1, "Medium", "Safe"))</f>
        <v>High Risk</v>
      </c>
      <c r="O4968">
        <f>Global_Household_Financial_Dyna[[#This Row],[Total_Household_Income]]/Global_Household_Financial_Dyna[[#This Row],[Family_Size]]</f>
        <v>938.08</v>
      </c>
      <c r="P4968" s="2">
        <f t="shared" si="154"/>
        <v>0.32336204947805613</v>
      </c>
      <c r="Q4968" s="2">
        <f t="shared" si="155"/>
        <v>-0.54002871614472281</v>
      </c>
      <c r="R4968" s="2" t="str">
        <f>IF(Global_Household_Financial_Dyna[[#This Row],[Vs country_Average]]&lt;-0.2, "Underperformer", IF(Global_Household_Financial_Dyna[[#This Row],[Vs country_Average]]&gt;0.2, "Outperformer", "Normal"))</f>
        <v>Underperformer</v>
      </c>
      <c r="S496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-228.04599999999999</v>
      </c>
      <c r="T496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-139.02199999999999</v>
      </c>
      <c r="U496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-49.99799999999999</v>
      </c>
      <c r="V496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39.02600000000001</v>
      </c>
    </row>
    <row r="4969" spans="1:22" x14ac:dyDescent="0.3">
      <c r="A4969">
        <v>4983</v>
      </c>
      <c r="B4969" t="s">
        <v>16</v>
      </c>
      <c r="C4969" t="s">
        <v>21</v>
      </c>
      <c r="D4969">
        <v>4</v>
      </c>
      <c r="E4969">
        <v>3</v>
      </c>
      <c r="F4969">
        <v>5151.84</v>
      </c>
      <c r="G4969">
        <v>11802.97</v>
      </c>
      <c r="H4969">
        <v>4721.1899999999996</v>
      </c>
      <c r="I4969">
        <v>3791.9</v>
      </c>
      <c r="J4969">
        <v>3289.88</v>
      </c>
      <c r="K4969">
        <f>Global_Household_Financial_Dyna[[#This Row],[Total_Household_Income]]-Global_Household_Financial_Dyna[[#This Row],[Estimated_Taxes]]</f>
        <v>7081.78</v>
      </c>
      <c r="L4969" s="1">
        <f>Global_Household_Financial_Dyna[[#This Row],[Monthly_Savings]]/Global_Household_Financial_Dyna[[#This Row],[Net Income]]</f>
        <v>0.46455552135197653</v>
      </c>
      <c r="M4969" s="2">
        <f>Global_Household_Financial_Dyna[[#This Row],[Monthly_Expenses]]/Global_Household_Financial_Dyna[[#This Row],[Net Income]]</f>
        <v>0.53544447864802358</v>
      </c>
      <c r="N4969" t="str">
        <f>IF(Global_Household_Financial_Dyna[[#This Row],[Monthly_Savings]]&lt;0,"High Risk", IF(Global_Household_Financial_Dyna[[#This Row],[Savings Rate%]]&lt;0.1, "Medium", "Safe"))</f>
        <v>Safe</v>
      </c>
      <c r="O4969">
        <f>Global_Household_Financial_Dyna[[#This Row],[Total_Household_Income]]/Global_Household_Financial_Dyna[[#This Row],[Family_Size]]</f>
        <v>2950.7424999999998</v>
      </c>
      <c r="P4969" s="2">
        <f t="shared" si="154"/>
        <v>0.15879799892000862</v>
      </c>
      <c r="Q4969" s="2">
        <f t="shared" si="155"/>
        <v>0.30575752243196791</v>
      </c>
      <c r="R4969" s="2" t="str">
        <f>IF(Global_Household_Financial_Dyna[[#This Row],[Vs country_Average]]&lt;-0.2, "Underperformer", IF(Global_Household_Financial_Dyna[[#This Row],[Vs country_Average]]&gt;0.2, "Outperformer", "Normal"))</f>
        <v>Outperformer</v>
      </c>
      <c r="S496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3289.88</v>
      </c>
      <c r="T496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3289.88</v>
      </c>
      <c r="U496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3289.88</v>
      </c>
      <c r="V4969" s="6">
        <f>IF(Global_Household_Financial_Dyna[[#This Row],[Risk_Flag]]="High risk",Global_Household_Financial_Dyna[[#This Row],[Monthly_Savings]]+Global_Household_Financial_Dyna[[#This Row],[Net Income]]*(Global_Household_Financial_Dyna[[#This Row],[Expense Ratio]]*0.2),Global_Household_Financial_Dyna[[#This Row],[Monthly_Savings]])</f>
        <v>3289.88</v>
      </c>
    </row>
    <row r="4970" spans="1:22" x14ac:dyDescent="0.3">
      <c r="A4970">
        <v>4984</v>
      </c>
      <c r="B4970" t="s">
        <v>14</v>
      </c>
      <c r="C4970" t="s">
        <v>15</v>
      </c>
      <c r="D4970">
        <v>6</v>
      </c>
      <c r="E4970">
        <v>3</v>
      </c>
      <c r="F4970">
        <v>1207.95</v>
      </c>
      <c r="G4970">
        <v>2486.5100000000002</v>
      </c>
      <c r="H4970">
        <v>372.98</v>
      </c>
      <c r="I4970">
        <v>1503.53</v>
      </c>
      <c r="J4970">
        <v>610</v>
      </c>
      <c r="K4970">
        <f>Global_Household_Financial_Dyna[[#This Row],[Total_Household_Income]]-Global_Household_Financial_Dyna[[#This Row],[Estimated_Taxes]]</f>
        <v>2113.5300000000002</v>
      </c>
      <c r="L4970" s="1">
        <f>Global_Household_Financial_Dyna[[#This Row],[Monthly_Savings]]/Global_Household_Financial_Dyna[[#This Row],[Net Income]]</f>
        <v>0.28861667447351114</v>
      </c>
      <c r="M4970" s="2">
        <f>Global_Household_Financial_Dyna[[#This Row],[Monthly_Expenses]]/Global_Household_Financial_Dyna[[#This Row],[Net Income]]</f>
        <v>0.71138332552648875</v>
      </c>
      <c r="N4970" t="str">
        <f>IF(Global_Household_Financial_Dyna[[#This Row],[Monthly_Savings]]&lt;0,"High Risk", IF(Global_Household_Financial_Dyna[[#This Row],[Savings Rate%]]&lt;0.1, "Medium", "Safe"))</f>
        <v>Safe</v>
      </c>
      <c r="O4970">
        <f>Global_Household_Financial_Dyna[[#This Row],[Total_Household_Income]]/Global_Household_Financial_Dyna[[#This Row],[Family_Size]]</f>
        <v>414.41833333333335</v>
      </c>
      <c r="P4970" s="2">
        <f t="shared" si="154"/>
        <v>0.39788995363055785</v>
      </c>
      <c r="Q4970" s="2">
        <f t="shared" si="155"/>
        <v>-0.10927327915704671</v>
      </c>
      <c r="R4970" s="2" t="str">
        <f>IF(Global_Household_Financial_Dyna[[#This Row],[Vs country_Average]]&lt;-0.2, "Underperformer", IF(Global_Household_Financial_Dyna[[#This Row],[Vs country_Average]]&gt;0.2, "Outperformer", "Normal"))</f>
        <v>Normal</v>
      </c>
      <c r="S497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610</v>
      </c>
      <c r="T497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610</v>
      </c>
      <c r="U497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610</v>
      </c>
      <c r="V4970" s="6">
        <f>IF(Global_Household_Financial_Dyna[[#This Row],[Risk_Flag]]="High risk",Global_Household_Financial_Dyna[[#This Row],[Monthly_Savings]]+Global_Household_Financial_Dyna[[#This Row],[Net Income]]*(Global_Household_Financial_Dyna[[#This Row],[Expense Ratio]]*0.2),Global_Household_Financial_Dyna[[#This Row],[Monthly_Savings]])</f>
        <v>610</v>
      </c>
    </row>
    <row r="4971" spans="1:22" x14ac:dyDescent="0.3">
      <c r="A4971">
        <v>4985</v>
      </c>
      <c r="B4971" t="s">
        <v>16</v>
      </c>
      <c r="C4971" t="s">
        <v>21</v>
      </c>
      <c r="D4971">
        <v>3</v>
      </c>
      <c r="E4971">
        <v>3</v>
      </c>
      <c r="F4971">
        <v>2858.17</v>
      </c>
      <c r="G4971">
        <v>6192.96</v>
      </c>
      <c r="H4971">
        <v>2167.54</v>
      </c>
      <c r="I4971">
        <v>2877.25</v>
      </c>
      <c r="J4971">
        <v>1148.17</v>
      </c>
      <c r="K4971">
        <f>Global_Household_Financial_Dyna[[#This Row],[Total_Household_Income]]-Global_Household_Financial_Dyna[[#This Row],[Estimated_Taxes]]</f>
        <v>4025.42</v>
      </c>
      <c r="L4971" s="1">
        <f>Global_Household_Financial_Dyna[[#This Row],[Monthly_Savings]]/Global_Household_Financial_Dyna[[#This Row],[Net Income]]</f>
        <v>0.28522986421292684</v>
      </c>
      <c r="M4971" s="2">
        <f>Global_Household_Financial_Dyna[[#This Row],[Monthly_Expenses]]/Global_Household_Financial_Dyna[[#This Row],[Net Income]]</f>
        <v>0.71477013578707316</v>
      </c>
      <c r="N4971" t="str">
        <f>IF(Global_Household_Financial_Dyna[[#This Row],[Monthly_Savings]]&lt;0,"High Risk", IF(Global_Household_Financial_Dyna[[#This Row],[Savings Rate%]]&lt;0.1, "Medium", "Safe"))</f>
        <v>Safe</v>
      </c>
      <c r="O4971">
        <f>Global_Household_Financial_Dyna[[#This Row],[Total_Household_Income]]/Global_Household_Financial_Dyna[[#This Row],[Family_Size]]</f>
        <v>2064.3200000000002</v>
      </c>
      <c r="P4971" s="2">
        <f t="shared" si="154"/>
        <v>0.15879799892000862</v>
      </c>
      <c r="Q4971" s="2">
        <f t="shared" si="155"/>
        <v>0.12643186529291822</v>
      </c>
      <c r="R4971" s="2" t="str">
        <f>IF(Global_Household_Financial_Dyna[[#This Row],[Vs country_Average]]&lt;-0.2, "Underperformer", IF(Global_Household_Financial_Dyna[[#This Row],[Vs country_Average]]&gt;0.2, "Outperformer", "Normal"))</f>
        <v>Normal</v>
      </c>
      <c r="S497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1148.17</v>
      </c>
      <c r="T497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1148.17</v>
      </c>
      <c r="U497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1148.17</v>
      </c>
      <c r="V4971" s="6">
        <f>IF(Global_Household_Financial_Dyna[[#This Row],[Risk_Flag]]="High risk",Global_Household_Financial_Dyna[[#This Row],[Monthly_Savings]]+Global_Household_Financial_Dyna[[#This Row],[Net Income]]*(Global_Household_Financial_Dyna[[#This Row],[Expense Ratio]]*0.2),Global_Household_Financial_Dyna[[#This Row],[Monthly_Savings]])</f>
        <v>1148.17</v>
      </c>
    </row>
    <row r="4972" spans="1:22" x14ac:dyDescent="0.3">
      <c r="A4972">
        <v>4986</v>
      </c>
      <c r="B4972" t="s">
        <v>18</v>
      </c>
      <c r="C4972" t="s">
        <v>19</v>
      </c>
      <c r="D4972">
        <v>3</v>
      </c>
      <c r="E4972">
        <v>3</v>
      </c>
      <c r="F4972">
        <v>5087.25</v>
      </c>
      <c r="G4972">
        <v>9384.3700000000008</v>
      </c>
      <c r="H4972">
        <v>2533.7800000000002</v>
      </c>
      <c r="I4972">
        <v>2414.23</v>
      </c>
      <c r="J4972">
        <v>4436.3599999999997</v>
      </c>
      <c r="K4972">
        <f>Global_Household_Financial_Dyna[[#This Row],[Total_Household_Income]]-Global_Household_Financial_Dyna[[#This Row],[Estimated_Taxes]]</f>
        <v>6850.59</v>
      </c>
      <c r="L4972" s="1">
        <f>Global_Household_Financial_Dyna[[#This Row],[Monthly_Savings]]/Global_Household_Financial_Dyna[[#This Row],[Net Income]]</f>
        <v>0.64758801796633569</v>
      </c>
      <c r="M4972" s="2">
        <f>Global_Household_Financial_Dyna[[#This Row],[Monthly_Expenses]]/Global_Household_Financial_Dyna[[#This Row],[Net Income]]</f>
        <v>0.35241198203366425</v>
      </c>
      <c r="N4972" t="str">
        <f>IF(Global_Household_Financial_Dyna[[#This Row],[Monthly_Savings]]&lt;0,"High Risk", IF(Global_Household_Financial_Dyna[[#This Row],[Savings Rate%]]&lt;0.1, "Medium", "Safe"))</f>
        <v>Safe</v>
      </c>
      <c r="O4972">
        <f>Global_Household_Financial_Dyna[[#This Row],[Total_Household_Income]]/Global_Household_Financial_Dyna[[#This Row],[Family_Size]]</f>
        <v>3128.1233333333334</v>
      </c>
      <c r="P4972" s="2">
        <f t="shared" si="154"/>
        <v>0.32336204947805613</v>
      </c>
      <c r="Q4972" s="2">
        <f t="shared" si="155"/>
        <v>0.32422596848827956</v>
      </c>
      <c r="R4972" s="2" t="str">
        <f>IF(Global_Household_Financial_Dyna[[#This Row],[Vs country_Average]]&lt;-0.2, "Underperformer", IF(Global_Household_Financial_Dyna[[#This Row],[Vs country_Average]]&gt;0.2, "Outperformer", "Normal"))</f>
        <v>Outperformer</v>
      </c>
      <c r="S497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4436.3599999999997</v>
      </c>
      <c r="T497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4436.3599999999997</v>
      </c>
      <c r="U497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4436.3599999999997</v>
      </c>
      <c r="V4972" s="6">
        <f>IF(Global_Household_Financial_Dyna[[#This Row],[Risk_Flag]]="High risk",Global_Household_Financial_Dyna[[#This Row],[Monthly_Savings]]+Global_Household_Financial_Dyna[[#This Row],[Net Income]]*(Global_Household_Financial_Dyna[[#This Row],[Expense Ratio]]*0.2),Global_Household_Financial_Dyna[[#This Row],[Monthly_Savings]])</f>
        <v>4436.3599999999997</v>
      </c>
    </row>
    <row r="4973" spans="1:22" x14ac:dyDescent="0.3">
      <c r="A4973">
        <v>4987</v>
      </c>
      <c r="B4973" t="s">
        <v>14</v>
      </c>
      <c r="C4973" t="s">
        <v>15</v>
      </c>
      <c r="D4973">
        <v>1</v>
      </c>
      <c r="E4973">
        <v>1</v>
      </c>
      <c r="F4973">
        <v>1561.55</v>
      </c>
      <c r="G4973">
        <v>1561.55</v>
      </c>
      <c r="H4973">
        <v>234.23</v>
      </c>
      <c r="I4973">
        <v>600.11</v>
      </c>
      <c r="J4973">
        <v>727.21</v>
      </c>
      <c r="K4973">
        <f>Global_Household_Financial_Dyna[[#This Row],[Total_Household_Income]]-Global_Household_Financial_Dyna[[#This Row],[Estimated_Taxes]]</f>
        <v>1327.32</v>
      </c>
      <c r="L4973" s="1">
        <f>Global_Household_Financial_Dyna[[#This Row],[Monthly_Savings]]/Global_Household_Financial_Dyna[[#This Row],[Net Income]]</f>
        <v>0.54787843172708928</v>
      </c>
      <c r="M4973" s="2">
        <f>Global_Household_Financial_Dyna[[#This Row],[Monthly_Expenses]]/Global_Household_Financial_Dyna[[#This Row],[Net Income]]</f>
        <v>0.45212156827291083</v>
      </c>
      <c r="N4973" t="str">
        <f>IF(Global_Household_Financial_Dyna[[#This Row],[Monthly_Savings]]&lt;0,"High Risk", IF(Global_Household_Financial_Dyna[[#This Row],[Savings Rate%]]&lt;0.1, "Medium", "Safe"))</f>
        <v>Safe</v>
      </c>
      <c r="O4973">
        <f>Global_Household_Financial_Dyna[[#This Row],[Total_Household_Income]]/Global_Household_Financial_Dyna[[#This Row],[Family_Size]]</f>
        <v>1561.55</v>
      </c>
      <c r="P4973" s="2">
        <f t="shared" si="154"/>
        <v>0.39788995363055785</v>
      </c>
      <c r="Q4973" s="2">
        <f t="shared" si="155"/>
        <v>0.14998847809653143</v>
      </c>
      <c r="R4973" s="2" t="str">
        <f>IF(Global_Household_Financial_Dyna[[#This Row],[Vs country_Average]]&lt;-0.2, "Underperformer", IF(Global_Household_Financial_Dyna[[#This Row],[Vs country_Average]]&gt;0.2, "Outperformer", "Normal"))</f>
        <v>Normal</v>
      </c>
      <c r="S497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727.21</v>
      </c>
      <c r="T497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727.21</v>
      </c>
      <c r="U497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727.21</v>
      </c>
      <c r="V4973" s="6">
        <f>IF(Global_Household_Financial_Dyna[[#This Row],[Risk_Flag]]="High risk",Global_Household_Financial_Dyna[[#This Row],[Monthly_Savings]]+Global_Household_Financial_Dyna[[#This Row],[Net Income]]*(Global_Household_Financial_Dyna[[#This Row],[Expense Ratio]]*0.2),Global_Household_Financial_Dyna[[#This Row],[Monthly_Savings]])</f>
        <v>727.21</v>
      </c>
    </row>
    <row r="4974" spans="1:22" x14ac:dyDescent="0.3">
      <c r="A4974">
        <v>4988</v>
      </c>
      <c r="B4974" t="s">
        <v>16</v>
      </c>
      <c r="C4974" t="s">
        <v>21</v>
      </c>
      <c r="D4974">
        <v>8</v>
      </c>
      <c r="E4974">
        <v>3</v>
      </c>
      <c r="F4974">
        <v>1258.58</v>
      </c>
      <c r="G4974">
        <v>2723.75</v>
      </c>
      <c r="H4974">
        <v>953.31</v>
      </c>
      <c r="I4974">
        <v>2584.84</v>
      </c>
      <c r="J4974">
        <v>-814.4</v>
      </c>
      <c r="K4974">
        <f>Global_Household_Financial_Dyna[[#This Row],[Total_Household_Income]]-Global_Household_Financial_Dyna[[#This Row],[Estimated_Taxes]]</f>
        <v>1770.44</v>
      </c>
      <c r="L4974" s="1">
        <f>Global_Household_Financial_Dyna[[#This Row],[Monthly_Savings]]/Global_Household_Financial_Dyna[[#This Row],[Net Income]]</f>
        <v>-0.45999864440478072</v>
      </c>
      <c r="M4974" s="2">
        <f>Global_Household_Financial_Dyna[[#This Row],[Monthly_Expenses]]/Global_Household_Financial_Dyna[[#This Row],[Net Income]]</f>
        <v>1.4599986444047808</v>
      </c>
      <c r="N4974" t="str">
        <f>IF(Global_Household_Financial_Dyna[[#This Row],[Monthly_Savings]]&lt;0,"High Risk", IF(Global_Household_Financial_Dyna[[#This Row],[Savings Rate%]]&lt;0.1, "Medium", "Safe"))</f>
        <v>High Risk</v>
      </c>
      <c r="O4974">
        <f>Global_Household_Financial_Dyna[[#This Row],[Total_Household_Income]]/Global_Household_Financial_Dyna[[#This Row],[Family_Size]]</f>
        <v>340.46875</v>
      </c>
      <c r="P4974" s="2">
        <f t="shared" si="154"/>
        <v>0.15879799892000862</v>
      </c>
      <c r="Q4974" s="2">
        <f t="shared" si="155"/>
        <v>-0.61879664332478934</v>
      </c>
      <c r="R4974" s="2" t="str">
        <f>IF(Global_Household_Financial_Dyna[[#This Row],[Vs country_Average]]&lt;-0.2, "Underperformer", IF(Global_Household_Financial_Dyna[[#This Row],[Vs country_Average]]&gt;0.2, "Outperformer", "Normal"))</f>
        <v>Underperformer</v>
      </c>
      <c r="S497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-685.1579999999999</v>
      </c>
      <c r="T497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-555.91599999999994</v>
      </c>
      <c r="U497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-426.67399999999998</v>
      </c>
      <c r="V497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-297.4319999999999</v>
      </c>
    </row>
    <row r="4975" spans="1:22" x14ac:dyDescent="0.3">
      <c r="A4975">
        <v>4989</v>
      </c>
      <c r="B4975" t="s">
        <v>14</v>
      </c>
      <c r="C4975" t="s">
        <v>15</v>
      </c>
      <c r="D4975">
        <v>6</v>
      </c>
      <c r="E4975">
        <v>2</v>
      </c>
      <c r="F4975">
        <v>985.53</v>
      </c>
      <c r="G4975">
        <v>1602.88</v>
      </c>
      <c r="H4975">
        <v>240.43</v>
      </c>
      <c r="I4975">
        <v>1328.48</v>
      </c>
      <c r="J4975">
        <v>33.97</v>
      </c>
      <c r="K4975">
        <f>Global_Household_Financial_Dyna[[#This Row],[Total_Household_Income]]-Global_Household_Financial_Dyna[[#This Row],[Estimated_Taxes]]</f>
        <v>1362.45</v>
      </c>
      <c r="L4975" s="1">
        <f>Global_Household_Financial_Dyna[[#This Row],[Monthly_Savings]]/Global_Household_Financial_Dyna[[#This Row],[Net Income]]</f>
        <v>2.4933025065140002E-2</v>
      </c>
      <c r="M4975" s="2">
        <f>Global_Household_Financial_Dyna[[#This Row],[Monthly_Expenses]]/Global_Household_Financial_Dyna[[#This Row],[Net Income]]</f>
        <v>0.97506697493485994</v>
      </c>
      <c r="N4975" t="str">
        <f>IF(Global_Household_Financial_Dyna[[#This Row],[Monthly_Savings]]&lt;0,"High Risk", IF(Global_Household_Financial_Dyna[[#This Row],[Savings Rate%]]&lt;0.1, "Medium", "Safe"))</f>
        <v>Medium</v>
      </c>
      <c r="O4975">
        <f>Global_Household_Financial_Dyna[[#This Row],[Total_Household_Income]]/Global_Household_Financial_Dyna[[#This Row],[Family_Size]]</f>
        <v>267.1466666666667</v>
      </c>
      <c r="P4975" s="2">
        <f t="shared" si="154"/>
        <v>0.39788995363055785</v>
      </c>
      <c r="Q4975" s="2">
        <f t="shared" si="155"/>
        <v>-0.37295692856541784</v>
      </c>
      <c r="R4975" s="2" t="str">
        <f>IF(Global_Household_Financial_Dyna[[#This Row],[Vs country_Average]]&lt;-0.2, "Underperformer", IF(Global_Household_Financial_Dyna[[#This Row],[Vs country_Average]]&gt;0.2, "Outperformer", "Normal"))</f>
        <v>Underperformer</v>
      </c>
      <c r="S497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33.97</v>
      </c>
      <c r="T497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33.97</v>
      </c>
      <c r="U497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33.97</v>
      </c>
      <c r="V4975" s="6">
        <f>IF(Global_Household_Financial_Dyna[[#This Row],[Risk_Flag]]="High risk",Global_Household_Financial_Dyna[[#This Row],[Monthly_Savings]]+Global_Household_Financial_Dyna[[#This Row],[Net Income]]*(Global_Household_Financial_Dyna[[#This Row],[Expense Ratio]]*0.2),Global_Household_Financial_Dyna[[#This Row],[Monthly_Savings]])</f>
        <v>33.97</v>
      </c>
    </row>
    <row r="4976" spans="1:22" x14ac:dyDescent="0.3">
      <c r="A4976">
        <v>4990</v>
      </c>
      <c r="B4976" t="s">
        <v>14</v>
      </c>
      <c r="C4976" t="s">
        <v>15</v>
      </c>
      <c r="D4976">
        <v>4</v>
      </c>
      <c r="E4976">
        <v>3</v>
      </c>
      <c r="F4976">
        <v>1711.41</v>
      </c>
      <c r="G4976">
        <v>3885.68</v>
      </c>
      <c r="H4976">
        <v>582.85</v>
      </c>
      <c r="I4976">
        <v>854.86</v>
      </c>
      <c r="J4976">
        <v>2447.9699999999998</v>
      </c>
      <c r="K4976">
        <f>Global_Household_Financial_Dyna[[#This Row],[Total_Household_Income]]-Global_Household_Financial_Dyna[[#This Row],[Estimated_Taxes]]</f>
        <v>3302.83</v>
      </c>
      <c r="L4976" s="1">
        <f>Global_Household_Financial_Dyna[[#This Row],[Monthly_Savings]]/Global_Household_Financial_Dyna[[#This Row],[Net Income]]</f>
        <v>0.74117347850176962</v>
      </c>
      <c r="M4976" s="2">
        <f>Global_Household_Financial_Dyna[[#This Row],[Monthly_Expenses]]/Global_Household_Financial_Dyna[[#This Row],[Net Income]]</f>
        <v>0.25882652149823032</v>
      </c>
      <c r="N4976" t="str">
        <f>IF(Global_Household_Financial_Dyna[[#This Row],[Monthly_Savings]]&lt;0,"High Risk", IF(Global_Household_Financial_Dyna[[#This Row],[Savings Rate%]]&lt;0.1, "Medium", "Safe"))</f>
        <v>Safe</v>
      </c>
      <c r="O4976">
        <f>Global_Household_Financial_Dyna[[#This Row],[Total_Household_Income]]/Global_Household_Financial_Dyna[[#This Row],[Family_Size]]</f>
        <v>971.42</v>
      </c>
      <c r="P4976" s="2">
        <f t="shared" si="154"/>
        <v>0.39788995363055785</v>
      </c>
      <c r="Q4976" s="2">
        <f t="shared" si="155"/>
        <v>0.34328352487121178</v>
      </c>
      <c r="R4976" s="2" t="str">
        <f>IF(Global_Household_Financial_Dyna[[#This Row],[Vs country_Average]]&lt;-0.2, "Underperformer", IF(Global_Household_Financial_Dyna[[#This Row],[Vs country_Average]]&gt;0.2, "Outperformer", "Normal"))</f>
        <v>Outperformer</v>
      </c>
      <c r="S497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2447.9699999999998</v>
      </c>
      <c r="T497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2447.9699999999998</v>
      </c>
      <c r="U497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2447.9699999999998</v>
      </c>
      <c r="V497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2447.9699999999998</v>
      </c>
    </row>
    <row r="4977" spans="1:22" x14ac:dyDescent="0.3">
      <c r="A4977">
        <v>4991</v>
      </c>
      <c r="B4977" t="s">
        <v>12</v>
      </c>
      <c r="C4977" t="s">
        <v>13</v>
      </c>
      <c r="D4977">
        <v>7</v>
      </c>
      <c r="E4977">
        <v>3</v>
      </c>
      <c r="F4977">
        <v>5219.01</v>
      </c>
      <c r="G4977">
        <v>10878.1</v>
      </c>
      <c r="H4977">
        <v>3263.43</v>
      </c>
      <c r="I4977">
        <v>5298.2</v>
      </c>
      <c r="J4977">
        <v>2316.4699999999998</v>
      </c>
      <c r="K4977">
        <f>Global_Household_Financial_Dyna[[#This Row],[Total_Household_Income]]-Global_Household_Financial_Dyna[[#This Row],[Estimated_Taxes]]</f>
        <v>7614.67</v>
      </c>
      <c r="L4977" s="1">
        <f>Global_Household_Financial_Dyna[[#This Row],[Monthly_Savings]]/Global_Household_Financial_Dyna[[#This Row],[Net Income]]</f>
        <v>0.30421147600618276</v>
      </c>
      <c r="M4977" s="2">
        <f>Global_Household_Financial_Dyna[[#This Row],[Monthly_Expenses]]/Global_Household_Financial_Dyna[[#This Row],[Net Income]]</f>
        <v>0.69578852399381719</v>
      </c>
      <c r="N4977" t="str">
        <f>IF(Global_Household_Financial_Dyna[[#This Row],[Monthly_Savings]]&lt;0,"High Risk", IF(Global_Household_Financial_Dyna[[#This Row],[Savings Rate%]]&lt;0.1, "Medium", "Safe"))</f>
        <v>Safe</v>
      </c>
      <c r="O4977">
        <f>Global_Household_Financial_Dyna[[#This Row],[Total_Household_Income]]/Global_Household_Financial_Dyna[[#This Row],[Family_Size]]</f>
        <v>1554.0142857142857</v>
      </c>
      <c r="P4977" s="2">
        <f t="shared" si="154"/>
        <v>0.30718716818024266</v>
      </c>
      <c r="Q4977" s="2">
        <f t="shared" si="155"/>
        <v>-2.9756921740599074E-3</v>
      </c>
      <c r="R4977" s="2" t="str">
        <f>IF(Global_Household_Financial_Dyna[[#This Row],[Vs country_Average]]&lt;-0.2, "Underperformer", IF(Global_Household_Financial_Dyna[[#This Row],[Vs country_Average]]&gt;0.2, "Outperformer", "Normal"))</f>
        <v>Normal</v>
      </c>
      <c r="S4977"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2316.4699999999998</v>
      </c>
      <c r="T4977"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2316.4699999999998</v>
      </c>
      <c r="U4977"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2316.4699999999998</v>
      </c>
      <c r="V4977" s="6">
        <f>IF(Global_Household_Financial_Dyna[[#This Row],[Risk_Flag]]="High risk",Global_Household_Financial_Dyna[[#This Row],[Monthly_Savings]]+Global_Household_Financial_Dyna[[#This Row],[Net Income]]*(Global_Household_Financial_Dyna[[#This Row],[Expense Ratio]]*0.2),Global_Household_Financial_Dyna[[#This Row],[Monthly_Savings]])</f>
        <v>2316.4699999999998</v>
      </c>
    </row>
    <row r="4978" spans="1:22" x14ac:dyDescent="0.3">
      <c r="A4978">
        <v>4992</v>
      </c>
      <c r="B4978" t="s">
        <v>16</v>
      </c>
      <c r="C4978" t="s">
        <v>17</v>
      </c>
      <c r="D4978">
        <v>5</v>
      </c>
      <c r="E4978">
        <v>2</v>
      </c>
      <c r="F4978">
        <v>3715.13</v>
      </c>
      <c r="G4978">
        <v>5856.73</v>
      </c>
      <c r="H4978">
        <v>2049.86</v>
      </c>
      <c r="I4978">
        <v>4273.55</v>
      </c>
      <c r="J4978">
        <v>-466.67</v>
      </c>
      <c r="K4978">
        <f>Global_Household_Financial_Dyna[[#This Row],[Total_Household_Income]]-Global_Household_Financial_Dyna[[#This Row],[Estimated_Taxes]]</f>
        <v>3806.8699999999994</v>
      </c>
      <c r="L4978" s="1">
        <f>Global_Household_Financial_Dyna[[#This Row],[Monthly_Savings]]/Global_Household_Financial_Dyna[[#This Row],[Net Income]]</f>
        <v>-0.12258627166149622</v>
      </c>
      <c r="M4978" s="2">
        <f>Global_Household_Financial_Dyna[[#This Row],[Monthly_Expenses]]/Global_Household_Financial_Dyna[[#This Row],[Net Income]]</f>
        <v>1.1225888984914119</v>
      </c>
      <c r="N4978" t="str">
        <f>IF(Global_Household_Financial_Dyna[[#This Row],[Monthly_Savings]]&lt;0,"High Risk", IF(Global_Household_Financial_Dyna[[#This Row],[Savings Rate%]]&lt;0.1, "Medium", "Safe"))</f>
        <v>High Risk</v>
      </c>
      <c r="O4978">
        <f>Global_Household_Financial_Dyna[[#This Row],[Total_Household_Income]]/Global_Household_Financial_Dyna[[#This Row],[Family_Size]]</f>
        <v>1171.346</v>
      </c>
      <c r="P4978" s="2">
        <f t="shared" si="154"/>
        <v>0.15879799892000862</v>
      </c>
      <c r="Q4978" s="2">
        <f t="shared" si="155"/>
        <v>-0.28138427058150484</v>
      </c>
      <c r="R4978" s="2" t="str">
        <f>IF(Global_Household_Financial_Dyna[[#This Row],[Vs country_Average]]&lt;-0.2, "Underperformer", IF(Global_Household_Financial_Dyna[[#This Row],[Vs country_Average]]&gt;0.2, "Outperformer", "Normal"))</f>
        <v>Underperformer</v>
      </c>
      <c r="S4978"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-252.99250000000001</v>
      </c>
      <c r="T4978" s="6">
        <f>IF(Global_Household_Financial_Dyna[[#This Row],[Risk_Flag]]= "High Risk",Global_Household_Financial_Dyna[[#This Row],[Monthly_Savings]]+Global_Household_Financial_Dyna[[#This Row],[Net Income]]*(Global_Household_Financial_Dyna[[#This Row],[Expense Ratio]]*0.1),Global_Household_Financial_Dyna[[#This Row],[Monthly_Savings]])</f>
        <v>-39.314999999999941</v>
      </c>
      <c r="U4978"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174.36250000000001</v>
      </c>
      <c r="V4978" s="6">
        <f>IF(Global_Household_Financial_Dyna[[#This Row],[Risk_Flag]]="High risk",Global_Household_Financial_Dyna[[#This Row],[Monthly_Savings]]+Global_Household_Financial_Dyna[[#This Row],[Net Income]]*(Global_Household_Financial_Dyna[[#This Row],[Expense Ratio]]*0.2),Global_Household_Financial_Dyna[[#This Row],[Monthly_Savings]])</f>
        <v>388.04000000000013</v>
      </c>
    </row>
    <row r="4979" spans="1:22" x14ac:dyDescent="0.3">
      <c r="A4979">
        <v>4993</v>
      </c>
      <c r="B4979" t="s">
        <v>10</v>
      </c>
      <c r="C4979" t="s">
        <v>22</v>
      </c>
      <c r="D4979">
        <v>7</v>
      </c>
      <c r="E4979">
        <v>3</v>
      </c>
      <c r="F4979">
        <v>585.78</v>
      </c>
      <c r="G4979">
        <v>1372.35</v>
      </c>
      <c r="H4979">
        <v>137.24</v>
      </c>
      <c r="I4979">
        <v>775.15</v>
      </c>
      <c r="J4979">
        <v>459.96</v>
      </c>
      <c r="K4979">
        <f>Global_Household_Financial_Dyna[[#This Row],[Total_Household_Income]]-Global_Household_Financial_Dyna[[#This Row],[Estimated_Taxes]]</f>
        <v>1235.1099999999999</v>
      </c>
      <c r="L4979" s="1">
        <f>Global_Household_Financial_Dyna[[#This Row],[Monthly_Savings]]/Global_Household_Financial_Dyna[[#This Row],[Net Income]]</f>
        <v>0.372404077369627</v>
      </c>
      <c r="M4979" s="2">
        <f>Global_Household_Financial_Dyna[[#This Row],[Monthly_Expenses]]/Global_Household_Financial_Dyna[[#This Row],[Net Income]]</f>
        <v>0.627595922630373</v>
      </c>
      <c r="N4979" t="str">
        <f>IF(Global_Household_Financial_Dyna[[#This Row],[Monthly_Savings]]&lt;0,"High Risk", IF(Global_Household_Financial_Dyna[[#This Row],[Savings Rate%]]&lt;0.1, "Medium", "Safe"))</f>
        <v>Safe</v>
      </c>
      <c r="O4979">
        <f>Global_Household_Financial_Dyna[[#This Row],[Total_Household_Income]]/Global_Household_Financial_Dyna[[#This Row],[Family_Size]]</f>
        <v>196.04999999999998</v>
      </c>
      <c r="P4979" s="2">
        <f t="shared" si="154"/>
        <v>0.42077341556833553</v>
      </c>
      <c r="Q4979" s="2">
        <f t="shared" si="155"/>
        <v>-4.8369338198708534E-2</v>
      </c>
      <c r="R4979" s="2" t="str">
        <f>IF(Global_Household_Financial_Dyna[[#This Row],[Vs country_Average]]&lt;-0.2, "Underperformer", IF(Global_Household_Financial_Dyna[[#This Row],[Vs country_Average]]&gt;0.2, "Outperformer", "Normal"))</f>
        <v>Normal</v>
      </c>
      <c r="S4979"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459.96</v>
      </c>
      <c r="T4979" s="6">
        <f>IF(Global_Household_Financial_Dyna[[#This Row],[Risk_Flag]]= "High Risk",Global_Household_Financial_Dyna[[#This Row],[Monthly_Savings]]+Global_Household_Financial_Dyna[[#This Row],[Net Income]]*(Global_Household_Financial_Dyna[[#This Row],[Expense Ratio]]*0.1),Global_Household_Financial_Dyna[[#This Row],[Monthly_Savings]])</f>
        <v>459.96</v>
      </c>
      <c r="U4979" s="6">
        <f>IF(Global_Household_Financial_Dyna[[#This Row],[Risk_Flag]]="High risk",Global_Household_Financial_Dyna[[#This Row],[Monthly_Savings]]+Global_Household_Financial_Dyna[[#This Row],[Net Income]]*(Global_Household_Financial_Dyna[[#This Row],[Expense Ratio]]*0.15),Global_Household_Financial_Dyna[[#This Row],[Monthly_Savings]])</f>
        <v>459.96</v>
      </c>
      <c r="V4979" s="6">
        <f>IF(Global_Household_Financial_Dyna[[#This Row],[Risk_Flag]]="High risk",Global_Household_Financial_Dyna[[#This Row],[Monthly_Savings]]+Global_Household_Financial_Dyna[[#This Row],[Net Income]]*(Global_Household_Financial_Dyna[[#This Row],[Expense Ratio]]*0.2),Global_Household_Financial_Dyna[[#This Row],[Monthly_Savings]])</f>
        <v>459.96</v>
      </c>
    </row>
    <row r="4980" spans="1:22" x14ac:dyDescent="0.3">
      <c r="A4980">
        <v>4994</v>
      </c>
      <c r="B4980" t="s">
        <v>16</v>
      </c>
      <c r="C4980" t="s">
        <v>21</v>
      </c>
      <c r="D4980">
        <v>3</v>
      </c>
      <c r="E4980">
        <v>1</v>
      </c>
      <c r="F4980">
        <v>4554.6400000000003</v>
      </c>
      <c r="G4980">
        <v>4554.6400000000003</v>
      </c>
      <c r="H4980">
        <v>1594.13</v>
      </c>
      <c r="I4980">
        <v>2205.2800000000002</v>
      </c>
      <c r="J4980">
        <v>755.24</v>
      </c>
      <c r="K4980">
        <f>Global_Household_Financial_Dyna[[#This Row],[Total_Household_Income]]-Global_Household_Financial_Dyna[[#This Row],[Estimated_Taxes]]</f>
        <v>2960.51</v>
      </c>
      <c r="L4980" s="1">
        <f>Global_Household_Financial_Dyna[[#This Row],[Monthly_Savings]]/Global_Household_Financial_Dyna[[#This Row],[Net Income]]</f>
        <v>0.25510469479920689</v>
      </c>
      <c r="M4980" s="2">
        <f>Global_Household_Financial_Dyna[[#This Row],[Monthly_Expenses]]/Global_Household_Financial_Dyna[[#This Row],[Net Income]]</f>
        <v>0.74489868299718631</v>
      </c>
      <c r="N4980" t="str">
        <f>IF(Global_Household_Financial_Dyna[[#This Row],[Monthly_Savings]]&lt;0,"High Risk", IF(Global_Household_Financial_Dyna[[#This Row],[Savings Rate%]]&lt;0.1, "Medium", "Safe"))</f>
        <v>Safe</v>
      </c>
      <c r="O4980">
        <f>Global_Household_Financial_Dyna[[#This Row],[Total_Household_Income]]/Global_Household_Financial_Dyna[[#This Row],[Family_Size]]</f>
        <v>1518.2133333333334</v>
      </c>
      <c r="P4980" s="2">
        <f t="shared" si="154"/>
        <v>0.15879799892000862</v>
      </c>
      <c r="Q4980" s="2">
        <f t="shared" si="155"/>
        <v>9.6306695879198267E-2</v>
      </c>
      <c r="R4980" s="2" t="str">
        <f>IF(Global_Household_Financial_Dyna[[#This Row],[Vs country_Average]]&lt;-0.2, "Underperformer", IF(Global_Household_Financial_Dyna[[#This Row],[Vs country_Average]]&gt;0.2, "Outperformer", "Normal"))</f>
        <v>Normal</v>
      </c>
      <c r="S4980"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755.24</v>
      </c>
      <c r="T4980" s="6">
        <f>IF(Global_Household_Financial_Dyna[[#This Row],[Risk_Flag]]= "High Risk",Global_Household_Financial_Dyna[[#This Row],[Monthly_Savings]]+Global_Household_Financial_Dyna[[#This Row],[Net Income]]*(Global_Household_Financial_Dyna[[#This Row],[Expense Ratio]]*0.1),Global_Household_Financial_Dyna[[#This Row],[Monthly_Savings]])</f>
        <v>755.24</v>
      </c>
      <c r="U4980" s="6">
        <f>IF(Global_Household_Financial_Dyna[[#This Row],[Risk_Flag]]="High risk",Global_Household_Financial_Dyna[[#This Row],[Monthly_Savings]]+Global_Household_Financial_Dyna[[#This Row],[Net Income]]*(Global_Household_Financial_Dyna[[#This Row],[Expense Ratio]]*0.15),Global_Household_Financial_Dyna[[#This Row],[Monthly_Savings]])</f>
        <v>755.24</v>
      </c>
      <c r="V4980" s="6">
        <f>IF(Global_Household_Financial_Dyna[[#This Row],[Risk_Flag]]="High risk",Global_Household_Financial_Dyna[[#This Row],[Monthly_Savings]]+Global_Household_Financial_Dyna[[#This Row],[Net Income]]*(Global_Household_Financial_Dyna[[#This Row],[Expense Ratio]]*0.2),Global_Household_Financial_Dyna[[#This Row],[Monthly_Savings]])</f>
        <v>755.24</v>
      </c>
    </row>
    <row r="4981" spans="1:22" x14ac:dyDescent="0.3">
      <c r="A4981">
        <v>4995</v>
      </c>
      <c r="B4981" t="s">
        <v>18</v>
      </c>
      <c r="C4981" t="s">
        <v>19</v>
      </c>
      <c r="D4981">
        <v>3</v>
      </c>
      <c r="E4981">
        <v>1</v>
      </c>
      <c r="F4981">
        <v>2577.4899999999998</v>
      </c>
      <c r="G4981">
        <v>2577.4899999999998</v>
      </c>
      <c r="H4981">
        <v>567.04999999999995</v>
      </c>
      <c r="I4981">
        <v>2446.04</v>
      </c>
      <c r="J4981">
        <v>-435.6</v>
      </c>
      <c r="K4981">
        <f>Global_Household_Financial_Dyna[[#This Row],[Total_Household_Income]]-Global_Household_Financial_Dyna[[#This Row],[Estimated_Taxes]]</f>
        <v>2010.4399999999998</v>
      </c>
      <c r="L4981" s="1">
        <f>Global_Household_Financial_Dyna[[#This Row],[Monthly_Savings]]/Global_Household_Financial_Dyna[[#This Row],[Net Income]]</f>
        <v>-0.21666898788324948</v>
      </c>
      <c r="M4981" s="2">
        <f>Global_Household_Financial_Dyna[[#This Row],[Monthly_Expenses]]/Global_Household_Financial_Dyna[[#This Row],[Net Income]]</f>
        <v>1.2166689878832495</v>
      </c>
      <c r="N4981" t="str">
        <f>IF(Global_Household_Financial_Dyna[[#This Row],[Monthly_Savings]]&lt;0,"High Risk", IF(Global_Household_Financial_Dyna[[#This Row],[Savings Rate%]]&lt;0.1, "Medium", "Safe"))</f>
        <v>High Risk</v>
      </c>
      <c r="O4981">
        <f>Global_Household_Financial_Dyna[[#This Row],[Total_Household_Income]]/Global_Household_Financial_Dyna[[#This Row],[Family_Size]]</f>
        <v>859.1633333333333</v>
      </c>
      <c r="P4981" s="2">
        <f t="shared" si="154"/>
        <v>0.32336204947805613</v>
      </c>
      <c r="Q4981" s="2">
        <f t="shared" si="155"/>
        <v>-0.54003103736130564</v>
      </c>
      <c r="R4981" s="2" t="str">
        <f>IF(Global_Household_Financial_Dyna[[#This Row],[Vs country_Average]]&lt;-0.2, "Underperformer", IF(Global_Household_Financial_Dyna[[#This Row],[Vs country_Average]]&gt;0.2, "Outperformer", "Normal"))</f>
        <v>Underperformer</v>
      </c>
      <c r="S4981"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-313.298</v>
      </c>
      <c r="T4981"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-190.99600000000001</v>
      </c>
      <c r="U4981" s="6">
        <f>IF(Global_Household_Financial_Dyna[[#This Row],[Risk_Flag]]="High risk",Global_Household_Financial_Dyna[[#This Row],[Monthly_Savings]]+Global_Household_Financial_Dyna[[#This Row],[Net Income]]*(Global_Household_Financial_Dyna[[#This Row],[Expense Ratio]]*0.15),Global_Household_Financial_Dyna[[#This Row],[Monthly_Savings]])</f>
        <v>-68.694000000000017</v>
      </c>
      <c r="V4981" s="6">
        <f>IF(Global_Household_Financial_Dyna[[#This Row],[Risk_Flag]]="High risk",Global_Household_Financial_Dyna[[#This Row],[Monthly_Savings]]+Global_Household_Financial_Dyna[[#This Row],[Net Income]]*(Global_Household_Financial_Dyna[[#This Row],[Expense Ratio]]*0.2),Global_Household_Financial_Dyna[[#This Row],[Monthly_Savings]])</f>
        <v>53.608000000000004</v>
      </c>
    </row>
    <row r="4982" spans="1:22" x14ac:dyDescent="0.3">
      <c r="A4982">
        <v>4996</v>
      </c>
      <c r="B4982" t="s">
        <v>12</v>
      </c>
      <c r="C4982" t="s">
        <v>13</v>
      </c>
      <c r="D4982">
        <v>2</v>
      </c>
      <c r="E4982">
        <v>2</v>
      </c>
      <c r="F4982">
        <v>6997.74</v>
      </c>
      <c r="G4982">
        <v>10116.049999999999</v>
      </c>
      <c r="H4982">
        <v>3034.81</v>
      </c>
      <c r="I4982">
        <v>1601.31</v>
      </c>
      <c r="J4982">
        <v>5479.92</v>
      </c>
      <c r="K4982">
        <f>Global_Household_Financial_Dyna[[#This Row],[Total_Household_Income]]-Global_Household_Financial_Dyna[[#This Row],[Estimated_Taxes]]</f>
        <v>7081.24</v>
      </c>
      <c r="L4982" s="1">
        <f>Global_Household_Financial_Dyna[[#This Row],[Monthly_Savings]]/Global_Household_Financial_Dyna[[#This Row],[Net Income]]</f>
        <v>0.77386446441583678</v>
      </c>
      <c r="M4982" s="2">
        <f>Global_Household_Financial_Dyna[[#This Row],[Monthly_Expenses]]/Global_Household_Financial_Dyna[[#This Row],[Net Income]]</f>
        <v>0.226134123402116</v>
      </c>
      <c r="N4982" t="str">
        <f>IF(Global_Household_Financial_Dyna[[#This Row],[Monthly_Savings]]&lt;0,"High Risk", IF(Global_Household_Financial_Dyna[[#This Row],[Savings Rate%]]&lt;0.1, "Medium", "Safe"))</f>
        <v>Safe</v>
      </c>
      <c r="O4982">
        <f>Global_Household_Financial_Dyna[[#This Row],[Total_Household_Income]]/Global_Household_Financial_Dyna[[#This Row],[Family_Size]]</f>
        <v>5058.0249999999996</v>
      </c>
      <c r="P4982" s="2">
        <f t="shared" si="154"/>
        <v>0.30718716818024266</v>
      </c>
      <c r="Q4982" s="2">
        <f t="shared" si="155"/>
        <v>0.46667729623559412</v>
      </c>
      <c r="R4982" s="2" t="str">
        <f>IF(Global_Household_Financial_Dyna[[#This Row],[Vs country_Average]]&lt;-0.2, "Underperformer", IF(Global_Household_Financial_Dyna[[#This Row],[Vs country_Average]]&gt;0.2, "Outperformer", "Normal"))</f>
        <v>Outperformer</v>
      </c>
      <c r="S4982"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5479.92</v>
      </c>
      <c r="T4982" s="6">
        <f>IF(Global_Household_Financial_Dyna[[#This Row],[Risk_Flag]]= "High Risk",Global_Household_Financial_Dyna[[#This Row],[Monthly_Savings]]+Global_Household_Financial_Dyna[[#This Row],[Net Income]]*(Global_Household_Financial_Dyna[[#This Row],[Expense Ratio]]*0.1),Global_Household_Financial_Dyna[[#This Row],[Monthly_Savings]])</f>
        <v>5479.92</v>
      </c>
      <c r="U4982" s="6">
        <f>IF(Global_Household_Financial_Dyna[[#This Row],[Risk_Flag]]="High risk",Global_Household_Financial_Dyna[[#This Row],[Monthly_Savings]]+Global_Household_Financial_Dyna[[#This Row],[Net Income]]*(Global_Household_Financial_Dyna[[#This Row],[Expense Ratio]]*0.15),Global_Household_Financial_Dyna[[#This Row],[Monthly_Savings]])</f>
        <v>5479.92</v>
      </c>
      <c r="V4982" s="6">
        <f>IF(Global_Household_Financial_Dyna[[#This Row],[Risk_Flag]]="High risk",Global_Household_Financial_Dyna[[#This Row],[Monthly_Savings]]+Global_Household_Financial_Dyna[[#This Row],[Net Income]]*(Global_Household_Financial_Dyna[[#This Row],[Expense Ratio]]*0.2),Global_Household_Financial_Dyna[[#This Row],[Monthly_Savings]])</f>
        <v>5479.92</v>
      </c>
    </row>
    <row r="4983" spans="1:22" x14ac:dyDescent="0.3">
      <c r="A4983">
        <v>4997</v>
      </c>
      <c r="B4983" t="s">
        <v>18</v>
      </c>
      <c r="C4983" t="s">
        <v>20</v>
      </c>
      <c r="D4983">
        <v>7</v>
      </c>
      <c r="E4983">
        <v>2</v>
      </c>
      <c r="F4983">
        <v>3557.94</v>
      </c>
      <c r="G4983">
        <v>5296.65</v>
      </c>
      <c r="H4983">
        <v>1165.26</v>
      </c>
      <c r="I4983">
        <v>4006.16</v>
      </c>
      <c r="J4983">
        <v>125.23</v>
      </c>
      <c r="K4983">
        <f>Global_Household_Financial_Dyna[[#This Row],[Total_Household_Income]]-Global_Household_Financial_Dyna[[#This Row],[Estimated_Taxes]]</f>
        <v>4131.3899999999994</v>
      </c>
      <c r="L4983" s="1">
        <f>Global_Household_Financial_Dyna[[#This Row],[Monthly_Savings]]/Global_Household_Financial_Dyna[[#This Row],[Net Income]]</f>
        <v>3.0311832095251241E-2</v>
      </c>
      <c r="M4983" s="2">
        <f>Global_Household_Financial_Dyna[[#This Row],[Monthly_Expenses]]/Global_Household_Financial_Dyna[[#This Row],[Net Income]]</f>
        <v>0.96968816790474888</v>
      </c>
      <c r="N4983" t="str">
        <f>IF(Global_Household_Financial_Dyna[[#This Row],[Monthly_Savings]]&lt;0,"High Risk", IF(Global_Household_Financial_Dyna[[#This Row],[Savings Rate%]]&lt;0.1, "Medium", "Safe"))</f>
        <v>Medium</v>
      </c>
      <c r="O4983">
        <f>Global_Household_Financial_Dyna[[#This Row],[Total_Household_Income]]/Global_Household_Financial_Dyna[[#This Row],[Family_Size]]</f>
        <v>756.66428571428571</v>
      </c>
      <c r="P4983" s="2">
        <f t="shared" si="154"/>
        <v>0.32336204947805613</v>
      </c>
      <c r="Q4983" s="2">
        <f t="shared" si="155"/>
        <v>-0.2930502173828049</v>
      </c>
      <c r="R4983" s="2" t="str">
        <f>IF(Global_Household_Financial_Dyna[[#This Row],[Vs country_Average]]&lt;-0.2, "Underperformer", IF(Global_Household_Financial_Dyna[[#This Row],[Vs country_Average]]&gt;0.2, "Outperformer", "Normal"))</f>
        <v>Underperformer</v>
      </c>
      <c r="S4983"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125.23</v>
      </c>
      <c r="T4983" s="6">
        <f>IF(Global_Household_Financial_Dyna[[#This Row],[Risk_Flag]]= "High Risk",Global_Household_Financial_Dyna[[#This Row],[Monthly_Savings]]+Global_Household_Financial_Dyna[[#This Row],[Net Income]]*(Global_Household_Financial_Dyna[[#This Row],[Expense Ratio]]*0.1),Global_Household_Financial_Dyna[[#This Row],[Monthly_Savings]])</f>
        <v>125.23</v>
      </c>
      <c r="U4983" s="6">
        <f>IF(Global_Household_Financial_Dyna[[#This Row],[Risk_Flag]]="High risk",Global_Household_Financial_Dyna[[#This Row],[Monthly_Savings]]+Global_Household_Financial_Dyna[[#This Row],[Net Income]]*(Global_Household_Financial_Dyna[[#This Row],[Expense Ratio]]*0.15),Global_Household_Financial_Dyna[[#This Row],[Monthly_Savings]])</f>
        <v>125.23</v>
      </c>
      <c r="V4983" s="6">
        <f>IF(Global_Household_Financial_Dyna[[#This Row],[Risk_Flag]]="High risk",Global_Household_Financial_Dyna[[#This Row],[Monthly_Savings]]+Global_Household_Financial_Dyna[[#This Row],[Net Income]]*(Global_Household_Financial_Dyna[[#This Row],[Expense Ratio]]*0.2),Global_Household_Financial_Dyna[[#This Row],[Monthly_Savings]])</f>
        <v>125.23</v>
      </c>
    </row>
    <row r="4984" spans="1:22" x14ac:dyDescent="0.3">
      <c r="A4984">
        <v>4998</v>
      </c>
      <c r="B4984" t="s">
        <v>10</v>
      </c>
      <c r="C4984" t="s">
        <v>11</v>
      </c>
      <c r="D4984">
        <v>8</v>
      </c>
      <c r="E4984">
        <v>3</v>
      </c>
      <c r="F4984">
        <v>525.1</v>
      </c>
      <c r="G4984">
        <v>1112.93</v>
      </c>
      <c r="H4984">
        <v>111.29</v>
      </c>
      <c r="I4984">
        <v>715.27</v>
      </c>
      <c r="J4984">
        <v>286.36</v>
      </c>
      <c r="K4984">
        <f>Global_Household_Financial_Dyna[[#This Row],[Total_Household_Income]]-Global_Household_Financial_Dyna[[#This Row],[Estimated_Taxes]]</f>
        <v>1001.6400000000001</v>
      </c>
      <c r="L4984" s="1">
        <f>Global_Household_Financial_Dyna[[#This Row],[Monthly_Savings]]/Global_Household_Financial_Dyna[[#This Row],[Net Income]]</f>
        <v>0.28589113853280618</v>
      </c>
      <c r="M4984" s="2">
        <f>Global_Household_Financial_Dyna[[#This Row],[Monthly_Expenses]]/Global_Household_Financial_Dyna[[#This Row],[Net Income]]</f>
        <v>0.71409887784034176</v>
      </c>
      <c r="N4984" t="str">
        <f>IF(Global_Household_Financial_Dyna[[#This Row],[Monthly_Savings]]&lt;0,"High Risk", IF(Global_Household_Financial_Dyna[[#This Row],[Savings Rate%]]&lt;0.1, "Medium", "Safe"))</f>
        <v>Safe</v>
      </c>
      <c r="O4984">
        <f>Global_Household_Financial_Dyna[[#This Row],[Total_Household_Income]]/Global_Household_Financial_Dyna[[#This Row],[Family_Size]]</f>
        <v>139.11625000000001</v>
      </c>
      <c r="P4984" s="2">
        <f t="shared" si="154"/>
        <v>0.42077341556833553</v>
      </c>
      <c r="Q4984" s="2">
        <f t="shared" si="155"/>
        <v>-0.13488227703552935</v>
      </c>
      <c r="R4984" s="2" t="str">
        <f>IF(Global_Household_Financial_Dyna[[#This Row],[Vs country_Average]]&lt;-0.2, "Underperformer", IF(Global_Household_Financial_Dyna[[#This Row],[Vs country_Average]]&gt;0.2, "Outperformer", "Normal"))</f>
        <v>Normal</v>
      </c>
      <c r="S4984"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286.36</v>
      </c>
      <c r="T4984"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286.36</v>
      </c>
      <c r="U4984"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286.36</v>
      </c>
      <c r="V4984" s="6">
        <f>IF(Global_Household_Financial_Dyna[[#This Row],[Risk_Flag]]="High risk",Global_Household_Financial_Dyna[[#This Row],[Monthly_Savings]]+Global_Household_Financial_Dyna[[#This Row],[Net Income]]*(Global_Household_Financial_Dyna[[#This Row],[Expense Ratio]]*0.2),Global_Household_Financial_Dyna[[#This Row],[Monthly_Savings]])</f>
        <v>286.36</v>
      </c>
    </row>
    <row r="4985" spans="1:22" x14ac:dyDescent="0.3">
      <c r="A4985">
        <v>4999</v>
      </c>
      <c r="B4985" t="s">
        <v>14</v>
      </c>
      <c r="C4985" t="s">
        <v>15</v>
      </c>
      <c r="D4985">
        <v>8</v>
      </c>
      <c r="E4985">
        <v>3</v>
      </c>
      <c r="F4985">
        <v>2190.5700000000002</v>
      </c>
      <c r="G4985">
        <v>4737.8900000000003</v>
      </c>
      <c r="H4985">
        <v>710.68</v>
      </c>
      <c r="I4985">
        <v>1946.69</v>
      </c>
      <c r="J4985">
        <v>2080.5100000000002</v>
      </c>
      <c r="K4985">
        <f>Global_Household_Financial_Dyna[[#This Row],[Total_Household_Income]]-Global_Household_Financial_Dyna[[#This Row],[Estimated_Taxes]]</f>
        <v>4027.2100000000005</v>
      </c>
      <c r="L4985" s="1">
        <f>Global_Household_Financial_Dyna[[#This Row],[Monthly_Savings]]/Global_Household_Financial_Dyna[[#This Row],[Net Income]]</f>
        <v>0.51661323844547469</v>
      </c>
      <c r="M4985" s="2">
        <f>Global_Household_Financial_Dyna[[#This Row],[Monthly_Expenses]]/Global_Household_Financial_Dyna[[#This Row],[Net Income]]</f>
        <v>0.4833842784458719</v>
      </c>
      <c r="N4985" t="str">
        <f>IF(Global_Household_Financial_Dyna[[#This Row],[Monthly_Savings]]&lt;0,"High Risk", IF(Global_Household_Financial_Dyna[[#This Row],[Savings Rate%]]&lt;0.1, "Medium", "Safe"))</f>
        <v>Safe</v>
      </c>
      <c r="O4985">
        <f>Global_Household_Financial_Dyna[[#This Row],[Total_Household_Income]]/Global_Household_Financial_Dyna[[#This Row],[Family_Size]]</f>
        <v>592.23625000000004</v>
      </c>
      <c r="P4985" s="2">
        <f t="shared" si="154"/>
        <v>0.39788995363055785</v>
      </c>
      <c r="Q4985" s="2">
        <f t="shared" si="155"/>
        <v>0.11872328481491684</v>
      </c>
      <c r="R4985" s="2" t="str">
        <f>IF(Global_Household_Financial_Dyna[[#This Row],[Vs country_Average]]&lt;-0.2, "Underperformer", IF(Global_Household_Financial_Dyna[[#This Row],[Vs country_Average]]&gt;0.2, "Outperformer", "Normal"))</f>
        <v>Normal</v>
      </c>
      <c r="S4985"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2080.5100000000002</v>
      </c>
      <c r="T4985"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2080.5100000000002</v>
      </c>
      <c r="U4985"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2080.5100000000002</v>
      </c>
      <c r="V4985"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2080.5100000000002</v>
      </c>
    </row>
    <row r="4986" spans="1:22" x14ac:dyDescent="0.3">
      <c r="A4986">
        <v>5000</v>
      </c>
      <c r="B4986" t="s">
        <v>16</v>
      </c>
      <c r="C4986" t="s">
        <v>17</v>
      </c>
      <c r="D4986">
        <v>1</v>
      </c>
      <c r="E4986">
        <v>1</v>
      </c>
      <c r="F4986">
        <v>5021.42</v>
      </c>
      <c r="G4986">
        <v>5021.42</v>
      </c>
      <c r="H4986">
        <v>1757.5</v>
      </c>
      <c r="I4986">
        <v>1257.1400000000001</v>
      </c>
      <c r="J4986">
        <v>2006.78</v>
      </c>
      <c r="K4986">
        <f>Global_Household_Financial_Dyna[[#This Row],[Total_Household_Income]]-Global_Household_Financial_Dyna[[#This Row],[Estimated_Taxes]]</f>
        <v>3263.92</v>
      </c>
      <c r="L4986" s="1">
        <f>Global_Household_Financial_Dyna[[#This Row],[Monthly_Savings]]/Global_Household_Financial_Dyna[[#This Row],[Net Income]]</f>
        <v>0.61483737346503586</v>
      </c>
      <c r="M4986" s="2">
        <f>Global_Household_Financial_Dyna[[#This Row],[Monthly_Expenses]]/Global_Household_Financial_Dyna[[#This Row],[Net Income]]</f>
        <v>0.38516262653496414</v>
      </c>
      <c r="N4986" t="str">
        <f>IF(Global_Household_Financial_Dyna[[#This Row],[Monthly_Savings]]&lt;0,"High Risk", IF(Global_Household_Financial_Dyna[[#This Row],[Savings Rate%]]&lt;0.1, "Medium", "Safe"))</f>
        <v>Safe</v>
      </c>
      <c r="O4986">
        <f>Global_Household_Financial_Dyna[[#This Row],[Total_Household_Income]]/Global_Household_Financial_Dyna[[#This Row],[Family_Size]]</f>
        <v>5021.42</v>
      </c>
      <c r="P4986" s="2">
        <f t="shared" si="154"/>
        <v>0.15879799892000862</v>
      </c>
      <c r="Q4986" s="2">
        <f t="shared" si="155"/>
        <v>0.45603937454502724</v>
      </c>
      <c r="R4986" s="2" t="str">
        <f>IF(Global_Household_Financial_Dyna[[#This Row],[Vs country_Average]]&lt;-0.2, "Underperformer", IF(Global_Household_Financial_Dyna[[#This Row],[Vs country_Average]]&gt;0.2, "Outperformer", "Normal"))</f>
        <v>Outperformer</v>
      </c>
      <c r="S4986" s="6">
        <f>IF(Global_Household_Financial_Dyna[[#This Row],[Risk_Flag]]="High Risk", Global_Household_Financial_Dyna[[#This Row],[Monthly_Savings]]+(Global_Household_Financial_Dyna[[#This Row],[Net Income]]*Global_Household_Financial_Dyna[[#This Row],[Expense Ratio]]*0.05),Global_Household_Financial_Dyna[[#This Row],[Monthly_Savings]])</f>
        <v>2006.78</v>
      </c>
      <c r="T4986" s="6">
        <f>IF(Global_Household_Financial_Dyna[[#This Row],[Risk_Flag]]= "High Risk",Global_Household_Financial_Dyna[[#This Row],[Monthly_Savings]]+Global_Household_Financial_Dyna[[#This Row],[Net Income]]*(Global_Household_Financial_Dyna[[#This Row],[Expense Ratio]]*0.1),Global_Household_Financial_Dyna[[#This Row],[Monthly_Savings]])</f>
        <v>2006.78</v>
      </c>
      <c r="U4986" s="6">
        <f>IF(Global_Household_Financial_Dyna[[#This Row],[Risk_Flag]]="High risk",Global_Household_Financial_Dyna[[#This Row],[Monthly_Savings]]+Global_Household_Financial_Dyna[[#This Row],[Net Income]]*(Global_Household_Financial_Dyna[[#This Row],[Expense Ratio]]*0.15),Global_Household_Financial_Dyna[[#This Row],[Monthly_Savings]])</f>
        <v>2006.78</v>
      </c>
      <c r="V4986" s="6">
        <f>IF(Global_Household_Financial_Dyna[[#This Row],[Risk_Flag]]="High risk",Global_Household_Financial_Dyna[[#This Row],[Monthly_Savings]]+Global_Household_Financial_Dyna[[#This Row],[Net Income]]*(Global_Household_Financial_Dyna[[#This Row],[Expense Ratio]]*0.2),Global_Household_Financial_Dyna[[#This Row],[Monthly_Savings]])</f>
        <v>2006.78</v>
      </c>
    </row>
  </sheetData>
  <conditionalFormatting sqref="N1:N1048576">
    <cfRule type="containsText" dxfId="7" priority="6" operator="containsText" text="High Risk">
      <formula>NOT(ISERROR(SEARCH("High Risk",N1)))</formula>
    </cfRule>
    <cfRule type="containsText" dxfId="6" priority="7" operator="containsText" text="Safe">
      <formula>NOT(ISERROR(SEARCH("Safe",N1)))</formula>
    </cfRule>
  </conditionalFormatting>
  <conditionalFormatting sqref="R1:R1048576">
    <cfRule type="containsText" dxfId="5" priority="2" operator="containsText" text="Outperformer">
      <formula>NOT(ISERROR(SEARCH("Outperformer",R1)))</formula>
    </cfRule>
  </conditionalFormatting>
  <conditionalFormatting sqref="R2:R4986">
    <cfRule type="containsText" dxfId="4" priority="3" operator="containsText" text="Puterperformer">
      <formula>NOT(ISERROR(SEARCH("Puterperformer",R2)))</formula>
    </cfRule>
    <cfRule type="containsText" dxfId="3" priority="4" operator="containsText" text="Underperformer">
      <formula>NOT(ISERROR(SEARCH("Underperformer",R2)))</formula>
    </cfRule>
    <cfRule type="containsText" priority="5" operator="containsText" text="Underperformer">
      <formula>NOT(ISERROR(SEARCH("Underperformer",R2)))</formula>
    </cfRule>
  </conditionalFormatting>
  <conditionalFormatting sqref="T19">
    <cfRule type="containsText" dxfId="2" priority="1" operator="containsText" text="Underperformer">
      <formula>NOT(ISERROR(SEARCH("Underperformer",T19)))</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DFAF-54DA-431F-BE4D-4FFEFEC194C1}">
  <dimension ref="A1:F6"/>
  <sheetViews>
    <sheetView showGridLines="0" workbookViewId="0">
      <selection activeCell="C17" sqref="C17"/>
    </sheetView>
  </sheetViews>
  <sheetFormatPr defaultRowHeight="14.4" x14ac:dyDescent="0.3"/>
  <cols>
    <col min="2" max="2" width="16.44140625" customWidth="1"/>
    <col min="3" max="3" width="40.33203125" customWidth="1"/>
    <col min="4" max="4" width="25.88671875" customWidth="1"/>
    <col min="5" max="5" width="21.5546875" customWidth="1"/>
    <col min="6" max="6" width="23.77734375" customWidth="1"/>
  </cols>
  <sheetData>
    <row r="1" spans="1:6" ht="15.6" x14ac:dyDescent="0.3">
      <c r="A1" s="50" t="s">
        <v>1</v>
      </c>
      <c r="B1" s="51" t="s">
        <v>39</v>
      </c>
      <c r="C1" s="51" t="s">
        <v>40</v>
      </c>
      <c r="D1" s="51" t="s">
        <v>41</v>
      </c>
      <c r="E1" s="51" t="s">
        <v>42</v>
      </c>
      <c r="F1" s="52" t="s">
        <v>46</v>
      </c>
    </row>
    <row r="2" spans="1:6" x14ac:dyDescent="0.3">
      <c r="A2" s="53" t="s">
        <v>14</v>
      </c>
      <c r="B2" s="45">
        <f>COUNTIFS('STEP-2 CLEANED_DATA_ FROM_POWER'!B:B,"Brazil",'STEP-2 CLEANED_DATA_ FROM_POWER'!N:N,"High Risk")</f>
        <v>102</v>
      </c>
      <c r="C2" s="46">
        <f>AVERAGEIF('STEP-2 CLEANED_DATA_ FROM_POWER'!B:B,'Advance Analysis'!A2,'STEP-2 CLEANED_DATA_ FROM_POWER'!L:L)</f>
        <v>0.39788995363055785</v>
      </c>
      <c r="D2" s="47">
        <f>AVERAGEIF('STEP-2 CLEANED_DATA_ FROM_POWER'!B:B,'Advance Analysis'!A2,'STEP-2 CLEANED_DATA_ FROM_POWER'!K:K)</f>
        <v>2251.7127371273727</v>
      </c>
      <c r="E2" s="48">
        <f>COUNTIF('STEP-2 CLEANED_DATA_ FROM_POWER'!B:B,'Advance Analysis'!A2)</f>
        <v>738</v>
      </c>
      <c r="F2" s="54">
        <f>COUNTIFS('STEP-2 CLEANED_DATA_ FROM_POWER'!B:B,"Brazil",'STEP-2 CLEANED_DATA_ FROM_POWER'!R:R,"Underperformer")</f>
        <v>161</v>
      </c>
    </row>
    <row r="3" spans="1:6" x14ac:dyDescent="0.3">
      <c r="A3" s="53" t="s">
        <v>16</v>
      </c>
      <c r="B3" s="49">
        <f>COUNTIFS('STEP-2 CLEANED_DATA_ FROM_POWER'!B:B,"Germany",'STEP-2 CLEANED_DATA_ FROM_POWER'!N:N,"High Risk")</f>
        <v>313</v>
      </c>
      <c r="C3" s="46">
        <f>AVERAGEIF('STEP-2 CLEANED_DATA_ FROM_POWER'!B:B,'Advance Analysis'!A3,'STEP-2 CLEANED_DATA_ FROM_POWER'!L:L)</f>
        <v>0.15879799892000862</v>
      </c>
      <c r="D3" s="47">
        <f>AVERAGEIF('STEP-2 CLEANED_DATA_ FROM_POWER'!B:B,'Advance Analysis'!A3,'STEP-2 CLEANED_DATA_ FROM_POWER'!K:K)</f>
        <v>4456.5489785992204</v>
      </c>
      <c r="E3" s="48">
        <f>COUNTIF('STEP-2 CLEANED_DATA_ FROM_POWER'!B:B,'Advance Analysis'!A3)</f>
        <v>1028</v>
      </c>
      <c r="F3" s="54">
        <f>COUNTIFS('STEP-2 CLEANED_DATA_ FROM_POWER'!B:B,"Germany",'STEP-2 CLEANED_DATA_ FROM_POWER'!R:R,"Underperformer")</f>
        <v>290</v>
      </c>
    </row>
    <row r="4" spans="1:6" x14ac:dyDescent="0.3">
      <c r="A4" s="53" t="s">
        <v>10</v>
      </c>
      <c r="B4" s="45">
        <f>COUNTIFS('STEP-2 CLEANED_DATA_ FROM_POWER'!B:B,"India",'STEP-2 CLEANED_DATA_ FROM_POWER'!N:N,"High Risk")</f>
        <v>170</v>
      </c>
      <c r="C4" s="46">
        <f>AVERAGEIF('STEP-2 CLEANED_DATA_ FROM_POWER'!B:B,'Advance Analysis'!A4,'STEP-2 CLEANED_DATA_ FROM_POWER'!L:L)</f>
        <v>0.42077341556833553</v>
      </c>
      <c r="D4" s="47">
        <f>AVERAGEIF('STEP-2 CLEANED_DATA_ FROM_POWER'!B:B,'Advance Analysis'!A4,'STEP-2 CLEANED_DATA_ FROM_POWER'!K:K)</f>
        <v>1210.929810231024</v>
      </c>
      <c r="E4" s="48">
        <f>COUNTIF('STEP-2 CLEANED_DATA_ FROM_POWER'!B:B,'Advance Analysis'!A4)</f>
        <v>1212</v>
      </c>
      <c r="F4" s="54">
        <f>COUNTIFS('STEP-2 CLEANED_DATA_ FROM_POWER'!B:B,"India",'STEP-2 CLEANED_DATA_ FROM_POWER'!R:R,"Underperformer")</f>
        <v>299</v>
      </c>
    </row>
    <row r="5" spans="1:6" x14ac:dyDescent="0.3">
      <c r="A5" s="53" t="s">
        <v>12</v>
      </c>
      <c r="B5" s="45">
        <f>COUNTIFS('STEP-2 CLEANED_DATA_ FROM_POWER'!B:B,"UK",'STEP-2 CLEANED_DATA_ FROM_POWER'!N:N,"High Risk")</f>
        <v>148</v>
      </c>
      <c r="C5" s="46">
        <f>AVERAGEIF('STEP-2 CLEANED_DATA_ FROM_POWER'!B:B,'Advance Analysis'!A5,'STEP-2 CLEANED_DATA_ FROM_POWER'!L:L)</f>
        <v>0.30718716818024266</v>
      </c>
      <c r="D5" s="47">
        <f>AVERAGEIF('STEP-2 CLEANED_DATA_ FROM_POWER'!B:B,'Advance Analysis'!A5,'STEP-2 CLEANED_DATA_ FROM_POWER'!K:K)</f>
        <v>5108.4149656120999</v>
      </c>
      <c r="E5" s="48">
        <f>COUNTIF('STEP-2 CLEANED_DATA_ FROM_POWER'!B:B,'Advance Analysis'!A5)</f>
        <v>727</v>
      </c>
      <c r="F5" s="54">
        <f>COUNTIFS('STEP-2 CLEANED_DATA_ FROM_POWER'!B:B,"UK",'STEP-2 CLEANED_DATA_ FROM_POWER'!R:R,"Underperformer")</f>
        <v>183</v>
      </c>
    </row>
    <row r="6" spans="1:6" ht="15" thickBot="1" x14ac:dyDescent="0.35">
      <c r="A6" s="55" t="s">
        <v>18</v>
      </c>
      <c r="B6" s="56">
        <f>COUNTIFS('STEP-2 CLEANED_DATA_ FROM_POWER'!B:B,"USA",'STEP-2 CLEANED_DATA_ FROM_POWER'!N:N,"High Risk")</f>
        <v>233</v>
      </c>
      <c r="C6" s="57">
        <f>AVERAGEIF('STEP-2 CLEANED_DATA_ FROM_POWER'!B:B,'Advance Analysis'!A6,'STEP-2 CLEANED_DATA_ FROM_POWER'!L:L)</f>
        <v>0.32336204947805613</v>
      </c>
      <c r="D6" s="58">
        <f>AVERAGEIF('STEP-2 CLEANED_DATA_ FROM_POWER'!B:B,'Advance Analysis'!A6,'STEP-2 CLEANED_DATA_ FROM_POWER'!K:K)</f>
        <v>5039.2984687500057</v>
      </c>
      <c r="E6" s="59">
        <f>COUNTIF('STEP-2 CLEANED_DATA_ FROM_POWER'!B:B,'Advance Analysis'!A6)</f>
        <v>1280</v>
      </c>
      <c r="F6" s="60">
        <f>COUNTIFS('STEP-2 CLEANED_DATA_ FROM_POWER'!B:B,"USA",'STEP-2 CLEANED_DATA_ FROM_POWER'!R:R,"Underperformer")</f>
        <v>318</v>
      </c>
    </row>
  </sheetData>
  <conditionalFormatting sqref="D1:D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8216-0707-443B-AA4B-BEAC65BC5C6C}">
  <dimension ref="A1:J5001"/>
  <sheetViews>
    <sheetView workbookViewId="0">
      <selection activeCell="F33" sqref="F33"/>
    </sheetView>
  </sheetViews>
  <sheetFormatPr defaultRowHeight="14.4" x14ac:dyDescent="0.3"/>
  <cols>
    <col min="1" max="1" width="12.21875" customWidth="1"/>
    <col min="4" max="4" width="16.44140625" customWidth="1"/>
    <col min="5" max="5" width="15.109375" customWidth="1"/>
    <col min="6" max="6" width="22.88671875" customWidth="1"/>
    <col min="7" max="7" width="24.88671875" customWidth="1"/>
    <col min="8" max="8" width="18.88671875" customWidth="1"/>
    <col min="9" max="9" width="25" customWidth="1"/>
    <col min="10" max="10" width="18.77734375"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v>5</v>
      </c>
      <c r="E2">
        <v>3</v>
      </c>
      <c r="F2">
        <v>1032.29</v>
      </c>
      <c r="G2">
        <v>2132.9499999999998</v>
      </c>
      <c r="H2">
        <v>213.3</v>
      </c>
      <c r="I2">
        <v>611.63</v>
      </c>
      <c r="J2">
        <v>1308.02</v>
      </c>
    </row>
    <row r="3" spans="1:10" x14ac:dyDescent="0.3">
      <c r="A3">
        <v>2</v>
      </c>
      <c r="B3" t="s">
        <v>12</v>
      </c>
      <c r="C3" t="s">
        <v>13</v>
      </c>
      <c r="D3">
        <v>2</v>
      </c>
      <c r="E3">
        <v>1</v>
      </c>
      <c r="F3">
        <v>5316.57</v>
      </c>
      <c r="G3">
        <v>5316.57</v>
      </c>
      <c r="H3">
        <v>1329.14</v>
      </c>
      <c r="I3">
        <v>2240.25</v>
      </c>
      <c r="J3">
        <v>1747.18</v>
      </c>
    </row>
    <row r="4" spans="1:10" x14ac:dyDescent="0.3">
      <c r="A4">
        <v>3</v>
      </c>
      <c r="B4" t="s">
        <v>14</v>
      </c>
      <c r="C4" t="s">
        <v>15</v>
      </c>
      <c r="D4">
        <v>6</v>
      </c>
      <c r="E4">
        <v>3</v>
      </c>
      <c r="F4">
        <v>827.81</v>
      </c>
      <c r="G4">
        <v>2241.3200000000002</v>
      </c>
      <c r="H4">
        <v>336.2</v>
      </c>
      <c r="I4">
        <v>1111.05</v>
      </c>
      <c r="J4">
        <v>794.07</v>
      </c>
    </row>
    <row r="5" spans="1:10" x14ac:dyDescent="0.3">
      <c r="A5">
        <v>4</v>
      </c>
      <c r="B5" t="s">
        <v>16</v>
      </c>
      <c r="C5" t="s">
        <v>17</v>
      </c>
      <c r="D5">
        <v>4</v>
      </c>
      <c r="E5">
        <v>1</v>
      </c>
      <c r="F5">
        <v>5139.0200000000004</v>
      </c>
      <c r="G5">
        <v>5139.0200000000004</v>
      </c>
      <c r="H5">
        <v>1798.66</v>
      </c>
      <c r="I5">
        <v>2922.76</v>
      </c>
      <c r="J5">
        <v>417.61</v>
      </c>
    </row>
    <row r="6" spans="1:10" x14ac:dyDescent="0.3">
      <c r="A6">
        <v>5</v>
      </c>
      <c r="B6" t="s">
        <v>18</v>
      </c>
      <c r="C6" t="s">
        <v>19</v>
      </c>
      <c r="D6">
        <v>4</v>
      </c>
      <c r="E6">
        <v>3</v>
      </c>
      <c r="F6">
        <v>4506.74</v>
      </c>
      <c r="G6">
        <v>9624.5499999999993</v>
      </c>
      <c r="H6">
        <v>2598.63</v>
      </c>
      <c r="I6">
        <v>2910.88</v>
      </c>
      <c r="J6">
        <v>4115.04</v>
      </c>
    </row>
    <row r="7" spans="1:10" x14ac:dyDescent="0.3">
      <c r="A7">
        <v>6</v>
      </c>
      <c r="B7" t="s">
        <v>18</v>
      </c>
      <c r="C7" t="s">
        <v>20</v>
      </c>
      <c r="D7">
        <v>5</v>
      </c>
      <c r="E7">
        <v>2</v>
      </c>
      <c r="F7">
        <v>4536.8900000000003</v>
      </c>
      <c r="G7">
        <v>7235.89</v>
      </c>
      <c r="H7">
        <v>1591.9</v>
      </c>
      <c r="I7">
        <v>2437.1</v>
      </c>
      <c r="J7">
        <v>3206.89</v>
      </c>
    </row>
    <row r="8" spans="1:10" x14ac:dyDescent="0.3">
      <c r="A8">
        <v>7</v>
      </c>
      <c r="B8" t="s">
        <v>18</v>
      </c>
      <c r="C8" t="s">
        <v>20</v>
      </c>
      <c r="D8">
        <v>7</v>
      </c>
      <c r="E8">
        <v>3</v>
      </c>
      <c r="F8">
        <v>3957.13</v>
      </c>
      <c r="G8">
        <v>8172.73</v>
      </c>
      <c r="H8">
        <v>2206.64</v>
      </c>
      <c r="I8">
        <v>4197.4399999999996</v>
      </c>
      <c r="J8">
        <v>1768.65</v>
      </c>
    </row>
    <row r="9" spans="1:10" x14ac:dyDescent="0.3">
      <c r="A9">
        <v>8</v>
      </c>
      <c r="B9" t="s">
        <v>12</v>
      </c>
      <c r="C9" t="s">
        <v>13</v>
      </c>
      <c r="D9">
        <v>8</v>
      </c>
      <c r="E9">
        <v>2</v>
      </c>
      <c r="F9">
        <v>3568.25</v>
      </c>
      <c r="G9">
        <v>5214.34</v>
      </c>
      <c r="H9">
        <v>1303.58</v>
      </c>
      <c r="I9">
        <v>4948.41</v>
      </c>
      <c r="J9">
        <v>-1037.6500000000001</v>
      </c>
    </row>
    <row r="10" spans="1:10" x14ac:dyDescent="0.3">
      <c r="A10">
        <v>9</v>
      </c>
      <c r="B10" t="s">
        <v>16</v>
      </c>
      <c r="C10" t="s">
        <v>21</v>
      </c>
      <c r="D10">
        <v>2</v>
      </c>
      <c r="E10">
        <v>2</v>
      </c>
      <c r="F10">
        <v>5277.68</v>
      </c>
      <c r="G10">
        <v>7838.3</v>
      </c>
      <c r="H10">
        <v>2743.4</v>
      </c>
      <c r="I10">
        <v>2485.94</v>
      </c>
      <c r="J10">
        <v>2608.9499999999998</v>
      </c>
    </row>
    <row r="11" spans="1:10" x14ac:dyDescent="0.3">
      <c r="A11">
        <v>10</v>
      </c>
      <c r="B11" t="s">
        <v>14</v>
      </c>
      <c r="C11" t="s">
        <v>15</v>
      </c>
      <c r="D11">
        <v>4</v>
      </c>
      <c r="E11">
        <v>3</v>
      </c>
      <c r="F11">
        <v>1256.6300000000001</v>
      </c>
      <c r="G11">
        <v>2425.63</v>
      </c>
      <c r="H11">
        <v>363.85</v>
      </c>
      <c r="I11">
        <v>902.75</v>
      </c>
      <c r="J11">
        <v>1159.04</v>
      </c>
    </row>
    <row r="12" spans="1:10" x14ac:dyDescent="0.3">
      <c r="A12">
        <v>11</v>
      </c>
      <c r="B12" t="s">
        <v>18</v>
      </c>
      <c r="C12" t="s">
        <v>20</v>
      </c>
      <c r="D12">
        <v>8</v>
      </c>
      <c r="E12">
        <v>3</v>
      </c>
      <c r="F12">
        <v>3240.5</v>
      </c>
      <c r="G12">
        <v>7497.82</v>
      </c>
      <c r="H12">
        <v>1649.52</v>
      </c>
      <c r="I12">
        <v>5856.22</v>
      </c>
      <c r="J12">
        <v>-7.92</v>
      </c>
    </row>
    <row r="13" spans="1:10" x14ac:dyDescent="0.3">
      <c r="A13">
        <v>12</v>
      </c>
      <c r="B13" t="s">
        <v>12</v>
      </c>
      <c r="C13" t="s">
        <v>13</v>
      </c>
      <c r="D13">
        <v>5</v>
      </c>
      <c r="E13">
        <v>3</v>
      </c>
      <c r="F13">
        <v>5768.09</v>
      </c>
      <c r="G13">
        <v>12306.86</v>
      </c>
      <c r="H13">
        <v>3692.06</v>
      </c>
      <c r="I13">
        <v>3665.66</v>
      </c>
      <c r="J13">
        <v>4949.1400000000003</v>
      </c>
    </row>
    <row r="14" spans="1:10" x14ac:dyDescent="0.3">
      <c r="A14">
        <v>13</v>
      </c>
      <c r="B14" t="s">
        <v>14</v>
      </c>
      <c r="C14" t="s">
        <v>15</v>
      </c>
      <c r="D14">
        <v>4</v>
      </c>
      <c r="E14">
        <v>3</v>
      </c>
      <c r="F14">
        <v>1874.51</v>
      </c>
      <c r="G14">
        <v>4891.43</v>
      </c>
      <c r="H14">
        <v>733.71</v>
      </c>
      <c r="I14">
        <v>1058.6300000000001</v>
      </c>
      <c r="J14">
        <v>3099.08</v>
      </c>
    </row>
    <row r="15" spans="1:10" x14ac:dyDescent="0.3">
      <c r="A15">
        <v>14</v>
      </c>
      <c r="B15" t="s">
        <v>18</v>
      </c>
      <c r="C15" t="s">
        <v>20</v>
      </c>
      <c r="D15">
        <v>4</v>
      </c>
      <c r="E15">
        <v>1</v>
      </c>
      <c r="F15">
        <v>5331.87</v>
      </c>
      <c r="G15">
        <v>5331.87</v>
      </c>
      <c r="H15">
        <v>1173.01</v>
      </c>
      <c r="I15">
        <v>2468.58</v>
      </c>
      <c r="J15">
        <v>1690.27</v>
      </c>
    </row>
    <row r="16" spans="1:10" x14ac:dyDescent="0.3">
      <c r="A16">
        <v>15</v>
      </c>
      <c r="B16" t="s">
        <v>18</v>
      </c>
      <c r="C16" t="s">
        <v>19</v>
      </c>
      <c r="D16">
        <v>6</v>
      </c>
      <c r="E16">
        <v>3</v>
      </c>
      <c r="F16">
        <v>3303.29</v>
      </c>
      <c r="G16">
        <v>7122.85</v>
      </c>
      <c r="H16">
        <v>1567.03</v>
      </c>
      <c r="I16">
        <v>3888.71</v>
      </c>
      <c r="J16">
        <v>1667.11</v>
      </c>
    </row>
    <row r="17" spans="1:10" x14ac:dyDescent="0.3">
      <c r="A17">
        <v>16</v>
      </c>
      <c r="B17" t="s">
        <v>18</v>
      </c>
      <c r="C17" t="s">
        <v>19</v>
      </c>
      <c r="D17">
        <v>8</v>
      </c>
      <c r="E17">
        <v>3</v>
      </c>
      <c r="F17">
        <v>5271.37</v>
      </c>
      <c r="G17">
        <v>10559</v>
      </c>
      <c r="H17">
        <v>2850.93</v>
      </c>
      <c r="I17">
        <v>5581.91</v>
      </c>
      <c r="J17">
        <v>2126.16</v>
      </c>
    </row>
    <row r="18" spans="1:10" x14ac:dyDescent="0.3">
      <c r="A18">
        <v>17</v>
      </c>
      <c r="B18" t="s">
        <v>10</v>
      </c>
      <c r="C18" t="s">
        <v>11</v>
      </c>
      <c r="D18">
        <v>6</v>
      </c>
      <c r="E18">
        <v>1</v>
      </c>
      <c r="F18">
        <v>503.73</v>
      </c>
      <c r="G18">
        <v>503.73</v>
      </c>
      <c r="H18">
        <v>50.37</v>
      </c>
      <c r="I18">
        <v>478.04</v>
      </c>
      <c r="J18">
        <v>-24.68</v>
      </c>
    </row>
    <row r="19" spans="1:10" x14ac:dyDescent="0.3">
      <c r="A19">
        <v>18</v>
      </c>
      <c r="B19" t="s">
        <v>16</v>
      </c>
      <c r="C19" t="s">
        <v>21</v>
      </c>
      <c r="D19">
        <v>4</v>
      </c>
      <c r="E19">
        <v>3</v>
      </c>
      <c r="F19">
        <v>1811.79</v>
      </c>
      <c r="G19">
        <v>4102.22</v>
      </c>
      <c r="H19">
        <v>1435.78</v>
      </c>
      <c r="I19">
        <v>3423.09</v>
      </c>
      <c r="J19">
        <v>-756.65</v>
      </c>
    </row>
    <row r="20" spans="1:10" x14ac:dyDescent="0.3">
      <c r="A20">
        <v>19</v>
      </c>
      <c r="B20" t="s">
        <v>10</v>
      </c>
      <c r="C20" t="s">
        <v>22</v>
      </c>
      <c r="D20">
        <v>8</v>
      </c>
      <c r="E20">
        <v>3</v>
      </c>
      <c r="F20">
        <v>780.53</v>
      </c>
      <c r="G20">
        <v>1470.57</v>
      </c>
      <c r="H20">
        <v>147.06</v>
      </c>
      <c r="I20">
        <v>852.28</v>
      </c>
      <c r="J20">
        <v>471.24</v>
      </c>
    </row>
    <row r="21" spans="1:10" x14ac:dyDescent="0.3">
      <c r="A21">
        <v>20</v>
      </c>
      <c r="B21" t="s">
        <v>10</v>
      </c>
      <c r="C21" t="s">
        <v>11</v>
      </c>
      <c r="D21">
        <v>3</v>
      </c>
      <c r="E21">
        <v>2</v>
      </c>
      <c r="F21">
        <v>1052.75</v>
      </c>
      <c r="G21">
        <v>1519.97</v>
      </c>
      <c r="H21">
        <v>152</v>
      </c>
      <c r="I21">
        <v>454.47</v>
      </c>
      <c r="J21">
        <v>913.5</v>
      </c>
    </row>
    <row r="22" spans="1:10" x14ac:dyDescent="0.3">
      <c r="A22">
        <v>21</v>
      </c>
      <c r="B22" t="s">
        <v>16</v>
      </c>
      <c r="C22" t="s">
        <v>21</v>
      </c>
      <c r="D22">
        <v>8</v>
      </c>
      <c r="E22">
        <v>3</v>
      </c>
      <c r="F22">
        <v>1783.82</v>
      </c>
      <c r="G22">
        <v>3876.5</v>
      </c>
      <c r="H22">
        <v>1356.77</v>
      </c>
      <c r="I22">
        <v>3678.8</v>
      </c>
      <c r="J22">
        <v>-1159.07</v>
      </c>
    </row>
    <row r="23" spans="1:10" x14ac:dyDescent="0.3">
      <c r="A23">
        <v>22</v>
      </c>
      <c r="B23" t="s">
        <v>18</v>
      </c>
      <c r="C23" t="s">
        <v>19</v>
      </c>
      <c r="D23">
        <v>6</v>
      </c>
      <c r="E23">
        <v>3</v>
      </c>
      <c r="F23">
        <v>4946.5200000000004</v>
      </c>
      <c r="G23">
        <v>10225.200000000001</v>
      </c>
      <c r="H23">
        <v>2760.8</v>
      </c>
      <c r="I23">
        <v>4159.5</v>
      </c>
      <c r="J23">
        <v>3304.9</v>
      </c>
    </row>
    <row r="24" spans="1:10" x14ac:dyDescent="0.3">
      <c r="A24">
        <v>23</v>
      </c>
      <c r="B24" t="s">
        <v>10</v>
      </c>
      <c r="C24" t="s">
        <v>11</v>
      </c>
      <c r="D24">
        <v>2</v>
      </c>
      <c r="E24">
        <v>2</v>
      </c>
      <c r="F24">
        <v>913.67</v>
      </c>
      <c r="G24">
        <v>1426.94</v>
      </c>
      <c r="H24">
        <v>142.69</v>
      </c>
      <c r="I24">
        <v>365.58</v>
      </c>
      <c r="J24">
        <v>918.66</v>
      </c>
    </row>
    <row r="25" spans="1:10" x14ac:dyDescent="0.3">
      <c r="A25">
        <v>24</v>
      </c>
      <c r="B25" t="s">
        <v>10</v>
      </c>
      <c r="C25" t="s">
        <v>11</v>
      </c>
      <c r="D25">
        <v>5</v>
      </c>
      <c r="E25">
        <v>3</v>
      </c>
      <c r="F25">
        <v>750.07</v>
      </c>
      <c r="G25">
        <v>1579.72</v>
      </c>
      <c r="H25">
        <v>157.97</v>
      </c>
      <c r="I25">
        <v>548.66</v>
      </c>
      <c r="J25">
        <v>873.09</v>
      </c>
    </row>
    <row r="26" spans="1:10" x14ac:dyDescent="0.3">
      <c r="A26">
        <v>25</v>
      </c>
      <c r="B26" t="s">
        <v>10</v>
      </c>
      <c r="C26" t="s">
        <v>22</v>
      </c>
      <c r="D26">
        <v>5</v>
      </c>
      <c r="E26">
        <v>1</v>
      </c>
      <c r="F26">
        <v>762.88</v>
      </c>
      <c r="G26">
        <v>762.88</v>
      </c>
      <c r="H26">
        <v>76.290000000000006</v>
      </c>
      <c r="I26">
        <v>612.98</v>
      </c>
      <c r="J26">
        <v>73.61</v>
      </c>
    </row>
    <row r="27" spans="1:10" x14ac:dyDescent="0.3">
      <c r="A27">
        <v>26</v>
      </c>
      <c r="B27" t="s">
        <v>14</v>
      </c>
      <c r="C27" t="s">
        <v>15</v>
      </c>
      <c r="D27">
        <v>7</v>
      </c>
      <c r="E27">
        <v>2</v>
      </c>
      <c r="F27">
        <v>2045.88</v>
      </c>
      <c r="G27">
        <v>3493.85</v>
      </c>
      <c r="H27">
        <v>524.08000000000004</v>
      </c>
      <c r="I27">
        <v>1994.69</v>
      </c>
      <c r="J27">
        <v>975.09</v>
      </c>
    </row>
    <row r="28" spans="1:10" x14ac:dyDescent="0.3">
      <c r="A28">
        <v>27</v>
      </c>
      <c r="B28" t="s">
        <v>18</v>
      </c>
      <c r="C28" t="s">
        <v>19</v>
      </c>
      <c r="D28">
        <v>2</v>
      </c>
      <c r="E28">
        <v>1</v>
      </c>
      <c r="F28">
        <v>5129.2700000000004</v>
      </c>
      <c r="G28">
        <v>5129.2700000000004</v>
      </c>
      <c r="H28">
        <v>1128.44</v>
      </c>
      <c r="I28">
        <v>2237.31</v>
      </c>
      <c r="J28">
        <v>1763.52</v>
      </c>
    </row>
    <row r="29" spans="1:10" x14ac:dyDescent="0.3">
      <c r="A29">
        <v>28</v>
      </c>
      <c r="B29" t="s">
        <v>16</v>
      </c>
      <c r="C29" t="s">
        <v>17</v>
      </c>
      <c r="D29">
        <v>2</v>
      </c>
      <c r="E29">
        <v>2</v>
      </c>
      <c r="F29">
        <v>3850.03</v>
      </c>
      <c r="G29">
        <v>6315.44</v>
      </c>
      <c r="H29">
        <v>2210.41</v>
      </c>
      <c r="I29">
        <v>1981.55</v>
      </c>
      <c r="J29">
        <v>2123.4899999999998</v>
      </c>
    </row>
    <row r="30" spans="1:10" x14ac:dyDescent="0.3">
      <c r="A30">
        <v>29</v>
      </c>
      <c r="B30" t="s">
        <v>16</v>
      </c>
      <c r="C30" t="s">
        <v>21</v>
      </c>
      <c r="D30">
        <v>2</v>
      </c>
      <c r="E30">
        <v>1</v>
      </c>
      <c r="F30">
        <v>3318.58</v>
      </c>
      <c r="G30">
        <v>3318.58</v>
      </c>
      <c r="H30">
        <v>1161.5</v>
      </c>
      <c r="I30">
        <v>2661.29</v>
      </c>
      <c r="J30">
        <v>-504.21</v>
      </c>
    </row>
    <row r="31" spans="1:10" x14ac:dyDescent="0.3">
      <c r="A31">
        <v>30</v>
      </c>
      <c r="B31" t="s">
        <v>18</v>
      </c>
      <c r="C31" t="s">
        <v>19</v>
      </c>
      <c r="D31">
        <v>7</v>
      </c>
      <c r="E31">
        <v>3</v>
      </c>
      <c r="F31">
        <v>4285.95</v>
      </c>
      <c r="G31">
        <v>8834.4</v>
      </c>
      <c r="H31">
        <v>2385.29</v>
      </c>
      <c r="I31">
        <v>3210.62</v>
      </c>
      <c r="J31">
        <v>3238.5</v>
      </c>
    </row>
    <row r="32" spans="1:10" x14ac:dyDescent="0.3">
      <c r="A32">
        <v>31</v>
      </c>
      <c r="B32" t="s">
        <v>16</v>
      </c>
      <c r="C32" t="s">
        <v>21</v>
      </c>
      <c r="D32">
        <v>2</v>
      </c>
      <c r="E32">
        <v>2</v>
      </c>
      <c r="F32">
        <v>6223.76</v>
      </c>
      <c r="G32">
        <v>10829.91</v>
      </c>
      <c r="H32">
        <v>4331.96</v>
      </c>
      <c r="I32">
        <v>1643.11</v>
      </c>
      <c r="J32">
        <v>4854.84</v>
      </c>
    </row>
    <row r="33" spans="1:10" x14ac:dyDescent="0.3">
      <c r="A33">
        <v>32</v>
      </c>
      <c r="B33" t="s">
        <v>18</v>
      </c>
      <c r="C33" t="s">
        <v>19</v>
      </c>
      <c r="D33">
        <v>1</v>
      </c>
      <c r="E33">
        <v>1</v>
      </c>
      <c r="F33">
        <v>4359.33</v>
      </c>
      <c r="G33">
        <v>4359.33</v>
      </c>
      <c r="H33">
        <v>959.05</v>
      </c>
      <c r="I33">
        <v>1227.08</v>
      </c>
      <c r="J33">
        <v>2173.21</v>
      </c>
    </row>
    <row r="34" spans="1:10" x14ac:dyDescent="0.3">
      <c r="A34">
        <v>33</v>
      </c>
      <c r="B34" t="s">
        <v>18</v>
      </c>
      <c r="C34" t="s">
        <v>19</v>
      </c>
      <c r="D34">
        <v>7</v>
      </c>
      <c r="E34">
        <v>3</v>
      </c>
      <c r="F34">
        <v>1493.22</v>
      </c>
      <c r="G34">
        <v>3165.25</v>
      </c>
      <c r="H34">
        <v>696.35</v>
      </c>
      <c r="I34">
        <v>3003.82</v>
      </c>
      <c r="J34">
        <v>-534.92999999999995</v>
      </c>
    </row>
    <row r="35" spans="1:10" x14ac:dyDescent="0.3">
      <c r="A35">
        <v>34</v>
      </c>
      <c r="B35" t="s">
        <v>12</v>
      </c>
      <c r="C35" t="s">
        <v>13</v>
      </c>
      <c r="D35">
        <v>5</v>
      </c>
      <c r="E35">
        <v>2</v>
      </c>
      <c r="F35">
        <v>7492.04</v>
      </c>
      <c r="G35">
        <v>12669.39</v>
      </c>
      <c r="H35">
        <v>3800.82</v>
      </c>
      <c r="I35">
        <v>2686.01</v>
      </c>
      <c r="J35">
        <v>6182.57</v>
      </c>
    </row>
    <row r="36" spans="1:10" x14ac:dyDescent="0.3">
      <c r="A36">
        <v>35</v>
      </c>
      <c r="B36" t="s">
        <v>12</v>
      </c>
      <c r="C36" t="s">
        <v>13</v>
      </c>
      <c r="D36">
        <v>1</v>
      </c>
      <c r="E36">
        <v>1</v>
      </c>
      <c r="F36">
        <v>1726.6</v>
      </c>
      <c r="G36">
        <v>1726.6</v>
      </c>
      <c r="H36">
        <v>431.65</v>
      </c>
      <c r="I36">
        <v>1638.54</v>
      </c>
      <c r="J36">
        <v>-343.59</v>
      </c>
    </row>
    <row r="37" spans="1:10" x14ac:dyDescent="0.3">
      <c r="A37">
        <v>36</v>
      </c>
      <c r="B37" t="s">
        <v>14</v>
      </c>
      <c r="C37" t="s">
        <v>15</v>
      </c>
      <c r="D37">
        <v>7</v>
      </c>
      <c r="E37">
        <v>3</v>
      </c>
      <c r="F37">
        <v>1756.76</v>
      </c>
      <c r="G37">
        <v>3945.18</v>
      </c>
      <c r="H37">
        <v>591.78</v>
      </c>
      <c r="I37">
        <v>1763.97</v>
      </c>
      <c r="J37">
        <v>1589.43</v>
      </c>
    </row>
    <row r="38" spans="1:10" x14ac:dyDescent="0.3">
      <c r="A38">
        <v>37</v>
      </c>
      <c r="B38" t="s">
        <v>10</v>
      </c>
      <c r="C38" t="s">
        <v>11</v>
      </c>
      <c r="D38">
        <v>4</v>
      </c>
      <c r="E38">
        <v>3</v>
      </c>
      <c r="F38">
        <v>1100.68</v>
      </c>
      <c r="G38">
        <v>2274.12</v>
      </c>
      <c r="H38">
        <v>227.41</v>
      </c>
      <c r="I38">
        <v>618.04999999999995</v>
      </c>
      <c r="J38">
        <v>1428.65</v>
      </c>
    </row>
    <row r="39" spans="1:10" x14ac:dyDescent="0.3">
      <c r="A39">
        <v>38</v>
      </c>
      <c r="B39" t="s">
        <v>18</v>
      </c>
      <c r="C39" t="s">
        <v>19</v>
      </c>
      <c r="D39">
        <v>4</v>
      </c>
      <c r="E39">
        <v>2</v>
      </c>
      <c r="F39">
        <v>3378.9</v>
      </c>
      <c r="G39">
        <v>6223.83</v>
      </c>
      <c r="H39">
        <v>1369.24</v>
      </c>
      <c r="I39">
        <v>3153.85</v>
      </c>
      <c r="J39">
        <v>1700.73</v>
      </c>
    </row>
    <row r="40" spans="1:10" x14ac:dyDescent="0.3">
      <c r="A40">
        <v>39</v>
      </c>
      <c r="B40" t="s">
        <v>16</v>
      </c>
      <c r="C40" t="s">
        <v>21</v>
      </c>
      <c r="D40">
        <v>5</v>
      </c>
      <c r="E40">
        <v>3</v>
      </c>
      <c r="F40">
        <v>3577.31</v>
      </c>
      <c r="G40">
        <v>8256.86</v>
      </c>
      <c r="H40">
        <v>3302.74</v>
      </c>
      <c r="I40">
        <v>4138.62</v>
      </c>
      <c r="J40">
        <v>815.49</v>
      </c>
    </row>
    <row r="41" spans="1:10" x14ac:dyDescent="0.3">
      <c r="A41">
        <v>40</v>
      </c>
      <c r="B41" t="s">
        <v>10</v>
      </c>
      <c r="C41" t="s">
        <v>22</v>
      </c>
      <c r="D41">
        <v>4</v>
      </c>
      <c r="E41">
        <v>1</v>
      </c>
      <c r="F41">
        <v>571.12</v>
      </c>
      <c r="G41">
        <v>571.12</v>
      </c>
      <c r="H41">
        <v>57.11</v>
      </c>
      <c r="I41">
        <v>480.64</v>
      </c>
      <c r="J41">
        <v>33.369999999999997</v>
      </c>
    </row>
    <row r="42" spans="1:10" x14ac:dyDescent="0.3">
      <c r="A42">
        <v>41</v>
      </c>
      <c r="B42" t="s">
        <v>18</v>
      </c>
      <c r="C42" t="s">
        <v>19</v>
      </c>
      <c r="D42">
        <v>2</v>
      </c>
      <c r="E42">
        <v>2</v>
      </c>
      <c r="F42">
        <v>6066.32</v>
      </c>
      <c r="G42">
        <v>9084.08</v>
      </c>
      <c r="H42">
        <v>2452.6999999999998</v>
      </c>
      <c r="I42">
        <v>2112.09</v>
      </c>
      <c r="J42">
        <v>4519.29</v>
      </c>
    </row>
    <row r="43" spans="1:10" x14ac:dyDescent="0.3">
      <c r="A43">
        <v>42</v>
      </c>
      <c r="B43" t="s">
        <v>10</v>
      </c>
      <c r="C43" t="s">
        <v>22</v>
      </c>
      <c r="D43">
        <v>7</v>
      </c>
      <c r="E43">
        <v>3</v>
      </c>
      <c r="F43">
        <v>813.13</v>
      </c>
      <c r="G43">
        <v>1975.34</v>
      </c>
      <c r="H43">
        <v>197.53</v>
      </c>
      <c r="I43">
        <v>872.5</v>
      </c>
      <c r="J43">
        <v>905.3</v>
      </c>
    </row>
    <row r="44" spans="1:10" x14ac:dyDescent="0.3">
      <c r="A44">
        <v>43</v>
      </c>
      <c r="B44" t="s">
        <v>18</v>
      </c>
      <c r="C44" t="s">
        <v>19</v>
      </c>
      <c r="D44">
        <v>1</v>
      </c>
      <c r="E44">
        <v>1</v>
      </c>
      <c r="F44">
        <v>4873.01</v>
      </c>
      <c r="G44">
        <v>4873.01</v>
      </c>
      <c r="H44">
        <v>1072.06</v>
      </c>
      <c r="I44">
        <v>1912.67</v>
      </c>
      <c r="J44">
        <v>1888.27</v>
      </c>
    </row>
    <row r="45" spans="1:10" x14ac:dyDescent="0.3">
      <c r="A45">
        <v>44</v>
      </c>
      <c r="B45" t="s">
        <v>12</v>
      </c>
      <c r="C45" t="s">
        <v>13</v>
      </c>
      <c r="D45">
        <v>2</v>
      </c>
      <c r="E45">
        <v>2</v>
      </c>
      <c r="F45">
        <v>4512.55</v>
      </c>
      <c r="G45">
        <v>6934.33</v>
      </c>
      <c r="H45">
        <v>1733.58</v>
      </c>
      <c r="I45">
        <v>1775.5</v>
      </c>
      <c r="J45">
        <v>3425.25</v>
      </c>
    </row>
    <row r="46" spans="1:10" x14ac:dyDescent="0.3">
      <c r="A46">
        <v>45</v>
      </c>
      <c r="B46" t="s">
        <v>10</v>
      </c>
      <c r="C46" t="s">
        <v>22</v>
      </c>
      <c r="D46">
        <v>4</v>
      </c>
      <c r="E46">
        <v>1</v>
      </c>
      <c r="F46">
        <v>678.6</v>
      </c>
      <c r="G46">
        <v>678.6</v>
      </c>
      <c r="H46">
        <v>67.86</v>
      </c>
      <c r="I46">
        <v>434.32</v>
      </c>
      <c r="J46">
        <v>176.42</v>
      </c>
    </row>
    <row r="47" spans="1:10" x14ac:dyDescent="0.3">
      <c r="A47">
        <v>46</v>
      </c>
      <c r="B47" t="s">
        <v>16</v>
      </c>
      <c r="C47" t="s">
        <v>21</v>
      </c>
      <c r="D47">
        <v>6</v>
      </c>
      <c r="E47">
        <v>3</v>
      </c>
      <c r="F47">
        <v>1137.76</v>
      </c>
      <c r="G47">
        <v>2527.34</v>
      </c>
      <c r="H47">
        <v>884.57</v>
      </c>
      <c r="I47">
        <v>2398.44</v>
      </c>
      <c r="J47">
        <v>-755.67</v>
      </c>
    </row>
    <row r="48" spans="1:10" x14ac:dyDescent="0.3">
      <c r="A48">
        <v>47</v>
      </c>
      <c r="B48" t="s">
        <v>10</v>
      </c>
      <c r="C48" t="s">
        <v>11</v>
      </c>
      <c r="D48">
        <v>8</v>
      </c>
      <c r="E48">
        <v>3</v>
      </c>
      <c r="F48">
        <v>738.41</v>
      </c>
      <c r="G48">
        <v>1634.08</v>
      </c>
      <c r="H48">
        <v>163.41</v>
      </c>
      <c r="I48">
        <v>1045.05</v>
      </c>
      <c r="J48">
        <v>425.63</v>
      </c>
    </row>
    <row r="49" spans="1:10" x14ac:dyDescent="0.3">
      <c r="A49">
        <v>48</v>
      </c>
      <c r="B49" t="s">
        <v>16</v>
      </c>
      <c r="C49" t="s">
        <v>21</v>
      </c>
      <c r="D49">
        <v>1</v>
      </c>
      <c r="E49">
        <v>1</v>
      </c>
      <c r="F49">
        <v>4809.2700000000004</v>
      </c>
      <c r="G49">
        <v>4809.2700000000004</v>
      </c>
      <c r="H49">
        <v>1683.24</v>
      </c>
      <c r="I49">
        <v>1493.67</v>
      </c>
      <c r="J49">
        <v>1632.35</v>
      </c>
    </row>
    <row r="50" spans="1:10" x14ac:dyDescent="0.3">
      <c r="A50">
        <v>49</v>
      </c>
      <c r="B50" t="s">
        <v>16</v>
      </c>
      <c r="C50" t="s">
        <v>17</v>
      </c>
      <c r="D50">
        <v>2</v>
      </c>
      <c r="E50">
        <v>1</v>
      </c>
      <c r="F50">
        <v>3550.84</v>
      </c>
      <c r="G50">
        <v>3550.84</v>
      </c>
      <c r="H50">
        <v>1242.79</v>
      </c>
      <c r="I50">
        <v>2262.17</v>
      </c>
      <c r="J50">
        <v>45.88</v>
      </c>
    </row>
    <row r="51" spans="1:10" x14ac:dyDescent="0.3">
      <c r="A51">
        <v>50</v>
      </c>
      <c r="B51" t="s">
        <v>18</v>
      </c>
      <c r="C51" t="s">
        <v>20</v>
      </c>
      <c r="D51">
        <v>7</v>
      </c>
      <c r="E51">
        <v>3</v>
      </c>
      <c r="F51">
        <v>4216.2700000000004</v>
      </c>
      <c r="G51">
        <v>8301.3700000000008</v>
      </c>
      <c r="H51">
        <v>2241.37</v>
      </c>
      <c r="I51">
        <v>3175.74</v>
      </c>
      <c r="J51">
        <v>2884.26</v>
      </c>
    </row>
    <row r="52" spans="1:10" x14ac:dyDescent="0.3">
      <c r="A52">
        <v>51</v>
      </c>
      <c r="B52" t="s">
        <v>12</v>
      </c>
      <c r="C52" t="s">
        <v>13</v>
      </c>
      <c r="D52">
        <v>5</v>
      </c>
      <c r="E52">
        <v>1</v>
      </c>
      <c r="F52">
        <v>7346.58</v>
      </c>
      <c r="G52">
        <v>7346.58</v>
      </c>
      <c r="H52">
        <v>1836.64</v>
      </c>
      <c r="I52">
        <v>4334.4799999999996</v>
      </c>
      <c r="J52">
        <v>1175.45</v>
      </c>
    </row>
    <row r="53" spans="1:10" x14ac:dyDescent="0.3">
      <c r="A53">
        <v>52</v>
      </c>
      <c r="B53" t="s">
        <v>14</v>
      </c>
      <c r="C53" t="s">
        <v>15</v>
      </c>
      <c r="D53">
        <v>2</v>
      </c>
      <c r="E53">
        <v>1</v>
      </c>
      <c r="F53">
        <v>2307.42</v>
      </c>
      <c r="G53">
        <v>2307.42</v>
      </c>
      <c r="H53">
        <v>346.11</v>
      </c>
      <c r="I53">
        <v>623.49</v>
      </c>
      <c r="J53">
        <v>1337.82</v>
      </c>
    </row>
    <row r="54" spans="1:10" x14ac:dyDescent="0.3">
      <c r="A54">
        <v>53</v>
      </c>
      <c r="B54" t="s">
        <v>12</v>
      </c>
      <c r="C54" t="s">
        <v>13</v>
      </c>
      <c r="D54">
        <v>6</v>
      </c>
      <c r="E54">
        <v>3</v>
      </c>
      <c r="F54">
        <v>1504.41</v>
      </c>
      <c r="G54">
        <v>3288.73</v>
      </c>
      <c r="H54">
        <v>822.18</v>
      </c>
      <c r="I54">
        <v>3000.74</v>
      </c>
      <c r="J54">
        <v>-534.19000000000005</v>
      </c>
    </row>
    <row r="55" spans="1:10" x14ac:dyDescent="0.3">
      <c r="A55">
        <v>54</v>
      </c>
      <c r="B55" t="s">
        <v>12</v>
      </c>
      <c r="C55" t="s">
        <v>13</v>
      </c>
      <c r="D55">
        <v>4</v>
      </c>
      <c r="E55">
        <v>2</v>
      </c>
      <c r="F55">
        <v>4784.93</v>
      </c>
      <c r="G55">
        <v>6855.7</v>
      </c>
      <c r="H55">
        <v>1713.93</v>
      </c>
      <c r="I55">
        <v>2256.25</v>
      </c>
      <c r="J55">
        <v>2885.52</v>
      </c>
    </row>
    <row r="56" spans="1:10" x14ac:dyDescent="0.3">
      <c r="A56">
        <v>55</v>
      </c>
      <c r="B56" t="s">
        <v>16</v>
      </c>
      <c r="C56" t="s">
        <v>17</v>
      </c>
      <c r="D56">
        <v>1</v>
      </c>
      <c r="E56">
        <v>1</v>
      </c>
      <c r="F56">
        <v>5014.08</v>
      </c>
      <c r="G56">
        <v>5014.08</v>
      </c>
      <c r="H56">
        <v>1754.93</v>
      </c>
      <c r="I56">
        <v>1626.8</v>
      </c>
      <c r="J56">
        <v>1632.35</v>
      </c>
    </row>
    <row r="57" spans="1:10" x14ac:dyDescent="0.3">
      <c r="A57">
        <v>56</v>
      </c>
      <c r="B57" t="s">
        <v>12</v>
      </c>
      <c r="C57" t="s">
        <v>13</v>
      </c>
      <c r="D57">
        <v>5</v>
      </c>
      <c r="E57">
        <v>3</v>
      </c>
      <c r="F57">
        <v>5100.83</v>
      </c>
      <c r="G57">
        <v>11369.33</v>
      </c>
      <c r="H57">
        <v>3410.8</v>
      </c>
      <c r="I57">
        <v>2703.63</v>
      </c>
      <c r="J57">
        <v>5254.9</v>
      </c>
    </row>
    <row r="58" spans="1:10" x14ac:dyDescent="0.3">
      <c r="A58">
        <v>57</v>
      </c>
      <c r="B58" t="s">
        <v>18</v>
      </c>
      <c r="C58" t="s">
        <v>20</v>
      </c>
      <c r="D58">
        <v>1</v>
      </c>
      <c r="E58">
        <v>1</v>
      </c>
      <c r="F58">
        <v>3035.03</v>
      </c>
      <c r="G58">
        <v>3035.03</v>
      </c>
      <c r="H58">
        <v>667.71</v>
      </c>
      <c r="I58">
        <v>1745.5</v>
      </c>
      <c r="J58">
        <v>621.82000000000005</v>
      </c>
    </row>
    <row r="59" spans="1:10" x14ac:dyDescent="0.3">
      <c r="A59">
        <v>58</v>
      </c>
      <c r="B59" t="s">
        <v>18</v>
      </c>
      <c r="C59" t="s">
        <v>19</v>
      </c>
      <c r="D59">
        <v>5</v>
      </c>
      <c r="E59">
        <v>3</v>
      </c>
      <c r="F59">
        <v>5447.01</v>
      </c>
      <c r="G59">
        <v>12477.57</v>
      </c>
      <c r="H59">
        <v>3368.94</v>
      </c>
      <c r="I59">
        <v>4017.97</v>
      </c>
      <c r="J59">
        <v>5090.66</v>
      </c>
    </row>
    <row r="60" spans="1:10" x14ac:dyDescent="0.3">
      <c r="A60">
        <v>59</v>
      </c>
      <c r="B60" t="s">
        <v>18</v>
      </c>
      <c r="C60" t="s">
        <v>19</v>
      </c>
      <c r="D60">
        <v>8</v>
      </c>
      <c r="E60">
        <v>3</v>
      </c>
      <c r="F60">
        <v>3967.9</v>
      </c>
      <c r="G60">
        <v>9692.1200000000008</v>
      </c>
      <c r="H60">
        <v>2616.87</v>
      </c>
      <c r="I60">
        <v>4015.75</v>
      </c>
      <c r="J60">
        <v>3059.5</v>
      </c>
    </row>
    <row r="61" spans="1:10" x14ac:dyDescent="0.3">
      <c r="A61">
        <v>60</v>
      </c>
      <c r="B61" t="s">
        <v>10</v>
      </c>
      <c r="C61" t="s">
        <v>11</v>
      </c>
      <c r="D61">
        <v>7</v>
      </c>
      <c r="E61">
        <v>1</v>
      </c>
      <c r="F61">
        <v>794.82</v>
      </c>
      <c r="G61">
        <v>794.82</v>
      </c>
      <c r="H61">
        <v>79.48</v>
      </c>
      <c r="I61">
        <v>754.28</v>
      </c>
      <c r="J61">
        <v>-38.950000000000003</v>
      </c>
    </row>
    <row r="62" spans="1:10" x14ac:dyDescent="0.3">
      <c r="A62">
        <v>61</v>
      </c>
      <c r="B62" t="s">
        <v>10</v>
      </c>
      <c r="C62" t="s">
        <v>22</v>
      </c>
      <c r="D62">
        <v>1</v>
      </c>
      <c r="E62">
        <v>1</v>
      </c>
      <c r="F62">
        <v>784.54</v>
      </c>
      <c r="G62">
        <v>784.54</v>
      </c>
      <c r="H62">
        <v>78.45</v>
      </c>
      <c r="I62">
        <v>231.11</v>
      </c>
      <c r="J62">
        <v>474.97</v>
      </c>
    </row>
    <row r="63" spans="1:10" x14ac:dyDescent="0.3">
      <c r="A63">
        <v>62</v>
      </c>
      <c r="B63" t="s">
        <v>10</v>
      </c>
      <c r="C63" t="s">
        <v>11</v>
      </c>
      <c r="D63">
        <v>4</v>
      </c>
      <c r="E63">
        <v>3</v>
      </c>
      <c r="F63">
        <v>557.28</v>
      </c>
      <c r="G63">
        <v>1346.29</v>
      </c>
      <c r="H63">
        <v>134.63</v>
      </c>
      <c r="I63">
        <v>536.61</v>
      </c>
      <c r="J63">
        <v>675.05</v>
      </c>
    </row>
    <row r="64" spans="1:10" x14ac:dyDescent="0.3">
      <c r="A64">
        <v>63</v>
      </c>
      <c r="B64" t="s">
        <v>14</v>
      </c>
      <c r="C64" t="s">
        <v>15</v>
      </c>
      <c r="D64">
        <v>7</v>
      </c>
      <c r="E64">
        <v>1</v>
      </c>
      <c r="F64">
        <v>2945.95</v>
      </c>
      <c r="G64">
        <v>2945.95</v>
      </c>
      <c r="H64">
        <v>441.89</v>
      </c>
      <c r="I64">
        <v>1483.16</v>
      </c>
      <c r="J64">
        <v>1020.89</v>
      </c>
    </row>
    <row r="65" spans="1:10" x14ac:dyDescent="0.3">
      <c r="A65">
        <v>64</v>
      </c>
      <c r="B65" t="s">
        <v>10</v>
      </c>
      <c r="C65" t="s">
        <v>22</v>
      </c>
      <c r="D65">
        <v>7</v>
      </c>
      <c r="E65">
        <v>3</v>
      </c>
      <c r="F65">
        <v>472.99</v>
      </c>
      <c r="G65">
        <v>1129.9000000000001</v>
      </c>
      <c r="H65">
        <v>112.99</v>
      </c>
      <c r="I65">
        <v>712.25</v>
      </c>
      <c r="J65">
        <v>304.66000000000003</v>
      </c>
    </row>
    <row r="66" spans="1:10" x14ac:dyDescent="0.3">
      <c r="A66">
        <v>65</v>
      </c>
      <c r="B66" t="s">
        <v>10</v>
      </c>
      <c r="C66" t="s">
        <v>22</v>
      </c>
      <c r="D66">
        <v>8</v>
      </c>
      <c r="E66">
        <v>3</v>
      </c>
      <c r="F66">
        <v>1484.08</v>
      </c>
      <c r="G66">
        <v>2785.4</v>
      </c>
      <c r="H66">
        <v>278.54000000000002</v>
      </c>
      <c r="I66">
        <v>996.94</v>
      </c>
      <c r="J66">
        <v>1509.92</v>
      </c>
    </row>
    <row r="67" spans="1:10" x14ac:dyDescent="0.3">
      <c r="A67">
        <v>66</v>
      </c>
      <c r="B67" t="s">
        <v>16</v>
      </c>
      <c r="C67" t="s">
        <v>17</v>
      </c>
      <c r="D67">
        <v>5</v>
      </c>
      <c r="E67">
        <v>3</v>
      </c>
      <c r="F67">
        <v>3189.27</v>
      </c>
      <c r="G67">
        <v>6814.53</v>
      </c>
      <c r="H67">
        <v>2385.09</v>
      </c>
      <c r="I67">
        <v>2897.85</v>
      </c>
      <c r="J67">
        <v>1531.59</v>
      </c>
    </row>
    <row r="68" spans="1:10" x14ac:dyDescent="0.3">
      <c r="A68">
        <v>67</v>
      </c>
      <c r="B68" t="s">
        <v>18</v>
      </c>
      <c r="C68" t="s">
        <v>20</v>
      </c>
      <c r="D68">
        <v>3</v>
      </c>
      <c r="E68">
        <v>3</v>
      </c>
      <c r="F68">
        <v>4462.33</v>
      </c>
      <c r="G68">
        <v>10160.36</v>
      </c>
      <c r="H68">
        <v>2743.3</v>
      </c>
      <c r="I68">
        <v>2896.14</v>
      </c>
      <c r="J68">
        <v>4520.93</v>
      </c>
    </row>
    <row r="69" spans="1:10" x14ac:dyDescent="0.3">
      <c r="A69">
        <v>68</v>
      </c>
      <c r="B69" t="s">
        <v>14</v>
      </c>
      <c r="C69" t="s">
        <v>15</v>
      </c>
      <c r="D69">
        <v>1</v>
      </c>
      <c r="E69">
        <v>1</v>
      </c>
      <c r="F69">
        <v>2242.61</v>
      </c>
      <c r="G69">
        <v>2242.61</v>
      </c>
      <c r="H69">
        <v>336.39</v>
      </c>
      <c r="I69">
        <v>671.38</v>
      </c>
      <c r="J69">
        <v>1234.8399999999999</v>
      </c>
    </row>
    <row r="70" spans="1:10" x14ac:dyDescent="0.3">
      <c r="A70">
        <v>69</v>
      </c>
      <c r="B70" t="s">
        <v>18</v>
      </c>
      <c r="C70" t="s">
        <v>20</v>
      </c>
      <c r="D70">
        <v>1</v>
      </c>
      <c r="E70">
        <v>1</v>
      </c>
      <c r="F70">
        <v>3700.59</v>
      </c>
      <c r="G70">
        <v>3700.59</v>
      </c>
      <c r="H70">
        <v>814.13</v>
      </c>
      <c r="I70">
        <v>1717.02</v>
      </c>
      <c r="J70">
        <v>1169.44</v>
      </c>
    </row>
    <row r="71" spans="1:10" x14ac:dyDescent="0.3">
      <c r="A71">
        <v>70</v>
      </c>
      <c r="B71" t="s">
        <v>12</v>
      </c>
      <c r="C71" t="s">
        <v>13</v>
      </c>
      <c r="D71">
        <v>2</v>
      </c>
      <c r="E71">
        <v>2</v>
      </c>
      <c r="F71">
        <v>4298.96</v>
      </c>
      <c r="G71">
        <v>5905.99</v>
      </c>
      <c r="H71">
        <v>1476.5</v>
      </c>
      <c r="I71">
        <v>2572.6799999999998</v>
      </c>
      <c r="J71">
        <v>1856.81</v>
      </c>
    </row>
    <row r="72" spans="1:10" x14ac:dyDescent="0.3">
      <c r="A72">
        <v>71</v>
      </c>
      <c r="B72" t="s">
        <v>14</v>
      </c>
      <c r="C72" t="s">
        <v>15</v>
      </c>
      <c r="D72">
        <v>5</v>
      </c>
      <c r="E72">
        <v>3</v>
      </c>
      <c r="F72">
        <v>1333.71</v>
      </c>
      <c r="G72">
        <v>2922.69</v>
      </c>
      <c r="H72">
        <v>438.4</v>
      </c>
      <c r="I72">
        <v>1638.51</v>
      </c>
      <c r="J72">
        <v>845.78</v>
      </c>
    </row>
    <row r="73" spans="1:10" x14ac:dyDescent="0.3">
      <c r="A73">
        <v>72</v>
      </c>
      <c r="B73" t="s">
        <v>18</v>
      </c>
      <c r="C73" t="s">
        <v>19</v>
      </c>
      <c r="D73">
        <v>6</v>
      </c>
      <c r="E73">
        <v>3</v>
      </c>
      <c r="F73">
        <v>1653.32</v>
      </c>
      <c r="G73">
        <v>3090.26</v>
      </c>
      <c r="H73">
        <v>679.86</v>
      </c>
      <c r="I73">
        <v>2932.66</v>
      </c>
      <c r="J73">
        <v>-522.25</v>
      </c>
    </row>
    <row r="74" spans="1:10" x14ac:dyDescent="0.3">
      <c r="A74">
        <v>73</v>
      </c>
      <c r="B74" t="s">
        <v>18</v>
      </c>
      <c r="C74" t="s">
        <v>20</v>
      </c>
      <c r="D74">
        <v>3</v>
      </c>
      <c r="E74">
        <v>2</v>
      </c>
      <c r="F74">
        <v>3441.24</v>
      </c>
      <c r="G74">
        <v>5675.38</v>
      </c>
      <c r="H74">
        <v>1248.58</v>
      </c>
      <c r="I74">
        <v>2413.9</v>
      </c>
      <c r="J74">
        <v>2012.9</v>
      </c>
    </row>
    <row r="75" spans="1:10" x14ac:dyDescent="0.3">
      <c r="A75">
        <v>74</v>
      </c>
      <c r="B75" t="s">
        <v>14</v>
      </c>
      <c r="C75" t="s">
        <v>15</v>
      </c>
      <c r="D75">
        <v>4</v>
      </c>
      <c r="E75">
        <v>2</v>
      </c>
      <c r="F75">
        <v>972.15</v>
      </c>
      <c r="G75">
        <v>1434.74</v>
      </c>
      <c r="H75">
        <v>215.21</v>
      </c>
      <c r="I75">
        <v>1041.28</v>
      </c>
      <c r="J75">
        <v>178.25</v>
      </c>
    </row>
    <row r="76" spans="1:10" x14ac:dyDescent="0.3">
      <c r="A76">
        <v>75</v>
      </c>
      <c r="B76" t="s">
        <v>14</v>
      </c>
      <c r="C76" t="s">
        <v>15</v>
      </c>
      <c r="D76">
        <v>2</v>
      </c>
      <c r="E76">
        <v>2</v>
      </c>
      <c r="F76">
        <v>2203.89</v>
      </c>
      <c r="G76">
        <v>3733.23</v>
      </c>
      <c r="H76">
        <v>559.99</v>
      </c>
      <c r="I76">
        <v>885.13</v>
      </c>
      <c r="J76">
        <v>2288.12</v>
      </c>
    </row>
    <row r="77" spans="1:10" x14ac:dyDescent="0.3">
      <c r="A77">
        <v>76</v>
      </c>
      <c r="B77" t="s">
        <v>14</v>
      </c>
      <c r="C77" t="s">
        <v>15</v>
      </c>
      <c r="D77">
        <v>8</v>
      </c>
      <c r="E77">
        <v>3</v>
      </c>
      <c r="F77">
        <v>1790.83</v>
      </c>
      <c r="G77">
        <v>3811.49</v>
      </c>
      <c r="H77">
        <v>571.72</v>
      </c>
      <c r="I77">
        <v>1886.51</v>
      </c>
      <c r="J77">
        <v>1353.25</v>
      </c>
    </row>
    <row r="78" spans="1:10" x14ac:dyDescent="0.3">
      <c r="A78">
        <v>77</v>
      </c>
      <c r="B78" t="s">
        <v>14</v>
      </c>
      <c r="C78" t="s">
        <v>15</v>
      </c>
      <c r="D78">
        <v>3</v>
      </c>
      <c r="E78">
        <v>1</v>
      </c>
      <c r="F78">
        <v>1502.97</v>
      </c>
      <c r="G78">
        <v>1502.97</v>
      </c>
      <c r="H78">
        <v>225.45</v>
      </c>
      <c r="I78">
        <v>1196.56</v>
      </c>
      <c r="J78">
        <v>80.97</v>
      </c>
    </row>
    <row r="79" spans="1:10" x14ac:dyDescent="0.3">
      <c r="A79">
        <v>78</v>
      </c>
      <c r="B79" t="s">
        <v>18</v>
      </c>
      <c r="C79" t="s">
        <v>20</v>
      </c>
      <c r="D79">
        <v>5</v>
      </c>
      <c r="E79">
        <v>3</v>
      </c>
      <c r="F79">
        <v>4095.11</v>
      </c>
      <c r="G79">
        <v>8404.49</v>
      </c>
      <c r="H79">
        <v>2269.21</v>
      </c>
      <c r="I79">
        <v>2829.53</v>
      </c>
      <c r="J79">
        <v>3305.75</v>
      </c>
    </row>
    <row r="80" spans="1:10" x14ac:dyDescent="0.3">
      <c r="A80">
        <v>79</v>
      </c>
      <c r="B80" t="s">
        <v>10</v>
      </c>
      <c r="C80" t="s">
        <v>11</v>
      </c>
      <c r="D80">
        <v>3</v>
      </c>
      <c r="E80">
        <v>1</v>
      </c>
      <c r="F80">
        <v>837.3</v>
      </c>
      <c r="G80">
        <v>837.3</v>
      </c>
      <c r="H80">
        <v>83.73</v>
      </c>
      <c r="I80">
        <v>433.91</v>
      </c>
      <c r="J80">
        <v>319.67</v>
      </c>
    </row>
    <row r="81" spans="1:10" x14ac:dyDescent="0.3">
      <c r="A81">
        <v>80</v>
      </c>
      <c r="B81" t="s">
        <v>18</v>
      </c>
      <c r="C81" t="s">
        <v>20</v>
      </c>
      <c r="D81">
        <v>8</v>
      </c>
      <c r="E81">
        <v>3</v>
      </c>
      <c r="F81">
        <v>5456.33</v>
      </c>
      <c r="G81">
        <v>11981.43</v>
      </c>
      <c r="H81">
        <v>3234.99</v>
      </c>
      <c r="I81">
        <v>4156.55</v>
      </c>
      <c r="J81">
        <v>4589.8999999999996</v>
      </c>
    </row>
    <row r="82" spans="1:10" x14ac:dyDescent="0.3">
      <c r="A82">
        <v>81</v>
      </c>
      <c r="B82" t="s">
        <v>12</v>
      </c>
      <c r="C82" t="s">
        <v>13</v>
      </c>
      <c r="D82">
        <v>7</v>
      </c>
      <c r="E82">
        <v>3</v>
      </c>
      <c r="F82">
        <v>4542.76</v>
      </c>
      <c r="G82">
        <v>9877.0300000000007</v>
      </c>
      <c r="H82">
        <v>2963.11</v>
      </c>
      <c r="I82">
        <v>5121.5600000000004</v>
      </c>
      <c r="J82">
        <v>1792.36</v>
      </c>
    </row>
    <row r="83" spans="1:10" x14ac:dyDescent="0.3">
      <c r="A83">
        <v>82</v>
      </c>
      <c r="B83" t="s">
        <v>16</v>
      </c>
      <c r="C83" t="s">
        <v>17</v>
      </c>
      <c r="D83">
        <v>1</v>
      </c>
      <c r="E83">
        <v>1</v>
      </c>
      <c r="F83">
        <v>8390.35</v>
      </c>
      <c r="G83">
        <v>8390.35</v>
      </c>
      <c r="H83">
        <v>3356.14</v>
      </c>
      <c r="I83">
        <v>1323.51</v>
      </c>
      <c r="J83">
        <v>3710.69</v>
      </c>
    </row>
    <row r="84" spans="1:10" x14ac:dyDescent="0.3">
      <c r="A84">
        <v>83</v>
      </c>
      <c r="B84" t="s">
        <v>10</v>
      </c>
      <c r="C84" t="s">
        <v>11</v>
      </c>
      <c r="D84">
        <v>7</v>
      </c>
      <c r="E84">
        <v>1</v>
      </c>
      <c r="F84">
        <v>292.41000000000003</v>
      </c>
      <c r="G84">
        <v>292.41000000000003</v>
      </c>
      <c r="H84">
        <v>29.24</v>
      </c>
      <c r="I84">
        <v>277.5</v>
      </c>
      <c r="J84">
        <v>-14.33</v>
      </c>
    </row>
    <row r="85" spans="1:10" x14ac:dyDescent="0.3">
      <c r="A85">
        <v>84</v>
      </c>
      <c r="B85" t="s">
        <v>18</v>
      </c>
      <c r="C85" t="s">
        <v>19</v>
      </c>
      <c r="D85">
        <v>1</v>
      </c>
      <c r="E85">
        <v>1</v>
      </c>
      <c r="F85">
        <v>5193.57</v>
      </c>
      <c r="G85">
        <v>5193.57</v>
      </c>
      <c r="H85">
        <v>1142.5899999999999</v>
      </c>
      <c r="I85">
        <v>1479.17</v>
      </c>
      <c r="J85">
        <v>2571.8200000000002</v>
      </c>
    </row>
    <row r="86" spans="1:10" x14ac:dyDescent="0.3">
      <c r="A86">
        <v>85</v>
      </c>
      <c r="B86" t="s">
        <v>10</v>
      </c>
      <c r="C86" t="s">
        <v>11</v>
      </c>
      <c r="D86">
        <v>2</v>
      </c>
      <c r="E86">
        <v>1</v>
      </c>
      <c r="F86">
        <v>1209.6099999999999</v>
      </c>
      <c r="G86">
        <v>1209.6099999999999</v>
      </c>
      <c r="H86">
        <v>120.96</v>
      </c>
      <c r="I86">
        <v>303.8</v>
      </c>
      <c r="J86">
        <v>784.85</v>
      </c>
    </row>
    <row r="87" spans="1:10" x14ac:dyDescent="0.3">
      <c r="A87">
        <v>86</v>
      </c>
      <c r="B87" t="s">
        <v>10</v>
      </c>
      <c r="C87" t="s">
        <v>22</v>
      </c>
      <c r="D87">
        <v>8</v>
      </c>
      <c r="E87">
        <v>2</v>
      </c>
      <c r="F87">
        <v>732.57</v>
      </c>
      <c r="G87">
        <v>1058.46</v>
      </c>
      <c r="H87">
        <v>105.85</v>
      </c>
      <c r="I87">
        <v>879.04</v>
      </c>
      <c r="J87">
        <v>73.569999999999993</v>
      </c>
    </row>
    <row r="88" spans="1:10" x14ac:dyDescent="0.3">
      <c r="A88">
        <v>87</v>
      </c>
      <c r="B88" t="s">
        <v>14</v>
      </c>
      <c r="C88" t="s">
        <v>15</v>
      </c>
      <c r="D88">
        <v>5</v>
      </c>
      <c r="E88">
        <v>3</v>
      </c>
      <c r="F88">
        <v>899.19</v>
      </c>
      <c r="G88">
        <v>1963.78</v>
      </c>
      <c r="H88">
        <v>294.57</v>
      </c>
      <c r="I88">
        <v>1329.63</v>
      </c>
      <c r="J88">
        <v>339.58</v>
      </c>
    </row>
    <row r="89" spans="1:10" x14ac:dyDescent="0.3">
      <c r="A89">
        <v>88</v>
      </c>
      <c r="B89" t="s">
        <v>16</v>
      </c>
      <c r="C89" t="s">
        <v>21</v>
      </c>
      <c r="D89">
        <v>5</v>
      </c>
      <c r="E89">
        <v>3</v>
      </c>
      <c r="F89">
        <v>6274.97</v>
      </c>
      <c r="G89">
        <v>13050.11</v>
      </c>
      <c r="H89">
        <v>5220.04</v>
      </c>
      <c r="I89">
        <v>2768.91</v>
      </c>
      <c r="J89">
        <v>5061.16</v>
      </c>
    </row>
    <row r="90" spans="1:10" x14ac:dyDescent="0.3">
      <c r="A90">
        <v>89</v>
      </c>
      <c r="B90" t="s">
        <v>12</v>
      </c>
      <c r="C90" t="s">
        <v>13</v>
      </c>
      <c r="D90">
        <v>3</v>
      </c>
      <c r="E90">
        <v>3</v>
      </c>
      <c r="F90">
        <v>5125.75</v>
      </c>
      <c r="G90">
        <v>12800.57</v>
      </c>
      <c r="H90">
        <v>3840.17</v>
      </c>
      <c r="I90">
        <v>2554.67</v>
      </c>
      <c r="J90">
        <v>6405.73</v>
      </c>
    </row>
    <row r="91" spans="1:10" x14ac:dyDescent="0.3">
      <c r="A91">
        <v>90</v>
      </c>
      <c r="B91" t="s">
        <v>10</v>
      </c>
      <c r="C91" t="s">
        <v>11</v>
      </c>
      <c r="D91">
        <v>2</v>
      </c>
      <c r="E91">
        <v>2</v>
      </c>
      <c r="F91">
        <v>396.59</v>
      </c>
      <c r="G91">
        <v>624.15</v>
      </c>
      <c r="H91">
        <v>62.41</v>
      </c>
      <c r="I91">
        <v>495.2</v>
      </c>
      <c r="J91">
        <v>66.540000000000006</v>
      </c>
    </row>
    <row r="92" spans="1:10" x14ac:dyDescent="0.3">
      <c r="A92">
        <v>91</v>
      </c>
      <c r="B92" t="s">
        <v>18</v>
      </c>
      <c r="C92" t="s">
        <v>19</v>
      </c>
      <c r="D92">
        <v>5</v>
      </c>
      <c r="E92">
        <v>1</v>
      </c>
      <c r="F92">
        <v>3009.51</v>
      </c>
      <c r="G92">
        <v>3009.51</v>
      </c>
      <c r="H92">
        <v>662.09</v>
      </c>
      <c r="I92">
        <v>2856.02</v>
      </c>
      <c r="J92">
        <v>-508.61</v>
      </c>
    </row>
    <row r="93" spans="1:10" x14ac:dyDescent="0.3">
      <c r="A93">
        <v>92</v>
      </c>
      <c r="B93" t="s">
        <v>14</v>
      </c>
      <c r="C93" t="s">
        <v>15</v>
      </c>
      <c r="D93">
        <v>6</v>
      </c>
      <c r="E93">
        <v>3</v>
      </c>
      <c r="F93">
        <v>1781.46</v>
      </c>
      <c r="G93">
        <v>3309.66</v>
      </c>
      <c r="H93">
        <v>496.45</v>
      </c>
      <c r="I93">
        <v>1521.85</v>
      </c>
      <c r="J93">
        <v>1291.3599999999999</v>
      </c>
    </row>
    <row r="94" spans="1:10" x14ac:dyDescent="0.3">
      <c r="A94">
        <v>93</v>
      </c>
      <c r="B94" t="s">
        <v>14</v>
      </c>
      <c r="C94" t="s">
        <v>15</v>
      </c>
      <c r="D94">
        <v>6</v>
      </c>
      <c r="E94">
        <v>3</v>
      </c>
      <c r="F94">
        <v>2498.0500000000002</v>
      </c>
      <c r="G94">
        <v>5038.1899999999996</v>
      </c>
      <c r="H94">
        <v>755.73</v>
      </c>
      <c r="I94">
        <v>1508.32</v>
      </c>
      <c r="J94">
        <v>2774.14</v>
      </c>
    </row>
    <row r="95" spans="1:10" x14ac:dyDescent="0.3">
      <c r="A95">
        <v>94</v>
      </c>
      <c r="B95" t="s">
        <v>16</v>
      </c>
      <c r="C95" t="s">
        <v>17</v>
      </c>
      <c r="D95">
        <v>7</v>
      </c>
      <c r="E95">
        <v>3</v>
      </c>
      <c r="F95">
        <v>4272.1099999999997</v>
      </c>
      <c r="G95">
        <v>9362.66</v>
      </c>
      <c r="H95">
        <v>3745.06</v>
      </c>
      <c r="I95">
        <v>4060.05</v>
      </c>
      <c r="J95">
        <v>1557.54</v>
      </c>
    </row>
    <row r="96" spans="1:10" x14ac:dyDescent="0.3">
      <c r="A96">
        <v>95</v>
      </c>
      <c r="B96" t="s">
        <v>14</v>
      </c>
      <c r="C96" t="s">
        <v>15</v>
      </c>
      <c r="D96">
        <v>1</v>
      </c>
      <c r="E96">
        <v>1</v>
      </c>
      <c r="F96">
        <v>1517.36</v>
      </c>
      <c r="G96">
        <v>1517.36</v>
      </c>
      <c r="H96">
        <v>227.6</v>
      </c>
      <c r="I96">
        <v>783.03</v>
      </c>
      <c r="J96">
        <v>506.72</v>
      </c>
    </row>
    <row r="97" spans="1:10" x14ac:dyDescent="0.3">
      <c r="A97">
        <v>96</v>
      </c>
      <c r="B97" t="s">
        <v>10</v>
      </c>
      <c r="C97" t="s">
        <v>11</v>
      </c>
      <c r="D97">
        <v>3</v>
      </c>
      <c r="E97">
        <v>2</v>
      </c>
      <c r="F97">
        <v>357.87</v>
      </c>
      <c r="G97">
        <v>653.72</v>
      </c>
      <c r="H97">
        <v>65.37</v>
      </c>
      <c r="I97">
        <v>424.4</v>
      </c>
      <c r="J97">
        <v>163.95</v>
      </c>
    </row>
    <row r="98" spans="1:10" x14ac:dyDescent="0.3">
      <c r="A98">
        <v>97</v>
      </c>
      <c r="B98" t="s">
        <v>16</v>
      </c>
      <c r="C98" t="s">
        <v>17</v>
      </c>
      <c r="D98">
        <v>4</v>
      </c>
      <c r="E98">
        <v>3</v>
      </c>
      <c r="F98">
        <v>3912.12</v>
      </c>
      <c r="G98">
        <v>8426.89</v>
      </c>
      <c r="H98">
        <v>3370.76</v>
      </c>
      <c r="I98">
        <v>3065.18</v>
      </c>
      <c r="J98">
        <v>1990.95</v>
      </c>
    </row>
    <row r="99" spans="1:10" x14ac:dyDescent="0.3">
      <c r="A99">
        <v>98</v>
      </c>
      <c r="B99" t="s">
        <v>10</v>
      </c>
      <c r="C99" t="s">
        <v>22</v>
      </c>
      <c r="D99">
        <v>8</v>
      </c>
      <c r="E99">
        <v>3</v>
      </c>
      <c r="F99">
        <v>1012.44</v>
      </c>
      <c r="G99">
        <v>2045.62</v>
      </c>
      <c r="H99">
        <v>204.56</v>
      </c>
      <c r="I99">
        <v>673.48</v>
      </c>
      <c r="J99">
        <v>1167.58</v>
      </c>
    </row>
    <row r="100" spans="1:10" x14ac:dyDescent="0.3">
      <c r="A100">
        <v>99</v>
      </c>
      <c r="B100" t="s">
        <v>18</v>
      </c>
      <c r="C100" t="s">
        <v>19</v>
      </c>
      <c r="D100">
        <v>1</v>
      </c>
      <c r="E100">
        <v>1</v>
      </c>
      <c r="F100">
        <v>3757.48</v>
      </c>
      <c r="G100">
        <v>3757.48</v>
      </c>
      <c r="H100">
        <v>826.65</v>
      </c>
      <c r="I100">
        <v>1413.36</v>
      </c>
      <c r="J100">
        <v>1517.48</v>
      </c>
    </row>
    <row r="101" spans="1:10" x14ac:dyDescent="0.3">
      <c r="A101">
        <v>100</v>
      </c>
      <c r="B101" t="s">
        <v>18</v>
      </c>
      <c r="C101" t="s">
        <v>20</v>
      </c>
      <c r="D101">
        <v>2</v>
      </c>
      <c r="E101">
        <v>2</v>
      </c>
      <c r="F101">
        <v>3669.92</v>
      </c>
      <c r="G101">
        <v>6604.19</v>
      </c>
      <c r="H101">
        <v>1452.92</v>
      </c>
      <c r="I101">
        <v>1517.16</v>
      </c>
      <c r="J101">
        <v>3634.11</v>
      </c>
    </row>
    <row r="102" spans="1:10" x14ac:dyDescent="0.3">
      <c r="A102">
        <v>101</v>
      </c>
      <c r="B102" t="s">
        <v>18</v>
      </c>
      <c r="C102" t="s">
        <v>20</v>
      </c>
      <c r="D102">
        <v>5</v>
      </c>
      <c r="E102">
        <v>2</v>
      </c>
      <c r="F102">
        <v>5040.63</v>
      </c>
      <c r="G102">
        <v>8421.1200000000008</v>
      </c>
      <c r="H102">
        <v>2273.6999999999998</v>
      </c>
      <c r="I102">
        <v>3738.88</v>
      </c>
      <c r="J102">
        <v>2408.54</v>
      </c>
    </row>
    <row r="103" spans="1:10" x14ac:dyDescent="0.3">
      <c r="A103">
        <v>102</v>
      </c>
      <c r="B103" t="s">
        <v>16</v>
      </c>
      <c r="C103" t="s">
        <v>21</v>
      </c>
      <c r="D103">
        <v>1</v>
      </c>
      <c r="E103">
        <v>1</v>
      </c>
      <c r="F103">
        <v>5554.7</v>
      </c>
      <c r="G103">
        <v>5554.7</v>
      </c>
      <c r="H103">
        <v>1944.14</v>
      </c>
      <c r="I103">
        <v>1750.38</v>
      </c>
      <c r="J103">
        <v>1860.18</v>
      </c>
    </row>
    <row r="104" spans="1:10" x14ac:dyDescent="0.3">
      <c r="A104">
        <v>103</v>
      </c>
      <c r="B104" t="s">
        <v>10</v>
      </c>
      <c r="C104" t="s">
        <v>22</v>
      </c>
      <c r="D104">
        <v>4</v>
      </c>
      <c r="E104">
        <v>1</v>
      </c>
      <c r="F104">
        <v>301.77999999999997</v>
      </c>
      <c r="G104">
        <v>301.77999999999997</v>
      </c>
      <c r="H104">
        <v>30.18</v>
      </c>
      <c r="I104">
        <v>286.39</v>
      </c>
      <c r="J104">
        <v>-14.79</v>
      </c>
    </row>
    <row r="105" spans="1:10" x14ac:dyDescent="0.3">
      <c r="A105">
        <v>104</v>
      </c>
      <c r="B105" t="s">
        <v>16</v>
      </c>
      <c r="C105" t="s">
        <v>21</v>
      </c>
      <c r="D105">
        <v>4</v>
      </c>
      <c r="E105">
        <v>2</v>
      </c>
      <c r="F105">
        <v>5815.62</v>
      </c>
      <c r="G105">
        <v>9439.09</v>
      </c>
      <c r="H105">
        <v>3775.64</v>
      </c>
      <c r="I105">
        <v>2779.65</v>
      </c>
      <c r="J105">
        <v>2883.8</v>
      </c>
    </row>
    <row r="106" spans="1:10" x14ac:dyDescent="0.3">
      <c r="A106">
        <v>105</v>
      </c>
      <c r="B106" t="s">
        <v>12</v>
      </c>
      <c r="C106" t="s">
        <v>13</v>
      </c>
      <c r="D106">
        <v>6</v>
      </c>
      <c r="E106">
        <v>3</v>
      </c>
      <c r="F106">
        <v>6486.44</v>
      </c>
      <c r="G106">
        <v>12748.57</v>
      </c>
      <c r="H106">
        <v>3824.57</v>
      </c>
      <c r="I106">
        <v>4601.51</v>
      </c>
      <c r="J106">
        <v>4322.49</v>
      </c>
    </row>
    <row r="107" spans="1:10" x14ac:dyDescent="0.3">
      <c r="A107">
        <v>106</v>
      </c>
      <c r="B107" t="s">
        <v>18</v>
      </c>
      <c r="C107" t="s">
        <v>20</v>
      </c>
      <c r="D107">
        <v>2</v>
      </c>
      <c r="E107">
        <v>1</v>
      </c>
      <c r="F107">
        <v>3264.55</v>
      </c>
      <c r="G107">
        <v>3264.55</v>
      </c>
      <c r="H107">
        <v>718.2</v>
      </c>
      <c r="I107">
        <v>1443.53</v>
      </c>
      <c r="J107">
        <v>1102.82</v>
      </c>
    </row>
    <row r="108" spans="1:10" x14ac:dyDescent="0.3">
      <c r="A108">
        <v>107</v>
      </c>
      <c r="B108" t="s">
        <v>10</v>
      </c>
      <c r="C108" t="s">
        <v>22</v>
      </c>
      <c r="D108">
        <v>1</v>
      </c>
      <c r="E108">
        <v>1</v>
      </c>
      <c r="F108">
        <v>1185.72</v>
      </c>
      <c r="G108">
        <v>1185.72</v>
      </c>
      <c r="H108">
        <v>118.57</v>
      </c>
      <c r="I108">
        <v>280.04000000000002</v>
      </c>
      <c r="J108">
        <v>787.11</v>
      </c>
    </row>
    <row r="109" spans="1:10" x14ac:dyDescent="0.3">
      <c r="A109">
        <v>108</v>
      </c>
      <c r="B109" t="s">
        <v>14</v>
      </c>
      <c r="C109" t="s">
        <v>15</v>
      </c>
      <c r="D109">
        <v>3</v>
      </c>
      <c r="E109">
        <v>2</v>
      </c>
      <c r="F109">
        <v>646.5</v>
      </c>
      <c r="G109">
        <v>992.51</v>
      </c>
      <c r="H109">
        <v>148.88</v>
      </c>
      <c r="I109">
        <v>941.9</v>
      </c>
      <c r="J109">
        <v>-98.26</v>
      </c>
    </row>
    <row r="110" spans="1:10" x14ac:dyDescent="0.3">
      <c r="A110">
        <v>109</v>
      </c>
      <c r="B110" t="s">
        <v>18</v>
      </c>
      <c r="C110" t="s">
        <v>19</v>
      </c>
      <c r="D110">
        <v>1</v>
      </c>
      <c r="E110">
        <v>1</v>
      </c>
      <c r="F110">
        <v>2496.1799999999998</v>
      </c>
      <c r="G110">
        <v>2496.1799999999998</v>
      </c>
      <c r="H110">
        <v>549.16</v>
      </c>
      <c r="I110">
        <v>1882.65</v>
      </c>
      <c r="J110">
        <v>64.37</v>
      </c>
    </row>
    <row r="111" spans="1:10" x14ac:dyDescent="0.3">
      <c r="A111">
        <v>110</v>
      </c>
      <c r="B111" t="s">
        <v>18</v>
      </c>
      <c r="C111" t="s">
        <v>19</v>
      </c>
      <c r="D111">
        <v>6</v>
      </c>
      <c r="E111">
        <v>1</v>
      </c>
      <c r="F111">
        <v>5829.24</v>
      </c>
      <c r="G111">
        <v>5829.24</v>
      </c>
      <c r="H111">
        <v>1282.43</v>
      </c>
      <c r="I111">
        <v>3198.62</v>
      </c>
      <c r="J111">
        <v>1348.19</v>
      </c>
    </row>
    <row r="112" spans="1:10" x14ac:dyDescent="0.3">
      <c r="A112">
        <v>111</v>
      </c>
      <c r="B112" t="s">
        <v>10</v>
      </c>
      <c r="C112" t="s">
        <v>22</v>
      </c>
      <c r="D112">
        <v>7</v>
      </c>
      <c r="E112">
        <v>3</v>
      </c>
      <c r="F112">
        <v>1236.0999999999999</v>
      </c>
      <c r="G112">
        <v>2747.3</v>
      </c>
      <c r="H112">
        <v>274.73</v>
      </c>
      <c r="I112">
        <v>854.74</v>
      </c>
      <c r="J112">
        <v>1617.83</v>
      </c>
    </row>
    <row r="113" spans="1:10" x14ac:dyDescent="0.3">
      <c r="A113">
        <v>112</v>
      </c>
      <c r="B113" t="s">
        <v>18</v>
      </c>
      <c r="C113" t="s">
        <v>20</v>
      </c>
      <c r="D113">
        <v>4</v>
      </c>
      <c r="E113">
        <v>3</v>
      </c>
      <c r="F113">
        <v>3010.76</v>
      </c>
      <c r="G113">
        <v>6653.98</v>
      </c>
      <c r="H113">
        <v>1463.87</v>
      </c>
      <c r="I113">
        <v>2919.27</v>
      </c>
      <c r="J113">
        <v>2270.83</v>
      </c>
    </row>
    <row r="114" spans="1:10" x14ac:dyDescent="0.3">
      <c r="A114">
        <v>113</v>
      </c>
      <c r="B114" t="s">
        <v>12</v>
      </c>
      <c r="C114" t="s">
        <v>13</v>
      </c>
      <c r="D114">
        <v>2</v>
      </c>
      <c r="E114">
        <v>1</v>
      </c>
      <c r="F114">
        <v>5396.9</v>
      </c>
      <c r="G114">
        <v>5396.9</v>
      </c>
      <c r="H114">
        <v>1349.23</v>
      </c>
      <c r="I114">
        <v>2503.31</v>
      </c>
      <c r="J114">
        <v>1544.36</v>
      </c>
    </row>
    <row r="115" spans="1:10" x14ac:dyDescent="0.3">
      <c r="A115">
        <v>114</v>
      </c>
      <c r="B115" t="s">
        <v>14</v>
      </c>
      <c r="C115" t="s">
        <v>15</v>
      </c>
      <c r="D115">
        <v>2</v>
      </c>
      <c r="E115">
        <v>2</v>
      </c>
      <c r="F115">
        <v>2057.86</v>
      </c>
      <c r="G115">
        <v>2977.62</v>
      </c>
      <c r="H115">
        <v>446.64</v>
      </c>
      <c r="I115">
        <v>597.82000000000005</v>
      </c>
      <c r="J115">
        <v>1933.15</v>
      </c>
    </row>
    <row r="116" spans="1:10" x14ac:dyDescent="0.3">
      <c r="A116">
        <v>115</v>
      </c>
      <c r="B116" t="s">
        <v>16</v>
      </c>
      <c r="C116" t="s">
        <v>21</v>
      </c>
      <c r="D116">
        <v>3</v>
      </c>
      <c r="E116">
        <v>2</v>
      </c>
      <c r="F116">
        <v>4346.41</v>
      </c>
      <c r="G116">
        <v>7222.95</v>
      </c>
      <c r="H116">
        <v>2528.0300000000002</v>
      </c>
      <c r="I116">
        <v>2552.34</v>
      </c>
      <c r="J116">
        <v>2142.58</v>
      </c>
    </row>
    <row r="117" spans="1:10" x14ac:dyDescent="0.3">
      <c r="A117">
        <v>116</v>
      </c>
      <c r="B117" t="s">
        <v>12</v>
      </c>
      <c r="C117" t="s">
        <v>13</v>
      </c>
      <c r="D117">
        <v>2</v>
      </c>
      <c r="E117">
        <v>2</v>
      </c>
      <c r="F117">
        <v>3855.49</v>
      </c>
      <c r="G117">
        <v>5916.1</v>
      </c>
      <c r="H117">
        <v>1479.03</v>
      </c>
      <c r="I117">
        <v>1718.92</v>
      </c>
      <c r="J117">
        <v>2718.16</v>
      </c>
    </row>
    <row r="118" spans="1:10" x14ac:dyDescent="0.3">
      <c r="A118">
        <v>117</v>
      </c>
      <c r="B118" t="s">
        <v>14</v>
      </c>
      <c r="C118" t="s">
        <v>15</v>
      </c>
      <c r="D118">
        <v>6</v>
      </c>
      <c r="E118">
        <v>1</v>
      </c>
      <c r="F118">
        <v>1586.44</v>
      </c>
      <c r="G118">
        <v>1586.44</v>
      </c>
      <c r="H118">
        <v>237.97</v>
      </c>
      <c r="I118">
        <v>1105.57</v>
      </c>
      <c r="J118">
        <v>242.9</v>
      </c>
    </row>
    <row r="119" spans="1:10" x14ac:dyDescent="0.3">
      <c r="A119">
        <v>118</v>
      </c>
      <c r="B119" t="s">
        <v>18</v>
      </c>
      <c r="C119" t="s">
        <v>20</v>
      </c>
      <c r="D119">
        <v>6</v>
      </c>
      <c r="E119">
        <v>3</v>
      </c>
      <c r="F119">
        <v>5484.7</v>
      </c>
      <c r="G119">
        <v>11963.42</v>
      </c>
      <c r="H119">
        <v>3230.12</v>
      </c>
      <c r="I119">
        <v>3019.94</v>
      </c>
      <c r="J119">
        <v>5713.35</v>
      </c>
    </row>
    <row r="120" spans="1:10" x14ac:dyDescent="0.3">
      <c r="A120">
        <v>119</v>
      </c>
      <c r="B120" t="s">
        <v>12</v>
      </c>
      <c r="C120" t="s">
        <v>13</v>
      </c>
      <c r="D120">
        <v>6</v>
      </c>
      <c r="E120">
        <v>3</v>
      </c>
      <c r="F120">
        <v>1436.19</v>
      </c>
      <c r="G120">
        <v>3230.28</v>
      </c>
      <c r="H120">
        <v>807.57</v>
      </c>
      <c r="I120">
        <v>3065.53</v>
      </c>
      <c r="J120">
        <v>-642.83000000000004</v>
      </c>
    </row>
    <row r="121" spans="1:10" x14ac:dyDescent="0.3">
      <c r="A121">
        <v>120</v>
      </c>
      <c r="B121" t="s">
        <v>16</v>
      </c>
      <c r="C121" t="s">
        <v>17</v>
      </c>
      <c r="D121">
        <v>2</v>
      </c>
      <c r="E121">
        <v>1</v>
      </c>
      <c r="F121">
        <v>6066.61</v>
      </c>
      <c r="G121">
        <v>6066.61</v>
      </c>
      <c r="H121">
        <v>2123.31</v>
      </c>
      <c r="I121">
        <v>1839.24</v>
      </c>
      <c r="J121">
        <v>2104.06</v>
      </c>
    </row>
    <row r="122" spans="1:10" x14ac:dyDescent="0.3">
      <c r="A122">
        <v>121</v>
      </c>
      <c r="B122" t="s">
        <v>14</v>
      </c>
      <c r="C122" t="s">
        <v>15</v>
      </c>
      <c r="D122">
        <v>2</v>
      </c>
      <c r="E122">
        <v>2</v>
      </c>
      <c r="F122">
        <v>2064.79</v>
      </c>
      <c r="G122">
        <v>3348.35</v>
      </c>
      <c r="H122">
        <v>502.25</v>
      </c>
      <c r="I122">
        <v>979.93</v>
      </c>
      <c r="J122">
        <v>1866.16</v>
      </c>
    </row>
    <row r="123" spans="1:10" x14ac:dyDescent="0.3">
      <c r="A123">
        <v>122</v>
      </c>
      <c r="B123" t="s">
        <v>12</v>
      </c>
      <c r="C123" t="s">
        <v>13</v>
      </c>
      <c r="D123">
        <v>6</v>
      </c>
      <c r="E123">
        <v>1</v>
      </c>
      <c r="F123">
        <v>6541.07</v>
      </c>
      <c r="G123">
        <v>6541.07</v>
      </c>
      <c r="H123">
        <v>1635.27</v>
      </c>
      <c r="I123">
        <v>3295.65</v>
      </c>
      <c r="J123">
        <v>1610.15</v>
      </c>
    </row>
    <row r="124" spans="1:10" x14ac:dyDescent="0.3">
      <c r="A124">
        <v>123</v>
      </c>
      <c r="B124" t="s">
        <v>10</v>
      </c>
      <c r="C124" t="s">
        <v>22</v>
      </c>
      <c r="D124">
        <v>2</v>
      </c>
      <c r="E124">
        <v>1</v>
      </c>
      <c r="F124">
        <v>1139.44</v>
      </c>
      <c r="G124">
        <v>1139.44</v>
      </c>
      <c r="H124">
        <v>113.94</v>
      </c>
      <c r="I124">
        <v>489.16</v>
      </c>
      <c r="J124">
        <v>536.33000000000004</v>
      </c>
    </row>
    <row r="125" spans="1:10" x14ac:dyDescent="0.3">
      <c r="A125">
        <v>124</v>
      </c>
      <c r="B125" t="s">
        <v>18</v>
      </c>
      <c r="C125" t="s">
        <v>20</v>
      </c>
      <c r="D125">
        <v>8</v>
      </c>
      <c r="E125">
        <v>3</v>
      </c>
      <c r="F125">
        <v>2285.21</v>
      </c>
      <c r="G125">
        <v>4315.1000000000004</v>
      </c>
      <c r="H125">
        <v>949.32</v>
      </c>
      <c r="I125">
        <v>4095.03</v>
      </c>
      <c r="J125">
        <v>-729.25</v>
      </c>
    </row>
    <row r="126" spans="1:10" x14ac:dyDescent="0.3">
      <c r="A126">
        <v>125</v>
      </c>
      <c r="B126" t="s">
        <v>18</v>
      </c>
      <c r="C126" t="s">
        <v>19</v>
      </c>
      <c r="D126">
        <v>2</v>
      </c>
      <c r="E126">
        <v>1</v>
      </c>
      <c r="F126">
        <v>3902.29</v>
      </c>
      <c r="G126">
        <v>3902.29</v>
      </c>
      <c r="H126">
        <v>858.5</v>
      </c>
      <c r="I126">
        <v>1562.28</v>
      </c>
      <c r="J126">
        <v>1481.51</v>
      </c>
    </row>
    <row r="127" spans="1:10" x14ac:dyDescent="0.3">
      <c r="A127">
        <v>126</v>
      </c>
      <c r="B127" t="s">
        <v>10</v>
      </c>
      <c r="C127" t="s">
        <v>11</v>
      </c>
      <c r="D127">
        <v>8</v>
      </c>
      <c r="E127">
        <v>3</v>
      </c>
      <c r="F127">
        <v>934.5</v>
      </c>
      <c r="G127">
        <v>2072.3000000000002</v>
      </c>
      <c r="H127">
        <v>207.23</v>
      </c>
      <c r="I127">
        <v>965.29</v>
      </c>
      <c r="J127">
        <v>899.79</v>
      </c>
    </row>
    <row r="128" spans="1:10" x14ac:dyDescent="0.3">
      <c r="A128">
        <v>127</v>
      </c>
      <c r="B128" t="s">
        <v>14</v>
      </c>
      <c r="C128" t="s">
        <v>15</v>
      </c>
      <c r="D128">
        <v>4</v>
      </c>
      <c r="E128">
        <v>3</v>
      </c>
      <c r="F128">
        <v>1983.48</v>
      </c>
      <c r="G128">
        <v>4049.11</v>
      </c>
      <c r="H128">
        <v>607.37</v>
      </c>
      <c r="I128">
        <v>1030.75</v>
      </c>
      <c r="J128">
        <v>2410.9899999999998</v>
      </c>
    </row>
    <row r="129" spans="1:10" x14ac:dyDescent="0.3">
      <c r="A129">
        <v>128</v>
      </c>
      <c r="B129" t="s">
        <v>12</v>
      </c>
      <c r="C129" t="s">
        <v>13</v>
      </c>
      <c r="D129">
        <v>1</v>
      </c>
      <c r="E129">
        <v>1</v>
      </c>
      <c r="F129">
        <v>5229.2299999999996</v>
      </c>
      <c r="G129">
        <v>5229.2299999999996</v>
      </c>
      <c r="H129">
        <v>1307.31</v>
      </c>
      <c r="I129">
        <v>1513.94</v>
      </c>
      <c r="J129">
        <v>2407.98</v>
      </c>
    </row>
    <row r="130" spans="1:10" x14ac:dyDescent="0.3">
      <c r="A130">
        <v>129</v>
      </c>
      <c r="B130" t="s">
        <v>18</v>
      </c>
      <c r="C130" t="s">
        <v>19</v>
      </c>
      <c r="D130">
        <v>5</v>
      </c>
      <c r="E130">
        <v>3</v>
      </c>
      <c r="F130">
        <v>3817.79</v>
      </c>
      <c r="G130">
        <v>7891.23</v>
      </c>
      <c r="H130">
        <v>1736.07</v>
      </c>
      <c r="I130">
        <v>3192.31</v>
      </c>
      <c r="J130">
        <v>2962.85</v>
      </c>
    </row>
    <row r="131" spans="1:10" x14ac:dyDescent="0.3">
      <c r="A131">
        <v>130</v>
      </c>
      <c r="B131" t="s">
        <v>16</v>
      </c>
      <c r="C131" t="s">
        <v>21</v>
      </c>
      <c r="D131">
        <v>8</v>
      </c>
      <c r="E131">
        <v>3</v>
      </c>
      <c r="F131">
        <v>4981.38</v>
      </c>
      <c r="G131">
        <v>10002.219999999999</v>
      </c>
      <c r="H131">
        <v>4000.89</v>
      </c>
      <c r="I131">
        <v>4867.74</v>
      </c>
      <c r="J131">
        <v>1133.5899999999999</v>
      </c>
    </row>
    <row r="132" spans="1:10" x14ac:dyDescent="0.3">
      <c r="A132">
        <v>131</v>
      </c>
      <c r="B132" t="s">
        <v>10</v>
      </c>
      <c r="C132" t="s">
        <v>11</v>
      </c>
      <c r="D132">
        <v>8</v>
      </c>
      <c r="E132">
        <v>2</v>
      </c>
      <c r="F132">
        <v>673.92</v>
      </c>
      <c r="G132">
        <v>1089.02</v>
      </c>
      <c r="H132">
        <v>108.9</v>
      </c>
      <c r="I132">
        <v>1006.71</v>
      </c>
      <c r="J132">
        <v>-26.59</v>
      </c>
    </row>
    <row r="133" spans="1:10" x14ac:dyDescent="0.3">
      <c r="A133">
        <v>132</v>
      </c>
      <c r="B133" t="s">
        <v>18</v>
      </c>
      <c r="C133" t="s">
        <v>19</v>
      </c>
      <c r="D133">
        <v>2</v>
      </c>
      <c r="E133">
        <v>2</v>
      </c>
      <c r="F133">
        <v>7093.08</v>
      </c>
      <c r="G133">
        <v>11256.07</v>
      </c>
      <c r="H133">
        <v>3039.14</v>
      </c>
      <c r="I133">
        <v>2269.84</v>
      </c>
      <c r="J133">
        <v>5947.1</v>
      </c>
    </row>
    <row r="134" spans="1:10" x14ac:dyDescent="0.3">
      <c r="A134">
        <v>133</v>
      </c>
      <c r="B134" t="s">
        <v>18</v>
      </c>
      <c r="C134" t="s">
        <v>20</v>
      </c>
      <c r="D134">
        <v>5</v>
      </c>
      <c r="E134">
        <v>3</v>
      </c>
      <c r="F134">
        <v>4835.6499999999996</v>
      </c>
      <c r="G134">
        <v>10621.38</v>
      </c>
      <c r="H134">
        <v>2867.77</v>
      </c>
      <c r="I134">
        <v>2992.52</v>
      </c>
      <c r="J134">
        <v>4761.08</v>
      </c>
    </row>
    <row r="135" spans="1:10" x14ac:dyDescent="0.3">
      <c r="A135">
        <v>134</v>
      </c>
      <c r="B135" t="s">
        <v>10</v>
      </c>
      <c r="C135" t="s">
        <v>11</v>
      </c>
      <c r="D135">
        <v>7</v>
      </c>
      <c r="E135">
        <v>3</v>
      </c>
      <c r="F135">
        <v>472.54</v>
      </c>
      <c r="G135">
        <v>1017.57</v>
      </c>
      <c r="H135">
        <v>101.76</v>
      </c>
      <c r="I135">
        <v>965.68</v>
      </c>
      <c r="J135">
        <v>-49.86</v>
      </c>
    </row>
    <row r="136" spans="1:10" x14ac:dyDescent="0.3">
      <c r="A136">
        <v>135</v>
      </c>
      <c r="B136" t="s">
        <v>12</v>
      </c>
      <c r="C136" t="s">
        <v>13</v>
      </c>
      <c r="D136">
        <v>5</v>
      </c>
      <c r="E136">
        <v>3</v>
      </c>
      <c r="F136">
        <v>6598.62</v>
      </c>
      <c r="G136">
        <v>13356.12</v>
      </c>
      <c r="H136">
        <v>4006.84</v>
      </c>
      <c r="I136">
        <v>4293.7</v>
      </c>
      <c r="J136">
        <v>5055.58</v>
      </c>
    </row>
    <row r="137" spans="1:10" x14ac:dyDescent="0.3">
      <c r="A137">
        <v>136</v>
      </c>
      <c r="B137" t="s">
        <v>10</v>
      </c>
      <c r="C137" t="s">
        <v>22</v>
      </c>
      <c r="D137">
        <v>4</v>
      </c>
      <c r="E137">
        <v>3</v>
      </c>
      <c r="F137">
        <v>739.87</v>
      </c>
      <c r="G137">
        <v>1506.61</v>
      </c>
      <c r="H137">
        <v>150.66</v>
      </c>
      <c r="I137">
        <v>428.7</v>
      </c>
      <c r="J137">
        <v>927.25</v>
      </c>
    </row>
    <row r="138" spans="1:10" x14ac:dyDescent="0.3">
      <c r="A138">
        <v>137</v>
      </c>
      <c r="B138" t="s">
        <v>16</v>
      </c>
      <c r="C138" t="s">
        <v>17</v>
      </c>
      <c r="D138">
        <v>8</v>
      </c>
      <c r="E138">
        <v>1</v>
      </c>
      <c r="F138">
        <v>1688.72</v>
      </c>
      <c r="G138">
        <v>1688.72</v>
      </c>
      <c r="H138">
        <v>591.04999999999995</v>
      </c>
      <c r="I138">
        <v>1602.59</v>
      </c>
      <c r="J138">
        <v>-504.93</v>
      </c>
    </row>
    <row r="139" spans="1:10" x14ac:dyDescent="0.3">
      <c r="A139">
        <v>138</v>
      </c>
      <c r="B139" t="s">
        <v>14</v>
      </c>
      <c r="C139" t="s">
        <v>15</v>
      </c>
      <c r="D139">
        <v>2</v>
      </c>
      <c r="E139">
        <v>1</v>
      </c>
      <c r="F139">
        <v>815.86</v>
      </c>
      <c r="G139">
        <v>815.86</v>
      </c>
      <c r="H139">
        <v>122.38</v>
      </c>
      <c r="I139">
        <v>759.63</v>
      </c>
      <c r="J139">
        <v>-66.150000000000006</v>
      </c>
    </row>
    <row r="140" spans="1:10" x14ac:dyDescent="0.3">
      <c r="A140">
        <v>139</v>
      </c>
      <c r="B140" t="s">
        <v>10</v>
      </c>
      <c r="C140" t="s">
        <v>22</v>
      </c>
      <c r="D140">
        <v>6</v>
      </c>
      <c r="E140">
        <v>3</v>
      </c>
      <c r="F140">
        <v>944.1</v>
      </c>
      <c r="G140">
        <v>2124.2600000000002</v>
      </c>
      <c r="H140">
        <v>212.43</v>
      </c>
      <c r="I140">
        <v>784.98</v>
      </c>
      <c r="J140">
        <v>1126.8499999999999</v>
      </c>
    </row>
    <row r="141" spans="1:10" x14ac:dyDescent="0.3">
      <c r="A141">
        <v>140</v>
      </c>
      <c r="B141" t="s">
        <v>12</v>
      </c>
      <c r="C141" t="s">
        <v>13</v>
      </c>
      <c r="D141">
        <v>5</v>
      </c>
      <c r="E141">
        <v>2</v>
      </c>
      <c r="F141">
        <v>3804.62</v>
      </c>
      <c r="G141">
        <v>6403.23</v>
      </c>
      <c r="H141">
        <v>1600.81</v>
      </c>
      <c r="I141">
        <v>3045.24</v>
      </c>
      <c r="J141">
        <v>1757.18</v>
      </c>
    </row>
    <row r="142" spans="1:10" x14ac:dyDescent="0.3">
      <c r="A142">
        <v>141</v>
      </c>
      <c r="B142" t="s">
        <v>12</v>
      </c>
      <c r="C142" t="s">
        <v>13</v>
      </c>
      <c r="D142">
        <v>2</v>
      </c>
      <c r="E142">
        <v>2</v>
      </c>
      <c r="F142">
        <v>4244.3100000000004</v>
      </c>
      <c r="G142">
        <v>6715.73</v>
      </c>
      <c r="H142">
        <v>1678.93</v>
      </c>
      <c r="I142">
        <v>1806.18</v>
      </c>
      <c r="J142">
        <v>3230.62</v>
      </c>
    </row>
    <row r="143" spans="1:10" x14ac:dyDescent="0.3">
      <c r="A143">
        <v>142</v>
      </c>
      <c r="B143" t="s">
        <v>10</v>
      </c>
      <c r="C143" t="s">
        <v>11</v>
      </c>
      <c r="D143">
        <v>3</v>
      </c>
      <c r="E143">
        <v>3</v>
      </c>
      <c r="F143">
        <v>1628.81</v>
      </c>
      <c r="G143">
        <v>3602.34</v>
      </c>
      <c r="H143">
        <v>360.23</v>
      </c>
      <c r="I143">
        <v>531.08000000000004</v>
      </c>
      <c r="J143">
        <v>2711.03</v>
      </c>
    </row>
    <row r="144" spans="1:10" x14ac:dyDescent="0.3">
      <c r="A144">
        <v>143</v>
      </c>
      <c r="B144" t="s">
        <v>10</v>
      </c>
      <c r="C144" t="s">
        <v>22</v>
      </c>
      <c r="D144">
        <v>7</v>
      </c>
      <c r="E144">
        <v>3</v>
      </c>
      <c r="F144">
        <v>1059.48</v>
      </c>
      <c r="G144">
        <v>2746.62</v>
      </c>
      <c r="H144">
        <v>274.66000000000003</v>
      </c>
      <c r="I144">
        <v>882.38</v>
      </c>
      <c r="J144">
        <v>1589.58</v>
      </c>
    </row>
    <row r="145" spans="1:10" x14ac:dyDescent="0.3">
      <c r="A145">
        <v>144</v>
      </c>
      <c r="B145" t="s">
        <v>10</v>
      </c>
      <c r="C145" t="s">
        <v>11</v>
      </c>
      <c r="D145">
        <v>6</v>
      </c>
      <c r="E145">
        <v>3</v>
      </c>
      <c r="F145">
        <v>460.36</v>
      </c>
      <c r="G145">
        <v>944.16</v>
      </c>
      <c r="H145">
        <v>94.42</v>
      </c>
      <c r="I145">
        <v>612.20000000000005</v>
      </c>
      <c r="J145">
        <v>237.55</v>
      </c>
    </row>
    <row r="146" spans="1:10" x14ac:dyDescent="0.3">
      <c r="A146">
        <v>145</v>
      </c>
      <c r="B146" t="s">
        <v>10</v>
      </c>
      <c r="C146" t="s">
        <v>22</v>
      </c>
      <c r="D146">
        <v>3</v>
      </c>
      <c r="E146">
        <v>1</v>
      </c>
      <c r="F146">
        <v>1027.28</v>
      </c>
      <c r="G146">
        <v>1027.28</v>
      </c>
      <c r="H146">
        <v>102.73</v>
      </c>
      <c r="I146">
        <v>585.51</v>
      </c>
      <c r="J146">
        <v>339.05</v>
      </c>
    </row>
    <row r="147" spans="1:10" x14ac:dyDescent="0.3">
      <c r="A147">
        <v>146</v>
      </c>
      <c r="B147" t="s">
        <v>18</v>
      </c>
      <c r="C147" t="s">
        <v>20</v>
      </c>
      <c r="D147">
        <v>3</v>
      </c>
      <c r="E147">
        <v>1</v>
      </c>
      <c r="F147">
        <v>2743.1</v>
      </c>
      <c r="G147">
        <v>2743.1</v>
      </c>
      <c r="H147">
        <v>603.48</v>
      </c>
      <c r="I147">
        <v>2603.1999999999998</v>
      </c>
      <c r="J147">
        <v>-463.58</v>
      </c>
    </row>
    <row r="148" spans="1:10" x14ac:dyDescent="0.3">
      <c r="A148">
        <v>147</v>
      </c>
      <c r="B148" t="s">
        <v>16</v>
      </c>
      <c r="C148" t="s">
        <v>21</v>
      </c>
      <c r="D148">
        <v>5</v>
      </c>
      <c r="E148">
        <v>3</v>
      </c>
      <c r="F148">
        <v>320.45999999999998</v>
      </c>
      <c r="G148">
        <v>635.89</v>
      </c>
      <c r="H148">
        <v>222.56</v>
      </c>
      <c r="I148">
        <v>603.46</v>
      </c>
      <c r="J148">
        <v>-190.13</v>
      </c>
    </row>
    <row r="149" spans="1:10" x14ac:dyDescent="0.3">
      <c r="A149">
        <v>148</v>
      </c>
      <c r="B149" t="s">
        <v>16</v>
      </c>
      <c r="C149" t="s">
        <v>17</v>
      </c>
      <c r="D149">
        <v>3</v>
      </c>
      <c r="E149">
        <v>2</v>
      </c>
      <c r="F149">
        <v>5689.42</v>
      </c>
      <c r="G149">
        <v>8999.58</v>
      </c>
      <c r="H149">
        <v>3599.83</v>
      </c>
      <c r="I149">
        <v>2928.62</v>
      </c>
      <c r="J149">
        <v>2471.13</v>
      </c>
    </row>
    <row r="150" spans="1:10" x14ac:dyDescent="0.3">
      <c r="A150">
        <v>149</v>
      </c>
      <c r="B150" t="s">
        <v>18</v>
      </c>
      <c r="C150" t="s">
        <v>20</v>
      </c>
      <c r="D150">
        <v>4</v>
      </c>
      <c r="E150">
        <v>3</v>
      </c>
      <c r="F150">
        <v>3597.44</v>
      </c>
      <c r="G150">
        <v>7399.05</v>
      </c>
      <c r="H150">
        <v>1627.79</v>
      </c>
      <c r="I150">
        <v>2255.7399999999998</v>
      </c>
      <c r="J150">
        <v>3515.52</v>
      </c>
    </row>
    <row r="151" spans="1:10" x14ac:dyDescent="0.3">
      <c r="A151">
        <v>150</v>
      </c>
      <c r="B151" t="s">
        <v>10</v>
      </c>
      <c r="C151" t="s">
        <v>22</v>
      </c>
      <c r="D151">
        <v>4</v>
      </c>
      <c r="E151">
        <v>3</v>
      </c>
      <c r="F151">
        <v>906.99</v>
      </c>
      <c r="G151">
        <v>2107.58</v>
      </c>
      <c r="H151">
        <v>210.76</v>
      </c>
      <c r="I151">
        <v>562.1</v>
      </c>
      <c r="J151">
        <v>1334.73</v>
      </c>
    </row>
    <row r="152" spans="1:10" x14ac:dyDescent="0.3">
      <c r="A152">
        <v>151</v>
      </c>
      <c r="B152" t="s">
        <v>12</v>
      </c>
      <c r="C152" t="s">
        <v>13</v>
      </c>
      <c r="D152">
        <v>5</v>
      </c>
      <c r="E152">
        <v>3</v>
      </c>
      <c r="F152">
        <v>2392.9899999999998</v>
      </c>
      <c r="G152">
        <v>5546.84</v>
      </c>
      <c r="H152">
        <v>1386.71</v>
      </c>
      <c r="I152">
        <v>2839.38</v>
      </c>
      <c r="J152">
        <v>1320.75</v>
      </c>
    </row>
    <row r="153" spans="1:10" x14ac:dyDescent="0.3">
      <c r="A153">
        <v>152</v>
      </c>
      <c r="B153" t="s">
        <v>18</v>
      </c>
      <c r="C153" t="s">
        <v>20</v>
      </c>
      <c r="D153">
        <v>2</v>
      </c>
      <c r="E153">
        <v>2</v>
      </c>
      <c r="F153">
        <v>3677.13</v>
      </c>
      <c r="G153">
        <v>5792.78</v>
      </c>
      <c r="H153">
        <v>1274.4100000000001</v>
      </c>
      <c r="I153">
        <v>1484.75</v>
      </c>
      <c r="J153">
        <v>3033.63</v>
      </c>
    </row>
    <row r="154" spans="1:10" x14ac:dyDescent="0.3">
      <c r="A154">
        <v>153</v>
      </c>
      <c r="B154" t="s">
        <v>18</v>
      </c>
      <c r="C154" t="s">
        <v>19</v>
      </c>
      <c r="D154">
        <v>1</v>
      </c>
      <c r="E154">
        <v>1</v>
      </c>
      <c r="F154">
        <v>1616.68</v>
      </c>
      <c r="G154">
        <v>1616.68</v>
      </c>
      <c r="H154">
        <v>355.67</v>
      </c>
      <c r="I154">
        <v>1404.19</v>
      </c>
      <c r="J154">
        <v>-143.18</v>
      </c>
    </row>
    <row r="155" spans="1:10" x14ac:dyDescent="0.3">
      <c r="A155">
        <v>154</v>
      </c>
      <c r="B155" t="s">
        <v>10</v>
      </c>
      <c r="C155" t="s">
        <v>22</v>
      </c>
      <c r="D155">
        <v>2</v>
      </c>
      <c r="E155">
        <v>2</v>
      </c>
      <c r="F155">
        <v>919.76</v>
      </c>
      <c r="G155">
        <v>1605.21</v>
      </c>
      <c r="H155">
        <v>160.52000000000001</v>
      </c>
      <c r="I155">
        <v>320.56</v>
      </c>
      <c r="J155">
        <v>1124.1300000000001</v>
      </c>
    </row>
    <row r="156" spans="1:10" x14ac:dyDescent="0.3">
      <c r="A156">
        <v>155</v>
      </c>
      <c r="B156" t="s">
        <v>12</v>
      </c>
      <c r="C156" t="s">
        <v>13</v>
      </c>
      <c r="D156">
        <v>2</v>
      </c>
      <c r="E156">
        <v>1</v>
      </c>
      <c r="F156">
        <v>2605.35</v>
      </c>
      <c r="G156">
        <v>2605.35</v>
      </c>
      <c r="H156">
        <v>651.34</v>
      </c>
      <c r="I156">
        <v>2230.41</v>
      </c>
      <c r="J156">
        <v>-276.39</v>
      </c>
    </row>
    <row r="157" spans="1:10" x14ac:dyDescent="0.3">
      <c r="A157">
        <v>156</v>
      </c>
      <c r="B157" t="s">
        <v>18</v>
      </c>
      <c r="C157" t="s">
        <v>20</v>
      </c>
      <c r="D157">
        <v>2</v>
      </c>
      <c r="E157">
        <v>1</v>
      </c>
      <c r="F157">
        <v>3197.45</v>
      </c>
      <c r="G157">
        <v>3197.45</v>
      </c>
      <c r="H157">
        <v>703.44</v>
      </c>
      <c r="I157">
        <v>2167.9899999999998</v>
      </c>
      <c r="J157">
        <v>326.02</v>
      </c>
    </row>
    <row r="158" spans="1:10" x14ac:dyDescent="0.3">
      <c r="A158">
        <v>157</v>
      </c>
      <c r="B158" t="s">
        <v>16</v>
      </c>
      <c r="C158" t="s">
        <v>21</v>
      </c>
      <c r="D158">
        <v>2</v>
      </c>
      <c r="E158">
        <v>1</v>
      </c>
      <c r="F158">
        <v>5495.69</v>
      </c>
      <c r="G158">
        <v>5495.69</v>
      </c>
      <c r="H158">
        <v>1923.49</v>
      </c>
      <c r="I158">
        <v>1760.65</v>
      </c>
      <c r="J158">
        <v>1811.55</v>
      </c>
    </row>
    <row r="159" spans="1:10" x14ac:dyDescent="0.3">
      <c r="A159">
        <v>158</v>
      </c>
      <c r="B159" t="s">
        <v>14</v>
      </c>
      <c r="C159" t="s">
        <v>15</v>
      </c>
      <c r="D159">
        <v>6</v>
      </c>
      <c r="E159">
        <v>2</v>
      </c>
      <c r="F159">
        <v>1294.0999999999999</v>
      </c>
      <c r="G159">
        <v>2234.08</v>
      </c>
      <c r="H159">
        <v>335.11</v>
      </c>
      <c r="I159">
        <v>1108.08</v>
      </c>
      <c r="J159">
        <v>790.88</v>
      </c>
    </row>
    <row r="160" spans="1:10" x14ac:dyDescent="0.3">
      <c r="A160">
        <v>159</v>
      </c>
      <c r="B160" t="s">
        <v>18</v>
      </c>
      <c r="C160" t="s">
        <v>20</v>
      </c>
      <c r="D160">
        <v>1</v>
      </c>
      <c r="E160">
        <v>1</v>
      </c>
      <c r="F160">
        <v>3331.37</v>
      </c>
      <c r="G160">
        <v>3331.37</v>
      </c>
      <c r="H160">
        <v>732.9</v>
      </c>
      <c r="I160">
        <v>1785.96</v>
      </c>
      <c r="J160">
        <v>812.51</v>
      </c>
    </row>
    <row r="161" spans="1:10" x14ac:dyDescent="0.3">
      <c r="A161">
        <v>160</v>
      </c>
      <c r="B161" t="s">
        <v>14</v>
      </c>
      <c r="C161" t="s">
        <v>15</v>
      </c>
      <c r="D161">
        <v>6</v>
      </c>
      <c r="E161">
        <v>3</v>
      </c>
      <c r="F161">
        <v>1410.79</v>
      </c>
      <c r="G161">
        <v>3167.61</v>
      </c>
      <c r="H161">
        <v>475.14</v>
      </c>
      <c r="I161">
        <v>1089.68</v>
      </c>
      <c r="J161">
        <v>1602.79</v>
      </c>
    </row>
    <row r="162" spans="1:10" x14ac:dyDescent="0.3">
      <c r="A162">
        <v>161</v>
      </c>
      <c r="B162" t="s">
        <v>10</v>
      </c>
      <c r="C162" t="s">
        <v>22</v>
      </c>
      <c r="D162">
        <v>3</v>
      </c>
      <c r="E162">
        <v>1</v>
      </c>
      <c r="F162">
        <v>1019.07</v>
      </c>
      <c r="G162">
        <v>1019.07</v>
      </c>
      <c r="H162">
        <v>101.91</v>
      </c>
      <c r="I162">
        <v>442.79</v>
      </c>
      <c r="J162">
        <v>474.37</v>
      </c>
    </row>
    <row r="163" spans="1:10" x14ac:dyDescent="0.3">
      <c r="A163">
        <v>162</v>
      </c>
      <c r="B163" t="s">
        <v>16</v>
      </c>
      <c r="C163" t="s">
        <v>17</v>
      </c>
      <c r="D163">
        <v>7</v>
      </c>
      <c r="E163">
        <v>2</v>
      </c>
      <c r="F163">
        <v>3787.39</v>
      </c>
      <c r="G163">
        <v>5956.2</v>
      </c>
      <c r="H163">
        <v>2084.67</v>
      </c>
      <c r="I163">
        <v>4584.41</v>
      </c>
      <c r="J163">
        <v>-712.88</v>
      </c>
    </row>
    <row r="164" spans="1:10" x14ac:dyDescent="0.3">
      <c r="A164">
        <v>163</v>
      </c>
      <c r="B164" t="s">
        <v>16</v>
      </c>
      <c r="C164" t="s">
        <v>17</v>
      </c>
      <c r="D164">
        <v>2</v>
      </c>
      <c r="E164">
        <v>1</v>
      </c>
      <c r="F164">
        <v>3454.5</v>
      </c>
      <c r="G164">
        <v>3454.5</v>
      </c>
      <c r="H164">
        <v>1209.07</v>
      </c>
      <c r="I164">
        <v>2556.5500000000002</v>
      </c>
      <c r="J164">
        <v>-311.12</v>
      </c>
    </row>
    <row r="165" spans="1:10" x14ac:dyDescent="0.3">
      <c r="A165">
        <v>164</v>
      </c>
      <c r="B165" t="s">
        <v>16</v>
      </c>
      <c r="C165" t="s">
        <v>21</v>
      </c>
      <c r="D165">
        <v>7</v>
      </c>
      <c r="E165">
        <v>3</v>
      </c>
      <c r="F165">
        <v>5901.92</v>
      </c>
      <c r="G165">
        <v>11796.43</v>
      </c>
      <c r="H165">
        <v>4718.57</v>
      </c>
      <c r="I165">
        <v>5447.11</v>
      </c>
      <c r="J165">
        <v>1630.75</v>
      </c>
    </row>
    <row r="166" spans="1:10" x14ac:dyDescent="0.3">
      <c r="A166">
        <v>165</v>
      </c>
      <c r="B166" t="s">
        <v>18</v>
      </c>
      <c r="C166" t="s">
        <v>20</v>
      </c>
      <c r="D166">
        <v>4</v>
      </c>
      <c r="E166">
        <v>3</v>
      </c>
      <c r="F166">
        <v>2742.06</v>
      </c>
      <c r="G166">
        <v>6696.92</v>
      </c>
      <c r="H166">
        <v>1473.32</v>
      </c>
      <c r="I166">
        <v>3210.91</v>
      </c>
      <c r="J166">
        <v>2012.69</v>
      </c>
    </row>
    <row r="167" spans="1:10" x14ac:dyDescent="0.3">
      <c r="A167">
        <v>166</v>
      </c>
      <c r="B167" t="s">
        <v>14</v>
      </c>
      <c r="C167" t="s">
        <v>15</v>
      </c>
      <c r="D167">
        <v>5</v>
      </c>
      <c r="E167">
        <v>3</v>
      </c>
      <c r="F167">
        <v>1275.92</v>
      </c>
      <c r="G167">
        <v>2472.2399999999998</v>
      </c>
      <c r="H167">
        <v>370.84</v>
      </c>
      <c r="I167">
        <v>1137.98</v>
      </c>
      <c r="J167">
        <v>963.42</v>
      </c>
    </row>
    <row r="168" spans="1:10" x14ac:dyDescent="0.3">
      <c r="A168">
        <v>167</v>
      </c>
      <c r="B168" t="s">
        <v>10</v>
      </c>
      <c r="C168" t="s">
        <v>11</v>
      </c>
      <c r="D168">
        <v>5</v>
      </c>
      <c r="E168">
        <v>2</v>
      </c>
      <c r="F168">
        <v>1269.2</v>
      </c>
      <c r="G168">
        <v>2041.09</v>
      </c>
      <c r="H168">
        <v>204.11</v>
      </c>
      <c r="I168">
        <v>739.27</v>
      </c>
      <c r="J168">
        <v>1097.71</v>
      </c>
    </row>
    <row r="169" spans="1:10" x14ac:dyDescent="0.3">
      <c r="A169">
        <v>168</v>
      </c>
      <c r="B169" t="s">
        <v>18</v>
      </c>
      <c r="C169" t="s">
        <v>20</v>
      </c>
      <c r="D169">
        <v>6</v>
      </c>
      <c r="E169">
        <v>1</v>
      </c>
      <c r="F169">
        <v>5203.24</v>
      </c>
      <c r="G169">
        <v>5203.24</v>
      </c>
      <c r="H169">
        <v>1144.71</v>
      </c>
      <c r="I169">
        <v>3222.94</v>
      </c>
      <c r="J169">
        <v>835.58</v>
      </c>
    </row>
    <row r="170" spans="1:10" x14ac:dyDescent="0.3">
      <c r="A170">
        <v>169</v>
      </c>
      <c r="B170" t="s">
        <v>18</v>
      </c>
      <c r="C170" t="s">
        <v>20</v>
      </c>
      <c r="D170">
        <v>6</v>
      </c>
      <c r="E170">
        <v>2</v>
      </c>
      <c r="F170">
        <v>5832.56</v>
      </c>
      <c r="G170">
        <v>8682.67</v>
      </c>
      <c r="H170">
        <v>2344.3200000000002</v>
      </c>
      <c r="I170">
        <v>3157.8</v>
      </c>
      <c r="J170">
        <v>3180.55</v>
      </c>
    </row>
    <row r="171" spans="1:10" x14ac:dyDescent="0.3">
      <c r="A171">
        <v>170</v>
      </c>
      <c r="B171" t="s">
        <v>16</v>
      </c>
      <c r="C171" t="s">
        <v>17</v>
      </c>
      <c r="D171">
        <v>4</v>
      </c>
      <c r="E171">
        <v>3</v>
      </c>
      <c r="F171">
        <v>2515.5100000000002</v>
      </c>
      <c r="G171">
        <v>5071</v>
      </c>
      <c r="H171">
        <v>1774.85</v>
      </c>
      <c r="I171">
        <v>3226.87</v>
      </c>
      <c r="J171">
        <v>69.28</v>
      </c>
    </row>
    <row r="172" spans="1:10" x14ac:dyDescent="0.3">
      <c r="A172">
        <v>171</v>
      </c>
      <c r="B172" t="s">
        <v>16</v>
      </c>
      <c r="C172" t="s">
        <v>21</v>
      </c>
      <c r="D172">
        <v>2</v>
      </c>
      <c r="E172">
        <v>1</v>
      </c>
      <c r="F172">
        <v>3739.79</v>
      </c>
      <c r="G172">
        <v>3739.79</v>
      </c>
      <c r="H172">
        <v>1308.93</v>
      </c>
      <c r="I172">
        <v>2390.48</v>
      </c>
      <c r="J172">
        <v>40.39</v>
      </c>
    </row>
    <row r="173" spans="1:10" x14ac:dyDescent="0.3">
      <c r="A173">
        <v>172</v>
      </c>
      <c r="B173" t="s">
        <v>18</v>
      </c>
      <c r="C173" t="s">
        <v>20</v>
      </c>
      <c r="D173">
        <v>7</v>
      </c>
      <c r="E173">
        <v>3</v>
      </c>
      <c r="F173">
        <v>4756.2299999999996</v>
      </c>
      <c r="G173">
        <v>9336.16</v>
      </c>
      <c r="H173">
        <v>2520.7600000000002</v>
      </c>
      <c r="I173">
        <v>3160.96</v>
      </c>
      <c r="J173">
        <v>3654.44</v>
      </c>
    </row>
    <row r="174" spans="1:10" x14ac:dyDescent="0.3">
      <c r="A174">
        <v>173</v>
      </c>
      <c r="B174" t="s">
        <v>16</v>
      </c>
      <c r="C174" t="s">
        <v>17</v>
      </c>
      <c r="D174">
        <v>8</v>
      </c>
      <c r="E174">
        <v>1</v>
      </c>
      <c r="F174">
        <v>5376.33</v>
      </c>
      <c r="G174">
        <v>5376.33</v>
      </c>
      <c r="H174">
        <v>1881.72</v>
      </c>
      <c r="I174">
        <v>3862.38</v>
      </c>
      <c r="J174">
        <v>-367.77</v>
      </c>
    </row>
    <row r="175" spans="1:10" x14ac:dyDescent="0.3">
      <c r="A175">
        <v>174</v>
      </c>
      <c r="B175" t="s">
        <v>18</v>
      </c>
      <c r="C175" t="s">
        <v>19</v>
      </c>
      <c r="D175">
        <v>7</v>
      </c>
      <c r="E175">
        <v>3</v>
      </c>
      <c r="F175">
        <v>4854.0600000000004</v>
      </c>
      <c r="G175">
        <v>9060.7199999999993</v>
      </c>
      <c r="H175">
        <v>2446.39</v>
      </c>
      <c r="I175">
        <v>4827.91</v>
      </c>
      <c r="J175">
        <v>1786.41</v>
      </c>
    </row>
    <row r="176" spans="1:10" x14ac:dyDescent="0.3">
      <c r="A176">
        <v>175</v>
      </c>
      <c r="B176" t="s">
        <v>16</v>
      </c>
      <c r="C176" t="s">
        <v>21</v>
      </c>
      <c r="D176">
        <v>1</v>
      </c>
      <c r="E176">
        <v>1</v>
      </c>
      <c r="F176">
        <v>6967.57</v>
      </c>
      <c r="G176">
        <v>6967.57</v>
      </c>
      <c r="H176">
        <v>2438.65</v>
      </c>
      <c r="I176">
        <v>2026.18</v>
      </c>
      <c r="J176">
        <v>2502.75</v>
      </c>
    </row>
    <row r="177" spans="1:10" x14ac:dyDescent="0.3">
      <c r="A177">
        <v>176</v>
      </c>
      <c r="B177" t="s">
        <v>18</v>
      </c>
      <c r="C177" t="s">
        <v>19</v>
      </c>
      <c r="D177">
        <v>3</v>
      </c>
      <c r="E177">
        <v>1</v>
      </c>
      <c r="F177">
        <v>4370.1000000000004</v>
      </c>
      <c r="G177">
        <v>4370.1000000000004</v>
      </c>
      <c r="H177">
        <v>961.42</v>
      </c>
      <c r="I177">
        <v>2557.86</v>
      </c>
      <c r="J177">
        <v>850.81</v>
      </c>
    </row>
    <row r="178" spans="1:10" x14ac:dyDescent="0.3">
      <c r="A178">
        <v>177</v>
      </c>
      <c r="B178" t="s">
        <v>16</v>
      </c>
      <c r="C178" t="s">
        <v>21</v>
      </c>
      <c r="D178">
        <v>5</v>
      </c>
      <c r="E178">
        <v>3</v>
      </c>
      <c r="F178">
        <v>5055</v>
      </c>
      <c r="G178">
        <v>10121.58</v>
      </c>
      <c r="H178">
        <v>4048.63</v>
      </c>
      <c r="I178">
        <v>3489.08</v>
      </c>
      <c r="J178">
        <v>2583.87</v>
      </c>
    </row>
    <row r="179" spans="1:10" x14ac:dyDescent="0.3">
      <c r="A179">
        <v>178</v>
      </c>
      <c r="B179" t="s">
        <v>10</v>
      </c>
      <c r="C179" t="s">
        <v>22</v>
      </c>
      <c r="D179">
        <v>3</v>
      </c>
      <c r="E179">
        <v>3</v>
      </c>
      <c r="F179">
        <v>932.04</v>
      </c>
      <c r="G179">
        <v>2306.37</v>
      </c>
      <c r="H179">
        <v>230.64</v>
      </c>
      <c r="I179">
        <v>575.16</v>
      </c>
      <c r="J179">
        <v>1500.57</v>
      </c>
    </row>
    <row r="180" spans="1:10" x14ac:dyDescent="0.3">
      <c r="A180">
        <v>179</v>
      </c>
      <c r="B180" t="s">
        <v>12</v>
      </c>
      <c r="C180" t="s">
        <v>13</v>
      </c>
      <c r="D180">
        <v>1</v>
      </c>
      <c r="E180">
        <v>1</v>
      </c>
      <c r="F180">
        <v>3564.49</v>
      </c>
      <c r="G180">
        <v>3564.49</v>
      </c>
      <c r="H180">
        <v>891.12</v>
      </c>
      <c r="I180">
        <v>1818.82</v>
      </c>
      <c r="J180">
        <v>854.55</v>
      </c>
    </row>
    <row r="181" spans="1:10" x14ac:dyDescent="0.3">
      <c r="A181">
        <v>180</v>
      </c>
      <c r="B181" t="s">
        <v>18</v>
      </c>
      <c r="C181" t="s">
        <v>20</v>
      </c>
      <c r="D181">
        <v>6</v>
      </c>
      <c r="E181">
        <v>2</v>
      </c>
      <c r="F181">
        <v>5233.0600000000004</v>
      </c>
      <c r="G181">
        <v>8736.3700000000008</v>
      </c>
      <c r="H181">
        <v>2358.8200000000002</v>
      </c>
      <c r="I181">
        <v>3902.37</v>
      </c>
      <c r="J181">
        <v>2475.1799999999998</v>
      </c>
    </row>
    <row r="182" spans="1:10" x14ac:dyDescent="0.3">
      <c r="A182">
        <v>181</v>
      </c>
      <c r="B182" t="s">
        <v>10</v>
      </c>
      <c r="C182" t="s">
        <v>22</v>
      </c>
      <c r="D182">
        <v>7</v>
      </c>
      <c r="E182">
        <v>3</v>
      </c>
      <c r="F182">
        <v>1237.53</v>
      </c>
      <c r="G182">
        <v>2853.71</v>
      </c>
      <c r="H182">
        <v>285.37</v>
      </c>
      <c r="I182">
        <v>753.81</v>
      </c>
      <c r="J182">
        <v>1814.53</v>
      </c>
    </row>
    <row r="183" spans="1:10" x14ac:dyDescent="0.3">
      <c r="A183">
        <v>182</v>
      </c>
      <c r="B183" t="s">
        <v>18</v>
      </c>
      <c r="C183" t="s">
        <v>20</v>
      </c>
      <c r="D183">
        <v>5</v>
      </c>
      <c r="E183">
        <v>2</v>
      </c>
      <c r="F183">
        <v>4122.0600000000004</v>
      </c>
      <c r="G183">
        <v>6312.01</v>
      </c>
      <c r="H183">
        <v>1388.64</v>
      </c>
      <c r="I183">
        <v>2756.39</v>
      </c>
      <c r="J183">
        <v>2166.98</v>
      </c>
    </row>
    <row r="184" spans="1:10" x14ac:dyDescent="0.3">
      <c r="A184">
        <v>183</v>
      </c>
      <c r="B184" t="s">
        <v>12</v>
      </c>
      <c r="C184" t="s">
        <v>13</v>
      </c>
      <c r="D184">
        <v>3</v>
      </c>
      <c r="E184">
        <v>2</v>
      </c>
      <c r="F184">
        <v>4877.79</v>
      </c>
      <c r="G184">
        <v>7152.48</v>
      </c>
      <c r="H184">
        <v>1788.12</v>
      </c>
      <c r="I184">
        <v>2428.2800000000002</v>
      </c>
      <c r="J184">
        <v>2936.08</v>
      </c>
    </row>
    <row r="185" spans="1:10" x14ac:dyDescent="0.3">
      <c r="A185">
        <v>184</v>
      </c>
      <c r="B185" t="s">
        <v>12</v>
      </c>
      <c r="C185" t="s">
        <v>13</v>
      </c>
      <c r="D185">
        <v>8</v>
      </c>
      <c r="E185">
        <v>3</v>
      </c>
      <c r="F185">
        <v>5765.44</v>
      </c>
      <c r="G185">
        <v>11307.78</v>
      </c>
      <c r="H185">
        <v>3392.33</v>
      </c>
      <c r="I185">
        <v>4286.93</v>
      </c>
      <c r="J185">
        <v>3628.51</v>
      </c>
    </row>
    <row r="186" spans="1:10" x14ac:dyDescent="0.3">
      <c r="A186">
        <v>185</v>
      </c>
      <c r="B186" t="s">
        <v>10</v>
      </c>
      <c r="C186" t="s">
        <v>11</v>
      </c>
      <c r="D186">
        <v>6</v>
      </c>
      <c r="E186">
        <v>2</v>
      </c>
      <c r="F186">
        <v>646.04</v>
      </c>
      <c r="G186">
        <v>998.26</v>
      </c>
      <c r="H186">
        <v>99.83</v>
      </c>
      <c r="I186">
        <v>682.42</v>
      </c>
      <c r="J186">
        <v>216.01</v>
      </c>
    </row>
    <row r="187" spans="1:10" x14ac:dyDescent="0.3">
      <c r="A187">
        <v>186</v>
      </c>
      <c r="B187" t="s">
        <v>16</v>
      </c>
      <c r="C187" t="s">
        <v>17</v>
      </c>
      <c r="D187">
        <v>1</v>
      </c>
      <c r="E187">
        <v>1</v>
      </c>
      <c r="F187">
        <v>3545.36</v>
      </c>
      <c r="G187">
        <v>3545.36</v>
      </c>
      <c r="H187">
        <v>1240.8699999999999</v>
      </c>
      <c r="I187">
        <v>1708.44</v>
      </c>
      <c r="J187">
        <v>596.04</v>
      </c>
    </row>
    <row r="188" spans="1:10" x14ac:dyDescent="0.3">
      <c r="A188">
        <v>187</v>
      </c>
      <c r="B188" t="s">
        <v>14</v>
      </c>
      <c r="C188" t="s">
        <v>15</v>
      </c>
      <c r="D188">
        <v>8</v>
      </c>
      <c r="E188">
        <v>3</v>
      </c>
      <c r="F188">
        <v>1091.6099999999999</v>
      </c>
      <c r="G188">
        <v>2478.04</v>
      </c>
      <c r="H188">
        <v>371.71</v>
      </c>
      <c r="I188">
        <v>1514.45</v>
      </c>
      <c r="J188">
        <v>591.89</v>
      </c>
    </row>
    <row r="189" spans="1:10" x14ac:dyDescent="0.3">
      <c r="A189">
        <v>188</v>
      </c>
      <c r="B189" t="s">
        <v>16</v>
      </c>
      <c r="C189" t="s">
        <v>17</v>
      </c>
      <c r="D189">
        <v>3</v>
      </c>
      <c r="E189">
        <v>3</v>
      </c>
      <c r="F189">
        <v>3655.86</v>
      </c>
      <c r="G189">
        <v>7484.29</v>
      </c>
      <c r="H189">
        <v>2619.5</v>
      </c>
      <c r="I189">
        <v>3106.57</v>
      </c>
      <c r="J189">
        <v>1758.22</v>
      </c>
    </row>
    <row r="190" spans="1:10" x14ac:dyDescent="0.3">
      <c r="A190">
        <v>189</v>
      </c>
      <c r="B190" t="s">
        <v>16</v>
      </c>
      <c r="C190" t="s">
        <v>17</v>
      </c>
      <c r="D190">
        <v>8</v>
      </c>
      <c r="E190">
        <v>3</v>
      </c>
      <c r="F190">
        <v>3231.84</v>
      </c>
      <c r="G190">
        <v>6999.12</v>
      </c>
      <c r="H190">
        <v>2449.69</v>
      </c>
      <c r="I190">
        <v>4099.41</v>
      </c>
      <c r="J190">
        <v>450.02</v>
      </c>
    </row>
    <row r="191" spans="1:10" x14ac:dyDescent="0.3">
      <c r="A191">
        <v>190</v>
      </c>
      <c r="B191" t="s">
        <v>18</v>
      </c>
      <c r="C191" t="s">
        <v>20</v>
      </c>
      <c r="D191">
        <v>7</v>
      </c>
      <c r="E191">
        <v>2</v>
      </c>
      <c r="F191">
        <v>2767.73</v>
      </c>
      <c r="G191">
        <v>4744.84</v>
      </c>
      <c r="H191">
        <v>1043.8699999999999</v>
      </c>
      <c r="I191">
        <v>4136.67</v>
      </c>
      <c r="J191">
        <v>-435.69</v>
      </c>
    </row>
    <row r="192" spans="1:10" x14ac:dyDescent="0.3">
      <c r="A192">
        <v>191</v>
      </c>
      <c r="B192" t="s">
        <v>18</v>
      </c>
      <c r="C192" t="s">
        <v>19</v>
      </c>
      <c r="D192">
        <v>2</v>
      </c>
      <c r="E192">
        <v>1</v>
      </c>
      <c r="F192">
        <v>3382.68</v>
      </c>
      <c r="G192">
        <v>3382.68</v>
      </c>
      <c r="H192">
        <v>744.19</v>
      </c>
      <c r="I192">
        <v>2245.65</v>
      </c>
      <c r="J192">
        <v>392.84</v>
      </c>
    </row>
    <row r="193" spans="1:10" x14ac:dyDescent="0.3">
      <c r="A193">
        <v>192</v>
      </c>
      <c r="B193" t="s">
        <v>12</v>
      </c>
      <c r="C193" t="s">
        <v>13</v>
      </c>
      <c r="D193">
        <v>8</v>
      </c>
      <c r="E193">
        <v>3</v>
      </c>
      <c r="F193">
        <v>3074.9</v>
      </c>
      <c r="G193">
        <v>7136.31</v>
      </c>
      <c r="H193">
        <v>1784.08</v>
      </c>
      <c r="I193">
        <v>4811.3599999999997</v>
      </c>
      <c r="J193">
        <v>540.87</v>
      </c>
    </row>
    <row r="194" spans="1:10" x14ac:dyDescent="0.3">
      <c r="A194">
        <v>193</v>
      </c>
      <c r="B194" t="s">
        <v>12</v>
      </c>
      <c r="C194" t="s">
        <v>13</v>
      </c>
      <c r="D194">
        <v>6</v>
      </c>
      <c r="E194">
        <v>3</v>
      </c>
      <c r="F194">
        <v>5557.82</v>
      </c>
      <c r="G194">
        <v>12378.57</v>
      </c>
      <c r="H194">
        <v>3713.57</v>
      </c>
      <c r="I194">
        <v>3629.31</v>
      </c>
      <c r="J194">
        <v>5035.6899999999996</v>
      </c>
    </row>
    <row r="195" spans="1:10" x14ac:dyDescent="0.3">
      <c r="A195">
        <v>194</v>
      </c>
      <c r="B195" t="s">
        <v>16</v>
      </c>
      <c r="C195" t="s">
        <v>17</v>
      </c>
      <c r="D195">
        <v>1</v>
      </c>
      <c r="E195">
        <v>1</v>
      </c>
      <c r="F195">
        <v>4912.5200000000004</v>
      </c>
      <c r="G195">
        <v>4912.5200000000004</v>
      </c>
      <c r="H195">
        <v>1719.38</v>
      </c>
      <c r="I195">
        <v>1670.8</v>
      </c>
      <c r="J195">
        <v>1522.34</v>
      </c>
    </row>
    <row r="196" spans="1:10" x14ac:dyDescent="0.3">
      <c r="A196">
        <v>195</v>
      </c>
      <c r="B196" t="s">
        <v>10</v>
      </c>
      <c r="C196" t="s">
        <v>22</v>
      </c>
      <c r="D196">
        <v>3</v>
      </c>
      <c r="E196">
        <v>3</v>
      </c>
      <c r="F196">
        <v>730.65</v>
      </c>
      <c r="G196">
        <v>1609.39</v>
      </c>
      <c r="H196">
        <v>160.94</v>
      </c>
      <c r="I196">
        <v>576.04999999999995</v>
      </c>
      <c r="J196">
        <v>872.4</v>
      </c>
    </row>
    <row r="197" spans="1:10" x14ac:dyDescent="0.3">
      <c r="A197">
        <v>196</v>
      </c>
      <c r="B197" t="s">
        <v>10</v>
      </c>
      <c r="C197" t="s">
        <v>22</v>
      </c>
      <c r="D197">
        <v>7</v>
      </c>
      <c r="E197">
        <v>2</v>
      </c>
      <c r="F197">
        <v>1044.0899999999999</v>
      </c>
      <c r="G197">
        <v>1614.86</v>
      </c>
      <c r="H197">
        <v>161.49</v>
      </c>
      <c r="I197">
        <v>1059.6400000000001</v>
      </c>
      <c r="J197">
        <v>393.73</v>
      </c>
    </row>
    <row r="198" spans="1:10" x14ac:dyDescent="0.3">
      <c r="A198">
        <v>197</v>
      </c>
      <c r="B198" t="s">
        <v>14</v>
      </c>
      <c r="C198" t="s">
        <v>15</v>
      </c>
      <c r="D198">
        <v>2</v>
      </c>
      <c r="E198">
        <v>2</v>
      </c>
      <c r="F198">
        <v>1564.63</v>
      </c>
      <c r="G198">
        <v>2318.6999999999998</v>
      </c>
      <c r="H198">
        <v>347.81</v>
      </c>
      <c r="I198">
        <v>848.65</v>
      </c>
      <c r="J198">
        <v>1122.24</v>
      </c>
    </row>
    <row r="199" spans="1:10" x14ac:dyDescent="0.3">
      <c r="A199">
        <v>198</v>
      </c>
      <c r="B199" t="s">
        <v>12</v>
      </c>
      <c r="C199" t="s">
        <v>13</v>
      </c>
      <c r="D199">
        <v>2</v>
      </c>
      <c r="E199">
        <v>1</v>
      </c>
      <c r="F199">
        <v>4274.08</v>
      </c>
      <c r="G199">
        <v>4274.08</v>
      </c>
      <c r="H199">
        <v>1068.52</v>
      </c>
      <c r="I199">
        <v>2411.77</v>
      </c>
      <c r="J199">
        <v>793.79</v>
      </c>
    </row>
    <row r="200" spans="1:10" x14ac:dyDescent="0.3">
      <c r="A200">
        <v>199</v>
      </c>
      <c r="B200" t="s">
        <v>12</v>
      </c>
      <c r="C200" t="s">
        <v>13</v>
      </c>
      <c r="D200">
        <v>1</v>
      </c>
      <c r="E200">
        <v>1</v>
      </c>
      <c r="F200">
        <v>3781.26</v>
      </c>
      <c r="G200">
        <v>3781.26</v>
      </c>
      <c r="H200">
        <v>945.32</v>
      </c>
      <c r="I200">
        <v>1188.78</v>
      </c>
      <c r="J200">
        <v>1647.17</v>
      </c>
    </row>
    <row r="201" spans="1:10" x14ac:dyDescent="0.3">
      <c r="A201">
        <v>200</v>
      </c>
      <c r="B201" t="s">
        <v>14</v>
      </c>
      <c r="C201" t="s">
        <v>15</v>
      </c>
      <c r="D201">
        <v>4</v>
      </c>
      <c r="E201">
        <v>3</v>
      </c>
      <c r="F201">
        <v>1546.8</v>
      </c>
      <c r="G201">
        <v>3238.01</v>
      </c>
      <c r="H201">
        <v>485.7</v>
      </c>
      <c r="I201">
        <v>1381.35</v>
      </c>
      <c r="J201">
        <v>1370.96</v>
      </c>
    </row>
    <row r="202" spans="1:10" x14ac:dyDescent="0.3">
      <c r="A202">
        <v>201</v>
      </c>
      <c r="B202" t="s">
        <v>16</v>
      </c>
      <c r="C202" t="s">
        <v>21</v>
      </c>
      <c r="D202">
        <v>7</v>
      </c>
      <c r="E202">
        <v>3</v>
      </c>
      <c r="F202">
        <v>4670.63</v>
      </c>
      <c r="G202">
        <v>9788.66</v>
      </c>
      <c r="H202">
        <v>3915.47</v>
      </c>
      <c r="I202">
        <v>5736.76</v>
      </c>
      <c r="J202">
        <v>136.44</v>
      </c>
    </row>
    <row r="203" spans="1:10" x14ac:dyDescent="0.3">
      <c r="A203">
        <v>202</v>
      </c>
      <c r="B203" t="s">
        <v>18</v>
      </c>
      <c r="C203" t="s">
        <v>19</v>
      </c>
      <c r="D203">
        <v>7</v>
      </c>
      <c r="E203">
        <v>3</v>
      </c>
      <c r="F203">
        <v>4397.9799999999996</v>
      </c>
      <c r="G203">
        <v>11224.48</v>
      </c>
      <c r="H203">
        <v>3030.61</v>
      </c>
      <c r="I203">
        <v>4351.3900000000003</v>
      </c>
      <c r="J203">
        <v>3842.48</v>
      </c>
    </row>
    <row r="204" spans="1:10" x14ac:dyDescent="0.3">
      <c r="A204">
        <v>203</v>
      </c>
      <c r="B204" t="s">
        <v>18</v>
      </c>
      <c r="C204" t="s">
        <v>20</v>
      </c>
      <c r="D204">
        <v>5</v>
      </c>
      <c r="E204">
        <v>2</v>
      </c>
      <c r="F204">
        <v>2083.6</v>
      </c>
      <c r="G204">
        <v>3092.81</v>
      </c>
      <c r="H204">
        <v>680.42</v>
      </c>
      <c r="I204">
        <v>2935.08</v>
      </c>
      <c r="J204">
        <v>-522.69000000000005</v>
      </c>
    </row>
    <row r="205" spans="1:10" x14ac:dyDescent="0.3">
      <c r="A205">
        <v>204</v>
      </c>
      <c r="B205" t="s">
        <v>12</v>
      </c>
      <c r="C205" t="s">
        <v>13</v>
      </c>
      <c r="D205">
        <v>1</v>
      </c>
      <c r="E205">
        <v>1</v>
      </c>
      <c r="F205">
        <v>6684.36</v>
      </c>
      <c r="G205">
        <v>6684.36</v>
      </c>
      <c r="H205">
        <v>1671.09</v>
      </c>
      <c r="I205">
        <v>1628.24</v>
      </c>
      <c r="J205">
        <v>3385.03</v>
      </c>
    </row>
    <row r="206" spans="1:10" x14ac:dyDescent="0.3">
      <c r="A206">
        <v>205</v>
      </c>
      <c r="B206" t="s">
        <v>16</v>
      </c>
      <c r="C206" t="s">
        <v>17</v>
      </c>
      <c r="D206">
        <v>2</v>
      </c>
      <c r="E206">
        <v>1</v>
      </c>
      <c r="F206">
        <v>7282.2</v>
      </c>
      <c r="G206">
        <v>7282.2</v>
      </c>
      <c r="H206">
        <v>2548.77</v>
      </c>
      <c r="I206">
        <v>1924.01</v>
      </c>
      <c r="J206">
        <v>2809.42</v>
      </c>
    </row>
    <row r="207" spans="1:10" x14ac:dyDescent="0.3">
      <c r="A207">
        <v>206</v>
      </c>
      <c r="B207" t="s">
        <v>18</v>
      </c>
      <c r="C207" t="s">
        <v>20</v>
      </c>
      <c r="D207">
        <v>2</v>
      </c>
      <c r="E207">
        <v>2</v>
      </c>
      <c r="F207">
        <v>910.33</v>
      </c>
      <c r="G207">
        <v>1425.86</v>
      </c>
      <c r="H207">
        <v>313.69</v>
      </c>
      <c r="I207">
        <v>1353.14</v>
      </c>
      <c r="J207">
        <v>-240.97</v>
      </c>
    </row>
    <row r="208" spans="1:10" x14ac:dyDescent="0.3">
      <c r="A208">
        <v>207</v>
      </c>
      <c r="B208" t="s">
        <v>18</v>
      </c>
      <c r="C208" t="s">
        <v>19</v>
      </c>
      <c r="D208">
        <v>8</v>
      </c>
      <c r="E208">
        <v>3</v>
      </c>
      <c r="F208">
        <v>282.19</v>
      </c>
      <c r="G208">
        <v>626.38</v>
      </c>
      <c r="H208">
        <v>137.80000000000001</v>
      </c>
      <c r="I208">
        <v>594.42999999999995</v>
      </c>
      <c r="J208">
        <v>-105.86</v>
      </c>
    </row>
    <row r="209" spans="1:10" x14ac:dyDescent="0.3">
      <c r="A209">
        <v>208</v>
      </c>
      <c r="B209" t="s">
        <v>16</v>
      </c>
      <c r="C209" t="s">
        <v>17</v>
      </c>
      <c r="D209">
        <v>1</v>
      </c>
      <c r="E209">
        <v>1</v>
      </c>
      <c r="F209">
        <v>1028.24</v>
      </c>
      <c r="G209">
        <v>1028.24</v>
      </c>
      <c r="H209">
        <v>359.88</v>
      </c>
      <c r="I209">
        <v>975.8</v>
      </c>
      <c r="J209">
        <v>-307.44</v>
      </c>
    </row>
    <row r="210" spans="1:10" x14ac:dyDescent="0.3">
      <c r="A210">
        <v>209</v>
      </c>
      <c r="B210" t="s">
        <v>18</v>
      </c>
      <c r="C210" t="s">
        <v>20</v>
      </c>
      <c r="D210">
        <v>4</v>
      </c>
      <c r="E210">
        <v>1</v>
      </c>
      <c r="F210">
        <v>3522.28</v>
      </c>
      <c r="G210">
        <v>3522.28</v>
      </c>
      <c r="H210">
        <v>774.9</v>
      </c>
      <c r="I210">
        <v>3108.25</v>
      </c>
      <c r="J210">
        <v>-360.87</v>
      </c>
    </row>
    <row r="211" spans="1:10" x14ac:dyDescent="0.3">
      <c r="A211">
        <v>210</v>
      </c>
      <c r="B211" t="s">
        <v>18</v>
      </c>
      <c r="C211" t="s">
        <v>20</v>
      </c>
      <c r="D211">
        <v>5</v>
      </c>
      <c r="E211">
        <v>3</v>
      </c>
      <c r="F211">
        <v>4810.95</v>
      </c>
      <c r="G211">
        <v>9597.39</v>
      </c>
      <c r="H211">
        <v>2591.29</v>
      </c>
      <c r="I211">
        <v>3940.81</v>
      </c>
      <c r="J211">
        <v>3065.29</v>
      </c>
    </row>
    <row r="212" spans="1:10" x14ac:dyDescent="0.3">
      <c r="A212">
        <v>211</v>
      </c>
      <c r="B212" t="s">
        <v>16</v>
      </c>
      <c r="C212" t="s">
        <v>21</v>
      </c>
      <c r="D212">
        <v>3</v>
      </c>
      <c r="E212">
        <v>3</v>
      </c>
      <c r="F212">
        <v>3330.04</v>
      </c>
      <c r="G212">
        <v>7013.9</v>
      </c>
      <c r="H212">
        <v>2454.87</v>
      </c>
      <c r="I212">
        <v>2998.73</v>
      </c>
      <c r="J212">
        <v>1560.31</v>
      </c>
    </row>
    <row r="213" spans="1:10" x14ac:dyDescent="0.3">
      <c r="A213">
        <v>212</v>
      </c>
      <c r="B213" t="s">
        <v>16</v>
      </c>
      <c r="C213" t="s">
        <v>17</v>
      </c>
      <c r="D213">
        <v>1</v>
      </c>
      <c r="E213">
        <v>1</v>
      </c>
      <c r="F213">
        <v>4781.75</v>
      </c>
      <c r="G213">
        <v>4781.75</v>
      </c>
      <c r="H213">
        <v>1673.61</v>
      </c>
      <c r="I213">
        <v>1427.08</v>
      </c>
      <c r="J213">
        <v>1681.06</v>
      </c>
    </row>
    <row r="214" spans="1:10" x14ac:dyDescent="0.3">
      <c r="A214">
        <v>213</v>
      </c>
      <c r="B214" t="s">
        <v>16</v>
      </c>
      <c r="C214" t="s">
        <v>17</v>
      </c>
      <c r="D214">
        <v>5</v>
      </c>
      <c r="E214">
        <v>1</v>
      </c>
      <c r="F214">
        <v>3356.43</v>
      </c>
      <c r="G214">
        <v>3356.43</v>
      </c>
      <c r="H214">
        <v>1174.75</v>
      </c>
      <c r="I214">
        <v>3185.25</v>
      </c>
      <c r="J214">
        <v>-1003.57</v>
      </c>
    </row>
    <row r="215" spans="1:10" x14ac:dyDescent="0.3">
      <c r="A215">
        <v>214</v>
      </c>
      <c r="B215" t="s">
        <v>18</v>
      </c>
      <c r="C215" t="s">
        <v>19</v>
      </c>
      <c r="D215">
        <v>7</v>
      </c>
      <c r="E215">
        <v>3</v>
      </c>
      <c r="F215">
        <v>2512.34</v>
      </c>
      <c r="G215">
        <v>5619.98</v>
      </c>
      <c r="H215">
        <v>1236.3900000000001</v>
      </c>
      <c r="I215">
        <v>5275.08</v>
      </c>
      <c r="J215">
        <v>-891.5</v>
      </c>
    </row>
    <row r="216" spans="1:10" x14ac:dyDescent="0.3">
      <c r="A216">
        <v>215</v>
      </c>
      <c r="B216" t="s">
        <v>14</v>
      </c>
      <c r="C216" t="s">
        <v>15</v>
      </c>
      <c r="D216">
        <v>5</v>
      </c>
      <c r="E216">
        <v>1</v>
      </c>
      <c r="F216">
        <v>1557.2</v>
      </c>
      <c r="G216">
        <v>1557.2</v>
      </c>
      <c r="H216">
        <v>233.58</v>
      </c>
      <c r="I216">
        <v>1359.28</v>
      </c>
      <c r="J216">
        <v>-35.67</v>
      </c>
    </row>
    <row r="217" spans="1:10" x14ac:dyDescent="0.3">
      <c r="A217">
        <v>216</v>
      </c>
      <c r="B217" t="s">
        <v>18</v>
      </c>
      <c r="C217" t="s">
        <v>19</v>
      </c>
      <c r="D217">
        <v>8</v>
      </c>
      <c r="E217">
        <v>3</v>
      </c>
      <c r="F217">
        <v>6579.65</v>
      </c>
      <c r="G217">
        <v>13309.1</v>
      </c>
      <c r="H217">
        <v>3593.46</v>
      </c>
      <c r="I217">
        <v>5724.38</v>
      </c>
      <c r="J217">
        <v>3991.26</v>
      </c>
    </row>
    <row r="218" spans="1:10" x14ac:dyDescent="0.3">
      <c r="A218">
        <v>217</v>
      </c>
      <c r="B218" t="s">
        <v>10</v>
      </c>
      <c r="C218" t="s">
        <v>22</v>
      </c>
      <c r="D218">
        <v>6</v>
      </c>
      <c r="E218">
        <v>2</v>
      </c>
      <c r="F218">
        <v>1010.58</v>
      </c>
      <c r="G218">
        <v>1696.6</v>
      </c>
      <c r="H218">
        <v>169.66</v>
      </c>
      <c r="I218">
        <v>875.85</v>
      </c>
      <c r="J218">
        <v>651.09</v>
      </c>
    </row>
    <row r="219" spans="1:10" x14ac:dyDescent="0.3">
      <c r="A219">
        <v>218</v>
      </c>
      <c r="B219" t="s">
        <v>14</v>
      </c>
      <c r="C219" t="s">
        <v>15</v>
      </c>
      <c r="D219">
        <v>2</v>
      </c>
      <c r="E219">
        <v>1</v>
      </c>
      <c r="F219">
        <v>1059.73</v>
      </c>
      <c r="G219">
        <v>1059.73</v>
      </c>
      <c r="H219">
        <v>158.96</v>
      </c>
      <c r="I219">
        <v>863.72</v>
      </c>
      <c r="J219">
        <v>37.04</v>
      </c>
    </row>
    <row r="220" spans="1:10" x14ac:dyDescent="0.3">
      <c r="A220">
        <v>219</v>
      </c>
      <c r="B220" t="s">
        <v>16</v>
      </c>
      <c r="C220" t="s">
        <v>21</v>
      </c>
      <c r="D220">
        <v>8</v>
      </c>
      <c r="E220">
        <v>3</v>
      </c>
      <c r="F220">
        <v>3444.2</v>
      </c>
      <c r="G220">
        <v>8394.86</v>
      </c>
      <c r="H220">
        <v>3357.94</v>
      </c>
      <c r="I220">
        <v>4664.4399999999996</v>
      </c>
      <c r="J220">
        <v>372.48</v>
      </c>
    </row>
    <row r="221" spans="1:10" x14ac:dyDescent="0.3">
      <c r="A221">
        <v>220</v>
      </c>
      <c r="B221" t="s">
        <v>14</v>
      </c>
      <c r="C221" t="s">
        <v>15</v>
      </c>
      <c r="D221">
        <v>3</v>
      </c>
      <c r="E221">
        <v>3</v>
      </c>
      <c r="F221">
        <v>2492.4299999999998</v>
      </c>
      <c r="G221">
        <v>5050.24</v>
      </c>
      <c r="H221">
        <v>757.54</v>
      </c>
      <c r="I221">
        <v>864.68</v>
      </c>
      <c r="J221">
        <v>3428.02</v>
      </c>
    </row>
    <row r="222" spans="1:10" x14ac:dyDescent="0.3">
      <c r="A222">
        <v>221</v>
      </c>
      <c r="B222" t="s">
        <v>16</v>
      </c>
      <c r="C222" t="s">
        <v>17</v>
      </c>
      <c r="D222">
        <v>1</v>
      </c>
      <c r="E222">
        <v>1</v>
      </c>
      <c r="F222">
        <v>4086.37</v>
      </c>
      <c r="G222">
        <v>4086.37</v>
      </c>
      <c r="H222">
        <v>1430.23</v>
      </c>
      <c r="I222">
        <v>1826.52</v>
      </c>
      <c r="J222">
        <v>829.62</v>
      </c>
    </row>
    <row r="223" spans="1:10" x14ac:dyDescent="0.3">
      <c r="A223">
        <v>222</v>
      </c>
      <c r="B223" t="s">
        <v>16</v>
      </c>
      <c r="C223" t="s">
        <v>21</v>
      </c>
      <c r="D223">
        <v>8</v>
      </c>
      <c r="E223">
        <v>3</v>
      </c>
      <c r="F223">
        <v>5641.02</v>
      </c>
      <c r="G223">
        <v>11203.95</v>
      </c>
      <c r="H223">
        <v>4481.58</v>
      </c>
      <c r="I223">
        <v>4895.0600000000004</v>
      </c>
      <c r="J223">
        <v>1827.31</v>
      </c>
    </row>
    <row r="224" spans="1:10" x14ac:dyDescent="0.3">
      <c r="A224">
        <v>223</v>
      </c>
      <c r="B224" t="s">
        <v>18</v>
      </c>
      <c r="C224" t="s">
        <v>19</v>
      </c>
      <c r="D224">
        <v>2</v>
      </c>
      <c r="E224">
        <v>2</v>
      </c>
      <c r="F224">
        <v>5159.7700000000004</v>
      </c>
      <c r="G224">
        <v>7396.99</v>
      </c>
      <c r="H224">
        <v>1627.34</v>
      </c>
      <c r="I224">
        <v>2302.65</v>
      </c>
      <c r="J224">
        <v>3467</v>
      </c>
    </row>
    <row r="225" spans="1:10" x14ac:dyDescent="0.3">
      <c r="A225">
        <v>224</v>
      </c>
      <c r="B225" t="s">
        <v>10</v>
      </c>
      <c r="C225" t="s">
        <v>22</v>
      </c>
      <c r="D225">
        <v>6</v>
      </c>
      <c r="E225">
        <v>3</v>
      </c>
      <c r="F225">
        <v>538.13</v>
      </c>
      <c r="G225">
        <v>1240.51</v>
      </c>
      <c r="H225">
        <v>124.05</v>
      </c>
      <c r="I225">
        <v>854.27</v>
      </c>
      <c r="J225">
        <v>262.19</v>
      </c>
    </row>
    <row r="226" spans="1:10" x14ac:dyDescent="0.3">
      <c r="A226">
        <v>225</v>
      </c>
      <c r="B226" t="s">
        <v>10</v>
      </c>
      <c r="C226" t="s">
        <v>22</v>
      </c>
      <c r="D226">
        <v>8</v>
      </c>
      <c r="E226">
        <v>3</v>
      </c>
      <c r="F226">
        <v>591.22</v>
      </c>
      <c r="G226">
        <v>1328.46</v>
      </c>
      <c r="H226">
        <v>132.85</v>
      </c>
      <c r="I226">
        <v>829.31</v>
      </c>
      <c r="J226">
        <v>366.3</v>
      </c>
    </row>
    <row r="227" spans="1:10" x14ac:dyDescent="0.3">
      <c r="A227">
        <v>226</v>
      </c>
      <c r="B227" t="s">
        <v>18</v>
      </c>
      <c r="C227" t="s">
        <v>20</v>
      </c>
      <c r="D227">
        <v>6</v>
      </c>
      <c r="E227">
        <v>2</v>
      </c>
      <c r="F227">
        <v>6988.55</v>
      </c>
      <c r="G227">
        <v>9717.61</v>
      </c>
      <c r="H227">
        <v>2623.75</v>
      </c>
      <c r="I227">
        <v>4153.57</v>
      </c>
      <c r="J227">
        <v>2940.29</v>
      </c>
    </row>
    <row r="228" spans="1:10" x14ac:dyDescent="0.3">
      <c r="A228">
        <v>227</v>
      </c>
      <c r="B228" t="s">
        <v>12</v>
      </c>
      <c r="C228" t="s">
        <v>13</v>
      </c>
      <c r="D228">
        <v>8</v>
      </c>
      <c r="E228">
        <v>2</v>
      </c>
      <c r="F228">
        <v>4473.6899999999996</v>
      </c>
      <c r="G228">
        <v>6339.63</v>
      </c>
      <c r="H228">
        <v>1584.91</v>
      </c>
      <c r="I228">
        <v>4836.58</v>
      </c>
      <c r="J228">
        <v>-81.86</v>
      </c>
    </row>
    <row r="229" spans="1:10" x14ac:dyDescent="0.3">
      <c r="A229">
        <v>228</v>
      </c>
      <c r="B229" t="s">
        <v>10</v>
      </c>
      <c r="C229" t="s">
        <v>11</v>
      </c>
      <c r="D229">
        <v>2</v>
      </c>
      <c r="E229">
        <v>1</v>
      </c>
      <c r="F229">
        <v>544.77</v>
      </c>
      <c r="G229">
        <v>544.77</v>
      </c>
      <c r="H229">
        <v>54.48</v>
      </c>
      <c r="I229">
        <v>357.83</v>
      </c>
      <c r="J229">
        <v>132.46</v>
      </c>
    </row>
    <row r="230" spans="1:10" x14ac:dyDescent="0.3">
      <c r="A230">
        <v>229</v>
      </c>
      <c r="B230" t="s">
        <v>12</v>
      </c>
      <c r="C230" t="s">
        <v>13</v>
      </c>
      <c r="D230">
        <v>4</v>
      </c>
      <c r="E230">
        <v>1</v>
      </c>
      <c r="F230">
        <v>2902.11</v>
      </c>
      <c r="G230">
        <v>2902.11</v>
      </c>
      <c r="H230">
        <v>725.53</v>
      </c>
      <c r="I230">
        <v>2754.1</v>
      </c>
      <c r="J230">
        <v>-577.52</v>
      </c>
    </row>
    <row r="231" spans="1:10" x14ac:dyDescent="0.3">
      <c r="A231">
        <v>230</v>
      </c>
      <c r="B231" t="s">
        <v>16</v>
      </c>
      <c r="C231" t="s">
        <v>17</v>
      </c>
      <c r="D231">
        <v>5</v>
      </c>
      <c r="E231">
        <v>3</v>
      </c>
      <c r="F231">
        <v>6074.07</v>
      </c>
      <c r="G231">
        <v>13930.77</v>
      </c>
      <c r="H231">
        <v>5572.31</v>
      </c>
      <c r="I231">
        <v>4412.8</v>
      </c>
      <c r="J231">
        <v>3945.67</v>
      </c>
    </row>
    <row r="232" spans="1:10" x14ac:dyDescent="0.3">
      <c r="A232">
        <v>231</v>
      </c>
      <c r="B232" t="s">
        <v>14</v>
      </c>
      <c r="C232" t="s">
        <v>15</v>
      </c>
      <c r="D232">
        <v>1</v>
      </c>
      <c r="E232">
        <v>1</v>
      </c>
      <c r="F232">
        <v>1237.79</v>
      </c>
      <c r="G232">
        <v>1237.79</v>
      </c>
      <c r="H232">
        <v>185.67</v>
      </c>
      <c r="I232">
        <v>568.79999999999995</v>
      </c>
      <c r="J232">
        <v>483.32</v>
      </c>
    </row>
    <row r="233" spans="1:10" x14ac:dyDescent="0.3">
      <c r="A233">
        <v>232</v>
      </c>
      <c r="B233" t="s">
        <v>16</v>
      </c>
      <c r="C233" t="s">
        <v>17</v>
      </c>
      <c r="D233">
        <v>1</v>
      </c>
      <c r="E233">
        <v>1</v>
      </c>
      <c r="F233">
        <v>6806.78</v>
      </c>
      <c r="G233">
        <v>6806.78</v>
      </c>
      <c r="H233">
        <v>2382.37</v>
      </c>
      <c r="I233">
        <v>1497.56</v>
      </c>
      <c r="J233">
        <v>2926.85</v>
      </c>
    </row>
    <row r="234" spans="1:10" x14ac:dyDescent="0.3">
      <c r="A234">
        <v>233</v>
      </c>
      <c r="B234" t="s">
        <v>16</v>
      </c>
      <c r="C234" t="s">
        <v>17</v>
      </c>
      <c r="D234">
        <v>1</v>
      </c>
      <c r="E234">
        <v>1</v>
      </c>
      <c r="F234">
        <v>4578.22</v>
      </c>
      <c r="G234">
        <v>4578.22</v>
      </c>
      <c r="H234">
        <v>1602.38</v>
      </c>
      <c r="I234">
        <v>1557.07</v>
      </c>
      <c r="J234">
        <v>1418.77</v>
      </c>
    </row>
    <row r="235" spans="1:10" x14ac:dyDescent="0.3">
      <c r="A235">
        <v>234</v>
      </c>
      <c r="B235" t="s">
        <v>10</v>
      </c>
      <c r="C235" t="s">
        <v>22</v>
      </c>
      <c r="D235">
        <v>2</v>
      </c>
      <c r="E235">
        <v>2</v>
      </c>
      <c r="F235">
        <v>358.86</v>
      </c>
      <c r="G235">
        <v>636.85</v>
      </c>
      <c r="H235">
        <v>63.69</v>
      </c>
      <c r="I235">
        <v>334.36</v>
      </c>
      <c r="J235">
        <v>238.81</v>
      </c>
    </row>
    <row r="236" spans="1:10" x14ac:dyDescent="0.3">
      <c r="A236">
        <v>235</v>
      </c>
      <c r="B236" t="s">
        <v>18</v>
      </c>
      <c r="C236" t="s">
        <v>20</v>
      </c>
      <c r="D236">
        <v>7</v>
      </c>
      <c r="E236">
        <v>3</v>
      </c>
      <c r="F236">
        <v>4786.0600000000004</v>
      </c>
      <c r="G236">
        <v>10849.1</v>
      </c>
      <c r="H236">
        <v>2929.26</v>
      </c>
      <c r="I236">
        <v>4281.7700000000004</v>
      </c>
      <c r="J236">
        <v>3638.07</v>
      </c>
    </row>
    <row r="237" spans="1:10" x14ac:dyDescent="0.3">
      <c r="A237">
        <v>236</v>
      </c>
      <c r="B237" t="s">
        <v>14</v>
      </c>
      <c r="C237" t="s">
        <v>15</v>
      </c>
      <c r="D237">
        <v>4</v>
      </c>
      <c r="E237">
        <v>3</v>
      </c>
      <c r="F237">
        <v>1037.28</v>
      </c>
      <c r="G237">
        <v>2398.96</v>
      </c>
      <c r="H237">
        <v>359.84</v>
      </c>
      <c r="I237">
        <v>924</v>
      </c>
      <c r="J237">
        <v>1115.1199999999999</v>
      </c>
    </row>
    <row r="238" spans="1:10" x14ac:dyDescent="0.3">
      <c r="A238">
        <v>237</v>
      </c>
      <c r="B238" t="s">
        <v>10</v>
      </c>
      <c r="C238" t="s">
        <v>11</v>
      </c>
      <c r="D238">
        <v>3</v>
      </c>
      <c r="E238">
        <v>3</v>
      </c>
      <c r="F238">
        <v>789.02</v>
      </c>
      <c r="G238">
        <v>1692.05</v>
      </c>
      <c r="H238">
        <v>169.2</v>
      </c>
      <c r="I238">
        <v>567.80999999999995</v>
      </c>
      <c r="J238">
        <v>955.04</v>
      </c>
    </row>
    <row r="239" spans="1:10" x14ac:dyDescent="0.3">
      <c r="A239">
        <v>238</v>
      </c>
      <c r="B239" t="s">
        <v>18</v>
      </c>
      <c r="C239" t="s">
        <v>20</v>
      </c>
      <c r="D239">
        <v>6</v>
      </c>
      <c r="E239">
        <v>1</v>
      </c>
      <c r="F239">
        <v>2304.9299999999998</v>
      </c>
      <c r="G239">
        <v>2304.9299999999998</v>
      </c>
      <c r="H239">
        <v>507.09</v>
      </c>
      <c r="I239">
        <v>2187.38</v>
      </c>
      <c r="J239">
        <v>-389.53</v>
      </c>
    </row>
    <row r="240" spans="1:10" x14ac:dyDescent="0.3">
      <c r="A240">
        <v>239</v>
      </c>
      <c r="B240" t="s">
        <v>16</v>
      </c>
      <c r="C240" t="s">
        <v>17</v>
      </c>
      <c r="D240">
        <v>2</v>
      </c>
      <c r="E240">
        <v>1</v>
      </c>
      <c r="F240">
        <v>4163.6499999999996</v>
      </c>
      <c r="G240">
        <v>4163.6499999999996</v>
      </c>
      <c r="H240">
        <v>1457.28</v>
      </c>
      <c r="I240">
        <v>2294.4899999999998</v>
      </c>
      <c r="J240">
        <v>411.88</v>
      </c>
    </row>
    <row r="241" spans="1:10" x14ac:dyDescent="0.3">
      <c r="A241">
        <v>240</v>
      </c>
      <c r="B241" t="s">
        <v>18</v>
      </c>
      <c r="C241" t="s">
        <v>19</v>
      </c>
      <c r="D241">
        <v>7</v>
      </c>
      <c r="E241">
        <v>3</v>
      </c>
      <c r="F241">
        <v>4253.93</v>
      </c>
      <c r="G241">
        <v>9177.3700000000008</v>
      </c>
      <c r="H241">
        <v>2477.89</v>
      </c>
      <c r="I241">
        <v>3325.06</v>
      </c>
      <c r="J241">
        <v>3374.42</v>
      </c>
    </row>
    <row r="242" spans="1:10" x14ac:dyDescent="0.3">
      <c r="A242">
        <v>241</v>
      </c>
      <c r="B242" t="s">
        <v>12</v>
      </c>
      <c r="C242" t="s">
        <v>13</v>
      </c>
      <c r="D242">
        <v>3</v>
      </c>
      <c r="E242">
        <v>3</v>
      </c>
      <c r="F242">
        <v>4957.8500000000004</v>
      </c>
      <c r="G242">
        <v>9538.2900000000009</v>
      </c>
      <c r="H242">
        <v>2861.49</v>
      </c>
      <c r="I242">
        <v>3204.14</v>
      </c>
      <c r="J242">
        <v>3472.66</v>
      </c>
    </row>
    <row r="243" spans="1:10" x14ac:dyDescent="0.3">
      <c r="A243">
        <v>242</v>
      </c>
      <c r="B243" t="s">
        <v>12</v>
      </c>
      <c r="C243" t="s">
        <v>13</v>
      </c>
      <c r="D243">
        <v>6</v>
      </c>
      <c r="E243">
        <v>1</v>
      </c>
      <c r="F243">
        <v>2644.03</v>
      </c>
      <c r="G243">
        <v>2644.03</v>
      </c>
      <c r="H243">
        <v>661.01</v>
      </c>
      <c r="I243">
        <v>2509.1799999999998</v>
      </c>
      <c r="J243">
        <v>-526.16</v>
      </c>
    </row>
    <row r="244" spans="1:10" x14ac:dyDescent="0.3">
      <c r="A244">
        <v>243</v>
      </c>
      <c r="B244" t="s">
        <v>12</v>
      </c>
      <c r="C244" t="s">
        <v>13</v>
      </c>
      <c r="D244">
        <v>6</v>
      </c>
      <c r="E244">
        <v>3</v>
      </c>
      <c r="F244">
        <v>5566.08</v>
      </c>
      <c r="G244">
        <v>10980.68</v>
      </c>
      <c r="H244">
        <v>3294.2</v>
      </c>
      <c r="I244">
        <v>4617.09</v>
      </c>
      <c r="J244">
        <v>3069.38</v>
      </c>
    </row>
    <row r="245" spans="1:10" x14ac:dyDescent="0.3">
      <c r="A245">
        <v>244</v>
      </c>
      <c r="B245" t="s">
        <v>10</v>
      </c>
      <c r="C245" t="s">
        <v>22</v>
      </c>
      <c r="D245">
        <v>4</v>
      </c>
      <c r="E245">
        <v>3</v>
      </c>
      <c r="F245">
        <v>1099.3599999999999</v>
      </c>
      <c r="G245">
        <v>2864.91</v>
      </c>
      <c r="H245">
        <v>286.49</v>
      </c>
      <c r="I245">
        <v>655.82</v>
      </c>
      <c r="J245">
        <v>1922.6</v>
      </c>
    </row>
    <row r="246" spans="1:10" x14ac:dyDescent="0.3">
      <c r="A246">
        <v>245</v>
      </c>
      <c r="B246" t="s">
        <v>18</v>
      </c>
      <c r="C246" t="s">
        <v>20</v>
      </c>
      <c r="D246">
        <v>5</v>
      </c>
      <c r="E246">
        <v>1</v>
      </c>
      <c r="F246">
        <v>4392.79</v>
      </c>
      <c r="G246">
        <v>4392.79</v>
      </c>
      <c r="H246">
        <v>966.41</v>
      </c>
      <c r="I246">
        <v>3684.65</v>
      </c>
      <c r="J246">
        <v>-258.27</v>
      </c>
    </row>
    <row r="247" spans="1:10" x14ac:dyDescent="0.3">
      <c r="A247">
        <v>246</v>
      </c>
      <c r="B247" t="s">
        <v>12</v>
      </c>
      <c r="C247" t="s">
        <v>13</v>
      </c>
      <c r="D247">
        <v>1</v>
      </c>
      <c r="E247">
        <v>1</v>
      </c>
      <c r="F247">
        <v>6143.82</v>
      </c>
      <c r="G247">
        <v>6143.82</v>
      </c>
      <c r="H247">
        <v>1535.95</v>
      </c>
      <c r="I247">
        <v>1905.74</v>
      </c>
      <c r="J247">
        <v>2702.13</v>
      </c>
    </row>
    <row r="248" spans="1:10" x14ac:dyDescent="0.3">
      <c r="A248">
        <v>247</v>
      </c>
      <c r="B248" t="s">
        <v>10</v>
      </c>
      <c r="C248" t="s">
        <v>22</v>
      </c>
      <c r="D248">
        <v>8</v>
      </c>
      <c r="E248">
        <v>3</v>
      </c>
      <c r="F248">
        <v>495.75</v>
      </c>
      <c r="G248">
        <v>993.02</v>
      </c>
      <c r="H248">
        <v>99.3</v>
      </c>
      <c r="I248">
        <v>722.63</v>
      </c>
      <c r="J248">
        <v>171.09</v>
      </c>
    </row>
    <row r="249" spans="1:10" x14ac:dyDescent="0.3">
      <c r="A249">
        <v>248</v>
      </c>
      <c r="B249" t="s">
        <v>12</v>
      </c>
      <c r="C249" t="s">
        <v>13</v>
      </c>
      <c r="D249">
        <v>3</v>
      </c>
      <c r="E249">
        <v>3</v>
      </c>
      <c r="F249">
        <v>3102.26</v>
      </c>
      <c r="G249">
        <v>6972.68</v>
      </c>
      <c r="H249">
        <v>1743.17</v>
      </c>
      <c r="I249">
        <v>2788.4</v>
      </c>
      <c r="J249">
        <v>2441.11</v>
      </c>
    </row>
    <row r="250" spans="1:10" x14ac:dyDescent="0.3">
      <c r="A250">
        <v>249</v>
      </c>
      <c r="B250" t="s">
        <v>12</v>
      </c>
      <c r="C250" t="s">
        <v>13</v>
      </c>
      <c r="D250">
        <v>2</v>
      </c>
      <c r="E250">
        <v>2</v>
      </c>
      <c r="F250">
        <v>5459.38</v>
      </c>
      <c r="G250">
        <v>8846.7800000000007</v>
      </c>
      <c r="H250">
        <v>2654.03</v>
      </c>
      <c r="I250">
        <v>1813.45</v>
      </c>
      <c r="J250">
        <v>4379.3</v>
      </c>
    </row>
    <row r="251" spans="1:10" x14ac:dyDescent="0.3">
      <c r="A251">
        <v>250</v>
      </c>
      <c r="B251" t="s">
        <v>12</v>
      </c>
      <c r="C251" t="s">
        <v>13</v>
      </c>
      <c r="D251">
        <v>3</v>
      </c>
      <c r="E251">
        <v>3</v>
      </c>
      <c r="F251">
        <v>6077.33</v>
      </c>
      <c r="G251">
        <v>12108.99</v>
      </c>
      <c r="H251">
        <v>3632.7</v>
      </c>
      <c r="I251">
        <v>2937.22</v>
      </c>
      <c r="J251">
        <v>5539.07</v>
      </c>
    </row>
    <row r="252" spans="1:10" x14ac:dyDescent="0.3">
      <c r="A252">
        <v>251</v>
      </c>
      <c r="B252" t="s">
        <v>10</v>
      </c>
      <c r="C252" t="s">
        <v>22</v>
      </c>
      <c r="D252">
        <v>5</v>
      </c>
      <c r="E252">
        <v>2</v>
      </c>
      <c r="F252">
        <v>587.71</v>
      </c>
      <c r="G252">
        <v>857.85</v>
      </c>
      <c r="H252">
        <v>85.78</v>
      </c>
      <c r="I252">
        <v>814.1</v>
      </c>
      <c r="J252">
        <v>-42.03</v>
      </c>
    </row>
    <row r="253" spans="1:10" x14ac:dyDescent="0.3">
      <c r="A253">
        <v>252</v>
      </c>
      <c r="B253" t="s">
        <v>10</v>
      </c>
      <c r="C253" t="s">
        <v>22</v>
      </c>
      <c r="D253">
        <v>1</v>
      </c>
      <c r="E253">
        <v>1</v>
      </c>
      <c r="F253">
        <v>963.62</v>
      </c>
      <c r="G253">
        <v>963.62</v>
      </c>
      <c r="H253">
        <v>96.36</v>
      </c>
      <c r="I253">
        <v>375.45</v>
      </c>
      <c r="J253">
        <v>491.8</v>
      </c>
    </row>
    <row r="254" spans="1:10" x14ac:dyDescent="0.3">
      <c r="A254">
        <v>253</v>
      </c>
      <c r="B254" t="s">
        <v>12</v>
      </c>
      <c r="C254" t="s">
        <v>13</v>
      </c>
      <c r="D254">
        <v>3</v>
      </c>
      <c r="E254">
        <v>3</v>
      </c>
      <c r="F254">
        <v>3876.79</v>
      </c>
      <c r="G254">
        <v>8319.11</v>
      </c>
      <c r="H254">
        <v>2495.73</v>
      </c>
      <c r="I254">
        <v>2007.32</v>
      </c>
      <c r="J254">
        <v>3816.05</v>
      </c>
    </row>
    <row r="255" spans="1:10" x14ac:dyDescent="0.3">
      <c r="A255">
        <v>254</v>
      </c>
      <c r="B255" t="s">
        <v>10</v>
      </c>
      <c r="C255" t="s">
        <v>11</v>
      </c>
      <c r="D255">
        <v>5</v>
      </c>
      <c r="E255">
        <v>3</v>
      </c>
      <c r="F255">
        <v>731.63</v>
      </c>
      <c r="G255">
        <v>1550.23</v>
      </c>
      <c r="H255">
        <v>155.02000000000001</v>
      </c>
      <c r="I255">
        <v>613.04</v>
      </c>
      <c r="J255">
        <v>782.17</v>
      </c>
    </row>
    <row r="256" spans="1:10" x14ac:dyDescent="0.3">
      <c r="A256">
        <v>255</v>
      </c>
      <c r="B256" t="s">
        <v>18</v>
      </c>
      <c r="C256" t="s">
        <v>19</v>
      </c>
      <c r="D256">
        <v>2</v>
      </c>
      <c r="E256">
        <v>1</v>
      </c>
      <c r="F256">
        <v>2151.16</v>
      </c>
      <c r="G256">
        <v>2151.16</v>
      </c>
      <c r="H256">
        <v>473.26</v>
      </c>
      <c r="I256">
        <v>1833.47</v>
      </c>
      <c r="J256">
        <v>-155.56</v>
      </c>
    </row>
    <row r="257" spans="1:10" x14ac:dyDescent="0.3">
      <c r="A257">
        <v>256</v>
      </c>
      <c r="B257" t="s">
        <v>16</v>
      </c>
      <c r="C257" t="s">
        <v>21</v>
      </c>
      <c r="D257">
        <v>4</v>
      </c>
      <c r="E257">
        <v>3</v>
      </c>
      <c r="F257">
        <v>7459.82</v>
      </c>
      <c r="G257">
        <v>17381.87</v>
      </c>
      <c r="H257">
        <v>6952.75</v>
      </c>
      <c r="I257">
        <v>2497.86</v>
      </c>
      <c r="J257">
        <v>7931.26</v>
      </c>
    </row>
    <row r="258" spans="1:10" x14ac:dyDescent="0.3">
      <c r="A258">
        <v>257</v>
      </c>
      <c r="B258" t="s">
        <v>12</v>
      </c>
      <c r="C258" t="s">
        <v>13</v>
      </c>
      <c r="D258">
        <v>7</v>
      </c>
      <c r="E258">
        <v>3</v>
      </c>
      <c r="F258">
        <v>3929.14</v>
      </c>
      <c r="G258">
        <v>8448.42</v>
      </c>
      <c r="H258">
        <v>2534.5300000000002</v>
      </c>
      <c r="I258">
        <v>3426.91</v>
      </c>
      <c r="J258">
        <v>2486.98</v>
      </c>
    </row>
    <row r="259" spans="1:10" x14ac:dyDescent="0.3">
      <c r="A259">
        <v>258</v>
      </c>
      <c r="B259" t="s">
        <v>16</v>
      </c>
      <c r="C259" t="s">
        <v>17</v>
      </c>
      <c r="D259">
        <v>6</v>
      </c>
      <c r="E259">
        <v>1</v>
      </c>
      <c r="F259">
        <v>5014.66</v>
      </c>
      <c r="G259">
        <v>5014.66</v>
      </c>
      <c r="H259">
        <v>1755.13</v>
      </c>
      <c r="I259">
        <v>3855.69</v>
      </c>
      <c r="J259">
        <v>-596.16999999999996</v>
      </c>
    </row>
    <row r="260" spans="1:10" x14ac:dyDescent="0.3">
      <c r="A260">
        <v>259</v>
      </c>
      <c r="B260" t="s">
        <v>16</v>
      </c>
      <c r="C260" t="s">
        <v>21</v>
      </c>
      <c r="D260">
        <v>2</v>
      </c>
      <c r="E260">
        <v>1</v>
      </c>
      <c r="F260">
        <v>3431.7</v>
      </c>
      <c r="G260">
        <v>3431.7</v>
      </c>
      <c r="H260">
        <v>1201.0899999999999</v>
      </c>
      <c r="I260">
        <v>2762.58</v>
      </c>
      <c r="J260">
        <v>-531.98</v>
      </c>
    </row>
    <row r="261" spans="1:10" x14ac:dyDescent="0.3">
      <c r="A261">
        <v>260</v>
      </c>
      <c r="B261" t="s">
        <v>18</v>
      </c>
      <c r="C261" t="s">
        <v>20</v>
      </c>
      <c r="D261">
        <v>1</v>
      </c>
      <c r="E261">
        <v>1</v>
      </c>
      <c r="F261">
        <v>610.15</v>
      </c>
      <c r="G261">
        <v>610.15</v>
      </c>
      <c r="H261">
        <v>134.22999999999999</v>
      </c>
      <c r="I261">
        <v>579.03</v>
      </c>
      <c r="J261">
        <v>-103.12</v>
      </c>
    </row>
    <row r="262" spans="1:10" x14ac:dyDescent="0.3">
      <c r="A262">
        <v>261</v>
      </c>
      <c r="B262" t="s">
        <v>16</v>
      </c>
      <c r="C262" t="s">
        <v>17</v>
      </c>
      <c r="D262">
        <v>6</v>
      </c>
      <c r="E262">
        <v>2</v>
      </c>
      <c r="F262">
        <v>2349.16</v>
      </c>
      <c r="G262">
        <v>4246.7</v>
      </c>
      <c r="H262">
        <v>1486.35</v>
      </c>
      <c r="I262">
        <v>4030.12</v>
      </c>
      <c r="J262">
        <v>-1269.76</v>
      </c>
    </row>
    <row r="263" spans="1:10" x14ac:dyDescent="0.3">
      <c r="A263">
        <v>262</v>
      </c>
      <c r="B263" t="s">
        <v>12</v>
      </c>
      <c r="C263" t="s">
        <v>13</v>
      </c>
      <c r="D263">
        <v>7</v>
      </c>
      <c r="E263">
        <v>1</v>
      </c>
      <c r="F263">
        <v>3709.51</v>
      </c>
      <c r="G263">
        <v>3709.51</v>
      </c>
      <c r="H263">
        <v>927.38</v>
      </c>
      <c r="I263">
        <v>3520.32</v>
      </c>
      <c r="J263">
        <v>-738.19</v>
      </c>
    </row>
    <row r="264" spans="1:10" x14ac:dyDescent="0.3">
      <c r="A264">
        <v>263</v>
      </c>
      <c r="B264" t="s">
        <v>18</v>
      </c>
      <c r="C264" t="s">
        <v>20</v>
      </c>
      <c r="D264">
        <v>2</v>
      </c>
      <c r="E264">
        <v>2</v>
      </c>
      <c r="F264">
        <v>7007.79</v>
      </c>
      <c r="G264">
        <v>11467.05</v>
      </c>
      <c r="H264">
        <v>3096.1</v>
      </c>
      <c r="I264">
        <v>2155.3200000000002</v>
      </c>
      <c r="J264">
        <v>6215.63</v>
      </c>
    </row>
    <row r="265" spans="1:10" x14ac:dyDescent="0.3">
      <c r="A265">
        <v>264</v>
      </c>
      <c r="B265" t="s">
        <v>16</v>
      </c>
      <c r="C265" t="s">
        <v>21</v>
      </c>
      <c r="D265">
        <v>8</v>
      </c>
      <c r="E265">
        <v>3</v>
      </c>
      <c r="F265">
        <v>4057.42</v>
      </c>
      <c r="G265">
        <v>8522.41</v>
      </c>
      <c r="H265">
        <v>3408.97</v>
      </c>
      <c r="I265">
        <v>6347.87</v>
      </c>
      <c r="J265">
        <v>-1234.42</v>
      </c>
    </row>
    <row r="266" spans="1:10" x14ac:dyDescent="0.3">
      <c r="A266">
        <v>265</v>
      </c>
      <c r="B266" t="s">
        <v>12</v>
      </c>
      <c r="C266" t="s">
        <v>13</v>
      </c>
      <c r="D266">
        <v>2</v>
      </c>
      <c r="E266">
        <v>2</v>
      </c>
      <c r="F266">
        <v>4150.96</v>
      </c>
      <c r="G266">
        <v>6255.96</v>
      </c>
      <c r="H266">
        <v>1563.99</v>
      </c>
      <c r="I266">
        <v>2179.58</v>
      </c>
      <c r="J266">
        <v>2512.39</v>
      </c>
    </row>
    <row r="267" spans="1:10" x14ac:dyDescent="0.3">
      <c r="A267">
        <v>266</v>
      </c>
      <c r="B267" t="s">
        <v>14</v>
      </c>
      <c r="C267" t="s">
        <v>15</v>
      </c>
      <c r="D267">
        <v>2</v>
      </c>
      <c r="E267">
        <v>1</v>
      </c>
      <c r="F267">
        <v>1800.52</v>
      </c>
      <c r="G267">
        <v>1800.52</v>
      </c>
      <c r="H267">
        <v>270.08</v>
      </c>
      <c r="I267">
        <v>604.1</v>
      </c>
      <c r="J267">
        <v>926.34</v>
      </c>
    </row>
    <row r="268" spans="1:10" x14ac:dyDescent="0.3">
      <c r="A268">
        <v>267</v>
      </c>
      <c r="B268" t="s">
        <v>16</v>
      </c>
      <c r="C268" t="s">
        <v>21</v>
      </c>
      <c r="D268">
        <v>8</v>
      </c>
      <c r="E268">
        <v>3</v>
      </c>
      <c r="F268">
        <v>5207.13</v>
      </c>
      <c r="G268">
        <v>13337.47</v>
      </c>
      <c r="H268">
        <v>5334.99</v>
      </c>
      <c r="I268">
        <v>5062.29</v>
      </c>
      <c r="J268">
        <v>2940.19</v>
      </c>
    </row>
    <row r="269" spans="1:10" x14ac:dyDescent="0.3">
      <c r="A269">
        <v>268</v>
      </c>
      <c r="B269" t="s">
        <v>14</v>
      </c>
      <c r="C269" t="s">
        <v>15</v>
      </c>
      <c r="D269">
        <v>2</v>
      </c>
      <c r="E269">
        <v>2</v>
      </c>
      <c r="F269">
        <v>1272.2</v>
      </c>
      <c r="G269">
        <v>2066.96</v>
      </c>
      <c r="H269">
        <v>310.04000000000002</v>
      </c>
      <c r="I269">
        <v>1004.87</v>
      </c>
      <c r="J269">
        <v>752.05</v>
      </c>
    </row>
    <row r="270" spans="1:10" x14ac:dyDescent="0.3">
      <c r="A270">
        <v>269</v>
      </c>
      <c r="B270" t="s">
        <v>10</v>
      </c>
      <c r="C270" t="s">
        <v>11</v>
      </c>
      <c r="D270">
        <v>6</v>
      </c>
      <c r="E270">
        <v>3</v>
      </c>
      <c r="F270">
        <v>1330.76</v>
      </c>
      <c r="G270">
        <v>2619.0300000000002</v>
      </c>
      <c r="H270">
        <v>261.89999999999998</v>
      </c>
      <c r="I270">
        <v>702.06</v>
      </c>
      <c r="J270">
        <v>1655.07</v>
      </c>
    </row>
    <row r="271" spans="1:10" x14ac:dyDescent="0.3">
      <c r="A271">
        <v>270</v>
      </c>
      <c r="B271" t="s">
        <v>10</v>
      </c>
      <c r="C271" t="s">
        <v>22</v>
      </c>
      <c r="D271">
        <v>1</v>
      </c>
      <c r="E271">
        <v>1</v>
      </c>
      <c r="F271">
        <v>212.37</v>
      </c>
      <c r="G271">
        <v>212.37</v>
      </c>
      <c r="H271">
        <v>21.24</v>
      </c>
      <c r="I271">
        <v>201.54</v>
      </c>
      <c r="J271">
        <v>-10.41</v>
      </c>
    </row>
    <row r="272" spans="1:10" x14ac:dyDescent="0.3">
      <c r="A272">
        <v>271</v>
      </c>
      <c r="B272" t="s">
        <v>14</v>
      </c>
      <c r="C272" t="s">
        <v>15</v>
      </c>
      <c r="D272">
        <v>7</v>
      </c>
      <c r="E272">
        <v>3</v>
      </c>
      <c r="F272">
        <v>1280.52</v>
      </c>
      <c r="G272">
        <v>2704.8</v>
      </c>
      <c r="H272">
        <v>405.72</v>
      </c>
      <c r="I272">
        <v>1313.25</v>
      </c>
      <c r="J272">
        <v>985.83</v>
      </c>
    </row>
    <row r="273" spans="1:10" x14ac:dyDescent="0.3">
      <c r="A273">
        <v>272</v>
      </c>
      <c r="B273" t="s">
        <v>14</v>
      </c>
      <c r="C273" t="s">
        <v>15</v>
      </c>
      <c r="D273">
        <v>5</v>
      </c>
      <c r="E273">
        <v>3</v>
      </c>
      <c r="F273">
        <v>1994.84</v>
      </c>
      <c r="G273">
        <v>3885.29</v>
      </c>
      <c r="H273">
        <v>582.79</v>
      </c>
      <c r="I273">
        <v>1061.6500000000001</v>
      </c>
      <c r="J273">
        <v>2240.85</v>
      </c>
    </row>
    <row r="274" spans="1:10" x14ac:dyDescent="0.3">
      <c r="A274">
        <v>273</v>
      </c>
      <c r="B274" t="s">
        <v>12</v>
      </c>
      <c r="C274" t="s">
        <v>13</v>
      </c>
      <c r="D274">
        <v>3</v>
      </c>
      <c r="E274">
        <v>1</v>
      </c>
      <c r="F274">
        <v>4396.5200000000004</v>
      </c>
      <c r="G274">
        <v>4396.5200000000004</v>
      </c>
      <c r="H274">
        <v>1099.1300000000001</v>
      </c>
      <c r="I274">
        <v>3060.31</v>
      </c>
      <c r="J274">
        <v>237.08</v>
      </c>
    </row>
    <row r="275" spans="1:10" x14ac:dyDescent="0.3">
      <c r="A275">
        <v>274</v>
      </c>
      <c r="B275" t="s">
        <v>12</v>
      </c>
      <c r="C275" t="s">
        <v>13</v>
      </c>
      <c r="D275">
        <v>8</v>
      </c>
      <c r="E275">
        <v>3</v>
      </c>
      <c r="F275">
        <v>3931.8</v>
      </c>
      <c r="G275">
        <v>8874.5400000000009</v>
      </c>
      <c r="H275">
        <v>2662.36</v>
      </c>
      <c r="I275">
        <v>4322.71</v>
      </c>
      <c r="J275">
        <v>1889.47</v>
      </c>
    </row>
    <row r="276" spans="1:10" x14ac:dyDescent="0.3">
      <c r="A276">
        <v>275</v>
      </c>
      <c r="B276" t="s">
        <v>16</v>
      </c>
      <c r="C276" t="s">
        <v>21</v>
      </c>
      <c r="D276">
        <v>4</v>
      </c>
      <c r="E276">
        <v>1</v>
      </c>
      <c r="F276">
        <v>2519.8200000000002</v>
      </c>
      <c r="G276">
        <v>2519.8200000000002</v>
      </c>
      <c r="H276">
        <v>881.94</v>
      </c>
      <c r="I276">
        <v>2391.31</v>
      </c>
      <c r="J276">
        <v>-753.43</v>
      </c>
    </row>
    <row r="277" spans="1:10" x14ac:dyDescent="0.3">
      <c r="A277">
        <v>276</v>
      </c>
      <c r="B277" t="s">
        <v>16</v>
      </c>
      <c r="C277" t="s">
        <v>17</v>
      </c>
      <c r="D277">
        <v>8</v>
      </c>
      <c r="E277">
        <v>3</v>
      </c>
      <c r="F277">
        <v>4670.01</v>
      </c>
      <c r="G277">
        <v>10586.99</v>
      </c>
      <c r="H277">
        <v>4234.8</v>
      </c>
      <c r="I277">
        <v>4769.3500000000004</v>
      </c>
      <c r="J277">
        <v>1582.84</v>
      </c>
    </row>
    <row r="278" spans="1:10" x14ac:dyDescent="0.3">
      <c r="A278">
        <v>277</v>
      </c>
      <c r="B278" t="s">
        <v>14</v>
      </c>
      <c r="C278" t="s">
        <v>15</v>
      </c>
      <c r="D278">
        <v>7</v>
      </c>
      <c r="E278">
        <v>1</v>
      </c>
      <c r="F278">
        <v>1562.69</v>
      </c>
      <c r="G278">
        <v>1562.69</v>
      </c>
      <c r="H278">
        <v>234.4</v>
      </c>
      <c r="I278">
        <v>1482.99</v>
      </c>
      <c r="J278">
        <v>-154.71</v>
      </c>
    </row>
    <row r="279" spans="1:10" x14ac:dyDescent="0.3">
      <c r="A279">
        <v>278</v>
      </c>
      <c r="B279" t="s">
        <v>16</v>
      </c>
      <c r="C279" t="s">
        <v>21</v>
      </c>
      <c r="D279">
        <v>3</v>
      </c>
      <c r="E279">
        <v>1</v>
      </c>
      <c r="F279">
        <v>4007.34</v>
      </c>
      <c r="G279">
        <v>4007.34</v>
      </c>
      <c r="H279">
        <v>1402.57</v>
      </c>
      <c r="I279">
        <v>2058.54</v>
      </c>
      <c r="J279">
        <v>546.24</v>
      </c>
    </row>
    <row r="280" spans="1:10" x14ac:dyDescent="0.3">
      <c r="A280">
        <v>279</v>
      </c>
      <c r="B280" t="s">
        <v>14</v>
      </c>
      <c r="C280" t="s">
        <v>15</v>
      </c>
      <c r="D280">
        <v>3</v>
      </c>
      <c r="E280">
        <v>2</v>
      </c>
      <c r="F280">
        <v>1417.94</v>
      </c>
      <c r="G280">
        <v>2073.5300000000002</v>
      </c>
      <c r="H280">
        <v>311.02999999999997</v>
      </c>
      <c r="I280">
        <v>1136.31</v>
      </c>
      <c r="J280">
        <v>626.20000000000005</v>
      </c>
    </row>
    <row r="281" spans="1:10" x14ac:dyDescent="0.3">
      <c r="A281">
        <v>280</v>
      </c>
      <c r="B281" t="s">
        <v>14</v>
      </c>
      <c r="C281" t="s">
        <v>15</v>
      </c>
      <c r="D281">
        <v>4</v>
      </c>
      <c r="E281">
        <v>3</v>
      </c>
      <c r="F281">
        <v>1119.6199999999999</v>
      </c>
      <c r="G281">
        <v>2542.8000000000002</v>
      </c>
      <c r="H281">
        <v>381.42</v>
      </c>
      <c r="I281">
        <v>1045.1300000000001</v>
      </c>
      <c r="J281">
        <v>1116.25</v>
      </c>
    </row>
    <row r="282" spans="1:10" x14ac:dyDescent="0.3">
      <c r="A282">
        <v>281</v>
      </c>
      <c r="B282" t="s">
        <v>12</v>
      </c>
      <c r="C282" t="s">
        <v>13</v>
      </c>
      <c r="D282">
        <v>7</v>
      </c>
      <c r="E282">
        <v>3</v>
      </c>
      <c r="F282">
        <v>2220.85</v>
      </c>
      <c r="G282">
        <v>4866.26</v>
      </c>
      <c r="H282">
        <v>1216.56</v>
      </c>
      <c r="I282">
        <v>4618.08</v>
      </c>
      <c r="J282">
        <v>-968.39</v>
      </c>
    </row>
    <row r="283" spans="1:10" x14ac:dyDescent="0.3">
      <c r="A283">
        <v>282</v>
      </c>
      <c r="B283" t="s">
        <v>10</v>
      </c>
      <c r="C283" t="s">
        <v>11</v>
      </c>
      <c r="D283">
        <v>6</v>
      </c>
      <c r="E283">
        <v>3</v>
      </c>
      <c r="F283">
        <v>678.2</v>
      </c>
      <c r="G283">
        <v>1402.79</v>
      </c>
      <c r="H283">
        <v>140.28</v>
      </c>
      <c r="I283">
        <v>948.64</v>
      </c>
      <c r="J283">
        <v>313.87</v>
      </c>
    </row>
    <row r="284" spans="1:10" x14ac:dyDescent="0.3">
      <c r="A284">
        <v>283</v>
      </c>
      <c r="B284" t="s">
        <v>10</v>
      </c>
      <c r="C284" t="s">
        <v>22</v>
      </c>
      <c r="D284">
        <v>1</v>
      </c>
      <c r="E284">
        <v>1</v>
      </c>
      <c r="F284">
        <v>337.56</v>
      </c>
      <c r="G284">
        <v>337.56</v>
      </c>
      <c r="H284">
        <v>33.76</v>
      </c>
      <c r="I284">
        <v>282.58</v>
      </c>
      <c r="J284">
        <v>21.22</v>
      </c>
    </row>
    <row r="285" spans="1:10" x14ac:dyDescent="0.3">
      <c r="A285">
        <v>284</v>
      </c>
      <c r="B285" t="s">
        <v>18</v>
      </c>
      <c r="C285" t="s">
        <v>20</v>
      </c>
      <c r="D285">
        <v>4</v>
      </c>
      <c r="E285">
        <v>1</v>
      </c>
      <c r="F285">
        <v>4140.05</v>
      </c>
      <c r="G285">
        <v>4140.05</v>
      </c>
      <c r="H285">
        <v>910.81</v>
      </c>
      <c r="I285">
        <v>2281.8000000000002</v>
      </c>
      <c r="J285">
        <v>947.45</v>
      </c>
    </row>
    <row r="286" spans="1:10" x14ac:dyDescent="0.3">
      <c r="A286">
        <v>285</v>
      </c>
      <c r="B286" t="s">
        <v>16</v>
      </c>
      <c r="C286" t="s">
        <v>21</v>
      </c>
      <c r="D286">
        <v>1</v>
      </c>
      <c r="E286">
        <v>1</v>
      </c>
      <c r="F286">
        <v>6023.16</v>
      </c>
      <c r="G286">
        <v>6023.16</v>
      </c>
      <c r="H286">
        <v>2108.11</v>
      </c>
      <c r="I286">
        <v>1365.4</v>
      </c>
      <c r="J286">
        <v>2549.65</v>
      </c>
    </row>
    <row r="287" spans="1:10" x14ac:dyDescent="0.3">
      <c r="A287">
        <v>286</v>
      </c>
      <c r="B287" t="s">
        <v>18</v>
      </c>
      <c r="C287" t="s">
        <v>19</v>
      </c>
      <c r="D287">
        <v>6</v>
      </c>
      <c r="E287">
        <v>3</v>
      </c>
      <c r="F287">
        <v>3650.63</v>
      </c>
      <c r="G287">
        <v>7729.18</v>
      </c>
      <c r="H287">
        <v>1700.42</v>
      </c>
      <c r="I287">
        <v>4267.83</v>
      </c>
      <c r="J287">
        <v>1760.93</v>
      </c>
    </row>
    <row r="288" spans="1:10" x14ac:dyDescent="0.3">
      <c r="A288">
        <v>287</v>
      </c>
      <c r="B288" t="s">
        <v>10</v>
      </c>
      <c r="C288" t="s">
        <v>11</v>
      </c>
      <c r="D288">
        <v>3</v>
      </c>
      <c r="E288">
        <v>2</v>
      </c>
      <c r="F288">
        <v>626.28</v>
      </c>
      <c r="G288">
        <v>920.48</v>
      </c>
      <c r="H288">
        <v>92.05</v>
      </c>
      <c r="I288">
        <v>390.26</v>
      </c>
      <c r="J288">
        <v>438.17</v>
      </c>
    </row>
    <row r="289" spans="1:10" x14ac:dyDescent="0.3">
      <c r="A289">
        <v>288</v>
      </c>
      <c r="B289" t="s">
        <v>16</v>
      </c>
      <c r="C289" t="s">
        <v>17</v>
      </c>
      <c r="D289">
        <v>1</v>
      </c>
      <c r="E289">
        <v>1</v>
      </c>
      <c r="F289">
        <v>8125.46</v>
      </c>
      <c r="G289">
        <v>8125.46</v>
      </c>
      <c r="H289">
        <v>3250.19</v>
      </c>
      <c r="I289">
        <v>1472.63</v>
      </c>
      <c r="J289">
        <v>3402.65</v>
      </c>
    </row>
    <row r="290" spans="1:10" x14ac:dyDescent="0.3">
      <c r="A290">
        <v>289</v>
      </c>
      <c r="B290" t="s">
        <v>10</v>
      </c>
      <c r="C290" t="s">
        <v>22</v>
      </c>
      <c r="D290">
        <v>6</v>
      </c>
      <c r="E290">
        <v>3</v>
      </c>
      <c r="F290">
        <v>807.53</v>
      </c>
      <c r="G290">
        <v>1789.82</v>
      </c>
      <c r="H290">
        <v>178.98</v>
      </c>
      <c r="I290">
        <v>627.39</v>
      </c>
      <c r="J290">
        <v>983.45</v>
      </c>
    </row>
    <row r="291" spans="1:10" x14ac:dyDescent="0.3">
      <c r="A291">
        <v>290</v>
      </c>
      <c r="B291" t="s">
        <v>16</v>
      </c>
      <c r="C291" t="s">
        <v>21</v>
      </c>
      <c r="D291">
        <v>6</v>
      </c>
      <c r="E291">
        <v>3</v>
      </c>
      <c r="F291">
        <v>5348.49</v>
      </c>
      <c r="G291">
        <v>11768.71</v>
      </c>
      <c r="H291">
        <v>4707.4799999999996</v>
      </c>
      <c r="I291">
        <v>3790.14</v>
      </c>
      <c r="J291">
        <v>3271.08</v>
      </c>
    </row>
    <row r="292" spans="1:10" x14ac:dyDescent="0.3">
      <c r="A292">
        <v>291</v>
      </c>
      <c r="B292" t="s">
        <v>18</v>
      </c>
      <c r="C292" t="s">
        <v>19</v>
      </c>
      <c r="D292">
        <v>5</v>
      </c>
      <c r="E292">
        <v>3</v>
      </c>
      <c r="F292">
        <v>3555.1</v>
      </c>
      <c r="G292">
        <v>7541.59</v>
      </c>
      <c r="H292">
        <v>1659.15</v>
      </c>
      <c r="I292">
        <v>2533.86</v>
      </c>
      <c r="J292">
        <v>3348.58</v>
      </c>
    </row>
    <row r="293" spans="1:10" x14ac:dyDescent="0.3">
      <c r="A293">
        <v>292</v>
      </c>
      <c r="B293" t="s">
        <v>18</v>
      </c>
      <c r="C293" t="s">
        <v>20</v>
      </c>
      <c r="D293">
        <v>4</v>
      </c>
      <c r="E293">
        <v>3</v>
      </c>
      <c r="F293">
        <v>5319.2</v>
      </c>
      <c r="G293">
        <v>11710.66</v>
      </c>
      <c r="H293">
        <v>3161.88</v>
      </c>
      <c r="I293">
        <v>3416.52</v>
      </c>
      <c r="J293">
        <v>5132.2700000000004</v>
      </c>
    </row>
    <row r="294" spans="1:10" x14ac:dyDescent="0.3">
      <c r="A294">
        <v>293</v>
      </c>
      <c r="B294" t="s">
        <v>14</v>
      </c>
      <c r="C294" t="s">
        <v>15</v>
      </c>
      <c r="D294">
        <v>5</v>
      </c>
      <c r="E294">
        <v>3</v>
      </c>
      <c r="F294">
        <v>1743.35</v>
      </c>
      <c r="G294">
        <v>3379.36</v>
      </c>
      <c r="H294">
        <v>506.9</v>
      </c>
      <c r="I294">
        <v>1579.31</v>
      </c>
      <c r="J294">
        <v>1293.1500000000001</v>
      </c>
    </row>
    <row r="295" spans="1:10" x14ac:dyDescent="0.3">
      <c r="A295">
        <v>294</v>
      </c>
      <c r="B295" t="s">
        <v>10</v>
      </c>
      <c r="C295" t="s">
        <v>11</v>
      </c>
      <c r="D295">
        <v>8</v>
      </c>
      <c r="E295">
        <v>3</v>
      </c>
      <c r="F295">
        <v>1210.96</v>
      </c>
      <c r="G295">
        <v>2841.07</v>
      </c>
      <c r="H295">
        <v>284.11</v>
      </c>
      <c r="I295">
        <v>880.12</v>
      </c>
      <c r="J295">
        <v>1676.84</v>
      </c>
    </row>
    <row r="296" spans="1:10" x14ac:dyDescent="0.3">
      <c r="A296">
        <v>295</v>
      </c>
      <c r="B296" t="s">
        <v>18</v>
      </c>
      <c r="C296" t="s">
        <v>20</v>
      </c>
      <c r="D296">
        <v>3</v>
      </c>
      <c r="E296">
        <v>3</v>
      </c>
      <c r="F296">
        <v>2090.75</v>
      </c>
      <c r="G296">
        <v>4567.47</v>
      </c>
      <c r="H296">
        <v>1004.84</v>
      </c>
      <c r="I296">
        <v>2567.96</v>
      </c>
      <c r="J296">
        <v>994.67</v>
      </c>
    </row>
    <row r="297" spans="1:10" x14ac:dyDescent="0.3">
      <c r="A297">
        <v>296</v>
      </c>
      <c r="B297" t="s">
        <v>16</v>
      </c>
      <c r="C297" t="s">
        <v>17</v>
      </c>
      <c r="D297">
        <v>4</v>
      </c>
      <c r="E297">
        <v>2</v>
      </c>
      <c r="F297">
        <v>4511.43</v>
      </c>
      <c r="G297">
        <v>8214.73</v>
      </c>
      <c r="H297">
        <v>3285.89</v>
      </c>
      <c r="I297">
        <v>3389.59</v>
      </c>
      <c r="J297">
        <v>1539.25</v>
      </c>
    </row>
    <row r="298" spans="1:10" x14ac:dyDescent="0.3">
      <c r="A298">
        <v>297</v>
      </c>
      <c r="B298" t="s">
        <v>14</v>
      </c>
      <c r="C298" t="s">
        <v>15</v>
      </c>
      <c r="D298">
        <v>3</v>
      </c>
      <c r="E298">
        <v>3</v>
      </c>
      <c r="F298">
        <v>2472.85</v>
      </c>
      <c r="G298">
        <v>6215.57</v>
      </c>
      <c r="H298">
        <v>932.34</v>
      </c>
      <c r="I298">
        <v>1099.6099999999999</v>
      </c>
      <c r="J298">
        <v>4183.63</v>
      </c>
    </row>
    <row r="299" spans="1:10" x14ac:dyDescent="0.3">
      <c r="A299">
        <v>298</v>
      </c>
      <c r="B299" t="s">
        <v>18</v>
      </c>
      <c r="C299" t="s">
        <v>20</v>
      </c>
      <c r="D299">
        <v>5</v>
      </c>
      <c r="E299">
        <v>1</v>
      </c>
      <c r="F299">
        <v>6821.14</v>
      </c>
      <c r="G299">
        <v>6821.14</v>
      </c>
      <c r="H299">
        <v>1500.65</v>
      </c>
      <c r="I299">
        <v>3337.24</v>
      </c>
      <c r="J299">
        <v>1983.25</v>
      </c>
    </row>
    <row r="300" spans="1:10" x14ac:dyDescent="0.3">
      <c r="A300">
        <v>299</v>
      </c>
      <c r="B300" t="s">
        <v>16</v>
      </c>
      <c r="C300" t="s">
        <v>17</v>
      </c>
      <c r="D300">
        <v>7</v>
      </c>
      <c r="E300">
        <v>3</v>
      </c>
      <c r="F300">
        <v>368.81</v>
      </c>
      <c r="G300">
        <v>814.9</v>
      </c>
      <c r="H300">
        <v>285.22000000000003</v>
      </c>
      <c r="I300">
        <v>773.34</v>
      </c>
      <c r="J300">
        <v>-243.66</v>
      </c>
    </row>
    <row r="301" spans="1:10" x14ac:dyDescent="0.3">
      <c r="A301">
        <v>300</v>
      </c>
      <c r="B301" t="s">
        <v>18</v>
      </c>
      <c r="C301" t="s">
        <v>20</v>
      </c>
      <c r="D301">
        <v>6</v>
      </c>
      <c r="E301">
        <v>3</v>
      </c>
      <c r="F301">
        <v>3994.21</v>
      </c>
      <c r="G301">
        <v>8828.41</v>
      </c>
      <c r="H301">
        <v>2383.67</v>
      </c>
      <c r="I301">
        <v>4007.86</v>
      </c>
      <c r="J301">
        <v>2436.88</v>
      </c>
    </row>
    <row r="302" spans="1:10" x14ac:dyDescent="0.3">
      <c r="A302">
        <v>301</v>
      </c>
      <c r="B302" t="s">
        <v>18</v>
      </c>
      <c r="C302" t="s">
        <v>20</v>
      </c>
      <c r="D302">
        <v>3</v>
      </c>
      <c r="E302">
        <v>1</v>
      </c>
      <c r="F302">
        <v>2738.37</v>
      </c>
      <c r="G302">
        <v>2738.37</v>
      </c>
      <c r="H302">
        <v>602.44000000000005</v>
      </c>
      <c r="I302">
        <v>2598.71</v>
      </c>
      <c r="J302">
        <v>-462.78</v>
      </c>
    </row>
    <row r="303" spans="1:10" x14ac:dyDescent="0.3">
      <c r="A303">
        <v>302</v>
      </c>
      <c r="B303" t="s">
        <v>16</v>
      </c>
      <c r="C303" t="s">
        <v>21</v>
      </c>
      <c r="D303">
        <v>4</v>
      </c>
      <c r="E303">
        <v>1</v>
      </c>
      <c r="F303">
        <v>1094.49</v>
      </c>
      <c r="G303">
        <v>1094.49</v>
      </c>
      <c r="H303">
        <v>383.07</v>
      </c>
      <c r="I303">
        <v>1038.67</v>
      </c>
      <c r="J303">
        <v>-327.25</v>
      </c>
    </row>
    <row r="304" spans="1:10" x14ac:dyDescent="0.3">
      <c r="A304">
        <v>303</v>
      </c>
      <c r="B304" t="s">
        <v>16</v>
      </c>
      <c r="C304" t="s">
        <v>17</v>
      </c>
      <c r="D304">
        <v>8</v>
      </c>
      <c r="E304">
        <v>3</v>
      </c>
      <c r="F304">
        <v>8152.5</v>
      </c>
      <c r="G304">
        <v>19539.560000000001</v>
      </c>
      <c r="H304">
        <v>7815.83</v>
      </c>
      <c r="I304">
        <v>4611.79</v>
      </c>
      <c r="J304">
        <v>7111.95</v>
      </c>
    </row>
    <row r="305" spans="1:10" x14ac:dyDescent="0.3">
      <c r="A305">
        <v>304</v>
      </c>
      <c r="B305" t="s">
        <v>16</v>
      </c>
      <c r="C305" t="s">
        <v>17</v>
      </c>
      <c r="D305">
        <v>4</v>
      </c>
      <c r="E305">
        <v>3</v>
      </c>
      <c r="F305">
        <v>4953.04</v>
      </c>
      <c r="G305">
        <v>11158.82</v>
      </c>
      <c r="H305">
        <v>4463.53</v>
      </c>
      <c r="I305">
        <v>2750.84</v>
      </c>
      <c r="J305">
        <v>3944.46</v>
      </c>
    </row>
    <row r="306" spans="1:10" x14ac:dyDescent="0.3">
      <c r="A306">
        <v>305</v>
      </c>
      <c r="B306" t="s">
        <v>14</v>
      </c>
      <c r="C306" t="s">
        <v>15</v>
      </c>
      <c r="D306">
        <v>3</v>
      </c>
      <c r="E306">
        <v>1</v>
      </c>
      <c r="F306">
        <v>1000.81</v>
      </c>
      <c r="G306">
        <v>1000.81</v>
      </c>
      <c r="H306">
        <v>150.12</v>
      </c>
      <c r="I306">
        <v>949.77</v>
      </c>
      <c r="J306">
        <v>-99.08</v>
      </c>
    </row>
    <row r="307" spans="1:10" x14ac:dyDescent="0.3">
      <c r="A307">
        <v>306</v>
      </c>
      <c r="B307" t="s">
        <v>12</v>
      </c>
      <c r="C307" t="s">
        <v>13</v>
      </c>
      <c r="D307">
        <v>4</v>
      </c>
      <c r="E307">
        <v>3</v>
      </c>
      <c r="F307">
        <v>2646.46</v>
      </c>
      <c r="G307">
        <v>5738.18</v>
      </c>
      <c r="H307">
        <v>1434.54</v>
      </c>
      <c r="I307">
        <v>2773.94</v>
      </c>
      <c r="J307">
        <v>1529.7</v>
      </c>
    </row>
    <row r="308" spans="1:10" x14ac:dyDescent="0.3">
      <c r="A308">
        <v>307</v>
      </c>
      <c r="B308" t="s">
        <v>16</v>
      </c>
      <c r="C308" t="s">
        <v>21</v>
      </c>
      <c r="D308">
        <v>8</v>
      </c>
      <c r="E308">
        <v>3</v>
      </c>
      <c r="F308">
        <v>4869.24</v>
      </c>
      <c r="G308">
        <v>9792.82</v>
      </c>
      <c r="H308">
        <v>3917.13</v>
      </c>
      <c r="I308">
        <v>5193.75</v>
      </c>
      <c r="J308">
        <v>681.94</v>
      </c>
    </row>
    <row r="309" spans="1:10" x14ac:dyDescent="0.3">
      <c r="A309">
        <v>308</v>
      </c>
      <c r="B309" t="s">
        <v>10</v>
      </c>
      <c r="C309" t="s">
        <v>22</v>
      </c>
      <c r="D309">
        <v>6</v>
      </c>
      <c r="E309">
        <v>2</v>
      </c>
      <c r="F309">
        <v>219.27</v>
      </c>
      <c r="G309">
        <v>382.18</v>
      </c>
      <c r="H309">
        <v>38.22</v>
      </c>
      <c r="I309">
        <v>362.69</v>
      </c>
      <c r="J309">
        <v>-18.73</v>
      </c>
    </row>
    <row r="310" spans="1:10" x14ac:dyDescent="0.3">
      <c r="A310">
        <v>309</v>
      </c>
      <c r="B310" t="s">
        <v>14</v>
      </c>
      <c r="C310" t="s">
        <v>15</v>
      </c>
      <c r="D310">
        <v>7</v>
      </c>
      <c r="E310">
        <v>3</v>
      </c>
      <c r="F310">
        <v>1214.82</v>
      </c>
      <c r="G310">
        <v>2993.98</v>
      </c>
      <c r="H310">
        <v>449.1</v>
      </c>
      <c r="I310">
        <v>1979.1</v>
      </c>
      <c r="J310">
        <v>565.78</v>
      </c>
    </row>
    <row r="311" spans="1:10" x14ac:dyDescent="0.3">
      <c r="A311">
        <v>310</v>
      </c>
      <c r="B311" t="s">
        <v>10</v>
      </c>
      <c r="C311" t="s">
        <v>11</v>
      </c>
      <c r="D311">
        <v>6</v>
      </c>
      <c r="E311">
        <v>2</v>
      </c>
      <c r="F311">
        <v>295.26</v>
      </c>
      <c r="G311">
        <v>481.41</v>
      </c>
      <c r="H311">
        <v>48.14</v>
      </c>
      <c r="I311">
        <v>456.86</v>
      </c>
      <c r="J311">
        <v>-23.59</v>
      </c>
    </row>
    <row r="312" spans="1:10" x14ac:dyDescent="0.3">
      <c r="A312">
        <v>311</v>
      </c>
      <c r="B312" t="s">
        <v>10</v>
      </c>
      <c r="C312" t="s">
        <v>22</v>
      </c>
      <c r="D312">
        <v>4</v>
      </c>
      <c r="E312">
        <v>1</v>
      </c>
      <c r="F312">
        <v>673.69</v>
      </c>
      <c r="G312">
        <v>673.69</v>
      </c>
      <c r="H312">
        <v>67.37</v>
      </c>
      <c r="I312">
        <v>594.53</v>
      </c>
      <c r="J312">
        <v>11.79</v>
      </c>
    </row>
    <row r="313" spans="1:10" x14ac:dyDescent="0.3">
      <c r="A313">
        <v>312</v>
      </c>
      <c r="B313" t="s">
        <v>18</v>
      </c>
      <c r="C313" t="s">
        <v>19</v>
      </c>
      <c r="D313">
        <v>8</v>
      </c>
      <c r="E313">
        <v>2</v>
      </c>
      <c r="F313">
        <v>1753.68</v>
      </c>
      <c r="G313">
        <v>2986.41</v>
      </c>
      <c r="H313">
        <v>657.01</v>
      </c>
      <c r="I313">
        <v>2834.1</v>
      </c>
      <c r="J313">
        <v>-504.7</v>
      </c>
    </row>
    <row r="314" spans="1:10" x14ac:dyDescent="0.3">
      <c r="A314">
        <v>313</v>
      </c>
      <c r="B314" t="s">
        <v>18</v>
      </c>
      <c r="C314" t="s">
        <v>19</v>
      </c>
      <c r="D314">
        <v>8</v>
      </c>
      <c r="E314">
        <v>3</v>
      </c>
      <c r="F314">
        <v>4030.02</v>
      </c>
      <c r="G314">
        <v>9865.91</v>
      </c>
      <c r="H314">
        <v>2663.8</v>
      </c>
      <c r="I314">
        <v>4326.97</v>
      </c>
      <c r="J314">
        <v>2875.15</v>
      </c>
    </row>
    <row r="315" spans="1:10" x14ac:dyDescent="0.3">
      <c r="A315">
        <v>314</v>
      </c>
      <c r="B315" t="s">
        <v>12</v>
      </c>
      <c r="C315" t="s">
        <v>13</v>
      </c>
      <c r="D315">
        <v>3</v>
      </c>
      <c r="E315">
        <v>3</v>
      </c>
      <c r="F315">
        <v>1670.88</v>
      </c>
      <c r="G315">
        <v>3256.39</v>
      </c>
      <c r="H315">
        <v>814.1</v>
      </c>
      <c r="I315">
        <v>2431.5300000000002</v>
      </c>
      <c r="J315">
        <v>10.76</v>
      </c>
    </row>
    <row r="316" spans="1:10" x14ac:dyDescent="0.3">
      <c r="A316">
        <v>315</v>
      </c>
      <c r="B316" t="s">
        <v>14</v>
      </c>
      <c r="C316" t="s">
        <v>15</v>
      </c>
      <c r="D316">
        <v>5</v>
      </c>
      <c r="E316">
        <v>3</v>
      </c>
      <c r="F316">
        <v>1114.17</v>
      </c>
      <c r="G316">
        <v>2462.75</v>
      </c>
      <c r="H316">
        <v>369.41</v>
      </c>
      <c r="I316">
        <v>1536.09</v>
      </c>
      <c r="J316">
        <v>557.24</v>
      </c>
    </row>
    <row r="317" spans="1:10" x14ac:dyDescent="0.3">
      <c r="A317">
        <v>316</v>
      </c>
      <c r="B317" t="s">
        <v>16</v>
      </c>
      <c r="C317" t="s">
        <v>17</v>
      </c>
      <c r="D317">
        <v>4</v>
      </c>
      <c r="E317">
        <v>1</v>
      </c>
      <c r="F317">
        <v>5362.56</v>
      </c>
      <c r="G317">
        <v>5362.56</v>
      </c>
      <c r="H317">
        <v>1876.9</v>
      </c>
      <c r="I317">
        <v>2769.64</v>
      </c>
      <c r="J317">
        <v>716.03</v>
      </c>
    </row>
    <row r="318" spans="1:10" x14ac:dyDescent="0.3">
      <c r="A318">
        <v>317</v>
      </c>
      <c r="B318" t="s">
        <v>10</v>
      </c>
      <c r="C318" t="s">
        <v>22</v>
      </c>
      <c r="D318">
        <v>4</v>
      </c>
      <c r="E318">
        <v>1</v>
      </c>
      <c r="F318">
        <v>795.72</v>
      </c>
      <c r="G318">
        <v>795.72</v>
      </c>
      <c r="H318">
        <v>79.569999999999993</v>
      </c>
      <c r="I318">
        <v>687.88</v>
      </c>
      <c r="J318">
        <v>28.27</v>
      </c>
    </row>
    <row r="319" spans="1:10" x14ac:dyDescent="0.3">
      <c r="A319">
        <v>318</v>
      </c>
      <c r="B319" t="s">
        <v>18</v>
      </c>
      <c r="C319" t="s">
        <v>20</v>
      </c>
      <c r="D319">
        <v>4</v>
      </c>
      <c r="E319">
        <v>3</v>
      </c>
      <c r="F319">
        <v>3705.26</v>
      </c>
      <c r="G319">
        <v>7436.29</v>
      </c>
      <c r="H319">
        <v>1635.98</v>
      </c>
      <c r="I319">
        <v>3478.3</v>
      </c>
      <c r="J319">
        <v>2322.0100000000002</v>
      </c>
    </row>
    <row r="320" spans="1:10" x14ac:dyDescent="0.3">
      <c r="A320">
        <v>319</v>
      </c>
      <c r="B320" t="s">
        <v>18</v>
      </c>
      <c r="C320" t="s">
        <v>20</v>
      </c>
      <c r="D320">
        <v>4</v>
      </c>
      <c r="E320">
        <v>2</v>
      </c>
      <c r="F320">
        <v>3609.69</v>
      </c>
      <c r="G320">
        <v>6480.77</v>
      </c>
      <c r="H320">
        <v>1425.77</v>
      </c>
      <c r="I320">
        <v>3094.97</v>
      </c>
      <c r="J320">
        <v>1960.03</v>
      </c>
    </row>
    <row r="321" spans="1:10" x14ac:dyDescent="0.3">
      <c r="A321">
        <v>320</v>
      </c>
      <c r="B321" t="s">
        <v>10</v>
      </c>
      <c r="C321" t="s">
        <v>11</v>
      </c>
      <c r="D321">
        <v>3</v>
      </c>
      <c r="E321">
        <v>1</v>
      </c>
      <c r="F321">
        <v>538.84</v>
      </c>
      <c r="G321">
        <v>538.84</v>
      </c>
      <c r="H321">
        <v>53.88</v>
      </c>
      <c r="I321">
        <v>511.36</v>
      </c>
      <c r="J321">
        <v>-26.4</v>
      </c>
    </row>
    <row r="322" spans="1:10" x14ac:dyDescent="0.3">
      <c r="A322">
        <v>321</v>
      </c>
      <c r="B322" t="s">
        <v>16</v>
      </c>
      <c r="C322" t="s">
        <v>21</v>
      </c>
      <c r="D322">
        <v>5</v>
      </c>
      <c r="E322">
        <v>3</v>
      </c>
      <c r="F322">
        <v>3841.63</v>
      </c>
      <c r="G322">
        <v>7730.16</v>
      </c>
      <c r="H322">
        <v>2705.56</v>
      </c>
      <c r="I322">
        <v>3853.64</v>
      </c>
      <c r="J322">
        <v>1170.97</v>
      </c>
    </row>
    <row r="323" spans="1:10" x14ac:dyDescent="0.3">
      <c r="A323">
        <v>322</v>
      </c>
      <c r="B323" t="s">
        <v>14</v>
      </c>
      <c r="C323" t="s">
        <v>15</v>
      </c>
      <c r="D323">
        <v>5</v>
      </c>
      <c r="E323">
        <v>3</v>
      </c>
      <c r="F323">
        <v>2158.94</v>
      </c>
      <c r="G323">
        <v>4806.5</v>
      </c>
      <c r="H323">
        <v>720.98</v>
      </c>
      <c r="I323">
        <v>1338.19</v>
      </c>
      <c r="J323">
        <v>2747.34</v>
      </c>
    </row>
    <row r="324" spans="1:10" x14ac:dyDescent="0.3">
      <c r="A324">
        <v>323</v>
      </c>
      <c r="B324" t="s">
        <v>16</v>
      </c>
      <c r="C324" t="s">
        <v>21</v>
      </c>
      <c r="D324">
        <v>1</v>
      </c>
      <c r="E324">
        <v>1</v>
      </c>
      <c r="F324">
        <v>4835.5600000000004</v>
      </c>
      <c r="G324">
        <v>4835.5600000000004</v>
      </c>
      <c r="H324">
        <v>1692.45</v>
      </c>
      <c r="I324">
        <v>2125.21</v>
      </c>
      <c r="J324">
        <v>1017.9</v>
      </c>
    </row>
    <row r="325" spans="1:10" x14ac:dyDescent="0.3">
      <c r="A325">
        <v>324</v>
      </c>
      <c r="B325" t="s">
        <v>10</v>
      </c>
      <c r="C325" t="s">
        <v>22</v>
      </c>
      <c r="D325">
        <v>4</v>
      </c>
      <c r="E325">
        <v>3</v>
      </c>
      <c r="F325">
        <v>414.84</v>
      </c>
      <c r="G325">
        <v>938.08</v>
      </c>
      <c r="H325">
        <v>93.81</v>
      </c>
      <c r="I325">
        <v>504.19</v>
      </c>
      <c r="J325">
        <v>340.08</v>
      </c>
    </row>
    <row r="326" spans="1:10" x14ac:dyDescent="0.3">
      <c r="A326">
        <v>325</v>
      </c>
      <c r="B326" t="s">
        <v>12</v>
      </c>
      <c r="C326" t="s">
        <v>13</v>
      </c>
      <c r="D326">
        <v>4</v>
      </c>
      <c r="E326">
        <v>3</v>
      </c>
      <c r="F326">
        <v>5777.88</v>
      </c>
      <c r="G326">
        <v>13690.11</v>
      </c>
      <c r="H326">
        <v>4107.03</v>
      </c>
      <c r="I326">
        <v>2436.5</v>
      </c>
      <c r="J326">
        <v>7146.58</v>
      </c>
    </row>
    <row r="327" spans="1:10" x14ac:dyDescent="0.3">
      <c r="A327">
        <v>326</v>
      </c>
      <c r="B327" t="s">
        <v>14</v>
      </c>
      <c r="C327" t="s">
        <v>15</v>
      </c>
      <c r="D327">
        <v>1</v>
      </c>
      <c r="E327">
        <v>1</v>
      </c>
      <c r="F327">
        <v>1840.3</v>
      </c>
      <c r="G327">
        <v>1840.3</v>
      </c>
      <c r="H327">
        <v>276.05</v>
      </c>
      <c r="I327">
        <v>544.6</v>
      </c>
      <c r="J327">
        <v>1019.66</v>
      </c>
    </row>
    <row r="328" spans="1:10" x14ac:dyDescent="0.3">
      <c r="A328">
        <v>327</v>
      </c>
      <c r="B328" t="s">
        <v>16</v>
      </c>
      <c r="C328" t="s">
        <v>21</v>
      </c>
      <c r="D328">
        <v>5</v>
      </c>
      <c r="E328">
        <v>3</v>
      </c>
      <c r="F328">
        <v>5291.63</v>
      </c>
      <c r="G328">
        <v>9501.7900000000009</v>
      </c>
      <c r="H328">
        <v>3800.72</v>
      </c>
      <c r="I328">
        <v>3856.96</v>
      </c>
      <c r="J328">
        <v>1844.12</v>
      </c>
    </row>
    <row r="329" spans="1:10" x14ac:dyDescent="0.3">
      <c r="A329">
        <v>328</v>
      </c>
      <c r="B329" t="s">
        <v>16</v>
      </c>
      <c r="C329" t="s">
        <v>17</v>
      </c>
      <c r="D329">
        <v>8</v>
      </c>
      <c r="E329">
        <v>3</v>
      </c>
      <c r="F329">
        <v>7594.86</v>
      </c>
      <c r="G329">
        <v>15254</v>
      </c>
      <c r="H329">
        <v>6101.6</v>
      </c>
      <c r="I329">
        <v>4209.33</v>
      </c>
      <c r="J329">
        <v>4943.07</v>
      </c>
    </row>
    <row r="330" spans="1:10" x14ac:dyDescent="0.3">
      <c r="A330">
        <v>329</v>
      </c>
      <c r="B330" t="s">
        <v>10</v>
      </c>
      <c r="C330" t="s">
        <v>22</v>
      </c>
      <c r="D330">
        <v>8</v>
      </c>
      <c r="E330">
        <v>3</v>
      </c>
      <c r="F330">
        <v>928</v>
      </c>
      <c r="G330">
        <v>2126.71</v>
      </c>
      <c r="H330">
        <v>212.67</v>
      </c>
      <c r="I330">
        <v>1130.04</v>
      </c>
      <c r="J330">
        <v>784</v>
      </c>
    </row>
    <row r="331" spans="1:10" x14ac:dyDescent="0.3">
      <c r="A331">
        <v>330</v>
      </c>
      <c r="B331" t="s">
        <v>18</v>
      </c>
      <c r="C331" t="s">
        <v>19</v>
      </c>
      <c r="D331">
        <v>2</v>
      </c>
      <c r="E331">
        <v>2</v>
      </c>
      <c r="F331">
        <v>6981.71</v>
      </c>
      <c r="G331">
        <v>12189.45</v>
      </c>
      <c r="H331">
        <v>3291.15</v>
      </c>
      <c r="I331">
        <v>1883.91</v>
      </c>
      <c r="J331">
        <v>7014.39</v>
      </c>
    </row>
    <row r="332" spans="1:10" x14ac:dyDescent="0.3">
      <c r="A332">
        <v>331</v>
      </c>
      <c r="B332" t="s">
        <v>10</v>
      </c>
      <c r="C332" t="s">
        <v>22</v>
      </c>
      <c r="D332">
        <v>6</v>
      </c>
      <c r="E332">
        <v>3</v>
      </c>
      <c r="F332">
        <v>722.98</v>
      </c>
      <c r="G332">
        <v>1656.3</v>
      </c>
      <c r="H332">
        <v>165.63</v>
      </c>
      <c r="I332">
        <v>890.78</v>
      </c>
      <c r="J332">
        <v>599.88</v>
      </c>
    </row>
    <row r="333" spans="1:10" x14ac:dyDescent="0.3">
      <c r="A333">
        <v>332</v>
      </c>
      <c r="B333" t="s">
        <v>14</v>
      </c>
      <c r="C333" t="s">
        <v>15</v>
      </c>
      <c r="D333">
        <v>2</v>
      </c>
      <c r="E333">
        <v>2</v>
      </c>
      <c r="F333">
        <v>2306.98</v>
      </c>
      <c r="G333">
        <v>3903.34</v>
      </c>
      <c r="H333">
        <v>585.5</v>
      </c>
      <c r="I333">
        <v>683.67</v>
      </c>
      <c r="J333">
        <v>2634.17</v>
      </c>
    </row>
    <row r="334" spans="1:10" x14ac:dyDescent="0.3">
      <c r="A334">
        <v>333</v>
      </c>
      <c r="B334" t="s">
        <v>18</v>
      </c>
      <c r="C334" t="s">
        <v>19</v>
      </c>
      <c r="D334">
        <v>5</v>
      </c>
      <c r="E334">
        <v>2</v>
      </c>
      <c r="F334">
        <v>3198.21</v>
      </c>
      <c r="G334">
        <v>5036.57</v>
      </c>
      <c r="H334">
        <v>1108.05</v>
      </c>
      <c r="I334">
        <v>2963.7</v>
      </c>
      <c r="J334">
        <v>964.82</v>
      </c>
    </row>
    <row r="335" spans="1:10" x14ac:dyDescent="0.3">
      <c r="A335">
        <v>334</v>
      </c>
      <c r="B335" t="s">
        <v>18</v>
      </c>
      <c r="C335" t="s">
        <v>20</v>
      </c>
      <c r="D335">
        <v>7</v>
      </c>
      <c r="E335">
        <v>3</v>
      </c>
      <c r="F335">
        <v>4138.7700000000004</v>
      </c>
      <c r="G335">
        <v>8519.51</v>
      </c>
      <c r="H335">
        <v>2300.27</v>
      </c>
      <c r="I335">
        <v>3175.03</v>
      </c>
      <c r="J335">
        <v>3044.21</v>
      </c>
    </row>
    <row r="336" spans="1:10" x14ac:dyDescent="0.3">
      <c r="A336">
        <v>335</v>
      </c>
      <c r="B336" t="s">
        <v>18</v>
      </c>
      <c r="C336" t="s">
        <v>19</v>
      </c>
      <c r="D336">
        <v>4</v>
      </c>
      <c r="E336">
        <v>2</v>
      </c>
      <c r="F336">
        <v>2658.23</v>
      </c>
      <c r="G336">
        <v>4570.07</v>
      </c>
      <c r="H336">
        <v>1005.42</v>
      </c>
      <c r="I336">
        <v>2482.12</v>
      </c>
      <c r="J336">
        <v>1082.54</v>
      </c>
    </row>
    <row r="337" spans="1:10" x14ac:dyDescent="0.3">
      <c r="A337">
        <v>336</v>
      </c>
      <c r="B337" t="s">
        <v>18</v>
      </c>
      <c r="C337" t="s">
        <v>20</v>
      </c>
      <c r="D337">
        <v>2</v>
      </c>
      <c r="E337">
        <v>2</v>
      </c>
      <c r="F337">
        <v>3070.37</v>
      </c>
      <c r="G337">
        <v>5078.1000000000004</v>
      </c>
      <c r="H337">
        <v>1117.18</v>
      </c>
      <c r="I337">
        <v>1969.54</v>
      </c>
      <c r="J337">
        <v>1991.38</v>
      </c>
    </row>
    <row r="338" spans="1:10" x14ac:dyDescent="0.3">
      <c r="A338">
        <v>337</v>
      </c>
      <c r="B338" t="s">
        <v>12</v>
      </c>
      <c r="C338" t="s">
        <v>13</v>
      </c>
      <c r="D338">
        <v>3</v>
      </c>
      <c r="E338">
        <v>3</v>
      </c>
      <c r="F338">
        <v>5509.68</v>
      </c>
      <c r="G338">
        <v>12503.9</v>
      </c>
      <c r="H338">
        <v>3751.17</v>
      </c>
      <c r="I338">
        <v>3159.35</v>
      </c>
      <c r="J338">
        <v>5593.38</v>
      </c>
    </row>
    <row r="339" spans="1:10" x14ac:dyDescent="0.3">
      <c r="A339">
        <v>338</v>
      </c>
      <c r="B339" t="s">
        <v>14</v>
      </c>
      <c r="C339" t="s">
        <v>15</v>
      </c>
      <c r="D339">
        <v>8</v>
      </c>
      <c r="E339">
        <v>3</v>
      </c>
      <c r="F339">
        <v>1672.76</v>
      </c>
      <c r="G339">
        <v>4041.41</v>
      </c>
      <c r="H339">
        <v>606.21</v>
      </c>
      <c r="I339">
        <v>1736.01</v>
      </c>
      <c r="J339">
        <v>1699.18</v>
      </c>
    </row>
    <row r="340" spans="1:10" x14ac:dyDescent="0.3">
      <c r="A340">
        <v>339</v>
      </c>
      <c r="B340" t="s">
        <v>10</v>
      </c>
      <c r="C340" t="s">
        <v>11</v>
      </c>
      <c r="D340">
        <v>3</v>
      </c>
      <c r="E340">
        <v>1</v>
      </c>
      <c r="F340">
        <v>1096.5899999999999</v>
      </c>
      <c r="G340">
        <v>1096.5899999999999</v>
      </c>
      <c r="H340">
        <v>109.66</v>
      </c>
      <c r="I340">
        <v>520.89</v>
      </c>
      <c r="J340">
        <v>466.04</v>
      </c>
    </row>
    <row r="341" spans="1:10" x14ac:dyDescent="0.3">
      <c r="A341">
        <v>340</v>
      </c>
      <c r="B341" t="s">
        <v>18</v>
      </c>
      <c r="C341" t="s">
        <v>19</v>
      </c>
      <c r="D341">
        <v>1</v>
      </c>
      <c r="E341">
        <v>1</v>
      </c>
      <c r="F341">
        <v>4671.0200000000004</v>
      </c>
      <c r="G341">
        <v>4671.0200000000004</v>
      </c>
      <c r="H341">
        <v>1027.6199999999999</v>
      </c>
      <c r="I341">
        <v>1479.28</v>
      </c>
      <c r="J341">
        <v>2164.12</v>
      </c>
    </row>
    <row r="342" spans="1:10" x14ac:dyDescent="0.3">
      <c r="A342">
        <v>341</v>
      </c>
      <c r="B342" t="s">
        <v>10</v>
      </c>
      <c r="C342" t="s">
        <v>22</v>
      </c>
      <c r="D342">
        <v>5</v>
      </c>
      <c r="E342">
        <v>3</v>
      </c>
      <c r="F342">
        <v>788.63</v>
      </c>
      <c r="G342">
        <v>1640.11</v>
      </c>
      <c r="H342">
        <v>164.01</v>
      </c>
      <c r="I342">
        <v>496.85</v>
      </c>
      <c r="J342">
        <v>979.25</v>
      </c>
    </row>
    <row r="343" spans="1:10" x14ac:dyDescent="0.3">
      <c r="A343">
        <v>342</v>
      </c>
      <c r="B343" t="s">
        <v>10</v>
      </c>
      <c r="C343" t="s">
        <v>22</v>
      </c>
      <c r="D343">
        <v>5</v>
      </c>
      <c r="E343">
        <v>1</v>
      </c>
      <c r="F343">
        <v>822.26</v>
      </c>
      <c r="G343">
        <v>822.26</v>
      </c>
      <c r="H343">
        <v>82.23</v>
      </c>
      <c r="I343">
        <v>661.27</v>
      </c>
      <c r="J343">
        <v>78.760000000000005</v>
      </c>
    </row>
    <row r="344" spans="1:10" x14ac:dyDescent="0.3">
      <c r="A344">
        <v>343</v>
      </c>
      <c r="B344" t="s">
        <v>18</v>
      </c>
      <c r="C344" t="s">
        <v>19</v>
      </c>
      <c r="D344">
        <v>2</v>
      </c>
      <c r="E344">
        <v>2</v>
      </c>
      <c r="F344">
        <v>2110.94</v>
      </c>
      <c r="G344">
        <v>3129.34</v>
      </c>
      <c r="H344">
        <v>688.46</v>
      </c>
      <c r="I344">
        <v>1511.19</v>
      </c>
      <c r="J344">
        <v>929.7</v>
      </c>
    </row>
    <row r="345" spans="1:10" x14ac:dyDescent="0.3">
      <c r="A345">
        <v>344</v>
      </c>
      <c r="B345" t="s">
        <v>10</v>
      </c>
      <c r="C345" t="s">
        <v>22</v>
      </c>
      <c r="D345">
        <v>4</v>
      </c>
      <c r="E345">
        <v>2</v>
      </c>
      <c r="F345">
        <v>678.73</v>
      </c>
      <c r="G345">
        <v>1036.6600000000001</v>
      </c>
      <c r="H345">
        <v>103.67</v>
      </c>
      <c r="I345">
        <v>691.71</v>
      </c>
      <c r="J345">
        <v>241.28</v>
      </c>
    </row>
    <row r="346" spans="1:10" x14ac:dyDescent="0.3">
      <c r="A346">
        <v>345</v>
      </c>
      <c r="B346" t="s">
        <v>10</v>
      </c>
      <c r="C346" t="s">
        <v>22</v>
      </c>
      <c r="D346">
        <v>5</v>
      </c>
      <c r="E346">
        <v>2</v>
      </c>
      <c r="F346">
        <v>753.42</v>
      </c>
      <c r="G346">
        <v>1146.2</v>
      </c>
      <c r="H346">
        <v>114.62</v>
      </c>
      <c r="I346">
        <v>751.09</v>
      </c>
      <c r="J346">
        <v>280.49</v>
      </c>
    </row>
    <row r="347" spans="1:10" x14ac:dyDescent="0.3">
      <c r="A347">
        <v>346</v>
      </c>
      <c r="B347" t="s">
        <v>16</v>
      </c>
      <c r="C347" t="s">
        <v>17</v>
      </c>
      <c r="D347">
        <v>2</v>
      </c>
      <c r="E347">
        <v>1</v>
      </c>
      <c r="F347">
        <v>3729.71</v>
      </c>
      <c r="G347">
        <v>3729.71</v>
      </c>
      <c r="H347">
        <v>1305.4000000000001</v>
      </c>
      <c r="I347">
        <v>2033.84</v>
      </c>
      <c r="J347">
        <v>390.48</v>
      </c>
    </row>
    <row r="348" spans="1:10" x14ac:dyDescent="0.3">
      <c r="A348">
        <v>347</v>
      </c>
      <c r="B348" t="s">
        <v>16</v>
      </c>
      <c r="C348" t="s">
        <v>21</v>
      </c>
      <c r="D348">
        <v>2</v>
      </c>
      <c r="E348">
        <v>2</v>
      </c>
      <c r="F348">
        <v>2817.82</v>
      </c>
      <c r="G348">
        <v>4902.6899999999996</v>
      </c>
      <c r="H348">
        <v>1715.94</v>
      </c>
      <c r="I348">
        <v>2344.58</v>
      </c>
      <c r="J348">
        <v>842.17</v>
      </c>
    </row>
    <row r="349" spans="1:10" x14ac:dyDescent="0.3">
      <c r="A349">
        <v>348</v>
      </c>
      <c r="B349" t="s">
        <v>18</v>
      </c>
      <c r="C349" t="s">
        <v>19</v>
      </c>
      <c r="D349">
        <v>6</v>
      </c>
      <c r="E349">
        <v>3</v>
      </c>
      <c r="F349">
        <v>3045.16</v>
      </c>
      <c r="G349">
        <v>7524.89</v>
      </c>
      <c r="H349">
        <v>1655.48</v>
      </c>
      <c r="I349">
        <v>2948.54</v>
      </c>
      <c r="J349">
        <v>2920.88</v>
      </c>
    </row>
    <row r="350" spans="1:10" x14ac:dyDescent="0.3">
      <c r="A350">
        <v>349</v>
      </c>
      <c r="B350" t="s">
        <v>10</v>
      </c>
      <c r="C350" t="s">
        <v>22</v>
      </c>
      <c r="D350">
        <v>6</v>
      </c>
      <c r="E350">
        <v>1</v>
      </c>
      <c r="F350">
        <v>646.97</v>
      </c>
      <c r="G350">
        <v>646.97</v>
      </c>
      <c r="H350">
        <v>64.7</v>
      </c>
      <c r="I350">
        <v>613.98</v>
      </c>
      <c r="J350">
        <v>-31.7</v>
      </c>
    </row>
    <row r="351" spans="1:10" x14ac:dyDescent="0.3">
      <c r="A351">
        <v>350</v>
      </c>
      <c r="B351" t="s">
        <v>16</v>
      </c>
      <c r="C351" t="s">
        <v>17</v>
      </c>
      <c r="D351">
        <v>5</v>
      </c>
      <c r="E351">
        <v>3</v>
      </c>
      <c r="F351">
        <v>3408.33</v>
      </c>
      <c r="G351">
        <v>7179.88</v>
      </c>
      <c r="H351">
        <v>2512.96</v>
      </c>
      <c r="I351">
        <v>4269.01</v>
      </c>
      <c r="J351">
        <v>397.91</v>
      </c>
    </row>
    <row r="352" spans="1:10" x14ac:dyDescent="0.3">
      <c r="A352">
        <v>351</v>
      </c>
      <c r="B352" t="s">
        <v>16</v>
      </c>
      <c r="C352" t="s">
        <v>21</v>
      </c>
      <c r="D352">
        <v>2</v>
      </c>
      <c r="E352">
        <v>2</v>
      </c>
      <c r="F352">
        <v>1006.14</v>
      </c>
      <c r="G352">
        <v>1718.6</v>
      </c>
      <c r="H352">
        <v>601.51</v>
      </c>
      <c r="I352">
        <v>1630.95</v>
      </c>
      <c r="J352">
        <v>-513.86</v>
      </c>
    </row>
    <row r="353" spans="1:10" x14ac:dyDescent="0.3">
      <c r="A353">
        <v>352</v>
      </c>
      <c r="B353" t="s">
        <v>12</v>
      </c>
      <c r="C353" t="s">
        <v>13</v>
      </c>
      <c r="D353">
        <v>1</v>
      </c>
      <c r="E353">
        <v>1</v>
      </c>
      <c r="F353">
        <v>4622.8999999999996</v>
      </c>
      <c r="G353">
        <v>4622.8999999999996</v>
      </c>
      <c r="H353">
        <v>1155.73</v>
      </c>
      <c r="I353">
        <v>1426.73</v>
      </c>
      <c r="J353">
        <v>2040.45</v>
      </c>
    </row>
    <row r="354" spans="1:10" x14ac:dyDescent="0.3">
      <c r="A354">
        <v>353</v>
      </c>
      <c r="B354" t="s">
        <v>16</v>
      </c>
      <c r="C354" t="s">
        <v>17</v>
      </c>
      <c r="D354">
        <v>1</v>
      </c>
      <c r="E354">
        <v>1</v>
      </c>
      <c r="F354">
        <v>5383.07</v>
      </c>
      <c r="G354">
        <v>5383.07</v>
      </c>
      <c r="H354">
        <v>1884.07</v>
      </c>
      <c r="I354">
        <v>1475.7</v>
      </c>
      <c r="J354">
        <v>2023.29</v>
      </c>
    </row>
    <row r="355" spans="1:10" x14ac:dyDescent="0.3">
      <c r="A355">
        <v>354</v>
      </c>
      <c r="B355" t="s">
        <v>18</v>
      </c>
      <c r="C355" t="s">
        <v>19</v>
      </c>
      <c r="D355">
        <v>6</v>
      </c>
      <c r="E355">
        <v>3</v>
      </c>
      <c r="F355">
        <v>2303.11</v>
      </c>
      <c r="G355">
        <v>4375.13</v>
      </c>
      <c r="H355">
        <v>962.53</v>
      </c>
      <c r="I355">
        <v>3783.65</v>
      </c>
      <c r="J355">
        <v>-371.05</v>
      </c>
    </row>
    <row r="356" spans="1:10" x14ac:dyDescent="0.3">
      <c r="A356">
        <v>355</v>
      </c>
      <c r="B356" t="s">
        <v>18</v>
      </c>
      <c r="C356" t="s">
        <v>20</v>
      </c>
      <c r="D356">
        <v>5</v>
      </c>
      <c r="E356">
        <v>3</v>
      </c>
      <c r="F356">
        <v>6637.1</v>
      </c>
      <c r="G356">
        <v>13471.43</v>
      </c>
      <c r="H356">
        <v>3637.29</v>
      </c>
      <c r="I356">
        <v>4141.99</v>
      </c>
      <c r="J356">
        <v>5692.15</v>
      </c>
    </row>
    <row r="357" spans="1:10" x14ac:dyDescent="0.3">
      <c r="A357">
        <v>356</v>
      </c>
      <c r="B357" t="s">
        <v>16</v>
      </c>
      <c r="C357" t="s">
        <v>17</v>
      </c>
      <c r="D357">
        <v>8</v>
      </c>
      <c r="E357">
        <v>3</v>
      </c>
      <c r="F357">
        <v>5325.12</v>
      </c>
      <c r="G357">
        <v>13190.37</v>
      </c>
      <c r="H357">
        <v>5276.15</v>
      </c>
      <c r="I357">
        <v>6247.69</v>
      </c>
      <c r="J357">
        <v>1666.53</v>
      </c>
    </row>
    <row r="358" spans="1:10" x14ac:dyDescent="0.3">
      <c r="A358">
        <v>357</v>
      </c>
      <c r="B358" t="s">
        <v>18</v>
      </c>
      <c r="C358" t="s">
        <v>20</v>
      </c>
      <c r="D358">
        <v>4</v>
      </c>
      <c r="E358">
        <v>3</v>
      </c>
      <c r="F358">
        <v>2805.28</v>
      </c>
      <c r="G358">
        <v>6090.89</v>
      </c>
      <c r="H358">
        <v>1340</v>
      </c>
      <c r="I358">
        <v>2641.04</v>
      </c>
      <c r="J358">
        <v>2109.86</v>
      </c>
    </row>
    <row r="359" spans="1:10" x14ac:dyDescent="0.3">
      <c r="A359">
        <v>358</v>
      </c>
      <c r="B359" t="s">
        <v>16</v>
      </c>
      <c r="C359" t="s">
        <v>21</v>
      </c>
      <c r="D359">
        <v>7</v>
      </c>
      <c r="E359">
        <v>3</v>
      </c>
      <c r="F359">
        <v>1969.43</v>
      </c>
      <c r="G359">
        <v>4544.76</v>
      </c>
      <c r="H359">
        <v>1590.66</v>
      </c>
      <c r="I359">
        <v>4312.97</v>
      </c>
      <c r="J359">
        <v>-1358.88</v>
      </c>
    </row>
    <row r="360" spans="1:10" x14ac:dyDescent="0.3">
      <c r="A360">
        <v>359</v>
      </c>
      <c r="B360" t="s">
        <v>12</v>
      </c>
      <c r="C360" t="s">
        <v>13</v>
      </c>
      <c r="D360">
        <v>8</v>
      </c>
      <c r="E360">
        <v>3</v>
      </c>
      <c r="F360">
        <v>2241.46</v>
      </c>
      <c r="G360">
        <v>4329.34</v>
      </c>
      <c r="H360">
        <v>1082.3399999999999</v>
      </c>
      <c r="I360">
        <v>4108.54</v>
      </c>
      <c r="J360">
        <v>-861.54</v>
      </c>
    </row>
    <row r="361" spans="1:10" x14ac:dyDescent="0.3">
      <c r="A361">
        <v>360</v>
      </c>
      <c r="B361" t="s">
        <v>16</v>
      </c>
      <c r="C361" t="s">
        <v>21</v>
      </c>
      <c r="D361">
        <v>1</v>
      </c>
      <c r="E361">
        <v>1</v>
      </c>
      <c r="F361">
        <v>3214.72</v>
      </c>
      <c r="G361">
        <v>3214.72</v>
      </c>
      <c r="H361">
        <v>1125.1500000000001</v>
      </c>
      <c r="I361">
        <v>1473.1</v>
      </c>
      <c r="J361">
        <v>616.47</v>
      </c>
    </row>
    <row r="362" spans="1:10" x14ac:dyDescent="0.3">
      <c r="A362">
        <v>361</v>
      </c>
      <c r="B362" t="s">
        <v>10</v>
      </c>
      <c r="C362" t="s">
        <v>11</v>
      </c>
      <c r="D362">
        <v>1</v>
      </c>
      <c r="E362">
        <v>1</v>
      </c>
      <c r="F362">
        <v>835.54</v>
      </c>
      <c r="G362">
        <v>835.54</v>
      </c>
      <c r="H362">
        <v>83.55</v>
      </c>
      <c r="I362">
        <v>363.49</v>
      </c>
      <c r="J362">
        <v>388.49</v>
      </c>
    </row>
    <row r="363" spans="1:10" x14ac:dyDescent="0.3">
      <c r="A363">
        <v>362</v>
      </c>
      <c r="B363" t="s">
        <v>16</v>
      </c>
      <c r="C363" t="s">
        <v>21</v>
      </c>
      <c r="D363">
        <v>8</v>
      </c>
      <c r="E363">
        <v>2</v>
      </c>
      <c r="F363">
        <v>2532.39</v>
      </c>
      <c r="G363">
        <v>4143.68</v>
      </c>
      <c r="H363">
        <v>1450.29</v>
      </c>
      <c r="I363">
        <v>3932.35</v>
      </c>
      <c r="J363">
        <v>-1238.96</v>
      </c>
    </row>
    <row r="364" spans="1:10" x14ac:dyDescent="0.3">
      <c r="A364">
        <v>363</v>
      </c>
      <c r="B364" t="s">
        <v>10</v>
      </c>
      <c r="C364" t="s">
        <v>22</v>
      </c>
      <c r="D364">
        <v>6</v>
      </c>
      <c r="E364">
        <v>1</v>
      </c>
      <c r="F364">
        <v>711.64</v>
      </c>
      <c r="G364">
        <v>711.64</v>
      </c>
      <c r="H364">
        <v>71.16</v>
      </c>
      <c r="I364">
        <v>675.35</v>
      </c>
      <c r="J364">
        <v>-34.869999999999997</v>
      </c>
    </row>
    <row r="365" spans="1:10" x14ac:dyDescent="0.3">
      <c r="A365">
        <v>364</v>
      </c>
      <c r="B365" t="s">
        <v>16</v>
      </c>
      <c r="C365" t="s">
        <v>17</v>
      </c>
      <c r="D365">
        <v>6</v>
      </c>
      <c r="E365">
        <v>3</v>
      </c>
      <c r="F365">
        <v>3324.72</v>
      </c>
      <c r="G365">
        <v>6403.08</v>
      </c>
      <c r="H365">
        <v>2241.08</v>
      </c>
      <c r="I365">
        <v>3438.15</v>
      </c>
      <c r="J365">
        <v>723.85</v>
      </c>
    </row>
    <row r="366" spans="1:10" x14ac:dyDescent="0.3">
      <c r="A366">
        <v>365</v>
      </c>
      <c r="B366" t="s">
        <v>12</v>
      </c>
      <c r="C366" t="s">
        <v>13</v>
      </c>
      <c r="D366">
        <v>5</v>
      </c>
      <c r="E366">
        <v>3</v>
      </c>
      <c r="F366">
        <v>4701.6499999999996</v>
      </c>
      <c r="G366">
        <v>10299.450000000001</v>
      </c>
      <c r="H366">
        <v>3089.84</v>
      </c>
      <c r="I366">
        <v>3478.38</v>
      </c>
      <c r="J366">
        <v>3731.24</v>
      </c>
    </row>
    <row r="367" spans="1:10" x14ac:dyDescent="0.3">
      <c r="A367">
        <v>366</v>
      </c>
      <c r="B367" t="s">
        <v>10</v>
      </c>
      <c r="C367" t="s">
        <v>11</v>
      </c>
      <c r="D367">
        <v>6</v>
      </c>
      <c r="E367">
        <v>1</v>
      </c>
      <c r="F367">
        <v>1373.58</v>
      </c>
      <c r="G367">
        <v>1373.58</v>
      </c>
      <c r="H367">
        <v>137.36000000000001</v>
      </c>
      <c r="I367">
        <v>888.07</v>
      </c>
      <c r="J367">
        <v>348.15</v>
      </c>
    </row>
    <row r="368" spans="1:10" x14ac:dyDescent="0.3">
      <c r="A368">
        <v>367</v>
      </c>
      <c r="B368" t="s">
        <v>12</v>
      </c>
      <c r="C368" t="s">
        <v>13</v>
      </c>
      <c r="D368">
        <v>3</v>
      </c>
      <c r="E368">
        <v>1</v>
      </c>
      <c r="F368">
        <v>5602.35</v>
      </c>
      <c r="G368">
        <v>5602.35</v>
      </c>
      <c r="H368">
        <v>1400.59</v>
      </c>
      <c r="I368">
        <v>2579.88</v>
      </c>
      <c r="J368">
        <v>1621.88</v>
      </c>
    </row>
    <row r="369" spans="1:10" x14ac:dyDescent="0.3">
      <c r="A369">
        <v>368</v>
      </c>
      <c r="B369" t="s">
        <v>12</v>
      </c>
      <c r="C369" t="s">
        <v>13</v>
      </c>
      <c r="D369">
        <v>7</v>
      </c>
      <c r="E369">
        <v>3</v>
      </c>
      <c r="F369">
        <v>5475.65</v>
      </c>
      <c r="G369">
        <v>11104.19</v>
      </c>
      <c r="H369">
        <v>3331.26</v>
      </c>
      <c r="I369">
        <v>3487.52</v>
      </c>
      <c r="J369">
        <v>4285.42</v>
      </c>
    </row>
    <row r="370" spans="1:10" x14ac:dyDescent="0.3">
      <c r="A370">
        <v>369</v>
      </c>
      <c r="B370" t="s">
        <v>18</v>
      </c>
      <c r="C370" t="s">
        <v>20</v>
      </c>
      <c r="D370">
        <v>8</v>
      </c>
      <c r="E370">
        <v>2</v>
      </c>
      <c r="F370">
        <v>4027.42</v>
      </c>
      <c r="G370">
        <v>6633.63</v>
      </c>
      <c r="H370">
        <v>1459.4</v>
      </c>
      <c r="I370">
        <v>3994.48</v>
      </c>
      <c r="J370">
        <v>1179.75</v>
      </c>
    </row>
    <row r="371" spans="1:10" x14ac:dyDescent="0.3">
      <c r="A371">
        <v>370</v>
      </c>
      <c r="B371" t="s">
        <v>18</v>
      </c>
      <c r="C371" t="s">
        <v>20</v>
      </c>
      <c r="D371">
        <v>8</v>
      </c>
      <c r="E371">
        <v>2</v>
      </c>
      <c r="F371">
        <v>1946.16</v>
      </c>
      <c r="G371">
        <v>3624.22</v>
      </c>
      <c r="H371">
        <v>797.33</v>
      </c>
      <c r="I371">
        <v>3439.38</v>
      </c>
      <c r="J371">
        <v>-612.49</v>
      </c>
    </row>
    <row r="372" spans="1:10" x14ac:dyDescent="0.3">
      <c r="A372">
        <v>371</v>
      </c>
      <c r="B372" t="s">
        <v>18</v>
      </c>
      <c r="C372" t="s">
        <v>19</v>
      </c>
      <c r="D372">
        <v>2</v>
      </c>
      <c r="E372">
        <v>2</v>
      </c>
      <c r="F372">
        <v>3057.5</v>
      </c>
      <c r="G372">
        <v>4987.42</v>
      </c>
      <c r="H372">
        <v>1097.23</v>
      </c>
      <c r="I372">
        <v>2069.84</v>
      </c>
      <c r="J372">
        <v>1820.34</v>
      </c>
    </row>
    <row r="373" spans="1:10" x14ac:dyDescent="0.3">
      <c r="A373">
        <v>372</v>
      </c>
      <c r="B373" t="s">
        <v>18</v>
      </c>
      <c r="C373" t="s">
        <v>20</v>
      </c>
      <c r="D373">
        <v>1</v>
      </c>
      <c r="E373">
        <v>1</v>
      </c>
      <c r="F373">
        <v>3699.65</v>
      </c>
      <c r="G373">
        <v>3699.65</v>
      </c>
      <c r="H373">
        <v>813.92</v>
      </c>
      <c r="I373">
        <v>1604.6</v>
      </c>
      <c r="J373">
        <v>1281.1300000000001</v>
      </c>
    </row>
    <row r="374" spans="1:10" x14ac:dyDescent="0.3">
      <c r="A374">
        <v>373</v>
      </c>
      <c r="B374" t="s">
        <v>18</v>
      </c>
      <c r="C374" t="s">
        <v>20</v>
      </c>
      <c r="D374">
        <v>8</v>
      </c>
      <c r="E374">
        <v>3</v>
      </c>
      <c r="F374">
        <v>757.96</v>
      </c>
      <c r="G374">
        <v>1525.54</v>
      </c>
      <c r="H374">
        <v>335.62</v>
      </c>
      <c r="I374">
        <v>1447.74</v>
      </c>
      <c r="J374">
        <v>-257.82</v>
      </c>
    </row>
    <row r="375" spans="1:10" x14ac:dyDescent="0.3">
      <c r="A375">
        <v>374</v>
      </c>
      <c r="B375" t="s">
        <v>16</v>
      </c>
      <c r="C375" t="s">
        <v>21</v>
      </c>
      <c r="D375">
        <v>3</v>
      </c>
      <c r="E375">
        <v>1</v>
      </c>
      <c r="F375">
        <v>4587.93</v>
      </c>
      <c r="G375">
        <v>4587.93</v>
      </c>
      <c r="H375">
        <v>1605.78</v>
      </c>
      <c r="I375">
        <v>3030.37</v>
      </c>
      <c r="J375">
        <v>-48.21</v>
      </c>
    </row>
    <row r="376" spans="1:10" x14ac:dyDescent="0.3">
      <c r="A376">
        <v>375</v>
      </c>
      <c r="B376" t="s">
        <v>18</v>
      </c>
      <c r="C376" t="s">
        <v>20</v>
      </c>
      <c r="D376">
        <v>8</v>
      </c>
      <c r="E376">
        <v>3</v>
      </c>
      <c r="F376">
        <v>4027.74</v>
      </c>
      <c r="G376">
        <v>9635.92</v>
      </c>
      <c r="H376">
        <v>2601.6999999999998</v>
      </c>
      <c r="I376">
        <v>5651.76</v>
      </c>
      <c r="J376">
        <v>1382.46</v>
      </c>
    </row>
    <row r="377" spans="1:10" x14ac:dyDescent="0.3">
      <c r="A377">
        <v>376</v>
      </c>
      <c r="B377" t="s">
        <v>10</v>
      </c>
      <c r="C377" t="s">
        <v>22</v>
      </c>
      <c r="D377">
        <v>4</v>
      </c>
      <c r="E377">
        <v>3</v>
      </c>
      <c r="F377">
        <v>1193.81</v>
      </c>
      <c r="G377">
        <v>2614.52</v>
      </c>
      <c r="H377">
        <v>261.45</v>
      </c>
      <c r="I377">
        <v>575.28</v>
      </c>
      <c r="J377">
        <v>1777.78</v>
      </c>
    </row>
    <row r="378" spans="1:10" x14ac:dyDescent="0.3">
      <c r="A378">
        <v>377</v>
      </c>
      <c r="B378" t="s">
        <v>14</v>
      </c>
      <c r="C378" t="s">
        <v>15</v>
      </c>
      <c r="D378">
        <v>3</v>
      </c>
      <c r="E378">
        <v>2</v>
      </c>
      <c r="F378">
        <v>443.51</v>
      </c>
      <c r="G378">
        <v>766.91</v>
      </c>
      <c r="H378">
        <v>115.04</v>
      </c>
      <c r="I378">
        <v>727.8</v>
      </c>
      <c r="J378">
        <v>-75.92</v>
      </c>
    </row>
    <row r="379" spans="1:10" x14ac:dyDescent="0.3">
      <c r="A379">
        <v>378</v>
      </c>
      <c r="B379" t="s">
        <v>18</v>
      </c>
      <c r="C379" t="s">
        <v>20</v>
      </c>
      <c r="D379">
        <v>5</v>
      </c>
      <c r="E379">
        <v>3</v>
      </c>
      <c r="F379">
        <v>3419.27</v>
      </c>
      <c r="G379">
        <v>8097.85</v>
      </c>
      <c r="H379">
        <v>2186.42</v>
      </c>
      <c r="I379">
        <v>4045.23</v>
      </c>
      <c r="J379">
        <v>1866.2</v>
      </c>
    </row>
    <row r="380" spans="1:10" x14ac:dyDescent="0.3">
      <c r="A380">
        <v>379</v>
      </c>
      <c r="B380" t="s">
        <v>14</v>
      </c>
      <c r="C380" t="s">
        <v>15</v>
      </c>
      <c r="D380">
        <v>4</v>
      </c>
      <c r="E380">
        <v>1</v>
      </c>
      <c r="F380">
        <v>1514.55</v>
      </c>
      <c r="G380">
        <v>1514.55</v>
      </c>
      <c r="H380">
        <v>227.18</v>
      </c>
      <c r="I380">
        <v>1233</v>
      </c>
      <c r="J380">
        <v>54.37</v>
      </c>
    </row>
    <row r="381" spans="1:10" x14ac:dyDescent="0.3">
      <c r="A381">
        <v>380</v>
      </c>
      <c r="B381" t="s">
        <v>10</v>
      </c>
      <c r="C381" t="s">
        <v>11</v>
      </c>
      <c r="D381">
        <v>4</v>
      </c>
      <c r="E381">
        <v>1</v>
      </c>
      <c r="F381">
        <v>1077.1300000000001</v>
      </c>
      <c r="G381">
        <v>1077.1300000000001</v>
      </c>
      <c r="H381">
        <v>107.71</v>
      </c>
      <c r="I381">
        <v>626.39</v>
      </c>
      <c r="J381">
        <v>343.03</v>
      </c>
    </row>
    <row r="382" spans="1:10" x14ac:dyDescent="0.3">
      <c r="A382">
        <v>381</v>
      </c>
      <c r="B382" t="s">
        <v>18</v>
      </c>
      <c r="C382" t="s">
        <v>19</v>
      </c>
      <c r="D382">
        <v>8</v>
      </c>
      <c r="E382">
        <v>3</v>
      </c>
      <c r="F382">
        <v>3281.65</v>
      </c>
      <c r="G382">
        <v>6597.97</v>
      </c>
      <c r="H382">
        <v>1451.55</v>
      </c>
      <c r="I382">
        <v>5177.9399999999996</v>
      </c>
      <c r="J382">
        <v>-31.52</v>
      </c>
    </row>
    <row r="383" spans="1:10" x14ac:dyDescent="0.3">
      <c r="A383">
        <v>382</v>
      </c>
      <c r="B383" t="s">
        <v>16</v>
      </c>
      <c r="C383" t="s">
        <v>17</v>
      </c>
      <c r="D383">
        <v>6</v>
      </c>
      <c r="E383">
        <v>3</v>
      </c>
      <c r="F383">
        <v>2015.88</v>
      </c>
      <c r="G383">
        <v>4229.93</v>
      </c>
      <c r="H383">
        <v>1480.48</v>
      </c>
      <c r="I383">
        <v>3576.57</v>
      </c>
      <c r="J383">
        <v>-827.11</v>
      </c>
    </row>
    <row r="384" spans="1:10" x14ac:dyDescent="0.3">
      <c r="A384">
        <v>383</v>
      </c>
      <c r="B384" t="s">
        <v>16</v>
      </c>
      <c r="C384" t="s">
        <v>17</v>
      </c>
      <c r="D384">
        <v>8</v>
      </c>
      <c r="E384">
        <v>3</v>
      </c>
      <c r="F384">
        <v>6140.57</v>
      </c>
      <c r="G384">
        <v>12974.25</v>
      </c>
      <c r="H384">
        <v>5189.7</v>
      </c>
      <c r="I384">
        <v>5311.18</v>
      </c>
      <c r="J384">
        <v>2473.37</v>
      </c>
    </row>
    <row r="385" spans="1:10" x14ac:dyDescent="0.3">
      <c r="A385">
        <v>384</v>
      </c>
      <c r="B385" t="s">
        <v>12</v>
      </c>
      <c r="C385" t="s">
        <v>13</v>
      </c>
      <c r="D385">
        <v>3</v>
      </c>
      <c r="E385">
        <v>1</v>
      </c>
      <c r="F385">
        <v>5686.87</v>
      </c>
      <c r="G385">
        <v>5686.87</v>
      </c>
      <c r="H385">
        <v>1421.72</v>
      </c>
      <c r="I385">
        <v>3015.25</v>
      </c>
      <c r="J385">
        <v>1249.9000000000001</v>
      </c>
    </row>
    <row r="386" spans="1:10" x14ac:dyDescent="0.3">
      <c r="A386">
        <v>385</v>
      </c>
      <c r="B386" t="s">
        <v>14</v>
      </c>
      <c r="C386" t="s">
        <v>15</v>
      </c>
      <c r="D386">
        <v>5</v>
      </c>
      <c r="E386">
        <v>3</v>
      </c>
      <c r="F386">
        <v>2656.5</v>
      </c>
      <c r="G386">
        <v>5349.27</v>
      </c>
      <c r="H386">
        <v>802.39</v>
      </c>
      <c r="I386">
        <v>1173.24</v>
      </c>
      <c r="J386">
        <v>3373.64</v>
      </c>
    </row>
    <row r="387" spans="1:10" x14ac:dyDescent="0.3">
      <c r="A387">
        <v>386</v>
      </c>
      <c r="B387" t="s">
        <v>14</v>
      </c>
      <c r="C387" t="s">
        <v>15</v>
      </c>
      <c r="D387">
        <v>1</v>
      </c>
      <c r="E387">
        <v>1</v>
      </c>
      <c r="F387">
        <v>1524.65</v>
      </c>
      <c r="G387">
        <v>1524.65</v>
      </c>
      <c r="H387">
        <v>228.7</v>
      </c>
      <c r="I387">
        <v>749.45</v>
      </c>
      <c r="J387">
        <v>546.51</v>
      </c>
    </row>
    <row r="388" spans="1:10" x14ac:dyDescent="0.3">
      <c r="A388">
        <v>387</v>
      </c>
      <c r="B388" t="s">
        <v>10</v>
      </c>
      <c r="C388" t="s">
        <v>22</v>
      </c>
      <c r="D388">
        <v>7</v>
      </c>
      <c r="E388">
        <v>3</v>
      </c>
      <c r="F388">
        <v>666.44</v>
      </c>
      <c r="G388">
        <v>1322.92</v>
      </c>
      <c r="H388">
        <v>132.29</v>
      </c>
      <c r="I388">
        <v>890.89</v>
      </c>
      <c r="J388">
        <v>299.74</v>
      </c>
    </row>
    <row r="389" spans="1:10" x14ac:dyDescent="0.3">
      <c r="A389">
        <v>388</v>
      </c>
      <c r="B389" t="s">
        <v>18</v>
      </c>
      <c r="C389" t="s">
        <v>19</v>
      </c>
      <c r="D389">
        <v>6</v>
      </c>
      <c r="E389">
        <v>3</v>
      </c>
      <c r="F389">
        <v>3613.92</v>
      </c>
      <c r="G389">
        <v>8150.71</v>
      </c>
      <c r="H389">
        <v>2200.69</v>
      </c>
      <c r="I389">
        <v>3583.28</v>
      </c>
      <c r="J389">
        <v>2366.7399999999998</v>
      </c>
    </row>
    <row r="390" spans="1:10" x14ac:dyDescent="0.3">
      <c r="A390">
        <v>389</v>
      </c>
      <c r="B390" t="s">
        <v>14</v>
      </c>
      <c r="C390" t="s">
        <v>15</v>
      </c>
      <c r="D390">
        <v>3</v>
      </c>
      <c r="E390">
        <v>1</v>
      </c>
      <c r="F390">
        <v>1493.59</v>
      </c>
      <c r="G390">
        <v>1493.59</v>
      </c>
      <c r="H390">
        <v>224.04</v>
      </c>
      <c r="I390">
        <v>1033.04</v>
      </c>
      <c r="J390">
        <v>236.51</v>
      </c>
    </row>
    <row r="391" spans="1:10" x14ac:dyDescent="0.3">
      <c r="A391">
        <v>390</v>
      </c>
      <c r="B391" t="s">
        <v>14</v>
      </c>
      <c r="C391" t="s">
        <v>15</v>
      </c>
      <c r="D391">
        <v>1</v>
      </c>
      <c r="E391">
        <v>1</v>
      </c>
      <c r="F391">
        <v>1716.08</v>
      </c>
      <c r="G391">
        <v>1716.08</v>
      </c>
      <c r="H391">
        <v>257.41000000000003</v>
      </c>
      <c r="I391">
        <v>583.02</v>
      </c>
      <c r="J391">
        <v>875.64</v>
      </c>
    </row>
    <row r="392" spans="1:10" x14ac:dyDescent="0.3">
      <c r="A392">
        <v>391</v>
      </c>
      <c r="B392" t="s">
        <v>12</v>
      </c>
      <c r="C392" t="s">
        <v>13</v>
      </c>
      <c r="D392">
        <v>3</v>
      </c>
      <c r="E392">
        <v>2</v>
      </c>
      <c r="F392">
        <v>2675.44</v>
      </c>
      <c r="G392">
        <v>4485.6099999999997</v>
      </c>
      <c r="H392">
        <v>1121.4000000000001</v>
      </c>
      <c r="I392">
        <v>3009.52</v>
      </c>
      <c r="J392">
        <v>354.69</v>
      </c>
    </row>
    <row r="393" spans="1:10" x14ac:dyDescent="0.3">
      <c r="A393">
        <v>392</v>
      </c>
      <c r="B393" t="s">
        <v>10</v>
      </c>
      <c r="C393" t="s">
        <v>11</v>
      </c>
      <c r="D393">
        <v>6</v>
      </c>
      <c r="E393">
        <v>1</v>
      </c>
      <c r="F393">
        <v>646.47</v>
      </c>
      <c r="G393">
        <v>646.47</v>
      </c>
      <c r="H393">
        <v>64.650000000000006</v>
      </c>
      <c r="I393">
        <v>613.5</v>
      </c>
      <c r="J393">
        <v>-31.68</v>
      </c>
    </row>
    <row r="394" spans="1:10" x14ac:dyDescent="0.3">
      <c r="A394">
        <v>393</v>
      </c>
      <c r="B394" t="s">
        <v>10</v>
      </c>
      <c r="C394" t="s">
        <v>11</v>
      </c>
      <c r="D394">
        <v>1</v>
      </c>
      <c r="E394">
        <v>1</v>
      </c>
      <c r="F394">
        <v>925.56</v>
      </c>
      <c r="G394">
        <v>925.56</v>
      </c>
      <c r="H394">
        <v>92.56</v>
      </c>
      <c r="I394">
        <v>375.4</v>
      </c>
      <c r="J394">
        <v>457.6</v>
      </c>
    </row>
    <row r="395" spans="1:10" x14ac:dyDescent="0.3">
      <c r="A395">
        <v>394</v>
      </c>
      <c r="B395" t="s">
        <v>14</v>
      </c>
      <c r="C395" t="s">
        <v>15</v>
      </c>
      <c r="D395">
        <v>6</v>
      </c>
      <c r="E395">
        <v>3</v>
      </c>
      <c r="F395">
        <v>437.22</v>
      </c>
      <c r="G395">
        <v>1060.47</v>
      </c>
      <c r="H395">
        <v>159.07</v>
      </c>
      <c r="I395">
        <v>1006.39</v>
      </c>
      <c r="J395">
        <v>-104.99</v>
      </c>
    </row>
    <row r="396" spans="1:10" x14ac:dyDescent="0.3">
      <c r="A396">
        <v>395</v>
      </c>
      <c r="B396" t="s">
        <v>10</v>
      </c>
      <c r="C396" t="s">
        <v>22</v>
      </c>
      <c r="D396">
        <v>3</v>
      </c>
      <c r="E396">
        <v>2</v>
      </c>
      <c r="F396">
        <v>851.17</v>
      </c>
      <c r="G396">
        <v>1289.74</v>
      </c>
      <c r="H396">
        <v>128.97</v>
      </c>
      <c r="I396">
        <v>526.34</v>
      </c>
      <c r="J396">
        <v>634.42999999999995</v>
      </c>
    </row>
    <row r="397" spans="1:10" x14ac:dyDescent="0.3">
      <c r="A397">
        <v>396</v>
      </c>
      <c r="B397" t="s">
        <v>12</v>
      </c>
      <c r="C397" t="s">
        <v>13</v>
      </c>
      <c r="D397">
        <v>4</v>
      </c>
      <c r="E397">
        <v>3</v>
      </c>
      <c r="F397">
        <v>3234.54</v>
      </c>
      <c r="G397">
        <v>7671.91</v>
      </c>
      <c r="H397">
        <v>1917.98</v>
      </c>
      <c r="I397">
        <v>3818.31</v>
      </c>
      <c r="J397">
        <v>1935.63</v>
      </c>
    </row>
    <row r="398" spans="1:10" x14ac:dyDescent="0.3">
      <c r="A398">
        <v>397</v>
      </c>
      <c r="B398" t="s">
        <v>12</v>
      </c>
      <c r="C398" t="s">
        <v>13</v>
      </c>
      <c r="D398">
        <v>7</v>
      </c>
      <c r="E398">
        <v>3</v>
      </c>
      <c r="F398">
        <v>4502.66</v>
      </c>
      <c r="G398">
        <v>8424.09</v>
      </c>
      <c r="H398">
        <v>2527.23</v>
      </c>
      <c r="I398">
        <v>3543.84</v>
      </c>
      <c r="J398">
        <v>2353.02</v>
      </c>
    </row>
    <row r="399" spans="1:10" x14ac:dyDescent="0.3">
      <c r="A399">
        <v>398</v>
      </c>
      <c r="B399" t="s">
        <v>10</v>
      </c>
      <c r="C399" t="s">
        <v>22</v>
      </c>
      <c r="D399">
        <v>2</v>
      </c>
      <c r="E399">
        <v>2</v>
      </c>
      <c r="F399">
        <v>329.1</v>
      </c>
      <c r="G399">
        <v>520.92999999999995</v>
      </c>
      <c r="H399">
        <v>52.09</v>
      </c>
      <c r="I399">
        <v>447.13</v>
      </c>
      <c r="J399">
        <v>21.7</v>
      </c>
    </row>
    <row r="400" spans="1:10" x14ac:dyDescent="0.3">
      <c r="A400">
        <v>399</v>
      </c>
      <c r="B400" t="s">
        <v>14</v>
      </c>
      <c r="C400" t="s">
        <v>15</v>
      </c>
      <c r="D400">
        <v>7</v>
      </c>
      <c r="E400">
        <v>3</v>
      </c>
      <c r="F400">
        <v>1084.0999999999999</v>
      </c>
      <c r="G400">
        <v>2128.36</v>
      </c>
      <c r="H400">
        <v>319.25</v>
      </c>
      <c r="I400">
        <v>1342.65</v>
      </c>
      <c r="J400">
        <v>466.46</v>
      </c>
    </row>
    <row r="401" spans="1:10" x14ac:dyDescent="0.3">
      <c r="A401">
        <v>400</v>
      </c>
      <c r="B401" t="s">
        <v>14</v>
      </c>
      <c r="C401" t="s">
        <v>15</v>
      </c>
      <c r="D401">
        <v>4</v>
      </c>
      <c r="E401">
        <v>3</v>
      </c>
      <c r="F401">
        <v>2379.75</v>
      </c>
      <c r="G401">
        <v>5682.29</v>
      </c>
      <c r="H401">
        <v>852.34</v>
      </c>
      <c r="I401">
        <v>1355.45</v>
      </c>
      <c r="J401">
        <v>3474.49</v>
      </c>
    </row>
    <row r="402" spans="1:10" x14ac:dyDescent="0.3">
      <c r="A402">
        <v>401</v>
      </c>
      <c r="B402" t="s">
        <v>18</v>
      </c>
      <c r="C402" t="s">
        <v>20</v>
      </c>
      <c r="D402">
        <v>6</v>
      </c>
      <c r="E402">
        <v>1</v>
      </c>
      <c r="F402">
        <v>1092.4100000000001</v>
      </c>
      <c r="G402">
        <v>1092.4100000000001</v>
      </c>
      <c r="H402">
        <v>240.33</v>
      </c>
      <c r="I402">
        <v>1036.7</v>
      </c>
      <c r="J402">
        <v>-184.62</v>
      </c>
    </row>
    <row r="403" spans="1:10" x14ac:dyDescent="0.3">
      <c r="A403">
        <v>402</v>
      </c>
      <c r="B403" t="s">
        <v>12</v>
      </c>
      <c r="C403" t="s">
        <v>13</v>
      </c>
      <c r="D403">
        <v>7</v>
      </c>
      <c r="E403">
        <v>1</v>
      </c>
      <c r="F403">
        <v>4399.9799999999996</v>
      </c>
      <c r="G403">
        <v>4399.9799999999996</v>
      </c>
      <c r="H403">
        <v>1099.99</v>
      </c>
      <c r="I403">
        <v>4175.58</v>
      </c>
      <c r="J403">
        <v>-875.6</v>
      </c>
    </row>
    <row r="404" spans="1:10" x14ac:dyDescent="0.3">
      <c r="A404">
        <v>403</v>
      </c>
      <c r="B404" t="s">
        <v>16</v>
      </c>
      <c r="C404" t="s">
        <v>17</v>
      </c>
      <c r="D404">
        <v>6</v>
      </c>
      <c r="E404">
        <v>2</v>
      </c>
      <c r="F404">
        <v>2183.2199999999998</v>
      </c>
      <c r="G404">
        <v>3583.5</v>
      </c>
      <c r="H404">
        <v>1254.22</v>
      </c>
      <c r="I404">
        <v>3400.74</v>
      </c>
      <c r="J404">
        <v>-1071.47</v>
      </c>
    </row>
    <row r="405" spans="1:10" x14ac:dyDescent="0.3">
      <c r="A405">
        <v>404</v>
      </c>
      <c r="B405" t="s">
        <v>14</v>
      </c>
      <c r="C405" t="s">
        <v>15</v>
      </c>
      <c r="D405">
        <v>6</v>
      </c>
      <c r="E405">
        <v>3</v>
      </c>
      <c r="F405">
        <v>1496.07</v>
      </c>
      <c r="G405">
        <v>3111.14</v>
      </c>
      <c r="H405">
        <v>466.67</v>
      </c>
      <c r="I405">
        <v>1149.0999999999999</v>
      </c>
      <c r="J405">
        <v>1495.37</v>
      </c>
    </row>
    <row r="406" spans="1:10" x14ac:dyDescent="0.3">
      <c r="A406">
        <v>405</v>
      </c>
      <c r="B406" t="s">
        <v>10</v>
      </c>
      <c r="C406" t="s">
        <v>22</v>
      </c>
      <c r="D406">
        <v>1</v>
      </c>
      <c r="E406">
        <v>1</v>
      </c>
      <c r="F406">
        <v>1349.34</v>
      </c>
      <c r="G406">
        <v>1349.34</v>
      </c>
      <c r="H406">
        <v>134.93</v>
      </c>
      <c r="I406">
        <v>247.07</v>
      </c>
      <c r="J406">
        <v>967.34</v>
      </c>
    </row>
    <row r="407" spans="1:10" x14ac:dyDescent="0.3">
      <c r="A407">
        <v>406</v>
      </c>
      <c r="B407" t="s">
        <v>12</v>
      </c>
      <c r="C407" t="s">
        <v>13</v>
      </c>
      <c r="D407">
        <v>5</v>
      </c>
      <c r="E407">
        <v>2</v>
      </c>
      <c r="F407">
        <v>5254.75</v>
      </c>
      <c r="G407">
        <v>8165.29</v>
      </c>
      <c r="H407">
        <v>2449.59</v>
      </c>
      <c r="I407">
        <v>3656.21</v>
      </c>
      <c r="J407">
        <v>2059.4899999999998</v>
      </c>
    </row>
    <row r="408" spans="1:10" x14ac:dyDescent="0.3">
      <c r="A408">
        <v>407</v>
      </c>
      <c r="B408" t="s">
        <v>10</v>
      </c>
      <c r="C408" t="s">
        <v>11</v>
      </c>
      <c r="D408">
        <v>6</v>
      </c>
      <c r="E408">
        <v>3</v>
      </c>
      <c r="F408">
        <v>1395.56</v>
      </c>
      <c r="G408">
        <v>2699.78</v>
      </c>
      <c r="H408">
        <v>269.98</v>
      </c>
      <c r="I408">
        <v>755.47</v>
      </c>
      <c r="J408">
        <v>1674.33</v>
      </c>
    </row>
    <row r="409" spans="1:10" x14ac:dyDescent="0.3">
      <c r="A409">
        <v>408</v>
      </c>
      <c r="B409" t="s">
        <v>18</v>
      </c>
      <c r="C409" t="s">
        <v>20</v>
      </c>
      <c r="D409">
        <v>7</v>
      </c>
      <c r="E409">
        <v>3</v>
      </c>
      <c r="F409">
        <v>3015.31</v>
      </c>
      <c r="G409">
        <v>6634.3</v>
      </c>
      <c r="H409">
        <v>1459.55</v>
      </c>
      <c r="I409">
        <v>3424.33</v>
      </c>
      <c r="J409">
        <v>1750.43</v>
      </c>
    </row>
    <row r="410" spans="1:10" x14ac:dyDescent="0.3">
      <c r="A410">
        <v>409</v>
      </c>
      <c r="B410" t="s">
        <v>12</v>
      </c>
      <c r="C410" t="s">
        <v>13</v>
      </c>
      <c r="D410">
        <v>7</v>
      </c>
      <c r="E410">
        <v>2</v>
      </c>
      <c r="F410">
        <v>3817.59</v>
      </c>
      <c r="G410">
        <v>6731.1</v>
      </c>
      <c r="H410">
        <v>1682.77</v>
      </c>
      <c r="I410">
        <v>3501.69</v>
      </c>
      <c r="J410">
        <v>1546.64</v>
      </c>
    </row>
    <row r="411" spans="1:10" x14ac:dyDescent="0.3">
      <c r="A411">
        <v>410</v>
      </c>
      <c r="B411" t="s">
        <v>18</v>
      </c>
      <c r="C411" t="s">
        <v>20</v>
      </c>
      <c r="D411">
        <v>7</v>
      </c>
      <c r="E411">
        <v>1</v>
      </c>
      <c r="F411">
        <v>5586.65</v>
      </c>
      <c r="G411">
        <v>5586.65</v>
      </c>
      <c r="H411">
        <v>1229.06</v>
      </c>
      <c r="I411">
        <v>4325.8999999999996</v>
      </c>
      <c r="J411">
        <v>31.69</v>
      </c>
    </row>
    <row r="412" spans="1:10" x14ac:dyDescent="0.3">
      <c r="A412">
        <v>411</v>
      </c>
      <c r="B412" t="s">
        <v>10</v>
      </c>
      <c r="C412" t="s">
        <v>22</v>
      </c>
      <c r="D412">
        <v>4</v>
      </c>
      <c r="E412">
        <v>1</v>
      </c>
      <c r="F412">
        <v>531.38</v>
      </c>
      <c r="G412">
        <v>531.38</v>
      </c>
      <c r="H412">
        <v>53.14</v>
      </c>
      <c r="I412">
        <v>431.26</v>
      </c>
      <c r="J412">
        <v>46.98</v>
      </c>
    </row>
    <row r="413" spans="1:10" x14ac:dyDescent="0.3">
      <c r="A413">
        <v>412</v>
      </c>
      <c r="B413" t="s">
        <v>12</v>
      </c>
      <c r="C413" t="s">
        <v>13</v>
      </c>
      <c r="D413">
        <v>2</v>
      </c>
      <c r="E413">
        <v>2</v>
      </c>
      <c r="F413">
        <v>1701.9</v>
      </c>
      <c r="G413">
        <v>2740.74</v>
      </c>
      <c r="H413">
        <v>685.18</v>
      </c>
      <c r="I413">
        <v>2502.8200000000002</v>
      </c>
      <c r="J413">
        <v>-447.26</v>
      </c>
    </row>
    <row r="414" spans="1:10" x14ac:dyDescent="0.3">
      <c r="A414">
        <v>413</v>
      </c>
      <c r="B414" t="s">
        <v>12</v>
      </c>
      <c r="C414" t="s">
        <v>13</v>
      </c>
      <c r="D414">
        <v>6</v>
      </c>
      <c r="E414">
        <v>3</v>
      </c>
      <c r="F414">
        <v>4069.15</v>
      </c>
      <c r="G414">
        <v>9166.06</v>
      </c>
      <c r="H414">
        <v>2749.82</v>
      </c>
      <c r="I414">
        <v>4584.7700000000004</v>
      </c>
      <c r="J414">
        <v>1831.47</v>
      </c>
    </row>
    <row r="415" spans="1:10" x14ac:dyDescent="0.3">
      <c r="A415">
        <v>414</v>
      </c>
      <c r="B415" t="s">
        <v>16</v>
      </c>
      <c r="C415" t="s">
        <v>21</v>
      </c>
      <c r="D415">
        <v>8</v>
      </c>
      <c r="E415">
        <v>3</v>
      </c>
      <c r="F415">
        <v>4073.97</v>
      </c>
      <c r="G415">
        <v>8799.99</v>
      </c>
      <c r="H415">
        <v>3520</v>
      </c>
      <c r="I415">
        <v>5873.05</v>
      </c>
      <c r="J415">
        <v>-593.04999999999995</v>
      </c>
    </row>
    <row r="416" spans="1:10" x14ac:dyDescent="0.3">
      <c r="A416">
        <v>415</v>
      </c>
      <c r="B416" t="s">
        <v>16</v>
      </c>
      <c r="C416" t="s">
        <v>17</v>
      </c>
      <c r="D416">
        <v>6</v>
      </c>
      <c r="E416">
        <v>1</v>
      </c>
      <c r="F416">
        <v>5400.15</v>
      </c>
      <c r="G416">
        <v>5400.15</v>
      </c>
      <c r="H416">
        <v>1890.05</v>
      </c>
      <c r="I416">
        <v>3027.9</v>
      </c>
      <c r="J416">
        <v>482.2</v>
      </c>
    </row>
    <row r="417" spans="1:10" x14ac:dyDescent="0.3">
      <c r="A417">
        <v>416</v>
      </c>
      <c r="B417" t="s">
        <v>10</v>
      </c>
      <c r="C417" t="s">
        <v>11</v>
      </c>
      <c r="D417">
        <v>6</v>
      </c>
      <c r="E417">
        <v>3</v>
      </c>
      <c r="F417">
        <v>681.76</v>
      </c>
      <c r="G417">
        <v>1429.2</v>
      </c>
      <c r="H417">
        <v>142.91999999999999</v>
      </c>
      <c r="I417">
        <v>563.44000000000005</v>
      </c>
      <c r="J417">
        <v>722.84</v>
      </c>
    </row>
    <row r="418" spans="1:10" x14ac:dyDescent="0.3">
      <c r="A418">
        <v>417</v>
      </c>
      <c r="B418" t="s">
        <v>10</v>
      </c>
      <c r="C418" t="s">
        <v>11</v>
      </c>
      <c r="D418">
        <v>8</v>
      </c>
      <c r="E418">
        <v>3</v>
      </c>
      <c r="F418">
        <v>488.19</v>
      </c>
      <c r="G418">
        <v>997.25</v>
      </c>
      <c r="H418">
        <v>99.72</v>
      </c>
      <c r="I418">
        <v>946.39</v>
      </c>
      <c r="J418">
        <v>-48.87</v>
      </c>
    </row>
    <row r="419" spans="1:10" x14ac:dyDescent="0.3">
      <c r="A419">
        <v>418</v>
      </c>
      <c r="B419" t="s">
        <v>10</v>
      </c>
      <c r="C419" t="s">
        <v>11</v>
      </c>
      <c r="D419">
        <v>1</v>
      </c>
      <c r="E419">
        <v>1</v>
      </c>
      <c r="F419">
        <v>539.52</v>
      </c>
      <c r="G419">
        <v>539.52</v>
      </c>
      <c r="H419">
        <v>53.95</v>
      </c>
      <c r="I419">
        <v>391.06</v>
      </c>
      <c r="J419">
        <v>94.5</v>
      </c>
    </row>
    <row r="420" spans="1:10" x14ac:dyDescent="0.3">
      <c r="A420">
        <v>419</v>
      </c>
      <c r="B420" t="s">
        <v>16</v>
      </c>
      <c r="C420" t="s">
        <v>21</v>
      </c>
      <c r="D420">
        <v>6</v>
      </c>
      <c r="E420">
        <v>3</v>
      </c>
      <c r="F420">
        <v>2597.7399999999998</v>
      </c>
      <c r="G420">
        <v>6367.82</v>
      </c>
      <c r="H420">
        <v>2228.7399999999998</v>
      </c>
      <c r="I420">
        <v>3760.16</v>
      </c>
      <c r="J420">
        <v>378.92</v>
      </c>
    </row>
    <row r="421" spans="1:10" x14ac:dyDescent="0.3">
      <c r="A421">
        <v>420</v>
      </c>
      <c r="B421" t="s">
        <v>14</v>
      </c>
      <c r="C421" t="s">
        <v>15</v>
      </c>
      <c r="D421">
        <v>4</v>
      </c>
      <c r="E421">
        <v>3</v>
      </c>
      <c r="F421">
        <v>1836.46</v>
      </c>
      <c r="G421">
        <v>3761.88</v>
      </c>
      <c r="H421">
        <v>564.28</v>
      </c>
      <c r="I421">
        <v>1046.8900000000001</v>
      </c>
      <c r="J421">
        <v>2150.71</v>
      </c>
    </row>
    <row r="422" spans="1:10" x14ac:dyDescent="0.3">
      <c r="A422">
        <v>421</v>
      </c>
      <c r="B422" t="s">
        <v>14</v>
      </c>
      <c r="C422" t="s">
        <v>15</v>
      </c>
      <c r="D422">
        <v>3</v>
      </c>
      <c r="E422">
        <v>1</v>
      </c>
      <c r="F422">
        <v>2143.39</v>
      </c>
      <c r="G422">
        <v>2143.39</v>
      </c>
      <c r="H422">
        <v>321.51</v>
      </c>
      <c r="I422">
        <v>774.9</v>
      </c>
      <c r="J422">
        <v>1046.98</v>
      </c>
    </row>
    <row r="423" spans="1:10" x14ac:dyDescent="0.3">
      <c r="A423">
        <v>422</v>
      </c>
      <c r="B423" t="s">
        <v>14</v>
      </c>
      <c r="C423" t="s">
        <v>15</v>
      </c>
      <c r="D423">
        <v>5</v>
      </c>
      <c r="E423">
        <v>3</v>
      </c>
      <c r="F423">
        <v>1691.39</v>
      </c>
      <c r="G423">
        <v>4016.69</v>
      </c>
      <c r="H423">
        <v>602.5</v>
      </c>
      <c r="I423">
        <v>1445.52</v>
      </c>
      <c r="J423">
        <v>1968.66</v>
      </c>
    </row>
    <row r="424" spans="1:10" x14ac:dyDescent="0.3">
      <c r="A424">
        <v>423</v>
      </c>
      <c r="B424" t="s">
        <v>18</v>
      </c>
      <c r="C424" t="s">
        <v>19</v>
      </c>
      <c r="D424">
        <v>7</v>
      </c>
      <c r="E424">
        <v>3</v>
      </c>
      <c r="F424">
        <v>4749.07</v>
      </c>
      <c r="G424">
        <v>10024.18</v>
      </c>
      <c r="H424">
        <v>2706.53</v>
      </c>
      <c r="I424">
        <v>4514.42</v>
      </c>
      <c r="J424">
        <v>2803.23</v>
      </c>
    </row>
    <row r="425" spans="1:10" x14ac:dyDescent="0.3">
      <c r="A425">
        <v>424</v>
      </c>
      <c r="B425" t="s">
        <v>10</v>
      </c>
      <c r="C425" t="s">
        <v>22</v>
      </c>
      <c r="D425">
        <v>6</v>
      </c>
      <c r="E425">
        <v>3</v>
      </c>
      <c r="F425">
        <v>582.04</v>
      </c>
      <c r="G425">
        <v>1117.1600000000001</v>
      </c>
      <c r="H425">
        <v>111.72</v>
      </c>
      <c r="I425">
        <v>585.34</v>
      </c>
      <c r="J425">
        <v>420.1</v>
      </c>
    </row>
    <row r="426" spans="1:10" x14ac:dyDescent="0.3">
      <c r="A426">
        <v>425</v>
      </c>
      <c r="B426" t="s">
        <v>18</v>
      </c>
      <c r="C426" t="s">
        <v>20</v>
      </c>
      <c r="D426">
        <v>1</v>
      </c>
      <c r="E426">
        <v>1</v>
      </c>
      <c r="F426">
        <v>2292.63</v>
      </c>
      <c r="G426">
        <v>2292.63</v>
      </c>
      <c r="H426">
        <v>504.38</v>
      </c>
      <c r="I426">
        <v>1512.63</v>
      </c>
      <c r="J426">
        <v>275.63</v>
      </c>
    </row>
    <row r="427" spans="1:10" x14ac:dyDescent="0.3">
      <c r="A427">
        <v>426</v>
      </c>
      <c r="B427" t="s">
        <v>16</v>
      </c>
      <c r="C427" t="s">
        <v>21</v>
      </c>
      <c r="D427">
        <v>4</v>
      </c>
      <c r="E427">
        <v>3</v>
      </c>
      <c r="F427">
        <v>3214.97</v>
      </c>
      <c r="G427">
        <v>6772.06</v>
      </c>
      <c r="H427">
        <v>2370.2199999999998</v>
      </c>
      <c r="I427">
        <v>3432.7</v>
      </c>
      <c r="J427">
        <v>969.14</v>
      </c>
    </row>
    <row r="428" spans="1:10" x14ac:dyDescent="0.3">
      <c r="A428">
        <v>427</v>
      </c>
      <c r="B428" t="s">
        <v>10</v>
      </c>
      <c r="C428" t="s">
        <v>11</v>
      </c>
      <c r="D428">
        <v>6</v>
      </c>
      <c r="E428">
        <v>3</v>
      </c>
      <c r="F428">
        <v>614.91999999999996</v>
      </c>
      <c r="G428">
        <v>1303.18</v>
      </c>
      <c r="H428">
        <v>130.32</v>
      </c>
      <c r="I428">
        <v>745.35</v>
      </c>
      <c r="J428">
        <v>427.51</v>
      </c>
    </row>
    <row r="429" spans="1:10" x14ac:dyDescent="0.3">
      <c r="A429">
        <v>428</v>
      </c>
      <c r="B429" t="s">
        <v>12</v>
      </c>
      <c r="C429" t="s">
        <v>13</v>
      </c>
      <c r="D429">
        <v>8</v>
      </c>
      <c r="E429">
        <v>3</v>
      </c>
      <c r="F429">
        <v>4159.49</v>
      </c>
      <c r="G429">
        <v>8766.27</v>
      </c>
      <c r="H429">
        <v>2629.88</v>
      </c>
      <c r="I429">
        <v>5312.37</v>
      </c>
      <c r="J429">
        <v>824.02</v>
      </c>
    </row>
    <row r="430" spans="1:10" x14ac:dyDescent="0.3">
      <c r="A430">
        <v>429</v>
      </c>
      <c r="B430" t="s">
        <v>10</v>
      </c>
      <c r="C430" t="s">
        <v>11</v>
      </c>
      <c r="D430">
        <v>1</v>
      </c>
      <c r="E430">
        <v>1</v>
      </c>
      <c r="F430">
        <v>767.11</v>
      </c>
      <c r="G430">
        <v>767.11</v>
      </c>
      <c r="H430">
        <v>76.709999999999994</v>
      </c>
      <c r="I430">
        <v>361.13</v>
      </c>
      <c r="J430">
        <v>329.27</v>
      </c>
    </row>
    <row r="431" spans="1:10" x14ac:dyDescent="0.3">
      <c r="A431">
        <v>430</v>
      </c>
      <c r="B431" t="s">
        <v>18</v>
      </c>
      <c r="C431" t="s">
        <v>20</v>
      </c>
      <c r="D431">
        <v>3</v>
      </c>
      <c r="E431">
        <v>2</v>
      </c>
      <c r="F431">
        <v>4199.29</v>
      </c>
      <c r="G431">
        <v>6785.18</v>
      </c>
      <c r="H431">
        <v>1492.74</v>
      </c>
      <c r="I431">
        <v>2665.28</v>
      </c>
      <c r="J431">
        <v>2627.16</v>
      </c>
    </row>
    <row r="432" spans="1:10" x14ac:dyDescent="0.3">
      <c r="A432">
        <v>431</v>
      </c>
      <c r="B432" t="s">
        <v>18</v>
      </c>
      <c r="C432" t="s">
        <v>20</v>
      </c>
      <c r="D432">
        <v>2</v>
      </c>
      <c r="E432">
        <v>2</v>
      </c>
      <c r="F432">
        <v>2789.84</v>
      </c>
      <c r="G432">
        <v>5166.24</v>
      </c>
      <c r="H432">
        <v>1136.57</v>
      </c>
      <c r="I432">
        <v>2105.4</v>
      </c>
      <c r="J432">
        <v>1924.27</v>
      </c>
    </row>
    <row r="433" spans="1:10" x14ac:dyDescent="0.3">
      <c r="A433">
        <v>432</v>
      </c>
      <c r="B433" t="s">
        <v>14</v>
      </c>
      <c r="C433" t="s">
        <v>15</v>
      </c>
      <c r="D433">
        <v>6</v>
      </c>
      <c r="E433">
        <v>3</v>
      </c>
      <c r="F433">
        <v>1553.51</v>
      </c>
      <c r="G433">
        <v>3643.07</v>
      </c>
      <c r="H433">
        <v>546.46</v>
      </c>
      <c r="I433">
        <v>1784.53</v>
      </c>
      <c r="J433">
        <v>1312.08</v>
      </c>
    </row>
    <row r="434" spans="1:10" x14ac:dyDescent="0.3">
      <c r="A434">
        <v>433</v>
      </c>
      <c r="B434" t="s">
        <v>16</v>
      </c>
      <c r="C434" t="s">
        <v>21</v>
      </c>
      <c r="D434">
        <v>4</v>
      </c>
      <c r="E434">
        <v>2</v>
      </c>
      <c r="F434">
        <v>5661.14</v>
      </c>
      <c r="G434">
        <v>9387.56</v>
      </c>
      <c r="H434">
        <v>3755.02</v>
      </c>
      <c r="I434">
        <v>3833.41</v>
      </c>
      <c r="J434">
        <v>1799.13</v>
      </c>
    </row>
    <row r="435" spans="1:10" x14ac:dyDescent="0.3">
      <c r="A435">
        <v>434</v>
      </c>
      <c r="B435" t="s">
        <v>18</v>
      </c>
      <c r="C435" t="s">
        <v>20</v>
      </c>
      <c r="D435">
        <v>1</v>
      </c>
      <c r="E435">
        <v>1</v>
      </c>
      <c r="F435">
        <v>4589.1000000000004</v>
      </c>
      <c r="G435">
        <v>4589.1000000000004</v>
      </c>
      <c r="H435">
        <v>1009.6</v>
      </c>
      <c r="I435">
        <v>1446.66</v>
      </c>
      <c r="J435">
        <v>2132.83</v>
      </c>
    </row>
    <row r="436" spans="1:10" x14ac:dyDescent="0.3">
      <c r="A436">
        <v>435</v>
      </c>
      <c r="B436" t="s">
        <v>18</v>
      </c>
      <c r="C436" t="s">
        <v>20</v>
      </c>
      <c r="D436">
        <v>8</v>
      </c>
      <c r="E436">
        <v>3</v>
      </c>
      <c r="F436">
        <v>2888.59</v>
      </c>
      <c r="G436">
        <v>6212.13</v>
      </c>
      <c r="H436">
        <v>1366.67</v>
      </c>
      <c r="I436">
        <v>3796.59</v>
      </c>
      <c r="J436">
        <v>1048.8699999999999</v>
      </c>
    </row>
    <row r="437" spans="1:10" x14ac:dyDescent="0.3">
      <c r="A437">
        <v>436</v>
      </c>
      <c r="B437" t="s">
        <v>14</v>
      </c>
      <c r="C437" t="s">
        <v>15</v>
      </c>
      <c r="D437">
        <v>1</v>
      </c>
      <c r="E437">
        <v>1</v>
      </c>
      <c r="F437">
        <v>2113.54</v>
      </c>
      <c r="G437">
        <v>2113.54</v>
      </c>
      <c r="H437">
        <v>317.02999999999997</v>
      </c>
      <c r="I437">
        <v>722.8</v>
      </c>
      <c r="J437">
        <v>1073.7</v>
      </c>
    </row>
    <row r="438" spans="1:10" x14ac:dyDescent="0.3">
      <c r="A438">
        <v>437</v>
      </c>
      <c r="B438" t="s">
        <v>18</v>
      </c>
      <c r="C438" t="s">
        <v>19</v>
      </c>
      <c r="D438">
        <v>6</v>
      </c>
      <c r="E438">
        <v>1</v>
      </c>
      <c r="F438">
        <v>379.83</v>
      </c>
      <c r="G438">
        <v>379.83</v>
      </c>
      <c r="H438">
        <v>83.56</v>
      </c>
      <c r="I438">
        <v>360.46</v>
      </c>
      <c r="J438">
        <v>-64.19</v>
      </c>
    </row>
    <row r="439" spans="1:10" x14ac:dyDescent="0.3">
      <c r="A439">
        <v>438</v>
      </c>
      <c r="B439" t="s">
        <v>14</v>
      </c>
      <c r="C439" t="s">
        <v>15</v>
      </c>
      <c r="D439">
        <v>1</v>
      </c>
      <c r="E439">
        <v>1</v>
      </c>
      <c r="F439">
        <v>1874.81</v>
      </c>
      <c r="G439">
        <v>1874.81</v>
      </c>
      <c r="H439">
        <v>281.22000000000003</v>
      </c>
      <c r="I439">
        <v>760.13</v>
      </c>
      <c r="J439">
        <v>833.46</v>
      </c>
    </row>
    <row r="440" spans="1:10" x14ac:dyDescent="0.3">
      <c r="A440">
        <v>439</v>
      </c>
      <c r="B440" t="s">
        <v>14</v>
      </c>
      <c r="C440" t="s">
        <v>15</v>
      </c>
      <c r="D440">
        <v>2</v>
      </c>
      <c r="E440">
        <v>1</v>
      </c>
      <c r="F440">
        <v>1538.51</v>
      </c>
      <c r="G440">
        <v>1538.51</v>
      </c>
      <c r="H440">
        <v>230.78</v>
      </c>
      <c r="I440">
        <v>585.88</v>
      </c>
      <c r="J440">
        <v>721.85</v>
      </c>
    </row>
    <row r="441" spans="1:10" x14ac:dyDescent="0.3">
      <c r="A441">
        <v>440</v>
      </c>
      <c r="B441" t="s">
        <v>18</v>
      </c>
      <c r="C441" t="s">
        <v>19</v>
      </c>
      <c r="D441">
        <v>1</v>
      </c>
      <c r="E441">
        <v>1</v>
      </c>
      <c r="F441">
        <v>4428.6099999999997</v>
      </c>
      <c r="G441">
        <v>4428.6099999999997</v>
      </c>
      <c r="H441">
        <v>974.29</v>
      </c>
      <c r="I441">
        <v>1893.87</v>
      </c>
      <c r="J441">
        <v>1560.45</v>
      </c>
    </row>
    <row r="442" spans="1:10" x14ac:dyDescent="0.3">
      <c r="A442">
        <v>441</v>
      </c>
      <c r="B442" t="s">
        <v>18</v>
      </c>
      <c r="C442" t="s">
        <v>20</v>
      </c>
      <c r="D442">
        <v>7</v>
      </c>
      <c r="E442">
        <v>3</v>
      </c>
      <c r="F442">
        <v>4753.7299999999996</v>
      </c>
      <c r="G442">
        <v>11060.42</v>
      </c>
      <c r="H442">
        <v>2986.31</v>
      </c>
      <c r="I442">
        <v>4383.34</v>
      </c>
      <c r="J442">
        <v>3690.77</v>
      </c>
    </row>
    <row r="443" spans="1:10" x14ac:dyDescent="0.3">
      <c r="A443">
        <v>442</v>
      </c>
      <c r="B443" t="s">
        <v>12</v>
      </c>
      <c r="C443" t="s">
        <v>13</v>
      </c>
      <c r="D443">
        <v>5</v>
      </c>
      <c r="E443">
        <v>2</v>
      </c>
      <c r="F443">
        <v>4820.25</v>
      </c>
      <c r="G443">
        <v>7789.65</v>
      </c>
      <c r="H443">
        <v>1947.41</v>
      </c>
      <c r="I443">
        <v>3984.26</v>
      </c>
      <c r="J443">
        <v>1857.97</v>
      </c>
    </row>
    <row r="444" spans="1:10" x14ac:dyDescent="0.3">
      <c r="A444">
        <v>443</v>
      </c>
      <c r="B444" t="s">
        <v>10</v>
      </c>
      <c r="C444" t="s">
        <v>22</v>
      </c>
      <c r="D444">
        <v>7</v>
      </c>
      <c r="E444">
        <v>3</v>
      </c>
      <c r="F444">
        <v>723.07</v>
      </c>
      <c r="G444">
        <v>1613.69</v>
      </c>
      <c r="H444">
        <v>161.37</v>
      </c>
      <c r="I444">
        <v>789.71</v>
      </c>
      <c r="J444">
        <v>662.61</v>
      </c>
    </row>
    <row r="445" spans="1:10" x14ac:dyDescent="0.3">
      <c r="A445">
        <v>444</v>
      </c>
      <c r="B445" t="s">
        <v>10</v>
      </c>
      <c r="C445" t="s">
        <v>22</v>
      </c>
      <c r="D445">
        <v>5</v>
      </c>
      <c r="E445">
        <v>3</v>
      </c>
      <c r="F445">
        <v>1065.72</v>
      </c>
      <c r="G445">
        <v>2328.35</v>
      </c>
      <c r="H445">
        <v>232.84</v>
      </c>
      <c r="I445">
        <v>837.02</v>
      </c>
      <c r="J445">
        <v>1258.5</v>
      </c>
    </row>
    <row r="446" spans="1:10" x14ac:dyDescent="0.3">
      <c r="A446">
        <v>445</v>
      </c>
      <c r="B446" t="s">
        <v>14</v>
      </c>
      <c r="C446" t="s">
        <v>15</v>
      </c>
      <c r="D446">
        <v>1</v>
      </c>
      <c r="E446">
        <v>1</v>
      </c>
      <c r="F446">
        <v>1308.74</v>
      </c>
      <c r="G446">
        <v>1308.74</v>
      </c>
      <c r="H446">
        <v>196.31</v>
      </c>
      <c r="I446">
        <v>524.46</v>
      </c>
      <c r="J446">
        <v>587.97</v>
      </c>
    </row>
    <row r="447" spans="1:10" x14ac:dyDescent="0.3">
      <c r="A447">
        <v>446</v>
      </c>
      <c r="B447" t="s">
        <v>12</v>
      </c>
      <c r="C447" t="s">
        <v>13</v>
      </c>
      <c r="D447">
        <v>8</v>
      </c>
      <c r="E447">
        <v>3</v>
      </c>
      <c r="F447">
        <v>2452.58</v>
      </c>
      <c r="G447">
        <v>5758.77</v>
      </c>
      <c r="H447">
        <v>1439.69</v>
      </c>
      <c r="I447">
        <v>4227.45</v>
      </c>
      <c r="J447">
        <v>91.62</v>
      </c>
    </row>
    <row r="448" spans="1:10" x14ac:dyDescent="0.3">
      <c r="A448">
        <v>447</v>
      </c>
      <c r="B448" t="s">
        <v>12</v>
      </c>
      <c r="C448" t="s">
        <v>13</v>
      </c>
      <c r="D448">
        <v>8</v>
      </c>
      <c r="E448">
        <v>3</v>
      </c>
      <c r="F448">
        <v>3474.86</v>
      </c>
      <c r="G448">
        <v>7220.15</v>
      </c>
      <c r="H448">
        <v>1805.04</v>
      </c>
      <c r="I448">
        <v>3664.09</v>
      </c>
      <c r="J448">
        <v>1751.02</v>
      </c>
    </row>
    <row r="449" spans="1:10" x14ac:dyDescent="0.3">
      <c r="A449">
        <v>448</v>
      </c>
      <c r="B449" t="s">
        <v>14</v>
      </c>
      <c r="C449" t="s">
        <v>15</v>
      </c>
      <c r="D449">
        <v>6</v>
      </c>
      <c r="E449">
        <v>3</v>
      </c>
      <c r="F449">
        <v>1957.94</v>
      </c>
      <c r="G449">
        <v>3729.15</v>
      </c>
      <c r="H449">
        <v>559.37</v>
      </c>
      <c r="I449">
        <v>1855.43</v>
      </c>
      <c r="J449">
        <v>1314.35</v>
      </c>
    </row>
    <row r="450" spans="1:10" x14ac:dyDescent="0.3">
      <c r="A450">
        <v>449</v>
      </c>
      <c r="B450" t="s">
        <v>10</v>
      </c>
      <c r="C450" t="s">
        <v>11</v>
      </c>
      <c r="D450">
        <v>8</v>
      </c>
      <c r="E450">
        <v>2</v>
      </c>
      <c r="F450">
        <v>594.49</v>
      </c>
      <c r="G450">
        <v>1051.32</v>
      </c>
      <c r="H450">
        <v>105.13</v>
      </c>
      <c r="I450">
        <v>901.84</v>
      </c>
      <c r="J450">
        <v>44.35</v>
      </c>
    </row>
    <row r="451" spans="1:10" x14ac:dyDescent="0.3">
      <c r="A451">
        <v>450</v>
      </c>
      <c r="B451" t="s">
        <v>18</v>
      </c>
      <c r="C451" t="s">
        <v>19</v>
      </c>
      <c r="D451">
        <v>5</v>
      </c>
      <c r="E451">
        <v>3</v>
      </c>
      <c r="F451">
        <v>6689.67</v>
      </c>
      <c r="G451">
        <v>13028.41</v>
      </c>
      <c r="H451">
        <v>3517.67</v>
      </c>
      <c r="I451">
        <v>3614.73</v>
      </c>
      <c r="J451">
        <v>5896</v>
      </c>
    </row>
    <row r="452" spans="1:10" x14ac:dyDescent="0.3">
      <c r="A452">
        <v>451</v>
      </c>
      <c r="B452" t="s">
        <v>14</v>
      </c>
      <c r="C452" t="s">
        <v>15</v>
      </c>
      <c r="D452">
        <v>4</v>
      </c>
      <c r="E452">
        <v>1</v>
      </c>
      <c r="F452">
        <v>1609.35</v>
      </c>
      <c r="G452">
        <v>1609.35</v>
      </c>
      <c r="H452">
        <v>241.4</v>
      </c>
      <c r="I452">
        <v>1260.96</v>
      </c>
      <c r="J452">
        <v>106.98</v>
      </c>
    </row>
    <row r="453" spans="1:10" x14ac:dyDescent="0.3">
      <c r="A453">
        <v>452</v>
      </c>
      <c r="B453" t="s">
        <v>16</v>
      </c>
      <c r="C453" t="s">
        <v>21</v>
      </c>
      <c r="D453">
        <v>5</v>
      </c>
      <c r="E453">
        <v>3</v>
      </c>
      <c r="F453">
        <v>4804.96</v>
      </c>
      <c r="G453">
        <v>10773.29</v>
      </c>
      <c r="H453">
        <v>4309.3100000000004</v>
      </c>
      <c r="I453">
        <v>4371.51</v>
      </c>
      <c r="J453">
        <v>2092.46</v>
      </c>
    </row>
    <row r="454" spans="1:10" x14ac:dyDescent="0.3">
      <c r="A454">
        <v>453</v>
      </c>
      <c r="B454" t="s">
        <v>10</v>
      </c>
      <c r="C454" t="s">
        <v>22</v>
      </c>
      <c r="D454">
        <v>7</v>
      </c>
      <c r="E454">
        <v>3</v>
      </c>
      <c r="F454">
        <v>643.09</v>
      </c>
      <c r="G454">
        <v>1450.73</v>
      </c>
      <c r="H454">
        <v>145.07</v>
      </c>
      <c r="I454">
        <v>911.21</v>
      </c>
      <c r="J454">
        <v>394.45</v>
      </c>
    </row>
    <row r="455" spans="1:10" x14ac:dyDescent="0.3">
      <c r="A455">
        <v>454</v>
      </c>
      <c r="B455" t="s">
        <v>12</v>
      </c>
      <c r="C455" t="s">
        <v>13</v>
      </c>
      <c r="D455">
        <v>1</v>
      </c>
      <c r="E455">
        <v>1</v>
      </c>
      <c r="F455">
        <v>3031.49</v>
      </c>
      <c r="G455">
        <v>3031.49</v>
      </c>
      <c r="H455">
        <v>757.87</v>
      </c>
      <c r="I455">
        <v>1671.7</v>
      </c>
      <c r="J455">
        <v>601.91999999999996</v>
      </c>
    </row>
    <row r="456" spans="1:10" x14ac:dyDescent="0.3">
      <c r="A456">
        <v>455</v>
      </c>
      <c r="B456" t="s">
        <v>18</v>
      </c>
      <c r="C456" t="s">
        <v>20</v>
      </c>
      <c r="D456">
        <v>6</v>
      </c>
      <c r="E456">
        <v>3</v>
      </c>
      <c r="F456">
        <v>3634.55</v>
      </c>
      <c r="G456">
        <v>7897.87</v>
      </c>
      <c r="H456">
        <v>1737.53</v>
      </c>
      <c r="I456">
        <v>4169.05</v>
      </c>
      <c r="J456">
        <v>1991.29</v>
      </c>
    </row>
    <row r="457" spans="1:10" x14ac:dyDescent="0.3">
      <c r="A457">
        <v>456</v>
      </c>
      <c r="B457" t="s">
        <v>10</v>
      </c>
      <c r="C457" t="s">
        <v>11</v>
      </c>
      <c r="D457">
        <v>3</v>
      </c>
      <c r="E457">
        <v>3</v>
      </c>
      <c r="F457">
        <v>570.58000000000004</v>
      </c>
      <c r="G457">
        <v>1220.67</v>
      </c>
      <c r="H457">
        <v>122.07</v>
      </c>
      <c r="I457">
        <v>550.26</v>
      </c>
      <c r="J457">
        <v>548.35</v>
      </c>
    </row>
    <row r="458" spans="1:10" x14ac:dyDescent="0.3">
      <c r="A458">
        <v>457</v>
      </c>
      <c r="B458" t="s">
        <v>18</v>
      </c>
      <c r="C458" t="s">
        <v>20</v>
      </c>
      <c r="D458">
        <v>6</v>
      </c>
      <c r="E458">
        <v>3</v>
      </c>
      <c r="F458">
        <v>3085.07</v>
      </c>
      <c r="G458">
        <v>7518.84</v>
      </c>
      <c r="H458">
        <v>1654.15</v>
      </c>
      <c r="I458">
        <v>3099.29</v>
      </c>
      <c r="J458">
        <v>2765.4</v>
      </c>
    </row>
    <row r="459" spans="1:10" x14ac:dyDescent="0.3">
      <c r="A459">
        <v>458</v>
      </c>
      <c r="B459" t="s">
        <v>10</v>
      </c>
      <c r="C459" t="s">
        <v>11</v>
      </c>
      <c r="D459">
        <v>6</v>
      </c>
      <c r="E459">
        <v>2</v>
      </c>
      <c r="F459">
        <v>1124.04</v>
      </c>
      <c r="G459">
        <v>1759.77</v>
      </c>
      <c r="H459">
        <v>175.98</v>
      </c>
      <c r="I459">
        <v>588.74</v>
      </c>
      <c r="J459">
        <v>995.05</v>
      </c>
    </row>
    <row r="460" spans="1:10" x14ac:dyDescent="0.3">
      <c r="A460">
        <v>459</v>
      </c>
      <c r="B460" t="s">
        <v>18</v>
      </c>
      <c r="C460" t="s">
        <v>20</v>
      </c>
      <c r="D460">
        <v>6</v>
      </c>
      <c r="E460">
        <v>1</v>
      </c>
      <c r="F460">
        <v>1578.74</v>
      </c>
      <c r="G460">
        <v>1578.74</v>
      </c>
      <c r="H460">
        <v>347.32</v>
      </c>
      <c r="I460">
        <v>1498.22</v>
      </c>
      <c r="J460">
        <v>-266.81</v>
      </c>
    </row>
    <row r="461" spans="1:10" x14ac:dyDescent="0.3">
      <c r="A461">
        <v>460</v>
      </c>
      <c r="B461" t="s">
        <v>18</v>
      </c>
      <c r="C461" t="s">
        <v>19</v>
      </c>
      <c r="D461">
        <v>4</v>
      </c>
      <c r="E461">
        <v>2</v>
      </c>
      <c r="F461">
        <v>7643.4</v>
      </c>
      <c r="G461">
        <v>12818.37</v>
      </c>
      <c r="H461">
        <v>3460.96</v>
      </c>
      <c r="I461">
        <v>2663.52</v>
      </c>
      <c r="J461">
        <v>6693.88</v>
      </c>
    </row>
    <row r="462" spans="1:10" x14ac:dyDescent="0.3">
      <c r="A462">
        <v>461</v>
      </c>
      <c r="B462" t="s">
        <v>18</v>
      </c>
      <c r="C462" t="s">
        <v>20</v>
      </c>
      <c r="D462">
        <v>2</v>
      </c>
      <c r="E462">
        <v>1</v>
      </c>
      <c r="F462">
        <v>3093.57</v>
      </c>
      <c r="G462">
        <v>3093.57</v>
      </c>
      <c r="H462">
        <v>680.58</v>
      </c>
      <c r="I462">
        <v>1977.84</v>
      </c>
      <c r="J462">
        <v>435.14</v>
      </c>
    </row>
    <row r="463" spans="1:10" x14ac:dyDescent="0.3">
      <c r="A463">
        <v>462</v>
      </c>
      <c r="B463" t="s">
        <v>16</v>
      </c>
      <c r="C463" t="s">
        <v>17</v>
      </c>
      <c r="D463">
        <v>7</v>
      </c>
      <c r="E463">
        <v>3</v>
      </c>
      <c r="F463">
        <v>1811.35</v>
      </c>
      <c r="G463">
        <v>3935.24</v>
      </c>
      <c r="H463">
        <v>1377.34</v>
      </c>
      <c r="I463">
        <v>3734.55</v>
      </c>
      <c r="J463">
        <v>-1176.6400000000001</v>
      </c>
    </row>
    <row r="464" spans="1:10" x14ac:dyDescent="0.3">
      <c r="A464">
        <v>463</v>
      </c>
      <c r="B464" t="s">
        <v>14</v>
      </c>
      <c r="C464" t="s">
        <v>15</v>
      </c>
      <c r="D464">
        <v>1</v>
      </c>
      <c r="E464">
        <v>1</v>
      </c>
      <c r="F464">
        <v>1714.44</v>
      </c>
      <c r="G464">
        <v>1714.44</v>
      </c>
      <c r="H464">
        <v>257.17</v>
      </c>
      <c r="I464">
        <v>769.9</v>
      </c>
      <c r="J464">
        <v>687.37</v>
      </c>
    </row>
    <row r="465" spans="1:10" x14ac:dyDescent="0.3">
      <c r="A465">
        <v>464</v>
      </c>
      <c r="B465" t="s">
        <v>16</v>
      </c>
      <c r="C465" t="s">
        <v>21</v>
      </c>
      <c r="D465">
        <v>2</v>
      </c>
      <c r="E465">
        <v>2</v>
      </c>
      <c r="F465">
        <v>4743.43</v>
      </c>
      <c r="G465">
        <v>7255.89</v>
      </c>
      <c r="H465">
        <v>2539.56</v>
      </c>
      <c r="I465">
        <v>1976.98</v>
      </c>
      <c r="J465">
        <v>2739.35</v>
      </c>
    </row>
    <row r="466" spans="1:10" x14ac:dyDescent="0.3">
      <c r="A466">
        <v>465</v>
      </c>
      <c r="B466" t="s">
        <v>12</v>
      </c>
      <c r="C466" t="s">
        <v>13</v>
      </c>
      <c r="D466">
        <v>3</v>
      </c>
      <c r="E466">
        <v>3</v>
      </c>
      <c r="F466">
        <v>1581.52</v>
      </c>
      <c r="G466">
        <v>3176.73</v>
      </c>
      <c r="H466">
        <v>794.18</v>
      </c>
      <c r="I466">
        <v>2902.57</v>
      </c>
      <c r="J466">
        <v>-520.02</v>
      </c>
    </row>
    <row r="467" spans="1:10" x14ac:dyDescent="0.3">
      <c r="A467">
        <v>466</v>
      </c>
      <c r="B467" t="s">
        <v>10</v>
      </c>
      <c r="C467" t="s">
        <v>11</v>
      </c>
      <c r="D467">
        <v>2</v>
      </c>
      <c r="E467">
        <v>1</v>
      </c>
      <c r="F467">
        <v>350.9</v>
      </c>
      <c r="G467">
        <v>350.9</v>
      </c>
      <c r="H467">
        <v>35.090000000000003</v>
      </c>
      <c r="I467">
        <v>333.01</v>
      </c>
      <c r="J467">
        <v>-17.190000000000001</v>
      </c>
    </row>
    <row r="468" spans="1:10" x14ac:dyDescent="0.3">
      <c r="A468">
        <v>467</v>
      </c>
      <c r="B468" t="s">
        <v>10</v>
      </c>
      <c r="C468" t="s">
        <v>11</v>
      </c>
      <c r="D468">
        <v>1</v>
      </c>
      <c r="E468">
        <v>1</v>
      </c>
      <c r="F468">
        <v>946.31</v>
      </c>
      <c r="G468">
        <v>946.31</v>
      </c>
      <c r="H468">
        <v>94.63</v>
      </c>
      <c r="I468">
        <v>260.98</v>
      </c>
      <c r="J468">
        <v>590.71</v>
      </c>
    </row>
    <row r="469" spans="1:10" x14ac:dyDescent="0.3">
      <c r="A469">
        <v>468</v>
      </c>
      <c r="B469" t="s">
        <v>12</v>
      </c>
      <c r="C469" t="s">
        <v>13</v>
      </c>
      <c r="D469">
        <v>7</v>
      </c>
      <c r="E469">
        <v>3</v>
      </c>
      <c r="F469">
        <v>4889.3100000000004</v>
      </c>
      <c r="G469">
        <v>10417.83</v>
      </c>
      <c r="H469">
        <v>3125.35</v>
      </c>
      <c r="I469">
        <v>4665.04</v>
      </c>
      <c r="J469">
        <v>2627.44</v>
      </c>
    </row>
    <row r="470" spans="1:10" x14ac:dyDescent="0.3">
      <c r="A470">
        <v>469</v>
      </c>
      <c r="B470" t="s">
        <v>18</v>
      </c>
      <c r="C470" t="s">
        <v>19</v>
      </c>
      <c r="D470">
        <v>7</v>
      </c>
      <c r="E470">
        <v>3</v>
      </c>
      <c r="F470">
        <v>3644.28</v>
      </c>
      <c r="G470">
        <v>8620.76</v>
      </c>
      <c r="H470">
        <v>2327.61</v>
      </c>
      <c r="I470">
        <v>5245.16</v>
      </c>
      <c r="J470">
        <v>1047.99</v>
      </c>
    </row>
    <row r="471" spans="1:10" x14ac:dyDescent="0.3">
      <c r="A471">
        <v>470</v>
      </c>
      <c r="B471" t="s">
        <v>12</v>
      </c>
      <c r="C471" t="s">
        <v>13</v>
      </c>
      <c r="D471">
        <v>1</v>
      </c>
      <c r="E471">
        <v>1</v>
      </c>
      <c r="F471">
        <v>4717.59</v>
      </c>
      <c r="G471">
        <v>4717.59</v>
      </c>
      <c r="H471">
        <v>1179.4000000000001</v>
      </c>
      <c r="I471">
        <v>1285.6400000000001</v>
      </c>
      <c r="J471">
        <v>2252.5500000000002</v>
      </c>
    </row>
    <row r="472" spans="1:10" x14ac:dyDescent="0.3">
      <c r="A472">
        <v>471</v>
      </c>
      <c r="B472" t="s">
        <v>18</v>
      </c>
      <c r="C472" t="s">
        <v>19</v>
      </c>
      <c r="D472">
        <v>3</v>
      </c>
      <c r="E472">
        <v>2</v>
      </c>
      <c r="F472">
        <v>3572.14</v>
      </c>
      <c r="G472">
        <v>5982.64</v>
      </c>
      <c r="H472">
        <v>1316.18</v>
      </c>
      <c r="I472">
        <v>2429.61</v>
      </c>
      <c r="J472">
        <v>2236.85</v>
      </c>
    </row>
    <row r="473" spans="1:10" x14ac:dyDescent="0.3">
      <c r="A473">
        <v>472</v>
      </c>
      <c r="B473" t="s">
        <v>12</v>
      </c>
      <c r="C473" t="s">
        <v>13</v>
      </c>
      <c r="D473">
        <v>1</v>
      </c>
      <c r="E473">
        <v>1</v>
      </c>
      <c r="F473">
        <v>3029.88</v>
      </c>
      <c r="G473">
        <v>3029.88</v>
      </c>
      <c r="H473">
        <v>757.47</v>
      </c>
      <c r="I473">
        <v>1221.52</v>
      </c>
      <c r="J473">
        <v>1050.8900000000001</v>
      </c>
    </row>
    <row r="474" spans="1:10" x14ac:dyDescent="0.3">
      <c r="A474">
        <v>473</v>
      </c>
      <c r="B474" t="s">
        <v>18</v>
      </c>
      <c r="C474" t="s">
        <v>20</v>
      </c>
      <c r="D474">
        <v>3</v>
      </c>
      <c r="E474">
        <v>3</v>
      </c>
      <c r="F474">
        <v>4945.82</v>
      </c>
      <c r="G474">
        <v>10305.719999999999</v>
      </c>
      <c r="H474">
        <v>2782.55</v>
      </c>
      <c r="I474">
        <v>2184.0100000000002</v>
      </c>
      <c r="J474">
        <v>5339.17</v>
      </c>
    </row>
    <row r="475" spans="1:10" x14ac:dyDescent="0.3">
      <c r="A475">
        <v>474</v>
      </c>
      <c r="B475" t="s">
        <v>12</v>
      </c>
      <c r="C475" t="s">
        <v>13</v>
      </c>
      <c r="D475">
        <v>3</v>
      </c>
      <c r="E475">
        <v>1</v>
      </c>
      <c r="F475">
        <v>3270.4</v>
      </c>
      <c r="G475">
        <v>3270.4</v>
      </c>
      <c r="H475">
        <v>817.6</v>
      </c>
      <c r="I475">
        <v>2708.16</v>
      </c>
      <c r="J475">
        <v>-255.35</v>
      </c>
    </row>
    <row r="476" spans="1:10" x14ac:dyDescent="0.3">
      <c r="A476">
        <v>475</v>
      </c>
      <c r="B476" t="s">
        <v>16</v>
      </c>
      <c r="C476" t="s">
        <v>21</v>
      </c>
      <c r="D476">
        <v>1</v>
      </c>
      <c r="E476">
        <v>1</v>
      </c>
      <c r="F476">
        <v>3183.23</v>
      </c>
      <c r="G476">
        <v>3183.23</v>
      </c>
      <c r="H476">
        <v>1114.1300000000001</v>
      </c>
      <c r="I476">
        <v>2009.14</v>
      </c>
      <c r="J476">
        <v>59.97</v>
      </c>
    </row>
    <row r="477" spans="1:10" x14ac:dyDescent="0.3">
      <c r="A477">
        <v>476</v>
      </c>
      <c r="B477" t="s">
        <v>12</v>
      </c>
      <c r="C477" t="s">
        <v>13</v>
      </c>
      <c r="D477">
        <v>5</v>
      </c>
      <c r="E477">
        <v>1</v>
      </c>
      <c r="F477">
        <v>4239.33</v>
      </c>
      <c r="G477">
        <v>4239.33</v>
      </c>
      <c r="H477">
        <v>1059.83</v>
      </c>
      <c r="I477">
        <v>3900.32</v>
      </c>
      <c r="J477">
        <v>-720.83</v>
      </c>
    </row>
    <row r="478" spans="1:10" x14ac:dyDescent="0.3">
      <c r="A478">
        <v>477</v>
      </c>
      <c r="B478" t="s">
        <v>18</v>
      </c>
      <c r="C478" t="s">
        <v>19</v>
      </c>
      <c r="D478">
        <v>7</v>
      </c>
      <c r="E478">
        <v>3</v>
      </c>
      <c r="F478">
        <v>5766.56</v>
      </c>
      <c r="G478">
        <v>12163.05</v>
      </c>
      <c r="H478">
        <v>3284.02</v>
      </c>
      <c r="I478">
        <v>4095.31</v>
      </c>
      <c r="J478">
        <v>4783.72</v>
      </c>
    </row>
    <row r="479" spans="1:10" x14ac:dyDescent="0.3">
      <c r="A479">
        <v>478</v>
      </c>
      <c r="B479" t="s">
        <v>16</v>
      </c>
      <c r="C479" t="s">
        <v>21</v>
      </c>
      <c r="D479">
        <v>3</v>
      </c>
      <c r="E479">
        <v>3</v>
      </c>
      <c r="F479">
        <v>1639.61</v>
      </c>
      <c r="G479">
        <v>3767.04</v>
      </c>
      <c r="H479">
        <v>1318.46</v>
      </c>
      <c r="I479">
        <v>3256.19</v>
      </c>
      <c r="J479">
        <v>-807.62</v>
      </c>
    </row>
    <row r="480" spans="1:10" x14ac:dyDescent="0.3">
      <c r="A480">
        <v>479</v>
      </c>
      <c r="B480" t="s">
        <v>12</v>
      </c>
      <c r="C480" t="s">
        <v>13</v>
      </c>
      <c r="D480">
        <v>1</v>
      </c>
      <c r="E480">
        <v>1</v>
      </c>
      <c r="F480">
        <v>8166.97</v>
      </c>
      <c r="G480">
        <v>8166.97</v>
      </c>
      <c r="H480">
        <v>2450.09</v>
      </c>
      <c r="I480">
        <v>1442.99</v>
      </c>
      <c r="J480">
        <v>4273.8900000000003</v>
      </c>
    </row>
    <row r="481" spans="1:10" x14ac:dyDescent="0.3">
      <c r="A481">
        <v>480</v>
      </c>
      <c r="B481" t="s">
        <v>16</v>
      </c>
      <c r="C481" t="s">
        <v>21</v>
      </c>
      <c r="D481">
        <v>8</v>
      </c>
      <c r="E481">
        <v>3</v>
      </c>
      <c r="F481">
        <v>7338.03</v>
      </c>
      <c r="G481">
        <v>17108.89</v>
      </c>
      <c r="H481">
        <v>6843.56</v>
      </c>
      <c r="I481">
        <v>5786.04</v>
      </c>
      <c r="J481">
        <v>4479.29</v>
      </c>
    </row>
    <row r="482" spans="1:10" x14ac:dyDescent="0.3">
      <c r="A482">
        <v>481</v>
      </c>
      <c r="B482" t="s">
        <v>16</v>
      </c>
      <c r="C482" t="s">
        <v>21</v>
      </c>
      <c r="D482">
        <v>5</v>
      </c>
      <c r="E482">
        <v>2</v>
      </c>
      <c r="F482">
        <v>2902.02</v>
      </c>
      <c r="G482">
        <v>4124.37</v>
      </c>
      <c r="H482">
        <v>1443.53</v>
      </c>
      <c r="I482">
        <v>3578.54</v>
      </c>
      <c r="J482">
        <v>-897.7</v>
      </c>
    </row>
    <row r="483" spans="1:10" x14ac:dyDescent="0.3">
      <c r="A483">
        <v>482</v>
      </c>
      <c r="B483" t="s">
        <v>16</v>
      </c>
      <c r="C483" t="s">
        <v>17</v>
      </c>
      <c r="D483">
        <v>7</v>
      </c>
      <c r="E483">
        <v>3</v>
      </c>
      <c r="F483">
        <v>5144.76</v>
      </c>
      <c r="G483">
        <v>10990.23</v>
      </c>
      <c r="H483">
        <v>4396.09</v>
      </c>
      <c r="I483">
        <v>5597.78</v>
      </c>
      <c r="J483">
        <v>996.36</v>
      </c>
    </row>
    <row r="484" spans="1:10" x14ac:dyDescent="0.3">
      <c r="A484">
        <v>483</v>
      </c>
      <c r="B484" t="s">
        <v>10</v>
      </c>
      <c r="C484" t="s">
        <v>11</v>
      </c>
      <c r="D484">
        <v>3</v>
      </c>
      <c r="E484">
        <v>2</v>
      </c>
      <c r="F484">
        <v>569.67999999999995</v>
      </c>
      <c r="G484">
        <v>941.58</v>
      </c>
      <c r="H484">
        <v>94.16</v>
      </c>
      <c r="I484">
        <v>562.52</v>
      </c>
      <c r="J484">
        <v>284.89999999999998</v>
      </c>
    </row>
    <row r="485" spans="1:10" x14ac:dyDescent="0.3">
      <c r="A485">
        <v>484</v>
      </c>
      <c r="B485" t="s">
        <v>16</v>
      </c>
      <c r="C485" t="s">
        <v>21</v>
      </c>
      <c r="D485">
        <v>7</v>
      </c>
      <c r="E485">
        <v>1</v>
      </c>
      <c r="F485">
        <v>3143.29</v>
      </c>
      <c r="G485">
        <v>3143.29</v>
      </c>
      <c r="H485">
        <v>1100.1500000000001</v>
      </c>
      <c r="I485">
        <v>2982.98</v>
      </c>
      <c r="J485">
        <v>-939.84</v>
      </c>
    </row>
    <row r="486" spans="1:10" x14ac:dyDescent="0.3">
      <c r="A486">
        <v>485</v>
      </c>
      <c r="B486" t="s">
        <v>16</v>
      </c>
      <c r="C486" t="s">
        <v>21</v>
      </c>
      <c r="D486">
        <v>5</v>
      </c>
      <c r="E486">
        <v>3</v>
      </c>
      <c r="F486">
        <v>4206.26</v>
      </c>
      <c r="G486">
        <v>8425.93</v>
      </c>
      <c r="H486">
        <v>3370.37</v>
      </c>
      <c r="I486">
        <v>3064.21</v>
      </c>
      <c r="J486">
        <v>1991.35</v>
      </c>
    </row>
    <row r="487" spans="1:10" x14ac:dyDescent="0.3">
      <c r="A487">
        <v>486</v>
      </c>
      <c r="B487" t="s">
        <v>12</v>
      </c>
      <c r="C487" t="s">
        <v>13</v>
      </c>
      <c r="D487">
        <v>7</v>
      </c>
      <c r="E487">
        <v>2</v>
      </c>
      <c r="F487">
        <v>5826.81</v>
      </c>
      <c r="G487">
        <v>9684.33</v>
      </c>
      <c r="H487">
        <v>2905.3</v>
      </c>
      <c r="I487">
        <v>4791.55</v>
      </c>
      <c r="J487">
        <v>1987.48</v>
      </c>
    </row>
    <row r="488" spans="1:10" x14ac:dyDescent="0.3">
      <c r="A488">
        <v>487</v>
      </c>
      <c r="B488" t="s">
        <v>18</v>
      </c>
      <c r="C488" t="s">
        <v>20</v>
      </c>
      <c r="D488">
        <v>4</v>
      </c>
      <c r="E488">
        <v>1</v>
      </c>
      <c r="F488">
        <v>3806.84</v>
      </c>
      <c r="G488">
        <v>3806.84</v>
      </c>
      <c r="H488">
        <v>837.5</v>
      </c>
      <c r="I488">
        <v>3232</v>
      </c>
      <c r="J488">
        <v>-262.67</v>
      </c>
    </row>
    <row r="489" spans="1:10" x14ac:dyDescent="0.3">
      <c r="A489">
        <v>488</v>
      </c>
      <c r="B489" t="s">
        <v>10</v>
      </c>
      <c r="C489" t="s">
        <v>22</v>
      </c>
      <c r="D489">
        <v>6</v>
      </c>
      <c r="E489">
        <v>3</v>
      </c>
      <c r="F489">
        <v>376.92</v>
      </c>
      <c r="G489">
        <v>733.63</v>
      </c>
      <c r="H489">
        <v>73.36</v>
      </c>
      <c r="I489">
        <v>696.21</v>
      </c>
      <c r="J489">
        <v>-35.950000000000003</v>
      </c>
    </row>
    <row r="490" spans="1:10" x14ac:dyDescent="0.3">
      <c r="A490">
        <v>489</v>
      </c>
      <c r="B490" t="s">
        <v>12</v>
      </c>
      <c r="C490" t="s">
        <v>13</v>
      </c>
      <c r="D490">
        <v>4</v>
      </c>
      <c r="E490">
        <v>3</v>
      </c>
      <c r="F490">
        <v>2505.29</v>
      </c>
      <c r="G490">
        <v>5669.03</v>
      </c>
      <c r="H490">
        <v>1417.26</v>
      </c>
      <c r="I490">
        <v>3009.55</v>
      </c>
      <c r="J490">
        <v>1242.22</v>
      </c>
    </row>
    <row r="491" spans="1:10" x14ac:dyDescent="0.3">
      <c r="A491">
        <v>490</v>
      </c>
      <c r="B491" t="s">
        <v>12</v>
      </c>
      <c r="C491" t="s">
        <v>13</v>
      </c>
      <c r="D491">
        <v>5</v>
      </c>
      <c r="E491">
        <v>3</v>
      </c>
      <c r="F491">
        <v>5346.51</v>
      </c>
      <c r="G491">
        <v>10981.91</v>
      </c>
      <c r="H491">
        <v>3294.57</v>
      </c>
      <c r="I491">
        <v>2541.2600000000002</v>
      </c>
      <c r="J491">
        <v>5146.07</v>
      </c>
    </row>
    <row r="492" spans="1:10" x14ac:dyDescent="0.3">
      <c r="A492">
        <v>491</v>
      </c>
      <c r="B492" t="s">
        <v>10</v>
      </c>
      <c r="C492" t="s">
        <v>11</v>
      </c>
      <c r="D492">
        <v>3</v>
      </c>
      <c r="E492">
        <v>2</v>
      </c>
      <c r="F492">
        <v>707.84</v>
      </c>
      <c r="G492">
        <v>1014.89</v>
      </c>
      <c r="H492">
        <v>101.49</v>
      </c>
      <c r="I492">
        <v>421.02</v>
      </c>
      <c r="J492">
        <v>492.39</v>
      </c>
    </row>
    <row r="493" spans="1:10" x14ac:dyDescent="0.3">
      <c r="A493">
        <v>492</v>
      </c>
      <c r="B493" t="s">
        <v>16</v>
      </c>
      <c r="C493" t="s">
        <v>21</v>
      </c>
      <c r="D493">
        <v>1</v>
      </c>
      <c r="E493">
        <v>1</v>
      </c>
      <c r="F493">
        <v>4320.83</v>
      </c>
      <c r="G493">
        <v>4320.83</v>
      </c>
      <c r="H493">
        <v>1512.29</v>
      </c>
      <c r="I493">
        <v>1530.73</v>
      </c>
      <c r="J493">
        <v>1277.81</v>
      </c>
    </row>
    <row r="494" spans="1:10" x14ac:dyDescent="0.3">
      <c r="A494">
        <v>493</v>
      </c>
      <c r="B494" t="s">
        <v>10</v>
      </c>
      <c r="C494" t="s">
        <v>22</v>
      </c>
      <c r="D494">
        <v>2</v>
      </c>
      <c r="E494">
        <v>1</v>
      </c>
      <c r="F494">
        <v>1044.97</v>
      </c>
      <c r="G494">
        <v>1044.97</v>
      </c>
      <c r="H494">
        <v>104.5</v>
      </c>
      <c r="I494">
        <v>472.04</v>
      </c>
      <c r="J494">
        <v>468.43</v>
      </c>
    </row>
    <row r="495" spans="1:10" x14ac:dyDescent="0.3">
      <c r="A495">
        <v>494</v>
      </c>
      <c r="B495" t="s">
        <v>18</v>
      </c>
      <c r="C495" t="s">
        <v>20</v>
      </c>
      <c r="D495">
        <v>1</v>
      </c>
      <c r="E495">
        <v>1</v>
      </c>
      <c r="F495">
        <v>3283.76</v>
      </c>
      <c r="G495">
        <v>3283.76</v>
      </c>
      <c r="H495">
        <v>722.43</v>
      </c>
      <c r="I495">
        <v>1826.34</v>
      </c>
      <c r="J495">
        <v>734.99</v>
      </c>
    </row>
    <row r="496" spans="1:10" x14ac:dyDescent="0.3">
      <c r="A496">
        <v>495</v>
      </c>
      <c r="B496" t="s">
        <v>10</v>
      </c>
      <c r="C496" t="s">
        <v>22</v>
      </c>
      <c r="D496">
        <v>7</v>
      </c>
      <c r="E496">
        <v>2</v>
      </c>
      <c r="F496">
        <v>498.36</v>
      </c>
      <c r="G496">
        <v>779.01</v>
      </c>
      <c r="H496">
        <v>77.900000000000006</v>
      </c>
      <c r="I496">
        <v>655.73</v>
      </c>
      <c r="J496">
        <v>45.38</v>
      </c>
    </row>
    <row r="497" spans="1:10" x14ac:dyDescent="0.3">
      <c r="A497">
        <v>496</v>
      </c>
      <c r="B497" t="s">
        <v>10</v>
      </c>
      <c r="C497" t="s">
        <v>11</v>
      </c>
      <c r="D497">
        <v>2</v>
      </c>
      <c r="E497">
        <v>2</v>
      </c>
      <c r="F497">
        <v>1468.89</v>
      </c>
      <c r="G497">
        <v>2202.71</v>
      </c>
      <c r="H497">
        <v>220.27</v>
      </c>
      <c r="I497">
        <v>493.16</v>
      </c>
      <c r="J497">
        <v>1489.28</v>
      </c>
    </row>
    <row r="498" spans="1:10" x14ac:dyDescent="0.3">
      <c r="A498">
        <v>497</v>
      </c>
      <c r="B498" t="s">
        <v>16</v>
      </c>
      <c r="C498" t="s">
        <v>21</v>
      </c>
      <c r="D498">
        <v>2</v>
      </c>
      <c r="E498">
        <v>1</v>
      </c>
      <c r="F498">
        <v>6470.33</v>
      </c>
      <c r="G498">
        <v>6470.33</v>
      </c>
      <c r="H498">
        <v>2264.62</v>
      </c>
      <c r="I498">
        <v>1800.76</v>
      </c>
      <c r="J498">
        <v>2404.9499999999998</v>
      </c>
    </row>
    <row r="499" spans="1:10" x14ac:dyDescent="0.3">
      <c r="A499">
        <v>498</v>
      </c>
      <c r="B499" t="s">
        <v>18</v>
      </c>
      <c r="C499" t="s">
        <v>20</v>
      </c>
      <c r="D499">
        <v>7</v>
      </c>
      <c r="E499">
        <v>3</v>
      </c>
      <c r="F499">
        <v>5877.29</v>
      </c>
      <c r="G499">
        <v>13973.88</v>
      </c>
      <c r="H499">
        <v>3772.95</v>
      </c>
      <c r="I499">
        <v>3984.74</v>
      </c>
      <c r="J499">
        <v>6216.19</v>
      </c>
    </row>
    <row r="500" spans="1:10" x14ac:dyDescent="0.3">
      <c r="A500">
        <v>499</v>
      </c>
      <c r="B500" t="s">
        <v>12</v>
      </c>
      <c r="C500" t="s">
        <v>13</v>
      </c>
      <c r="D500">
        <v>7</v>
      </c>
      <c r="E500">
        <v>3</v>
      </c>
      <c r="F500">
        <v>4409.8500000000004</v>
      </c>
      <c r="G500">
        <v>9977.42</v>
      </c>
      <c r="H500">
        <v>2993.23</v>
      </c>
      <c r="I500">
        <v>3707.09</v>
      </c>
      <c r="J500">
        <v>3277.11</v>
      </c>
    </row>
    <row r="501" spans="1:10" x14ac:dyDescent="0.3">
      <c r="A501">
        <v>500</v>
      </c>
      <c r="B501" t="s">
        <v>12</v>
      </c>
      <c r="C501" t="s">
        <v>13</v>
      </c>
      <c r="D501">
        <v>3</v>
      </c>
      <c r="E501">
        <v>2</v>
      </c>
      <c r="F501">
        <v>7302.28</v>
      </c>
      <c r="G501">
        <v>12285.14</v>
      </c>
      <c r="H501">
        <v>3685.54</v>
      </c>
      <c r="I501">
        <v>3040.42</v>
      </c>
      <c r="J501">
        <v>5559.18</v>
      </c>
    </row>
    <row r="502" spans="1:10" x14ac:dyDescent="0.3">
      <c r="A502">
        <v>501</v>
      </c>
      <c r="B502" t="s">
        <v>16</v>
      </c>
      <c r="C502" t="s">
        <v>21</v>
      </c>
      <c r="D502">
        <v>5</v>
      </c>
      <c r="E502">
        <v>3</v>
      </c>
      <c r="F502">
        <v>4903.99</v>
      </c>
      <c r="G502">
        <v>10117.030000000001</v>
      </c>
      <c r="H502">
        <v>4046.81</v>
      </c>
      <c r="I502">
        <v>4123.82</v>
      </c>
      <c r="J502">
        <v>1946.4</v>
      </c>
    </row>
    <row r="503" spans="1:10" x14ac:dyDescent="0.3">
      <c r="A503">
        <v>502</v>
      </c>
      <c r="B503" t="s">
        <v>16</v>
      </c>
      <c r="C503" t="s">
        <v>17</v>
      </c>
      <c r="D503">
        <v>8</v>
      </c>
      <c r="E503">
        <v>1</v>
      </c>
      <c r="F503">
        <v>8045.49</v>
      </c>
      <c r="G503">
        <v>8045.49</v>
      </c>
      <c r="H503">
        <v>3218.2</v>
      </c>
      <c r="I503">
        <v>4675.9799999999996</v>
      </c>
      <c r="J503">
        <v>151.31</v>
      </c>
    </row>
    <row r="504" spans="1:10" x14ac:dyDescent="0.3">
      <c r="A504">
        <v>503</v>
      </c>
      <c r="B504" t="s">
        <v>10</v>
      </c>
      <c r="C504" t="s">
        <v>22</v>
      </c>
      <c r="D504">
        <v>1</v>
      </c>
      <c r="E504">
        <v>1</v>
      </c>
      <c r="F504">
        <v>1418.21</v>
      </c>
      <c r="G504">
        <v>1418.21</v>
      </c>
      <c r="H504">
        <v>141.82</v>
      </c>
      <c r="I504">
        <v>338.56</v>
      </c>
      <c r="J504">
        <v>937.83</v>
      </c>
    </row>
    <row r="505" spans="1:10" x14ac:dyDescent="0.3">
      <c r="A505">
        <v>504</v>
      </c>
      <c r="B505" t="s">
        <v>14</v>
      </c>
      <c r="C505" t="s">
        <v>15</v>
      </c>
      <c r="D505">
        <v>5</v>
      </c>
      <c r="E505">
        <v>1</v>
      </c>
      <c r="F505">
        <v>2417.83</v>
      </c>
      <c r="G505">
        <v>2417.83</v>
      </c>
      <c r="H505">
        <v>362.67</v>
      </c>
      <c r="I505">
        <v>1092.74</v>
      </c>
      <c r="J505">
        <v>962.41</v>
      </c>
    </row>
    <row r="506" spans="1:10" x14ac:dyDescent="0.3">
      <c r="A506">
        <v>505</v>
      </c>
      <c r="B506" t="s">
        <v>16</v>
      </c>
      <c r="C506" t="s">
        <v>17</v>
      </c>
      <c r="D506">
        <v>4</v>
      </c>
      <c r="E506">
        <v>2</v>
      </c>
      <c r="F506">
        <v>4281.6499999999996</v>
      </c>
      <c r="G506">
        <v>6423.21</v>
      </c>
      <c r="H506">
        <v>2248.12</v>
      </c>
      <c r="I506">
        <v>2944.02</v>
      </c>
      <c r="J506">
        <v>1231.06</v>
      </c>
    </row>
    <row r="507" spans="1:10" x14ac:dyDescent="0.3">
      <c r="A507">
        <v>506</v>
      </c>
      <c r="B507" t="s">
        <v>18</v>
      </c>
      <c r="C507" t="s">
        <v>19</v>
      </c>
      <c r="D507">
        <v>3</v>
      </c>
      <c r="E507">
        <v>3</v>
      </c>
      <c r="F507">
        <v>4366.6499999999996</v>
      </c>
      <c r="G507">
        <v>8828.07</v>
      </c>
      <c r="H507">
        <v>2383.58</v>
      </c>
      <c r="I507">
        <v>2257.7800000000002</v>
      </c>
      <c r="J507">
        <v>4186.71</v>
      </c>
    </row>
    <row r="508" spans="1:10" x14ac:dyDescent="0.3">
      <c r="A508">
        <v>507</v>
      </c>
      <c r="B508" t="s">
        <v>12</v>
      </c>
      <c r="C508" t="s">
        <v>13</v>
      </c>
      <c r="D508">
        <v>3</v>
      </c>
      <c r="E508">
        <v>2</v>
      </c>
      <c r="F508">
        <v>3730.79</v>
      </c>
      <c r="G508">
        <v>6374.5</v>
      </c>
      <c r="H508">
        <v>1593.62</v>
      </c>
      <c r="I508">
        <v>2177.7800000000002</v>
      </c>
      <c r="J508">
        <v>2603.09</v>
      </c>
    </row>
    <row r="509" spans="1:10" x14ac:dyDescent="0.3">
      <c r="A509">
        <v>508</v>
      </c>
      <c r="B509" t="s">
        <v>14</v>
      </c>
      <c r="C509" t="s">
        <v>15</v>
      </c>
      <c r="D509">
        <v>8</v>
      </c>
      <c r="E509">
        <v>3</v>
      </c>
      <c r="F509">
        <v>2766.9</v>
      </c>
      <c r="G509">
        <v>6163.58</v>
      </c>
      <c r="H509">
        <v>924.54</v>
      </c>
      <c r="I509">
        <v>2227.3200000000002</v>
      </c>
      <c r="J509">
        <v>3011.72</v>
      </c>
    </row>
    <row r="510" spans="1:10" x14ac:dyDescent="0.3">
      <c r="A510">
        <v>509</v>
      </c>
      <c r="B510" t="s">
        <v>12</v>
      </c>
      <c r="C510" t="s">
        <v>13</v>
      </c>
      <c r="D510">
        <v>4</v>
      </c>
      <c r="E510">
        <v>3</v>
      </c>
      <c r="F510">
        <v>969.64</v>
      </c>
      <c r="G510">
        <v>2259.4499999999998</v>
      </c>
      <c r="H510">
        <v>564.86</v>
      </c>
      <c r="I510">
        <v>2144.21</v>
      </c>
      <c r="J510">
        <v>-449.63</v>
      </c>
    </row>
    <row r="511" spans="1:10" x14ac:dyDescent="0.3">
      <c r="A511">
        <v>510</v>
      </c>
      <c r="B511" t="s">
        <v>14</v>
      </c>
      <c r="C511" t="s">
        <v>15</v>
      </c>
      <c r="D511">
        <v>1</v>
      </c>
      <c r="E511">
        <v>1</v>
      </c>
      <c r="F511">
        <v>2168.1799999999998</v>
      </c>
      <c r="G511">
        <v>2168.1799999999998</v>
      </c>
      <c r="H511">
        <v>325.23</v>
      </c>
      <c r="I511">
        <v>542.05999999999995</v>
      </c>
      <c r="J511">
        <v>1300.9000000000001</v>
      </c>
    </row>
    <row r="512" spans="1:10" x14ac:dyDescent="0.3">
      <c r="A512">
        <v>511</v>
      </c>
      <c r="B512" t="s">
        <v>16</v>
      </c>
      <c r="C512" t="s">
        <v>17</v>
      </c>
      <c r="D512">
        <v>6</v>
      </c>
      <c r="E512">
        <v>3</v>
      </c>
      <c r="F512">
        <v>4725.96</v>
      </c>
      <c r="G512">
        <v>10202.98</v>
      </c>
      <c r="H512">
        <v>4081.19</v>
      </c>
      <c r="I512">
        <v>3535.32</v>
      </c>
      <c r="J512">
        <v>2586.4699999999998</v>
      </c>
    </row>
    <row r="513" spans="1:10" x14ac:dyDescent="0.3">
      <c r="A513">
        <v>512</v>
      </c>
      <c r="B513" t="s">
        <v>10</v>
      </c>
      <c r="C513" t="s">
        <v>22</v>
      </c>
      <c r="D513">
        <v>4</v>
      </c>
      <c r="E513">
        <v>1</v>
      </c>
      <c r="F513">
        <v>860.27</v>
      </c>
      <c r="G513">
        <v>860.27</v>
      </c>
      <c r="H513">
        <v>86.03</v>
      </c>
      <c r="I513">
        <v>421.6</v>
      </c>
      <c r="J513">
        <v>352.64</v>
      </c>
    </row>
    <row r="514" spans="1:10" x14ac:dyDescent="0.3">
      <c r="A514">
        <v>513</v>
      </c>
      <c r="B514" t="s">
        <v>12</v>
      </c>
      <c r="C514" t="s">
        <v>13</v>
      </c>
      <c r="D514">
        <v>1</v>
      </c>
      <c r="E514">
        <v>1</v>
      </c>
      <c r="F514">
        <v>4125.91</v>
      </c>
      <c r="G514">
        <v>4125.91</v>
      </c>
      <c r="H514">
        <v>1031.48</v>
      </c>
      <c r="I514">
        <v>1481.69</v>
      </c>
      <c r="J514">
        <v>1612.74</v>
      </c>
    </row>
    <row r="515" spans="1:10" x14ac:dyDescent="0.3">
      <c r="A515">
        <v>514</v>
      </c>
      <c r="B515" t="s">
        <v>12</v>
      </c>
      <c r="C515" t="s">
        <v>13</v>
      </c>
      <c r="D515">
        <v>2</v>
      </c>
      <c r="E515">
        <v>1</v>
      </c>
      <c r="F515">
        <v>6490.54</v>
      </c>
      <c r="G515">
        <v>6490.54</v>
      </c>
      <c r="H515">
        <v>1622.63</v>
      </c>
      <c r="I515">
        <v>2109.36</v>
      </c>
      <c r="J515">
        <v>2758.55</v>
      </c>
    </row>
    <row r="516" spans="1:10" x14ac:dyDescent="0.3">
      <c r="A516">
        <v>515</v>
      </c>
      <c r="B516" t="s">
        <v>18</v>
      </c>
      <c r="C516" t="s">
        <v>19</v>
      </c>
      <c r="D516">
        <v>7</v>
      </c>
      <c r="E516">
        <v>3</v>
      </c>
      <c r="F516">
        <v>4643.2299999999996</v>
      </c>
      <c r="G516">
        <v>9283.35</v>
      </c>
      <c r="H516">
        <v>2506.5</v>
      </c>
      <c r="I516">
        <v>3673.18</v>
      </c>
      <c r="J516">
        <v>3103.67</v>
      </c>
    </row>
    <row r="517" spans="1:10" x14ac:dyDescent="0.3">
      <c r="A517">
        <v>516</v>
      </c>
      <c r="B517" t="s">
        <v>18</v>
      </c>
      <c r="C517" t="s">
        <v>20</v>
      </c>
      <c r="D517">
        <v>3</v>
      </c>
      <c r="E517">
        <v>1</v>
      </c>
      <c r="F517">
        <v>2378.48</v>
      </c>
      <c r="G517">
        <v>2378.48</v>
      </c>
      <c r="H517">
        <v>523.27</v>
      </c>
      <c r="I517">
        <v>2257.1799999999998</v>
      </c>
      <c r="J517">
        <v>-401.96</v>
      </c>
    </row>
    <row r="518" spans="1:10" x14ac:dyDescent="0.3">
      <c r="A518">
        <v>517</v>
      </c>
      <c r="B518" t="s">
        <v>10</v>
      </c>
      <c r="C518" t="s">
        <v>11</v>
      </c>
      <c r="D518">
        <v>1</v>
      </c>
      <c r="E518">
        <v>1</v>
      </c>
      <c r="F518">
        <v>1099.8900000000001</v>
      </c>
      <c r="G518">
        <v>1099.8900000000001</v>
      </c>
      <c r="H518">
        <v>109.99</v>
      </c>
      <c r="I518">
        <v>293.17</v>
      </c>
      <c r="J518">
        <v>696.73</v>
      </c>
    </row>
    <row r="519" spans="1:10" x14ac:dyDescent="0.3">
      <c r="A519">
        <v>518</v>
      </c>
      <c r="B519" t="s">
        <v>14</v>
      </c>
      <c r="C519" t="s">
        <v>15</v>
      </c>
      <c r="D519">
        <v>5</v>
      </c>
      <c r="E519">
        <v>3</v>
      </c>
      <c r="F519">
        <v>2125.92</v>
      </c>
      <c r="G519">
        <v>4382.95</v>
      </c>
      <c r="H519">
        <v>657.44</v>
      </c>
      <c r="I519">
        <v>1187.75</v>
      </c>
      <c r="J519">
        <v>2537.75</v>
      </c>
    </row>
    <row r="520" spans="1:10" x14ac:dyDescent="0.3">
      <c r="A520">
        <v>519</v>
      </c>
      <c r="B520" t="s">
        <v>12</v>
      </c>
      <c r="C520" t="s">
        <v>13</v>
      </c>
      <c r="D520">
        <v>8</v>
      </c>
      <c r="E520">
        <v>3</v>
      </c>
      <c r="F520">
        <v>3585</v>
      </c>
      <c r="G520">
        <v>6954.14</v>
      </c>
      <c r="H520">
        <v>1738.53</v>
      </c>
      <c r="I520">
        <v>6012.75</v>
      </c>
      <c r="J520">
        <v>-797.14</v>
      </c>
    </row>
    <row r="521" spans="1:10" x14ac:dyDescent="0.3">
      <c r="A521">
        <v>520</v>
      </c>
      <c r="B521" t="s">
        <v>18</v>
      </c>
      <c r="C521" t="s">
        <v>20</v>
      </c>
      <c r="D521">
        <v>7</v>
      </c>
      <c r="E521">
        <v>1</v>
      </c>
      <c r="F521">
        <v>5996.5</v>
      </c>
      <c r="G521">
        <v>5996.5</v>
      </c>
      <c r="H521">
        <v>1319.23</v>
      </c>
      <c r="I521">
        <v>3639.19</v>
      </c>
      <c r="J521">
        <v>1038.08</v>
      </c>
    </row>
    <row r="522" spans="1:10" x14ac:dyDescent="0.3">
      <c r="A522">
        <v>521</v>
      </c>
      <c r="B522" t="s">
        <v>16</v>
      </c>
      <c r="C522" t="s">
        <v>21</v>
      </c>
      <c r="D522">
        <v>5</v>
      </c>
      <c r="E522">
        <v>1</v>
      </c>
      <c r="F522">
        <v>4865.2299999999996</v>
      </c>
      <c r="G522">
        <v>4865.2299999999996</v>
      </c>
      <c r="H522">
        <v>1702.83</v>
      </c>
      <c r="I522">
        <v>3428.55</v>
      </c>
      <c r="J522">
        <v>-266.14999999999998</v>
      </c>
    </row>
    <row r="523" spans="1:10" x14ac:dyDescent="0.3">
      <c r="A523">
        <v>522</v>
      </c>
      <c r="B523" t="s">
        <v>10</v>
      </c>
      <c r="C523" t="s">
        <v>22</v>
      </c>
      <c r="D523">
        <v>7</v>
      </c>
      <c r="E523">
        <v>3</v>
      </c>
      <c r="F523">
        <v>371.08</v>
      </c>
      <c r="G523">
        <v>777.53</v>
      </c>
      <c r="H523">
        <v>77.75</v>
      </c>
      <c r="I523">
        <v>737.88</v>
      </c>
      <c r="J523">
        <v>-38.1</v>
      </c>
    </row>
    <row r="524" spans="1:10" x14ac:dyDescent="0.3">
      <c r="A524">
        <v>523</v>
      </c>
      <c r="B524" t="s">
        <v>12</v>
      </c>
      <c r="C524" t="s">
        <v>13</v>
      </c>
      <c r="D524">
        <v>3</v>
      </c>
      <c r="E524">
        <v>3</v>
      </c>
      <c r="F524">
        <v>2926.36</v>
      </c>
      <c r="G524">
        <v>7192.41</v>
      </c>
      <c r="H524">
        <v>1798.1</v>
      </c>
      <c r="I524">
        <v>2182.3000000000002</v>
      </c>
      <c r="J524">
        <v>3212.01</v>
      </c>
    </row>
    <row r="525" spans="1:10" x14ac:dyDescent="0.3">
      <c r="A525">
        <v>524</v>
      </c>
      <c r="B525" t="s">
        <v>14</v>
      </c>
      <c r="C525" t="s">
        <v>15</v>
      </c>
      <c r="D525">
        <v>4</v>
      </c>
      <c r="E525">
        <v>1</v>
      </c>
      <c r="F525">
        <v>2032.51</v>
      </c>
      <c r="G525">
        <v>2032.51</v>
      </c>
      <c r="H525">
        <v>304.88</v>
      </c>
      <c r="I525">
        <v>967.71</v>
      </c>
      <c r="J525">
        <v>759.92</v>
      </c>
    </row>
    <row r="526" spans="1:10" x14ac:dyDescent="0.3">
      <c r="A526">
        <v>525</v>
      </c>
      <c r="B526" t="s">
        <v>14</v>
      </c>
      <c r="C526" t="s">
        <v>15</v>
      </c>
      <c r="D526">
        <v>6</v>
      </c>
      <c r="E526">
        <v>3</v>
      </c>
      <c r="F526">
        <v>1289.32</v>
      </c>
      <c r="G526">
        <v>2692.24</v>
      </c>
      <c r="H526">
        <v>403.84</v>
      </c>
      <c r="I526">
        <v>1334.74</v>
      </c>
      <c r="J526">
        <v>953.66</v>
      </c>
    </row>
    <row r="527" spans="1:10" x14ac:dyDescent="0.3">
      <c r="A527">
        <v>526</v>
      </c>
      <c r="B527" t="s">
        <v>10</v>
      </c>
      <c r="C527" t="s">
        <v>22</v>
      </c>
      <c r="D527">
        <v>4</v>
      </c>
      <c r="E527">
        <v>3</v>
      </c>
      <c r="F527">
        <v>953.27</v>
      </c>
      <c r="G527">
        <v>2199.09</v>
      </c>
      <c r="H527">
        <v>219.91</v>
      </c>
      <c r="I527">
        <v>685.64</v>
      </c>
      <c r="J527">
        <v>1293.54</v>
      </c>
    </row>
    <row r="528" spans="1:10" x14ac:dyDescent="0.3">
      <c r="A528">
        <v>527</v>
      </c>
      <c r="B528" t="s">
        <v>10</v>
      </c>
      <c r="C528" t="s">
        <v>22</v>
      </c>
      <c r="D528">
        <v>1</v>
      </c>
      <c r="E528">
        <v>1</v>
      </c>
      <c r="F528">
        <v>692.61</v>
      </c>
      <c r="G528">
        <v>692.61</v>
      </c>
      <c r="H528">
        <v>69.260000000000005</v>
      </c>
      <c r="I528">
        <v>352.87</v>
      </c>
      <c r="J528">
        <v>270.48</v>
      </c>
    </row>
    <row r="529" spans="1:10" x14ac:dyDescent="0.3">
      <c r="A529">
        <v>528</v>
      </c>
      <c r="B529" t="s">
        <v>10</v>
      </c>
      <c r="C529" t="s">
        <v>22</v>
      </c>
      <c r="D529">
        <v>8</v>
      </c>
      <c r="E529">
        <v>3</v>
      </c>
      <c r="F529">
        <v>904.68</v>
      </c>
      <c r="G529">
        <v>1936.71</v>
      </c>
      <c r="H529">
        <v>193.67</v>
      </c>
      <c r="I529">
        <v>1015.22</v>
      </c>
      <c r="J529">
        <v>727.81</v>
      </c>
    </row>
    <row r="530" spans="1:10" x14ac:dyDescent="0.3">
      <c r="A530">
        <v>529</v>
      </c>
      <c r="B530" t="s">
        <v>18</v>
      </c>
      <c r="C530" t="s">
        <v>20</v>
      </c>
      <c r="D530">
        <v>4</v>
      </c>
      <c r="E530">
        <v>3</v>
      </c>
      <c r="F530">
        <v>2938.63</v>
      </c>
      <c r="G530">
        <v>6861.99</v>
      </c>
      <c r="H530">
        <v>1509.64</v>
      </c>
      <c r="I530">
        <v>2793.08</v>
      </c>
      <c r="J530">
        <v>2559.27</v>
      </c>
    </row>
    <row r="531" spans="1:10" x14ac:dyDescent="0.3">
      <c r="A531">
        <v>530</v>
      </c>
      <c r="B531" t="s">
        <v>12</v>
      </c>
      <c r="C531" t="s">
        <v>13</v>
      </c>
      <c r="D531">
        <v>3</v>
      </c>
      <c r="E531">
        <v>3</v>
      </c>
      <c r="F531">
        <v>4623.1499999999996</v>
      </c>
      <c r="G531">
        <v>8768.2000000000007</v>
      </c>
      <c r="H531">
        <v>2630.46</v>
      </c>
      <c r="I531">
        <v>2551.75</v>
      </c>
      <c r="J531">
        <v>3585.99</v>
      </c>
    </row>
    <row r="532" spans="1:10" x14ac:dyDescent="0.3">
      <c r="A532">
        <v>531</v>
      </c>
      <c r="B532" t="s">
        <v>14</v>
      </c>
      <c r="C532" t="s">
        <v>15</v>
      </c>
      <c r="D532">
        <v>8</v>
      </c>
      <c r="E532">
        <v>3</v>
      </c>
      <c r="F532">
        <v>1185.71</v>
      </c>
      <c r="G532">
        <v>2618.2600000000002</v>
      </c>
      <c r="H532">
        <v>392.74</v>
      </c>
      <c r="I532">
        <v>1613.28</v>
      </c>
      <c r="J532">
        <v>612.25</v>
      </c>
    </row>
    <row r="533" spans="1:10" x14ac:dyDescent="0.3">
      <c r="A533">
        <v>532</v>
      </c>
      <c r="B533" t="s">
        <v>12</v>
      </c>
      <c r="C533" t="s">
        <v>13</v>
      </c>
      <c r="D533">
        <v>1</v>
      </c>
      <c r="E533">
        <v>1</v>
      </c>
      <c r="F533">
        <v>3260.41</v>
      </c>
      <c r="G533">
        <v>3260.41</v>
      </c>
      <c r="H533">
        <v>815.1</v>
      </c>
      <c r="I533">
        <v>1241.55</v>
      </c>
      <c r="J533">
        <v>1203.76</v>
      </c>
    </row>
    <row r="534" spans="1:10" x14ac:dyDescent="0.3">
      <c r="A534">
        <v>533</v>
      </c>
      <c r="B534" t="s">
        <v>12</v>
      </c>
      <c r="C534" t="s">
        <v>13</v>
      </c>
      <c r="D534">
        <v>2</v>
      </c>
      <c r="E534">
        <v>2</v>
      </c>
      <c r="F534">
        <v>3702.68</v>
      </c>
      <c r="G534">
        <v>5540.97</v>
      </c>
      <c r="H534">
        <v>1385.24</v>
      </c>
      <c r="I534">
        <v>1887.4</v>
      </c>
      <c r="J534">
        <v>2268.33</v>
      </c>
    </row>
    <row r="535" spans="1:10" x14ac:dyDescent="0.3">
      <c r="A535">
        <v>534</v>
      </c>
      <c r="B535" t="s">
        <v>16</v>
      </c>
      <c r="C535" t="s">
        <v>21</v>
      </c>
      <c r="D535">
        <v>4</v>
      </c>
      <c r="E535">
        <v>2</v>
      </c>
      <c r="F535">
        <v>4362.1099999999997</v>
      </c>
      <c r="G535">
        <v>8004.94</v>
      </c>
      <c r="H535">
        <v>3201.98</v>
      </c>
      <c r="I535">
        <v>3138.42</v>
      </c>
      <c r="J535">
        <v>1664.54</v>
      </c>
    </row>
    <row r="536" spans="1:10" x14ac:dyDescent="0.3">
      <c r="A536">
        <v>535</v>
      </c>
      <c r="B536" t="s">
        <v>14</v>
      </c>
      <c r="C536" t="s">
        <v>15</v>
      </c>
      <c r="D536">
        <v>4</v>
      </c>
      <c r="E536">
        <v>2</v>
      </c>
      <c r="F536">
        <v>1077.25</v>
      </c>
      <c r="G536">
        <v>1813.71</v>
      </c>
      <c r="H536">
        <v>272.06</v>
      </c>
      <c r="I536">
        <v>867.76</v>
      </c>
      <c r="J536">
        <v>673.89</v>
      </c>
    </row>
    <row r="537" spans="1:10" x14ac:dyDescent="0.3">
      <c r="A537">
        <v>536</v>
      </c>
      <c r="B537" t="s">
        <v>12</v>
      </c>
      <c r="C537" t="s">
        <v>13</v>
      </c>
      <c r="D537">
        <v>6</v>
      </c>
      <c r="E537">
        <v>3</v>
      </c>
      <c r="F537">
        <v>4167.18</v>
      </c>
      <c r="G537">
        <v>9459.14</v>
      </c>
      <c r="H537">
        <v>2837.74</v>
      </c>
      <c r="I537">
        <v>3045</v>
      </c>
      <c r="J537">
        <v>3576.4</v>
      </c>
    </row>
    <row r="538" spans="1:10" x14ac:dyDescent="0.3">
      <c r="A538">
        <v>537</v>
      </c>
      <c r="B538" t="s">
        <v>14</v>
      </c>
      <c r="C538" t="s">
        <v>15</v>
      </c>
      <c r="D538">
        <v>1</v>
      </c>
      <c r="E538">
        <v>1</v>
      </c>
      <c r="F538">
        <v>1760.96</v>
      </c>
      <c r="G538">
        <v>1760.96</v>
      </c>
      <c r="H538">
        <v>264.14</v>
      </c>
      <c r="I538">
        <v>536.38</v>
      </c>
      <c r="J538">
        <v>960.44</v>
      </c>
    </row>
    <row r="539" spans="1:10" x14ac:dyDescent="0.3">
      <c r="A539">
        <v>538</v>
      </c>
      <c r="B539" t="s">
        <v>18</v>
      </c>
      <c r="C539" t="s">
        <v>19</v>
      </c>
      <c r="D539">
        <v>5</v>
      </c>
      <c r="E539">
        <v>3</v>
      </c>
      <c r="F539">
        <v>4321.42</v>
      </c>
      <c r="G539">
        <v>10374.99</v>
      </c>
      <c r="H539">
        <v>2801.25</v>
      </c>
      <c r="I539">
        <v>3060.74</v>
      </c>
      <c r="J539">
        <v>4513</v>
      </c>
    </row>
    <row r="540" spans="1:10" x14ac:dyDescent="0.3">
      <c r="A540">
        <v>539</v>
      </c>
      <c r="B540" t="s">
        <v>10</v>
      </c>
      <c r="C540" t="s">
        <v>22</v>
      </c>
      <c r="D540">
        <v>4</v>
      </c>
      <c r="E540">
        <v>3</v>
      </c>
      <c r="F540">
        <v>508.48</v>
      </c>
      <c r="G540">
        <v>1032.29</v>
      </c>
      <c r="H540">
        <v>103.23</v>
      </c>
      <c r="I540">
        <v>538.71</v>
      </c>
      <c r="J540">
        <v>390.35</v>
      </c>
    </row>
    <row r="541" spans="1:10" x14ac:dyDescent="0.3">
      <c r="A541">
        <v>540</v>
      </c>
      <c r="B541" t="s">
        <v>18</v>
      </c>
      <c r="C541" t="s">
        <v>20</v>
      </c>
      <c r="D541">
        <v>3</v>
      </c>
      <c r="E541">
        <v>3</v>
      </c>
      <c r="F541">
        <v>2657.17</v>
      </c>
      <c r="G541">
        <v>5677.99</v>
      </c>
      <c r="H541">
        <v>1249.1600000000001</v>
      </c>
      <c r="I541">
        <v>1915.61</v>
      </c>
      <c r="J541">
        <v>2513.2199999999998</v>
      </c>
    </row>
    <row r="542" spans="1:10" x14ac:dyDescent="0.3">
      <c r="A542">
        <v>541</v>
      </c>
      <c r="B542" t="s">
        <v>12</v>
      </c>
      <c r="C542" t="s">
        <v>13</v>
      </c>
      <c r="D542">
        <v>4</v>
      </c>
      <c r="E542">
        <v>2</v>
      </c>
      <c r="F542">
        <v>4958.2700000000004</v>
      </c>
      <c r="G542">
        <v>9083.5400000000009</v>
      </c>
      <c r="H542">
        <v>2725.06</v>
      </c>
      <c r="I542">
        <v>2553.9</v>
      </c>
      <c r="J542">
        <v>3804.59</v>
      </c>
    </row>
    <row r="543" spans="1:10" x14ac:dyDescent="0.3">
      <c r="A543">
        <v>542</v>
      </c>
      <c r="B543" t="s">
        <v>16</v>
      </c>
      <c r="C543" t="s">
        <v>17</v>
      </c>
      <c r="D543">
        <v>6</v>
      </c>
      <c r="E543">
        <v>2</v>
      </c>
      <c r="F543">
        <v>4953.18</v>
      </c>
      <c r="G543">
        <v>8482.2199999999993</v>
      </c>
      <c r="H543">
        <v>3392.89</v>
      </c>
      <c r="I543">
        <v>3579.14</v>
      </c>
      <c r="J543">
        <v>1510.19</v>
      </c>
    </row>
    <row r="544" spans="1:10" x14ac:dyDescent="0.3">
      <c r="A544">
        <v>543</v>
      </c>
      <c r="B544" t="s">
        <v>18</v>
      </c>
      <c r="C544" t="s">
        <v>19</v>
      </c>
      <c r="D544">
        <v>2</v>
      </c>
      <c r="E544">
        <v>2</v>
      </c>
      <c r="F544">
        <v>6140.25</v>
      </c>
      <c r="G544">
        <v>8909.83</v>
      </c>
      <c r="H544">
        <v>2405.65</v>
      </c>
      <c r="I544">
        <v>1513.05</v>
      </c>
      <c r="J544">
        <v>4991.13</v>
      </c>
    </row>
    <row r="545" spans="1:10" x14ac:dyDescent="0.3">
      <c r="A545">
        <v>544</v>
      </c>
      <c r="B545" t="s">
        <v>16</v>
      </c>
      <c r="C545" t="s">
        <v>21</v>
      </c>
      <c r="D545">
        <v>6</v>
      </c>
      <c r="E545">
        <v>3</v>
      </c>
      <c r="F545">
        <v>4191.01</v>
      </c>
      <c r="G545">
        <v>8367.57</v>
      </c>
      <c r="H545">
        <v>3347.03</v>
      </c>
      <c r="I545">
        <v>3723.77</v>
      </c>
      <c r="J545">
        <v>1296.77</v>
      </c>
    </row>
    <row r="546" spans="1:10" x14ac:dyDescent="0.3">
      <c r="A546">
        <v>545</v>
      </c>
      <c r="B546" t="s">
        <v>16</v>
      </c>
      <c r="C546" t="s">
        <v>17</v>
      </c>
      <c r="D546">
        <v>4</v>
      </c>
      <c r="E546">
        <v>3</v>
      </c>
      <c r="F546">
        <v>4945.6400000000003</v>
      </c>
      <c r="G546">
        <v>10340.49</v>
      </c>
      <c r="H546">
        <v>4136.2</v>
      </c>
      <c r="I546">
        <v>2411.9299999999998</v>
      </c>
      <c r="J546">
        <v>3792.36</v>
      </c>
    </row>
    <row r="547" spans="1:10" x14ac:dyDescent="0.3">
      <c r="A547">
        <v>546</v>
      </c>
      <c r="B547" t="s">
        <v>10</v>
      </c>
      <c r="C547" t="s">
        <v>11</v>
      </c>
      <c r="D547">
        <v>8</v>
      </c>
      <c r="E547">
        <v>3</v>
      </c>
      <c r="F547">
        <v>437.23</v>
      </c>
      <c r="G547">
        <v>877.51</v>
      </c>
      <c r="H547">
        <v>87.75</v>
      </c>
      <c r="I547">
        <v>832.76</v>
      </c>
      <c r="J547">
        <v>-43</v>
      </c>
    </row>
    <row r="548" spans="1:10" x14ac:dyDescent="0.3">
      <c r="A548">
        <v>547</v>
      </c>
      <c r="B548" t="s">
        <v>18</v>
      </c>
      <c r="C548" t="s">
        <v>20</v>
      </c>
      <c r="D548">
        <v>5</v>
      </c>
      <c r="E548">
        <v>1</v>
      </c>
      <c r="F548">
        <v>6329.24</v>
      </c>
      <c r="G548">
        <v>6329.24</v>
      </c>
      <c r="H548">
        <v>1392.43</v>
      </c>
      <c r="I548">
        <v>3094.89</v>
      </c>
      <c r="J548">
        <v>1841.92</v>
      </c>
    </row>
    <row r="549" spans="1:10" x14ac:dyDescent="0.3">
      <c r="A549">
        <v>548</v>
      </c>
      <c r="B549" t="s">
        <v>16</v>
      </c>
      <c r="C549" t="s">
        <v>17</v>
      </c>
      <c r="D549">
        <v>7</v>
      </c>
      <c r="E549">
        <v>3</v>
      </c>
      <c r="F549">
        <v>1737.99</v>
      </c>
      <c r="G549">
        <v>3270.36</v>
      </c>
      <c r="H549">
        <v>1144.6300000000001</v>
      </c>
      <c r="I549">
        <v>3103.57</v>
      </c>
      <c r="J549">
        <v>-977.84</v>
      </c>
    </row>
    <row r="550" spans="1:10" x14ac:dyDescent="0.3">
      <c r="A550">
        <v>549</v>
      </c>
      <c r="B550" t="s">
        <v>16</v>
      </c>
      <c r="C550" t="s">
        <v>17</v>
      </c>
      <c r="D550">
        <v>4</v>
      </c>
      <c r="E550">
        <v>3</v>
      </c>
      <c r="F550">
        <v>473.31</v>
      </c>
      <c r="G550">
        <v>1058.9100000000001</v>
      </c>
      <c r="H550">
        <v>370.62</v>
      </c>
      <c r="I550">
        <v>1004.91</v>
      </c>
      <c r="J550">
        <v>-316.61</v>
      </c>
    </row>
    <row r="551" spans="1:10" x14ac:dyDescent="0.3">
      <c r="A551">
        <v>550</v>
      </c>
      <c r="B551" t="s">
        <v>14</v>
      </c>
      <c r="C551" t="s">
        <v>15</v>
      </c>
      <c r="D551">
        <v>1</v>
      </c>
      <c r="E551">
        <v>1</v>
      </c>
      <c r="F551">
        <v>1159.46</v>
      </c>
      <c r="G551">
        <v>1159.46</v>
      </c>
      <c r="H551">
        <v>173.92</v>
      </c>
      <c r="I551">
        <v>524.11</v>
      </c>
      <c r="J551">
        <v>461.43</v>
      </c>
    </row>
    <row r="552" spans="1:10" x14ac:dyDescent="0.3">
      <c r="A552">
        <v>551</v>
      </c>
      <c r="B552" t="s">
        <v>16</v>
      </c>
      <c r="C552" t="s">
        <v>21</v>
      </c>
      <c r="D552">
        <v>4</v>
      </c>
      <c r="E552">
        <v>2</v>
      </c>
      <c r="F552">
        <v>5053.01</v>
      </c>
      <c r="G552">
        <v>8583.14</v>
      </c>
      <c r="H552">
        <v>3433.25</v>
      </c>
      <c r="I552">
        <v>2687.32</v>
      </c>
      <c r="J552">
        <v>2462.56</v>
      </c>
    </row>
    <row r="553" spans="1:10" x14ac:dyDescent="0.3">
      <c r="A553">
        <v>552</v>
      </c>
      <c r="B553" t="s">
        <v>12</v>
      </c>
      <c r="C553" t="s">
        <v>13</v>
      </c>
      <c r="D553">
        <v>5</v>
      </c>
      <c r="E553">
        <v>2</v>
      </c>
      <c r="F553">
        <v>4367.7</v>
      </c>
      <c r="G553">
        <v>6931.79</v>
      </c>
      <c r="H553">
        <v>1732.95</v>
      </c>
      <c r="I553">
        <v>4382.04</v>
      </c>
      <c r="J553">
        <v>816.81</v>
      </c>
    </row>
    <row r="554" spans="1:10" x14ac:dyDescent="0.3">
      <c r="A554">
        <v>553</v>
      </c>
      <c r="B554" t="s">
        <v>16</v>
      </c>
      <c r="C554" t="s">
        <v>17</v>
      </c>
      <c r="D554">
        <v>1</v>
      </c>
      <c r="E554">
        <v>1</v>
      </c>
      <c r="F554">
        <v>1424.91</v>
      </c>
      <c r="G554">
        <v>1424.91</v>
      </c>
      <c r="H554">
        <v>498.72</v>
      </c>
      <c r="I554">
        <v>1352.24</v>
      </c>
      <c r="J554">
        <v>-426.05</v>
      </c>
    </row>
    <row r="555" spans="1:10" x14ac:dyDescent="0.3">
      <c r="A555">
        <v>554</v>
      </c>
      <c r="B555" t="s">
        <v>16</v>
      </c>
      <c r="C555" t="s">
        <v>17</v>
      </c>
      <c r="D555">
        <v>3</v>
      </c>
      <c r="E555">
        <v>2</v>
      </c>
      <c r="F555">
        <v>4562.99</v>
      </c>
      <c r="G555">
        <v>6695.32</v>
      </c>
      <c r="H555">
        <v>2343.36</v>
      </c>
      <c r="I555">
        <v>1958.16</v>
      </c>
      <c r="J555">
        <v>2393.8000000000002</v>
      </c>
    </row>
    <row r="556" spans="1:10" x14ac:dyDescent="0.3">
      <c r="A556">
        <v>555</v>
      </c>
      <c r="B556" t="s">
        <v>12</v>
      </c>
      <c r="C556" t="s">
        <v>13</v>
      </c>
      <c r="D556">
        <v>8</v>
      </c>
      <c r="E556">
        <v>3</v>
      </c>
      <c r="F556">
        <v>4827.6400000000003</v>
      </c>
      <c r="G556">
        <v>9659.64</v>
      </c>
      <c r="H556">
        <v>2897.89</v>
      </c>
      <c r="I556">
        <v>5160.1499999999996</v>
      </c>
      <c r="J556">
        <v>1601.6</v>
      </c>
    </row>
    <row r="557" spans="1:10" x14ac:dyDescent="0.3">
      <c r="A557">
        <v>556</v>
      </c>
      <c r="B557" t="s">
        <v>10</v>
      </c>
      <c r="C557" t="s">
        <v>22</v>
      </c>
      <c r="D557">
        <v>1</v>
      </c>
      <c r="E557">
        <v>1</v>
      </c>
      <c r="F557">
        <v>578.30999999999995</v>
      </c>
      <c r="G557">
        <v>578.30999999999995</v>
      </c>
      <c r="H557">
        <v>57.83</v>
      </c>
      <c r="I557">
        <v>266.99</v>
      </c>
      <c r="J557">
        <v>253.49</v>
      </c>
    </row>
    <row r="558" spans="1:10" x14ac:dyDescent="0.3">
      <c r="A558">
        <v>557</v>
      </c>
      <c r="B558" t="s">
        <v>18</v>
      </c>
      <c r="C558" t="s">
        <v>19</v>
      </c>
      <c r="D558">
        <v>6</v>
      </c>
      <c r="E558">
        <v>2</v>
      </c>
      <c r="F558">
        <v>4372.3900000000003</v>
      </c>
      <c r="G558">
        <v>6222.39</v>
      </c>
      <c r="H558">
        <v>1368.93</v>
      </c>
      <c r="I558">
        <v>2932.93</v>
      </c>
      <c r="J558">
        <v>1920.53</v>
      </c>
    </row>
    <row r="559" spans="1:10" x14ac:dyDescent="0.3">
      <c r="A559">
        <v>558</v>
      </c>
      <c r="B559" t="s">
        <v>18</v>
      </c>
      <c r="C559" t="s">
        <v>19</v>
      </c>
      <c r="D559">
        <v>2</v>
      </c>
      <c r="E559">
        <v>1</v>
      </c>
      <c r="F559">
        <v>4064.05</v>
      </c>
      <c r="G559">
        <v>4064.05</v>
      </c>
      <c r="H559">
        <v>894.09</v>
      </c>
      <c r="I559">
        <v>2202.0500000000002</v>
      </c>
      <c r="J559">
        <v>967.91</v>
      </c>
    </row>
    <row r="560" spans="1:10" x14ac:dyDescent="0.3">
      <c r="A560">
        <v>559</v>
      </c>
      <c r="B560" t="s">
        <v>14</v>
      </c>
      <c r="C560" t="s">
        <v>15</v>
      </c>
      <c r="D560">
        <v>6</v>
      </c>
      <c r="E560">
        <v>3</v>
      </c>
      <c r="F560">
        <v>1641.18</v>
      </c>
      <c r="G560">
        <v>3308.46</v>
      </c>
      <c r="H560">
        <v>496.27</v>
      </c>
      <c r="I560">
        <v>1195.3900000000001</v>
      </c>
      <c r="J560">
        <v>1616.8</v>
      </c>
    </row>
    <row r="561" spans="1:10" x14ac:dyDescent="0.3">
      <c r="A561">
        <v>560</v>
      </c>
      <c r="B561" t="s">
        <v>16</v>
      </c>
      <c r="C561" t="s">
        <v>21</v>
      </c>
      <c r="D561">
        <v>7</v>
      </c>
      <c r="E561">
        <v>1</v>
      </c>
      <c r="F561">
        <v>6152.62</v>
      </c>
      <c r="G561">
        <v>6152.62</v>
      </c>
      <c r="H561">
        <v>2153.42</v>
      </c>
      <c r="I561">
        <v>4456.8999999999996</v>
      </c>
      <c r="J561">
        <v>-457.7</v>
      </c>
    </row>
    <row r="562" spans="1:10" x14ac:dyDescent="0.3">
      <c r="A562">
        <v>561</v>
      </c>
      <c r="B562" t="s">
        <v>14</v>
      </c>
      <c r="C562" t="s">
        <v>15</v>
      </c>
      <c r="D562">
        <v>1</v>
      </c>
      <c r="E562">
        <v>1</v>
      </c>
      <c r="F562">
        <v>1805.65</v>
      </c>
      <c r="G562">
        <v>1805.65</v>
      </c>
      <c r="H562">
        <v>270.85000000000002</v>
      </c>
      <c r="I562">
        <v>660.41</v>
      </c>
      <c r="J562">
        <v>874.39</v>
      </c>
    </row>
    <row r="563" spans="1:10" x14ac:dyDescent="0.3">
      <c r="A563">
        <v>562</v>
      </c>
      <c r="B563" t="s">
        <v>18</v>
      </c>
      <c r="C563" t="s">
        <v>20</v>
      </c>
      <c r="D563">
        <v>3</v>
      </c>
      <c r="E563">
        <v>2</v>
      </c>
      <c r="F563">
        <v>4884.01</v>
      </c>
      <c r="G563">
        <v>8407.9500000000007</v>
      </c>
      <c r="H563">
        <v>2270.15</v>
      </c>
      <c r="I563">
        <v>2491.9299999999998</v>
      </c>
      <c r="J563">
        <v>3645.87</v>
      </c>
    </row>
    <row r="564" spans="1:10" x14ac:dyDescent="0.3">
      <c r="A564">
        <v>563</v>
      </c>
      <c r="B564" t="s">
        <v>18</v>
      </c>
      <c r="C564" t="s">
        <v>19</v>
      </c>
      <c r="D564">
        <v>4</v>
      </c>
      <c r="E564">
        <v>3</v>
      </c>
      <c r="F564">
        <v>5029.21</v>
      </c>
      <c r="G564">
        <v>11045.76</v>
      </c>
      <c r="H564">
        <v>2982.35</v>
      </c>
      <c r="I564">
        <v>3605.1</v>
      </c>
      <c r="J564">
        <v>4458.3</v>
      </c>
    </row>
    <row r="565" spans="1:10" x14ac:dyDescent="0.3">
      <c r="A565">
        <v>564</v>
      </c>
      <c r="B565" t="s">
        <v>18</v>
      </c>
      <c r="C565" t="s">
        <v>20</v>
      </c>
      <c r="D565">
        <v>8</v>
      </c>
      <c r="E565">
        <v>3</v>
      </c>
      <c r="F565">
        <v>1882.29</v>
      </c>
      <c r="G565">
        <v>4047.11</v>
      </c>
      <c r="H565">
        <v>890.36</v>
      </c>
      <c r="I565">
        <v>3840.71</v>
      </c>
      <c r="J565">
        <v>-683.96</v>
      </c>
    </row>
    <row r="566" spans="1:10" x14ac:dyDescent="0.3">
      <c r="A566">
        <v>565</v>
      </c>
      <c r="B566" t="s">
        <v>10</v>
      </c>
      <c r="C566" t="s">
        <v>11</v>
      </c>
      <c r="D566">
        <v>1</v>
      </c>
      <c r="E566">
        <v>1</v>
      </c>
      <c r="F566">
        <v>1192.94</v>
      </c>
      <c r="G566">
        <v>1192.94</v>
      </c>
      <c r="H566">
        <v>119.29</v>
      </c>
      <c r="I566">
        <v>354.06</v>
      </c>
      <c r="J566">
        <v>719.59</v>
      </c>
    </row>
    <row r="567" spans="1:10" x14ac:dyDescent="0.3">
      <c r="A567">
        <v>566</v>
      </c>
      <c r="B567" t="s">
        <v>16</v>
      </c>
      <c r="C567" t="s">
        <v>17</v>
      </c>
      <c r="D567">
        <v>6</v>
      </c>
      <c r="E567">
        <v>2</v>
      </c>
      <c r="F567">
        <v>2467.17</v>
      </c>
      <c r="G567">
        <v>4304.09</v>
      </c>
      <c r="H567">
        <v>1506.43</v>
      </c>
      <c r="I567">
        <v>3789.96</v>
      </c>
      <c r="J567">
        <v>-992.29</v>
      </c>
    </row>
    <row r="568" spans="1:10" x14ac:dyDescent="0.3">
      <c r="A568">
        <v>567</v>
      </c>
      <c r="B568" t="s">
        <v>10</v>
      </c>
      <c r="C568" t="s">
        <v>11</v>
      </c>
      <c r="D568">
        <v>1</v>
      </c>
      <c r="E568">
        <v>1</v>
      </c>
      <c r="F568">
        <v>1428.71</v>
      </c>
      <c r="G568">
        <v>1428.71</v>
      </c>
      <c r="H568">
        <v>142.87</v>
      </c>
      <c r="I568">
        <v>225.41</v>
      </c>
      <c r="J568">
        <v>1060.43</v>
      </c>
    </row>
    <row r="569" spans="1:10" x14ac:dyDescent="0.3">
      <c r="A569">
        <v>568</v>
      </c>
      <c r="B569" t="s">
        <v>10</v>
      </c>
      <c r="C569" t="s">
        <v>22</v>
      </c>
      <c r="D569">
        <v>1</v>
      </c>
      <c r="E569">
        <v>1</v>
      </c>
      <c r="F569">
        <v>662.49</v>
      </c>
      <c r="G569">
        <v>662.49</v>
      </c>
      <c r="H569">
        <v>66.25</v>
      </c>
      <c r="I569">
        <v>347.38</v>
      </c>
      <c r="J569">
        <v>248.86</v>
      </c>
    </row>
    <row r="570" spans="1:10" x14ac:dyDescent="0.3">
      <c r="A570">
        <v>569</v>
      </c>
      <c r="B570" t="s">
        <v>12</v>
      </c>
      <c r="C570" t="s">
        <v>13</v>
      </c>
      <c r="D570">
        <v>1</v>
      </c>
      <c r="E570">
        <v>1</v>
      </c>
      <c r="F570">
        <v>3764.59</v>
      </c>
      <c r="G570">
        <v>3764.59</v>
      </c>
      <c r="H570">
        <v>941.15</v>
      </c>
      <c r="I570">
        <v>2057.7600000000002</v>
      </c>
      <c r="J570">
        <v>765.68</v>
      </c>
    </row>
    <row r="571" spans="1:10" x14ac:dyDescent="0.3">
      <c r="A571">
        <v>570</v>
      </c>
      <c r="B571" t="s">
        <v>10</v>
      </c>
      <c r="C571" t="s">
        <v>11</v>
      </c>
      <c r="D571">
        <v>3</v>
      </c>
      <c r="E571">
        <v>1</v>
      </c>
      <c r="F571">
        <v>666.59</v>
      </c>
      <c r="G571">
        <v>666.59</v>
      </c>
      <c r="H571">
        <v>66.66</v>
      </c>
      <c r="I571">
        <v>459.15</v>
      </c>
      <c r="J571">
        <v>140.78</v>
      </c>
    </row>
    <row r="572" spans="1:10" x14ac:dyDescent="0.3">
      <c r="A572">
        <v>571</v>
      </c>
      <c r="B572" t="s">
        <v>16</v>
      </c>
      <c r="C572" t="s">
        <v>21</v>
      </c>
      <c r="D572">
        <v>8</v>
      </c>
      <c r="E572">
        <v>2</v>
      </c>
      <c r="F572">
        <v>4793.4799999999996</v>
      </c>
      <c r="G572">
        <v>6637.95</v>
      </c>
      <c r="H572">
        <v>2323.2800000000002</v>
      </c>
      <c r="I572">
        <v>6299.41</v>
      </c>
      <c r="J572">
        <v>-1984.75</v>
      </c>
    </row>
    <row r="573" spans="1:10" x14ac:dyDescent="0.3">
      <c r="A573">
        <v>572</v>
      </c>
      <c r="B573" t="s">
        <v>14</v>
      </c>
      <c r="C573" t="s">
        <v>15</v>
      </c>
      <c r="D573">
        <v>5</v>
      </c>
      <c r="E573">
        <v>3</v>
      </c>
      <c r="F573">
        <v>1952.76</v>
      </c>
      <c r="G573">
        <v>4641.55</v>
      </c>
      <c r="H573">
        <v>696.23</v>
      </c>
      <c r="I573">
        <v>1062.03</v>
      </c>
      <c r="J573">
        <v>2883.29</v>
      </c>
    </row>
    <row r="574" spans="1:10" x14ac:dyDescent="0.3">
      <c r="A574">
        <v>573</v>
      </c>
      <c r="B574" t="s">
        <v>10</v>
      </c>
      <c r="C574" t="s">
        <v>11</v>
      </c>
      <c r="D574">
        <v>5</v>
      </c>
      <c r="E574">
        <v>2</v>
      </c>
      <c r="F574">
        <v>827.46</v>
      </c>
      <c r="G574">
        <v>1393.8</v>
      </c>
      <c r="H574">
        <v>139.38</v>
      </c>
      <c r="I574">
        <v>586.74</v>
      </c>
      <c r="J574">
        <v>667.67</v>
      </c>
    </row>
    <row r="575" spans="1:10" x14ac:dyDescent="0.3">
      <c r="A575">
        <v>574</v>
      </c>
      <c r="B575" t="s">
        <v>16</v>
      </c>
      <c r="C575" t="s">
        <v>17</v>
      </c>
      <c r="D575">
        <v>1</v>
      </c>
      <c r="E575">
        <v>1</v>
      </c>
      <c r="F575">
        <v>5629.67</v>
      </c>
      <c r="G575">
        <v>5629.67</v>
      </c>
      <c r="H575">
        <v>1970.38</v>
      </c>
      <c r="I575">
        <v>1389.75</v>
      </c>
      <c r="J575">
        <v>2269.5300000000002</v>
      </c>
    </row>
    <row r="576" spans="1:10" x14ac:dyDescent="0.3">
      <c r="A576">
        <v>575</v>
      </c>
      <c r="B576" t="s">
        <v>12</v>
      </c>
      <c r="C576" t="s">
        <v>13</v>
      </c>
      <c r="D576">
        <v>3</v>
      </c>
      <c r="E576">
        <v>3</v>
      </c>
      <c r="F576">
        <v>3641.52</v>
      </c>
      <c r="G576">
        <v>8903.2099999999991</v>
      </c>
      <c r="H576">
        <v>2670.96</v>
      </c>
      <c r="I576">
        <v>2506.59</v>
      </c>
      <c r="J576">
        <v>3725.65</v>
      </c>
    </row>
    <row r="577" spans="1:10" x14ac:dyDescent="0.3">
      <c r="A577">
        <v>576</v>
      </c>
      <c r="B577" t="s">
        <v>12</v>
      </c>
      <c r="C577" t="s">
        <v>13</v>
      </c>
      <c r="D577">
        <v>3</v>
      </c>
      <c r="E577">
        <v>1</v>
      </c>
      <c r="F577">
        <v>3340.75</v>
      </c>
      <c r="G577">
        <v>3340.75</v>
      </c>
      <c r="H577">
        <v>835.19</v>
      </c>
      <c r="I577">
        <v>2952.62</v>
      </c>
      <c r="J577">
        <v>-447.05</v>
      </c>
    </row>
    <row r="578" spans="1:10" x14ac:dyDescent="0.3">
      <c r="A578">
        <v>577</v>
      </c>
      <c r="B578" t="s">
        <v>18</v>
      </c>
      <c r="C578" t="s">
        <v>19</v>
      </c>
      <c r="D578">
        <v>7</v>
      </c>
      <c r="E578">
        <v>3</v>
      </c>
      <c r="F578">
        <v>5035.09</v>
      </c>
      <c r="G578">
        <v>10360.91</v>
      </c>
      <c r="H578">
        <v>2797.45</v>
      </c>
      <c r="I578">
        <v>3816.71</v>
      </c>
      <c r="J578">
        <v>3746.76</v>
      </c>
    </row>
    <row r="579" spans="1:10" x14ac:dyDescent="0.3">
      <c r="A579">
        <v>578</v>
      </c>
      <c r="B579" t="s">
        <v>12</v>
      </c>
      <c r="C579" t="s">
        <v>13</v>
      </c>
      <c r="D579">
        <v>1</v>
      </c>
      <c r="E579">
        <v>1</v>
      </c>
      <c r="F579">
        <v>3883.09</v>
      </c>
      <c r="G579">
        <v>3883.09</v>
      </c>
      <c r="H579">
        <v>970.77</v>
      </c>
      <c r="I579">
        <v>1975.29</v>
      </c>
      <c r="J579">
        <v>937.02</v>
      </c>
    </row>
    <row r="580" spans="1:10" x14ac:dyDescent="0.3">
      <c r="A580">
        <v>579</v>
      </c>
      <c r="B580" t="s">
        <v>10</v>
      </c>
      <c r="C580" t="s">
        <v>11</v>
      </c>
      <c r="D580">
        <v>6</v>
      </c>
      <c r="E580">
        <v>3</v>
      </c>
      <c r="F580">
        <v>871.58</v>
      </c>
      <c r="G580">
        <v>2154.54</v>
      </c>
      <c r="H580">
        <v>215.45</v>
      </c>
      <c r="I580">
        <v>766.29</v>
      </c>
      <c r="J580">
        <v>1172.8</v>
      </c>
    </row>
    <row r="581" spans="1:10" x14ac:dyDescent="0.3">
      <c r="A581">
        <v>580</v>
      </c>
      <c r="B581" t="s">
        <v>10</v>
      </c>
      <c r="C581" t="s">
        <v>11</v>
      </c>
      <c r="D581">
        <v>6</v>
      </c>
      <c r="E581">
        <v>3</v>
      </c>
      <c r="F581">
        <v>478.05</v>
      </c>
      <c r="G581">
        <v>1093.3800000000001</v>
      </c>
      <c r="H581">
        <v>109.34</v>
      </c>
      <c r="I581">
        <v>733.89</v>
      </c>
      <c r="J581">
        <v>250.15</v>
      </c>
    </row>
    <row r="582" spans="1:10" x14ac:dyDescent="0.3">
      <c r="A582">
        <v>581</v>
      </c>
      <c r="B582" t="s">
        <v>10</v>
      </c>
      <c r="C582" t="s">
        <v>11</v>
      </c>
      <c r="D582">
        <v>2</v>
      </c>
      <c r="E582">
        <v>2</v>
      </c>
      <c r="F582">
        <v>854.78</v>
      </c>
      <c r="G582">
        <v>1203.95</v>
      </c>
      <c r="H582">
        <v>120.4</v>
      </c>
      <c r="I582">
        <v>458</v>
      </c>
      <c r="J582">
        <v>625.55999999999995</v>
      </c>
    </row>
    <row r="583" spans="1:10" x14ac:dyDescent="0.3">
      <c r="A583">
        <v>582</v>
      </c>
      <c r="B583" t="s">
        <v>12</v>
      </c>
      <c r="C583" t="s">
        <v>13</v>
      </c>
      <c r="D583">
        <v>8</v>
      </c>
      <c r="E583">
        <v>3</v>
      </c>
      <c r="F583">
        <v>2429.06</v>
      </c>
      <c r="G583">
        <v>5060.08</v>
      </c>
      <c r="H583">
        <v>1265.02</v>
      </c>
      <c r="I583">
        <v>3796.42</v>
      </c>
      <c r="J583">
        <v>-1.36</v>
      </c>
    </row>
    <row r="584" spans="1:10" x14ac:dyDescent="0.3">
      <c r="A584">
        <v>583</v>
      </c>
      <c r="B584" t="s">
        <v>10</v>
      </c>
      <c r="C584" t="s">
        <v>22</v>
      </c>
      <c r="D584">
        <v>1</v>
      </c>
      <c r="E584">
        <v>1</v>
      </c>
      <c r="F584">
        <v>815.25</v>
      </c>
      <c r="G584">
        <v>815.25</v>
      </c>
      <c r="H584">
        <v>81.53</v>
      </c>
      <c r="I584">
        <v>353.99</v>
      </c>
      <c r="J584">
        <v>379.74</v>
      </c>
    </row>
    <row r="585" spans="1:10" x14ac:dyDescent="0.3">
      <c r="A585">
        <v>584</v>
      </c>
      <c r="B585" t="s">
        <v>10</v>
      </c>
      <c r="C585" t="s">
        <v>11</v>
      </c>
      <c r="D585">
        <v>2</v>
      </c>
      <c r="E585">
        <v>1</v>
      </c>
      <c r="F585">
        <v>862.99</v>
      </c>
      <c r="G585">
        <v>862.99</v>
      </c>
      <c r="H585">
        <v>86.3</v>
      </c>
      <c r="I585">
        <v>340.48</v>
      </c>
      <c r="J585">
        <v>436.22</v>
      </c>
    </row>
    <row r="586" spans="1:10" x14ac:dyDescent="0.3">
      <c r="A586">
        <v>585</v>
      </c>
      <c r="B586" t="s">
        <v>16</v>
      </c>
      <c r="C586" t="s">
        <v>17</v>
      </c>
      <c r="D586">
        <v>6</v>
      </c>
      <c r="E586">
        <v>3</v>
      </c>
      <c r="F586">
        <v>5316.78</v>
      </c>
      <c r="G586">
        <v>12212.28</v>
      </c>
      <c r="H586">
        <v>4884.91</v>
      </c>
      <c r="I586">
        <v>3622.14</v>
      </c>
      <c r="J586">
        <v>3705.23</v>
      </c>
    </row>
    <row r="587" spans="1:10" x14ac:dyDescent="0.3">
      <c r="A587">
        <v>586</v>
      </c>
      <c r="B587" t="s">
        <v>18</v>
      </c>
      <c r="C587" t="s">
        <v>20</v>
      </c>
      <c r="D587">
        <v>6</v>
      </c>
      <c r="E587">
        <v>2</v>
      </c>
      <c r="F587">
        <v>2526.75</v>
      </c>
      <c r="G587">
        <v>3651.73</v>
      </c>
      <c r="H587">
        <v>803.38</v>
      </c>
      <c r="I587">
        <v>3465.49</v>
      </c>
      <c r="J587">
        <v>-617.14</v>
      </c>
    </row>
    <row r="588" spans="1:10" x14ac:dyDescent="0.3">
      <c r="A588">
        <v>587</v>
      </c>
      <c r="B588" t="s">
        <v>18</v>
      </c>
      <c r="C588" t="s">
        <v>20</v>
      </c>
      <c r="D588">
        <v>1</v>
      </c>
      <c r="E588">
        <v>1</v>
      </c>
      <c r="F588">
        <v>2995.77</v>
      </c>
      <c r="G588">
        <v>2995.77</v>
      </c>
      <c r="H588">
        <v>659.07</v>
      </c>
      <c r="I588">
        <v>1877.62</v>
      </c>
      <c r="J588">
        <v>459.07</v>
      </c>
    </row>
    <row r="589" spans="1:10" x14ac:dyDescent="0.3">
      <c r="A589">
        <v>588</v>
      </c>
      <c r="B589" t="s">
        <v>18</v>
      </c>
      <c r="C589" t="s">
        <v>20</v>
      </c>
      <c r="D589">
        <v>2</v>
      </c>
      <c r="E589">
        <v>1</v>
      </c>
      <c r="F589">
        <v>2888.72</v>
      </c>
      <c r="G589">
        <v>2888.72</v>
      </c>
      <c r="H589">
        <v>635.52</v>
      </c>
      <c r="I589">
        <v>2064.6799999999998</v>
      </c>
      <c r="J589">
        <v>188.52</v>
      </c>
    </row>
    <row r="590" spans="1:10" x14ac:dyDescent="0.3">
      <c r="A590">
        <v>589</v>
      </c>
      <c r="B590" t="s">
        <v>18</v>
      </c>
      <c r="C590" t="s">
        <v>19</v>
      </c>
      <c r="D590">
        <v>2</v>
      </c>
      <c r="E590">
        <v>2</v>
      </c>
      <c r="F590">
        <v>5658.22</v>
      </c>
      <c r="G590">
        <v>10517.97</v>
      </c>
      <c r="H590">
        <v>2839.85</v>
      </c>
      <c r="I590">
        <v>2140.87</v>
      </c>
      <c r="J590">
        <v>5537.26</v>
      </c>
    </row>
    <row r="591" spans="1:10" x14ac:dyDescent="0.3">
      <c r="A591">
        <v>590</v>
      </c>
      <c r="B591" t="s">
        <v>18</v>
      </c>
      <c r="C591" t="s">
        <v>20</v>
      </c>
      <c r="D591">
        <v>1</v>
      </c>
      <c r="E591">
        <v>1</v>
      </c>
      <c r="F591">
        <v>284.98</v>
      </c>
      <c r="G591">
        <v>284.98</v>
      </c>
      <c r="H591">
        <v>62.7</v>
      </c>
      <c r="I591">
        <v>270.44</v>
      </c>
      <c r="J591">
        <v>-48.16</v>
      </c>
    </row>
    <row r="592" spans="1:10" x14ac:dyDescent="0.3">
      <c r="A592">
        <v>591</v>
      </c>
      <c r="B592" t="s">
        <v>18</v>
      </c>
      <c r="C592" t="s">
        <v>20</v>
      </c>
      <c r="D592">
        <v>8</v>
      </c>
      <c r="E592">
        <v>2</v>
      </c>
      <c r="F592">
        <v>3314.48</v>
      </c>
      <c r="G592">
        <v>5272.38</v>
      </c>
      <c r="H592">
        <v>1159.92</v>
      </c>
      <c r="I592">
        <v>4013.5</v>
      </c>
      <c r="J592">
        <v>98.96</v>
      </c>
    </row>
    <row r="593" spans="1:10" x14ac:dyDescent="0.3">
      <c r="A593">
        <v>592</v>
      </c>
      <c r="B593" t="s">
        <v>16</v>
      </c>
      <c r="C593" t="s">
        <v>17</v>
      </c>
      <c r="D593">
        <v>7</v>
      </c>
      <c r="E593">
        <v>3</v>
      </c>
      <c r="F593">
        <v>4771.93</v>
      </c>
      <c r="G593">
        <v>10579.8</v>
      </c>
      <c r="H593">
        <v>4231.92</v>
      </c>
      <c r="I593">
        <v>5418.7</v>
      </c>
      <c r="J593">
        <v>929.18</v>
      </c>
    </row>
    <row r="594" spans="1:10" x14ac:dyDescent="0.3">
      <c r="A594">
        <v>593</v>
      </c>
      <c r="B594" t="s">
        <v>18</v>
      </c>
      <c r="C594" t="s">
        <v>20</v>
      </c>
      <c r="D594">
        <v>2</v>
      </c>
      <c r="E594">
        <v>2</v>
      </c>
      <c r="F594">
        <v>1836.05</v>
      </c>
      <c r="G594">
        <v>3061.69</v>
      </c>
      <c r="H594">
        <v>673.57</v>
      </c>
      <c r="I594">
        <v>1891.4</v>
      </c>
      <c r="J594">
        <v>496.72</v>
      </c>
    </row>
    <row r="595" spans="1:10" x14ac:dyDescent="0.3">
      <c r="A595">
        <v>594</v>
      </c>
      <c r="B595" t="s">
        <v>10</v>
      </c>
      <c r="C595" t="s">
        <v>11</v>
      </c>
      <c r="D595">
        <v>7</v>
      </c>
      <c r="E595">
        <v>1</v>
      </c>
      <c r="F595">
        <v>829.87</v>
      </c>
      <c r="G595">
        <v>829.87</v>
      </c>
      <c r="H595">
        <v>82.99</v>
      </c>
      <c r="I595">
        <v>688.1</v>
      </c>
      <c r="J595">
        <v>58.78</v>
      </c>
    </row>
    <row r="596" spans="1:10" x14ac:dyDescent="0.3">
      <c r="A596">
        <v>595</v>
      </c>
      <c r="B596" t="s">
        <v>12</v>
      </c>
      <c r="C596" t="s">
        <v>13</v>
      </c>
      <c r="D596">
        <v>4</v>
      </c>
      <c r="E596">
        <v>3</v>
      </c>
      <c r="F596">
        <v>4459.18</v>
      </c>
      <c r="G596">
        <v>8710.7199999999993</v>
      </c>
      <c r="H596">
        <v>2613.2199999999998</v>
      </c>
      <c r="I596">
        <v>2757.49</v>
      </c>
      <c r="J596">
        <v>3340.01</v>
      </c>
    </row>
    <row r="597" spans="1:10" x14ac:dyDescent="0.3">
      <c r="A597">
        <v>596</v>
      </c>
      <c r="B597" t="s">
        <v>10</v>
      </c>
      <c r="C597" t="s">
        <v>11</v>
      </c>
      <c r="D597">
        <v>8</v>
      </c>
      <c r="E597">
        <v>3</v>
      </c>
      <c r="F597">
        <v>867.42</v>
      </c>
      <c r="G597">
        <v>1801.33</v>
      </c>
      <c r="H597">
        <v>180.13</v>
      </c>
      <c r="I597">
        <v>796.05</v>
      </c>
      <c r="J597">
        <v>825.15</v>
      </c>
    </row>
    <row r="598" spans="1:10" x14ac:dyDescent="0.3">
      <c r="A598">
        <v>597</v>
      </c>
      <c r="B598" t="s">
        <v>16</v>
      </c>
      <c r="C598" t="s">
        <v>17</v>
      </c>
      <c r="D598">
        <v>6</v>
      </c>
      <c r="E598">
        <v>2</v>
      </c>
      <c r="F598">
        <v>3353.91</v>
      </c>
      <c r="G598">
        <v>4666.5200000000004</v>
      </c>
      <c r="H598">
        <v>1633.28</v>
      </c>
      <c r="I598">
        <v>3505.23</v>
      </c>
      <c r="J598">
        <v>-472</v>
      </c>
    </row>
    <row r="599" spans="1:10" x14ac:dyDescent="0.3">
      <c r="A599">
        <v>598</v>
      </c>
      <c r="B599" t="s">
        <v>18</v>
      </c>
      <c r="C599" t="s">
        <v>20</v>
      </c>
      <c r="D599">
        <v>5</v>
      </c>
      <c r="E599">
        <v>1</v>
      </c>
      <c r="F599">
        <v>3460.05</v>
      </c>
      <c r="G599">
        <v>3460.05</v>
      </c>
      <c r="H599">
        <v>761.21</v>
      </c>
      <c r="I599">
        <v>2908.61</v>
      </c>
      <c r="J599">
        <v>-209.78</v>
      </c>
    </row>
    <row r="600" spans="1:10" x14ac:dyDescent="0.3">
      <c r="A600">
        <v>599</v>
      </c>
      <c r="B600" t="s">
        <v>18</v>
      </c>
      <c r="C600" t="s">
        <v>20</v>
      </c>
      <c r="D600">
        <v>8</v>
      </c>
      <c r="E600">
        <v>3</v>
      </c>
      <c r="F600">
        <v>2109.7399999999998</v>
      </c>
      <c r="G600">
        <v>4790.41</v>
      </c>
      <c r="H600">
        <v>1053.8900000000001</v>
      </c>
      <c r="I600">
        <v>3815.95</v>
      </c>
      <c r="J600">
        <v>-79.430000000000007</v>
      </c>
    </row>
    <row r="601" spans="1:10" x14ac:dyDescent="0.3">
      <c r="A601">
        <v>600</v>
      </c>
      <c r="B601" t="s">
        <v>18</v>
      </c>
      <c r="C601" t="s">
        <v>19</v>
      </c>
      <c r="D601">
        <v>7</v>
      </c>
      <c r="E601">
        <v>3</v>
      </c>
      <c r="F601">
        <v>4567.47</v>
      </c>
      <c r="G601">
        <v>9823.5</v>
      </c>
      <c r="H601">
        <v>2652.34</v>
      </c>
      <c r="I601">
        <v>4562.3599999999997</v>
      </c>
      <c r="J601">
        <v>2608.79</v>
      </c>
    </row>
    <row r="602" spans="1:10" x14ac:dyDescent="0.3">
      <c r="A602">
        <v>601</v>
      </c>
      <c r="B602" t="s">
        <v>18</v>
      </c>
      <c r="C602" t="s">
        <v>19</v>
      </c>
      <c r="D602">
        <v>7</v>
      </c>
      <c r="E602">
        <v>2</v>
      </c>
      <c r="F602">
        <v>4379.78</v>
      </c>
      <c r="G602">
        <v>7231.42</v>
      </c>
      <c r="H602">
        <v>1590.91</v>
      </c>
      <c r="I602">
        <v>4362.38</v>
      </c>
      <c r="J602">
        <v>1278.1199999999999</v>
      </c>
    </row>
    <row r="603" spans="1:10" x14ac:dyDescent="0.3">
      <c r="A603">
        <v>602</v>
      </c>
      <c r="B603" t="s">
        <v>10</v>
      </c>
      <c r="C603" t="s">
        <v>11</v>
      </c>
      <c r="D603">
        <v>7</v>
      </c>
      <c r="E603">
        <v>1</v>
      </c>
      <c r="F603">
        <v>594.82000000000005</v>
      </c>
      <c r="G603">
        <v>594.82000000000005</v>
      </c>
      <c r="H603">
        <v>59.48</v>
      </c>
      <c r="I603">
        <v>564.49</v>
      </c>
      <c r="J603">
        <v>-29.15</v>
      </c>
    </row>
    <row r="604" spans="1:10" x14ac:dyDescent="0.3">
      <c r="A604">
        <v>603</v>
      </c>
      <c r="B604" t="s">
        <v>18</v>
      </c>
      <c r="C604" t="s">
        <v>19</v>
      </c>
      <c r="D604">
        <v>3</v>
      </c>
      <c r="E604">
        <v>3</v>
      </c>
      <c r="F604">
        <v>3700.5</v>
      </c>
      <c r="G604">
        <v>9160.02</v>
      </c>
      <c r="H604">
        <v>2473.21</v>
      </c>
      <c r="I604">
        <v>2213.7199999999998</v>
      </c>
      <c r="J604">
        <v>4473.1000000000004</v>
      </c>
    </row>
    <row r="605" spans="1:10" x14ac:dyDescent="0.3">
      <c r="A605">
        <v>604</v>
      </c>
      <c r="B605" t="s">
        <v>18</v>
      </c>
      <c r="C605" t="s">
        <v>19</v>
      </c>
      <c r="D605">
        <v>8</v>
      </c>
      <c r="E605">
        <v>3</v>
      </c>
      <c r="F605">
        <v>5116.79</v>
      </c>
      <c r="G605">
        <v>11778.88</v>
      </c>
      <c r="H605">
        <v>3180.3</v>
      </c>
      <c r="I605">
        <v>5299.73</v>
      </c>
      <c r="J605">
        <v>3298.85</v>
      </c>
    </row>
    <row r="606" spans="1:10" x14ac:dyDescent="0.3">
      <c r="A606">
        <v>605</v>
      </c>
      <c r="B606" t="s">
        <v>18</v>
      </c>
      <c r="C606" t="s">
        <v>20</v>
      </c>
      <c r="D606">
        <v>2</v>
      </c>
      <c r="E606">
        <v>2</v>
      </c>
      <c r="F606">
        <v>4463.08</v>
      </c>
      <c r="G606">
        <v>6656.57</v>
      </c>
      <c r="H606">
        <v>1464.45</v>
      </c>
      <c r="I606">
        <v>1579.98</v>
      </c>
      <c r="J606">
        <v>3612.15</v>
      </c>
    </row>
    <row r="607" spans="1:10" x14ac:dyDescent="0.3">
      <c r="A607">
        <v>606</v>
      </c>
      <c r="B607" t="s">
        <v>10</v>
      </c>
      <c r="C607" t="s">
        <v>11</v>
      </c>
      <c r="D607">
        <v>2</v>
      </c>
      <c r="E607">
        <v>2</v>
      </c>
      <c r="F607">
        <v>698.31</v>
      </c>
      <c r="G607">
        <v>1057.07</v>
      </c>
      <c r="H607">
        <v>105.71</v>
      </c>
      <c r="I607">
        <v>411.37</v>
      </c>
      <c r="J607">
        <v>539.99</v>
      </c>
    </row>
    <row r="608" spans="1:10" x14ac:dyDescent="0.3">
      <c r="A608">
        <v>607</v>
      </c>
      <c r="B608" t="s">
        <v>18</v>
      </c>
      <c r="C608" t="s">
        <v>19</v>
      </c>
      <c r="D608">
        <v>3</v>
      </c>
      <c r="E608">
        <v>2</v>
      </c>
      <c r="F608">
        <v>5962.71</v>
      </c>
      <c r="G608">
        <v>8134.08</v>
      </c>
      <c r="H608">
        <v>2196.1999999999998</v>
      </c>
      <c r="I608">
        <v>2123.6</v>
      </c>
      <c r="J608">
        <v>3814.28</v>
      </c>
    </row>
    <row r="609" spans="1:10" x14ac:dyDescent="0.3">
      <c r="A609">
        <v>608</v>
      </c>
      <c r="B609" t="s">
        <v>10</v>
      </c>
      <c r="C609" t="s">
        <v>22</v>
      </c>
      <c r="D609">
        <v>2</v>
      </c>
      <c r="E609">
        <v>2</v>
      </c>
      <c r="F609">
        <v>421.15</v>
      </c>
      <c r="G609">
        <v>608.88</v>
      </c>
      <c r="H609">
        <v>60.89</v>
      </c>
      <c r="I609">
        <v>401.96</v>
      </c>
      <c r="J609">
        <v>146.03</v>
      </c>
    </row>
    <row r="610" spans="1:10" x14ac:dyDescent="0.3">
      <c r="A610">
        <v>609</v>
      </c>
      <c r="B610" t="s">
        <v>16</v>
      </c>
      <c r="C610" t="s">
        <v>21</v>
      </c>
      <c r="D610">
        <v>3</v>
      </c>
      <c r="E610">
        <v>2</v>
      </c>
      <c r="F610">
        <v>4453.93</v>
      </c>
      <c r="G610">
        <v>6777</v>
      </c>
      <c r="H610">
        <v>2371.9499999999998</v>
      </c>
      <c r="I610">
        <v>2405.92</v>
      </c>
      <c r="J610">
        <v>1999.13</v>
      </c>
    </row>
    <row r="611" spans="1:10" x14ac:dyDescent="0.3">
      <c r="A611">
        <v>610</v>
      </c>
      <c r="B611" t="s">
        <v>16</v>
      </c>
      <c r="C611" t="s">
        <v>21</v>
      </c>
      <c r="D611">
        <v>7</v>
      </c>
      <c r="E611">
        <v>3</v>
      </c>
      <c r="F611">
        <v>4443.74</v>
      </c>
      <c r="G611">
        <v>9793.7000000000007</v>
      </c>
      <c r="H611">
        <v>3917.48</v>
      </c>
      <c r="I611">
        <v>5326.6</v>
      </c>
      <c r="J611">
        <v>549.62</v>
      </c>
    </row>
    <row r="612" spans="1:10" x14ac:dyDescent="0.3">
      <c r="A612">
        <v>611</v>
      </c>
      <c r="B612" t="s">
        <v>18</v>
      </c>
      <c r="C612" t="s">
        <v>19</v>
      </c>
      <c r="D612">
        <v>1</v>
      </c>
      <c r="E612">
        <v>1</v>
      </c>
      <c r="F612">
        <v>4565.84</v>
      </c>
      <c r="G612">
        <v>4565.84</v>
      </c>
      <c r="H612">
        <v>1004.49</v>
      </c>
      <c r="I612">
        <v>1868.67</v>
      </c>
      <c r="J612">
        <v>1692.69</v>
      </c>
    </row>
    <row r="613" spans="1:10" x14ac:dyDescent="0.3">
      <c r="A613">
        <v>612</v>
      </c>
      <c r="B613" t="s">
        <v>14</v>
      </c>
      <c r="C613" t="s">
        <v>15</v>
      </c>
      <c r="D613">
        <v>8</v>
      </c>
      <c r="E613">
        <v>1</v>
      </c>
      <c r="F613">
        <v>980.52</v>
      </c>
      <c r="G613">
        <v>980.52</v>
      </c>
      <c r="H613">
        <v>147.08000000000001</v>
      </c>
      <c r="I613">
        <v>930.51</v>
      </c>
      <c r="J613">
        <v>-97.07</v>
      </c>
    </row>
    <row r="614" spans="1:10" x14ac:dyDescent="0.3">
      <c r="A614">
        <v>613</v>
      </c>
      <c r="B614" t="s">
        <v>16</v>
      </c>
      <c r="C614" t="s">
        <v>17</v>
      </c>
      <c r="D614">
        <v>4</v>
      </c>
      <c r="E614">
        <v>2</v>
      </c>
      <c r="F614">
        <v>3423.49</v>
      </c>
      <c r="G614">
        <v>5345.2</v>
      </c>
      <c r="H614">
        <v>1870.82</v>
      </c>
      <c r="I614">
        <v>2589.3000000000002</v>
      </c>
      <c r="J614">
        <v>885.08</v>
      </c>
    </row>
    <row r="615" spans="1:10" x14ac:dyDescent="0.3">
      <c r="A615">
        <v>614</v>
      </c>
      <c r="B615" t="s">
        <v>18</v>
      </c>
      <c r="C615" t="s">
        <v>19</v>
      </c>
      <c r="D615">
        <v>7</v>
      </c>
      <c r="E615">
        <v>2</v>
      </c>
      <c r="F615">
        <v>3659.01</v>
      </c>
      <c r="G615">
        <v>5323.61</v>
      </c>
      <c r="H615">
        <v>1171.19</v>
      </c>
      <c r="I615">
        <v>3666.7</v>
      </c>
      <c r="J615">
        <v>485.72</v>
      </c>
    </row>
    <row r="616" spans="1:10" x14ac:dyDescent="0.3">
      <c r="A616">
        <v>615</v>
      </c>
      <c r="B616" t="s">
        <v>12</v>
      </c>
      <c r="C616" t="s">
        <v>13</v>
      </c>
      <c r="D616">
        <v>4</v>
      </c>
      <c r="E616">
        <v>3</v>
      </c>
      <c r="F616">
        <v>6652.89</v>
      </c>
      <c r="G616">
        <v>15136.45</v>
      </c>
      <c r="H616">
        <v>4540.9399999999996</v>
      </c>
      <c r="I616">
        <v>3689.91</v>
      </c>
      <c r="J616">
        <v>6905.61</v>
      </c>
    </row>
    <row r="617" spans="1:10" x14ac:dyDescent="0.3">
      <c r="A617">
        <v>616</v>
      </c>
      <c r="B617" t="s">
        <v>12</v>
      </c>
      <c r="C617" t="s">
        <v>13</v>
      </c>
      <c r="D617">
        <v>6</v>
      </c>
      <c r="E617">
        <v>2</v>
      </c>
      <c r="F617">
        <v>2557.75</v>
      </c>
      <c r="G617">
        <v>4300.3100000000004</v>
      </c>
      <c r="H617">
        <v>1075.08</v>
      </c>
      <c r="I617">
        <v>3792.53</v>
      </c>
      <c r="J617">
        <v>-567.29</v>
      </c>
    </row>
    <row r="618" spans="1:10" x14ac:dyDescent="0.3">
      <c r="A618">
        <v>617</v>
      </c>
      <c r="B618" t="s">
        <v>18</v>
      </c>
      <c r="C618" t="s">
        <v>20</v>
      </c>
      <c r="D618">
        <v>7</v>
      </c>
      <c r="E618">
        <v>3</v>
      </c>
      <c r="F618">
        <v>4024.4</v>
      </c>
      <c r="G618">
        <v>9987.94</v>
      </c>
      <c r="H618">
        <v>2696.74</v>
      </c>
      <c r="I618">
        <v>5185.8900000000003</v>
      </c>
      <c r="J618">
        <v>2105.31</v>
      </c>
    </row>
    <row r="619" spans="1:10" x14ac:dyDescent="0.3">
      <c r="A619">
        <v>618</v>
      </c>
      <c r="B619" t="s">
        <v>10</v>
      </c>
      <c r="C619" t="s">
        <v>22</v>
      </c>
      <c r="D619">
        <v>5</v>
      </c>
      <c r="E619">
        <v>3</v>
      </c>
      <c r="F619">
        <v>958.73</v>
      </c>
      <c r="G619">
        <v>2009.89</v>
      </c>
      <c r="H619">
        <v>200.99</v>
      </c>
      <c r="I619">
        <v>621.28</v>
      </c>
      <c r="J619">
        <v>1187.6099999999999</v>
      </c>
    </row>
    <row r="620" spans="1:10" x14ac:dyDescent="0.3">
      <c r="A620">
        <v>619</v>
      </c>
      <c r="B620" t="s">
        <v>14</v>
      </c>
      <c r="C620" t="s">
        <v>15</v>
      </c>
      <c r="D620">
        <v>2</v>
      </c>
      <c r="E620">
        <v>2</v>
      </c>
      <c r="F620">
        <v>1297.4100000000001</v>
      </c>
      <c r="G620">
        <v>2139.4499999999998</v>
      </c>
      <c r="H620">
        <v>320.92</v>
      </c>
      <c r="I620">
        <v>987.17</v>
      </c>
      <c r="J620">
        <v>831.37</v>
      </c>
    </row>
    <row r="621" spans="1:10" x14ac:dyDescent="0.3">
      <c r="A621">
        <v>620</v>
      </c>
      <c r="B621" t="s">
        <v>14</v>
      </c>
      <c r="C621" t="s">
        <v>15</v>
      </c>
      <c r="D621">
        <v>5</v>
      </c>
      <c r="E621">
        <v>3</v>
      </c>
      <c r="F621">
        <v>965.18</v>
      </c>
      <c r="G621">
        <v>2025.37</v>
      </c>
      <c r="H621">
        <v>303.81</v>
      </c>
      <c r="I621">
        <v>1626.53</v>
      </c>
      <c r="J621">
        <v>95.03</v>
      </c>
    </row>
    <row r="622" spans="1:10" x14ac:dyDescent="0.3">
      <c r="A622">
        <v>621</v>
      </c>
      <c r="B622" t="s">
        <v>18</v>
      </c>
      <c r="C622" t="s">
        <v>19</v>
      </c>
      <c r="D622">
        <v>1</v>
      </c>
      <c r="E622">
        <v>1</v>
      </c>
      <c r="F622">
        <v>2029.08</v>
      </c>
      <c r="G622">
        <v>2029.08</v>
      </c>
      <c r="H622">
        <v>446.4</v>
      </c>
      <c r="I622">
        <v>1674.84</v>
      </c>
      <c r="J622">
        <v>-92.16</v>
      </c>
    </row>
    <row r="623" spans="1:10" x14ac:dyDescent="0.3">
      <c r="A623">
        <v>622</v>
      </c>
      <c r="B623" t="s">
        <v>18</v>
      </c>
      <c r="C623" t="s">
        <v>19</v>
      </c>
      <c r="D623">
        <v>4</v>
      </c>
      <c r="E623">
        <v>1</v>
      </c>
      <c r="F623">
        <v>4396.8100000000004</v>
      </c>
      <c r="G623">
        <v>4396.8100000000004</v>
      </c>
      <c r="H623">
        <v>967.3</v>
      </c>
      <c r="I623">
        <v>2093.77</v>
      </c>
      <c r="J623">
        <v>1335.74</v>
      </c>
    </row>
    <row r="624" spans="1:10" x14ac:dyDescent="0.3">
      <c r="A624">
        <v>623</v>
      </c>
      <c r="B624" t="s">
        <v>10</v>
      </c>
      <c r="C624" t="s">
        <v>11</v>
      </c>
      <c r="D624">
        <v>8</v>
      </c>
      <c r="E624">
        <v>3</v>
      </c>
      <c r="F624">
        <v>619.30999999999995</v>
      </c>
      <c r="G624">
        <v>1277.56</v>
      </c>
      <c r="H624">
        <v>127.76</v>
      </c>
      <c r="I624">
        <v>873.77</v>
      </c>
      <c r="J624">
        <v>276.04000000000002</v>
      </c>
    </row>
    <row r="625" spans="1:10" x14ac:dyDescent="0.3">
      <c r="A625">
        <v>624</v>
      </c>
      <c r="B625" t="s">
        <v>10</v>
      </c>
      <c r="C625" t="s">
        <v>11</v>
      </c>
      <c r="D625">
        <v>7</v>
      </c>
      <c r="E625">
        <v>3</v>
      </c>
      <c r="F625">
        <v>635.39</v>
      </c>
      <c r="G625">
        <v>1429.28</v>
      </c>
      <c r="H625">
        <v>142.93</v>
      </c>
      <c r="I625">
        <v>1023.52</v>
      </c>
      <c r="J625">
        <v>262.83</v>
      </c>
    </row>
    <row r="626" spans="1:10" x14ac:dyDescent="0.3">
      <c r="A626">
        <v>625</v>
      </c>
      <c r="B626" t="s">
        <v>16</v>
      </c>
      <c r="C626" t="s">
        <v>17</v>
      </c>
      <c r="D626">
        <v>8</v>
      </c>
      <c r="E626">
        <v>3</v>
      </c>
      <c r="F626">
        <v>5204.41</v>
      </c>
      <c r="G626">
        <v>13465.99</v>
      </c>
      <c r="H626">
        <v>5386.39</v>
      </c>
      <c r="I626">
        <v>6149.53</v>
      </c>
      <c r="J626">
        <v>1930.07</v>
      </c>
    </row>
    <row r="627" spans="1:10" x14ac:dyDescent="0.3">
      <c r="A627">
        <v>626</v>
      </c>
      <c r="B627" t="s">
        <v>10</v>
      </c>
      <c r="C627" t="s">
        <v>11</v>
      </c>
      <c r="D627">
        <v>1</v>
      </c>
      <c r="E627">
        <v>1</v>
      </c>
      <c r="F627">
        <v>1311.23</v>
      </c>
      <c r="G627">
        <v>1311.23</v>
      </c>
      <c r="H627">
        <v>131.12</v>
      </c>
      <c r="I627">
        <v>255.48</v>
      </c>
      <c r="J627">
        <v>924.63</v>
      </c>
    </row>
    <row r="628" spans="1:10" x14ac:dyDescent="0.3">
      <c r="A628">
        <v>627</v>
      </c>
      <c r="B628" t="s">
        <v>10</v>
      </c>
      <c r="C628" t="s">
        <v>22</v>
      </c>
      <c r="D628">
        <v>1</v>
      </c>
      <c r="E628">
        <v>1</v>
      </c>
      <c r="F628">
        <v>528.59</v>
      </c>
      <c r="G628">
        <v>528.59</v>
      </c>
      <c r="H628">
        <v>52.86</v>
      </c>
      <c r="I628">
        <v>291.06</v>
      </c>
      <c r="J628">
        <v>184.67</v>
      </c>
    </row>
    <row r="629" spans="1:10" x14ac:dyDescent="0.3">
      <c r="A629">
        <v>628</v>
      </c>
      <c r="B629" t="s">
        <v>14</v>
      </c>
      <c r="C629" t="s">
        <v>15</v>
      </c>
      <c r="D629">
        <v>2</v>
      </c>
      <c r="E629">
        <v>2</v>
      </c>
      <c r="F629">
        <v>2208.94</v>
      </c>
      <c r="G629">
        <v>3492.19</v>
      </c>
      <c r="H629">
        <v>523.83000000000004</v>
      </c>
      <c r="I629">
        <v>936.94</v>
      </c>
      <c r="J629">
        <v>2031.42</v>
      </c>
    </row>
    <row r="630" spans="1:10" x14ac:dyDescent="0.3">
      <c r="A630">
        <v>629</v>
      </c>
      <c r="B630" t="s">
        <v>18</v>
      </c>
      <c r="C630" t="s">
        <v>20</v>
      </c>
      <c r="D630">
        <v>1</v>
      </c>
      <c r="E630">
        <v>1</v>
      </c>
      <c r="F630">
        <v>4818.1099999999997</v>
      </c>
      <c r="G630">
        <v>4818.1099999999997</v>
      </c>
      <c r="H630">
        <v>1059.98</v>
      </c>
      <c r="I630">
        <v>1605.42</v>
      </c>
      <c r="J630">
        <v>2152.71</v>
      </c>
    </row>
    <row r="631" spans="1:10" x14ac:dyDescent="0.3">
      <c r="A631">
        <v>630</v>
      </c>
      <c r="B631" t="s">
        <v>10</v>
      </c>
      <c r="C631" t="s">
        <v>22</v>
      </c>
      <c r="D631">
        <v>7</v>
      </c>
      <c r="E631">
        <v>2</v>
      </c>
      <c r="F631">
        <v>270.07</v>
      </c>
      <c r="G631">
        <v>423.16</v>
      </c>
      <c r="H631">
        <v>42.32</v>
      </c>
      <c r="I631">
        <v>401.58</v>
      </c>
      <c r="J631">
        <v>-20.73</v>
      </c>
    </row>
    <row r="632" spans="1:10" x14ac:dyDescent="0.3">
      <c r="A632">
        <v>631</v>
      </c>
      <c r="B632" t="s">
        <v>14</v>
      </c>
      <c r="C632" t="s">
        <v>15</v>
      </c>
      <c r="D632">
        <v>7</v>
      </c>
      <c r="E632">
        <v>3</v>
      </c>
      <c r="F632">
        <v>863.72</v>
      </c>
      <c r="G632">
        <v>1787.44</v>
      </c>
      <c r="H632">
        <v>268.12</v>
      </c>
      <c r="I632">
        <v>1696.28</v>
      </c>
      <c r="J632">
        <v>-176.96</v>
      </c>
    </row>
    <row r="633" spans="1:10" x14ac:dyDescent="0.3">
      <c r="A633">
        <v>632</v>
      </c>
      <c r="B633" t="s">
        <v>12</v>
      </c>
      <c r="C633" t="s">
        <v>13</v>
      </c>
      <c r="D633">
        <v>8</v>
      </c>
      <c r="E633">
        <v>3</v>
      </c>
      <c r="F633">
        <v>4834.16</v>
      </c>
      <c r="G633">
        <v>9590.1299999999992</v>
      </c>
      <c r="H633">
        <v>2877.04</v>
      </c>
      <c r="I633">
        <v>5929.2</v>
      </c>
      <c r="J633">
        <v>783.89</v>
      </c>
    </row>
    <row r="634" spans="1:10" x14ac:dyDescent="0.3">
      <c r="A634">
        <v>633</v>
      </c>
      <c r="B634" t="s">
        <v>16</v>
      </c>
      <c r="C634" t="s">
        <v>17</v>
      </c>
      <c r="D634">
        <v>8</v>
      </c>
      <c r="E634">
        <v>3</v>
      </c>
      <c r="F634">
        <v>6803.7</v>
      </c>
      <c r="G634">
        <v>15633.63</v>
      </c>
      <c r="H634">
        <v>6253.45</v>
      </c>
      <c r="I634">
        <v>4020.94</v>
      </c>
      <c r="J634">
        <v>5359.25</v>
      </c>
    </row>
    <row r="635" spans="1:10" x14ac:dyDescent="0.3">
      <c r="A635">
        <v>634</v>
      </c>
      <c r="B635" t="s">
        <v>16</v>
      </c>
      <c r="C635" t="s">
        <v>17</v>
      </c>
      <c r="D635">
        <v>4</v>
      </c>
      <c r="E635">
        <v>3</v>
      </c>
      <c r="F635">
        <v>2280.08</v>
      </c>
      <c r="G635">
        <v>4384.84</v>
      </c>
      <c r="H635">
        <v>1534.7</v>
      </c>
      <c r="I635">
        <v>2537.19</v>
      </c>
      <c r="J635">
        <v>312.95999999999998</v>
      </c>
    </row>
    <row r="636" spans="1:10" x14ac:dyDescent="0.3">
      <c r="A636">
        <v>635</v>
      </c>
      <c r="B636" t="s">
        <v>18</v>
      </c>
      <c r="C636" t="s">
        <v>19</v>
      </c>
      <c r="D636">
        <v>7</v>
      </c>
      <c r="E636">
        <v>3</v>
      </c>
      <c r="F636">
        <v>1715.57</v>
      </c>
      <c r="G636">
        <v>3639.58</v>
      </c>
      <c r="H636">
        <v>800.71</v>
      </c>
      <c r="I636">
        <v>3228.8</v>
      </c>
      <c r="J636">
        <v>-389.94</v>
      </c>
    </row>
    <row r="637" spans="1:10" x14ac:dyDescent="0.3">
      <c r="A637">
        <v>636</v>
      </c>
      <c r="B637" t="s">
        <v>10</v>
      </c>
      <c r="C637" t="s">
        <v>22</v>
      </c>
      <c r="D637">
        <v>5</v>
      </c>
      <c r="E637">
        <v>3</v>
      </c>
      <c r="F637">
        <v>214.47</v>
      </c>
      <c r="G637">
        <v>441.84</v>
      </c>
      <c r="H637">
        <v>44.18</v>
      </c>
      <c r="I637">
        <v>419.31</v>
      </c>
      <c r="J637">
        <v>-21.65</v>
      </c>
    </row>
    <row r="638" spans="1:10" x14ac:dyDescent="0.3">
      <c r="A638">
        <v>637</v>
      </c>
      <c r="B638" t="s">
        <v>16</v>
      </c>
      <c r="C638" t="s">
        <v>17</v>
      </c>
      <c r="D638">
        <v>4</v>
      </c>
      <c r="E638">
        <v>2</v>
      </c>
      <c r="F638">
        <v>4952.72</v>
      </c>
      <c r="G638">
        <v>7859.38</v>
      </c>
      <c r="H638">
        <v>2750.78</v>
      </c>
      <c r="I638">
        <v>3103.38</v>
      </c>
      <c r="J638">
        <v>2005.22</v>
      </c>
    </row>
    <row r="639" spans="1:10" x14ac:dyDescent="0.3">
      <c r="A639">
        <v>638</v>
      </c>
      <c r="B639" t="s">
        <v>18</v>
      </c>
      <c r="C639" t="s">
        <v>19</v>
      </c>
      <c r="D639">
        <v>2</v>
      </c>
      <c r="E639">
        <v>2</v>
      </c>
      <c r="F639">
        <v>6759.87</v>
      </c>
      <c r="G639">
        <v>11340.2</v>
      </c>
      <c r="H639">
        <v>3061.85</v>
      </c>
      <c r="I639">
        <v>1509.47</v>
      </c>
      <c r="J639">
        <v>6768.87</v>
      </c>
    </row>
    <row r="640" spans="1:10" x14ac:dyDescent="0.3">
      <c r="A640">
        <v>639</v>
      </c>
      <c r="B640" t="s">
        <v>10</v>
      </c>
      <c r="C640" t="s">
        <v>11</v>
      </c>
      <c r="D640">
        <v>4</v>
      </c>
      <c r="E640">
        <v>3</v>
      </c>
      <c r="F640">
        <v>579.09</v>
      </c>
      <c r="G640">
        <v>1274.29</v>
      </c>
      <c r="H640">
        <v>127.43</v>
      </c>
      <c r="I640">
        <v>516.32000000000005</v>
      </c>
      <c r="J640">
        <v>630.54</v>
      </c>
    </row>
    <row r="641" spans="1:10" x14ac:dyDescent="0.3">
      <c r="A641">
        <v>640</v>
      </c>
      <c r="B641" t="s">
        <v>10</v>
      </c>
      <c r="C641" t="s">
        <v>22</v>
      </c>
      <c r="D641">
        <v>3</v>
      </c>
      <c r="E641">
        <v>1</v>
      </c>
      <c r="F641">
        <v>670.23</v>
      </c>
      <c r="G641">
        <v>670.23</v>
      </c>
      <c r="H641">
        <v>67.02</v>
      </c>
      <c r="I641">
        <v>444.77</v>
      </c>
      <c r="J641">
        <v>158.43</v>
      </c>
    </row>
    <row r="642" spans="1:10" x14ac:dyDescent="0.3">
      <c r="A642">
        <v>641</v>
      </c>
      <c r="B642" t="s">
        <v>18</v>
      </c>
      <c r="C642" t="s">
        <v>20</v>
      </c>
      <c r="D642">
        <v>8</v>
      </c>
      <c r="E642">
        <v>2</v>
      </c>
      <c r="F642">
        <v>4776.59</v>
      </c>
      <c r="G642">
        <v>8612.93</v>
      </c>
      <c r="H642">
        <v>2325.4899999999998</v>
      </c>
      <c r="I642">
        <v>5400.09</v>
      </c>
      <c r="J642">
        <v>887.35</v>
      </c>
    </row>
    <row r="643" spans="1:10" x14ac:dyDescent="0.3">
      <c r="A643">
        <v>642</v>
      </c>
      <c r="B643" t="s">
        <v>10</v>
      </c>
      <c r="C643" t="s">
        <v>11</v>
      </c>
      <c r="D643">
        <v>5</v>
      </c>
      <c r="E643">
        <v>2</v>
      </c>
      <c r="F643">
        <v>599.96</v>
      </c>
      <c r="G643">
        <v>1026.96</v>
      </c>
      <c r="H643">
        <v>102.7</v>
      </c>
      <c r="I643">
        <v>744.77</v>
      </c>
      <c r="J643">
        <v>179.49</v>
      </c>
    </row>
    <row r="644" spans="1:10" x14ac:dyDescent="0.3">
      <c r="A644">
        <v>643</v>
      </c>
      <c r="B644" t="s">
        <v>18</v>
      </c>
      <c r="C644" t="s">
        <v>20</v>
      </c>
      <c r="D644">
        <v>8</v>
      </c>
      <c r="E644">
        <v>3</v>
      </c>
      <c r="F644">
        <v>4403.0600000000004</v>
      </c>
      <c r="G644">
        <v>8782.65</v>
      </c>
      <c r="H644">
        <v>2371.3200000000002</v>
      </c>
      <c r="I644">
        <v>5097.26</v>
      </c>
      <c r="J644">
        <v>1314.08</v>
      </c>
    </row>
    <row r="645" spans="1:10" x14ac:dyDescent="0.3">
      <c r="A645">
        <v>644</v>
      </c>
      <c r="B645" t="s">
        <v>10</v>
      </c>
      <c r="C645" t="s">
        <v>11</v>
      </c>
      <c r="D645">
        <v>3</v>
      </c>
      <c r="E645">
        <v>2</v>
      </c>
      <c r="F645">
        <v>645.52</v>
      </c>
      <c r="G645">
        <v>1056.77</v>
      </c>
      <c r="H645">
        <v>105.68</v>
      </c>
      <c r="I645">
        <v>357.77</v>
      </c>
      <c r="J645">
        <v>593.32000000000005</v>
      </c>
    </row>
    <row r="646" spans="1:10" x14ac:dyDescent="0.3">
      <c r="A646">
        <v>645</v>
      </c>
      <c r="B646" t="s">
        <v>18</v>
      </c>
      <c r="C646" t="s">
        <v>19</v>
      </c>
      <c r="D646">
        <v>3</v>
      </c>
      <c r="E646">
        <v>2</v>
      </c>
      <c r="F646">
        <v>5818.23</v>
      </c>
      <c r="G646">
        <v>8505.7800000000007</v>
      </c>
      <c r="H646">
        <v>2296.56</v>
      </c>
      <c r="I646">
        <v>2962.12</v>
      </c>
      <c r="J646">
        <v>3247.1</v>
      </c>
    </row>
    <row r="647" spans="1:10" x14ac:dyDescent="0.3">
      <c r="A647">
        <v>646</v>
      </c>
      <c r="B647" t="s">
        <v>12</v>
      </c>
      <c r="C647" t="s">
        <v>13</v>
      </c>
      <c r="D647">
        <v>6</v>
      </c>
      <c r="E647">
        <v>1</v>
      </c>
      <c r="F647">
        <v>3172.65</v>
      </c>
      <c r="G647">
        <v>3172.65</v>
      </c>
      <c r="H647">
        <v>793.16</v>
      </c>
      <c r="I647">
        <v>3010.85</v>
      </c>
      <c r="J647">
        <v>-631.36</v>
      </c>
    </row>
    <row r="648" spans="1:10" x14ac:dyDescent="0.3">
      <c r="A648">
        <v>647</v>
      </c>
      <c r="B648" t="s">
        <v>16</v>
      </c>
      <c r="C648" t="s">
        <v>17</v>
      </c>
      <c r="D648">
        <v>7</v>
      </c>
      <c r="E648">
        <v>3</v>
      </c>
      <c r="F648">
        <v>3793.21</v>
      </c>
      <c r="G648">
        <v>7474.39</v>
      </c>
      <c r="H648">
        <v>2616.04</v>
      </c>
      <c r="I648">
        <v>4921.6899999999996</v>
      </c>
      <c r="J648">
        <v>-63.33</v>
      </c>
    </row>
    <row r="649" spans="1:10" x14ac:dyDescent="0.3">
      <c r="A649">
        <v>648</v>
      </c>
      <c r="B649" t="s">
        <v>16</v>
      </c>
      <c r="C649" t="s">
        <v>21</v>
      </c>
      <c r="D649">
        <v>2</v>
      </c>
      <c r="E649">
        <v>1</v>
      </c>
      <c r="F649">
        <v>5664.19</v>
      </c>
      <c r="G649">
        <v>5664.19</v>
      </c>
      <c r="H649">
        <v>1982.47</v>
      </c>
      <c r="I649">
        <v>1657.44</v>
      </c>
      <c r="J649">
        <v>2024.28</v>
      </c>
    </row>
    <row r="650" spans="1:10" x14ac:dyDescent="0.3">
      <c r="A650">
        <v>649</v>
      </c>
      <c r="B650" t="s">
        <v>14</v>
      </c>
      <c r="C650" t="s">
        <v>15</v>
      </c>
      <c r="D650">
        <v>1</v>
      </c>
      <c r="E650">
        <v>1</v>
      </c>
      <c r="F650">
        <v>2054.89</v>
      </c>
      <c r="G650">
        <v>2054.89</v>
      </c>
      <c r="H650">
        <v>308.23</v>
      </c>
      <c r="I650">
        <v>475.39</v>
      </c>
      <c r="J650">
        <v>1271.26</v>
      </c>
    </row>
    <row r="651" spans="1:10" x14ac:dyDescent="0.3">
      <c r="A651">
        <v>650</v>
      </c>
      <c r="B651" t="s">
        <v>10</v>
      </c>
      <c r="C651" t="s">
        <v>22</v>
      </c>
      <c r="D651">
        <v>3</v>
      </c>
      <c r="E651">
        <v>3</v>
      </c>
      <c r="F651">
        <v>687.96</v>
      </c>
      <c r="G651">
        <v>1457.76</v>
      </c>
      <c r="H651">
        <v>145.78</v>
      </c>
      <c r="I651">
        <v>354.53</v>
      </c>
      <c r="J651">
        <v>957.46</v>
      </c>
    </row>
    <row r="652" spans="1:10" x14ac:dyDescent="0.3">
      <c r="A652">
        <v>651</v>
      </c>
      <c r="B652" t="s">
        <v>18</v>
      </c>
      <c r="C652" t="s">
        <v>20</v>
      </c>
      <c r="D652">
        <v>4</v>
      </c>
      <c r="E652">
        <v>2</v>
      </c>
      <c r="F652">
        <v>2251.34</v>
      </c>
      <c r="G652">
        <v>3251.19</v>
      </c>
      <c r="H652">
        <v>715.26</v>
      </c>
      <c r="I652">
        <v>2962.85</v>
      </c>
      <c r="J652">
        <v>-426.92</v>
      </c>
    </row>
    <row r="653" spans="1:10" x14ac:dyDescent="0.3">
      <c r="A653">
        <v>652</v>
      </c>
      <c r="B653" t="s">
        <v>16</v>
      </c>
      <c r="C653" t="s">
        <v>17</v>
      </c>
      <c r="D653">
        <v>1</v>
      </c>
      <c r="E653">
        <v>1</v>
      </c>
      <c r="F653">
        <v>7463.79</v>
      </c>
      <c r="G653">
        <v>7463.79</v>
      </c>
      <c r="H653">
        <v>2612.33</v>
      </c>
      <c r="I653">
        <v>1813.55</v>
      </c>
      <c r="J653">
        <v>3037.92</v>
      </c>
    </row>
    <row r="654" spans="1:10" x14ac:dyDescent="0.3">
      <c r="A654">
        <v>653</v>
      </c>
      <c r="B654" t="s">
        <v>16</v>
      </c>
      <c r="C654" t="s">
        <v>21</v>
      </c>
      <c r="D654">
        <v>4</v>
      </c>
      <c r="E654">
        <v>2</v>
      </c>
      <c r="F654">
        <v>5691.63</v>
      </c>
      <c r="G654">
        <v>9164.58</v>
      </c>
      <c r="H654">
        <v>3665.83</v>
      </c>
      <c r="I654">
        <v>2374.59</v>
      </c>
      <c r="J654">
        <v>3124.16</v>
      </c>
    </row>
    <row r="655" spans="1:10" x14ac:dyDescent="0.3">
      <c r="A655">
        <v>654</v>
      </c>
      <c r="B655" t="s">
        <v>14</v>
      </c>
      <c r="C655" t="s">
        <v>15</v>
      </c>
      <c r="D655">
        <v>8</v>
      </c>
      <c r="E655">
        <v>2</v>
      </c>
      <c r="F655">
        <v>2154.41</v>
      </c>
      <c r="G655">
        <v>3868.16</v>
      </c>
      <c r="H655">
        <v>580.22</v>
      </c>
      <c r="I655">
        <v>1636.81</v>
      </c>
      <c r="J655">
        <v>1651.13</v>
      </c>
    </row>
    <row r="656" spans="1:10" x14ac:dyDescent="0.3">
      <c r="A656">
        <v>655</v>
      </c>
      <c r="B656" t="s">
        <v>10</v>
      </c>
      <c r="C656" t="s">
        <v>22</v>
      </c>
      <c r="D656">
        <v>4</v>
      </c>
      <c r="E656">
        <v>1</v>
      </c>
      <c r="F656">
        <v>949.17</v>
      </c>
      <c r="G656">
        <v>949.17</v>
      </c>
      <c r="H656">
        <v>94.92</v>
      </c>
      <c r="I656">
        <v>681.65</v>
      </c>
      <c r="J656">
        <v>172.6</v>
      </c>
    </row>
    <row r="657" spans="1:10" x14ac:dyDescent="0.3">
      <c r="A657">
        <v>656</v>
      </c>
      <c r="B657" t="s">
        <v>18</v>
      </c>
      <c r="C657" t="s">
        <v>19</v>
      </c>
      <c r="D657">
        <v>1</v>
      </c>
      <c r="E657">
        <v>1</v>
      </c>
      <c r="F657">
        <v>4742.71</v>
      </c>
      <c r="G657">
        <v>4742.71</v>
      </c>
      <c r="H657">
        <v>1043.4000000000001</v>
      </c>
      <c r="I657">
        <v>1205.0999999999999</v>
      </c>
      <c r="J657">
        <v>2494.21</v>
      </c>
    </row>
    <row r="658" spans="1:10" x14ac:dyDescent="0.3">
      <c r="A658">
        <v>657</v>
      </c>
      <c r="B658" t="s">
        <v>10</v>
      </c>
      <c r="C658" t="s">
        <v>22</v>
      </c>
      <c r="D658">
        <v>1</v>
      </c>
      <c r="E658">
        <v>1</v>
      </c>
      <c r="F658">
        <v>613.55999999999995</v>
      </c>
      <c r="G658">
        <v>613.55999999999995</v>
      </c>
      <c r="H658">
        <v>61.36</v>
      </c>
      <c r="I658">
        <v>260.38</v>
      </c>
      <c r="J658">
        <v>291.82</v>
      </c>
    </row>
    <row r="659" spans="1:10" x14ac:dyDescent="0.3">
      <c r="A659">
        <v>658</v>
      </c>
      <c r="B659" t="s">
        <v>10</v>
      </c>
      <c r="C659" t="s">
        <v>22</v>
      </c>
      <c r="D659">
        <v>7</v>
      </c>
      <c r="E659">
        <v>3</v>
      </c>
      <c r="F659">
        <v>1433.76</v>
      </c>
      <c r="G659">
        <v>3142.28</v>
      </c>
      <c r="H659">
        <v>314.23</v>
      </c>
      <c r="I659">
        <v>801.52</v>
      </c>
      <c r="J659">
        <v>2026.53</v>
      </c>
    </row>
    <row r="660" spans="1:10" x14ac:dyDescent="0.3">
      <c r="A660">
        <v>659</v>
      </c>
      <c r="B660" t="s">
        <v>16</v>
      </c>
      <c r="C660" t="s">
        <v>21</v>
      </c>
      <c r="D660">
        <v>4</v>
      </c>
      <c r="E660">
        <v>2</v>
      </c>
      <c r="F660">
        <v>3929.44</v>
      </c>
      <c r="G660">
        <v>5487.71</v>
      </c>
      <c r="H660">
        <v>1920.7</v>
      </c>
      <c r="I660">
        <v>3733.34</v>
      </c>
      <c r="J660">
        <v>-166.33</v>
      </c>
    </row>
    <row r="661" spans="1:10" x14ac:dyDescent="0.3">
      <c r="A661">
        <v>660</v>
      </c>
      <c r="B661" t="s">
        <v>16</v>
      </c>
      <c r="C661" t="s">
        <v>17</v>
      </c>
      <c r="D661">
        <v>2</v>
      </c>
      <c r="E661">
        <v>2</v>
      </c>
      <c r="F661">
        <v>5979.9</v>
      </c>
      <c r="G661">
        <v>8587.14</v>
      </c>
      <c r="H661">
        <v>3434.86</v>
      </c>
      <c r="I661">
        <v>1886.76</v>
      </c>
      <c r="J661">
        <v>3265.52</v>
      </c>
    </row>
    <row r="662" spans="1:10" x14ac:dyDescent="0.3">
      <c r="A662">
        <v>661</v>
      </c>
      <c r="B662" t="s">
        <v>10</v>
      </c>
      <c r="C662" t="s">
        <v>22</v>
      </c>
      <c r="D662">
        <v>7</v>
      </c>
      <c r="E662">
        <v>3</v>
      </c>
      <c r="F662">
        <v>1370.56</v>
      </c>
      <c r="G662">
        <v>3221.49</v>
      </c>
      <c r="H662">
        <v>322.14999999999998</v>
      </c>
      <c r="I662">
        <v>1062.69</v>
      </c>
      <c r="J662">
        <v>1836.64</v>
      </c>
    </row>
    <row r="663" spans="1:10" x14ac:dyDescent="0.3">
      <c r="A663">
        <v>662</v>
      </c>
      <c r="B663" t="s">
        <v>12</v>
      </c>
      <c r="C663" t="s">
        <v>13</v>
      </c>
      <c r="D663">
        <v>5</v>
      </c>
      <c r="E663">
        <v>3</v>
      </c>
      <c r="F663">
        <v>4029.32</v>
      </c>
      <c r="G663">
        <v>7917.34</v>
      </c>
      <c r="H663">
        <v>1979.34</v>
      </c>
      <c r="I663">
        <v>3191.44</v>
      </c>
      <c r="J663">
        <v>2746.56</v>
      </c>
    </row>
    <row r="664" spans="1:10" x14ac:dyDescent="0.3">
      <c r="A664">
        <v>663</v>
      </c>
      <c r="B664" t="s">
        <v>16</v>
      </c>
      <c r="C664" t="s">
        <v>21</v>
      </c>
      <c r="D664">
        <v>6</v>
      </c>
      <c r="E664">
        <v>3</v>
      </c>
      <c r="F664">
        <v>2841.45</v>
      </c>
      <c r="G664">
        <v>7710.55</v>
      </c>
      <c r="H664">
        <v>2698.69</v>
      </c>
      <c r="I664">
        <v>3859.19</v>
      </c>
      <c r="J664">
        <v>1152.6600000000001</v>
      </c>
    </row>
    <row r="665" spans="1:10" x14ac:dyDescent="0.3">
      <c r="A665">
        <v>664</v>
      </c>
      <c r="B665" t="s">
        <v>18</v>
      </c>
      <c r="C665" t="s">
        <v>19</v>
      </c>
      <c r="D665">
        <v>5</v>
      </c>
      <c r="E665">
        <v>1</v>
      </c>
      <c r="F665">
        <v>4983.83</v>
      </c>
      <c r="G665">
        <v>4983.83</v>
      </c>
      <c r="H665">
        <v>1096.44</v>
      </c>
      <c r="I665">
        <v>2619.79</v>
      </c>
      <c r="J665">
        <v>1267.5899999999999</v>
      </c>
    </row>
    <row r="666" spans="1:10" x14ac:dyDescent="0.3">
      <c r="A666">
        <v>665</v>
      </c>
      <c r="B666" t="s">
        <v>18</v>
      </c>
      <c r="C666" t="s">
        <v>19</v>
      </c>
      <c r="D666">
        <v>2</v>
      </c>
      <c r="E666">
        <v>2</v>
      </c>
      <c r="F666">
        <v>4113.7299999999996</v>
      </c>
      <c r="G666">
        <v>6322.95</v>
      </c>
      <c r="H666">
        <v>1391.05</v>
      </c>
      <c r="I666">
        <v>2174.61</v>
      </c>
      <c r="J666">
        <v>2757.28</v>
      </c>
    </row>
    <row r="667" spans="1:10" x14ac:dyDescent="0.3">
      <c r="A667">
        <v>666</v>
      </c>
      <c r="B667" t="s">
        <v>18</v>
      </c>
      <c r="C667" t="s">
        <v>20</v>
      </c>
      <c r="D667">
        <v>7</v>
      </c>
      <c r="E667">
        <v>3</v>
      </c>
      <c r="F667">
        <v>1346.37</v>
      </c>
      <c r="G667">
        <v>3287.58</v>
      </c>
      <c r="H667">
        <v>723.27</v>
      </c>
      <c r="I667">
        <v>3119.91</v>
      </c>
      <c r="J667">
        <v>-555.6</v>
      </c>
    </row>
    <row r="668" spans="1:10" x14ac:dyDescent="0.3">
      <c r="A668">
        <v>667</v>
      </c>
      <c r="B668" t="s">
        <v>18</v>
      </c>
      <c r="C668" t="s">
        <v>19</v>
      </c>
      <c r="D668">
        <v>6</v>
      </c>
      <c r="E668">
        <v>3</v>
      </c>
      <c r="F668">
        <v>3322.16</v>
      </c>
      <c r="G668">
        <v>7859.62</v>
      </c>
      <c r="H668">
        <v>1729.12</v>
      </c>
      <c r="I668">
        <v>4002.89</v>
      </c>
      <c r="J668">
        <v>2127.62</v>
      </c>
    </row>
    <row r="669" spans="1:10" x14ac:dyDescent="0.3">
      <c r="A669">
        <v>668</v>
      </c>
      <c r="B669" t="s">
        <v>18</v>
      </c>
      <c r="C669" t="s">
        <v>19</v>
      </c>
      <c r="D669">
        <v>7</v>
      </c>
      <c r="E669">
        <v>3</v>
      </c>
      <c r="F669">
        <v>6299.6</v>
      </c>
      <c r="G669">
        <v>15554.81</v>
      </c>
      <c r="H669">
        <v>4199.8</v>
      </c>
      <c r="I669">
        <v>3548.8</v>
      </c>
      <c r="J669">
        <v>7806.21</v>
      </c>
    </row>
    <row r="670" spans="1:10" x14ac:dyDescent="0.3">
      <c r="A670">
        <v>669</v>
      </c>
      <c r="B670" t="s">
        <v>18</v>
      </c>
      <c r="C670" t="s">
        <v>20</v>
      </c>
      <c r="D670">
        <v>1</v>
      </c>
      <c r="E670">
        <v>1</v>
      </c>
      <c r="F670">
        <v>3802.76</v>
      </c>
      <c r="G670">
        <v>3802.76</v>
      </c>
      <c r="H670">
        <v>836.61</v>
      </c>
      <c r="I670">
        <v>1445.81</v>
      </c>
      <c r="J670">
        <v>1520.34</v>
      </c>
    </row>
    <row r="671" spans="1:10" x14ac:dyDescent="0.3">
      <c r="A671">
        <v>670</v>
      </c>
      <c r="B671" t="s">
        <v>10</v>
      </c>
      <c r="C671" t="s">
        <v>11</v>
      </c>
      <c r="D671">
        <v>6</v>
      </c>
      <c r="E671">
        <v>2</v>
      </c>
      <c r="F671">
        <v>558.86</v>
      </c>
      <c r="G671">
        <v>950.06</v>
      </c>
      <c r="H671">
        <v>95.01</v>
      </c>
      <c r="I671">
        <v>893.52</v>
      </c>
      <c r="J671">
        <v>-38.47</v>
      </c>
    </row>
    <row r="672" spans="1:10" x14ac:dyDescent="0.3">
      <c r="A672">
        <v>671</v>
      </c>
      <c r="B672" t="s">
        <v>18</v>
      </c>
      <c r="C672" t="s">
        <v>20</v>
      </c>
      <c r="D672">
        <v>8</v>
      </c>
      <c r="E672">
        <v>3</v>
      </c>
      <c r="F672">
        <v>4804.01</v>
      </c>
      <c r="G672">
        <v>10007.39</v>
      </c>
      <c r="H672">
        <v>2702</v>
      </c>
      <c r="I672">
        <v>5222.04</v>
      </c>
      <c r="J672">
        <v>2083.35</v>
      </c>
    </row>
    <row r="673" spans="1:10" x14ac:dyDescent="0.3">
      <c r="A673">
        <v>672</v>
      </c>
      <c r="B673" t="s">
        <v>12</v>
      </c>
      <c r="C673" t="s">
        <v>13</v>
      </c>
      <c r="D673">
        <v>4</v>
      </c>
      <c r="E673">
        <v>1</v>
      </c>
      <c r="F673">
        <v>5410.29</v>
      </c>
      <c r="G673">
        <v>5410.29</v>
      </c>
      <c r="H673">
        <v>1352.57</v>
      </c>
      <c r="I673">
        <v>2437.2199999999998</v>
      </c>
      <c r="J673">
        <v>1620.5</v>
      </c>
    </row>
    <row r="674" spans="1:10" x14ac:dyDescent="0.3">
      <c r="A674">
        <v>673</v>
      </c>
      <c r="B674" t="s">
        <v>18</v>
      </c>
      <c r="C674" t="s">
        <v>20</v>
      </c>
      <c r="D674">
        <v>5</v>
      </c>
      <c r="E674">
        <v>1</v>
      </c>
      <c r="F674">
        <v>4002.2</v>
      </c>
      <c r="G674">
        <v>4002.2</v>
      </c>
      <c r="H674">
        <v>880.48</v>
      </c>
      <c r="I674">
        <v>3493.87</v>
      </c>
      <c r="J674">
        <v>-372.16</v>
      </c>
    </row>
    <row r="675" spans="1:10" x14ac:dyDescent="0.3">
      <c r="A675">
        <v>674</v>
      </c>
      <c r="B675" t="s">
        <v>16</v>
      </c>
      <c r="C675" t="s">
        <v>21</v>
      </c>
      <c r="D675">
        <v>6</v>
      </c>
      <c r="E675">
        <v>3</v>
      </c>
      <c r="F675">
        <v>1202.6500000000001</v>
      </c>
      <c r="G675">
        <v>2393.5700000000002</v>
      </c>
      <c r="H675">
        <v>837.75</v>
      </c>
      <c r="I675">
        <v>2271.5</v>
      </c>
      <c r="J675">
        <v>-715.68</v>
      </c>
    </row>
    <row r="676" spans="1:10" x14ac:dyDescent="0.3">
      <c r="A676">
        <v>675</v>
      </c>
      <c r="B676" t="s">
        <v>10</v>
      </c>
      <c r="C676" t="s">
        <v>22</v>
      </c>
      <c r="D676">
        <v>4</v>
      </c>
      <c r="E676">
        <v>3</v>
      </c>
      <c r="F676">
        <v>631.83000000000004</v>
      </c>
      <c r="G676">
        <v>1489.68</v>
      </c>
      <c r="H676">
        <v>148.97</v>
      </c>
      <c r="I676">
        <v>444.26</v>
      </c>
      <c r="J676">
        <v>896.46</v>
      </c>
    </row>
    <row r="677" spans="1:10" x14ac:dyDescent="0.3">
      <c r="A677">
        <v>676</v>
      </c>
      <c r="B677" t="s">
        <v>12</v>
      </c>
      <c r="C677" t="s">
        <v>13</v>
      </c>
      <c r="D677">
        <v>7</v>
      </c>
      <c r="E677">
        <v>2</v>
      </c>
      <c r="F677">
        <v>3364.61</v>
      </c>
      <c r="G677">
        <v>5666.97</v>
      </c>
      <c r="H677">
        <v>1416.74</v>
      </c>
      <c r="I677">
        <v>4307.1400000000003</v>
      </c>
      <c r="J677">
        <v>-56.91</v>
      </c>
    </row>
    <row r="678" spans="1:10" x14ac:dyDescent="0.3">
      <c r="A678">
        <v>677</v>
      </c>
      <c r="B678" t="s">
        <v>18</v>
      </c>
      <c r="C678" t="s">
        <v>19</v>
      </c>
      <c r="D678">
        <v>2</v>
      </c>
      <c r="E678">
        <v>2</v>
      </c>
      <c r="F678">
        <v>3112.73</v>
      </c>
      <c r="G678">
        <v>4853.4799999999996</v>
      </c>
      <c r="H678">
        <v>1067.77</v>
      </c>
      <c r="I678">
        <v>1721.52</v>
      </c>
      <c r="J678">
        <v>2064.19</v>
      </c>
    </row>
    <row r="679" spans="1:10" x14ac:dyDescent="0.3">
      <c r="A679">
        <v>678</v>
      </c>
      <c r="B679" t="s">
        <v>10</v>
      </c>
      <c r="C679" t="s">
        <v>11</v>
      </c>
      <c r="D679">
        <v>6</v>
      </c>
      <c r="E679">
        <v>3</v>
      </c>
      <c r="F679">
        <v>1388.49</v>
      </c>
      <c r="G679">
        <v>3254.84</v>
      </c>
      <c r="H679">
        <v>325.48</v>
      </c>
      <c r="I679">
        <v>734.59</v>
      </c>
      <c r="J679">
        <v>2194.7600000000002</v>
      </c>
    </row>
    <row r="680" spans="1:10" x14ac:dyDescent="0.3">
      <c r="A680">
        <v>679</v>
      </c>
      <c r="B680" t="s">
        <v>12</v>
      </c>
      <c r="C680" t="s">
        <v>13</v>
      </c>
      <c r="D680">
        <v>4</v>
      </c>
      <c r="E680">
        <v>3</v>
      </c>
      <c r="F680">
        <v>5321.93</v>
      </c>
      <c r="G680">
        <v>10699.83</v>
      </c>
      <c r="H680">
        <v>3209.95</v>
      </c>
      <c r="I680">
        <v>3456.84</v>
      </c>
      <c r="J680">
        <v>4033.04</v>
      </c>
    </row>
    <row r="681" spans="1:10" x14ac:dyDescent="0.3">
      <c r="A681">
        <v>680</v>
      </c>
      <c r="B681" t="s">
        <v>12</v>
      </c>
      <c r="C681" t="s">
        <v>13</v>
      </c>
      <c r="D681">
        <v>7</v>
      </c>
      <c r="E681">
        <v>2</v>
      </c>
      <c r="F681">
        <v>5115.3</v>
      </c>
      <c r="G681">
        <v>7934.43</v>
      </c>
      <c r="H681">
        <v>1983.61</v>
      </c>
      <c r="I681">
        <v>3570.87</v>
      </c>
      <c r="J681">
        <v>2379.9499999999998</v>
      </c>
    </row>
    <row r="682" spans="1:10" x14ac:dyDescent="0.3">
      <c r="A682">
        <v>681</v>
      </c>
      <c r="B682" t="s">
        <v>14</v>
      </c>
      <c r="C682" t="s">
        <v>15</v>
      </c>
      <c r="D682">
        <v>7</v>
      </c>
      <c r="E682">
        <v>3</v>
      </c>
      <c r="F682">
        <v>1539.2</v>
      </c>
      <c r="G682">
        <v>3083.63</v>
      </c>
      <c r="H682">
        <v>462.54</v>
      </c>
      <c r="I682">
        <v>1328.45</v>
      </c>
      <c r="J682">
        <v>1292.6300000000001</v>
      </c>
    </row>
    <row r="683" spans="1:10" x14ac:dyDescent="0.3">
      <c r="A683">
        <v>682</v>
      </c>
      <c r="B683" t="s">
        <v>10</v>
      </c>
      <c r="C683" t="s">
        <v>11</v>
      </c>
      <c r="D683">
        <v>7</v>
      </c>
      <c r="E683">
        <v>2</v>
      </c>
      <c r="F683">
        <v>399.75</v>
      </c>
      <c r="G683">
        <v>582.55999999999995</v>
      </c>
      <c r="H683">
        <v>58.26</v>
      </c>
      <c r="I683">
        <v>552.85</v>
      </c>
      <c r="J683">
        <v>-28.55</v>
      </c>
    </row>
    <row r="684" spans="1:10" x14ac:dyDescent="0.3">
      <c r="A684">
        <v>683</v>
      </c>
      <c r="B684" t="s">
        <v>18</v>
      </c>
      <c r="C684" t="s">
        <v>19</v>
      </c>
      <c r="D684">
        <v>2</v>
      </c>
      <c r="E684">
        <v>2</v>
      </c>
      <c r="F684">
        <v>6464</v>
      </c>
      <c r="G684">
        <v>10535.24</v>
      </c>
      <c r="H684">
        <v>2844.52</v>
      </c>
      <c r="I684">
        <v>2468.46</v>
      </c>
      <c r="J684">
        <v>5222.2700000000004</v>
      </c>
    </row>
    <row r="685" spans="1:10" x14ac:dyDescent="0.3">
      <c r="A685">
        <v>684</v>
      </c>
      <c r="B685" t="s">
        <v>16</v>
      </c>
      <c r="C685" t="s">
        <v>17</v>
      </c>
      <c r="D685">
        <v>1</v>
      </c>
      <c r="E685">
        <v>1</v>
      </c>
      <c r="F685">
        <v>2552.1</v>
      </c>
      <c r="G685">
        <v>2552.1</v>
      </c>
      <c r="H685">
        <v>893.24</v>
      </c>
      <c r="I685">
        <v>1922.99</v>
      </c>
      <c r="J685">
        <v>-264.12</v>
      </c>
    </row>
    <row r="686" spans="1:10" x14ac:dyDescent="0.3">
      <c r="A686">
        <v>685</v>
      </c>
      <c r="B686" t="s">
        <v>12</v>
      </c>
      <c r="C686" t="s">
        <v>13</v>
      </c>
      <c r="D686">
        <v>2</v>
      </c>
      <c r="E686">
        <v>1</v>
      </c>
      <c r="F686">
        <v>3170.34</v>
      </c>
      <c r="G686">
        <v>3170.34</v>
      </c>
      <c r="H686">
        <v>792.58</v>
      </c>
      <c r="I686">
        <v>1534.06</v>
      </c>
      <c r="J686">
        <v>843.69</v>
      </c>
    </row>
    <row r="687" spans="1:10" x14ac:dyDescent="0.3">
      <c r="A687">
        <v>686</v>
      </c>
      <c r="B687" t="s">
        <v>16</v>
      </c>
      <c r="C687" t="s">
        <v>17</v>
      </c>
      <c r="D687">
        <v>2</v>
      </c>
      <c r="E687">
        <v>1</v>
      </c>
      <c r="F687">
        <v>5033.3100000000004</v>
      </c>
      <c r="G687">
        <v>5033.3100000000004</v>
      </c>
      <c r="H687">
        <v>1761.66</v>
      </c>
      <c r="I687">
        <v>2060.39</v>
      </c>
      <c r="J687">
        <v>1211.26</v>
      </c>
    </row>
    <row r="688" spans="1:10" x14ac:dyDescent="0.3">
      <c r="A688">
        <v>687</v>
      </c>
      <c r="B688" t="s">
        <v>16</v>
      </c>
      <c r="C688" t="s">
        <v>21</v>
      </c>
      <c r="D688">
        <v>8</v>
      </c>
      <c r="E688">
        <v>3</v>
      </c>
      <c r="F688">
        <v>4487.5200000000004</v>
      </c>
      <c r="G688">
        <v>10921.55</v>
      </c>
      <c r="H688">
        <v>4368.62</v>
      </c>
      <c r="I688">
        <v>4409.51</v>
      </c>
      <c r="J688">
        <v>2143.42</v>
      </c>
    </row>
    <row r="689" spans="1:10" x14ac:dyDescent="0.3">
      <c r="A689">
        <v>688</v>
      </c>
      <c r="B689" t="s">
        <v>10</v>
      </c>
      <c r="C689" t="s">
        <v>11</v>
      </c>
      <c r="D689">
        <v>5</v>
      </c>
      <c r="E689">
        <v>3</v>
      </c>
      <c r="F689">
        <v>740.75</v>
      </c>
      <c r="G689">
        <v>1427.96</v>
      </c>
      <c r="H689">
        <v>142.80000000000001</v>
      </c>
      <c r="I689">
        <v>709.73</v>
      </c>
      <c r="J689">
        <v>575.42999999999995</v>
      </c>
    </row>
    <row r="690" spans="1:10" x14ac:dyDescent="0.3">
      <c r="A690">
        <v>689</v>
      </c>
      <c r="B690" t="s">
        <v>14</v>
      </c>
      <c r="C690" t="s">
        <v>15</v>
      </c>
      <c r="D690">
        <v>7</v>
      </c>
      <c r="E690">
        <v>3</v>
      </c>
      <c r="F690">
        <v>1127.07</v>
      </c>
      <c r="G690">
        <v>2816.89</v>
      </c>
      <c r="H690">
        <v>422.53</v>
      </c>
      <c r="I690">
        <v>1634.87</v>
      </c>
      <c r="J690">
        <v>759.48</v>
      </c>
    </row>
    <row r="691" spans="1:10" x14ac:dyDescent="0.3">
      <c r="A691">
        <v>690</v>
      </c>
      <c r="B691" t="s">
        <v>18</v>
      </c>
      <c r="C691" t="s">
        <v>20</v>
      </c>
      <c r="D691">
        <v>4</v>
      </c>
      <c r="E691">
        <v>3</v>
      </c>
      <c r="F691">
        <v>2413.1</v>
      </c>
      <c r="G691">
        <v>4754.9399999999996</v>
      </c>
      <c r="H691">
        <v>1046.0899999999999</v>
      </c>
      <c r="I691">
        <v>3584.62</v>
      </c>
      <c r="J691">
        <v>124.23</v>
      </c>
    </row>
    <row r="692" spans="1:10" x14ac:dyDescent="0.3">
      <c r="A692">
        <v>691</v>
      </c>
      <c r="B692" t="s">
        <v>10</v>
      </c>
      <c r="C692" t="s">
        <v>11</v>
      </c>
      <c r="D692">
        <v>6</v>
      </c>
      <c r="E692">
        <v>3</v>
      </c>
      <c r="F692">
        <v>414.47</v>
      </c>
      <c r="G692">
        <v>833.24</v>
      </c>
      <c r="H692">
        <v>83.32</v>
      </c>
      <c r="I692">
        <v>633.34</v>
      </c>
      <c r="J692">
        <v>116.57</v>
      </c>
    </row>
    <row r="693" spans="1:10" x14ac:dyDescent="0.3">
      <c r="A693">
        <v>692</v>
      </c>
      <c r="B693" t="s">
        <v>10</v>
      </c>
      <c r="C693" t="s">
        <v>22</v>
      </c>
      <c r="D693">
        <v>5</v>
      </c>
      <c r="E693">
        <v>3</v>
      </c>
      <c r="F693">
        <v>706</v>
      </c>
      <c r="G693">
        <v>1507</v>
      </c>
      <c r="H693">
        <v>150.69999999999999</v>
      </c>
      <c r="I693">
        <v>691.63</v>
      </c>
      <c r="J693">
        <v>664.67</v>
      </c>
    </row>
    <row r="694" spans="1:10" x14ac:dyDescent="0.3">
      <c r="A694">
        <v>693</v>
      </c>
      <c r="B694" t="s">
        <v>16</v>
      </c>
      <c r="C694" t="s">
        <v>21</v>
      </c>
      <c r="D694">
        <v>7</v>
      </c>
      <c r="E694">
        <v>1</v>
      </c>
      <c r="F694">
        <v>5709.1</v>
      </c>
      <c r="G694">
        <v>5709.1</v>
      </c>
      <c r="H694">
        <v>1998.19</v>
      </c>
      <c r="I694">
        <v>5100.13</v>
      </c>
      <c r="J694">
        <v>-1389.21</v>
      </c>
    </row>
    <row r="695" spans="1:10" x14ac:dyDescent="0.3">
      <c r="A695">
        <v>694</v>
      </c>
      <c r="B695" t="s">
        <v>18</v>
      </c>
      <c r="C695" t="s">
        <v>20</v>
      </c>
      <c r="D695">
        <v>3</v>
      </c>
      <c r="E695">
        <v>2</v>
      </c>
      <c r="F695">
        <v>3458.85</v>
      </c>
      <c r="G695">
        <v>6313.22</v>
      </c>
      <c r="H695">
        <v>1388.91</v>
      </c>
      <c r="I695">
        <v>2849.75</v>
      </c>
      <c r="J695">
        <v>2074.5700000000002</v>
      </c>
    </row>
    <row r="696" spans="1:10" x14ac:dyDescent="0.3">
      <c r="A696">
        <v>695</v>
      </c>
      <c r="B696" t="s">
        <v>18</v>
      </c>
      <c r="C696" t="s">
        <v>20</v>
      </c>
      <c r="D696">
        <v>2</v>
      </c>
      <c r="E696">
        <v>1</v>
      </c>
      <c r="F696">
        <v>4928.33</v>
      </c>
      <c r="G696">
        <v>4928.33</v>
      </c>
      <c r="H696">
        <v>1084.23</v>
      </c>
      <c r="I696">
        <v>1879.53</v>
      </c>
      <c r="J696">
        <v>1964.57</v>
      </c>
    </row>
    <row r="697" spans="1:10" x14ac:dyDescent="0.3">
      <c r="A697">
        <v>696</v>
      </c>
      <c r="B697" t="s">
        <v>16</v>
      </c>
      <c r="C697" t="s">
        <v>17</v>
      </c>
      <c r="D697">
        <v>3</v>
      </c>
      <c r="E697">
        <v>1</v>
      </c>
      <c r="F697">
        <v>6256.23</v>
      </c>
      <c r="G697">
        <v>6256.23</v>
      </c>
      <c r="H697">
        <v>2189.6799999999998</v>
      </c>
      <c r="I697">
        <v>2933.41</v>
      </c>
      <c r="J697">
        <v>1133.1400000000001</v>
      </c>
    </row>
    <row r="698" spans="1:10" x14ac:dyDescent="0.3">
      <c r="A698">
        <v>697</v>
      </c>
      <c r="B698" t="s">
        <v>10</v>
      </c>
      <c r="C698" t="s">
        <v>11</v>
      </c>
      <c r="D698">
        <v>7</v>
      </c>
      <c r="E698">
        <v>3</v>
      </c>
      <c r="F698">
        <v>882.13</v>
      </c>
      <c r="G698">
        <v>2275.92</v>
      </c>
      <c r="H698">
        <v>227.59</v>
      </c>
      <c r="I698">
        <v>746.26</v>
      </c>
      <c r="J698">
        <v>1302.06</v>
      </c>
    </row>
    <row r="699" spans="1:10" x14ac:dyDescent="0.3">
      <c r="A699">
        <v>698</v>
      </c>
      <c r="B699" t="s">
        <v>16</v>
      </c>
      <c r="C699" t="s">
        <v>21</v>
      </c>
      <c r="D699">
        <v>5</v>
      </c>
      <c r="E699">
        <v>2</v>
      </c>
      <c r="F699">
        <v>4365.68</v>
      </c>
      <c r="G699">
        <v>7536.84</v>
      </c>
      <c r="H699">
        <v>2637.89</v>
      </c>
      <c r="I699">
        <v>3502.24</v>
      </c>
      <c r="J699">
        <v>1396.7</v>
      </c>
    </row>
    <row r="700" spans="1:10" x14ac:dyDescent="0.3">
      <c r="A700">
        <v>699</v>
      </c>
      <c r="B700" t="s">
        <v>18</v>
      </c>
      <c r="C700" t="s">
        <v>19</v>
      </c>
      <c r="D700">
        <v>4</v>
      </c>
      <c r="E700">
        <v>1</v>
      </c>
      <c r="F700">
        <v>5208.74</v>
      </c>
      <c r="G700">
        <v>5208.74</v>
      </c>
      <c r="H700">
        <v>1145.92</v>
      </c>
      <c r="I700">
        <v>3477.18</v>
      </c>
      <c r="J700">
        <v>585.64</v>
      </c>
    </row>
    <row r="701" spans="1:10" x14ac:dyDescent="0.3">
      <c r="A701">
        <v>700</v>
      </c>
      <c r="B701" t="s">
        <v>10</v>
      </c>
      <c r="C701" t="s">
        <v>11</v>
      </c>
      <c r="D701">
        <v>5</v>
      </c>
      <c r="E701">
        <v>3</v>
      </c>
      <c r="F701">
        <v>813.21</v>
      </c>
      <c r="G701">
        <v>1951.59</v>
      </c>
      <c r="H701">
        <v>195.16</v>
      </c>
      <c r="I701">
        <v>821.97</v>
      </c>
      <c r="J701">
        <v>934.47</v>
      </c>
    </row>
    <row r="702" spans="1:10" x14ac:dyDescent="0.3">
      <c r="A702">
        <v>701</v>
      </c>
      <c r="B702" t="s">
        <v>16</v>
      </c>
      <c r="C702" t="s">
        <v>21</v>
      </c>
      <c r="D702">
        <v>8</v>
      </c>
      <c r="E702">
        <v>3</v>
      </c>
      <c r="F702">
        <v>1645.67</v>
      </c>
      <c r="G702">
        <v>3816.63</v>
      </c>
      <c r="H702">
        <v>1335.82</v>
      </c>
      <c r="I702">
        <v>3621.98</v>
      </c>
      <c r="J702">
        <v>-1141.17</v>
      </c>
    </row>
    <row r="703" spans="1:10" x14ac:dyDescent="0.3">
      <c r="A703">
        <v>702</v>
      </c>
      <c r="B703" t="s">
        <v>18</v>
      </c>
      <c r="C703" t="s">
        <v>20</v>
      </c>
      <c r="D703">
        <v>4</v>
      </c>
      <c r="E703">
        <v>2</v>
      </c>
      <c r="F703">
        <v>5068.28</v>
      </c>
      <c r="G703">
        <v>8179.49</v>
      </c>
      <c r="H703">
        <v>2208.46</v>
      </c>
      <c r="I703">
        <v>2663.99</v>
      </c>
      <c r="J703">
        <v>3307.04</v>
      </c>
    </row>
    <row r="704" spans="1:10" x14ac:dyDescent="0.3">
      <c r="A704">
        <v>703</v>
      </c>
      <c r="B704" t="s">
        <v>10</v>
      </c>
      <c r="C704" t="s">
        <v>22</v>
      </c>
      <c r="D704">
        <v>4</v>
      </c>
      <c r="E704">
        <v>3</v>
      </c>
      <c r="F704">
        <v>821.64</v>
      </c>
      <c r="G704">
        <v>1785.3</v>
      </c>
      <c r="H704">
        <v>178.53</v>
      </c>
      <c r="I704">
        <v>671.86</v>
      </c>
      <c r="J704">
        <v>934.91</v>
      </c>
    </row>
    <row r="705" spans="1:10" x14ac:dyDescent="0.3">
      <c r="A705">
        <v>704</v>
      </c>
      <c r="B705" t="s">
        <v>18</v>
      </c>
      <c r="C705" t="s">
        <v>20</v>
      </c>
      <c r="D705">
        <v>7</v>
      </c>
      <c r="E705">
        <v>3</v>
      </c>
      <c r="F705">
        <v>7472.1</v>
      </c>
      <c r="G705">
        <v>13850.28</v>
      </c>
      <c r="H705">
        <v>3739.58</v>
      </c>
      <c r="I705">
        <v>3098.98</v>
      </c>
      <c r="J705">
        <v>7011.73</v>
      </c>
    </row>
    <row r="706" spans="1:10" x14ac:dyDescent="0.3">
      <c r="A706">
        <v>705</v>
      </c>
      <c r="B706" t="s">
        <v>18</v>
      </c>
      <c r="C706" t="s">
        <v>20</v>
      </c>
      <c r="D706">
        <v>1</v>
      </c>
      <c r="E706">
        <v>1</v>
      </c>
      <c r="F706">
        <v>4224.75</v>
      </c>
      <c r="G706">
        <v>4224.75</v>
      </c>
      <c r="H706">
        <v>929.44</v>
      </c>
      <c r="I706">
        <v>1206.31</v>
      </c>
      <c r="J706">
        <v>2089</v>
      </c>
    </row>
    <row r="707" spans="1:10" x14ac:dyDescent="0.3">
      <c r="A707">
        <v>706</v>
      </c>
      <c r="B707" t="s">
        <v>12</v>
      </c>
      <c r="C707" t="s">
        <v>13</v>
      </c>
      <c r="D707">
        <v>7</v>
      </c>
      <c r="E707">
        <v>1</v>
      </c>
      <c r="F707">
        <v>6508.05</v>
      </c>
      <c r="G707">
        <v>6508.05</v>
      </c>
      <c r="H707">
        <v>1627.01</v>
      </c>
      <c r="I707">
        <v>4775.33</v>
      </c>
      <c r="J707">
        <v>105.71</v>
      </c>
    </row>
    <row r="708" spans="1:10" x14ac:dyDescent="0.3">
      <c r="A708">
        <v>707</v>
      </c>
      <c r="B708" t="s">
        <v>10</v>
      </c>
      <c r="C708" t="s">
        <v>22</v>
      </c>
      <c r="D708">
        <v>2</v>
      </c>
      <c r="E708">
        <v>1</v>
      </c>
      <c r="F708">
        <v>1168</v>
      </c>
      <c r="G708">
        <v>1168</v>
      </c>
      <c r="H708">
        <v>116.8</v>
      </c>
      <c r="I708">
        <v>350.91</v>
      </c>
      <c r="J708">
        <v>700.29</v>
      </c>
    </row>
    <row r="709" spans="1:10" x14ac:dyDescent="0.3">
      <c r="A709">
        <v>708</v>
      </c>
      <c r="B709" t="s">
        <v>14</v>
      </c>
      <c r="C709" t="s">
        <v>15</v>
      </c>
      <c r="D709">
        <v>5</v>
      </c>
      <c r="E709">
        <v>3</v>
      </c>
      <c r="F709">
        <v>1870.89</v>
      </c>
      <c r="G709">
        <v>4319.95</v>
      </c>
      <c r="H709">
        <v>647.99</v>
      </c>
      <c r="I709">
        <v>1645</v>
      </c>
      <c r="J709">
        <v>2026.96</v>
      </c>
    </row>
    <row r="710" spans="1:10" x14ac:dyDescent="0.3">
      <c r="A710">
        <v>709</v>
      </c>
      <c r="B710" t="s">
        <v>10</v>
      </c>
      <c r="C710" t="s">
        <v>22</v>
      </c>
      <c r="D710">
        <v>4</v>
      </c>
      <c r="E710">
        <v>3</v>
      </c>
      <c r="F710">
        <v>964.23</v>
      </c>
      <c r="G710">
        <v>2345.81</v>
      </c>
      <c r="H710">
        <v>234.58</v>
      </c>
      <c r="I710">
        <v>552.04999999999995</v>
      </c>
      <c r="J710">
        <v>1559.18</v>
      </c>
    </row>
    <row r="711" spans="1:10" x14ac:dyDescent="0.3">
      <c r="A711">
        <v>710</v>
      </c>
      <c r="B711" t="s">
        <v>16</v>
      </c>
      <c r="C711" t="s">
        <v>17</v>
      </c>
      <c r="D711">
        <v>7</v>
      </c>
      <c r="E711">
        <v>3</v>
      </c>
      <c r="F711">
        <v>2200.87</v>
      </c>
      <c r="G711">
        <v>4875.71</v>
      </c>
      <c r="H711">
        <v>1706.5</v>
      </c>
      <c r="I711">
        <v>4420.8500000000004</v>
      </c>
      <c r="J711">
        <v>-1251.6400000000001</v>
      </c>
    </row>
    <row r="712" spans="1:10" x14ac:dyDescent="0.3">
      <c r="A712">
        <v>711</v>
      </c>
      <c r="B712" t="s">
        <v>14</v>
      </c>
      <c r="C712" t="s">
        <v>15</v>
      </c>
      <c r="D712">
        <v>7</v>
      </c>
      <c r="E712">
        <v>3</v>
      </c>
      <c r="F712">
        <v>1454.85</v>
      </c>
      <c r="G712">
        <v>3175.34</v>
      </c>
      <c r="H712">
        <v>476.3</v>
      </c>
      <c r="I712">
        <v>1834.41</v>
      </c>
      <c r="J712">
        <v>864.63</v>
      </c>
    </row>
    <row r="713" spans="1:10" x14ac:dyDescent="0.3">
      <c r="A713">
        <v>712</v>
      </c>
      <c r="B713" t="s">
        <v>16</v>
      </c>
      <c r="C713" t="s">
        <v>21</v>
      </c>
      <c r="D713">
        <v>5</v>
      </c>
      <c r="E713">
        <v>1</v>
      </c>
      <c r="F713">
        <v>3061.23</v>
      </c>
      <c r="G713">
        <v>3061.23</v>
      </c>
      <c r="H713">
        <v>1071.43</v>
      </c>
      <c r="I713">
        <v>2905.1</v>
      </c>
      <c r="J713">
        <v>-915.31</v>
      </c>
    </row>
    <row r="714" spans="1:10" x14ac:dyDescent="0.3">
      <c r="A714">
        <v>713</v>
      </c>
      <c r="B714" t="s">
        <v>10</v>
      </c>
      <c r="C714" t="s">
        <v>22</v>
      </c>
      <c r="D714">
        <v>5</v>
      </c>
      <c r="E714">
        <v>3</v>
      </c>
      <c r="F714">
        <v>1199.02</v>
      </c>
      <c r="G714">
        <v>2534.34</v>
      </c>
      <c r="H714">
        <v>253.43</v>
      </c>
      <c r="I714">
        <v>651.20000000000005</v>
      </c>
      <c r="J714">
        <v>1629.7</v>
      </c>
    </row>
    <row r="715" spans="1:10" x14ac:dyDescent="0.3">
      <c r="A715">
        <v>714</v>
      </c>
      <c r="B715" t="s">
        <v>10</v>
      </c>
      <c r="C715" t="s">
        <v>11</v>
      </c>
      <c r="D715">
        <v>8</v>
      </c>
      <c r="E715">
        <v>3</v>
      </c>
      <c r="F715">
        <v>533.78</v>
      </c>
      <c r="G715">
        <v>1157.17</v>
      </c>
      <c r="H715">
        <v>115.72</v>
      </c>
      <c r="I715">
        <v>779.86</v>
      </c>
      <c r="J715">
        <v>261.58999999999997</v>
      </c>
    </row>
    <row r="716" spans="1:10" x14ac:dyDescent="0.3">
      <c r="A716">
        <v>715</v>
      </c>
      <c r="B716" t="s">
        <v>10</v>
      </c>
      <c r="C716" t="s">
        <v>22</v>
      </c>
      <c r="D716">
        <v>4</v>
      </c>
      <c r="E716">
        <v>1</v>
      </c>
      <c r="F716">
        <v>1064.6199999999999</v>
      </c>
      <c r="G716">
        <v>1064.6199999999999</v>
      </c>
      <c r="H716">
        <v>106.46</v>
      </c>
      <c r="I716">
        <v>657.27</v>
      </c>
      <c r="J716">
        <v>300.89</v>
      </c>
    </row>
    <row r="717" spans="1:10" x14ac:dyDescent="0.3">
      <c r="A717">
        <v>716</v>
      </c>
      <c r="B717" t="s">
        <v>12</v>
      </c>
      <c r="C717" t="s">
        <v>13</v>
      </c>
      <c r="D717">
        <v>6</v>
      </c>
      <c r="E717">
        <v>3</v>
      </c>
      <c r="F717">
        <v>3847.97</v>
      </c>
      <c r="G717">
        <v>9449.59</v>
      </c>
      <c r="H717">
        <v>2834.88</v>
      </c>
      <c r="I717">
        <v>3542.19</v>
      </c>
      <c r="J717">
        <v>3072.52</v>
      </c>
    </row>
    <row r="718" spans="1:10" x14ac:dyDescent="0.3">
      <c r="A718">
        <v>717</v>
      </c>
      <c r="B718" t="s">
        <v>14</v>
      </c>
      <c r="C718" t="s">
        <v>15</v>
      </c>
      <c r="D718">
        <v>8</v>
      </c>
      <c r="E718">
        <v>3</v>
      </c>
      <c r="F718">
        <v>1537.89</v>
      </c>
      <c r="G718">
        <v>3403.67</v>
      </c>
      <c r="H718">
        <v>510.55</v>
      </c>
      <c r="I718">
        <v>1520.51</v>
      </c>
      <c r="J718">
        <v>1372.61</v>
      </c>
    </row>
    <row r="719" spans="1:10" x14ac:dyDescent="0.3">
      <c r="A719">
        <v>718</v>
      </c>
      <c r="B719" t="s">
        <v>12</v>
      </c>
      <c r="C719" t="s">
        <v>13</v>
      </c>
      <c r="D719">
        <v>3</v>
      </c>
      <c r="E719">
        <v>1</v>
      </c>
      <c r="F719">
        <v>2188.0700000000002</v>
      </c>
      <c r="G719">
        <v>2188.0700000000002</v>
      </c>
      <c r="H719">
        <v>547.02</v>
      </c>
      <c r="I719">
        <v>2076.48</v>
      </c>
      <c r="J719">
        <v>-435.43</v>
      </c>
    </row>
    <row r="720" spans="1:10" x14ac:dyDescent="0.3">
      <c r="A720">
        <v>719</v>
      </c>
      <c r="B720" t="s">
        <v>18</v>
      </c>
      <c r="C720" t="s">
        <v>20</v>
      </c>
      <c r="D720">
        <v>2</v>
      </c>
      <c r="E720">
        <v>2</v>
      </c>
      <c r="F720">
        <v>4490.5200000000004</v>
      </c>
      <c r="G720">
        <v>8085.18</v>
      </c>
      <c r="H720">
        <v>2183</v>
      </c>
      <c r="I720">
        <v>1537.69</v>
      </c>
      <c r="J720">
        <v>4364.49</v>
      </c>
    </row>
    <row r="721" spans="1:10" x14ac:dyDescent="0.3">
      <c r="A721">
        <v>720</v>
      </c>
      <c r="B721" t="s">
        <v>14</v>
      </c>
      <c r="C721" t="s">
        <v>15</v>
      </c>
      <c r="D721">
        <v>2</v>
      </c>
      <c r="E721">
        <v>1</v>
      </c>
      <c r="F721">
        <v>1285.0999999999999</v>
      </c>
      <c r="G721">
        <v>1285.0999999999999</v>
      </c>
      <c r="H721">
        <v>192.76</v>
      </c>
      <c r="I721">
        <v>995.62</v>
      </c>
      <c r="J721">
        <v>96.71</v>
      </c>
    </row>
    <row r="722" spans="1:10" x14ac:dyDescent="0.3">
      <c r="A722">
        <v>721</v>
      </c>
      <c r="B722" t="s">
        <v>12</v>
      </c>
      <c r="C722" t="s">
        <v>13</v>
      </c>
      <c r="D722">
        <v>6</v>
      </c>
      <c r="E722">
        <v>2</v>
      </c>
      <c r="F722">
        <v>3043.7</v>
      </c>
      <c r="G722">
        <v>4607.53</v>
      </c>
      <c r="H722">
        <v>1151.8800000000001</v>
      </c>
      <c r="I722">
        <v>4210.59</v>
      </c>
      <c r="J722">
        <v>-754.95</v>
      </c>
    </row>
    <row r="723" spans="1:10" x14ac:dyDescent="0.3">
      <c r="A723">
        <v>722</v>
      </c>
      <c r="B723" t="s">
        <v>18</v>
      </c>
      <c r="C723" t="s">
        <v>19</v>
      </c>
      <c r="D723">
        <v>1</v>
      </c>
      <c r="E723">
        <v>1</v>
      </c>
      <c r="F723">
        <v>5173.2</v>
      </c>
      <c r="G723">
        <v>5173.2</v>
      </c>
      <c r="H723">
        <v>1138.0999999999999</v>
      </c>
      <c r="I723">
        <v>1948.15</v>
      </c>
      <c r="J723">
        <v>2086.94</v>
      </c>
    </row>
    <row r="724" spans="1:10" x14ac:dyDescent="0.3">
      <c r="A724">
        <v>723</v>
      </c>
      <c r="B724" t="s">
        <v>18</v>
      </c>
      <c r="C724" t="s">
        <v>20</v>
      </c>
      <c r="D724">
        <v>8</v>
      </c>
      <c r="E724">
        <v>3</v>
      </c>
      <c r="F724">
        <v>2076.83</v>
      </c>
      <c r="G724">
        <v>4821.3500000000004</v>
      </c>
      <c r="H724">
        <v>1060.7</v>
      </c>
      <c r="I724">
        <v>4214.01</v>
      </c>
      <c r="J724">
        <v>-453.36</v>
      </c>
    </row>
    <row r="725" spans="1:10" x14ac:dyDescent="0.3">
      <c r="A725">
        <v>724</v>
      </c>
      <c r="B725" t="s">
        <v>14</v>
      </c>
      <c r="C725" t="s">
        <v>15</v>
      </c>
      <c r="D725">
        <v>6</v>
      </c>
      <c r="E725">
        <v>3</v>
      </c>
      <c r="F725">
        <v>947.25</v>
      </c>
      <c r="G725">
        <v>2218.35</v>
      </c>
      <c r="H725">
        <v>332.75</v>
      </c>
      <c r="I725">
        <v>1880.5</v>
      </c>
      <c r="J725">
        <v>5.09</v>
      </c>
    </row>
    <row r="726" spans="1:10" x14ac:dyDescent="0.3">
      <c r="A726">
        <v>725</v>
      </c>
      <c r="B726" t="s">
        <v>16</v>
      </c>
      <c r="C726" t="s">
        <v>21</v>
      </c>
      <c r="D726">
        <v>1</v>
      </c>
      <c r="E726">
        <v>1</v>
      </c>
      <c r="F726">
        <v>5817.35</v>
      </c>
      <c r="G726">
        <v>5817.35</v>
      </c>
      <c r="H726">
        <v>2036.07</v>
      </c>
      <c r="I726">
        <v>1366.5</v>
      </c>
      <c r="J726">
        <v>2414.7800000000002</v>
      </c>
    </row>
    <row r="727" spans="1:10" x14ac:dyDescent="0.3">
      <c r="A727">
        <v>726</v>
      </c>
      <c r="B727" t="s">
        <v>14</v>
      </c>
      <c r="C727" t="s">
        <v>15</v>
      </c>
      <c r="D727">
        <v>1</v>
      </c>
      <c r="E727">
        <v>1</v>
      </c>
      <c r="F727">
        <v>1629.91</v>
      </c>
      <c r="G727">
        <v>1629.91</v>
      </c>
      <c r="H727">
        <v>244.49</v>
      </c>
      <c r="I727">
        <v>461.67</v>
      </c>
      <c r="J727">
        <v>923.75</v>
      </c>
    </row>
    <row r="728" spans="1:10" x14ac:dyDescent="0.3">
      <c r="A728">
        <v>727</v>
      </c>
      <c r="B728" t="s">
        <v>18</v>
      </c>
      <c r="C728" t="s">
        <v>20</v>
      </c>
      <c r="D728">
        <v>6</v>
      </c>
      <c r="E728">
        <v>2</v>
      </c>
      <c r="F728">
        <v>3583.57</v>
      </c>
      <c r="G728">
        <v>5303.57</v>
      </c>
      <c r="H728">
        <v>1166.78</v>
      </c>
      <c r="I728">
        <v>2787.29</v>
      </c>
      <c r="J728">
        <v>1349.49</v>
      </c>
    </row>
    <row r="729" spans="1:10" x14ac:dyDescent="0.3">
      <c r="A729">
        <v>728</v>
      </c>
      <c r="B729" t="s">
        <v>14</v>
      </c>
      <c r="C729" t="s">
        <v>15</v>
      </c>
      <c r="D729">
        <v>2</v>
      </c>
      <c r="E729">
        <v>1</v>
      </c>
      <c r="F729">
        <v>1621.16</v>
      </c>
      <c r="G729">
        <v>1621.16</v>
      </c>
      <c r="H729">
        <v>243.17</v>
      </c>
      <c r="I729">
        <v>776.82</v>
      </c>
      <c r="J729">
        <v>601.16</v>
      </c>
    </row>
    <row r="730" spans="1:10" x14ac:dyDescent="0.3">
      <c r="A730">
        <v>729</v>
      </c>
      <c r="B730" t="s">
        <v>18</v>
      </c>
      <c r="C730" t="s">
        <v>19</v>
      </c>
      <c r="D730">
        <v>3</v>
      </c>
      <c r="E730">
        <v>1</v>
      </c>
      <c r="F730">
        <v>3265.69</v>
      </c>
      <c r="G730">
        <v>3265.69</v>
      </c>
      <c r="H730">
        <v>718.45</v>
      </c>
      <c r="I730">
        <v>1869.57</v>
      </c>
      <c r="J730">
        <v>677.68</v>
      </c>
    </row>
    <row r="731" spans="1:10" x14ac:dyDescent="0.3">
      <c r="A731">
        <v>730</v>
      </c>
      <c r="B731" t="s">
        <v>18</v>
      </c>
      <c r="C731" t="s">
        <v>20</v>
      </c>
      <c r="D731">
        <v>2</v>
      </c>
      <c r="E731">
        <v>1</v>
      </c>
      <c r="F731">
        <v>3848.73</v>
      </c>
      <c r="G731">
        <v>3848.73</v>
      </c>
      <c r="H731">
        <v>846.72</v>
      </c>
      <c r="I731">
        <v>1993.14</v>
      </c>
      <c r="J731">
        <v>1008.87</v>
      </c>
    </row>
    <row r="732" spans="1:10" x14ac:dyDescent="0.3">
      <c r="A732">
        <v>731</v>
      </c>
      <c r="B732" t="s">
        <v>18</v>
      </c>
      <c r="C732" t="s">
        <v>19</v>
      </c>
      <c r="D732">
        <v>7</v>
      </c>
      <c r="E732">
        <v>3</v>
      </c>
      <c r="F732">
        <v>3319.47</v>
      </c>
      <c r="G732">
        <v>7363.05</v>
      </c>
      <c r="H732">
        <v>1619.87</v>
      </c>
      <c r="I732">
        <v>3786.7</v>
      </c>
      <c r="J732">
        <v>1956.47</v>
      </c>
    </row>
    <row r="733" spans="1:10" x14ac:dyDescent="0.3">
      <c r="A733">
        <v>732</v>
      </c>
      <c r="B733" t="s">
        <v>14</v>
      </c>
      <c r="C733" t="s">
        <v>15</v>
      </c>
      <c r="D733">
        <v>2</v>
      </c>
      <c r="E733">
        <v>1</v>
      </c>
      <c r="F733">
        <v>1914.37</v>
      </c>
      <c r="G733">
        <v>1914.37</v>
      </c>
      <c r="H733">
        <v>287.16000000000003</v>
      </c>
      <c r="I733">
        <v>720.99</v>
      </c>
      <c r="J733">
        <v>906.22</v>
      </c>
    </row>
    <row r="734" spans="1:10" x14ac:dyDescent="0.3">
      <c r="A734">
        <v>733</v>
      </c>
      <c r="B734" t="s">
        <v>16</v>
      </c>
      <c r="C734" t="s">
        <v>21</v>
      </c>
      <c r="D734">
        <v>2</v>
      </c>
      <c r="E734">
        <v>2</v>
      </c>
      <c r="F734">
        <v>4704.8500000000004</v>
      </c>
      <c r="G734">
        <v>7575.87</v>
      </c>
      <c r="H734">
        <v>2651.56</v>
      </c>
      <c r="I734">
        <v>2339.1</v>
      </c>
      <c r="J734">
        <v>2585.21</v>
      </c>
    </row>
    <row r="735" spans="1:10" x14ac:dyDescent="0.3">
      <c r="A735">
        <v>734</v>
      </c>
      <c r="B735" t="s">
        <v>16</v>
      </c>
      <c r="C735" t="s">
        <v>17</v>
      </c>
      <c r="D735">
        <v>8</v>
      </c>
      <c r="E735">
        <v>3</v>
      </c>
      <c r="F735">
        <v>3794.89</v>
      </c>
      <c r="G735">
        <v>8250.93</v>
      </c>
      <c r="H735">
        <v>3300.37</v>
      </c>
      <c r="I735">
        <v>4148.1099999999997</v>
      </c>
      <c r="J735">
        <v>802.45</v>
      </c>
    </row>
    <row r="736" spans="1:10" x14ac:dyDescent="0.3">
      <c r="A736">
        <v>735</v>
      </c>
      <c r="B736" t="s">
        <v>10</v>
      </c>
      <c r="C736" t="s">
        <v>22</v>
      </c>
      <c r="D736">
        <v>6</v>
      </c>
      <c r="E736">
        <v>2</v>
      </c>
      <c r="F736">
        <v>645.37</v>
      </c>
      <c r="G736">
        <v>1073.7</v>
      </c>
      <c r="H736">
        <v>107.37</v>
      </c>
      <c r="I736">
        <v>856.75</v>
      </c>
      <c r="J736">
        <v>109.58</v>
      </c>
    </row>
    <row r="737" spans="1:10" x14ac:dyDescent="0.3">
      <c r="A737">
        <v>736</v>
      </c>
      <c r="B737" t="s">
        <v>12</v>
      </c>
      <c r="C737" t="s">
        <v>13</v>
      </c>
      <c r="D737">
        <v>6</v>
      </c>
      <c r="E737">
        <v>3</v>
      </c>
      <c r="F737">
        <v>4241.8999999999996</v>
      </c>
      <c r="G737">
        <v>10048.879999999999</v>
      </c>
      <c r="H737">
        <v>3014.66</v>
      </c>
      <c r="I737">
        <v>4102.71</v>
      </c>
      <c r="J737">
        <v>2931.5</v>
      </c>
    </row>
    <row r="738" spans="1:10" x14ac:dyDescent="0.3">
      <c r="A738">
        <v>737</v>
      </c>
      <c r="B738" t="s">
        <v>10</v>
      </c>
      <c r="C738" t="s">
        <v>11</v>
      </c>
      <c r="D738">
        <v>7</v>
      </c>
      <c r="E738">
        <v>1</v>
      </c>
      <c r="F738">
        <v>680.6</v>
      </c>
      <c r="G738">
        <v>680.6</v>
      </c>
      <c r="H738">
        <v>68.06</v>
      </c>
      <c r="I738">
        <v>645.89</v>
      </c>
      <c r="J738">
        <v>-33.35</v>
      </c>
    </row>
    <row r="739" spans="1:10" x14ac:dyDescent="0.3">
      <c r="A739">
        <v>738</v>
      </c>
      <c r="B739" t="s">
        <v>14</v>
      </c>
      <c r="C739" t="s">
        <v>15</v>
      </c>
      <c r="D739">
        <v>7</v>
      </c>
      <c r="E739">
        <v>2</v>
      </c>
      <c r="F739">
        <v>1754.86</v>
      </c>
      <c r="G739">
        <v>2605.58</v>
      </c>
      <c r="H739">
        <v>390.84</v>
      </c>
      <c r="I739">
        <v>1548.73</v>
      </c>
      <c r="J739">
        <v>666.01</v>
      </c>
    </row>
    <row r="740" spans="1:10" x14ac:dyDescent="0.3">
      <c r="A740">
        <v>739</v>
      </c>
      <c r="B740" t="s">
        <v>10</v>
      </c>
      <c r="C740" t="s">
        <v>22</v>
      </c>
      <c r="D740">
        <v>8</v>
      </c>
      <c r="E740">
        <v>2</v>
      </c>
      <c r="F740">
        <v>794.03</v>
      </c>
      <c r="G740">
        <v>1333.59</v>
      </c>
      <c r="H740">
        <v>133.36000000000001</v>
      </c>
      <c r="I740">
        <v>1167.29</v>
      </c>
      <c r="J740">
        <v>32.94</v>
      </c>
    </row>
    <row r="741" spans="1:10" x14ac:dyDescent="0.3">
      <c r="A741">
        <v>740</v>
      </c>
      <c r="B741" t="s">
        <v>10</v>
      </c>
      <c r="C741" t="s">
        <v>11</v>
      </c>
      <c r="D741">
        <v>6</v>
      </c>
      <c r="E741">
        <v>3</v>
      </c>
      <c r="F741">
        <v>413.19</v>
      </c>
      <c r="G741">
        <v>1022.47</v>
      </c>
      <c r="H741">
        <v>102.25</v>
      </c>
      <c r="I741">
        <v>778.94</v>
      </c>
      <c r="J741">
        <v>141.28</v>
      </c>
    </row>
    <row r="742" spans="1:10" x14ac:dyDescent="0.3">
      <c r="A742">
        <v>741</v>
      </c>
      <c r="B742" t="s">
        <v>10</v>
      </c>
      <c r="C742" t="s">
        <v>22</v>
      </c>
      <c r="D742">
        <v>2</v>
      </c>
      <c r="E742">
        <v>1</v>
      </c>
      <c r="F742">
        <v>793.99</v>
      </c>
      <c r="G742">
        <v>793.99</v>
      </c>
      <c r="H742">
        <v>79.400000000000006</v>
      </c>
      <c r="I742">
        <v>498.25</v>
      </c>
      <c r="J742">
        <v>216.34</v>
      </c>
    </row>
    <row r="743" spans="1:10" x14ac:dyDescent="0.3">
      <c r="A743">
        <v>742</v>
      </c>
      <c r="B743" t="s">
        <v>10</v>
      </c>
      <c r="C743" t="s">
        <v>11</v>
      </c>
      <c r="D743">
        <v>3</v>
      </c>
      <c r="E743">
        <v>2</v>
      </c>
      <c r="F743">
        <v>359.11</v>
      </c>
      <c r="G743">
        <v>547.29999999999995</v>
      </c>
      <c r="H743">
        <v>54.73</v>
      </c>
      <c r="I743">
        <v>359.14</v>
      </c>
      <c r="J743">
        <v>133.41999999999999</v>
      </c>
    </row>
    <row r="744" spans="1:10" x14ac:dyDescent="0.3">
      <c r="A744">
        <v>743</v>
      </c>
      <c r="B744" t="s">
        <v>14</v>
      </c>
      <c r="C744" t="s">
        <v>15</v>
      </c>
      <c r="D744">
        <v>1</v>
      </c>
      <c r="E744">
        <v>1</v>
      </c>
      <c r="F744">
        <v>2246.5</v>
      </c>
      <c r="G744">
        <v>2246.5</v>
      </c>
      <c r="H744">
        <v>336.97</v>
      </c>
      <c r="I744">
        <v>692.6</v>
      </c>
      <c r="J744">
        <v>1216.92</v>
      </c>
    </row>
    <row r="745" spans="1:10" x14ac:dyDescent="0.3">
      <c r="A745">
        <v>744</v>
      </c>
      <c r="B745" t="s">
        <v>16</v>
      </c>
      <c r="C745" t="s">
        <v>17</v>
      </c>
      <c r="D745">
        <v>5</v>
      </c>
      <c r="E745">
        <v>2</v>
      </c>
      <c r="F745">
        <v>3641.74</v>
      </c>
      <c r="G745">
        <v>5766.93</v>
      </c>
      <c r="H745">
        <v>2018.43</v>
      </c>
      <c r="I745">
        <v>4256.91</v>
      </c>
      <c r="J745">
        <v>-508.4</v>
      </c>
    </row>
    <row r="746" spans="1:10" x14ac:dyDescent="0.3">
      <c r="A746">
        <v>745</v>
      </c>
      <c r="B746" t="s">
        <v>18</v>
      </c>
      <c r="C746" t="s">
        <v>19</v>
      </c>
      <c r="D746">
        <v>1</v>
      </c>
      <c r="E746">
        <v>1</v>
      </c>
      <c r="F746">
        <v>6322.11</v>
      </c>
      <c r="G746">
        <v>6322.11</v>
      </c>
      <c r="H746">
        <v>1390.86</v>
      </c>
      <c r="I746">
        <v>1164.67</v>
      </c>
      <c r="J746">
        <v>3766.58</v>
      </c>
    </row>
    <row r="747" spans="1:10" x14ac:dyDescent="0.3">
      <c r="A747">
        <v>746</v>
      </c>
      <c r="B747" t="s">
        <v>12</v>
      </c>
      <c r="C747" t="s">
        <v>13</v>
      </c>
      <c r="D747">
        <v>7</v>
      </c>
      <c r="E747">
        <v>3</v>
      </c>
      <c r="F747">
        <v>4092.86</v>
      </c>
      <c r="G747">
        <v>8460.91</v>
      </c>
      <c r="H747">
        <v>2538.27</v>
      </c>
      <c r="I747">
        <v>4578.05</v>
      </c>
      <c r="J747">
        <v>1344.58</v>
      </c>
    </row>
    <row r="748" spans="1:10" x14ac:dyDescent="0.3">
      <c r="A748">
        <v>747</v>
      </c>
      <c r="B748" t="s">
        <v>10</v>
      </c>
      <c r="C748" t="s">
        <v>22</v>
      </c>
      <c r="D748">
        <v>7</v>
      </c>
      <c r="E748">
        <v>3</v>
      </c>
      <c r="F748">
        <v>441.81</v>
      </c>
      <c r="G748">
        <v>912.22</v>
      </c>
      <c r="H748">
        <v>91.22</v>
      </c>
      <c r="I748">
        <v>865.7</v>
      </c>
      <c r="J748">
        <v>-44.7</v>
      </c>
    </row>
    <row r="749" spans="1:10" x14ac:dyDescent="0.3">
      <c r="A749">
        <v>748</v>
      </c>
      <c r="B749" t="s">
        <v>16</v>
      </c>
      <c r="C749" t="s">
        <v>21</v>
      </c>
      <c r="D749">
        <v>1</v>
      </c>
      <c r="E749">
        <v>1</v>
      </c>
      <c r="F749">
        <v>2407.35</v>
      </c>
      <c r="G749">
        <v>2407.35</v>
      </c>
      <c r="H749">
        <v>842.57</v>
      </c>
      <c r="I749">
        <v>1750.4</v>
      </c>
      <c r="J749">
        <v>-185.62</v>
      </c>
    </row>
    <row r="750" spans="1:10" x14ac:dyDescent="0.3">
      <c r="A750">
        <v>749</v>
      </c>
      <c r="B750" t="s">
        <v>12</v>
      </c>
      <c r="C750" t="s">
        <v>13</v>
      </c>
      <c r="D750">
        <v>5</v>
      </c>
      <c r="E750">
        <v>3</v>
      </c>
      <c r="F750">
        <v>4781.6499999999996</v>
      </c>
      <c r="G750">
        <v>10745.14</v>
      </c>
      <c r="H750">
        <v>3223.54</v>
      </c>
      <c r="I750">
        <v>2640.61</v>
      </c>
      <c r="J750">
        <v>4880.99</v>
      </c>
    </row>
    <row r="751" spans="1:10" x14ac:dyDescent="0.3">
      <c r="A751">
        <v>750</v>
      </c>
      <c r="B751" t="s">
        <v>16</v>
      </c>
      <c r="C751" t="s">
        <v>21</v>
      </c>
      <c r="D751">
        <v>2</v>
      </c>
      <c r="E751">
        <v>1</v>
      </c>
      <c r="F751">
        <v>815</v>
      </c>
      <c r="G751">
        <v>815</v>
      </c>
      <c r="H751">
        <v>285.25</v>
      </c>
      <c r="I751">
        <v>773.43</v>
      </c>
      <c r="J751">
        <v>-243.68</v>
      </c>
    </row>
    <row r="752" spans="1:10" x14ac:dyDescent="0.3">
      <c r="A752">
        <v>751</v>
      </c>
      <c r="B752" t="s">
        <v>18</v>
      </c>
      <c r="C752" t="s">
        <v>20</v>
      </c>
      <c r="D752">
        <v>3</v>
      </c>
      <c r="E752">
        <v>1</v>
      </c>
      <c r="F752">
        <v>4523.6499999999996</v>
      </c>
      <c r="G752">
        <v>4523.6499999999996</v>
      </c>
      <c r="H752">
        <v>995.2</v>
      </c>
      <c r="I752">
        <v>1839.99</v>
      </c>
      <c r="J752">
        <v>1688.46</v>
      </c>
    </row>
    <row r="753" spans="1:10" x14ac:dyDescent="0.3">
      <c r="A753">
        <v>752</v>
      </c>
      <c r="B753" t="s">
        <v>12</v>
      </c>
      <c r="C753" t="s">
        <v>13</v>
      </c>
      <c r="D753">
        <v>3</v>
      </c>
      <c r="E753">
        <v>3</v>
      </c>
      <c r="F753">
        <v>3412.44</v>
      </c>
      <c r="G753">
        <v>7562.43</v>
      </c>
      <c r="H753">
        <v>1890.61</v>
      </c>
      <c r="I753">
        <v>2981.01</v>
      </c>
      <c r="J753">
        <v>2690.81</v>
      </c>
    </row>
    <row r="754" spans="1:10" x14ac:dyDescent="0.3">
      <c r="A754">
        <v>753</v>
      </c>
      <c r="B754" t="s">
        <v>16</v>
      </c>
      <c r="C754" t="s">
        <v>17</v>
      </c>
      <c r="D754">
        <v>1</v>
      </c>
      <c r="E754">
        <v>1</v>
      </c>
      <c r="F754">
        <v>7820.47</v>
      </c>
      <c r="G754">
        <v>7820.47</v>
      </c>
      <c r="H754">
        <v>2737.17</v>
      </c>
      <c r="I754">
        <v>1271.76</v>
      </c>
      <c r="J754">
        <v>3811.54</v>
      </c>
    </row>
    <row r="755" spans="1:10" x14ac:dyDescent="0.3">
      <c r="A755">
        <v>754</v>
      </c>
      <c r="B755" t="s">
        <v>10</v>
      </c>
      <c r="C755" t="s">
        <v>11</v>
      </c>
      <c r="D755">
        <v>5</v>
      </c>
      <c r="E755">
        <v>3</v>
      </c>
      <c r="F755">
        <v>929.95</v>
      </c>
      <c r="G755">
        <v>1780.44</v>
      </c>
      <c r="H755">
        <v>178.04</v>
      </c>
      <c r="I755">
        <v>529.46</v>
      </c>
      <c r="J755">
        <v>1072.93</v>
      </c>
    </row>
    <row r="756" spans="1:10" x14ac:dyDescent="0.3">
      <c r="A756">
        <v>755</v>
      </c>
      <c r="B756" t="s">
        <v>18</v>
      </c>
      <c r="C756" t="s">
        <v>19</v>
      </c>
      <c r="D756">
        <v>8</v>
      </c>
      <c r="E756">
        <v>3</v>
      </c>
      <c r="F756">
        <v>3716.56</v>
      </c>
      <c r="G756">
        <v>8749.26</v>
      </c>
      <c r="H756">
        <v>2362.3000000000002</v>
      </c>
      <c r="I756">
        <v>4053.27</v>
      </c>
      <c r="J756">
        <v>2333.69</v>
      </c>
    </row>
    <row r="757" spans="1:10" x14ac:dyDescent="0.3">
      <c r="A757">
        <v>756</v>
      </c>
      <c r="B757" t="s">
        <v>14</v>
      </c>
      <c r="C757" t="s">
        <v>15</v>
      </c>
      <c r="D757">
        <v>7</v>
      </c>
      <c r="E757">
        <v>3</v>
      </c>
      <c r="F757">
        <v>2361.5100000000002</v>
      </c>
      <c r="G757">
        <v>5326.31</v>
      </c>
      <c r="H757">
        <v>798.95</v>
      </c>
      <c r="I757">
        <v>1793.63</v>
      </c>
      <c r="J757">
        <v>2733.74</v>
      </c>
    </row>
    <row r="758" spans="1:10" x14ac:dyDescent="0.3">
      <c r="A758">
        <v>757</v>
      </c>
      <c r="B758" t="s">
        <v>16</v>
      </c>
      <c r="C758" t="s">
        <v>21</v>
      </c>
      <c r="D758">
        <v>4</v>
      </c>
      <c r="E758">
        <v>3</v>
      </c>
      <c r="F758">
        <v>3713.9</v>
      </c>
      <c r="G758">
        <v>8012.35</v>
      </c>
      <c r="H758">
        <v>3204.94</v>
      </c>
      <c r="I758">
        <v>3963.43</v>
      </c>
      <c r="J758">
        <v>843.98</v>
      </c>
    </row>
    <row r="759" spans="1:10" x14ac:dyDescent="0.3">
      <c r="A759">
        <v>758</v>
      </c>
      <c r="B759" t="s">
        <v>16</v>
      </c>
      <c r="C759" t="s">
        <v>21</v>
      </c>
      <c r="D759">
        <v>2</v>
      </c>
      <c r="E759">
        <v>1</v>
      </c>
      <c r="F759">
        <v>5930.98</v>
      </c>
      <c r="G759">
        <v>5930.98</v>
      </c>
      <c r="H759">
        <v>2075.84</v>
      </c>
      <c r="I759">
        <v>1723.97</v>
      </c>
      <c r="J759">
        <v>2131.17</v>
      </c>
    </row>
    <row r="760" spans="1:10" x14ac:dyDescent="0.3">
      <c r="A760">
        <v>759</v>
      </c>
      <c r="B760" t="s">
        <v>12</v>
      </c>
      <c r="C760" t="s">
        <v>13</v>
      </c>
      <c r="D760">
        <v>8</v>
      </c>
      <c r="E760">
        <v>3</v>
      </c>
      <c r="F760">
        <v>4046.26</v>
      </c>
      <c r="G760">
        <v>8323.2000000000007</v>
      </c>
      <c r="H760">
        <v>2496.96</v>
      </c>
      <c r="I760">
        <v>3905.6</v>
      </c>
      <c r="J760">
        <v>1920.64</v>
      </c>
    </row>
    <row r="761" spans="1:10" x14ac:dyDescent="0.3">
      <c r="A761">
        <v>760</v>
      </c>
      <c r="B761" t="s">
        <v>14</v>
      </c>
      <c r="C761" t="s">
        <v>15</v>
      </c>
      <c r="D761">
        <v>1</v>
      </c>
      <c r="E761">
        <v>1</v>
      </c>
      <c r="F761">
        <v>690.68</v>
      </c>
      <c r="G761">
        <v>690.68</v>
      </c>
      <c r="H761">
        <v>103.6</v>
      </c>
      <c r="I761">
        <v>571.94000000000005</v>
      </c>
      <c r="J761">
        <v>15.14</v>
      </c>
    </row>
    <row r="762" spans="1:10" x14ac:dyDescent="0.3">
      <c r="A762">
        <v>761</v>
      </c>
      <c r="B762" t="s">
        <v>18</v>
      </c>
      <c r="C762" t="s">
        <v>20</v>
      </c>
      <c r="D762">
        <v>3</v>
      </c>
      <c r="E762">
        <v>2</v>
      </c>
      <c r="F762">
        <v>4526.3100000000004</v>
      </c>
      <c r="G762">
        <v>6758.2</v>
      </c>
      <c r="H762">
        <v>1486.8</v>
      </c>
      <c r="I762">
        <v>2863.81</v>
      </c>
      <c r="J762">
        <v>2407.59</v>
      </c>
    </row>
    <row r="763" spans="1:10" x14ac:dyDescent="0.3">
      <c r="A763">
        <v>762</v>
      </c>
      <c r="B763" t="s">
        <v>10</v>
      </c>
      <c r="C763" t="s">
        <v>11</v>
      </c>
      <c r="D763">
        <v>7</v>
      </c>
      <c r="E763">
        <v>2</v>
      </c>
      <c r="F763">
        <v>430.69</v>
      </c>
      <c r="G763">
        <v>796.42</v>
      </c>
      <c r="H763">
        <v>79.64</v>
      </c>
      <c r="I763">
        <v>755.8</v>
      </c>
      <c r="J763">
        <v>-39.020000000000003</v>
      </c>
    </row>
    <row r="764" spans="1:10" x14ac:dyDescent="0.3">
      <c r="A764">
        <v>763</v>
      </c>
      <c r="B764" t="s">
        <v>18</v>
      </c>
      <c r="C764" t="s">
        <v>19</v>
      </c>
      <c r="D764">
        <v>8</v>
      </c>
      <c r="E764">
        <v>3</v>
      </c>
      <c r="F764">
        <v>2835.59</v>
      </c>
      <c r="G764">
        <v>7235.06</v>
      </c>
      <c r="H764">
        <v>1591.71</v>
      </c>
      <c r="I764">
        <v>4170.46</v>
      </c>
      <c r="J764">
        <v>1472.89</v>
      </c>
    </row>
    <row r="765" spans="1:10" x14ac:dyDescent="0.3">
      <c r="A765">
        <v>764</v>
      </c>
      <c r="B765" t="s">
        <v>14</v>
      </c>
      <c r="C765" t="s">
        <v>15</v>
      </c>
      <c r="D765">
        <v>8</v>
      </c>
      <c r="E765">
        <v>3</v>
      </c>
      <c r="F765">
        <v>3300.34</v>
      </c>
      <c r="G765">
        <v>6951.96</v>
      </c>
      <c r="H765">
        <v>1042.79</v>
      </c>
      <c r="I765">
        <v>1909.69</v>
      </c>
      <c r="J765">
        <v>3999.48</v>
      </c>
    </row>
    <row r="766" spans="1:10" x14ac:dyDescent="0.3">
      <c r="A766">
        <v>765</v>
      </c>
      <c r="B766" t="s">
        <v>18</v>
      </c>
      <c r="C766" t="s">
        <v>19</v>
      </c>
      <c r="D766">
        <v>6</v>
      </c>
      <c r="E766">
        <v>2</v>
      </c>
      <c r="F766">
        <v>5352.99</v>
      </c>
      <c r="G766">
        <v>9557.08</v>
      </c>
      <c r="H766">
        <v>2580.41</v>
      </c>
      <c r="I766">
        <v>3251.47</v>
      </c>
      <c r="J766">
        <v>3725.2</v>
      </c>
    </row>
    <row r="767" spans="1:10" x14ac:dyDescent="0.3">
      <c r="A767">
        <v>766</v>
      </c>
      <c r="B767" t="s">
        <v>16</v>
      </c>
      <c r="C767" t="s">
        <v>17</v>
      </c>
      <c r="D767">
        <v>6</v>
      </c>
      <c r="E767">
        <v>2</v>
      </c>
      <c r="F767">
        <v>3132.1</v>
      </c>
      <c r="G767">
        <v>5145.1400000000003</v>
      </c>
      <c r="H767">
        <v>1800.8</v>
      </c>
      <c r="I767">
        <v>3892.2</v>
      </c>
      <c r="J767">
        <v>-547.86</v>
      </c>
    </row>
    <row r="768" spans="1:10" x14ac:dyDescent="0.3">
      <c r="A768">
        <v>767</v>
      </c>
      <c r="B768" t="s">
        <v>14</v>
      </c>
      <c r="C768" t="s">
        <v>15</v>
      </c>
      <c r="D768">
        <v>5</v>
      </c>
      <c r="E768">
        <v>3</v>
      </c>
      <c r="F768">
        <v>1117.44</v>
      </c>
      <c r="G768">
        <v>2711.09</v>
      </c>
      <c r="H768">
        <v>406.66</v>
      </c>
      <c r="I768">
        <v>1199.48</v>
      </c>
      <c r="J768">
        <v>1104.95</v>
      </c>
    </row>
    <row r="769" spans="1:10" x14ac:dyDescent="0.3">
      <c r="A769">
        <v>768</v>
      </c>
      <c r="B769" t="s">
        <v>12</v>
      </c>
      <c r="C769" t="s">
        <v>13</v>
      </c>
      <c r="D769">
        <v>5</v>
      </c>
      <c r="E769">
        <v>3</v>
      </c>
      <c r="F769">
        <v>6621.72</v>
      </c>
      <c r="G769">
        <v>15040.4</v>
      </c>
      <c r="H769">
        <v>4512.12</v>
      </c>
      <c r="I769">
        <v>4039.83</v>
      </c>
      <c r="J769">
        <v>6488.45</v>
      </c>
    </row>
    <row r="770" spans="1:10" x14ac:dyDescent="0.3">
      <c r="A770">
        <v>769</v>
      </c>
      <c r="B770" t="s">
        <v>10</v>
      </c>
      <c r="C770" t="s">
        <v>11</v>
      </c>
      <c r="D770">
        <v>1</v>
      </c>
      <c r="E770">
        <v>1</v>
      </c>
      <c r="F770">
        <v>1100.1300000000001</v>
      </c>
      <c r="G770">
        <v>1100.1300000000001</v>
      </c>
      <c r="H770">
        <v>110.01</v>
      </c>
      <c r="I770">
        <v>379.27</v>
      </c>
      <c r="J770">
        <v>610.84</v>
      </c>
    </row>
    <row r="771" spans="1:10" x14ac:dyDescent="0.3">
      <c r="A771">
        <v>770</v>
      </c>
      <c r="B771" t="s">
        <v>14</v>
      </c>
      <c r="C771" t="s">
        <v>15</v>
      </c>
      <c r="D771">
        <v>8</v>
      </c>
      <c r="E771">
        <v>3</v>
      </c>
      <c r="F771">
        <v>1588.82</v>
      </c>
      <c r="G771">
        <v>3552.23</v>
      </c>
      <c r="H771">
        <v>532.83000000000004</v>
      </c>
      <c r="I771">
        <v>2109.65</v>
      </c>
      <c r="J771">
        <v>909.75</v>
      </c>
    </row>
    <row r="772" spans="1:10" x14ac:dyDescent="0.3">
      <c r="A772">
        <v>771</v>
      </c>
      <c r="B772" t="s">
        <v>18</v>
      </c>
      <c r="C772" t="s">
        <v>20</v>
      </c>
      <c r="D772">
        <v>4</v>
      </c>
      <c r="E772">
        <v>2</v>
      </c>
      <c r="F772">
        <v>881.55</v>
      </c>
      <c r="G772">
        <v>1364.31</v>
      </c>
      <c r="H772">
        <v>300.14999999999998</v>
      </c>
      <c r="I772">
        <v>1294.73</v>
      </c>
      <c r="J772">
        <v>-230.57</v>
      </c>
    </row>
    <row r="773" spans="1:10" x14ac:dyDescent="0.3">
      <c r="A773">
        <v>772</v>
      </c>
      <c r="B773" t="s">
        <v>14</v>
      </c>
      <c r="C773" t="s">
        <v>15</v>
      </c>
      <c r="D773">
        <v>3</v>
      </c>
      <c r="E773">
        <v>3</v>
      </c>
      <c r="F773">
        <v>1720.27</v>
      </c>
      <c r="G773">
        <v>3686.05</v>
      </c>
      <c r="H773">
        <v>552.91</v>
      </c>
      <c r="I773">
        <v>970.29</v>
      </c>
      <c r="J773">
        <v>2162.85</v>
      </c>
    </row>
    <row r="774" spans="1:10" x14ac:dyDescent="0.3">
      <c r="A774">
        <v>773</v>
      </c>
      <c r="B774" t="s">
        <v>18</v>
      </c>
      <c r="C774" t="s">
        <v>20</v>
      </c>
      <c r="D774">
        <v>1</v>
      </c>
      <c r="E774">
        <v>1</v>
      </c>
      <c r="F774">
        <v>5272.81</v>
      </c>
      <c r="G774">
        <v>5272.81</v>
      </c>
      <c r="H774">
        <v>1160.02</v>
      </c>
      <c r="I774">
        <v>1225.06</v>
      </c>
      <c r="J774">
        <v>2887.73</v>
      </c>
    </row>
    <row r="775" spans="1:10" x14ac:dyDescent="0.3">
      <c r="A775">
        <v>774</v>
      </c>
      <c r="B775" t="s">
        <v>10</v>
      </c>
      <c r="C775" t="s">
        <v>22</v>
      </c>
      <c r="D775">
        <v>4</v>
      </c>
      <c r="E775">
        <v>2</v>
      </c>
      <c r="F775">
        <v>1281.23</v>
      </c>
      <c r="G775">
        <v>1856.12</v>
      </c>
      <c r="H775">
        <v>185.61</v>
      </c>
      <c r="I775">
        <v>649.02</v>
      </c>
      <c r="J775">
        <v>1021.48</v>
      </c>
    </row>
    <row r="776" spans="1:10" x14ac:dyDescent="0.3">
      <c r="A776">
        <v>775</v>
      </c>
      <c r="B776" t="s">
        <v>14</v>
      </c>
      <c r="C776" t="s">
        <v>15</v>
      </c>
      <c r="D776">
        <v>7</v>
      </c>
      <c r="E776">
        <v>3</v>
      </c>
      <c r="F776">
        <v>2591.61</v>
      </c>
      <c r="G776">
        <v>6215.22</v>
      </c>
      <c r="H776">
        <v>932.28</v>
      </c>
      <c r="I776">
        <v>1759.99</v>
      </c>
      <c r="J776">
        <v>3522.95</v>
      </c>
    </row>
    <row r="777" spans="1:10" x14ac:dyDescent="0.3">
      <c r="A777">
        <v>776</v>
      </c>
      <c r="B777" t="s">
        <v>18</v>
      </c>
      <c r="C777" t="s">
        <v>20</v>
      </c>
      <c r="D777">
        <v>5</v>
      </c>
      <c r="E777">
        <v>3</v>
      </c>
      <c r="F777">
        <v>2867.59</v>
      </c>
      <c r="G777">
        <v>6625.64</v>
      </c>
      <c r="H777">
        <v>1457.64</v>
      </c>
      <c r="I777">
        <v>4024.39</v>
      </c>
      <c r="J777">
        <v>1143.6099999999999</v>
      </c>
    </row>
    <row r="778" spans="1:10" x14ac:dyDescent="0.3">
      <c r="A778">
        <v>777</v>
      </c>
      <c r="B778" t="s">
        <v>18</v>
      </c>
      <c r="C778" t="s">
        <v>20</v>
      </c>
      <c r="D778">
        <v>6</v>
      </c>
      <c r="E778">
        <v>1</v>
      </c>
      <c r="F778">
        <v>5739.94</v>
      </c>
      <c r="G778">
        <v>5739.94</v>
      </c>
      <c r="H778">
        <v>1262.79</v>
      </c>
      <c r="I778">
        <v>3129.25</v>
      </c>
      <c r="J778">
        <v>1347.91</v>
      </c>
    </row>
    <row r="779" spans="1:10" x14ac:dyDescent="0.3">
      <c r="A779">
        <v>778</v>
      </c>
      <c r="B779" t="s">
        <v>14</v>
      </c>
      <c r="C779" t="s">
        <v>15</v>
      </c>
      <c r="D779">
        <v>2</v>
      </c>
      <c r="E779">
        <v>2</v>
      </c>
      <c r="F779">
        <v>1848.09</v>
      </c>
      <c r="G779">
        <v>2864.62</v>
      </c>
      <c r="H779">
        <v>429.69</v>
      </c>
      <c r="I779">
        <v>904.2</v>
      </c>
      <c r="J779">
        <v>1530.72</v>
      </c>
    </row>
    <row r="780" spans="1:10" x14ac:dyDescent="0.3">
      <c r="A780">
        <v>779</v>
      </c>
      <c r="B780" t="s">
        <v>14</v>
      </c>
      <c r="C780" t="s">
        <v>15</v>
      </c>
      <c r="D780">
        <v>8</v>
      </c>
      <c r="E780">
        <v>3</v>
      </c>
      <c r="F780">
        <v>298.20999999999998</v>
      </c>
      <c r="G780">
        <v>718.79</v>
      </c>
      <c r="H780">
        <v>107.82</v>
      </c>
      <c r="I780">
        <v>682.13</v>
      </c>
      <c r="J780">
        <v>-71.16</v>
      </c>
    </row>
    <row r="781" spans="1:10" x14ac:dyDescent="0.3">
      <c r="A781">
        <v>780</v>
      </c>
      <c r="B781" t="s">
        <v>16</v>
      </c>
      <c r="C781" t="s">
        <v>17</v>
      </c>
      <c r="D781">
        <v>7</v>
      </c>
      <c r="E781">
        <v>3</v>
      </c>
      <c r="F781">
        <v>5577.96</v>
      </c>
      <c r="G781">
        <v>13628.82</v>
      </c>
      <c r="H781">
        <v>5451.53</v>
      </c>
      <c r="I781">
        <v>4010.74</v>
      </c>
      <c r="J781">
        <v>4166.55</v>
      </c>
    </row>
    <row r="782" spans="1:10" x14ac:dyDescent="0.3">
      <c r="A782">
        <v>781</v>
      </c>
      <c r="B782" t="s">
        <v>16</v>
      </c>
      <c r="C782" t="s">
        <v>17</v>
      </c>
      <c r="D782">
        <v>6</v>
      </c>
      <c r="E782">
        <v>3</v>
      </c>
      <c r="F782">
        <v>3342.91</v>
      </c>
      <c r="G782">
        <v>6891.21</v>
      </c>
      <c r="H782">
        <v>2411.92</v>
      </c>
      <c r="I782">
        <v>4489.6000000000004</v>
      </c>
      <c r="J782">
        <v>-10.31</v>
      </c>
    </row>
    <row r="783" spans="1:10" x14ac:dyDescent="0.3">
      <c r="A783">
        <v>782</v>
      </c>
      <c r="B783" t="s">
        <v>16</v>
      </c>
      <c r="C783" t="s">
        <v>21</v>
      </c>
      <c r="D783">
        <v>3</v>
      </c>
      <c r="E783">
        <v>1</v>
      </c>
      <c r="F783">
        <v>6199.35</v>
      </c>
      <c r="G783">
        <v>6199.35</v>
      </c>
      <c r="H783">
        <v>2169.77</v>
      </c>
      <c r="I783">
        <v>3278.19</v>
      </c>
      <c r="J783">
        <v>751.39</v>
      </c>
    </row>
    <row r="784" spans="1:10" x14ac:dyDescent="0.3">
      <c r="A784">
        <v>783</v>
      </c>
      <c r="B784" t="s">
        <v>10</v>
      </c>
      <c r="C784" t="s">
        <v>11</v>
      </c>
      <c r="D784">
        <v>3</v>
      </c>
      <c r="E784">
        <v>2</v>
      </c>
      <c r="F784">
        <v>1406.75</v>
      </c>
      <c r="G784">
        <v>2190.84</v>
      </c>
      <c r="H784">
        <v>219.08</v>
      </c>
      <c r="I784">
        <v>594.47</v>
      </c>
      <c r="J784">
        <v>1377.29</v>
      </c>
    </row>
    <row r="785" spans="1:10" x14ac:dyDescent="0.3">
      <c r="A785">
        <v>784</v>
      </c>
      <c r="B785" t="s">
        <v>10</v>
      </c>
      <c r="C785" t="s">
        <v>22</v>
      </c>
      <c r="D785">
        <v>6</v>
      </c>
      <c r="E785">
        <v>1</v>
      </c>
      <c r="F785">
        <v>1016.38</v>
      </c>
      <c r="G785">
        <v>1016.38</v>
      </c>
      <c r="H785">
        <v>101.64</v>
      </c>
      <c r="I785">
        <v>837.61</v>
      </c>
      <c r="J785">
        <v>77.13</v>
      </c>
    </row>
    <row r="786" spans="1:10" x14ac:dyDescent="0.3">
      <c r="A786">
        <v>785</v>
      </c>
      <c r="B786" t="s">
        <v>18</v>
      </c>
      <c r="C786" t="s">
        <v>19</v>
      </c>
      <c r="D786">
        <v>7</v>
      </c>
      <c r="E786">
        <v>3</v>
      </c>
      <c r="F786">
        <v>3196.47</v>
      </c>
      <c r="G786">
        <v>6556.3</v>
      </c>
      <c r="H786">
        <v>1442.39</v>
      </c>
      <c r="I786">
        <v>3149.61</v>
      </c>
      <c r="J786">
        <v>1964.3</v>
      </c>
    </row>
    <row r="787" spans="1:10" x14ac:dyDescent="0.3">
      <c r="A787">
        <v>786</v>
      </c>
      <c r="B787" t="s">
        <v>12</v>
      </c>
      <c r="C787" t="s">
        <v>13</v>
      </c>
      <c r="D787">
        <v>6</v>
      </c>
      <c r="E787">
        <v>2</v>
      </c>
      <c r="F787">
        <v>4947.58</v>
      </c>
      <c r="G787">
        <v>8549.17</v>
      </c>
      <c r="H787">
        <v>2564.75</v>
      </c>
      <c r="I787">
        <v>4724.3900000000003</v>
      </c>
      <c r="J787">
        <v>1260.03</v>
      </c>
    </row>
    <row r="788" spans="1:10" x14ac:dyDescent="0.3">
      <c r="A788">
        <v>787</v>
      </c>
      <c r="B788" t="s">
        <v>16</v>
      </c>
      <c r="C788" t="s">
        <v>21</v>
      </c>
      <c r="D788">
        <v>4</v>
      </c>
      <c r="E788">
        <v>1</v>
      </c>
      <c r="F788">
        <v>4738.09</v>
      </c>
      <c r="G788">
        <v>4738.09</v>
      </c>
      <c r="H788">
        <v>1658.33</v>
      </c>
      <c r="I788">
        <v>3416.75</v>
      </c>
      <c r="J788">
        <v>-336.99</v>
      </c>
    </row>
    <row r="789" spans="1:10" x14ac:dyDescent="0.3">
      <c r="A789">
        <v>788</v>
      </c>
      <c r="B789" t="s">
        <v>10</v>
      </c>
      <c r="C789" t="s">
        <v>22</v>
      </c>
      <c r="D789">
        <v>1</v>
      </c>
      <c r="E789">
        <v>1</v>
      </c>
      <c r="F789">
        <v>717.21</v>
      </c>
      <c r="G789">
        <v>717.21</v>
      </c>
      <c r="H789">
        <v>71.72</v>
      </c>
      <c r="I789">
        <v>276.14999999999998</v>
      </c>
      <c r="J789">
        <v>369.33</v>
      </c>
    </row>
    <row r="790" spans="1:10" x14ac:dyDescent="0.3">
      <c r="A790">
        <v>789</v>
      </c>
      <c r="B790" t="s">
        <v>10</v>
      </c>
      <c r="C790" t="s">
        <v>11</v>
      </c>
      <c r="D790">
        <v>5</v>
      </c>
      <c r="E790">
        <v>3</v>
      </c>
      <c r="F790">
        <v>658.6</v>
      </c>
      <c r="G790">
        <v>1586.47</v>
      </c>
      <c r="H790">
        <v>158.65</v>
      </c>
      <c r="I790">
        <v>547.41</v>
      </c>
      <c r="J790">
        <v>880.41</v>
      </c>
    </row>
    <row r="791" spans="1:10" x14ac:dyDescent="0.3">
      <c r="A791">
        <v>790</v>
      </c>
      <c r="B791" t="s">
        <v>12</v>
      </c>
      <c r="C791" t="s">
        <v>13</v>
      </c>
      <c r="D791">
        <v>4</v>
      </c>
      <c r="E791">
        <v>3</v>
      </c>
      <c r="F791">
        <v>2605.86</v>
      </c>
      <c r="G791">
        <v>5527.54</v>
      </c>
      <c r="H791">
        <v>1381.88</v>
      </c>
      <c r="I791">
        <v>2374.34</v>
      </c>
      <c r="J791">
        <v>1771.31</v>
      </c>
    </row>
    <row r="792" spans="1:10" x14ac:dyDescent="0.3">
      <c r="A792">
        <v>791</v>
      </c>
      <c r="B792" t="s">
        <v>18</v>
      </c>
      <c r="C792" t="s">
        <v>20</v>
      </c>
      <c r="D792">
        <v>2</v>
      </c>
      <c r="E792">
        <v>1</v>
      </c>
      <c r="F792">
        <v>2879.94</v>
      </c>
      <c r="G792">
        <v>2879.94</v>
      </c>
      <c r="H792">
        <v>633.59</v>
      </c>
      <c r="I792">
        <v>1494.26</v>
      </c>
      <c r="J792">
        <v>752.1</v>
      </c>
    </row>
    <row r="793" spans="1:10" x14ac:dyDescent="0.3">
      <c r="A793">
        <v>792</v>
      </c>
      <c r="B793" t="s">
        <v>16</v>
      </c>
      <c r="C793" t="s">
        <v>21</v>
      </c>
      <c r="D793">
        <v>6</v>
      </c>
      <c r="E793">
        <v>3</v>
      </c>
      <c r="F793">
        <v>3739.2</v>
      </c>
      <c r="G793">
        <v>8426.23</v>
      </c>
      <c r="H793">
        <v>3370.49</v>
      </c>
      <c r="I793">
        <v>4684.21</v>
      </c>
      <c r="J793">
        <v>371.53</v>
      </c>
    </row>
    <row r="794" spans="1:10" x14ac:dyDescent="0.3">
      <c r="A794">
        <v>793</v>
      </c>
      <c r="B794" t="s">
        <v>16</v>
      </c>
      <c r="C794" t="s">
        <v>17</v>
      </c>
      <c r="D794">
        <v>2</v>
      </c>
      <c r="E794">
        <v>2</v>
      </c>
      <c r="F794">
        <v>4439.78</v>
      </c>
      <c r="G794">
        <v>7595.09</v>
      </c>
      <c r="H794">
        <v>2658.28</v>
      </c>
      <c r="I794">
        <v>1864.18</v>
      </c>
      <c r="J794">
        <v>3072.63</v>
      </c>
    </row>
    <row r="795" spans="1:10" x14ac:dyDescent="0.3">
      <c r="A795">
        <v>794</v>
      </c>
      <c r="B795" t="s">
        <v>16</v>
      </c>
      <c r="C795" t="s">
        <v>17</v>
      </c>
      <c r="D795">
        <v>2</v>
      </c>
      <c r="E795">
        <v>1</v>
      </c>
      <c r="F795">
        <v>3925.64</v>
      </c>
      <c r="G795">
        <v>3925.64</v>
      </c>
      <c r="H795">
        <v>1373.97</v>
      </c>
      <c r="I795">
        <v>1612.81</v>
      </c>
      <c r="J795">
        <v>938.85</v>
      </c>
    </row>
    <row r="796" spans="1:10" x14ac:dyDescent="0.3">
      <c r="A796">
        <v>795</v>
      </c>
      <c r="B796" t="s">
        <v>18</v>
      </c>
      <c r="C796" t="s">
        <v>19</v>
      </c>
      <c r="D796">
        <v>4</v>
      </c>
      <c r="E796">
        <v>3</v>
      </c>
      <c r="F796">
        <v>8630.9699999999993</v>
      </c>
      <c r="G796">
        <v>16980.16</v>
      </c>
      <c r="H796">
        <v>4584.6400000000003</v>
      </c>
      <c r="I796">
        <v>2699.74</v>
      </c>
      <c r="J796">
        <v>9695.7800000000007</v>
      </c>
    </row>
    <row r="797" spans="1:10" x14ac:dyDescent="0.3">
      <c r="A797">
        <v>796</v>
      </c>
      <c r="B797" t="s">
        <v>12</v>
      </c>
      <c r="C797" t="s">
        <v>13</v>
      </c>
      <c r="D797">
        <v>5</v>
      </c>
      <c r="E797">
        <v>3</v>
      </c>
      <c r="F797">
        <v>4868.1899999999996</v>
      </c>
      <c r="G797">
        <v>9670.83</v>
      </c>
      <c r="H797">
        <v>2901.25</v>
      </c>
      <c r="I797">
        <v>3432.13</v>
      </c>
      <c r="J797">
        <v>3337.45</v>
      </c>
    </row>
    <row r="798" spans="1:10" x14ac:dyDescent="0.3">
      <c r="A798">
        <v>797</v>
      </c>
      <c r="B798" t="s">
        <v>12</v>
      </c>
      <c r="C798" t="s">
        <v>13</v>
      </c>
      <c r="D798">
        <v>7</v>
      </c>
      <c r="E798">
        <v>3</v>
      </c>
      <c r="F798">
        <v>6002.05</v>
      </c>
      <c r="G798">
        <v>12119.79</v>
      </c>
      <c r="H798">
        <v>3635.94</v>
      </c>
      <c r="I798">
        <v>3597.14</v>
      </c>
      <c r="J798">
        <v>4886.72</v>
      </c>
    </row>
    <row r="799" spans="1:10" x14ac:dyDescent="0.3">
      <c r="A799">
        <v>798</v>
      </c>
      <c r="B799" t="s">
        <v>16</v>
      </c>
      <c r="C799" t="s">
        <v>21</v>
      </c>
      <c r="D799">
        <v>3</v>
      </c>
      <c r="E799">
        <v>1</v>
      </c>
      <c r="F799">
        <v>1795.82</v>
      </c>
      <c r="G799">
        <v>1795.82</v>
      </c>
      <c r="H799">
        <v>628.54</v>
      </c>
      <c r="I799">
        <v>1704.23</v>
      </c>
      <c r="J799">
        <v>-536.95000000000005</v>
      </c>
    </row>
    <row r="800" spans="1:10" x14ac:dyDescent="0.3">
      <c r="A800">
        <v>799</v>
      </c>
      <c r="B800" t="s">
        <v>16</v>
      </c>
      <c r="C800" t="s">
        <v>17</v>
      </c>
      <c r="D800">
        <v>1</v>
      </c>
      <c r="E800">
        <v>1</v>
      </c>
      <c r="F800">
        <v>4815.22</v>
      </c>
      <c r="G800">
        <v>4815.22</v>
      </c>
      <c r="H800">
        <v>1685.33</v>
      </c>
      <c r="I800">
        <v>1406.75</v>
      </c>
      <c r="J800">
        <v>1723.14</v>
      </c>
    </row>
    <row r="801" spans="1:10" x14ac:dyDescent="0.3">
      <c r="A801">
        <v>800</v>
      </c>
      <c r="B801" t="s">
        <v>12</v>
      </c>
      <c r="C801" t="s">
        <v>13</v>
      </c>
      <c r="D801">
        <v>8</v>
      </c>
      <c r="E801">
        <v>3</v>
      </c>
      <c r="F801">
        <v>5950.13</v>
      </c>
      <c r="G801">
        <v>15222.57</v>
      </c>
      <c r="H801">
        <v>4566.7700000000004</v>
      </c>
      <c r="I801">
        <v>5324.91</v>
      </c>
      <c r="J801">
        <v>5330.9</v>
      </c>
    </row>
    <row r="802" spans="1:10" x14ac:dyDescent="0.3">
      <c r="A802">
        <v>801</v>
      </c>
      <c r="B802" t="s">
        <v>14</v>
      </c>
      <c r="C802" t="s">
        <v>15</v>
      </c>
      <c r="D802">
        <v>3</v>
      </c>
      <c r="E802">
        <v>1</v>
      </c>
      <c r="F802">
        <v>1875.7</v>
      </c>
      <c r="G802">
        <v>1875.7</v>
      </c>
      <c r="H802">
        <v>281.36</v>
      </c>
      <c r="I802">
        <v>747.42</v>
      </c>
      <c r="J802">
        <v>846.92</v>
      </c>
    </row>
    <row r="803" spans="1:10" x14ac:dyDescent="0.3">
      <c r="A803">
        <v>802</v>
      </c>
      <c r="B803" t="s">
        <v>18</v>
      </c>
      <c r="C803" t="s">
        <v>20</v>
      </c>
      <c r="D803">
        <v>5</v>
      </c>
      <c r="E803">
        <v>3</v>
      </c>
      <c r="F803">
        <v>6940.01</v>
      </c>
      <c r="G803">
        <v>15172.2</v>
      </c>
      <c r="H803">
        <v>4096.49</v>
      </c>
      <c r="I803">
        <v>3399.07</v>
      </c>
      <c r="J803">
        <v>7676.64</v>
      </c>
    </row>
    <row r="804" spans="1:10" x14ac:dyDescent="0.3">
      <c r="A804">
        <v>803</v>
      </c>
      <c r="B804" t="s">
        <v>16</v>
      </c>
      <c r="C804" t="s">
        <v>17</v>
      </c>
      <c r="D804">
        <v>8</v>
      </c>
      <c r="E804">
        <v>2</v>
      </c>
      <c r="F804">
        <v>5726.99</v>
      </c>
      <c r="G804">
        <v>9704.5499999999993</v>
      </c>
      <c r="H804">
        <v>3881.82</v>
      </c>
      <c r="I804">
        <v>4101.8500000000004</v>
      </c>
      <c r="J804">
        <v>1720.88</v>
      </c>
    </row>
    <row r="805" spans="1:10" x14ac:dyDescent="0.3">
      <c r="A805">
        <v>804</v>
      </c>
      <c r="B805" t="s">
        <v>16</v>
      </c>
      <c r="C805" t="s">
        <v>21</v>
      </c>
      <c r="D805">
        <v>3</v>
      </c>
      <c r="E805">
        <v>2</v>
      </c>
      <c r="F805">
        <v>3915.66</v>
      </c>
      <c r="G805">
        <v>5844.15</v>
      </c>
      <c r="H805">
        <v>2045.45</v>
      </c>
      <c r="I805">
        <v>2220.14</v>
      </c>
      <c r="J805">
        <v>1578.56</v>
      </c>
    </row>
    <row r="806" spans="1:10" x14ac:dyDescent="0.3">
      <c r="A806">
        <v>805</v>
      </c>
      <c r="B806" t="s">
        <v>10</v>
      </c>
      <c r="C806" t="s">
        <v>11</v>
      </c>
      <c r="D806">
        <v>6</v>
      </c>
      <c r="E806">
        <v>3</v>
      </c>
      <c r="F806">
        <v>358.32</v>
      </c>
      <c r="G806">
        <v>795.6</v>
      </c>
      <c r="H806">
        <v>79.56</v>
      </c>
      <c r="I806">
        <v>704.38</v>
      </c>
      <c r="J806">
        <v>11.66</v>
      </c>
    </row>
    <row r="807" spans="1:10" x14ac:dyDescent="0.3">
      <c r="A807">
        <v>806</v>
      </c>
      <c r="B807" t="s">
        <v>14</v>
      </c>
      <c r="C807" t="s">
        <v>15</v>
      </c>
      <c r="D807">
        <v>6</v>
      </c>
      <c r="E807">
        <v>3</v>
      </c>
      <c r="F807">
        <v>228.99</v>
      </c>
      <c r="G807">
        <v>479.02</v>
      </c>
      <c r="H807">
        <v>71.849999999999994</v>
      </c>
      <c r="I807">
        <v>454.59</v>
      </c>
      <c r="J807">
        <v>-47.42</v>
      </c>
    </row>
    <row r="808" spans="1:10" x14ac:dyDescent="0.3">
      <c r="A808">
        <v>807</v>
      </c>
      <c r="B808" t="s">
        <v>12</v>
      </c>
      <c r="C808" t="s">
        <v>13</v>
      </c>
      <c r="D808">
        <v>4</v>
      </c>
      <c r="E808">
        <v>3</v>
      </c>
      <c r="F808">
        <v>4350.09</v>
      </c>
      <c r="G808">
        <v>9250.66</v>
      </c>
      <c r="H808">
        <v>2775.2</v>
      </c>
      <c r="I808">
        <v>2467.71</v>
      </c>
      <c r="J808">
        <v>4007.75</v>
      </c>
    </row>
    <row r="809" spans="1:10" x14ac:dyDescent="0.3">
      <c r="A809">
        <v>808</v>
      </c>
      <c r="B809" t="s">
        <v>12</v>
      </c>
      <c r="C809" t="s">
        <v>13</v>
      </c>
      <c r="D809">
        <v>2</v>
      </c>
      <c r="E809">
        <v>2</v>
      </c>
      <c r="F809">
        <v>6650.25</v>
      </c>
      <c r="G809">
        <v>10653.88</v>
      </c>
      <c r="H809">
        <v>3196.16</v>
      </c>
      <c r="I809">
        <v>1907.71</v>
      </c>
      <c r="J809">
        <v>5550</v>
      </c>
    </row>
    <row r="810" spans="1:10" x14ac:dyDescent="0.3">
      <c r="A810">
        <v>809</v>
      </c>
      <c r="B810" t="s">
        <v>10</v>
      </c>
      <c r="C810" t="s">
        <v>11</v>
      </c>
      <c r="D810">
        <v>8</v>
      </c>
      <c r="E810">
        <v>3</v>
      </c>
      <c r="F810">
        <v>1015.58</v>
      </c>
      <c r="G810">
        <v>2249.85</v>
      </c>
      <c r="H810">
        <v>224.99</v>
      </c>
      <c r="I810">
        <v>838.15</v>
      </c>
      <c r="J810">
        <v>1186.71</v>
      </c>
    </row>
    <row r="811" spans="1:10" x14ac:dyDescent="0.3">
      <c r="A811">
        <v>810</v>
      </c>
      <c r="B811" t="s">
        <v>18</v>
      </c>
      <c r="C811" t="s">
        <v>19</v>
      </c>
      <c r="D811">
        <v>5</v>
      </c>
      <c r="E811">
        <v>3</v>
      </c>
      <c r="F811">
        <v>3760.21</v>
      </c>
      <c r="G811">
        <v>8336.75</v>
      </c>
      <c r="H811">
        <v>2250.92</v>
      </c>
      <c r="I811">
        <v>3748.69</v>
      </c>
      <c r="J811">
        <v>2337.14</v>
      </c>
    </row>
    <row r="812" spans="1:10" x14ac:dyDescent="0.3">
      <c r="A812">
        <v>811</v>
      </c>
      <c r="B812" t="s">
        <v>12</v>
      </c>
      <c r="C812" t="s">
        <v>13</v>
      </c>
      <c r="D812">
        <v>5</v>
      </c>
      <c r="E812">
        <v>3</v>
      </c>
      <c r="F812">
        <v>6183.42</v>
      </c>
      <c r="G812">
        <v>12661.96</v>
      </c>
      <c r="H812">
        <v>3798.59</v>
      </c>
      <c r="I812">
        <v>2661.34</v>
      </c>
      <c r="J812">
        <v>6202.03</v>
      </c>
    </row>
    <row r="813" spans="1:10" x14ac:dyDescent="0.3">
      <c r="A813">
        <v>812</v>
      </c>
      <c r="B813" t="s">
        <v>14</v>
      </c>
      <c r="C813" t="s">
        <v>15</v>
      </c>
      <c r="D813">
        <v>3</v>
      </c>
      <c r="E813">
        <v>3</v>
      </c>
      <c r="F813">
        <v>1631.97</v>
      </c>
      <c r="G813">
        <v>4353.78</v>
      </c>
      <c r="H813">
        <v>653.07000000000005</v>
      </c>
      <c r="I813">
        <v>1158.32</v>
      </c>
      <c r="J813">
        <v>2542.39</v>
      </c>
    </row>
    <row r="814" spans="1:10" x14ac:dyDescent="0.3">
      <c r="A814">
        <v>813</v>
      </c>
      <c r="B814" t="s">
        <v>18</v>
      </c>
      <c r="C814" t="s">
        <v>20</v>
      </c>
      <c r="D814">
        <v>4</v>
      </c>
      <c r="E814">
        <v>3</v>
      </c>
      <c r="F814">
        <v>1816.13</v>
      </c>
      <c r="G814">
        <v>4115.6000000000004</v>
      </c>
      <c r="H814">
        <v>905.43</v>
      </c>
      <c r="I814">
        <v>3353.32</v>
      </c>
      <c r="J814">
        <v>-143.15</v>
      </c>
    </row>
    <row r="815" spans="1:10" x14ac:dyDescent="0.3">
      <c r="A815">
        <v>814</v>
      </c>
      <c r="B815" t="s">
        <v>12</v>
      </c>
      <c r="C815" t="s">
        <v>13</v>
      </c>
      <c r="D815">
        <v>3</v>
      </c>
      <c r="E815">
        <v>2</v>
      </c>
      <c r="F815">
        <v>7513.42</v>
      </c>
      <c r="G815">
        <v>12985.26</v>
      </c>
      <c r="H815">
        <v>3895.58</v>
      </c>
      <c r="I815">
        <v>2909.66</v>
      </c>
      <c r="J815">
        <v>6180.02</v>
      </c>
    </row>
    <row r="816" spans="1:10" x14ac:dyDescent="0.3">
      <c r="A816">
        <v>815</v>
      </c>
      <c r="B816" t="s">
        <v>12</v>
      </c>
      <c r="C816" t="s">
        <v>13</v>
      </c>
      <c r="D816">
        <v>3</v>
      </c>
      <c r="E816">
        <v>3</v>
      </c>
      <c r="F816">
        <v>6341.56</v>
      </c>
      <c r="G816">
        <v>14232.14</v>
      </c>
      <c r="H816">
        <v>4269.6400000000003</v>
      </c>
      <c r="I816">
        <v>2276.79</v>
      </c>
      <c r="J816">
        <v>7685.71</v>
      </c>
    </row>
    <row r="817" spans="1:10" x14ac:dyDescent="0.3">
      <c r="A817">
        <v>816</v>
      </c>
      <c r="B817" t="s">
        <v>16</v>
      </c>
      <c r="C817" t="s">
        <v>17</v>
      </c>
      <c r="D817">
        <v>5</v>
      </c>
      <c r="E817">
        <v>3</v>
      </c>
      <c r="F817">
        <v>2033.54</v>
      </c>
      <c r="G817">
        <v>4588.3900000000003</v>
      </c>
      <c r="H817">
        <v>1605.94</v>
      </c>
      <c r="I817">
        <v>4269.3100000000004</v>
      </c>
      <c r="J817">
        <v>-1286.8499999999999</v>
      </c>
    </row>
    <row r="818" spans="1:10" x14ac:dyDescent="0.3">
      <c r="A818">
        <v>817</v>
      </c>
      <c r="B818" t="s">
        <v>16</v>
      </c>
      <c r="C818" t="s">
        <v>17</v>
      </c>
      <c r="D818">
        <v>3</v>
      </c>
      <c r="E818">
        <v>1</v>
      </c>
      <c r="F818">
        <v>1497.07</v>
      </c>
      <c r="G818">
        <v>1497.07</v>
      </c>
      <c r="H818">
        <v>523.98</v>
      </c>
      <c r="I818">
        <v>1420.72</v>
      </c>
      <c r="J818">
        <v>-447.62</v>
      </c>
    </row>
    <row r="819" spans="1:10" x14ac:dyDescent="0.3">
      <c r="A819">
        <v>818</v>
      </c>
      <c r="B819" t="s">
        <v>10</v>
      </c>
      <c r="C819" t="s">
        <v>22</v>
      </c>
      <c r="D819">
        <v>2</v>
      </c>
      <c r="E819">
        <v>2</v>
      </c>
      <c r="F819">
        <v>945.24</v>
      </c>
      <c r="G819">
        <v>1653.63</v>
      </c>
      <c r="H819">
        <v>165.36</v>
      </c>
      <c r="I819">
        <v>314.87</v>
      </c>
      <c r="J819">
        <v>1173.3900000000001</v>
      </c>
    </row>
    <row r="820" spans="1:10" x14ac:dyDescent="0.3">
      <c r="A820">
        <v>819</v>
      </c>
      <c r="B820" t="s">
        <v>18</v>
      </c>
      <c r="C820" t="s">
        <v>19</v>
      </c>
      <c r="D820">
        <v>3</v>
      </c>
      <c r="E820">
        <v>1</v>
      </c>
      <c r="F820">
        <v>4491.8100000000004</v>
      </c>
      <c r="G820">
        <v>4491.8100000000004</v>
      </c>
      <c r="H820">
        <v>988.2</v>
      </c>
      <c r="I820">
        <v>1819.34</v>
      </c>
      <c r="J820">
        <v>1684.27</v>
      </c>
    </row>
    <row r="821" spans="1:10" x14ac:dyDescent="0.3">
      <c r="A821">
        <v>820</v>
      </c>
      <c r="B821" t="s">
        <v>10</v>
      </c>
      <c r="C821" t="s">
        <v>22</v>
      </c>
      <c r="D821">
        <v>8</v>
      </c>
      <c r="E821">
        <v>3</v>
      </c>
      <c r="F821">
        <v>0</v>
      </c>
      <c r="G821">
        <v>0</v>
      </c>
      <c r="H821">
        <v>0</v>
      </c>
      <c r="I821">
        <v>0</v>
      </c>
      <c r="J821">
        <v>0</v>
      </c>
    </row>
    <row r="822" spans="1:10" x14ac:dyDescent="0.3">
      <c r="A822">
        <v>821</v>
      </c>
      <c r="B822" t="s">
        <v>14</v>
      </c>
      <c r="C822" t="s">
        <v>15</v>
      </c>
      <c r="D822">
        <v>2</v>
      </c>
      <c r="E822">
        <v>2</v>
      </c>
      <c r="F822">
        <v>351.89</v>
      </c>
      <c r="G822">
        <v>491.45</v>
      </c>
      <c r="H822">
        <v>73.72</v>
      </c>
      <c r="I822">
        <v>466.39</v>
      </c>
      <c r="J822">
        <v>-48.65</v>
      </c>
    </row>
    <row r="823" spans="1:10" x14ac:dyDescent="0.3">
      <c r="A823">
        <v>822</v>
      </c>
      <c r="B823" t="s">
        <v>18</v>
      </c>
      <c r="C823" t="s">
        <v>20</v>
      </c>
      <c r="D823">
        <v>5</v>
      </c>
      <c r="E823">
        <v>3</v>
      </c>
      <c r="F823">
        <v>4418.47</v>
      </c>
      <c r="G823">
        <v>8710.09</v>
      </c>
      <c r="H823">
        <v>2351.7199999999998</v>
      </c>
      <c r="I823">
        <v>4051.71</v>
      </c>
      <c r="J823">
        <v>2306.65</v>
      </c>
    </row>
    <row r="824" spans="1:10" x14ac:dyDescent="0.3">
      <c r="A824">
        <v>823</v>
      </c>
      <c r="B824" t="s">
        <v>10</v>
      </c>
      <c r="C824" t="s">
        <v>11</v>
      </c>
      <c r="D824">
        <v>4</v>
      </c>
      <c r="E824">
        <v>1</v>
      </c>
      <c r="F824">
        <v>1094.32</v>
      </c>
      <c r="G824">
        <v>1094.32</v>
      </c>
      <c r="H824">
        <v>109.43</v>
      </c>
      <c r="I824">
        <v>501.06</v>
      </c>
      <c r="J824">
        <v>483.83</v>
      </c>
    </row>
    <row r="825" spans="1:10" x14ac:dyDescent="0.3">
      <c r="A825">
        <v>824</v>
      </c>
      <c r="B825" t="s">
        <v>10</v>
      </c>
      <c r="C825" t="s">
        <v>11</v>
      </c>
      <c r="D825">
        <v>6</v>
      </c>
      <c r="E825">
        <v>3</v>
      </c>
      <c r="F825">
        <v>1235.07</v>
      </c>
      <c r="G825">
        <v>2907.14</v>
      </c>
      <c r="H825">
        <v>290.70999999999998</v>
      </c>
      <c r="I825">
        <v>914.29</v>
      </c>
      <c r="J825">
        <v>1702.14</v>
      </c>
    </row>
    <row r="826" spans="1:10" x14ac:dyDescent="0.3">
      <c r="A826">
        <v>825</v>
      </c>
      <c r="B826" t="s">
        <v>16</v>
      </c>
      <c r="C826" t="s">
        <v>17</v>
      </c>
      <c r="D826">
        <v>8</v>
      </c>
      <c r="E826">
        <v>2</v>
      </c>
      <c r="F826">
        <v>7260.2</v>
      </c>
      <c r="G826">
        <v>11297.85</v>
      </c>
      <c r="H826">
        <v>4519.1400000000003</v>
      </c>
      <c r="I826">
        <v>6201.69</v>
      </c>
      <c r="J826">
        <v>577.02</v>
      </c>
    </row>
    <row r="827" spans="1:10" x14ac:dyDescent="0.3">
      <c r="A827">
        <v>826</v>
      </c>
      <c r="B827" t="s">
        <v>12</v>
      </c>
      <c r="C827" t="s">
        <v>13</v>
      </c>
      <c r="D827">
        <v>2</v>
      </c>
      <c r="E827">
        <v>2</v>
      </c>
      <c r="F827">
        <v>3220.88</v>
      </c>
      <c r="G827">
        <v>5169.62</v>
      </c>
      <c r="H827">
        <v>1292.4100000000001</v>
      </c>
      <c r="I827">
        <v>2559.4499999999998</v>
      </c>
      <c r="J827">
        <v>1317.77</v>
      </c>
    </row>
    <row r="828" spans="1:10" x14ac:dyDescent="0.3">
      <c r="A828">
        <v>827</v>
      </c>
      <c r="B828" t="s">
        <v>10</v>
      </c>
      <c r="C828" t="s">
        <v>11</v>
      </c>
      <c r="D828">
        <v>4</v>
      </c>
      <c r="E828">
        <v>2</v>
      </c>
      <c r="F828">
        <v>453.55</v>
      </c>
      <c r="G828">
        <v>678.08</v>
      </c>
      <c r="H828">
        <v>67.81</v>
      </c>
      <c r="I828">
        <v>570.79999999999995</v>
      </c>
      <c r="J828">
        <v>39.47</v>
      </c>
    </row>
    <row r="829" spans="1:10" x14ac:dyDescent="0.3">
      <c r="A829">
        <v>828</v>
      </c>
      <c r="B829" t="s">
        <v>10</v>
      </c>
      <c r="C829" t="s">
        <v>22</v>
      </c>
      <c r="D829">
        <v>4</v>
      </c>
      <c r="E829">
        <v>3</v>
      </c>
      <c r="F829">
        <v>597.26</v>
      </c>
      <c r="G829">
        <v>1401.64</v>
      </c>
      <c r="H829">
        <v>140.16</v>
      </c>
      <c r="I829">
        <v>686.18</v>
      </c>
      <c r="J829">
        <v>575.29999999999995</v>
      </c>
    </row>
    <row r="830" spans="1:10" x14ac:dyDescent="0.3">
      <c r="A830">
        <v>829</v>
      </c>
      <c r="B830" t="s">
        <v>14</v>
      </c>
      <c r="C830" t="s">
        <v>15</v>
      </c>
      <c r="D830">
        <v>2</v>
      </c>
      <c r="E830">
        <v>2</v>
      </c>
      <c r="F830">
        <v>1615.4</v>
      </c>
      <c r="G830">
        <v>2628.59</v>
      </c>
      <c r="H830">
        <v>394.29</v>
      </c>
      <c r="I830">
        <v>986.73</v>
      </c>
      <c r="J830">
        <v>1247.57</v>
      </c>
    </row>
    <row r="831" spans="1:10" x14ac:dyDescent="0.3">
      <c r="A831">
        <v>830</v>
      </c>
      <c r="B831" t="s">
        <v>10</v>
      </c>
      <c r="C831" t="s">
        <v>11</v>
      </c>
      <c r="D831">
        <v>5</v>
      </c>
      <c r="E831">
        <v>3</v>
      </c>
      <c r="F831">
        <v>840.1</v>
      </c>
      <c r="G831">
        <v>1863.81</v>
      </c>
      <c r="H831">
        <v>186.38</v>
      </c>
      <c r="I831">
        <v>596.86</v>
      </c>
      <c r="J831">
        <v>1080.57</v>
      </c>
    </row>
    <row r="832" spans="1:10" x14ac:dyDescent="0.3">
      <c r="A832">
        <v>831</v>
      </c>
      <c r="B832" t="s">
        <v>18</v>
      </c>
      <c r="C832" t="s">
        <v>19</v>
      </c>
      <c r="D832">
        <v>1</v>
      </c>
      <c r="E832">
        <v>1</v>
      </c>
      <c r="F832">
        <v>4019.04</v>
      </c>
      <c r="G832">
        <v>4019.04</v>
      </c>
      <c r="H832">
        <v>884.19</v>
      </c>
      <c r="I832">
        <v>1471.85</v>
      </c>
      <c r="J832">
        <v>1662.99</v>
      </c>
    </row>
    <row r="833" spans="1:10" x14ac:dyDescent="0.3">
      <c r="A833">
        <v>832</v>
      </c>
      <c r="B833" t="s">
        <v>10</v>
      </c>
      <c r="C833" t="s">
        <v>22</v>
      </c>
      <c r="D833">
        <v>4</v>
      </c>
      <c r="E833">
        <v>1</v>
      </c>
      <c r="F833">
        <v>1141.18</v>
      </c>
      <c r="G833">
        <v>1141.18</v>
      </c>
      <c r="H833">
        <v>114.12</v>
      </c>
      <c r="I833">
        <v>640.4</v>
      </c>
      <c r="J833">
        <v>386.66</v>
      </c>
    </row>
    <row r="834" spans="1:10" x14ac:dyDescent="0.3">
      <c r="A834">
        <v>833</v>
      </c>
      <c r="B834" t="s">
        <v>18</v>
      </c>
      <c r="C834" t="s">
        <v>19</v>
      </c>
      <c r="D834">
        <v>4</v>
      </c>
      <c r="E834">
        <v>2</v>
      </c>
      <c r="F834">
        <v>5229.6499999999996</v>
      </c>
      <c r="G834">
        <v>8667.15</v>
      </c>
      <c r="H834">
        <v>2340.13</v>
      </c>
      <c r="I834">
        <v>2548.56</v>
      </c>
      <c r="J834">
        <v>3778.45</v>
      </c>
    </row>
    <row r="835" spans="1:10" x14ac:dyDescent="0.3">
      <c r="A835">
        <v>834</v>
      </c>
      <c r="B835" t="s">
        <v>18</v>
      </c>
      <c r="C835" t="s">
        <v>20</v>
      </c>
      <c r="D835">
        <v>5</v>
      </c>
      <c r="E835">
        <v>1</v>
      </c>
      <c r="F835">
        <v>6565.38</v>
      </c>
      <c r="G835">
        <v>6565.38</v>
      </c>
      <c r="H835">
        <v>1444.38</v>
      </c>
      <c r="I835">
        <v>3756.86</v>
      </c>
      <c r="J835">
        <v>1364.14</v>
      </c>
    </row>
    <row r="836" spans="1:10" x14ac:dyDescent="0.3">
      <c r="A836">
        <v>835</v>
      </c>
      <c r="B836" t="s">
        <v>10</v>
      </c>
      <c r="C836" t="s">
        <v>11</v>
      </c>
      <c r="D836">
        <v>5</v>
      </c>
      <c r="E836">
        <v>3</v>
      </c>
      <c r="F836">
        <v>498.11</v>
      </c>
      <c r="G836">
        <v>1086.1500000000001</v>
      </c>
      <c r="H836">
        <v>108.61</v>
      </c>
      <c r="I836">
        <v>506.6</v>
      </c>
      <c r="J836">
        <v>470.93</v>
      </c>
    </row>
    <row r="837" spans="1:10" x14ac:dyDescent="0.3">
      <c r="A837">
        <v>836</v>
      </c>
      <c r="B837" t="s">
        <v>10</v>
      </c>
      <c r="C837" t="s">
        <v>11</v>
      </c>
      <c r="D837">
        <v>3</v>
      </c>
      <c r="E837">
        <v>2</v>
      </c>
      <c r="F837">
        <v>860.48</v>
      </c>
      <c r="G837">
        <v>1282.8900000000001</v>
      </c>
      <c r="H837">
        <v>128.29</v>
      </c>
      <c r="I837">
        <v>490.2</v>
      </c>
      <c r="J837">
        <v>664.39</v>
      </c>
    </row>
    <row r="838" spans="1:10" x14ac:dyDescent="0.3">
      <c r="A838">
        <v>837</v>
      </c>
      <c r="B838" t="s">
        <v>12</v>
      </c>
      <c r="C838" t="s">
        <v>13</v>
      </c>
      <c r="D838">
        <v>5</v>
      </c>
      <c r="E838">
        <v>3</v>
      </c>
      <c r="F838">
        <v>2136.4299999999998</v>
      </c>
      <c r="G838">
        <v>4881.01</v>
      </c>
      <c r="H838">
        <v>1220.25</v>
      </c>
      <c r="I838">
        <v>2751.17</v>
      </c>
      <c r="J838">
        <v>909.58</v>
      </c>
    </row>
    <row r="839" spans="1:10" x14ac:dyDescent="0.3">
      <c r="A839">
        <v>838</v>
      </c>
      <c r="B839" t="s">
        <v>10</v>
      </c>
      <c r="C839" t="s">
        <v>11</v>
      </c>
      <c r="D839">
        <v>4</v>
      </c>
      <c r="E839">
        <v>1</v>
      </c>
      <c r="F839">
        <v>697.04</v>
      </c>
      <c r="G839">
        <v>697.04</v>
      </c>
      <c r="H839">
        <v>69.7</v>
      </c>
      <c r="I839">
        <v>507.52</v>
      </c>
      <c r="J839">
        <v>119.82</v>
      </c>
    </row>
    <row r="840" spans="1:10" x14ac:dyDescent="0.3">
      <c r="A840">
        <v>839</v>
      </c>
      <c r="B840" t="s">
        <v>16</v>
      </c>
      <c r="C840" t="s">
        <v>21</v>
      </c>
      <c r="D840">
        <v>2</v>
      </c>
      <c r="E840">
        <v>1</v>
      </c>
      <c r="F840">
        <v>3923.4</v>
      </c>
      <c r="G840">
        <v>3923.4</v>
      </c>
      <c r="H840">
        <v>1373.19</v>
      </c>
      <c r="I840">
        <v>1891.25</v>
      </c>
      <c r="J840">
        <v>658.96</v>
      </c>
    </row>
    <row r="841" spans="1:10" x14ac:dyDescent="0.3">
      <c r="A841">
        <v>840</v>
      </c>
      <c r="B841" t="s">
        <v>16</v>
      </c>
      <c r="C841" t="s">
        <v>21</v>
      </c>
      <c r="D841">
        <v>1</v>
      </c>
      <c r="E841">
        <v>1</v>
      </c>
      <c r="F841">
        <v>4506.87</v>
      </c>
      <c r="G841">
        <v>4506.87</v>
      </c>
      <c r="H841">
        <v>1577.4</v>
      </c>
      <c r="I841">
        <v>2007.17</v>
      </c>
      <c r="J841">
        <v>922.29</v>
      </c>
    </row>
    <row r="842" spans="1:10" x14ac:dyDescent="0.3">
      <c r="A842">
        <v>841</v>
      </c>
      <c r="B842" t="s">
        <v>18</v>
      </c>
      <c r="C842" t="s">
        <v>20</v>
      </c>
      <c r="D842">
        <v>7</v>
      </c>
      <c r="E842">
        <v>2</v>
      </c>
      <c r="F842">
        <v>4298.34</v>
      </c>
      <c r="G842">
        <v>6386.31</v>
      </c>
      <c r="H842">
        <v>1404.99</v>
      </c>
      <c r="I842">
        <v>3481.22</v>
      </c>
      <c r="J842">
        <v>1500.1</v>
      </c>
    </row>
    <row r="843" spans="1:10" x14ac:dyDescent="0.3">
      <c r="A843">
        <v>842</v>
      </c>
      <c r="B843" t="s">
        <v>16</v>
      </c>
      <c r="C843" t="s">
        <v>21</v>
      </c>
      <c r="D843">
        <v>3</v>
      </c>
      <c r="E843">
        <v>2</v>
      </c>
      <c r="F843">
        <v>5159.54</v>
      </c>
      <c r="G843">
        <v>7774.8</v>
      </c>
      <c r="H843">
        <v>2721.18</v>
      </c>
      <c r="I843">
        <v>3109.87</v>
      </c>
      <c r="J843">
        <v>1943.75</v>
      </c>
    </row>
    <row r="844" spans="1:10" x14ac:dyDescent="0.3">
      <c r="A844">
        <v>843</v>
      </c>
      <c r="B844" t="s">
        <v>18</v>
      </c>
      <c r="C844" t="s">
        <v>20</v>
      </c>
      <c r="D844">
        <v>7</v>
      </c>
      <c r="E844">
        <v>3</v>
      </c>
      <c r="F844">
        <v>335.37</v>
      </c>
      <c r="G844">
        <v>748.91</v>
      </c>
      <c r="H844">
        <v>164.76</v>
      </c>
      <c r="I844">
        <v>710.72</v>
      </c>
      <c r="J844">
        <v>-126.57</v>
      </c>
    </row>
    <row r="845" spans="1:10" x14ac:dyDescent="0.3">
      <c r="A845">
        <v>844</v>
      </c>
      <c r="B845" t="s">
        <v>12</v>
      </c>
      <c r="C845" t="s">
        <v>13</v>
      </c>
      <c r="D845">
        <v>2</v>
      </c>
      <c r="E845">
        <v>2</v>
      </c>
      <c r="F845">
        <v>2598.4</v>
      </c>
      <c r="G845">
        <v>4640.8</v>
      </c>
      <c r="H845">
        <v>1160.2</v>
      </c>
      <c r="I845">
        <v>2077.73</v>
      </c>
      <c r="J845">
        <v>1402.86</v>
      </c>
    </row>
    <row r="846" spans="1:10" x14ac:dyDescent="0.3">
      <c r="A846">
        <v>845</v>
      </c>
      <c r="B846" t="s">
        <v>18</v>
      </c>
      <c r="C846" t="s">
        <v>19</v>
      </c>
      <c r="D846">
        <v>1</v>
      </c>
      <c r="E846">
        <v>1</v>
      </c>
      <c r="F846">
        <v>2654.68</v>
      </c>
      <c r="G846">
        <v>2654.68</v>
      </c>
      <c r="H846">
        <v>584.03</v>
      </c>
      <c r="I846">
        <v>1316.43</v>
      </c>
      <c r="J846">
        <v>754.22</v>
      </c>
    </row>
    <row r="847" spans="1:10" x14ac:dyDescent="0.3">
      <c r="A847">
        <v>846</v>
      </c>
      <c r="B847" t="s">
        <v>10</v>
      </c>
      <c r="C847" t="s">
        <v>22</v>
      </c>
      <c r="D847">
        <v>1</v>
      </c>
      <c r="E847">
        <v>1</v>
      </c>
      <c r="F847">
        <v>778.78</v>
      </c>
      <c r="G847">
        <v>778.78</v>
      </c>
      <c r="H847">
        <v>77.88</v>
      </c>
      <c r="I847">
        <v>262.12</v>
      </c>
      <c r="J847">
        <v>438.78</v>
      </c>
    </row>
    <row r="848" spans="1:10" x14ac:dyDescent="0.3">
      <c r="A848">
        <v>847</v>
      </c>
      <c r="B848" t="s">
        <v>18</v>
      </c>
      <c r="C848" t="s">
        <v>19</v>
      </c>
      <c r="D848">
        <v>1</v>
      </c>
      <c r="E848">
        <v>1</v>
      </c>
      <c r="F848">
        <v>4098.2299999999996</v>
      </c>
      <c r="G848">
        <v>4098.2299999999996</v>
      </c>
      <c r="H848">
        <v>901.61</v>
      </c>
      <c r="I848">
        <v>1510.54</v>
      </c>
      <c r="J848">
        <v>1686.08</v>
      </c>
    </row>
    <row r="849" spans="1:10" x14ac:dyDescent="0.3">
      <c r="A849">
        <v>848</v>
      </c>
      <c r="B849" t="s">
        <v>12</v>
      </c>
      <c r="C849" t="s">
        <v>13</v>
      </c>
      <c r="D849">
        <v>6</v>
      </c>
      <c r="E849">
        <v>3</v>
      </c>
      <c r="F849">
        <v>3009.81</v>
      </c>
      <c r="G849">
        <v>5695.06</v>
      </c>
      <c r="H849">
        <v>1423.76</v>
      </c>
      <c r="I849">
        <v>2874.87</v>
      </c>
      <c r="J849">
        <v>1396.42</v>
      </c>
    </row>
    <row r="850" spans="1:10" x14ac:dyDescent="0.3">
      <c r="A850">
        <v>849</v>
      </c>
      <c r="B850" t="s">
        <v>16</v>
      </c>
      <c r="C850" t="s">
        <v>17</v>
      </c>
      <c r="D850">
        <v>2</v>
      </c>
      <c r="E850">
        <v>1</v>
      </c>
      <c r="F850">
        <v>5491.04</v>
      </c>
      <c r="G850">
        <v>5491.04</v>
      </c>
      <c r="H850">
        <v>1921.86</v>
      </c>
      <c r="I850">
        <v>2215.2399999999998</v>
      </c>
      <c r="J850">
        <v>1353.93</v>
      </c>
    </row>
    <row r="851" spans="1:10" x14ac:dyDescent="0.3">
      <c r="A851">
        <v>850</v>
      </c>
      <c r="B851" t="s">
        <v>16</v>
      </c>
      <c r="C851" t="s">
        <v>17</v>
      </c>
      <c r="D851">
        <v>8</v>
      </c>
      <c r="E851">
        <v>3</v>
      </c>
      <c r="F851">
        <v>2906.83</v>
      </c>
      <c r="G851">
        <v>6357.31</v>
      </c>
      <c r="H851">
        <v>2225.06</v>
      </c>
      <c r="I851">
        <v>6033.09</v>
      </c>
      <c r="J851">
        <v>-1900.84</v>
      </c>
    </row>
    <row r="852" spans="1:10" x14ac:dyDescent="0.3">
      <c r="A852">
        <v>851</v>
      </c>
      <c r="B852" t="s">
        <v>18</v>
      </c>
      <c r="C852" t="s">
        <v>19</v>
      </c>
      <c r="D852">
        <v>3</v>
      </c>
      <c r="E852">
        <v>3</v>
      </c>
      <c r="F852">
        <v>3841.44</v>
      </c>
      <c r="G852">
        <v>8713.08</v>
      </c>
      <c r="H852">
        <v>2352.5300000000002</v>
      </c>
      <c r="I852">
        <v>1964.21</v>
      </c>
      <c r="J852">
        <v>4396.33</v>
      </c>
    </row>
    <row r="853" spans="1:10" x14ac:dyDescent="0.3">
      <c r="A853">
        <v>852</v>
      </c>
      <c r="B853" t="s">
        <v>14</v>
      </c>
      <c r="C853" t="s">
        <v>15</v>
      </c>
      <c r="D853">
        <v>3</v>
      </c>
      <c r="E853">
        <v>3</v>
      </c>
      <c r="F853">
        <v>1487.33</v>
      </c>
      <c r="G853">
        <v>3131.91</v>
      </c>
      <c r="H853">
        <v>469.79</v>
      </c>
      <c r="I853">
        <v>1006.73</v>
      </c>
      <c r="J853">
        <v>1655.4</v>
      </c>
    </row>
    <row r="854" spans="1:10" x14ac:dyDescent="0.3">
      <c r="A854">
        <v>853</v>
      </c>
      <c r="B854" t="s">
        <v>18</v>
      </c>
      <c r="C854" t="s">
        <v>19</v>
      </c>
      <c r="D854">
        <v>1</v>
      </c>
      <c r="E854">
        <v>1</v>
      </c>
      <c r="F854">
        <v>6573.55</v>
      </c>
      <c r="G854">
        <v>6573.55</v>
      </c>
      <c r="H854">
        <v>1446.18</v>
      </c>
      <c r="I854">
        <v>1927.89</v>
      </c>
      <c r="J854">
        <v>3199.48</v>
      </c>
    </row>
    <row r="855" spans="1:10" x14ac:dyDescent="0.3">
      <c r="A855">
        <v>854</v>
      </c>
      <c r="B855" t="s">
        <v>12</v>
      </c>
      <c r="C855" t="s">
        <v>13</v>
      </c>
      <c r="D855">
        <v>2</v>
      </c>
      <c r="E855">
        <v>1</v>
      </c>
      <c r="F855">
        <v>4346.95</v>
      </c>
      <c r="G855">
        <v>4346.95</v>
      </c>
      <c r="H855">
        <v>1086.74</v>
      </c>
      <c r="I855">
        <v>2487.83</v>
      </c>
      <c r="J855">
        <v>772.38</v>
      </c>
    </row>
    <row r="856" spans="1:10" x14ac:dyDescent="0.3">
      <c r="A856">
        <v>855</v>
      </c>
      <c r="B856" t="s">
        <v>18</v>
      </c>
      <c r="C856" t="s">
        <v>19</v>
      </c>
      <c r="D856">
        <v>6</v>
      </c>
      <c r="E856">
        <v>1</v>
      </c>
      <c r="F856">
        <v>5508.34</v>
      </c>
      <c r="G856">
        <v>5508.34</v>
      </c>
      <c r="H856">
        <v>1211.83</v>
      </c>
      <c r="I856">
        <v>4454.78</v>
      </c>
      <c r="J856">
        <v>-158.27000000000001</v>
      </c>
    </row>
    <row r="857" spans="1:10" x14ac:dyDescent="0.3">
      <c r="A857">
        <v>856</v>
      </c>
      <c r="B857" t="s">
        <v>18</v>
      </c>
      <c r="C857" t="s">
        <v>20</v>
      </c>
      <c r="D857">
        <v>1</v>
      </c>
      <c r="E857">
        <v>1</v>
      </c>
      <c r="F857">
        <v>8601.25</v>
      </c>
      <c r="G857">
        <v>8601.25</v>
      </c>
      <c r="H857">
        <v>2322.34</v>
      </c>
      <c r="I857">
        <v>1810.35</v>
      </c>
      <c r="J857">
        <v>4468.5600000000004</v>
      </c>
    </row>
    <row r="858" spans="1:10" x14ac:dyDescent="0.3">
      <c r="A858">
        <v>857</v>
      </c>
      <c r="B858" t="s">
        <v>18</v>
      </c>
      <c r="C858" t="s">
        <v>20</v>
      </c>
      <c r="D858">
        <v>5</v>
      </c>
      <c r="E858">
        <v>3</v>
      </c>
      <c r="F858">
        <v>4270.1400000000003</v>
      </c>
      <c r="G858">
        <v>8545.31</v>
      </c>
      <c r="H858">
        <v>2307.23</v>
      </c>
      <c r="I858">
        <v>2956.24</v>
      </c>
      <c r="J858">
        <v>3281.84</v>
      </c>
    </row>
    <row r="859" spans="1:10" x14ac:dyDescent="0.3">
      <c r="A859">
        <v>858</v>
      </c>
      <c r="B859" t="s">
        <v>10</v>
      </c>
      <c r="C859" t="s">
        <v>11</v>
      </c>
      <c r="D859">
        <v>8</v>
      </c>
      <c r="E859">
        <v>3</v>
      </c>
      <c r="F859">
        <v>770.95</v>
      </c>
      <c r="G859">
        <v>1593.53</v>
      </c>
      <c r="H859">
        <v>159.35</v>
      </c>
      <c r="I859">
        <v>1120.8699999999999</v>
      </c>
      <c r="J859">
        <v>313.31</v>
      </c>
    </row>
    <row r="860" spans="1:10" x14ac:dyDescent="0.3">
      <c r="A860">
        <v>859</v>
      </c>
      <c r="B860" t="s">
        <v>16</v>
      </c>
      <c r="C860" t="s">
        <v>21</v>
      </c>
      <c r="D860">
        <v>7</v>
      </c>
      <c r="E860">
        <v>3</v>
      </c>
      <c r="F860">
        <v>3720.41</v>
      </c>
      <c r="G860">
        <v>7843.08</v>
      </c>
      <c r="H860">
        <v>2745.08</v>
      </c>
      <c r="I860">
        <v>5704.88</v>
      </c>
      <c r="J860">
        <v>-606.88</v>
      </c>
    </row>
    <row r="861" spans="1:10" x14ac:dyDescent="0.3">
      <c r="A861">
        <v>860</v>
      </c>
      <c r="B861" t="s">
        <v>18</v>
      </c>
      <c r="C861" t="s">
        <v>20</v>
      </c>
      <c r="D861">
        <v>3</v>
      </c>
      <c r="E861">
        <v>3</v>
      </c>
      <c r="F861">
        <v>5572.6</v>
      </c>
      <c r="G861">
        <v>11790.12</v>
      </c>
      <c r="H861">
        <v>3183.33</v>
      </c>
      <c r="I861">
        <v>2414.4499999999998</v>
      </c>
      <c r="J861">
        <v>6192.34</v>
      </c>
    </row>
    <row r="862" spans="1:10" x14ac:dyDescent="0.3">
      <c r="A862">
        <v>861</v>
      </c>
      <c r="B862" t="s">
        <v>14</v>
      </c>
      <c r="C862" t="s">
        <v>15</v>
      </c>
      <c r="D862">
        <v>7</v>
      </c>
      <c r="E862">
        <v>3</v>
      </c>
      <c r="F862">
        <v>559.86</v>
      </c>
      <c r="G862">
        <v>1155.6500000000001</v>
      </c>
      <c r="H862">
        <v>173.35</v>
      </c>
      <c r="I862">
        <v>1096.71</v>
      </c>
      <c r="J862">
        <v>-114.41</v>
      </c>
    </row>
    <row r="863" spans="1:10" x14ac:dyDescent="0.3">
      <c r="A863">
        <v>862</v>
      </c>
      <c r="B863" t="s">
        <v>10</v>
      </c>
      <c r="C863" t="s">
        <v>22</v>
      </c>
      <c r="D863">
        <v>4</v>
      </c>
      <c r="E863">
        <v>1</v>
      </c>
      <c r="F863">
        <v>161.06</v>
      </c>
      <c r="G863">
        <v>161.06</v>
      </c>
      <c r="H863">
        <v>16.11</v>
      </c>
      <c r="I863">
        <v>152.84</v>
      </c>
      <c r="J863">
        <v>-7.89</v>
      </c>
    </row>
    <row r="864" spans="1:10" x14ac:dyDescent="0.3">
      <c r="A864">
        <v>863</v>
      </c>
      <c r="B864" t="s">
        <v>16</v>
      </c>
      <c r="C864" t="s">
        <v>21</v>
      </c>
      <c r="D864">
        <v>1</v>
      </c>
      <c r="E864">
        <v>1</v>
      </c>
      <c r="F864">
        <v>5950.22</v>
      </c>
      <c r="G864">
        <v>5950.22</v>
      </c>
      <c r="H864">
        <v>2082.58</v>
      </c>
      <c r="I864">
        <v>1540.81</v>
      </c>
      <c r="J864">
        <v>2326.84</v>
      </c>
    </row>
    <row r="865" spans="1:10" x14ac:dyDescent="0.3">
      <c r="A865">
        <v>864</v>
      </c>
      <c r="B865" t="s">
        <v>10</v>
      </c>
      <c r="C865" t="s">
        <v>22</v>
      </c>
      <c r="D865">
        <v>5</v>
      </c>
      <c r="E865">
        <v>3</v>
      </c>
      <c r="F865">
        <v>282.98</v>
      </c>
      <c r="G865">
        <v>706.42</v>
      </c>
      <c r="H865">
        <v>70.64</v>
      </c>
      <c r="I865">
        <v>556.47</v>
      </c>
      <c r="J865">
        <v>79.3</v>
      </c>
    </row>
    <row r="866" spans="1:10" x14ac:dyDescent="0.3">
      <c r="A866">
        <v>865</v>
      </c>
      <c r="B866" t="s">
        <v>10</v>
      </c>
      <c r="C866" t="s">
        <v>11</v>
      </c>
      <c r="D866">
        <v>3</v>
      </c>
      <c r="E866">
        <v>1</v>
      </c>
      <c r="F866">
        <v>821.09</v>
      </c>
      <c r="G866">
        <v>821.09</v>
      </c>
      <c r="H866">
        <v>82.11</v>
      </c>
      <c r="I866">
        <v>515.27</v>
      </c>
      <c r="J866">
        <v>223.71</v>
      </c>
    </row>
    <row r="867" spans="1:10" x14ac:dyDescent="0.3">
      <c r="A867">
        <v>866</v>
      </c>
      <c r="B867" t="s">
        <v>16</v>
      </c>
      <c r="C867" t="s">
        <v>21</v>
      </c>
      <c r="D867">
        <v>7</v>
      </c>
      <c r="E867">
        <v>3</v>
      </c>
      <c r="F867">
        <v>361.07</v>
      </c>
      <c r="G867">
        <v>801.35</v>
      </c>
      <c r="H867">
        <v>280.47000000000003</v>
      </c>
      <c r="I867">
        <v>760.48</v>
      </c>
      <c r="J867">
        <v>-239.6</v>
      </c>
    </row>
    <row r="868" spans="1:10" x14ac:dyDescent="0.3">
      <c r="A868">
        <v>867</v>
      </c>
      <c r="B868" t="s">
        <v>18</v>
      </c>
      <c r="C868" t="s">
        <v>19</v>
      </c>
      <c r="D868">
        <v>8</v>
      </c>
      <c r="E868">
        <v>2</v>
      </c>
      <c r="F868">
        <v>3458.62</v>
      </c>
      <c r="G868">
        <v>5260.98</v>
      </c>
      <c r="H868">
        <v>1157.42</v>
      </c>
      <c r="I868">
        <v>4525.71</v>
      </c>
      <c r="J868">
        <v>-422.15</v>
      </c>
    </row>
    <row r="869" spans="1:10" x14ac:dyDescent="0.3">
      <c r="A869">
        <v>868</v>
      </c>
      <c r="B869" t="s">
        <v>18</v>
      </c>
      <c r="C869" t="s">
        <v>20</v>
      </c>
      <c r="D869">
        <v>6</v>
      </c>
      <c r="E869">
        <v>3</v>
      </c>
      <c r="F869">
        <v>6187.09</v>
      </c>
      <c r="G869">
        <v>14061.65</v>
      </c>
      <c r="H869">
        <v>3796.65</v>
      </c>
      <c r="I869">
        <v>2915.52</v>
      </c>
      <c r="J869">
        <v>7349.48</v>
      </c>
    </row>
    <row r="870" spans="1:10" x14ac:dyDescent="0.3">
      <c r="A870">
        <v>869</v>
      </c>
      <c r="B870" t="s">
        <v>12</v>
      </c>
      <c r="C870" t="s">
        <v>13</v>
      </c>
      <c r="D870">
        <v>2</v>
      </c>
      <c r="E870">
        <v>2</v>
      </c>
      <c r="F870">
        <v>6831.59</v>
      </c>
      <c r="G870">
        <v>10444.75</v>
      </c>
      <c r="H870">
        <v>3133.42</v>
      </c>
      <c r="I870">
        <v>2415.6799999999998</v>
      </c>
      <c r="J870">
        <v>4895.6499999999996</v>
      </c>
    </row>
    <row r="871" spans="1:10" x14ac:dyDescent="0.3">
      <c r="A871">
        <v>870</v>
      </c>
      <c r="B871" t="s">
        <v>12</v>
      </c>
      <c r="C871" t="s">
        <v>13</v>
      </c>
      <c r="D871">
        <v>3</v>
      </c>
      <c r="E871">
        <v>2</v>
      </c>
      <c r="F871">
        <v>7672.64</v>
      </c>
      <c r="G871">
        <v>12425.2</v>
      </c>
      <c r="H871">
        <v>3727.56</v>
      </c>
      <c r="I871">
        <v>2090.46</v>
      </c>
      <c r="J871">
        <v>6607.18</v>
      </c>
    </row>
    <row r="872" spans="1:10" x14ac:dyDescent="0.3">
      <c r="A872">
        <v>871</v>
      </c>
      <c r="B872" t="s">
        <v>10</v>
      </c>
      <c r="C872" t="s">
        <v>22</v>
      </c>
      <c r="D872">
        <v>8</v>
      </c>
      <c r="E872">
        <v>3</v>
      </c>
      <c r="F872">
        <v>1199.49</v>
      </c>
      <c r="G872">
        <v>2837.97</v>
      </c>
      <c r="H872">
        <v>283.8</v>
      </c>
      <c r="I872">
        <v>729.74</v>
      </c>
      <c r="J872">
        <v>1824.43</v>
      </c>
    </row>
    <row r="873" spans="1:10" x14ac:dyDescent="0.3">
      <c r="A873">
        <v>872</v>
      </c>
      <c r="B873" t="s">
        <v>10</v>
      </c>
      <c r="C873" t="s">
        <v>22</v>
      </c>
      <c r="D873">
        <v>7</v>
      </c>
      <c r="E873">
        <v>1</v>
      </c>
      <c r="F873">
        <v>607.4</v>
      </c>
      <c r="G873">
        <v>607.4</v>
      </c>
      <c r="H873">
        <v>60.74</v>
      </c>
      <c r="I873">
        <v>576.41999999999996</v>
      </c>
      <c r="J873">
        <v>-29.76</v>
      </c>
    </row>
    <row r="874" spans="1:10" x14ac:dyDescent="0.3">
      <c r="A874">
        <v>873</v>
      </c>
      <c r="B874" t="s">
        <v>16</v>
      </c>
      <c r="C874" t="s">
        <v>17</v>
      </c>
      <c r="D874">
        <v>2</v>
      </c>
      <c r="E874">
        <v>1</v>
      </c>
      <c r="F874">
        <v>1955.08</v>
      </c>
      <c r="G874">
        <v>1955.08</v>
      </c>
      <c r="H874">
        <v>684.28</v>
      </c>
      <c r="I874">
        <v>1855.37</v>
      </c>
      <c r="J874">
        <v>-584.57000000000005</v>
      </c>
    </row>
    <row r="875" spans="1:10" x14ac:dyDescent="0.3">
      <c r="A875">
        <v>874</v>
      </c>
      <c r="B875" t="s">
        <v>10</v>
      </c>
      <c r="C875" t="s">
        <v>11</v>
      </c>
      <c r="D875">
        <v>7</v>
      </c>
      <c r="E875">
        <v>3</v>
      </c>
      <c r="F875">
        <v>935.43</v>
      </c>
      <c r="G875">
        <v>2043.39</v>
      </c>
      <c r="H875">
        <v>204.34</v>
      </c>
      <c r="I875">
        <v>635.27</v>
      </c>
      <c r="J875">
        <v>1203.78</v>
      </c>
    </row>
    <row r="876" spans="1:10" x14ac:dyDescent="0.3">
      <c r="A876">
        <v>875</v>
      </c>
      <c r="B876" t="s">
        <v>18</v>
      </c>
      <c r="C876" t="s">
        <v>20</v>
      </c>
      <c r="D876">
        <v>2</v>
      </c>
      <c r="E876">
        <v>2</v>
      </c>
      <c r="F876">
        <v>4200.16</v>
      </c>
      <c r="G876">
        <v>6343.54</v>
      </c>
      <c r="H876">
        <v>1395.58</v>
      </c>
      <c r="I876">
        <v>1824.01</v>
      </c>
      <c r="J876">
        <v>3123.95</v>
      </c>
    </row>
    <row r="877" spans="1:10" x14ac:dyDescent="0.3">
      <c r="A877">
        <v>876</v>
      </c>
      <c r="B877" t="s">
        <v>18</v>
      </c>
      <c r="C877" t="s">
        <v>19</v>
      </c>
      <c r="D877">
        <v>6</v>
      </c>
      <c r="E877">
        <v>2</v>
      </c>
      <c r="F877">
        <v>3509.04</v>
      </c>
      <c r="G877">
        <v>5944</v>
      </c>
      <c r="H877">
        <v>1307.68</v>
      </c>
      <c r="I877">
        <v>4294.43</v>
      </c>
      <c r="J877">
        <v>341.89</v>
      </c>
    </row>
    <row r="878" spans="1:10" x14ac:dyDescent="0.3">
      <c r="A878">
        <v>877</v>
      </c>
      <c r="B878" t="s">
        <v>14</v>
      </c>
      <c r="C878" t="s">
        <v>15</v>
      </c>
      <c r="D878">
        <v>6</v>
      </c>
      <c r="E878">
        <v>3</v>
      </c>
      <c r="F878">
        <v>1171.19</v>
      </c>
      <c r="G878">
        <v>2385.4499999999998</v>
      </c>
      <c r="H878">
        <v>357.82</v>
      </c>
      <c r="I878">
        <v>1590.04</v>
      </c>
      <c r="J878">
        <v>437.59</v>
      </c>
    </row>
    <row r="879" spans="1:10" x14ac:dyDescent="0.3">
      <c r="A879">
        <v>878</v>
      </c>
      <c r="B879" t="s">
        <v>16</v>
      </c>
      <c r="C879" t="s">
        <v>21</v>
      </c>
      <c r="D879">
        <v>1</v>
      </c>
      <c r="E879">
        <v>1</v>
      </c>
      <c r="F879">
        <v>3033.11</v>
      </c>
      <c r="G879">
        <v>3033.11</v>
      </c>
      <c r="H879">
        <v>1061.5899999999999</v>
      </c>
      <c r="I879">
        <v>1567.21</v>
      </c>
      <c r="J879">
        <v>404.31</v>
      </c>
    </row>
    <row r="880" spans="1:10" x14ac:dyDescent="0.3">
      <c r="A880">
        <v>879</v>
      </c>
      <c r="B880" t="s">
        <v>18</v>
      </c>
      <c r="C880" t="s">
        <v>19</v>
      </c>
      <c r="D880">
        <v>1</v>
      </c>
      <c r="E880">
        <v>1</v>
      </c>
      <c r="F880">
        <v>5649.82</v>
      </c>
      <c r="G880">
        <v>5649.82</v>
      </c>
      <c r="H880">
        <v>1242.96</v>
      </c>
      <c r="I880">
        <v>1281.1199999999999</v>
      </c>
      <c r="J880">
        <v>3125.75</v>
      </c>
    </row>
    <row r="881" spans="1:10" x14ac:dyDescent="0.3">
      <c r="A881">
        <v>880</v>
      </c>
      <c r="B881" t="s">
        <v>18</v>
      </c>
      <c r="C881" t="s">
        <v>20</v>
      </c>
      <c r="D881">
        <v>3</v>
      </c>
      <c r="E881">
        <v>2</v>
      </c>
      <c r="F881">
        <v>3858.74</v>
      </c>
      <c r="G881">
        <v>6623.43</v>
      </c>
      <c r="H881">
        <v>1457.16</v>
      </c>
      <c r="I881">
        <v>2593.9699999999998</v>
      </c>
      <c r="J881">
        <v>2572.31</v>
      </c>
    </row>
    <row r="882" spans="1:10" x14ac:dyDescent="0.3">
      <c r="A882">
        <v>881</v>
      </c>
      <c r="B882" t="s">
        <v>18</v>
      </c>
      <c r="C882" t="s">
        <v>19</v>
      </c>
      <c r="D882">
        <v>6</v>
      </c>
      <c r="E882">
        <v>3</v>
      </c>
      <c r="F882">
        <v>2635.94</v>
      </c>
      <c r="G882">
        <v>5825.44</v>
      </c>
      <c r="H882">
        <v>1281.5999999999999</v>
      </c>
      <c r="I882">
        <v>4530.6099999999997</v>
      </c>
      <c r="J882">
        <v>13.23</v>
      </c>
    </row>
    <row r="883" spans="1:10" x14ac:dyDescent="0.3">
      <c r="A883">
        <v>882</v>
      </c>
      <c r="B883" t="s">
        <v>16</v>
      </c>
      <c r="C883" t="s">
        <v>21</v>
      </c>
      <c r="D883">
        <v>5</v>
      </c>
      <c r="E883">
        <v>3</v>
      </c>
      <c r="F883">
        <v>5409.38</v>
      </c>
      <c r="G883">
        <v>12253.71</v>
      </c>
      <c r="H883">
        <v>4901.4799999999996</v>
      </c>
      <c r="I883">
        <v>3919.62</v>
      </c>
      <c r="J883">
        <v>3432.6</v>
      </c>
    </row>
    <row r="884" spans="1:10" x14ac:dyDescent="0.3">
      <c r="A884">
        <v>883</v>
      </c>
      <c r="B884" t="s">
        <v>18</v>
      </c>
      <c r="C884" t="s">
        <v>20</v>
      </c>
      <c r="D884">
        <v>7</v>
      </c>
      <c r="E884">
        <v>3</v>
      </c>
      <c r="F884">
        <v>3737.98</v>
      </c>
      <c r="G884">
        <v>8238.2800000000007</v>
      </c>
      <c r="H884">
        <v>2224.34</v>
      </c>
      <c r="I884">
        <v>4893.42</v>
      </c>
      <c r="J884">
        <v>1120.53</v>
      </c>
    </row>
    <row r="885" spans="1:10" x14ac:dyDescent="0.3">
      <c r="A885">
        <v>884</v>
      </c>
      <c r="B885" t="s">
        <v>18</v>
      </c>
      <c r="C885" t="s">
        <v>19</v>
      </c>
      <c r="D885">
        <v>7</v>
      </c>
      <c r="E885">
        <v>3</v>
      </c>
      <c r="F885">
        <v>7236.96</v>
      </c>
      <c r="G885">
        <v>17633.7</v>
      </c>
      <c r="H885">
        <v>4761.1000000000004</v>
      </c>
      <c r="I885">
        <v>4229.08</v>
      </c>
      <c r="J885">
        <v>8643.52</v>
      </c>
    </row>
    <row r="886" spans="1:10" x14ac:dyDescent="0.3">
      <c r="A886">
        <v>885</v>
      </c>
      <c r="B886" t="s">
        <v>14</v>
      </c>
      <c r="C886" t="s">
        <v>15</v>
      </c>
      <c r="D886">
        <v>7</v>
      </c>
      <c r="E886">
        <v>3</v>
      </c>
      <c r="F886">
        <v>2256.79</v>
      </c>
      <c r="G886">
        <v>4407.0600000000004</v>
      </c>
      <c r="H886">
        <v>661.06</v>
      </c>
      <c r="I886">
        <v>1870.79</v>
      </c>
      <c r="J886">
        <v>1875.21</v>
      </c>
    </row>
    <row r="887" spans="1:10" x14ac:dyDescent="0.3">
      <c r="A887">
        <v>886</v>
      </c>
      <c r="B887" t="s">
        <v>18</v>
      </c>
      <c r="C887" t="s">
        <v>20</v>
      </c>
      <c r="D887">
        <v>3</v>
      </c>
      <c r="E887">
        <v>1</v>
      </c>
      <c r="F887">
        <v>3874.66</v>
      </c>
      <c r="G887">
        <v>3874.66</v>
      </c>
      <c r="H887">
        <v>852.42</v>
      </c>
      <c r="I887">
        <v>2943.02</v>
      </c>
      <c r="J887">
        <v>79.209999999999994</v>
      </c>
    </row>
    <row r="888" spans="1:10" x14ac:dyDescent="0.3">
      <c r="A888">
        <v>887</v>
      </c>
      <c r="B888" t="s">
        <v>16</v>
      </c>
      <c r="C888" t="s">
        <v>17</v>
      </c>
      <c r="D888">
        <v>7</v>
      </c>
      <c r="E888">
        <v>3</v>
      </c>
      <c r="F888">
        <v>6640.02</v>
      </c>
      <c r="G888">
        <v>13888.27</v>
      </c>
      <c r="H888">
        <v>5555.31</v>
      </c>
      <c r="I888">
        <v>5283.13</v>
      </c>
      <c r="J888">
        <v>3049.83</v>
      </c>
    </row>
    <row r="889" spans="1:10" x14ac:dyDescent="0.3">
      <c r="A889">
        <v>888</v>
      </c>
      <c r="B889" t="s">
        <v>18</v>
      </c>
      <c r="C889" t="s">
        <v>20</v>
      </c>
      <c r="D889">
        <v>4</v>
      </c>
      <c r="E889">
        <v>3</v>
      </c>
      <c r="F889">
        <v>5329.76</v>
      </c>
      <c r="G889">
        <v>12038.66</v>
      </c>
      <c r="H889">
        <v>3250.44</v>
      </c>
      <c r="I889">
        <v>3499.37</v>
      </c>
      <c r="J889">
        <v>5288.85</v>
      </c>
    </row>
    <row r="890" spans="1:10" x14ac:dyDescent="0.3">
      <c r="A890">
        <v>889</v>
      </c>
      <c r="B890" t="s">
        <v>18</v>
      </c>
      <c r="C890" t="s">
        <v>19</v>
      </c>
      <c r="D890">
        <v>2</v>
      </c>
      <c r="E890">
        <v>2</v>
      </c>
      <c r="F890">
        <v>3892.86</v>
      </c>
      <c r="G890">
        <v>6196.6</v>
      </c>
      <c r="H890">
        <v>1363.25</v>
      </c>
      <c r="I890">
        <v>1905.63</v>
      </c>
      <c r="J890">
        <v>2927.72</v>
      </c>
    </row>
    <row r="891" spans="1:10" x14ac:dyDescent="0.3">
      <c r="A891">
        <v>890</v>
      </c>
      <c r="B891" t="s">
        <v>18</v>
      </c>
      <c r="C891" t="s">
        <v>20</v>
      </c>
      <c r="D891">
        <v>7</v>
      </c>
      <c r="E891">
        <v>3</v>
      </c>
      <c r="F891">
        <v>5481.23</v>
      </c>
      <c r="G891">
        <v>11337.57</v>
      </c>
      <c r="H891">
        <v>3061.15</v>
      </c>
      <c r="I891">
        <v>5101.62</v>
      </c>
      <c r="J891">
        <v>3174.81</v>
      </c>
    </row>
    <row r="892" spans="1:10" x14ac:dyDescent="0.3">
      <c r="A892">
        <v>891</v>
      </c>
      <c r="B892" t="s">
        <v>14</v>
      </c>
      <c r="C892" t="s">
        <v>15</v>
      </c>
      <c r="D892">
        <v>8</v>
      </c>
      <c r="E892">
        <v>3</v>
      </c>
      <c r="F892">
        <v>1382.7</v>
      </c>
      <c r="G892">
        <v>2910.59</v>
      </c>
      <c r="H892">
        <v>436.59</v>
      </c>
      <c r="I892">
        <v>1970.54</v>
      </c>
      <c r="J892">
        <v>503.46</v>
      </c>
    </row>
    <row r="893" spans="1:10" x14ac:dyDescent="0.3">
      <c r="A893">
        <v>892</v>
      </c>
      <c r="B893" t="s">
        <v>12</v>
      </c>
      <c r="C893" t="s">
        <v>13</v>
      </c>
      <c r="D893">
        <v>2</v>
      </c>
      <c r="E893">
        <v>2</v>
      </c>
      <c r="F893">
        <v>3828.85</v>
      </c>
      <c r="G893">
        <v>7123.34</v>
      </c>
      <c r="H893">
        <v>1780.83</v>
      </c>
      <c r="I893">
        <v>2498.64</v>
      </c>
      <c r="J893">
        <v>2843.87</v>
      </c>
    </row>
    <row r="894" spans="1:10" x14ac:dyDescent="0.3">
      <c r="A894">
        <v>893</v>
      </c>
      <c r="B894" t="s">
        <v>14</v>
      </c>
      <c r="C894" t="s">
        <v>15</v>
      </c>
      <c r="D894">
        <v>1</v>
      </c>
      <c r="E894">
        <v>1</v>
      </c>
      <c r="F894">
        <v>1932.8</v>
      </c>
      <c r="G894">
        <v>1932.8</v>
      </c>
      <c r="H894">
        <v>289.92</v>
      </c>
      <c r="I894">
        <v>461.23</v>
      </c>
      <c r="J894">
        <v>1181.6500000000001</v>
      </c>
    </row>
    <row r="895" spans="1:10" x14ac:dyDescent="0.3">
      <c r="A895">
        <v>894</v>
      </c>
      <c r="B895" t="s">
        <v>10</v>
      </c>
      <c r="C895" t="s">
        <v>22</v>
      </c>
      <c r="D895">
        <v>7</v>
      </c>
      <c r="E895">
        <v>2</v>
      </c>
      <c r="F895">
        <v>400.81</v>
      </c>
      <c r="G895">
        <v>601.51</v>
      </c>
      <c r="H895">
        <v>60.15</v>
      </c>
      <c r="I895">
        <v>570.83000000000004</v>
      </c>
      <c r="J895">
        <v>-29.47</v>
      </c>
    </row>
    <row r="896" spans="1:10" x14ac:dyDescent="0.3">
      <c r="A896">
        <v>895</v>
      </c>
      <c r="B896" t="s">
        <v>16</v>
      </c>
      <c r="C896" t="s">
        <v>17</v>
      </c>
      <c r="D896">
        <v>8</v>
      </c>
      <c r="E896">
        <v>3</v>
      </c>
      <c r="F896">
        <v>3415.94</v>
      </c>
      <c r="G896">
        <v>7011.86</v>
      </c>
      <c r="H896">
        <v>2454.15</v>
      </c>
      <c r="I896">
        <v>6046.59</v>
      </c>
      <c r="J896">
        <v>-1488.88</v>
      </c>
    </row>
    <row r="897" spans="1:10" x14ac:dyDescent="0.3">
      <c r="A897">
        <v>896</v>
      </c>
      <c r="B897" t="s">
        <v>18</v>
      </c>
      <c r="C897" t="s">
        <v>20</v>
      </c>
      <c r="D897">
        <v>5</v>
      </c>
      <c r="E897">
        <v>3</v>
      </c>
      <c r="F897">
        <v>4045.02</v>
      </c>
      <c r="G897">
        <v>8026.82</v>
      </c>
      <c r="H897">
        <v>2167.2399999999998</v>
      </c>
      <c r="I897">
        <v>2713.56</v>
      </c>
      <c r="J897">
        <v>3146.02</v>
      </c>
    </row>
    <row r="898" spans="1:10" x14ac:dyDescent="0.3">
      <c r="A898">
        <v>897</v>
      </c>
      <c r="B898" t="s">
        <v>10</v>
      </c>
      <c r="C898" t="s">
        <v>11</v>
      </c>
      <c r="D898">
        <v>8</v>
      </c>
      <c r="E898">
        <v>3</v>
      </c>
      <c r="F898">
        <v>880.64</v>
      </c>
      <c r="G898">
        <v>1868.57</v>
      </c>
      <c r="H898">
        <v>186.86</v>
      </c>
      <c r="I898">
        <v>1005.54</v>
      </c>
      <c r="J898">
        <v>676.18</v>
      </c>
    </row>
    <row r="899" spans="1:10" x14ac:dyDescent="0.3">
      <c r="A899">
        <v>898</v>
      </c>
      <c r="B899" t="s">
        <v>12</v>
      </c>
      <c r="C899" t="s">
        <v>13</v>
      </c>
      <c r="D899">
        <v>6</v>
      </c>
      <c r="E899">
        <v>3</v>
      </c>
      <c r="F899">
        <v>2580.77</v>
      </c>
      <c r="G899">
        <v>5498.09</v>
      </c>
      <c r="H899">
        <v>1374.52</v>
      </c>
      <c r="I899">
        <v>4623.05</v>
      </c>
      <c r="J899">
        <v>-499.49</v>
      </c>
    </row>
    <row r="900" spans="1:10" x14ac:dyDescent="0.3">
      <c r="A900">
        <v>899</v>
      </c>
      <c r="B900" t="s">
        <v>18</v>
      </c>
      <c r="C900" t="s">
        <v>20</v>
      </c>
      <c r="D900">
        <v>6</v>
      </c>
      <c r="E900">
        <v>3</v>
      </c>
      <c r="F900">
        <v>6867.39</v>
      </c>
      <c r="G900">
        <v>12527.84</v>
      </c>
      <c r="H900">
        <v>3382.52</v>
      </c>
      <c r="I900">
        <v>3307.42</v>
      </c>
      <c r="J900">
        <v>5837.9</v>
      </c>
    </row>
    <row r="901" spans="1:10" x14ac:dyDescent="0.3">
      <c r="A901">
        <v>900</v>
      </c>
      <c r="B901" t="s">
        <v>18</v>
      </c>
      <c r="C901" t="s">
        <v>19</v>
      </c>
      <c r="D901">
        <v>1</v>
      </c>
      <c r="E901">
        <v>1</v>
      </c>
      <c r="F901">
        <v>4999.13</v>
      </c>
      <c r="G901">
        <v>4999.13</v>
      </c>
      <c r="H901">
        <v>1099.81</v>
      </c>
      <c r="I901">
        <v>1460.41</v>
      </c>
      <c r="J901">
        <v>2438.92</v>
      </c>
    </row>
    <row r="902" spans="1:10" x14ac:dyDescent="0.3">
      <c r="A902">
        <v>901</v>
      </c>
      <c r="B902" t="s">
        <v>18</v>
      </c>
      <c r="C902" t="s">
        <v>20</v>
      </c>
      <c r="D902">
        <v>4</v>
      </c>
      <c r="E902">
        <v>2</v>
      </c>
      <c r="F902">
        <v>5615.74</v>
      </c>
      <c r="G902">
        <v>9069.91</v>
      </c>
      <c r="H902">
        <v>2448.88</v>
      </c>
      <c r="I902">
        <v>2968.45</v>
      </c>
      <c r="J902">
        <v>3652.59</v>
      </c>
    </row>
    <row r="903" spans="1:10" x14ac:dyDescent="0.3">
      <c r="A903">
        <v>902</v>
      </c>
      <c r="B903" t="s">
        <v>18</v>
      </c>
      <c r="C903" t="s">
        <v>19</v>
      </c>
      <c r="D903">
        <v>3</v>
      </c>
      <c r="E903">
        <v>1</v>
      </c>
      <c r="F903">
        <v>4266.9799999999996</v>
      </c>
      <c r="G903">
        <v>4266.9799999999996</v>
      </c>
      <c r="H903">
        <v>938.74</v>
      </c>
      <c r="I903">
        <v>2445.3000000000002</v>
      </c>
      <c r="J903">
        <v>882.95</v>
      </c>
    </row>
    <row r="904" spans="1:10" x14ac:dyDescent="0.3">
      <c r="A904">
        <v>903</v>
      </c>
      <c r="B904" t="s">
        <v>18</v>
      </c>
      <c r="C904" t="s">
        <v>20</v>
      </c>
      <c r="D904">
        <v>3</v>
      </c>
      <c r="E904">
        <v>2</v>
      </c>
      <c r="F904">
        <v>6597.64</v>
      </c>
      <c r="G904">
        <v>10025.129999999999</v>
      </c>
      <c r="H904">
        <v>2706.79</v>
      </c>
      <c r="I904">
        <v>1811.73</v>
      </c>
      <c r="J904">
        <v>5506.62</v>
      </c>
    </row>
    <row r="905" spans="1:10" x14ac:dyDescent="0.3">
      <c r="A905">
        <v>904</v>
      </c>
      <c r="B905" t="s">
        <v>16</v>
      </c>
      <c r="C905" t="s">
        <v>21</v>
      </c>
      <c r="D905">
        <v>5</v>
      </c>
      <c r="E905">
        <v>3</v>
      </c>
      <c r="F905">
        <v>1615.29</v>
      </c>
      <c r="G905">
        <v>3488.47</v>
      </c>
      <c r="H905">
        <v>1220.97</v>
      </c>
      <c r="I905">
        <v>2835.37</v>
      </c>
      <c r="J905">
        <v>-567.86</v>
      </c>
    </row>
    <row r="906" spans="1:10" x14ac:dyDescent="0.3">
      <c r="A906">
        <v>905</v>
      </c>
      <c r="B906" t="s">
        <v>10</v>
      </c>
      <c r="C906" t="s">
        <v>22</v>
      </c>
      <c r="D906">
        <v>1</v>
      </c>
      <c r="E906">
        <v>1</v>
      </c>
      <c r="F906">
        <v>952.9</v>
      </c>
      <c r="G906">
        <v>952.9</v>
      </c>
      <c r="H906">
        <v>95.29</v>
      </c>
      <c r="I906">
        <v>240.88</v>
      </c>
      <c r="J906">
        <v>616.73</v>
      </c>
    </row>
    <row r="907" spans="1:10" x14ac:dyDescent="0.3">
      <c r="A907">
        <v>906</v>
      </c>
      <c r="B907" t="s">
        <v>12</v>
      </c>
      <c r="C907" t="s">
        <v>13</v>
      </c>
      <c r="D907">
        <v>1</v>
      </c>
      <c r="E907">
        <v>1</v>
      </c>
      <c r="F907">
        <v>5739.69</v>
      </c>
      <c r="G907">
        <v>5739.69</v>
      </c>
      <c r="H907">
        <v>1434.92</v>
      </c>
      <c r="I907">
        <v>1407.32</v>
      </c>
      <c r="J907">
        <v>2897.45</v>
      </c>
    </row>
    <row r="908" spans="1:10" x14ac:dyDescent="0.3">
      <c r="A908">
        <v>907</v>
      </c>
      <c r="B908" t="s">
        <v>14</v>
      </c>
      <c r="C908" t="s">
        <v>15</v>
      </c>
      <c r="D908">
        <v>4</v>
      </c>
      <c r="E908">
        <v>3</v>
      </c>
      <c r="F908">
        <v>2433.88</v>
      </c>
      <c r="G908">
        <v>4874</v>
      </c>
      <c r="H908">
        <v>731.1</v>
      </c>
      <c r="I908">
        <v>985.42</v>
      </c>
      <c r="J908">
        <v>3157.48</v>
      </c>
    </row>
    <row r="909" spans="1:10" x14ac:dyDescent="0.3">
      <c r="A909">
        <v>908</v>
      </c>
      <c r="B909" t="s">
        <v>10</v>
      </c>
      <c r="C909" t="s">
        <v>11</v>
      </c>
      <c r="D909">
        <v>7</v>
      </c>
      <c r="E909">
        <v>3</v>
      </c>
      <c r="F909">
        <v>1385.52</v>
      </c>
      <c r="G909">
        <v>3050.4</v>
      </c>
      <c r="H909">
        <v>305.04000000000002</v>
      </c>
      <c r="I909">
        <v>946.45</v>
      </c>
      <c r="J909">
        <v>1798.9</v>
      </c>
    </row>
    <row r="910" spans="1:10" x14ac:dyDescent="0.3">
      <c r="A910">
        <v>909</v>
      </c>
      <c r="B910" t="s">
        <v>10</v>
      </c>
      <c r="C910" t="s">
        <v>11</v>
      </c>
      <c r="D910">
        <v>3</v>
      </c>
      <c r="E910">
        <v>3</v>
      </c>
      <c r="F910">
        <v>423.25</v>
      </c>
      <c r="G910">
        <v>993.18</v>
      </c>
      <c r="H910">
        <v>99.32</v>
      </c>
      <c r="I910">
        <v>503.2</v>
      </c>
      <c r="J910">
        <v>390.66</v>
      </c>
    </row>
    <row r="911" spans="1:10" x14ac:dyDescent="0.3">
      <c r="A911">
        <v>910</v>
      </c>
      <c r="B911" t="s">
        <v>10</v>
      </c>
      <c r="C911" t="s">
        <v>11</v>
      </c>
      <c r="D911">
        <v>7</v>
      </c>
      <c r="E911">
        <v>3</v>
      </c>
      <c r="F911">
        <v>545.51</v>
      </c>
      <c r="G911">
        <v>1015.34</v>
      </c>
      <c r="H911">
        <v>101.53</v>
      </c>
      <c r="I911">
        <v>956.37</v>
      </c>
      <c r="J911">
        <v>-42.56</v>
      </c>
    </row>
    <row r="912" spans="1:10" x14ac:dyDescent="0.3">
      <c r="A912">
        <v>911</v>
      </c>
      <c r="B912" t="s">
        <v>16</v>
      </c>
      <c r="C912" t="s">
        <v>17</v>
      </c>
      <c r="D912">
        <v>1</v>
      </c>
      <c r="E912">
        <v>1</v>
      </c>
      <c r="F912">
        <v>5340.34</v>
      </c>
      <c r="G912">
        <v>5340.34</v>
      </c>
      <c r="H912">
        <v>1869.12</v>
      </c>
      <c r="I912">
        <v>1296.58</v>
      </c>
      <c r="J912">
        <v>2174.64</v>
      </c>
    </row>
    <row r="913" spans="1:10" x14ac:dyDescent="0.3">
      <c r="A913">
        <v>912</v>
      </c>
      <c r="B913" t="s">
        <v>10</v>
      </c>
      <c r="C913" t="s">
        <v>11</v>
      </c>
      <c r="D913">
        <v>7</v>
      </c>
      <c r="E913">
        <v>3</v>
      </c>
      <c r="F913">
        <v>1059.1500000000001</v>
      </c>
      <c r="G913">
        <v>2565.6999999999998</v>
      </c>
      <c r="H913">
        <v>256.57</v>
      </c>
      <c r="I913">
        <v>829.26</v>
      </c>
      <c r="J913">
        <v>1479.87</v>
      </c>
    </row>
    <row r="914" spans="1:10" x14ac:dyDescent="0.3">
      <c r="A914">
        <v>913</v>
      </c>
      <c r="B914" t="s">
        <v>16</v>
      </c>
      <c r="C914" t="s">
        <v>21</v>
      </c>
      <c r="D914">
        <v>6</v>
      </c>
      <c r="E914">
        <v>3</v>
      </c>
      <c r="F914">
        <v>4965.88</v>
      </c>
      <c r="G914">
        <v>11551.82</v>
      </c>
      <c r="H914">
        <v>4620.7299999999996</v>
      </c>
      <c r="I914">
        <v>3718.55</v>
      </c>
      <c r="J914">
        <v>3212.54</v>
      </c>
    </row>
    <row r="915" spans="1:10" x14ac:dyDescent="0.3">
      <c r="A915">
        <v>914</v>
      </c>
      <c r="B915" t="s">
        <v>10</v>
      </c>
      <c r="C915" t="s">
        <v>11</v>
      </c>
      <c r="D915">
        <v>5</v>
      </c>
      <c r="E915">
        <v>3</v>
      </c>
      <c r="F915">
        <v>605.89</v>
      </c>
      <c r="G915">
        <v>1316.73</v>
      </c>
      <c r="H915">
        <v>131.66999999999999</v>
      </c>
      <c r="I915">
        <v>785.98</v>
      </c>
      <c r="J915">
        <v>399.08</v>
      </c>
    </row>
    <row r="916" spans="1:10" x14ac:dyDescent="0.3">
      <c r="A916">
        <v>915</v>
      </c>
      <c r="B916" t="s">
        <v>16</v>
      </c>
      <c r="C916" t="s">
        <v>21</v>
      </c>
      <c r="D916">
        <v>3</v>
      </c>
      <c r="E916">
        <v>2</v>
      </c>
      <c r="F916">
        <v>3284.35</v>
      </c>
      <c r="G916">
        <v>5235.6400000000003</v>
      </c>
      <c r="H916">
        <v>1832.47</v>
      </c>
      <c r="I916">
        <v>2963.71</v>
      </c>
      <c r="J916">
        <v>439.45</v>
      </c>
    </row>
    <row r="917" spans="1:10" x14ac:dyDescent="0.3">
      <c r="A917">
        <v>916</v>
      </c>
      <c r="B917" t="s">
        <v>10</v>
      </c>
      <c r="C917" t="s">
        <v>22</v>
      </c>
      <c r="D917">
        <v>4</v>
      </c>
      <c r="E917">
        <v>3</v>
      </c>
      <c r="F917">
        <v>222.34</v>
      </c>
      <c r="G917">
        <v>434.24</v>
      </c>
      <c r="H917">
        <v>43.42</v>
      </c>
      <c r="I917">
        <v>412.1</v>
      </c>
      <c r="J917">
        <v>-21.28</v>
      </c>
    </row>
    <row r="918" spans="1:10" x14ac:dyDescent="0.3">
      <c r="A918">
        <v>917</v>
      </c>
      <c r="B918" t="s">
        <v>10</v>
      </c>
      <c r="C918" t="s">
        <v>11</v>
      </c>
      <c r="D918">
        <v>5</v>
      </c>
      <c r="E918">
        <v>2</v>
      </c>
      <c r="F918">
        <v>906.19</v>
      </c>
      <c r="G918">
        <v>1460.29</v>
      </c>
      <c r="H918">
        <v>146.03</v>
      </c>
      <c r="I918">
        <v>496.71</v>
      </c>
      <c r="J918">
        <v>817.54</v>
      </c>
    </row>
    <row r="919" spans="1:10" x14ac:dyDescent="0.3">
      <c r="A919">
        <v>918</v>
      </c>
      <c r="B919" t="s">
        <v>12</v>
      </c>
      <c r="C919" t="s">
        <v>13</v>
      </c>
      <c r="D919">
        <v>2</v>
      </c>
      <c r="E919">
        <v>2</v>
      </c>
      <c r="F919">
        <v>2131.71</v>
      </c>
      <c r="G919">
        <v>3203</v>
      </c>
      <c r="H919">
        <v>800.75</v>
      </c>
      <c r="I919">
        <v>2329.41</v>
      </c>
      <c r="J919">
        <v>72.83</v>
      </c>
    </row>
    <row r="920" spans="1:10" x14ac:dyDescent="0.3">
      <c r="A920">
        <v>919</v>
      </c>
      <c r="B920" t="s">
        <v>14</v>
      </c>
      <c r="C920" t="s">
        <v>15</v>
      </c>
      <c r="D920">
        <v>6</v>
      </c>
      <c r="E920">
        <v>3</v>
      </c>
      <c r="F920">
        <v>1742.14</v>
      </c>
      <c r="G920">
        <v>3754.06</v>
      </c>
      <c r="H920">
        <v>563.11</v>
      </c>
      <c r="I920">
        <v>1528.65</v>
      </c>
      <c r="J920">
        <v>1662.31</v>
      </c>
    </row>
    <row r="921" spans="1:10" x14ac:dyDescent="0.3">
      <c r="A921">
        <v>920</v>
      </c>
      <c r="B921" t="s">
        <v>18</v>
      </c>
      <c r="C921" t="s">
        <v>19</v>
      </c>
      <c r="D921">
        <v>4</v>
      </c>
      <c r="E921">
        <v>1</v>
      </c>
      <c r="F921">
        <v>3846.65</v>
      </c>
      <c r="G921">
        <v>3846.65</v>
      </c>
      <c r="H921">
        <v>846.26</v>
      </c>
      <c r="I921">
        <v>3367</v>
      </c>
      <c r="J921">
        <v>-366.61</v>
      </c>
    </row>
    <row r="922" spans="1:10" x14ac:dyDescent="0.3">
      <c r="A922">
        <v>921</v>
      </c>
      <c r="B922" t="s">
        <v>12</v>
      </c>
      <c r="C922" t="s">
        <v>13</v>
      </c>
      <c r="D922">
        <v>8</v>
      </c>
      <c r="E922">
        <v>1</v>
      </c>
      <c r="F922">
        <v>5021.6400000000003</v>
      </c>
      <c r="G922">
        <v>5021.6400000000003</v>
      </c>
      <c r="H922">
        <v>1255.4100000000001</v>
      </c>
      <c r="I922">
        <v>4765.53</v>
      </c>
      <c r="J922">
        <v>-999.31</v>
      </c>
    </row>
    <row r="923" spans="1:10" x14ac:dyDescent="0.3">
      <c r="A923">
        <v>922</v>
      </c>
      <c r="B923" t="s">
        <v>10</v>
      </c>
      <c r="C923" t="s">
        <v>11</v>
      </c>
      <c r="D923">
        <v>5</v>
      </c>
      <c r="E923">
        <v>3</v>
      </c>
      <c r="F923">
        <v>615.35</v>
      </c>
      <c r="G923">
        <v>1312.22</v>
      </c>
      <c r="H923">
        <v>131.22</v>
      </c>
      <c r="I923">
        <v>674.48</v>
      </c>
      <c r="J923">
        <v>506.53</v>
      </c>
    </row>
    <row r="924" spans="1:10" x14ac:dyDescent="0.3">
      <c r="A924">
        <v>923</v>
      </c>
      <c r="B924" t="s">
        <v>12</v>
      </c>
      <c r="C924" t="s">
        <v>13</v>
      </c>
      <c r="D924">
        <v>1</v>
      </c>
      <c r="E924">
        <v>1</v>
      </c>
      <c r="F924">
        <v>1848.02</v>
      </c>
      <c r="G924">
        <v>1848.02</v>
      </c>
      <c r="H924">
        <v>462.01</v>
      </c>
      <c r="I924">
        <v>1221.6600000000001</v>
      </c>
      <c r="J924">
        <v>164.36</v>
      </c>
    </row>
    <row r="925" spans="1:10" x14ac:dyDescent="0.3">
      <c r="A925">
        <v>924</v>
      </c>
      <c r="B925" t="s">
        <v>14</v>
      </c>
      <c r="C925" t="s">
        <v>15</v>
      </c>
      <c r="D925">
        <v>2</v>
      </c>
      <c r="E925">
        <v>2</v>
      </c>
      <c r="F925">
        <v>1634.01</v>
      </c>
      <c r="G925">
        <v>2804.3</v>
      </c>
      <c r="H925">
        <v>420.65</v>
      </c>
      <c r="I925">
        <v>864.8</v>
      </c>
      <c r="J925">
        <v>1518.85</v>
      </c>
    </row>
    <row r="926" spans="1:10" x14ac:dyDescent="0.3">
      <c r="A926">
        <v>925</v>
      </c>
      <c r="B926" t="s">
        <v>10</v>
      </c>
      <c r="C926" t="s">
        <v>22</v>
      </c>
      <c r="D926">
        <v>4</v>
      </c>
      <c r="E926">
        <v>3</v>
      </c>
      <c r="F926">
        <v>742.7</v>
      </c>
      <c r="G926">
        <v>1543.71</v>
      </c>
      <c r="H926">
        <v>154.37</v>
      </c>
      <c r="I926">
        <v>501.22</v>
      </c>
      <c r="J926">
        <v>888.12</v>
      </c>
    </row>
    <row r="927" spans="1:10" x14ac:dyDescent="0.3">
      <c r="A927">
        <v>926</v>
      </c>
      <c r="B927" t="s">
        <v>18</v>
      </c>
      <c r="C927" t="s">
        <v>19</v>
      </c>
      <c r="D927">
        <v>1</v>
      </c>
      <c r="E927">
        <v>1</v>
      </c>
      <c r="F927">
        <v>3434.48</v>
      </c>
      <c r="G927">
        <v>3434.48</v>
      </c>
      <c r="H927">
        <v>755.59</v>
      </c>
      <c r="I927">
        <v>1136.54</v>
      </c>
      <c r="J927">
        <v>1542.35</v>
      </c>
    </row>
    <row r="928" spans="1:10" x14ac:dyDescent="0.3">
      <c r="A928">
        <v>927</v>
      </c>
      <c r="B928" t="s">
        <v>10</v>
      </c>
      <c r="C928" t="s">
        <v>11</v>
      </c>
      <c r="D928">
        <v>6</v>
      </c>
      <c r="E928">
        <v>3</v>
      </c>
      <c r="F928">
        <v>1439.66</v>
      </c>
      <c r="G928">
        <v>2989.64</v>
      </c>
      <c r="H928">
        <v>298.95999999999998</v>
      </c>
      <c r="I928">
        <v>571.11</v>
      </c>
      <c r="J928">
        <v>2119.5700000000002</v>
      </c>
    </row>
    <row r="929" spans="1:10" x14ac:dyDescent="0.3">
      <c r="A929">
        <v>928</v>
      </c>
      <c r="B929" t="s">
        <v>16</v>
      </c>
      <c r="C929" t="s">
        <v>21</v>
      </c>
      <c r="D929">
        <v>8</v>
      </c>
      <c r="E929">
        <v>3</v>
      </c>
      <c r="F929">
        <v>5503.75</v>
      </c>
      <c r="G929">
        <v>12197.22</v>
      </c>
      <c r="H929">
        <v>4878.8900000000003</v>
      </c>
      <c r="I929">
        <v>6349.6</v>
      </c>
      <c r="J929">
        <v>968.74</v>
      </c>
    </row>
    <row r="930" spans="1:10" x14ac:dyDescent="0.3">
      <c r="A930">
        <v>929</v>
      </c>
      <c r="B930" t="s">
        <v>16</v>
      </c>
      <c r="C930" t="s">
        <v>21</v>
      </c>
      <c r="D930">
        <v>2</v>
      </c>
      <c r="E930">
        <v>2</v>
      </c>
      <c r="F930">
        <v>6285.67</v>
      </c>
      <c r="G930">
        <v>9107.52</v>
      </c>
      <c r="H930">
        <v>3643.01</v>
      </c>
      <c r="I930">
        <v>1995.14</v>
      </c>
      <c r="J930">
        <v>3469.37</v>
      </c>
    </row>
    <row r="931" spans="1:10" x14ac:dyDescent="0.3">
      <c r="A931">
        <v>930</v>
      </c>
      <c r="B931" t="s">
        <v>10</v>
      </c>
      <c r="C931" t="s">
        <v>22</v>
      </c>
      <c r="D931">
        <v>3</v>
      </c>
      <c r="E931">
        <v>3</v>
      </c>
      <c r="F931">
        <v>834.02</v>
      </c>
      <c r="G931">
        <v>1753.18</v>
      </c>
      <c r="H931">
        <v>175.32</v>
      </c>
      <c r="I931">
        <v>581.16999999999996</v>
      </c>
      <c r="J931">
        <v>996.69</v>
      </c>
    </row>
    <row r="932" spans="1:10" x14ac:dyDescent="0.3">
      <c r="A932">
        <v>931</v>
      </c>
      <c r="B932" t="s">
        <v>18</v>
      </c>
      <c r="C932" t="s">
        <v>19</v>
      </c>
      <c r="D932">
        <v>8</v>
      </c>
      <c r="E932">
        <v>1</v>
      </c>
      <c r="F932">
        <v>5540.24</v>
      </c>
      <c r="G932">
        <v>5540.24</v>
      </c>
      <c r="H932">
        <v>1218.8499999999999</v>
      </c>
      <c r="I932">
        <v>5257.69</v>
      </c>
      <c r="J932">
        <v>-936.3</v>
      </c>
    </row>
    <row r="933" spans="1:10" x14ac:dyDescent="0.3">
      <c r="A933">
        <v>932</v>
      </c>
      <c r="B933" t="s">
        <v>14</v>
      </c>
      <c r="C933" t="s">
        <v>15</v>
      </c>
      <c r="D933">
        <v>1</v>
      </c>
      <c r="E933">
        <v>1</v>
      </c>
      <c r="F933">
        <v>1442.61</v>
      </c>
      <c r="G933">
        <v>1442.61</v>
      </c>
      <c r="H933">
        <v>216.39</v>
      </c>
      <c r="I933">
        <v>764.94</v>
      </c>
      <c r="J933">
        <v>461.28</v>
      </c>
    </row>
    <row r="934" spans="1:10" x14ac:dyDescent="0.3">
      <c r="A934">
        <v>933</v>
      </c>
      <c r="B934" t="s">
        <v>12</v>
      </c>
      <c r="C934" t="s">
        <v>13</v>
      </c>
      <c r="D934">
        <v>5</v>
      </c>
      <c r="E934">
        <v>3</v>
      </c>
      <c r="F934">
        <v>5821.3</v>
      </c>
      <c r="G934">
        <v>13839.02</v>
      </c>
      <c r="H934">
        <v>4151.71</v>
      </c>
      <c r="I934">
        <v>4186.46</v>
      </c>
      <c r="J934">
        <v>5500.86</v>
      </c>
    </row>
    <row r="935" spans="1:10" x14ac:dyDescent="0.3">
      <c r="A935">
        <v>934</v>
      </c>
      <c r="B935" t="s">
        <v>16</v>
      </c>
      <c r="C935" t="s">
        <v>21</v>
      </c>
      <c r="D935">
        <v>7</v>
      </c>
      <c r="E935">
        <v>3</v>
      </c>
      <c r="F935">
        <v>3621.9</v>
      </c>
      <c r="G935">
        <v>7447.86</v>
      </c>
      <c r="H935">
        <v>2606.75</v>
      </c>
      <c r="I935">
        <v>5588.27</v>
      </c>
      <c r="J935">
        <v>-747.16</v>
      </c>
    </row>
    <row r="936" spans="1:10" x14ac:dyDescent="0.3">
      <c r="A936">
        <v>935</v>
      </c>
      <c r="B936" t="s">
        <v>18</v>
      </c>
      <c r="C936" t="s">
        <v>20</v>
      </c>
      <c r="D936">
        <v>4</v>
      </c>
      <c r="E936">
        <v>2</v>
      </c>
      <c r="F936">
        <v>1633.29</v>
      </c>
      <c r="G936">
        <v>2459.7800000000002</v>
      </c>
      <c r="H936">
        <v>541.15</v>
      </c>
      <c r="I936">
        <v>2334.33</v>
      </c>
      <c r="J936">
        <v>-415.7</v>
      </c>
    </row>
    <row r="937" spans="1:10" x14ac:dyDescent="0.3">
      <c r="A937">
        <v>936</v>
      </c>
      <c r="B937" t="s">
        <v>10</v>
      </c>
      <c r="C937" t="s">
        <v>22</v>
      </c>
      <c r="D937">
        <v>2</v>
      </c>
      <c r="E937">
        <v>2</v>
      </c>
      <c r="F937">
        <v>1399.25</v>
      </c>
      <c r="G937">
        <v>2244.58</v>
      </c>
      <c r="H937">
        <v>224.46</v>
      </c>
      <c r="I937">
        <v>320.72000000000003</v>
      </c>
      <c r="J937">
        <v>1699.4</v>
      </c>
    </row>
    <row r="938" spans="1:10" x14ac:dyDescent="0.3">
      <c r="A938">
        <v>937</v>
      </c>
      <c r="B938" t="s">
        <v>18</v>
      </c>
      <c r="C938" t="s">
        <v>20</v>
      </c>
      <c r="D938">
        <v>1</v>
      </c>
      <c r="E938">
        <v>1</v>
      </c>
      <c r="F938">
        <v>4771.42</v>
      </c>
      <c r="G938">
        <v>4771.42</v>
      </c>
      <c r="H938">
        <v>1049.71</v>
      </c>
      <c r="I938">
        <v>1656.98</v>
      </c>
      <c r="J938">
        <v>2064.73</v>
      </c>
    </row>
    <row r="939" spans="1:10" x14ac:dyDescent="0.3">
      <c r="A939">
        <v>938</v>
      </c>
      <c r="B939" t="s">
        <v>12</v>
      </c>
      <c r="C939" t="s">
        <v>13</v>
      </c>
      <c r="D939">
        <v>3</v>
      </c>
      <c r="E939">
        <v>2</v>
      </c>
      <c r="F939">
        <v>3382.78</v>
      </c>
      <c r="G939">
        <v>5303.98</v>
      </c>
      <c r="H939">
        <v>1325.99</v>
      </c>
      <c r="I939">
        <v>2524.5100000000002</v>
      </c>
      <c r="J939">
        <v>1453.47</v>
      </c>
    </row>
    <row r="940" spans="1:10" x14ac:dyDescent="0.3">
      <c r="A940">
        <v>939</v>
      </c>
      <c r="B940" t="s">
        <v>18</v>
      </c>
      <c r="C940" t="s">
        <v>19</v>
      </c>
      <c r="D940">
        <v>7</v>
      </c>
      <c r="E940">
        <v>3</v>
      </c>
      <c r="F940">
        <v>1885.68</v>
      </c>
      <c r="G940">
        <v>4769.87</v>
      </c>
      <c r="H940">
        <v>1049.3699999999999</v>
      </c>
      <c r="I940">
        <v>3265.14</v>
      </c>
      <c r="J940">
        <v>455.35</v>
      </c>
    </row>
    <row r="941" spans="1:10" x14ac:dyDescent="0.3">
      <c r="A941">
        <v>940</v>
      </c>
      <c r="B941" t="s">
        <v>16</v>
      </c>
      <c r="C941" t="s">
        <v>17</v>
      </c>
      <c r="D941">
        <v>4</v>
      </c>
      <c r="E941">
        <v>3</v>
      </c>
      <c r="F941">
        <v>4530.47</v>
      </c>
      <c r="G941">
        <v>10055.56</v>
      </c>
      <c r="H941">
        <v>4022.23</v>
      </c>
      <c r="I941">
        <v>3450.66</v>
      </c>
      <c r="J941">
        <v>2582.6799999999998</v>
      </c>
    </row>
    <row r="942" spans="1:10" x14ac:dyDescent="0.3">
      <c r="A942">
        <v>941</v>
      </c>
      <c r="B942" t="s">
        <v>10</v>
      </c>
      <c r="C942" t="s">
        <v>11</v>
      </c>
      <c r="D942">
        <v>4</v>
      </c>
      <c r="E942">
        <v>3</v>
      </c>
      <c r="F942">
        <v>880.71</v>
      </c>
      <c r="G942">
        <v>1830.92</v>
      </c>
      <c r="H942">
        <v>183.09</v>
      </c>
      <c r="I942">
        <v>591.61</v>
      </c>
      <c r="J942">
        <v>1056.22</v>
      </c>
    </row>
    <row r="943" spans="1:10" x14ac:dyDescent="0.3">
      <c r="A943">
        <v>942</v>
      </c>
      <c r="B943" t="s">
        <v>16</v>
      </c>
      <c r="C943" t="s">
        <v>17</v>
      </c>
      <c r="D943">
        <v>1</v>
      </c>
      <c r="E943">
        <v>1</v>
      </c>
      <c r="F943">
        <v>6397.78</v>
      </c>
      <c r="G943">
        <v>6397.78</v>
      </c>
      <c r="H943">
        <v>2239.2199999999998</v>
      </c>
      <c r="I943">
        <v>2029.47</v>
      </c>
      <c r="J943">
        <v>2129.08</v>
      </c>
    </row>
    <row r="944" spans="1:10" x14ac:dyDescent="0.3">
      <c r="A944">
        <v>943</v>
      </c>
      <c r="B944" t="s">
        <v>16</v>
      </c>
      <c r="C944" t="s">
        <v>21</v>
      </c>
      <c r="D944">
        <v>3</v>
      </c>
      <c r="E944">
        <v>1</v>
      </c>
      <c r="F944">
        <v>2173.08</v>
      </c>
      <c r="G944">
        <v>2173.08</v>
      </c>
      <c r="H944">
        <v>760.58</v>
      </c>
      <c r="I944">
        <v>2062.25</v>
      </c>
      <c r="J944">
        <v>-649.75</v>
      </c>
    </row>
    <row r="945" spans="1:10" x14ac:dyDescent="0.3">
      <c r="A945">
        <v>944</v>
      </c>
      <c r="B945" t="s">
        <v>14</v>
      </c>
      <c r="C945" t="s">
        <v>15</v>
      </c>
      <c r="D945">
        <v>6</v>
      </c>
      <c r="E945">
        <v>1</v>
      </c>
      <c r="F945">
        <v>1954.73</v>
      </c>
      <c r="G945">
        <v>1954.73</v>
      </c>
      <c r="H945">
        <v>293.20999999999998</v>
      </c>
      <c r="I945">
        <v>1556.34</v>
      </c>
      <c r="J945">
        <v>105.18</v>
      </c>
    </row>
    <row r="946" spans="1:10" x14ac:dyDescent="0.3">
      <c r="A946">
        <v>945</v>
      </c>
      <c r="B946" t="s">
        <v>18</v>
      </c>
      <c r="C946" t="s">
        <v>20</v>
      </c>
      <c r="D946">
        <v>7</v>
      </c>
      <c r="E946">
        <v>3</v>
      </c>
      <c r="F946">
        <v>1585.15</v>
      </c>
      <c r="G946">
        <v>3521.68</v>
      </c>
      <c r="H946">
        <v>774.77</v>
      </c>
      <c r="I946">
        <v>3342.08</v>
      </c>
      <c r="J946">
        <v>-595.16</v>
      </c>
    </row>
    <row r="947" spans="1:10" x14ac:dyDescent="0.3">
      <c r="A947">
        <v>946</v>
      </c>
      <c r="B947" t="s">
        <v>18</v>
      </c>
      <c r="C947" t="s">
        <v>19</v>
      </c>
      <c r="D947">
        <v>6</v>
      </c>
      <c r="E947">
        <v>3</v>
      </c>
      <c r="F947">
        <v>5897.52</v>
      </c>
      <c r="G947">
        <v>14637.23</v>
      </c>
      <c r="H947">
        <v>3952.05</v>
      </c>
      <c r="I947">
        <v>3664.09</v>
      </c>
      <c r="J947">
        <v>7021.09</v>
      </c>
    </row>
    <row r="948" spans="1:10" x14ac:dyDescent="0.3">
      <c r="A948">
        <v>947</v>
      </c>
      <c r="B948" t="s">
        <v>18</v>
      </c>
      <c r="C948" t="s">
        <v>20</v>
      </c>
      <c r="D948">
        <v>2</v>
      </c>
      <c r="E948">
        <v>1</v>
      </c>
      <c r="F948">
        <v>6518.54</v>
      </c>
      <c r="G948">
        <v>6518.54</v>
      </c>
      <c r="H948">
        <v>1434.08</v>
      </c>
      <c r="I948">
        <v>2470.73</v>
      </c>
      <c r="J948">
        <v>2613.73</v>
      </c>
    </row>
    <row r="949" spans="1:10" x14ac:dyDescent="0.3">
      <c r="A949">
        <v>948</v>
      </c>
      <c r="B949" t="s">
        <v>12</v>
      </c>
      <c r="C949" t="s">
        <v>13</v>
      </c>
      <c r="D949">
        <v>1</v>
      </c>
      <c r="E949">
        <v>1</v>
      </c>
      <c r="F949">
        <v>508.08</v>
      </c>
      <c r="G949">
        <v>508.08</v>
      </c>
      <c r="H949">
        <v>127.02</v>
      </c>
      <c r="I949">
        <v>482.16</v>
      </c>
      <c r="J949">
        <v>-101.11</v>
      </c>
    </row>
    <row r="950" spans="1:10" x14ac:dyDescent="0.3">
      <c r="A950">
        <v>949</v>
      </c>
      <c r="B950" t="s">
        <v>12</v>
      </c>
      <c r="C950" t="s">
        <v>13</v>
      </c>
      <c r="D950">
        <v>7</v>
      </c>
      <c r="E950">
        <v>2</v>
      </c>
      <c r="F950">
        <v>5563.73</v>
      </c>
      <c r="G950">
        <v>9922.3700000000008</v>
      </c>
      <c r="H950">
        <v>2976.71</v>
      </c>
      <c r="I950">
        <v>4260.25</v>
      </c>
      <c r="J950">
        <v>2685.41</v>
      </c>
    </row>
    <row r="951" spans="1:10" x14ac:dyDescent="0.3">
      <c r="A951">
        <v>950</v>
      </c>
      <c r="B951" t="s">
        <v>16</v>
      </c>
      <c r="C951" t="s">
        <v>21</v>
      </c>
      <c r="D951">
        <v>2</v>
      </c>
      <c r="E951">
        <v>2</v>
      </c>
      <c r="F951">
        <v>6163.33</v>
      </c>
      <c r="G951">
        <v>10621.99</v>
      </c>
      <c r="H951">
        <v>4248.8</v>
      </c>
      <c r="I951">
        <v>2363.12</v>
      </c>
      <c r="J951">
        <v>4010.07</v>
      </c>
    </row>
    <row r="952" spans="1:10" x14ac:dyDescent="0.3">
      <c r="A952">
        <v>951</v>
      </c>
      <c r="B952" t="s">
        <v>16</v>
      </c>
      <c r="C952" t="s">
        <v>21</v>
      </c>
      <c r="D952">
        <v>8</v>
      </c>
      <c r="E952">
        <v>2</v>
      </c>
      <c r="F952">
        <v>5251.49</v>
      </c>
      <c r="G952">
        <v>8504.77</v>
      </c>
      <c r="H952">
        <v>3401.91</v>
      </c>
      <c r="I952">
        <v>4896.3100000000004</v>
      </c>
      <c r="J952">
        <v>206.56</v>
      </c>
    </row>
    <row r="953" spans="1:10" x14ac:dyDescent="0.3">
      <c r="A953">
        <v>952</v>
      </c>
      <c r="B953" t="s">
        <v>16</v>
      </c>
      <c r="C953" t="s">
        <v>21</v>
      </c>
      <c r="D953">
        <v>6</v>
      </c>
      <c r="E953">
        <v>3</v>
      </c>
      <c r="F953">
        <v>5834.69</v>
      </c>
      <c r="G953">
        <v>13485.88</v>
      </c>
      <c r="H953">
        <v>5394.35</v>
      </c>
      <c r="I953">
        <v>3627.54</v>
      </c>
      <c r="J953">
        <v>4463.99</v>
      </c>
    </row>
    <row r="954" spans="1:10" x14ac:dyDescent="0.3">
      <c r="A954">
        <v>953</v>
      </c>
      <c r="B954" t="s">
        <v>18</v>
      </c>
      <c r="C954" t="s">
        <v>19</v>
      </c>
      <c r="D954">
        <v>8</v>
      </c>
      <c r="E954">
        <v>2</v>
      </c>
      <c r="F954">
        <v>1669.84</v>
      </c>
      <c r="G954">
        <v>2646.62</v>
      </c>
      <c r="H954">
        <v>582.26</v>
      </c>
      <c r="I954">
        <v>2511.64</v>
      </c>
      <c r="J954">
        <v>-447.28</v>
      </c>
    </row>
    <row r="955" spans="1:10" x14ac:dyDescent="0.3">
      <c r="A955">
        <v>954</v>
      </c>
      <c r="B955" t="s">
        <v>12</v>
      </c>
      <c r="C955" t="s">
        <v>13</v>
      </c>
      <c r="D955">
        <v>8</v>
      </c>
      <c r="E955">
        <v>3</v>
      </c>
      <c r="F955">
        <v>4009.37</v>
      </c>
      <c r="G955">
        <v>9224.2900000000009</v>
      </c>
      <c r="H955">
        <v>2767.29</v>
      </c>
      <c r="I955">
        <v>4146.25</v>
      </c>
      <c r="J955">
        <v>2310.75</v>
      </c>
    </row>
    <row r="956" spans="1:10" x14ac:dyDescent="0.3">
      <c r="A956">
        <v>955</v>
      </c>
      <c r="B956" t="s">
        <v>10</v>
      </c>
      <c r="C956" t="s">
        <v>11</v>
      </c>
      <c r="D956">
        <v>7</v>
      </c>
      <c r="E956">
        <v>3</v>
      </c>
      <c r="F956">
        <v>544.71</v>
      </c>
      <c r="G956">
        <v>1072.82</v>
      </c>
      <c r="H956">
        <v>107.28</v>
      </c>
      <c r="I956">
        <v>764.82</v>
      </c>
      <c r="J956">
        <v>200.72</v>
      </c>
    </row>
    <row r="957" spans="1:10" x14ac:dyDescent="0.3">
      <c r="A957">
        <v>956</v>
      </c>
      <c r="B957" t="s">
        <v>10</v>
      </c>
      <c r="C957" t="s">
        <v>11</v>
      </c>
      <c r="D957">
        <v>4</v>
      </c>
      <c r="E957">
        <v>3</v>
      </c>
      <c r="F957">
        <v>950.22</v>
      </c>
      <c r="G957">
        <v>2125.31</v>
      </c>
      <c r="H957">
        <v>212.53</v>
      </c>
      <c r="I957">
        <v>687.96</v>
      </c>
      <c r="J957">
        <v>1224.82</v>
      </c>
    </row>
    <row r="958" spans="1:10" x14ac:dyDescent="0.3">
      <c r="A958">
        <v>957</v>
      </c>
      <c r="B958" t="s">
        <v>16</v>
      </c>
      <c r="C958" t="s">
        <v>21</v>
      </c>
      <c r="D958">
        <v>2</v>
      </c>
      <c r="E958">
        <v>2</v>
      </c>
      <c r="F958">
        <v>4001.23</v>
      </c>
      <c r="G958">
        <v>6579.54</v>
      </c>
      <c r="H958">
        <v>2302.84</v>
      </c>
      <c r="I958">
        <v>2184.21</v>
      </c>
      <c r="J958">
        <v>2092.4899999999998</v>
      </c>
    </row>
    <row r="959" spans="1:10" x14ac:dyDescent="0.3">
      <c r="A959">
        <v>958</v>
      </c>
      <c r="B959" t="s">
        <v>18</v>
      </c>
      <c r="C959" t="s">
        <v>19</v>
      </c>
      <c r="D959">
        <v>8</v>
      </c>
      <c r="E959">
        <v>3</v>
      </c>
      <c r="F959">
        <v>4521.28</v>
      </c>
      <c r="G959">
        <v>9323.3799999999992</v>
      </c>
      <c r="H959">
        <v>2517.31</v>
      </c>
      <c r="I959">
        <v>3965.4</v>
      </c>
      <c r="J959">
        <v>2840.66</v>
      </c>
    </row>
    <row r="960" spans="1:10" x14ac:dyDescent="0.3">
      <c r="A960">
        <v>959</v>
      </c>
      <c r="B960" t="s">
        <v>18</v>
      </c>
      <c r="C960" t="s">
        <v>20</v>
      </c>
      <c r="D960">
        <v>3</v>
      </c>
      <c r="E960">
        <v>3</v>
      </c>
      <c r="F960">
        <v>4196.8999999999996</v>
      </c>
      <c r="G960">
        <v>9487.65</v>
      </c>
      <c r="H960">
        <v>2561.66</v>
      </c>
      <c r="I960">
        <v>2267.58</v>
      </c>
      <c r="J960">
        <v>4658.41</v>
      </c>
    </row>
    <row r="961" spans="1:10" x14ac:dyDescent="0.3">
      <c r="A961">
        <v>960</v>
      </c>
      <c r="B961" t="s">
        <v>14</v>
      </c>
      <c r="C961" t="s">
        <v>15</v>
      </c>
      <c r="D961">
        <v>5</v>
      </c>
      <c r="E961">
        <v>2</v>
      </c>
      <c r="F961">
        <v>1999.21</v>
      </c>
      <c r="G961">
        <v>3020.25</v>
      </c>
      <c r="H961">
        <v>453.04</v>
      </c>
      <c r="I961">
        <v>1036.2</v>
      </c>
      <c r="J961">
        <v>1531.01</v>
      </c>
    </row>
    <row r="962" spans="1:10" x14ac:dyDescent="0.3">
      <c r="A962">
        <v>961</v>
      </c>
      <c r="B962" t="s">
        <v>18</v>
      </c>
      <c r="C962" t="s">
        <v>19</v>
      </c>
      <c r="D962">
        <v>6</v>
      </c>
      <c r="E962">
        <v>3</v>
      </c>
      <c r="F962">
        <v>4321.79</v>
      </c>
      <c r="G962">
        <v>8527.84</v>
      </c>
      <c r="H962">
        <v>2302.52</v>
      </c>
      <c r="I962">
        <v>4564.2299999999996</v>
      </c>
      <c r="J962">
        <v>1661.09</v>
      </c>
    </row>
    <row r="963" spans="1:10" x14ac:dyDescent="0.3">
      <c r="A963">
        <v>962</v>
      </c>
      <c r="B963" t="s">
        <v>16</v>
      </c>
      <c r="C963" t="s">
        <v>21</v>
      </c>
      <c r="D963">
        <v>6</v>
      </c>
      <c r="E963">
        <v>1</v>
      </c>
      <c r="F963">
        <v>3672.14</v>
      </c>
      <c r="G963">
        <v>3672.14</v>
      </c>
      <c r="H963">
        <v>1285.25</v>
      </c>
      <c r="I963">
        <v>3484.86</v>
      </c>
      <c r="J963">
        <v>-1097.97</v>
      </c>
    </row>
    <row r="964" spans="1:10" x14ac:dyDescent="0.3">
      <c r="A964">
        <v>963</v>
      </c>
      <c r="B964" t="s">
        <v>18</v>
      </c>
      <c r="C964" t="s">
        <v>20</v>
      </c>
      <c r="D964">
        <v>3</v>
      </c>
      <c r="E964">
        <v>1</v>
      </c>
      <c r="F964">
        <v>3462.42</v>
      </c>
      <c r="G964">
        <v>3462.42</v>
      </c>
      <c r="H964">
        <v>761.73</v>
      </c>
      <c r="I964">
        <v>3054.12</v>
      </c>
      <c r="J964">
        <v>-353.43</v>
      </c>
    </row>
    <row r="965" spans="1:10" x14ac:dyDescent="0.3">
      <c r="A965">
        <v>964</v>
      </c>
      <c r="B965" t="s">
        <v>10</v>
      </c>
      <c r="C965" t="s">
        <v>11</v>
      </c>
      <c r="D965">
        <v>7</v>
      </c>
      <c r="E965">
        <v>1</v>
      </c>
      <c r="F965">
        <v>1141.94</v>
      </c>
      <c r="G965">
        <v>1141.94</v>
      </c>
      <c r="H965">
        <v>114.19</v>
      </c>
      <c r="I965">
        <v>766.48</v>
      </c>
      <c r="J965">
        <v>261.27</v>
      </c>
    </row>
    <row r="966" spans="1:10" x14ac:dyDescent="0.3">
      <c r="A966">
        <v>965</v>
      </c>
      <c r="B966" t="s">
        <v>10</v>
      </c>
      <c r="C966" t="s">
        <v>22</v>
      </c>
      <c r="D966">
        <v>7</v>
      </c>
      <c r="E966">
        <v>1</v>
      </c>
      <c r="F966">
        <v>355.03</v>
      </c>
      <c r="G966">
        <v>355.03</v>
      </c>
      <c r="H966">
        <v>35.5</v>
      </c>
      <c r="I966">
        <v>336.92</v>
      </c>
      <c r="J966">
        <v>-17.399999999999999</v>
      </c>
    </row>
    <row r="967" spans="1:10" x14ac:dyDescent="0.3">
      <c r="A967">
        <v>966</v>
      </c>
      <c r="B967" t="s">
        <v>10</v>
      </c>
      <c r="C967" t="s">
        <v>11</v>
      </c>
      <c r="D967">
        <v>7</v>
      </c>
      <c r="E967">
        <v>3</v>
      </c>
      <c r="F967">
        <v>904.94</v>
      </c>
      <c r="G967">
        <v>1943.95</v>
      </c>
      <c r="H967">
        <v>194.4</v>
      </c>
      <c r="I967">
        <v>724.91</v>
      </c>
      <c r="J967">
        <v>1024.6500000000001</v>
      </c>
    </row>
    <row r="968" spans="1:10" x14ac:dyDescent="0.3">
      <c r="A968">
        <v>967</v>
      </c>
      <c r="B968" t="s">
        <v>14</v>
      </c>
      <c r="C968" t="s">
        <v>15</v>
      </c>
      <c r="D968">
        <v>2</v>
      </c>
      <c r="E968">
        <v>1</v>
      </c>
      <c r="F968">
        <v>1477.46</v>
      </c>
      <c r="G968">
        <v>1477.46</v>
      </c>
      <c r="H968">
        <v>221.62</v>
      </c>
      <c r="I968">
        <v>608.9</v>
      </c>
      <c r="J968">
        <v>646.94000000000005</v>
      </c>
    </row>
    <row r="969" spans="1:10" x14ac:dyDescent="0.3">
      <c r="A969">
        <v>968</v>
      </c>
      <c r="B969" t="s">
        <v>10</v>
      </c>
      <c r="C969" t="s">
        <v>22</v>
      </c>
      <c r="D969">
        <v>1</v>
      </c>
      <c r="E969">
        <v>1</v>
      </c>
      <c r="F969">
        <v>1015.93</v>
      </c>
      <c r="G969">
        <v>1015.93</v>
      </c>
      <c r="H969">
        <v>101.59</v>
      </c>
      <c r="I969">
        <v>229.33</v>
      </c>
      <c r="J969">
        <v>685.01</v>
      </c>
    </row>
    <row r="970" spans="1:10" x14ac:dyDescent="0.3">
      <c r="A970">
        <v>969</v>
      </c>
      <c r="B970" t="s">
        <v>16</v>
      </c>
      <c r="C970" t="s">
        <v>17</v>
      </c>
      <c r="D970">
        <v>8</v>
      </c>
      <c r="E970">
        <v>3</v>
      </c>
      <c r="F970">
        <v>5261.6</v>
      </c>
      <c r="G970">
        <v>12207.04</v>
      </c>
      <c r="H970">
        <v>4882.82</v>
      </c>
      <c r="I970">
        <v>5376.3</v>
      </c>
      <c r="J970">
        <v>1947.92</v>
      </c>
    </row>
    <row r="971" spans="1:10" x14ac:dyDescent="0.3">
      <c r="A971">
        <v>970</v>
      </c>
      <c r="B971" t="s">
        <v>10</v>
      </c>
      <c r="C971" t="s">
        <v>11</v>
      </c>
      <c r="D971">
        <v>4</v>
      </c>
      <c r="E971">
        <v>3</v>
      </c>
      <c r="F971">
        <v>1225.27</v>
      </c>
      <c r="G971">
        <v>2319.35</v>
      </c>
      <c r="H971">
        <v>231.93</v>
      </c>
      <c r="I971">
        <v>513.21</v>
      </c>
      <c r="J971">
        <v>1574.2</v>
      </c>
    </row>
    <row r="972" spans="1:10" x14ac:dyDescent="0.3">
      <c r="A972">
        <v>971</v>
      </c>
      <c r="B972" t="s">
        <v>16</v>
      </c>
      <c r="C972" t="s">
        <v>17</v>
      </c>
      <c r="D972">
        <v>5</v>
      </c>
      <c r="E972">
        <v>1</v>
      </c>
      <c r="F972">
        <v>4211.93</v>
      </c>
      <c r="G972">
        <v>4211.93</v>
      </c>
      <c r="H972">
        <v>1474.18</v>
      </c>
      <c r="I972">
        <v>3518.17</v>
      </c>
      <c r="J972">
        <v>-780.41</v>
      </c>
    </row>
    <row r="973" spans="1:10" x14ac:dyDescent="0.3">
      <c r="A973">
        <v>972</v>
      </c>
      <c r="B973" t="s">
        <v>12</v>
      </c>
      <c r="C973" t="s">
        <v>13</v>
      </c>
      <c r="D973">
        <v>1</v>
      </c>
      <c r="E973">
        <v>1</v>
      </c>
      <c r="F973">
        <v>4182.3599999999997</v>
      </c>
      <c r="G973">
        <v>4182.3599999999997</v>
      </c>
      <c r="H973">
        <v>1045.5899999999999</v>
      </c>
      <c r="I973">
        <v>1898.05</v>
      </c>
      <c r="J973">
        <v>1238.72</v>
      </c>
    </row>
    <row r="974" spans="1:10" x14ac:dyDescent="0.3">
      <c r="A974">
        <v>973</v>
      </c>
      <c r="B974" t="s">
        <v>14</v>
      </c>
      <c r="C974" t="s">
        <v>15</v>
      </c>
      <c r="D974">
        <v>1</v>
      </c>
      <c r="E974">
        <v>1</v>
      </c>
      <c r="F974">
        <v>857.38</v>
      </c>
      <c r="G974">
        <v>857.38</v>
      </c>
      <c r="H974">
        <v>128.61000000000001</v>
      </c>
      <c r="I974">
        <v>531.36</v>
      </c>
      <c r="J974">
        <v>197.41</v>
      </c>
    </row>
    <row r="975" spans="1:10" x14ac:dyDescent="0.3">
      <c r="A975">
        <v>974</v>
      </c>
      <c r="B975" t="s">
        <v>18</v>
      </c>
      <c r="C975" t="s">
        <v>19</v>
      </c>
      <c r="D975">
        <v>3</v>
      </c>
      <c r="E975">
        <v>3</v>
      </c>
      <c r="F975">
        <v>3416.98</v>
      </c>
      <c r="G975">
        <v>7423.72</v>
      </c>
      <c r="H975">
        <v>1633.22</v>
      </c>
      <c r="I975">
        <v>2167.42</v>
      </c>
      <c r="J975">
        <v>3623.08</v>
      </c>
    </row>
    <row r="976" spans="1:10" x14ac:dyDescent="0.3">
      <c r="A976">
        <v>975</v>
      </c>
      <c r="B976" t="s">
        <v>18</v>
      </c>
      <c r="C976" t="s">
        <v>19</v>
      </c>
      <c r="D976">
        <v>2</v>
      </c>
      <c r="E976">
        <v>1</v>
      </c>
      <c r="F976">
        <v>5457.08</v>
      </c>
      <c r="G976">
        <v>5457.08</v>
      </c>
      <c r="H976">
        <v>1200.56</v>
      </c>
      <c r="I976">
        <v>2352.96</v>
      </c>
      <c r="J976">
        <v>1903.56</v>
      </c>
    </row>
    <row r="977" spans="1:10" x14ac:dyDescent="0.3">
      <c r="A977">
        <v>976</v>
      </c>
      <c r="B977" t="s">
        <v>10</v>
      </c>
      <c r="C977" t="s">
        <v>11</v>
      </c>
      <c r="D977">
        <v>6</v>
      </c>
      <c r="E977">
        <v>2</v>
      </c>
      <c r="F977">
        <v>933.02</v>
      </c>
      <c r="G977">
        <v>1630.85</v>
      </c>
      <c r="H977">
        <v>163.09</v>
      </c>
      <c r="I977">
        <v>745.05</v>
      </c>
      <c r="J977">
        <v>722.72</v>
      </c>
    </row>
    <row r="978" spans="1:10" x14ac:dyDescent="0.3">
      <c r="A978">
        <v>977</v>
      </c>
      <c r="B978" t="s">
        <v>16</v>
      </c>
      <c r="C978" t="s">
        <v>21</v>
      </c>
      <c r="D978">
        <v>6</v>
      </c>
      <c r="E978">
        <v>3</v>
      </c>
      <c r="F978">
        <v>4755.43</v>
      </c>
      <c r="G978">
        <v>10773.35</v>
      </c>
      <c r="H978">
        <v>4309.34</v>
      </c>
      <c r="I978">
        <v>4849.28</v>
      </c>
      <c r="J978">
        <v>1614.73</v>
      </c>
    </row>
    <row r="979" spans="1:10" x14ac:dyDescent="0.3">
      <c r="A979">
        <v>978</v>
      </c>
      <c r="B979" t="s">
        <v>18</v>
      </c>
      <c r="C979" t="s">
        <v>20</v>
      </c>
      <c r="D979">
        <v>3</v>
      </c>
      <c r="E979">
        <v>3</v>
      </c>
      <c r="F979">
        <v>3751.16</v>
      </c>
      <c r="G979">
        <v>7843.87</v>
      </c>
      <c r="H979">
        <v>1725.65</v>
      </c>
      <c r="I979">
        <v>2254.31</v>
      </c>
      <c r="J979">
        <v>3863.91</v>
      </c>
    </row>
    <row r="980" spans="1:10" x14ac:dyDescent="0.3">
      <c r="A980">
        <v>979</v>
      </c>
      <c r="B980" t="s">
        <v>10</v>
      </c>
      <c r="C980" t="s">
        <v>11</v>
      </c>
      <c r="D980">
        <v>2</v>
      </c>
      <c r="E980">
        <v>2</v>
      </c>
      <c r="F980">
        <v>636.29999999999995</v>
      </c>
      <c r="G980">
        <v>1147.72</v>
      </c>
      <c r="H980">
        <v>114.77</v>
      </c>
      <c r="I980">
        <v>374.05</v>
      </c>
      <c r="J980">
        <v>658.9</v>
      </c>
    </row>
    <row r="981" spans="1:10" x14ac:dyDescent="0.3">
      <c r="A981">
        <v>980</v>
      </c>
      <c r="B981" t="s">
        <v>16</v>
      </c>
      <c r="C981" t="s">
        <v>17</v>
      </c>
      <c r="D981">
        <v>3</v>
      </c>
      <c r="E981">
        <v>3</v>
      </c>
      <c r="F981">
        <v>5806.28</v>
      </c>
      <c r="G981">
        <v>13053.67</v>
      </c>
      <c r="H981">
        <v>5221.47</v>
      </c>
      <c r="I981">
        <v>2178.6799999999998</v>
      </c>
      <c r="J981">
        <v>5653.51</v>
      </c>
    </row>
    <row r="982" spans="1:10" x14ac:dyDescent="0.3">
      <c r="A982">
        <v>981</v>
      </c>
      <c r="B982" t="s">
        <v>10</v>
      </c>
      <c r="C982" t="s">
        <v>22</v>
      </c>
      <c r="D982">
        <v>6</v>
      </c>
      <c r="E982">
        <v>3</v>
      </c>
      <c r="F982">
        <v>1099.99</v>
      </c>
      <c r="G982">
        <v>2311.73</v>
      </c>
      <c r="H982">
        <v>231.17</v>
      </c>
      <c r="I982">
        <v>917.87</v>
      </c>
      <c r="J982">
        <v>1162.69</v>
      </c>
    </row>
    <row r="983" spans="1:10" x14ac:dyDescent="0.3">
      <c r="A983">
        <v>982</v>
      </c>
      <c r="B983" t="s">
        <v>14</v>
      </c>
      <c r="C983" t="s">
        <v>15</v>
      </c>
      <c r="D983">
        <v>1</v>
      </c>
      <c r="E983">
        <v>1</v>
      </c>
      <c r="F983">
        <v>2500.98</v>
      </c>
      <c r="G983">
        <v>2500.98</v>
      </c>
      <c r="H983">
        <v>375.15</v>
      </c>
      <c r="I983">
        <v>749.32</v>
      </c>
      <c r="J983">
        <v>1376.51</v>
      </c>
    </row>
    <row r="984" spans="1:10" x14ac:dyDescent="0.3">
      <c r="A984">
        <v>983</v>
      </c>
      <c r="B984" t="s">
        <v>18</v>
      </c>
      <c r="C984" t="s">
        <v>19</v>
      </c>
      <c r="D984">
        <v>4</v>
      </c>
      <c r="E984">
        <v>1</v>
      </c>
      <c r="F984">
        <v>5264.96</v>
      </c>
      <c r="G984">
        <v>5264.96</v>
      </c>
      <c r="H984">
        <v>1158.29</v>
      </c>
      <c r="I984">
        <v>3615.38</v>
      </c>
      <c r="J984">
        <v>491.29</v>
      </c>
    </row>
    <row r="985" spans="1:10" x14ac:dyDescent="0.3">
      <c r="A985">
        <v>984</v>
      </c>
      <c r="B985" t="s">
        <v>18</v>
      </c>
      <c r="C985" t="s">
        <v>19</v>
      </c>
      <c r="D985">
        <v>8</v>
      </c>
      <c r="E985">
        <v>3</v>
      </c>
      <c r="F985">
        <v>2650.95</v>
      </c>
      <c r="G985">
        <v>5474.3</v>
      </c>
      <c r="H985">
        <v>1204.3499999999999</v>
      </c>
      <c r="I985">
        <v>4374.17</v>
      </c>
      <c r="J985">
        <v>-104.22</v>
      </c>
    </row>
    <row r="986" spans="1:10" x14ac:dyDescent="0.3">
      <c r="A986">
        <v>985</v>
      </c>
      <c r="B986" t="s">
        <v>14</v>
      </c>
      <c r="C986" t="s">
        <v>15</v>
      </c>
      <c r="D986">
        <v>7</v>
      </c>
      <c r="E986">
        <v>3</v>
      </c>
      <c r="F986">
        <v>2200.36</v>
      </c>
      <c r="G986">
        <v>4758.55</v>
      </c>
      <c r="H986">
        <v>713.78</v>
      </c>
      <c r="I986">
        <v>1962.58</v>
      </c>
      <c r="J986">
        <v>2082.19</v>
      </c>
    </row>
    <row r="987" spans="1:10" x14ac:dyDescent="0.3">
      <c r="A987">
        <v>986</v>
      </c>
      <c r="B987" t="s">
        <v>10</v>
      </c>
      <c r="C987" t="s">
        <v>11</v>
      </c>
      <c r="D987">
        <v>2</v>
      </c>
      <c r="E987">
        <v>1</v>
      </c>
      <c r="F987">
        <v>844.54</v>
      </c>
      <c r="G987">
        <v>844.54</v>
      </c>
      <c r="H987">
        <v>84.45</v>
      </c>
      <c r="I987">
        <v>377.63</v>
      </c>
      <c r="J987">
        <v>382.45</v>
      </c>
    </row>
    <row r="988" spans="1:10" x14ac:dyDescent="0.3">
      <c r="A988">
        <v>987</v>
      </c>
      <c r="B988" t="s">
        <v>16</v>
      </c>
      <c r="C988" t="s">
        <v>21</v>
      </c>
      <c r="D988">
        <v>8</v>
      </c>
      <c r="E988">
        <v>3</v>
      </c>
      <c r="F988">
        <v>3688.92</v>
      </c>
      <c r="G988">
        <v>7761.54</v>
      </c>
      <c r="H988">
        <v>2716.54</v>
      </c>
      <c r="I988">
        <v>4955.32</v>
      </c>
      <c r="J988">
        <v>89.68</v>
      </c>
    </row>
    <row r="989" spans="1:10" x14ac:dyDescent="0.3">
      <c r="A989">
        <v>988</v>
      </c>
      <c r="B989" t="s">
        <v>10</v>
      </c>
      <c r="C989" t="s">
        <v>22</v>
      </c>
      <c r="D989">
        <v>5</v>
      </c>
      <c r="E989">
        <v>2</v>
      </c>
      <c r="F989">
        <v>51.99</v>
      </c>
      <c r="G989">
        <v>91.95</v>
      </c>
      <c r="H989">
        <v>9.1999999999999993</v>
      </c>
      <c r="I989">
        <v>87.26</v>
      </c>
      <c r="J989">
        <v>-4.51</v>
      </c>
    </row>
    <row r="990" spans="1:10" x14ac:dyDescent="0.3">
      <c r="A990">
        <v>989</v>
      </c>
      <c r="B990" t="s">
        <v>18</v>
      </c>
      <c r="C990" t="s">
        <v>19</v>
      </c>
      <c r="D990">
        <v>5</v>
      </c>
      <c r="E990">
        <v>1</v>
      </c>
      <c r="F990">
        <v>7013</v>
      </c>
      <c r="G990">
        <v>7013</v>
      </c>
      <c r="H990">
        <v>1542.86</v>
      </c>
      <c r="I990">
        <v>2719.26</v>
      </c>
      <c r="J990">
        <v>2750.88</v>
      </c>
    </row>
    <row r="991" spans="1:10" x14ac:dyDescent="0.3">
      <c r="A991">
        <v>990</v>
      </c>
      <c r="B991" t="s">
        <v>14</v>
      </c>
      <c r="C991" t="s">
        <v>15</v>
      </c>
      <c r="D991">
        <v>1</v>
      </c>
      <c r="E991">
        <v>1</v>
      </c>
      <c r="F991">
        <v>2305.13</v>
      </c>
      <c r="G991">
        <v>2305.13</v>
      </c>
      <c r="H991">
        <v>345.77</v>
      </c>
      <c r="I991">
        <v>522.02</v>
      </c>
      <c r="J991">
        <v>1437.34</v>
      </c>
    </row>
    <row r="992" spans="1:10" x14ac:dyDescent="0.3">
      <c r="A992">
        <v>991</v>
      </c>
      <c r="B992" t="s">
        <v>14</v>
      </c>
      <c r="C992" t="s">
        <v>15</v>
      </c>
      <c r="D992">
        <v>3</v>
      </c>
      <c r="E992">
        <v>3</v>
      </c>
      <c r="F992">
        <v>2081.09</v>
      </c>
      <c r="G992">
        <v>5081.79</v>
      </c>
      <c r="H992">
        <v>762.27</v>
      </c>
      <c r="I992">
        <v>870.18</v>
      </c>
      <c r="J992">
        <v>3449.35</v>
      </c>
    </row>
    <row r="993" spans="1:10" x14ac:dyDescent="0.3">
      <c r="A993">
        <v>992</v>
      </c>
      <c r="B993" t="s">
        <v>16</v>
      </c>
      <c r="C993" t="s">
        <v>17</v>
      </c>
      <c r="D993">
        <v>3</v>
      </c>
      <c r="E993">
        <v>2</v>
      </c>
      <c r="F993">
        <v>1932.81</v>
      </c>
      <c r="G993">
        <v>2884.37</v>
      </c>
      <c r="H993">
        <v>1009.53</v>
      </c>
      <c r="I993">
        <v>2737.27</v>
      </c>
      <c r="J993">
        <v>-862.43</v>
      </c>
    </row>
    <row r="994" spans="1:10" x14ac:dyDescent="0.3">
      <c r="A994">
        <v>993</v>
      </c>
      <c r="B994" t="s">
        <v>10</v>
      </c>
      <c r="C994" t="s">
        <v>11</v>
      </c>
      <c r="D994">
        <v>6</v>
      </c>
      <c r="E994">
        <v>1</v>
      </c>
      <c r="F994">
        <v>815.36</v>
      </c>
      <c r="G994">
        <v>815.36</v>
      </c>
      <c r="H994">
        <v>81.540000000000006</v>
      </c>
      <c r="I994">
        <v>696.04</v>
      </c>
      <c r="J994">
        <v>37.78</v>
      </c>
    </row>
    <row r="995" spans="1:10" x14ac:dyDescent="0.3">
      <c r="A995">
        <v>994</v>
      </c>
      <c r="B995" t="s">
        <v>16</v>
      </c>
      <c r="C995" t="s">
        <v>21</v>
      </c>
      <c r="D995">
        <v>1</v>
      </c>
      <c r="E995">
        <v>1</v>
      </c>
      <c r="F995">
        <v>2373.2199999999998</v>
      </c>
      <c r="G995">
        <v>2373.2199999999998</v>
      </c>
      <c r="H995">
        <v>830.63</v>
      </c>
      <c r="I995">
        <v>1562.95</v>
      </c>
      <c r="J995">
        <v>-20.350000000000001</v>
      </c>
    </row>
    <row r="996" spans="1:10" x14ac:dyDescent="0.3">
      <c r="A996">
        <v>995</v>
      </c>
      <c r="B996" t="s">
        <v>10</v>
      </c>
      <c r="C996" t="s">
        <v>11</v>
      </c>
      <c r="D996">
        <v>6</v>
      </c>
      <c r="E996">
        <v>3</v>
      </c>
      <c r="F996">
        <v>500.79</v>
      </c>
      <c r="G996">
        <v>1028.6199999999999</v>
      </c>
      <c r="H996">
        <v>102.86</v>
      </c>
      <c r="I996">
        <v>951.52</v>
      </c>
      <c r="J996">
        <v>-25.76</v>
      </c>
    </row>
    <row r="997" spans="1:10" x14ac:dyDescent="0.3">
      <c r="A997">
        <v>996</v>
      </c>
      <c r="B997" t="s">
        <v>18</v>
      </c>
      <c r="C997" t="s">
        <v>19</v>
      </c>
      <c r="D997">
        <v>6</v>
      </c>
      <c r="E997">
        <v>3</v>
      </c>
      <c r="F997">
        <v>7423.51</v>
      </c>
      <c r="G997">
        <v>15982.5</v>
      </c>
      <c r="H997">
        <v>4315.28</v>
      </c>
      <c r="I997">
        <v>3502.96</v>
      </c>
      <c r="J997">
        <v>8164.26</v>
      </c>
    </row>
    <row r="998" spans="1:10" x14ac:dyDescent="0.3">
      <c r="A998">
        <v>997</v>
      </c>
      <c r="B998" t="s">
        <v>12</v>
      </c>
      <c r="C998" t="s">
        <v>13</v>
      </c>
      <c r="D998">
        <v>5</v>
      </c>
      <c r="E998">
        <v>3</v>
      </c>
      <c r="F998">
        <v>1991.53</v>
      </c>
      <c r="G998">
        <v>4227.93</v>
      </c>
      <c r="H998">
        <v>1056.98</v>
      </c>
      <c r="I998">
        <v>2988.29</v>
      </c>
      <c r="J998">
        <v>182.66</v>
      </c>
    </row>
    <row r="999" spans="1:10" x14ac:dyDescent="0.3">
      <c r="A999">
        <v>998</v>
      </c>
      <c r="B999" t="s">
        <v>18</v>
      </c>
      <c r="C999" t="s">
        <v>20</v>
      </c>
      <c r="D999">
        <v>6</v>
      </c>
      <c r="E999">
        <v>2</v>
      </c>
      <c r="F999">
        <v>4005.98</v>
      </c>
      <c r="G999">
        <v>6169.27</v>
      </c>
      <c r="H999">
        <v>1357.24</v>
      </c>
      <c r="I999">
        <v>3991.36</v>
      </c>
      <c r="J999">
        <v>820.67</v>
      </c>
    </row>
    <row r="1000" spans="1:10" x14ac:dyDescent="0.3">
      <c r="A1000">
        <v>999</v>
      </c>
      <c r="B1000" t="s">
        <v>12</v>
      </c>
      <c r="C1000" t="s">
        <v>13</v>
      </c>
      <c r="D1000">
        <v>8</v>
      </c>
      <c r="E1000">
        <v>3</v>
      </c>
      <c r="F1000">
        <v>3463.22</v>
      </c>
      <c r="G1000">
        <v>8027.86</v>
      </c>
      <c r="H1000">
        <v>2408.36</v>
      </c>
      <c r="I1000">
        <v>5649.77</v>
      </c>
      <c r="J1000">
        <v>-30.27</v>
      </c>
    </row>
    <row r="1001" spans="1:10" x14ac:dyDescent="0.3">
      <c r="A1001">
        <v>1000</v>
      </c>
      <c r="B1001" t="s">
        <v>10</v>
      </c>
      <c r="C1001" t="s">
        <v>22</v>
      </c>
      <c r="D1001">
        <v>7</v>
      </c>
      <c r="E1001">
        <v>3</v>
      </c>
      <c r="F1001">
        <v>1139.81</v>
      </c>
      <c r="G1001">
        <v>2611.7600000000002</v>
      </c>
      <c r="H1001">
        <v>261.18</v>
      </c>
      <c r="I1001">
        <v>639.74</v>
      </c>
      <c r="J1001">
        <v>1710.84</v>
      </c>
    </row>
    <row r="1002" spans="1:10" x14ac:dyDescent="0.3">
      <c r="A1002">
        <v>1001</v>
      </c>
      <c r="B1002" t="s">
        <v>18</v>
      </c>
      <c r="C1002" t="s">
        <v>19</v>
      </c>
      <c r="D1002">
        <v>6</v>
      </c>
      <c r="E1002">
        <v>3</v>
      </c>
      <c r="F1002">
        <v>4820.49</v>
      </c>
      <c r="G1002">
        <v>9355.39</v>
      </c>
      <c r="H1002">
        <v>2525.96</v>
      </c>
      <c r="I1002">
        <v>3982.54</v>
      </c>
      <c r="J1002">
        <v>2846.89</v>
      </c>
    </row>
    <row r="1003" spans="1:10" x14ac:dyDescent="0.3">
      <c r="A1003">
        <v>1002</v>
      </c>
      <c r="B1003" t="s">
        <v>16</v>
      </c>
      <c r="C1003" t="s">
        <v>17</v>
      </c>
      <c r="D1003">
        <v>5</v>
      </c>
      <c r="E1003">
        <v>3</v>
      </c>
      <c r="F1003">
        <v>6591.13</v>
      </c>
      <c r="G1003">
        <v>14593.38</v>
      </c>
      <c r="H1003">
        <v>5837.35</v>
      </c>
      <c r="I1003">
        <v>2710.76</v>
      </c>
      <c r="J1003">
        <v>6045.27</v>
      </c>
    </row>
    <row r="1004" spans="1:10" x14ac:dyDescent="0.3">
      <c r="A1004">
        <v>1003</v>
      </c>
      <c r="B1004" t="s">
        <v>12</v>
      </c>
      <c r="C1004" t="s">
        <v>13</v>
      </c>
      <c r="D1004">
        <v>7</v>
      </c>
      <c r="E1004">
        <v>3</v>
      </c>
      <c r="F1004">
        <v>5000.55</v>
      </c>
      <c r="G1004">
        <v>12566.7</v>
      </c>
      <c r="H1004">
        <v>3770.01</v>
      </c>
      <c r="I1004">
        <v>4452.04</v>
      </c>
      <c r="J1004">
        <v>4344.6499999999996</v>
      </c>
    </row>
    <row r="1005" spans="1:10" x14ac:dyDescent="0.3">
      <c r="A1005">
        <v>1004</v>
      </c>
      <c r="B1005" t="s">
        <v>14</v>
      </c>
      <c r="C1005" t="s">
        <v>15</v>
      </c>
      <c r="D1005">
        <v>3</v>
      </c>
      <c r="E1005">
        <v>3</v>
      </c>
      <c r="F1005">
        <v>828.87</v>
      </c>
      <c r="G1005">
        <v>1727.86</v>
      </c>
      <c r="H1005">
        <v>259.18</v>
      </c>
      <c r="I1005">
        <v>839.69</v>
      </c>
      <c r="J1005">
        <v>628.99</v>
      </c>
    </row>
    <row r="1006" spans="1:10" x14ac:dyDescent="0.3">
      <c r="A1006">
        <v>1005</v>
      </c>
      <c r="B1006" t="s">
        <v>14</v>
      </c>
      <c r="C1006" t="s">
        <v>15</v>
      </c>
      <c r="D1006">
        <v>2</v>
      </c>
      <c r="E1006">
        <v>2</v>
      </c>
      <c r="F1006">
        <v>1737.59</v>
      </c>
      <c r="G1006">
        <v>2678.77</v>
      </c>
      <c r="H1006">
        <v>401.82</v>
      </c>
      <c r="I1006">
        <v>708.47</v>
      </c>
      <c r="J1006">
        <v>1568.49</v>
      </c>
    </row>
    <row r="1007" spans="1:10" x14ac:dyDescent="0.3">
      <c r="A1007">
        <v>1006</v>
      </c>
      <c r="B1007" t="s">
        <v>16</v>
      </c>
      <c r="C1007" t="s">
        <v>17</v>
      </c>
      <c r="D1007">
        <v>4</v>
      </c>
      <c r="E1007">
        <v>1</v>
      </c>
      <c r="F1007">
        <v>2179.5100000000002</v>
      </c>
      <c r="G1007">
        <v>2179.5100000000002</v>
      </c>
      <c r="H1007">
        <v>762.83</v>
      </c>
      <c r="I1007">
        <v>2068.36</v>
      </c>
      <c r="J1007">
        <v>-651.66999999999996</v>
      </c>
    </row>
    <row r="1008" spans="1:10" x14ac:dyDescent="0.3">
      <c r="A1008">
        <v>1007</v>
      </c>
      <c r="B1008" t="s">
        <v>16</v>
      </c>
      <c r="C1008" t="s">
        <v>21</v>
      </c>
      <c r="D1008">
        <v>6</v>
      </c>
      <c r="E1008">
        <v>3</v>
      </c>
      <c r="F1008">
        <v>3776.97</v>
      </c>
      <c r="G1008">
        <v>8304.9500000000007</v>
      </c>
      <c r="H1008">
        <v>3321.98</v>
      </c>
      <c r="I1008">
        <v>5072.43</v>
      </c>
      <c r="J1008">
        <v>-89.46</v>
      </c>
    </row>
    <row r="1009" spans="1:10" x14ac:dyDescent="0.3">
      <c r="A1009">
        <v>1008</v>
      </c>
      <c r="B1009" t="s">
        <v>14</v>
      </c>
      <c r="C1009" t="s">
        <v>15</v>
      </c>
      <c r="D1009">
        <v>8</v>
      </c>
      <c r="E1009">
        <v>3</v>
      </c>
      <c r="F1009">
        <v>2359.48</v>
      </c>
      <c r="G1009">
        <v>5696.71</v>
      </c>
      <c r="H1009">
        <v>854.51</v>
      </c>
      <c r="I1009">
        <v>2060.35</v>
      </c>
      <c r="J1009">
        <v>2781.85</v>
      </c>
    </row>
    <row r="1010" spans="1:10" x14ac:dyDescent="0.3">
      <c r="A1010">
        <v>1009</v>
      </c>
      <c r="B1010" t="s">
        <v>18</v>
      </c>
      <c r="C1010" t="s">
        <v>19</v>
      </c>
      <c r="D1010">
        <v>7</v>
      </c>
      <c r="E1010">
        <v>1</v>
      </c>
      <c r="F1010">
        <v>4684.0600000000004</v>
      </c>
      <c r="G1010">
        <v>4684.0600000000004</v>
      </c>
      <c r="H1010">
        <v>1030.49</v>
      </c>
      <c r="I1010">
        <v>4445.17</v>
      </c>
      <c r="J1010">
        <v>-791.61</v>
      </c>
    </row>
    <row r="1011" spans="1:10" x14ac:dyDescent="0.3">
      <c r="A1011">
        <v>1010</v>
      </c>
      <c r="B1011" t="s">
        <v>10</v>
      </c>
      <c r="C1011" t="s">
        <v>22</v>
      </c>
      <c r="D1011">
        <v>2</v>
      </c>
      <c r="E1011">
        <v>2</v>
      </c>
      <c r="F1011">
        <v>977.2</v>
      </c>
      <c r="G1011">
        <v>1514.41</v>
      </c>
      <c r="H1011">
        <v>151.44</v>
      </c>
      <c r="I1011">
        <v>430.55</v>
      </c>
      <c r="J1011">
        <v>932.41</v>
      </c>
    </row>
    <row r="1012" spans="1:10" x14ac:dyDescent="0.3">
      <c r="A1012">
        <v>1011</v>
      </c>
      <c r="B1012" t="s">
        <v>18</v>
      </c>
      <c r="C1012" t="s">
        <v>20</v>
      </c>
      <c r="D1012">
        <v>5</v>
      </c>
      <c r="E1012">
        <v>3</v>
      </c>
      <c r="F1012">
        <v>3117.46</v>
      </c>
      <c r="G1012">
        <v>7633.15</v>
      </c>
      <c r="H1012">
        <v>1679.29</v>
      </c>
      <c r="I1012">
        <v>2412.79</v>
      </c>
      <c r="J1012">
        <v>3541.06</v>
      </c>
    </row>
    <row r="1013" spans="1:10" x14ac:dyDescent="0.3">
      <c r="A1013">
        <v>1012</v>
      </c>
      <c r="B1013" t="s">
        <v>12</v>
      </c>
      <c r="C1013" t="s">
        <v>13</v>
      </c>
      <c r="D1013">
        <v>2</v>
      </c>
      <c r="E1013">
        <v>1</v>
      </c>
      <c r="F1013">
        <v>2801.59</v>
      </c>
      <c r="G1013">
        <v>2801.59</v>
      </c>
      <c r="H1013">
        <v>700.4</v>
      </c>
      <c r="I1013">
        <v>1813.17</v>
      </c>
      <c r="J1013">
        <v>288.02</v>
      </c>
    </row>
    <row r="1014" spans="1:10" x14ac:dyDescent="0.3">
      <c r="A1014">
        <v>1013</v>
      </c>
      <c r="B1014" t="s">
        <v>12</v>
      </c>
      <c r="C1014" t="s">
        <v>13</v>
      </c>
      <c r="D1014">
        <v>4</v>
      </c>
      <c r="E1014">
        <v>1</v>
      </c>
      <c r="F1014">
        <v>3190.85</v>
      </c>
      <c r="G1014">
        <v>3190.85</v>
      </c>
      <c r="H1014">
        <v>797.71</v>
      </c>
      <c r="I1014">
        <v>3028.12</v>
      </c>
      <c r="J1014">
        <v>-634.98</v>
      </c>
    </row>
    <row r="1015" spans="1:10" x14ac:dyDescent="0.3">
      <c r="A1015">
        <v>1014</v>
      </c>
      <c r="B1015" t="s">
        <v>18</v>
      </c>
      <c r="C1015" t="s">
        <v>20</v>
      </c>
      <c r="D1015">
        <v>8</v>
      </c>
      <c r="E1015">
        <v>3</v>
      </c>
      <c r="F1015">
        <v>661.4</v>
      </c>
      <c r="G1015">
        <v>1486.13</v>
      </c>
      <c r="H1015">
        <v>326.95</v>
      </c>
      <c r="I1015">
        <v>1410.33</v>
      </c>
      <c r="J1015">
        <v>-251.16</v>
      </c>
    </row>
    <row r="1016" spans="1:10" x14ac:dyDescent="0.3">
      <c r="A1016">
        <v>1015</v>
      </c>
      <c r="B1016" t="s">
        <v>14</v>
      </c>
      <c r="C1016" t="s">
        <v>15</v>
      </c>
      <c r="D1016">
        <v>2</v>
      </c>
      <c r="E1016">
        <v>2</v>
      </c>
      <c r="F1016">
        <v>1671.67</v>
      </c>
      <c r="G1016">
        <v>2538.67</v>
      </c>
      <c r="H1016">
        <v>380.8</v>
      </c>
      <c r="I1016">
        <v>1000.07</v>
      </c>
      <c r="J1016">
        <v>1157.8</v>
      </c>
    </row>
    <row r="1017" spans="1:10" x14ac:dyDescent="0.3">
      <c r="A1017">
        <v>1016</v>
      </c>
      <c r="B1017" t="s">
        <v>12</v>
      </c>
      <c r="C1017" t="s">
        <v>13</v>
      </c>
      <c r="D1017">
        <v>8</v>
      </c>
      <c r="E1017">
        <v>3</v>
      </c>
      <c r="F1017">
        <v>6072.98</v>
      </c>
      <c r="G1017">
        <v>13271.85</v>
      </c>
      <c r="H1017">
        <v>3981.55</v>
      </c>
      <c r="I1017">
        <v>3940.68</v>
      </c>
      <c r="J1017">
        <v>5349.61</v>
      </c>
    </row>
    <row r="1018" spans="1:10" x14ac:dyDescent="0.3">
      <c r="A1018">
        <v>1017</v>
      </c>
      <c r="B1018" t="s">
        <v>18</v>
      </c>
      <c r="C1018" t="s">
        <v>20</v>
      </c>
      <c r="D1018">
        <v>7</v>
      </c>
      <c r="E1018">
        <v>1</v>
      </c>
      <c r="F1018">
        <v>5004.91</v>
      </c>
      <c r="G1018">
        <v>5004.91</v>
      </c>
      <c r="H1018">
        <v>1101.08</v>
      </c>
      <c r="I1018">
        <v>3716.59</v>
      </c>
      <c r="J1018">
        <v>187.25</v>
      </c>
    </row>
    <row r="1019" spans="1:10" x14ac:dyDescent="0.3">
      <c r="A1019">
        <v>1018</v>
      </c>
      <c r="B1019" t="s">
        <v>16</v>
      </c>
      <c r="C1019" t="s">
        <v>21</v>
      </c>
      <c r="D1019">
        <v>2</v>
      </c>
      <c r="E1019">
        <v>2</v>
      </c>
      <c r="F1019">
        <v>4818.91</v>
      </c>
      <c r="G1019">
        <v>6836.03</v>
      </c>
      <c r="H1019">
        <v>2392.61</v>
      </c>
      <c r="I1019">
        <v>2014.49</v>
      </c>
      <c r="J1019">
        <v>2428.9299999999998</v>
      </c>
    </row>
    <row r="1020" spans="1:10" x14ac:dyDescent="0.3">
      <c r="A1020">
        <v>1019</v>
      </c>
      <c r="B1020" t="s">
        <v>12</v>
      </c>
      <c r="C1020" t="s">
        <v>13</v>
      </c>
      <c r="D1020">
        <v>8</v>
      </c>
      <c r="E1020">
        <v>3</v>
      </c>
      <c r="F1020">
        <v>3750.82</v>
      </c>
      <c r="G1020">
        <v>8493.31</v>
      </c>
      <c r="H1020">
        <v>2547.9899999999998</v>
      </c>
      <c r="I1020">
        <v>4392.07</v>
      </c>
      <c r="J1020">
        <v>1553.25</v>
      </c>
    </row>
    <row r="1021" spans="1:10" x14ac:dyDescent="0.3">
      <c r="A1021">
        <v>1020</v>
      </c>
      <c r="B1021" t="s">
        <v>18</v>
      </c>
      <c r="C1021" t="s">
        <v>19</v>
      </c>
      <c r="D1021">
        <v>2</v>
      </c>
      <c r="E1021">
        <v>1</v>
      </c>
      <c r="F1021">
        <v>4798.05</v>
      </c>
      <c r="G1021">
        <v>4798.05</v>
      </c>
      <c r="H1021">
        <v>1055.57</v>
      </c>
      <c r="I1021">
        <v>1712.15</v>
      </c>
      <c r="J1021">
        <v>2030.33</v>
      </c>
    </row>
    <row r="1022" spans="1:10" x14ac:dyDescent="0.3">
      <c r="A1022">
        <v>1021</v>
      </c>
      <c r="B1022" t="s">
        <v>16</v>
      </c>
      <c r="C1022" t="s">
        <v>17</v>
      </c>
      <c r="D1022">
        <v>2</v>
      </c>
      <c r="E1022">
        <v>2</v>
      </c>
      <c r="F1022">
        <v>4062.61</v>
      </c>
      <c r="G1022">
        <v>7056.55</v>
      </c>
      <c r="H1022">
        <v>2469.79</v>
      </c>
      <c r="I1022">
        <v>2110.84</v>
      </c>
      <c r="J1022">
        <v>2475.92</v>
      </c>
    </row>
    <row r="1023" spans="1:10" x14ac:dyDescent="0.3">
      <c r="A1023">
        <v>1022</v>
      </c>
      <c r="B1023" t="s">
        <v>10</v>
      </c>
      <c r="C1023" t="s">
        <v>11</v>
      </c>
      <c r="D1023">
        <v>1</v>
      </c>
      <c r="E1023">
        <v>1</v>
      </c>
      <c r="F1023">
        <v>772.82</v>
      </c>
      <c r="G1023">
        <v>772.82</v>
      </c>
      <c r="H1023">
        <v>77.28</v>
      </c>
      <c r="I1023">
        <v>331.91</v>
      </c>
      <c r="J1023">
        <v>363.64</v>
      </c>
    </row>
    <row r="1024" spans="1:10" x14ac:dyDescent="0.3">
      <c r="A1024">
        <v>1023</v>
      </c>
      <c r="B1024" t="s">
        <v>12</v>
      </c>
      <c r="C1024" t="s">
        <v>13</v>
      </c>
      <c r="D1024">
        <v>6</v>
      </c>
      <c r="E1024">
        <v>1</v>
      </c>
      <c r="F1024">
        <v>6021.67</v>
      </c>
      <c r="G1024">
        <v>6021.67</v>
      </c>
      <c r="H1024">
        <v>1505.42</v>
      </c>
      <c r="I1024">
        <v>3522.71</v>
      </c>
      <c r="J1024">
        <v>993.54</v>
      </c>
    </row>
    <row r="1025" spans="1:10" x14ac:dyDescent="0.3">
      <c r="A1025">
        <v>1024</v>
      </c>
      <c r="B1025" t="s">
        <v>12</v>
      </c>
      <c r="C1025" t="s">
        <v>13</v>
      </c>
      <c r="D1025">
        <v>5</v>
      </c>
      <c r="E1025">
        <v>1</v>
      </c>
      <c r="F1025">
        <v>6365.27</v>
      </c>
      <c r="G1025">
        <v>6365.27</v>
      </c>
      <c r="H1025">
        <v>1591.32</v>
      </c>
      <c r="I1025">
        <v>2670.63</v>
      </c>
      <c r="J1025">
        <v>2103.3200000000002</v>
      </c>
    </row>
    <row r="1026" spans="1:10" x14ac:dyDescent="0.3">
      <c r="A1026">
        <v>1025</v>
      </c>
      <c r="B1026" t="s">
        <v>12</v>
      </c>
      <c r="C1026" t="s">
        <v>13</v>
      </c>
      <c r="D1026">
        <v>4</v>
      </c>
      <c r="E1026">
        <v>1</v>
      </c>
      <c r="F1026">
        <v>4137.2700000000004</v>
      </c>
      <c r="G1026">
        <v>4137.2700000000004</v>
      </c>
      <c r="H1026">
        <v>1034.32</v>
      </c>
      <c r="I1026">
        <v>3344.58</v>
      </c>
      <c r="J1026">
        <v>-241.63</v>
      </c>
    </row>
    <row r="1027" spans="1:10" x14ac:dyDescent="0.3">
      <c r="A1027">
        <v>1026</v>
      </c>
      <c r="B1027" t="s">
        <v>10</v>
      </c>
      <c r="C1027" t="s">
        <v>22</v>
      </c>
      <c r="D1027">
        <v>5</v>
      </c>
      <c r="E1027">
        <v>1</v>
      </c>
      <c r="F1027">
        <v>1216.29</v>
      </c>
      <c r="G1027">
        <v>1216.29</v>
      </c>
      <c r="H1027">
        <v>121.63</v>
      </c>
      <c r="I1027">
        <v>645.25</v>
      </c>
      <c r="J1027">
        <v>449.41</v>
      </c>
    </row>
    <row r="1028" spans="1:10" x14ac:dyDescent="0.3">
      <c r="A1028">
        <v>1027</v>
      </c>
      <c r="B1028" t="s">
        <v>12</v>
      </c>
      <c r="C1028" t="s">
        <v>13</v>
      </c>
      <c r="D1028">
        <v>1</v>
      </c>
      <c r="E1028">
        <v>1</v>
      </c>
      <c r="F1028">
        <v>3209.08</v>
      </c>
      <c r="G1028">
        <v>3209.08</v>
      </c>
      <c r="H1028">
        <v>802.27</v>
      </c>
      <c r="I1028">
        <v>1666.82</v>
      </c>
      <c r="J1028">
        <v>739.99</v>
      </c>
    </row>
    <row r="1029" spans="1:10" x14ac:dyDescent="0.3">
      <c r="A1029">
        <v>1028</v>
      </c>
      <c r="B1029" t="s">
        <v>14</v>
      </c>
      <c r="C1029" t="s">
        <v>15</v>
      </c>
      <c r="D1029">
        <v>1</v>
      </c>
      <c r="E1029">
        <v>1</v>
      </c>
      <c r="F1029">
        <v>1416.82</v>
      </c>
      <c r="G1029">
        <v>1416.82</v>
      </c>
      <c r="H1029">
        <v>212.52</v>
      </c>
      <c r="I1029">
        <v>601.01</v>
      </c>
      <c r="J1029">
        <v>603.28</v>
      </c>
    </row>
    <row r="1030" spans="1:10" x14ac:dyDescent="0.3">
      <c r="A1030">
        <v>1029</v>
      </c>
      <c r="B1030" t="s">
        <v>10</v>
      </c>
      <c r="C1030" t="s">
        <v>22</v>
      </c>
      <c r="D1030">
        <v>7</v>
      </c>
      <c r="E1030">
        <v>3</v>
      </c>
      <c r="F1030">
        <v>745.4</v>
      </c>
      <c r="G1030">
        <v>1967.8</v>
      </c>
      <c r="H1030">
        <v>196.78</v>
      </c>
      <c r="I1030">
        <v>1014</v>
      </c>
      <c r="J1030">
        <v>757.02</v>
      </c>
    </row>
    <row r="1031" spans="1:10" x14ac:dyDescent="0.3">
      <c r="A1031">
        <v>1030</v>
      </c>
      <c r="B1031" t="s">
        <v>14</v>
      </c>
      <c r="C1031" t="s">
        <v>15</v>
      </c>
      <c r="D1031">
        <v>1</v>
      </c>
      <c r="E1031">
        <v>1</v>
      </c>
      <c r="F1031">
        <v>1284.02</v>
      </c>
      <c r="G1031">
        <v>1284.02</v>
      </c>
      <c r="H1031">
        <v>192.6</v>
      </c>
      <c r="I1031">
        <v>635.74</v>
      </c>
      <c r="J1031">
        <v>455.68</v>
      </c>
    </row>
    <row r="1032" spans="1:10" x14ac:dyDescent="0.3">
      <c r="A1032">
        <v>1031</v>
      </c>
      <c r="B1032" t="s">
        <v>18</v>
      </c>
      <c r="C1032" t="s">
        <v>19</v>
      </c>
      <c r="D1032">
        <v>6</v>
      </c>
      <c r="E1032">
        <v>3</v>
      </c>
      <c r="F1032">
        <v>4089.78</v>
      </c>
      <c r="G1032">
        <v>8216.09</v>
      </c>
      <c r="H1032">
        <v>2218.34</v>
      </c>
      <c r="I1032">
        <v>4603.4799999999996</v>
      </c>
      <c r="J1032">
        <v>1394.26</v>
      </c>
    </row>
    <row r="1033" spans="1:10" x14ac:dyDescent="0.3">
      <c r="A1033">
        <v>1032</v>
      </c>
      <c r="B1033" t="s">
        <v>16</v>
      </c>
      <c r="C1033" t="s">
        <v>17</v>
      </c>
      <c r="D1033">
        <v>1</v>
      </c>
      <c r="E1033">
        <v>1</v>
      </c>
      <c r="F1033">
        <v>5879.1</v>
      </c>
      <c r="G1033">
        <v>5879.1</v>
      </c>
      <c r="H1033">
        <v>2057.69</v>
      </c>
      <c r="I1033">
        <v>1703.77</v>
      </c>
      <c r="J1033">
        <v>2117.64</v>
      </c>
    </row>
    <row r="1034" spans="1:10" x14ac:dyDescent="0.3">
      <c r="A1034">
        <v>1033</v>
      </c>
      <c r="B1034" t="s">
        <v>18</v>
      </c>
      <c r="C1034" t="s">
        <v>20</v>
      </c>
      <c r="D1034">
        <v>2</v>
      </c>
      <c r="E1034">
        <v>2</v>
      </c>
      <c r="F1034">
        <v>4133.1899999999996</v>
      </c>
      <c r="G1034">
        <v>6072.43</v>
      </c>
      <c r="H1034">
        <v>1335.94</v>
      </c>
      <c r="I1034">
        <v>1756</v>
      </c>
      <c r="J1034">
        <v>2980.5</v>
      </c>
    </row>
    <row r="1035" spans="1:10" x14ac:dyDescent="0.3">
      <c r="A1035">
        <v>1034</v>
      </c>
      <c r="B1035" t="s">
        <v>18</v>
      </c>
      <c r="C1035" t="s">
        <v>19</v>
      </c>
      <c r="D1035">
        <v>5</v>
      </c>
      <c r="E1035">
        <v>2</v>
      </c>
      <c r="F1035">
        <v>1628.73</v>
      </c>
      <c r="G1035">
        <v>2696.37</v>
      </c>
      <c r="H1035">
        <v>593.20000000000005</v>
      </c>
      <c r="I1035">
        <v>2558.85</v>
      </c>
      <c r="J1035">
        <v>-455.69</v>
      </c>
    </row>
    <row r="1036" spans="1:10" x14ac:dyDescent="0.3">
      <c r="A1036">
        <v>1035</v>
      </c>
      <c r="B1036" t="s">
        <v>18</v>
      </c>
      <c r="C1036" t="s">
        <v>19</v>
      </c>
      <c r="D1036">
        <v>3</v>
      </c>
      <c r="E1036">
        <v>1</v>
      </c>
      <c r="F1036">
        <v>5508.79</v>
      </c>
      <c r="G1036">
        <v>5508.79</v>
      </c>
      <c r="H1036">
        <v>1211.93</v>
      </c>
      <c r="I1036">
        <v>2449.21</v>
      </c>
      <c r="J1036">
        <v>1847.64</v>
      </c>
    </row>
    <row r="1037" spans="1:10" x14ac:dyDescent="0.3">
      <c r="A1037">
        <v>1036</v>
      </c>
      <c r="B1037" t="s">
        <v>16</v>
      </c>
      <c r="C1037" t="s">
        <v>17</v>
      </c>
      <c r="D1037">
        <v>4</v>
      </c>
      <c r="E1037">
        <v>1</v>
      </c>
      <c r="F1037">
        <v>4709.5</v>
      </c>
      <c r="G1037">
        <v>4709.5</v>
      </c>
      <c r="H1037">
        <v>1648.32</v>
      </c>
      <c r="I1037">
        <v>3197.46</v>
      </c>
      <c r="J1037">
        <v>-136.29</v>
      </c>
    </row>
    <row r="1038" spans="1:10" x14ac:dyDescent="0.3">
      <c r="A1038">
        <v>1037</v>
      </c>
      <c r="B1038" t="s">
        <v>10</v>
      </c>
      <c r="C1038" t="s">
        <v>22</v>
      </c>
      <c r="D1038">
        <v>1</v>
      </c>
      <c r="E1038">
        <v>1</v>
      </c>
      <c r="F1038">
        <v>657.71</v>
      </c>
      <c r="G1038">
        <v>657.71</v>
      </c>
      <c r="H1038">
        <v>65.77</v>
      </c>
      <c r="I1038">
        <v>339.47</v>
      </c>
      <c r="J1038">
        <v>252.47</v>
      </c>
    </row>
    <row r="1039" spans="1:10" x14ac:dyDescent="0.3">
      <c r="A1039">
        <v>1038</v>
      </c>
      <c r="B1039" t="s">
        <v>14</v>
      </c>
      <c r="C1039" t="s">
        <v>15</v>
      </c>
      <c r="D1039">
        <v>5</v>
      </c>
      <c r="E1039">
        <v>3</v>
      </c>
      <c r="F1039">
        <v>1340.11</v>
      </c>
      <c r="G1039">
        <v>3122.01</v>
      </c>
      <c r="H1039">
        <v>468.3</v>
      </c>
      <c r="I1039">
        <v>1121.6400000000001</v>
      </c>
      <c r="J1039">
        <v>1532.07</v>
      </c>
    </row>
    <row r="1040" spans="1:10" x14ac:dyDescent="0.3">
      <c r="A1040">
        <v>1039</v>
      </c>
      <c r="B1040" t="s">
        <v>18</v>
      </c>
      <c r="C1040" t="s">
        <v>19</v>
      </c>
      <c r="D1040">
        <v>7</v>
      </c>
      <c r="E1040">
        <v>3</v>
      </c>
      <c r="F1040">
        <v>2045.04</v>
      </c>
      <c r="G1040">
        <v>4084.87</v>
      </c>
      <c r="H1040">
        <v>898.67</v>
      </c>
      <c r="I1040">
        <v>3876.54</v>
      </c>
      <c r="J1040">
        <v>-690.34</v>
      </c>
    </row>
    <row r="1041" spans="1:10" x14ac:dyDescent="0.3">
      <c r="A1041">
        <v>1040</v>
      </c>
      <c r="B1041" t="s">
        <v>10</v>
      </c>
      <c r="C1041" t="s">
        <v>22</v>
      </c>
      <c r="D1041">
        <v>1</v>
      </c>
      <c r="E1041">
        <v>1</v>
      </c>
      <c r="F1041">
        <v>664.51</v>
      </c>
      <c r="G1041">
        <v>664.51</v>
      </c>
      <c r="H1041">
        <v>66.45</v>
      </c>
      <c r="I1041">
        <v>354.8</v>
      </c>
      <c r="J1041">
        <v>243.26</v>
      </c>
    </row>
    <row r="1042" spans="1:10" x14ac:dyDescent="0.3">
      <c r="A1042">
        <v>1041</v>
      </c>
      <c r="B1042" t="s">
        <v>16</v>
      </c>
      <c r="C1042" t="s">
        <v>17</v>
      </c>
      <c r="D1042">
        <v>6</v>
      </c>
      <c r="E1042">
        <v>3</v>
      </c>
      <c r="F1042">
        <v>2913.09</v>
      </c>
      <c r="G1042">
        <v>6230.94</v>
      </c>
      <c r="H1042">
        <v>2180.83</v>
      </c>
      <c r="I1042">
        <v>4510.2700000000004</v>
      </c>
      <c r="J1042">
        <v>-460.16</v>
      </c>
    </row>
    <row r="1043" spans="1:10" x14ac:dyDescent="0.3">
      <c r="A1043">
        <v>1042</v>
      </c>
      <c r="B1043" t="s">
        <v>14</v>
      </c>
      <c r="C1043" t="s">
        <v>15</v>
      </c>
      <c r="D1043">
        <v>1</v>
      </c>
      <c r="E1043">
        <v>1</v>
      </c>
      <c r="F1043">
        <v>1456.15</v>
      </c>
      <c r="G1043">
        <v>1456.15</v>
      </c>
      <c r="H1043">
        <v>218.42</v>
      </c>
      <c r="I1043">
        <v>609.89</v>
      </c>
      <c r="J1043">
        <v>627.83000000000004</v>
      </c>
    </row>
    <row r="1044" spans="1:10" x14ac:dyDescent="0.3">
      <c r="A1044">
        <v>1043</v>
      </c>
      <c r="B1044" t="s">
        <v>10</v>
      </c>
      <c r="C1044" t="s">
        <v>11</v>
      </c>
      <c r="D1044">
        <v>1</v>
      </c>
      <c r="E1044">
        <v>1</v>
      </c>
      <c r="F1044">
        <v>565.09</v>
      </c>
      <c r="G1044">
        <v>565.09</v>
      </c>
      <c r="H1044">
        <v>56.51</v>
      </c>
      <c r="I1044">
        <v>390.6</v>
      </c>
      <c r="J1044">
        <v>117.98</v>
      </c>
    </row>
    <row r="1045" spans="1:10" x14ac:dyDescent="0.3">
      <c r="A1045">
        <v>1044</v>
      </c>
      <c r="B1045" t="s">
        <v>16</v>
      </c>
      <c r="C1045" t="s">
        <v>21</v>
      </c>
      <c r="D1045">
        <v>8</v>
      </c>
      <c r="E1045">
        <v>1</v>
      </c>
      <c r="F1045">
        <v>4937.25</v>
      </c>
      <c r="G1045">
        <v>4937.25</v>
      </c>
      <c r="H1045">
        <v>1728.04</v>
      </c>
      <c r="I1045">
        <v>4685.45</v>
      </c>
      <c r="J1045">
        <v>-1476.24</v>
      </c>
    </row>
    <row r="1046" spans="1:10" x14ac:dyDescent="0.3">
      <c r="A1046">
        <v>1045</v>
      </c>
      <c r="B1046" t="s">
        <v>12</v>
      </c>
      <c r="C1046" t="s">
        <v>13</v>
      </c>
      <c r="D1046">
        <v>8</v>
      </c>
      <c r="E1046">
        <v>3</v>
      </c>
      <c r="F1046">
        <v>3096.46</v>
      </c>
      <c r="G1046">
        <v>6934.52</v>
      </c>
      <c r="H1046">
        <v>1733.63</v>
      </c>
      <c r="I1046">
        <v>3810.04</v>
      </c>
      <c r="J1046">
        <v>1390.85</v>
      </c>
    </row>
    <row r="1047" spans="1:10" x14ac:dyDescent="0.3">
      <c r="A1047">
        <v>1046</v>
      </c>
      <c r="B1047" t="s">
        <v>16</v>
      </c>
      <c r="C1047" t="s">
        <v>21</v>
      </c>
      <c r="D1047">
        <v>1</v>
      </c>
      <c r="E1047">
        <v>1</v>
      </c>
      <c r="F1047">
        <v>3748.05</v>
      </c>
      <c r="G1047">
        <v>3748.05</v>
      </c>
      <c r="H1047">
        <v>1311.82</v>
      </c>
      <c r="I1047">
        <v>1991.07</v>
      </c>
      <c r="J1047">
        <v>445.16</v>
      </c>
    </row>
    <row r="1048" spans="1:10" x14ac:dyDescent="0.3">
      <c r="A1048">
        <v>1047</v>
      </c>
      <c r="B1048" t="s">
        <v>18</v>
      </c>
      <c r="C1048" t="s">
        <v>19</v>
      </c>
      <c r="D1048">
        <v>7</v>
      </c>
      <c r="E1048">
        <v>1</v>
      </c>
      <c r="F1048">
        <v>4131.5600000000004</v>
      </c>
      <c r="G1048">
        <v>4131.5600000000004</v>
      </c>
      <c r="H1048">
        <v>908.94</v>
      </c>
      <c r="I1048">
        <v>3523.82</v>
      </c>
      <c r="J1048">
        <v>-301.20999999999998</v>
      </c>
    </row>
    <row r="1049" spans="1:10" x14ac:dyDescent="0.3">
      <c r="A1049">
        <v>1048</v>
      </c>
      <c r="B1049" t="s">
        <v>18</v>
      </c>
      <c r="C1049" t="s">
        <v>19</v>
      </c>
      <c r="D1049">
        <v>8</v>
      </c>
      <c r="E1049">
        <v>3</v>
      </c>
      <c r="F1049">
        <v>4651.93</v>
      </c>
      <c r="G1049">
        <v>10167.32</v>
      </c>
      <c r="H1049">
        <v>2745.18</v>
      </c>
      <c r="I1049">
        <v>5157.4799999999996</v>
      </c>
      <c r="J1049">
        <v>2264.66</v>
      </c>
    </row>
    <row r="1050" spans="1:10" x14ac:dyDescent="0.3">
      <c r="A1050">
        <v>1049</v>
      </c>
      <c r="B1050" t="s">
        <v>12</v>
      </c>
      <c r="C1050" t="s">
        <v>13</v>
      </c>
      <c r="D1050">
        <v>1</v>
      </c>
      <c r="E1050">
        <v>1</v>
      </c>
      <c r="F1050">
        <v>5980.01</v>
      </c>
      <c r="G1050">
        <v>5980.01</v>
      </c>
      <c r="H1050">
        <v>1495</v>
      </c>
      <c r="I1050">
        <v>1333.86</v>
      </c>
      <c r="J1050">
        <v>3151.15</v>
      </c>
    </row>
    <row r="1051" spans="1:10" x14ac:dyDescent="0.3">
      <c r="A1051">
        <v>1050</v>
      </c>
      <c r="B1051" t="s">
        <v>18</v>
      </c>
      <c r="C1051" t="s">
        <v>19</v>
      </c>
      <c r="D1051">
        <v>4</v>
      </c>
      <c r="E1051">
        <v>3</v>
      </c>
      <c r="F1051">
        <v>5741.09</v>
      </c>
      <c r="G1051">
        <v>12900.12</v>
      </c>
      <c r="H1051">
        <v>3483.03</v>
      </c>
      <c r="I1051">
        <v>2106.33</v>
      </c>
      <c r="J1051">
        <v>7310.76</v>
      </c>
    </row>
    <row r="1052" spans="1:10" x14ac:dyDescent="0.3">
      <c r="A1052">
        <v>1051</v>
      </c>
      <c r="B1052" t="s">
        <v>12</v>
      </c>
      <c r="C1052" t="s">
        <v>13</v>
      </c>
      <c r="D1052">
        <v>5</v>
      </c>
      <c r="E1052">
        <v>3</v>
      </c>
      <c r="F1052">
        <v>5585.42</v>
      </c>
      <c r="G1052">
        <v>12956.57</v>
      </c>
      <c r="H1052">
        <v>3886.97</v>
      </c>
      <c r="I1052">
        <v>2822.02</v>
      </c>
      <c r="J1052">
        <v>6247.58</v>
      </c>
    </row>
    <row r="1053" spans="1:10" x14ac:dyDescent="0.3">
      <c r="A1053">
        <v>1052</v>
      </c>
      <c r="B1053" t="s">
        <v>16</v>
      </c>
      <c r="C1053" t="s">
        <v>17</v>
      </c>
      <c r="D1053">
        <v>8</v>
      </c>
      <c r="E1053">
        <v>3</v>
      </c>
      <c r="F1053">
        <v>3825</v>
      </c>
      <c r="G1053">
        <v>8975.9500000000007</v>
      </c>
      <c r="H1053">
        <v>3590.38</v>
      </c>
      <c r="I1053">
        <v>4741.01</v>
      </c>
      <c r="J1053">
        <v>644.55999999999995</v>
      </c>
    </row>
    <row r="1054" spans="1:10" x14ac:dyDescent="0.3">
      <c r="A1054">
        <v>1053</v>
      </c>
      <c r="B1054" t="s">
        <v>12</v>
      </c>
      <c r="C1054" t="s">
        <v>13</v>
      </c>
      <c r="D1054">
        <v>8</v>
      </c>
      <c r="E1054">
        <v>1</v>
      </c>
      <c r="F1054">
        <v>3768.63</v>
      </c>
      <c r="G1054">
        <v>3768.63</v>
      </c>
      <c r="H1054">
        <v>942.16</v>
      </c>
      <c r="I1054">
        <v>3576.43</v>
      </c>
      <c r="J1054">
        <v>-749.96</v>
      </c>
    </row>
    <row r="1055" spans="1:10" x14ac:dyDescent="0.3">
      <c r="A1055">
        <v>1054</v>
      </c>
      <c r="B1055" t="s">
        <v>14</v>
      </c>
      <c r="C1055" t="s">
        <v>15</v>
      </c>
      <c r="D1055">
        <v>6</v>
      </c>
      <c r="E1055">
        <v>3</v>
      </c>
      <c r="F1055">
        <v>2632.7</v>
      </c>
      <c r="G1055">
        <v>6256.64</v>
      </c>
      <c r="H1055">
        <v>938.5</v>
      </c>
      <c r="I1055">
        <v>1249.31</v>
      </c>
      <c r="J1055">
        <v>4068.84</v>
      </c>
    </row>
    <row r="1056" spans="1:10" x14ac:dyDescent="0.3">
      <c r="A1056">
        <v>1055</v>
      </c>
      <c r="B1056" t="s">
        <v>12</v>
      </c>
      <c r="C1056" t="s">
        <v>13</v>
      </c>
      <c r="D1056">
        <v>1</v>
      </c>
      <c r="E1056">
        <v>1</v>
      </c>
      <c r="F1056">
        <v>3929.14</v>
      </c>
      <c r="G1056">
        <v>3929.14</v>
      </c>
      <c r="H1056">
        <v>982.29</v>
      </c>
      <c r="I1056">
        <v>1850.4</v>
      </c>
      <c r="J1056">
        <v>1096.46</v>
      </c>
    </row>
    <row r="1057" spans="1:10" x14ac:dyDescent="0.3">
      <c r="A1057">
        <v>1056</v>
      </c>
      <c r="B1057" t="s">
        <v>10</v>
      </c>
      <c r="C1057" t="s">
        <v>22</v>
      </c>
      <c r="D1057">
        <v>1</v>
      </c>
      <c r="E1057">
        <v>1</v>
      </c>
      <c r="F1057">
        <v>518.09</v>
      </c>
      <c r="G1057">
        <v>518.09</v>
      </c>
      <c r="H1057">
        <v>51.81</v>
      </c>
      <c r="I1057">
        <v>353.34</v>
      </c>
      <c r="J1057">
        <v>112.94</v>
      </c>
    </row>
    <row r="1058" spans="1:10" x14ac:dyDescent="0.3">
      <c r="A1058">
        <v>1057</v>
      </c>
      <c r="B1058" t="s">
        <v>14</v>
      </c>
      <c r="C1058" t="s">
        <v>15</v>
      </c>
      <c r="D1058">
        <v>1</v>
      </c>
      <c r="E1058">
        <v>1</v>
      </c>
      <c r="F1058">
        <v>1848.4</v>
      </c>
      <c r="G1058">
        <v>1848.4</v>
      </c>
      <c r="H1058">
        <v>277.26</v>
      </c>
      <c r="I1058">
        <v>722.68</v>
      </c>
      <c r="J1058">
        <v>848.46</v>
      </c>
    </row>
    <row r="1059" spans="1:10" x14ac:dyDescent="0.3">
      <c r="A1059">
        <v>1058</v>
      </c>
      <c r="B1059" t="s">
        <v>10</v>
      </c>
      <c r="C1059" t="s">
        <v>11</v>
      </c>
      <c r="D1059">
        <v>1</v>
      </c>
      <c r="E1059">
        <v>1</v>
      </c>
      <c r="F1059">
        <v>790.83</v>
      </c>
      <c r="G1059">
        <v>790.83</v>
      </c>
      <c r="H1059">
        <v>79.08</v>
      </c>
      <c r="I1059">
        <v>365.31</v>
      </c>
      <c r="J1059">
        <v>346.43</v>
      </c>
    </row>
    <row r="1060" spans="1:10" x14ac:dyDescent="0.3">
      <c r="A1060">
        <v>1059</v>
      </c>
      <c r="B1060" t="s">
        <v>10</v>
      </c>
      <c r="C1060" t="s">
        <v>11</v>
      </c>
      <c r="D1060">
        <v>8</v>
      </c>
      <c r="E1060">
        <v>1</v>
      </c>
      <c r="F1060">
        <v>535.11</v>
      </c>
      <c r="G1060">
        <v>535.11</v>
      </c>
      <c r="H1060">
        <v>53.51</v>
      </c>
      <c r="I1060">
        <v>507.82</v>
      </c>
      <c r="J1060">
        <v>-26.22</v>
      </c>
    </row>
    <row r="1061" spans="1:10" x14ac:dyDescent="0.3">
      <c r="A1061">
        <v>1060</v>
      </c>
      <c r="B1061" t="s">
        <v>16</v>
      </c>
      <c r="C1061" t="s">
        <v>17</v>
      </c>
      <c r="D1061">
        <v>2</v>
      </c>
      <c r="E1061">
        <v>2</v>
      </c>
      <c r="F1061">
        <v>7195.88</v>
      </c>
      <c r="G1061">
        <v>10389.93</v>
      </c>
      <c r="H1061">
        <v>4155.97</v>
      </c>
      <c r="I1061">
        <v>2614.65</v>
      </c>
      <c r="J1061">
        <v>3619.31</v>
      </c>
    </row>
    <row r="1062" spans="1:10" x14ac:dyDescent="0.3">
      <c r="A1062">
        <v>1061</v>
      </c>
      <c r="B1062" t="s">
        <v>12</v>
      </c>
      <c r="C1062" t="s">
        <v>13</v>
      </c>
      <c r="D1062">
        <v>2</v>
      </c>
      <c r="E1062">
        <v>2</v>
      </c>
      <c r="F1062">
        <v>3801.3</v>
      </c>
      <c r="G1062">
        <v>6275.94</v>
      </c>
      <c r="H1062">
        <v>1568.99</v>
      </c>
      <c r="I1062">
        <v>2108.41</v>
      </c>
      <c r="J1062">
        <v>2598.5500000000002</v>
      </c>
    </row>
    <row r="1063" spans="1:10" x14ac:dyDescent="0.3">
      <c r="A1063">
        <v>1062</v>
      </c>
      <c r="B1063" t="s">
        <v>12</v>
      </c>
      <c r="C1063" t="s">
        <v>13</v>
      </c>
      <c r="D1063">
        <v>3</v>
      </c>
      <c r="E1063">
        <v>2</v>
      </c>
      <c r="F1063">
        <v>6749.4</v>
      </c>
      <c r="G1063">
        <v>9967.1200000000008</v>
      </c>
      <c r="H1063">
        <v>2990.14</v>
      </c>
      <c r="I1063">
        <v>2500.25</v>
      </c>
      <c r="J1063">
        <v>4476.74</v>
      </c>
    </row>
    <row r="1064" spans="1:10" x14ac:dyDescent="0.3">
      <c r="A1064">
        <v>1063</v>
      </c>
      <c r="B1064" t="s">
        <v>14</v>
      </c>
      <c r="C1064" t="s">
        <v>15</v>
      </c>
      <c r="D1064">
        <v>1</v>
      </c>
      <c r="E1064">
        <v>1</v>
      </c>
      <c r="F1064">
        <v>1310.71</v>
      </c>
      <c r="G1064">
        <v>1310.71</v>
      </c>
      <c r="H1064">
        <v>196.61</v>
      </c>
      <c r="I1064">
        <v>689.43</v>
      </c>
      <c r="J1064">
        <v>424.68</v>
      </c>
    </row>
    <row r="1065" spans="1:10" x14ac:dyDescent="0.3">
      <c r="A1065">
        <v>1064</v>
      </c>
      <c r="B1065" t="s">
        <v>10</v>
      </c>
      <c r="C1065" t="s">
        <v>22</v>
      </c>
      <c r="D1065">
        <v>3</v>
      </c>
      <c r="E1065">
        <v>2</v>
      </c>
      <c r="F1065">
        <v>952.15</v>
      </c>
      <c r="G1065">
        <v>1327.75</v>
      </c>
      <c r="H1065">
        <v>132.77000000000001</v>
      </c>
      <c r="I1065">
        <v>408.45</v>
      </c>
      <c r="J1065">
        <v>786.53</v>
      </c>
    </row>
    <row r="1066" spans="1:10" x14ac:dyDescent="0.3">
      <c r="A1066">
        <v>1065</v>
      </c>
      <c r="B1066" t="s">
        <v>10</v>
      </c>
      <c r="C1066" t="s">
        <v>22</v>
      </c>
      <c r="D1066">
        <v>4</v>
      </c>
      <c r="E1066">
        <v>1</v>
      </c>
      <c r="F1066">
        <v>1026.96</v>
      </c>
      <c r="G1066">
        <v>1026.96</v>
      </c>
      <c r="H1066">
        <v>102.7</v>
      </c>
      <c r="I1066">
        <v>662.32</v>
      </c>
      <c r="J1066">
        <v>261.94</v>
      </c>
    </row>
    <row r="1067" spans="1:10" x14ac:dyDescent="0.3">
      <c r="A1067">
        <v>1066</v>
      </c>
      <c r="B1067" t="s">
        <v>14</v>
      </c>
      <c r="C1067" t="s">
        <v>15</v>
      </c>
      <c r="D1067">
        <v>3</v>
      </c>
      <c r="E1067">
        <v>1</v>
      </c>
      <c r="F1067">
        <v>1164.68</v>
      </c>
      <c r="G1067">
        <v>1164.68</v>
      </c>
      <c r="H1067">
        <v>174.7</v>
      </c>
      <c r="I1067">
        <v>930.76</v>
      </c>
      <c r="J1067">
        <v>59.22</v>
      </c>
    </row>
    <row r="1068" spans="1:10" x14ac:dyDescent="0.3">
      <c r="A1068">
        <v>1067</v>
      </c>
      <c r="B1068" t="s">
        <v>18</v>
      </c>
      <c r="C1068" t="s">
        <v>19</v>
      </c>
      <c r="D1068">
        <v>5</v>
      </c>
      <c r="E1068">
        <v>2</v>
      </c>
      <c r="F1068">
        <v>5201.1400000000003</v>
      </c>
      <c r="G1068">
        <v>7758.94</v>
      </c>
      <c r="H1068">
        <v>1706.97</v>
      </c>
      <c r="I1068">
        <v>2629.13</v>
      </c>
      <c r="J1068">
        <v>3422.84</v>
      </c>
    </row>
    <row r="1069" spans="1:10" x14ac:dyDescent="0.3">
      <c r="A1069">
        <v>1068</v>
      </c>
      <c r="B1069" t="s">
        <v>18</v>
      </c>
      <c r="C1069" t="s">
        <v>19</v>
      </c>
      <c r="D1069">
        <v>2</v>
      </c>
      <c r="E1069">
        <v>1</v>
      </c>
      <c r="F1069">
        <v>2637.08</v>
      </c>
      <c r="G1069">
        <v>2637.08</v>
      </c>
      <c r="H1069">
        <v>580.16</v>
      </c>
      <c r="I1069">
        <v>1568.86</v>
      </c>
      <c r="J1069">
        <v>488.06</v>
      </c>
    </row>
    <row r="1070" spans="1:10" x14ac:dyDescent="0.3">
      <c r="A1070">
        <v>1069</v>
      </c>
      <c r="B1070" t="s">
        <v>10</v>
      </c>
      <c r="C1070" t="s">
        <v>22</v>
      </c>
      <c r="D1070">
        <v>2</v>
      </c>
      <c r="E1070">
        <v>1</v>
      </c>
      <c r="F1070">
        <v>356.21</v>
      </c>
      <c r="G1070">
        <v>356.21</v>
      </c>
      <c r="H1070">
        <v>35.619999999999997</v>
      </c>
      <c r="I1070">
        <v>323.62</v>
      </c>
      <c r="J1070">
        <v>-3.03</v>
      </c>
    </row>
    <row r="1071" spans="1:10" x14ac:dyDescent="0.3">
      <c r="A1071">
        <v>1070</v>
      </c>
      <c r="B1071" t="s">
        <v>10</v>
      </c>
      <c r="C1071" t="s">
        <v>11</v>
      </c>
      <c r="D1071">
        <v>1</v>
      </c>
      <c r="E1071">
        <v>1</v>
      </c>
      <c r="F1071">
        <v>524.16999999999996</v>
      </c>
      <c r="G1071">
        <v>524.16999999999996</v>
      </c>
      <c r="H1071">
        <v>52.42</v>
      </c>
      <c r="I1071">
        <v>373.62</v>
      </c>
      <c r="J1071">
        <v>98.14</v>
      </c>
    </row>
    <row r="1072" spans="1:10" x14ac:dyDescent="0.3">
      <c r="A1072">
        <v>1071</v>
      </c>
      <c r="B1072" t="s">
        <v>10</v>
      </c>
      <c r="C1072" t="s">
        <v>11</v>
      </c>
      <c r="D1072">
        <v>8</v>
      </c>
      <c r="E1072">
        <v>3</v>
      </c>
      <c r="F1072">
        <v>792.28</v>
      </c>
      <c r="G1072">
        <v>1826.84</v>
      </c>
      <c r="H1072">
        <v>182.68</v>
      </c>
      <c r="I1072">
        <v>1171.43</v>
      </c>
      <c r="J1072">
        <v>472.73</v>
      </c>
    </row>
    <row r="1073" spans="1:10" x14ac:dyDescent="0.3">
      <c r="A1073">
        <v>1072</v>
      </c>
      <c r="B1073" t="s">
        <v>18</v>
      </c>
      <c r="C1073" t="s">
        <v>19</v>
      </c>
      <c r="D1073">
        <v>1</v>
      </c>
      <c r="E1073">
        <v>1</v>
      </c>
      <c r="F1073">
        <v>2509.0300000000002</v>
      </c>
      <c r="G1073">
        <v>2509.0300000000002</v>
      </c>
      <c r="H1073">
        <v>551.99</v>
      </c>
      <c r="I1073">
        <v>1419.86</v>
      </c>
      <c r="J1073">
        <v>537.17999999999995</v>
      </c>
    </row>
    <row r="1074" spans="1:10" x14ac:dyDescent="0.3">
      <c r="A1074">
        <v>1073</v>
      </c>
      <c r="B1074" t="s">
        <v>18</v>
      </c>
      <c r="C1074" t="s">
        <v>20</v>
      </c>
      <c r="D1074">
        <v>4</v>
      </c>
      <c r="E1074">
        <v>2</v>
      </c>
      <c r="F1074">
        <v>4138.7700000000004</v>
      </c>
      <c r="G1074">
        <v>6051.13</v>
      </c>
      <c r="H1074">
        <v>1331.25</v>
      </c>
      <c r="I1074">
        <v>2535.7399999999998</v>
      </c>
      <c r="J1074">
        <v>2184.13</v>
      </c>
    </row>
    <row r="1075" spans="1:10" x14ac:dyDescent="0.3">
      <c r="A1075">
        <v>1074</v>
      </c>
      <c r="B1075" t="s">
        <v>18</v>
      </c>
      <c r="C1075" t="s">
        <v>20</v>
      </c>
      <c r="D1075">
        <v>6</v>
      </c>
      <c r="E1075">
        <v>3</v>
      </c>
      <c r="F1075">
        <v>3454.13</v>
      </c>
      <c r="G1075">
        <v>8267.07</v>
      </c>
      <c r="H1075">
        <v>2232.11</v>
      </c>
      <c r="I1075">
        <v>3166.29</v>
      </c>
      <c r="J1075">
        <v>2868.67</v>
      </c>
    </row>
    <row r="1076" spans="1:10" x14ac:dyDescent="0.3">
      <c r="A1076">
        <v>1075</v>
      </c>
      <c r="B1076" t="s">
        <v>12</v>
      </c>
      <c r="C1076" t="s">
        <v>13</v>
      </c>
      <c r="D1076">
        <v>4</v>
      </c>
      <c r="E1076">
        <v>3</v>
      </c>
      <c r="F1076">
        <v>3281.6</v>
      </c>
      <c r="G1076">
        <v>7581.24</v>
      </c>
      <c r="H1076">
        <v>1895.31</v>
      </c>
      <c r="I1076">
        <v>3533.41</v>
      </c>
      <c r="J1076">
        <v>2152.52</v>
      </c>
    </row>
    <row r="1077" spans="1:10" x14ac:dyDescent="0.3">
      <c r="A1077">
        <v>1076</v>
      </c>
      <c r="B1077" t="s">
        <v>10</v>
      </c>
      <c r="C1077" t="s">
        <v>11</v>
      </c>
      <c r="D1077">
        <v>5</v>
      </c>
      <c r="E1077">
        <v>2</v>
      </c>
      <c r="F1077">
        <v>1081.03</v>
      </c>
      <c r="G1077">
        <v>1462.85</v>
      </c>
      <c r="H1077">
        <v>146.28</v>
      </c>
      <c r="I1077">
        <v>555.30999999999995</v>
      </c>
      <c r="J1077">
        <v>761.25</v>
      </c>
    </row>
    <row r="1078" spans="1:10" x14ac:dyDescent="0.3">
      <c r="A1078">
        <v>1077</v>
      </c>
      <c r="B1078" t="s">
        <v>10</v>
      </c>
      <c r="C1078" t="s">
        <v>11</v>
      </c>
      <c r="D1078">
        <v>1</v>
      </c>
      <c r="E1078">
        <v>1</v>
      </c>
      <c r="F1078">
        <v>1035.1300000000001</v>
      </c>
      <c r="G1078">
        <v>1035.1300000000001</v>
      </c>
      <c r="H1078">
        <v>103.51</v>
      </c>
      <c r="I1078">
        <v>379.25</v>
      </c>
      <c r="J1078">
        <v>552.37</v>
      </c>
    </row>
    <row r="1079" spans="1:10" x14ac:dyDescent="0.3">
      <c r="A1079">
        <v>1078</v>
      </c>
      <c r="B1079" t="s">
        <v>16</v>
      </c>
      <c r="C1079" t="s">
        <v>21</v>
      </c>
      <c r="D1079">
        <v>1</v>
      </c>
      <c r="E1079">
        <v>1</v>
      </c>
      <c r="F1079">
        <v>5684.65</v>
      </c>
      <c r="G1079">
        <v>5684.65</v>
      </c>
      <c r="H1079">
        <v>1989.63</v>
      </c>
      <c r="I1079">
        <v>1848.63</v>
      </c>
      <c r="J1079">
        <v>1846.39</v>
      </c>
    </row>
    <row r="1080" spans="1:10" x14ac:dyDescent="0.3">
      <c r="A1080">
        <v>1079</v>
      </c>
      <c r="B1080" t="s">
        <v>18</v>
      </c>
      <c r="C1080" t="s">
        <v>19</v>
      </c>
      <c r="D1080">
        <v>4</v>
      </c>
      <c r="E1080">
        <v>3</v>
      </c>
      <c r="F1080">
        <v>3547.87</v>
      </c>
      <c r="G1080">
        <v>8205.76</v>
      </c>
      <c r="H1080">
        <v>2215.5500000000002</v>
      </c>
      <c r="I1080">
        <v>3479.52</v>
      </c>
      <c r="J1080">
        <v>2510.6799999999998</v>
      </c>
    </row>
    <row r="1081" spans="1:10" x14ac:dyDescent="0.3">
      <c r="A1081">
        <v>1080</v>
      </c>
      <c r="B1081" t="s">
        <v>12</v>
      </c>
      <c r="C1081" t="s">
        <v>13</v>
      </c>
      <c r="D1081">
        <v>4</v>
      </c>
      <c r="E1081">
        <v>1</v>
      </c>
      <c r="F1081">
        <v>3523.19</v>
      </c>
      <c r="G1081">
        <v>3523.19</v>
      </c>
      <c r="H1081">
        <v>880.8</v>
      </c>
      <c r="I1081">
        <v>3091.47</v>
      </c>
      <c r="J1081">
        <v>-449.07</v>
      </c>
    </row>
    <row r="1082" spans="1:10" x14ac:dyDescent="0.3">
      <c r="A1082">
        <v>1081</v>
      </c>
      <c r="B1082" t="s">
        <v>14</v>
      </c>
      <c r="C1082" t="s">
        <v>15</v>
      </c>
      <c r="D1082">
        <v>4</v>
      </c>
      <c r="E1082">
        <v>3</v>
      </c>
      <c r="F1082">
        <v>1460.66</v>
      </c>
      <c r="G1082">
        <v>3463.19</v>
      </c>
      <c r="H1082">
        <v>519.48</v>
      </c>
      <c r="I1082">
        <v>1262.98</v>
      </c>
      <c r="J1082">
        <v>1680.72</v>
      </c>
    </row>
    <row r="1083" spans="1:10" x14ac:dyDescent="0.3">
      <c r="A1083">
        <v>1082</v>
      </c>
      <c r="B1083" t="s">
        <v>18</v>
      </c>
      <c r="C1083" t="s">
        <v>19</v>
      </c>
      <c r="D1083">
        <v>2</v>
      </c>
      <c r="E1083">
        <v>2</v>
      </c>
      <c r="F1083">
        <v>3323.84</v>
      </c>
      <c r="G1083">
        <v>5156.84</v>
      </c>
      <c r="H1083">
        <v>1134.51</v>
      </c>
      <c r="I1083">
        <v>2109.0100000000002</v>
      </c>
      <c r="J1083">
        <v>1913.32</v>
      </c>
    </row>
    <row r="1084" spans="1:10" x14ac:dyDescent="0.3">
      <c r="A1084">
        <v>1083</v>
      </c>
      <c r="B1084" t="s">
        <v>10</v>
      </c>
      <c r="C1084" t="s">
        <v>22</v>
      </c>
      <c r="D1084">
        <v>3</v>
      </c>
      <c r="E1084">
        <v>2</v>
      </c>
      <c r="F1084">
        <v>731.06</v>
      </c>
      <c r="G1084">
        <v>1016.44</v>
      </c>
      <c r="H1084">
        <v>101.64</v>
      </c>
      <c r="I1084">
        <v>571.44000000000005</v>
      </c>
      <c r="J1084">
        <v>343.36</v>
      </c>
    </row>
    <row r="1085" spans="1:10" x14ac:dyDescent="0.3">
      <c r="A1085">
        <v>1084</v>
      </c>
      <c r="B1085" t="s">
        <v>12</v>
      </c>
      <c r="C1085" t="s">
        <v>13</v>
      </c>
      <c r="D1085">
        <v>3</v>
      </c>
      <c r="E1085">
        <v>2</v>
      </c>
      <c r="F1085">
        <v>2684.33</v>
      </c>
      <c r="G1085">
        <v>4175.7700000000004</v>
      </c>
      <c r="H1085">
        <v>1043.94</v>
      </c>
      <c r="I1085">
        <v>3006.5</v>
      </c>
      <c r="J1085">
        <v>125.33</v>
      </c>
    </row>
    <row r="1086" spans="1:10" x14ac:dyDescent="0.3">
      <c r="A1086">
        <v>1085</v>
      </c>
      <c r="B1086" t="s">
        <v>12</v>
      </c>
      <c r="C1086" t="s">
        <v>13</v>
      </c>
      <c r="D1086">
        <v>1</v>
      </c>
      <c r="E1086">
        <v>1</v>
      </c>
      <c r="F1086">
        <v>4364.38</v>
      </c>
      <c r="G1086">
        <v>4364.38</v>
      </c>
      <c r="H1086">
        <v>1091.0999999999999</v>
      </c>
      <c r="I1086">
        <v>1696.2</v>
      </c>
      <c r="J1086">
        <v>1577.09</v>
      </c>
    </row>
    <row r="1087" spans="1:10" x14ac:dyDescent="0.3">
      <c r="A1087">
        <v>1086</v>
      </c>
      <c r="B1087" t="s">
        <v>10</v>
      </c>
      <c r="C1087" t="s">
        <v>11</v>
      </c>
      <c r="D1087">
        <v>2</v>
      </c>
      <c r="E1087">
        <v>2</v>
      </c>
      <c r="F1087">
        <v>639.79</v>
      </c>
      <c r="G1087">
        <v>972.98</v>
      </c>
      <c r="H1087">
        <v>97.3</v>
      </c>
      <c r="I1087">
        <v>424.62</v>
      </c>
      <c r="J1087">
        <v>451.06</v>
      </c>
    </row>
    <row r="1088" spans="1:10" x14ac:dyDescent="0.3">
      <c r="A1088">
        <v>1087</v>
      </c>
      <c r="B1088" t="s">
        <v>16</v>
      </c>
      <c r="C1088" t="s">
        <v>21</v>
      </c>
      <c r="D1088">
        <v>4</v>
      </c>
      <c r="E1088">
        <v>3</v>
      </c>
      <c r="F1088">
        <v>3257.96</v>
      </c>
      <c r="G1088">
        <v>6985.26</v>
      </c>
      <c r="H1088">
        <v>2444.84</v>
      </c>
      <c r="I1088">
        <v>3869.94</v>
      </c>
      <c r="J1088">
        <v>670.48</v>
      </c>
    </row>
    <row r="1089" spans="1:10" x14ac:dyDescent="0.3">
      <c r="A1089">
        <v>1088</v>
      </c>
      <c r="B1089" t="s">
        <v>18</v>
      </c>
      <c r="C1089" t="s">
        <v>19</v>
      </c>
      <c r="D1089">
        <v>1</v>
      </c>
      <c r="E1089">
        <v>1</v>
      </c>
      <c r="F1089">
        <v>5935.27</v>
      </c>
      <c r="G1089">
        <v>5935.27</v>
      </c>
      <c r="H1089">
        <v>1305.76</v>
      </c>
      <c r="I1089">
        <v>1901.09</v>
      </c>
      <c r="J1089">
        <v>2728.42</v>
      </c>
    </row>
    <row r="1090" spans="1:10" x14ac:dyDescent="0.3">
      <c r="A1090">
        <v>1089</v>
      </c>
      <c r="B1090" t="s">
        <v>12</v>
      </c>
      <c r="C1090" t="s">
        <v>13</v>
      </c>
      <c r="D1090">
        <v>2</v>
      </c>
      <c r="E1090">
        <v>1</v>
      </c>
      <c r="F1090">
        <v>4152.7299999999996</v>
      </c>
      <c r="G1090">
        <v>4152.7299999999996</v>
      </c>
      <c r="H1090">
        <v>1038.18</v>
      </c>
      <c r="I1090">
        <v>2265.2600000000002</v>
      </c>
      <c r="J1090">
        <v>849.28</v>
      </c>
    </row>
    <row r="1091" spans="1:10" x14ac:dyDescent="0.3">
      <c r="A1091">
        <v>1090</v>
      </c>
      <c r="B1091" t="s">
        <v>18</v>
      </c>
      <c r="C1091" t="s">
        <v>20</v>
      </c>
      <c r="D1091">
        <v>5</v>
      </c>
      <c r="E1091">
        <v>2</v>
      </c>
      <c r="F1091">
        <v>3022.15</v>
      </c>
      <c r="G1091">
        <v>4973.12</v>
      </c>
      <c r="H1091">
        <v>1094.0899999999999</v>
      </c>
      <c r="I1091">
        <v>2413.96</v>
      </c>
      <c r="J1091">
        <v>1465.08</v>
      </c>
    </row>
    <row r="1092" spans="1:10" x14ac:dyDescent="0.3">
      <c r="A1092">
        <v>1091</v>
      </c>
      <c r="B1092" t="s">
        <v>12</v>
      </c>
      <c r="C1092" t="s">
        <v>13</v>
      </c>
      <c r="D1092">
        <v>6</v>
      </c>
      <c r="E1092">
        <v>3</v>
      </c>
      <c r="F1092">
        <v>5295.94</v>
      </c>
      <c r="G1092">
        <v>12439.96</v>
      </c>
      <c r="H1092">
        <v>3731.99</v>
      </c>
      <c r="I1092">
        <v>3079.65</v>
      </c>
      <c r="J1092">
        <v>5628.32</v>
      </c>
    </row>
    <row r="1093" spans="1:10" x14ac:dyDescent="0.3">
      <c r="A1093">
        <v>1092</v>
      </c>
      <c r="B1093" t="s">
        <v>16</v>
      </c>
      <c r="C1093" t="s">
        <v>17</v>
      </c>
      <c r="D1093">
        <v>2</v>
      </c>
      <c r="E1093">
        <v>1</v>
      </c>
      <c r="F1093">
        <v>3146.96</v>
      </c>
      <c r="G1093">
        <v>3146.96</v>
      </c>
      <c r="H1093">
        <v>1101.44</v>
      </c>
      <c r="I1093">
        <v>2603.2399999999998</v>
      </c>
      <c r="J1093">
        <v>-557.71</v>
      </c>
    </row>
    <row r="1094" spans="1:10" x14ac:dyDescent="0.3">
      <c r="A1094">
        <v>1093</v>
      </c>
      <c r="B1094" t="s">
        <v>16</v>
      </c>
      <c r="C1094" t="s">
        <v>21</v>
      </c>
      <c r="D1094">
        <v>7</v>
      </c>
      <c r="E1094">
        <v>3</v>
      </c>
      <c r="F1094">
        <v>2202.85</v>
      </c>
      <c r="G1094">
        <v>4830.8999999999996</v>
      </c>
      <c r="H1094">
        <v>1690.82</v>
      </c>
      <c r="I1094">
        <v>3556.46</v>
      </c>
      <c r="J1094">
        <v>-416.38</v>
      </c>
    </row>
    <row r="1095" spans="1:10" x14ac:dyDescent="0.3">
      <c r="A1095">
        <v>1094</v>
      </c>
      <c r="B1095" t="s">
        <v>16</v>
      </c>
      <c r="C1095" t="s">
        <v>17</v>
      </c>
      <c r="D1095">
        <v>1</v>
      </c>
      <c r="E1095">
        <v>1</v>
      </c>
      <c r="F1095">
        <v>3162.02</v>
      </c>
      <c r="G1095">
        <v>3162.02</v>
      </c>
      <c r="H1095">
        <v>1106.71</v>
      </c>
      <c r="I1095">
        <v>1429.29</v>
      </c>
      <c r="J1095">
        <v>626.02</v>
      </c>
    </row>
    <row r="1096" spans="1:10" x14ac:dyDescent="0.3">
      <c r="A1096">
        <v>1095</v>
      </c>
      <c r="B1096" t="s">
        <v>18</v>
      </c>
      <c r="C1096" t="s">
        <v>20</v>
      </c>
      <c r="D1096">
        <v>8</v>
      </c>
      <c r="E1096">
        <v>3</v>
      </c>
      <c r="F1096">
        <v>4678.59</v>
      </c>
      <c r="G1096">
        <v>11085.54</v>
      </c>
      <c r="H1096">
        <v>2993.1</v>
      </c>
      <c r="I1096">
        <v>3940.98</v>
      </c>
      <c r="J1096">
        <v>4151.47</v>
      </c>
    </row>
    <row r="1097" spans="1:10" x14ac:dyDescent="0.3">
      <c r="A1097">
        <v>1096</v>
      </c>
      <c r="B1097" t="s">
        <v>18</v>
      </c>
      <c r="C1097" t="s">
        <v>20</v>
      </c>
      <c r="D1097">
        <v>3</v>
      </c>
      <c r="E1097">
        <v>1</v>
      </c>
      <c r="F1097">
        <v>4345.41</v>
      </c>
      <c r="G1097">
        <v>4345.41</v>
      </c>
      <c r="H1097">
        <v>955.99</v>
      </c>
      <c r="I1097">
        <v>2552.31</v>
      </c>
      <c r="J1097">
        <v>837.11</v>
      </c>
    </row>
    <row r="1098" spans="1:10" x14ac:dyDescent="0.3">
      <c r="A1098">
        <v>1097</v>
      </c>
      <c r="B1098" t="s">
        <v>18</v>
      </c>
      <c r="C1098" t="s">
        <v>20</v>
      </c>
      <c r="D1098">
        <v>7</v>
      </c>
      <c r="E1098">
        <v>3</v>
      </c>
      <c r="F1098">
        <v>3923.8</v>
      </c>
      <c r="G1098">
        <v>9005.68</v>
      </c>
      <c r="H1098">
        <v>2431.5300000000002</v>
      </c>
      <c r="I1098">
        <v>4354.72</v>
      </c>
      <c r="J1098">
        <v>2219.42</v>
      </c>
    </row>
    <row r="1099" spans="1:10" x14ac:dyDescent="0.3">
      <c r="A1099">
        <v>1098</v>
      </c>
      <c r="B1099" t="s">
        <v>18</v>
      </c>
      <c r="C1099" t="s">
        <v>20</v>
      </c>
      <c r="D1099">
        <v>4</v>
      </c>
      <c r="E1099">
        <v>2</v>
      </c>
      <c r="F1099">
        <v>3184.63</v>
      </c>
      <c r="G1099">
        <v>5575.9</v>
      </c>
      <c r="H1099">
        <v>1226.7</v>
      </c>
      <c r="I1099">
        <v>2531.4899999999998</v>
      </c>
      <c r="J1099">
        <v>1817.71</v>
      </c>
    </row>
    <row r="1100" spans="1:10" x14ac:dyDescent="0.3">
      <c r="A1100">
        <v>1099</v>
      </c>
      <c r="B1100" t="s">
        <v>14</v>
      </c>
      <c r="C1100" t="s">
        <v>15</v>
      </c>
      <c r="D1100">
        <v>6</v>
      </c>
      <c r="E1100">
        <v>3</v>
      </c>
      <c r="F1100">
        <v>1261.6400000000001</v>
      </c>
      <c r="G1100">
        <v>2403.21</v>
      </c>
      <c r="H1100">
        <v>360.48</v>
      </c>
      <c r="I1100">
        <v>1257.4100000000001</v>
      </c>
      <c r="J1100">
        <v>785.31</v>
      </c>
    </row>
    <row r="1101" spans="1:10" x14ac:dyDescent="0.3">
      <c r="A1101">
        <v>1100</v>
      </c>
      <c r="B1101" t="s">
        <v>10</v>
      </c>
      <c r="C1101" t="s">
        <v>22</v>
      </c>
      <c r="D1101">
        <v>8</v>
      </c>
      <c r="E1101">
        <v>2</v>
      </c>
      <c r="F1101">
        <v>696.98</v>
      </c>
      <c r="G1101">
        <v>968.39</v>
      </c>
      <c r="H1101">
        <v>96.84</v>
      </c>
      <c r="I1101">
        <v>919</v>
      </c>
      <c r="J1101">
        <v>-47.45</v>
      </c>
    </row>
    <row r="1102" spans="1:10" x14ac:dyDescent="0.3">
      <c r="A1102">
        <v>1101</v>
      </c>
      <c r="B1102" t="s">
        <v>18</v>
      </c>
      <c r="C1102" t="s">
        <v>19</v>
      </c>
      <c r="D1102">
        <v>5</v>
      </c>
      <c r="E1102">
        <v>3</v>
      </c>
      <c r="F1102">
        <v>4698.3900000000003</v>
      </c>
      <c r="G1102">
        <v>10020.25</v>
      </c>
      <c r="H1102">
        <v>2705.47</v>
      </c>
      <c r="I1102">
        <v>4083.82</v>
      </c>
      <c r="J1102">
        <v>3230.96</v>
      </c>
    </row>
    <row r="1103" spans="1:10" x14ac:dyDescent="0.3">
      <c r="A1103">
        <v>1102</v>
      </c>
      <c r="B1103" t="s">
        <v>12</v>
      </c>
      <c r="C1103" t="s">
        <v>13</v>
      </c>
      <c r="D1103">
        <v>8</v>
      </c>
      <c r="E1103">
        <v>3</v>
      </c>
      <c r="F1103">
        <v>2428.0500000000002</v>
      </c>
      <c r="G1103">
        <v>5505.64</v>
      </c>
      <c r="H1103">
        <v>1376.41</v>
      </c>
      <c r="I1103">
        <v>3667.72</v>
      </c>
      <c r="J1103">
        <v>461.51</v>
      </c>
    </row>
    <row r="1104" spans="1:10" x14ac:dyDescent="0.3">
      <c r="A1104">
        <v>1103</v>
      </c>
      <c r="B1104" t="s">
        <v>12</v>
      </c>
      <c r="C1104" t="s">
        <v>13</v>
      </c>
      <c r="D1104">
        <v>6</v>
      </c>
      <c r="E1104">
        <v>3</v>
      </c>
      <c r="F1104">
        <v>5240.6400000000003</v>
      </c>
      <c r="G1104">
        <v>11494.19</v>
      </c>
      <c r="H1104">
        <v>3448.26</v>
      </c>
      <c r="I1104">
        <v>3141.27</v>
      </c>
      <c r="J1104">
        <v>4904.66</v>
      </c>
    </row>
    <row r="1105" spans="1:10" x14ac:dyDescent="0.3">
      <c r="A1105">
        <v>1104</v>
      </c>
      <c r="B1105" t="s">
        <v>12</v>
      </c>
      <c r="C1105" t="s">
        <v>13</v>
      </c>
      <c r="D1105">
        <v>8</v>
      </c>
      <c r="E1105">
        <v>2</v>
      </c>
      <c r="F1105">
        <v>4568.6499999999996</v>
      </c>
      <c r="G1105">
        <v>7308.81</v>
      </c>
      <c r="H1105">
        <v>1827.2</v>
      </c>
      <c r="I1105">
        <v>5227.17</v>
      </c>
      <c r="J1105">
        <v>254.44</v>
      </c>
    </row>
    <row r="1106" spans="1:10" x14ac:dyDescent="0.3">
      <c r="A1106">
        <v>1105</v>
      </c>
      <c r="B1106" t="s">
        <v>12</v>
      </c>
      <c r="C1106" t="s">
        <v>13</v>
      </c>
      <c r="D1106">
        <v>6</v>
      </c>
      <c r="E1106">
        <v>3</v>
      </c>
      <c r="F1106">
        <v>6748.29</v>
      </c>
      <c r="G1106">
        <v>13709.19</v>
      </c>
      <c r="H1106">
        <v>4112.76</v>
      </c>
      <c r="I1106">
        <v>4579.1099999999997</v>
      </c>
      <c r="J1106">
        <v>5017.32</v>
      </c>
    </row>
    <row r="1107" spans="1:10" x14ac:dyDescent="0.3">
      <c r="A1107">
        <v>1106</v>
      </c>
      <c r="B1107" t="s">
        <v>18</v>
      </c>
      <c r="C1107" t="s">
        <v>20</v>
      </c>
      <c r="D1107">
        <v>2</v>
      </c>
      <c r="E1107">
        <v>2</v>
      </c>
      <c r="F1107">
        <v>2203.6</v>
      </c>
      <c r="G1107">
        <v>4033.34</v>
      </c>
      <c r="H1107">
        <v>887.33</v>
      </c>
      <c r="I1107">
        <v>2294.48</v>
      </c>
      <c r="J1107">
        <v>851.52</v>
      </c>
    </row>
    <row r="1108" spans="1:10" x14ac:dyDescent="0.3">
      <c r="A1108">
        <v>1107</v>
      </c>
      <c r="B1108" t="s">
        <v>10</v>
      </c>
      <c r="C1108" t="s">
        <v>22</v>
      </c>
      <c r="D1108">
        <v>1</v>
      </c>
      <c r="E1108">
        <v>1</v>
      </c>
      <c r="F1108">
        <v>379.39</v>
      </c>
      <c r="G1108">
        <v>379.39</v>
      </c>
      <c r="H1108">
        <v>37.94</v>
      </c>
      <c r="I1108">
        <v>344.91</v>
      </c>
      <c r="J1108">
        <v>-3.45</v>
      </c>
    </row>
    <row r="1109" spans="1:10" x14ac:dyDescent="0.3">
      <c r="A1109">
        <v>1108</v>
      </c>
      <c r="B1109" t="s">
        <v>14</v>
      </c>
      <c r="C1109" t="s">
        <v>15</v>
      </c>
      <c r="D1109">
        <v>8</v>
      </c>
      <c r="E1109">
        <v>3</v>
      </c>
      <c r="F1109">
        <v>1483.84</v>
      </c>
      <c r="G1109">
        <v>3099.79</v>
      </c>
      <c r="H1109">
        <v>464.97</v>
      </c>
      <c r="I1109">
        <v>2238.5300000000002</v>
      </c>
      <c r="J1109">
        <v>396.29</v>
      </c>
    </row>
    <row r="1110" spans="1:10" x14ac:dyDescent="0.3">
      <c r="A1110">
        <v>1109</v>
      </c>
      <c r="B1110" t="s">
        <v>16</v>
      </c>
      <c r="C1110" t="s">
        <v>21</v>
      </c>
      <c r="D1110">
        <v>8</v>
      </c>
      <c r="E1110">
        <v>3</v>
      </c>
      <c r="F1110">
        <v>4372.1400000000003</v>
      </c>
      <c r="G1110">
        <v>9167.7000000000007</v>
      </c>
      <c r="H1110">
        <v>3667.08</v>
      </c>
      <c r="I1110">
        <v>4298.49</v>
      </c>
      <c r="J1110">
        <v>1202.1300000000001</v>
      </c>
    </row>
    <row r="1111" spans="1:10" x14ac:dyDescent="0.3">
      <c r="A1111">
        <v>1110</v>
      </c>
      <c r="B1111" t="s">
        <v>18</v>
      </c>
      <c r="C1111" t="s">
        <v>19</v>
      </c>
      <c r="D1111">
        <v>1</v>
      </c>
      <c r="E1111">
        <v>1</v>
      </c>
      <c r="F1111">
        <v>2412.17</v>
      </c>
      <c r="G1111">
        <v>2412.17</v>
      </c>
      <c r="H1111">
        <v>530.67999999999995</v>
      </c>
      <c r="I1111">
        <v>1210.1199999999999</v>
      </c>
      <c r="J1111">
        <v>671.37</v>
      </c>
    </row>
    <row r="1112" spans="1:10" x14ac:dyDescent="0.3">
      <c r="A1112">
        <v>1111</v>
      </c>
      <c r="B1112" t="s">
        <v>14</v>
      </c>
      <c r="C1112" t="s">
        <v>15</v>
      </c>
      <c r="D1112">
        <v>6</v>
      </c>
      <c r="E1112">
        <v>3</v>
      </c>
      <c r="F1112">
        <v>1349.01</v>
      </c>
      <c r="G1112">
        <v>2830.66</v>
      </c>
      <c r="H1112">
        <v>424.6</v>
      </c>
      <c r="I1112">
        <v>1590.14</v>
      </c>
      <c r="J1112">
        <v>815.92</v>
      </c>
    </row>
    <row r="1113" spans="1:10" x14ac:dyDescent="0.3">
      <c r="A1113">
        <v>1112</v>
      </c>
      <c r="B1113" t="s">
        <v>18</v>
      </c>
      <c r="C1113" t="s">
        <v>19</v>
      </c>
      <c r="D1113">
        <v>4</v>
      </c>
      <c r="E1113">
        <v>1</v>
      </c>
      <c r="F1113">
        <v>3569.31</v>
      </c>
      <c r="G1113">
        <v>3569.31</v>
      </c>
      <c r="H1113">
        <v>785.25</v>
      </c>
      <c r="I1113">
        <v>3362.75</v>
      </c>
      <c r="J1113">
        <v>-578.69000000000005</v>
      </c>
    </row>
    <row r="1114" spans="1:10" x14ac:dyDescent="0.3">
      <c r="A1114">
        <v>1113</v>
      </c>
      <c r="B1114" t="s">
        <v>18</v>
      </c>
      <c r="C1114" t="s">
        <v>19</v>
      </c>
      <c r="D1114">
        <v>1</v>
      </c>
      <c r="E1114">
        <v>1</v>
      </c>
      <c r="F1114">
        <v>5753.33</v>
      </c>
      <c r="G1114">
        <v>5753.33</v>
      </c>
      <c r="H1114">
        <v>1265.73</v>
      </c>
      <c r="I1114">
        <v>1608.92</v>
      </c>
      <c r="J1114">
        <v>2878.68</v>
      </c>
    </row>
    <row r="1115" spans="1:10" x14ac:dyDescent="0.3">
      <c r="A1115">
        <v>1114</v>
      </c>
      <c r="B1115" t="s">
        <v>16</v>
      </c>
      <c r="C1115" t="s">
        <v>17</v>
      </c>
      <c r="D1115">
        <v>6</v>
      </c>
      <c r="E1115">
        <v>3</v>
      </c>
      <c r="F1115">
        <v>6027.23</v>
      </c>
      <c r="G1115">
        <v>12323.34</v>
      </c>
      <c r="H1115">
        <v>4929.34</v>
      </c>
      <c r="I1115">
        <v>5152.97</v>
      </c>
      <c r="J1115">
        <v>2241.04</v>
      </c>
    </row>
    <row r="1116" spans="1:10" x14ac:dyDescent="0.3">
      <c r="A1116">
        <v>1115</v>
      </c>
      <c r="B1116" t="s">
        <v>16</v>
      </c>
      <c r="C1116" t="s">
        <v>17</v>
      </c>
      <c r="D1116">
        <v>1</v>
      </c>
      <c r="E1116">
        <v>1</v>
      </c>
      <c r="F1116">
        <v>4909.68</v>
      </c>
      <c r="G1116">
        <v>4909.68</v>
      </c>
      <c r="H1116">
        <v>1718.39</v>
      </c>
      <c r="I1116">
        <v>1967.1</v>
      </c>
      <c r="J1116">
        <v>1224.19</v>
      </c>
    </row>
    <row r="1117" spans="1:10" x14ac:dyDescent="0.3">
      <c r="A1117">
        <v>1116</v>
      </c>
      <c r="B1117" t="s">
        <v>16</v>
      </c>
      <c r="C1117" t="s">
        <v>17</v>
      </c>
      <c r="D1117">
        <v>4</v>
      </c>
      <c r="E1117">
        <v>3</v>
      </c>
      <c r="F1117">
        <v>5041.04</v>
      </c>
      <c r="G1117">
        <v>10133.33</v>
      </c>
      <c r="H1117">
        <v>4053.33</v>
      </c>
      <c r="I1117">
        <v>3490.56</v>
      </c>
      <c r="J1117">
        <v>2589.44</v>
      </c>
    </row>
    <row r="1118" spans="1:10" x14ac:dyDescent="0.3">
      <c r="A1118">
        <v>1117</v>
      </c>
      <c r="B1118" t="s">
        <v>18</v>
      </c>
      <c r="C1118" t="s">
        <v>20</v>
      </c>
      <c r="D1118">
        <v>5</v>
      </c>
      <c r="E1118">
        <v>2</v>
      </c>
      <c r="F1118">
        <v>1573.77</v>
      </c>
      <c r="G1118">
        <v>2339.31</v>
      </c>
      <c r="H1118">
        <v>514.65</v>
      </c>
      <c r="I1118">
        <v>2220</v>
      </c>
      <c r="J1118">
        <v>-395.34</v>
      </c>
    </row>
    <row r="1119" spans="1:10" x14ac:dyDescent="0.3">
      <c r="A1119">
        <v>1118</v>
      </c>
      <c r="B1119" t="s">
        <v>12</v>
      </c>
      <c r="C1119" t="s">
        <v>13</v>
      </c>
      <c r="D1119">
        <v>7</v>
      </c>
      <c r="E1119">
        <v>2</v>
      </c>
      <c r="F1119">
        <v>4839.5600000000004</v>
      </c>
      <c r="G1119">
        <v>7345.65</v>
      </c>
      <c r="H1119">
        <v>1836.41</v>
      </c>
      <c r="I1119">
        <v>3449.93</v>
      </c>
      <c r="J1119">
        <v>2059.31</v>
      </c>
    </row>
    <row r="1120" spans="1:10" x14ac:dyDescent="0.3">
      <c r="A1120">
        <v>1119</v>
      </c>
      <c r="B1120" t="s">
        <v>10</v>
      </c>
      <c r="C1120" t="s">
        <v>11</v>
      </c>
      <c r="D1120">
        <v>6</v>
      </c>
      <c r="E1120">
        <v>3</v>
      </c>
      <c r="F1120">
        <v>876.92</v>
      </c>
      <c r="G1120">
        <v>2096.4499999999998</v>
      </c>
      <c r="H1120">
        <v>209.64</v>
      </c>
      <c r="I1120">
        <v>864.21</v>
      </c>
      <c r="J1120">
        <v>1022.59</v>
      </c>
    </row>
    <row r="1121" spans="1:10" x14ac:dyDescent="0.3">
      <c r="A1121">
        <v>1120</v>
      </c>
      <c r="B1121" t="s">
        <v>18</v>
      </c>
      <c r="C1121" t="s">
        <v>20</v>
      </c>
      <c r="D1121">
        <v>3</v>
      </c>
      <c r="E1121">
        <v>1</v>
      </c>
      <c r="F1121">
        <v>3526.69</v>
      </c>
      <c r="G1121">
        <v>3526.69</v>
      </c>
      <c r="H1121">
        <v>775.87</v>
      </c>
      <c r="I1121">
        <v>2021.67</v>
      </c>
      <c r="J1121">
        <v>729.14</v>
      </c>
    </row>
    <row r="1122" spans="1:10" x14ac:dyDescent="0.3">
      <c r="A1122">
        <v>1121</v>
      </c>
      <c r="B1122" t="s">
        <v>12</v>
      </c>
      <c r="C1122" t="s">
        <v>13</v>
      </c>
      <c r="D1122">
        <v>3</v>
      </c>
      <c r="E1122">
        <v>1</v>
      </c>
      <c r="F1122">
        <v>4486.1400000000003</v>
      </c>
      <c r="G1122">
        <v>4486.1400000000003</v>
      </c>
      <c r="H1122">
        <v>1121.54</v>
      </c>
      <c r="I1122">
        <v>1887.97</v>
      </c>
      <c r="J1122">
        <v>1476.64</v>
      </c>
    </row>
    <row r="1123" spans="1:10" x14ac:dyDescent="0.3">
      <c r="A1123">
        <v>1122</v>
      </c>
      <c r="B1123" t="s">
        <v>12</v>
      </c>
      <c r="C1123" t="s">
        <v>13</v>
      </c>
      <c r="D1123">
        <v>6</v>
      </c>
      <c r="E1123">
        <v>2</v>
      </c>
      <c r="F1123">
        <v>5666.52</v>
      </c>
      <c r="G1123">
        <v>9611.34</v>
      </c>
      <c r="H1123">
        <v>2883.4</v>
      </c>
      <c r="I1123">
        <v>4806.8500000000004</v>
      </c>
      <c r="J1123">
        <v>1921.09</v>
      </c>
    </row>
    <row r="1124" spans="1:10" x14ac:dyDescent="0.3">
      <c r="A1124">
        <v>1123</v>
      </c>
      <c r="B1124" t="s">
        <v>12</v>
      </c>
      <c r="C1124" t="s">
        <v>13</v>
      </c>
      <c r="D1124">
        <v>2</v>
      </c>
      <c r="E1124">
        <v>2</v>
      </c>
      <c r="F1124">
        <v>3501.45</v>
      </c>
      <c r="G1124">
        <v>5862.5</v>
      </c>
      <c r="H1124">
        <v>1465.63</v>
      </c>
      <c r="I1124">
        <v>2522.17</v>
      </c>
      <c r="J1124">
        <v>1874.7</v>
      </c>
    </row>
    <row r="1125" spans="1:10" x14ac:dyDescent="0.3">
      <c r="A1125">
        <v>1124</v>
      </c>
      <c r="B1125" t="s">
        <v>14</v>
      </c>
      <c r="C1125" t="s">
        <v>15</v>
      </c>
      <c r="D1125">
        <v>5</v>
      </c>
      <c r="E1125">
        <v>3</v>
      </c>
      <c r="F1125">
        <v>1521.34</v>
      </c>
      <c r="G1125">
        <v>3215.02</v>
      </c>
      <c r="H1125">
        <v>482.25</v>
      </c>
      <c r="I1125">
        <v>1117.31</v>
      </c>
      <c r="J1125">
        <v>1615.46</v>
      </c>
    </row>
    <row r="1126" spans="1:10" x14ac:dyDescent="0.3">
      <c r="A1126">
        <v>1125</v>
      </c>
      <c r="B1126" t="s">
        <v>16</v>
      </c>
      <c r="C1126" t="s">
        <v>17</v>
      </c>
      <c r="D1126">
        <v>2</v>
      </c>
      <c r="E1126">
        <v>1</v>
      </c>
      <c r="F1126">
        <v>2826.85</v>
      </c>
      <c r="G1126">
        <v>2826.85</v>
      </c>
      <c r="H1126">
        <v>989.4</v>
      </c>
      <c r="I1126">
        <v>2510.89</v>
      </c>
      <c r="J1126">
        <v>-673.43</v>
      </c>
    </row>
    <row r="1127" spans="1:10" x14ac:dyDescent="0.3">
      <c r="A1127">
        <v>1126</v>
      </c>
      <c r="B1127" t="s">
        <v>16</v>
      </c>
      <c r="C1127" t="s">
        <v>21</v>
      </c>
      <c r="D1127">
        <v>7</v>
      </c>
      <c r="E1127">
        <v>3</v>
      </c>
      <c r="F1127">
        <v>5145.6499999999996</v>
      </c>
      <c r="G1127">
        <v>11586.8</v>
      </c>
      <c r="H1127">
        <v>4634.72</v>
      </c>
      <c r="I1127">
        <v>3464.33</v>
      </c>
      <c r="J1127">
        <v>3487.75</v>
      </c>
    </row>
    <row r="1128" spans="1:10" x14ac:dyDescent="0.3">
      <c r="A1128">
        <v>1127</v>
      </c>
      <c r="B1128" t="s">
        <v>18</v>
      </c>
      <c r="C1128" t="s">
        <v>20</v>
      </c>
      <c r="D1128">
        <v>3</v>
      </c>
      <c r="E1128">
        <v>2</v>
      </c>
      <c r="F1128">
        <v>3363.27</v>
      </c>
      <c r="G1128">
        <v>5065.71</v>
      </c>
      <c r="H1128">
        <v>1114.46</v>
      </c>
      <c r="I1128">
        <v>2136.2800000000002</v>
      </c>
      <c r="J1128">
        <v>1814.97</v>
      </c>
    </row>
    <row r="1129" spans="1:10" x14ac:dyDescent="0.3">
      <c r="A1129">
        <v>1128</v>
      </c>
      <c r="B1129" t="s">
        <v>10</v>
      </c>
      <c r="C1129" t="s">
        <v>22</v>
      </c>
      <c r="D1129">
        <v>4</v>
      </c>
      <c r="E1129">
        <v>2</v>
      </c>
      <c r="F1129">
        <v>788.89</v>
      </c>
      <c r="G1129">
        <v>1407.1</v>
      </c>
      <c r="H1129">
        <v>140.71</v>
      </c>
      <c r="I1129">
        <v>610.58000000000004</v>
      </c>
      <c r="J1129">
        <v>655.81</v>
      </c>
    </row>
    <row r="1130" spans="1:10" x14ac:dyDescent="0.3">
      <c r="A1130">
        <v>1129</v>
      </c>
      <c r="B1130" t="s">
        <v>10</v>
      </c>
      <c r="C1130" t="s">
        <v>22</v>
      </c>
      <c r="D1130">
        <v>6</v>
      </c>
      <c r="E1130">
        <v>3</v>
      </c>
      <c r="F1130">
        <v>925.87</v>
      </c>
      <c r="G1130">
        <v>2163.04</v>
      </c>
      <c r="H1130">
        <v>216.3</v>
      </c>
      <c r="I1130">
        <v>855.38</v>
      </c>
      <c r="J1130">
        <v>1091.3599999999999</v>
      </c>
    </row>
    <row r="1131" spans="1:10" x14ac:dyDescent="0.3">
      <c r="A1131">
        <v>1130</v>
      </c>
      <c r="B1131" t="s">
        <v>10</v>
      </c>
      <c r="C1131" t="s">
        <v>22</v>
      </c>
      <c r="D1131">
        <v>7</v>
      </c>
      <c r="E1131">
        <v>3</v>
      </c>
      <c r="F1131">
        <v>319.07</v>
      </c>
      <c r="G1131">
        <v>627.98</v>
      </c>
      <c r="H1131">
        <v>62.8</v>
      </c>
      <c r="I1131">
        <v>595.96</v>
      </c>
      <c r="J1131">
        <v>-30.77</v>
      </c>
    </row>
    <row r="1132" spans="1:10" x14ac:dyDescent="0.3">
      <c r="A1132">
        <v>1131</v>
      </c>
      <c r="B1132" t="s">
        <v>14</v>
      </c>
      <c r="C1132" t="s">
        <v>15</v>
      </c>
      <c r="D1132">
        <v>8</v>
      </c>
      <c r="E1132">
        <v>3</v>
      </c>
      <c r="F1132">
        <v>239.37</v>
      </c>
      <c r="G1132">
        <v>481.46</v>
      </c>
      <c r="H1132">
        <v>72.22</v>
      </c>
      <c r="I1132">
        <v>456.9</v>
      </c>
      <c r="J1132">
        <v>-47.66</v>
      </c>
    </row>
    <row r="1133" spans="1:10" x14ac:dyDescent="0.3">
      <c r="A1133">
        <v>1132</v>
      </c>
      <c r="B1133" t="s">
        <v>10</v>
      </c>
      <c r="C1133" t="s">
        <v>11</v>
      </c>
      <c r="D1133">
        <v>8</v>
      </c>
      <c r="E1133">
        <v>3</v>
      </c>
      <c r="F1133">
        <v>1384.11</v>
      </c>
      <c r="G1133">
        <v>2734.03</v>
      </c>
      <c r="H1133">
        <v>273.39999999999998</v>
      </c>
      <c r="I1133">
        <v>780.03</v>
      </c>
      <c r="J1133">
        <v>1680.59</v>
      </c>
    </row>
    <row r="1134" spans="1:10" x14ac:dyDescent="0.3">
      <c r="A1134">
        <v>1133</v>
      </c>
      <c r="B1134" t="s">
        <v>18</v>
      </c>
      <c r="C1134" t="s">
        <v>19</v>
      </c>
      <c r="D1134">
        <v>1</v>
      </c>
      <c r="E1134">
        <v>1</v>
      </c>
      <c r="F1134">
        <v>4845.0600000000004</v>
      </c>
      <c r="G1134">
        <v>4845.0600000000004</v>
      </c>
      <c r="H1134">
        <v>1065.9100000000001</v>
      </c>
      <c r="I1134">
        <v>1958.98</v>
      </c>
      <c r="J1134">
        <v>1820.17</v>
      </c>
    </row>
    <row r="1135" spans="1:10" x14ac:dyDescent="0.3">
      <c r="A1135">
        <v>1134</v>
      </c>
      <c r="B1135" t="s">
        <v>18</v>
      </c>
      <c r="C1135" t="s">
        <v>19</v>
      </c>
      <c r="D1135">
        <v>3</v>
      </c>
      <c r="E1135">
        <v>1</v>
      </c>
      <c r="F1135">
        <v>2920.32</v>
      </c>
      <c r="G1135">
        <v>2920.32</v>
      </c>
      <c r="H1135">
        <v>642.47</v>
      </c>
      <c r="I1135">
        <v>2645.7</v>
      </c>
      <c r="J1135">
        <v>-367.85</v>
      </c>
    </row>
    <row r="1136" spans="1:10" x14ac:dyDescent="0.3">
      <c r="A1136">
        <v>1135</v>
      </c>
      <c r="B1136" t="s">
        <v>16</v>
      </c>
      <c r="C1136" t="s">
        <v>21</v>
      </c>
      <c r="D1136">
        <v>5</v>
      </c>
      <c r="E1136">
        <v>1</v>
      </c>
      <c r="F1136">
        <v>5455.93</v>
      </c>
      <c r="G1136">
        <v>5455.93</v>
      </c>
      <c r="H1136">
        <v>1909.58</v>
      </c>
      <c r="I1136">
        <v>3443.23</v>
      </c>
      <c r="J1136">
        <v>103.13</v>
      </c>
    </row>
    <row r="1137" spans="1:10" x14ac:dyDescent="0.3">
      <c r="A1137">
        <v>1136</v>
      </c>
      <c r="B1137" t="s">
        <v>18</v>
      </c>
      <c r="C1137" t="s">
        <v>19</v>
      </c>
      <c r="D1137">
        <v>3</v>
      </c>
      <c r="E1137">
        <v>2</v>
      </c>
      <c r="F1137">
        <v>2487.73</v>
      </c>
      <c r="G1137">
        <v>3846.09</v>
      </c>
      <c r="H1137">
        <v>846.14</v>
      </c>
      <c r="I1137">
        <v>1859.86</v>
      </c>
      <c r="J1137">
        <v>1140.0899999999999</v>
      </c>
    </row>
    <row r="1138" spans="1:10" x14ac:dyDescent="0.3">
      <c r="A1138">
        <v>1137</v>
      </c>
      <c r="B1138" t="s">
        <v>12</v>
      </c>
      <c r="C1138" t="s">
        <v>13</v>
      </c>
      <c r="D1138">
        <v>5</v>
      </c>
      <c r="E1138">
        <v>3</v>
      </c>
      <c r="F1138">
        <v>6047.84</v>
      </c>
      <c r="G1138">
        <v>13133.19</v>
      </c>
      <c r="H1138">
        <v>3939.96</v>
      </c>
      <c r="I1138">
        <v>3651.49</v>
      </c>
      <c r="J1138">
        <v>5541.75</v>
      </c>
    </row>
    <row r="1139" spans="1:10" x14ac:dyDescent="0.3">
      <c r="A1139">
        <v>1138</v>
      </c>
      <c r="B1139" t="s">
        <v>10</v>
      </c>
      <c r="C1139" t="s">
        <v>22</v>
      </c>
      <c r="D1139">
        <v>5</v>
      </c>
      <c r="E1139">
        <v>2</v>
      </c>
      <c r="F1139">
        <v>800.26</v>
      </c>
      <c r="G1139">
        <v>1288.4000000000001</v>
      </c>
      <c r="H1139">
        <v>128.84</v>
      </c>
      <c r="I1139">
        <v>711.01</v>
      </c>
      <c r="J1139">
        <v>448.55</v>
      </c>
    </row>
    <row r="1140" spans="1:10" x14ac:dyDescent="0.3">
      <c r="A1140">
        <v>1139</v>
      </c>
      <c r="B1140" t="s">
        <v>10</v>
      </c>
      <c r="C1140" t="s">
        <v>22</v>
      </c>
      <c r="D1140">
        <v>6</v>
      </c>
      <c r="E1140">
        <v>3</v>
      </c>
      <c r="F1140">
        <v>736.94</v>
      </c>
      <c r="G1140">
        <v>1406.7</v>
      </c>
      <c r="H1140">
        <v>140.66999999999999</v>
      </c>
      <c r="I1140">
        <v>877.09</v>
      </c>
      <c r="J1140">
        <v>388.94</v>
      </c>
    </row>
    <row r="1141" spans="1:10" x14ac:dyDescent="0.3">
      <c r="A1141">
        <v>1140</v>
      </c>
      <c r="B1141" t="s">
        <v>16</v>
      </c>
      <c r="C1141" t="s">
        <v>21</v>
      </c>
      <c r="D1141">
        <v>5</v>
      </c>
      <c r="E1141">
        <v>3</v>
      </c>
      <c r="F1141">
        <v>3550.54</v>
      </c>
      <c r="G1141">
        <v>6979.93</v>
      </c>
      <c r="H1141">
        <v>2442.98</v>
      </c>
      <c r="I1141">
        <v>3211.38</v>
      </c>
      <c r="J1141">
        <v>1325.57</v>
      </c>
    </row>
    <row r="1142" spans="1:10" x14ac:dyDescent="0.3">
      <c r="A1142">
        <v>1141</v>
      </c>
      <c r="B1142" t="s">
        <v>14</v>
      </c>
      <c r="C1142" t="s">
        <v>15</v>
      </c>
      <c r="D1142">
        <v>2</v>
      </c>
      <c r="E1142">
        <v>2</v>
      </c>
      <c r="F1142">
        <v>2056.6999999999998</v>
      </c>
      <c r="G1142">
        <v>3116.51</v>
      </c>
      <c r="H1142">
        <v>467.48</v>
      </c>
      <c r="I1142">
        <v>999.98</v>
      </c>
      <c r="J1142">
        <v>1649.05</v>
      </c>
    </row>
    <row r="1143" spans="1:10" x14ac:dyDescent="0.3">
      <c r="A1143">
        <v>1142</v>
      </c>
      <c r="B1143" t="s">
        <v>10</v>
      </c>
      <c r="C1143" t="s">
        <v>11</v>
      </c>
      <c r="D1143">
        <v>8</v>
      </c>
      <c r="E1143">
        <v>3</v>
      </c>
      <c r="F1143">
        <v>1001.56</v>
      </c>
      <c r="G1143">
        <v>2211.38</v>
      </c>
      <c r="H1143">
        <v>221.14</v>
      </c>
      <c r="I1143">
        <v>893.49</v>
      </c>
      <c r="J1143">
        <v>1096.76</v>
      </c>
    </row>
    <row r="1144" spans="1:10" x14ac:dyDescent="0.3">
      <c r="A1144">
        <v>1143</v>
      </c>
      <c r="B1144" t="s">
        <v>16</v>
      </c>
      <c r="C1144" t="s">
        <v>21</v>
      </c>
      <c r="D1144">
        <v>7</v>
      </c>
      <c r="E1144">
        <v>3</v>
      </c>
      <c r="F1144">
        <v>4951.88</v>
      </c>
      <c r="G1144">
        <v>10615.51</v>
      </c>
      <c r="H1144">
        <v>4246.2</v>
      </c>
      <c r="I1144">
        <v>4086.23</v>
      </c>
      <c r="J1144">
        <v>2283.08</v>
      </c>
    </row>
    <row r="1145" spans="1:10" x14ac:dyDescent="0.3">
      <c r="A1145">
        <v>1144</v>
      </c>
      <c r="B1145" t="s">
        <v>16</v>
      </c>
      <c r="C1145" t="s">
        <v>17</v>
      </c>
      <c r="D1145">
        <v>4</v>
      </c>
      <c r="E1145">
        <v>3</v>
      </c>
      <c r="F1145">
        <v>4794.3100000000004</v>
      </c>
      <c r="G1145">
        <v>11076.68</v>
      </c>
      <c r="H1145">
        <v>4430.67</v>
      </c>
      <c r="I1145">
        <v>2885.94</v>
      </c>
      <c r="J1145">
        <v>3760.07</v>
      </c>
    </row>
    <row r="1146" spans="1:10" x14ac:dyDescent="0.3">
      <c r="A1146">
        <v>1145</v>
      </c>
      <c r="B1146" t="s">
        <v>10</v>
      </c>
      <c r="C1146" t="s">
        <v>11</v>
      </c>
      <c r="D1146">
        <v>3</v>
      </c>
      <c r="E1146">
        <v>1</v>
      </c>
      <c r="F1146">
        <v>681.57</v>
      </c>
      <c r="G1146">
        <v>681.57</v>
      </c>
      <c r="H1146">
        <v>68.16</v>
      </c>
      <c r="I1146">
        <v>489.17</v>
      </c>
      <c r="J1146">
        <v>124.24</v>
      </c>
    </row>
    <row r="1147" spans="1:10" x14ac:dyDescent="0.3">
      <c r="A1147">
        <v>1146</v>
      </c>
      <c r="B1147" t="s">
        <v>12</v>
      </c>
      <c r="C1147" t="s">
        <v>13</v>
      </c>
      <c r="D1147">
        <v>4</v>
      </c>
      <c r="E1147">
        <v>1</v>
      </c>
      <c r="F1147">
        <v>4022.09</v>
      </c>
      <c r="G1147">
        <v>4022.09</v>
      </c>
      <c r="H1147">
        <v>1005.52</v>
      </c>
      <c r="I1147">
        <v>3718.32</v>
      </c>
      <c r="J1147">
        <v>-701.75</v>
      </c>
    </row>
    <row r="1148" spans="1:10" x14ac:dyDescent="0.3">
      <c r="A1148">
        <v>1147</v>
      </c>
      <c r="B1148" t="s">
        <v>14</v>
      </c>
      <c r="C1148" t="s">
        <v>15</v>
      </c>
      <c r="D1148">
        <v>7</v>
      </c>
      <c r="E1148">
        <v>1</v>
      </c>
      <c r="F1148">
        <v>2041.2</v>
      </c>
      <c r="G1148">
        <v>2041.2</v>
      </c>
      <c r="H1148">
        <v>306.18</v>
      </c>
      <c r="I1148">
        <v>1886.46</v>
      </c>
      <c r="J1148">
        <v>-151.44</v>
      </c>
    </row>
    <row r="1149" spans="1:10" x14ac:dyDescent="0.3">
      <c r="A1149">
        <v>1148</v>
      </c>
      <c r="B1149" t="s">
        <v>16</v>
      </c>
      <c r="C1149" t="s">
        <v>17</v>
      </c>
      <c r="D1149">
        <v>1</v>
      </c>
      <c r="E1149">
        <v>1</v>
      </c>
      <c r="F1149">
        <v>3859.14</v>
      </c>
      <c r="G1149">
        <v>3859.14</v>
      </c>
      <c r="H1149">
        <v>1350.7</v>
      </c>
      <c r="I1149">
        <v>1765.25</v>
      </c>
      <c r="J1149">
        <v>743.19</v>
      </c>
    </row>
    <row r="1150" spans="1:10" x14ac:dyDescent="0.3">
      <c r="A1150">
        <v>1149</v>
      </c>
      <c r="B1150" t="s">
        <v>12</v>
      </c>
      <c r="C1150" t="s">
        <v>13</v>
      </c>
      <c r="D1150">
        <v>7</v>
      </c>
      <c r="E1150">
        <v>1</v>
      </c>
      <c r="F1150">
        <v>4088.62</v>
      </c>
      <c r="G1150">
        <v>4088.62</v>
      </c>
      <c r="H1150">
        <v>1022.15</v>
      </c>
      <c r="I1150">
        <v>3581.77</v>
      </c>
      <c r="J1150">
        <v>-515.30999999999995</v>
      </c>
    </row>
    <row r="1151" spans="1:10" x14ac:dyDescent="0.3">
      <c r="A1151">
        <v>1150</v>
      </c>
      <c r="B1151" t="s">
        <v>12</v>
      </c>
      <c r="C1151" t="s">
        <v>13</v>
      </c>
      <c r="D1151">
        <v>3</v>
      </c>
      <c r="E1151">
        <v>3</v>
      </c>
      <c r="F1151">
        <v>3635.84</v>
      </c>
      <c r="G1151">
        <v>6752.57</v>
      </c>
      <c r="H1151">
        <v>1688.14</v>
      </c>
      <c r="I1151">
        <v>2055</v>
      </c>
      <c r="J1151">
        <v>3009.42</v>
      </c>
    </row>
    <row r="1152" spans="1:10" x14ac:dyDescent="0.3">
      <c r="A1152">
        <v>1151</v>
      </c>
      <c r="B1152" t="s">
        <v>14</v>
      </c>
      <c r="C1152" t="s">
        <v>15</v>
      </c>
      <c r="D1152">
        <v>8</v>
      </c>
      <c r="E1152">
        <v>3</v>
      </c>
      <c r="F1152">
        <v>1496.53</v>
      </c>
      <c r="G1152">
        <v>2944.5</v>
      </c>
      <c r="H1152">
        <v>441.67</v>
      </c>
      <c r="I1152">
        <v>1850.21</v>
      </c>
      <c r="J1152">
        <v>652.61</v>
      </c>
    </row>
    <row r="1153" spans="1:10" x14ac:dyDescent="0.3">
      <c r="A1153">
        <v>1152</v>
      </c>
      <c r="B1153" t="s">
        <v>14</v>
      </c>
      <c r="C1153" t="s">
        <v>15</v>
      </c>
      <c r="D1153">
        <v>4</v>
      </c>
      <c r="E1153">
        <v>1</v>
      </c>
      <c r="F1153">
        <v>2210.94</v>
      </c>
      <c r="G1153">
        <v>2210.94</v>
      </c>
      <c r="H1153">
        <v>331.64</v>
      </c>
      <c r="I1153">
        <v>1286.71</v>
      </c>
      <c r="J1153">
        <v>592.59</v>
      </c>
    </row>
    <row r="1154" spans="1:10" x14ac:dyDescent="0.3">
      <c r="A1154">
        <v>1153</v>
      </c>
      <c r="B1154" t="s">
        <v>16</v>
      </c>
      <c r="C1154" t="s">
        <v>17</v>
      </c>
      <c r="D1154">
        <v>4</v>
      </c>
      <c r="E1154">
        <v>2</v>
      </c>
      <c r="F1154">
        <v>1822.17</v>
      </c>
      <c r="G1154">
        <v>3013.74</v>
      </c>
      <c r="H1154">
        <v>1054.81</v>
      </c>
      <c r="I1154">
        <v>2860.04</v>
      </c>
      <c r="J1154">
        <v>-901.11</v>
      </c>
    </row>
    <row r="1155" spans="1:10" x14ac:dyDescent="0.3">
      <c r="A1155">
        <v>1154</v>
      </c>
      <c r="B1155" t="s">
        <v>16</v>
      </c>
      <c r="C1155" t="s">
        <v>17</v>
      </c>
      <c r="D1155">
        <v>6</v>
      </c>
      <c r="E1155">
        <v>3</v>
      </c>
      <c r="F1155">
        <v>4854.21</v>
      </c>
      <c r="G1155">
        <v>10841.94</v>
      </c>
      <c r="H1155">
        <v>4336.78</v>
      </c>
      <c r="I1155">
        <v>3498.95</v>
      </c>
      <c r="J1155">
        <v>3006.21</v>
      </c>
    </row>
    <row r="1156" spans="1:10" x14ac:dyDescent="0.3">
      <c r="A1156">
        <v>1155</v>
      </c>
      <c r="B1156" t="s">
        <v>16</v>
      </c>
      <c r="C1156" t="s">
        <v>17</v>
      </c>
      <c r="D1156">
        <v>6</v>
      </c>
      <c r="E1156">
        <v>1</v>
      </c>
      <c r="F1156">
        <v>2959.65</v>
      </c>
      <c r="G1156">
        <v>2959.65</v>
      </c>
      <c r="H1156">
        <v>1035.8800000000001</v>
      </c>
      <c r="I1156">
        <v>2808.71</v>
      </c>
      <c r="J1156">
        <v>-884.94</v>
      </c>
    </row>
    <row r="1157" spans="1:10" x14ac:dyDescent="0.3">
      <c r="A1157">
        <v>1156</v>
      </c>
      <c r="B1157" t="s">
        <v>14</v>
      </c>
      <c r="C1157" t="s">
        <v>15</v>
      </c>
      <c r="D1157">
        <v>7</v>
      </c>
      <c r="E1157">
        <v>3</v>
      </c>
      <c r="F1157">
        <v>1329.05</v>
      </c>
      <c r="G1157">
        <v>3139.63</v>
      </c>
      <c r="H1157">
        <v>470.94</v>
      </c>
      <c r="I1157">
        <v>1566.63</v>
      </c>
      <c r="J1157">
        <v>1102.06</v>
      </c>
    </row>
    <row r="1158" spans="1:10" x14ac:dyDescent="0.3">
      <c r="A1158">
        <v>1157</v>
      </c>
      <c r="B1158" t="s">
        <v>18</v>
      </c>
      <c r="C1158" t="s">
        <v>19</v>
      </c>
      <c r="D1158">
        <v>7</v>
      </c>
      <c r="E1158">
        <v>2</v>
      </c>
      <c r="F1158">
        <v>4129.3500000000004</v>
      </c>
      <c r="G1158">
        <v>7070.03</v>
      </c>
      <c r="H1158">
        <v>1555.41</v>
      </c>
      <c r="I1158">
        <v>5133.43</v>
      </c>
      <c r="J1158">
        <v>381.19</v>
      </c>
    </row>
    <row r="1159" spans="1:10" x14ac:dyDescent="0.3">
      <c r="A1159">
        <v>1158</v>
      </c>
      <c r="B1159" t="s">
        <v>12</v>
      </c>
      <c r="C1159" t="s">
        <v>13</v>
      </c>
      <c r="D1159">
        <v>1</v>
      </c>
      <c r="E1159">
        <v>1</v>
      </c>
      <c r="F1159">
        <v>3122.26</v>
      </c>
      <c r="G1159">
        <v>3122.26</v>
      </c>
      <c r="H1159">
        <v>780.56</v>
      </c>
      <c r="I1159">
        <v>1657.01</v>
      </c>
      <c r="J1159">
        <v>684.68</v>
      </c>
    </row>
    <row r="1160" spans="1:10" x14ac:dyDescent="0.3">
      <c r="A1160">
        <v>1159</v>
      </c>
      <c r="B1160" t="s">
        <v>12</v>
      </c>
      <c r="C1160" t="s">
        <v>13</v>
      </c>
      <c r="D1160">
        <v>5</v>
      </c>
      <c r="E1160">
        <v>3</v>
      </c>
      <c r="F1160">
        <v>5557.83</v>
      </c>
      <c r="G1160">
        <v>11796.93</v>
      </c>
      <c r="H1160">
        <v>3539.08</v>
      </c>
      <c r="I1160">
        <v>3124.99</v>
      </c>
      <c r="J1160">
        <v>5132.8599999999997</v>
      </c>
    </row>
    <row r="1161" spans="1:10" x14ac:dyDescent="0.3">
      <c r="A1161">
        <v>1160</v>
      </c>
      <c r="B1161" t="s">
        <v>18</v>
      </c>
      <c r="C1161" t="s">
        <v>20</v>
      </c>
      <c r="D1161">
        <v>3</v>
      </c>
      <c r="E1161">
        <v>3</v>
      </c>
      <c r="F1161">
        <v>2188.59</v>
      </c>
      <c r="G1161">
        <v>4929.1499999999996</v>
      </c>
      <c r="H1161">
        <v>1084.4100000000001</v>
      </c>
      <c r="I1161">
        <v>2187.1999999999998</v>
      </c>
      <c r="J1161">
        <v>1657.54</v>
      </c>
    </row>
    <row r="1162" spans="1:10" x14ac:dyDescent="0.3">
      <c r="A1162">
        <v>1161</v>
      </c>
      <c r="B1162" t="s">
        <v>14</v>
      </c>
      <c r="C1162" t="s">
        <v>15</v>
      </c>
      <c r="D1162">
        <v>6</v>
      </c>
      <c r="E1162">
        <v>3</v>
      </c>
      <c r="F1162">
        <v>2743.47</v>
      </c>
      <c r="G1162">
        <v>6408.29</v>
      </c>
      <c r="H1162">
        <v>961.24</v>
      </c>
      <c r="I1162">
        <v>1195.78</v>
      </c>
      <c r="J1162">
        <v>4251.2700000000004</v>
      </c>
    </row>
    <row r="1163" spans="1:10" x14ac:dyDescent="0.3">
      <c r="A1163">
        <v>1162</v>
      </c>
      <c r="B1163" t="s">
        <v>18</v>
      </c>
      <c r="C1163" t="s">
        <v>20</v>
      </c>
      <c r="D1163">
        <v>3</v>
      </c>
      <c r="E1163">
        <v>3</v>
      </c>
      <c r="F1163">
        <v>4163.99</v>
      </c>
      <c r="G1163">
        <v>9687.25</v>
      </c>
      <c r="H1163">
        <v>2615.56</v>
      </c>
      <c r="I1163">
        <v>2384.66</v>
      </c>
      <c r="J1163">
        <v>4687.04</v>
      </c>
    </row>
    <row r="1164" spans="1:10" x14ac:dyDescent="0.3">
      <c r="A1164">
        <v>1163</v>
      </c>
      <c r="B1164" t="s">
        <v>10</v>
      </c>
      <c r="C1164" t="s">
        <v>11</v>
      </c>
      <c r="D1164">
        <v>1</v>
      </c>
      <c r="E1164">
        <v>1</v>
      </c>
      <c r="F1164">
        <v>916.24</v>
      </c>
      <c r="G1164">
        <v>916.24</v>
      </c>
      <c r="H1164">
        <v>91.62</v>
      </c>
      <c r="I1164">
        <v>356.95</v>
      </c>
      <c r="J1164">
        <v>467.67</v>
      </c>
    </row>
    <row r="1165" spans="1:10" x14ac:dyDescent="0.3">
      <c r="A1165">
        <v>1164</v>
      </c>
      <c r="B1165" t="s">
        <v>14</v>
      </c>
      <c r="C1165" t="s">
        <v>15</v>
      </c>
      <c r="D1165">
        <v>6</v>
      </c>
      <c r="E1165">
        <v>3</v>
      </c>
      <c r="F1165">
        <v>2911.02</v>
      </c>
      <c r="G1165">
        <v>6428.85</v>
      </c>
      <c r="H1165">
        <v>964.33</v>
      </c>
      <c r="I1165">
        <v>1878.34</v>
      </c>
      <c r="J1165">
        <v>3586.18</v>
      </c>
    </row>
    <row r="1166" spans="1:10" x14ac:dyDescent="0.3">
      <c r="A1166">
        <v>1165</v>
      </c>
      <c r="B1166" t="s">
        <v>18</v>
      </c>
      <c r="C1166" t="s">
        <v>20</v>
      </c>
      <c r="D1166">
        <v>6</v>
      </c>
      <c r="E1166">
        <v>3</v>
      </c>
      <c r="F1166">
        <v>7507.98</v>
      </c>
      <c r="G1166">
        <v>17760.330000000002</v>
      </c>
      <c r="H1166">
        <v>4795.29</v>
      </c>
      <c r="I1166">
        <v>3743.25</v>
      </c>
      <c r="J1166">
        <v>9221.7900000000009</v>
      </c>
    </row>
    <row r="1167" spans="1:10" x14ac:dyDescent="0.3">
      <c r="A1167">
        <v>1166</v>
      </c>
      <c r="B1167" t="s">
        <v>14</v>
      </c>
      <c r="C1167" t="s">
        <v>15</v>
      </c>
      <c r="D1167">
        <v>5</v>
      </c>
      <c r="E1167">
        <v>2</v>
      </c>
      <c r="F1167">
        <v>2013.56</v>
      </c>
      <c r="G1167">
        <v>2896.61</v>
      </c>
      <c r="H1167">
        <v>434.49</v>
      </c>
      <c r="I1167">
        <v>1080.3900000000001</v>
      </c>
      <c r="J1167">
        <v>1381.72</v>
      </c>
    </row>
    <row r="1168" spans="1:10" x14ac:dyDescent="0.3">
      <c r="A1168">
        <v>1167</v>
      </c>
      <c r="B1168" t="s">
        <v>14</v>
      </c>
      <c r="C1168" t="s">
        <v>15</v>
      </c>
      <c r="D1168">
        <v>3</v>
      </c>
      <c r="E1168">
        <v>3</v>
      </c>
      <c r="F1168">
        <v>2184.2600000000002</v>
      </c>
      <c r="G1168">
        <v>4424.18</v>
      </c>
      <c r="H1168">
        <v>663.63</v>
      </c>
      <c r="I1168">
        <v>1064.5999999999999</v>
      </c>
      <c r="J1168">
        <v>2695.96</v>
      </c>
    </row>
    <row r="1169" spans="1:10" x14ac:dyDescent="0.3">
      <c r="A1169">
        <v>1168</v>
      </c>
      <c r="B1169" t="s">
        <v>16</v>
      </c>
      <c r="C1169" t="s">
        <v>17</v>
      </c>
      <c r="D1169">
        <v>8</v>
      </c>
      <c r="E1169">
        <v>3</v>
      </c>
      <c r="F1169">
        <v>5823.85</v>
      </c>
      <c r="G1169">
        <v>11667.98</v>
      </c>
      <c r="H1169">
        <v>4667.1899999999996</v>
      </c>
      <c r="I1169">
        <v>5793.83</v>
      </c>
      <c r="J1169">
        <v>1206.96</v>
      </c>
    </row>
    <row r="1170" spans="1:10" x14ac:dyDescent="0.3">
      <c r="A1170">
        <v>1169</v>
      </c>
      <c r="B1170" t="s">
        <v>18</v>
      </c>
      <c r="C1170" t="s">
        <v>20</v>
      </c>
      <c r="D1170">
        <v>3</v>
      </c>
      <c r="E1170">
        <v>3</v>
      </c>
      <c r="F1170">
        <v>4054.1</v>
      </c>
      <c r="G1170">
        <v>8040.96</v>
      </c>
      <c r="H1170">
        <v>2171.06</v>
      </c>
      <c r="I1170">
        <v>1854.64</v>
      </c>
      <c r="J1170">
        <v>4015.26</v>
      </c>
    </row>
    <row r="1171" spans="1:10" x14ac:dyDescent="0.3">
      <c r="A1171">
        <v>1170</v>
      </c>
      <c r="B1171" t="s">
        <v>10</v>
      </c>
      <c r="C1171" t="s">
        <v>11</v>
      </c>
      <c r="D1171">
        <v>3</v>
      </c>
      <c r="E1171">
        <v>2</v>
      </c>
      <c r="F1171">
        <v>584.64</v>
      </c>
      <c r="G1171">
        <v>983.98</v>
      </c>
      <c r="H1171">
        <v>98.4</v>
      </c>
      <c r="I1171">
        <v>576.44000000000005</v>
      </c>
      <c r="J1171">
        <v>309.14</v>
      </c>
    </row>
    <row r="1172" spans="1:10" x14ac:dyDescent="0.3">
      <c r="A1172">
        <v>1171</v>
      </c>
      <c r="B1172" t="s">
        <v>16</v>
      </c>
      <c r="C1172" t="s">
        <v>17</v>
      </c>
      <c r="D1172">
        <v>5</v>
      </c>
      <c r="E1172">
        <v>3</v>
      </c>
      <c r="F1172">
        <v>4881.76</v>
      </c>
      <c r="G1172">
        <v>12529.61</v>
      </c>
      <c r="H1172">
        <v>5011.84</v>
      </c>
      <c r="I1172">
        <v>4282.0600000000004</v>
      </c>
      <c r="J1172">
        <v>3235.71</v>
      </c>
    </row>
    <row r="1173" spans="1:10" x14ac:dyDescent="0.3">
      <c r="A1173">
        <v>1172</v>
      </c>
      <c r="B1173" t="s">
        <v>12</v>
      </c>
      <c r="C1173" t="s">
        <v>13</v>
      </c>
      <c r="D1173">
        <v>6</v>
      </c>
      <c r="E1173">
        <v>3</v>
      </c>
      <c r="F1173">
        <v>4242.26</v>
      </c>
      <c r="G1173">
        <v>9368.9500000000007</v>
      </c>
      <c r="H1173">
        <v>2810.69</v>
      </c>
      <c r="I1173">
        <v>3868.18</v>
      </c>
      <c r="J1173">
        <v>2690.08</v>
      </c>
    </row>
    <row r="1174" spans="1:10" x14ac:dyDescent="0.3">
      <c r="A1174">
        <v>1173</v>
      </c>
      <c r="B1174" t="s">
        <v>16</v>
      </c>
      <c r="C1174" t="s">
        <v>17</v>
      </c>
      <c r="D1174">
        <v>1</v>
      </c>
      <c r="E1174">
        <v>1</v>
      </c>
      <c r="F1174">
        <v>7533.98</v>
      </c>
      <c r="G1174">
        <v>7533.98</v>
      </c>
      <c r="H1174">
        <v>2636.89</v>
      </c>
      <c r="I1174">
        <v>1749.83</v>
      </c>
      <c r="J1174">
        <v>3147.26</v>
      </c>
    </row>
    <row r="1175" spans="1:10" x14ac:dyDescent="0.3">
      <c r="A1175">
        <v>1174</v>
      </c>
      <c r="B1175" t="s">
        <v>10</v>
      </c>
      <c r="C1175" t="s">
        <v>11</v>
      </c>
      <c r="D1175">
        <v>3</v>
      </c>
      <c r="E1175">
        <v>1</v>
      </c>
      <c r="F1175">
        <v>815</v>
      </c>
      <c r="G1175">
        <v>815</v>
      </c>
      <c r="H1175">
        <v>81.5</v>
      </c>
      <c r="I1175">
        <v>540.34</v>
      </c>
      <c r="J1175">
        <v>193.16</v>
      </c>
    </row>
    <row r="1176" spans="1:10" x14ac:dyDescent="0.3">
      <c r="A1176">
        <v>1175</v>
      </c>
      <c r="B1176" t="s">
        <v>16</v>
      </c>
      <c r="C1176" t="s">
        <v>21</v>
      </c>
      <c r="D1176">
        <v>4</v>
      </c>
      <c r="E1176">
        <v>1</v>
      </c>
      <c r="F1176">
        <v>2993.57</v>
      </c>
      <c r="G1176">
        <v>2993.57</v>
      </c>
      <c r="H1176">
        <v>1047.75</v>
      </c>
      <c r="I1176">
        <v>2840.9</v>
      </c>
      <c r="J1176">
        <v>-895.08</v>
      </c>
    </row>
    <row r="1177" spans="1:10" x14ac:dyDescent="0.3">
      <c r="A1177">
        <v>1176</v>
      </c>
      <c r="B1177" t="s">
        <v>16</v>
      </c>
      <c r="C1177" t="s">
        <v>17</v>
      </c>
      <c r="D1177">
        <v>8</v>
      </c>
      <c r="E1177">
        <v>3</v>
      </c>
      <c r="F1177">
        <v>5801.98</v>
      </c>
      <c r="G1177">
        <v>13187.79</v>
      </c>
      <c r="H1177">
        <v>5275.11</v>
      </c>
      <c r="I1177">
        <v>3741.84</v>
      </c>
      <c r="J1177">
        <v>4170.83</v>
      </c>
    </row>
    <row r="1178" spans="1:10" x14ac:dyDescent="0.3">
      <c r="A1178">
        <v>1177</v>
      </c>
      <c r="B1178" t="s">
        <v>14</v>
      </c>
      <c r="C1178" t="s">
        <v>15</v>
      </c>
      <c r="D1178">
        <v>8</v>
      </c>
      <c r="E1178">
        <v>1</v>
      </c>
      <c r="F1178">
        <v>2512.61</v>
      </c>
      <c r="G1178">
        <v>2512.61</v>
      </c>
      <c r="H1178">
        <v>376.89</v>
      </c>
      <c r="I1178">
        <v>1467.41</v>
      </c>
      <c r="J1178">
        <v>668.3</v>
      </c>
    </row>
    <row r="1179" spans="1:10" x14ac:dyDescent="0.3">
      <c r="A1179">
        <v>1178</v>
      </c>
      <c r="B1179" t="s">
        <v>18</v>
      </c>
      <c r="C1179" t="s">
        <v>20</v>
      </c>
      <c r="D1179">
        <v>5</v>
      </c>
      <c r="E1179">
        <v>3</v>
      </c>
      <c r="F1179">
        <v>3250.94</v>
      </c>
      <c r="G1179">
        <v>7500.19</v>
      </c>
      <c r="H1179">
        <v>1650.04</v>
      </c>
      <c r="I1179">
        <v>2692.66</v>
      </c>
      <c r="J1179">
        <v>3157.48</v>
      </c>
    </row>
    <row r="1180" spans="1:10" x14ac:dyDescent="0.3">
      <c r="A1180">
        <v>1179</v>
      </c>
      <c r="B1180" t="s">
        <v>14</v>
      </c>
      <c r="C1180" t="s">
        <v>15</v>
      </c>
      <c r="D1180">
        <v>2</v>
      </c>
      <c r="E1180">
        <v>2</v>
      </c>
      <c r="F1180">
        <v>1071</v>
      </c>
      <c r="G1180">
        <v>1724.15</v>
      </c>
      <c r="H1180">
        <v>258.62</v>
      </c>
      <c r="I1180">
        <v>902.45</v>
      </c>
      <c r="J1180">
        <v>563.07000000000005</v>
      </c>
    </row>
    <row r="1181" spans="1:10" x14ac:dyDescent="0.3">
      <c r="A1181">
        <v>1180</v>
      </c>
      <c r="B1181" t="s">
        <v>16</v>
      </c>
      <c r="C1181" t="s">
        <v>21</v>
      </c>
      <c r="D1181">
        <v>1</v>
      </c>
      <c r="E1181">
        <v>1</v>
      </c>
      <c r="F1181">
        <v>3992.2</v>
      </c>
      <c r="G1181">
        <v>3992.2</v>
      </c>
      <c r="H1181">
        <v>1397.27</v>
      </c>
      <c r="I1181">
        <v>1638.64</v>
      </c>
      <c r="J1181">
        <v>956.29</v>
      </c>
    </row>
    <row r="1182" spans="1:10" x14ac:dyDescent="0.3">
      <c r="A1182">
        <v>1181</v>
      </c>
      <c r="B1182" t="s">
        <v>12</v>
      </c>
      <c r="C1182" t="s">
        <v>13</v>
      </c>
      <c r="D1182">
        <v>4</v>
      </c>
      <c r="E1182">
        <v>2</v>
      </c>
      <c r="F1182">
        <v>3632.93</v>
      </c>
      <c r="G1182">
        <v>6314.39</v>
      </c>
      <c r="H1182">
        <v>1578.6</v>
      </c>
      <c r="I1182">
        <v>3077.53</v>
      </c>
      <c r="J1182">
        <v>1658.26</v>
      </c>
    </row>
    <row r="1183" spans="1:10" x14ac:dyDescent="0.3">
      <c r="A1183">
        <v>1182</v>
      </c>
      <c r="B1183" t="s">
        <v>10</v>
      </c>
      <c r="C1183" t="s">
        <v>22</v>
      </c>
      <c r="D1183">
        <v>3</v>
      </c>
      <c r="E1183">
        <v>3</v>
      </c>
      <c r="F1183">
        <v>1080.1300000000001</v>
      </c>
      <c r="G1183">
        <v>2414.1</v>
      </c>
      <c r="H1183">
        <v>241.41</v>
      </c>
      <c r="I1183">
        <v>555.99</v>
      </c>
      <c r="J1183">
        <v>1616.7</v>
      </c>
    </row>
    <row r="1184" spans="1:10" x14ac:dyDescent="0.3">
      <c r="A1184">
        <v>1183</v>
      </c>
      <c r="B1184" t="s">
        <v>16</v>
      </c>
      <c r="C1184" t="s">
        <v>21</v>
      </c>
      <c r="D1184">
        <v>2</v>
      </c>
      <c r="E1184">
        <v>1</v>
      </c>
      <c r="F1184">
        <v>8180.33</v>
      </c>
      <c r="G1184">
        <v>8180.33</v>
      </c>
      <c r="H1184">
        <v>3272.13</v>
      </c>
      <c r="I1184">
        <v>1989.09</v>
      </c>
      <c r="J1184">
        <v>2919.11</v>
      </c>
    </row>
    <row r="1185" spans="1:10" x14ac:dyDescent="0.3">
      <c r="A1185">
        <v>1184</v>
      </c>
      <c r="B1185" t="s">
        <v>12</v>
      </c>
      <c r="C1185" t="s">
        <v>13</v>
      </c>
      <c r="D1185">
        <v>1</v>
      </c>
      <c r="E1185">
        <v>1</v>
      </c>
      <c r="F1185">
        <v>4941.49</v>
      </c>
      <c r="G1185">
        <v>4941.49</v>
      </c>
      <c r="H1185">
        <v>1235.3699999999999</v>
      </c>
      <c r="I1185">
        <v>1836.52</v>
      </c>
      <c r="J1185">
        <v>1869.59</v>
      </c>
    </row>
    <row r="1186" spans="1:10" x14ac:dyDescent="0.3">
      <c r="A1186">
        <v>1185</v>
      </c>
      <c r="B1186" t="s">
        <v>18</v>
      </c>
      <c r="C1186" t="s">
        <v>20</v>
      </c>
      <c r="D1186">
        <v>5</v>
      </c>
      <c r="E1186">
        <v>3</v>
      </c>
      <c r="F1186">
        <v>4948.6899999999996</v>
      </c>
      <c r="G1186">
        <v>11852.1</v>
      </c>
      <c r="H1186">
        <v>3200.07</v>
      </c>
      <c r="I1186">
        <v>3196.14</v>
      </c>
      <c r="J1186">
        <v>5455.9</v>
      </c>
    </row>
    <row r="1187" spans="1:10" x14ac:dyDescent="0.3">
      <c r="A1187">
        <v>1186</v>
      </c>
      <c r="B1187" t="s">
        <v>12</v>
      </c>
      <c r="C1187" t="s">
        <v>13</v>
      </c>
      <c r="D1187">
        <v>2</v>
      </c>
      <c r="E1187">
        <v>2</v>
      </c>
      <c r="F1187">
        <v>4952.22</v>
      </c>
      <c r="G1187">
        <v>6994.06</v>
      </c>
      <c r="H1187">
        <v>1748.51</v>
      </c>
      <c r="I1187">
        <v>1939.72</v>
      </c>
      <c r="J1187">
        <v>3305.82</v>
      </c>
    </row>
    <row r="1188" spans="1:10" x14ac:dyDescent="0.3">
      <c r="A1188">
        <v>1187</v>
      </c>
      <c r="B1188" t="s">
        <v>16</v>
      </c>
      <c r="C1188" t="s">
        <v>21</v>
      </c>
      <c r="D1188">
        <v>6</v>
      </c>
      <c r="E1188">
        <v>3</v>
      </c>
      <c r="F1188">
        <v>4177.5600000000004</v>
      </c>
      <c r="G1188">
        <v>8284.59</v>
      </c>
      <c r="H1188">
        <v>3313.83</v>
      </c>
      <c r="I1188">
        <v>3739.34</v>
      </c>
      <c r="J1188">
        <v>1231.42</v>
      </c>
    </row>
    <row r="1189" spans="1:10" x14ac:dyDescent="0.3">
      <c r="A1189">
        <v>1188</v>
      </c>
      <c r="B1189" t="s">
        <v>18</v>
      </c>
      <c r="C1189" t="s">
        <v>20</v>
      </c>
      <c r="D1189">
        <v>7</v>
      </c>
      <c r="E1189">
        <v>3</v>
      </c>
      <c r="F1189">
        <v>3901.08</v>
      </c>
      <c r="G1189">
        <v>8312.89</v>
      </c>
      <c r="H1189">
        <v>2244.48</v>
      </c>
      <c r="I1189">
        <v>5240.07</v>
      </c>
      <c r="J1189">
        <v>828.34</v>
      </c>
    </row>
    <row r="1190" spans="1:10" x14ac:dyDescent="0.3">
      <c r="A1190">
        <v>1189</v>
      </c>
      <c r="B1190" t="s">
        <v>10</v>
      </c>
      <c r="C1190" t="s">
        <v>11</v>
      </c>
      <c r="D1190">
        <v>2</v>
      </c>
      <c r="E1190">
        <v>1</v>
      </c>
      <c r="F1190">
        <v>633.76</v>
      </c>
      <c r="G1190">
        <v>633.76</v>
      </c>
      <c r="H1190">
        <v>63.38</v>
      </c>
      <c r="I1190">
        <v>454.75</v>
      </c>
      <c r="J1190">
        <v>115.64</v>
      </c>
    </row>
    <row r="1191" spans="1:10" x14ac:dyDescent="0.3">
      <c r="A1191">
        <v>1190</v>
      </c>
      <c r="B1191" t="s">
        <v>14</v>
      </c>
      <c r="C1191" t="s">
        <v>15</v>
      </c>
      <c r="D1191">
        <v>7</v>
      </c>
      <c r="E1191">
        <v>3</v>
      </c>
      <c r="F1191">
        <v>1141.8800000000001</v>
      </c>
      <c r="G1191">
        <v>2230.1</v>
      </c>
      <c r="H1191">
        <v>334.51</v>
      </c>
      <c r="I1191">
        <v>1234.42</v>
      </c>
      <c r="J1191">
        <v>661.17</v>
      </c>
    </row>
    <row r="1192" spans="1:10" x14ac:dyDescent="0.3">
      <c r="A1192">
        <v>1191</v>
      </c>
      <c r="B1192" t="s">
        <v>18</v>
      </c>
      <c r="C1192" t="s">
        <v>19</v>
      </c>
      <c r="D1192">
        <v>8</v>
      </c>
      <c r="E1192">
        <v>3</v>
      </c>
      <c r="F1192">
        <v>2772.08</v>
      </c>
      <c r="G1192">
        <v>7092.31</v>
      </c>
      <c r="H1192">
        <v>1560.31</v>
      </c>
      <c r="I1192">
        <v>5772.69</v>
      </c>
      <c r="J1192">
        <v>-240.68</v>
      </c>
    </row>
    <row r="1193" spans="1:10" x14ac:dyDescent="0.3">
      <c r="A1193">
        <v>1192</v>
      </c>
      <c r="B1193" t="s">
        <v>16</v>
      </c>
      <c r="C1193" t="s">
        <v>21</v>
      </c>
      <c r="D1193">
        <v>4</v>
      </c>
      <c r="E1193">
        <v>3</v>
      </c>
      <c r="F1193">
        <v>3072.61</v>
      </c>
      <c r="G1193">
        <v>7519.45</v>
      </c>
      <c r="H1193">
        <v>2631.81</v>
      </c>
      <c r="I1193">
        <v>3618.65</v>
      </c>
      <c r="J1193">
        <v>1268.99</v>
      </c>
    </row>
    <row r="1194" spans="1:10" x14ac:dyDescent="0.3">
      <c r="A1194">
        <v>1193</v>
      </c>
      <c r="B1194" t="s">
        <v>10</v>
      </c>
      <c r="C1194" t="s">
        <v>11</v>
      </c>
      <c r="D1194">
        <v>1</v>
      </c>
      <c r="E1194">
        <v>1</v>
      </c>
      <c r="F1194">
        <v>1295.9000000000001</v>
      </c>
      <c r="G1194">
        <v>1295.9000000000001</v>
      </c>
      <c r="H1194">
        <v>129.59</v>
      </c>
      <c r="I1194">
        <v>249.06</v>
      </c>
      <c r="J1194">
        <v>917.25</v>
      </c>
    </row>
    <row r="1195" spans="1:10" x14ac:dyDescent="0.3">
      <c r="A1195">
        <v>1194</v>
      </c>
      <c r="B1195" t="s">
        <v>16</v>
      </c>
      <c r="C1195" t="s">
        <v>21</v>
      </c>
      <c r="D1195">
        <v>4</v>
      </c>
      <c r="E1195">
        <v>3</v>
      </c>
      <c r="F1195">
        <v>5767.36</v>
      </c>
      <c r="G1195">
        <v>13783.57</v>
      </c>
      <c r="H1195">
        <v>5513.43</v>
      </c>
      <c r="I1195">
        <v>2419</v>
      </c>
      <c r="J1195">
        <v>5851.14</v>
      </c>
    </row>
    <row r="1196" spans="1:10" x14ac:dyDescent="0.3">
      <c r="A1196">
        <v>1195</v>
      </c>
      <c r="B1196" t="s">
        <v>18</v>
      </c>
      <c r="C1196" t="s">
        <v>20</v>
      </c>
      <c r="D1196">
        <v>4</v>
      </c>
      <c r="E1196">
        <v>2</v>
      </c>
      <c r="F1196">
        <v>3090.4</v>
      </c>
      <c r="G1196">
        <v>5413.25</v>
      </c>
      <c r="H1196">
        <v>1190.92</v>
      </c>
      <c r="I1196">
        <v>2560.7800000000002</v>
      </c>
      <c r="J1196">
        <v>1661.55</v>
      </c>
    </row>
    <row r="1197" spans="1:10" x14ac:dyDescent="0.3">
      <c r="A1197">
        <v>1196</v>
      </c>
      <c r="B1197" t="s">
        <v>12</v>
      </c>
      <c r="C1197" t="s">
        <v>13</v>
      </c>
      <c r="D1197">
        <v>3</v>
      </c>
      <c r="E1197">
        <v>2</v>
      </c>
      <c r="F1197">
        <v>477.99</v>
      </c>
      <c r="G1197">
        <v>691.55</v>
      </c>
      <c r="H1197">
        <v>172.89</v>
      </c>
      <c r="I1197">
        <v>656.28</v>
      </c>
      <c r="J1197">
        <v>-137.62</v>
      </c>
    </row>
    <row r="1198" spans="1:10" x14ac:dyDescent="0.3">
      <c r="A1198">
        <v>1197</v>
      </c>
      <c r="B1198" t="s">
        <v>12</v>
      </c>
      <c r="C1198" t="s">
        <v>13</v>
      </c>
      <c r="D1198">
        <v>5</v>
      </c>
      <c r="E1198">
        <v>1</v>
      </c>
      <c r="F1198">
        <v>3679.15</v>
      </c>
      <c r="G1198">
        <v>3679.15</v>
      </c>
      <c r="H1198">
        <v>919.79</v>
      </c>
      <c r="I1198">
        <v>3491.52</v>
      </c>
      <c r="J1198">
        <v>-732.15</v>
      </c>
    </row>
    <row r="1199" spans="1:10" x14ac:dyDescent="0.3">
      <c r="A1199">
        <v>1198</v>
      </c>
      <c r="B1199" t="s">
        <v>12</v>
      </c>
      <c r="C1199" t="s">
        <v>13</v>
      </c>
      <c r="D1199">
        <v>2</v>
      </c>
      <c r="E1199">
        <v>1</v>
      </c>
      <c r="F1199">
        <v>1005.47</v>
      </c>
      <c r="G1199">
        <v>1005.47</v>
      </c>
      <c r="H1199">
        <v>251.37</v>
      </c>
      <c r="I1199">
        <v>954.19</v>
      </c>
      <c r="J1199">
        <v>-200.09</v>
      </c>
    </row>
    <row r="1200" spans="1:10" x14ac:dyDescent="0.3">
      <c r="A1200">
        <v>1199</v>
      </c>
      <c r="B1200" t="s">
        <v>14</v>
      </c>
      <c r="C1200" t="s">
        <v>15</v>
      </c>
      <c r="D1200">
        <v>1</v>
      </c>
      <c r="E1200">
        <v>1</v>
      </c>
      <c r="F1200">
        <v>1400.06</v>
      </c>
      <c r="G1200">
        <v>1400.06</v>
      </c>
      <c r="H1200">
        <v>210.01</v>
      </c>
      <c r="I1200">
        <v>597.75</v>
      </c>
      <c r="J1200">
        <v>592.30999999999995</v>
      </c>
    </row>
    <row r="1201" spans="1:10" x14ac:dyDescent="0.3">
      <c r="A1201">
        <v>1200</v>
      </c>
      <c r="B1201" t="s">
        <v>18</v>
      </c>
      <c r="C1201" t="s">
        <v>20</v>
      </c>
      <c r="D1201">
        <v>8</v>
      </c>
      <c r="E1201">
        <v>3</v>
      </c>
      <c r="F1201">
        <v>2327.37</v>
      </c>
      <c r="G1201">
        <v>5414.77</v>
      </c>
      <c r="H1201">
        <v>1191.25</v>
      </c>
      <c r="I1201">
        <v>3893.96</v>
      </c>
      <c r="J1201">
        <v>329.55</v>
      </c>
    </row>
    <row r="1202" spans="1:10" x14ac:dyDescent="0.3">
      <c r="A1202">
        <v>1201</v>
      </c>
      <c r="B1202" t="s">
        <v>14</v>
      </c>
      <c r="C1202" t="s">
        <v>15</v>
      </c>
      <c r="D1202">
        <v>6</v>
      </c>
      <c r="E1202">
        <v>3</v>
      </c>
      <c r="F1202">
        <v>831.41</v>
      </c>
      <c r="G1202">
        <v>1794.46</v>
      </c>
      <c r="H1202">
        <v>269.17</v>
      </c>
      <c r="I1202">
        <v>1129.27</v>
      </c>
      <c r="J1202">
        <v>396.02</v>
      </c>
    </row>
    <row r="1203" spans="1:10" x14ac:dyDescent="0.3">
      <c r="A1203">
        <v>1202</v>
      </c>
      <c r="B1203" t="s">
        <v>18</v>
      </c>
      <c r="C1203" t="s">
        <v>19</v>
      </c>
      <c r="D1203">
        <v>5</v>
      </c>
      <c r="E1203">
        <v>2</v>
      </c>
      <c r="F1203">
        <v>2493.83</v>
      </c>
      <c r="G1203">
        <v>3876.63</v>
      </c>
      <c r="H1203">
        <v>852.86</v>
      </c>
      <c r="I1203">
        <v>3330.55</v>
      </c>
      <c r="J1203">
        <v>-306.77</v>
      </c>
    </row>
    <row r="1204" spans="1:10" x14ac:dyDescent="0.3">
      <c r="A1204">
        <v>1203</v>
      </c>
      <c r="B1204" t="s">
        <v>18</v>
      </c>
      <c r="C1204" t="s">
        <v>20</v>
      </c>
      <c r="D1204">
        <v>5</v>
      </c>
      <c r="E1204">
        <v>3</v>
      </c>
      <c r="F1204">
        <v>5493.44</v>
      </c>
      <c r="G1204">
        <v>12411.86</v>
      </c>
      <c r="H1204">
        <v>3351.2</v>
      </c>
      <c r="I1204">
        <v>3024.58</v>
      </c>
      <c r="J1204">
        <v>6036.07</v>
      </c>
    </row>
    <row r="1205" spans="1:10" x14ac:dyDescent="0.3">
      <c r="A1205">
        <v>1204</v>
      </c>
      <c r="B1205" t="s">
        <v>10</v>
      </c>
      <c r="C1205" t="s">
        <v>22</v>
      </c>
      <c r="D1205">
        <v>1</v>
      </c>
      <c r="E1205">
        <v>1</v>
      </c>
      <c r="F1205">
        <v>821.62</v>
      </c>
      <c r="G1205">
        <v>821.62</v>
      </c>
      <c r="H1205">
        <v>82.16</v>
      </c>
      <c r="I1205">
        <v>315.2</v>
      </c>
      <c r="J1205">
        <v>424.26</v>
      </c>
    </row>
    <row r="1206" spans="1:10" x14ac:dyDescent="0.3">
      <c r="A1206">
        <v>1205</v>
      </c>
      <c r="B1206" t="s">
        <v>10</v>
      </c>
      <c r="C1206" t="s">
        <v>22</v>
      </c>
      <c r="D1206">
        <v>5</v>
      </c>
      <c r="E1206">
        <v>3</v>
      </c>
      <c r="F1206">
        <v>9.25</v>
      </c>
      <c r="G1206">
        <v>20.34</v>
      </c>
      <c r="H1206">
        <v>2.0299999999999998</v>
      </c>
      <c r="I1206">
        <v>19.3</v>
      </c>
      <c r="J1206">
        <v>-1</v>
      </c>
    </row>
    <row r="1207" spans="1:10" x14ac:dyDescent="0.3">
      <c r="A1207">
        <v>1206</v>
      </c>
      <c r="B1207" t="s">
        <v>14</v>
      </c>
      <c r="C1207" t="s">
        <v>15</v>
      </c>
      <c r="D1207">
        <v>3</v>
      </c>
      <c r="E1207">
        <v>3</v>
      </c>
      <c r="F1207">
        <v>1066.3800000000001</v>
      </c>
      <c r="G1207">
        <v>2459</v>
      </c>
      <c r="H1207">
        <v>368.85</v>
      </c>
      <c r="I1207">
        <v>779.7</v>
      </c>
      <c r="J1207">
        <v>1310.45</v>
      </c>
    </row>
    <row r="1208" spans="1:10" x14ac:dyDescent="0.3">
      <c r="A1208">
        <v>1207</v>
      </c>
      <c r="B1208" t="s">
        <v>16</v>
      </c>
      <c r="C1208" t="s">
        <v>17</v>
      </c>
      <c r="D1208">
        <v>5</v>
      </c>
      <c r="E1208">
        <v>1</v>
      </c>
      <c r="F1208">
        <v>4699.92</v>
      </c>
      <c r="G1208">
        <v>4699.92</v>
      </c>
      <c r="H1208">
        <v>1644.97</v>
      </c>
      <c r="I1208">
        <v>2643.88</v>
      </c>
      <c r="J1208">
        <v>411.06</v>
      </c>
    </row>
    <row r="1209" spans="1:10" x14ac:dyDescent="0.3">
      <c r="A1209">
        <v>1208</v>
      </c>
      <c r="B1209" t="s">
        <v>10</v>
      </c>
      <c r="C1209" t="s">
        <v>22</v>
      </c>
      <c r="D1209">
        <v>8</v>
      </c>
      <c r="E1209">
        <v>3</v>
      </c>
      <c r="F1209">
        <v>724.31</v>
      </c>
      <c r="G1209">
        <v>1794</v>
      </c>
      <c r="H1209">
        <v>179.4</v>
      </c>
      <c r="I1209">
        <v>710.75</v>
      </c>
      <c r="J1209">
        <v>903.85</v>
      </c>
    </row>
    <row r="1210" spans="1:10" x14ac:dyDescent="0.3">
      <c r="A1210">
        <v>1209</v>
      </c>
      <c r="B1210" t="s">
        <v>10</v>
      </c>
      <c r="C1210" t="s">
        <v>22</v>
      </c>
      <c r="D1210">
        <v>8</v>
      </c>
      <c r="E1210">
        <v>2</v>
      </c>
      <c r="F1210">
        <v>1394.48</v>
      </c>
      <c r="G1210">
        <v>2150.08</v>
      </c>
      <c r="H1210">
        <v>215.01</v>
      </c>
      <c r="I1210">
        <v>905.2</v>
      </c>
      <c r="J1210">
        <v>1029.8599999999999</v>
      </c>
    </row>
    <row r="1211" spans="1:10" x14ac:dyDescent="0.3">
      <c r="A1211">
        <v>1210</v>
      </c>
      <c r="B1211" t="s">
        <v>12</v>
      </c>
      <c r="C1211" t="s">
        <v>13</v>
      </c>
      <c r="D1211">
        <v>3</v>
      </c>
      <c r="E1211">
        <v>3</v>
      </c>
      <c r="F1211">
        <v>6947.13</v>
      </c>
      <c r="G1211">
        <v>13499.15</v>
      </c>
      <c r="H1211">
        <v>4049.75</v>
      </c>
      <c r="I1211">
        <v>2827.81</v>
      </c>
      <c r="J1211">
        <v>6621.6</v>
      </c>
    </row>
    <row r="1212" spans="1:10" x14ac:dyDescent="0.3">
      <c r="A1212">
        <v>1211</v>
      </c>
      <c r="B1212" t="s">
        <v>10</v>
      </c>
      <c r="C1212" t="s">
        <v>11</v>
      </c>
      <c r="D1212">
        <v>2</v>
      </c>
      <c r="E1212">
        <v>1</v>
      </c>
      <c r="F1212">
        <v>858.13</v>
      </c>
      <c r="G1212">
        <v>858.13</v>
      </c>
      <c r="H1212">
        <v>85.81</v>
      </c>
      <c r="I1212">
        <v>413.44</v>
      </c>
      <c r="J1212">
        <v>358.87</v>
      </c>
    </row>
    <row r="1213" spans="1:10" x14ac:dyDescent="0.3">
      <c r="A1213">
        <v>1212</v>
      </c>
      <c r="B1213" t="s">
        <v>10</v>
      </c>
      <c r="C1213" t="s">
        <v>22</v>
      </c>
      <c r="D1213">
        <v>2</v>
      </c>
      <c r="E1213">
        <v>2</v>
      </c>
      <c r="F1213">
        <v>382.27</v>
      </c>
      <c r="G1213">
        <v>632.15</v>
      </c>
      <c r="H1213">
        <v>63.22</v>
      </c>
      <c r="I1213">
        <v>394.9</v>
      </c>
      <c r="J1213">
        <v>174.04</v>
      </c>
    </row>
    <row r="1214" spans="1:10" x14ac:dyDescent="0.3">
      <c r="A1214">
        <v>1213</v>
      </c>
      <c r="B1214" t="s">
        <v>18</v>
      </c>
      <c r="C1214" t="s">
        <v>20</v>
      </c>
      <c r="D1214">
        <v>4</v>
      </c>
      <c r="E1214">
        <v>2</v>
      </c>
      <c r="F1214">
        <v>2032.97</v>
      </c>
      <c r="G1214">
        <v>3461.53</v>
      </c>
      <c r="H1214">
        <v>761.54</v>
      </c>
      <c r="I1214">
        <v>2632.18</v>
      </c>
      <c r="J1214">
        <v>67.81</v>
      </c>
    </row>
    <row r="1215" spans="1:10" x14ac:dyDescent="0.3">
      <c r="A1215">
        <v>1214</v>
      </c>
      <c r="B1215" t="s">
        <v>14</v>
      </c>
      <c r="C1215" t="s">
        <v>15</v>
      </c>
      <c r="D1215">
        <v>8</v>
      </c>
      <c r="E1215">
        <v>3</v>
      </c>
      <c r="F1215">
        <v>483.07</v>
      </c>
      <c r="G1215">
        <v>1105.27</v>
      </c>
      <c r="H1215">
        <v>165.79</v>
      </c>
      <c r="I1215">
        <v>1048.9000000000001</v>
      </c>
      <c r="J1215">
        <v>-109.42</v>
      </c>
    </row>
    <row r="1216" spans="1:10" x14ac:dyDescent="0.3">
      <c r="A1216">
        <v>1215</v>
      </c>
      <c r="B1216" t="s">
        <v>16</v>
      </c>
      <c r="C1216" t="s">
        <v>17</v>
      </c>
      <c r="D1216">
        <v>3</v>
      </c>
      <c r="E1216">
        <v>1</v>
      </c>
      <c r="F1216">
        <v>5958.39</v>
      </c>
      <c r="G1216">
        <v>5958.39</v>
      </c>
      <c r="H1216">
        <v>2085.44</v>
      </c>
      <c r="I1216">
        <v>2482.37</v>
      </c>
      <c r="J1216">
        <v>1390.58</v>
      </c>
    </row>
    <row r="1217" spans="1:10" x14ac:dyDescent="0.3">
      <c r="A1217">
        <v>1216</v>
      </c>
      <c r="B1217" t="s">
        <v>18</v>
      </c>
      <c r="C1217" t="s">
        <v>19</v>
      </c>
      <c r="D1217">
        <v>6</v>
      </c>
      <c r="E1217">
        <v>2</v>
      </c>
      <c r="F1217">
        <v>4618.16</v>
      </c>
      <c r="G1217">
        <v>8664.9599999999991</v>
      </c>
      <c r="H1217">
        <v>2339.54</v>
      </c>
      <c r="I1217">
        <v>3967.74</v>
      </c>
      <c r="J1217">
        <v>2357.69</v>
      </c>
    </row>
    <row r="1218" spans="1:10" x14ac:dyDescent="0.3">
      <c r="A1218">
        <v>1217</v>
      </c>
      <c r="B1218" t="s">
        <v>18</v>
      </c>
      <c r="C1218" t="s">
        <v>20</v>
      </c>
      <c r="D1218">
        <v>2</v>
      </c>
      <c r="E1218">
        <v>2</v>
      </c>
      <c r="F1218">
        <v>4863.26</v>
      </c>
      <c r="G1218">
        <v>7738.76</v>
      </c>
      <c r="H1218">
        <v>1702.53</v>
      </c>
      <c r="I1218">
        <v>1621.17</v>
      </c>
      <c r="J1218">
        <v>4415.0600000000004</v>
      </c>
    </row>
    <row r="1219" spans="1:10" x14ac:dyDescent="0.3">
      <c r="A1219">
        <v>1218</v>
      </c>
      <c r="B1219" t="s">
        <v>16</v>
      </c>
      <c r="C1219" t="s">
        <v>17</v>
      </c>
      <c r="D1219">
        <v>5</v>
      </c>
      <c r="E1219">
        <v>3</v>
      </c>
      <c r="F1219">
        <v>1655.66</v>
      </c>
      <c r="G1219">
        <v>3741.62</v>
      </c>
      <c r="H1219">
        <v>1309.57</v>
      </c>
      <c r="I1219">
        <v>3550.8</v>
      </c>
      <c r="J1219">
        <v>-1118.75</v>
      </c>
    </row>
    <row r="1220" spans="1:10" x14ac:dyDescent="0.3">
      <c r="A1220">
        <v>1219</v>
      </c>
      <c r="B1220" t="s">
        <v>16</v>
      </c>
      <c r="C1220" t="s">
        <v>17</v>
      </c>
      <c r="D1220">
        <v>1</v>
      </c>
      <c r="E1220">
        <v>1</v>
      </c>
      <c r="F1220">
        <v>3232.11</v>
      </c>
      <c r="G1220">
        <v>3232.11</v>
      </c>
      <c r="H1220">
        <v>1131.24</v>
      </c>
      <c r="I1220">
        <v>1763.53</v>
      </c>
      <c r="J1220">
        <v>337.34</v>
      </c>
    </row>
    <row r="1221" spans="1:10" x14ac:dyDescent="0.3">
      <c r="A1221">
        <v>1220</v>
      </c>
      <c r="B1221" t="s">
        <v>10</v>
      </c>
      <c r="C1221" t="s">
        <v>11</v>
      </c>
      <c r="D1221">
        <v>1</v>
      </c>
      <c r="E1221">
        <v>1</v>
      </c>
      <c r="F1221">
        <v>670.19</v>
      </c>
      <c r="G1221">
        <v>670.19</v>
      </c>
      <c r="H1221">
        <v>67.02</v>
      </c>
      <c r="I1221">
        <v>269.22000000000003</v>
      </c>
      <c r="J1221">
        <v>333.95</v>
      </c>
    </row>
    <row r="1222" spans="1:10" x14ac:dyDescent="0.3">
      <c r="A1222">
        <v>1221</v>
      </c>
      <c r="B1222" t="s">
        <v>12</v>
      </c>
      <c r="C1222" t="s">
        <v>13</v>
      </c>
      <c r="D1222">
        <v>7</v>
      </c>
      <c r="E1222">
        <v>3</v>
      </c>
      <c r="F1222">
        <v>2394.1</v>
      </c>
      <c r="G1222">
        <v>5833.47</v>
      </c>
      <c r="H1222">
        <v>1458.37</v>
      </c>
      <c r="I1222">
        <v>4391.76</v>
      </c>
      <c r="J1222">
        <v>-16.66</v>
      </c>
    </row>
    <row r="1223" spans="1:10" x14ac:dyDescent="0.3">
      <c r="A1223">
        <v>1222</v>
      </c>
      <c r="B1223" t="s">
        <v>18</v>
      </c>
      <c r="C1223" t="s">
        <v>20</v>
      </c>
      <c r="D1223">
        <v>8</v>
      </c>
      <c r="E1223">
        <v>3</v>
      </c>
      <c r="F1223">
        <v>5683.24</v>
      </c>
      <c r="G1223">
        <v>12830.26</v>
      </c>
      <c r="H1223">
        <v>3464.17</v>
      </c>
      <c r="I1223">
        <v>5786.2</v>
      </c>
      <c r="J1223">
        <v>3579.89</v>
      </c>
    </row>
    <row r="1224" spans="1:10" x14ac:dyDescent="0.3">
      <c r="A1224">
        <v>1223</v>
      </c>
      <c r="B1224" t="s">
        <v>10</v>
      </c>
      <c r="C1224" t="s">
        <v>11</v>
      </c>
      <c r="D1224">
        <v>3</v>
      </c>
      <c r="E1224">
        <v>1</v>
      </c>
      <c r="F1224">
        <v>1345.08</v>
      </c>
      <c r="G1224">
        <v>1345.08</v>
      </c>
      <c r="H1224">
        <v>134.51</v>
      </c>
      <c r="I1224">
        <v>357.41</v>
      </c>
      <c r="J1224">
        <v>853.17</v>
      </c>
    </row>
    <row r="1225" spans="1:10" x14ac:dyDescent="0.3">
      <c r="A1225">
        <v>1224</v>
      </c>
      <c r="B1225" t="s">
        <v>12</v>
      </c>
      <c r="C1225" t="s">
        <v>13</v>
      </c>
      <c r="D1225">
        <v>6</v>
      </c>
      <c r="E1225">
        <v>2</v>
      </c>
      <c r="F1225">
        <v>4708.79</v>
      </c>
      <c r="G1225">
        <v>6897.25</v>
      </c>
      <c r="H1225">
        <v>1724.31</v>
      </c>
      <c r="I1225">
        <v>3283.38</v>
      </c>
      <c r="J1225">
        <v>1889.56</v>
      </c>
    </row>
    <row r="1226" spans="1:10" x14ac:dyDescent="0.3">
      <c r="A1226">
        <v>1225</v>
      </c>
      <c r="B1226" t="s">
        <v>10</v>
      </c>
      <c r="C1226" t="s">
        <v>22</v>
      </c>
      <c r="D1226">
        <v>4</v>
      </c>
      <c r="E1226">
        <v>3</v>
      </c>
      <c r="F1226">
        <v>1023.25</v>
      </c>
      <c r="G1226">
        <v>2567.69</v>
      </c>
      <c r="H1226">
        <v>256.77</v>
      </c>
      <c r="I1226">
        <v>555.89</v>
      </c>
      <c r="J1226">
        <v>1755.03</v>
      </c>
    </row>
    <row r="1227" spans="1:10" x14ac:dyDescent="0.3">
      <c r="A1227">
        <v>1226</v>
      </c>
      <c r="B1227" t="s">
        <v>16</v>
      </c>
      <c r="C1227" t="s">
        <v>21</v>
      </c>
      <c r="D1227">
        <v>5</v>
      </c>
      <c r="E1227">
        <v>3</v>
      </c>
      <c r="F1227">
        <v>5566.74</v>
      </c>
      <c r="G1227">
        <v>11570.51</v>
      </c>
      <c r="H1227">
        <v>4628.2</v>
      </c>
      <c r="I1227">
        <v>3904.11</v>
      </c>
      <c r="J1227">
        <v>3038.2</v>
      </c>
    </row>
    <row r="1228" spans="1:10" x14ac:dyDescent="0.3">
      <c r="A1228">
        <v>1227</v>
      </c>
      <c r="B1228" t="s">
        <v>10</v>
      </c>
      <c r="C1228" t="s">
        <v>11</v>
      </c>
      <c r="D1228">
        <v>3</v>
      </c>
      <c r="E1228">
        <v>3</v>
      </c>
      <c r="F1228">
        <v>856.97</v>
      </c>
      <c r="G1228">
        <v>1709.36</v>
      </c>
      <c r="H1228">
        <v>170.94</v>
      </c>
      <c r="I1228">
        <v>408.03</v>
      </c>
      <c r="J1228">
        <v>1130.4000000000001</v>
      </c>
    </row>
    <row r="1229" spans="1:10" x14ac:dyDescent="0.3">
      <c r="A1229">
        <v>1228</v>
      </c>
      <c r="B1229" t="s">
        <v>10</v>
      </c>
      <c r="C1229" t="s">
        <v>11</v>
      </c>
      <c r="D1229">
        <v>7</v>
      </c>
      <c r="E1229">
        <v>3</v>
      </c>
      <c r="F1229">
        <v>780.28</v>
      </c>
      <c r="G1229">
        <v>1827.92</v>
      </c>
      <c r="H1229">
        <v>182.79</v>
      </c>
      <c r="I1229">
        <v>1032.72</v>
      </c>
      <c r="J1229">
        <v>612.41</v>
      </c>
    </row>
    <row r="1230" spans="1:10" x14ac:dyDescent="0.3">
      <c r="A1230">
        <v>1229</v>
      </c>
      <c r="B1230" t="s">
        <v>12</v>
      </c>
      <c r="C1230" t="s">
        <v>13</v>
      </c>
      <c r="D1230">
        <v>1</v>
      </c>
      <c r="E1230">
        <v>1</v>
      </c>
      <c r="F1230">
        <v>4781.9799999999996</v>
      </c>
      <c r="G1230">
        <v>4781.9799999999996</v>
      </c>
      <c r="H1230">
        <v>1195.5</v>
      </c>
      <c r="I1230">
        <v>1742.75</v>
      </c>
      <c r="J1230">
        <v>1843.74</v>
      </c>
    </row>
    <row r="1231" spans="1:10" x14ac:dyDescent="0.3">
      <c r="A1231">
        <v>1230</v>
      </c>
      <c r="B1231" t="s">
        <v>10</v>
      </c>
      <c r="C1231" t="s">
        <v>22</v>
      </c>
      <c r="D1231">
        <v>3</v>
      </c>
      <c r="E1231">
        <v>3</v>
      </c>
      <c r="F1231">
        <v>893.78</v>
      </c>
      <c r="G1231">
        <v>1803.57</v>
      </c>
      <c r="H1231">
        <v>180.36</v>
      </c>
      <c r="I1231">
        <v>583.64</v>
      </c>
      <c r="J1231">
        <v>1039.57</v>
      </c>
    </row>
    <row r="1232" spans="1:10" x14ac:dyDescent="0.3">
      <c r="A1232">
        <v>1231</v>
      </c>
      <c r="B1232" t="s">
        <v>12</v>
      </c>
      <c r="C1232" t="s">
        <v>13</v>
      </c>
      <c r="D1232">
        <v>5</v>
      </c>
      <c r="E1232">
        <v>3</v>
      </c>
      <c r="F1232">
        <v>3672.21</v>
      </c>
      <c r="G1232">
        <v>7460.35</v>
      </c>
      <c r="H1232">
        <v>1865.09</v>
      </c>
      <c r="I1232">
        <v>3142.41</v>
      </c>
      <c r="J1232">
        <v>2452.85</v>
      </c>
    </row>
    <row r="1233" spans="1:10" x14ac:dyDescent="0.3">
      <c r="A1233">
        <v>1232</v>
      </c>
      <c r="B1233" t="s">
        <v>18</v>
      </c>
      <c r="C1233" t="s">
        <v>19</v>
      </c>
      <c r="D1233">
        <v>6</v>
      </c>
      <c r="E1233">
        <v>3</v>
      </c>
      <c r="F1233">
        <v>4465.96</v>
      </c>
      <c r="G1233">
        <v>10086.06</v>
      </c>
      <c r="H1233">
        <v>2723.23</v>
      </c>
      <c r="I1233">
        <v>4411.07</v>
      </c>
      <c r="J1233">
        <v>2951.75</v>
      </c>
    </row>
    <row r="1234" spans="1:10" x14ac:dyDescent="0.3">
      <c r="A1234">
        <v>1233</v>
      </c>
      <c r="B1234" t="s">
        <v>18</v>
      </c>
      <c r="C1234" t="s">
        <v>19</v>
      </c>
      <c r="D1234">
        <v>8</v>
      </c>
      <c r="E1234">
        <v>3</v>
      </c>
      <c r="F1234">
        <v>4011.36</v>
      </c>
      <c r="G1234">
        <v>8372.23</v>
      </c>
      <c r="H1234">
        <v>2260.5</v>
      </c>
      <c r="I1234">
        <v>4313.1099999999997</v>
      </c>
      <c r="J1234">
        <v>1798.61</v>
      </c>
    </row>
    <row r="1235" spans="1:10" x14ac:dyDescent="0.3">
      <c r="A1235">
        <v>1234</v>
      </c>
      <c r="B1235" t="s">
        <v>18</v>
      </c>
      <c r="C1235" t="s">
        <v>19</v>
      </c>
      <c r="D1235">
        <v>6</v>
      </c>
      <c r="E1235">
        <v>2</v>
      </c>
      <c r="F1235">
        <v>6610.78</v>
      </c>
      <c r="G1235">
        <v>10262.49</v>
      </c>
      <c r="H1235">
        <v>2770.87</v>
      </c>
      <c r="I1235">
        <v>3235.61</v>
      </c>
      <c r="J1235">
        <v>4256</v>
      </c>
    </row>
    <row r="1236" spans="1:10" x14ac:dyDescent="0.3">
      <c r="A1236">
        <v>1235</v>
      </c>
      <c r="B1236" t="s">
        <v>16</v>
      </c>
      <c r="C1236" t="s">
        <v>21</v>
      </c>
      <c r="D1236">
        <v>2</v>
      </c>
      <c r="E1236">
        <v>1</v>
      </c>
      <c r="F1236">
        <v>6394.99</v>
      </c>
      <c r="G1236">
        <v>6394.99</v>
      </c>
      <c r="H1236">
        <v>2238.25</v>
      </c>
      <c r="I1236">
        <v>2667.05</v>
      </c>
      <c r="J1236">
        <v>1489.7</v>
      </c>
    </row>
    <row r="1237" spans="1:10" x14ac:dyDescent="0.3">
      <c r="A1237">
        <v>1236</v>
      </c>
      <c r="B1237" t="s">
        <v>10</v>
      </c>
      <c r="C1237" t="s">
        <v>22</v>
      </c>
      <c r="D1237">
        <v>5</v>
      </c>
      <c r="E1237">
        <v>3</v>
      </c>
      <c r="F1237">
        <v>1128.57</v>
      </c>
      <c r="G1237">
        <v>2144.4499999999998</v>
      </c>
      <c r="H1237">
        <v>214.45</v>
      </c>
      <c r="I1237">
        <v>513.20000000000005</v>
      </c>
      <c r="J1237">
        <v>1416.81</v>
      </c>
    </row>
    <row r="1238" spans="1:10" x14ac:dyDescent="0.3">
      <c r="A1238">
        <v>1237</v>
      </c>
      <c r="B1238" t="s">
        <v>12</v>
      </c>
      <c r="C1238" t="s">
        <v>13</v>
      </c>
      <c r="D1238">
        <v>7</v>
      </c>
      <c r="E1238">
        <v>2</v>
      </c>
      <c r="F1238">
        <v>3453.2</v>
      </c>
      <c r="G1238">
        <v>6201.99</v>
      </c>
      <c r="H1238">
        <v>1550.5</v>
      </c>
      <c r="I1238">
        <v>5449.28</v>
      </c>
      <c r="J1238">
        <v>-797.78</v>
      </c>
    </row>
    <row r="1239" spans="1:10" x14ac:dyDescent="0.3">
      <c r="A1239">
        <v>1238</v>
      </c>
      <c r="B1239" t="s">
        <v>10</v>
      </c>
      <c r="C1239" t="s">
        <v>22</v>
      </c>
      <c r="D1239">
        <v>2</v>
      </c>
      <c r="E1239">
        <v>2</v>
      </c>
      <c r="F1239">
        <v>1312.98</v>
      </c>
      <c r="G1239">
        <v>2047.37</v>
      </c>
      <c r="H1239">
        <v>204.74</v>
      </c>
      <c r="I1239">
        <v>387.04</v>
      </c>
      <c r="J1239">
        <v>1455.59</v>
      </c>
    </row>
    <row r="1240" spans="1:10" x14ac:dyDescent="0.3">
      <c r="A1240">
        <v>1239</v>
      </c>
      <c r="B1240" t="s">
        <v>12</v>
      </c>
      <c r="C1240" t="s">
        <v>13</v>
      </c>
      <c r="D1240">
        <v>2</v>
      </c>
      <c r="E1240">
        <v>2</v>
      </c>
      <c r="F1240">
        <v>6967.39</v>
      </c>
      <c r="G1240">
        <v>10570.73</v>
      </c>
      <c r="H1240">
        <v>3171.22</v>
      </c>
      <c r="I1240">
        <v>2637.64</v>
      </c>
      <c r="J1240">
        <v>4761.87</v>
      </c>
    </row>
    <row r="1241" spans="1:10" x14ac:dyDescent="0.3">
      <c r="A1241">
        <v>1240</v>
      </c>
      <c r="B1241" t="s">
        <v>18</v>
      </c>
      <c r="C1241" t="s">
        <v>20</v>
      </c>
      <c r="D1241">
        <v>2</v>
      </c>
      <c r="E1241">
        <v>2</v>
      </c>
      <c r="F1241">
        <v>5161.87</v>
      </c>
      <c r="G1241">
        <v>9170.89</v>
      </c>
      <c r="H1241">
        <v>2476.14</v>
      </c>
      <c r="I1241">
        <v>2022.76</v>
      </c>
      <c r="J1241">
        <v>4671.99</v>
      </c>
    </row>
    <row r="1242" spans="1:10" x14ac:dyDescent="0.3">
      <c r="A1242">
        <v>1241</v>
      </c>
      <c r="B1242" t="s">
        <v>12</v>
      </c>
      <c r="C1242" t="s">
        <v>13</v>
      </c>
      <c r="D1242">
        <v>3</v>
      </c>
      <c r="E1242">
        <v>1</v>
      </c>
      <c r="F1242">
        <v>6141.04</v>
      </c>
      <c r="G1242">
        <v>6141.04</v>
      </c>
      <c r="H1242">
        <v>1535.26</v>
      </c>
      <c r="I1242">
        <v>2897.88</v>
      </c>
      <c r="J1242">
        <v>1707.9</v>
      </c>
    </row>
    <row r="1243" spans="1:10" x14ac:dyDescent="0.3">
      <c r="A1243">
        <v>1242</v>
      </c>
      <c r="B1243" t="s">
        <v>14</v>
      </c>
      <c r="C1243" t="s">
        <v>15</v>
      </c>
      <c r="D1243">
        <v>7</v>
      </c>
      <c r="E1243">
        <v>2</v>
      </c>
      <c r="F1243">
        <v>1929.07</v>
      </c>
      <c r="G1243">
        <v>2766.7</v>
      </c>
      <c r="H1243">
        <v>415.01</v>
      </c>
      <c r="I1243">
        <v>1222.45</v>
      </c>
      <c r="J1243">
        <v>1129.25</v>
      </c>
    </row>
    <row r="1244" spans="1:10" x14ac:dyDescent="0.3">
      <c r="A1244">
        <v>1243</v>
      </c>
      <c r="B1244" t="s">
        <v>14</v>
      </c>
      <c r="C1244" t="s">
        <v>15</v>
      </c>
      <c r="D1244">
        <v>1</v>
      </c>
      <c r="E1244">
        <v>1</v>
      </c>
      <c r="F1244">
        <v>816.31</v>
      </c>
      <c r="G1244">
        <v>816.31</v>
      </c>
      <c r="H1244">
        <v>122.45</v>
      </c>
      <c r="I1244">
        <v>614.88</v>
      </c>
      <c r="J1244">
        <v>78.98</v>
      </c>
    </row>
    <row r="1245" spans="1:10" x14ac:dyDescent="0.3">
      <c r="A1245">
        <v>1244</v>
      </c>
      <c r="B1245" t="s">
        <v>14</v>
      </c>
      <c r="C1245" t="s">
        <v>15</v>
      </c>
      <c r="D1245">
        <v>6</v>
      </c>
      <c r="E1245">
        <v>3</v>
      </c>
      <c r="F1245">
        <v>1677.62</v>
      </c>
      <c r="G1245">
        <v>3964.84</v>
      </c>
      <c r="H1245">
        <v>594.73</v>
      </c>
      <c r="I1245">
        <v>1689.76</v>
      </c>
      <c r="J1245">
        <v>1680.35</v>
      </c>
    </row>
    <row r="1246" spans="1:10" x14ac:dyDescent="0.3">
      <c r="A1246">
        <v>1245</v>
      </c>
      <c r="B1246" t="s">
        <v>14</v>
      </c>
      <c r="C1246" t="s">
        <v>15</v>
      </c>
      <c r="D1246">
        <v>8</v>
      </c>
      <c r="E1246">
        <v>1</v>
      </c>
      <c r="F1246">
        <v>806.9</v>
      </c>
      <c r="G1246">
        <v>806.9</v>
      </c>
      <c r="H1246">
        <v>121.04</v>
      </c>
      <c r="I1246">
        <v>765.75</v>
      </c>
      <c r="J1246">
        <v>-79.88</v>
      </c>
    </row>
    <row r="1247" spans="1:10" x14ac:dyDescent="0.3">
      <c r="A1247">
        <v>1246</v>
      </c>
      <c r="B1247" t="s">
        <v>16</v>
      </c>
      <c r="C1247" t="s">
        <v>17</v>
      </c>
      <c r="D1247">
        <v>3</v>
      </c>
      <c r="E1247">
        <v>2</v>
      </c>
      <c r="F1247">
        <v>4152.5600000000004</v>
      </c>
      <c r="G1247">
        <v>7296.33</v>
      </c>
      <c r="H1247">
        <v>2553.7199999999998</v>
      </c>
      <c r="I1247">
        <v>2165.4899999999998</v>
      </c>
      <c r="J1247">
        <v>2577.13</v>
      </c>
    </row>
    <row r="1248" spans="1:10" x14ac:dyDescent="0.3">
      <c r="A1248">
        <v>1247</v>
      </c>
      <c r="B1248" t="s">
        <v>18</v>
      </c>
      <c r="C1248" t="s">
        <v>19</v>
      </c>
      <c r="D1248">
        <v>1</v>
      </c>
      <c r="E1248">
        <v>1</v>
      </c>
      <c r="F1248">
        <v>3416.04</v>
      </c>
      <c r="G1248">
        <v>3416.04</v>
      </c>
      <c r="H1248">
        <v>751.53</v>
      </c>
      <c r="I1248">
        <v>1471.94</v>
      </c>
      <c r="J1248">
        <v>1192.58</v>
      </c>
    </row>
    <row r="1249" spans="1:10" x14ac:dyDescent="0.3">
      <c r="A1249">
        <v>1248</v>
      </c>
      <c r="B1249" t="s">
        <v>18</v>
      </c>
      <c r="C1249" t="s">
        <v>20</v>
      </c>
      <c r="D1249">
        <v>6</v>
      </c>
      <c r="E1249">
        <v>3</v>
      </c>
      <c r="F1249">
        <v>4154.21</v>
      </c>
      <c r="G1249">
        <v>8098.38</v>
      </c>
      <c r="H1249">
        <v>2186.56</v>
      </c>
      <c r="I1249">
        <v>3574.91</v>
      </c>
      <c r="J1249">
        <v>2336.91</v>
      </c>
    </row>
    <row r="1250" spans="1:10" x14ac:dyDescent="0.3">
      <c r="A1250">
        <v>1249</v>
      </c>
      <c r="B1250" t="s">
        <v>12</v>
      </c>
      <c r="C1250" t="s">
        <v>13</v>
      </c>
      <c r="D1250">
        <v>8</v>
      </c>
      <c r="E1250">
        <v>1</v>
      </c>
      <c r="F1250">
        <v>3450.33</v>
      </c>
      <c r="G1250">
        <v>3450.33</v>
      </c>
      <c r="H1250">
        <v>862.58</v>
      </c>
      <c r="I1250">
        <v>3274.36</v>
      </c>
      <c r="J1250">
        <v>-686.61</v>
      </c>
    </row>
    <row r="1251" spans="1:10" x14ac:dyDescent="0.3">
      <c r="A1251">
        <v>1250</v>
      </c>
      <c r="B1251" t="s">
        <v>16</v>
      </c>
      <c r="C1251" t="s">
        <v>21</v>
      </c>
      <c r="D1251">
        <v>7</v>
      </c>
      <c r="E1251">
        <v>3</v>
      </c>
      <c r="F1251">
        <v>5521.88</v>
      </c>
      <c r="G1251">
        <v>12260.71</v>
      </c>
      <c r="H1251">
        <v>4904.28</v>
      </c>
      <c r="I1251">
        <v>4455.16</v>
      </c>
      <c r="J1251">
        <v>2901.27</v>
      </c>
    </row>
    <row r="1252" spans="1:10" x14ac:dyDescent="0.3">
      <c r="A1252">
        <v>1251</v>
      </c>
      <c r="B1252" t="s">
        <v>14</v>
      </c>
      <c r="C1252" t="s">
        <v>15</v>
      </c>
      <c r="D1252">
        <v>8</v>
      </c>
      <c r="E1252">
        <v>3</v>
      </c>
      <c r="F1252">
        <v>1018.74</v>
      </c>
      <c r="G1252">
        <v>2220.77</v>
      </c>
      <c r="H1252">
        <v>333.11</v>
      </c>
      <c r="I1252">
        <v>2107.5100000000002</v>
      </c>
      <c r="J1252">
        <v>-219.86</v>
      </c>
    </row>
    <row r="1253" spans="1:10" x14ac:dyDescent="0.3">
      <c r="A1253">
        <v>1252</v>
      </c>
      <c r="B1253" t="s">
        <v>10</v>
      </c>
      <c r="C1253" t="s">
        <v>22</v>
      </c>
      <c r="D1253">
        <v>7</v>
      </c>
      <c r="E1253">
        <v>3</v>
      </c>
      <c r="F1253">
        <v>1336.91</v>
      </c>
      <c r="G1253">
        <v>2719.35</v>
      </c>
      <c r="H1253">
        <v>271.93</v>
      </c>
      <c r="I1253">
        <v>744.88</v>
      </c>
      <c r="J1253">
        <v>1702.53</v>
      </c>
    </row>
    <row r="1254" spans="1:10" x14ac:dyDescent="0.3">
      <c r="A1254">
        <v>1253</v>
      </c>
      <c r="B1254" t="s">
        <v>18</v>
      </c>
      <c r="C1254" t="s">
        <v>20</v>
      </c>
      <c r="D1254">
        <v>5</v>
      </c>
      <c r="E1254">
        <v>1</v>
      </c>
      <c r="F1254">
        <v>6717.55</v>
      </c>
      <c r="G1254">
        <v>6717.55</v>
      </c>
      <c r="H1254">
        <v>1477.86</v>
      </c>
      <c r="I1254">
        <v>3178.63</v>
      </c>
      <c r="J1254">
        <v>2061.06</v>
      </c>
    </row>
    <row r="1255" spans="1:10" x14ac:dyDescent="0.3">
      <c r="A1255">
        <v>1254</v>
      </c>
      <c r="B1255" t="s">
        <v>18</v>
      </c>
      <c r="C1255" t="s">
        <v>20</v>
      </c>
      <c r="D1255">
        <v>8</v>
      </c>
      <c r="E1255">
        <v>3</v>
      </c>
      <c r="F1255">
        <v>2209.15</v>
      </c>
      <c r="G1255">
        <v>4569.43</v>
      </c>
      <c r="H1255">
        <v>1005.27</v>
      </c>
      <c r="I1255">
        <v>4336.3900000000003</v>
      </c>
      <c r="J1255">
        <v>-772.23</v>
      </c>
    </row>
    <row r="1256" spans="1:10" x14ac:dyDescent="0.3">
      <c r="A1256">
        <v>1255</v>
      </c>
      <c r="B1256" t="s">
        <v>16</v>
      </c>
      <c r="C1256" t="s">
        <v>21</v>
      </c>
      <c r="D1256">
        <v>6</v>
      </c>
      <c r="E1256">
        <v>3</v>
      </c>
      <c r="F1256">
        <v>0</v>
      </c>
      <c r="G1256">
        <v>0</v>
      </c>
      <c r="H1256">
        <v>0</v>
      </c>
      <c r="I1256">
        <v>0</v>
      </c>
      <c r="J1256">
        <v>0</v>
      </c>
    </row>
    <row r="1257" spans="1:10" x14ac:dyDescent="0.3">
      <c r="A1257">
        <v>1256</v>
      </c>
      <c r="B1257" t="s">
        <v>10</v>
      </c>
      <c r="C1257" t="s">
        <v>22</v>
      </c>
      <c r="D1257">
        <v>6</v>
      </c>
      <c r="E1257">
        <v>3</v>
      </c>
      <c r="F1257">
        <v>827.41</v>
      </c>
      <c r="G1257">
        <v>2184.42</v>
      </c>
      <c r="H1257">
        <v>218.44</v>
      </c>
      <c r="I1257">
        <v>785.34</v>
      </c>
      <c r="J1257">
        <v>1180.6300000000001</v>
      </c>
    </row>
    <row r="1258" spans="1:10" x14ac:dyDescent="0.3">
      <c r="A1258">
        <v>1257</v>
      </c>
      <c r="B1258" t="s">
        <v>18</v>
      </c>
      <c r="C1258" t="s">
        <v>20</v>
      </c>
      <c r="D1258">
        <v>7</v>
      </c>
      <c r="E1258">
        <v>3</v>
      </c>
      <c r="F1258">
        <v>2949.39</v>
      </c>
      <c r="G1258">
        <v>6252.58</v>
      </c>
      <c r="H1258">
        <v>1375.57</v>
      </c>
      <c r="I1258">
        <v>4735.03</v>
      </c>
      <c r="J1258">
        <v>141.97999999999999</v>
      </c>
    </row>
    <row r="1259" spans="1:10" x14ac:dyDescent="0.3">
      <c r="A1259">
        <v>1258</v>
      </c>
      <c r="B1259" t="s">
        <v>10</v>
      </c>
      <c r="C1259" t="s">
        <v>22</v>
      </c>
      <c r="D1259">
        <v>6</v>
      </c>
      <c r="E1259">
        <v>3</v>
      </c>
      <c r="F1259">
        <v>615.54999999999995</v>
      </c>
      <c r="G1259">
        <v>1524.19</v>
      </c>
      <c r="H1259">
        <v>152.41999999999999</v>
      </c>
      <c r="I1259">
        <v>854.44</v>
      </c>
      <c r="J1259">
        <v>517.33000000000004</v>
      </c>
    </row>
    <row r="1260" spans="1:10" x14ac:dyDescent="0.3">
      <c r="A1260">
        <v>1259</v>
      </c>
      <c r="B1260" t="s">
        <v>18</v>
      </c>
      <c r="C1260" t="s">
        <v>19</v>
      </c>
      <c r="D1260">
        <v>4</v>
      </c>
      <c r="E1260">
        <v>2</v>
      </c>
      <c r="F1260">
        <v>3908.37</v>
      </c>
      <c r="G1260">
        <v>6066.71</v>
      </c>
      <c r="H1260">
        <v>1334.68</v>
      </c>
      <c r="I1260">
        <v>3196.86</v>
      </c>
      <c r="J1260">
        <v>1535.17</v>
      </c>
    </row>
    <row r="1261" spans="1:10" x14ac:dyDescent="0.3">
      <c r="A1261">
        <v>1260</v>
      </c>
      <c r="B1261" t="s">
        <v>16</v>
      </c>
      <c r="C1261" t="s">
        <v>17</v>
      </c>
      <c r="D1261">
        <v>5</v>
      </c>
      <c r="E1261">
        <v>1</v>
      </c>
      <c r="F1261">
        <v>4705.16</v>
      </c>
      <c r="G1261">
        <v>4705.16</v>
      </c>
      <c r="H1261">
        <v>1646.81</v>
      </c>
      <c r="I1261">
        <v>4078.37</v>
      </c>
      <c r="J1261">
        <v>-1020.02</v>
      </c>
    </row>
    <row r="1262" spans="1:10" x14ac:dyDescent="0.3">
      <c r="A1262">
        <v>1261</v>
      </c>
      <c r="B1262" t="s">
        <v>10</v>
      </c>
      <c r="C1262" t="s">
        <v>22</v>
      </c>
      <c r="D1262">
        <v>3</v>
      </c>
      <c r="E1262">
        <v>2</v>
      </c>
      <c r="F1262">
        <v>1071.8399999999999</v>
      </c>
      <c r="G1262">
        <v>1759.78</v>
      </c>
      <c r="H1262">
        <v>175.98</v>
      </c>
      <c r="I1262">
        <v>367.58</v>
      </c>
      <c r="J1262">
        <v>1216.23</v>
      </c>
    </row>
    <row r="1263" spans="1:10" x14ac:dyDescent="0.3">
      <c r="A1263">
        <v>1262</v>
      </c>
      <c r="B1263" t="s">
        <v>14</v>
      </c>
      <c r="C1263" t="s">
        <v>15</v>
      </c>
      <c r="D1263">
        <v>8</v>
      </c>
      <c r="E1263">
        <v>3</v>
      </c>
      <c r="F1263">
        <v>2100.6</v>
      </c>
      <c r="G1263">
        <v>4227.97</v>
      </c>
      <c r="H1263">
        <v>634.19000000000005</v>
      </c>
      <c r="I1263">
        <v>1882.41</v>
      </c>
      <c r="J1263">
        <v>1711.36</v>
      </c>
    </row>
    <row r="1264" spans="1:10" x14ac:dyDescent="0.3">
      <c r="A1264">
        <v>1263</v>
      </c>
      <c r="B1264" t="s">
        <v>10</v>
      </c>
      <c r="C1264" t="s">
        <v>11</v>
      </c>
      <c r="D1264">
        <v>3</v>
      </c>
      <c r="E1264">
        <v>2</v>
      </c>
      <c r="F1264">
        <v>805.81</v>
      </c>
      <c r="G1264">
        <v>1322.16</v>
      </c>
      <c r="H1264">
        <v>132.22</v>
      </c>
      <c r="I1264">
        <v>558.70000000000005</v>
      </c>
      <c r="J1264">
        <v>631.24</v>
      </c>
    </row>
    <row r="1265" spans="1:10" x14ac:dyDescent="0.3">
      <c r="A1265">
        <v>1264</v>
      </c>
      <c r="B1265" t="s">
        <v>10</v>
      </c>
      <c r="C1265" t="s">
        <v>11</v>
      </c>
      <c r="D1265">
        <v>1</v>
      </c>
      <c r="E1265">
        <v>1</v>
      </c>
      <c r="F1265">
        <v>974.82</v>
      </c>
      <c r="G1265">
        <v>974.82</v>
      </c>
      <c r="H1265">
        <v>97.48</v>
      </c>
      <c r="I1265">
        <v>239.8</v>
      </c>
      <c r="J1265">
        <v>637.53</v>
      </c>
    </row>
    <row r="1266" spans="1:10" x14ac:dyDescent="0.3">
      <c r="A1266">
        <v>1265</v>
      </c>
      <c r="B1266" t="s">
        <v>18</v>
      </c>
      <c r="C1266" t="s">
        <v>20</v>
      </c>
      <c r="D1266">
        <v>3</v>
      </c>
      <c r="E1266">
        <v>1</v>
      </c>
      <c r="F1266">
        <v>1291.6500000000001</v>
      </c>
      <c r="G1266">
        <v>1291.6500000000001</v>
      </c>
      <c r="H1266">
        <v>284.16000000000003</v>
      </c>
      <c r="I1266">
        <v>1225.77</v>
      </c>
      <c r="J1266">
        <v>-218.29</v>
      </c>
    </row>
    <row r="1267" spans="1:10" x14ac:dyDescent="0.3">
      <c r="A1267">
        <v>1266</v>
      </c>
      <c r="B1267" t="s">
        <v>18</v>
      </c>
      <c r="C1267" t="s">
        <v>20</v>
      </c>
      <c r="D1267">
        <v>2</v>
      </c>
      <c r="E1267">
        <v>2</v>
      </c>
      <c r="F1267">
        <v>5501.45</v>
      </c>
      <c r="G1267">
        <v>9225.49</v>
      </c>
      <c r="H1267">
        <v>2490.88</v>
      </c>
      <c r="I1267">
        <v>2319.73</v>
      </c>
      <c r="J1267">
        <v>4414.88</v>
      </c>
    </row>
    <row r="1268" spans="1:10" x14ac:dyDescent="0.3">
      <c r="A1268">
        <v>1267</v>
      </c>
      <c r="B1268" t="s">
        <v>10</v>
      </c>
      <c r="C1268" t="s">
        <v>22</v>
      </c>
      <c r="D1268">
        <v>6</v>
      </c>
      <c r="E1268">
        <v>3</v>
      </c>
      <c r="F1268">
        <v>993.06</v>
      </c>
      <c r="G1268">
        <v>2032.09</v>
      </c>
      <c r="H1268">
        <v>203.21</v>
      </c>
      <c r="I1268">
        <v>834.62</v>
      </c>
      <c r="J1268">
        <v>994.26</v>
      </c>
    </row>
    <row r="1269" spans="1:10" x14ac:dyDescent="0.3">
      <c r="A1269">
        <v>1268</v>
      </c>
      <c r="B1269" t="s">
        <v>10</v>
      </c>
      <c r="C1269" t="s">
        <v>11</v>
      </c>
      <c r="D1269">
        <v>3</v>
      </c>
      <c r="E1269">
        <v>2</v>
      </c>
      <c r="F1269">
        <v>670.68</v>
      </c>
      <c r="G1269">
        <v>1005.48</v>
      </c>
      <c r="H1269">
        <v>100.55</v>
      </c>
      <c r="I1269">
        <v>460.82</v>
      </c>
      <c r="J1269">
        <v>444.11</v>
      </c>
    </row>
    <row r="1270" spans="1:10" x14ac:dyDescent="0.3">
      <c r="A1270">
        <v>1269</v>
      </c>
      <c r="B1270" t="s">
        <v>16</v>
      </c>
      <c r="C1270" t="s">
        <v>21</v>
      </c>
      <c r="D1270">
        <v>1</v>
      </c>
      <c r="E1270">
        <v>1</v>
      </c>
      <c r="F1270">
        <v>4604.45</v>
      </c>
      <c r="G1270">
        <v>4604.45</v>
      </c>
      <c r="H1270">
        <v>1611.56</v>
      </c>
      <c r="I1270">
        <v>2100.9299999999998</v>
      </c>
      <c r="J1270">
        <v>891.97</v>
      </c>
    </row>
    <row r="1271" spans="1:10" x14ac:dyDescent="0.3">
      <c r="A1271">
        <v>1270</v>
      </c>
      <c r="B1271" t="s">
        <v>10</v>
      </c>
      <c r="C1271" t="s">
        <v>11</v>
      </c>
      <c r="D1271">
        <v>1</v>
      </c>
      <c r="E1271">
        <v>1</v>
      </c>
      <c r="F1271">
        <v>612.95000000000005</v>
      </c>
      <c r="G1271">
        <v>612.95000000000005</v>
      </c>
      <c r="H1271">
        <v>61.29</v>
      </c>
      <c r="I1271">
        <v>352.79</v>
      </c>
      <c r="J1271">
        <v>198.86</v>
      </c>
    </row>
    <row r="1272" spans="1:10" x14ac:dyDescent="0.3">
      <c r="A1272">
        <v>1271</v>
      </c>
      <c r="B1272" t="s">
        <v>16</v>
      </c>
      <c r="C1272" t="s">
        <v>17</v>
      </c>
      <c r="D1272">
        <v>2</v>
      </c>
      <c r="E1272">
        <v>2</v>
      </c>
      <c r="F1272">
        <v>3571.42</v>
      </c>
      <c r="G1272">
        <v>5304.84</v>
      </c>
      <c r="H1272">
        <v>1856.69</v>
      </c>
      <c r="I1272">
        <v>2733.82</v>
      </c>
      <c r="J1272">
        <v>714.33</v>
      </c>
    </row>
    <row r="1273" spans="1:10" x14ac:dyDescent="0.3">
      <c r="A1273">
        <v>1272</v>
      </c>
      <c r="B1273" t="s">
        <v>12</v>
      </c>
      <c r="C1273" t="s">
        <v>13</v>
      </c>
      <c r="D1273">
        <v>1</v>
      </c>
      <c r="E1273">
        <v>1</v>
      </c>
      <c r="F1273">
        <v>6538.39</v>
      </c>
      <c r="G1273">
        <v>6538.39</v>
      </c>
      <c r="H1273">
        <v>1634.6</v>
      </c>
      <c r="I1273">
        <v>1995.66</v>
      </c>
      <c r="J1273">
        <v>2908.13</v>
      </c>
    </row>
    <row r="1274" spans="1:10" x14ac:dyDescent="0.3">
      <c r="A1274">
        <v>1273</v>
      </c>
      <c r="B1274" t="s">
        <v>14</v>
      </c>
      <c r="C1274" t="s">
        <v>15</v>
      </c>
      <c r="D1274">
        <v>7</v>
      </c>
      <c r="E1274">
        <v>3</v>
      </c>
      <c r="F1274">
        <v>1324.84</v>
      </c>
      <c r="G1274">
        <v>2954.23</v>
      </c>
      <c r="H1274">
        <v>443.14</v>
      </c>
      <c r="I1274">
        <v>1654.94</v>
      </c>
      <c r="J1274">
        <v>856.16</v>
      </c>
    </row>
    <row r="1275" spans="1:10" x14ac:dyDescent="0.3">
      <c r="A1275">
        <v>1274</v>
      </c>
      <c r="B1275" t="s">
        <v>18</v>
      </c>
      <c r="C1275" t="s">
        <v>19</v>
      </c>
      <c r="D1275">
        <v>4</v>
      </c>
      <c r="E1275">
        <v>1</v>
      </c>
      <c r="F1275">
        <v>3406.25</v>
      </c>
      <c r="G1275">
        <v>3406.25</v>
      </c>
      <c r="H1275">
        <v>749.38</v>
      </c>
      <c r="I1275">
        <v>3232.54</v>
      </c>
      <c r="J1275">
        <v>-575.66</v>
      </c>
    </row>
    <row r="1276" spans="1:10" x14ac:dyDescent="0.3">
      <c r="A1276">
        <v>1275</v>
      </c>
      <c r="B1276" t="s">
        <v>10</v>
      </c>
      <c r="C1276" t="s">
        <v>22</v>
      </c>
      <c r="D1276">
        <v>7</v>
      </c>
      <c r="E1276">
        <v>3</v>
      </c>
      <c r="F1276">
        <v>993.22</v>
      </c>
      <c r="G1276">
        <v>2080.08</v>
      </c>
      <c r="H1276">
        <v>208.01</v>
      </c>
      <c r="I1276">
        <v>913.15</v>
      </c>
      <c r="J1276">
        <v>958.92</v>
      </c>
    </row>
    <row r="1277" spans="1:10" x14ac:dyDescent="0.3">
      <c r="A1277">
        <v>1276</v>
      </c>
      <c r="B1277" t="s">
        <v>18</v>
      </c>
      <c r="C1277" t="s">
        <v>19</v>
      </c>
      <c r="D1277">
        <v>6</v>
      </c>
      <c r="E1277">
        <v>3</v>
      </c>
      <c r="F1277">
        <v>7641.06</v>
      </c>
      <c r="G1277">
        <v>15366.3</v>
      </c>
      <c r="H1277">
        <v>4148.8999999999996</v>
      </c>
      <c r="I1277">
        <v>4375.3500000000004</v>
      </c>
      <c r="J1277">
        <v>6842.05</v>
      </c>
    </row>
    <row r="1278" spans="1:10" x14ac:dyDescent="0.3">
      <c r="A1278">
        <v>1277</v>
      </c>
      <c r="B1278" t="s">
        <v>18</v>
      </c>
      <c r="C1278" t="s">
        <v>19</v>
      </c>
      <c r="D1278">
        <v>6</v>
      </c>
      <c r="E1278">
        <v>3</v>
      </c>
      <c r="F1278">
        <v>5406.02</v>
      </c>
      <c r="G1278">
        <v>11079.12</v>
      </c>
      <c r="H1278">
        <v>2991.36</v>
      </c>
      <c r="I1278">
        <v>4326.88</v>
      </c>
      <c r="J1278">
        <v>3760.87</v>
      </c>
    </row>
    <row r="1279" spans="1:10" x14ac:dyDescent="0.3">
      <c r="A1279">
        <v>1278</v>
      </c>
      <c r="B1279" t="s">
        <v>12</v>
      </c>
      <c r="C1279" t="s">
        <v>13</v>
      </c>
      <c r="D1279">
        <v>6</v>
      </c>
      <c r="E1279">
        <v>1</v>
      </c>
      <c r="F1279">
        <v>1790.73</v>
      </c>
      <c r="G1279">
        <v>1790.73</v>
      </c>
      <c r="H1279">
        <v>447.68</v>
      </c>
      <c r="I1279">
        <v>1699.41</v>
      </c>
      <c r="J1279">
        <v>-356.36</v>
      </c>
    </row>
    <row r="1280" spans="1:10" x14ac:dyDescent="0.3">
      <c r="A1280">
        <v>1279</v>
      </c>
      <c r="B1280" t="s">
        <v>18</v>
      </c>
      <c r="C1280" t="s">
        <v>19</v>
      </c>
      <c r="D1280">
        <v>5</v>
      </c>
      <c r="E1280">
        <v>2</v>
      </c>
      <c r="F1280">
        <v>4158.16</v>
      </c>
      <c r="G1280">
        <v>6979.3</v>
      </c>
      <c r="H1280">
        <v>1535.45</v>
      </c>
      <c r="I1280">
        <v>2820.72</v>
      </c>
      <c r="J1280">
        <v>2623.13</v>
      </c>
    </row>
    <row r="1281" spans="1:10" x14ac:dyDescent="0.3">
      <c r="A1281">
        <v>1280</v>
      </c>
      <c r="B1281" t="s">
        <v>10</v>
      </c>
      <c r="C1281" t="s">
        <v>22</v>
      </c>
      <c r="D1281">
        <v>3</v>
      </c>
      <c r="E1281">
        <v>2</v>
      </c>
      <c r="F1281">
        <v>974.1</v>
      </c>
      <c r="G1281">
        <v>1613.94</v>
      </c>
      <c r="H1281">
        <v>161.38999999999999</v>
      </c>
      <c r="I1281">
        <v>422.15</v>
      </c>
      <c r="J1281">
        <v>1030.4000000000001</v>
      </c>
    </row>
    <row r="1282" spans="1:10" x14ac:dyDescent="0.3">
      <c r="A1282">
        <v>1281</v>
      </c>
      <c r="B1282" t="s">
        <v>16</v>
      </c>
      <c r="C1282" t="s">
        <v>17</v>
      </c>
      <c r="D1282">
        <v>4</v>
      </c>
      <c r="E1282">
        <v>2</v>
      </c>
      <c r="F1282">
        <v>3983.21</v>
      </c>
      <c r="G1282">
        <v>5943.29</v>
      </c>
      <c r="H1282">
        <v>2080.15</v>
      </c>
      <c r="I1282">
        <v>3692.54</v>
      </c>
      <c r="J1282">
        <v>170.6</v>
      </c>
    </row>
    <row r="1283" spans="1:10" x14ac:dyDescent="0.3">
      <c r="A1283">
        <v>1282</v>
      </c>
      <c r="B1283" t="s">
        <v>14</v>
      </c>
      <c r="C1283" t="s">
        <v>15</v>
      </c>
      <c r="D1283">
        <v>3</v>
      </c>
      <c r="E1283">
        <v>2</v>
      </c>
      <c r="F1283">
        <v>1829.64</v>
      </c>
      <c r="G1283">
        <v>3083.42</v>
      </c>
      <c r="H1283">
        <v>462.51</v>
      </c>
      <c r="I1283">
        <v>1132.07</v>
      </c>
      <c r="J1283">
        <v>1488.83</v>
      </c>
    </row>
    <row r="1284" spans="1:10" x14ac:dyDescent="0.3">
      <c r="A1284">
        <v>1283</v>
      </c>
      <c r="B1284" t="s">
        <v>16</v>
      </c>
      <c r="C1284" t="s">
        <v>17</v>
      </c>
      <c r="D1284">
        <v>4</v>
      </c>
      <c r="E1284">
        <v>3</v>
      </c>
      <c r="F1284">
        <v>6569.32</v>
      </c>
      <c r="G1284">
        <v>15501.97</v>
      </c>
      <c r="H1284">
        <v>6200.79</v>
      </c>
      <c r="I1284">
        <v>3138</v>
      </c>
      <c r="J1284">
        <v>6163.19</v>
      </c>
    </row>
    <row r="1285" spans="1:10" x14ac:dyDescent="0.3">
      <c r="A1285">
        <v>1284</v>
      </c>
      <c r="B1285" t="s">
        <v>18</v>
      </c>
      <c r="C1285" t="s">
        <v>20</v>
      </c>
      <c r="D1285">
        <v>3</v>
      </c>
      <c r="E1285">
        <v>1</v>
      </c>
      <c r="F1285">
        <v>5440.25</v>
      </c>
      <c r="G1285">
        <v>5440.25</v>
      </c>
      <c r="H1285">
        <v>1196.8499999999999</v>
      </c>
      <c r="I1285">
        <v>2526.6999999999998</v>
      </c>
      <c r="J1285">
        <v>1716.69</v>
      </c>
    </row>
    <row r="1286" spans="1:10" x14ac:dyDescent="0.3">
      <c r="A1286">
        <v>1285</v>
      </c>
      <c r="B1286" t="s">
        <v>10</v>
      </c>
      <c r="C1286" t="s">
        <v>11</v>
      </c>
      <c r="D1286">
        <v>2</v>
      </c>
      <c r="E1286">
        <v>2</v>
      </c>
      <c r="F1286">
        <v>1243.6099999999999</v>
      </c>
      <c r="G1286">
        <v>1958.47</v>
      </c>
      <c r="H1286">
        <v>195.85</v>
      </c>
      <c r="I1286">
        <v>466.62</v>
      </c>
      <c r="J1286">
        <v>1296.01</v>
      </c>
    </row>
    <row r="1287" spans="1:10" x14ac:dyDescent="0.3">
      <c r="A1287">
        <v>1286</v>
      </c>
      <c r="B1287" t="s">
        <v>16</v>
      </c>
      <c r="C1287" t="s">
        <v>17</v>
      </c>
      <c r="D1287">
        <v>8</v>
      </c>
      <c r="E1287">
        <v>3</v>
      </c>
      <c r="F1287">
        <v>5588.43</v>
      </c>
      <c r="G1287">
        <v>11956.89</v>
      </c>
      <c r="H1287">
        <v>4782.75</v>
      </c>
      <c r="I1287">
        <v>4562.51</v>
      </c>
      <c r="J1287">
        <v>2611.62</v>
      </c>
    </row>
    <row r="1288" spans="1:10" x14ac:dyDescent="0.3">
      <c r="A1288">
        <v>1287</v>
      </c>
      <c r="B1288" t="s">
        <v>18</v>
      </c>
      <c r="C1288" t="s">
        <v>19</v>
      </c>
      <c r="D1288">
        <v>7</v>
      </c>
      <c r="E1288">
        <v>3</v>
      </c>
      <c r="F1288">
        <v>2291.58</v>
      </c>
      <c r="G1288">
        <v>5036.3100000000004</v>
      </c>
      <c r="H1288">
        <v>1107.99</v>
      </c>
      <c r="I1288">
        <v>3154.41</v>
      </c>
      <c r="J1288">
        <v>773.91</v>
      </c>
    </row>
    <row r="1289" spans="1:10" x14ac:dyDescent="0.3">
      <c r="A1289">
        <v>1288</v>
      </c>
      <c r="B1289" t="s">
        <v>10</v>
      </c>
      <c r="C1289" t="s">
        <v>22</v>
      </c>
      <c r="D1289">
        <v>1</v>
      </c>
      <c r="E1289">
        <v>1</v>
      </c>
      <c r="F1289">
        <v>1071.6099999999999</v>
      </c>
      <c r="G1289">
        <v>1071.6099999999999</v>
      </c>
      <c r="H1289">
        <v>107.16</v>
      </c>
      <c r="I1289">
        <v>305.08</v>
      </c>
      <c r="J1289">
        <v>659.37</v>
      </c>
    </row>
    <row r="1290" spans="1:10" x14ac:dyDescent="0.3">
      <c r="A1290">
        <v>1289</v>
      </c>
      <c r="B1290" t="s">
        <v>18</v>
      </c>
      <c r="C1290" t="s">
        <v>20</v>
      </c>
      <c r="D1290">
        <v>1</v>
      </c>
      <c r="E1290">
        <v>1</v>
      </c>
      <c r="F1290">
        <v>5320.56</v>
      </c>
      <c r="G1290">
        <v>5320.56</v>
      </c>
      <c r="H1290">
        <v>1170.52</v>
      </c>
      <c r="I1290">
        <v>1887.52</v>
      </c>
      <c r="J1290">
        <v>2262.52</v>
      </c>
    </row>
    <row r="1291" spans="1:10" x14ac:dyDescent="0.3">
      <c r="A1291">
        <v>1290</v>
      </c>
      <c r="B1291" t="s">
        <v>18</v>
      </c>
      <c r="C1291" t="s">
        <v>19</v>
      </c>
      <c r="D1291">
        <v>7</v>
      </c>
      <c r="E1291">
        <v>2</v>
      </c>
      <c r="F1291">
        <v>4930.01</v>
      </c>
      <c r="G1291">
        <v>7282.83</v>
      </c>
      <c r="H1291">
        <v>1602.22</v>
      </c>
      <c r="I1291">
        <v>4842.2700000000004</v>
      </c>
      <c r="J1291">
        <v>838.34</v>
      </c>
    </row>
    <row r="1292" spans="1:10" x14ac:dyDescent="0.3">
      <c r="A1292">
        <v>1291</v>
      </c>
      <c r="B1292" t="s">
        <v>10</v>
      </c>
      <c r="C1292" t="s">
        <v>11</v>
      </c>
      <c r="D1292">
        <v>2</v>
      </c>
      <c r="E1292">
        <v>2</v>
      </c>
      <c r="F1292">
        <v>1181.72</v>
      </c>
      <c r="G1292">
        <v>2017.47</v>
      </c>
      <c r="H1292">
        <v>201.75</v>
      </c>
      <c r="I1292">
        <v>367.19</v>
      </c>
      <c r="J1292">
        <v>1448.54</v>
      </c>
    </row>
    <row r="1293" spans="1:10" x14ac:dyDescent="0.3">
      <c r="A1293">
        <v>1292</v>
      </c>
      <c r="B1293" t="s">
        <v>18</v>
      </c>
      <c r="C1293" t="s">
        <v>20</v>
      </c>
      <c r="D1293">
        <v>4</v>
      </c>
      <c r="E1293">
        <v>3</v>
      </c>
      <c r="F1293">
        <v>5572.61</v>
      </c>
      <c r="G1293">
        <v>11075.54</v>
      </c>
      <c r="H1293">
        <v>2990.4</v>
      </c>
      <c r="I1293">
        <v>2181.04</v>
      </c>
      <c r="J1293">
        <v>5904.1</v>
      </c>
    </row>
    <row r="1294" spans="1:10" x14ac:dyDescent="0.3">
      <c r="A1294">
        <v>1293</v>
      </c>
      <c r="B1294" t="s">
        <v>16</v>
      </c>
      <c r="C1294" t="s">
        <v>17</v>
      </c>
      <c r="D1294">
        <v>7</v>
      </c>
      <c r="E1294">
        <v>3</v>
      </c>
      <c r="F1294">
        <v>3432.77</v>
      </c>
      <c r="G1294">
        <v>9093.4500000000007</v>
      </c>
      <c r="H1294">
        <v>3637.38</v>
      </c>
      <c r="I1294">
        <v>4941.3900000000003</v>
      </c>
      <c r="J1294">
        <v>514.67999999999995</v>
      </c>
    </row>
    <row r="1295" spans="1:10" x14ac:dyDescent="0.3">
      <c r="A1295">
        <v>1294</v>
      </c>
      <c r="B1295" t="s">
        <v>16</v>
      </c>
      <c r="C1295" t="s">
        <v>21</v>
      </c>
      <c r="D1295">
        <v>5</v>
      </c>
      <c r="E1295">
        <v>3</v>
      </c>
      <c r="F1295">
        <v>4857.87</v>
      </c>
      <c r="G1295">
        <v>9865.58</v>
      </c>
      <c r="H1295">
        <v>3946.23</v>
      </c>
      <c r="I1295">
        <v>4292.29</v>
      </c>
      <c r="J1295">
        <v>1627.06</v>
      </c>
    </row>
    <row r="1296" spans="1:10" x14ac:dyDescent="0.3">
      <c r="A1296">
        <v>1295</v>
      </c>
      <c r="B1296" t="s">
        <v>14</v>
      </c>
      <c r="C1296" t="s">
        <v>15</v>
      </c>
      <c r="D1296">
        <v>4</v>
      </c>
      <c r="E1296">
        <v>1</v>
      </c>
      <c r="F1296">
        <v>1110.81</v>
      </c>
      <c r="G1296">
        <v>1110.81</v>
      </c>
      <c r="H1296">
        <v>166.62</v>
      </c>
      <c r="I1296">
        <v>1054.1600000000001</v>
      </c>
      <c r="J1296">
        <v>-109.97</v>
      </c>
    </row>
    <row r="1297" spans="1:10" x14ac:dyDescent="0.3">
      <c r="A1297">
        <v>1296</v>
      </c>
      <c r="B1297" t="s">
        <v>18</v>
      </c>
      <c r="C1297" t="s">
        <v>19</v>
      </c>
      <c r="D1297">
        <v>1</v>
      </c>
      <c r="E1297">
        <v>1</v>
      </c>
      <c r="F1297">
        <v>5219.38</v>
      </c>
      <c r="G1297">
        <v>5219.38</v>
      </c>
      <c r="H1297">
        <v>1148.26</v>
      </c>
      <c r="I1297">
        <v>1477.06</v>
      </c>
      <c r="J1297">
        <v>2594.06</v>
      </c>
    </row>
    <row r="1298" spans="1:10" x14ac:dyDescent="0.3">
      <c r="A1298">
        <v>1297</v>
      </c>
      <c r="B1298" t="s">
        <v>18</v>
      </c>
      <c r="C1298" t="s">
        <v>19</v>
      </c>
      <c r="D1298">
        <v>5</v>
      </c>
      <c r="E1298">
        <v>1</v>
      </c>
      <c r="F1298">
        <v>3577.05</v>
      </c>
      <c r="G1298">
        <v>3577.05</v>
      </c>
      <c r="H1298">
        <v>786.95</v>
      </c>
      <c r="I1298">
        <v>2622.04</v>
      </c>
      <c r="J1298">
        <v>168.07</v>
      </c>
    </row>
    <row r="1299" spans="1:10" x14ac:dyDescent="0.3">
      <c r="A1299">
        <v>1298</v>
      </c>
      <c r="B1299" t="s">
        <v>18</v>
      </c>
      <c r="C1299" t="s">
        <v>19</v>
      </c>
      <c r="D1299">
        <v>3</v>
      </c>
      <c r="E1299">
        <v>1</v>
      </c>
      <c r="F1299">
        <v>4160.99</v>
      </c>
      <c r="G1299">
        <v>4160.99</v>
      </c>
      <c r="H1299">
        <v>915.42</v>
      </c>
      <c r="I1299">
        <v>2962.22</v>
      </c>
      <c r="J1299">
        <v>283.35000000000002</v>
      </c>
    </row>
    <row r="1300" spans="1:10" x14ac:dyDescent="0.3">
      <c r="A1300">
        <v>1299</v>
      </c>
      <c r="B1300" t="s">
        <v>16</v>
      </c>
      <c r="C1300" t="s">
        <v>21</v>
      </c>
      <c r="D1300">
        <v>5</v>
      </c>
      <c r="E1300">
        <v>1</v>
      </c>
      <c r="F1300">
        <v>3851.42</v>
      </c>
      <c r="G1300">
        <v>3851.42</v>
      </c>
      <c r="H1300">
        <v>1348</v>
      </c>
      <c r="I1300">
        <v>3186.4</v>
      </c>
      <c r="J1300">
        <v>-682.98</v>
      </c>
    </row>
    <row r="1301" spans="1:10" x14ac:dyDescent="0.3">
      <c r="A1301">
        <v>1300</v>
      </c>
      <c r="B1301" t="s">
        <v>14</v>
      </c>
      <c r="C1301" t="s">
        <v>15</v>
      </c>
      <c r="D1301">
        <v>4</v>
      </c>
      <c r="E1301">
        <v>2</v>
      </c>
      <c r="F1301">
        <v>1803.98</v>
      </c>
      <c r="G1301">
        <v>2882.25</v>
      </c>
      <c r="H1301">
        <v>432.34</v>
      </c>
      <c r="I1301">
        <v>971.96</v>
      </c>
      <c r="J1301">
        <v>1477.96</v>
      </c>
    </row>
    <row r="1302" spans="1:10" x14ac:dyDescent="0.3">
      <c r="A1302">
        <v>1301</v>
      </c>
      <c r="B1302" t="s">
        <v>18</v>
      </c>
      <c r="C1302" t="s">
        <v>20</v>
      </c>
      <c r="D1302">
        <v>2</v>
      </c>
      <c r="E1302">
        <v>1</v>
      </c>
      <c r="F1302">
        <v>3950.83</v>
      </c>
      <c r="G1302">
        <v>3950.83</v>
      </c>
      <c r="H1302">
        <v>869.18</v>
      </c>
      <c r="I1302">
        <v>2321.25</v>
      </c>
      <c r="J1302">
        <v>760.4</v>
      </c>
    </row>
    <row r="1303" spans="1:10" x14ac:dyDescent="0.3">
      <c r="A1303">
        <v>1302</v>
      </c>
      <c r="B1303" t="s">
        <v>12</v>
      </c>
      <c r="C1303" t="s">
        <v>13</v>
      </c>
      <c r="D1303">
        <v>3</v>
      </c>
      <c r="E1303">
        <v>3</v>
      </c>
      <c r="F1303">
        <v>2996.2</v>
      </c>
      <c r="G1303">
        <v>5990.27</v>
      </c>
      <c r="H1303">
        <v>1497.57</v>
      </c>
      <c r="I1303">
        <v>3207.97</v>
      </c>
      <c r="J1303">
        <v>1284.73</v>
      </c>
    </row>
    <row r="1304" spans="1:10" x14ac:dyDescent="0.3">
      <c r="A1304">
        <v>1303</v>
      </c>
      <c r="B1304" t="s">
        <v>18</v>
      </c>
      <c r="C1304" t="s">
        <v>20</v>
      </c>
      <c r="D1304">
        <v>4</v>
      </c>
      <c r="E1304">
        <v>3</v>
      </c>
      <c r="F1304">
        <v>1444.63</v>
      </c>
      <c r="G1304">
        <v>2931.8</v>
      </c>
      <c r="H1304">
        <v>645</v>
      </c>
      <c r="I1304">
        <v>2782.28</v>
      </c>
      <c r="J1304">
        <v>-495.47</v>
      </c>
    </row>
    <row r="1305" spans="1:10" x14ac:dyDescent="0.3">
      <c r="A1305">
        <v>1304</v>
      </c>
      <c r="B1305" t="s">
        <v>16</v>
      </c>
      <c r="C1305" t="s">
        <v>17</v>
      </c>
      <c r="D1305">
        <v>3</v>
      </c>
      <c r="E1305">
        <v>2</v>
      </c>
      <c r="F1305">
        <v>5281.57</v>
      </c>
      <c r="G1305">
        <v>8040.23</v>
      </c>
      <c r="H1305">
        <v>3216.09</v>
      </c>
      <c r="I1305">
        <v>2843.22</v>
      </c>
      <c r="J1305">
        <v>1980.91</v>
      </c>
    </row>
    <row r="1306" spans="1:10" x14ac:dyDescent="0.3">
      <c r="A1306">
        <v>1305</v>
      </c>
      <c r="B1306" t="s">
        <v>14</v>
      </c>
      <c r="C1306" t="s">
        <v>15</v>
      </c>
      <c r="D1306">
        <v>5</v>
      </c>
      <c r="E1306">
        <v>1</v>
      </c>
      <c r="F1306">
        <v>295.99</v>
      </c>
      <c r="G1306">
        <v>295.99</v>
      </c>
      <c r="H1306">
        <v>44.4</v>
      </c>
      <c r="I1306">
        <v>280.89</v>
      </c>
      <c r="J1306">
        <v>-29.3</v>
      </c>
    </row>
    <row r="1307" spans="1:10" x14ac:dyDescent="0.3">
      <c r="A1307">
        <v>1306</v>
      </c>
      <c r="B1307" t="s">
        <v>12</v>
      </c>
      <c r="C1307" t="s">
        <v>13</v>
      </c>
      <c r="D1307">
        <v>1</v>
      </c>
      <c r="E1307">
        <v>1</v>
      </c>
      <c r="F1307">
        <v>5344.6</v>
      </c>
      <c r="G1307">
        <v>5344.6</v>
      </c>
      <c r="H1307">
        <v>1336.15</v>
      </c>
      <c r="I1307">
        <v>1194</v>
      </c>
      <c r="J1307">
        <v>2814.45</v>
      </c>
    </row>
    <row r="1308" spans="1:10" x14ac:dyDescent="0.3">
      <c r="A1308">
        <v>1307</v>
      </c>
      <c r="B1308" t="s">
        <v>14</v>
      </c>
      <c r="C1308" t="s">
        <v>15</v>
      </c>
      <c r="D1308">
        <v>4</v>
      </c>
      <c r="E1308">
        <v>1</v>
      </c>
      <c r="F1308">
        <v>415.6</v>
      </c>
      <c r="G1308">
        <v>415.6</v>
      </c>
      <c r="H1308">
        <v>62.34</v>
      </c>
      <c r="I1308">
        <v>394.4</v>
      </c>
      <c r="J1308">
        <v>-41.14</v>
      </c>
    </row>
    <row r="1309" spans="1:10" x14ac:dyDescent="0.3">
      <c r="A1309">
        <v>1308</v>
      </c>
      <c r="B1309" t="s">
        <v>14</v>
      </c>
      <c r="C1309" t="s">
        <v>15</v>
      </c>
      <c r="D1309">
        <v>8</v>
      </c>
      <c r="E1309">
        <v>3</v>
      </c>
      <c r="F1309">
        <v>913.64</v>
      </c>
      <c r="G1309">
        <v>2240.91</v>
      </c>
      <c r="H1309">
        <v>336.14</v>
      </c>
      <c r="I1309">
        <v>1933.11</v>
      </c>
      <c r="J1309">
        <v>-28.33</v>
      </c>
    </row>
    <row r="1310" spans="1:10" x14ac:dyDescent="0.3">
      <c r="A1310">
        <v>1309</v>
      </c>
      <c r="B1310" t="s">
        <v>10</v>
      </c>
      <c r="C1310" t="s">
        <v>22</v>
      </c>
      <c r="D1310">
        <v>2</v>
      </c>
      <c r="E1310">
        <v>1</v>
      </c>
      <c r="F1310">
        <v>692.92</v>
      </c>
      <c r="G1310">
        <v>692.92</v>
      </c>
      <c r="H1310">
        <v>69.290000000000006</v>
      </c>
      <c r="I1310">
        <v>320.68</v>
      </c>
      <c r="J1310">
        <v>302.95</v>
      </c>
    </row>
    <row r="1311" spans="1:10" x14ac:dyDescent="0.3">
      <c r="A1311">
        <v>1310</v>
      </c>
      <c r="B1311" t="s">
        <v>14</v>
      </c>
      <c r="C1311" t="s">
        <v>15</v>
      </c>
      <c r="D1311">
        <v>8</v>
      </c>
      <c r="E1311">
        <v>3</v>
      </c>
      <c r="F1311">
        <v>917.28</v>
      </c>
      <c r="G1311">
        <v>1831.11</v>
      </c>
      <c r="H1311">
        <v>274.67</v>
      </c>
      <c r="I1311">
        <v>1737.72</v>
      </c>
      <c r="J1311">
        <v>-181.28</v>
      </c>
    </row>
    <row r="1312" spans="1:10" x14ac:dyDescent="0.3">
      <c r="A1312">
        <v>1311</v>
      </c>
      <c r="B1312" t="s">
        <v>18</v>
      </c>
      <c r="C1312" t="s">
        <v>19</v>
      </c>
      <c r="D1312">
        <v>8</v>
      </c>
      <c r="E1312">
        <v>3</v>
      </c>
      <c r="F1312">
        <v>3441.67</v>
      </c>
      <c r="G1312">
        <v>8156.04</v>
      </c>
      <c r="H1312">
        <v>2202.13</v>
      </c>
      <c r="I1312">
        <v>3834.12</v>
      </c>
      <c r="J1312">
        <v>2119.79</v>
      </c>
    </row>
    <row r="1313" spans="1:10" x14ac:dyDescent="0.3">
      <c r="A1313">
        <v>1312</v>
      </c>
      <c r="B1313" t="s">
        <v>12</v>
      </c>
      <c r="C1313" t="s">
        <v>13</v>
      </c>
      <c r="D1313">
        <v>7</v>
      </c>
      <c r="E1313">
        <v>1</v>
      </c>
      <c r="F1313">
        <v>3114.88</v>
      </c>
      <c r="G1313">
        <v>3114.88</v>
      </c>
      <c r="H1313">
        <v>778.72</v>
      </c>
      <c r="I1313">
        <v>2956.02</v>
      </c>
      <c r="J1313">
        <v>-619.86</v>
      </c>
    </row>
    <row r="1314" spans="1:10" x14ac:dyDescent="0.3">
      <c r="A1314">
        <v>1313</v>
      </c>
      <c r="B1314" t="s">
        <v>16</v>
      </c>
      <c r="C1314" t="s">
        <v>21</v>
      </c>
      <c r="D1314">
        <v>5</v>
      </c>
      <c r="E1314">
        <v>1</v>
      </c>
      <c r="F1314">
        <v>1911.96</v>
      </c>
      <c r="G1314">
        <v>1911.96</v>
      </c>
      <c r="H1314">
        <v>669.19</v>
      </c>
      <c r="I1314">
        <v>1814.45</v>
      </c>
      <c r="J1314">
        <v>-571.67999999999995</v>
      </c>
    </row>
    <row r="1315" spans="1:10" x14ac:dyDescent="0.3">
      <c r="A1315">
        <v>1314</v>
      </c>
      <c r="B1315" t="s">
        <v>14</v>
      </c>
      <c r="C1315" t="s">
        <v>15</v>
      </c>
      <c r="D1315">
        <v>4</v>
      </c>
      <c r="E1315">
        <v>3</v>
      </c>
      <c r="F1315">
        <v>1347.55</v>
      </c>
      <c r="G1315">
        <v>2773.06</v>
      </c>
      <c r="H1315">
        <v>415.96</v>
      </c>
      <c r="I1315">
        <v>1208.8599999999999</v>
      </c>
      <c r="J1315">
        <v>1148.24</v>
      </c>
    </row>
    <row r="1316" spans="1:10" x14ac:dyDescent="0.3">
      <c r="A1316">
        <v>1315</v>
      </c>
      <c r="B1316" t="s">
        <v>10</v>
      </c>
      <c r="C1316" t="s">
        <v>11</v>
      </c>
      <c r="D1316">
        <v>2</v>
      </c>
      <c r="E1316">
        <v>2</v>
      </c>
      <c r="F1316">
        <v>1413.3</v>
      </c>
      <c r="G1316">
        <v>2359.5700000000002</v>
      </c>
      <c r="H1316">
        <v>235.96</v>
      </c>
      <c r="I1316">
        <v>358.73</v>
      </c>
      <c r="J1316">
        <v>1764.89</v>
      </c>
    </row>
    <row r="1317" spans="1:10" x14ac:dyDescent="0.3">
      <c r="A1317">
        <v>1316</v>
      </c>
      <c r="B1317" t="s">
        <v>16</v>
      </c>
      <c r="C1317" t="s">
        <v>17</v>
      </c>
      <c r="D1317">
        <v>4</v>
      </c>
      <c r="E1317">
        <v>2</v>
      </c>
      <c r="F1317">
        <v>2792.02</v>
      </c>
      <c r="G1317">
        <v>4486.26</v>
      </c>
      <c r="H1317">
        <v>1570.19</v>
      </c>
      <c r="I1317">
        <v>3786.98</v>
      </c>
      <c r="J1317">
        <v>-870.92</v>
      </c>
    </row>
    <row r="1318" spans="1:10" x14ac:dyDescent="0.3">
      <c r="A1318">
        <v>1317</v>
      </c>
      <c r="B1318" t="s">
        <v>16</v>
      </c>
      <c r="C1318" t="s">
        <v>21</v>
      </c>
      <c r="D1318">
        <v>5</v>
      </c>
      <c r="E1318">
        <v>3</v>
      </c>
      <c r="F1318">
        <v>4721.17</v>
      </c>
      <c r="G1318">
        <v>10315.709999999999</v>
      </c>
      <c r="H1318">
        <v>4126.28</v>
      </c>
      <c r="I1318">
        <v>3519.72</v>
      </c>
      <c r="J1318">
        <v>2669.71</v>
      </c>
    </row>
    <row r="1319" spans="1:10" x14ac:dyDescent="0.3">
      <c r="A1319">
        <v>1318</v>
      </c>
      <c r="B1319" t="s">
        <v>14</v>
      </c>
      <c r="C1319" t="s">
        <v>15</v>
      </c>
      <c r="D1319">
        <v>4</v>
      </c>
      <c r="E1319">
        <v>3</v>
      </c>
      <c r="F1319">
        <v>1825.72</v>
      </c>
      <c r="G1319">
        <v>4104.59</v>
      </c>
      <c r="H1319">
        <v>615.69000000000005</v>
      </c>
      <c r="I1319">
        <v>1268.9000000000001</v>
      </c>
      <c r="J1319">
        <v>2220.0100000000002</v>
      </c>
    </row>
    <row r="1320" spans="1:10" x14ac:dyDescent="0.3">
      <c r="A1320">
        <v>1319</v>
      </c>
      <c r="B1320" t="s">
        <v>18</v>
      </c>
      <c r="C1320" t="s">
        <v>19</v>
      </c>
      <c r="D1320">
        <v>3</v>
      </c>
      <c r="E1320">
        <v>3</v>
      </c>
      <c r="F1320">
        <v>2949.8</v>
      </c>
      <c r="G1320">
        <v>7127.75</v>
      </c>
      <c r="H1320">
        <v>1568.11</v>
      </c>
      <c r="I1320">
        <v>2599.4</v>
      </c>
      <c r="J1320">
        <v>2960.24</v>
      </c>
    </row>
    <row r="1321" spans="1:10" x14ac:dyDescent="0.3">
      <c r="A1321">
        <v>1320</v>
      </c>
      <c r="B1321" t="s">
        <v>18</v>
      </c>
      <c r="C1321" t="s">
        <v>20</v>
      </c>
      <c r="D1321">
        <v>5</v>
      </c>
      <c r="E1321">
        <v>2</v>
      </c>
      <c r="F1321">
        <v>4483.3599999999997</v>
      </c>
      <c r="G1321">
        <v>6565.32</v>
      </c>
      <c r="H1321">
        <v>1444.37</v>
      </c>
      <c r="I1321">
        <v>2610.88</v>
      </c>
      <c r="J1321">
        <v>2510.0700000000002</v>
      </c>
    </row>
    <row r="1322" spans="1:10" x14ac:dyDescent="0.3">
      <c r="A1322">
        <v>1321</v>
      </c>
      <c r="B1322" t="s">
        <v>18</v>
      </c>
      <c r="C1322" t="s">
        <v>20</v>
      </c>
      <c r="D1322">
        <v>4</v>
      </c>
      <c r="E1322">
        <v>2</v>
      </c>
      <c r="F1322">
        <v>5782.75</v>
      </c>
      <c r="G1322">
        <v>9121.09</v>
      </c>
      <c r="H1322">
        <v>2462.69</v>
      </c>
      <c r="I1322">
        <v>3051.32</v>
      </c>
      <c r="J1322">
        <v>3607.08</v>
      </c>
    </row>
    <row r="1323" spans="1:10" x14ac:dyDescent="0.3">
      <c r="A1323">
        <v>1322</v>
      </c>
      <c r="B1323" t="s">
        <v>18</v>
      </c>
      <c r="C1323" t="s">
        <v>20</v>
      </c>
      <c r="D1323">
        <v>7</v>
      </c>
      <c r="E1323">
        <v>1</v>
      </c>
      <c r="F1323">
        <v>6154.3</v>
      </c>
      <c r="G1323">
        <v>6154.3</v>
      </c>
      <c r="H1323">
        <v>1353.95</v>
      </c>
      <c r="I1323">
        <v>4295.6000000000004</v>
      </c>
      <c r="J1323">
        <v>504.75</v>
      </c>
    </row>
    <row r="1324" spans="1:10" x14ac:dyDescent="0.3">
      <c r="A1324">
        <v>1323</v>
      </c>
      <c r="B1324" t="s">
        <v>12</v>
      </c>
      <c r="C1324" t="s">
        <v>13</v>
      </c>
      <c r="D1324">
        <v>1</v>
      </c>
      <c r="E1324">
        <v>1</v>
      </c>
      <c r="F1324">
        <v>6678.33</v>
      </c>
      <c r="G1324">
        <v>6678.33</v>
      </c>
      <c r="H1324">
        <v>1669.58</v>
      </c>
      <c r="I1324">
        <v>1968.57</v>
      </c>
      <c r="J1324">
        <v>3040.18</v>
      </c>
    </row>
    <row r="1325" spans="1:10" x14ac:dyDescent="0.3">
      <c r="A1325">
        <v>1324</v>
      </c>
      <c r="B1325" t="s">
        <v>18</v>
      </c>
      <c r="C1325" t="s">
        <v>19</v>
      </c>
      <c r="D1325">
        <v>4</v>
      </c>
      <c r="E1325">
        <v>1</v>
      </c>
      <c r="F1325">
        <v>3549.23</v>
      </c>
      <c r="G1325">
        <v>3549.23</v>
      </c>
      <c r="H1325">
        <v>780.83</v>
      </c>
      <c r="I1325">
        <v>3368.22</v>
      </c>
      <c r="J1325">
        <v>-599.82000000000005</v>
      </c>
    </row>
    <row r="1326" spans="1:10" x14ac:dyDescent="0.3">
      <c r="A1326">
        <v>1325</v>
      </c>
      <c r="B1326" t="s">
        <v>12</v>
      </c>
      <c r="C1326" t="s">
        <v>13</v>
      </c>
      <c r="D1326">
        <v>3</v>
      </c>
      <c r="E1326">
        <v>3</v>
      </c>
      <c r="F1326">
        <v>7431.12</v>
      </c>
      <c r="G1326">
        <v>15955.48</v>
      </c>
      <c r="H1326">
        <v>4786.6400000000003</v>
      </c>
      <c r="I1326">
        <v>2057.2199999999998</v>
      </c>
      <c r="J1326">
        <v>9111.61</v>
      </c>
    </row>
    <row r="1327" spans="1:10" x14ac:dyDescent="0.3">
      <c r="A1327">
        <v>1326</v>
      </c>
      <c r="B1327" t="s">
        <v>10</v>
      </c>
      <c r="C1327" t="s">
        <v>11</v>
      </c>
      <c r="D1327">
        <v>2</v>
      </c>
      <c r="E1327">
        <v>2</v>
      </c>
      <c r="F1327">
        <v>987.49</v>
      </c>
      <c r="G1327">
        <v>1383.78</v>
      </c>
      <c r="H1327">
        <v>138.38</v>
      </c>
      <c r="I1327">
        <v>305.64</v>
      </c>
      <c r="J1327">
        <v>939.76</v>
      </c>
    </row>
    <row r="1328" spans="1:10" x14ac:dyDescent="0.3">
      <c r="A1328">
        <v>1327</v>
      </c>
      <c r="B1328" t="s">
        <v>18</v>
      </c>
      <c r="C1328" t="s">
        <v>20</v>
      </c>
      <c r="D1328">
        <v>7</v>
      </c>
      <c r="E1328">
        <v>3</v>
      </c>
      <c r="F1328">
        <v>2397.9</v>
      </c>
      <c r="G1328">
        <v>5844.21</v>
      </c>
      <c r="H1328">
        <v>1285.73</v>
      </c>
      <c r="I1328">
        <v>3711.67</v>
      </c>
      <c r="J1328">
        <v>846.81</v>
      </c>
    </row>
    <row r="1329" spans="1:10" x14ac:dyDescent="0.3">
      <c r="A1329">
        <v>1328</v>
      </c>
      <c r="B1329" t="s">
        <v>14</v>
      </c>
      <c r="C1329" t="s">
        <v>15</v>
      </c>
      <c r="D1329">
        <v>2</v>
      </c>
      <c r="E1329">
        <v>2</v>
      </c>
      <c r="F1329">
        <v>1382.4</v>
      </c>
      <c r="G1329">
        <v>2314.1799999999998</v>
      </c>
      <c r="H1329">
        <v>347.13</v>
      </c>
      <c r="I1329">
        <v>1002.22</v>
      </c>
      <c r="J1329">
        <v>964.84</v>
      </c>
    </row>
    <row r="1330" spans="1:10" x14ac:dyDescent="0.3">
      <c r="A1330">
        <v>1329</v>
      </c>
      <c r="B1330" t="s">
        <v>16</v>
      </c>
      <c r="C1330" t="s">
        <v>17</v>
      </c>
      <c r="D1330">
        <v>8</v>
      </c>
      <c r="E1330">
        <v>1</v>
      </c>
      <c r="F1330">
        <v>5689.43</v>
      </c>
      <c r="G1330">
        <v>5689.43</v>
      </c>
      <c r="H1330">
        <v>1991.3</v>
      </c>
      <c r="I1330">
        <v>3755.8</v>
      </c>
      <c r="J1330">
        <v>-57.67</v>
      </c>
    </row>
    <row r="1331" spans="1:10" x14ac:dyDescent="0.3">
      <c r="A1331">
        <v>1330</v>
      </c>
      <c r="B1331" t="s">
        <v>10</v>
      </c>
      <c r="C1331" t="s">
        <v>11</v>
      </c>
      <c r="D1331">
        <v>7</v>
      </c>
      <c r="E1331">
        <v>3</v>
      </c>
      <c r="F1331">
        <v>1049.95</v>
      </c>
      <c r="G1331">
        <v>2544.5</v>
      </c>
      <c r="H1331">
        <v>254.45</v>
      </c>
      <c r="I1331">
        <v>914.84</v>
      </c>
      <c r="J1331">
        <v>1375.21</v>
      </c>
    </row>
    <row r="1332" spans="1:10" x14ac:dyDescent="0.3">
      <c r="A1332">
        <v>1331</v>
      </c>
      <c r="B1332" t="s">
        <v>16</v>
      </c>
      <c r="C1332" t="s">
        <v>17</v>
      </c>
      <c r="D1332">
        <v>2</v>
      </c>
      <c r="E1332">
        <v>1</v>
      </c>
      <c r="F1332">
        <v>2681.86</v>
      </c>
      <c r="G1332">
        <v>2681.86</v>
      </c>
      <c r="H1332">
        <v>938.65</v>
      </c>
      <c r="I1332">
        <v>2306.91</v>
      </c>
      <c r="J1332">
        <v>-563.70000000000005</v>
      </c>
    </row>
    <row r="1333" spans="1:10" x14ac:dyDescent="0.3">
      <c r="A1333">
        <v>1332</v>
      </c>
      <c r="B1333" t="s">
        <v>14</v>
      </c>
      <c r="C1333" t="s">
        <v>15</v>
      </c>
      <c r="D1333">
        <v>1</v>
      </c>
      <c r="E1333">
        <v>1</v>
      </c>
      <c r="F1333">
        <v>883.32</v>
      </c>
      <c r="G1333">
        <v>883.32</v>
      </c>
      <c r="H1333">
        <v>132.5</v>
      </c>
      <c r="I1333">
        <v>665.25</v>
      </c>
      <c r="J1333">
        <v>85.58</v>
      </c>
    </row>
    <row r="1334" spans="1:10" x14ac:dyDescent="0.3">
      <c r="A1334">
        <v>1333</v>
      </c>
      <c r="B1334" t="s">
        <v>18</v>
      </c>
      <c r="C1334" t="s">
        <v>19</v>
      </c>
      <c r="D1334">
        <v>3</v>
      </c>
      <c r="E1334">
        <v>1</v>
      </c>
      <c r="F1334">
        <v>3302.97</v>
      </c>
      <c r="G1334">
        <v>3302.97</v>
      </c>
      <c r="H1334">
        <v>726.65</v>
      </c>
      <c r="I1334">
        <v>2048.14</v>
      </c>
      <c r="J1334">
        <v>528.17999999999995</v>
      </c>
    </row>
    <row r="1335" spans="1:10" x14ac:dyDescent="0.3">
      <c r="A1335">
        <v>1334</v>
      </c>
      <c r="B1335" t="s">
        <v>12</v>
      </c>
      <c r="C1335" t="s">
        <v>13</v>
      </c>
      <c r="D1335">
        <v>8</v>
      </c>
      <c r="E1335">
        <v>3</v>
      </c>
      <c r="F1335">
        <v>4653.74</v>
      </c>
      <c r="G1335">
        <v>11266.42</v>
      </c>
      <c r="H1335">
        <v>3379.93</v>
      </c>
      <c r="I1335">
        <v>4127.8900000000003</v>
      </c>
      <c r="J1335">
        <v>3758.6</v>
      </c>
    </row>
    <row r="1336" spans="1:10" x14ac:dyDescent="0.3">
      <c r="A1336">
        <v>1335</v>
      </c>
      <c r="B1336" t="s">
        <v>12</v>
      </c>
      <c r="C1336" t="s">
        <v>13</v>
      </c>
      <c r="D1336">
        <v>5</v>
      </c>
      <c r="E1336">
        <v>3</v>
      </c>
      <c r="F1336">
        <v>7225.37</v>
      </c>
      <c r="G1336">
        <v>16743.72</v>
      </c>
      <c r="H1336">
        <v>5023.12</v>
      </c>
      <c r="I1336">
        <v>3333.91</v>
      </c>
      <c r="J1336">
        <v>8386.69</v>
      </c>
    </row>
    <row r="1337" spans="1:10" x14ac:dyDescent="0.3">
      <c r="A1337">
        <v>1336</v>
      </c>
      <c r="B1337" t="s">
        <v>16</v>
      </c>
      <c r="C1337" t="s">
        <v>17</v>
      </c>
      <c r="D1337">
        <v>2</v>
      </c>
      <c r="E1337">
        <v>1</v>
      </c>
      <c r="F1337">
        <v>4479.17</v>
      </c>
      <c r="G1337">
        <v>4479.17</v>
      </c>
      <c r="H1337">
        <v>1567.71</v>
      </c>
      <c r="I1337">
        <v>1697.88</v>
      </c>
      <c r="J1337">
        <v>1213.58</v>
      </c>
    </row>
    <row r="1338" spans="1:10" x14ac:dyDescent="0.3">
      <c r="A1338">
        <v>1337</v>
      </c>
      <c r="B1338" t="s">
        <v>18</v>
      </c>
      <c r="C1338" t="s">
        <v>20</v>
      </c>
      <c r="D1338">
        <v>7</v>
      </c>
      <c r="E1338">
        <v>3</v>
      </c>
      <c r="F1338">
        <v>3635.71</v>
      </c>
      <c r="G1338">
        <v>7123.8</v>
      </c>
      <c r="H1338">
        <v>1567.24</v>
      </c>
      <c r="I1338">
        <v>3210.12</v>
      </c>
      <c r="J1338">
        <v>2346.44</v>
      </c>
    </row>
    <row r="1339" spans="1:10" x14ac:dyDescent="0.3">
      <c r="A1339">
        <v>1338</v>
      </c>
      <c r="B1339" t="s">
        <v>16</v>
      </c>
      <c r="C1339" t="s">
        <v>17</v>
      </c>
      <c r="D1339">
        <v>3</v>
      </c>
      <c r="E1339">
        <v>2</v>
      </c>
      <c r="F1339">
        <v>4814.5</v>
      </c>
      <c r="G1339">
        <v>8360.66</v>
      </c>
      <c r="H1339">
        <v>3344.26</v>
      </c>
      <c r="I1339">
        <v>2064.3000000000002</v>
      </c>
      <c r="J1339">
        <v>2952.1</v>
      </c>
    </row>
    <row r="1340" spans="1:10" x14ac:dyDescent="0.3">
      <c r="A1340">
        <v>1339</v>
      </c>
      <c r="B1340" t="s">
        <v>18</v>
      </c>
      <c r="C1340" t="s">
        <v>19</v>
      </c>
      <c r="D1340">
        <v>4</v>
      </c>
      <c r="E1340">
        <v>2</v>
      </c>
      <c r="F1340">
        <v>6918.5</v>
      </c>
      <c r="G1340">
        <v>9637.2099999999991</v>
      </c>
      <c r="H1340">
        <v>2602.0500000000002</v>
      </c>
      <c r="I1340">
        <v>2973.85</v>
      </c>
      <c r="J1340">
        <v>4061.31</v>
      </c>
    </row>
    <row r="1341" spans="1:10" x14ac:dyDescent="0.3">
      <c r="A1341">
        <v>1340</v>
      </c>
      <c r="B1341" t="s">
        <v>18</v>
      </c>
      <c r="C1341" t="s">
        <v>19</v>
      </c>
      <c r="D1341">
        <v>1</v>
      </c>
      <c r="E1341">
        <v>1</v>
      </c>
      <c r="F1341">
        <v>2785.94</v>
      </c>
      <c r="G1341">
        <v>2785.94</v>
      </c>
      <c r="H1341">
        <v>612.91</v>
      </c>
      <c r="I1341">
        <v>1454.1</v>
      </c>
      <c r="J1341">
        <v>718.93</v>
      </c>
    </row>
    <row r="1342" spans="1:10" x14ac:dyDescent="0.3">
      <c r="A1342">
        <v>1341</v>
      </c>
      <c r="B1342" t="s">
        <v>10</v>
      </c>
      <c r="C1342" t="s">
        <v>22</v>
      </c>
      <c r="D1342">
        <v>3</v>
      </c>
      <c r="E1342">
        <v>2</v>
      </c>
      <c r="F1342">
        <v>1239.1199999999999</v>
      </c>
      <c r="G1342">
        <v>2062.6999999999998</v>
      </c>
      <c r="H1342">
        <v>206.27</v>
      </c>
      <c r="I1342">
        <v>429.51</v>
      </c>
      <c r="J1342">
        <v>1426.92</v>
      </c>
    </row>
    <row r="1343" spans="1:10" x14ac:dyDescent="0.3">
      <c r="A1343">
        <v>1342</v>
      </c>
      <c r="B1343" t="s">
        <v>10</v>
      </c>
      <c r="C1343" t="s">
        <v>11</v>
      </c>
      <c r="D1343">
        <v>3</v>
      </c>
      <c r="E1343">
        <v>2</v>
      </c>
      <c r="F1343">
        <v>1194.33</v>
      </c>
      <c r="G1343">
        <v>2047.35</v>
      </c>
      <c r="H1343">
        <v>204.73</v>
      </c>
      <c r="I1343">
        <v>435.38</v>
      </c>
      <c r="J1343">
        <v>1407.24</v>
      </c>
    </row>
    <row r="1344" spans="1:10" x14ac:dyDescent="0.3">
      <c r="A1344">
        <v>1343</v>
      </c>
      <c r="B1344" t="s">
        <v>12</v>
      </c>
      <c r="C1344" t="s">
        <v>13</v>
      </c>
      <c r="D1344">
        <v>5</v>
      </c>
      <c r="E1344">
        <v>1</v>
      </c>
      <c r="F1344">
        <v>7613.59</v>
      </c>
      <c r="G1344">
        <v>7613.59</v>
      </c>
      <c r="H1344">
        <v>1903.4</v>
      </c>
      <c r="I1344">
        <v>2911.77</v>
      </c>
      <c r="J1344">
        <v>2798.43</v>
      </c>
    </row>
    <row r="1345" spans="1:10" x14ac:dyDescent="0.3">
      <c r="A1345">
        <v>1344</v>
      </c>
      <c r="B1345" t="s">
        <v>14</v>
      </c>
      <c r="C1345" t="s">
        <v>15</v>
      </c>
      <c r="D1345">
        <v>3</v>
      </c>
      <c r="E1345">
        <v>3</v>
      </c>
      <c r="F1345">
        <v>2260.4</v>
      </c>
      <c r="G1345">
        <v>5095.1000000000004</v>
      </c>
      <c r="H1345">
        <v>764.27</v>
      </c>
      <c r="I1345">
        <v>921.27</v>
      </c>
      <c r="J1345">
        <v>3409.56</v>
      </c>
    </row>
    <row r="1346" spans="1:10" x14ac:dyDescent="0.3">
      <c r="A1346">
        <v>1345</v>
      </c>
      <c r="B1346" t="s">
        <v>14</v>
      </c>
      <c r="C1346" t="s">
        <v>15</v>
      </c>
      <c r="D1346">
        <v>5</v>
      </c>
      <c r="E1346">
        <v>2</v>
      </c>
      <c r="F1346">
        <v>659.92</v>
      </c>
      <c r="G1346">
        <v>958.52</v>
      </c>
      <c r="H1346">
        <v>143.78</v>
      </c>
      <c r="I1346">
        <v>909.64</v>
      </c>
      <c r="J1346">
        <v>-94.89</v>
      </c>
    </row>
    <row r="1347" spans="1:10" x14ac:dyDescent="0.3">
      <c r="A1347">
        <v>1346</v>
      </c>
      <c r="B1347" t="s">
        <v>10</v>
      </c>
      <c r="C1347" t="s">
        <v>22</v>
      </c>
      <c r="D1347">
        <v>1</v>
      </c>
      <c r="E1347">
        <v>1</v>
      </c>
      <c r="F1347">
        <v>845.44</v>
      </c>
      <c r="G1347">
        <v>845.44</v>
      </c>
      <c r="H1347">
        <v>84.54</v>
      </c>
      <c r="I1347">
        <v>341.27</v>
      </c>
      <c r="J1347">
        <v>419.62</v>
      </c>
    </row>
    <row r="1348" spans="1:10" x14ac:dyDescent="0.3">
      <c r="A1348">
        <v>1347</v>
      </c>
      <c r="B1348" t="s">
        <v>10</v>
      </c>
      <c r="C1348" t="s">
        <v>22</v>
      </c>
      <c r="D1348">
        <v>1</v>
      </c>
      <c r="E1348">
        <v>1</v>
      </c>
      <c r="F1348">
        <v>491.72</v>
      </c>
      <c r="G1348">
        <v>491.72</v>
      </c>
      <c r="H1348">
        <v>49.17</v>
      </c>
      <c r="I1348">
        <v>244.82</v>
      </c>
      <c r="J1348">
        <v>197.73</v>
      </c>
    </row>
    <row r="1349" spans="1:10" x14ac:dyDescent="0.3">
      <c r="A1349">
        <v>1348</v>
      </c>
      <c r="B1349" t="s">
        <v>10</v>
      </c>
      <c r="C1349" t="s">
        <v>11</v>
      </c>
      <c r="D1349">
        <v>4</v>
      </c>
      <c r="E1349">
        <v>3</v>
      </c>
      <c r="F1349">
        <v>640.9</v>
      </c>
      <c r="G1349">
        <v>1422.53</v>
      </c>
      <c r="H1349">
        <v>142.25</v>
      </c>
      <c r="I1349">
        <v>711.85</v>
      </c>
      <c r="J1349">
        <v>568.42999999999995</v>
      </c>
    </row>
    <row r="1350" spans="1:10" x14ac:dyDescent="0.3">
      <c r="A1350">
        <v>1349</v>
      </c>
      <c r="B1350" t="s">
        <v>12</v>
      </c>
      <c r="C1350" t="s">
        <v>13</v>
      </c>
      <c r="D1350">
        <v>5</v>
      </c>
      <c r="E1350">
        <v>2</v>
      </c>
      <c r="F1350">
        <v>3707.73</v>
      </c>
      <c r="G1350">
        <v>6406.28</v>
      </c>
      <c r="H1350">
        <v>1601.57</v>
      </c>
      <c r="I1350">
        <v>2689.76</v>
      </c>
      <c r="J1350">
        <v>2114.9499999999998</v>
      </c>
    </row>
    <row r="1351" spans="1:10" x14ac:dyDescent="0.3">
      <c r="A1351">
        <v>1350</v>
      </c>
      <c r="B1351" t="s">
        <v>18</v>
      </c>
      <c r="C1351" t="s">
        <v>19</v>
      </c>
      <c r="D1351">
        <v>5</v>
      </c>
      <c r="E1351">
        <v>3</v>
      </c>
      <c r="F1351">
        <v>5919.47</v>
      </c>
      <c r="G1351">
        <v>13665.24</v>
      </c>
      <c r="H1351">
        <v>3689.62</v>
      </c>
      <c r="I1351">
        <v>4098.2299999999996</v>
      </c>
      <c r="J1351">
        <v>5877.4</v>
      </c>
    </row>
    <row r="1352" spans="1:10" x14ac:dyDescent="0.3">
      <c r="A1352">
        <v>1351</v>
      </c>
      <c r="B1352" t="s">
        <v>12</v>
      </c>
      <c r="C1352" t="s">
        <v>13</v>
      </c>
      <c r="D1352">
        <v>2</v>
      </c>
      <c r="E1352">
        <v>2</v>
      </c>
      <c r="F1352">
        <v>3107.04</v>
      </c>
      <c r="G1352">
        <v>5060.3500000000004</v>
      </c>
      <c r="H1352">
        <v>1265.0899999999999</v>
      </c>
      <c r="I1352">
        <v>2456.96</v>
      </c>
      <c r="J1352">
        <v>1338.31</v>
      </c>
    </row>
    <row r="1353" spans="1:10" x14ac:dyDescent="0.3">
      <c r="A1353">
        <v>1352</v>
      </c>
      <c r="B1353" t="s">
        <v>16</v>
      </c>
      <c r="C1353" t="s">
        <v>21</v>
      </c>
      <c r="D1353">
        <v>2</v>
      </c>
      <c r="E1353">
        <v>2</v>
      </c>
      <c r="F1353">
        <v>3662.2</v>
      </c>
      <c r="G1353">
        <v>5276.4</v>
      </c>
      <c r="H1353">
        <v>1846.74</v>
      </c>
      <c r="I1353">
        <v>2392.69</v>
      </c>
      <c r="J1353">
        <v>1036.97</v>
      </c>
    </row>
    <row r="1354" spans="1:10" x14ac:dyDescent="0.3">
      <c r="A1354">
        <v>1353</v>
      </c>
      <c r="B1354" t="s">
        <v>10</v>
      </c>
      <c r="C1354" t="s">
        <v>11</v>
      </c>
      <c r="D1354">
        <v>4</v>
      </c>
      <c r="E1354">
        <v>3</v>
      </c>
      <c r="F1354">
        <v>1190.27</v>
      </c>
      <c r="G1354">
        <v>2580.9699999999998</v>
      </c>
      <c r="H1354">
        <v>258.10000000000002</v>
      </c>
      <c r="I1354">
        <v>700.64</v>
      </c>
      <c r="J1354">
        <v>1622.23</v>
      </c>
    </row>
    <row r="1355" spans="1:10" x14ac:dyDescent="0.3">
      <c r="A1355">
        <v>1354</v>
      </c>
      <c r="B1355" t="s">
        <v>14</v>
      </c>
      <c r="C1355" t="s">
        <v>15</v>
      </c>
      <c r="D1355">
        <v>1</v>
      </c>
      <c r="E1355">
        <v>1</v>
      </c>
      <c r="F1355">
        <v>1635.28</v>
      </c>
      <c r="G1355">
        <v>1635.28</v>
      </c>
      <c r="H1355">
        <v>245.29</v>
      </c>
      <c r="I1355">
        <v>494.78</v>
      </c>
      <c r="J1355">
        <v>895.21</v>
      </c>
    </row>
    <row r="1356" spans="1:10" x14ac:dyDescent="0.3">
      <c r="A1356">
        <v>1355</v>
      </c>
      <c r="B1356" t="s">
        <v>10</v>
      </c>
      <c r="C1356" t="s">
        <v>22</v>
      </c>
      <c r="D1356">
        <v>6</v>
      </c>
      <c r="E1356">
        <v>3</v>
      </c>
      <c r="F1356">
        <v>1036.43</v>
      </c>
      <c r="G1356">
        <v>2558.81</v>
      </c>
      <c r="H1356">
        <v>255.88</v>
      </c>
      <c r="I1356">
        <v>615.94000000000005</v>
      </c>
      <c r="J1356">
        <v>1686.99</v>
      </c>
    </row>
    <row r="1357" spans="1:10" x14ac:dyDescent="0.3">
      <c r="A1357">
        <v>1356</v>
      </c>
      <c r="B1357" t="s">
        <v>12</v>
      </c>
      <c r="C1357" t="s">
        <v>13</v>
      </c>
      <c r="D1357">
        <v>2</v>
      </c>
      <c r="E1357">
        <v>1</v>
      </c>
      <c r="F1357">
        <v>3445.05</v>
      </c>
      <c r="G1357">
        <v>3445.05</v>
      </c>
      <c r="H1357">
        <v>861.26</v>
      </c>
      <c r="I1357">
        <v>1797.94</v>
      </c>
      <c r="J1357">
        <v>785.85</v>
      </c>
    </row>
    <row r="1358" spans="1:10" x14ac:dyDescent="0.3">
      <c r="A1358">
        <v>1357</v>
      </c>
      <c r="B1358" t="s">
        <v>12</v>
      </c>
      <c r="C1358" t="s">
        <v>13</v>
      </c>
      <c r="D1358">
        <v>3</v>
      </c>
      <c r="E1358">
        <v>2</v>
      </c>
      <c r="F1358">
        <v>2710.89</v>
      </c>
      <c r="G1358">
        <v>3922.52</v>
      </c>
      <c r="H1358">
        <v>980.63</v>
      </c>
      <c r="I1358">
        <v>2187.31</v>
      </c>
      <c r="J1358">
        <v>754.58</v>
      </c>
    </row>
    <row r="1359" spans="1:10" x14ac:dyDescent="0.3">
      <c r="A1359">
        <v>1358</v>
      </c>
      <c r="B1359" t="s">
        <v>10</v>
      </c>
      <c r="C1359" t="s">
        <v>11</v>
      </c>
      <c r="D1359">
        <v>1</v>
      </c>
      <c r="E1359">
        <v>1</v>
      </c>
      <c r="F1359">
        <v>688.36</v>
      </c>
      <c r="G1359">
        <v>688.36</v>
      </c>
      <c r="H1359">
        <v>68.84</v>
      </c>
      <c r="I1359">
        <v>276.22000000000003</v>
      </c>
      <c r="J1359">
        <v>343.3</v>
      </c>
    </row>
    <row r="1360" spans="1:10" x14ac:dyDescent="0.3">
      <c r="A1360">
        <v>1359</v>
      </c>
      <c r="B1360" t="s">
        <v>10</v>
      </c>
      <c r="C1360" t="s">
        <v>11</v>
      </c>
      <c r="D1360">
        <v>6</v>
      </c>
      <c r="E1360">
        <v>2</v>
      </c>
      <c r="F1360">
        <v>782.29</v>
      </c>
      <c r="G1360">
        <v>1441.43</v>
      </c>
      <c r="H1360">
        <v>144.13999999999999</v>
      </c>
      <c r="I1360">
        <v>778.86</v>
      </c>
      <c r="J1360">
        <v>518.42999999999995</v>
      </c>
    </row>
    <row r="1361" spans="1:10" x14ac:dyDescent="0.3">
      <c r="A1361">
        <v>1360</v>
      </c>
      <c r="B1361" t="s">
        <v>16</v>
      </c>
      <c r="C1361" t="s">
        <v>17</v>
      </c>
      <c r="D1361">
        <v>8</v>
      </c>
      <c r="E1361">
        <v>3</v>
      </c>
      <c r="F1361">
        <v>3953.16</v>
      </c>
      <c r="G1361">
        <v>7893.74</v>
      </c>
      <c r="H1361">
        <v>2762.81</v>
      </c>
      <c r="I1361">
        <v>3774.09</v>
      </c>
      <c r="J1361">
        <v>1356.84</v>
      </c>
    </row>
    <row r="1362" spans="1:10" x14ac:dyDescent="0.3">
      <c r="A1362">
        <v>1361</v>
      </c>
      <c r="B1362" t="s">
        <v>12</v>
      </c>
      <c r="C1362" t="s">
        <v>13</v>
      </c>
      <c r="D1362">
        <v>3</v>
      </c>
      <c r="E1362">
        <v>3</v>
      </c>
      <c r="F1362">
        <v>2250.71</v>
      </c>
      <c r="G1362">
        <v>5149.24</v>
      </c>
      <c r="H1362">
        <v>1287.31</v>
      </c>
      <c r="I1362">
        <v>2377.83</v>
      </c>
      <c r="J1362">
        <v>1484.1</v>
      </c>
    </row>
    <row r="1363" spans="1:10" x14ac:dyDescent="0.3">
      <c r="A1363">
        <v>1362</v>
      </c>
      <c r="B1363" t="s">
        <v>18</v>
      </c>
      <c r="C1363" t="s">
        <v>20</v>
      </c>
      <c r="D1363">
        <v>7</v>
      </c>
      <c r="E1363">
        <v>3</v>
      </c>
      <c r="F1363">
        <v>4983.3500000000004</v>
      </c>
      <c r="G1363">
        <v>10885.7</v>
      </c>
      <c r="H1363">
        <v>2939.14</v>
      </c>
      <c r="I1363">
        <v>3601.76</v>
      </c>
      <c r="J1363">
        <v>4344.8</v>
      </c>
    </row>
    <row r="1364" spans="1:10" x14ac:dyDescent="0.3">
      <c r="A1364">
        <v>1363</v>
      </c>
      <c r="B1364" t="s">
        <v>16</v>
      </c>
      <c r="C1364" t="s">
        <v>17</v>
      </c>
      <c r="D1364">
        <v>5</v>
      </c>
      <c r="E1364">
        <v>1</v>
      </c>
      <c r="F1364">
        <v>5469.33</v>
      </c>
      <c r="G1364">
        <v>5469.33</v>
      </c>
      <c r="H1364">
        <v>1914.27</v>
      </c>
      <c r="I1364">
        <v>3841.13</v>
      </c>
      <c r="J1364">
        <v>-286.06</v>
      </c>
    </row>
    <row r="1365" spans="1:10" x14ac:dyDescent="0.3">
      <c r="A1365">
        <v>1364</v>
      </c>
      <c r="B1365" t="s">
        <v>16</v>
      </c>
      <c r="C1365" t="s">
        <v>17</v>
      </c>
      <c r="D1365">
        <v>1</v>
      </c>
      <c r="E1365">
        <v>1</v>
      </c>
      <c r="F1365">
        <v>6726.34</v>
      </c>
      <c r="G1365">
        <v>6726.34</v>
      </c>
      <c r="H1365">
        <v>2354.2199999999998</v>
      </c>
      <c r="I1365">
        <v>2142.3000000000002</v>
      </c>
      <c r="J1365">
        <v>2229.83</v>
      </c>
    </row>
    <row r="1366" spans="1:10" x14ac:dyDescent="0.3">
      <c r="A1366">
        <v>1365</v>
      </c>
      <c r="B1366" t="s">
        <v>14</v>
      </c>
      <c r="C1366" t="s">
        <v>15</v>
      </c>
      <c r="D1366">
        <v>7</v>
      </c>
      <c r="E1366">
        <v>3</v>
      </c>
      <c r="F1366">
        <v>2732.61</v>
      </c>
      <c r="G1366">
        <v>5726.13</v>
      </c>
      <c r="H1366">
        <v>858.92</v>
      </c>
      <c r="I1366">
        <v>1688.1</v>
      </c>
      <c r="J1366">
        <v>3179.11</v>
      </c>
    </row>
    <row r="1367" spans="1:10" x14ac:dyDescent="0.3">
      <c r="A1367">
        <v>1366</v>
      </c>
      <c r="B1367" t="s">
        <v>18</v>
      </c>
      <c r="C1367" t="s">
        <v>19</v>
      </c>
      <c r="D1367">
        <v>4</v>
      </c>
      <c r="E1367">
        <v>3</v>
      </c>
      <c r="F1367">
        <v>2160.9</v>
      </c>
      <c r="G1367">
        <v>4777.6400000000003</v>
      </c>
      <c r="H1367">
        <v>1051.08</v>
      </c>
      <c r="I1367">
        <v>2744.07</v>
      </c>
      <c r="J1367">
        <v>982.49</v>
      </c>
    </row>
    <row r="1368" spans="1:10" x14ac:dyDescent="0.3">
      <c r="A1368">
        <v>1367</v>
      </c>
      <c r="B1368" t="s">
        <v>14</v>
      </c>
      <c r="C1368" t="s">
        <v>15</v>
      </c>
      <c r="D1368">
        <v>5</v>
      </c>
      <c r="E1368">
        <v>3</v>
      </c>
      <c r="F1368">
        <v>1114.26</v>
      </c>
      <c r="G1368">
        <v>2527.79</v>
      </c>
      <c r="H1368">
        <v>379.17</v>
      </c>
      <c r="I1368">
        <v>1225.1400000000001</v>
      </c>
      <c r="J1368">
        <v>923.49</v>
      </c>
    </row>
    <row r="1369" spans="1:10" x14ac:dyDescent="0.3">
      <c r="A1369">
        <v>1368</v>
      </c>
      <c r="B1369" t="s">
        <v>12</v>
      </c>
      <c r="C1369" t="s">
        <v>13</v>
      </c>
      <c r="D1369">
        <v>5</v>
      </c>
      <c r="E1369">
        <v>2</v>
      </c>
      <c r="F1369">
        <v>2589.86</v>
      </c>
      <c r="G1369">
        <v>4106.6099999999997</v>
      </c>
      <c r="H1369">
        <v>1026.6500000000001</v>
      </c>
      <c r="I1369">
        <v>3897.17</v>
      </c>
      <c r="J1369">
        <v>-817.21</v>
      </c>
    </row>
    <row r="1370" spans="1:10" x14ac:dyDescent="0.3">
      <c r="A1370">
        <v>1369</v>
      </c>
      <c r="B1370" t="s">
        <v>18</v>
      </c>
      <c r="C1370" t="s">
        <v>19</v>
      </c>
      <c r="D1370">
        <v>3</v>
      </c>
      <c r="E1370">
        <v>1</v>
      </c>
      <c r="F1370">
        <v>4762.2700000000004</v>
      </c>
      <c r="G1370">
        <v>4762.2700000000004</v>
      </c>
      <c r="H1370">
        <v>1047.7</v>
      </c>
      <c r="I1370">
        <v>1855.01</v>
      </c>
      <c r="J1370">
        <v>1859.55</v>
      </c>
    </row>
    <row r="1371" spans="1:10" x14ac:dyDescent="0.3">
      <c r="A1371">
        <v>1370</v>
      </c>
      <c r="B1371" t="s">
        <v>18</v>
      </c>
      <c r="C1371" t="s">
        <v>20</v>
      </c>
      <c r="D1371">
        <v>7</v>
      </c>
      <c r="E1371">
        <v>3</v>
      </c>
      <c r="F1371">
        <v>3124.3</v>
      </c>
      <c r="G1371">
        <v>7236.49</v>
      </c>
      <c r="H1371">
        <v>1592.03</v>
      </c>
      <c r="I1371">
        <v>5228.28</v>
      </c>
      <c r="J1371">
        <v>416.19</v>
      </c>
    </row>
    <row r="1372" spans="1:10" x14ac:dyDescent="0.3">
      <c r="A1372">
        <v>1371</v>
      </c>
      <c r="B1372" t="s">
        <v>12</v>
      </c>
      <c r="C1372" t="s">
        <v>13</v>
      </c>
      <c r="D1372">
        <v>5</v>
      </c>
      <c r="E1372">
        <v>2</v>
      </c>
      <c r="F1372">
        <v>6686.98</v>
      </c>
      <c r="G1372">
        <v>10150.1</v>
      </c>
      <c r="H1372">
        <v>3045.03</v>
      </c>
      <c r="I1372">
        <v>3309.86</v>
      </c>
      <c r="J1372">
        <v>3795.2</v>
      </c>
    </row>
    <row r="1373" spans="1:10" x14ac:dyDescent="0.3">
      <c r="A1373">
        <v>1372</v>
      </c>
      <c r="B1373" t="s">
        <v>18</v>
      </c>
      <c r="C1373" t="s">
        <v>20</v>
      </c>
      <c r="D1373">
        <v>2</v>
      </c>
      <c r="E1373">
        <v>2</v>
      </c>
      <c r="F1373">
        <v>4759.7</v>
      </c>
      <c r="G1373">
        <v>8492.7199999999993</v>
      </c>
      <c r="H1373">
        <v>2293.0300000000002</v>
      </c>
      <c r="I1373">
        <v>1778.8</v>
      </c>
      <c r="J1373">
        <v>4420.8900000000003</v>
      </c>
    </row>
    <row r="1374" spans="1:10" x14ac:dyDescent="0.3">
      <c r="A1374">
        <v>1373</v>
      </c>
      <c r="B1374" t="s">
        <v>12</v>
      </c>
      <c r="C1374" t="s">
        <v>13</v>
      </c>
      <c r="D1374">
        <v>1</v>
      </c>
      <c r="E1374">
        <v>1</v>
      </c>
      <c r="F1374">
        <v>6874.37</v>
      </c>
      <c r="G1374">
        <v>6874.37</v>
      </c>
      <c r="H1374">
        <v>1718.59</v>
      </c>
      <c r="I1374">
        <v>2035.13</v>
      </c>
      <c r="J1374">
        <v>3120.65</v>
      </c>
    </row>
    <row r="1375" spans="1:10" x14ac:dyDescent="0.3">
      <c r="A1375">
        <v>1374</v>
      </c>
      <c r="B1375" t="s">
        <v>10</v>
      </c>
      <c r="C1375" t="s">
        <v>11</v>
      </c>
      <c r="D1375">
        <v>2</v>
      </c>
      <c r="E1375">
        <v>2</v>
      </c>
      <c r="F1375">
        <v>760.42</v>
      </c>
      <c r="G1375">
        <v>1167.52</v>
      </c>
      <c r="H1375">
        <v>116.75</v>
      </c>
      <c r="I1375">
        <v>490.15</v>
      </c>
      <c r="J1375">
        <v>560.62</v>
      </c>
    </row>
    <row r="1376" spans="1:10" x14ac:dyDescent="0.3">
      <c r="A1376">
        <v>1375</v>
      </c>
      <c r="B1376" t="s">
        <v>18</v>
      </c>
      <c r="C1376" t="s">
        <v>19</v>
      </c>
      <c r="D1376">
        <v>3</v>
      </c>
      <c r="E1376">
        <v>2</v>
      </c>
      <c r="F1376">
        <v>3779.43</v>
      </c>
      <c r="G1376">
        <v>5548.37</v>
      </c>
      <c r="H1376">
        <v>1220.6400000000001</v>
      </c>
      <c r="I1376">
        <v>2607.35</v>
      </c>
      <c r="J1376">
        <v>1720.37</v>
      </c>
    </row>
    <row r="1377" spans="1:10" x14ac:dyDescent="0.3">
      <c r="A1377">
        <v>1376</v>
      </c>
      <c r="B1377" t="s">
        <v>12</v>
      </c>
      <c r="C1377" t="s">
        <v>13</v>
      </c>
      <c r="D1377">
        <v>6</v>
      </c>
      <c r="E1377">
        <v>3</v>
      </c>
      <c r="F1377">
        <v>4616.37</v>
      </c>
      <c r="G1377">
        <v>9754.74</v>
      </c>
      <c r="H1377">
        <v>2926.42</v>
      </c>
      <c r="I1377">
        <v>2895.64</v>
      </c>
      <c r="J1377">
        <v>3932.67</v>
      </c>
    </row>
    <row r="1378" spans="1:10" x14ac:dyDescent="0.3">
      <c r="A1378">
        <v>1377</v>
      </c>
      <c r="B1378" t="s">
        <v>10</v>
      </c>
      <c r="C1378" t="s">
        <v>11</v>
      </c>
      <c r="D1378">
        <v>8</v>
      </c>
      <c r="E1378">
        <v>3</v>
      </c>
      <c r="F1378">
        <v>1036.71</v>
      </c>
      <c r="G1378">
        <v>2148.37</v>
      </c>
      <c r="H1378">
        <v>214.84</v>
      </c>
      <c r="I1378">
        <v>1049.26</v>
      </c>
      <c r="J1378">
        <v>884.27</v>
      </c>
    </row>
    <row r="1379" spans="1:10" x14ac:dyDescent="0.3">
      <c r="A1379">
        <v>1378</v>
      </c>
      <c r="B1379" t="s">
        <v>16</v>
      </c>
      <c r="C1379" t="s">
        <v>21</v>
      </c>
      <c r="D1379">
        <v>3</v>
      </c>
      <c r="E1379">
        <v>1</v>
      </c>
      <c r="F1379">
        <v>5850.92</v>
      </c>
      <c r="G1379">
        <v>5850.92</v>
      </c>
      <c r="H1379">
        <v>2047.82</v>
      </c>
      <c r="I1379">
        <v>2423.23</v>
      </c>
      <c r="J1379">
        <v>1379.87</v>
      </c>
    </row>
    <row r="1380" spans="1:10" x14ac:dyDescent="0.3">
      <c r="A1380">
        <v>1379</v>
      </c>
      <c r="B1380" t="s">
        <v>10</v>
      </c>
      <c r="C1380" t="s">
        <v>11</v>
      </c>
      <c r="D1380">
        <v>1</v>
      </c>
      <c r="E1380">
        <v>1</v>
      </c>
      <c r="F1380">
        <v>1535.86</v>
      </c>
      <c r="G1380">
        <v>1535.86</v>
      </c>
      <c r="H1380">
        <v>153.59</v>
      </c>
      <c r="I1380">
        <v>289.23</v>
      </c>
      <c r="J1380">
        <v>1093.04</v>
      </c>
    </row>
    <row r="1381" spans="1:10" x14ac:dyDescent="0.3">
      <c r="A1381">
        <v>1380</v>
      </c>
      <c r="B1381" t="s">
        <v>16</v>
      </c>
      <c r="C1381" t="s">
        <v>17</v>
      </c>
      <c r="D1381">
        <v>5</v>
      </c>
      <c r="E1381">
        <v>3</v>
      </c>
      <c r="F1381">
        <v>6113.29</v>
      </c>
      <c r="G1381">
        <v>13009.47</v>
      </c>
      <c r="H1381">
        <v>5203.79</v>
      </c>
      <c r="I1381">
        <v>2954.31</v>
      </c>
      <c r="J1381">
        <v>4851.37</v>
      </c>
    </row>
    <row r="1382" spans="1:10" x14ac:dyDescent="0.3">
      <c r="A1382">
        <v>1381</v>
      </c>
      <c r="B1382" t="s">
        <v>18</v>
      </c>
      <c r="C1382" t="s">
        <v>20</v>
      </c>
      <c r="D1382">
        <v>7</v>
      </c>
      <c r="E1382">
        <v>2</v>
      </c>
      <c r="F1382">
        <v>4001.29</v>
      </c>
      <c r="G1382">
        <v>6731.04</v>
      </c>
      <c r="H1382">
        <v>1480.83</v>
      </c>
      <c r="I1382">
        <v>4233.4799999999996</v>
      </c>
      <c r="J1382">
        <v>1016.73</v>
      </c>
    </row>
    <row r="1383" spans="1:10" x14ac:dyDescent="0.3">
      <c r="A1383">
        <v>1382</v>
      </c>
      <c r="B1383" t="s">
        <v>10</v>
      </c>
      <c r="C1383" t="s">
        <v>22</v>
      </c>
      <c r="D1383">
        <v>7</v>
      </c>
      <c r="E1383">
        <v>3</v>
      </c>
      <c r="F1383">
        <v>1055.6600000000001</v>
      </c>
      <c r="G1383">
        <v>2553.7600000000002</v>
      </c>
      <c r="H1383">
        <v>255.38</v>
      </c>
      <c r="I1383">
        <v>947.52</v>
      </c>
      <c r="J1383">
        <v>1350.87</v>
      </c>
    </row>
    <row r="1384" spans="1:10" x14ac:dyDescent="0.3">
      <c r="A1384">
        <v>1383</v>
      </c>
      <c r="B1384" t="s">
        <v>12</v>
      </c>
      <c r="C1384" t="s">
        <v>13</v>
      </c>
      <c r="D1384">
        <v>4</v>
      </c>
      <c r="E1384">
        <v>2</v>
      </c>
      <c r="F1384">
        <v>4054.92</v>
      </c>
      <c r="G1384">
        <v>6796.88</v>
      </c>
      <c r="H1384">
        <v>1699.22</v>
      </c>
      <c r="I1384">
        <v>2631.19</v>
      </c>
      <c r="J1384">
        <v>2466.4699999999998</v>
      </c>
    </row>
    <row r="1385" spans="1:10" x14ac:dyDescent="0.3">
      <c r="A1385">
        <v>1384</v>
      </c>
      <c r="B1385" t="s">
        <v>10</v>
      </c>
      <c r="C1385" t="s">
        <v>22</v>
      </c>
      <c r="D1385">
        <v>3</v>
      </c>
      <c r="E1385">
        <v>1</v>
      </c>
      <c r="F1385">
        <v>840.12</v>
      </c>
      <c r="G1385">
        <v>840.12</v>
      </c>
      <c r="H1385">
        <v>84.01</v>
      </c>
      <c r="I1385">
        <v>599.83000000000004</v>
      </c>
      <c r="J1385">
        <v>156.29</v>
      </c>
    </row>
    <row r="1386" spans="1:10" x14ac:dyDescent="0.3">
      <c r="A1386">
        <v>1385</v>
      </c>
      <c r="B1386" t="s">
        <v>16</v>
      </c>
      <c r="C1386" t="s">
        <v>21</v>
      </c>
      <c r="D1386">
        <v>1</v>
      </c>
      <c r="E1386">
        <v>1</v>
      </c>
      <c r="F1386">
        <v>4712.1400000000003</v>
      </c>
      <c r="G1386">
        <v>4712.1400000000003</v>
      </c>
      <c r="H1386">
        <v>1649.25</v>
      </c>
      <c r="I1386">
        <v>1411.94</v>
      </c>
      <c r="J1386">
        <v>1650.96</v>
      </c>
    </row>
    <row r="1387" spans="1:10" x14ac:dyDescent="0.3">
      <c r="A1387">
        <v>1386</v>
      </c>
      <c r="B1387" t="s">
        <v>10</v>
      </c>
      <c r="C1387" t="s">
        <v>22</v>
      </c>
      <c r="D1387">
        <v>4</v>
      </c>
      <c r="E1387">
        <v>2</v>
      </c>
      <c r="F1387">
        <v>725.11</v>
      </c>
      <c r="G1387">
        <v>1116.8</v>
      </c>
      <c r="H1387">
        <v>111.68</v>
      </c>
      <c r="I1387">
        <v>436.67</v>
      </c>
      <c r="J1387">
        <v>568.45000000000005</v>
      </c>
    </row>
    <row r="1388" spans="1:10" x14ac:dyDescent="0.3">
      <c r="A1388">
        <v>1387</v>
      </c>
      <c r="B1388" t="s">
        <v>14</v>
      </c>
      <c r="C1388" t="s">
        <v>15</v>
      </c>
      <c r="D1388">
        <v>5</v>
      </c>
      <c r="E1388">
        <v>3</v>
      </c>
      <c r="F1388">
        <v>864.31</v>
      </c>
      <c r="G1388">
        <v>1942.65</v>
      </c>
      <c r="H1388">
        <v>291.39999999999998</v>
      </c>
      <c r="I1388">
        <v>1423.94</v>
      </c>
      <c r="J1388">
        <v>227.31</v>
      </c>
    </row>
    <row r="1389" spans="1:10" x14ac:dyDescent="0.3">
      <c r="A1389">
        <v>1388</v>
      </c>
      <c r="B1389" t="s">
        <v>18</v>
      </c>
      <c r="C1389" t="s">
        <v>19</v>
      </c>
      <c r="D1389">
        <v>6</v>
      </c>
      <c r="E1389">
        <v>2</v>
      </c>
      <c r="F1389">
        <v>4671.51</v>
      </c>
      <c r="G1389">
        <v>8108.58</v>
      </c>
      <c r="H1389">
        <v>2189.3200000000002</v>
      </c>
      <c r="I1389">
        <v>4452.6099999999997</v>
      </c>
      <c r="J1389">
        <v>1466.66</v>
      </c>
    </row>
    <row r="1390" spans="1:10" x14ac:dyDescent="0.3">
      <c r="A1390">
        <v>1389</v>
      </c>
      <c r="B1390" t="s">
        <v>12</v>
      </c>
      <c r="C1390" t="s">
        <v>13</v>
      </c>
      <c r="D1390">
        <v>3</v>
      </c>
      <c r="E1390">
        <v>3</v>
      </c>
      <c r="F1390">
        <v>3051.88</v>
      </c>
      <c r="G1390">
        <v>7091.89</v>
      </c>
      <c r="H1390">
        <v>1772.97</v>
      </c>
      <c r="I1390">
        <v>3169.04</v>
      </c>
      <c r="J1390">
        <v>2149.88</v>
      </c>
    </row>
    <row r="1391" spans="1:10" x14ac:dyDescent="0.3">
      <c r="A1391">
        <v>1390</v>
      </c>
      <c r="B1391" t="s">
        <v>10</v>
      </c>
      <c r="C1391" t="s">
        <v>11</v>
      </c>
      <c r="D1391">
        <v>6</v>
      </c>
      <c r="E1391">
        <v>2</v>
      </c>
      <c r="F1391">
        <v>802.93</v>
      </c>
      <c r="G1391">
        <v>1206.8599999999999</v>
      </c>
      <c r="H1391">
        <v>120.69</v>
      </c>
      <c r="I1391">
        <v>857.01</v>
      </c>
      <c r="J1391">
        <v>229.17</v>
      </c>
    </row>
    <row r="1392" spans="1:10" x14ac:dyDescent="0.3">
      <c r="A1392">
        <v>1391</v>
      </c>
      <c r="B1392" t="s">
        <v>18</v>
      </c>
      <c r="C1392" t="s">
        <v>19</v>
      </c>
      <c r="D1392">
        <v>1</v>
      </c>
      <c r="E1392">
        <v>1</v>
      </c>
      <c r="F1392">
        <v>5180.55</v>
      </c>
      <c r="G1392">
        <v>5180.55</v>
      </c>
      <c r="H1392">
        <v>1139.72</v>
      </c>
      <c r="I1392">
        <v>1287.71</v>
      </c>
      <c r="J1392">
        <v>2753.12</v>
      </c>
    </row>
    <row r="1393" spans="1:10" x14ac:dyDescent="0.3">
      <c r="A1393">
        <v>1392</v>
      </c>
      <c r="B1393" t="s">
        <v>18</v>
      </c>
      <c r="C1393" t="s">
        <v>19</v>
      </c>
      <c r="D1393">
        <v>6</v>
      </c>
      <c r="E1393">
        <v>3</v>
      </c>
      <c r="F1393">
        <v>2821.18</v>
      </c>
      <c r="G1393">
        <v>6945.19</v>
      </c>
      <c r="H1393">
        <v>1527.94</v>
      </c>
      <c r="I1393">
        <v>4714.43</v>
      </c>
      <c r="J1393">
        <v>702.82</v>
      </c>
    </row>
    <row r="1394" spans="1:10" x14ac:dyDescent="0.3">
      <c r="A1394">
        <v>1393</v>
      </c>
      <c r="B1394" t="s">
        <v>18</v>
      </c>
      <c r="C1394" t="s">
        <v>19</v>
      </c>
      <c r="D1394">
        <v>6</v>
      </c>
      <c r="E1394">
        <v>3</v>
      </c>
      <c r="F1394">
        <v>4562.8999999999996</v>
      </c>
      <c r="G1394">
        <v>10480.969999999999</v>
      </c>
      <c r="H1394">
        <v>2829.86</v>
      </c>
      <c r="I1394">
        <v>4595.6499999999996</v>
      </c>
      <c r="J1394">
        <v>3055.46</v>
      </c>
    </row>
    <row r="1395" spans="1:10" x14ac:dyDescent="0.3">
      <c r="A1395">
        <v>1394</v>
      </c>
      <c r="B1395" t="s">
        <v>16</v>
      </c>
      <c r="C1395" t="s">
        <v>21</v>
      </c>
      <c r="D1395">
        <v>1</v>
      </c>
      <c r="E1395">
        <v>1</v>
      </c>
      <c r="F1395">
        <v>7235.45</v>
      </c>
      <c r="G1395">
        <v>7235.45</v>
      </c>
      <c r="H1395">
        <v>2532.41</v>
      </c>
      <c r="I1395">
        <v>1382.77</v>
      </c>
      <c r="J1395">
        <v>3320.27</v>
      </c>
    </row>
    <row r="1396" spans="1:10" x14ac:dyDescent="0.3">
      <c r="A1396">
        <v>1395</v>
      </c>
      <c r="B1396" t="s">
        <v>10</v>
      </c>
      <c r="C1396" t="s">
        <v>11</v>
      </c>
      <c r="D1396">
        <v>1</v>
      </c>
      <c r="E1396">
        <v>1</v>
      </c>
      <c r="F1396">
        <v>517.22</v>
      </c>
      <c r="G1396">
        <v>517.22</v>
      </c>
      <c r="H1396">
        <v>51.72</v>
      </c>
      <c r="I1396">
        <v>317.88</v>
      </c>
      <c r="J1396">
        <v>147.62</v>
      </c>
    </row>
    <row r="1397" spans="1:10" x14ac:dyDescent="0.3">
      <c r="A1397">
        <v>1396</v>
      </c>
      <c r="B1397" t="s">
        <v>14</v>
      </c>
      <c r="C1397" t="s">
        <v>15</v>
      </c>
      <c r="D1397">
        <v>3</v>
      </c>
      <c r="E1397">
        <v>2</v>
      </c>
      <c r="F1397">
        <v>659.16</v>
      </c>
      <c r="G1397">
        <v>980.04</v>
      </c>
      <c r="H1397">
        <v>147.01</v>
      </c>
      <c r="I1397">
        <v>930.06</v>
      </c>
      <c r="J1397">
        <v>-97.02</v>
      </c>
    </row>
    <row r="1398" spans="1:10" x14ac:dyDescent="0.3">
      <c r="A1398">
        <v>1397</v>
      </c>
      <c r="B1398" t="s">
        <v>10</v>
      </c>
      <c r="C1398" t="s">
        <v>22</v>
      </c>
      <c r="D1398">
        <v>6</v>
      </c>
      <c r="E1398">
        <v>1</v>
      </c>
      <c r="F1398">
        <v>0</v>
      </c>
      <c r="G1398">
        <v>0</v>
      </c>
      <c r="H1398">
        <v>0</v>
      </c>
      <c r="I1398">
        <v>0</v>
      </c>
      <c r="J1398">
        <v>0</v>
      </c>
    </row>
    <row r="1399" spans="1:10" x14ac:dyDescent="0.3">
      <c r="A1399">
        <v>1398</v>
      </c>
      <c r="B1399" t="s">
        <v>18</v>
      </c>
      <c r="C1399" t="s">
        <v>19</v>
      </c>
      <c r="D1399">
        <v>4</v>
      </c>
      <c r="E1399">
        <v>1</v>
      </c>
      <c r="F1399">
        <v>2329.17</v>
      </c>
      <c r="G1399">
        <v>2329.17</v>
      </c>
      <c r="H1399">
        <v>512.41999999999996</v>
      </c>
      <c r="I1399">
        <v>2210.38</v>
      </c>
      <c r="J1399">
        <v>-393.63</v>
      </c>
    </row>
    <row r="1400" spans="1:10" x14ac:dyDescent="0.3">
      <c r="A1400">
        <v>1399</v>
      </c>
      <c r="B1400" t="s">
        <v>16</v>
      </c>
      <c r="C1400" t="s">
        <v>17</v>
      </c>
      <c r="D1400">
        <v>8</v>
      </c>
      <c r="E1400">
        <v>3</v>
      </c>
      <c r="F1400">
        <v>1465.42</v>
      </c>
      <c r="G1400">
        <v>3648.89</v>
      </c>
      <c r="H1400">
        <v>1277.1099999999999</v>
      </c>
      <c r="I1400">
        <v>3462.8</v>
      </c>
      <c r="J1400">
        <v>-1091.02</v>
      </c>
    </row>
    <row r="1401" spans="1:10" x14ac:dyDescent="0.3">
      <c r="A1401">
        <v>1400</v>
      </c>
      <c r="B1401" t="s">
        <v>14</v>
      </c>
      <c r="C1401" t="s">
        <v>15</v>
      </c>
      <c r="D1401">
        <v>1</v>
      </c>
      <c r="E1401">
        <v>1</v>
      </c>
      <c r="F1401">
        <v>2288</v>
      </c>
      <c r="G1401">
        <v>2288</v>
      </c>
      <c r="H1401">
        <v>343.2</v>
      </c>
      <c r="I1401">
        <v>658.74</v>
      </c>
      <c r="J1401">
        <v>1286.06</v>
      </c>
    </row>
    <row r="1402" spans="1:10" x14ac:dyDescent="0.3">
      <c r="A1402">
        <v>1401</v>
      </c>
      <c r="B1402" t="s">
        <v>18</v>
      </c>
      <c r="C1402" t="s">
        <v>20</v>
      </c>
      <c r="D1402">
        <v>5</v>
      </c>
      <c r="E1402">
        <v>3</v>
      </c>
      <c r="F1402">
        <v>2502.5</v>
      </c>
      <c r="G1402">
        <v>4554.47</v>
      </c>
      <c r="H1402">
        <v>1001.98</v>
      </c>
      <c r="I1402">
        <v>2769.55</v>
      </c>
      <c r="J1402">
        <v>782.94</v>
      </c>
    </row>
    <row r="1403" spans="1:10" x14ac:dyDescent="0.3">
      <c r="A1403">
        <v>1402</v>
      </c>
      <c r="B1403" t="s">
        <v>18</v>
      </c>
      <c r="C1403" t="s">
        <v>19</v>
      </c>
      <c r="D1403">
        <v>6</v>
      </c>
      <c r="E1403">
        <v>2</v>
      </c>
      <c r="F1403">
        <v>5879.33</v>
      </c>
      <c r="G1403">
        <v>10243.33</v>
      </c>
      <c r="H1403">
        <v>2765.7</v>
      </c>
      <c r="I1403">
        <v>3795.76</v>
      </c>
      <c r="J1403">
        <v>3681.88</v>
      </c>
    </row>
    <row r="1404" spans="1:10" x14ac:dyDescent="0.3">
      <c r="A1404">
        <v>1403</v>
      </c>
      <c r="B1404" t="s">
        <v>18</v>
      </c>
      <c r="C1404" t="s">
        <v>19</v>
      </c>
      <c r="D1404">
        <v>1</v>
      </c>
      <c r="E1404">
        <v>1</v>
      </c>
      <c r="F1404">
        <v>5314.62</v>
      </c>
      <c r="G1404">
        <v>5314.62</v>
      </c>
      <c r="H1404">
        <v>1169.22</v>
      </c>
      <c r="I1404">
        <v>1774.98</v>
      </c>
      <c r="J1404">
        <v>2370.42</v>
      </c>
    </row>
    <row r="1405" spans="1:10" x14ac:dyDescent="0.3">
      <c r="A1405">
        <v>1404</v>
      </c>
      <c r="B1405" t="s">
        <v>14</v>
      </c>
      <c r="C1405" t="s">
        <v>15</v>
      </c>
      <c r="D1405">
        <v>4</v>
      </c>
      <c r="E1405">
        <v>3</v>
      </c>
      <c r="F1405">
        <v>1920.47</v>
      </c>
      <c r="G1405">
        <v>4850.17</v>
      </c>
      <c r="H1405">
        <v>727.52</v>
      </c>
      <c r="I1405">
        <v>985.96</v>
      </c>
      <c r="J1405">
        <v>3136.68</v>
      </c>
    </row>
    <row r="1406" spans="1:10" x14ac:dyDescent="0.3">
      <c r="A1406">
        <v>1405</v>
      </c>
      <c r="B1406" t="s">
        <v>16</v>
      </c>
      <c r="C1406" t="s">
        <v>17</v>
      </c>
      <c r="D1406">
        <v>7</v>
      </c>
      <c r="E1406">
        <v>2</v>
      </c>
      <c r="F1406">
        <v>4740.25</v>
      </c>
      <c r="G1406">
        <v>8308.74</v>
      </c>
      <c r="H1406">
        <v>3323.5</v>
      </c>
      <c r="I1406">
        <v>4330.55</v>
      </c>
      <c r="J1406">
        <v>654.70000000000005</v>
      </c>
    </row>
    <row r="1407" spans="1:10" x14ac:dyDescent="0.3">
      <c r="A1407">
        <v>1406</v>
      </c>
      <c r="B1407" t="s">
        <v>10</v>
      </c>
      <c r="C1407" t="s">
        <v>22</v>
      </c>
      <c r="D1407">
        <v>3</v>
      </c>
      <c r="E1407">
        <v>1</v>
      </c>
      <c r="F1407">
        <v>653.89</v>
      </c>
      <c r="G1407">
        <v>653.89</v>
      </c>
      <c r="H1407">
        <v>65.39</v>
      </c>
      <c r="I1407">
        <v>603</v>
      </c>
      <c r="J1407">
        <v>-14.5</v>
      </c>
    </row>
    <row r="1408" spans="1:10" x14ac:dyDescent="0.3">
      <c r="A1408">
        <v>1407</v>
      </c>
      <c r="B1408" t="s">
        <v>14</v>
      </c>
      <c r="C1408" t="s">
        <v>15</v>
      </c>
      <c r="D1408">
        <v>6</v>
      </c>
      <c r="E1408">
        <v>3</v>
      </c>
      <c r="F1408">
        <v>2325.87</v>
      </c>
      <c r="G1408">
        <v>4310.58</v>
      </c>
      <c r="H1408">
        <v>646.59</v>
      </c>
      <c r="I1408">
        <v>1709.37</v>
      </c>
      <c r="J1408">
        <v>1954.62</v>
      </c>
    </row>
    <row r="1409" spans="1:10" x14ac:dyDescent="0.3">
      <c r="A1409">
        <v>1408</v>
      </c>
      <c r="B1409" t="s">
        <v>14</v>
      </c>
      <c r="C1409" t="s">
        <v>15</v>
      </c>
      <c r="D1409">
        <v>7</v>
      </c>
      <c r="E1409">
        <v>3</v>
      </c>
      <c r="F1409">
        <v>513.75</v>
      </c>
      <c r="G1409">
        <v>1115.51</v>
      </c>
      <c r="H1409">
        <v>167.33</v>
      </c>
      <c r="I1409">
        <v>1058.6099999999999</v>
      </c>
      <c r="J1409">
        <v>-110.43</v>
      </c>
    </row>
    <row r="1410" spans="1:10" x14ac:dyDescent="0.3">
      <c r="A1410">
        <v>1409</v>
      </c>
      <c r="B1410" t="s">
        <v>16</v>
      </c>
      <c r="C1410" t="s">
        <v>17</v>
      </c>
      <c r="D1410">
        <v>1</v>
      </c>
      <c r="E1410">
        <v>1</v>
      </c>
      <c r="F1410">
        <v>4450.2299999999996</v>
      </c>
      <c r="G1410">
        <v>4450.2299999999996</v>
      </c>
      <c r="H1410">
        <v>1557.58</v>
      </c>
      <c r="I1410">
        <v>1437.13</v>
      </c>
      <c r="J1410">
        <v>1455.52</v>
      </c>
    </row>
    <row r="1411" spans="1:10" x14ac:dyDescent="0.3">
      <c r="A1411">
        <v>1410</v>
      </c>
      <c r="B1411" t="s">
        <v>12</v>
      </c>
      <c r="C1411" t="s">
        <v>13</v>
      </c>
      <c r="D1411">
        <v>1</v>
      </c>
      <c r="E1411">
        <v>1</v>
      </c>
      <c r="F1411">
        <v>2546.33</v>
      </c>
      <c r="G1411">
        <v>2546.33</v>
      </c>
      <c r="H1411">
        <v>636.58000000000004</v>
      </c>
      <c r="I1411">
        <v>1551.12</v>
      </c>
      <c r="J1411">
        <v>358.63</v>
      </c>
    </row>
    <row r="1412" spans="1:10" x14ac:dyDescent="0.3">
      <c r="A1412">
        <v>1411</v>
      </c>
      <c r="B1412" t="s">
        <v>18</v>
      </c>
      <c r="C1412" t="s">
        <v>20</v>
      </c>
      <c r="D1412">
        <v>5</v>
      </c>
      <c r="E1412">
        <v>3</v>
      </c>
      <c r="F1412">
        <v>4237.1099999999997</v>
      </c>
      <c r="G1412">
        <v>8503.57</v>
      </c>
      <c r="H1412">
        <v>2295.96</v>
      </c>
      <c r="I1412">
        <v>3793.31</v>
      </c>
      <c r="J1412">
        <v>2414.29</v>
      </c>
    </row>
    <row r="1413" spans="1:10" x14ac:dyDescent="0.3">
      <c r="A1413">
        <v>1412</v>
      </c>
      <c r="B1413" t="s">
        <v>18</v>
      </c>
      <c r="C1413" t="s">
        <v>19</v>
      </c>
      <c r="D1413">
        <v>5</v>
      </c>
      <c r="E1413">
        <v>3</v>
      </c>
      <c r="F1413">
        <v>2857.67</v>
      </c>
      <c r="G1413">
        <v>6320.95</v>
      </c>
      <c r="H1413">
        <v>1390.61</v>
      </c>
      <c r="I1413">
        <v>3876.98</v>
      </c>
      <c r="J1413">
        <v>1053.3699999999999</v>
      </c>
    </row>
    <row r="1414" spans="1:10" x14ac:dyDescent="0.3">
      <c r="A1414">
        <v>1413</v>
      </c>
      <c r="B1414" t="s">
        <v>10</v>
      </c>
      <c r="C1414" t="s">
        <v>11</v>
      </c>
      <c r="D1414">
        <v>6</v>
      </c>
      <c r="E1414">
        <v>3</v>
      </c>
      <c r="F1414">
        <v>876.36</v>
      </c>
      <c r="G1414">
        <v>2072.83</v>
      </c>
      <c r="H1414">
        <v>207.28</v>
      </c>
      <c r="I1414">
        <v>643.79999999999995</v>
      </c>
      <c r="J1414">
        <v>1221.75</v>
      </c>
    </row>
    <row r="1415" spans="1:10" x14ac:dyDescent="0.3">
      <c r="A1415">
        <v>1414</v>
      </c>
      <c r="B1415" t="s">
        <v>18</v>
      </c>
      <c r="C1415" t="s">
        <v>19</v>
      </c>
      <c r="D1415">
        <v>7</v>
      </c>
      <c r="E1415">
        <v>3</v>
      </c>
      <c r="F1415">
        <v>2477.2800000000002</v>
      </c>
      <c r="G1415">
        <v>6208.58</v>
      </c>
      <c r="H1415">
        <v>1365.89</v>
      </c>
      <c r="I1415">
        <v>4549.5</v>
      </c>
      <c r="J1415">
        <v>293.2</v>
      </c>
    </row>
    <row r="1416" spans="1:10" x14ac:dyDescent="0.3">
      <c r="A1416">
        <v>1415</v>
      </c>
      <c r="B1416" t="s">
        <v>16</v>
      </c>
      <c r="C1416" t="s">
        <v>17</v>
      </c>
      <c r="D1416">
        <v>8</v>
      </c>
      <c r="E1416">
        <v>3</v>
      </c>
      <c r="F1416">
        <v>6070.73</v>
      </c>
      <c r="G1416">
        <v>13604.58</v>
      </c>
      <c r="H1416">
        <v>5441.83</v>
      </c>
      <c r="I1416">
        <v>3959.35</v>
      </c>
      <c r="J1416">
        <v>4203.3999999999996</v>
      </c>
    </row>
    <row r="1417" spans="1:10" x14ac:dyDescent="0.3">
      <c r="A1417">
        <v>1416</v>
      </c>
      <c r="B1417" t="s">
        <v>12</v>
      </c>
      <c r="C1417" t="s">
        <v>13</v>
      </c>
      <c r="D1417">
        <v>7</v>
      </c>
      <c r="E1417">
        <v>3</v>
      </c>
      <c r="F1417">
        <v>5129.75</v>
      </c>
      <c r="G1417">
        <v>11620.12</v>
      </c>
      <c r="H1417">
        <v>3486.04</v>
      </c>
      <c r="I1417">
        <v>3247.57</v>
      </c>
      <c r="J1417">
        <v>4886.5200000000004</v>
      </c>
    </row>
    <row r="1418" spans="1:10" x14ac:dyDescent="0.3">
      <c r="A1418">
        <v>1417</v>
      </c>
      <c r="B1418" t="s">
        <v>18</v>
      </c>
      <c r="C1418" t="s">
        <v>19</v>
      </c>
      <c r="D1418">
        <v>1</v>
      </c>
      <c r="E1418">
        <v>1</v>
      </c>
      <c r="F1418">
        <v>3343.27</v>
      </c>
      <c r="G1418">
        <v>3343.27</v>
      </c>
      <c r="H1418">
        <v>735.52</v>
      </c>
      <c r="I1418">
        <v>1580.89</v>
      </c>
      <c r="J1418">
        <v>1026.8599999999999</v>
      </c>
    </row>
    <row r="1419" spans="1:10" x14ac:dyDescent="0.3">
      <c r="A1419">
        <v>1418</v>
      </c>
      <c r="B1419" t="s">
        <v>18</v>
      </c>
      <c r="C1419" t="s">
        <v>20</v>
      </c>
      <c r="D1419">
        <v>8</v>
      </c>
      <c r="E1419">
        <v>3</v>
      </c>
      <c r="F1419">
        <v>1377.95</v>
      </c>
      <c r="G1419">
        <v>2804.04</v>
      </c>
      <c r="H1419">
        <v>616.89</v>
      </c>
      <c r="I1419">
        <v>2661.04</v>
      </c>
      <c r="J1419">
        <v>-473.88</v>
      </c>
    </row>
    <row r="1420" spans="1:10" x14ac:dyDescent="0.3">
      <c r="A1420">
        <v>1419</v>
      </c>
      <c r="B1420" t="s">
        <v>10</v>
      </c>
      <c r="C1420" t="s">
        <v>11</v>
      </c>
      <c r="D1420">
        <v>6</v>
      </c>
      <c r="E1420">
        <v>1</v>
      </c>
      <c r="F1420">
        <v>1142.3599999999999</v>
      </c>
      <c r="G1420">
        <v>1142.3599999999999</v>
      </c>
      <c r="H1420">
        <v>114.24</v>
      </c>
      <c r="I1420">
        <v>576.20000000000005</v>
      </c>
      <c r="J1420">
        <v>451.93</v>
      </c>
    </row>
    <row r="1421" spans="1:10" x14ac:dyDescent="0.3">
      <c r="A1421">
        <v>1420</v>
      </c>
      <c r="B1421" t="s">
        <v>12</v>
      </c>
      <c r="C1421" t="s">
        <v>13</v>
      </c>
      <c r="D1421">
        <v>1</v>
      </c>
      <c r="E1421">
        <v>1</v>
      </c>
      <c r="F1421">
        <v>4965.32</v>
      </c>
      <c r="G1421">
        <v>4965.32</v>
      </c>
      <c r="H1421">
        <v>1241.33</v>
      </c>
      <c r="I1421">
        <v>1819.71</v>
      </c>
      <c r="J1421">
        <v>1904.28</v>
      </c>
    </row>
    <row r="1422" spans="1:10" x14ac:dyDescent="0.3">
      <c r="A1422">
        <v>1421</v>
      </c>
      <c r="B1422" t="s">
        <v>10</v>
      </c>
      <c r="C1422" t="s">
        <v>22</v>
      </c>
      <c r="D1422">
        <v>5</v>
      </c>
      <c r="E1422">
        <v>3</v>
      </c>
      <c r="F1422">
        <v>508.7</v>
      </c>
      <c r="G1422">
        <v>1168.68</v>
      </c>
      <c r="H1422">
        <v>116.87</v>
      </c>
      <c r="I1422">
        <v>659.27</v>
      </c>
      <c r="J1422">
        <v>392.54</v>
      </c>
    </row>
    <row r="1423" spans="1:10" x14ac:dyDescent="0.3">
      <c r="A1423">
        <v>1422</v>
      </c>
      <c r="B1423" t="s">
        <v>16</v>
      </c>
      <c r="C1423" t="s">
        <v>21</v>
      </c>
      <c r="D1423">
        <v>4</v>
      </c>
      <c r="E1423">
        <v>2</v>
      </c>
      <c r="F1423">
        <v>3264.43</v>
      </c>
      <c r="G1423">
        <v>5615.91</v>
      </c>
      <c r="H1423">
        <v>1965.57</v>
      </c>
      <c r="I1423">
        <v>3654.41</v>
      </c>
      <c r="J1423">
        <v>-4.07</v>
      </c>
    </row>
    <row r="1424" spans="1:10" x14ac:dyDescent="0.3">
      <c r="A1424">
        <v>1423</v>
      </c>
      <c r="B1424" t="s">
        <v>18</v>
      </c>
      <c r="C1424" t="s">
        <v>19</v>
      </c>
      <c r="D1424">
        <v>2</v>
      </c>
      <c r="E1424">
        <v>2</v>
      </c>
      <c r="F1424">
        <v>2851.14</v>
      </c>
      <c r="G1424">
        <v>4325.26</v>
      </c>
      <c r="H1424">
        <v>951.56</v>
      </c>
      <c r="I1424">
        <v>2157.06</v>
      </c>
      <c r="J1424">
        <v>1216.6500000000001</v>
      </c>
    </row>
    <row r="1425" spans="1:10" x14ac:dyDescent="0.3">
      <c r="A1425">
        <v>1424</v>
      </c>
      <c r="B1425" t="s">
        <v>18</v>
      </c>
      <c r="C1425" t="s">
        <v>20</v>
      </c>
      <c r="D1425">
        <v>8</v>
      </c>
      <c r="E1425">
        <v>3</v>
      </c>
      <c r="F1425">
        <v>4341.04</v>
      </c>
      <c r="G1425">
        <v>9870.42</v>
      </c>
      <c r="H1425">
        <v>2665.01</v>
      </c>
      <c r="I1425">
        <v>5199.1099999999997</v>
      </c>
      <c r="J1425">
        <v>2006.3</v>
      </c>
    </row>
    <row r="1426" spans="1:10" x14ac:dyDescent="0.3">
      <c r="A1426">
        <v>1425</v>
      </c>
      <c r="B1426" t="s">
        <v>12</v>
      </c>
      <c r="C1426" t="s">
        <v>13</v>
      </c>
      <c r="D1426">
        <v>2</v>
      </c>
      <c r="E1426">
        <v>2</v>
      </c>
      <c r="F1426">
        <v>5792.51</v>
      </c>
      <c r="G1426">
        <v>9647.02</v>
      </c>
      <c r="H1426">
        <v>2894.11</v>
      </c>
      <c r="I1426">
        <v>1860.55</v>
      </c>
      <c r="J1426">
        <v>4892.37</v>
      </c>
    </row>
    <row r="1427" spans="1:10" x14ac:dyDescent="0.3">
      <c r="A1427">
        <v>1426</v>
      </c>
      <c r="B1427" t="s">
        <v>12</v>
      </c>
      <c r="C1427" t="s">
        <v>13</v>
      </c>
      <c r="D1427">
        <v>1</v>
      </c>
      <c r="E1427">
        <v>1</v>
      </c>
      <c r="F1427">
        <v>7876.44</v>
      </c>
      <c r="G1427">
        <v>7876.44</v>
      </c>
      <c r="H1427">
        <v>1969.11</v>
      </c>
      <c r="I1427">
        <v>1408.21</v>
      </c>
      <c r="J1427">
        <v>4499.12</v>
      </c>
    </row>
    <row r="1428" spans="1:10" x14ac:dyDescent="0.3">
      <c r="A1428">
        <v>1427</v>
      </c>
      <c r="B1428" t="s">
        <v>18</v>
      </c>
      <c r="C1428" t="s">
        <v>20</v>
      </c>
      <c r="D1428">
        <v>7</v>
      </c>
      <c r="E1428">
        <v>3</v>
      </c>
      <c r="F1428">
        <v>1596.88</v>
      </c>
      <c r="G1428">
        <v>3227.35</v>
      </c>
      <c r="H1428">
        <v>710.02</v>
      </c>
      <c r="I1428">
        <v>3062.75</v>
      </c>
      <c r="J1428">
        <v>-545.41999999999996</v>
      </c>
    </row>
    <row r="1429" spans="1:10" x14ac:dyDescent="0.3">
      <c r="A1429">
        <v>1428</v>
      </c>
      <c r="B1429" t="s">
        <v>12</v>
      </c>
      <c r="C1429" t="s">
        <v>13</v>
      </c>
      <c r="D1429">
        <v>5</v>
      </c>
      <c r="E1429">
        <v>1</v>
      </c>
      <c r="F1429">
        <v>4817.33</v>
      </c>
      <c r="G1429">
        <v>4817.33</v>
      </c>
      <c r="H1429">
        <v>1204.33</v>
      </c>
      <c r="I1429">
        <v>2898.16</v>
      </c>
      <c r="J1429">
        <v>714.84</v>
      </c>
    </row>
    <row r="1430" spans="1:10" x14ac:dyDescent="0.3">
      <c r="A1430">
        <v>1429</v>
      </c>
      <c r="B1430" t="s">
        <v>16</v>
      </c>
      <c r="C1430" t="s">
        <v>17</v>
      </c>
      <c r="D1430">
        <v>3</v>
      </c>
      <c r="E1430">
        <v>3</v>
      </c>
      <c r="F1430">
        <v>5273.72</v>
      </c>
      <c r="G1430">
        <v>11514.71</v>
      </c>
      <c r="H1430">
        <v>4605.88</v>
      </c>
      <c r="I1430">
        <v>3119.98</v>
      </c>
      <c r="J1430">
        <v>3788.85</v>
      </c>
    </row>
    <row r="1431" spans="1:10" x14ac:dyDescent="0.3">
      <c r="A1431">
        <v>1430</v>
      </c>
      <c r="B1431" t="s">
        <v>12</v>
      </c>
      <c r="C1431" t="s">
        <v>13</v>
      </c>
      <c r="D1431">
        <v>3</v>
      </c>
      <c r="E1431">
        <v>2</v>
      </c>
      <c r="F1431">
        <v>5548.58</v>
      </c>
      <c r="G1431">
        <v>9232.36</v>
      </c>
      <c r="H1431">
        <v>2769.71</v>
      </c>
      <c r="I1431">
        <v>2572.77</v>
      </c>
      <c r="J1431">
        <v>3889.88</v>
      </c>
    </row>
    <row r="1432" spans="1:10" x14ac:dyDescent="0.3">
      <c r="A1432">
        <v>1431</v>
      </c>
      <c r="B1432" t="s">
        <v>10</v>
      </c>
      <c r="C1432" t="s">
        <v>22</v>
      </c>
      <c r="D1432">
        <v>2</v>
      </c>
      <c r="E1432">
        <v>1</v>
      </c>
      <c r="F1432">
        <v>746.69</v>
      </c>
      <c r="G1432">
        <v>746.69</v>
      </c>
      <c r="H1432">
        <v>74.67</v>
      </c>
      <c r="I1432">
        <v>337.03</v>
      </c>
      <c r="J1432">
        <v>334.99</v>
      </c>
    </row>
    <row r="1433" spans="1:10" x14ac:dyDescent="0.3">
      <c r="A1433">
        <v>1432</v>
      </c>
      <c r="B1433" t="s">
        <v>16</v>
      </c>
      <c r="C1433" t="s">
        <v>17</v>
      </c>
      <c r="D1433">
        <v>4</v>
      </c>
      <c r="E1433">
        <v>2</v>
      </c>
      <c r="F1433">
        <v>2424.81</v>
      </c>
      <c r="G1433">
        <v>3833.86</v>
      </c>
      <c r="H1433">
        <v>1341.85</v>
      </c>
      <c r="I1433">
        <v>3360.79</v>
      </c>
      <c r="J1433">
        <v>-868.78</v>
      </c>
    </row>
    <row r="1434" spans="1:10" x14ac:dyDescent="0.3">
      <c r="A1434">
        <v>1433</v>
      </c>
      <c r="B1434" t="s">
        <v>10</v>
      </c>
      <c r="C1434" t="s">
        <v>11</v>
      </c>
      <c r="D1434">
        <v>2</v>
      </c>
      <c r="E1434">
        <v>1</v>
      </c>
      <c r="F1434">
        <v>771.65</v>
      </c>
      <c r="G1434">
        <v>771.65</v>
      </c>
      <c r="H1434">
        <v>77.16</v>
      </c>
      <c r="I1434">
        <v>492.13</v>
      </c>
      <c r="J1434">
        <v>202.36</v>
      </c>
    </row>
    <row r="1435" spans="1:10" x14ac:dyDescent="0.3">
      <c r="A1435">
        <v>1434</v>
      </c>
      <c r="B1435" t="s">
        <v>16</v>
      </c>
      <c r="C1435" t="s">
        <v>17</v>
      </c>
      <c r="D1435">
        <v>1</v>
      </c>
      <c r="E1435">
        <v>1</v>
      </c>
      <c r="F1435">
        <v>4930.91</v>
      </c>
      <c r="G1435">
        <v>4930.91</v>
      </c>
      <c r="H1435">
        <v>1725.82</v>
      </c>
      <c r="I1435">
        <v>1307.8599999999999</v>
      </c>
      <c r="J1435">
        <v>1897.24</v>
      </c>
    </row>
    <row r="1436" spans="1:10" x14ac:dyDescent="0.3">
      <c r="A1436">
        <v>1435</v>
      </c>
      <c r="B1436" t="s">
        <v>18</v>
      </c>
      <c r="C1436" t="s">
        <v>19</v>
      </c>
      <c r="D1436">
        <v>4</v>
      </c>
      <c r="E1436">
        <v>1</v>
      </c>
      <c r="F1436">
        <v>4682.8100000000004</v>
      </c>
      <c r="G1436">
        <v>4682.8100000000004</v>
      </c>
      <c r="H1436">
        <v>1030.22</v>
      </c>
      <c r="I1436">
        <v>2250.58</v>
      </c>
      <c r="J1436">
        <v>1402.02</v>
      </c>
    </row>
    <row r="1437" spans="1:10" x14ac:dyDescent="0.3">
      <c r="A1437">
        <v>1436</v>
      </c>
      <c r="B1437" t="s">
        <v>18</v>
      </c>
      <c r="C1437" t="s">
        <v>19</v>
      </c>
      <c r="D1437">
        <v>3</v>
      </c>
      <c r="E1437">
        <v>2</v>
      </c>
      <c r="F1437">
        <v>4254.43</v>
      </c>
      <c r="G1437">
        <v>6011.44</v>
      </c>
      <c r="H1437">
        <v>1322.52</v>
      </c>
      <c r="I1437">
        <v>2873.87</v>
      </c>
      <c r="J1437">
        <v>1815.05</v>
      </c>
    </row>
    <row r="1438" spans="1:10" x14ac:dyDescent="0.3">
      <c r="A1438">
        <v>1437</v>
      </c>
      <c r="B1438" t="s">
        <v>10</v>
      </c>
      <c r="C1438" t="s">
        <v>11</v>
      </c>
      <c r="D1438">
        <v>7</v>
      </c>
      <c r="E1438">
        <v>3</v>
      </c>
      <c r="F1438">
        <v>0</v>
      </c>
      <c r="G1438">
        <v>0</v>
      </c>
      <c r="H1438">
        <v>0</v>
      </c>
      <c r="I1438">
        <v>0</v>
      </c>
      <c r="J1438">
        <v>0</v>
      </c>
    </row>
    <row r="1439" spans="1:10" x14ac:dyDescent="0.3">
      <c r="A1439">
        <v>1438</v>
      </c>
      <c r="B1439" t="s">
        <v>14</v>
      </c>
      <c r="C1439" t="s">
        <v>15</v>
      </c>
      <c r="D1439">
        <v>5</v>
      </c>
      <c r="E1439">
        <v>1</v>
      </c>
      <c r="F1439">
        <v>1178.49</v>
      </c>
      <c r="G1439">
        <v>1178.49</v>
      </c>
      <c r="H1439">
        <v>176.77</v>
      </c>
      <c r="I1439">
        <v>988.35</v>
      </c>
      <c r="J1439">
        <v>13.37</v>
      </c>
    </row>
    <row r="1440" spans="1:10" x14ac:dyDescent="0.3">
      <c r="A1440">
        <v>1439</v>
      </c>
      <c r="B1440" t="s">
        <v>18</v>
      </c>
      <c r="C1440" t="s">
        <v>19</v>
      </c>
      <c r="D1440">
        <v>8</v>
      </c>
      <c r="E1440">
        <v>1</v>
      </c>
      <c r="F1440">
        <v>4760.03</v>
      </c>
      <c r="G1440">
        <v>4760.03</v>
      </c>
      <c r="H1440">
        <v>1047.21</v>
      </c>
      <c r="I1440">
        <v>4236.79</v>
      </c>
      <c r="J1440">
        <v>-523.96</v>
      </c>
    </row>
    <row r="1441" spans="1:10" x14ac:dyDescent="0.3">
      <c r="A1441">
        <v>1440</v>
      </c>
      <c r="B1441" t="s">
        <v>16</v>
      </c>
      <c r="C1441" t="s">
        <v>21</v>
      </c>
      <c r="D1441">
        <v>5</v>
      </c>
      <c r="E1441">
        <v>1</v>
      </c>
      <c r="F1441">
        <v>3197.12</v>
      </c>
      <c r="G1441">
        <v>3197.12</v>
      </c>
      <c r="H1441">
        <v>1118.99</v>
      </c>
      <c r="I1441">
        <v>3034.07</v>
      </c>
      <c r="J1441">
        <v>-955.94</v>
      </c>
    </row>
    <row r="1442" spans="1:10" x14ac:dyDescent="0.3">
      <c r="A1442">
        <v>1441</v>
      </c>
      <c r="B1442" t="s">
        <v>12</v>
      </c>
      <c r="C1442" t="s">
        <v>13</v>
      </c>
      <c r="D1442">
        <v>1</v>
      </c>
      <c r="E1442">
        <v>1</v>
      </c>
      <c r="F1442">
        <v>3351.86</v>
      </c>
      <c r="G1442">
        <v>3351.86</v>
      </c>
      <c r="H1442">
        <v>837.96</v>
      </c>
      <c r="I1442">
        <v>1678.25</v>
      </c>
      <c r="J1442">
        <v>835.64</v>
      </c>
    </row>
    <row r="1443" spans="1:10" x14ac:dyDescent="0.3">
      <c r="A1443">
        <v>1442</v>
      </c>
      <c r="B1443" t="s">
        <v>18</v>
      </c>
      <c r="C1443" t="s">
        <v>20</v>
      </c>
      <c r="D1443">
        <v>2</v>
      </c>
      <c r="E1443">
        <v>2</v>
      </c>
      <c r="F1443">
        <v>6447.16</v>
      </c>
      <c r="G1443">
        <v>10654.04</v>
      </c>
      <c r="H1443">
        <v>2876.59</v>
      </c>
      <c r="I1443">
        <v>1987.88</v>
      </c>
      <c r="J1443">
        <v>5789.57</v>
      </c>
    </row>
    <row r="1444" spans="1:10" x14ac:dyDescent="0.3">
      <c r="A1444">
        <v>1443</v>
      </c>
      <c r="B1444" t="s">
        <v>16</v>
      </c>
      <c r="C1444" t="s">
        <v>17</v>
      </c>
      <c r="D1444">
        <v>1</v>
      </c>
      <c r="E1444">
        <v>1</v>
      </c>
      <c r="F1444">
        <v>4104.47</v>
      </c>
      <c r="G1444">
        <v>4104.47</v>
      </c>
      <c r="H1444">
        <v>1436.56</v>
      </c>
      <c r="I1444">
        <v>2075.7800000000002</v>
      </c>
      <c r="J1444">
        <v>592.12</v>
      </c>
    </row>
    <row r="1445" spans="1:10" x14ac:dyDescent="0.3">
      <c r="A1445">
        <v>1444</v>
      </c>
      <c r="B1445" t="s">
        <v>10</v>
      </c>
      <c r="C1445" t="s">
        <v>11</v>
      </c>
      <c r="D1445">
        <v>8</v>
      </c>
      <c r="E1445">
        <v>1</v>
      </c>
      <c r="F1445">
        <v>771.38</v>
      </c>
      <c r="G1445">
        <v>771.38</v>
      </c>
      <c r="H1445">
        <v>77.14</v>
      </c>
      <c r="I1445">
        <v>732.04</v>
      </c>
      <c r="J1445">
        <v>-37.799999999999997</v>
      </c>
    </row>
    <row r="1446" spans="1:10" x14ac:dyDescent="0.3">
      <c r="A1446">
        <v>1445</v>
      </c>
      <c r="B1446" t="s">
        <v>12</v>
      </c>
      <c r="C1446" t="s">
        <v>13</v>
      </c>
      <c r="D1446">
        <v>5</v>
      </c>
      <c r="E1446">
        <v>3</v>
      </c>
      <c r="F1446">
        <v>5003.05</v>
      </c>
      <c r="G1446">
        <v>9285.68</v>
      </c>
      <c r="H1446">
        <v>2785.71</v>
      </c>
      <c r="I1446">
        <v>4379.3999999999996</v>
      </c>
      <c r="J1446">
        <v>2120.58</v>
      </c>
    </row>
    <row r="1447" spans="1:10" x14ac:dyDescent="0.3">
      <c r="A1447">
        <v>1446</v>
      </c>
      <c r="B1447" t="s">
        <v>18</v>
      </c>
      <c r="C1447" t="s">
        <v>19</v>
      </c>
      <c r="D1447">
        <v>8</v>
      </c>
      <c r="E1447">
        <v>3</v>
      </c>
      <c r="F1447">
        <v>5855.83</v>
      </c>
      <c r="G1447">
        <v>12347.04</v>
      </c>
      <c r="H1447">
        <v>3333.7</v>
      </c>
      <c r="I1447">
        <v>4560.67</v>
      </c>
      <c r="J1447">
        <v>4452.67</v>
      </c>
    </row>
    <row r="1448" spans="1:10" x14ac:dyDescent="0.3">
      <c r="A1448">
        <v>1447</v>
      </c>
      <c r="B1448" t="s">
        <v>16</v>
      </c>
      <c r="C1448" t="s">
        <v>17</v>
      </c>
      <c r="D1448">
        <v>3</v>
      </c>
      <c r="E1448">
        <v>3</v>
      </c>
      <c r="F1448">
        <v>7303.69</v>
      </c>
      <c r="G1448">
        <v>14163.23</v>
      </c>
      <c r="H1448">
        <v>5665.29</v>
      </c>
      <c r="I1448">
        <v>2058.4499999999998</v>
      </c>
      <c r="J1448">
        <v>6439.49</v>
      </c>
    </row>
    <row r="1449" spans="1:10" x14ac:dyDescent="0.3">
      <c r="A1449">
        <v>1448</v>
      </c>
      <c r="B1449" t="s">
        <v>14</v>
      </c>
      <c r="C1449" t="s">
        <v>15</v>
      </c>
      <c r="D1449">
        <v>5</v>
      </c>
      <c r="E1449">
        <v>3</v>
      </c>
      <c r="F1449">
        <v>1669.72</v>
      </c>
      <c r="G1449">
        <v>3607.43</v>
      </c>
      <c r="H1449">
        <v>541.11</v>
      </c>
      <c r="I1449">
        <v>1647.98</v>
      </c>
      <c r="J1449">
        <v>1418.33</v>
      </c>
    </row>
    <row r="1450" spans="1:10" x14ac:dyDescent="0.3">
      <c r="A1450">
        <v>1449</v>
      </c>
      <c r="B1450" t="s">
        <v>12</v>
      </c>
      <c r="C1450" t="s">
        <v>13</v>
      </c>
      <c r="D1450">
        <v>4</v>
      </c>
      <c r="E1450">
        <v>2</v>
      </c>
      <c r="F1450">
        <v>4764.46</v>
      </c>
      <c r="G1450">
        <v>7033.55</v>
      </c>
      <c r="H1450">
        <v>1758.39</v>
      </c>
      <c r="I1450">
        <v>2190.7399999999998</v>
      </c>
      <c r="J1450">
        <v>3084.43</v>
      </c>
    </row>
    <row r="1451" spans="1:10" x14ac:dyDescent="0.3">
      <c r="A1451">
        <v>1450</v>
      </c>
      <c r="B1451" t="s">
        <v>16</v>
      </c>
      <c r="C1451" t="s">
        <v>17</v>
      </c>
      <c r="D1451">
        <v>7</v>
      </c>
      <c r="E1451">
        <v>3</v>
      </c>
      <c r="F1451">
        <v>4205.18</v>
      </c>
      <c r="G1451">
        <v>10086.719999999999</v>
      </c>
      <c r="H1451">
        <v>4034.69</v>
      </c>
      <c r="I1451">
        <v>5290.45</v>
      </c>
      <c r="J1451">
        <v>761.58</v>
      </c>
    </row>
    <row r="1452" spans="1:10" x14ac:dyDescent="0.3">
      <c r="A1452">
        <v>1451</v>
      </c>
      <c r="B1452" t="s">
        <v>10</v>
      </c>
      <c r="C1452" t="s">
        <v>11</v>
      </c>
      <c r="D1452">
        <v>8</v>
      </c>
      <c r="E1452">
        <v>3</v>
      </c>
      <c r="F1452">
        <v>866.18</v>
      </c>
      <c r="G1452">
        <v>2171.09</v>
      </c>
      <c r="H1452">
        <v>217.11</v>
      </c>
      <c r="I1452">
        <v>687.77</v>
      </c>
      <c r="J1452">
        <v>1266.22</v>
      </c>
    </row>
    <row r="1453" spans="1:10" x14ac:dyDescent="0.3">
      <c r="A1453">
        <v>1452</v>
      </c>
      <c r="B1453" t="s">
        <v>16</v>
      </c>
      <c r="C1453" t="s">
        <v>17</v>
      </c>
      <c r="D1453">
        <v>7</v>
      </c>
      <c r="E1453">
        <v>3</v>
      </c>
      <c r="F1453">
        <v>4121.66</v>
      </c>
      <c r="G1453">
        <v>9855.0499999999993</v>
      </c>
      <c r="H1453">
        <v>3942.02</v>
      </c>
      <c r="I1453">
        <v>5253.13</v>
      </c>
      <c r="J1453">
        <v>659.9</v>
      </c>
    </row>
    <row r="1454" spans="1:10" x14ac:dyDescent="0.3">
      <c r="A1454">
        <v>1453</v>
      </c>
      <c r="B1454" t="s">
        <v>12</v>
      </c>
      <c r="C1454" t="s">
        <v>13</v>
      </c>
      <c r="D1454">
        <v>6</v>
      </c>
      <c r="E1454">
        <v>3</v>
      </c>
      <c r="F1454">
        <v>5434.2</v>
      </c>
      <c r="G1454">
        <v>12442.3</v>
      </c>
      <c r="H1454">
        <v>3732.69</v>
      </c>
      <c r="I1454">
        <v>4865.07</v>
      </c>
      <c r="J1454">
        <v>3844.55</v>
      </c>
    </row>
    <row r="1455" spans="1:10" x14ac:dyDescent="0.3">
      <c r="A1455">
        <v>1454</v>
      </c>
      <c r="B1455" t="s">
        <v>16</v>
      </c>
      <c r="C1455" t="s">
        <v>17</v>
      </c>
      <c r="D1455">
        <v>5</v>
      </c>
      <c r="E1455">
        <v>3</v>
      </c>
      <c r="F1455">
        <v>3005.47</v>
      </c>
      <c r="G1455">
        <v>6742.23</v>
      </c>
      <c r="H1455">
        <v>2359.7800000000002</v>
      </c>
      <c r="I1455">
        <v>3410.74</v>
      </c>
      <c r="J1455">
        <v>971.71</v>
      </c>
    </row>
    <row r="1456" spans="1:10" x14ac:dyDescent="0.3">
      <c r="A1456">
        <v>1455</v>
      </c>
      <c r="B1456" t="s">
        <v>18</v>
      </c>
      <c r="C1456" t="s">
        <v>20</v>
      </c>
      <c r="D1456">
        <v>5</v>
      </c>
      <c r="E1456">
        <v>3</v>
      </c>
      <c r="F1456">
        <v>5702.03</v>
      </c>
      <c r="G1456">
        <v>13089.63</v>
      </c>
      <c r="H1456">
        <v>3534.2</v>
      </c>
      <c r="I1456">
        <v>2833.74</v>
      </c>
      <c r="J1456">
        <v>6721.69</v>
      </c>
    </row>
    <row r="1457" spans="1:10" x14ac:dyDescent="0.3">
      <c r="A1457">
        <v>1456</v>
      </c>
      <c r="B1457" t="s">
        <v>12</v>
      </c>
      <c r="C1457" t="s">
        <v>13</v>
      </c>
      <c r="D1457">
        <v>7</v>
      </c>
      <c r="E1457">
        <v>3</v>
      </c>
      <c r="F1457">
        <v>5158.76</v>
      </c>
      <c r="G1457">
        <v>10261.719999999999</v>
      </c>
      <c r="H1457">
        <v>3078.52</v>
      </c>
      <c r="I1457">
        <v>3733.71</v>
      </c>
      <c r="J1457">
        <v>3449.49</v>
      </c>
    </row>
    <row r="1458" spans="1:10" x14ac:dyDescent="0.3">
      <c r="A1458">
        <v>1457</v>
      </c>
      <c r="B1458" t="s">
        <v>16</v>
      </c>
      <c r="C1458" t="s">
        <v>21</v>
      </c>
      <c r="D1458">
        <v>6</v>
      </c>
      <c r="E1458">
        <v>3</v>
      </c>
      <c r="F1458">
        <v>8594.48</v>
      </c>
      <c r="G1458">
        <v>16986.439999999999</v>
      </c>
      <c r="H1458">
        <v>6794.58</v>
      </c>
      <c r="I1458">
        <v>4095.41</v>
      </c>
      <c r="J1458">
        <v>6096.45</v>
      </c>
    </row>
    <row r="1459" spans="1:10" x14ac:dyDescent="0.3">
      <c r="A1459">
        <v>1458</v>
      </c>
      <c r="B1459" t="s">
        <v>16</v>
      </c>
      <c r="C1459" t="s">
        <v>17</v>
      </c>
      <c r="D1459">
        <v>4</v>
      </c>
      <c r="E1459">
        <v>1</v>
      </c>
      <c r="F1459">
        <v>1908.83</v>
      </c>
      <c r="G1459">
        <v>1908.83</v>
      </c>
      <c r="H1459">
        <v>668.09</v>
      </c>
      <c r="I1459">
        <v>1811.48</v>
      </c>
      <c r="J1459">
        <v>-570.74</v>
      </c>
    </row>
    <row r="1460" spans="1:10" x14ac:dyDescent="0.3">
      <c r="A1460">
        <v>1459</v>
      </c>
      <c r="B1460" t="s">
        <v>18</v>
      </c>
      <c r="C1460" t="s">
        <v>19</v>
      </c>
      <c r="D1460">
        <v>2</v>
      </c>
      <c r="E1460">
        <v>2</v>
      </c>
      <c r="F1460">
        <v>5903.9</v>
      </c>
      <c r="G1460">
        <v>8995.0300000000007</v>
      </c>
      <c r="H1460">
        <v>2428.66</v>
      </c>
      <c r="I1460">
        <v>2166.7600000000002</v>
      </c>
      <c r="J1460">
        <v>4399.6099999999997</v>
      </c>
    </row>
    <row r="1461" spans="1:10" x14ac:dyDescent="0.3">
      <c r="A1461">
        <v>1460</v>
      </c>
      <c r="B1461" t="s">
        <v>16</v>
      </c>
      <c r="C1461" t="s">
        <v>21</v>
      </c>
      <c r="D1461">
        <v>8</v>
      </c>
      <c r="E1461">
        <v>1</v>
      </c>
      <c r="F1461">
        <v>6058.99</v>
      </c>
      <c r="G1461">
        <v>6058.99</v>
      </c>
      <c r="H1461">
        <v>2120.65</v>
      </c>
      <c r="I1461">
        <v>4717.07</v>
      </c>
      <c r="J1461">
        <v>-778.73</v>
      </c>
    </row>
    <row r="1462" spans="1:10" x14ac:dyDescent="0.3">
      <c r="A1462">
        <v>1461</v>
      </c>
      <c r="B1462" t="s">
        <v>10</v>
      </c>
      <c r="C1462" t="s">
        <v>11</v>
      </c>
      <c r="D1462">
        <v>8</v>
      </c>
      <c r="E1462">
        <v>3</v>
      </c>
      <c r="F1462">
        <v>1014.89</v>
      </c>
      <c r="G1462">
        <v>2397</v>
      </c>
      <c r="H1462">
        <v>239.7</v>
      </c>
      <c r="I1462">
        <v>834.85</v>
      </c>
      <c r="J1462">
        <v>1322.45</v>
      </c>
    </row>
    <row r="1463" spans="1:10" x14ac:dyDescent="0.3">
      <c r="A1463">
        <v>1462</v>
      </c>
      <c r="B1463" t="s">
        <v>16</v>
      </c>
      <c r="C1463" t="s">
        <v>21</v>
      </c>
      <c r="D1463">
        <v>5</v>
      </c>
      <c r="E1463">
        <v>3</v>
      </c>
      <c r="F1463">
        <v>4942.37</v>
      </c>
      <c r="G1463">
        <v>11903.44</v>
      </c>
      <c r="H1463">
        <v>4761.38</v>
      </c>
      <c r="I1463">
        <v>3553.35</v>
      </c>
      <c r="J1463">
        <v>3588.72</v>
      </c>
    </row>
    <row r="1464" spans="1:10" x14ac:dyDescent="0.3">
      <c r="A1464">
        <v>1463</v>
      </c>
      <c r="B1464" t="s">
        <v>18</v>
      </c>
      <c r="C1464" t="s">
        <v>19</v>
      </c>
      <c r="D1464">
        <v>7</v>
      </c>
      <c r="E1464">
        <v>3</v>
      </c>
      <c r="F1464">
        <v>4700.8100000000004</v>
      </c>
      <c r="G1464">
        <v>10043.450000000001</v>
      </c>
      <c r="H1464">
        <v>2711.73</v>
      </c>
      <c r="I1464">
        <v>4277.1000000000004</v>
      </c>
      <c r="J1464">
        <v>3054.62</v>
      </c>
    </row>
    <row r="1465" spans="1:10" x14ac:dyDescent="0.3">
      <c r="A1465">
        <v>1464</v>
      </c>
      <c r="B1465" t="s">
        <v>16</v>
      </c>
      <c r="C1465" t="s">
        <v>17</v>
      </c>
      <c r="D1465">
        <v>1</v>
      </c>
      <c r="E1465">
        <v>1</v>
      </c>
      <c r="F1465">
        <v>6494.59</v>
      </c>
      <c r="G1465">
        <v>6494.59</v>
      </c>
      <c r="H1465">
        <v>2273.11</v>
      </c>
      <c r="I1465">
        <v>1363.14</v>
      </c>
      <c r="J1465">
        <v>2858.34</v>
      </c>
    </row>
    <row r="1466" spans="1:10" x14ac:dyDescent="0.3">
      <c r="A1466">
        <v>1465</v>
      </c>
      <c r="B1466" t="s">
        <v>12</v>
      </c>
      <c r="C1466" t="s">
        <v>13</v>
      </c>
      <c r="D1466">
        <v>5</v>
      </c>
      <c r="E1466">
        <v>1</v>
      </c>
      <c r="F1466">
        <v>4631.22</v>
      </c>
      <c r="G1466">
        <v>4631.22</v>
      </c>
      <c r="H1466">
        <v>1157.81</v>
      </c>
      <c r="I1466">
        <v>3857.67</v>
      </c>
      <c r="J1466">
        <v>-384.26</v>
      </c>
    </row>
    <row r="1467" spans="1:10" x14ac:dyDescent="0.3">
      <c r="A1467">
        <v>1466</v>
      </c>
      <c r="B1467" t="s">
        <v>18</v>
      </c>
      <c r="C1467" t="s">
        <v>19</v>
      </c>
      <c r="D1467">
        <v>1</v>
      </c>
      <c r="E1467">
        <v>1</v>
      </c>
      <c r="F1467">
        <v>3195.17</v>
      </c>
      <c r="G1467">
        <v>3195.17</v>
      </c>
      <c r="H1467">
        <v>702.94</v>
      </c>
      <c r="I1467">
        <v>1861.68</v>
      </c>
      <c r="J1467">
        <v>630.55999999999995</v>
      </c>
    </row>
    <row r="1468" spans="1:10" x14ac:dyDescent="0.3">
      <c r="A1468">
        <v>1467</v>
      </c>
      <c r="B1468" t="s">
        <v>12</v>
      </c>
      <c r="C1468" t="s">
        <v>13</v>
      </c>
      <c r="D1468">
        <v>4</v>
      </c>
      <c r="E1468">
        <v>3</v>
      </c>
      <c r="F1468">
        <v>2765.3</v>
      </c>
      <c r="G1468">
        <v>5522.3</v>
      </c>
      <c r="H1468">
        <v>1380.57</v>
      </c>
      <c r="I1468">
        <v>2639.34</v>
      </c>
      <c r="J1468">
        <v>1502.38</v>
      </c>
    </row>
    <row r="1469" spans="1:10" x14ac:dyDescent="0.3">
      <c r="A1469">
        <v>1468</v>
      </c>
      <c r="B1469" t="s">
        <v>10</v>
      </c>
      <c r="C1469" t="s">
        <v>11</v>
      </c>
      <c r="D1469">
        <v>5</v>
      </c>
      <c r="E1469">
        <v>3</v>
      </c>
      <c r="F1469">
        <v>1098.07</v>
      </c>
      <c r="G1469">
        <v>2566.16</v>
      </c>
      <c r="H1469">
        <v>256.62</v>
      </c>
      <c r="I1469">
        <v>544.94000000000005</v>
      </c>
      <c r="J1469">
        <v>1764.61</v>
      </c>
    </row>
    <row r="1470" spans="1:10" x14ac:dyDescent="0.3">
      <c r="A1470">
        <v>1469</v>
      </c>
      <c r="B1470" t="s">
        <v>12</v>
      </c>
      <c r="C1470" t="s">
        <v>13</v>
      </c>
      <c r="D1470">
        <v>8</v>
      </c>
      <c r="E1470">
        <v>1</v>
      </c>
      <c r="F1470">
        <v>4498.6899999999996</v>
      </c>
      <c r="G1470">
        <v>4498.6899999999996</v>
      </c>
      <c r="H1470">
        <v>1124.67</v>
      </c>
      <c r="I1470">
        <v>4269.26</v>
      </c>
      <c r="J1470">
        <v>-895.24</v>
      </c>
    </row>
    <row r="1471" spans="1:10" x14ac:dyDescent="0.3">
      <c r="A1471">
        <v>1470</v>
      </c>
      <c r="B1471" t="s">
        <v>14</v>
      </c>
      <c r="C1471" t="s">
        <v>15</v>
      </c>
      <c r="D1471">
        <v>7</v>
      </c>
      <c r="E1471">
        <v>3</v>
      </c>
      <c r="F1471">
        <v>378.71</v>
      </c>
      <c r="G1471">
        <v>853.12</v>
      </c>
      <c r="H1471">
        <v>127.97</v>
      </c>
      <c r="I1471">
        <v>809.61</v>
      </c>
      <c r="J1471">
        <v>-84.46</v>
      </c>
    </row>
    <row r="1472" spans="1:10" x14ac:dyDescent="0.3">
      <c r="A1472">
        <v>1471</v>
      </c>
      <c r="B1472" t="s">
        <v>16</v>
      </c>
      <c r="C1472" t="s">
        <v>21</v>
      </c>
      <c r="D1472">
        <v>4</v>
      </c>
      <c r="E1472">
        <v>3</v>
      </c>
      <c r="F1472">
        <v>4880.7</v>
      </c>
      <c r="G1472">
        <v>10315.629999999999</v>
      </c>
      <c r="H1472">
        <v>4126.25</v>
      </c>
      <c r="I1472">
        <v>2358.79</v>
      </c>
      <c r="J1472">
        <v>3830.58</v>
      </c>
    </row>
    <row r="1473" spans="1:10" x14ac:dyDescent="0.3">
      <c r="A1473">
        <v>1472</v>
      </c>
      <c r="B1473" t="s">
        <v>14</v>
      </c>
      <c r="C1473" t="s">
        <v>15</v>
      </c>
      <c r="D1473">
        <v>4</v>
      </c>
      <c r="E1473">
        <v>2</v>
      </c>
      <c r="F1473">
        <v>3170.36</v>
      </c>
      <c r="G1473">
        <v>5184.8599999999997</v>
      </c>
      <c r="H1473">
        <v>777.73</v>
      </c>
      <c r="I1473">
        <v>1218.4100000000001</v>
      </c>
      <c r="J1473">
        <v>3188.72</v>
      </c>
    </row>
    <row r="1474" spans="1:10" x14ac:dyDescent="0.3">
      <c r="A1474">
        <v>1473</v>
      </c>
      <c r="B1474" t="s">
        <v>12</v>
      </c>
      <c r="C1474" t="s">
        <v>13</v>
      </c>
      <c r="D1474">
        <v>2</v>
      </c>
      <c r="E1474">
        <v>1</v>
      </c>
      <c r="F1474">
        <v>4285.78</v>
      </c>
      <c r="G1474">
        <v>4285.78</v>
      </c>
      <c r="H1474">
        <v>1071.44</v>
      </c>
      <c r="I1474">
        <v>1783.88</v>
      </c>
      <c r="J1474">
        <v>1430.45</v>
      </c>
    </row>
    <row r="1475" spans="1:10" x14ac:dyDescent="0.3">
      <c r="A1475">
        <v>1474</v>
      </c>
      <c r="B1475" t="s">
        <v>10</v>
      </c>
      <c r="C1475" t="s">
        <v>22</v>
      </c>
      <c r="D1475">
        <v>5</v>
      </c>
      <c r="E1475">
        <v>3</v>
      </c>
      <c r="F1475">
        <v>1058.45</v>
      </c>
      <c r="G1475">
        <v>2002.69</v>
      </c>
      <c r="H1475">
        <v>200.27</v>
      </c>
      <c r="I1475">
        <v>541.85</v>
      </c>
      <c r="J1475">
        <v>1260.57</v>
      </c>
    </row>
    <row r="1476" spans="1:10" x14ac:dyDescent="0.3">
      <c r="A1476">
        <v>1475</v>
      </c>
      <c r="B1476" t="s">
        <v>10</v>
      </c>
      <c r="C1476" t="s">
        <v>22</v>
      </c>
      <c r="D1476">
        <v>1</v>
      </c>
      <c r="E1476">
        <v>1</v>
      </c>
      <c r="F1476">
        <v>804.3</v>
      </c>
      <c r="G1476">
        <v>804.3</v>
      </c>
      <c r="H1476">
        <v>80.430000000000007</v>
      </c>
      <c r="I1476">
        <v>388.91</v>
      </c>
      <c r="J1476">
        <v>334.96</v>
      </c>
    </row>
    <row r="1477" spans="1:10" x14ac:dyDescent="0.3">
      <c r="A1477">
        <v>1476</v>
      </c>
      <c r="B1477" t="s">
        <v>16</v>
      </c>
      <c r="C1477" t="s">
        <v>17</v>
      </c>
      <c r="D1477">
        <v>1</v>
      </c>
      <c r="E1477">
        <v>1</v>
      </c>
      <c r="F1477">
        <v>3566.57</v>
      </c>
      <c r="G1477">
        <v>3566.57</v>
      </c>
      <c r="H1477">
        <v>1248.3</v>
      </c>
      <c r="I1477">
        <v>1501.68</v>
      </c>
      <c r="J1477">
        <v>816.59</v>
      </c>
    </row>
    <row r="1478" spans="1:10" x14ac:dyDescent="0.3">
      <c r="A1478">
        <v>1477</v>
      </c>
      <c r="B1478" t="s">
        <v>14</v>
      </c>
      <c r="C1478" t="s">
        <v>15</v>
      </c>
      <c r="D1478">
        <v>5</v>
      </c>
      <c r="E1478">
        <v>3</v>
      </c>
      <c r="F1478">
        <v>1562.34</v>
      </c>
      <c r="G1478">
        <v>3448.33</v>
      </c>
      <c r="H1478">
        <v>517.25</v>
      </c>
      <c r="I1478">
        <v>1610.48</v>
      </c>
      <c r="J1478">
        <v>1320.6</v>
      </c>
    </row>
    <row r="1479" spans="1:10" x14ac:dyDescent="0.3">
      <c r="A1479">
        <v>1478</v>
      </c>
      <c r="B1479" t="s">
        <v>14</v>
      </c>
      <c r="C1479" t="s">
        <v>15</v>
      </c>
      <c r="D1479">
        <v>6</v>
      </c>
      <c r="E1479">
        <v>3</v>
      </c>
      <c r="F1479">
        <v>1088.75</v>
      </c>
      <c r="G1479">
        <v>2427.31</v>
      </c>
      <c r="H1479">
        <v>364.1</v>
      </c>
      <c r="I1479">
        <v>1233.43</v>
      </c>
      <c r="J1479">
        <v>829.79</v>
      </c>
    </row>
    <row r="1480" spans="1:10" x14ac:dyDescent="0.3">
      <c r="A1480">
        <v>1479</v>
      </c>
      <c r="B1480" t="s">
        <v>14</v>
      </c>
      <c r="C1480" t="s">
        <v>15</v>
      </c>
      <c r="D1480">
        <v>2</v>
      </c>
      <c r="E1480">
        <v>2</v>
      </c>
      <c r="F1480">
        <v>2580.77</v>
      </c>
      <c r="G1480">
        <v>4687.3599999999997</v>
      </c>
      <c r="H1480">
        <v>703.1</v>
      </c>
      <c r="I1480">
        <v>929.8</v>
      </c>
      <c r="J1480">
        <v>3054.46</v>
      </c>
    </row>
    <row r="1481" spans="1:10" x14ac:dyDescent="0.3">
      <c r="A1481">
        <v>1480</v>
      </c>
      <c r="B1481" t="s">
        <v>10</v>
      </c>
      <c r="C1481" t="s">
        <v>22</v>
      </c>
      <c r="D1481">
        <v>2</v>
      </c>
      <c r="E1481">
        <v>2</v>
      </c>
      <c r="F1481">
        <v>1457.66</v>
      </c>
      <c r="G1481">
        <v>2444.85</v>
      </c>
      <c r="H1481">
        <v>244.49</v>
      </c>
      <c r="I1481">
        <v>396.44</v>
      </c>
      <c r="J1481">
        <v>1803.93</v>
      </c>
    </row>
    <row r="1482" spans="1:10" x14ac:dyDescent="0.3">
      <c r="A1482">
        <v>1481</v>
      </c>
      <c r="B1482" t="s">
        <v>14</v>
      </c>
      <c r="C1482" t="s">
        <v>15</v>
      </c>
      <c r="D1482">
        <v>2</v>
      </c>
      <c r="E1482">
        <v>2</v>
      </c>
      <c r="F1482">
        <v>2868.76</v>
      </c>
      <c r="G1482">
        <v>4439.6499999999996</v>
      </c>
      <c r="H1482">
        <v>665.95</v>
      </c>
      <c r="I1482">
        <v>609.95000000000005</v>
      </c>
      <c r="J1482">
        <v>3163.75</v>
      </c>
    </row>
    <row r="1483" spans="1:10" x14ac:dyDescent="0.3">
      <c r="A1483">
        <v>1482</v>
      </c>
      <c r="B1483" t="s">
        <v>18</v>
      </c>
      <c r="C1483" t="s">
        <v>20</v>
      </c>
      <c r="D1483">
        <v>1</v>
      </c>
      <c r="E1483">
        <v>1</v>
      </c>
      <c r="F1483">
        <v>5494.18</v>
      </c>
      <c r="G1483">
        <v>5494.18</v>
      </c>
      <c r="H1483">
        <v>1208.72</v>
      </c>
      <c r="I1483">
        <v>1736.23</v>
      </c>
      <c r="J1483">
        <v>2549.2399999999998</v>
      </c>
    </row>
    <row r="1484" spans="1:10" x14ac:dyDescent="0.3">
      <c r="A1484">
        <v>1483</v>
      </c>
      <c r="B1484" t="s">
        <v>16</v>
      </c>
      <c r="C1484" t="s">
        <v>17</v>
      </c>
      <c r="D1484">
        <v>4</v>
      </c>
      <c r="E1484">
        <v>2</v>
      </c>
      <c r="F1484">
        <v>3479.17</v>
      </c>
      <c r="G1484">
        <v>5562.44</v>
      </c>
      <c r="H1484">
        <v>1946.85</v>
      </c>
      <c r="I1484">
        <v>3818.8</v>
      </c>
      <c r="J1484">
        <v>-203.21</v>
      </c>
    </row>
    <row r="1485" spans="1:10" x14ac:dyDescent="0.3">
      <c r="A1485">
        <v>1484</v>
      </c>
      <c r="B1485" t="s">
        <v>18</v>
      </c>
      <c r="C1485" t="s">
        <v>20</v>
      </c>
      <c r="D1485">
        <v>7</v>
      </c>
      <c r="E1485">
        <v>3</v>
      </c>
      <c r="F1485">
        <v>3381.84</v>
      </c>
      <c r="G1485">
        <v>7706.91</v>
      </c>
      <c r="H1485">
        <v>1695.52</v>
      </c>
      <c r="I1485">
        <v>3411.68</v>
      </c>
      <c r="J1485">
        <v>2599.71</v>
      </c>
    </row>
    <row r="1486" spans="1:10" x14ac:dyDescent="0.3">
      <c r="A1486">
        <v>1485</v>
      </c>
      <c r="B1486" t="s">
        <v>10</v>
      </c>
      <c r="C1486" t="s">
        <v>11</v>
      </c>
      <c r="D1486">
        <v>6</v>
      </c>
      <c r="E1486">
        <v>3</v>
      </c>
      <c r="F1486">
        <v>844.63</v>
      </c>
      <c r="G1486">
        <v>1925.36</v>
      </c>
      <c r="H1486">
        <v>192.54</v>
      </c>
      <c r="I1486">
        <v>840.04</v>
      </c>
      <c r="J1486">
        <v>892.79</v>
      </c>
    </row>
    <row r="1487" spans="1:10" x14ac:dyDescent="0.3">
      <c r="A1487">
        <v>1486</v>
      </c>
      <c r="B1487" t="s">
        <v>10</v>
      </c>
      <c r="C1487" t="s">
        <v>11</v>
      </c>
      <c r="D1487">
        <v>8</v>
      </c>
      <c r="E1487">
        <v>3</v>
      </c>
      <c r="F1487">
        <v>1063.1300000000001</v>
      </c>
      <c r="G1487">
        <v>2559.15</v>
      </c>
      <c r="H1487">
        <v>255.91</v>
      </c>
      <c r="I1487">
        <v>896.31</v>
      </c>
      <c r="J1487">
        <v>1406.93</v>
      </c>
    </row>
    <row r="1488" spans="1:10" x14ac:dyDescent="0.3">
      <c r="A1488">
        <v>1487</v>
      </c>
      <c r="B1488" t="s">
        <v>10</v>
      </c>
      <c r="C1488" t="s">
        <v>22</v>
      </c>
      <c r="D1488">
        <v>2</v>
      </c>
      <c r="E1488">
        <v>1</v>
      </c>
      <c r="F1488">
        <v>1029.96</v>
      </c>
      <c r="G1488">
        <v>1029.96</v>
      </c>
      <c r="H1488">
        <v>103</v>
      </c>
      <c r="I1488">
        <v>450.84</v>
      </c>
      <c r="J1488">
        <v>476.13</v>
      </c>
    </row>
    <row r="1489" spans="1:10" x14ac:dyDescent="0.3">
      <c r="A1489">
        <v>1488</v>
      </c>
      <c r="B1489" t="s">
        <v>16</v>
      </c>
      <c r="C1489" t="s">
        <v>21</v>
      </c>
      <c r="D1489">
        <v>1</v>
      </c>
      <c r="E1489">
        <v>1</v>
      </c>
      <c r="F1489">
        <v>3702.17</v>
      </c>
      <c r="G1489">
        <v>3702.17</v>
      </c>
      <c r="H1489">
        <v>1295.76</v>
      </c>
      <c r="I1489">
        <v>1891.67</v>
      </c>
      <c r="J1489">
        <v>514.74</v>
      </c>
    </row>
    <row r="1490" spans="1:10" x14ac:dyDescent="0.3">
      <c r="A1490">
        <v>1489</v>
      </c>
      <c r="B1490" t="s">
        <v>10</v>
      </c>
      <c r="C1490" t="s">
        <v>11</v>
      </c>
      <c r="D1490">
        <v>1</v>
      </c>
      <c r="E1490">
        <v>1</v>
      </c>
      <c r="F1490">
        <v>812.54</v>
      </c>
      <c r="G1490">
        <v>812.54</v>
      </c>
      <c r="H1490">
        <v>81.25</v>
      </c>
      <c r="I1490">
        <v>228.47</v>
      </c>
      <c r="J1490">
        <v>502.82</v>
      </c>
    </row>
    <row r="1491" spans="1:10" x14ac:dyDescent="0.3">
      <c r="A1491">
        <v>1490</v>
      </c>
      <c r="B1491" t="s">
        <v>10</v>
      </c>
      <c r="C1491" t="s">
        <v>22</v>
      </c>
      <c r="D1491">
        <v>8</v>
      </c>
      <c r="E1491">
        <v>2</v>
      </c>
      <c r="F1491">
        <v>822.01</v>
      </c>
      <c r="G1491">
        <v>1211.76</v>
      </c>
      <c r="H1491">
        <v>121.18</v>
      </c>
      <c r="I1491">
        <v>762.08</v>
      </c>
      <c r="J1491">
        <v>328.51</v>
      </c>
    </row>
    <row r="1492" spans="1:10" x14ac:dyDescent="0.3">
      <c r="A1492">
        <v>1491</v>
      </c>
      <c r="B1492" t="s">
        <v>18</v>
      </c>
      <c r="C1492" t="s">
        <v>19</v>
      </c>
      <c r="D1492">
        <v>4</v>
      </c>
      <c r="E1492">
        <v>3</v>
      </c>
      <c r="F1492">
        <v>4573.8100000000004</v>
      </c>
      <c r="G1492">
        <v>10057.66</v>
      </c>
      <c r="H1492">
        <v>2715.57</v>
      </c>
      <c r="I1492">
        <v>2814.8</v>
      </c>
      <c r="J1492">
        <v>4527.29</v>
      </c>
    </row>
    <row r="1493" spans="1:10" x14ac:dyDescent="0.3">
      <c r="A1493">
        <v>1492</v>
      </c>
      <c r="B1493" t="s">
        <v>10</v>
      </c>
      <c r="C1493" t="s">
        <v>11</v>
      </c>
      <c r="D1493">
        <v>8</v>
      </c>
      <c r="E1493">
        <v>3</v>
      </c>
      <c r="F1493">
        <v>1102.33</v>
      </c>
      <c r="G1493">
        <v>2825.51</v>
      </c>
      <c r="H1493">
        <v>282.55</v>
      </c>
      <c r="I1493">
        <v>1142.53</v>
      </c>
      <c r="J1493">
        <v>1400.43</v>
      </c>
    </row>
    <row r="1494" spans="1:10" x14ac:dyDescent="0.3">
      <c r="A1494">
        <v>1493</v>
      </c>
      <c r="B1494" t="s">
        <v>18</v>
      </c>
      <c r="C1494" t="s">
        <v>20</v>
      </c>
      <c r="D1494">
        <v>5</v>
      </c>
      <c r="E1494">
        <v>1</v>
      </c>
      <c r="F1494">
        <v>2392.87</v>
      </c>
      <c r="G1494">
        <v>2392.87</v>
      </c>
      <c r="H1494">
        <v>526.42999999999995</v>
      </c>
      <c r="I1494">
        <v>2270.83</v>
      </c>
      <c r="J1494">
        <v>-404.4</v>
      </c>
    </row>
    <row r="1495" spans="1:10" x14ac:dyDescent="0.3">
      <c r="A1495">
        <v>1494</v>
      </c>
      <c r="B1495" t="s">
        <v>18</v>
      </c>
      <c r="C1495" t="s">
        <v>19</v>
      </c>
      <c r="D1495">
        <v>5</v>
      </c>
      <c r="E1495">
        <v>3</v>
      </c>
      <c r="F1495">
        <v>6875.82</v>
      </c>
      <c r="G1495">
        <v>15462.05</v>
      </c>
      <c r="H1495">
        <v>4174.75</v>
      </c>
      <c r="I1495">
        <v>3531.97</v>
      </c>
      <c r="J1495">
        <v>7755.32</v>
      </c>
    </row>
    <row r="1496" spans="1:10" x14ac:dyDescent="0.3">
      <c r="A1496">
        <v>1495</v>
      </c>
      <c r="B1496" t="s">
        <v>16</v>
      </c>
      <c r="C1496" t="s">
        <v>17</v>
      </c>
      <c r="D1496">
        <v>7</v>
      </c>
      <c r="E1496">
        <v>3</v>
      </c>
      <c r="F1496">
        <v>5022.0200000000004</v>
      </c>
      <c r="G1496">
        <v>10051.94</v>
      </c>
      <c r="H1496">
        <v>4020.78</v>
      </c>
      <c r="I1496">
        <v>3374.31</v>
      </c>
      <c r="J1496">
        <v>2656.86</v>
      </c>
    </row>
    <row r="1497" spans="1:10" x14ac:dyDescent="0.3">
      <c r="A1497">
        <v>1496</v>
      </c>
      <c r="B1497" t="s">
        <v>16</v>
      </c>
      <c r="C1497" t="s">
        <v>17</v>
      </c>
      <c r="D1497">
        <v>8</v>
      </c>
      <c r="E1497">
        <v>3</v>
      </c>
      <c r="F1497">
        <v>1422.73</v>
      </c>
      <c r="G1497">
        <v>3181.55</v>
      </c>
      <c r="H1497">
        <v>1113.54</v>
      </c>
      <c r="I1497">
        <v>3019.29</v>
      </c>
      <c r="J1497">
        <v>-951.28</v>
      </c>
    </row>
    <row r="1498" spans="1:10" x14ac:dyDescent="0.3">
      <c r="A1498">
        <v>1497</v>
      </c>
      <c r="B1498" t="s">
        <v>16</v>
      </c>
      <c r="C1498" t="s">
        <v>21</v>
      </c>
      <c r="D1498">
        <v>7</v>
      </c>
      <c r="E1498">
        <v>3</v>
      </c>
      <c r="F1498">
        <v>2947.85</v>
      </c>
      <c r="G1498">
        <v>6744.29</v>
      </c>
      <c r="H1498">
        <v>2360.5</v>
      </c>
      <c r="I1498">
        <v>4856.5</v>
      </c>
      <c r="J1498">
        <v>-472.71</v>
      </c>
    </row>
    <row r="1499" spans="1:10" x14ac:dyDescent="0.3">
      <c r="A1499">
        <v>1498</v>
      </c>
      <c r="B1499" t="s">
        <v>10</v>
      </c>
      <c r="C1499" t="s">
        <v>11</v>
      </c>
      <c r="D1499">
        <v>2</v>
      </c>
      <c r="E1499">
        <v>1</v>
      </c>
      <c r="F1499">
        <v>284.86</v>
      </c>
      <c r="G1499">
        <v>284.86</v>
      </c>
      <c r="H1499">
        <v>28.49</v>
      </c>
      <c r="I1499">
        <v>270.33</v>
      </c>
      <c r="J1499">
        <v>-13.96</v>
      </c>
    </row>
    <row r="1500" spans="1:10" x14ac:dyDescent="0.3">
      <c r="A1500">
        <v>1499</v>
      </c>
      <c r="B1500" t="s">
        <v>10</v>
      </c>
      <c r="C1500" t="s">
        <v>11</v>
      </c>
      <c r="D1500">
        <v>7</v>
      </c>
      <c r="E1500">
        <v>3</v>
      </c>
      <c r="F1500">
        <v>825.08</v>
      </c>
      <c r="G1500">
        <v>2021.87</v>
      </c>
      <c r="H1500">
        <v>202.19</v>
      </c>
      <c r="I1500">
        <v>1020.53</v>
      </c>
      <c r="J1500">
        <v>799.16</v>
      </c>
    </row>
    <row r="1501" spans="1:10" x14ac:dyDescent="0.3">
      <c r="A1501">
        <v>1500</v>
      </c>
      <c r="B1501" t="s">
        <v>12</v>
      </c>
      <c r="C1501" t="s">
        <v>13</v>
      </c>
      <c r="D1501">
        <v>2</v>
      </c>
      <c r="E1501">
        <v>2</v>
      </c>
      <c r="F1501">
        <v>5140.84</v>
      </c>
      <c r="G1501">
        <v>9132.56</v>
      </c>
      <c r="H1501">
        <v>2739.77</v>
      </c>
      <c r="I1501">
        <v>1678.13</v>
      </c>
      <c r="J1501">
        <v>4714.66</v>
      </c>
    </row>
    <row r="1502" spans="1:10" x14ac:dyDescent="0.3">
      <c r="A1502">
        <v>1501</v>
      </c>
      <c r="B1502" t="s">
        <v>16</v>
      </c>
      <c r="C1502" t="s">
        <v>17</v>
      </c>
      <c r="D1502">
        <v>6</v>
      </c>
      <c r="E1502">
        <v>1</v>
      </c>
      <c r="F1502">
        <v>6049.47</v>
      </c>
      <c r="G1502">
        <v>6049.47</v>
      </c>
      <c r="H1502">
        <v>2117.31</v>
      </c>
      <c r="I1502">
        <v>3579.01</v>
      </c>
      <c r="J1502">
        <v>353.15</v>
      </c>
    </row>
    <row r="1503" spans="1:10" x14ac:dyDescent="0.3">
      <c r="A1503">
        <v>1502</v>
      </c>
      <c r="B1503" t="s">
        <v>10</v>
      </c>
      <c r="C1503" t="s">
        <v>22</v>
      </c>
      <c r="D1503">
        <v>7</v>
      </c>
      <c r="E1503">
        <v>3</v>
      </c>
      <c r="F1503">
        <v>917.04</v>
      </c>
      <c r="G1503">
        <v>2006.59</v>
      </c>
      <c r="H1503">
        <v>200.66</v>
      </c>
      <c r="I1503">
        <v>1062.08</v>
      </c>
      <c r="J1503">
        <v>743.85</v>
      </c>
    </row>
    <row r="1504" spans="1:10" x14ac:dyDescent="0.3">
      <c r="A1504">
        <v>1503</v>
      </c>
      <c r="B1504" t="s">
        <v>18</v>
      </c>
      <c r="C1504" t="s">
        <v>20</v>
      </c>
      <c r="D1504">
        <v>4</v>
      </c>
      <c r="E1504">
        <v>1</v>
      </c>
      <c r="F1504">
        <v>4028.96</v>
      </c>
      <c r="G1504">
        <v>4028.96</v>
      </c>
      <c r="H1504">
        <v>886.37</v>
      </c>
      <c r="I1504">
        <v>2323.8000000000002</v>
      </c>
      <c r="J1504">
        <v>818.79</v>
      </c>
    </row>
    <row r="1505" spans="1:10" x14ac:dyDescent="0.3">
      <c r="A1505">
        <v>1504</v>
      </c>
      <c r="B1505" t="s">
        <v>10</v>
      </c>
      <c r="C1505" t="s">
        <v>11</v>
      </c>
      <c r="D1505">
        <v>2</v>
      </c>
      <c r="E1505">
        <v>1</v>
      </c>
      <c r="F1505">
        <v>445.66</v>
      </c>
      <c r="G1505">
        <v>445.66</v>
      </c>
      <c r="H1505">
        <v>44.57</v>
      </c>
      <c r="I1505">
        <v>422.93</v>
      </c>
      <c r="J1505">
        <v>-21.84</v>
      </c>
    </row>
    <row r="1506" spans="1:10" x14ac:dyDescent="0.3">
      <c r="A1506">
        <v>1505</v>
      </c>
      <c r="B1506" t="s">
        <v>10</v>
      </c>
      <c r="C1506" t="s">
        <v>11</v>
      </c>
      <c r="D1506">
        <v>4</v>
      </c>
      <c r="E1506">
        <v>3</v>
      </c>
      <c r="F1506">
        <v>824.94</v>
      </c>
      <c r="G1506">
        <v>1896.01</v>
      </c>
      <c r="H1506">
        <v>189.6</v>
      </c>
      <c r="I1506">
        <v>642.22</v>
      </c>
      <c r="J1506">
        <v>1064.19</v>
      </c>
    </row>
    <row r="1507" spans="1:10" x14ac:dyDescent="0.3">
      <c r="A1507">
        <v>1506</v>
      </c>
      <c r="B1507" t="s">
        <v>10</v>
      </c>
      <c r="C1507" t="s">
        <v>22</v>
      </c>
      <c r="D1507">
        <v>1</v>
      </c>
      <c r="E1507">
        <v>1</v>
      </c>
      <c r="F1507">
        <v>797.78</v>
      </c>
      <c r="G1507">
        <v>797.78</v>
      </c>
      <c r="H1507">
        <v>79.78</v>
      </c>
      <c r="I1507">
        <v>338.74</v>
      </c>
      <c r="J1507">
        <v>379.26</v>
      </c>
    </row>
    <row r="1508" spans="1:10" x14ac:dyDescent="0.3">
      <c r="A1508">
        <v>1507</v>
      </c>
      <c r="B1508" t="s">
        <v>16</v>
      </c>
      <c r="C1508" t="s">
        <v>21</v>
      </c>
      <c r="D1508">
        <v>2</v>
      </c>
      <c r="E1508">
        <v>2</v>
      </c>
      <c r="F1508">
        <v>6923.95</v>
      </c>
      <c r="G1508">
        <v>10622.18</v>
      </c>
      <c r="H1508">
        <v>4248.87</v>
      </c>
      <c r="I1508">
        <v>1854.2</v>
      </c>
      <c r="J1508">
        <v>4519.1099999999997</v>
      </c>
    </row>
    <row r="1509" spans="1:10" x14ac:dyDescent="0.3">
      <c r="A1509">
        <v>1508</v>
      </c>
      <c r="B1509" t="s">
        <v>16</v>
      </c>
      <c r="C1509" t="s">
        <v>21</v>
      </c>
      <c r="D1509">
        <v>1</v>
      </c>
      <c r="E1509">
        <v>1</v>
      </c>
      <c r="F1509">
        <v>5874.52</v>
      </c>
      <c r="G1509">
        <v>5874.52</v>
      </c>
      <c r="H1509">
        <v>2056.08</v>
      </c>
      <c r="I1509">
        <v>1430.78</v>
      </c>
      <c r="J1509">
        <v>2387.65</v>
      </c>
    </row>
    <row r="1510" spans="1:10" x14ac:dyDescent="0.3">
      <c r="A1510">
        <v>1509</v>
      </c>
      <c r="B1510" t="s">
        <v>16</v>
      </c>
      <c r="C1510" t="s">
        <v>17</v>
      </c>
      <c r="D1510">
        <v>3</v>
      </c>
      <c r="E1510">
        <v>1</v>
      </c>
      <c r="F1510">
        <v>6344.92</v>
      </c>
      <c r="G1510">
        <v>6344.92</v>
      </c>
      <c r="H1510">
        <v>2220.7199999999998</v>
      </c>
      <c r="I1510">
        <v>2903.53</v>
      </c>
      <c r="J1510">
        <v>1220.67</v>
      </c>
    </row>
    <row r="1511" spans="1:10" x14ac:dyDescent="0.3">
      <c r="A1511">
        <v>1510</v>
      </c>
      <c r="B1511" t="s">
        <v>14</v>
      </c>
      <c r="C1511" t="s">
        <v>15</v>
      </c>
      <c r="D1511">
        <v>4</v>
      </c>
      <c r="E1511">
        <v>3</v>
      </c>
      <c r="F1511">
        <v>2664</v>
      </c>
      <c r="G1511">
        <v>7031.37</v>
      </c>
      <c r="H1511">
        <v>1054.71</v>
      </c>
      <c r="I1511">
        <v>948.22</v>
      </c>
      <c r="J1511">
        <v>5028.45</v>
      </c>
    </row>
    <row r="1512" spans="1:10" x14ac:dyDescent="0.3">
      <c r="A1512">
        <v>1511</v>
      </c>
      <c r="B1512" t="s">
        <v>14</v>
      </c>
      <c r="C1512" t="s">
        <v>15</v>
      </c>
      <c r="D1512">
        <v>3</v>
      </c>
      <c r="E1512">
        <v>1</v>
      </c>
      <c r="F1512">
        <v>1289.99</v>
      </c>
      <c r="G1512">
        <v>1289.99</v>
      </c>
      <c r="H1512">
        <v>193.5</v>
      </c>
      <c r="I1512">
        <v>1053.31</v>
      </c>
      <c r="J1512">
        <v>43.19</v>
      </c>
    </row>
    <row r="1513" spans="1:10" x14ac:dyDescent="0.3">
      <c r="A1513">
        <v>1512</v>
      </c>
      <c r="B1513" t="s">
        <v>14</v>
      </c>
      <c r="C1513" t="s">
        <v>15</v>
      </c>
      <c r="D1513">
        <v>2</v>
      </c>
      <c r="E1513">
        <v>2</v>
      </c>
      <c r="F1513">
        <v>620.96</v>
      </c>
      <c r="G1513">
        <v>880.21</v>
      </c>
      <c r="H1513">
        <v>132.03</v>
      </c>
      <c r="I1513">
        <v>788.77</v>
      </c>
      <c r="J1513">
        <v>-40.590000000000003</v>
      </c>
    </row>
    <row r="1514" spans="1:10" x14ac:dyDescent="0.3">
      <c r="A1514">
        <v>1513</v>
      </c>
      <c r="B1514" t="s">
        <v>12</v>
      </c>
      <c r="C1514" t="s">
        <v>13</v>
      </c>
      <c r="D1514">
        <v>1</v>
      </c>
      <c r="E1514">
        <v>1</v>
      </c>
      <c r="F1514">
        <v>3314.7</v>
      </c>
      <c r="G1514">
        <v>3314.7</v>
      </c>
      <c r="H1514">
        <v>828.68</v>
      </c>
      <c r="I1514">
        <v>1517.01</v>
      </c>
      <c r="J1514">
        <v>969.02</v>
      </c>
    </row>
    <row r="1515" spans="1:10" x14ac:dyDescent="0.3">
      <c r="A1515">
        <v>1514</v>
      </c>
      <c r="B1515" t="s">
        <v>18</v>
      </c>
      <c r="C1515" t="s">
        <v>20</v>
      </c>
      <c r="D1515">
        <v>2</v>
      </c>
      <c r="E1515">
        <v>2</v>
      </c>
      <c r="F1515">
        <v>6489.13</v>
      </c>
      <c r="G1515">
        <v>10255.1</v>
      </c>
      <c r="H1515">
        <v>2768.88</v>
      </c>
      <c r="I1515">
        <v>1764.25</v>
      </c>
      <c r="J1515">
        <v>5721.97</v>
      </c>
    </row>
    <row r="1516" spans="1:10" x14ac:dyDescent="0.3">
      <c r="A1516">
        <v>1515</v>
      </c>
      <c r="B1516" t="s">
        <v>18</v>
      </c>
      <c r="C1516" t="s">
        <v>19</v>
      </c>
      <c r="D1516">
        <v>3</v>
      </c>
      <c r="E1516">
        <v>3</v>
      </c>
      <c r="F1516">
        <v>3132.42</v>
      </c>
      <c r="G1516">
        <v>6134.59</v>
      </c>
      <c r="H1516">
        <v>1349.61</v>
      </c>
      <c r="I1516">
        <v>3010.8</v>
      </c>
      <c r="J1516">
        <v>1774.18</v>
      </c>
    </row>
    <row r="1517" spans="1:10" x14ac:dyDescent="0.3">
      <c r="A1517">
        <v>1516</v>
      </c>
      <c r="B1517" t="s">
        <v>18</v>
      </c>
      <c r="C1517" t="s">
        <v>20</v>
      </c>
      <c r="D1517">
        <v>8</v>
      </c>
      <c r="E1517">
        <v>3</v>
      </c>
      <c r="F1517">
        <v>7202.62</v>
      </c>
      <c r="G1517">
        <v>14879.64</v>
      </c>
      <c r="H1517">
        <v>4017.5</v>
      </c>
      <c r="I1517">
        <v>4640.3999999999996</v>
      </c>
      <c r="J1517">
        <v>6221.74</v>
      </c>
    </row>
    <row r="1518" spans="1:10" x14ac:dyDescent="0.3">
      <c r="A1518">
        <v>1517</v>
      </c>
      <c r="B1518" t="s">
        <v>16</v>
      </c>
      <c r="C1518" t="s">
        <v>21</v>
      </c>
      <c r="D1518">
        <v>8</v>
      </c>
      <c r="E1518">
        <v>3</v>
      </c>
      <c r="F1518">
        <v>2911.29</v>
      </c>
      <c r="G1518">
        <v>5800.38</v>
      </c>
      <c r="H1518">
        <v>2030.13</v>
      </c>
      <c r="I1518">
        <v>5251.79</v>
      </c>
      <c r="J1518">
        <v>-1481.54</v>
      </c>
    </row>
    <row r="1519" spans="1:10" x14ac:dyDescent="0.3">
      <c r="A1519">
        <v>1518</v>
      </c>
      <c r="B1519" t="s">
        <v>12</v>
      </c>
      <c r="C1519" t="s">
        <v>13</v>
      </c>
      <c r="D1519">
        <v>2</v>
      </c>
      <c r="E1519">
        <v>1</v>
      </c>
      <c r="F1519">
        <v>6291.55</v>
      </c>
      <c r="G1519">
        <v>6291.55</v>
      </c>
      <c r="H1519">
        <v>1572.89</v>
      </c>
      <c r="I1519">
        <v>2588.46</v>
      </c>
      <c r="J1519">
        <v>2130.21</v>
      </c>
    </row>
    <row r="1520" spans="1:10" x14ac:dyDescent="0.3">
      <c r="A1520">
        <v>1519</v>
      </c>
      <c r="B1520" t="s">
        <v>18</v>
      </c>
      <c r="C1520" t="s">
        <v>20</v>
      </c>
      <c r="D1520">
        <v>6</v>
      </c>
      <c r="E1520">
        <v>3</v>
      </c>
      <c r="F1520">
        <v>2614.8000000000002</v>
      </c>
      <c r="G1520">
        <v>6175.98</v>
      </c>
      <c r="H1520">
        <v>1358.71</v>
      </c>
      <c r="I1520">
        <v>4053.91</v>
      </c>
      <c r="J1520">
        <v>763.35</v>
      </c>
    </row>
    <row r="1521" spans="1:10" x14ac:dyDescent="0.3">
      <c r="A1521">
        <v>1520</v>
      </c>
      <c r="B1521" t="s">
        <v>12</v>
      </c>
      <c r="C1521" t="s">
        <v>13</v>
      </c>
      <c r="D1521">
        <v>5</v>
      </c>
      <c r="E1521">
        <v>3</v>
      </c>
      <c r="F1521">
        <v>4319.53</v>
      </c>
      <c r="G1521">
        <v>8994.32</v>
      </c>
      <c r="H1521">
        <v>2698.3</v>
      </c>
      <c r="I1521">
        <v>4330.34</v>
      </c>
      <c r="J1521">
        <v>1965.68</v>
      </c>
    </row>
    <row r="1522" spans="1:10" x14ac:dyDescent="0.3">
      <c r="A1522">
        <v>1521</v>
      </c>
      <c r="B1522" t="s">
        <v>18</v>
      </c>
      <c r="C1522" t="s">
        <v>20</v>
      </c>
      <c r="D1522">
        <v>3</v>
      </c>
      <c r="E1522">
        <v>2</v>
      </c>
      <c r="F1522">
        <v>6528.9</v>
      </c>
      <c r="G1522">
        <v>11560.89</v>
      </c>
      <c r="H1522">
        <v>3121.44</v>
      </c>
      <c r="I1522">
        <v>1900.4</v>
      </c>
      <c r="J1522">
        <v>6539.04</v>
      </c>
    </row>
    <row r="1523" spans="1:10" x14ac:dyDescent="0.3">
      <c r="A1523">
        <v>1522</v>
      </c>
      <c r="B1523" t="s">
        <v>12</v>
      </c>
      <c r="C1523" t="s">
        <v>13</v>
      </c>
      <c r="D1523">
        <v>2</v>
      </c>
      <c r="E1523">
        <v>1</v>
      </c>
      <c r="F1523">
        <v>3847.84</v>
      </c>
      <c r="G1523">
        <v>3847.84</v>
      </c>
      <c r="H1523">
        <v>961.96</v>
      </c>
      <c r="I1523">
        <v>2472.09</v>
      </c>
      <c r="J1523">
        <v>413.79</v>
      </c>
    </row>
    <row r="1524" spans="1:10" x14ac:dyDescent="0.3">
      <c r="A1524">
        <v>1523</v>
      </c>
      <c r="B1524" t="s">
        <v>10</v>
      </c>
      <c r="C1524" t="s">
        <v>22</v>
      </c>
      <c r="D1524">
        <v>1</v>
      </c>
      <c r="E1524">
        <v>1</v>
      </c>
      <c r="F1524">
        <v>903.63</v>
      </c>
      <c r="G1524">
        <v>903.63</v>
      </c>
      <c r="H1524">
        <v>90.36</v>
      </c>
      <c r="I1524">
        <v>280.35000000000002</v>
      </c>
      <c r="J1524">
        <v>532.91</v>
      </c>
    </row>
    <row r="1525" spans="1:10" x14ac:dyDescent="0.3">
      <c r="A1525">
        <v>1524</v>
      </c>
      <c r="B1525" t="s">
        <v>18</v>
      </c>
      <c r="C1525" t="s">
        <v>19</v>
      </c>
      <c r="D1525">
        <v>2</v>
      </c>
      <c r="E1525">
        <v>1</v>
      </c>
      <c r="F1525">
        <v>2488.23</v>
      </c>
      <c r="G1525">
        <v>2488.23</v>
      </c>
      <c r="H1525">
        <v>547.41</v>
      </c>
      <c r="I1525">
        <v>2315.33</v>
      </c>
      <c r="J1525">
        <v>-374.51</v>
      </c>
    </row>
    <row r="1526" spans="1:10" x14ac:dyDescent="0.3">
      <c r="A1526">
        <v>1525</v>
      </c>
      <c r="B1526" t="s">
        <v>10</v>
      </c>
      <c r="C1526" t="s">
        <v>11</v>
      </c>
      <c r="D1526">
        <v>8</v>
      </c>
      <c r="E1526">
        <v>3</v>
      </c>
      <c r="F1526">
        <v>870.37</v>
      </c>
      <c r="G1526">
        <v>1940.81</v>
      </c>
      <c r="H1526">
        <v>194.08</v>
      </c>
      <c r="I1526">
        <v>1103.24</v>
      </c>
      <c r="J1526">
        <v>643.49</v>
      </c>
    </row>
    <row r="1527" spans="1:10" x14ac:dyDescent="0.3">
      <c r="A1527">
        <v>1526</v>
      </c>
      <c r="B1527" t="s">
        <v>10</v>
      </c>
      <c r="C1527" t="s">
        <v>22</v>
      </c>
      <c r="D1527">
        <v>1</v>
      </c>
      <c r="E1527">
        <v>1</v>
      </c>
      <c r="F1527">
        <v>648.25</v>
      </c>
      <c r="G1527">
        <v>648.25</v>
      </c>
      <c r="H1527">
        <v>64.819999999999993</v>
      </c>
      <c r="I1527">
        <v>269.61</v>
      </c>
      <c r="J1527">
        <v>313.81</v>
      </c>
    </row>
    <row r="1528" spans="1:10" x14ac:dyDescent="0.3">
      <c r="A1528">
        <v>1527</v>
      </c>
      <c r="B1528" t="s">
        <v>10</v>
      </c>
      <c r="C1528" t="s">
        <v>22</v>
      </c>
      <c r="D1528">
        <v>5</v>
      </c>
      <c r="E1528">
        <v>1</v>
      </c>
      <c r="F1528">
        <v>723.82</v>
      </c>
      <c r="G1528">
        <v>723.82</v>
      </c>
      <c r="H1528">
        <v>72.38</v>
      </c>
      <c r="I1528">
        <v>627.17999999999995</v>
      </c>
      <c r="J1528">
        <v>24.26</v>
      </c>
    </row>
    <row r="1529" spans="1:10" x14ac:dyDescent="0.3">
      <c r="A1529">
        <v>1528</v>
      </c>
      <c r="B1529" t="s">
        <v>10</v>
      </c>
      <c r="C1529" t="s">
        <v>22</v>
      </c>
      <c r="D1529">
        <v>2</v>
      </c>
      <c r="E1529">
        <v>1</v>
      </c>
      <c r="F1529">
        <v>776.42</v>
      </c>
      <c r="G1529">
        <v>776.42</v>
      </c>
      <c r="H1529">
        <v>77.64</v>
      </c>
      <c r="I1529">
        <v>444.82</v>
      </c>
      <c r="J1529">
        <v>253.96</v>
      </c>
    </row>
    <row r="1530" spans="1:10" x14ac:dyDescent="0.3">
      <c r="A1530">
        <v>1529</v>
      </c>
      <c r="B1530" t="s">
        <v>14</v>
      </c>
      <c r="C1530" t="s">
        <v>15</v>
      </c>
      <c r="D1530">
        <v>7</v>
      </c>
      <c r="E1530">
        <v>3</v>
      </c>
      <c r="F1530">
        <v>2082.36</v>
      </c>
      <c r="G1530">
        <v>4612.4799999999996</v>
      </c>
      <c r="H1530">
        <v>691.87</v>
      </c>
      <c r="I1530">
        <v>1306.3399999999999</v>
      </c>
      <c r="J1530">
        <v>2614.27</v>
      </c>
    </row>
    <row r="1531" spans="1:10" x14ac:dyDescent="0.3">
      <c r="A1531">
        <v>1530</v>
      </c>
      <c r="B1531" t="s">
        <v>16</v>
      </c>
      <c r="C1531" t="s">
        <v>21</v>
      </c>
      <c r="D1531">
        <v>8</v>
      </c>
      <c r="E1531">
        <v>2</v>
      </c>
      <c r="F1531">
        <v>4516.9399999999996</v>
      </c>
      <c r="G1531">
        <v>7690.72</v>
      </c>
      <c r="H1531">
        <v>2691.75</v>
      </c>
      <c r="I1531">
        <v>5790.34</v>
      </c>
      <c r="J1531">
        <v>-791.37</v>
      </c>
    </row>
    <row r="1532" spans="1:10" x14ac:dyDescent="0.3">
      <c r="A1532">
        <v>1531</v>
      </c>
      <c r="B1532" t="s">
        <v>10</v>
      </c>
      <c r="C1532" t="s">
        <v>22</v>
      </c>
      <c r="D1532">
        <v>7</v>
      </c>
      <c r="E1532">
        <v>3</v>
      </c>
      <c r="F1532">
        <v>850.7</v>
      </c>
      <c r="G1532">
        <v>2069.96</v>
      </c>
      <c r="H1532">
        <v>207</v>
      </c>
      <c r="I1532">
        <v>658.38</v>
      </c>
      <c r="J1532">
        <v>1204.5899999999999</v>
      </c>
    </row>
    <row r="1533" spans="1:10" x14ac:dyDescent="0.3">
      <c r="A1533">
        <v>1532</v>
      </c>
      <c r="B1533" t="s">
        <v>16</v>
      </c>
      <c r="C1533" t="s">
        <v>17</v>
      </c>
      <c r="D1533">
        <v>5</v>
      </c>
      <c r="E1533">
        <v>3</v>
      </c>
      <c r="F1533">
        <v>3024.31</v>
      </c>
      <c r="G1533">
        <v>6661.26</v>
      </c>
      <c r="H1533">
        <v>2331.44</v>
      </c>
      <c r="I1533">
        <v>4450.62</v>
      </c>
      <c r="J1533">
        <v>-120.8</v>
      </c>
    </row>
    <row r="1534" spans="1:10" x14ac:dyDescent="0.3">
      <c r="A1534">
        <v>1533</v>
      </c>
      <c r="B1534" t="s">
        <v>14</v>
      </c>
      <c r="C1534" t="s">
        <v>15</v>
      </c>
      <c r="D1534">
        <v>3</v>
      </c>
      <c r="E1534">
        <v>3</v>
      </c>
      <c r="F1534">
        <v>442.83</v>
      </c>
      <c r="G1534">
        <v>896.53</v>
      </c>
      <c r="H1534">
        <v>134.47999999999999</v>
      </c>
      <c r="I1534">
        <v>849.91</v>
      </c>
      <c r="J1534">
        <v>-87.85</v>
      </c>
    </row>
    <row r="1535" spans="1:10" x14ac:dyDescent="0.3">
      <c r="A1535">
        <v>1534</v>
      </c>
      <c r="B1535" t="s">
        <v>10</v>
      </c>
      <c r="C1535" t="s">
        <v>22</v>
      </c>
      <c r="D1535">
        <v>1</v>
      </c>
      <c r="E1535">
        <v>1</v>
      </c>
      <c r="F1535">
        <v>909.67</v>
      </c>
      <c r="G1535">
        <v>909.67</v>
      </c>
      <c r="H1535">
        <v>90.97</v>
      </c>
      <c r="I1535">
        <v>320.7</v>
      </c>
      <c r="J1535">
        <v>498</v>
      </c>
    </row>
    <row r="1536" spans="1:10" x14ac:dyDescent="0.3">
      <c r="A1536">
        <v>1535</v>
      </c>
      <c r="B1536" t="s">
        <v>10</v>
      </c>
      <c r="C1536" t="s">
        <v>22</v>
      </c>
      <c r="D1536">
        <v>7</v>
      </c>
      <c r="E1536">
        <v>3</v>
      </c>
      <c r="F1536">
        <v>981.61</v>
      </c>
      <c r="G1536">
        <v>2237.37</v>
      </c>
      <c r="H1536">
        <v>223.74</v>
      </c>
      <c r="I1536">
        <v>661.42</v>
      </c>
      <c r="J1536">
        <v>1352.21</v>
      </c>
    </row>
    <row r="1537" spans="1:10" x14ac:dyDescent="0.3">
      <c r="A1537">
        <v>1536</v>
      </c>
      <c r="B1537" t="s">
        <v>18</v>
      </c>
      <c r="C1537" t="s">
        <v>19</v>
      </c>
      <c r="D1537">
        <v>6</v>
      </c>
      <c r="E1537">
        <v>3</v>
      </c>
      <c r="F1537">
        <v>4795.4399999999996</v>
      </c>
      <c r="G1537">
        <v>10195.17</v>
      </c>
      <c r="H1537">
        <v>2752.69</v>
      </c>
      <c r="I1537">
        <v>3269.77</v>
      </c>
      <c r="J1537">
        <v>4172.7</v>
      </c>
    </row>
    <row r="1538" spans="1:10" x14ac:dyDescent="0.3">
      <c r="A1538">
        <v>1537</v>
      </c>
      <c r="B1538" t="s">
        <v>18</v>
      </c>
      <c r="C1538" t="s">
        <v>19</v>
      </c>
      <c r="D1538">
        <v>3</v>
      </c>
      <c r="E1538">
        <v>3</v>
      </c>
      <c r="F1538">
        <v>5228.3</v>
      </c>
      <c r="G1538">
        <v>11719.67</v>
      </c>
      <c r="H1538">
        <v>3164.31</v>
      </c>
      <c r="I1538">
        <v>2293.2199999999998</v>
      </c>
      <c r="J1538">
        <v>6262.13</v>
      </c>
    </row>
    <row r="1539" spans="1:10" x14ac:dyDescent="0.3">
      <c r="A1539">
        <v>1538</v>
      </c>
      <c r="B1539" t="s">
        <v>16</v>
      </c>
      <c r="C1539" t="s">
        <v>17</v>
      </c>
      <c r="D1539">
        <v>1</v>
      </c>
      <c r="E1539">
        <v>1</v>
      </c>
      <c r="F1539">
        <v>5703.21</v>
      </c>
      <c r="G1539">
        <v>5703.21</v>
      </c>
      <c r="H1539">
        <v>1996.12</v>
      </c>
      <c r="I1539">
        <v>1682.03</v>
      </c>
      <c r="J1539">
        <v>2025.06</v>
      </c>
    </row>
    <row r="1540" spans="1:10" x14ac:dyDescent="0.3">
      <c r="A1540">
        <v>1539</v>
      </c>
      <c r="B1540" t="s">
        <v>18</v>
      </c>
      <c r="C1540" t="s">
        <v>19</v>
      </c>
      <c r="D1540">
        <v>8</v>
      </c>
      <c r="E1540">
        <v>3</v>
      </c>
      <c r="F1540">
        <v>3165.27</v>
      </c>
      <c r="G1540">
        <v>6777.15</v>
      </c>
      <c r="H1540">
        <v>1490.97</v>
      </c>
      <c r="I1540">
        <v>3360.17</v>
      </c>
      <c r="J1540">
        <v>1926</v>
      </c>
    </row>
    <row r="1541" spans="1:10" x14ac:dyDescent="0.3">
      <c r="A1541">
        <v>1540</v>
      </c>
      <c r="B1541" t="s">
        <v>16</v>
      </c>
      <c r="C1541" t="s">
        <v>21</v>
      </c>
      <c r="D1541">
        <v>8</v>
      </c>
      <c r="E1541">
        <v>3</v>
      </c>
      <c r="F1541">
        <v>2972.74</v>
      </c>
      <c r="G1541">
        <v>6603.78</v>
      </c>
      <c r="H1541">
        <v>2311.3200000000002</v>
      </c>
      <c r="I1541">
        <v>6159.35</v>
      </c>
      <c r="J1541">
        <v>-1866.9</v>
      </c>
    </row>
    <row r="1542" spans="1:10" x14ac:dyDescent="0.3">
      <c r="A1542">
        <v>1541</v>
      </c>
      <c r="B1542" t="s">
        <v>14</v>
      </c>
      <c r="C1542" t="s">
        <v>15</v>
      </c>
      <c r="D1542">
        <v>8</v>
      </c>
      <c r="E1542">
        <v>3</v>
      </c>
      <c r="F1542">
        <v>1864.55</v>
      </c>
      <c r="G1542">
        <v>3854.04</v>
      </c>
      <c r="H1542">
        <v>578.11</v>
      </c>
      <c r="I1542">
        <v>1351.74</v>
      </c>
      <c r="J1542">
        <v>1924.19</v>
      </c>
    </row>
    <row r="1543" spans="1:10" x14ac:dyDescent="0.3">
      <c r="A1543">
        <v>1542</v>
      </c>
      <c r="B1543" t="s">
        <v>18</v>
      </c>
      <c r="C1543" t="s">
        <v>19</v>
      </c>
      <c r="D1543">
        <v>5</v>
      </c>
      <c r="E1543">
        <v>3</v>
      </c>
      <c r="F1543">
        <v>161.69</v>
      </c>
      <c r="G1543">
        <v>352.2</v>
      </c>
      <c r="H1543">
        <v>77.48</v>
      </c>
      <c r="I1543">
        <v>334.24</v>
      </c>
      <c r="J1543">
        <v>-59.52</v>
      </c>
    </row>
    <row r="1544" spans="1:10" x14ac:dyDescent="0.3">
      <c r="A1544">
        <v>1543</v>
      </c>
      <c r="B1544" t="s">
        <v>16</v>
      </c>
      <c r="C1544" t="s">
        <v>17</v>
      </c>
      <c r="D1544">
        <v>7</v>
      </c>
      <c r="E1544">
        <v>1</v>
      </c>
      <c r="F1544">
        <v>8297.1200000000008</v>
      </c>
      <c r="G1544">
        <v>8297.1200000000008</v>
      </c>
      <c r="H1544">
        <v>3318.85</v>
      </c>
      <c r="I1544">
        <v>4524.21</v>
      </c>
      <c r="J1544">
        <v>454.06</v>
      </c>
    </row>
    <row r="1545" spans="1:10" x14ac:dyDescent="0.3">
      <c r="A1545">
        <v>1544</v>
      </c>
      <c r="B1545" t="s">
        <v>10</v>
      </c>
      <c r="C1545" t="s">
        <v>11</v>
      </c>
      <c r="D1545">
        <v>8</v>
      </c>
      <c r="E1545">
        <v>3</v>
      </c>
      <c r="F1545">
        <v>810.85</v>
      </c>
      <c r="G1545">
        <v>1737.16</v>
      </c>
      <c r="H1545">
        <v>173.72</v>
      </c>
      <c r="I1545">
        <v>936.04</v>
      </c>
      <c r="J1545">
        <v>627.41</v>
      </c>
    </row>
    <row r="1546" spans="1:10" x14ac:dyDescent="0.3">
      <c r="A1546">
        <v>1545</v>
      </c>
      <c r="B1546" t="s">
        <v>12</v>
      </c>
      <c r="C1546" t="s">
        <v>13</v>
      </c>
      <c r="D1546">
        <v>4</v>
      </c>
      <c r="E1546">
        <v>1</v>
      </c>
      <c r="F1546">
        <v>3262.72</v>
      </c>
      <c r="G1546">
        <v>3262.72</v>
      </c>
      <c r="H1546">
        <v>815.68</v>
      </c>
      <c r="I1546">
        <v>2525.14</v>
      </c>
      <c r="J1546">
        <v>-78.099999999999994</v>
      </c>
    </row>
    <row r="1547" spans="1:10" x14ac:dyDescent="0.3">
      <c r="A1547">
        <v>1546</v>
      </c>
      <c r="B1547" t="s">
        <v>10</v>
      </c>
      <c r="C1547" t="s">
        <v>11</v>
      </c>
      <c r="D1547">
        <v>8</v>
      </c>
      <c r="E1547">
        <v>3</v>
      </c>
      <c r="F1547">
        <v>1015.61</v>
      </c>
      <c r="G1547">
        <v>2495.06</v>
      </c>
      <c r="H1547">
        <v>249.51</v>
      </c>
      <c r="I1547">
        <v>978.11</v>
      </c>
      <c r="J1547">
        <v>1267.44</v>
      </c>
    </row>
    <row r="1548" spans="1:10" x14ac:dyDescent="0.3">
      <c r="A1548">
        <v>1547</v>
      </c>
      <c r="B1548" t="s">
        <v>14</v>
      </c>
      <c r="C1548" t="s">
        <v>15</v>
      </c>
      <c r="D1548">
        <v>2</v>
      </c>
      <c r="E1548">
        <v>1</v>
      </c>
      <c r="F1548">
        <v>1832.67</v>
      </c>
      <c r="G1548">
        <v>1832.67</v>
      </c>
      <c r="H1548">
        <v>274.89999999999998</v>
      </c>
      <c r="I1548">
        <v>808.08</v>
      </c>
      <c r="J1548">
        <v>749.68</v>
      </c>
    </row>
    <row r="1549" spans="1:10" x14ac:dyDescent="0.3">
      <c r="A1549">
        <v>1548</v>
      </c>
      <c r="B1549" t="s">
        <v>16</v>
      </c>
      <c r="C1549" t="s">
        <v>21</v>
      </c>
      <c r="D1549">
        <v>5</v>
      </c>
      <c r="E1549">
        <v>3</v>
      </c>
      <c r="F1549">
        <v>6400.76</v>
      </c>
      <c r="G1549">
        <v>13964.6</v>
      </c>
      <c r="H1549">
        <v>5585.84</v>
      </c>
      <c r="I1549">
        <v>2965.19</v>
      </c>
      <c r="J1549">
        <v>5413.57</v>
      </c>
    </row>
    <row r="1550" spans="1:10" x14ac:dyDescent="0.3">
      <c r="A1550">
        <v>1549</v>
      </c>
      <c r="B1550" t="s">
        <v>18</v>
      </c>
      <c r="C1550" t="s">
        <v>20</v>
      </c>
      <c r="D1550">
        <v>1</v>
      </c>
      <c r="E1550">
        <v>1</v>
      </c>
      <c r="F1550">
        <v>4943.7700000000004</v>
      </c>
      <c r="G1550">
        <v>4943.7700000000004</v>
      </c>
      <c r="H1550">
        <v>1087.6300000000001</v>
      </c>
      <c r="I1550">
        <v>1320.02</v>
      </c>
      <c r="J1550">
        <v>2536.12</v>
      </c>
    </row>
    <row r="1551" spans="1:10" x14ac:dyDescent="0.3">
      <c r="A1551">
        <v>1550</v>
      </c>
      <c r="B1551" t="s">
        <v>16</v>
      </c>
      <c r="C1551" t="s">
        <v>17</v>
      </c>
      <c r="D1551">
        <v>1</v>
      </c>
      <c r="E1551">
        <v>1</v>
      </c>
      <c r="F1551">
        <v>1712</v>
      </c>
      <c r="G1551">
        <v>1712</v>
      </c>
      <c r="H1551">
        <v>599.20000000000005</v>
      </c>
      <c r="I1551">
        <v>1293.82</v>
      </c>
      <c r="J1551">
        <v>-181.02</v>
      </c>
    </row>
    <row r="1552" spans="1:10" x14ac:dyDescent="0.3">
      <c r="A1552">
        <v>1551</v>
      </c>
      <c r="B1552" t="s">
        <v>12</v>
      </c>
      <c r="C1552" t="s">
        <v>13</v>
      </c>
      <c r="D1552">
        <v>1</v>
      </c>
      <c r="E1552">
        <v>1</v>
      </c>
      <c r="F1552">
        <v>6376.41</v>
      </c>
      <c r="G1552">
        <v>6376.41</v>
      </c>
      <c r="H1552">
        <v>1594.1</v>
      </c>
      <c r="I1552">
        <v>1234.46</v>
      </c>
      <c r="J1552">
        <v>3547.85</v>
      </c>
    </row>
    <row r="1553" spans="1:10" x14ac:dyDescent="0.3">
      <c r="A1553">
        <v>1552</v>
      </c>
      <c r="B1553" t="s">
        <v>16</v>
      </c>
      <c r="C1553" t="s">
        <v>21</v>
      </c>
      <c r="D1553">
        <v>1</v>
      </c>
      <c r="E1553">
        <v>1</v>
      </c>
      <c r="F1553">
        <v>5185.24</v>
      </c>
      <c r="G1553">
        <v>5185.24</v>
      </c>
      <c r="H1553">
        <v>1814.83</v>
      </c>
      <c r="I1553">
        <v>1244.73</v>
      </c>
      <c r="J1553">
        <v>2125.67</v>
      </c>
    </row>
    <row r="1554" spans="1:10" x14ac:dyDescent="0.3">
      <c r="A1554">
        <v>1553</v>
      </c>
      <c r="B1554" t="s">
        <v>14</v>
      </c>
      <c r="C1554" t="s">
        <v>15</v>
      </c>
      <c r="D1554">
        <v>2</v>
      </c>
      <c r="E1554">
        <v>1</v>
      </c>
      <c r="F1554">
        <v>3580.58</v>
      </c>
      <c r="G1554">
        <v>3580.58</v>
      </c>
      <c r="H1554">
        <v>537.09</v>
      </c>
      <c r="I1554">
        <v>671.24</v>
      </c>
      <c r="J1554">
        <v>2372.25</v>
      </c>
    </row>
    <row r="1555" spans="1:10" x14ac:dyDescent="0.3">
      <c r="A1555">
        <v>1554</v>
      </c>
      <c r="B1555" t="s">
        <v>12</v>
      </c>
      <c r="C1555" t="s">
        <v>13</v>
      </c>
      <c r="D1555">
        <v>3</v>
      </c>
      <c r="E1555">
        <v>1</v>
      </c>
      <c r="F1555">
        <v>7477.09</v>
      </c>
      <c r="G1555">
        <v>7477.09</v>
      </c>
      <c r="H1555">
        <v>1869.27</v>
      </c>
      <c r="I1555">
        <v>2790.01</v>
      </c>
      <c r="J1555">
        <v>2817.81</v>
      </c>
    </row>
    <row r="1556" spans="1:10" x14ac:dyDescent="0.3">
      <c r="A1556">
        <v>1555</v>
      </c>
      <c r="B1556" t="s">
        <v>18</v>
      </c>
      <c r="C1556" t="s">
        <v>19</v>
      </c>
      <c r="D1556">
        <v>6</v>
      </c>
      <c r="E1556">
        <v>3</v>
      </c>
      <c r="F1556">
        <v>3983.65</v>
      </c>
      <c r="G1556">
        <v>9000.36</v>
      </c>
      <c r="H1556">
        <v>2430.1</v>
      </c>
      <c r="I1556">
        <v>3365.08</v>
      </c>
      <c r="J1556">
        <v>3205.18</v>
      </c>
    </row>
    <row r="1557" spans="1:10" x14ac:dyDescent="0.3">
      <c r="A1557">
        <v>1556</v>
      </c>
      <c r="B1557" t="s">
        <v>18</v>
      </c>
      <c r="C1557" t="s">
        <v>20</v>
      </c>
      <c r="D1557">
        <v>4</v>
      </c>
      <c r="E1557">
        <v>3</v>
      </c>
      <c r="F1557">
        <v>6678.38</v>
      </c>
      <c r="G1557">
        <v>12548.87</v>
      </c>
      <c r="H1557">
        <v>3388.19</v>
      </c>
      <c r="I1557">
        <v>2614.67</v>
      </c>
      <c r="J1557">
        <v>6546.01</v>
      </c>
    </row>
    <row r="1558" spans="1:10" x14ac:dyDescent="0.3">
      <c r="A1558">
        <v>1557</v>
      </c>
      <c r="B1558" t="s">
        <v>16</v>
      </c>
      <c r="C1558" t="s">
        <v>17</v>
      </c>
      <c r="D1558">
        <v>2</v>
      </c>
      <c r="E1558">
        <v>2</v>
      </c>
      <c r="F1558">
        <v>4771.5600000000004</v>
      </c>
      <c r="G1558">
        <v>7485.92</v>
      </c>
      <c r="H1558">
        <v>2620.0700000000002</v>
      </c>
      <c r="I1558">
        <v>1740.7</v>
      </c>
      <c r="J1558">
        <v>3125.14</v>
      </c>
    </row>
    <row r="1559" spans="1:10" x14ac:dyDescent="0.3">
      <c r="A1559">
        <v>1558</v>
      </c>
      <c r="B1559" t="s">
        <v>10</v>
      </c>
      <c r="C1559" t="s">
        <v>11</v>
      </c>
      <c r="D1559">
        <v>1</v>
      </c>
      <c r="E1559">
        <v>1</v>
      </c>
      <c r="F1559">
        <v>1211.71</v>
      </c>
      <c r="G1559">
        <v>1211.71</v>
      </c>
      <c r="H1559">
        <v>121.17</v>
      </c>
      <c r="I1559">
        <v>320.68</v>
      </c>
      <c r="J1559">
        <v>769.86</v>
      </c>
    </row>
    <row r="1560" spans="1:10" x14ac:dyDescent="0.3">
      <c r="A1560">
        <v>1559</v>
      </c>
      <c r="B1560" t="s">
        <v>14</v>
      </c>
      <c r="C1560" t="s">
        <v>15</v>
      </c>
      <c r="D1560">
        <v>2</v>
      </c>
      <c r="E1560">
        <v>2</v>
      </c>
      <c r="F1560">
        <v>2154.9699999999998</v>
      </c>
      <c r="G1560">
        <v>3359.22</v>
      </c>
      <c r="H1560">
        <v>503.88</v>
      </c>
      <c r="I1560">
        <v>723.81</v>
      </c>
      <c r="J1560">
        <v>2131.5300000000002</v>
      </c>
    </row>
    <row r="1561" spans="1:10" x14ac:dyDescent="0.3">
      <c r="A1561">
        <v>1560</v>
      </c>
      <c r="B1561" t="s">
        <v>12</v>
      </c>
      <c r="C1561" t="s">
        <v>13</v>
      </c>
      <c r="D1561">
        <v>5</v>
      </c>
      <c r="E1561">
        <v>2</v>
      </c>
      <c r="F1561">
        <v>2760.38</v>
      </c>
      <c r="G1561">
        <v>4569.32</v>
      </c>
      <c r="H1561">
        <v>1142.33</v>
      </c>
      <c r="I1561">
        <v>3798.24</v>
      </c>
      <c r="J1561">
        <v>-371.25</v>
      </c>
    </row>
    <row r="1562" spans="1:10" x14ac:dyDescent="0.3">
      <c r="A1562">
        <v>1561</v>
      </c>
      <c r="B1562" t="s">
        <v>10</v>
      </c>
      <c r="C1562" t="s">
        <v>11</v>
      </c>
      <c r="D1562">
        <v>6</v>
      </c>
      <c r="E1562">
        <v>3</v>
      </c>
      <c r="F1562">
        <v>555.65</v>
      </c>
      <c r="G1562">
        <v>1219.07</v>
      </c>
      <c r="H1562">
        <v>121.91</v>
      </c>
      <c r="I1562">
        <v>846.52</v>
      </c>
      <c r="J1562">
        <v>250.64</v>
      </c>
    </row>
    <row r="1563" spans="1:10" x14ac:dyDescent="0.3">
      <c r="A1563">
        <v>1562</v>
      </c>
      <c r="B1563" t="s">
        <v>18</v>
      </c>
      <c r="C1563" t="s">
        <v>20</v>
      </c>
      <c r="D1563">
        <v>1</v>
      </c>
      <c r="E1563">
        <v>1</v>
      </c>
      <c r="F1563">
        <v>3037.23</v>
      </c>
      <c r="G1563">
        <v>3037.23</v>
      </c>
      <c r="H1563">
        <v>668.19</v>
      </c>
      <c r="I1563">
        <v>1611.14</v>
      </c>
      <c r="J1563">
        <v>757.9</v>
      </c>
    </row>
    <row r="1564" spans="1:10" x14ac:dyDescent="0.3">
      <c r="A1564">
        <v>1563</v>
      </c>
      <c r="B1564" t="s">
        <v>14</v>
      </c>
      <c r="C1564" t="s">
        <v>15</v>
      </c>
      <c r="D1564">
        <v>4</v>
      </c>
      <c r="E1564">
        <v>2</v>
      </c>
      <c r="F1564">
        <v>1376.92</v>
      </c>
      <c r="G1564">
        <v>2251.67</v>
      </c>
      <c r="H1564">
        <v>337.75</v>
      </c>
      <c r="I1564">
        <v>1004.27</v>
      </c>
      <c r="J1564">
        <v>909.65</v>
      </c>
    </row>
    <row r="1565" spans="1:10" x14ac:dyDescent="0.3">
      <c r="A1565">
        <v>1564</v>
      </c>
      <c r="B1565" t="s">
        <v>10</v>
      </c>
      <c r="C1565" t="s">
        <v>22</v>
      </c>
      <c r="D1565">
        <v>1</v>
      </c>
      <c r="E1565">
        <v>1</v>
      </c>
      <c r="F1565">
        <v>312.47000000000003</v>
      </c>
      <c r="G1565">
        <v>312.47000000000003</v>
      </c>
      <c r="H1565">
        <v>31.25</v>
      </c>
      <c r="I1565">
        <v>296.52999999999997</v>
      </c>
      <c r="J1565">
        <v>-15.31</v>
      </c>
    </row>
    <row r="1566" spans="1:10" x14ac:dyDescent="0.3">
      <c r="A1566">
        <v>1565</v>
      </c>
      <c r="B1566" t="s">
        <v>14</v>
      </c>
      <c r="C1566" t="s">
        <v>15</v>
      </c>
      <c r="D1566">
        <v>6</v>
      </c>
      <c r="E1566">
        <v>3</v>
      </c>
      <c r="F1566">
        <v>2179.92</v>
      </c>
      <c r="G1566">
        <v>4832.6400000000003</v>
      </c>
      <c r="H1566">
        <v>724.9</v>
      </c>
      <c r="I1566">
        <v>1293.58</v>
      </c>
      <c r="J1566">
        <v>2814.17</v>
      </c>
    </row>
    <row r="1567" spans="1:10" x14ac:dyDescent="0.3">
      <c r="A1567">
        <v>1566</v>
      </c>
      <c r="B1567" t="s">
        <v>10</v>
      </c>
      <c r="C1567" t="s">
        <v>11</v>
      </c>
      <c r="D1567">
        <v>4</v>
      </c>
      <c r="E1567">
        <v>2</v>
      </c>
      <c r="F1567">
        <v>1227.08</v>
      </c>
      <c r="G1567">
        <v>1765.29</v>
      </c>
      <c r="H1567">
        <v>176.53</v>
      </c>
      <c r="I1567">
        <v>697.71</v>
      </c>
      <c r="J1567">
        <v>891.05</v>
      </c>
    </row>
    <row r="1568" spans="1:10" x14ac:dyDescent="0.3">
      <c r="A1568">
        <v>1567</v>
      </c>
      <c r="B1568" t="s">
        <v>16</v>
      </c>
      <c r="C1568" t="s">
        <v>17</v>
      </c>
      <c r="D1568">
        <v>6</v>
      </c>
      <c r="E1568">
        <v>3</v>
      </c>
      <c r="F1568">
        <v>1889.92</v>
      </c>
      <c r="G1568">
        <v>4183.2299999999996</v>
      </c>
      <c r="H1568">
        <v>1464.13</v>
      </c>
      <c r="I1568">
        <v>3969.89</v>
      </c>
      <c r="J1568">
        <v>-1250.79</v>
      </c>
    </row>
    <row r="1569" spans="1:10" x14ac:dyDescent="0.3">
      <c r="A1569">
        <v>1568</v>
      </c>
      <c r="B1569" t="s">
        <v>18</v>
      </c>
      <c r="C1569" t="s">
        <v>19</v>
      </c>
      <c r="D1569">
        <v>4</v>
      </c>
      <c r="E1569">
        <v>1</v>
      </c>
      <c r="F1569">
        <v>2892.36</v>
      </c>
      <c r="G1569">
        <v>2892.36</v>
      </c>
      <c r="H1569">
        <v>636.32000000000005</v>
      </c>
      <c r="I1569">
        <v>2744.85</v>
      </c>
      <c r="J1569">
        <v>-488.81</v>
      </c>
    </row>
    <row r="1570" spans="1:10" x14ac:dyDescent="0.3">
      <c r="A1570">
        <v>1569</v>
      </c>
      <c r="B1570" t="s">
        <v>16</v>
      </c>
      <c r="C1570" t="s">
        <v>21</v>
      </c>
      <c r="D1570">
        <v>3</v>
      </c>
      <c r="E1570">
        <v>1</v>
      </c>
      <c r="F1570">
        <v>4440.95</v>
      </c>
      <c r="G1570">
        <v>4440.95</v>
      </c>
      <c r="H1570">
        <v>1554.33</v>
      </c>
      <c r="I1570">
        <v>3337.84</v>
      </c>
      <c r="J1570">
        <v>-451.22</v>
      </c>
    </row>
    <row r="1571" spans="1:10" x14ac:dyDescent="0.3">
      <c r="A1571">
        <v>1570</v>
      </c>
      <c r="B1571" t="s">
        <v>10</v>
      </c>
      <c r="C1571" t="s">
        <v>11</v>
      </c>
      <c r="D1571">
        <v>7</v>
      </c>
      <c r="E1571">
        <v>1</v>
      </c>
      <c r="F1571">
        <v>795.12</v>
      </c>
      <c r="G1571">
        <v>795.12</v>
      </c>
      <c r="H1571">
        <v>79.510000000000005</v>
      </c>
      <c r="I1571">
        <v>754.57</v>
      </c>
      <c r="J1571">
        <v>-38.96</v>
      </c>
    </row>
    <row r="1572" spans="1:10" x14ac:dyDescent="0.3">
      <c r="A1572">
        <v>1571</v>
      </c>
      <c r="B1572" t="s">
        <v>16</v>
      </c>
      <c r="C1572" t="s">
        <v>17</v>
      </c>
      <c r="D1572">
        <v>3</v>
      </c>
      <c r="E1572">
        <v>2</v>
      </c>
      <c r="F1572">
        <v>5305.21</v>
      </c>
      <c r="G1572">
        <v>9624.0499999999993</v>
      </c>
      <c r="H1572">
        <v>3849.62</v>
      </c>
      <c r="I1572">
        <v>2413.0300000000002</v>
      </c>
      <c r="J1572">
        <v>3361.4</v>
      </c>
    </row>
    <row r="1573" spans="1:10" x14ac:dyDescent="0.3">
      <c r="A1573">
        <v>1572</v>
      </c>
      <c r="B1573" t="s">
        <v>18</v>
      </c>
      <c r="C1573" t="s">
        <v>19</v>
      </c>
      <c r="D1573">
        <v>2</v>
      </c>
      <c r="E1573">
        <v>2</v>
      </c>
      <c r="F1573">
        <v>3138.4</v>
      </c>
      <c r="G1573">
        <v>5659.24</v>
      </c>
      <c r="H1573">
        <v>1245.03</v>
      </c>
      <c r="I1573">
        <v>1543.1</v>
      </c>
      <c r="J1573">
        <v>2871.1</v>
      </c>
    </row>
    <row r="1574" spans="1:10" x14ac:dyDescent="0.3">
      <c r="A1574">
        <v>1573</v>
      </c>
      <c r="B1574" t="s">
        <v>14</v>
      </c>
      <c r="C1574" t="s">
        <v>15</v>
      </c>
      <c r="D1574">
        <v>2</v>
      </c>
      <c r="E1574">
        <v>1</v>
      </c>
      <c r="F1574">
        <v>1211.6099999999999</v>
      </c>
      <c r="G1574">
        <v>1211.6099999999999</v>
      </c>
      <c r="H1574">
        <v>181.74</v>
      </c>
      <c r="I1574">
        <v>810.9</v>
      </c>
      <c r="J1574">
        <v>218.97</v>
      </c>
    </row>
    <row r="1575" spans="1:10" x14ac:dyDescent="0.3">
      <c r="A1575">
        <v>1574</v>
      </c>
      <c r="B1575" t="s">
        <v>12</v>
      </c>
      <c r="C1575" t="s">
        <v>13</v>
      </c>
      <c r="D1575">
        <v>8</v>
      </c>
      <c r="E1575">
        <v>3</v>
      </c>
      <c r="F1575">
        <v>3227.43</v>
      </c>
      <c r="G1575">
        <v>6601.31</v>
      </c>
      <c r="H1575">
        <v>1650.33</v>
      </c>
      <c r="I1575">
        <v>5804.66</v>
      </c>
      <c r="J1575">
        <v>-853.68</v>
      </c>
    </row>
    <row r="1576" spans="1:10" x14ac:dyDescent="0.3">
      <c r="A1576">
        <v>1575</v>
      </c>
      <c r="B1576" t="s">
        <v>18</v>
      </c>
      <c r="C1576" t="s">
        <v>19</v>
      </c>
      <c r="D1576">
        <v>4</v>
      </c>
      <c r="E1576">
        <v>2</v>
      </c>
      <c r="F1576">
        <v>3255.13</v>
      </c>
      <c r="G1576">
        <v>5484.44</v>
      </c>
      <c r="H1576">
        <v>1206.58</v>
      </c>
      <c r="I1576">
        <v>3432.08</v>
      </c>
      <c r="J1576">
        <v>845.78</v>
      </c>
    </row>
    <row r="1577" spans="1:10" x14ac:dyDescent="0.3">
      <c r="A1577">
        <v>1576</v>
      </c>
      <c r="B1577" t="s">
        <v>18</v>
      </c>
      <c r="C1577" t="s">
        <v>20</v>
      </c>
      <c r="D1577">
        <v>8</v>
      </c>
      <c r="E1577">
        <v>3</v>
      </c>
      <c r="F1577">
        <v>5667.08</v>
      </c>
      <c r="G1577">
        <v>12249.76</v>
      </c>
      <c r="H1577">
        <v>3307.44</v>
      </c>
      <c r="I1577">
        <v>4883.51</v>
      </c>
      <c r="J1577">
        <v>4058.82</v>
      </c>
    </row>
    <row r="1578" spans="1:10" x14ac:dyDescent="0.3">
      <c r="A1578">
        <v>1577</v>
      </c>
      <c r="B1578" t="s">
        <v>18</v>
      </c>
      <c r="C1578" t="s">
        <v>20</v>
      </c>
      <c r="D1578">
        <v>8</v>
      </c>
      <c r="E1578">
        <v>3</v>
      </c>
      <c r="F1578">
        <v>706.49</v>
      </c>
      <c r="G1578">
        <v>1668.63</v>
      </c>
      <c r="H1578">
        <v>367.1</v>
      </c>
      <c r="I1578">
        <v>1583.53</v>
      </c>
      <c r="J1578">
        <v>-282</v>
      </c>
    </row>
    <row r="1579" spans="1:10" x14ac:dyDescent="0.3">
      <c r="A1579">
        <v>1578</v>
      </c>
      <c r="B1579" t="s">
        <v>16</v>
      </c>
      <c r="C1579" t="s">
        <v>21</v>
      </c>
      <c r="D1579">
        <v>1</v>
      </c>
      <c r="E1579">
        <v>1</v>
      </c>
      <c r="F1579">
        <v>4424.1099999999997</v>
      </c>
      <c r="G1579">
        <v>4424.1099999999997</v>
      </c>
      <c r="H1579">
        <v>1548.44</v>
      </c>
      <c r="I1579">
        <v>1832.87</v>
      </c>
      <c r="J1579">
        <v>1042.8</v>
      </c>
    </row>
    <row r="1580" spans="1:10" x14ac:dyDescent="0.3">
      <c r="A1580">
        <v>1579</v>
      </c>
      <c r="B1580" t="s">
        <v>16</v>
      </c>
      <c r="C1580" t="s">
        <v>21</v>
      </c>
      <c r="D1580">
        <v>7</v>
      </c>
      <c r="E1580">
        <v>3</v>
      </c>
      <c r="F1580">
        <v>5670.94</v>
      </c>
      <c r="G1580">
        <v>14088.54</v>
      </c>
      <c r="H1580">
        <v>5635.42</v>
      </c>
      <c r="I1580">
        <v>5255.45</v>
      </c>
      <c r="J1580">
        <v>3197.67</v>
      </c>
    </row>
    <row r="1581" spans="1:10" x14ac:dyDescent="0.3">
      <c r="A1581">
        <v>1580</v>
      </c>
      <c r="B1581" t="s">
        <v>16</v>
      </c>
      <c r="C1581" t="s">
        <v>17</v>
      </c>
      <c r="D1581">
        <v>5</v>
      </c>
      <c r="E1581">
        <v>3</v>
      </c>
      <c r="F1581">
        <v>3072.82</v>
      </c>
      <c r="G1581">
        <v>7042.56</v>
      </c>
      <c r="H1581">
        <v>2464.9</v>
      </c>
      <c r="I1581">
        <v>3455.02</v>
      </c>
      <c r="J1581">
        <v>1122.6500000000001</v>
      </c>
    </row>
    <row r="1582" spans="1:10" x14ac:dyDescent="0.3">
      <c r="A1582">
        <v>1581</v>
      </c>
      <c r="B1582" t="s">
        <v>18</v>
      </c>
      <c r="C1582" t="s">
        <v>20</v>
      </c>
      <c r="D1582">
        <v>5</v>
      </c>
      <c r="E1582">
        <v>3</v>
      </c>
      <c r="F1582">
        <v>5131.08</v>
      </c>
      <c r="G1582">
        <v>10855.22</v>
      </c>
      <c r="H1582">
        <v>2930.91</v>
      </c>
      <c r="I1582">
        <v>3257.26</v>
      </c>
      <c r="J1582">
        <v>4667.0600000000004</v>
      </c>
    </row>
    <row r="1583" spans="1:10" x14ac:dyDescent="0.3">
      <c r="A1583">
        <v>1582</v>
      </c>
      <c r="B1583" t="s">
        <v>10</v>
      </c>
      <c r="C1583" t="s">
        <v>22</v>
      </c>
      <c r="D1583">
        <v>1</v>
      </c>
      <c r="E1583">
        <v>1</v>
      </c>
      <c r="F1583">
        <v>1016.91</v>
      </c>
      <c r="G1583">
        <v>1016.91</v>
      </c>
      <c r="H1583">
        <v>101.69</v>
      </c>
      <c r="I1583">
        <v>338.34</v>
      </c>
      <c r="J1583">
        <v>576.87</v>
      </c>
    </row>
    <row r="1584" spans="1:10" x14ac:dyDescent="0.3">
      <c r="A1584">
        <v>1583</v>
      </c>
      <c r="B1584" t="s">
        <v>16</v>
      </c>
      <c r="C1584" t="s">
        <v>21</v>
      </c>
      <c r="D1584">
        <v>1</v>
      </c>
      <c r="E1584">
        <v>1</v>
      </c>
      <c r="F1584">
        <v>1730.1</v>
      </c>
      <c r="G1584">
        <v>1730.1</v>
      </c>
      <c r="H1584">
        <v>605.54</v>
      </c>
      <c r="I1584">
        <v>1641.87</v>
      </c>
      <c r="J1584">
        <v>-517.29999999999995</v>
      </c>
    </row>
    <row r="1585" spans="1:10" x14ac:dyDescent="0.3">
      <c r="A1585">
        <v>1584</v>
      </c>
      <c r="B1585" t="s">
        <v>10</v>
      </c>
      <c r="C1585" t="s">
        <v>11</v>
      </c>
      <c r="D1585">
        <v>3</v>
      </c>
      <c r="E1585">
        <v>2</v>
      </c>
      <c r="F1585">
        <v>746.16</v>
      </c>
      <c r="G1585">
        <v>1103.53</v>
      </c>
      <c r="H1585">
        <v>110.35</v>
      </c>
      <c r="I1585">
        <v>560.83000000000004</v>
      </c>
      <c r="J1585">
        <v>432.35</v>
      </c>
    </row>
    <row r="1586" spans="1:10" x14ac:dyDescent="0.3">
      <c r="A1586">
        <v>1585</v>
      </c>
      <c r="B1586" t="s">
        <v>12</v>
      </c>
      <c r="C1586" t="s">
        <v>13</v>
      </c>
      <c r="D1586">
        <v>5</v>
      </c>
      <c r="E1586">
        <v>3</v>
      </c>
      <c r="F1586">
        <v>4294.3599999999997</v>
      </c>
      <c r="G1586">
        <v>9879.27</v>
      </c>
      <c r="H1586">
        <v>2963.78</v>
      </c>
      <c r="I1586">
        <v>2562.3200000000002</v>
      </c>
      <c r="J1586">
        <v>4353.17</v>
      </c>
    </row>
    <row r="1587" spans="1:10" x14ac:dyDescent="0.3">
      <c r="A1587">
        <v>1586</v>
      </c>
      <c r="B1587" t="s">
        <v>18</v>
      </c>
      <c r="C1587" t="s">
        <v>19</v>
      </c>
      <c r="D1587">
        <v>4</v>
      </c>
      <c r="E1587">
        <v>1</v>
      </c>
      <c r="F1587">
        <v>5240.84</v>
      </c>
      <c r="G1587">
        <v>5240.84</v>
      </c>
      <c r="H1587">
        <v>1152.98</v>
      </c>
      <c r="I1587">
        <v>2274.02</v>
      </c>
      <c r="J1587">
        <v>1813.83</v>
      </c>
    </row>
    <row r="1588" spans="1:10" x14ac:dyDescent="0.3">
      <c r="A1588">
        <v>1587</v>
      </c>
      <c r="B1588" t="s">
        <v>16</v>
      </c>
      <c r="C1588" t="s">
        <v>17</v>
      </c>
      <c r="D1588">
        <v>6</v>
      </c>
      <c r="E1588">
        <v>3</v>
      </c>
      <c r="F1588">
        <v>3475.67</v>
      </c>
      <c r="G1588">
        <v>7303.17</v>
      </c>
      <c r="H1588">
        <v>2556.11</v>
      </c>
      <c r="I1588">
        <v>4905.63</v>
      </c>
      <c r="J1588">
        <v>-158.58000000000001</v>
      </c>
    </row>
    <row r="1589" spans="1:10" x14ac:dyDescent="0.3">
      <c r="A1589">
        <v>1588</v>
      </c>
      <c r="B1589" t="s">
        <v>10</v>
      </c>
      <c r="C1589" t="s">
        <v>11</v>
      </c>
      <c r="D1589">
        <v>8</v>
      </c>
      <c r="E1589">
        <v>2</v>
      </c>
      <c r="F1589">
        <v>535.88</v>
      </c>
      <c r="G1589">
        <v>808.64</v>
      </c>
      <c r="H1589">
        <v>80.86</v>
      </c>
      <c r="I1589">
        <v>767.39</v>
      </c>
      <c r="J1589">
        <v>-39.619999999999997</v>
      </c>
    </row>
    <row r="1590" spans="1:10" x14ac:dyDescent="0.3">
      <c r="A1590">
        <v>1589</v>
      </c>
      <c r="B1590" t="s">
        <v>10</v>
      </c>
      <c r="C1590" t="s">
        <v>22</v>
      </c>
      <c r="D1590">
        <v>2</v>
      </c>
      <c r="E1590">
        <v>1</v>
      </c>
      <c r="F1590">
        <v>913.36</v>
      </c>
      <c r="G1590">
        <v>913.36</v>
      </c>
      <c r="H1590">
        <v>91.34</v>
      </c>
      <c r="I1590">
        <v>371.98</v>
      </c>
      <c r="J1590">
        <v>450.05</v>
      </c>
    </row>
    <row r="1591" spans="1:10" x14ac:dyDescent="0.3">
      <c r="A1591">
        <v>1590</v>
      </c>
      <c r="B1591" t="s">
        <v>14</v>
      </c>
      <c r="C1591" t="s">
        <v>15</v>
      </c>
      <c r="D1591">
        <v>8</v>
      </c>
      <c r="E1591">
        <v>3</v>
      </c>
      <c r="F1591">
        <v>1481.63</v>
      </c>
      <c r="G1591">
        <v>3203.82</v>
      </c>
      <c r="H1591">
        <v>480.57</v>
      </c>
      <c r="I1591">
        <v>1932.95</v>
      </c>
      <c r="J1591">
        <v>790.3</v>
      </c>
    </row>
    <row r="1592" spans="1:10" x14ac:dyDescent="0.3">
      <c r="A1592">
        <v>1591</v>
      </c>
      <c r="B1592" t="s">
        <v>16</v>
      </c>
      <c r="C1592" t="s">
        <v>21</v>
      </c>
      <c r="D1592">
        <v>8</v>
      </c>
      <c r="E1592">
        <v>3</v>
      </c>
      <c r="F1592">
        <v>235.03</v>
      </c>
      <c r="G1592">
        <v>556.84</v>
      </c>
      <c r="H1592">
        <v>194.89</v>
      </c>
      <c r="I1592">
        <v>528.44000000000005</v>
      </c>
      <c r="J1592">
        <v>-166.49</v>
      </c>
    </row>
    <row r="1593" spans="1:10" x14ac:dyDescent="0.3">
      <c r="A1593">
        <v>1592</v>
      </c>
      <c r="B1593" t="s">
        <v>12</v>
      </c>
      <c r="C1593" t="s">
        <v>13</v>
      </c>
      <c r="D1593">
        <v>6</v>
      </c>
      <c r="E1593">
        <v>3</v>
      </c>
      <c r="F1593">
        <v>3419.9</v>
      </c>
      <c r="G1593">
        <v>7465.56</v>
      </c>
      <c r="H1593">
        <v>1866.39</v>
      </c>
      <c r="I1593">
        <v>4808.5600000000004</v>
      </c>
      <c r="J1593">
        <v>790.62</v>
      </c>
    </row>
    <row r="1594" spans="1:10" x14ac:dyDescent="0.3">
      <c r="A1594">
        <v>1593</v>
      </c>
      <c r="B1594" t="s">
        <v>18</v>
      </c>
      <c r="C1594" t="s">
        <v>20</v>
      </c>
      <c r="D1594">
        <v>3</v>
      </c>
      <c r="E1594">
        <v>1</v>
      </c>
      <c r="F1594">
        <v>969.11</v>
      </c>
      <c r="G1594">
        <v>969.11</v>
      </c>
      <c r="H1594">
        <v>213.2</v>
      </c>
      <c r="I1594">
        <v>919.69</v>
      </c>
      <c r="J1594">
        <v>-163.78</v>
      </c>
    </row>
    <row r="1595" spans="1:10" x14ac:dyDescent="0.3">
      <c r="A1595">
        <v>1594</v>
      </c>
      <c r="B1595" t="s">
        <v>18</v>
      </c>
      <c r="C1595" t="s">
        <v>19</v>
      </c>
      <c r="D1595">
        <v>5</v>
      </c>
      <c r="E1595">
        <v>3</v>
      </c>
      <c r="F1595">
        <v>4213.29</v>
      </c>
      <c r="G1595">
        <v>9062.4599999999991</v>
      </c>
      <c r="H1595">
        <v>2446.86</v>
      </c>
      <c r="I1595">
        <v>2777.26</v>
      </c>
      <c r="J1595">
        <v>3838.33</v>
      </c>
    </row>
    <row r="1596" spans="1:10" x14ac:dyDescent="0.3">
      <c r="A1596">
        <v>1595</v>
      </c>
      <c r="B1596" t="s">
        <v>14</v>
      </c>
      <c r="C1596" t="s">
        <v>15</v>
      </c>
      <c r="D1596">
        <v>8</v>
      </c>
      <c r="E1596">
        <v>2</v>
      </c>
      <c r="F1596">
        <v>1423.57</v>
      </c>
      <c r="G1596">
        <v>2419.54</v>
      </c>
      <c r="H1596">
        <v>362.93</v>
      </c>
      <c r="I1596">
        <v>2080.13</v>
      </c>
      <c r="J1596">
        <v>-23.52</v>
      </c>
    </row>
    <row r="1597" spans="1:10" x14ac:dyDescent="0.3">
      <c r="A1597">
        <v>1596</v>
      </c>
      <c r="B1597" t="s">
        <v>16</v>
      </c>
      <c r="C1597" t="s">
        <v>21</v>
      </c>
      <c r="D1597">
        <v>7</v>
      </c>
      <c r="E1597">
        <v>3</v>
      </c>
      <c r="F1597">
        <v>3327.74</v>
      </c>
      <c r="G1597">
        <v>6521.25</v>
      </c>
      <c r="H1597">
        <v>2282.44</v>
      </c>
      <c r="I1597">
        <v>3597.55</v>
      </c>
      <c r="J1597">
        <v>641.26</v>
      </c>
    </row>
    <row r="1598" spans="1:10" x14ac:dyDescent="0.3">
      <c r="A1598">
        <v>1597</v>
      </c>
      <c r="B1598" t="s">
        <v>10</v>
      </c>
      <c r="C1598" t="s">
        <v>22</v>
      </c>
      <c r="D1598">
        <v>1</v>
      </c>
      <c r="E1598">
        <v>1</v>
      </c>
      <c r="F1598">
        <v>974.81</v>
      </c>
      <c r="G1598">
        <v>974.81</v>
      </c>
      <c r="H1598">
        <v>97.48</v>
      </c>
      <c r="I1598">
        <v>374.18</v>
      </c>
      <c r="J1598">
        <v>503.14</v>
      </c>
    </row>
    <row r="1599" spans="1:10" x14ac:dyDescent="0.3">
      <c r="A1599">
        <v>1598</v>
      </c>
      <c r="B1599" t="s">
        <v>18</v>
      </c>
      <c r="C1599" t="s">
        <v>20</v>
      </c>
      <c r="D1599">
        <v>7</v>
      </c>
      <c r="E1599">
        <v>3</v>
      </c>
      <c r="F1599">
        <v>2001.56</v>
      </c>
      <c r="G1599">
        <v>4117.46</v>
      </c>
      <c r="H1599">
        <v>905.84</v>
      </c>
      <c r="I1599">
        <v>3380.06</v>
      </c>
      <c r="J1599">
        <v>-168.44</v>
      </c>
    </row>
    <row r="1600" spans="1:10" x14ac:dyDescent="0.3">
      <c r="A1600">
        <v>1599</v>
      </c>
      <c r="B1600" t="s">
        <v>18</v>
      </c>
      <c r="C1600" t="s">
        <v>19</v>
      </c>
      <c r="D1600">
        <v>7</v>
      </c>
      <c r="E1600">
        <v>3</v>
      </c>
      <c r="F1600">
        <v>5880.66</v>
      </c>
      <c r="G1600">
        <v>12097.19</v>
      </c>
      <c r="H1600">
        <v>3266.24</v>
      </c>
      <c r="I1600">
        <v>4550.1499999999996</v>
      </c>
      <c r="J1600">
        <v>4280.8</v>
      </c>
    </row>
    <row r="1601" spans="1:10" x14ac:dyDescent="0.3">
      <c r="A1601">
        <v>1600</v>
      </c>
      <c r="B1601" t="s">
        <v>12</v>
      </c>
      <c r="C1601" t="s">
        <v>13</v>
      </c>
      <c r="D1601">
        <v>5</v>
      </c>
      <c r="E1601">
        <v>3</v>
      </c>
      <c r="F1601">
        <v>3258.05</v>
      </c>
      <c r="G1601">
        <v>7126.57</v>
      </c>
      <c r="H1601">
        <v>1781.64</v>
      </c>
      <c r="I1601">
        <v>3673.36</v>
      </c>
      <c r="J1601">
        <v>1671.57</v>
      </c>
    </row>
    <row r="1602" spans="1:10" x14ac:dyDescent="0.3">
      <c r="A1602">
        <v>1601</v>
      </c>
      <c r="B1602" t="s">
        <v>18</v>
      </c>
      <c r="C1602" t="s">
        <v>20</v>
      </c>
      <c r="D1602">
        <v>4</v>
      </c>
      <c r="E1602">
        <v>2</v>
      </c>
      <c r="F1602">
        <v>4417.01</v>
      </c>
      <c r="G1602">
        <v>7861.32</v>
      </c>
      <c r="H1602">
        <v>1729.49</v>
      </c>
      <c r="I1602">
        <v>3291.96</v>
      </c>
      <c r="J1602">
        <v>2839.86</v>
      </c>
    </row>
    <row r="1603" spans="1:10" x14ac:dyDescent="0.3">
      <c r="A1603">
        <v>1602</v>
      </c>
      <c r="B1603" t="s">
        <v>10</v>
      </c>
      <c r="C1603" t="s">
        <v>22</v>
      </c>
      <c r="D1603">
        <v>3</v>
      </c>
      <c r="E1603">
        <v>3</v>
      </c>
      <c r="F1603">
        <v>475.58</v>
      </c>
      <c r="G1603">
        <v>977.91</v>
      </c>
      <c r="H1603">
        <v>97.79</v>
      </c>
      <c r="I1603">
        <v>497.62</v>
      </c>
      <c r="J1603">
        <v>382.51</v>
      </c>
    </row>
    <row r="1604" spans="1:10" x14ac:dyDescent="0.3">
      <c r="A1604">
        <v>1603</v>
      </c>
      <c r="B1604" t="s">
        <v>18</v>
      </c>
      <c r="C1604" t="s">
        <v>19</v>
      </c>
      <c r="D1604">
        <v>8</v>
      </c>
      <c r="E1604">
        <v>3</v>
      </c>
      <c r="F1604">
        <v>5776.1</v>
      </c>
      <c r="G1604">
        <v>13548.53</v>
      </c>
      <c r="H1604">
        <v>3658.1</v>
      </c>
      <c r="I1604">
        <v>3510.11</v>
      </c>
      <c r="J1604">
        <v>6380.32</v>
      </c>
    </row>
    <row r="1605" spans="1:10" x14ac:dyDescent="0.3">
      <c r="A1605">
        <v>1604</v>
      </c>
      <c r="B1605" t="s">
        <v>10</v>
      </c>
      <c r="C1605" t="s">
        <v>22</v>
      </c>
      <c r="D1605">
        <v>8</v>
      </c>
      <c r="E1605">
        <v>3</v>
      </c>
      <c r="F1605">
        <v>826.49</v>
      </c>
      <c r="G1605">
        <v>1655.2</v>
      </c>
      <c r="H1605">
        <v>165.52</v>
      </c>
      <c r="I1605">
        <v>1027.75</v>
      </c>
      <c r="J1605">
        <v>461.93</v>
      </c>
    </row>
    <row r="1606" spans="1:10" x14ac:dyDescent="0.3">
      <c r="A1606">
        <v>1605</v>
      </c>
      <c r="B1606" t="s">
        <v>18</v>
      </c>
      <c r="C1606" t="s">
        <v>19</v>
      </c>
      <c r="D1606">
        <v>8</v>
      </c>
      <c r="E1606">
        <v>3</v>
      </c>
      <c r="F1606">
        <v>3281.86</v>
      </c>
      <c r="G1606">
        <v>7449.14</v>
      </c>
      <c r="H1606">
        <v>1638.81</v>
      </c>
      <c r="I1606">
        <v>4325.55</v>
      </c>
      <c r="J1606">
        <v>1484.78</v>
      </c>
    </row>
    <row r="1607" spans="1:10" x14ac:dyDescent="0.3">
      <c r="A1607">
        <v>1606</v>
      </c>
      <c r="B1607" t="s">
        <v>16</v>
      </c>
      <c r="C1607" t="s">
        <v>21</v>
      </c>
      <c r="D1607">
        <v>1</v>
      </c>
      <c r="E1607">
        <v>1</v>
      </c>
      <c r="F1607">
        <v>8424.39</v>
      </c>
      <c r="G1607">
        <v>8424.39</v>
      </c>
      <c r="H1607">
        <v>3369.76</v>
      </c>
      <c r="I1607">
        <v>1527.94</v>
      </c>
      <c r="J1607">
        <v>3526.69</v>
      </c>
    </row>
    <row r="1608" spans="1:10" x14ac:dyDescent="0.3">
      <c r="A1608">
        <v>1607</v>
      </c>
      <c r="B1608" t="s">
        <v>18</v>
      </c>
      <c r="C1608" t="s">
        <v>20</v>
      </c>
      <c r="D1608">
        <v>6</v>
      </c>
      <c r="E1608">
        <v>2</v>
      </c>
      <c r="F1608">
        <v>4275.3900000000003</v>
      </c>
      <c r="G1608">
        <v>7088.92</v>
      </c>
      <c r="H1608">
        <v>1559.56</v>
      </c>
      <c r="I1608">
        <v>4743.01</v>
      </c>
      <c r="J1608">
        <v>786.34</v>
      </c>
    </row>
    <row r="1609" spans="1:10" x14ac:dyDescent="0.3">
      <c r="A1609">
        <v>1608</v>
      </c>
      <c r="B1609" t="s">
        <v>14</v>
      </c>
      <c r="C1609" t="s">
        <v>15</v>
      </c>
      <c r="D1609">
        <v>4</v>
      </c>
      <c r="E1609">
        <v>3</v>
      </c>
      <c r="F1609">
        <v>1174.44</v>
      </c>
      <c r="G1609">
        <v>2594.0500000000002</v>
      </c>
      <c r="H1609">
        <v>389.11</v>
      </c>
      <c r="I1609">
        <v>1200.4100000000001</v>
      </c>
      <c r="J1609">
        <v>1004.53</v>
      </c>
    </row>
    <row r="1610" spans="1:10" x14ac:dyDescent="0.3">
      <c r="A1610">
        <v>1609</v>
      </c>
      <c r="B1610" t="s">
        <v>18</v>
      </c>
      <c r="C1610" t="s">
        <v>20</v>
      </c>
      <c r="D1610">
        <v>6</v>
      </c>
      <c r="E1610">
        <v>3</v>
      </c>
      <c r="F1610">
        <v>2920.36</v>
      </c>
      <c r="G1610">
        <v>7169.16</v>
      </c>
      <c r="H1610">
        <v>1577.21</v>
      </c>
      <c r="I1610">
        <v>4169.87</v>
      </c>
      <c r="J1610">
        <v>1422.08</v>
      </c>
    </row>
    <row r="1611" spans="1:10" x14ac:dyDescent="0.3">
      <c r="A1611">
        <v>1610</v>
      </c>
      <c r="B1611" t="s">
        <v>16</v>
      </c>
      <c r="C1611" t="s">
        <v>21</v>
      </c>
      <c r="D1611">
        <v>2</v>
      </c>
      <c r="E1611">
        <v>1</v>
      </c>
      <c r="F1611">
        <v>4122.67</v>
      </c>
      <c r="G1611">
        <v>4122.67</v>
      </c>
      <c r="H1611">
        <v>1442.93</v>
      </c>
      <c r="I1611">
        <v>2209.2800000000002</v>
      </c>
      <c r="J1611">
        <v>470.46</v>
      </c>
    </row>
    <row r="1612" spans="1:10" x14ac:dyDescent="0.3">
      <c r="A1612">
        <v>1611</v>
      </c>
      <c r="B1612" t="s">
        <v>12</v>
      </c>
      <c r="C1612" t="s">
        <v>13</v>
      </c>
      <c r="D1612">
        <v>3</v>
      </c>
      <c r="E1612">
        <v>1</v>
      </c>
      <c r="F1612">
        <v>5374.44</v>
      </c>
      <c r="G1612">
        <v>5374.44</v>
      </c>
      <c r="H1612">
        <v>1343.61</v>
      </c>
      <c r="I1612">
        <v>2915.18</v>
      </c>
      <c r="J1612">
        <v>1115.6400000000001</v>
      </c>
    </row>
    <row r="1613" spans="1:10" x14ac:dyDescent="0.3">
      <c r="A1613">
        <v>1612</v>
      </c>
      <c r="B1613" t="s">
        <v>16</v>
      </c>
      <c r="C1613" t="s">
        <v>21</v>
      </c>
      <c r="D1613">
        <v>4</v>
      </c>
      <c r="E1613">
        <v>2</v>
      </c>
      <c r="F1613">
        <v>4516.8999999999996</v>
      </c>
      <c r="G1613">
        <v>7228.68</v>
      </c>
      <c r="H1613">
        <v>2530.04</v>
      </c>
      <c r="I1613">
        <v>3578.56</v>
      </c>
      <c r="J1613">
        <v>1120.08</v>
      </c>
    </row>
    <row r="1614" spans="1:10" x14ac:dyDescent="0.3">
      <c r="A1614">
        <v>1613</v>
      </c>
      <c r="B1614" t="s">
        <v>16</v>
      </c>
      <c r="C1614" t="s">
        <v>21</v>
      </c>
      <c r="D1614">
        <v>4</v>
      </c>
      <c r="E1614">
        <v>2</v>
      </c>
      <c r="F1614">
        <v>1794.04</v>
      </c>
      <c r="G1614">
        <v>2926.4</v>
      </c>
      <c r="H1614">
        <v>1024.24</v>
      </c>
      <c r="I1614">
        <v>2777.16</v>
      </c>
      <c r="J1614">
        <v>-874.99</v>
      </c>
    </row>
    <row r="1615" spans="1:10" x14ac:dyDescent="0.3">
      <c r="A1615">
        <v>1614</v>
      </c>
      <c r="B1615" t="s">
        <v>10</v>
      </c>
      <c r="C1615" t="s">
        <v>11</v>
      </c>
      <c r="D1615">
        <v>8</v>
      </c>
      <c r="E1615">
        <v>3</v>
      </c>
      <c r="F1615">
        <v>1305.8</v>
      </c>
      <c r="G1615">
        <v>3255.84</v>
      </c>
      <c r="H1615">
        <v>325.58</v>
      </c>
      <c r="I1615">
        <v>1174.8599999999999</v>
      </c>
      <c r="J1615">
        <v>1755.4</v>
      </c>
    </row>
    <row r="1616" spans="1:10" x14ac:dyDescent="0.3">
      <c r="A1616">
        <v>1615</v>
      </c>
      <c r="B1616" t="s">
        <v>10</v>
      </c>
      <c r="C1616" t="s">
        <v>11</v>
      </c>
      <c r="D1616">
        <v>6</v>
      </c>
      <c r="E1616">
        <v>1</v>
      </c>
      <c r="F1616">
        <v>1469.25</v>
      </c>
      <c r="G1616">
        <v>1469.25</v>
      </c>
      <c r="H1616">
        <v>146.91999999999999</v>
      </c>
      <c r="I1616">
        <v>731.6</v>
      </c>
      <c r="J1616">
        <v>590.73</v>
      </c>
    </row>
    <row r="1617" spans="1:10" x14ac:dyDescent="0.3">
      <c r="A1617">
        <v>1616</v>
      </c>
      <c r="B1617" t="s">
        <v>16</v>
      </c>
      <c r="C1617" t="s">
        <v>21</v>
      </c>
      <c r="D1617">
        <v>1</v>
      </c>
      <c r="E1617">
        <v>1</v>
      </c>
      <c r="F1617">
        <v>4624.72</v>
      </c>
      <c r="G1617">
        <v>4624.72</v>
      </c>
      <c r="H1617">
        <v>1618.65</v>
      </c>
      <c r="I1617">
        <v>1884.52</v>
      </c>
      <c r="J1617">
        <v>1121.55</v>
      </c>
    </row>
    <row r="1618" spans="1:10" x14ac:dyDescent="0.3">
      <c r="A1618">
        <v>1617</v>
      </c>
      <c r="B1618" t="s">
        <v>12</v>
      </c>
      <c r="C1618" t="s">
        <v>13</v>
      </c>
      <c r="D1618">
        <v>2</v>
      </c>
      <c r="E1618">
        <v>2</v>
      </c>
      <c r="F1618">
        <v>3084.7</v>
      </c>
      <c r="G1618">
        <v>5689.96</v>
      </c>
      <c r="H1618">
        <v>1422.49</v>
      </c>
      <c r="I1618">
        <v>2416.6799999999998</v>
      </c>
      <c r="J1618">
        <v>1850.79</v>
      </c>
    </row>
    <row r="1619" spans="1:10" x14ac:dyDescent="0.3">
      <c r="A1619">
        <v>1618</v>
      </c>
      <c r="B1619" t="s">
        <v>16</v>
      </c>
      <c r="C1619" t="s">
        <v>17</v>
      </c>
      <c r="D1619">
        <v>8</v>
      </c>
      <c r="E1619">
        <v>3</v>
      </c>
      <c r="F1619">
        <v>516.75</v>
      </c>
      <c r="G1619">
        <v>1272.95</v>
      </c>
      <c r="H1619">
        <v>445.53</v>
      </c>
      <c r="I1619">
        <v>1208.03</v>
      </c>
      <c r="J1619">
        <v>-380.61</v>
      </c>
    </row>
    <row r="1620" spans="1:10" x14ac:dyDescent="0.3">
      <c r="A1620">
        <v>1619</v>
      </c>
      <c r="B1620" t="s">
        <v>16</v>
      </c>
      <c r="C1620" t="s">
        <v>17</v>
      </c>
      <c r="D1620">
        <v>8</v>
      </c>
      <c r="E1620">
        <v>3</v>
      </c>
      <c r="F1620">
        <v>4895.8999999999996</v>
      </c>
      <c r="G1620">
        <v>12023.7</v>
      </c>
      <c r="H1620">
        <v>4809.4799999999996</v>
      </c>
      <c r="I1620">
        <v>4963.29</v>
      </c>
      <c r="J1620">
        <v>2250.9299999999998</v>
      </c>
    </row>
    <row r="1621" spans="1:10" x14ac:dyDescent="0.3">
      <c r="A1621">
        <v>1620</v>
      </c>
      <c r="B1621" t="s">
        <v>14</v>
      </c>
      <c r="C1621" t="s">
        <v>15</v>
      </c>
      <c r="D1621">
        <v>8</v>
      </c>
      <c r="E1621">
        <v>3</v>
      </c>
      <c r="F1621">
        <v>258.14</v>
      </c>
      <c r="G1621">
        <v>620.67999999999995</v>
      </c>
      <c r="H1621">
        <v>93.1</v>
      </c>
      <c r="I1621">
        <v>589.03</v>
      </c>
      <c r="J1621">
        <v>-61.45</v>
      </c>
    </row>
    <row r="1622" spans="1:10" x14ac:dyDescent="0.3">
      <c r="A1622">
        <v>1621</v>
      </c>
      <c r="B1622" t="s">
        <v>10</v>
      </c>
      <c r="C1622" t="s">
        <v>22</v>
      </c>
      <c r="D1622">
        <v>6</v>
      </c>
      <c r="E1622">
        <v>3</v>
      </c>
      <c r="F1622">
        <v>124.66</v>
      </c>
      <c r="G1622">
        <v>276.64</v>
      </c>
      <c r="H1622">
        <v>27.66</v>
      </c>
      <c r="I1622">
        <v>262.52999999999997</v>
      </c>
      <c r="J1622">
        <v>-13.56</v>
      </c>
    </row>
    <row r="1623" spans="1:10" x14ac:dyDescent="0.3">
      <c r="A1623">
        <v>1622</v>
      </c>
      <c r="B1623" t="s">
        <v>18</v>
      </c>
      <c r="C1623" t="s">
        <v>19</v>
      </c>
      <c r="D1623">
        <v>4</v>
      </c>
      <c r="E1623">
        <v>2</v>
      </c>
      <c r="F1623">
        <v>5764.03</v>
      </c>
      <c r="G1623">
        <v>8556.61</v>
      </c>
      <c r="H1623">
        <v>2310.2800000000002</v>
      </c>
      <c r="I1623">
        <v>2603.06</v>
      </c>
      <c r="J1623">
        <v>3643.26</v>
      </c>
    </row>
    <row r="1624" spans="1:10" x14ac:dyDescent="0.3">
      <c r="A1624">
        <v>1623</v>
      </c>
      <c r="B1624" t="s">
        <v>16</v>
      </c>
      <c r="C1624" t="s">
        <v>17</v>
      </c>
      <c r="D1624">
        <v>3</v>
      </c>
      <c r="E1624">
        <v>2</v>
      </c>
      <c r="F1624">
        <v>5172.8900000000003</v>
      </c>
      <c r="G1624">
        <v>9253.5</v>
      </c>
      <c r="H1624">
        <v>3701.4</v>
      </c>
      <c r="I1624">
        <v>2641.98</v>
      </c>
      <c r="J1624">
        <v>2910.12</v>
      </c>
    </row>
    <row r="1625" spans="1:10" x14ac:dyDescent="0.3">
      <c r="A1625">
        <v>1624</v>
      </c>
      <c r="B1625" t="s">
        <v>12</v>
      </c>
      <c r="C1625" t="s">
        <v>13</v>
      </c>
      <c r="D1625">
        <v>4</v>
      </c>
      <c r="E1625">
        <v>2</v>
      </c>
      <c r="F1625">
        <v>2861.45</v>
      </c>
      <c r="G1625">
        <v>4712.21</v>
      </c>
      <c r="H1625">
        <v>1178.05</v>
      </c>
      <c r="I1625">
        <v>2186.4</v>
      </c>
      <c r="J1625">
        <v>1347.76</v>
      </c>
    </row>
    <row r="1626" spans="1:10" x14ac:dyDescent="0.3">
      <c r="A1626">
        <v>1625</v>
      </c>
      <c r="B1626" t="s">
        <v>18</v>
      </c>
      <c r="C1626" t="s">
        <v>19</v>
      </c>
      <c r="D1626">
        <v>5</v>
      </c>
      <c r="E1626">
        <v>1</v>
      </c>
      <c r="F1626">
        <v>4355.8100000000004</v>
      </c>
      <c r="G1626">
        <v>4355.8100000000004</v>
      </c>
      <c r="H1626">
        <v>958.28</v>
      </c>
      <c r="I1626">
        <v>4018.43</v>
      </c>
      <c r="J1626">
        <v>-620.89</v>
      </c>
    </row>
    <row r="1627" spans="1:10" x14ac:dyDescent="0.3">
      <c r="A1627">
        <v>1626</v>
      </c>
      <c r="B1627" t="s">
        <v>16</v>
      </c>
      <c r="C1627" t="s">
        <v>21</v>
      </c>
      <c r="D1627">
        <v>3</v>
      </c>
      <c r="E1627">
        <v>2</v>
      </c>
      <c r="F1627">
        <v>3698.15</v>
      </c>
      <c r="G1627">
        <v>6159.59</v>
      </c>
      <c r="H1627">
        <v>2155.86</v>
      </c>
      <c r="I1627">
        <v>2351.63</v>
      </c>
      <c r="J1627">
        <v>1652.1</v>
      </c>
    </row>
    <row r="1628" spans="1:10" x14ac:dyDescent="0.3">
      <c r="A1628">
        <v>1627</v>
      </c>
      <c r="B1628" t="s">
        <v>18</v>
      </c>
      <c r="C1628" t="s">
        <v>20</v>
      </c>
      <c r="D1628">
        <v>8</v>
      </c>
      <c r="E1628">
        <v>3</v>
      </c>
      <c r="F1628">
        <v>4252.57</v>
      </c>
      <c r="G1628">
        <v>10963.33</v>
      </c>
      <c r="H1628">
        <v>2960.1</v>
      </c>
      <c r="I1628">
        <v>4009.42</v>
      </c>
      <c r="J1628">
        <v>3993.82</v>
      </c>
    </row>
    <row r="1629" spans="1:10" x14ac:dyDescent="0.3">
      <c r="A1629">
        <v>1628</v>
      </c>
      <c r="B1629" t="s">
        <v>16</v>
      </c>
      <c r="C1629" t="s">
        <v>21</v>
      </c>
      <c r="D1629">
        <v>3</v>
      </c>
      <c r="E1629">
        <v>3</v>
      </c>
      <c r="F1629">
        <v>4790.2</v>
      </c>
      <c r="G1629">
        <v>9736.8700000000008</v>
      </c>
      <c r="H1629">
        <v>3894.75</v>
      </c>
      <c r="I1629">
        <v>3127.11</v>
      </c>
      <c r="J1629">
        <v>2715.01</v>
      </c>
    </row>
    <row r="1630" spans="1:10" x14ac:dyDescent="0.3">
      <c r="A1630">
        <v>1629</v>
      </c>
      <c r="B1630" t="s">
        <v>18</v>
      </c>
      <c r="C1630" t="s">
        <v>19</v>
      </c>
      <c r="D1630">
        <v>4</v>
      </c>
      <c r="E1630">
        <v>2</v>
      </c>
      <c r="F1630">
        <v>4013.31</v>
      </c>
      <c r="G1630">
        <v>5914.85</v>
      </c>
      <c r="H1630">
        <v>1301.27</v>
      </c>
      <c r="I1630">
        <v>2513.65</v>
      </c>
      <c r="J1630">
        <v>2099.9299999999998</v>
      </c>
    </row>
    <row r="1631" spans="1:10" x14ac:dyDescent="0.3">
      <c r="A1631">
        <v>1630</v>
      </c>
      <c r="B1631" t="s">
        <v>10</v>
      </c>
      <c r="C1631" t="s">
        <v>11</v>
      </c>
      <c r="D1631">
        <v>1</v>
      </c>
      <c r="E1631">
        <v>1</v>
      </c>
      <c r="F1631">
        <v>1327.18</v>
      </c>
      <c r="G1631">
        <v>1327.18</v>
      </c>
      <c r="H1631">
        <v>132.72</v>
      </c>
      <c r="I1631">
        <v>334.48</v>
      </c>
      <c r="J1631">
        <v>859.98</v>
      </c>
    </row>
    <row r="1632" spans="1:10" x14ac:dyDescent="0.3">
      <c r="A1632">
        <v>1631</v>
      </c>
      <c r="B1632" t="s">
        <v>14</v>
      </c>
      <c r="C1632" t="s">
        <v>15</v>
      </c>
      <c r="D1632">
        <v>8</v>
      </c>
      <c r="E1632">
        <v>1</v>
      </c>
      <c r="F1632">
        <v>1064.8499999999999</v>
      </c>
      <c r="G1632">
        <v>1064.8499999999999</v>
      </c>
      <c r="H1632">
        <v>159.72999999999999</v>
      </c>
      <c r="I1632">
        <v>1010.54</v>
      </c>
      <c r="J1632">
        <v>-105.42</v>
      </c>
    </row>
    <row r="1633" spans="1:10" x14ac:dyDescent="0.3">
      <c r="A1633">
        <v>1632</v>
      </c>
      <c r="B1633" t="s">
        <v>10</v>
      </c>
      <c r="C1633" t="s">
        <v>11</v>
      </c>
      <c r="D1633">
        <v>3</v>
      </c>
      <c r="E1633">
        <v>3</v>
      </c>
      <c r="F1633">
        <v>1147.2</v>
      </c>
      <c r="G1633">
        <v>2441.36</v>
      </c>
      <c r="H1633">
        <v>244.14</v>
      </c>
      <c r="I1633">
        <v>561.21</v>
      </c>
      <c r="J1633">
        <v>1636.01</v>
      </c>
    </row>
    <row r="1634" spans="1:10" x14ac:dyDescent="0.3">
      <c r="A1634">
        <v>1633</v>
      </c>
      <c r="B1634" t="s">
        <v>16</v>
      </c>
      <c r="C1634" t="s">
        <v>21</v>
      </c>
      <c r="D1634">
        <v>5</v>
      </c>
      <c r="E1634">
        <v>3</v>
      </c>
      <c r="F1634">
        <v>2190.21</v>
      </c>
      <c r="G1634">
        <v>4721.16</v>
      </c>
      <c r="H1634">
        <v>1652.41</v>
      </c>
      <c r="I1634">
        <v>4188.26</v>
      </c>
      <c r="J1634">
        <v>-1119.51</v>
      </c>
    </row>
    <row r="1635" spans="1:10" x14ac:dyDescent="0.3">
      <c r="A1635">
        <v>1634</v>
      </c>
      <c r="B1635" t="s">
        <v>14</v>
      </c>
      <c r="C1635" t="s">
        <v>15</v>
      </c>
      <c r="D1635">
        <v>6</v>
      </c>
      <c r="E1635">
        <v>3</v>
      </c>
      <c r="F1635">
        <v>2096.96</v>
      </c>
      <c r="G1635">
        <v>4426.9399999999996</v>
      </c>
      <c r="H1635">
        <v>664.04</v>
      </c>
      <c r="I1635">
        <v>1160.33</v>
      </c>
      <c r="J1635">
        <v>2602.5700000000002</v>
      </c>
    </row>
    <row r="1636" spans="1:10" x14ac:dyDescent="0.3">
      <c r="A1636">
        <v>1635</v>
      </c>
      <c r="B1636" t="s">
        <v>12</v>
      </c>
      <c r="C1636" t="s">
        <v>13</v>
      </c>
      <c r="D1636">
        <v>1</v>
      </c>
      <c r="E1636">
        <v>1</v>
      </c>
      <c r="F1636">
        <v>3109.18</v>
      </c>
      <c r="G1636">
        <v>3109.18</v>
      </c>
      <c r="H1636">
        <v>777.29</v>
      </c>
      <c r="I1636">
        <v>1246.43</v>
      </c>
      <c r="J1636">
        <v>1085.46</v>
      </c>
    </row>
    <row r="1637" spans="1:10" x14ac:dyDescent="0.3">
      <c r="A1637">
        <v>1636</v>
      </c>
      <c r="B1637" t="s">
        <v>18</v>
      </c>
      <c r="C1637" t="s">
        <v>19</v>
      </c>
      <c r="D1637">
        <v>1</v>
      </c>
      <c r="E1637">
        <v>1</v>
      </c>
      <c r="F1637">
        <v>5663.47</v>
      </c>
      <c r="G1637">
        <v>5663.47</v>
      </c>
      <c r="H1637">
        <v>1245.96</v>
      </c>
      <c r="I1637">
        <v>1377.69</v>
      </c>
      <c r="J1637">
        <v>3039.82</v>
      </c>
    </row>
    <row r="1638" spans="1:10" x14ac:dyDescent="0.3">
      <c r="A1638">
        <v>1637</v>
      </c>
      <c r="B1638" t="s">
        <v>10</v>
      </c>
      <c r="C1638" t="s">
        <v>22</v>
      </c>
      <c r="D1638">
        <v>1</v>
      </c>
      <c r="E1638">
        <v>1</v>
      </c>
      <c r="F1638">
        <v>550.29999999999995</v>
      </c>
      <c r="G1638">
        <v>550.29999999999995</v>
      </c>
      <c r="H1638">
        <v>55.03</v>
      </c>
      <c r="I1638">
        <v>230.04</v>
      </c>
      <c r="J1638">
        <v>265.23</v>
      </c>
    </row>
    <row r="1639" spans="1:10" x14ac:dyDescent="0.3">
      <c r="A1639">
        <v>1638</v>
      </c>
      <c r="B1639" t="s">
        <v>18</v>
      </c>
      <c r="C1639" t="s">
        <v>19</v>
      </c>
      <c r="D1639">
        <v>3</v>
      </c>
      <c r="E1639">
        <v>1</v>
      </c>
      <c r="F1639">
        <v>4525.53</v>
      </c>
      <c r="G1639">
        <v>4525.53</v>
      </c>
      <c r="H1639">
        <v>995.62</v>
      </c>
      <c r="I1639">
        <v>2420.5700000000002</v>
      </c>
      <c r="J1639">
        <v>1109.3399999999999</v>
      </c>
    </row>
    <row r="1640" spans="1:10" x14ac:dyDescent="0.3">
      <c r="A1640">
        <v>1639</v>
      </c>
      <c r="B1640" t="s">
        <v>12</v>
      </c>
      <c r="C1640" t="s">
        <v>13</v>
      </c>
      <c r="D1640">
        <v>1</v>
      </c>
      <c r="E1640">
        <v>1</v>
      </c>
      <c r="F1640">
        <v>3585.43</v>
      </c>
      <c r="G1640">
        <v>3585.43</v>
      </c>
      <c r="H1640">
        <v>896.36</v>
      </c>
      <c r="I1640">
        <v>1524.2</v>
      </c>
      <c r="J1640">
        <v>1164.8699999999999</v>
      </c>
    </row>
    <row r="1641" spans="1:10" x14ac:dyDescent="0.3">
      <c r="A1641">
        <v>1640</v>
      </c>
      <c r="B1641" t="s">
        <v>12</v>
      </c>
      <c r="C1641" t="s">
        <v>13</v>
      </c>
      <c r="D1641">
        <v>4</v>
      </c>
      <c r="E1641">
        <v>3</v>
      </c>
      <c r="F1641">
        <v>4209</v>
      </c>
      <c r="G1641">
        <v>8606.26</v>
      </c>
      <c r="H1641">
        <v>2581.88</v>
      </c>
      <c r="I1641">
        <v>3096.41</v>
      </c>
      <c r="J1641">
        <v>2927.98</v>
      </c>
    </row>
    <row r="1642" spans="1:10" x14ac:dyDescent="0.3">
      <c r="A1642">
        <v>1641</v>
      </c>
      <c r="B1642" t="s">
        <v>16</v>
      </c>
      <c r="C1642" t="s">
        <v>21</v>
      </c>
      <c r="D1642">
        <v>1</v>
      </c>
      <c r="E1642">
        <v>1</v>
      </c>
      <c r="F1642">
        <v>3430.44</v>
      </c>
      <c r="G1642">
        <v>3430.44</v>
      </c>
      <c r="H1642">
        <v>1200.6500000000001</v>
      </c>
      <c r="I1642">
        <v>1508.08</v>
      </c>
      <c r="J1642">
        <v>721.71</v>
      </c>
    </row>
    <row r="1643" spans="1:10" x14ac:dyDescent="0.3">
      <c r="A1643">
        <v>1642</v>
      </c>
      <c r="B1643" t="s">
        <v>14</v>
      </c>
      <c r="C1643" t="s">
        <v>15</v>
      </c>
      <c r="D1643">
        <v>5</v>
      </c>
      <c r="E1643">
        <v>3</v>
      </c>
      <c r="F1643">
        <v>1556.87</v>
      </c>
      <c r="G1643">
        <v>3409.22</v>
      </c>
      <c r="H1643">
        <v>511.38</v>
      </c>
      <c r="I1643">
        <v>1309.74</v>
      </c>
      <c r="J1643">
        <v>1588.09</v>
      </c>
    </row>
    <row r="1644" spans="1:10" x14ac:dyDescent="0.3">
      <c r="A1644">
        <v>1643</v>
      </c>
      <c r="B1644" t="s">
        <v>16</v>
      </c>
      <c r="C1644" t="s">
        <v>21</v>
      </c>
      <c r="D1644">
        <v>8</v>
      </c>
      <c r="E1644">
        <v>1</v>
      </c>
      <c r="F1644">
        <v>2571.6</v>
      </c>
      <c r="G1644">
        <v>2571.6</v>
      </c>
      <c r="H1644">
        <v>900.06</v>
      </c>
      <c r="I1644">
        <v>2440.4499999999998</v>
      </c>
      <c r="J1644">
        <v>-768.91</v>
      </c>
    </row>
    <row r="1645" spans="1:10" x14ac:dyDescent="0.3">
      <c r="A1645">
        <v>1644</v>
      </c>
      <c r="B1645" t="s">
        <v>16</v>
      </c>
      <c r="C1645" t="s">
        <v>21</v>
      </c>
      <c r="D1645">
        <v>8</v>
      </c>
      <c r="E1645">
        <v>3</v>
      </c>
      <c r="F1645">
        <v>1291.04</v>
      </c>
      <c r="G1645">
        <v>2712.06</v>
      </c>
      <c r="H1645">
        <v>949.22</v>
      </c>
      <c r="I1645">
        <v>2573.7399999999998</v>
      </c>
      <c r="J1645">
        <v>-810.9</v>
      </c>
    </row>
    <row r="1646" spans="1:10" x14ac:dyDescent="0.3">
      <c r="A1646">
        <v>1645</v>
      </c>
      <c r="B1646" t="s">
        <v>18</v>
      </c>
      <c r="C1646" t="s">
        <v>20</v>
      </c>
      <c r="D1646">
        <v>2</v>
      </c>
      <c r="E1646">
        <v>2</v>
      </c>
      <c r="F1646">
        <v>4821.3</v>
      </c>
      <c r="G1646">
        <v>8472.24</v>
      </c>
      <c r="H1646">
        <v>2287.5</v>
      </c>
      <c r="I1646">
        <v>2141.3200000000002</v>
      </c>
      <c r="J1646">
        <v>4043.42</v>
      </c>
    </row>
    <row r="1647" spans="1:10" x14ac:dyDescent="0.3">
      <c r="A1647">
        <v>1646</v>
      </c>
      <c r="B1647" t="s">
        <v>14</v>
      </c>
      <c r="C1647" t="s">
        <v>15</v>
      </c>
      <c r="D1647">
        <v>5</v>
      </c>
      <c r="E1647">
        <v>1</v>
      </c>
      <c r="F1647">
        <v>1678.97</v>
      </c>
      <c r="G1647">
        <v>1678.97</v>
      </c>
      <c r="H1647">
        <v>251.85</v>
      </c>
      <c r="I1647">
        <v>1444.87</v>
      </c>
      <c r="J1647">
        <v>-17.75</v>
      </c>
    </row>
    <row r="1648" spans="1:10" x14ac:dyDescent="0.3">
      <c r="A1648">
        <v>1647</v>
      </c>
      <c r="B1648" t="s">
        <v>18</v>
      </c>
      <c r="C1648" t="s">
        <v>20</v>
      </c>
      <c r="D1648">
        <v>3</v>
      </c>
      <c r="E1648">
        <v>1</v>
      </c>
      <c r="F1648">
        <v>7228.73</v>
      </c>
      <c r="G1648">
        <v>7228.73</v>
      </c>
      <c r="H1648">
        <v>1590.32</v>
      </c>
      <c r="I1648">
        <v>2854.59</v>
      </c>
      <c r="J1648">
        <v>2783.82</v>
      </c>
    </row>
    <row r="1649" spans="1:10" x14ac:dyDescent="0.3">
      <c r="A1649">
        <v>1648</v>
      </c>
      <c r="B1649" t="s">
        <v>14</v>
      </c>
      <c r="C1649" t="s">
        <v>15</v>
      </c>
      <c r="D1649">
        <v>1</v>
      </c>
      <c r="E1649">
        <v>1</v>
      </c>
      <c r="F1649">
        <v>1315.64</v>
      </c>
      <c r="G1649">
        <v>1315.64</v>
      </c>
      <c r="H1649">
        <v>197.35</v>
      </c>
      <c r="I1649">
        <v>741.92</v>
      </c>
      <c r="J1649">
        <v>376.37</v>
      </c>
    </row>
    <row r="1650" spans="1:10" x14ac:dyDescent="0.3">
      <c r="A1650">
        <v>1649</v>
      </c>
      <c r="B1650" t="s">
        <v>14</v>
      </c>
      <c r="C1650" t="s">
        <v>15</v>
      </c>
      <c r="D1650">
        <v>1</v>
      </c>
      <c r="E1650">
        <v>1</v>
      </c>
      <c r="F1650">
        <v>2832.59</v>
      </c>
      <c r="G1650">
        <v>2832.59</v>
      </c>
      <c r="H1650">
        <v>424.89</v>
      </c>
      <c r="I1650">
        <v>684.7</v>
      </c>
      <c r="J1650">
        <v>1723.01</v>
      </c>
    </row>
    <row r="1651" spans="1:10" x14ac:dyDescent="0.3">
      <c r="A1651">
        <v>1650</v>
      </c>
      <c r="B1651" t="s">
        <v>14</v>
      </c>
      <c r="C1651" t="s">
        <v>15</v>
      </c>
      <c r="D1651">
        <v>4</v>
      </c>
      <c r="E1651">
        <v>1</v>
      </c>
      <c r="F1651">
        <v>2111.42</v>
      </c>
      <c r="G1651">
        <v>2111.42</v>
      </c>
      <c r="H1651">
        <v>316.70999999999998</v>
      </c>
      <c r="I1651">
        <v>1261</v>
      </c>
      <c r="J1651">
        <v>533.71</v>
      </c>
    </row>
    <row r="1652" spans="1:10" x14ac:dyDescent="0.3">
      <c r="A1652">
        <v>1651</v>
      </c>
      <c r="B1652" t="s">
        <v>18</v>
      </c>
      <c r="C1652" t="s">
        <v>19</v>
      </c>
      <c r="D1652">
        <v>6</v>
      </c>
      <c r="E1652">
        <v>3</v>
      </c>
      <c r="F1652">
        <v>4547.8</v>
      </c>
      <c r="G1652">
        <v>10088.67</v>
      </c>
      <c r="H1652">
        <v>2723.94</v>
      </c>
      <c r="I1652">
        <v>2835.62</v>
      </c>
      <c r="J1652">
        <v>4529.1099999999997</v>
      </c>
    </row>
    <row r="1653" spans="1:10" x14ac:dyDescent="0.3">
      <c r="A1653">
        <v>1652</v>
      </c>
      <c r="B1653" t="s">
        <v>10</v>
      </c>
      <c r="C1653" t="s">
        <v>11</v>
      </c>
      <c r="D1653">
        <v>1</v>
      </c>
      <c r="E1653">
        <v>1</v>
      </c>
      <c r="F1653">
        <v>966.36</v>
      </c>
      <c r="G1653">
        <v>966.36</v>
      </c>
      <c r="H1653">
        <v>96.64</v>
      </c>
      <c r="I1653">
        <v>242.44</v>
      </c>
      <c r="J1653">
        <v>627.28</v>
      </c>
    </row>
    <row r="1654" spans="1:10" x14ac:dyDescent="0.3">
      <c r="A1654">
        <v>1653</v>
      </c>
      <c r="B1654" t="s">
        <v>10</v>
      </c>
      <c r="C1654" t="s">
        <v>11</v>
      </c>
      <c r="D1654">
        <v>7</v>
      </c>
      <c r="E1654">
        <v>1</v>
      </c>
      <c r="F1654">
        <v>697.58</v>
      </c>
      <c r="G1654">
        <v>697.58</v>
      </c>
      <c r="H1654">
        <v>69.760000000000005</v>
      </c>
      <c r="I1654">
        <v>662</v>
      </c>
      <c r="J1654">
        <v>-34.18</v>
      </c>
    </row>
    <row r="1655" spans="1:10" x14ac:dyDescent="0.3">
      <c r="A1655">
        <v>1654</v>
      </c>
      <c r="B1655" t="s">
        <v>10</v>
      </c>
      <c r="C1655" t="s">
        <v>22</v>
      </c>
      <c r="D1655">
        <v>5</v>
      </c>
      <c r="E1655">
        <v>2</v>
      </c>
      <c r="F1655">
        <v>791.06</v>
      </c>
      <c r="G1655">
        <v>1172.52</v>
      </c>
      <c r="H1655">
        <v>117.25</v>
      </c>
      <c r="I1655">
        <v>563.86</v>
      </c>
      <c r="J1655">
        <v>491.41</v>
      </c>
    </row>
    <row r="1656" spans="1:10" x14ac:dyDescent="0.3">
      <c r="A1656">
        <v>1655</v>
      </c>
      <c r="B1656" t="s">
        <v>18</v>
      </c>
      <c r="C1656" t="s">
        <v>20</v>
      </c>
      <c r="D1656">
        <v>3</v>
      </c>
      <c r="E1656">
        <v>3</v>
      </c>
      <c r="F1656">
        <v>3159.67</v>
      </c>
      <c r="G1656">
        <v>6650.66</v>
      </c>
      <c r="H1656">
        <v>1463.15</v>
      </c>
      <c r="I1656">
        <v>2229.35</v>
      </c>
      <c r="J1656">
        <v>2958.17</v>
      </c>
    </row>
    <row r="1657" spans="1:10" x14ac:dyDescent="0.3">
      <c r="A1657">
        <v>1656</v>
      </c>
      <c r="B1657" t="s">
        <v>12</v>
      </c>
      <c r="C1657" t="s">
        <v>13</v>
      </c>
      <c r="D1657">
        <v>8</v>
      </c>
      <c r="E1657">
        <v>2</v>
      </c>
      <c r="F1657">
        <v>5486.61</v>
      </c>
      <c r="G1657">
        <v>8828.69</v>
      </c>
      <c r="H1657">
        <v>2648.61</v>
      </c>
      <c r="I1657">
        <v>3912.46</v>
      </c>
      <c r="J1657">
        <v>2267.63</v>
      </c>
    </row>
    <row r="1658" spans="1:10" x14ac:dyDescent="0.3">
      <c r="A1658">
        <v>1657</v>
      </c>
      <c r="B1658" t="s">
        <v>16</v>
      </c>
      <c r="C1658" t="s">
        <v>17</v>
      </c>
      <c r="D1658">
        <v>2</v>
      </c>
      <c r="E1658">
        <v>2</v>
      </c>
      <c r="F1658">
        <v>2912.56</v>
      </c>
      <c r="G1658">
        <v>4980.53</v>
      </c>
      <c r="H1658">
        <v>1743.19</v>
      </c>
      <c r="I1658">
        <v>1815.84</v>
      </c>
      <c r="J1658">
        <v>1421.5</v>
      </c>
    </row>
    <row r="1659" spans="1:10" x14ac:dyDescent="0.3">
      <c r="A1659">
        <v>1658</v>
      </c>
      <c r="B1659" t="s">
        <v>10</v>
      </c>
      <c r="C1659" t="s">
        <v>22</v>
      </c>
      <c r="D1659">
        <v>1</v>
      </c>
      <c r="E1659">
        <v>1</v>
      </c>
      <c r="F1659">
        <v>1189.98</v>
      </c>
      <c r="G1659">
        <v>1189.98</v>
      </c>
      <c r="H1659">
        <v>119</v>
      </c>
      <c r="I1659">
        <v>354.27</v>
      </c>
      <c r="J1659">
        <v>716.71</v>
      </c>
    </row>
    <row r="1660" spans="1:10" x14ac:dyDescent="0.3">
      <c r="A1660">
        <v>1659</v>
      </c>
      <c r="B1660" t="s">
        <v>10</v>
      </c>
      <c r="C1660" t="s">
        <v>11</v>
      </c>
      <c r="D1660">
        <v>2</v>
      </c>
      <c r="E1660">
        <v>1</v>
      </c>
      <c r="F1660">
        <v>918.48</v>
      </c>
      <c r="G1660">
        <v>918.48</v>
      </c>
      <c r="H1660">
        <v>91.85</v>
      </c>
      <c r="I1660">
        <v>344.56</v>
      </c>
      <c r="J1660">
        <v>482.07</v>
      </c>
    </row>
    <row r="1661" spans="1:10" x14ac:dyDescent="0.3">
      <c r="A1661">
        <v>1660</v>
      </c>
      <c r="B1661" t="s">
        <v>10</v>
      </c>
      <c r="C1661" t="s">
        <v>22</v>
      </c>
      <c r="D1661">
        <v>1</v>
      </c>
      <c r="E1661">
        <v>1</v>
      </c>
      <c r="F1661">
        <v>344.07</v>
      </c>
      <c r="G1661">
        <v>344.07</v>
      </c>
      <c r="H1661">
        <v>34.409999999999997</v>
      </c>
      <c r="I1661">
        <v>299.44</v>
      </c>
      <c r="J1661">
        <v>10.220000000000001</v>
      </c>
    </row>
    <row r="1662" spans="1:10" x14ac:dyDescent="0.3">
      <c r="A1662">
        <v>1661</v>
      </c>
      <c r="B1662" t="s">
        <v>16</v>
      </c>
      <c r="C1662" t="s">
        <v>17</v>
      </c>
      <c r="D1662">
        <v>3</v>
      </c>
      <c r="E1662">
        <v>3</v>
      </c>
      <c r="F1662">
        <v>3713.36</v>
      </c>
      <c r="G1662">
        <v>8137.73</v>
      </c>
      <c r="H1662">
        <v>3255.09</v>
      </c>
      <c r="I1662">
        <v>2156.23</v>
      </c>
      <c r="J1662">
        <v>2726.41</v>
      </c>
    </row>
    <row r="1663" spans="1:10" x14ac:dyDescent="0.3">
      <c r="A1663">
        <v>1662</v>
      </c>
      <c r="B1663" t="s">
        <v>16</v>
      </c>
      <c r="C1663" t="s">
        <v>21</v>
      </c>
      <c r="D1663">
        <v>6</v>
      </c>
      <c r="E1663">
        <v>1</v>
      </c>
      <c r="F1663">
        <v>5148.37</v>
      </c>
      <c r="G1663">
        <v>5148.37</v>
      </c>
      <c r="H1663">
        <v>1801.93</v>
      </c>
      <c r="I1663">
        <v>4513.2700000000004</v>
      </c>
      <c r="J1663">
        <v>-1166.83</v>
      </c>
    </row>
    <row r="1664" spans="1:10" x14ac:dyDescent="0.3">
      <c r="A1664">
        <v>1663</v>
      </c>
      <c r="B1664" t="s">
        <v>12</v>
      </c>
      <c r="C1664" t="s">
        <v>13</v>
      </c>
      <c r="D1664">
        <v>5</v>
      </c>
      <c r="E1664">
        <v>3</v>
      </c>
      <c r="F1664">
        <v>4169.7</v>
      </c>
      <c r="G1664">
        <v>10323.780000000001</v>
      </c>
      <c r="H1664">
        <v>3097.13</v>
      </c>
      <c r="I1664">
        <v>3896.43</v>
      </c>
      <c r="J1664">
        <v>3330.21</v>
      </c>
    </row>
    <row r="1665" spans="1:10" x14ac:dyDescent="0.3">
      <c r="A1665">
        <v>1664</v>
      </c>
      <c r="B1665" t="s">
        <v>10</v>
      </c>
      <c r="C1665" t="s">
        <v>11</v>
      </c>
      <c r="D1665">
        <v>8</v>
      </c>
      <c r="E1665">
        <v>3</v>
      </c>
      <c r="F1665">
        <v>1060.05</v>
      </c>
      <c r="G1665">
        <v>2201.9699999999998</v>
      </c>
      <c r="H1665">
        <v>220.2</v>
      </c>
      <c r="I1665">
        <v>854.29</v>
      </c>
      <c r="J1665">
        <v>1127.48</v>
      </c>
    </row>
    <row r="1666" spans="1:10" x14ac:dyDescent="0.3">
      <c r="A1666">
        <v>1665</v>
      </c>
      <c r="B1666" t="s">
        <v>12</v>
      </c>
      <c r="C1666" t="s">
        <v>13</v>
      </c>
      <c r="D1666">
        <v>3</v>
      </c>
      <c r="E1666">
        <v>3</v>
      </c>
      <c r="F1666">
        <v>3679.7</v>
      </c>
      <c r="G1666">
        <v>8068.01</v>
      </c>
      <c r="H1666">
        <v>2420.4</v>
      </c>
      <c r="I1666">
        <v>2935.66</v>
      </c>
      <c r="J1666">
        <v>2711.95</v>
      </c>
    </row>
    <row r="1667" spans="1:10" x14ac:dyDescent="0.3">
      <c r="A1667">
        <v>1666</v>
      </c>
      <c r="B1667" t="s">
        <v>12</v>
      </c>
      <c r="C1667" t="s">
        <v>13</v>
      </c>
      <c r="D1667">
        <v>2</v>
      </c>
      <c r="E1667">
        <v>2</v>
      </c>
      <c r="F1667">
        <v>4275.13</v>
      </c>
      <c r="G1667">
        <v>7088.39</v>
      </c>
      <c r="H1667">
        <v>1772.1</v>
      </c>
      <c r="I1667">
        <v>1784.05</v>
      </c>
      <c r="J1667">
        <v>3532.24</v>
      </c>
    </row>
    <row r="1668" spans="1:10" x14ac:dyDescent="0.3">
      <c r="A1668">
        <v>1667</v>
      </c>
      <c r="B1668" t="s">
        <v>18</v>
      </c>
      <c r="C1668" t="s">
        <v>20</v>
      </c>
      <c r="D1668">
        <v>1</v>
      </c>
      <c r="E1668">
        <v>1</v>
      </c>
      <c r="F1668">
        <v>4330.82</v>
      </c>
      <c r="G1668">
        <v>4330.82</v>
      </c>
      <c r="H1668">
        <v>952.78</v>
      </c>
      <c r="I1668">
        <v>1701.2</v>
      </c>
      <c r="J1668">
        <v>1676.84</v>
      </c>
    </row>
    <row r="1669" spans="1:10" x14ac:dyDescent="0.3">
      <c r="A1669">
        <v>1668</v>
      </c>
      <c r="B1669" t="s">
        <v>12</v>
      </c>
      <c r="C1669" t="s">
        <v>13</v>
      </c>
      <c r="D1669">
        <v>2</v>
      </c>
      <c r="E1669">
        <v>1</v>
      </c>
      <c r="F1669">
        <v>3061.55</v>
      </c>
      <c r="G1669">
        <v>3061.55</v>
      </c>
      <c r="H1669">
        <v>765.39</v>
      </c>
      <c r="I1669">
        <v>2339.7800000000002</v>
      </c>
      <c r="J1669">
        <v>-43.62</v>
      </c>
    </row>
    <row r="1670" spans="1:10" x14ac:dyDescent="0.3">
      <c r="A1670">
        <v>1669</v>
      </c>
      <c r="B1670" t="s">
        <v>18</v>
      </c>
      <c r="C1670" t="s">
        <v>20</v>
      </c>
      <c r="D1670">
        <v>5</v>
      </c>
      <c r="E1670">
        <v>1</v>
      </c>
      <c r="F1670">
        <v>4086.93</v>
      </c>
      <c r="G1670">
        <v>4086.93</v>
      </c>
      <c r="H1670">
        <v>899.13</v>
      </c>
      <c r="I1670">
        <v>3878.5</v>
      </c>
      <c r="J1670">
        <v>-690.69</v>
      </c>
    </row>
    <row r="1671" spans="1:10" x14ac:dyDescent="0.3">
      <c r="A1671">
        <v>1670</v>
      </c>
      <c r="B1671" t="s">
        <v>14</v>
      </c>
      <c r="C1671" t="s">
        <v>15</v>
      </c>
      <c r="D1671">
        <v>7</v>
      </c>
      <c r="E1671">
        <v>3</v>
      </c>
      <c r="F1671">
        <v>511.33</v>
      </c>
      <c r="G1671">
        <v>1134.27</v>
      </c>
      <c r="H1671">
        <v>170.14</v>
      </c>
      <c r="I1671">
        <v>1076.42</v>
      </c>
      <c r="J1671">
        <v>-112.29</v>
      </c>
    </row>
    <row r="1672" spans="1:10" x14ac:dyDescent="0.3">
      <c r="A1672">
        <v>1671</v>
      </c>
      <c r="B1672" t="s">
        <v>10</v>
      </c>
      <c r="C1672" t="s">
        <v>22</v>
      </c>
      <c r="D1672">
        <v>8</v>
      </c>
      <c r="E1672">
        <v>3</v>
      </c>
      <c r="F1672">
        <v>935.57</v>
      </c>
      <c r="G1672">
        <v>2089.14</v>
      </c>
      <c r="H1672">
        <v>208.91</v>
      </c>
      <c r="I1672">
        <v>719.23</v>
      </c>
      <c r="J1672">
        <v>1161</v>
      </c>
    </row>
    <row r="1673" spans="1:10" x14ac:dyDescent="0.3">
      <c r="A1673">
        <v>1672</v>
      </c>
      <c r="B1673" t="s">
        <v>12</v>
      </c>
      <c r="C1673" t="s">
        <v>13</v>
      </c>
      <c r="D1673">
        <v>3</v>
      </c>
      <c r="E1673">
        <v>2</v>
      </c>
      <c r="F1673">
        <v>5440.09</v>
      </c>
      <c r="G1673">
        <v>7958.45</v>
      </c>
      <c r="H1673">
        <v>1989.61</v>
      </c>
      <c r="I1673">
        <v>2212.5700000000002</v>
      </c>
      <c r="J1673">
        <v>3756.27</v>
      </c>
    </row>
    <row r="1674" spans="1:10" x14ac:dyDescent="0.3">
      <c r="A1674">
        <v>1673</v>
      </c>
      <c r="B1674" t="s">
        <v>12</v>
      </c>
      <c r="C1674" t="s">
        <v>13</v>
      </c>
      <c r="D1674">
        <v>2</v>
      </c>
      <c r="E1674">
        <v>1</v>
      </c>
      <c r="F1674">
        <v>2671.2</v>
      </c>
      <c r="G1674">
        <v>2671.2</v>
      </c>
      <c r="H1674">
        <v>667.8</v>
      </c>
      <c r="I1674">
        <v>1651.33</v>
      </c>
      <c r="J1674">
        <v>352.07</v>
      </c>
    </row>
    <row r="1675" spans="1:10" x14ac:dyDescent="0.3">
      <c r="A1675">
        <v>1674</v>
      </c>
      <c r="B1675" t="s">
        <v>14</v>
      </c>
      <c r="C1675" t="s">
        <v>15</v>
      </c>
      <c r="D1675">
        <v>2</v>
      </c>
      <c r="E1675">
        <v>2</v>
      </c>
      <c r="F1675">
        <v>1756.16</v>
      </c>
      <c r="G1675">
        <v>3039.3</v>
      </c>
      <c r="H1675">
        <v>455.9</v>
      </c>
      <c r="I1675">
        <v>649.30999999999995</v>
      </c>
      <c r="J1675">
        <v>1934.1</v>
      </c>
    </row>
    <row r="1676" spans="1:10" x14ac:dyDescent="0.3">
      <c r="A1676">
        <v>1675</v>
      </c>
      <c r="B1676" t="s">
        <v>14</v>
      </c>
      <c r="C1676" t="s">
        <v>15</v>
      </c>
      <c r="D1676">
        <v>5</v>
      </c>
      <c r="E1676">
        <v>1</v>
      </c>
      <c r="F1676">
        <v>1778.47</v>
      </c>
      <c r="G1676">
        <v>1778.47</v>
      </c>
      <c r="H1676">
        <v>266.77</v>
      </c>
      <c r="I1676">
        <v>1200.56</v>
      </c>
      <c r="J1676">
        <v>311.14</v>
      </c>
    </row>
    <row r="1677" spans="1:10" x14ac:dyDescent="0.3">
      <c r="A1677">
        <v>1676</v>
      </c>
      <c r="B1677" t="s">
        <v>10</v>
      </c>
      <c r="C1677" t="s">
        <v>22</v>
      </c>
      <c r="D1677">
        <v>7</v>
      </c>
      <c r="E1677">
        <v>3</v>
      </c>
      <c r="F1677">
        <v>917.4</v>
      </c>
      <c r="G1677">
        <v>1937.49</v>
      </c>
      <c r="H1677">
        <v>193.75</v>
      </c>
      <c r="I1677">
        <v>796.78</v>
      </c>
      <c r="J1677">
        <v>946.96</v>
      </c>
    </row>
    <row r="1678" spans="1:10" x14ac:dyDescent="0.3">
      <c r="A1678">
        <v>1677</v>
      </c>
      <c r="B1678" t="s">
        <v>18</v>
      </c>
      <c r="C1678" t="s">
        <v>19</v>
      </c>
      <c r="D1678">
        <v>1</v>
      </c>
      <c r="E1678">
        <v>1</v>
      </c>
      <c r="F1678">
        <v>4951.12</v>
      </c>
      <c r="G1678">
        <v>4951.12</v>
      </c>
      <c r="H1678">
        <v>1089.25</v>
      </c>
      <c r="I1678">
        <v>1879.13</v>
      </c>
      <c r="J1678">
        <v>1982.75</v>
      </c>
    </row>
    <row r="1679" spans="1:10" x14ac:dyDescent="0.3">
      <c r="A1679">
        <v>1678</v>
      </c>
      <c r="B1679" t="s">
        <v>10</v>
      </c>
      <c r="C1679" t="s">
        <v>11</v>
      </c>
      <c r="D1679">
        <v>7</v>
      </c>
      <c r="E1679">
        <v>3</v>
      </c>
      <c r="F1679">
        <v>922.22</v>
      </c>
      <c r="G1679">
        <v>1914.89</v>
      </c>
      <c r="H1679">
        <v>191.49</v>
      </c>
      <c r="I1679">
        <v>697.2</v>
      </c>
      <c r="J1679">
        <v>1026.2</v>
      </c>
    </row>
    <row r="1680" spans="1:10" x14ac:dyDescent="0.3">
      <c r="A1680">
        <v>1679</v>
      </c>
      <c r="B1680" t="s">
        <v>18</v>
      </c>
      <c r="C1680" t="s">
        <v>20</v>
      </c>
      <c r="D1680">
        <v>2</v>
      </c>
      <c r="E1680">
        <v>2</v>
      </c>
      <c r="F1680">
        <v>2280.4699999999998</v>
      </c>
      <c r="G1680">
        <v>3925.45</v>
      </c>
      <c r="H1680">
        <v>863.6</v>
      </c>
      <c r="I1680">
        <v>2489.5</v>
      </c>
      <c r="J1680">
        <v>572.35</v>
      </c>
    </row>
    <row r="1681" spans="1:10" x14ac:dyDescent="0.3">
      <c r="A1681">
        <v>1680</v>
      </c>
      <c r="B1681" t="s">
        <v>16</v>
      </c>
      <c r="C1681" t="s">
        <v>17</v>
      </c>
      <c r="D1681">
        <v>5</v>
      </c>
      <c r="E1681">
        <v>3</v>
      </c>
      <c r="F1681">
        <v>3124.82</v>
      </c>
      <c r="G1681">
        <v>7004.55</v>
      </c>
      <c r="H1681">
        <v>2451.59</v>
      </c>
      <c r="I1681">
        <v>4244.1000000000004</v>
      </c>
      <c r="J1681">
        <v>308.85000000000002</v>
      </c>
    </row>
    <row r="1682" spans="1:10" x14ac:dyDescent="0.3">
      <c r="A1682">
        <v>1681</v>
      </c>
      <c r="B1682" t="s">
        <v>10</v>
      </c>
      <c r="C1682" t="s">
        <v>22</v>
      </c>
      <c r="D1682">
        <v>1</v>
      </c>
      <c r="E1682">
        <v>1</v>
      </c>
      <c r="F1682">
        <v>840.09</v>
      </c>
      <c r="G1682">
        <v>840.09</v>
      </c>
      <c r="H1682">
        <v>84.01</v>
      </c>
      <c r="I1682">
        <v>372.09</v>
      </c>
      <c r="J1682">
        <v>383.99</v>
      </c>
    </row>
    <row r="1683" spans="1:10" x14ac:dyDescent="0.3">
      <c r="A1683">
        <v>1682</v>
      </c>
      <c r="B1683" t="s">
        <v>12</v>
      </c>
      <c r="C1683" t="s">
        <v>13</v>
      </c>
      <c r="D1683">
        <v>7</v>
      </c>
      <c r="E1683">
        <v>1</v>
      </c>
      <c r="F1683">
        <v>2392.6999999999998</v>
      </c>
      <c r="G1683">
        <v>2392.6999999999998</v>
      </c>
      <c r="H1683">
        <v>598.17999999999995</v>
      </c>
      <c r="I1683">
        <v>2270.67</v>
      </c>
      <c r="J1683">
        <v>-476.15</v>
      </c>
    </row>
    <row r="1684" spans="1:10" x14ac:dyDescent="0.3">
      <c r="A1684">
        <v>1683</v>
      </c>
      <c r="B1684" t="s">
        <v>16</v>
      </c>
      <c r="C1684" t="s">
        <v>17</v>
      </c>
      <c r="D1684">
        <v>8</v>
      </c>
      <c r="E1684">
        <v>3</v>
      </c>
      <c r="F1684">
        <v>3719.33</v>
      </c>
      <c r="G1684">
        <v>8102.99</v>
      </c>
      <c r="H1684">
        <v>3241.2</v>
      </c>
      <c r="I1684">
        <v>5783.98</v>
      </c>
      <c r="J1684">
        <v>-922.19</v>
      </c>
    </row>
    <row r="1685" spans="1:10" x14ac:dyDescent="0.3">
      <c r="A1685">
        <v>1684</v>
      </c>
      <c r="B1685" t="s">
        <v>14</v>
      </c>
      <c r="C1685" t="s">
        <v>15</v>
      </c>
      <c r="D1685">
        <v>7</v>
      </c>
      <c r="E1685">
        <v>2</v>
      </c>
      <c r="F1685">
        <v>3028.59</v>
      </c>
      <c r="G1685">
        <v>4871.0600000000004</v>
      </c>
      <c r="H1685">
        <v>730.66</v>
      </c>
      <c r="I1685">
        <v>1935.37</v>
      </c>
      <c r="J1685">
        <v>2205.0300000000002</v>
      </c>
    </row>
    <row r="1686" spans="1:10" x14ac:dyDescent="0.3">
      <c r="A1686">
        <v>1685</v>
      </c>
      <c r="B1686" t="s">
        <v>18</v>
      </c>
      <c r="C1686" t="s">
        <v>20</v>
      </c>
      <c r="D1686">
        <v>8</v>
      </c>
      <c r="E1686">
        <v>3</v>
      </c>
      <c r="F1686">
        <v>1037.6600000000001</v>
      </c>
      <c r="G1686">
        <v>2044.4</v>
      </c>
      <c r="H1686">
        <v>449.77</v>
      </c>
      <c r="I1686">
        <v>1940.14</v>
      </c>
      <c r="J1686">
        <v>-345.5</v>
      </c>
    </row>
    <row r="1687" spans="1:10" x14ac:dyDescent="0.3">
      <c r="A1687">
        <v>1686</v>
      </c>
      <c r="B1687" t="s">
        <v>12</v>
      </c>
      <c r="C1687" t="s">
        <v>13</v>
      </c>
      <c r="D1687">
        <v>7</v>
      </c>
      <c r="E1687">
        <v>1</v>
      </c>
      <c r="F1687">
        <v>3287.64</v>
      </c>
      <c r="G1687">
        <v>3287.64</v>
      </c>
      <c r="H1687">
        <v>821.91</v>
      </c>
      <c r="I1687">
        <v>3119.97</v>
      </c>
      <c r="J1687">
        <v>-654.24</v>
      </c>
    </row>
    <row r="1688" spans="1:10" x14ac:dyDescent="0.3">
      <c r="A1688">
        <v>1687</v>
      </c>
      <c r="B1688" t="s">
        <v>12</v>
      </c>
      <c r="C1688" t="s">
        <v>13</v>
      </c>
      <c r="D1688">
        <v>6</v>
      </c>
      <c r="E1688">
        <v>2</v>
      </c>
      <c r="F1688">
        <v>3542.52</v>
      </c>
      <c r="G1688">
        <v>5371.72</v>
      </c>
      <c r="H1688">
        <v>1342.93</v>
      </c>
      <c r="I1688">
        <v>4853.38</v>
      </c>
      <c r="J1688">
        <v>-824.59</v>
      </c>
    </row>
    <row r="1689" spans="1:10" x14ac:dyDescent="0.3">
      <c r="A1689">
        <v>1688</v>
      </c>
      <c r="B1689" t="s">
        <v>10</v>
      </c>
      <c r="C1689" t="s">
        <v>11</v>
      </c>
      <c r="D1689">
        <v>1</v>
      </c>
      <c r="E1689">
        <v>1</v>
      </c>
      <c r="F1689">
        <v>1097.3</v>
      </c>
      <c r="G1689">
        <v>1097.3</v>
      </c>
      <c r="H1689">
        <v>109.73</v>
      </c>
      <c r="I1689">
        <v>287.55</v>
      </c>
      <c r="J1689">
        <v>700.02</v>
      </c>
    </row>
    <row r="1690" spans="1:10" x14ac:dyDescent="0.3">
      <c r="A1690">
        <v>1689</v>
      </c>
      <c r="B1690" t="s">
        <v>16</v>
      </c>
      <c r="C1690" t="s">
        <v>21</v>
      </c>
      <c r="D1690">
        <v>7</v>
      </c>
      <c r="E1690">
        <v>3</v>
      </c>
      <c r="F1690">
        <v>3419.7</v>
      </c>
      <c r="G1690">
        <v>7303.99</v>
      </c>
      <c r="H1690">
        <v>2556.4</v>
      </c>
      <c r="I1690">
        <v>3449.2</v>
      </c>
      <c r="J1690">
        <v>1298.3900000000001</v>
      </c>
    </row>
    <row r="1691" spans="1:10" x14ac:dyDescent="0.3">
      <c r="A1691">
        <v>1690</v>
      </c>
      <c r="B1691" t="s">
        <v>14</v>
      </c>
      <c r="C1691" t="s">
        <v>15</v>
      </c>
      <c r="D1691">
        <v>6</v>
      </c>
      <c r="E1691">
        <v>3</v>
      </c>
      <c r="F1691">
        <v>1374.4</v>
      </c>
      <c r="G1691">
        <v>2844.78</v>
      </c>
      <c r="H1691">
        <v>426.72</v>
      </c>
      <c r="I1691">
        <v>1710.41</v>
      </c>
      <c r="J1691">
        <v>707.65</v>
      </c>
    </row>
    <row r="1692" spans="1:10" x14ac:dyDescent="0.3">
      <c r="A1692">
        <v>1691</v>
      </c>
      <c r="B1692" t="s">
        <v>18</v>
      </c>
      <c r="C1692" t="s">
        <v>19</v>
      </c>
      <c r="D1692">
        <v>3</v>
      </c>
      <c r="E1692">
        <v>1</v>
      </c>
      <c r="F1692">
        <v>2613.16</v>
      </c>
      <c r="G1692">
        <v>2613.16</v>
      </c>
      <c r="H1692">
        <v>574.9</v>
      </c>
      <c r="I1692">
        <v>2479.89</v>
      </c>
      <c r="J1692">
        <v>-441.62</v>
      </c>
    </row>
    <row r="1693" spans="1:10" x14ac:dyDescent="0.3">
      <c r="A1693">
        <v>1692</v>
      </c>
      <c r="B1693" t="s">
        <v>16</v>
      </c>
      <c r="C1693" t="s">
        <v>17</v>
      </c>
      <c r="D1693">
        <v>5</v>
      </c>
      <c r="E1693">
        <v>3</v>
      </c>
      <c r="F1693">
        <v>4849.38</v>
      </c>
      <c r="G1693">
        <v>10516.79</v>
      </c>
      <c r="H1693">
        <v>4206.72</v>
      </c>
      <c r="I1693">
        <v>4253.45</v>
      </c>
      <c r="J1693">
        <v>2056.62</v>
      </c>
    </row>
    <row r="1694" spans="1:10" x14ac:dyDescent="0.3">
      <c r="A1694">
        <v>1693</v>
      </c>
      <c r="B1694" t="s">
        <v>10</v>
      </c>
      <c r="C1694" t="s">
        <v>22</v>
      </c>
      <c r="D1694">
        <v>7</v>
      </c>
      <c r="E1694">
        <v>3</v>
      </c>
      <c r="F1694">
        <v>446</v>
      </c>
      <c r="G1694">
        <v>938.03</v>
      </c>
      <c r="H1694">
        <v>93.8</v>
      </c>
      <c r="I1694">
        <v>642.45000000000005</v>
      </c>
      <c r="J1694">
        <v>201.78</v>
      </c>
    </row>
    <row r="1695" spans="1:10" x14ac:dyDescent="0.3">
      <c r="A1695">
        <v>1694</v>
      </c>
      <c r="B1695" t="s">
        <v>18</v>
      </c>
      <c r="C1695" t="s">
        <v>19</v>
      </c>
      <c r="D1695">
        <v>8</v>
      </c>
      <c r="E1695">
        <v>2</v>
      </c>
      <c r="F1695">
        <v>4512.22</v>
      </c>
      <c r="G1695">
        <v>7915.08</v>
      </c>
      <c r="H1695">
        <v>1741.32</v>
      </c>
      <c r="I1695">
        <v>4925.5</v>
      </c>
      <c r="J1695">
        <v>1248.26</v>
      </c>
    </row>
    <row r="1696" spans="1:10" x14ac:dyDescent="0.3">
      <c r="A1696">
        <v>1695</v>
      </c>
      <c r="B1696" t="s">
        <v>10</v>
      </c>
      <c r="C1696" t="s">
        <v>11</v>
      </c>
      <c r="D1696">
        <v>1</v>
      </c>
      <c r="E1696">
        <v>1</v>
      </c>
      <c r="F1696">
        <v>638.72</v>
      </c>
      <c r="G1696">
        <v>638.72</v>
      </c>
      <c r="H1696">
        <v>63.87</v>
      </c>
      <c r="I1696">
        <v>265.61</v>
      </c>
      <c r="J1696">
        <v>309.24</v>
      </c>
    </row>
    <row r="1697" spans="1:10" x14ac:dyDescent="0.3">
      <c r="A1697">
        <v>1696</v>
      </c>
      <c r="B1697" t="s">
        <v>18</v>
      </c>
      <c r="C1697" t="s">
        <v>20</v>
      </c>
      <c r="D1697">
        <v>8</v>
      </c>
      <c r="E1697">
        <v>1</v>
      </c>
      <c r="F1697">
        <v>5236.7700000000004</v>
      </c>
      <c r="G1697">
        <v>5236.7700000000004</v>
      </c>
      <c r="H1697">
        <v>1152.0899999999999</v>
      </c>
      <c r="I1697">
        <v>4969.7</v>
      </c>
      <c r="J1697">
        <v>-885.01</v>
      </c>
    </row>
    <row r="1698" spans="1:10" x14ac:dyDescent="0.3">
      <c r="A1698">
        <v>1697</v>
      </c>
      <c r="B1698" t="s">
        <v>18</v>
      </c>
      <c r="C1698" t="s">
        <v>19</v>
      </c>
      <c r="D1698">
        <v>6</v>
      </c>
      <c r="E1698">
        <v>3</v>
      </c>
      <c r="F1698">
        <v>5197.72</v>
      </c>
      <c r="G1698">
        <v>10312.49</v>
      </c>
      <c r="H1698">
        <v>2784.37</v>
      </c>
      <c r="I1698">
        <v>2944.22</v>
      </c>
      <c r="J1698">
        <v>4583.8999999999996</v>
      </c>
    </row>
    <row r="1699" spans="1:10" x14ac:dyDescent="0.3">
      <c r="A1699">
        <v>1698</v>
      </c>
      <c r="B1699" t="s">
        <v>18</v>
      </c>
      <c r="C1699" t="s">
        <v>20</v>
      </c>
      <c r="D1699">
        <v>6</v>
      </c>
      <c r="E1699">
        <v>3</v>
      </c>
      <c r="F1699">
        <v>4779.2299999999996</v>
      </c>
      <c r="G1699">
        <v>9526.23</v>
      </c>
      <c r="H1699">
        <v>2572.08</v>
      </c>
      <c r="I1699">
        <v>4439.8599999999997</v>
      </c>
      <c r="J1699">
        <v>2514.29</v>
      </c>
    </row>
    <row r="1700" spans="1:10" x14ac:dyDescent="0.3">
      <c r="A1700">
        <v>1699</v>
      </c>
      <c r="B1700" t="s">
        <v>12</v>
      </c>
      <c r="C1700" t="s">
        <v>13</v>
      </c>
      <c r="D1700">
        <v>3</v>
      </c>
      <c r="E1700">
        <v>3</v>
      </c>
      <c r="F1700">
        <v>3248.82</v>
      </c>
      <c r="G1700">
        <v>7062.79</v>
      </c>
      <c r="H1700">
        <v>1765.7</v>
      </c>
      <c r="I1700">
        <v>1970.74</v>
      </c>
      <c r="J1700">
        <v>3326.35</v>
      </c>
    </row>
    <row r="1701" spans="1:10" x14ac:dyDescent="0.3">
      <c r="A1701">
        <v>1700</v>
      </c>
      <c r="B1701" t="s">
        <v>16</v>
      </c>
      <c r="C1701" t="s">
        <v>17</v>
      </c>
      <c r="D1701">
        <v>8</v>
      </c>
      <c r="E1701">
        <v>3</v>
      </c>
      <c r="F1701">
        <v>3847.5</v>
      </c>
      <c r="G1701">
        <v>8963.64</v>
      </c>
      <c r="H1701">
        <v>3585.46</v>
      </c>
      <c r="I1701">
        <v>3765.57</v>
      </c>
      <c r="J1701">
        <v>1612.61</v>
      </c>
    </row>
    <row r="1702" spans="1:10" x14ac:dyDescent="0.3">
      <c r="A1702">
        <v>1701</v>
      </c>
      <c r="B1702" t="s">
        <v>12</v>
      </c>
      <c r="C1702" t="s">
        <v>13</v>
      </c>
      <c r="D1702">
        <v>4</v>
      </c>
      <c r="E1702">
        <v>1</v>
      </c>
      <c r="F1702">
        <v>4127.2299999999996</v>
      </c>
      <c r="G1702">
        <v>4127.2299999999996</v>
      </c>
      <c r="H1702">
        <v>1031.81</v>
      </c>
      <c r="I1702">
        <v>2569.0300000000002</v>
      </c>
      <c r="J1702">
        <v>526.4</v>
      </c>
    </row>
    <row r="1703" spans="1:10" x14ac:dyDescent="0.3">
      <c r="A1703">
        <v>1702</v>
      </c>
      <c r="B1703" t="s">
        <v>10</v>
      </c>
      <c r="C1703" t="s">
        <v>11</v>
      </c>
      <c r="D1703">
        <v>5</v>
      </c>
      <c r="E1703">
        <v>2</v>
      </c>
      <c r="F1703">
        <v>672.82</v>
      </c>
      <c r="G1703">
        <v>1071.22</v>
      </c>
      <c r="H1703">
        <v>107.12</v>
      </c>
      <c r="I1703">
        <v>599.9</v>
      </c>
      <c r="J1703">
        <v>364.21</v>
      </c>
    </row>
    <row r="1704" spans="1:10" x14ac:dyDescent="0.3">
      <c r="A1704">
        <v>1703</v>
      </c>
      <c r="B1704" t="s">
        <v>10</v>
      </c>
      <c r="C1704" t="s">
        <v>11</v>
      </c>
      <c r="D1704">
        <v>8</v>
      </c>
      <c r="E1704">
        <v>3</v>
      </c>
      <c r="F1704">
        <v>367.96</v>
      </c>
      <c r="G1704">
        <v>809.4</v>
      </c>
      <c r="H1704">
        <v>80.94</v>
      </c>
      <c r="I1704">
        <v>768.12</v>
      </c>
      <c r="J1704">
        <v>-39.659999999999997</v>
      </c>
    </row>
    <row r="1705" spans="1:10" x14ac:dyDescent="0.3">
      <c r="A1705">
        <v>1704</v>
      </c>
      <c r="B1705" t="s">
        <v>16</v>
      </c>
      <c r="C1705" t="s">
        <v>21</v>
      </c>
      <c r="D1705">
        <v>4</v>
      </c>
      <c r="E1705">
        <v>3</v>
      </c>
      <c r="F1705">
        <v>4062.99</v>
      </c>
      <c r="G1705">
        <v>7892.06</v>
      </c>
      <c r="H1705">
        <v>2762.22</v>
      </c>
      <c r="I1705">
        <v>2514.04</v>
      </c>
      <c r="J1705">
        <v>2615.8000000000002</v>
      </c>
    </row>
    <row r="1706" spans="1:10" x14ac:dyDescent="0.3">
      <c r="A1706">
        <v>1705</v>
      </c>
      <c r="B1706" t="s">
        <v>10</v>
      </c>
      <c r="C1706" t="s">
        <v>22</v>
      </c>
      <c r="D1706">
        <v>1</v>
      </c>
      <c r="E1706">
        <v>1</v>
      </c>
      <c r="F1706">
        <v>776.15</v>
      </c>
      <c r="G1706">
        <v>776.15</v>
      </c>
      <c r="H1706">
        <v>77.62</v>
      </c>
      <c r="I1706">
        <v>297.47000000000003</v>
      </c>
      <c r="J1706">
        <v>401.06</v>
      </c>
    </row>
    <row r="1707" spans="1:10" x14ac:dyDescent="0.3">
      <c r="A1707">
        <v>1706</v>
      </c>
      <c r="B1707" t="s">
        <v>18</v>
      </c>
      <c r="C1707" t="s">
        <v>20</v>
      </c>
      <c r="D1707">
        <v>5</v>
      </c>
      <c r="E1707">
        <v>1</v>
      </c>
      <c r="F1707">
        <v>2417.6999999999998</v>
      </c>
      <c r="G1707">
        <v>2417.6999999999998</v>
      </c>
      <c r="H1707">
        <v>531.9</v>
      </c>
      <c r="I1707">
        <v>2294.4</v>
      </c>
      <c r="J1707">
        <v>-408.59</v>
      </c>
    </row>
    <row r="1708" spans="1:10" x14ac:dyDescent="0.3">
      <c r="A1708">
        <v>1707</v>
      </c>
      <c r="B1708" t="s">
        <v>16</v>
      </c>
      <c r="C1708" t="s">
        <v>21</v>
      </c>
      <c r="D1708">
        <v>8</v>
      </c>
      <c r="E1708">
        <v>3</v>
      </c>
      <c r="F1708">
        <v>6091.35</v>
      </c>
      <c r="G1708">
        <v>12766.73</v>
      </c>
      <c r="H1708">
        <v>5106.6899999999996</v>
      </c>
      <c r="I1708">
        <v>6066.9</v>
      </c>
      <c r="J1708">
        <v>1593.14</v>
      </c>
    </row>
    <row r="1709" spans="1:10" x14ac:dyDescent="0.3">
      <c r="A1709">
        <v>1708</v>
      </c>
      <c r="B1709" t="s">
        <v>18</v>
      </c>
      <c r="C1709" t="s">
        <v>20</v>
      </c>
      <c r="D1709">
        <v>3</v>
      </c>
      <c r="E1709">
        <v>3</v>
      </c>
      <c r="F1709">
        <v>4561.43</v>
      </c>
      <c r="G1709">
        <v>9556.39</v>
      </c>
      <c r="H1709">
        <v>2580.23</v>
      </c>
      <c r="I1709">
        <v>1819.36</v>
      </c>
      <c r="J1709">
        <v>5156.8100000000004</v>
      </c>
    </row>
    <row r="1710" spans="1:10" x14ac:dyDescent="0.3">
      <c r="A1710">
        <v>1709</v>
      </c>
      <c r="B1710" t="s">
        <v>16</v>
      </c>
      <c r="C1710" t="s">
        <v>17</v>
      </c>
      <c r="D1710">
        <v>1</v>
      </c>
      <c r="E1710">
        <v>1</v>
      </c>
      <c r="F1710">
        <v>3618.8</v>
      </c>
      <c r="G1710">
        <v>3618.8</v>
      </c>
      <c r="H1710">
        <v>1266.58</v>
      </c>
      <c r="I1710">
        <v>1560.89</v>
      </c>
      <c r="J1710">
        <v>791.33</v>
      </c>
    </row>
    <row r="1711" spans="1:10" x14ac:dyDescent="0.3">
      <c r="A1711">
        <v>1710</v>
      </c>
      <c r="B1711" t="s">
        <v>16</v>
      </c>
      <c r="C1711" t="s">
        <v>17</v>
      </c>
      <c r="D1711">
        <v>5</v>
      </c>
      <c r="E1711">
        <v>2</v>
      </c>
      <c r="F1711">
        <v>2616.91</v>
      </c>
      <c r="G1711">
        <v>4151.38</v>
      </c>
      <c r="H1711">
        <v>1452.98</v>
      </c>
      <c r="I1711">
        <v>3890.12</v>
      </c>
      <c r="J1711">
        <v>-1191.73</v>
      </c>
    </row>
    <row r="1712" spans="1:10" x14ac:dyDescent="0.3">
      <c r="A1712">
        <v>1711</v>
      </c>
      <c r="B1712" t="s">
        <v>18</v>
      </c>
      <c r="C1712" t="s">
        <v>19</v>
      </c>
      <c r="D1712">
        <v>8</v>
      </c>
      <c r="E1712">
        <v>3</v>
      </c>
      <c r="F1712">
        <v>183.89</v>
      </c>
      <c r="G1712">
        <v>377.71</v>
      </c>
      <c r="H1712">
        <v>83.1</v>
      </c>
      <c r="I1712">
        <v>358.45</v>
      </c>
      <c r="J1712">
        <v>-63.83</v>
      </c>
    </row>
    <row r="1713" spans="1:10" x14ac:dyDescent="0.3">
      <c r="A1713">
        <v>1712</v>
      </c>
      <c r="B1713" t="s">
        <v>18</v>
      </c>
      <c r="C1713" t="s">
        <v>20</v>
      </c>
      <c r="D1713">
        <v>8</v>
      </c>
      <c r="E1713">
        <v>3</v>
      </c>
      <c r="F1713">
        <v>2483.44</v>
      </c>
      <c r="G1713">
        <v>5592.81</v>
      </c>
      <c r="H1713">
        <v>1230.42</v>
      </c>
      <c r="I1713">
        <v>5307.58</v>
      </c>
      <c r="J1713">
        <v>-945.19</v>
      </c>
    </row>
    <row r="1714" spans="1:10" x14ac:dyDescent="0.3">
      <c r="A1714">
        <v>1713</v>
      </c>
      <c r="B1714" t="s">
        <v>14</v>
      </c>
      <c r="C1714" t="s">
        <v>15</v>
      </c>
      <c r="D1714">
        <v>5</v>
      </c>
      <c r="E1714">
        <v>1</v>
      </c>
      <c r="F1714">
        <v>1485.48</v>
      </c>
      <c r="G1714">
        <v>1485.48</v>
      </c>
      <c r="H1714">
        <v>222.82</v>
      </c>
      <c r="I1714">
        <v>1409.72</v>
      </c>
      <c r="J1714">
        <v>-147.06</v>
      </c>
    </row>
    <row r="1715" spans="1:10" x14ac:dyDescent="0.3">
      <c r="A1715">
        <v>1714</v>
      </c>
      <c r="B1715" t="s">
        <v>10</v>
      </c>
      <c r="C1715" t="s">
        <v>11</v>
      </c>
      <c r="D1715">
        <v>4</v>
      </c>
      <c r="E1715">
        <v>3</v>
      </c>
      <c r="F1715">
        <v>302.33</v>
      </c>
      <c r="G1715">
        <v>692.58</v>
      </c>
      <c r="H1715">
        <v>69.260000000000005</v>
      </c>
      <c r="I1715">
        <v>435.61</v>
      </c>
      <c r="J1715">
        <v>187.71</v>
      </c>
    </row>
    <row r="1716" spans="1:10" x14ac:dyDescent="0.3">
      <c r="A1716">
        <v>1715</v>
      </c>
      <c r="B1716" t="s">
        <v>18</v>
      </c>
      <c r="C1716" t="s">
        <v>19</v>
      </c>
      <c r="D1716">
        <v>1</v>
      </c>
      <c r="E1716">
        <v>1</v>
      </c>
      <c r="F1716">
        <v>2681.78</v>
      </c>
      <c r="G1716">
        <v>2681.78</v>
      </c>
      <c r="H1716">
        <v>589.99</v>
      </c>
      <c r="I1716">
        <v>1826.38</v>
      </c>
      <c r="J1716">
        <v>265.41000000000003</v>
      </c>
    </row>
    <row r="1717" spans="1:10" x14ac:dyDescent="0.3">
      <c r="A1717">
        <v>1716</v>
      </c>
      <c r="B1717" t="s">
        <v>12</v>
      </c>
      <c r="C1717" t="s">
        <v>13</v>
      </c>
      <c r="D1717">
        <v>3</v>
      </c>
      <c r="E1717">
        <v>1</v>
      </c>
      <c r="F1717">
        <v>4075.93</v>
      </c>
      <c r="G1717">
        <v>4075.93</v>
      </c>
      <c r="H1717">
        <v>1018.98</v>
      </c>
      <c r="I1717">
        <v>2928.96</v>
      </c>
      <c r="J1717">
        <v>127.99</v>
      </c>
    </row>
    <row r="1718" spans="1:10" x14ac:dyDescent="0.3">
      <c r="A1718">
        <v>1717</v>
      </c>
      <c r="B1718" t="s">
        <v>18</v>
      </c>
      <c r="C1718" t="s">
        <v>20</v>
      </c>
      <c r="D1718">
        <v>3</v>
      </c>
      <c r="E1718">
        <v>1</v>
      </c>
      <c r="F1718">
        <v>4012.17</v>
      </c>
      <c r="G1718">
        <v>4012.17</v>
      </c>
      <c r="H1718">
        <v>882.68</v>
      </c>
      <c r="I1718">
        <v>2951.21</v>
      </c>
      <c r="J1718">
        <v>178.28</v>
      </c>
    </row>
    <row r="1719" spans="1:10" x14ac:dyDescent="0.3">
      <c r="A1719">
        <v>1718</v>
      </c>
      <c r="B1719" t="s">
        <v>16</v>
      </c>
      <c r="C1719" t="s">
        <v>21</v>
      </c>
      <c r="D1719">
        <v>1</v>
      </c>
      <c r="E1719">
        <v>1</v>
      </c>
      <c r="F1719">
        <v>4529.0200000000004</v>
      </c>
      <c r="G1719">
        <v>4529.0200000000004</v>
      </c>
      <c r="H1719">
        <v>1585.16</v>
      </c>
      <c r="I1719">
        <v>1519.9</v>
      </c>
      <c r="J1719">
        <v>1423.97</v>
      </c>
    </row>
    <row r="1720" spans="1:10" x14ac:dyDescent="0.3">
      <c r="A1720">
        <v>1719</v>
      </c>
      <c r="B1720" t="s">
        <v>12</v>
      </c>
      <c r="C1720" t="s">
        <v>13</v>
      </c>
      <c r="D1720">
        <v>1</v>
      </c>
      <c r="E1720">
        <v>1</v>
      </c>
      <c r="F1720">
        <v>2999.87</v>
      </c>
      <c r="G1720">
        <v>2999.87</v>
      </c>
      <c r="H1720">
        <v>749.97</v>
      </c>
      <c r="I1720">
        <v>1980.18</v>
      </c>
      <c r="J1720">
        <v>269.73</v>
      </c>
    </row>
    <row r="1721" spans="1:10" x14ac:dyDescent="0.3">
      <c r="A1721">
        <v>1720</v>
      </c>
      <c r="B1721" t="s">
        <v>18</v>
      </c>
      <c r="C1721" t="s">
        <v>20</v>
      </c>
      <c r="D1721">
        <v>6</v>
      </c>
      <c r="E1721">
        <v>3</v>
      </c>
      <c r="F1721">
        <v>6457.08</v>
      </c>
      <c r="G1721">
        <v>13902.04</v>
      </c>
      <c r="H1721">
        <v>3753.55</v>
      </c>
      <c r="I1721">
        <v>3541.39</v>
      </c>
      <c r="J1721">
        <v>6607.1</v>
      </c>
    </row>
    <row r="1722" spans="1:10" x14ac:dyDescent="0.3">
      <c r="A1722">
        <v>1721</v>
      </c>
      <c r="B1722" t="s">
        <v>18</v>
      </c>
      <c r="C1722" t="s">
        <v>19</v>
      </c>
      <c r="D1722">
        <v>2</v>
      </c>
      <c r="E1722">
        <v>2</v>
      </c>
      <c r="F1722">
        <v>4596.84</v>
      </c>
      <c r="G1722">
        <v>6344.68</v>
      </c>
      <c r="H1722">
        <v>1395.83</v>
      </c>
      <c r="I1722">
        <v>2124.83</v>
      </c>
      <c r="J1722">
        <v>2824.02</v>
      </c>
    </row>
    <row r="1723" spans="1:10" x14ac:dyDescent="0.3">
      <c r="A1723">
        <v>1722</v>
      </c>
      <c r="B1723" t="s">
        <v>18</v>
      </c>
      <c r="C1723" t="s">
        <v>19</v>
      </c>
      <c r="D1723">
        <v>8</v>
      </c>
      <c r="E1723">
        <v>3</v>
      </c>
      <c r="F1723">
        <v>3289.34</v>
      </c>
      <c r="G1723">
        <v>6584.57</v>
      </c>
      <c r="H1723">
        <v>1448.6</v>
      </c>
      <c r="I1723">
        <v>4428.93</v>
      </c>
      <c r="J1723">
        <v>707.03</v>
      </c>
    </row>
    <row r="1724" spans="1:10" x14ac:dyDescent="0.3">
      <c r="A1724">
        <v>1723</v>
      </c>
      <c r="B1724" t="s">
        <v>10</v>
      </c>
      <c r="C1724" t="s">
        <v>22</v>
      </c>
      <c r="D1724">
        <v>4</v>
      </c>
      <c r="E1724">
        <v>2</v>
      </c>
      <c r="F1724">
        <v>1090.3399999999999</v>
      </c>
      <c r="G1724">
        <v>1705.42</v>
      </c>
      <c r="H1724">
        <v>170.54</v>
      </c>
      <c r="I1724">
        <v>549.42999999999995</v>
      </c>
      <c r="J1724">
        <v>985.45</v>
      </c>
    </row>
    <row r="1725" spans="1:10" x14ac:dyDescent="0.3">
      <c r="A1725">
        <v>1724</v>
      </c>
      <c r="B1725" t="s">
        <v>18</v>
      </c>
      <c r="C1725" t="s">
        <v>19</v>
      </c>
      <c r="D1725">
        <v>1</v>
      </c>
      <c r="E1725">
        <v>1</v>
      </c>
      <c r="F1725">
        <v>2616.5100000000002</v>
      </c>
      <c r="G1725">
        <v>2616.5100000000002</v>
      </c>
      <c r="H1725">
        <v>575.63</v>
      </c>
      <c r="I1725">
        <v>1579.18</v>
      </c>
      <c r="J1725">
        <v>461.71</v>
      </c>
    </row>
    <row r="1726" spans="1:10" x14ac:dyDescent="0.3">
      <c r="A1726">
        <v>1725</v>
      </c>
      <c r="B1726" t="s">
        <v>16</v>
      </c>
      <c r="C1726" t="s">
        <v>21</v>
      </c>
      <c r="D1726">
        <v>1</v>
      </c>
      <c r="E1726">
        <v>1</v>
      </c>
      <c r="F1726">
        <v>4294.3100000000004</v>
      </c>
      <c r="G1726">
        <v>4294.3100000000004</v>
      </c>
      <c r="H1726">
        <v>1503.01</v>
      </c>
      <c r="I1726">
        <v>1560.88</v>
      </c>
      <c r="J1726">
        <v>1230.42</v>
      </c>
    </row>
    <row r="1727" spans="1:10" x14ac:dyDescent="0.3">
      <c r="A1727">
        <v>1726</v>
      </c>
      <c r="B1727" t="s">
        <v>18</v>
      </c>
      <c r="C1727" t="s">
        <v>19</v>
      </c>
      <c r="D1727">
        <v>2</v>
      </c>
      <c r="E1727">
        <v>2</v>
      </c>
      <c r="F1727">
        <v>1416.96</v>
      </c>
      <c r="G1727">
        <v>2161.89</v>
      </c>
      <c r="H1727">
        <v>475.62</v>
      </c>
      <c r="I1727">
        <v>2051.64</v>
      </c>
      <c r="J1727">
        <v>-365.36</v>
      </c>
    </row>
    <row r="1728" spans="1:10" x14ac:dyDescent="0.3">
      <c r="A1728">
        <v>1727</v>
      </c>
      <c r="B1728" t="s">
        <v>16</v>
      </c>
      <c r="C1728" t="s">
        <v>17</v>
      </c>
      <c r="D1728">
        <v>2</v>
      </c>
      <c r="E1728">
        <v>1</v>
      </c>
      <c r="F1728">
        <v>4261.82</v>
      </c>
      <c r="G1728">
        <v>4261.82</v>
      </c>
      <c r="H1728">
        <v>1491.64</v>
      </c>
      <c r="I1728">
        <v>2336.7600000000002</v>
      </c>
      <c r="J1728">
        <v>433.42</v>
      </c>
    </row>
    <row r="1729" spans="1:10" x14ac:dyDescent="0.3">
      <c r="A1729">
        <v>1728</v>
      </c>
      <c r="B1729" t="s">
        <v>12</v>
      </c>
      <c r="C1729" t="s">
        <v>13</v>
      </c>
      <c r="D1729">
        <v>5</v>
      </c>
      <c r="E1729">
        <v>2</v>
      </c>
      <c r="F1729">
        <v>6388.12</v>
      </c>
      <c r="G1729">
        <v>10071.66</v>
      </c>
      <c r="H1729">
        <v>3021.5</v>
      </c>
      <c r="I1729">
        <v>3823.64</v>
      </c>
      <c r="J1729">
        <v>3226.52</v>
      </c>
    </row>
    <row r="1730" spans="1:10" x14ac:dyDescent="0.3">
      <c r="A1730">
        <v>1729</v>
      </c>
      <c r="B1730" t="s">
        <v>14</v>
      </c>
      <c r="C1730" t="s">
        <v>15</v>
      </c>
      <c r="D1730">
        <v>7</v>
      </c>
      <c r="E1730">
        <v>3</v>
      </c>
      <c r="F1730">
        <v>423.49</v>
      </c>
      <c r="G1730">
        <v>980.36</v>
      </c>
      <c r="H1730">
        <v>147.05000000000001</v>
      </c>
      <c r="I1730">
        <v>930.36</v>
      </c>
      <c r="J1730">
        <v>-97.06</v>
      </c>
    </row>
    <row r="1731" spans="1:10" x14ac:dyDescent="0.3">
      <c r="A1731">
        <v>1730</v>
      </c>
      <c r="B1731" t="s">
        <v>16</v>
      </c>
      <c r="C1731" t="s">
        <v>17</v>
      </c>
      <c r="D1731">
        <v>3</v>
      </c>
      <c r="E1731">
        <v>2</v>
      </c>
      <c r="F1731">
        <v>4995.59</v>
      </c>
      <c r="G1731">
        <v>8812.2800000000007</v>
      </c>
      <c r="H1731">
        <v>3524.91</v>
      </c>
      <c r="I1731">
        <v>3343.82</v>
      </c>
      <c r="J1731">
        <v>1943.54</v>
      </c>
    </row>
    <row r="1732" spans="1:10" x14ac:dyDescent="0.3">
      <c r="A1732">
        <v>1731</v>
      </c>
      <c r="B1732" t="s">
        <v>10</v>
      </c>
      <c r="C1732" t="s">
        <v>11</v>
      </c>
      <c r="D1732">
        <v>4</v>
      </c>
      <c r="E1732">
        <v>3</v>
      </c>
      <c r="F1732">
        <v>494.68</v>
      </c>
      <c r="G1732">
        <v>1133</v>
      </c>
      <c r="H1732">
        <v>113.3</v>
      </c>
      <c r="I1732">
        <v>621.97</v>
      </c>
      <c r="J1732">
        <v>397.73</v>
      </c>
    </row>
    <row r="1733" spans="1:10" x14ac:dyDescent="0.3">
      <c r="A1733">
        <v>1732</v>
      </c>
      <c r="B1733" t="s">
        <v>16</v>
      </c>
      <c r="C1733" t="s">
        <v>21</v>
      </c>
      <c r="D1733">
        <v>5</v>
      </c>
      <c r="E1733">
        <v>3</v>
      </c>
      <c r="F1733">
        <v>5000.22</v>
      </c>
      <c r="G1733">
        <v>10512.45</v>
      </c>
      <c r="H1733">
        <v>4204.9799999999996</v>
      </c>
      <c r="I1733">
        <v>3030.45</v>
      </c>
      <c r="J1733">
        <v>3277.02</v>
      </c>
    </row>
    <row r="1734" spans="1:10" x14ac:dyDescent="0.3">
      <c r="A1734">
        <v>1733</v>
      </c>
      <c r="B1734" t="s">
        <v>16</v>
      </c>
      <c r="C1734" t="s">
        <v>21</v>
      </c>
      <c r="D1734">
        <v>1</v>
      </c>
      <c r="E1734">
        <v>1</v>
      </c>
      <c r="F1734">
        <v>4364.4799999999996</v>
      </c>
      <c r="G1734">
        <v>4364.4799999999996</v>
      </c>
      <c r="H1734">
        <v>1527.57</v>
      </c>
      <c r="I1734">
        <v>1925.45</v>
      </c>
      <c r="J1734">
        <v>911.46</v>
      </c>
    </row>
    <row r="1735" spans="1:10" x14ac:dyDescent="0.3">
      <c r="A1735">
        <v>1734</v>
      </c>
      <c r="B1735" t="s">
        <v>10</v>
      </c>
      <c r="C1735" t="s">
        <v>22</v>
      </c>
      <c r="D1735">
        <v>8</v>
      </c>
      <c r="E1735">
        <v>3</v>
      </c>
      <c r="F1735">
        <v>677.98</v>
      </c>
      <c r="G1735">
        <v>1559.67</v>
      </c>
      <c r="H1735">
        <v>155.97</v>
      </c>
      <c r="I1735">
        <v>759.55</v>
      </c>
      <c r="J1735">
        <v>644.15</v>
      </c>
    </row>
    <row r="1736" spans="1:10" x14ac:dyDescent="0.3">
      <c r="A1736">
        <v>1735</v>
      </c>
      <c r="B1736" t="s">
        <v>18</v>
      </c>
      <c r="C1736" t="s">
        <v>20</v>
      </c>
      <c r="D1736">
        <v>2</v>
      </c>
      <c r="E1736">
        <v>1</v>
      </c>
      <c r="F1736">
        <v>2102.4699999999998</v>
      </c>
      <c r="G1736">
        <v>2102.4699999999998</v>
      </c>
      <c r="H1736">
        <v>462.54</v>
      </c>
      <c r="I1736">
        <v>1508.46</v>
      </c>
      <c r="J1736">
        <v>131.47</v>
      </c>
    </row>
    <row r="1737" spans="1:10" x14ac:dyDescent="0.3">
      <c r="A1737">
        <v>1736</v>
      </c>
      <c r="B1737" t="s">
        <v>12</v>
      </c>
      <c r="C1737" t="s">
        <v>13</v>
      </c>
      <c r="D1737">
        <v>6</v>
      </c>
      <c r="E1737">
        <v>3</v>
      </c>
      <c r="F1737">
        <v>3977.17</v>
      </c>
      <c r="G1737">
        <v>8286.68</v>
      </c>
      <c r="H1737">
        <v>2486</v>
      </c>
      <c r="I1737">
        <v>3986.02</v>
      </c>
      <c r="J1737">
        <v>1814.65</v>
      </c>
    </row>
    <row r="1738" spans="1:10" x14ac:dyDescent="0.3">
      <c r="A1738">
        <v>1737</v>
      </c>
      <c r="B1738" t="s">
        <v>10</v>
      </c>
      <c r="C1738" t="s">
        <v>11</v>
      </c>
      <c r="D1738">
        <v>3</v>
      </c>
      <c r="E1738">
        <v>2</v>
      </c>
      <c r="F1738">
        <v>634.02</v>
      </c>
      <c r="G1738">
        <v>1041.67</v>
      </c>
      <c r="H1738">
        <v>104.17</v>
      </c>
      <c r="I1738">
        <v>498.13</v>
      </c>
      <c r="J1738">
        <v>439.37</v>
      </c>
    </row>
    <row r="1739" spans="1:10" x14ac:dyDescent="0.3">
      <c r="A1739">
        <v>1738</v>
      </c>
      <c r="B1739" t="s">
        <v>18</v>
      </c>
      <c r="C1739" t="s">
        <v>20</v>
      </c>
      <c r="D1739">
        <v>5</v>
      </c>
      <c r="E1739">
        <v>3</v>
      </c>
      <c r="F1739">
        <v>2151.46</v>
      </c>
      <c r="G1739">
        <v>5103.13</v>
      </c>
      <c r="H1739">
        <v>1122.69</v>
      </c>
      <c r="I1739">
        <v>2740.14</v>
      </c>
      <c r="J1739">
        <v>1240.3</v>
      </c>
    </row>
    <row r="1740" spans="1:10" x14ac:dyDescent="0.3">
      <c r="A1740">
        <v>1739</v>
      </c>
      <c r="B1740" t="s">
        <v>10</v>
      </c>
      <c r="C1740" t="s">
        <v>22</v>
      </c>
      <c r="D1740">
        <v>6</v>
      </c>
      <c r="E1740">
        <v>2</v>
      </c>
      <c r="F1740">
        <v>438.98</v>
      </c>
      <c r="G1740">
        <v>706.56</v>
      </c>
      <c r="H1740">
        <v>70.66</v>
      </c>
      <c r="I1740">
        <v>670.53</v>
      </c>
      <c r="J1740">
        <v>-34.619999999999997</v>
      </c>
    </row>
    <row r="1741" spans="1:10" x14ac:dyDescent="0.3">
      <c r="A1741">
        <v>1740</v>
      </c>
      <c r="B1741" t="s">
        <v>10</v>
      </c>
      <c r="C1741" t="s">
        <v>22</v>
      </c>
      <c r="D1741">
        <v>3</v>
      </c>
      <c r="E1741">
        <v>3</v>
      </c>
      <c r="F1741">
        <v>1233.24</v>
      </c>
      <c r="G1741">
        <v>2719.25</v>
      </c>
      <c r="H1741">
        <v>271.92</v>
      </c>
      <c r="I1741">
        <v>601.67999999999995</v>
      </c>
      <c r="J1741">
        <v>1845.64</v>
      </c>
    </row>
    <row r="1742" spans="1:10" x14ac:dyDescent="0.3">
      <c r="A1742">
        <v>1741</v>
      </c>
      <c r="B1742" t="s">
        <v>14</v>
      </c>
      <c r="C1742" t="s">
        <v>15</v>
      </c>
      <c r="D1742">
        <v>7</v>
      </c>
      <c r="E1742">
        <v>1</v>
      </c>
      <c r="F1742">
        <v>3212.81</v>
      </c>
      <c r="G1742">
        <v>3212.81</v>
      </c>
      <c r="H1742">
        <v>481.92</v>
      </c>
      <c r="I1742">
        <v>1475.92</v>
      </c>
      <c r="J1742">
        <v>1254.96</v>
      </c>
    </row>
    <row r="1743" spans="1:10" x14ac:dyDescent="0.3">
      <c r="A1743">
        <v>1742</v>
      </c>
      <c r="B1743" t="s">
        <v>14</v>
      </c>
      <c r="C1743" t="s">
        <v>15</v>
      </c>
      <c r="D1743">
        <v>7</v>
      </c>
      <c r="E1743">
        <v>3</v>
      </c>
      <c r="F1743">
        <v>1983.56</v>
      </c>
      <c r="G1743">
        <v>4475.6899999999996</v>
      </c>
      <c r="H1743">
        <v>671.35</v>
      </c>
      <c r="I1743">
        <v>1357.88</v>
      </c>
      <c r="J1743">
        <v>2446.46</v>
      </c>
    </row>
    <row r="1744" spans="1:10" x14ac:dyDescent="0.3">
      <c r="A1744">
        <v>1743</v>
      </c>
      <c r="B1744" t="s">
        <v>14</v>
      </c>
      <c r="C1744" t="s">
        <v>15</v>
      </c>
      <c r="D1744">
        <v>6</v>
      </c>
      <c r="E1744">
        <v>3</v>
      </c>
      <c r="F1744">
        <v>1919.11</v>
      </c>
      <c r="G1744">
        <v>4481.42</v>
      </c>
      <c r="H1744">
        <v>672.21</v>
      </c>
      <c r="I1744">
        <v>1897.93</v>
      </c>
      <c r="J1744">
        <v>1911.28</v>
      </c>
    </row>
    <row r="1745" spans="1:10" x14ac:dyDescent="0.3">
      <c r="A1745">
        <v>1744</v>
      </c>
      <c r="B1745" t="s">
        <v>18</v>
      </c>
      <c r="C1745" t="s">
        <v>20</v>
      </c>
      <c r="D1745">
        <v>2</v>
      </c>
      <c r="E1745">
        <v>1</v>
      </c>
      <c r="F1745">
        <v>3941.93</v>
      </c>
      <c r="G1745">
        <v>3941.93</v>
      </c>
      <c r="H1745">
        <v>867.22</v>
      </c>
      <c r="I1745">
        <v>1766.49</v>
      </c>
      <c r="J1745">
        <v>1308.21</v>
      </c>
    </row>
    <row r="1746" spans="1:10" x14ac:dyDescent="0.3">
      <c r="A1746">
        <v>1745</v>
      </c>
      <c r="B1746" t="s">
        <v>10</v>
      </c>
      <c r="C1746" t="s">
        <v>11</v>
      </c>
      <c r="D1746">
        <v>5</v>
      </c>
      <c r="E1746">
        <v>2</v>
      </c>
      <c r="F1746">
        <v>232.93</v>
      </c>
      <c r="G1746">
        <v>352.16</v>
      </c>
      <c r="H1746">
        <v>35.22</v>
      </c>
      <c r="I1746">
        <v>334.2</v>
      </c>
      <c r="J1746">
        <v>-17.260000000000002</v>
      </c>
    </row>
    <row r="1747" spans="1:10" x14ac:dyDescent="0.3">
      <c r="A1747">
        <v>1746</v>
      </c>
      <c r="B1747" t="s">
        <v>10</v>
      </c>
      <c r="C1747" t="s">
        <v>22</v>
      </c>
      <c r="D1747">
        <v>5</v>
      </c>
      <c r="E1747">
        <v>3</v>
      </c>
      <c r="F1747">
        <v>1204.51</v>
      </c>
      <c r="G1747">
        <v>2609.4699999999998</v>
      </c>
      <c r="H1747">
        <v>260.95</v>
      </c>
      <c r="I1747">
        <v>563.36</v>
      </c>
      <c r="J1747">
        <v>1785.16</v>
      </c>
    </row>
    <row r="1748" spans="1:10" x14ac:dyDescent="0.3">
      <c r="A1748">
        <v>1747</v>
      </c>
      <c r="B1748" t="s">
        <v>18</v>
      </c>
      <c r="C1748" t="s">
        <v>20</v>
      </c>
      <c r="D1748">
        <v>7</v>
      </c>
      <c r="E1748">
        <v>3</v>
      </c>
      <c r="F1748">
        <v>2869.37</v>
      </c>
      <c r="G1748">
        <v>6496.9</v>
      </c>
      <c r="H1748">
        <v>1429.32</v>
      </c>
      <c r="I1748">
        <v>4294.28</v>
      </c>
      <c r="J1748">
        <v>773.3</v>
      </c>
    </row>
    <row r="1749" spans="1:10" x14ac:dyDescent="0.3">
      <c r="A1749">
        <v>1748</v>
      </c>
      <c r="B1749" t="s">
        <v>10</v>
      </c>
      <c r="C1749" t="s">
        <v>11</v>
      </c>
      <c r="D1749">
        <v>3</v>
      </c>
      <c r="E1749">
        <v>1</v>
      </c>
      <c r="F1749">
        <v>816.46</v>
      </c>
      <c r="G1749">
        <v>816.46</v>
      </c>
      <c r="H1749">
        <v>81.650000000000006</v>
      </c>
      <c r="I1749">
        <v>453.98</v>
      </c>
      <c r="J1749">
        <v>280.83</v>
      </c>
    </row>
    <row r="1750" spans="1:10" x14ac:dyDescent="0.3">
      <c r="A1750">
        <v>1749</v>
      </c>
      <c r="B1750" t="s">
        <v>14</v>
      </c>
      <c r="C1750" t="s">
        <v>15</v>
      </c>
      <c r="D1750">
        <v>6</v>
      </c>
      <c r="E1750">
        <v>3</v>
      </c>
      <c r="F1750">
        <v>1584.5</v>
      </c>
      <c r="G1750">
        <v>3699.18</v>
      </c>
      <c r="H1750">
        <v>554.88</v>
      </c>
      <c r="I1750">
        <v>1872.65</v>
      </c>
      <c r="J1750">
        <v>1271.6500000000001</v>
      </c>
    </row>
    <row r="1751" spans="1:10" x14ac:dyDescent="0.3">
      <c r="A1751">
        <v>1750</v>
      </c>
      <c r="B1751" t="s">
        <v>18</v>
      </c>
      <c r="C1751" t="s">
        <v>19</v>
      </c>
      <c r="D1751">
        <v>2</v>
      </c>
      <c r="E1751">
        <v>2</v>
      </c>
      <c r="F1751">
        <v>3712.56</v>
      </c>
      <c r="G1751">
        <v>5745.25</v>
      </c>
      <c r="H1751">
        <v>1263.96</v>
      </c>
      <c r="I1751">
        <v>1907.43</v>
      </c>
      <c r="J1751">
        <v>2573.87</v>
      </c>
    </row>
    <row r="1752" spans="1:10" x14ac:dyDescent="0.3">
      <c r="A1752">
        <v>1751</v>
      </c>
      <c r="B1752" t="s">
        <v>16</v>
      </c>
      <c r="C1752" t="s">
        <v>17</v>
      </c>
      <c r="D1752">
        <v>1</v>
      </c>
      <c r="E1752">
        <v>1</v>
      </c>
      <c r="F1752">
        <v>3468.8</v>
      </c>
      <c r="G1752">
        <v>3468.8</v>
      </c>
      <c r="H1752">
        <v>1214.08</v>
      </c>
      <c r="I1752">
        <v>1771.78</v>
      </c>
      <c r="J1752">
        <v>482.95</v>
      </c>
    </row>
    <row r="1753" spans="1:10" x14ac:dyDescent="0.3">
      <c r="A1753">
        <v>1752</v>
      </c>
      <c r="B1753" t="s">
        <v>18</v>
      </c>
      <c r="C1753" t="s">
        <v>20</v>
      </c>
      <c r="D1753">
        <v>5</v>
      </c>
      <c r="E1753">
        <v>3</v>
      </c>
      <c r="F1753">
        <v>4274.46</v>
      </c>
      <c r="G1753">
        <v>9331.99</v>
      </c>
      <c r="H1753">
        <v>2519.64</v>
      </c>
      <c r="I1753">
        <v>4100.58</v>
      </c>
      <c r="J1753">
        <v>2711.77</v>
      </c>
    </row>
    <row r="1754" spans="1:10" x14ac:dyDescent="0.3">
      <c r="A1754">
        <v>1753</v>
      </c>
      <c r="B1754" t="s">
        <v>18</v>
      </c>
      <c r="C1754" t="s">
        <v>19</v>
      </c>
      <c r="D1754">
        <v>8</v>
      </c>
      <c r="E1754">
        <v>1</v>
      </c>
      <c r="F1754">
        <v>3623.54</v>
      </c>
      <c r="G1754">
        <v>3623.54</v>
      </c>
      <c r="H1754">
        <v>797.18</v>
      </c>
      <c r="I1754">
        <v>3438.74</v>
      </c>
      <c r="J1754">
        <v>-612.38</v>
      </c>
    </row>
    <row r="1755" spans="1:10" x14ac:dyDescent="0.3">
      <c r="A1755">
        <v>1754</v>
      </c>
      <c r="B1755" t="s">
        <v>18</v>
      </c>
      <c r="C1755" t="s">
        <v>19</v>
      </c>
      <c r="D1755">
        <v>1</v>
      </c>
      <c r="E1755">
        <v>1</v>
      </c>
      <c r="F1755">
        <v>2052.0300000000002</v>
      </c>
      <c r="G1755">
        <v>2052.0300000000002</v>
      </c>
      <c r="H1755">
        <v>451.45</v>
      </c>
      <c r="I1755">
        <v>1205.3900000000001</v>
      </c>
      <c r="J1755">
        <v>395.19</v>
      </c>
    </row>
    <row r="1756" spans="1:10" x14ac:dyDescent="0.3">
      <c r="A1756">
        <v>1755</v>
      </c>
      <c r="B1756" t="s">
        <v>12</v>
      </c>
      <c r="C1756" t="s">
        <v>13</v>
      </c>
      <c r="D1756">
        <v>2</v>
      </c>
      <c r="E1756">
        <v>1</v>
      </c>
      <c r="F1756">
        <v>3917.91</v>
      </c>
      <c r="G1756">
        <v>3917.91</v>
      </c>
      <c r="H1756">
        <v>979.48</v>
      </c>
      <c r="I1756">
        <v>2458.12</v>
      </c>
      <c r="J1756">
        <v>480.31</v>
      </c>
    </row>
    <row r="1757" spans="1:10" x14ac:dyDescent="0.3">
      <c r="A1757">
        <v>1756</v>
      </c>
      <c r="B1757" t="s">
        <v>14</v>
      </c>
      <c r="C1757" t="s">
        <v>15</v>
      </c>
      <c r="D1757">
        <v>7</v>
      </c>
      <c r="E1757">
        <v>1</v>
      </c>
      <c r="F1757">
        <v>2445.35</v>
      </c>
      <c r="G1757">
        <v>2445.35</v>
      </c>
      <c r="H1757">
        <v>366.8</v>
      </c>
      <c r="I1757">
        <v>1564.49</v>
      </c>
      <c r="J1757">
        <v>514.04999999999995</v>
      </c>
    </row>
    <row r="1758" spans="1:10" x14ac:dyDescent="0.3">
      <c r="A1758">
        <v>1757</v>
      </c>
      <c r="B1758" t="s">
        <v>12</v>
      </c>
      <c r="C1758" t="s">
        <v>13</v>
      </c>
      <c r="D1758">
        <v>8</v>
      </c>
      <c r="E1758">
        <v>3</v>
      </c>
      <c r="F1758">
        <v>4923.3100000000004</v>
      </c>
      <c r="G1758">
        <v>10378.379999999999</v>
      </c>
      <c r="H1758">
        <v>3113.51</v>
      </c>
      <c r="I1758">
        <v>5101.92</v>
      </c>
      <c r="J1758">
        <v>2162.9499999999998</v>
      </c>
    </row>
    <row r="1759" spans="1:10" x14ac:dyDescent="0.3">
      <c r="A1759">
        <v>1758</v>
      </c>
      <c r="B1759" t="s">
        <v>10</v>
      </c>
      <c r="C1759" t="s">
        <v>11</v>
      </c>
      <c r="D1759">
        <v>5</v>
      </c>
      <c r="E1759">
        <v>3</v>
      </c>
      <c r="F1759">
        <v>583.76</v>
      </c>
      <c r="G1759">
        <v>1267.8800000000001</v>
      </c>
      <c r="H1759">
        <v>126.79</v>
      </c>
      <c r="I1759">
        <v>615.02</v>
      </c>
      <c r="J1759">
        <v>526.07000000000005</v>
      </c>
    </row>
    <row r="1760" spans="1:10" x14ac:dyDescent="0.3">
      <c r="A1760">
        <v>1759</v>
      </c>
      <c r="B1760" t="s">
        <v>18</v>
      </c>
      <c r="C1760" t="s">
        <v>20</v>
      </c>
      <c r="D1760">
        <v>5</v>
      </c>
      <c r="E1760">
        <v>3</v>
      </c>
      <c r="F1760">
        <v>6576.47</v>
      </c>
      <c r="G1760">
        <v>15863.86</v>
      </c>
      <c r="H1760">
        <v>4283.24</v>
      </c>
      <c r="I1760">
        <v>3122.01</v>
      </c>
      <c r="J1760">
        <v>8458.61</v>
      </c>
    </row>
    <row r="1761" spans="1:10" x14ac:dyDescent="0.3">
      <c r="A1761">
        <v>1760</v>
      </c>
      <c r="B1761" t="s">
        <v>16</v>
      </c>
      <c r="C1761" t="s">
        <v>17</v>
      </c>
      <c r="D1761">
        <v>6</v>
      </c>
      <c r="E1761">
        <v>2</v>
      </c>
      <c r="F1761">
        <v>4962.95</v>
      </c>
      <c r="G1761">
        <v>8638.2099999999991</v>
      </c>
      <c r="H1761">
        <v>3455.28</v>
      </c>
      <c r="I1761">
        <v>3348.48</v>
      </c>
      <c r="J1761">
        <v>1834.45</v>
      </c>
    </row>
    <row r="1762" spans="1:10" x14ac:dyDescent="0.3">
      <c r="A1762">
        <v>1761</v>
      </c>
      <c r="B1762" t="s">
        <v>10</v>
      </c>
      <c r="C1762" t="s">
        <v>11</v>
      </c>
      <c r="D1762">
        <v>8</v>
      </c>
      <c r="E1762">
        <v>3</v>
      </c>
      <c r="F1762">
        <v>590.42999999999995</v>
      </c>
      <c r="G1762">
        <v>1326.24</v>
      </c>
      <c r="H1762">
        <v>132.62</v>
      </c>
      <c r="I1762">
        <v>960.67</v>
      </c>
      <c r="J1762">
        <v>232.94</v>
      </c>
    </row>
    <row r="1763" spans="1:10" x14ac:dyDescent="0.3">
      <c r="A1763">
        <v>1762</v>
      </c>
      <c r="B1763" t="s">
        <v>14</v>
      </c>
      <c r="C1763" t="s">
        <v>15</v>
      </c>
      <c r="D1763">
        <v>1</v>
      </c>
      <c r="E1763">
        <v>1</v>
      </c>
      <c r="F1763">
        <v>144.03</v>
      </c>
      <c r="G1763">
        <v>144.03</v>
      </c>
      <c r="H1763">
        <v>21.6</v>
      </c>
      <c r="I1763">
        <v>136.68</v>
      </c>
      <c r="J1763">
        <v>-14.26</v>
      </c>
    </row>
    <row r="1764" spans="1:10" x14ac:dyDescent="0.3">
      <c r="A1764">
        <v>1763</v>
      </c>
      <c r="B1764" t="s">
        <v>18</v>
      </c>
      <c r="C1764" t="s">
        <v>20</v>
      </c>
      <c r="D1764">
        <v>7</v>
      </c>
      <c r="E1764">
        <v>3</v>
      </c>
      <c r="F1764">
        <v>4196.01</v>
      </c>
      <c r="G1764">
        <v>9914.1299999999992</v>
      </c>
      <c r="H1764">
        <v>2676.81</v>
      </c>
      <c r="I1764">
        <v>3471.73</v>
      </c>
      <c r="J1764">
        <v>3765.58</v>
      </c>
    </row>
    <row r="1765" spans="1:10" x14ac:dyDescent="0.3">
      <c r="A1765">
        <v>1764</v>
      </c>
      <c r="B1765" t="s">
        <v>10</v>
      </c>
      <c r="C1765" t="s">
        <v>11</v>
      </c>
      <c r="D1765">
        <v>6</v>
      </c>
      <c r="E1765">
        <v>3</v>
      </c>
      <c r="F1765">
        <v>1015.08</v>
      </c>
      <c r="G1765">
        <v>2373.35</v>
      </c>
      <c r="H1765">
        <v>237.34</v>
      </c>
      <c r="I1765">
        <v>765.03</v>
      </c>
      <c r="J1765">
        <v>1370.99</v>
      </c>
    </row>
    <row r="1766" spans="1:10" x14ac:dyDescent="0.3">
      <c r="A1766">
        <v>1765</v>
      </c>
      <c r="B1766" t="s">
        <v>18</v>
      </c>
      <c r="C1766" t="s">
        <v>20</v>
      </c>
      <c r="D1766">
        <v>4</v>
      </c>
      <c r="E1766">
        <v>3</v>
      </c>
      <c r="F1766">
        <v>3515.09</v>
      </c>
      <c r="G1766">
        <v>7024.26</v>
      </c>
      <c r="H1766">
        <v>1545.34</v>
      </c>
      <c r="I1766">
        <v>3598.04</v>
      </c>
      <c r="J1766">
        <v>1880.88</v>
      </c>
    </row>
    <row r="1767" spans="1:10" x14ac:dyDescent="0.3">
      <c r="A1767">
        <v>1766</v>
      </c>
      <c r="B1767" t="s">
        <v>10</v>
      </c>
      <c r="C1767" t="s">
        <v>11</v>
      </c>
      <c r="D1767">
        <v>1</v>
      </c>
      <c r="E1767">
        <v>1</v>
      </c>
      <c r="F1767">
        <v>1021.86</v>
      </c>
      <c r="G1767">
        <v>1021.86</v>
      </c>
      <c r="H1767">
        <v>102.19</v>
      </c>
      <c r="I1767">
        <v>344.02</v>
      </c>
      <c r="J1767">
        <v>575.65</v>
      </c>
    </row>
    <row r="1768" spans="1:10" x14ac:dyDescent="0.3">
      <c r="A1768">
        <v>1767</v>
      </c>
      <c r="B1768" t="s">
        <v>14</v>
      </c>
      <c r="C1768" t="s">
        <v>15</v>
      </c>
      <c r="D1768">
        <v>1</v>
      </c>
      <c r="E1768">
        <v>1</v>
      </c>
      <c r="F1768">
        <v>1644.49</v>
      </c>
      <c r="G1768">
        <v>1644.49</v>
      </c>
      <c r="H1768">
        <v>246.67</v>
      </c>
      <c r="I1768">
        <v>609.61</v>
      </c>
      <c r="J1768">
        <v>788.21</v>
      </c>
    </row>
    <row r="1769" spans="1:10" x14ac:dyDescent="0.3">
      <c r="A1769">
        <v>1768</v>
      </c>
      <c r="B1769" t="s">
        <v>10</v>
      </c>
      <c r="C1769" t="s">
        <v>11</v>
      </c>
      <c r="D1769">
        <v>4</v>
      </c>
      <c r="E1769">
        <v>3</v>
      </c>
      <c r="F1769">
        <v>853.25</v>
      </c>
      <c r="G1769">
        <v>2120.39</v>
      </c>
      <c r="H1769">
        <v>212.04</v>
      </c>
      <c r="I1769">
        <v>701.82</v>
      </c>
      <c r="J1769">
        <v>1206.54</v>
      </c>
    </row>
    <row r="1770" spans="1:10" x14ac:dyDescent="0.3">
      <c r="A1770">
        <v>1769</v>
      </c>
      <c r="B1770" t="s">
        <v>10</v>
      </c>
      <c r="C1770" t="s">
        <v>22</v>
      </c>
      <c r="D1770">
        <v>2</v>
      </c>
      <c r="E1770">
        <v>1</v>
      </c>
      <c r="F1770">
        <v>820.54</v>
      </c>
      <c r="G1770">
        <v>820.54</v>
      </c>
      <c r="H1770">
        <v>82.05</v>
      </c>
      <c r="I1770">
        <v>412.27</v>
      </c>
      <c r="J1770">
        <v>326.22000000000003</v>
      </c>
    </row>
    <row r="1771" spans="1:10" x14ac:dyDescent="0.3">
      <c r="A1771">
        <v>1770</v>
      </c>
      <c r="B1771" t="s">
        <v>10</v>
      </c>
      <c r="C1771" t="s">
        <v>22</v>
      </c>
      <c r="D1771">
        <v>8</v>
      </c>
      <c r="E1771">
        <v>1</v>
      </c>
      <c r="F1771">
        <v>1356.9</v>
      </c>
      <c r="G1771">
        <v>1356.9</v>
      </c>
      <c r="H1771">
        <v>135.69</v>
      </c>
      <c r="I1771">
        <v>740.06</v>
      </c>
      <c r="J1771">
        <v>481.14</v>
      </c>
    </row>
    <row r="1772" spans="1:10" x14ac:dyDescent="0.3">
      <c r="A1772">
        <v>1771</v>
      </c>
      <c r="B1772" t="s">
        <v>10</v>
      </c>
      <c r="C1772" t="s">
        <v>22</v>
      </c>
      <c r="D1772">
        <v>8</v>
      </c>
      <c r="E1772">
        <v>3</v>
      </c>
      <c r="F1772">
        <v>1239.4000000000001</v>
      </c>
      <c r="G1772">
        <v>2857.83</v>
      </c>
      <c r="H1772">
        <v>285.77999999999997</v>
      </c>
      <c r="I1772">
        <v>947.94</v>
      </c>
      <c r="J1772">
        <v>1624.11</v>
      </c>
    </row>
    <row r="1773" spans="1:10" x14ac:dyDescent="0.3">
      <c r="A1773">
        <v>1772</v>
      </c>
      <c r="B1773" t="s">
        <v>14</v>
      </c>
      <c r="C1773" t="s">
        <v>15</v>
      </c>
      <c r="D1773">
        <v>2</v>
      </c>
      <c r="E1773">
        <v>1</v>
      </c>
      <c r="F1773">
        <v>2151.66</v>
      </c>
      <c r="G1773">
        <v>2151.66</v>
      </c>
      <c r="H1773">
        <v>322.75</v>
      </c>
      <c r="I1773">
        <v>654.17999999999995</v>
      </c>
      <c r="J1773">
        <v>1174.73</v>
      </c>
    </row>
    <row r="1774" spans="1:10" x14ac:dyDescent="0.3">
      <c r="A1774">
        <v>1773</v>
      </c>
      <c r="B1774" t="s">
        <v>12</v>
      </c>
      <c r="C1774" t="s">
        <v>13</v>
      </c>
      <c r="D1774">
        <v>5</v>
      </c>
      <c r="E1774">
        <v>1</v>
      </c>
      <c r="F1774">
        <v>5856.24</v>
      </c>
      <c r="G1774">
        <v>5856.24</v>
      </c>
      <c r="H1774">
        <v>1464.06</v>
      </c>
      <c r="I1774">
        <v>3970.58</v>
      </c>
      <c r="J1774">
        <v>421.6</v>
      </c>
    </row>
    <row r="1775" spans="1:10" x14ac:dyDescent="0.3">
      <c r="A1775">
        <v>1774</v>
      </c>
      <c r="B1775" t="s">
        <v>12</v>
      </c>
      <c r="C1775" t="s">
        <v>13</v>
      </c>
      <c r="D1775">
        <v>3</v>
      </c>
      <c r="E1775">
        <v>2</v>
      </c>
      <c r="F1775">
        <v>5604.98</v>
      </c>
      <c r="G1775">
        <v>9309.73</v>
      </c>
      <c r="H1775">
        <v>2792.92</v>
      </c>
      <c r="I1775">
        <v>3188.5</v>
      </c>
      <c r="J1775">
        <v>3328.31</v>
      </c>
    </row>
    <row r="1776" spans="1:10" x14ac:dyDescent="0.3">
      <c r="A1776">
        <v>1775</v>
      </c>
      <c r="B1776" t="s">
        <v>14</v>
      </c>
      <c r="C1776" t="s">
        <v>15</v>
      </c>
      <c r="D1776">
        <v>6</v>
      </c>
      <c r="E1776">
        <v>3</v>
      </c>
      <c r="F1776">
        <v>1518.65</v>
      </c>
      <c r="G1776">
        <v>3393.83</v>
      </c>
      <c r="H1776">
        <v>509.08</v>
      </c>
      <c r="I1776">
        <v>1382.43</v>
      </c>
      <c r="J1776">
        <v>1502.33</v>
      </c>
    </row>
    <row r="1777" spans="1:10" x14ac:dyDescent="0.3">
      <c r="A1777">
        <v>1776</v>
      </c>
      <c r="B1777" t="s">
        <v>10</v>
      </c>
      <c r="C1777" t="s">
        <v>22</v>
      </c>
      <c r="D1777">
        <v>3</v>
      </c>
      <c r="E1777">
        <v>1</v>
      </c>
      <c r="F1777">
        <v>1103.96</v>
      </c>
      <c r="G1777">
        <v>1103.96</v>
      </c>
      <c r="H1777">
        <v>110.4</v>
      </c>
      <c r="I1777">
        <v>466.82</v>
      </c>
      <c r="J1777">
        <v>526.74</v>
      </c>
    </row>
    <row r="1778" spans="1:10" x14ac:dyDescent="0.3">
      <c r="A1778">
        <v>1777</v>
      </c>
      <c r="B1778" t="s">
        <v>16</v>
      </c>
      <c r="C1778" t="s">
        <v>17</v>
      </c>
      <c r="D1778">
        <v>5</v>
      </c>
      <c r="E1778">
        <v>2</v>
      </c>
      <c r="F1778">
        <v>5192.83</v>
      </c>
      <c r="G1778">
        <v>8200.98</v>
      </c>
      <c r="H1778">
        <v>3280.39</v>
      </c>
      <c r="I1778">
        <v>3474.56</v>
      </c>
      <c r="J1778">
        <v>1446.02</v>
      </c>
    </row>
    <row r="1779" spans="1:10" x14ac:dyDescent="0.3">
      <c r="A1779">
        <v>1778</v>
      </c>
      <c r="B1779" t="s">
        <v>10</v>
      </c>
      <c r="C1779" t="s">
        <v>22</v>
      </c>
      <c r="D1779">
        <v>8</v>
      </c>
      <c r="E1779">
        <v>3</v>
      </c>
      <c r="F1779">
        <v>938.1</v>
      </c>
      <c r="G1779">
        <v>2151.7600000000002</v>
      </c>
      <c r="H1779">
        <v>215.18</v>
      </c>
      <c r="I1779">
        <v>815.79</v>
      </c>
      <c r="J1779">
        <v>1120.79</v>
      </c>
    </row>
    <row r="1780" spans="1:10" x14ac:dyDescent="0.3">
      <c r="A1780">
        <v>1779</v>
      </c>
      <c r="B1780" t="s">
        <v>10</v>
      </c>
      <c r="C1780" t="s">
        <v>11</v>
      </c>
      <c r="D1780">
        <v>3</v>
      </c>
      <c r="E1780">
        <v>3</v>
      </c>
      <c r="F1780">
        <v>554.53</v>
      </c>
      <c r="G1780">
        <v>1447.57</v>
      </c>
      <c r="H1780">
        <v>144.76</v>
      </c>
      <c r="I1780">
        <v>561.66</v>
      </c>
      <c r="J1780">
        <v>741.15</v>
      </c>
    </row>
    <row r="1781" spans="1:10" x14ac:dyDescent="0.3">
      <c r="A1781">
        <v>1780</v>
      </c>
      <c r="B1781" t="s">
        <v>14</v>
      </c>
      <c r="C1781" t="s">
        <v>15</v>
      </c>
      <c r="D1781">
        <v>1</v>
      </c>
      <c r="E1781">
        <v>1</v>
      </c>
      <c r="F1781">
        <v>1532.84</v>
      </c>
      <c r="G1781">
        <v>1532.84</v>
      </c>
      <c r="H1781">
        <v>229.93</v>
      </c>
      <c r="I1781">
        <v>655.56</v>
      </c>
      <c r="J1781">
        <v>647.36</v>
      </c>
    </row>
    <row r="1782" spans="1:10" x14ac:dyDescent="0.3">
      <c r="A1782">
        <v>1781</v>
      </c>
      <c r="B1782" t="s">
        <v>18</v>
      </c>
      <c r="C1782" t="s">
        <v>20</v>
      </c>
      <c r="D1782">
        <v>1</v>
      </c>
      <c r="E1782">
        <v>1</v>
      </c>
      <c r="F1782">
        <v>2853.18</v>
      </c>
      <c r="G1782">
        <v>2853.18</v>
      </c>
      <c r="H1782">
        <v>627.70000000000005</v>
      </c>
      <c r="I1782">
        <v>1173.8</v>
      </c>
      <c r="J1782">
        <v>1051.68</v>
      </c>
    </row>
    <row r="1783" spans="1:10" x14ac:dyDescent="0.3">
      <c r="A1783">
        <v>1782</v>
      </c>
      <c r="B1783" t="s">
        <v>12</v>
      </c>
      <c r="C1783" t="s">
        <v>13</v>
      </c>
      <c r="D1783">
        <v>4</v>
      </c>
      <c r="E1783">
        <v>1</v>
      </c>
      <c r="F1783">
        <v>5217.3100000000004</v>
      </c>
      <c r="G1783">
        <v>5217.3100000000004</v>
      </c>
      <c r="H1783">
        <v>1304.33</v>
      </c>
      <c r="I1783">
        <v>3557.96</v>
      </c>
      <c r="J1783">
        <v>355.02</v>
      </c>
    </row>
    <row r="1784" spans="1:10" x14ac:dyDescent="0.3">
      <c r="A1784">
        <v>1783</v>
      </c>
      <c r="B1784" t="s">
        <v>10</v>
      </c>
      <c r="C1784" t="s">
        <v>11</v>
      </c>
      <c r="D1784">
        <v>4</v>
      </c>
      <c r="E1784">
        <v>1</v>
      </c>
      <c r="F1784">
        <v>1157.5999999999999</v>
      </c>
      <c r="G1784">
        <v>1157.5999999999999</v>
      </c>
      <c r="H1784">
        <v>115.76</v>
      </c>
      <c r="I1784">
        <v>474.37</v>
      </c>
      <c r="J1784">
        <v>567.47</v>
      </c>
    </row>
    <row r="1785" spans="1:10" x14ac:dyDescent="0.3">
      <c r="A1785">
        <v>1784</v>
      </c>
      <c r="B1785" t="s">
        <v>16</v>
      </c>
      <c r="C1785" t="s">
        <v>21</v>
      </c>
      <c r="D1785">
        <v>5</v>
      </c>
      <c r="E1785">
        <v>3</v>
      </c>
      <c r="F1785">
        <v>6600.56</v>
      </c>
      <c r="G1785">
        <v>17542.580000000002</v>
      </c>
      <c r="H1785">
        <v>7017.03</v>
      </c>
      <c r="I1785">
        <v>4578.72</v>
      </c>
      <c r="J1785">
        <v>5946.83</v>
      </c>
    </row>
    <row r="1786" spans="1:10" x14ac:dyDescent="0.3">
      <c r="A1786">
        <v>1785</v>
      </c>
      <c r="B1786" t="s">
        <v>16</v>
      </c>
      <c r="C1786" t="s">
        <v>17</v>
      </c>
      <c r="D1786">
        <v>5</v>
      </c>
      <c r="E1786">
        <v>3</v>
      </c>
      <c r="F1786">
        <v>4955.74</v>
      </c>
      <c r="G1786">
        <v>10324.040000000001</v>
      </c>
      <c r="H1786">
        <v>4129.62</v>
      </c>
      <c r="I1786">
        <v>3385.79</v>
      </c>
      <c r="J1786">
        <v>2808.63</v>
      </c>
    </row>
    <row r="1787" spans="1:10" x14ac:dyDescent="0.3">
      <c r="A1787">
        <v>1786</v>
      </c>
      <c r="B1787" t="s">
        <v>12</v>
      </c>
      <c r="C1787" t="s">
        <v>13</v>
      </c>
      <c r="D1787">
        <v>7</v>
      </c>
      <c r="E1787">
        <v>3</v>
      </c>
      <c r="F1787">
        <v>5907.55</v>
      </c>
      <c r="G1787">
        <v>14419.93</v>
      </c>
      <c r="H1787">
        <v>4325.9799999999996</v>
      </c>
      <c r="I1787">
        <v>4667.78</v>
      </c>
      <c r="J1787">
        <v>5426.17</v>
      </c>
    </row>
    <row r="1788" spans="1:10" x14ac:dyDescent="0.3">
      <c r="A1788">
        <v>1787</v>
      </c>
      <c r="B1788" t="s">
        <v>16</v>
      </c>
      <c r="C1788" t="s">
        <v>21</v>
      </c>
      <c r="D1788">
        <v>5</v>
      </c>
      <c r="E1788">
        <v>2</v>
      </c>
      <c r="F1788">
        <v>819.23</v>
      </c>
      <c r="G1788">
        <v>1215.51</v>
      </c>
      <c r="H1788">
        <v>425.43</v>
      </c>
      <c r="I1788">
        <v>1153.52</v>
      </c>
      <c r="J1788">
        <v>-363.44</v>
      </c>
    </row>
    <row r="1789" spans="1:10" x14ac:dyDescent="0.3">
      <c r="A1789">
        <v>1788</v>
      </c>
      <c r="B1789" t="s">
        <v>16</v>
      </c>
      <c r="C1789" t="s">
        <v>21</v>
      </c>
      <c r="D1789">
        <v>1</v>
      </c>
      <c r="E1789">
        <v>1</v>
      </c>
      <c r="F1789">
        <v>2823.59</v>
      </c>
      <c r="G1789">
        <v>2823.59</v>
      </c>
      <c r="H1789">
        <v>988.26</v>
      </c>
      <c r="I1789">
        <v>1550.47</v>
      </c>
      <c r="J1789">
        <v>284.86</v>
      </c>
    </row>
    <row r="1790" spans="1:10" x14ac:dyDescent="0.3">
      <c r="A1790">
        <v>1789</v>
      </c>
      <c r="B1790" t="s">
        <v>18</v>
      </c>
      <c r="C1790" t="s">
        <v>20</v>
      </c>
      <c r="D1790">
        <v>3</v>
      </c>
      <c r="E1790">
        <v>3</v>
      </c>
      <c r="F1790">
        <v>2454.54</v>
      </c>
      <c r="G1790">
        <v>5058.33</v>
      </c>
      <c r="H1790">
        <v>1112.83</v>
      </c>
      <c r="I1790">
        <v>2819.11</v>
      </c>
      <c r="J1790">
        <v>1126.3900000000001</v>
      </c>
    </row>
    <row r="1791" spans="1:10" x14ac:dyDescent="0.3">
      <c r="A1791">
        <v>1790</v>
      </c>
      <c r="B1791" t="s">
        <v>16</v>
      </c>
      <c r="C1791" t="s">
        <v>17</v>
      </c>
      <c r="D1791">
        <v>6</v>
      </c>
      <c r="E1791">
        <v>2</v>
      </c>
      <c r="F1791">
        <v>4737.62</v>
      </c>
      <c r="G1791">
        <v>8001.66</v>
      </c>
      <c r="H1791">
        <v>3200.66</v>
      </c>
      <c r="I1791">
        <v>4062.86</v>
      </c>
      <c r="J1791">
        <v>738.14</v>
      </c>
    </row>
    <row r="1792" spans="1:10" x14ac:dyDescent="0.3">
      <c r="A1792">
        <v>1791</v>
      </c>
      <c r="B1792" t="s">
        <v>18</v>
      </c>
      <c r="C1792" t="s">
        <v>20</v>
      </c>
      <c r="D1792">
        <v>7</v>
      </c>
      <c r="E1792">
        <v>3</v>
      </c>
      <c r="F1792">
        <v>2399.85</v>
      </c>
      <c r="G1792">
        <v>4727.79</v>
      </c>
      <c r="H1792">
        <v>1040.1099999999999</v>
      </c>
      <c r="I1792">
        <v>4486.67</v>
      </c>
      <c r="J1792">
        <v>-799</v>
      </c>
    </row>
    <row r="1793" spans="1:10" x14ac:dyDescent="0.3">
      <c r="A1793">
        <v>1792</v>
      </c>
      <c r="B1793" t="s">
        <v>14</v>
      </c>
      <c r="C1793" t="s">
        <v>15</v>
      </c>
      <c r="D1793">
        <v>7</v>
      </c>
      <c r="E1793">
        <v>3</v>
      </c>
      <c r="F1793">
        <v>1741.71</v>
      </c>
      <c r="G1793">
        <v>3477.06</v>
      </c>
      <c r="H1793">
        <v>521.55999999999995</v>
      </c>
      <c r="I1793">
        <v>1740.53</v>
      </c>
      <c r="J1793">
        <v>1214.97</v>
      </c>
    </row>
    <row r="1794" spans="1:10" x14ac:dyDescent="0.3">
      <c r="A1794">
        <v>1793</v>
      </c>
      <c r="B1794" t="s">
        <v>16</v>
      </c>
      <c r="C1794" t="s">
        <v>21</v>
      </c>
      <c r="D1794">
        <v>8</v>
      </c>
      <c r="E1794">
        <v>3</v>
      </c>
      <c r="F1794">
        <v>1683.78</v>
      </c>
      <c r="G1794">
        <v>3770.88</v>
      </c>
      <c r="H1794">
        <v>1319.81</v>
      </c>
      <c r="I1794">
        <v>3578.57</v>
      </c>
      <c r="J1794">
        <v>-1127.49</v>
      </c>
    </row>
    <row r="1795" spans="1:10" x14ac:dyDescent="0.3">
      <c r="A1795">
        <v>1794</v>
      </c>
      <c r="B1795" t="s">
        <v>16</v>
      </c>
      <c r="C1795" t="s">
        <v>17</v>
      </c>
      <c r="D1795">
        <v>7</v>
      </c>
      <c r="E1795">
        <v>2</v>
      </c>
      <c r="F1795">
        <v>4613.71</v>
      </c>
      <c r="G1795">
        <v>8279.2900000000009</v>
      </c>
      <c r="H1795">
        <v>3311.72</v>
      </c>
      <c r="I1795">
        <v>5808.39</v>
      </c>
      <c r="J1795">
        <v>-840.81</v>
      </c>
    </row>
    <row r="1796" spans="1:10" x14ac:dyDescent="0.3">
      <c r="A1796">
        <v>1795</v>
      </c>
      <c r="B1796" t="s">
        <v>18</v>
      </c>
      <c r="C1796" t="s">
        <v>20</v>
      </c>
      <c r="D1796">
        <v>5</v>
      </c>
      <c r="E1796">
        <v>3</v>
      </c>
      <c r="F1796">
        <v>1591.93</v>
      </c>
      <c r="G1796">
        <v>3618.95</v>
      </c>
      <c r="H1796">
        <v>796.17</v>
      </c>
      <c r="I1796">
        <v>3217.01</v>
      </c>
      <c r="J1796">
        <v>-394.23</v>
      </c>
    </row>
    <row r="1797" spans="1:10" x14ac:dyDescent="0.3">
      <c r="A1797">
        <v>1796</v>
      </c>
      <c r="B1797" t="s">
        <v>18</v>
      </c>
      <c r="C1797" t="s">
        <v>20</v>
      </c>
      <c r="D1797">
        <v>5</v>
      </c>
      <c r="E1797">
        <v>2</v>
      </c>
      <c r="F1797">
        <v>5939.86</v>
      </c>
      <c r="G1797">
        <v>9918.9</v>
      </c>
      <c r="H1797">
        <v>2678.1</v>
      </c>
      <c r="I1797">
        <v>3417.28</v>
      </c>
      <c r="J1797">
        <v>3823.51</v>
      </c>
    </row>
    <row r="1798" spans="1:10" x14ac:dyDescent="0.3">
      <c r="A1798">
        <v>1797</v>
      </c>
      <c r="B1798" t="s">
        <v>14</v>
      </c>
      <c r="C1798" t="s">
        <v>15</v>
      </c>
      <c r="D1798">
        <v>1</v>
      </c>
      <c r="E1798">
        <v>1</v>
      </c>
      <c r="F1798">
        <v>432.85</v>
      </c>
      <c r="G1798">
        <v>432.85</v>
      </c>
      <c r="H1798">
        <v>64.930000000000007</v>
      </c>
      <c r="I1798">
        <v>410.77</v>
      </c>
      <c r="J1798">
        <v>-42.85</v>
      </c>
    </row>
    <row r="1799" spans="1:10" x14ac:dyDescent="0.3">
      <c r="A1799">
        <v>1798</v>
      </c>
      <c r="B1799" t="s">
        <v>18</v>
      </c>
      <c r="C1799" t="s">
        <v>20</v>
      </c>
      <c r="D1799">
        <v>6</v>
      </c>
      <c r="E1799">
        <v>3</v>
      </c>
      <c r="F1799">
        <v>1785.7</v>
      </c>
      <c r="G1799">
        <v>4174.8</v>
      </c>
      <c r="H1799">
        <v>918.46</v>
      </c>
      <c r="I1799">
        <v>3171.93</v>
      </c>
      <c r="J1799">
        <v>84.41</v>
      </c>
    </row>
    <row r="1800" spans="1:10" x14ac:dyDescent="0.3">
      <c r="A1800">
        <v>1799</v>
      </c>
      <c r="B1800" t="s">
        <v>18</v>
      </c>
      <c r="C1800" t="s">
        <v>19</v>
      </c>
      <c r="D1800">
        <v>1</v>
      </c>
      <c r="E1800">
        <v>1</v>
      </c>
      <c r="F1800">
        <v>3566.31</v>
      </c>
      <c r="G1800">
        <v>3566.31</v>
      </c>
      <c r="H1800">
        <v>784.59</v>
      </c>
      <c r="I1800">
        <v>1843.77</v>
      </c>
      <c r="J1800">
        <v>937.96</v>
      </c>
    </row>
    <row r="1801" spans="1:10" x14ac:dyDescent="0.3">
      <c r="A1801">
        <v>1800</v>
      </c>
      <c r="B1801" t="s">
        <v>18</v>
      </c>
      <c r="C1801" t="s">
        <v>20</v>
      </c>
      <c r="D1801">
        <v>6</v>
      </c>
      <c r="E1801">
        <v>1</v>
      </c>
      <c r="F1801">
        <v>4609.8100000000004</v>
      </c>
      <c r="G1801">
        <v>4609.8100000000004</v>
      </c>
      <c r="H1801">
        <v>1014.16</v>
      </c>
      <c r="I1801">
        <v>3927.52</v>
      </c>
      <c r="J1801">
        <v>-331.86</v>
      </c>
    </row>
    <row r="1802" spans="1:10" x14ac:dyDescent="0.3">
      <c r="A1802">
        <v>1801</v>
      </c>
      <c r="B1802" t="s">
        <v>12</v>
      </c>
      <c r="C1802" t="s">
        <v>13</v>
      </c>
      <c r="D1802">
        <v>1</v>
      </c>
      <c r="E1802">
        <v>1</v>
      </c>
      <c r="F1802">
        <v>3733.09</v>
      </c>
      <c r="G1802">
        <v>3733.09</v>
      </c>
      <c r="H1802">
        <v>933.27</v>
      </c>
      <c r="I1802">
        <v>1815.89</v>
      </c>
      <c r="J1802">
        <v>983.93</v>
      </c>
    </row>
    <row r="1803" spans="1:10" x14ac:dyDescent="0.3">
      <c r="A1803">
        <v>1802</v>
      </c>
      <c r="B1803" t="s">
        <v>14</v>
      </c>
      <c r="C1803" t="s">
        <v>15</v>
      </c>
      <c r="D1803">
        <v>3</v>
      </c>
      <c r="E1803">
        <v>3</v>
      </c>
      <c r="F1803">
        <v>2044.44</v>
      </c>
      <c r="G1803">
        <v>4125.24</v>
      </c>
      <c r="H1803">
        <v>618.79</v>
      </c>
      <c r="I1803">
        <v>746.16</v>
      </c>
      <c r="J1803">
        <v>2760.29</v>
      </c>
    </row>
    <row r="1804" spans="1:10" x14ac:dyDescent="0.3">
      <c r="A1804">
        <v>1803</v>
      </c>
      <c r="B1804" t="s">
        <v>10</v>
      </c>
      <c r="C1804" t="s">
        <v>11</v>
      </c>
      <c r="D1804">
        <v>8</v>
      </c>
      <c r="E1804">
        <v>3</v>
      </c>
      <c r="F1804">
        <v>1227.6300000000001</v>
      </c>
      <c r="G1804">
        <v>2778.99</v>
      </c>
      <c r="H1804">
        <v>277.89999999999998</v>
      </c>
      <c r="I1804">
        <v>1058.1600000000001</v>
      </c>
      <c r="J1804">
        <v>1442.93</v>
      </c>
    </row>
    <row r="1805" spans="1:10" x14ac:dyDescent="0.3">
      <c r="A1805">
        <v>1804</v>
      </c>
      <c r="B1805" t="s">
        <v>10</v>
      </c>
      <c r="C1805" t="s">
        <v>22</v>
      </c>
      <c r="D1805">
        <v>5</v>
      </c>
      <c r="E1805">
        <v>3</v>
      </c>
      <c r="F1805">
        <v>555.97</v>
      </c>
      <c r="G1805">
        <v>1202.81</v>
      </c>
      <c r="H1805">
        <v>120.28</v>
      </c>
      <c r="I1805">
        <v>591.88</v>
      </c>
      <c r="J1805">
        <v>490.65</v>
      </c>
    </row>
    <row r="1806" spans="1:10" x14ac:dyDescent="0.3">
      <c r="A1806">
        <v>1805</v>
      </c>
      <c r="B1806" t="s">
        <v>10</v>
      </c>
      <c r="C1806" t="s">
        <v>11</v>
      </c>
      <c r="D1806">
        <v>2</v>
      </c>
      <c r="E1806">
        <v>1</v>
      </c>
      <c r="F1806">
        <v>1311.94</v>
      </c>
      <c r="G1806">
        <v>1311.94</v>
      </c>
      <c r="H1806">
        <v>131.19</v>
      </c>
      <c r="I1806">
        <v>461.93</v>
      </c>
      <c r="J1806">
        <v>718.81</v>
      </c>
    </row>
    <row r="1807" spans="1:10" x14ac:dyDescent="0.3">
      <c r="A1807">
        <v>1806</v>
      </c>
      <c r="B1807" t="s">
        <v>14</v>
      </c>
      <c r="C1807" t="s">
        <v>15</v>
      </c>
      <c r="D1807">
        <v>2</v>
      </c>
      <c r="E1807">
        <v>1</v>
      </c>
      <c r="F1807">
        <v>1275.29</v>
      </c>
      <c r="G1807">
        <v>1275.29</v>
      </c>
      <c r="H1807">
        <v>191.29</v>
      </c>
      <c r="I1807">
        <v>795.95</v>
      </c>
      <c r="J1807">
        <v>288.04000000000002</v>
      </c>
    </row>
    <row r="1808" spans="1:10" x14ac:dyDescent="0.3">
      <c r="A1808">
        <v>1807</v>
      </c>
      <c r="B1808" t="s">
        <v>16</v>
      </c>
      <c r="C1808" t="s">
        <v>21</v>
      </c>
      <c r="D1808">
        <v>8</v>
      </c>
      <c r="E1808">
        <v>3</v>
      </c>
      <c r="F1808">
        <v>5517.05</v>
      </c>
      <c r="G1808">
        <v>13702.67</v>
      </c>
      <c r="H1808">
        <v>5481.07</v>
      </c>
      <c r="I1808">
        <v>4457.2299999999996</v>
      </c>
      <c r="J1808">
        <v>3764.37</v>
      </c>
    </row>
    <row r="1809" spans="1:10" x14ac:dyDescent="0.3">
      <c r="A1809">
        <v>1808</v>
      </c>
      <c r="B1809" t="s">
        <v>18</v>
      </c>
      <c r="C1809" t="s">
        <v>19</v>
      </c>
      <c r="D1809">
        <v>5</v>
      </c>
      <c r="E1809">
        <v>3</v>
      </c>
      <c r="F1809">
        <v>5663.26</v>
      </c>
      <c r="G1809">
        <v>12607.22</v>
      </c>
      <c r="H1809">
        <v>3403.95</v>
      </c>
      <c r="I1809">
        <v>4114.97</v>
      </c>
      <c r="J1809">
        <v>5088.3100000000004</v>
      </c>
    </row>
    <row r="1810" spans="1:10" x14ac:dyDescent="0.3">
      <c r="A1810">
        <v>1809</v>
      </c>
      <c r="B1810" t="s">
        <v>18</v>
      </c>
      <c r="C1810" t="s">
        <v>20</v>
      </c>
      <c r="D1810">
        <v>7</v>
      </c>
      <c r="E1810">
        <v>3</v>
      </c>
      <c r="F1810">
        <v>5542.51</v>
      </c>
      <c r="G1810">
        <v>12024.83</v>
      </c>
      <c r="H1810">
        <v>3246.7</v>
      </c>
      <c r="I1810">
        <v>4784.34</v>
      </c>
      <c r="J1810">
        <v>3993.78</v>
      </c>
    </row>
    <row r="1811" spans="1:10" x14ac:dyDescent="0.3">
      <c r="A1811">
        <v>1810</v>
      </c>
      <c r="B1811" t="s">
        <v>18</v>
      </c>
      <c r="C1811" t="s">
        <v>19</v>
      </c>
      <c r="D1811">
        <v>5</v>
      </c>
      <c r="E1811">
        <v>1</v>
      </c>
      <c r="F1811">
        <v>2348.92</v>
      </c>
      <c r="G1811">
        <v>2348.92</v>
      </c>
      <c r="H1811">
        <v>516.76</v>
      </c>
      <c r="I1811">
        <v>2229.12</v>
      </c>
      <c r="J1811">
        <v>-396.97</v>
      </c>
    </row>
    <row r="1812" spans="1:10" x14ac:dyDescent="0.3">
      <c r="A1812">
        <v>1811</v>
      </c>
      <c r="B1812" t="s">
        <v>16</v>
      </c>
      <c r="C1812" t="s">
        <v>17</v>
      </c>
      <c r="D1812">
        <v>5</v>
      </c>
      <c r="E1812">
        <v>1</v>
      </c>
      <c r="F1812">
        <v>4022.06</v>
      </c>
      <c r="G1812">
        <v>4022.06</v>
      </c>
      <c r="H1812">
        <v>1407.72</v>
      </c>
      <c r="I1812">
        <v>3361.65</v>
      </c>
      <c r="J1812">
        <v>-747.31</v>
      </c>
    </row>
    <row r="1813" spans="1:10" x14ac:dyDescent="0.3">
      <c r="A1813">
        <v>1812</v>
      </c>
      <c r="B1813" t="s">
        <v>14</v>
      </c>
      <c r="C1813" t="s">
        <v>15</v>
      </c>
      <c r="D1813">
        <v>8</v>
      </c>
      <c r="E1813">
        <v>3</v>
      </c>
      <c r="F1813">
        <v>1855.22</v>
      </c>
      <c r="G1813">
        <v>4068.95</v>
      </c>
      <c r="H1813">
        <v>610.34</v>
      </c>
      <c r="I1813">
        <v>1998.41</v>
      </c>
      <c r="J1813">
        <v>1460.2</v>
      </c>
    </row>
    <row r="1814" spans="1:10" x14ac:dyDescent="0.3">
      <c r="A1814">
        <v>1813</v>
      </c>
      <c r="B1814" t="s">
        <v>10</v>
      </c>
      <c r="C1814" t="s">
        <v>22</v>
      </c>
      <c r="D1814">
        <v>5</v>
      </c>
      <c r="E1814">
        <v>2</v>
      </c>
      <c r="F1814">
        <v>597.91</v>
      </c>
      <c r="G1814">
        <v>832.51</v>
      </c>
      <c r="H1814">
        <v>83.25</v>
      </c>
      <c r="I1814">
        <v>700.17</v>
      </c>
      <c r="J1814">
        <v>49.09</v>
      </c>
    </row>
    <row r="1815" spans="1:10" x14ac:dyDescent="0.3">
      <c r="A1815">
        <v>1814</v>
      </c>
      <c r="B1815" t="s">
        <v>18</v>
      </c>
      <c r="C1815" t="s">
        <v>20</v>
      </c>
      <c r="D1815">
        <v>7</v>
      </c>
      <c r="E1815">
        <v>3</v>
      </c>
      <c r="F1815">
        <v>2622.99</v>
      </c>
      <c r="G1815">
        <v>6039.6</v>
      </c>
      <c r="H1815">
        <v>1328.71</v>
      </c>
      <c r="I1815">
        <v>4607.63</v>
      </c>
      <c r="J1815">
        <v>103.26</v>
      </c>
    </row>
    <row r="1816" spans="1:10" x14ac:dyDescent="0.3">
      <c r="A1816">
        <v>1815</v>
      </c>
      <c r="B1816" t="s">
        <v>18</v>
      </c>
      <c r="C1816" t="s">
        <v>20</v>
      </c>
      <c r="D1816">
        <v>6</v>
      </c>
      <c r="E1816">
        <v>1</v>
      </c>
      <c r="F1816">
        <v>2317.23</v>
      </c>
      <c r="G1816">
        <v>2317.23</v>
      </c>
      <c r="H1816">
        <v>509.79</v>
      </c>
      <c r="I1816">
        <v>2199.0500000000002</v>
      </c>
      <c r="J1816">
        <v>-391.61</v>
      </c>
    </row>
    <row r="1817" spans="1:10" x14ac:dyDescent="0.3">
      <c r="A1817">
        <v>1816</v>
      </c>
      <c r="B1817" t="s">
        <v>12</v>
      </c>
      <c r="C1817" t="s">
        <v>13</v>
      </c>
      <c r="D1817">
        <v>8</v>
      </c>
      <c r="E1817">
        <v>3</v>
      </c>
      <c r="F1817">
        <v>5297.77</v>
      </c>
      <c r="G1817">
        <v>11623.72</v>
      </c>
      <c r="H1817">
        <v>3487.12</v>
      </c>
      <c r="I1817">
        <v>4299.8900000000003</v>
      </c>
      <c r="J1817">
        <v>3836.72</v>
      </c>
    </row>
    <row r="1818" spans="1:10" x14ac:dyDescent="0.3">
      <c r="A1818">
        <v>1817</v>
      </c>
      <c r="B1818" t="s">
        <v>10</v>
      </c>
      <c r="C1818" t="s">
        <v>22</v>
      </c>
      <c r="D1818">
        <v>3</v>
      </c>
      <c r="E1818">
        <v>2</v>
      </c>
      <c r="F1818">
        <v>1029.6300000000001</v>
      </c>
      <c r="G1818">
        <v>1706.46</v>
      </c>
      <c r="H1818">
        <v>170.65</v>
      </c>
      <c r="I1818">
        <v>592.07000000000005</v>
      </c>
      <c r="J1818">
        <v>943.75</v>
      </c>
    </row>
    <row r="1819" spans="1:10" x14ac:dyDescent="0.3">
      <c r="A1819">
        <v>1818</v>
      </c>
      <c r="B1819" t="s">
        <v>14</v>
      </c>
      <c r="C1819" t="s">
        <v>15</v>
      </c>
      <c r="D1819">
        <v>2</v>
      </c>
      <c r="E1819">
        <v>2</v>
      </c>
      <c r="F1819">
        <v>2293.6799999999998</v>
      </c>
      <c r="G1819">
        <v>4006.67</v>
      </c>
      <c r="H1819">
        <v>601</v>
      </c>
      <c r="I1819">
        <v>759.09</v>
      </c>
      <c r="J1819">
        <v>2646.58</v>
      </c>
    </row>
    <row r="1820" spans="1:10" x14ac:dyDescent="0.3">
      <c r="A1820">
        <v>1819</v>
      </c>
      <c r="B1820" t="s">
        <v>16</v>
      </c>
      <c r="C1820" t="s">
        <v>21</v>
      </c>
      <c r="D1820">
        <v>8</v>
      </c>
      <c r="E1820">
        <v>3</v>
      </c>
      <c r="F1820">
        <v>5596.51</v>
      </c>
      <c r="G1820">
        <v>12991.68</v>
      </c>
      <c r="H1820">
        <v>5196.67</v>
      </c>
      <c r="I1820">
        <v>6358.9</v>
      </c>
      <c r="J1820">
        <v>1436.1</v>
      </c>
    </row>
    <row r="1821" spans="1:10" x14ac:dyDescent="0.3">
      <c r="A1821">
        <v>1820</v>
      </c>
      <c r="B1821" t="s">
        <v>10</v>
      </c>
      <c r="C1821" t="s">
        <v>22</v>
      </c>
      <c r="D1821">
        <v>4</v>
      </c>
      <c r="E1821">
        <v>3</v>
      </c>
      <c r="F1821">
        <v>256.99</v>
      </c>
      <c r="G1821">
        <v>532.47</v>
      </c>
      <c r="H1821">
        <v>53.25</v>
      </c>
      <c r="I1821">
        <v>482.61</v>
      </c>
      <c r="J1821">
        <v>-3.39</v>
      </c>
    </row>
    <row r="1822" spans="1:10" x14ac:dyDescent="0.3">
      <c r="A1822">
        <v>1821</v>
      </c>
      <c r="B1822" t="s">
        <v>18</v>
      </c>
      <c r="C1822" t="s">
        <v>19</v>
      </c>
      <c r="D1822">
        <v>2</v>
      </c>
      <c r="E1822">
        <v>1</v>
      </c>
      <c r="F1822">
        <v>5538.11</v>
      </c>
      <c r="G1822">
        <v>5538.11</v>
      </c>
      <c r="H1822">
        <v>1218.3800000000001</v>
      </c>
      <c r="I1822">
        <v>2517.2199999999998</v>
      </c>
      <c r="J1822">
        <v>1802.51</v>
      </c>
    </row>
    <row r="1823" spans="1:10" x14ac:dyDescent="0.3">
      <c r="A1823">
        <v>1822</v>
      </c>
      <c r="B1823" t="s">
        <v>18</v>
      </c>
      <c r="C1823" t="s">
        <v>19</v>
      </c>
      <c r="D1823">
        <v>2</v>
      </c>
      <c r="E1823">
        <v>1</v>
      </c>
      <c r="F1823">
        <v>1645.79</v>
      </c>
      <c r="G1823">
        <v>1645.79</v>
      </c>
      <c r="H1823">
        <v>362.07</v>
      </c>
      <c r="I1823">
        <v>1561.86</v>
      </c>
      <c r="J1823">
        <v>-278.14</v>
      </c>
    </row>
    <row r="1824" spans="1:10" x14ac:dyDescent="0.3">
      <c r="A1824">
        <v>1823</v>
      </c>
      <c r="B1824" t="s">
        <v>16</v>
      </c>
      <c r="C1824" t="s">
        <v>21</v>
      </c>
      <c r="D1824">
        <v>7</v>
      </c>
      <c r="E1824">
        <v>3</v>
      </c>
      <c r="F1824">
        <v>2857.38</v>
      </c>
      <c r="G1824">
        <v>6748.86</v>
      </c>
      <c r="H1824">
        <v>2362.1</v>
      </c>
      <c r="I1824">
        <v>5291.19</v>
      </c>
      <c r="J1824">
        <v>-904.43</v>
      </c>
    </row>
    <row r="1825" spans="1:10" x14ac:dyDescent="0.3">
      <c r="A1825">
        <v>1824</v>
      </c>
      <c r="B1825" t="s">
        <v>14</v>
      </c>
      <c r="C1825" t="s">
        <v>15</v>
      </c>
      <c r="D1825">
        <v>1</v>
      </c>
      <c r="E1825">
        <v>1</v>
      </c>
      <c r="F1825">
        <v>2457.84</v>
      </c>
      <c r="G1825">
        <v>2457.84</v>
      </c>
      <c r="H1825">
        <v>368.68</v>
      </c>
      <c r="I1825">
        <v>581.35</v>
      </c>
      <c r="J1825">
        <v>1507.82</v>
      </c>
    </row>
    <row r="1826" spans="1:10" x14ac:dyDescent="0.3">
      <c r="A1826">
        <v>1825</v>
      </c>
      <c r="B1826" t="s">
        <v>16</v>
      </c>
      <c r="C1826" t="s">
        <v>21</v>
      </c>
      <c r="D1826">
        <v>5</v>
      </c>
      <c r="E1826">
        <v>3</v>
      </c>
      <c r="F1826">
        <v>7267.94</v>
      </c>
      <c r="G1826">
        <v>16028.24</v>
      </c>
      <c r="H1826">
        <v>6411.29</v>
      </c>
      <c r="I1826">
        <v>4435.88</v>
      </c>
      <c r="J1826">
        <v>5181.07</v>
      </c>
    </row>
    <row r="1827" spans="1:10" x14ac:dyDescent="0.3">
      <c r="A1827">
        <v>1826</v>
      </c>
      <c r="B1827" t="s">
        <v>16</v>
      </c>
      <c r="C1827" t="s">
        <v>21</v>
      </c>
      <c r="D1827">
        <v>5</v>
      </c>
      <c r="E1827">
        <v>3</v>
      </c>
      <c r="F1827">
        <v>4231.8599999999997</v>
      </c>
      <c r="G1827">
        <v>9047.34</v>
      </c>
      <c r="H1827">
        <v>3618.94</v>
      </c>
      <c r="I1827">
        <v>3720.02</v>
      </c>
      <c r="J1827">
        <v>1708.39</v>
      </c>
    </row>
    <row r="1828" spans="1:10" x14ac:dyDescent="0.3">
      <c r="A1828">
        <v>1827</v>
      </c>
      <c r="B1828" t="s">
        <v>18</v>
      </c>
      <c r="C1828" t="s">
        <v>19</v>
      </c>
      <c r="D1828">
        <v>5</v>
      </c>
      <c r="E1828">
        <v>3</v>
      </c>
      <c r="F1828">
        <v>2521.62</v>
      </c>
      <c r="G1828">
        <v>4970.5200000000004</v>
      </c>
      <c r="H1828">
        <v>1093.51</v>
      </c>
      <c r="I1828">
        <v>3625.69</v>
      </c>
      <c r="J1828">
        <v>251.32</v>
      </c>
    </row>
    <row r="1829" spans="1:10" x14ac:dyDescent="0.3">
      <c r="A1829">
        <v>1828</v>
      </c>
      <c r="B1829" t="s">
        <v>12</v>
      </c>
      <c r="C1829" t="s">
        <v>13</v>
      </c>
      <c r="D1829">
        <v>1</v>
      </c>
      <c r="E1829">
        <v>1</v>
      </c>
      <c r="F1829">
        <v>5879.74</v>
      </c>
      <c r="G1829">
        <v>5879.74</v>
      </c>
      <c r="H1829">
        <v>1469.94</v>
      </c>
      <c r="I1829">
        <v>1259.6199999999999</v>
      </c>
      <c r="J1829">
        <v>3150.18</v>
      </c>
    </row>
    <row r="1830" spans="1:10" x14ac:dyDescent="0.3">
      <c r="A1830">
        <v>1829</v>
      </c>
      <c r="B1830" t="s">
        <v>14</v>
      </c>
      <c r="C1830" t="s">
        <v>15</v>
      </c>
      <c r="D1830">
        <v>7</v>
      </c>
      <c r="E1830">
        <v>3</v>
      </c>
      <c r="F1830">
        <v>1577.86</v>
      </c>
      <c r="G1830">
        <v>3126.34</v>
      </c>
      <c r="H1830">
        <v>468.95</v>
      </c>
      <c r="I1830">
        <v>1792.09</v>
      </c>
      <c r="J1830">
        <v>865.3</v>
      </c>
    </row>
    <row r="1831" spans="1:10" x14ac:dyDescent="0.3">
      <c r="A1831">
        <v>1830</v>
      </c>
      <c r="B1831" t="s">
        <v>10</v>
      </c>
      <c r="C1831" t="s">
        <v>11</v>
      </c>
      <c r="D1831">
        <v>8</v>
      </c>
      <c r="E1831">
        <v>3</v>
      </c>
      <c r="F1831">
        <v>796.73</v>
      </c>
      <c r="G1831">
        <v>1571.54</v>
      </c>
      <c r="H1831">
        <v>157.15</v>
      </c>
      <c r="I1831">
        <v>1115.06</v>
      </c>
      <c r="J1831">
        <v>299.33</v>
      </c>
    </row>
    <row r="1832" spans="1:10" x14ac:dyDescent="0.3">
      <c r="A1832">
        <v>1831</v>
      </c>
      <c r="B1832" t="s">
        <v>12</v>
      </c>
      <c r="C1832" t="s">
        <v>13</v>
      </c>
      <c r="D1832">
        <v>3</v>
      </c>
      <c r="E1832">
        <v>3</v>
      </c>
      <c r="F1832">
        <v>4510.26</v>
      </c>
      <c r="G1832">
        <v>9253.89</v>
      </c>
      <c r="H1832">
        <v>2776.17</v>
      </c>
      <c r="I1832">
        <v>2095.1</v>
      </c>
      <c r="J1832">
        <v>4382.62</v>
      </c>
    </row>
    <row r="1833" spans="1:10" x14ac:dyDescent="0.3">
      <c r="A1833">
        <v>1832</v>
      </c>
      <c r="B1833" t="s">
        <v>16</v>
      </c>
      <c r="C1833" t="s">
        <v>17</v>
      </c>
      <c r="D1833">
        <v>3</v>
      </c>
      <c r="E1833">
        <v>3</v>
      </c>
      <c r="F1833">
        <v>3578.98</v>
      </c>
      <c r="G1833">
        <v>7482.61</v>
      </c>
      <c r="H1833">
        <v>2618.91</v>
      </c>
      <c r="I1833">
        <v>3007.18</v>
      </c>
      <c r="J1833">
        <v>1856.52</v>
      </c>
    </row>
    <row r="1834" spans="1:10" x14ac:dyDescent="0.3">
      <c r="A1834">
        <v>1833</v>
      </c>
      <c r="B1834" t="s">
        <v>16</v>
      </c>
      <c r="C1834" t="s">
        <v>21</v>
      </c>
      <c r="D1834">
        <v>7</v>
      </c>
      <c r="E1834">
        <v>2</v>
      </c>
      <c r="F1834">
        <v>3587.94</v>
      </c>
      <c r="G1834">
        <v>6304.59</v>
      </c>
      <c r="H1834">
        <v>2206.6</v>
      </c>
      <c r="I1834">
        <v>3407.71</v>
      </c>
      <c r="J1834">
        <v>690.28</v>
      </c>
    </row>
    <row r="1835" spans="1:10" x14ac:dyDescent="0.3">
      <c r="A1835">
        <v>1834</v>
      </c>
      <c r="B1835" t="s">
        <v>14</v>
      </c>
      <c r="C1835" t="s">
        <v>15</v>
      </c>
      <c r="D1835">
        <v>4</v>
      </c>
      <c r="E1835">
        <v>3</v>
      </c>
      <c r="F1835">
        <v>1460.44</v>
      </c>
      <c r="G1835">
        <v>3278.04</v>
      </c>
      <c r="H1835">
        <v>491.71</v>
      </c>
      <c r="I1835">
        <v>1409.95</v>
      </c>
      <c r="J1835">
        <v>1376.39</v>
      </c>
    </row>
    <row r="1836" spans="1:10" x14ac:dyDescent="0.3">
      <c r="A1836">
        <v>1835</v>
      </c>
      <c r="B1836" t="s">
        <v>14</v>
      </c>
      <c r="C1836" t="s">
        <v>15</v>
      </c>
      <c r="D1836">
        <v>3</v>
      </c>
      <c r="E1836">
        <v>3</v>
      </c>
      <c r="F1836">
        <v>999.9</v>
      </c>
      <c r="G1836">
        <v>2327.5300000000002</v>
      </c>
      <c r="H1836">
        <v>349.13</v>
      </c>
      <c r="I1836">
        <v>1222.98</v>
      </c>
      <c r="J1836">
        <v>755.42</v>
      </c>
    </row>
    <row r="1837" spans="1:10" x14ac:dyDescent="0.3">
      <c r="A1837">
        <v>1836</v>
      </c>
      <c r="B1837" t="s">
        <v>16</v>
      </c>
      <c r="C1837" t="s">
        <v>17</v>
      </c>
      <c r="D1837">
        <v>7</v>
      </c>
      <c r="E1837">
        <v>3</v>
      </c>
      <c r="F1837">
        <v>5083.49</v>
      </c>
      <c r="G1837">
        <v>10306.93</v>
      </c>
      <c r="H1837">
        <v>4122.7700000000004</v>
      </c>
      <c r="I1837">
        <v>4232.28</v>
      </c>
      <c r="J1837">
        <v>1951.87</v>
      </c>
    </row>
    <row r="1838" spans="1:10" x14ac:dyDescent="0.3">
      <c r="A1838">
        <v>1837</v>
      </c>
      <c r="B1838" t="s">
        <v>18</v>
      </c>
      <c r="C1838" t="s">
        <v>19</v>
      </c>
      <c r="D1838">
        <v>8</v>
      </c>
      <c r="E1838">
        <v>3</v>
      </c>
      <c r="F1838">
        <v>3410.42</v>
      </c>
      <c r="G1838">
        <v>7418.43</v>
      </c>
      <c r="H1838">
        <v>1632.05</v>
      </c>
      <c r="I1838">
        <v>3629.83</v>
      </c>
      <c r="J1838">
        <v>2156.5500000000002</v>
      </c>
    </row>
    <row r="1839" spans="1:10" x14ac:dyDescent="0.3">
      <c r="A1839">
        <v>1838</v>
      </c>
      <c r="B1839" t="s">
        <v>10</v>
      </c>
      <c r="C1839" t="s">
        <v>11</v>
      </c>
      <c r="D1839">
        <v>3</v>
      </c>
      <c r="E1839">
        <v>3</v>
      </c>
      <c r="F1839">
        <v>732.54</v>
      </c>
      <c r="G1839">
        <v>1746.11</v>
      </c>
      <c r="H1839">
        <v>174.61</v>
      </c>
      <c r="I1839">
        <v>525.86</v>
      </c>
      <c r="J1839">
        <v>1045.6300000000001</v>
      </c>
    </row>
    <row r="1840" spans="1:10" x14ac:dyDescent="0.3">
      <c r="A1840">
        <v>1839</v>
      </c>
      <c r="B1840" t="s">
        <v>12</v>
      </c>
      <c r="C1840" t="s">
        <v>13</v>
      </c>
      <c r="D1840">
        <v>5</v>
      </c>
      <c r="E1840">
        <v>2</v>
      </c>
      <c r="F1840">
        <v>857.64</v>
      </c>
      <c r="G1840">
        <v>1415.5</v>
      </c>
      <c r="H1840">
        <v>353.87</v>
      </c>
      <c r="I1840">
        <v>1343.31</v>
      </c>
      <c r="J1840">
        <v>-281.68</v>
      </c>
    </row>
    <row r="1841" spans="1:10" x14ac:dyDescent="0.3">
      <c r="A1841">
        <v>1840</v>
      </c>
      <c r="B1841" t="s">
        <v>18</v>
      </c>
      <c r="C1841" t="s">
        <v>19</v>
      </c>
      <c r="D1841">
        <v>6</v>
      </c>
      <c r="E1841">
        <v>3</v>
      </c>
      <c r="F1841">
        <v>2774.66</v>
      </c>
      <c r="G1841">
        <v>6119.53</v>
      </c>
      <c r="H1841">
        <v>1346.3</v>
      </c>
      <c r="I1841">
        <v>3704.27</v>
      </c>
      <c r="J1841">
        <v>1068.96</v>
      </c>
    </row>
    <row r="1842" spans="1:10" x14ac:dyDescent="0.3">
      <c r="A1842">
        <v>1841</v>
      </c>
      <c r="B1842" t="s">
        <v>10</v>
      </c>
      <c r="C1842" t="s">
        <v>11</v>
      </c>
      <c r="D1842">
        <v>7</v>
      </c>
      <c r="E1842">
        <v>3</v>
      </c>
      <c r="F1842">
        <v>1020.99</v>
      </c>
      <c r="G1842">
        <v>2177.19</v>
      </c>
      <c r="H1842">
        <v>217.72</v>
      </c>
      <c r="I1842">
        <v>731.93</v>
      </c>
      <c r="J1842">
        <v>1227.54</v>
      </c>
    </row>
    <row r="1843" spans="1:10" x14ac:dyDescent="0.3">
      <c r="A1843">
        <v>1842</v>
      </c>
      <c r="B1843" t="s">
        <v>10</v>
      </c>
      <c r="C1843" t="s">
        <v>22</v>
      </c>
      <c r="D1843">
        <v>2</v>
      </c>
      <c r="E1843">
        <v>1</v>
      </c>
      <c r="F1843">
        <v>1198.6199999999999</v>
      </c>
      <c r="G1843">
        <v>1198.6199999999999</v>
      </c>
      <c r="H1843">
        <v>119.86</v>
      </c>
      <c r="I1843">
        <v>390.24</v>
      </c>
      <c r="J1843">
        <v>688.52</v>
      </c>
    </row>
    <row r="1844" spans="1:10" x14ac:dyDescent="0.3">
      <c r="A1844">
        <v>1843</v>
      </c>
      <c r="B1844" t="s">
        <v>10</v>
      </c>
      <c r="C1844" t="s">
        <v>22</v>
      </c>
      <c r="D1844">
        <v>3</v>
      </c>
      <c r="E1844">
        <v>3</v>
      </c>
      <c r="F1844">
        <v>817.11</v>
      </c>
      <c r="G1844">
        <v>1768.95</v>
      </c>
      <c r="H1844">
        <v>176.9</v>
      </c>
      <c r="I1844">
        <v>356.82</v>
      </c>
      <c r="J1844">
        <v>1235.23</v>
      </c>
    </row>
    <row r="1845" spans="1:10" x14ac:dyDescent="0.3">
      <c r="A1845">
        <v>1844</v>
      </c>
      <c r="B1845" t="s">
        <v>16</v>
      </c>
      <c r="C1845" t="s">
        <v>17</v>
      </c>
      <c r="D1845">
        <v>3</v>
      </c>
      <c r="E1845">
        <v>3</v>
      </c>
      <c r="F1845">
        <v>7973.7</v>
      </c>
      <c r="G1845">
        <v>18203.099999999999</v>
      </c>
      <c r="H1845">
        <v>7281.24</v>
      </c>
      <c r="I1845">
        <v>2010.94</v>
      </c>
      <c r="J1845">
        <v>8910.92</v>
      </c>
    </row>
    <row r="1846" spans="1:10" x14ac:dyDescent="0.3">
      <c r="A1846">
        <v>1845</v>
      </c>
      <c r="B1846" t="s">
        <v>12</v>
      </c>
      <c r="C1846" t="s">
        <v>13</v>
      </c>
      <c r="D1846">
        <v>1</v>
      </c>
      <c r="E1846">
        <v>1</v>
      </c>
      <c r="F1846">
        <v>3448.76</v>
      </c>
      <c r="G1846">
        <v>3448.76</v>
      </c>
      <c r="H1846">
        <v>862.19</v>
      </c>
      <c r="I1846">
        <v>1190.0899999999999</v>
      </c>
      <c r="J1846">
        <v>1396.48</v>
      </c>
    </row>
    <row r="1847" spans="1:10" x14ac:dyDescent="0.3">
      <c r="A1847">
        <v>1846</v>
      </c>
      <c r="B1847" t="s">
        <v>18</v>
      </c>
      <c r="C1847" t="s">
        <v>19</v>
      </c>
      <c r="D1847">
        <v>4</v>
      </c>
      <c r="E1847">
        <v>3</v>
      </c>
      <c r="F1847">
        <v>3075.19</v>
      </c>
      <c r="G1847">
        <v>6730.03</v>
      </c>
      <c r="H1847">
        <v>1480.61</v>
      </c>
      <c r="I1847">
        <v>3045.85</v>
      </c>
      <c r="J1847">
        <v>2203.58</v>
      </c>
    </row>
    <row r="1848" spans="1:10" x14ac:dyDescent="0.3">
      <c r="A1848">
        <v>1847</v>
      </c>
      <c r="B1848" t="s">
        <v>18</v>
      </c>
      <c r="C1848" t="s">
        <v>19</v>
      </c>
      <c r="D1848">
        <v>6</v>
      </c>
      <c r="E1848">
        <v>3</v>
      </c>
      <c r="F1848">
        <v>5243.94</v>
      </c>
      <c r="G1848">
        <v>11202.67</v>
      </c>
      <c r="H1848">
        <v>3024.72</v>
      </c>
      <c r="I1848">
        <v>3862.59</v>
      </c>
      <c r="J1848">
        <v>4315.3599999999997</v>
      </c>
    </row>
    <row r="1849" spans="1:10" x14ac:dyDescent="0.3">
      <c r="A1849">
        <v>1848</v>
      </c>
      <c r="B1849" t="s">
        <v>18</v>
      </c>
      <c r="C1849" t="s">
        <v>19</v>
      </c>
      <c r="D1849">
        <v>8</v>
      </c>
      <c r="E1849">
        <v>3</v>
      </c>
      <c r="F1849">
        <v>1552.19</v>
      </c>
      <c r="G1849">
        <v>3284.56</v>
      </c>
      <c r="H1849">
        <v>722.6</v>
      </c>
      <c r="I1849">
        <v>3117.05</v>
      </c>
      <c r="J1849">
        <v>-555.09</v>
      </c>
    </row>
    <row r="1850" spans="1:10" x14ac:dyDescent="0.3">
      <c r="A1850">
        <v>1849</v>
      </c>
      <c r="B1850" t="s">
        <v>12</v>
      </c>
      <c r="C1850" t="s">
        <v>13</v>
      </c>
      <c r="D1850">
        <v>1</v>
      </c>
      <c r="E1850">
        <v>1</v>
      </c>
      <c r="F1850">
        <v>3407.82</v>
      </c>
      <c r="G1850">
        <v>3407.82</v>
      </c>
      <c r="H1850">
        <v>851.96</v>
      </c>
      <c r="I1850">
        <v>1746.34</v>
      </c>
      <c r="J1850">
        <v>809.53</v>
      </c>
    </row>
    <row r="1851" spans="1:10" x14ac:dyDescent="0.3">
      <c r="A1851">
        <v>1850</v>
      </c>
      <c r="B1851" t="s">
        <v>16</v>
      </c>
      <c r="C1851" t="s">
        <v>17</v>
      </c>
      <c r="D1851">
        <v>5</v>
      </c>
      <c r="E1851">
        <v>3</v>
      </c>
      <c r="F1851">
        <v>2308.15</v>
      </c>
      <c r="G1851">
        <v>5268.15</v>
      </c>
      <c r="H1851">
        <v>1843.85</v>
      </c>
      <c r="I1851">
        <v>4390.7299999999996</v>
      </c>
      <c r="J1851">
        <v>-966.43</v>
      </c>
    </row>
    <row r="1852" spans="1:10" x14ac:dyDescent="0.3">
      <c r="A1852">
        <v>1851</v>
      </c>
      <c r="B1852" t="s">
        <v>10</v>
      </c>
      <c r="C1852" t="s">
        <v>11</v>
      </c>
      <c r="D1852">
        <v>2</v>
      </c>
      <c r="E1852">
        <v>1</v>
      </c>
      <c r="F1852">
        <v>809.14</v>
      </c>
      <c r="G1852">
        <v>809.14</v>
      </c>
      <c r="H1852">
        <v>80.91</v>
      </c>
      <c r="I1852">
        <v>347.9</v>
      </c>
      <c r="J1852">
        <v>380.32</v>
      </c>
    </row>
    <row r="1853" spans="1:10" x14ac:dyDescent="0.3">
      <c r="A1853">
        <v>1852</v>
      </c>
      <c r="B1853" t="s">
        <v>14</v>
      </c>
      <c r="C1853" t="s">
        <v>15</v>
      </c>
      <c r="D1853">
        <v>4</v>
      </c>
      <c r="E1853">
        <v>1</v>
      </c>
      <c r="F1853">
        <v>2548.44</v>
      </c>
      <c r="G1853">
        <v>2548.44</v>
      </c>
      <c r="H1853">
        <v>382.27</v>
      </c>
      <c r="I1853">
        <v>1351.16</v>
      </c>
      <c r="J1853">
        <v>815.01</v>
      </c>
    </row>
    <row r="1854" spans="1:10" x14ac:dyDescent="0.3">
      <c r="A1854">
        <v>1853</v>
      </c>
      <c r="B1854" t="s">
        <v>12</v>
      </c>
      <c r="C1854" t="s">
        <v>13</v>
      </c>
      <c r="D1854">
        <v>1</v>
      </c>
      <c r="E1854">
        <v>1</v>
      </c>
      <c r="F1854">
        <v>4883.13</v>
      </c>
      <c r="G1854">
        <v>4883.13</v>
      </c>
      <c r="H1854">
        <v>1220.78</v>
      </c>
      <c r="I1854">
        <v>1760.33</v>
      </c>
      <c r="J1854">
        <v>1902.01</v>
      </c>
    </row>
    <row r="1855" spans="1:10" x14ac:dyDescent="0.3">
      <c r="A1855">
        <v>1854</v>
      </c>
      <c r="B1855" t="s">
        <v>14</v>
      </c>
      <c r="C1855" t="s">
        <v>15</v>
      </c>
      <c r="D1855">
        <v>7</v>
      </c>
      <c r="E1855">
        <v>3</v>
      </c>
      <c r="F1855">
        <v>1967.35</v>
      </c>
      <c r="G1855">
        <v>4474.01</v>
      </c>
      <c r="H1855">
        <v>671.1</v>
      </c>
      <c r="I1855">
        <v>1246.8399999999999</v>
      </c>
      <c r="J1855">
        <v>2556.06</v>
      </c>
    </row>
    <row r="1856" spans="1:10" x14ac:dyDescent="0.3">
      <c r="A1856">
        <v>1855</v>
      </c>
      <c r="B1856" t="s">
        <v>12</v>
      </c>
      <c r="C1856" t="s">
        <v>13</v>
      </c>
      <c r="D1856">
        <v>3</v>
      </c>
      <c r="E1856">
        <v>3</v>
      </c>
      <c r="F1856">
        <v>4611.1400000000003</v>
      </c>
      <c r="G1856">
        <v>10072.030000000001</v>
      </c>
      <c r="H1856">
        <v>3021.61</v>
      </c>
      <c r="I1856">
        <v>2367.96</v>
      </c>
      <c r="J1856">
        <v>4682.46</v>
      </c>
    </row>
    <row r="1857" spans="1:10" x14ac:dyDescent="0.3">
      <c r="A1857">
        <v>1856</v>
      </c>
      <c r="B1857" t="s">
        <v>10</v>
      </c>
      <c r="C1857" t="s">
        <v>22</v>
      </c>
      <c r="D1857">
        <v>3</v>
      </c>
      <c r="E1857">
        <v>3</v>
      </c>
      <c r="F1857">
        <v>911.89</v>
      </c>
      <c r="G1857">
        <v>1743.3</v>
      </c>
      <c r="H1857">
        <v>174.33</v>
      </c>
      <c r="I1857">
        <v>486.05</v>
      </c>
      <c r="J1857">
        <v>1082.92</v>
      </c>
    </row>
    <row r="1858" spans="1:10" x14ac:dyDescent="0.3">
      <c r="A1858">
        <v>1857</v>
      </c>
      <c r="B1858" t="s">
        <v>14</v>
      </c>
      <c r="C1858" t="s">
        <v>15</v>
      </c>
      <c r="D1858">
        <v>4</v>
      </c>
      <c r="E1858">
        <v>2</v>
      </c>
      <c r="F1858">
        <v>737.51</v>
      </c>
      <c r="G1858">
        <v>1056.08</v>
      </c>
      <c r="H1858">
        <v>158.41</v>
      </c>
      <c r="I1858">
        <v>1002.22</v>
      </c>
      <c r="J1858">
        <v>-104.55</v>
      </c>
    </row>
    <row r="1859" spans="1:10" x14ac:dyDescent="0.3">
      <c r="A1859">
        <v>1858</v>
      </c>
      <c r="B1859" t="s">
        <v>10</v>
      </c>
      <c r="C1859" t="s">
        <v>22</v>
      </c>
      <c r="D1859">
        <v>3</v>
      </c>
      <c r="E1859">
        <v>2</v>
      </c>
      <c r="F1859">
        <v>1198.4000000000001</v>
      </c>
      <c r="G1859">
        <v>1866.68</v>
      </c>
      <c r="H1859">
        <v>186.67</v>
      </c>
      <c r="I1859">
        <v>427.8</v>
      </c>
      <c r="J1859">
        <v>1252.21</v>
      </c>
    </row>
    <row r="1860" spans="1:10" x14ac:dyDescent="0.3">
      <c r="A1860">
        <v>1859</v>
      </c>
      <c r="B1860" t="s">
        <v>14</v>
      </c>
      <c r="C1860" t="s">
        <v>15</v>
      </c>
      <c r="D1860">
        <v>7</v>
      </c>
      <c r="E1860">
        <v>3</v>
      </c>
      <c r="F1860">
        <v>912.56</v>
      </c>
      <c r="G1860">
        <v>2232.16</v>
      </c>
      <c r="H1860">
        <v>334.82</v>
      </c>
      <c r="I1860">
        <v>2112.25</v>
      </c>
      <c r="J1860">
        <v>-214.91</v>
      </c>
    </row>
    <row r="1861" spans="1:10" x14ac:dyDescent="0.3">
      <c r="A1861">
        <v>1860</v>
      </c>
      <c r="B1861" t="s">
        <v>14</v>
      </c>
      <c r="C1861" t="s">
        <v>15</v>
      </c>
      <c r="D1861">
        <v>1</v>
      </c>
      <c r="E1861">
        <v>1</v>
      </c>
      <c r="F1861">
        <v>854.81</v>
      </c>
      <c r="G1861">
        <v>854.81</v>
      </c>
      <c r="H1861">
        <v>128.22</v>
      </c>
      <c r="I1861">
        <v>678.01</v>
      </c>
      <c r="J1861">
        <v>48.58</v>
      </c>
    </row>
    <row r="1862" spans="1:10" x14ac:dyDescent="0.3">
      <c r="A1862">
        <v>1861</v>
      </c>
      <c r="B1862" t="s">
        <v>14</v>
      </c>
      <c r="C1862" t="s">
        <v>15</v>
      </c>
      <c r="D1862">
        <v>1</v>
      </c>
      <c r="E1862">
        <v>1</v>
      </c>
      <c r="F1862">
        <v>2648.91</v>
      </c>
      <c r="G1862">
        <v>2648.91</v>
      </c>
      <c r="H1862">
        <v>397.34</v>
      </c>
      <c r="I1862">
        <v>573.27</v>
      </c>
      <c r="J1862">
        <v>1678.31</v>
      </c>
    </row>
    <row r="1863" spans="1:10" x14ac:dyDescent="0.3">
      <c r="A1863">
        <v>1862</v>
      </c>
      <c r="B1863" t="s">
        <v>16</v>
      </c>
      <c r="C1863" t="s">
        <v>21</v>
      </c>
      <c r="D1863">
        <v>3</v>
      </c>
      <c r="E1863">
        <v>2</v>
      </c>
      <c r="F1863">
        <v>5980.58</v>
      </c>
      <c r="G1863">
        <v>9239.86</v>
      </c>
      <c r="H1863">
        <v>3695.94</v>
      </c>
      <c r="I1863">
        <v>2076.88</v>
      </c>
      <c r="J1863">
        <v>3467.04</v>
      </c>
    </row>
    <row r="1864" spans="1:10" x14ac:dyDescent="0.3">
      <c r="A1864">
        <v>1863</v>
      </c>
      <c r="B1864" t="s">
        <v>18</v>
      </c>
      <c r="C1864" t="s">
        <v>19</v>
      </c>
      <c r="D1864">
        <v>3</v>
      </c>
      <c r="E1864">
        <v>3</v>
      </c>
      <c r="F1864">
        <v>614.54999999999995</v>
      </c>
      <c r="G1864">
        <v>1324.54</v>
      </c>
      <c r="H1864">
        <v>291.39999999999998</v>
      </c>
      <c r="I1864">
        <v>1256.99</v>
      </c>
      <c r="J1864">
        <v>-223.85</v>
      </c>
    </row>
    <row r="1865" spans="1:10" x14ac:dyDescent="0.3">
      <c r="A1865">
        <v>1864</v>
      </c>
      <c r="B1865" t="s">
        <v>16</v>
      </c>
      <c r="C1865" t="s">
        <v>17</v>
      </c>
      <c r="D1865">
        <v>5</v>
      </c>
      <c r="E1865">
        <v>3</v>
      </c>
      <c r="F1865">
        <v>5452.01</v>
      </c>
      <c r="G1865">
        <v>12384.01</v>
      </c>
      <c r="H1865">
        <v>4953.6099999999997</v>
      </c>
      <c r="I1865">
        <v>3605.46</v>
      </c>
      <c r="J1865">
        <v>3824.95</v>
      </c>
    </row>
    <row r="1866" spans="1:10" x14ac:dyDescent="0.3">
      <c r="A1866">
        <v>1865</v>
      </c>
      <c r="B1866" t="s">
        <v>12</v>
      </c>
      <c r="C1866" t="s">
        <v>13</v>
      </c>
      <c r="D1866">
        <v>2</v>
      </c>
      <c r="E1866">
        <v>2</v>
      </c>
      <c r="F1866">
        <v>2619.73</v>
      </c>
      <c r="G1866">
        <v>4197.91</v>
      </c>
      <c r="H1866">
        <v>1049.48</v>
      </c>
      <c r="I1866">
        <v>2072.98</v>
      </c>
      <c r="J1866">
        <v>1075.44</v>
      </c>
    </row>
    <row r="1867" spans="1:10" x14ac:dyDescent="0.3">
      <c r="A1867">
        <v>1866</v>
      </c>
      <c r="B1867" t="s">
        <v>12</v>
      </c>
      <c r="C1867" t="s">
        <v>13</v>
      </c>
      <c r="D1867">
        <v>8</v>
      </c>
      <c r="E1867">
        <v>3</v>
      </c>
      <c r="F1867">
        <v>4026.7</v>
      </c>
      <c r="G1867">
        <v>8380.64</v>
      </c>
      <c r="H1867">
        <v>2514.19</v>
      </c>
      <c r="I1867">
        <v>5559.38</v>
      </c>
      <c r="J1867">
        <v>307.06</v>
      </c>
    </row>
    <row r="1868" spans="1:10" x14ac:dyDescent="0.3">
      <c r="A1868">
        <v>1867</v>
      </c>
      <c r="B1868" t="s">
        <v>18</v>
      </c>
      <c r="C1868" t="s">
        <v>20</v>
      </c>
      <c r="D1868">
        <v>4</v>
      </c>
      <c r="E1868">
        <v>1</v>
      </c>
      <c r="F1868">
        <v>4392.75</v>
      </c>
      <c r="G1868">
        <v>4392.75</v>
      </c>
      <c r="H1868">
        <v>966.41</v>
      </c>
      <c r="I1868">
        <v>3212.84</v>
      </c>
      <c r="J1868">
        <v>213.51</v>
      </c>
    </row>
    <row r="1869" spans="1:10" x14ac:dyDescent="0.3">
      <c r="A1869">
        <v>1868</v>
      </c>
      <c r="B1869" t="s">
        <v>18</v>
      </c>
      <c r="C1869" t="s">
        <v>20</v>
      </c>
      <c r="D1869">
        <v>1</v>
      </c>
      <c r="E1869">
        <v>1</v>
      </c>
      <c r="F1869">
        <v>4057.73</v>
      </c>
      <c r="G1869">
        <v>4057.73</v>
      </c>
      <c r="H1869">
        <v>892.7</v>
      </c>
      <c r="I1869">
        <v>1289.07</v>
      </c>
      <c r="J1869">
        <v>1875.96</v>
      </c>
    </row>
    <row r="1870" spans="1:10" x14ac:dyDescent="0.3">
      <c r="A1870">
        <v>1869</v>
      </c>
      <c r="B1870" t="s">
        <v>18</v>
      </c>
      <c r="C1870" t="s">
        <v>19</v>
      </c>
      <c r="D1870">
        <v>4</v>
      </c>
      <c r="E1870">
        <v>3</v>
      </c>
      <c r="F1870">
        <v>3081.41</v>
      </c>
      <c r="G1870">
        <v>6700.09</v>
      </c>
      <c r="H1870">
        <v>1474.02</v>
      </c>
      <c r="I1870">
        <v>3008.13</v>
      </c>
      <c r="J1870">
        <v>2217.94</v>
      </c>
    </row>
    <row r="1871" spans="1:10" x14ac:dyDescent="0.3">
      <c r="A1871">
        <v>1870</v>
      </c>
      <c r="B1871" t="s">
        <v>14</v>
      </c>
      <c r="C1871" t="s">
        <v>15</v>
      </c>
      <c r="D1871">
        <v>5</v>
      </c>
      <c r="E1871">
        <v>1</v>
      </c>
      <c r="F1871">
        <v>1673.92</v>
      </c>
      <c r="G1871">
        <v>1673.92</v>
      </c>
      <c r="H1871">
        <v>251.09</v>
      </c>
      <c r="I1871">
        <v>974.85</v>
      </c>
      <c r="J1871">
        <v>447.98</v>
      </c>
    </row>
    <row r="1872" spans="1:10" x14ac:dyDescent="0.3">
      <c r="A1872">
        <v>1871</v>
      </c>
      <c r="B1872" t="s">
        <v>14</v>
      </c>
      <c r="C1872" t="s">
        <v>15</v>
      </c>
      <c r="D1872">
        <v>1</v>
      </c>
      <c r="E1872">
        <v>1</v>
      </c>
      <c r="F1872">
        <v>1473.52</v>
      </c>
      <c r="G1872">
        <v>1473.52</v>
      </c>
      <c r="H1872">
        <v>221.03</v>
      </c>
      <c r="I1872">
        <v>581.91</v>
      </c>
      <c r="J1872">
        <v>670.58</v>
      </c>
    </row>
    <row r="1873" spans="1:10" x14ac:dyDescent="0.3">
      <c r="A1873">
        <v>1872</v>
      </c>
      <c r="B1873" t="s">
        <v>18</v>
      </c>
      <c r="C1873" t="s">
        <v>19</v>
      </c>
      <c r="D1873">
        <v>5</v>
      </c>
      <c r="E1873">
        <v>3</v>
      </c>
      <c r="F1873">
        <v>7585.8</v>
      </c>
      <c r="G1873">
        <v>20719.009999999998</v>
      </c>
      <c r="H1873">
        <v>5594.13</v>
      </c>
      <c r="I1873">
        <v>3775.39</v>
      </c>
      <c r="J1873">
        <v>11349.49</v>
      </c>
    </row>
    <row r="1874" spans="1:10" x14ac:dyDescent="0.3">
      <c r="A1874">
        <v>1873</v>
      </c>
      <c r="B1874" t="s">
        <v>16</v>
      </c>
      <c r="C1874" t="s">
        <v>21</v>
      </c>
      <c r="D1874">
        <v>5</v>
      </c>
      <c r="E1874">
        <v>2</v>
      </c>
      <c r="F1874">
        <v>4271.55</v>
      </c>
      <c r="G1874">
        <v>7516.64</v>
      </c>
      <c r="H1874">
        <v>2630.82</v>
      </c>
      <c r="I1874">
        <v>3431.03</v>
      </c>
      <c r="J1874">
        <v>1454.79</v>
      </c>
    </row>
    <row r="1875" spans="1:10" x14ac:dyDescent="0.3">
      <c r="A1875">
        <v>1874</v>
      </c>
      <c r="B1875" t="s">
        <v>14</v>
      </c>
      <c r="C1875" t="s">
        <v>15</v>
      </c>
      <c r="D1875">
        <v>6</v>
      </c>
      <c r="E1875">
        <v>2</v>
      </c>
      <c r="F1875">
        <v>1667.66</v>
      </c>
      <c r="G1875">
        <v>2953.88</v>
      </c>
      <c r="H1875">
        <v>443.08</v>
      </c>
      <c r="I1875">
        <v>1769.85</v>
      </c>
      <c r="J1875">
        <v>740.95</v>
      </c>
    </row>
    <row r="1876" spans="1:10" x14ac:dyDescent="0.3">
      <c r="A1876">
        <v>1875</v>
      </c>
      <c r="B1876" t="s">
        <v>14</v>
      </c>
      <c r="C1876" t="s">
        <v>15</v>
      </c>
      <c r="D1876">
        <v>3</v>
      </c>
      <c r="E1876">
        <v>3</v>
      </c>
      <c r="F1876">
        <v>1709.68</v>
      </c>
      <c r="G1876">
        <v>3713.22</v>
      </c>
      <c r="H1876">
        <v>556.98</v>
      </c>
      <c r="I1876">
        <v>1219.4100000000001</v>
      </c>
      <c r="J1876">
        <v>1936.82</v>
      </c>
    </row>
    <row r="1877" spans="1:10" x14ac:dyDescent="0.3">
      <c r="A1877">
        <v>1876</v>
      </c>
      <c r="B1877" t="s">
        <v>16</v>
      </c>
      <c r="C1877" t="s">
        <v>21</v>
      </c>
      <c r="D1877">
        <v>7</v>
      </c>
      <c r="E1877">
        <v>3</v>
      </c>
      <c r="F1877">
        <v>3115.34</v>
      </c>
      <c r="G1877">
        <v>6452.57</v>
      </c>
      <c r="H1877">
        <v>2258.4</v>
      </c>
      <c r="I1877">
        <v>4866.8900000000003</v>
      </c>
      <c r="J1877">
        <v>-672.72</v>
      </c>
    </row>
    <row r="1878" spans="1:10" x14ac:dyDescent="0.3">
      <c r="A1878">
        <v>1877</v>
      </c>
      <c r="B1878" t="s">
        <v>16</v>
      </c>
      <c r="C1878" t="s">
        <v>21</v>
      </c>
      <c r="D1878">
        <v>6</v>
      </c>
      <c r="E1878">
        <v>3</v>
      </c>
      <c r="F1878">
        <v>5678.99</v>
      </c>
      <c r="G1878">
        <v>11524.73</v>
      </c>
      <c r="H1878">
        <v>4609.8900000000003</v>
      </c>
      <c r="I1878">
        <v>3317.39</v>
      </c>
      <c r="J1878">
        <v>3597.45</v>
      </c>
    </row>
    <row r="1879" spans="1:10" x14ac:dyDescent="0.3">
      <c r="A1879">
        <v>1878</v>
      </c>
      <c r="B1879" t="s">
        <v>16</v>
      </c>
      <c r="C1879" t="s">
        <v>21</v>
      </c>
      <c r="D1879">
        <v>8</v>
      </c>
      <c r="E1879">
        <v>3</v>
      </c>
      <c r="F1879">
        <v>5816.69</v>
      </c>
      <c r="G1879">
        <v>12965.1</v>
      </c>
      <c r="H1879">
        <v>5186.04</v>
      </c>
      <c r="I1879">
        <v>4748.47</v>
      </c>
      <c r="J1879">
        <v>3030.6</v>
      </c>
    </row>
    <row r="1880" spans="1:10" x14ac:dyDescent="0.3">
      <c r="A1880">
        <v>1879</v>
      </c>
      <c r="B1880" t="s">
        <v>10</v>
      </c>
      <c r="C1880" t="s">
        <v>22</v>
      </c>
      <c r="D1880">
        <v>4</v>
      </c>
      <c r="E1880">
        <v>3</v>
      </c>
      <c r="F1880">
        <v>1042.56</v>
      </c>
      <c r="G1880">
        <v>2041.22</v>
      </c>
      <c r="H1880">
        <v>204.12</v>
      </c>
      <c r="I1880">
        <v>418.96</v>
      </c>
      <c r="J1880">
        <v>1418.14</v>
      </c>
    </row>
    <row r="1881" spans="1:10" x14ac:dyDescent="0.3">
      <c r="A1881">
        <v>1880</v>
      </c>
      <c r="B1881" t="s">
        <v>16</v>
      </c>
      <c r="C1881" t="s">
        <v>17</v>
      </c>
      <c r="D1881">
        <v>7</v>
      </c>
      <c r="E1881">
        <v>3</v>
      </c>
      <c r="F1881">
        <v>2819.13</v>
      </c>
      <c r="G1881">
        <v>6085.52</v>
      </c>
      <c r="H1881">
        <v>2129.9299999999998</v>
      </c>
      <c r="I1881">
        <v>4855.6400000000003</v>
      </c>
      <c r="J1881">
        <v>-900.05</v>
      </c>
    </row>
    <row r="1882" spans="1:10" x14ac:dyDescent="0.3">
      <c r="A1882">
        <v>1881</v>
      </c>
      <c r="B1882" t="s">
        <v>16</v>
      </c>
      <c r="C1882" t="s">
        <v>17</v>
      </c>
      <c r="D1882">
        <v>4</v>
      </c>
      <c r="E1882">
        <v>1</v>
      </c>
      <c r="F1882">
        <v>3480.74</v>
      </c>
      <c r="G1882">
        <v>3480.74</v>
      </c>
      <c r="H1882">
        <v>1218.26</v>
      </c>
      <c r="I1882">
        <v>3303.22</v>
      </c>
      <c r="J1882">
        <v>-1040.74</v>
      </c>
    </row>
    <row r="1883" spans="1:10" x14ac:dyDescent="0.3">
      <c r="A1883">
        <v>1882</v>
      </c>
      <c r="B1883" t="s">
        <v>12</v>
      </c>
      <c r="C1883" t="s">
        <v>13</v>
      </c>
      <c r="D1883">
        <v>3</v>
      </c>
      <c r="E1883">
        <v>1</v>
      </c>
      <c r="F1883">
        <v>3194.01</v>
      </c>
      <c r="G1883">
        <v>3194.01</v>
      </c>
      <c r="H1883">
        <v>798.5</v>
      </c>
      <c r="I1883">
        <v>2721.1</v>
      </c>
      <c r="J1883">
        <v>-325.58999999999997</v>
      </c>
    </row>
    <row r="1884" spans="1:10" x14ac:dyDescent="0.3">
      <c r="A1884">
        <v>1883</v>
      </c>
      <c r="B1884" t="s">
        <v>16</v>
      </c>
      <c r="C1884" t="s">
        <v>21</v>
      </c>
      <c r="D1884">
        <v>7</v>
      </c>
      <c r="E1884">
        <v>2</v>
      </c>
      <c r="F1884">
        <v>3738.15</v>
      </c>
      <c r="G1884">
        <v>5669.78</v>
      </c>
      <c r="H1884">
        <v>1984.42</v>
      </c>
      <c r="I1884">
        <v>5315.5</v>
      </c>
      <c r="J1884">
        <v>-1630.15</v>
      </c>
    </row>
    <row r="1885" spans="1:10" x14ac:dyDescent="0.3">
      <c r="A1885">
        <v>1884</v>
      </c>
      <c r="B1885" t="s">
        <v>14</v>
      </c>
      <c r="C1885" t="s">
        <v>15</v>
      </c>
      <c r="D1885">
        <v>6</v>
      </c>
      <c r="E1885">
        <v>1</v>
      </c>
      <c r="F1885">
        <v>2842.68</v>
      </c>
      <c r="G1885">
        <v>2842.68</v>
      </c>
      <c r="H1885">
        <v>426.4</v>
      </c>
      <c r="I1885">
        <v>1740.72</v>
      </c>
      <c r="J1885">
        <v>675.56</v>
      </c>
    </row>
    <row r="1886" spans="1:10" x14ac:dyDescent="0.3">
      <c r="A1886">
        <v>1885</v>
      </c>
      <c r="B1886" t="s">
        <v>18</v>
      </c>
      <c r="C1886" t="s">
        <v>20</v>
      </c>
      <c r="D1886">
        <v>4</v>
      </c>
      <c r="E1886">
        <v>1</v>
      </c>
      <c r="F1886">
        <v>4698.04</v>
      </c>
      <c r="G1886">
        <v>4698.04</v>
      </c>
      <c r="H1886">
        <v>1033.57</v>
      </c>
      <c r="I1886">
        <v>3407.58</v>
      </c>
      <c r="J1886">
        <v>256.89999999999998</v>
      </c>
    </row>
    <row r="1887" spans="1:10" x14ac:dyDescent="0.3">
      <c r="A1887">
        <v>1886</v>
      </c>
      <c r="B1887" t="s">
        <v>10</v>
      </c>
      <c r="C1887" t="s">
        <v>11</v>
      </c>
      <c r="D1887">
        <v>6</v>
      </c>
      <c r="E1887">
        <v>3</v>
      </c>
      <c r="F1887">
        <v>1164.6500000000001</v>
      </c>
      <c r="G1887">
        <v>2524.4</v>
      </c>
      <c r="H1887">
        <v>252.44</v>
      </c>
      <c r="I1887">
        <v>652.79999999999995</v>
      </c>
      <c r="J1887">
        <v>1619.16</v>
      </c>
    </row>
    <row r="1888" spans="1:10" x14ac:dyDescent="0.3">
      <c r="A1888">
        <v>1887</v>
      </c>
      <c r="B1888" t="s">
        <v>18</v>
      </c>
      <c r="C1888" t="s">
        <v>19</v>
      </c>
      <c r="D1888">
        <v>3</v>
      </c>
      <c r="E1888">
        <v>2</v>
      </c>
      <c r="F1888">
        <v>3590.68</v>
      </c>
      <c r="G1888">
        <v>5424.23</v>
      </c>
      <c r="H1888">
        <v>1193.33</v>
      </c>
      <c r="I1888">
        <v>2910.07</v>
      </c>
      <c r="J1888">
        <v>1320.83</v>
      </c>
    </row>
    <row r="1889" spans="1:10" x14ac:dyDescent="0.3">
      <c r="A1889">
        <v>1888</v>
      </c>
      <c r="B1889" t="s">
        <v>18</v>
      </c>
      <c r="C1889" t="s">
        <v>20</v>
      </c>
      <c r="D1889">
        <v>7</v>
      </c>
      <c r="E1889">
        <v>3</v>
      </c>
      <c r="F1889">
        <v>2740.87</v>
      </c>
      <c r="G1889">
        <v>6440.92</v>
      </c>
      <c r="H1889">
        <v>1417</v>
      </c>
      <c r="I1889">
        <v>4531.33</v>
      </c>
      <c r="J1889">
        <v>492.58</v>
      </c>
    </row>
    <row r="1890" spans="1:10" x14ac:dyDescent="0.3">
      <c r="A1890">
        <v>1889</v>
      </c>
      <c r="B1890" t="s">
        <v>14</v>
      </c>
      <c r="C1890" t="s">
        <v>15</v>
      </c>
      <c r="D1890">
        <v>7</v>
      </c>
      <c r="E1890">
        <v>1</v>
      </c>
      <c r="F1890">
        <v>2595.6</v>
      </c>
      <c r="G1890">
        <v>2595.6</v>
      </c>
      <c r="H1890">
        <v>389.34</v>
      </c>
      <c r="I1890">
        <v>1480.23</v>
      </c>
      <c r="J1890">
        <v>726.03</v>
      </c>
    </row>
    <row r="1891" spans="1:10" x14ac:dyDescent="0.3">
      <c r="A1891">
        <v>1890</v>
      </c>
      <c r="B1891" t="s">
        <v>12</v>
      </c>
      <c r="C1891" t="s">
        <v>13</v>
      </c>
      <c r="D1891">
        <v>1</v>
      </c>
      <c r="E1891">
        <v>1</v>
      </c>
      <c r="F1891">
        <v>7208.05</v>
      </c>
      <c r="G1891">
        <v>7208.05</v>
      </c>
      <c r="H1891">
        <v>1802.01</v>
      </c>
      <c r="I1891">
        <v>2046.79</v>
      </c>
      <c r="J1891">
        <v>3359.25</v>
      </c>
    </row>
    <row r="1892" spans="1:10" x14ac:dyDescent="0.3">
      <c r="A1892">
        <v>1891</v>
      </c>
      <c r="B1892" t="s">
        <v>18</v>
      </c>
      <c r="C1892" t="s">
        <v>19</v>
      </c>
      <c r="D1892">
        <v>5</v>
      </c>
      <c r="E1892">
        <v>3</v>
      </c>
      <c r="F1892">
        <v>4996.13</v>
      </c>
      <c r="G1892">
        <v>12304.11</v>
      </c>
      <c r="H1892">
        <v>3322.11</v>
      </c>
      <c r="I1892">
        <v>4110.33</v>
      </c>
      <c r="J1892">
        <v>4871.68</v>
      </c>
    </row>
    <row r="1893" spans="1:10" x14ac:dyDescent="0.3">
      <c r="A1893">
        <v>1892</v>
      </c>
      <c r="B1893" t="s">
        <v>10</v>
      </c>
      <c r="C1893" t="s">
        <v>22</v>
      </c>
      <c r="D1893">
        <v>5</v>
      </c>
      <c r="E1893">
        <v>3</v>
      </c>
      <c r="F1893">
        <v>359.67</v>
      </c>
      <c r="G1893">
        <v>793.5</v>
      </c>
      <c r="H1893">
        <v>79.349999999999994</v>
      </c>
      <c r="I1893">
        <v>686.8</v>
      </c>
      <c r="J1893">
        <v>27.35</v>
      </c>
    </row>
    <row r="1894" spans="1:10" x14ac:dyDescent="0.3">
      <c r="A1894">
        <v>1893</v>
      </c>
      <c r="B1894" t="s">
        <v>14</v>
      </c>
      <c r="C1894" t="s">
        <v>15</v>
      </c>
      <c r="D1894">
        <v>6</v>
      </c>
      <c r="E1894">
        <v>3</v>
      </c>
      <c r="F1894">
        <v>2217.5100000000002</v>
      </c>
      <c r="G1894">
        <v>4732.4399999999996</v>
      </c>
      <c r="H1894">
        <v>709.87</v>
      </c>
      <c r="I1894">
        <v>1776.06</v>
      </c>
      <c r="J1894">
        <v>2246.52</v>
      </c>
    </row>
    <row r="1895" spans="1:10" x14ac:dyDescent="0.3">
      <c r="A1895">
        <v>1894</v>
      </c>
      <c r="B1895" t="s">
        <v>18</v>
      </c>
      <c r="C1895" t="s">
        <v>20</v>
      </c>
      <c r="D1895">
        <v>7</v>
      </c>
      <c r="E1895">
        <v>3</v>
      </c>
      <c r="F1895">
        <v>2905.32</v>
      </c>
      <c r="G1895">
        <v>7268.57</v>
      </c>
      <c r="H1895">
        <v>1599.09</v>
      </c>
      <c r="I1895">
        <v>3636.21</v>
      </c>
      <c r="J1895">
        <v>2033.28</v>
      </c>
    </row>
    <row r="1896" spans="1:10" x14ac:dyDescent="0.3">
      <c r="A1896">
        <v>1895</v>
      </c>
      <c r="B1896" t="s">
        <v>16</v>
      </c>
      <c r="C1896" t="s">
        <v>21</v>
      </c>
      <c r="D1896">
        <v>4</v>
      </c>
      <c r="E1896">
        <v>1</v>
      </c>
      <c r="F1896">
        <v>5040.24</v>
      </c>
      <c r="G1896">
        <v>5040.24</v>
      </c>
      <c r="H1896">
        <v>1764.08</v>
      </c>
      <c r="I1896">
        <v>3001.92</v>
      </c>
      <c r="J1896">
        <v>274.23</v>
      </c>
    </row>
    <row r="1897" spans="1:10" x14ac:dyDescent="0.3">
      <c r="A1897">
        <v>1896</v>
      </c>
      <c r="B1897" t="s">
        <v>14</v>
      </c>
      <c r="C1897" t="s">
        <v>15</v>
      </c>
      <c r="D1897">
        <v>6</v>
      </c>
      <c r="E1897">
        <v>3</v>
      </c>
      <c r="F1897">
        <v>1124.97</v>
      </c>
      <c r="G1897">
        <v>2458.44</v>
      </c>
      <c r="H1897">
        <v>368.77</v>
      </c>
      <c r="I1897">
        <v>1238.1199999999999</v>
      </c>
      <c r="J1897">
        <v>851.56</v>
      </c>
    </row>
    <row r="1898" spans="1:10" x14ac:dyDescent="0.3">
      <c r="A1898">
        <v>1897</v>
      </c>
      <c r="B1898" t="s">
        <v>16</v>
      </c>
      <c r="C1898" t="s">
        <v>17</v>
      </c>
      <c r="D1898">
        <v>6</v>
      </c>
      <c r="E1898">
        <v>3</v>
      </c>
      <c r="F1898">
        <v>4849.97</v>
      </c>
      <c r="G1898">
        <v>10154.85</v>
      </c>
      <c r="H1898">
        <v>4061.94</v>
      </c>
      <c r="I1898">
        <v>4159.1099999999997</v>
      </c>
      <c r="J1898">
        <v>1933.8</v>
      </c>
    </row>
    <row r="1899" spans="1:10" x14ac:dyDescent="0.3">
      <c r="A1899">
        <v>1898</v>
      </c>
      <c r="B1899" t="s">
        <v>18</v>
      </c>
      <c r="C1899" t="s">
        <v>20</v>
      </c>
      <c r="D1899">
        <v>2</v>
      </c>
      <c r="E1899">
        <v>1</v>
      </c>
      <c r="F1899">
        <v>6289.47</v>
      </c>
      <c r="G1899">
        <v>6289.47</v>
      </c>
      <c r="H1899">
        <v>1383.68</v>
      </c>
      <c r="I1899">
        <v>1975.68</v>
      </c>
      <c r="J1899">
        <v>2930.1</v>
      </c>
    </row>
    <row r="1900" spans="1:10" x14ac:dyDescent="0.3">
      <c r="A1900">
        <v>1899</v>
      </c>
      <c r="B1900" t="s">
        <v>10</v>
      </c>
      <c r="C1900" t="s">
        <v>22</v>
      </c>
      <c r="D1900">
        <v>8</v>
      </c>
      <c r="E1900">
        <v>3</v>
      </c>
      <c r="F1900">
        <v>1078.07</v>
      </c>
      <c r="G1900">
        <v>2599.7600000000002</v>
      </c>
      <c r="H1900">
        <v>259.98</v>
      </c>
      <c r="I1900">
        <v>779.26</v>
      </c>
      <c r="J1900">
        <v>1560.53</v>
      </c>
    </row>
    <row r="1901" spans="1:10" x14ac:dyDescent="0.3">
      <c r="A1901">
        <v>1900</v>
      </c>
      <c r="B1901" t="s">
        <v>14</v>
      </c>
      <c r="C1901" t="s">
        <v>15</v>
      </c>
      <c r="D1901">
        <v>7</v>
      </c>
      <c r="E1901">
        <v>3</v>
      </c>
      <c r="F1901">
        <v>1547.24</v>
      </c>
      <c r="G1901">
        <v>3042.16</v>
      </c>
      <c r="H1901">
        <v>456.32</v>
      </c>
      <c r="I1901">
        <v>1829.6</v>
      </c>
      <c r="J1901">
        <v>756.24</v>
      </c>
    </row>
    <row r="1902" spans="1:10" x14ac:dyDescent="0.3">
      <c r="A1902">
        <v>1901</v>
      </c>
      <c r="B1902" t="s">
        <v>16</v>
      </c>
      <c r="C1902" t="s">
        <v>17</v>
      </c>
      <c r="D1902">
        <v>5</v>
      </c>
      <c r="E1902">
        <v>3</v>
      </c>
      <c r="F1902">
        <v>3626.84</v>
      </c>
      <c r="G1902">
        <v>8567.6200000000008</v>
      </c>
      <c r="H1902">
        <v>3427.05</v>
      </c>
      <c r="I1902">
        <v>2873.22</v>
      </c>
      <c r="J1902">
        <v>2267.35</v>
      </c>
    </row>
    <row r="1903" spans="1:10" x14ac:dyDescent="0.3">
      <c r="A1903">
        <v>1902</v>
      </c>
      <c r="B1903" t="s">
        <v>18</v>
      </c>
      <c r="C1903" t="s">
        <v>19</v>
      </c>
      <c r="D1903">
        <v>7</v>
      </c>
      <c r="E1903">
        <v>3</v>
      </c>
      <c r="F1903">
        <v>988.15</v>
      </c>
      <c r="G1903">
        <v>2017.55</v>
      </c>
      <c r="H1903">
        <v>443.86</v>
      </c>
      <c r="I1903">
        <v>1914.66</v>
      </c>
      <c r="J1903">
        <v>-340.97</v>
      </c>
    </row>
    <row r="1904" spans="1:10" x14ac:dyDescent="0.3">
      <c r="A1904">
        <v>1903</v>
      </c>
      <c r="B1904" t="s">
        <v>14</v>
      </c>
      <c r="C1904" t="s">
        <v>15</v>
      </c>
      <c r="D1904">
        <v>3</v>
      </c>
      <c r="E1904">
        <v>3</v>
      </c>
      <c r="F1904">
        <v>1457.7</v>
      </c>
      <c r="G1904">
        <v>3068.3</v>
      </c>
      <c r="H1904">
        <v>460.25</v>
      </c>
      <c r="I1904">
        <v>907.23</v>
      </c>
      <c r="J1904">
        <v>1700.83</v>
      </c>
    </row>
    <row r="1905" spans="1:10" x14ac:dyDescent="0.3">
      <c r="A1905">
        <v>1904</v>
      </c>
      <c r="B1905" t="s">
        <v>18</v>
      </c>
      <c r="C1905" t="s">
        <v>20</v>
      </c>
      <c r="D1905">
        <v>6</v>
      </c>
      <c r="E1905">
        <v>3</v>
      </c>
      <c r="F1905">
        <v>1760.81</v>
      </c>
      <c r="G1905">
        <v>4254.05</v>
      </c>
      <c r="H1905">
        <v>935.89</v>
      </c>
      <c r="I1905">
        <v>3556.04</v>
      </c>
      <c r="J1905">
        <v>-237.88</v>
      </c>
    </row>
    <row r="1906" spans="1:10" x14ac:dyDescent="0.3">
      <c r="A1906">
        <v>1905</v>
      </c>
      <c r="B1906" t="s">
        <v>14</v>
      </c>
      <c r="C1906" t="s">
        <v>15</v>
      </c>
      <c r="D1906">
        <v>2</v>
      </c>
      <c r="E1906">
        <v>2</v>
      </c>
      <c r="F1906">
        <v>1598.93</v>
      </c>
      <c r="G1906">
        <v>2554.15</v>
      </c>
      <c r="H1906">
        <v>383.12</v>
      </c>
      <c r="I1906">
        <v>714.13</v>
      </c>
      <c r="J1906">
        <v>1456.9</v>
      </c>
    </row>
    <row r="1907" spans="1:10" x14ac:dyDescent="0.3">
      <c r="A1907">
        <v>1906</v>
      </c>
      <c r="B1907" t="s">
        <v>18</v>
      </c>
      <c r="C1907" t="s">
        <v>20</v>
      </c>
      <c r="D1907">
        <v>2</v>
      </c>
      <c r="E1907">
        <v>2</v>
      </c>
      <c r="F1907">
        <v>4829.95</v>
      </c>
      <c r="G1907">
        <v>7955.45</v>
      </c>
      <c r="H1907">
        <v>1750.2</v>
      </c>
      <c r="I1907">
        <v>1718.58</v>
      </c>
      <c r="J1907">
        <v>4486.67</v>
      </c>
    </row>
    <row r="1908" spans="1:10" x14ac:dyDescent="0.3">
      <c r="A1908">
        <v>1907</v>
      </c>
      <c r="B1908" t="s">
        <v>12</v>
      </c>
      <c r="C1908" t="s">
        <v>13</v>
      </c>
      <c r="D1908">
        <v>5</v>
      </c>
      <c r="E1908">
        <v>1</v>
      </c>
      <c r="F1908">
        <v>5971.56</v>
      </c>
      <c r="G1908">
        <v>5971.56</v>
      </c>
      <c r="H1908">
        <v>1492.89</v>
      </c>
      <c r="I1908">
        <v>3160.29</v>
      </c>
      <c r="J1908">
        <v>1318.38</v>
      </c>
    </row>
    <row r="1909" spans="1:10" x14ac:dyDescent="0.3">
      <c r="A1909">
        <v>1908</v>
      </c>
      <c r="B1909" t="s">
        <v>10</v>
      </c>
      <c r="C1909" t="s">
        <v>22</v>
      </c>
      <c r="D1909">
        <v>5</v>
      </c>
      <c r="E1909">
        <v>1</v>
      </c>
      <c r="F1909">
        <v>740.81</v>
      </c>
      <c r="G1909">
        <v>740.81</v>
      </c>
      <c r="H1909">
        <v>74.08</v>
      </c>
      <c r="I1909">
        <v>538.82000000000005</v>
      </c>
      <c r="J1909">
        <v>127.92</v>
      </c>
    </row>
    <row r="1910" spans="1:10" x14ac:dyDescent="0.3">
      <c r="A1910">
        <v>1909</v>
      </c>
      <c r="B1910" t="s">
        <v>10</v>
      </c>
      <c r="C1910" t="s">
        <v>11</v>
      </c>
      <c r="D1910">
        <v>5</v>
      </c>
      <c r="E1910">
        <v>3</v>
      </c>
      <c r="F1910">
        <v>806.42</v>
      </c>
      <c r="G1910">
        <v>1791.16</v>
      </c>
      <c r="H1910">
        <v>179.12</v>
      </c>
      <c r="I1910">
        <v>625.24</v>
      </c>
      <c r="J1910">
        <v>986.8</v>
      </c>
    </row>
    <row r="1911" spans="1:10" x14ac:dyDescent="0.3">
      <c r="A1911">
        <v>1910</v>
      </c>
      <c r="B1911" t="s">
        <v>18</v>
      </c>
      <c r="C1911" t="s">
        <v>20</v>
      </c>
      <c r="D1911">
        <v>3</v>
      </c>
      <c r="E1911">
        <v>3</v>
      </c>
      <c r="F1911">
        <v>5776.09</v>
      </c>
      <c r="G1911">
        <v>14335.75</v>
      </c>
      <c r="H1911">
        <v>3870.65</v>
      </c>
      <c r="I1911">
        <v>2954.08</v>
      </c>
      <c r="J1911">
        <v>7511.02</v>
      </c>
    </row>
    <row r="1912" spans="1:10" x14ac:dyDescent="0.3">
      <c r="A1912">
        <v>1911</v>
      </c>
      <c r="B1912" t="s">
        <v>10</v>
      </c>
      <c r="C1912" t="s">
        <v>11</v>
      </c>
      <c r="D1912">
        <v>2</v>
      </c>
      <c r="E1912">
        <v>2</v>
      </c>
      <c r="F1912">
        <v>548.69000000000005</v>
      </c>
      <c r="G1912">
        <v>812.99</v>
      </c>
      <c r="H1912">
        <v>81.3</v>
      </c>
      <c r="I1912">
        <v>336.48</v>
      </c>
      <c r="J1912">
        <v>395.21</v>
      </c>
    </row>
    <row r="1913" spans="1:10" x14ac:dyDescent="0.3">
      <c r="A1913">
        <v>1912</v>
      </c>
      <c r="B1913" t="s">
        <v>12</v>
      </c>
      <c r="C1913" t="s">
        <v>13</v>
      </c>
      <c r="D1913">
        <v>4</v>
      </c>
      <c r="E1913">
        <v>2</v>
      </c>
      <c r="F1913">
        <v>4695.3</v>
      </c>
      <c r="G1913">
        <v>8397.31</v>
      </c>
      <c r="H1913">
        <v>2519.19</v>
      </c>
      <c r="I1913">
        <v>3305.13</v>
      </c>
      <c r="J1913">
        <v>2572.9899999999998</v>
      </c>
    </row>
    <row r="1914" spans="1:10" x14ac:dyDescent="0.3">
      <c r="A1914">
        <v>1913</v>
      </c>
      <c r="B1914" t="s">
        <v>12</v>
      </c>
      <c r="C1914" t="s">
        <v>13</v>
      </c>
      <c r="D1914">
        <v>3</v>
      </c>
      <c r="E1914">
        <v>1</v>
      </c>
      <c r="F1914">
        <v>5348.83</v>
      </c>
      <c r="G1914">
        <v>5348.83</v>
      </c>
      <c r="H1914">
        <v>1337.21</v>
      </c>
      <c r="I1914">
        <v>2044.51</v>
      </c>
      <c r="J1914">
        <v>1967.11</v>
      </c>
    </row>
    <row r="1915" spans="1:10" x14ac:dyDescent="0.3">
      <c r="A1915">
        <v>1914</v>
      </c>
      <c r="B1915" t="s">
        <v>10</v>
      </c>
      <c r="C1915" t="s">
        <v>22</v>
      </c>
      <c r="D1915">
        <v>1</v>
      </c>
      <c r="E1915">
        <v>1</v>
      </c>
      <c r="F1915">
        <v>1170.1400000000001</v>
      </c>
      <c r="G1915">
        <v>1170.1400000000001</v>
      </c>
      <c r="H1915">
        <v>117.01</v>
      </c>
      <c r="I1915">
        <v>283.45999999999998</v>
      </c>
      <c r="J1915">
        <v>769.67</v>
      </c>
    </row>
    <row r="1916" spans="1:10" x14ac:dyDescent="0.3">
      <c r="A1916">
        <v>1915</v>
      </c>
      <c r="B1916" t="s">
        <v>10</v>
      </c>
      <c r="C1916" t="s">
        <v>22</v>
      </c>
      <c r="D1916">
        <v>8</v>
      </c>
      <c r="E1916">
        <v>3</v>
      </c>
      <c r="F1916">
        <v>441.88</v>
      </c>
      <c r="G1916">
        <v>909.93</v>
      </c>
      <c r="H1916">
        <v>90.99</v>
      </c>
      <c r="I1916">
        <v>833.87</v>
      </c>
      <c r="J1916">
        <v>-14.93</v>
      </c>
    </row>
    <row r="1917" spans="1:10" x14ac:dyDescent="0.3">
      <c r="A1917">
        <v>1916</v>
      </c>
      <c r="B1917" t="s">
        <v>14</v>
      </c>
      <c r="C1917" t="s">
        <v>15</v>
      </c>
      <c r="D1917">
        <v>8</v>
      </c>
      <c r="E1917">
        <v>3</v>
      </c>
      <c r="F1917">
        <v>1614.41</v>
      </c>
      <c r="G1917">
        <v>3576.08</v>
      </c>
      <c r="H1917">
        <v>536.41</v>
      </c>
      <c r="I1917">
        <v>2288.5300000000002</v>
      </c>
      <c r="J1917">
        <v>751.14</v>
      </c>
    </row>
    <row r="1918" spans="1:10" x14ac:dyDescent="0.3">
      <c r="A1918">
        <v>1917</v>
      </c>
      <c r="B1918" t="s">
        <v>12</v>
      </c>
      <c r="C1918" t="s">
        <v>13</v>
      </c>
      <c r="D1918">
        <v>6</v>
      </c>
      <c r="E1918">
        <v>3</v>
      </c>
      <c r="F1918">
        <v>2415.6799999999998</v>
      </c>
      <c r="G1918">
        <v>5664.12</v>
      </c>
      <c r="H1918">
        <v>1416.03</v>
      </c>
      <c r="I1918">
        <v>3772.74</v>
      </c>
      <c r="J1918">
        <v>475.35</v>
      </c>
    </row>
    <row r="1919" spans="1:10" x14ac:dyDescent="0.3">
      <c r="A1919">
        <v>1918</v>
      </c>
      <c r="B1919" t="s">
        <v>16</v>
      </c>
      <c r="C1919" t="s">
        <v>17</v>
      </c>
      <c r="D1919">
        <v>8</v>
      </c>
      <c r="E1919">
        <v>3</v>
      </c>
      <c r="F1919">
        <v>2475.7199999999998</v>
      </c>
      <c r="G1919">
        <v>5534.57</v>
      </c>
      <c r="H1919">
        <v>1937.1</v>
      </c>
      <c r="I1919">
        <v>5252.31</v>
      </c>
      <c r="J1919">
        <v>-1654.84</v>
      </c>
    </row>
    <row r="1920" spans="1:10" x14ac:dyDescent="0.3">
      <c r="A1920">
        <v>1919</v>
      </c>
      <c r="B1920" t="s">
        <v>10</v>
      </c>
      <c r="C1920" t="s">
        <v>11</v>
      </c>
      <c r="D1920">
        <v>5</v>
      </c>
      <c r="E1920">
        <v>3</v>
      </c>
      <c r="F1920">
        <v>676.19</v>
      </c>
      <c r="G1920">
        <v>1511.07</v>
      </c>
      <c r="H1920">
        <v>151.11000000000001</v>
      </c>
      <c r="I1920">
        <v>696.89</v>
      </c>
      <c r="J1920">
        <v>663.08</v>
      </c>
    </row>
    <row r="1921" spans="1:10" x14ac:dyDescent="0.3">
      <c r="A1921">
        <v>1920</v>
      </c>
      <c r="B1921" t="s">
        <v>10</v>
      </c>
      <c r="C1921" t="s">
        <v>11</v>
      </c>
      <c r="D1921">
        <v>2</v>
      </c>
      <c r="E1921">
        <v>2</v>
      </c>
      <c r="F1921">
        <v>687.52</v>
      </c>
      <c r="G1921">
        <v>1116.8399999999999</v>
      </c>
      <c r="H1921">
        <v>111.68</v>
      </c>
      <c r="I1921">
        <v>318.45999999999998</v>
      </c>
      <c r="J1921">
        <v>686.69</v>
      </c>
    </row>
    <row r="1922" spans="1:10" x14ac:dyDescent="0.3">
      <c r="A1922">
        <v>1921</v>
      </c>
      <c r="B1922" t="s">
        <v>16</v>
      </c>
      <c r="C1922" t="s">
        <v>21</v>
      </c>
      <c r="D1922">
        <v>8</v>
      </c>
      <c r="E1922">
        <v>1</v>
      </c>
      <c r="F1922">
        <v>2872.01</v>
      </c>
      <c r="G1922">
        <v>2872.01</v>
      </c>
      <c r="H1922">
        <v>1005.2</v>
      </c>
      <c r="I1922">
        <v>2725.54</v>
      </c>
      <c r="J1922">
        <v>-858.73</v>
      </c>
    </row>
    <row r="1923" spans="1:10" x14ac:dyDescent="0.3">
      <c r="A1923">
        <v>1922</v>
      </c>
      <c r="B1923" t="s">
        <v>18</v>
      </c>
      <c r="C1923" t="s">
        <v>19</v>
      </c>
      <c r="D1923">
        <v>6</v>
      </c>
      <c r="E1923">
        <v>1</v>
      </c>
      <c r="F1923">
        <v>2152.21</v>
      </c>
      <c r="G1923">
        <v>2152.21</v>
      </c>
      <c r="H1923">
        <v>473.49</v>
      </c>
      <c r="I1923">
        <v>2042.45</v>
      </c>
      <c r="J1923">
        <v>-363.72</v>
      </c>
    </row>
    <row r="1924" spans="1:10" x14ac:dyDescent="0.3">
      <c r="A1924">
        <v>1923</v>
      </c>
      <c r="B1924" t="s">
        <v>16</v>
      </c>
      <c r="C1924" t="s">
        <v>21</v>
      </c>
      <c r="D1924">
        <v>8</v>
      </c>
      <c r="E1924">
        <v>3</v>
      </c>
      <c r="F1924">
        <v>2854.71</v>
      </c>
      <c r="G1924">
        <v>6621.19</v>
      </c>
      <c r="H1924">
        <v>2317.42</v>
      </c>
      <c r="I1924">
        <v>3820.07</v>
      </c>
      <c r="J1924">
        <v>483.7</v>
      </c>
    </row>
    <row r="1925" spans="1:10" x14ac:dyDescent="0.3">
      <c r="A1925">
        <v>1924</v>
      </c>
      <c r="B1925" t="s">
        <v>10</v>
      </c>
      <c r="C1925" t="s">
        <v>11</v>
      </c>
      <c r="D1925">
        <v>7</v>
      </c>
      <c r="E1925">
        <v>2</v>
      </c>
      <c r="F1925">
        <v>833.07</v>
      </c>
      <c r="G1925">
        <v>1296.81</v>
      </c>
      <c r="H1925">
        <v>129.68</v>
      </c>
      <c r="I1925">
        <v>745</v>
      </c>
      <c r="J1925">
        <v>422.13</v>
      </c>
    </row>
    <row r="1926" spans="1:10" x14ac:dyDescent="0.3">
      <c r="A1926">
        <v>1925</v>
      </c>
      <c r="B1926" t="s">
        <v>14</v>
      </c>
      <c r="C1926" t="s">
        <v>15</v>
      </c>
      <c r="D1926">
        <v>3</v>
      </c>
      <c r="E1926">
        <v>1</v>
      </c>
      <c r="F1926">
        <v>2085.84</v>
      </c>
      <c r="G1926">
        <v>2085.84</v>
      </c>
      <c r="H1926">
        <v>312.88</v>
      </c>
      <c r="I1926">
        <v>881.21</v>
      </c>
      <c r="J1926">
        <v>891.75</v>
      </c>
    </row>
    <row r="1927" spans="1:10" x14ac:dyDescent="0.3">
      <c r="A1927">
        <v>1926</v>
      </c>
      <c r="B1927" t="s">
        <v>18</v>
      </c>
      <c r="C1927" t="s">
        <v>20</v>
      </c>
      <c r="D1927">
        <v>1</v>
      </c>
      <c r="E1927">
        <v>1</v>
      </c>
      <c r="F1927">
        <v>4088.13</v>
      </c>
      <c r="G1927">
        <v>4088.13</v>
      </c>
      <c r="H1927">
        <v>899.39</v>
      </c>
      <c r="I1927">
        <v>1197.9100000000001</v>
      </c>
      <c r="J1927">
        <v>1990.84</v>
      </c>
    </row>
    <row r="1928" spans="1:10" x14ac:dyDescent="0.3">
      <c r="A1928">
        <v>1927</v>
      </c>
      <c r="B1928" t="s">
        <v>16</v>
      </c>
      <c r="C1928" t="s">
        <v>21</v>
      </c>
      <c r="D1928">
        <v>7</v>
      </c>
      <c r="E1928">
        <v>3</v>
      </c>
      <c r="F1928">
        <v>5167.5</v>
      </c>
      <c r="G1928">
        <v>11608.97</v>
      </c>
      <c r="H1928">
        <v>4643.59</v>
      </c>
      <c r="I1928">
        <v>4898.8999999999996</v>
      </c>
      <c r="J1928">
        <v>2066.48</v>
      </c>
    </row>
    <row r="1929" spans="1:10" x14ac:dyDescent="0.3">
      <c r="A1929">
        <v>1928</v>
      </c>
      <c r="B1929" t="s">
        <v>10</v>
      </c>
      <c r="C1929" t="s">
        <v>22</v>
      </c>
      <c r="D1929">
        <v>3</v>
      </c>
      <c r="E1929">
        <v>1</v>
      </c>
      <c r="F1929">
        <v>409.95</v>
      </c>
      <c r="G1929">
        <v>409.95</v>
      </c>
      <c r="H1929">
        <v>40.99</v>
      </c>
      <c r="I1929">
        <v>389.04</v>
      </c>
      <c r="J1929">
        <v>-20.09</v>
      </c>
    </row>
    <row r="1930" spans="1:10" x14ac:dyDescent="0.3">
      <c r="A1930">
        <v>1929</v>
      </c>
      <c r="B1930" t="s">
        <v>16</v>
      </c>
      <c r="C1930" t="s">
        <v>21</v>
      </c>
      <c r="D1930">
        <v>3</v>
      </c>
      <c r="E1930">
        <v>1</v>
      </c>
      <c r="F1930">
        <v>4036.99</v>
      </c>
      <c r="G1930">
        <v>4036.99</v>
      </c>
      <c r="H1930">
        <v>1412.95</v>
      </c>
      <c r="I1930">
        <v>2849.5</v>
      </c>
      <c r="J1930">
        <v>-225.46</v>
      </c>
    </row>
    <row r="1931" spans="1:10" x14ac:dyDescent="0.3">
      <c r="A1931">
        <v>1930</v>
      </c>
      <c r="B1931" t="s">
        <v>18</v>
      </c>
      <c r="C1931" t="s">
        <v>19</v>
      </c>
      <c r="D1931">
        <v>4</v>
      </c>
      <c r="E1931">
        <v>3</v>
      </c>
      <c r="F1931">
        <v>5109.1000000000004</v>
      </c>
      <c r="G1931">
        <v>10945.41</v>
      </c>
      <c r="H1931">
        <v>2955.26</v>
      </c>
      <c r="I1931">
        <v>2090.52</v>
      </c>
      <c r="J1931">
        <v>5899.63</v>
      </c>
    </row>
    <row r="1932" spans="1:10" x14ac:dyDescent="0.3">
      <c r="A1932">
        <v>1931</v>
      </c>
      <c r="B1932" t="s">
        <v>16</v>
      </c>
      <c r="C1932" t="s">
        <v>21</v>
      </c>
      <c r="D1932">
        <v>8</v>
      </c>
      <c r="E1932">
        <v>2</v>
      </c>
      <c r="F1932">
        <v>5355.62</v>
      </c>
      <c r="G1932">
        <v>8469.73</v>
      </c>
      <c r="H1932">
        <v>3387.89</v>
      </c>
      <c r="I1932">
        <v>6418.24</v>
      </c>
      <c r="J1932">
        <v>-1336.4</v>
      </c>
    </row>
    <row r="1933" spans="1:10" x14ac:dyDescent="0.3">
      <c r="A1933">
        <v>1932</v>
      </c>
      <c r="B1933" t="s">
        <v>16</v>
      </c>
      <c r="C1933" t="s">
        <v>17</v>
      </c>
      <c r="D1933">
        <v>6</v>
      </c>
      <c r="E1933">
        <v>2</v>
      </c>
      <c r="F1933">
        <v>4372.16</v>
      </c>
      <c r="G1933">
        <v>6910.49</v>
      </c>
      <c r="H1933">
        <v>2418.67</v>
      </c>
      <c r="I1933">
        <v>3374.64</v>
      </c>
      <c r="J1933">
        <v>1117.18</v>
      </c>
    </row>
    <row r="1934" spans="1:10" x14ac:dyDescent="0.3">
      <c r="A1934">
        <v>1933</v>
      </c>
      <c r="B1934" t="s">
        <v>16</v>
      </c>
      <c r="C1934" t="s">
        <v>21</v>
      </c>
      <c r="D1934">
        <v>4</v>
      </c>
      <c r="E1934">
        <v>1</v>
      </c>
      <c r="F1934">
        <v>5084.99</v>
      </c>
      <c r="G1934">
        <v>5084.99</v>
      </c>
      <c r="H1934">
        <v>1779.75</v>
      </c>
      <c r="I1934">
        <v>3419.41</v>
      </c>
      <c r="J1934">
        <v>-114.17</v>
      </c>
    </row>
    <row r="1935" spans="1:10" x14ac:dyDescent="0.3">
      <c r="A1935">
        <v>1934</v>
      </c>
      <c r="B1935" t="s">
        <v>16</v>
      </c>
      <c r="C1935" t="s">
        <v>21</v>
      </c>
      <c r="D1935">
        <v>3</v>
      </c>
      <c r="E1935">
        <v>1</v>
      </c>
      <c r="F1935">
        <v>4773.76</v>
      </c>
      <c r="G1935">
        <v>4773.76</v>
      </c>
      <c r="H1935">
        <v>1670.82</v>
      </c>
      <c r="I1935">
        <v>2975.32</v>
      </c>
      <c r="J1935">
        <v>127.63</v>
      </c>
    </row>
    <row r="1936" spans="1:10" x14ac:dyDescent="0.3">
      <c r="A1936">
        <v>1935</v>
      </c>
      <c r="B1936" t="s">
        <v>16</v>
      </c>
      <c r="C1936" t="s">
        <v>17</v>
      </c>
      <c r="D1936">
        <v>8</v>
      </c>
      <c r="E1936">
        <v>3</v>
      </c>
      <c r="F1936">
        <v>6163.78</v>
      </c>
      <c r="G1936">
        <v>13925.13</v>
      </c>
      <c r="H1936">
        <v>5570.05</v>
      </c>
      <c r="I1936">
        <v>4171.7</v>
      </c>
      <c r="J1936">
        <v>4183.38</v>
      </c>
    </row>
    <row r="1937" spans="1:10" x14ac:dyDescent="0.3">
      <c r="A1937">
        <v>1936</v>
      </c>
      <c r="B1937" t="s">
        <v>14</v>
      </c>
      <c r="C1937" t="s">
        <v>15</v>
      </c>
      <c r="D1937">
        <v>1</v>
      </c>
      <c r="E1937">
        <v>1</v>
      </c>
      <c r="F1937">
        <v>1079.8800000000001</v>
      </c>
      <c r="G1937">
        <v>1079.8800000000001</v>
      </c>
      <c r="H1937">
        <v>161.97999999999999</v>
      </c>
      <c r="I1937">
        <v>485.54</v>
      </c>
      <c r="J1937">
        <v>432.37</v>
      </c>
    </row>
    <row r="1938" spans="1:10" x14ac:dyDescent="0.3">
      <c r="A1938">
        <v>1937</v>
      </c>
      <c r="B1938" t="s">
        <v>10</v>
      </c>
      <c r="C1938" t="s">
        <v>22</v>
      </c>
      <c r="D1938">
        <v>2</v>
      </c>
      <c r="E1938">
        <v>1</v>
      </c>
      <c r="F1938">
        <v>1189.33</v>
      </c>
      <c r="G1938">
        <v>1189.33</v>
      </c>
      <c r="H1938">
        <v>118.93</v>
      </c>
      <c r="I1938">
        <v>320.95999999999998</v>
      </c>
      <c r="J1938">
        <v>749.44</v>
      </c>
    </row>
    <row r="1939" spans="1:10" x14ac:dyDescent="0.3">
      <c r="A1939">
        <v>1938</v>
      </c>
      <c r="B1939" t="s">
        <v>14</v>
      </c>
      <c r="C1939" t="s">
        <v>15</v>
      </c>
      <c r="D1939">
        <v>2</v>
      </c>
      <c r="E1939">
        <v>2</v>
      </c>
      <c r="F1939">
        <v>1555.1</v>
      </c>
      <c r="G1939">
        <v>2792.65</v>
      </c>
      <c r="H1939">
        <v>418.9</v>
      </c>
      <c r="I1939">
        <v>682.63</v>
      </c>
      <c r="J1939">
        <v>1691.13</v>
      </c>
    </row>
    <row r="1940" spans="1:10" x14ac:dyDescent="0.3">
      <c r="A1940">
        <v>1939</v>
      </c>
      <c r="B1940" t="s">
        <v>10</v>
      </c>
      <c r="C1940" t="s">
        <v>22</v>
      </c>
      <c r="D1940">
        <v>8</v>
      </c>
      <c r="E1940">
        <v>2</v>
      </c>
      <c r="F1940">
        <v>783.37</v>
      </c>
      <c r="G1940">
        <v>1268.72</v>
      </c>
      <c r="H1940">
        <v>126.87</v>
      </c>
      <c r="I1940">
        <v>756.79</v>
      </c>
      <c r="J1940">
        <v>385.06</v>
      </c>
    </row>
    <row r="1941" spans="1:10" x14ac:dyDescent="0.3">
      <c r="A1941">
        <v>1940</v>
      </c>
      <c r="B1941" t="s">
        <v>18</v>
      </c>
      <c r="C1941" t="s">
        <v>20</v>
      </c>
      <c r="D1941">
        <v>7</v>
      </c>
      <c r="E1941">
        <v>2</v>
      </c>
      <c r="F1941">
        <v>6116.95</v>
      </c>
      <c r="G1941">
        <v>9412.17</v>
      </c>
      <c r="H1941">
        <v>2541.29</v>
      </c>
      <c r="I1941">
        <v>4576.72</v>
      </c>
      <c r="J1941">
        <v>2294.17</v>
      </c>
    </row>
    <row r="1942" spans="1:10" x14ac:dyDescent="0.3">
      <c r="A1942">
        <v>1941</v>
      </c>
      <c r="B1942" t="s">
        <v>18</v>
      </c>
      <c r="C1942" t="s">
        <v>19</v>
      </c>
      <c r="D1942">
        <v>6</v>
      </c>
      <c r="E1942">
        <v>3</v>
      </c>
      <c r="F1942">
        <v>2268.02</v>
      </c>
      <c r="G1942">
        <v>5031.16</v>
      </c>
      <c r="H1942">
        <v>1106.8599999999999</v>
      </c>
      <c r="I1942">
        <v>3578.5</v>
      </c>
      <c r="J1942">
        <v>345.81</v>
      </c>
    </row>
    <row r="1943" spans="1:10" x14ac:dyDescent="0.3">
      <c r="A1943">
        <v>1942</v>
      </c>
      <c r="B1943" t="s">
        <v>10</v>
      </c>
      <c r="C1943" t="s">
        <v>22</v>
      </c>
      <c r="D1943">
        <v>5</v>
      </c>
      <c r="E1943">
        <v>1</v>
      </c>
      <c r="F1943">
        <v>807.1</v>
      </c>
      <c r="G1943">
        <v>807.1</v>
      </c>
      <c r="H1943">
        <v>80.709999999999994</v>
      </c>
      <c r="I1943">
        <v>673.6</v>
      </c>
      <c r="J1943">
        <v>52.79</v>
      </c>
    </row>
    <row r="1944" spans="1:10" x14ac:dyDescent="0.3">
      <c r="A1944">
        <v>1943</v>
      </c>
      <c r="B1944" t="s">
        <v>14</v>
      </c>
      <c r="C1944" t="s">
        <v>15</v>
      </c>
      <c r="D1944">
        <v>5</v>
      </c>
      <c r="E1944">
        <v>2</v>
      </c>
      <c r="F1944">
        <v>2010.65</v>
      </c>
      <c r="G1944">
        <v>3444.91</v>
      </c>
      <c r="H1944">
        <v>516.74</v>
      </c>
      <c r="I1944">
        <v>994.08</v>
      </c>
      <c r="J1944">
        <v>1934.09</v>
      </c>
    </row>
    <row r="1945" spans="1:10" x14ac:dyDescent="0.3">
      <c r="A1945">
        <v>1944</v>
      </c>
      <c r="B1945" t="s">
        <v>14</v>
      </c>
      <c r="C1945" t="s">
        <v>15</v>
      </c>
      <c r="D1945">
        <v>2</v>
      </c>
      <c r="E1945">
        <v>1</v>
      </c>
      <c r="F1945">
        <v>1996.08</v>
      </c>
      <c r="G1945">
        <v>1996.08</v>
      </c>
      <c r="H1945">
        <v>299.41000000000003</v>
      </c>
      <c r="I1945">
        <v>948.06</v>
      </c>
      <c r="J1945">
        <v>748.61</v>
      </c>
    </row>
    <row r="1946" spans="1:10" x14ac:dyDescent="0.3">
      <c r="A1946">
        <v>1945</v>
      </c>
      <c r="B1946" t="s">
        <v>14</v>
      </c>
      <c r="C1946" t="s">
        <v>15</v>
      </c>
      <c r="D1946">
        <v>3</v>
      </c>
      <c r="E1946">
        <v>2</v>
      </c>
      <c r="F1946">
        <v>1928.08</v>
      </c>
      <c r="G1946">
        <v>3219.8</v>
      </c>
      <c r="H1946">
        <v>482.97</v>
      </c>
      <c r="I1946">
        <v>794.06</v>
      </c>
      <c r="J1946">
        <v>1942.77</v>
      </c>
    </row>
    <row r="1947" spans="1:10" x14ac:dyDescent="0.3">
      <c r="A1947">
        <v>1946</v>
      </c>
      <c r="B1947" t="s">
        <v>16</v>
      </c>
      <c r="C1947" t="s">
        <v>21</v>
      </c>
      <c r="D1947">
        <v>3</v>
      </c>
      <c r="E1947">
        <v>2</v>
      </c>
      <c r="F1947">
        <v>6767.25</v>
      </c>
      <c r="G1947">
        <v>11638.37</v>
      </c>
      <c r="H1947">
        <v>4655.3500000000004</v>
      </c>
      <c r="I1947">
        <v>2458.94</v>
      </c>
      <c r="J1947">
        <v>4524.08</v>
      </c>
    </row>
    <row r="1948" spans="1:10" x14ac:dyDescent="0.3">
      <c r="A1948">
        <v>1947</v>
      </c>
      <c r="B1948" t="s">
        <v>10</v>
      </c>
      <c r="C1948" t="s">
        <v>11</v>
      </c>
      <c r="D1948">
        <v>4</v>
      </c>
      <c r="E1948">
        <v>2</v>
      </c>
      <c r="F1948">
        <v>484.06</v>
      </c>
      <c r="G1948">
        <v>790.24</v>
      </c>
      <c r="H1948">
        <v>79.02</v>
      </c>
      <c r="I1948">
        <v>438.43</v>
      </c>
      <c r="J1948">
        <v>272.77999999999997</v>
      </c>
    </row>
    <row r="1949" spans="1:10" x14ac:dyDescent="0.3">
      <c r="A1949">
        <v>1948</v>
      </c>
      <c r="B1949" t="s">
        <v>18</v>
      </c>
      <c r="C1949" t="s">
        <v>20</v>
      </c>
      <c r="D1949">
        <v>8</v>
      </c>
      <c r="E1949">
        <v>3</v>
      </c>
      <c r="F1949">
        <v>4118.92</v>
      </c>
      <c r="G1949">
        <v>10732.41</v>
      </c>
      <c r="H1949">
        <v>2897.75</v>
      </c>
      <c r="I1949">
        <v>3704.72</v>
      </c>
      <c r="J1949">
        <v>4129.9399999999996</v>
      </c>
    </row>
    <row r="1950" spans="1:10" x14ac:dyDescent="0.3">
      <c r="A1950">
        <v>1949</v>
      </c>
      <c r="B1950" t="s">
        <v>10</v>
      </c>
      <c r="C1950" t="s">
        <v>11</v>
      </c>
      <c r="D1950">
        <v>6</v>
      </c>
      <c r="E1950">
        <v>3</v>
      </c>
      <c r="F1950">
        <v>793.7</v>
      </c>
      <c r="G1950">
        <v>1855.87</v>
      </c>
      <c r="H1950">
        <v>185.59</v>
      </c>
      <c r="I1950">
        <v>815.65</v>
      </c>
      <c r="J1950">
        <v>854.63</v>
      </c>
    </row>
    <row r="1951" spans="1:10" x14ac:dyDescent="0.3">
      <c r="A1951">
        <v>1950</v>
      </c>
      <c r="B1951" t="s">
        <v>10</v>
      </c>
      <c r="C1951" t="s">
        <v>22</v>
      </c>
      <c r="D1951">
        <v>8</v>
      </c>
      <c r="E1951">
        <v>1</v>
      </c>
      <c r="F1951">
        <v>869.51</v>
      </c>
      <c r="G1951">
        <v>869.51</v>
      </c>
      <c r="H1951">
        <v>86.95</v>
      </c>
      <c r="I1951">
        <v>825.17</v>
      </c>
      <c r="J1951">
        <v>-42.61</v>
      </c>
    </row>
    <row r="1952" spans="1:10" x14ac:dyDescent="0.3">
      <c r="A1952">
        <v>1951</v>
      </c>
      <c r="B1952" t="s">
        <v>18</v>
      </c>
      <c r="C1952" t="s">
        <v>19</v>
      </c>
      <c r="D1952">
        <v>8</v>
      </c>
      <c r="E1952">
        <v>3</v>
      </c>
      <c r="F1952">
        <v>4210.09</v>
      </c>
      <c r="G1952">
        <v>9746.51</v>
      </c>
      <c r="H1952">
        <v>2631.56</v>
      </c>
      <c r="I1952">
        <v>5065.95</v>
      </c>
      <c r="J1952">
        <v>2049</v>
      </c>
    </row>
    <row r="1953" spans="1:10" x14ac:dyDescent="0.3">
      <c r="A1953">
        <v>1952</v>
      </c>
      <c r="B1953" t="s">
        <v>18</v>
      </c>
      <c r="C1953" t="s">
        <v>20</v>
      </c>
      <c r="D1953">
        <v>4</v>
      </c>
      <c r="E1953">
        <v>1</v>
      </c>
      <c r="F1953">
        <v>4511.1499999999996</v>
      </c>
      <c r="G1953">
        <v>4511.1499999999996</v>
      </c>
      <c r="H1953">
        <v>992.45</v>
      </c>
      <c r="I1953">
        <v>2941.33</v>
      </c>
      <c r="J1953">
        <v>577.36</v>
      </c>
    </row>
    <row r="1954" spans="1:10" x14ac:dyDescent="0.3">
      <c r="A1954">
        <v>1953</v>
      </c>
      <c r="B1954" t="s">
        <v>16</v>
      </c>
      <c r="C1954" t="s">
        <v>17</v>
      </c>
      <c r="D1954">
        <v>5</v>
      </c>
      <c r="E1954">
        <v>1</v>
      </c>
      <c r="F1954">
        <v>4925.3100000000004</v>
      </c>
      <c r="G1954">
        <v>4925.3100000000004</v>
      </c>
      <c r="H1954">
        <v>1723.86</v>
      </c>
      <c r="I1954">
        <v>4525.99</v>
      </c>
      <c r="J1954">
        <v>-1324.54</v>
      </c>
    </row>
    <row r="1955" spans="1:10" x14ac:dyDescent="0.3">
      <c r="A1955">
        <v>1954</v>
      </c>
      <c r="B1955" t="s">
        <v>14</v>
      </c>
      <c r="C1955" t="s">
        <v>15</v>
      </c>
      <c r="D1955">
        <v>8</v>
      </c>
      <c r="E1955">
        <v>3</v>
      </c>
      <c r="F1955">
        <v>1266.6199999999999</v>
      </c>
      <c r="G1955">
        <v>2563.52</v>
      </c>
      <c r="H1955">
        <v>384.53</v>
      </c>
      <c r="I1955">
        <v>1855.23</v>
      </c>
      <c r="J1955">
        <v>323.76</v>
      </c>
    </row>
    <row r="1956" spans="1:10" x14ac:dyDescent="0.3">
      <c r="A1956">
        <v>1955</v>
      </c>
      <c r="B1956" t="s">
        <v>12</v>
      </c>
      <c r="C1956" t="s">
        <v>13</v>
      </c>
      <c r="D1956">
        <v>2</v>
      </c>
      <c r="E1956">
        <v>1</v>
      </c>
      <c r="F1956">
        <v>5813.83</v>
      </c>
      <c r="G1956">
        <v>5813.83</v>
      </c>
      <c r="H1956">
        <v>1453.46</v>
      </c>
      <c r="I1956">
        <v>2021.63</v>
      </c>
      <c r="J1956">
        <v>2338.7399999999998</v>
      </c>
    </row>
    <row r="1957" spans="1:10" x14ac:dyDescent="0.3">
      <c r="A1957">
        <v>1956</v>
      </c>
      <c r="B1957" t="s">
        <v>12</v>
      </c>
      <c r="C1957" t="s">
        <v>13</v>
      </c>
      <c r="D1957">
        <v>7</v>
      </c>
      <c r="E1957">
        <v>3</v>
      </c>
      <c r="F1957">
        <v>6003.89</v>
      </c>
      <c r="G1957">
        <v>13355.89</v>
      </c>
      <c r="H1957">
        <v>4006.77</v>
      </c>
      <c r="I1957">
        <v>3784.62</v>
      </c>
      <c r="J1957">
        <v>5564.5</v>
      </c>
    </row>
    <row r="1958" spans="1:10" x14ac:dyDescent="0.3">
      <c r="A1958">
        <v>1957</v>
      </c>
      <c r="B1958" t="s">
        <v>16</v>
      </c>
      <c r="C1958" t="s">
        <v>17</v>
      </c>
      <c r="D1958">
        <v>8</v>
      </c>
      <c r="E1958">
        <v>3</v>
      </c>
      <c r="F1958">
        <v>2433.5</v>
      </c>
      <c r="G1958">
        <v>5630.77</v>
      </c>
      <c r="H1958">
        <v>1970.77</v>
      </c>
      <c r="I1958">
        <v>3970.01</v>
      </c>
      <c r="J1958">
        <v>-310.01</v>
      </c>
    </row>
    <row r="1959" spans="1:10" x14ac:dyDescent="0.3">
      <c r="A1959">
        <v>1958</v>
      </c>
      <c r="B1959" t="s">
        <v>10</v>
      </c>
      <c r="C1959" t="s">
        <v>22</v>
      </c>
      <c r="D1959">
        <v>3</v>
      </c>
      <c r="E1959">
        <v>3</v>
      </c>
      <c r="F1959">
        <v>548.66999999999996</v>
      </c>
      <c r="G1959">
        <v>1142.57</v>
      </c>
      <c r="H1959">
        <v>114.26</v>
      </c>
      <c r="I1959">
        <v>496.71</v>
      </c>
      <c r="J1959">
        <v>531.6</v>
      </c>
    </row>
    <row r="1960" spans="1:10" x14ac:dyDescent="0.3">
      <c r="A1960">
        <v>1959</v>
      </c>
      <c r="B1960" t="s">
        <v>16</v>
      </c>
      <c r="C1960" t="s">
        <v>17</v>
      </c>
      <c r="D1960">
        <v>8</v>
      </c>
      <c r="E1960">
        <v>3</v>
      </c>
      <c r="F1960">
        <v>6533.61</v>
      </c>
      <c r="G1960">
        <v>15474.99</v>
      </c>
      <c r="H1960">
        <v>6190</v>
      </c>
      <c r="I1960">
        <v>4568.88</v>
      </c>
      <c r="J1960">
        <v>4716.12</v>
      </c>
    </row>
    <row r="1961" spans="1:10" x14ac:dyDescent="0.3">
      <c r="A1961">
        <v>1960</v>
      </c>
      <c r="B1961" t="s">
        <v>14</v>
      </c>
      <c r="C1961" t="s">
        <v>15</v>
      </c>
      <c r="D1961">
        <v>2</v>
      </c>
      <c r="E1961">
        <v>1</v>
      </c>
      <c r="F1961">
        <v>1506.57</v>
      </c>
      <c r="G1961">
        <v>1506.57</v>
      </c>
      <c r="H1961">
        <v>225.98</v>
      </c>
      <c r="I1961">
        <v>802.38</v>
      </c>
      <c r="J1961">
        <v>478.2</v>
      </c>
    </row>
    <row r="1962" spans="1:10" x14ac:dyDescent="0.3">
      <c r="A1962">
        <v>1961</v>
      </c>
      <c r="B1962" t="s">
        <v>18</v>
      </c>
      <c r="C1962" t="s">
        <v>20</v>
      </c>
      <c r="D1962">
        <v>1</v>
      </c>
      <c r="E1962">
        <v>1</v>
      </c>
      <c r="F1962">
        <v>4450.99</v>
      </c>
      <c r="G1962">
        <v>4450.99</v>
      </c>
      <c r="H1962">
        <v>979.22</v>
      </c>
      <c r="I1962">
        <v>1293.1400000000001</v>
      </c>
      <c r="J1962">
        <v>2178.63</v>
      </c>
    </row>
    <row r="1963" spans="1:10" x14ac:dyDescent="0.3">
      <c r="A1963">
        <v>1962</v>
      </c>
      <c r="B1963" t="s">
        <v>10</v>
      </c>
      <c r="C1963" t="s">
        <v>11</v>
      </c>
      <c r="D1963">
        <v>2</v>
      </c>
      <c r="E1963">
        <v>1</v>
      </c>
      <c r="F1963">
        <v>1341.91</v>
      </c>
      <c r="G1963">
        <v>1341.91</v>
      </c>
      <c r="H1963">
        <v>134.19</v>
      </c>
      <c r="I1963">
        <v>469.05</v>
      </c>
      <c r="J1963">
        <v>738.67</v>
      </c>
    </row>
    <row r="1964" spans="1:10" x14ac:dyDescent="0.3">
      <c r="A1964">
        <v>1963</v>
      </c>
      <c r="B1964" t="s">
        <v>14</v>
      </c>
      <c r="C1964" t="s">
        <v>15</v>
      </c>
      <c r="D1964">
        <v>1</v>
      </c>
      <c r="E1964">
        <v>1</v>
      </c>
      <c r="F1964">
        <v>1523.42</v>
      </c>
      <c r="G1964">
        <v>1523.42</v>
      </c>
      <c r="H1964">
        <v>228.51</v>
      </c>
      <c r="I1964">
        <v>783.9</v>
      </c>
      <c r="J1964">
        <v>511.01</v>
      </c>
    </row>
    <row r="1965" spans="1:10" x14ac:dyDescent="0.3">
      <c r="A1965">
        <v>1964</v>
      </c>
      <c r="B1965" t="s">
        <v>10</v>
      </c>
      <c r="C1965" t="s">
        <v>11</v>
      </c>
      <c r="D1965">
        <v>4</v>
      </c>
      <c r="E1965">
        <v>1</v>
      </c>
      <c r="F1965">
        <v>744.73</v>
      </c>
      <c r="G1965">
        <v>744.73</v>
      </c>
      <c r="H1965">
        <v>74.47</v>
      </c>
      <c r="I1965">
        <v>516.59</v>
      </c>
      <c r="J1965">
        <v>153.66</v>
      </c>
    </row>
    <row r="1966" spans="1:10" x14ac:dyDescent="0.3">
      <c r="A1966">
        <v>1965</v>
      </c>
      <c r="B1966" t="s">
        <v>16</v>
      </c>
      <c r="C1966" t="s">
        <v>21</v>
      </c>
      <c r="D1966">
        <v>4</v>
      </c>
      <c r="E1966">
        <v>2</v>
      </c>
      <c r="F1966">
        <v>6390.04</v>
      </c>
      <c r="G1966">
        <v>11166.72</v>
      </c>
      <c r="H1966">
        <v>4466.6899999999996</v>
      </c>
      <c r="I1966">
        <v>3733.43</v>
      </c>
      <c r="J1966">
        <v>2966.6</v>
      </c>
    </row>
    <row r="1967" spans="1:10" x14ac:dyDescent="0.3">
      <c r="A1967">
        <v>1966</v>
      </c>
      <c r="B1967" t="s">
        <v>16</v>
      </c>
      <c r="C1967" t="s">
        <v>17</v>
      </c>
      <c r="D1967">
        <v>5</v>
      </c>
      <c r="E1967">
        <v>2</v>
      </c>
      <c r="F1967">
        <v>4420.38</v>
      </c>
      <c r="G1967">
        <v>7694.09</v>
      </c>
      <c r="H1967">
        <v>2692.93</v>
      </c>
      <c r="I1967">
        <v>4368.51</v>
      </c>
      <c r="J1967">
        <v>632.65</v>
      </c>
    </row>
    <row r="1968" spans="1:10" x14ac:dyDescent="0.3">
      <c r="A1968">
        <v>1967</v>
      </c>
      <c r="B1968" t="s">
        <v>18</v>
      </c>
      <c r="C1968" t="s">
        <v>19</v>
      </c>
      <c r="D1968">
        <v>2</v>
      </c>
      <c r="E1968">
        <v>2</v>
      </c>
      <c r="F1968">
        <v>3826.23</v>
      </c>
      <c r="G1968">
        <v>6105.02</v>
      </c>
      <c r="H1968">
        <v>1343.11</v>
      </c>
      <c r="I1968">
        <v>2515.7600000000002</v>
      </c>
      <c r="J1968">
        <v>2246.16</v>
      </c>
    </row>
    <row r="1969" spans="1:10" x14ac:dyDescent="0.3">
      <c r="A1969">
        <v>1968</v>
      </c>
      <c r="B1969" t="s">
        <v>10</v>
      </c>
      <c r="C1969" t="s">
        <v>22</v>
      </c>
      <c r="D1969">
        <v>2</v>
      </c>
      <c r="E1969">
        <v>2</v>
      </c>
      <c r="F1969">
        <v>1094.3399999999999</v>
      </c>
      <c r="G1969">
        <v>1704.51</v>
      </c>
      <c r="H1969">
        <v>170.45</v>
      </c>
      <c r="I1969">
        <v>362.03</v>
      </c>
      <c r="J1969">
        <v>1172.03</v>
      </c>
    </row>
    <row r="1970" spans="1:10" x14ac:dyDescent="0.3">
      <c r="A1970">
        <v>1969</v>
      </c>
      <c r="B1970" t="s">
        <v>10</v>
      </c>
      <c r="C1970" t="s">
        <v>11</v>
      </c>
      <c r="D1970">
        <v>1</v>
      </c>
      <c r="E1970">
        <v>1</v>
      </c>
      <c r="F1970">
        <v>1158.1300000000001</v>
      </c>
      <c r="G1970">
        <v>1158.1300000000001</v>
      </c>
      <c r="H1970">
        <v>115.81</v>
      </c>
      <c r="I1970">
        <v>351.01</v>
      </c>
      <c r="J1970">
        <v>691.3</v>
      </c>
    </row>
    <row r="1971" spans="1:10" x14ac:dyDescent="0.3">
      <c r="A1971">
        <v>1970</v>
      </c>
      <c r="B1971" t="s">
        <v>18</v>
      </c>
      <c r="C1971" t="s">
        <v>19</v>
      </c>
      <c r="D1971">
        <v>4</v>
      </c>
      <c r="E1971">
        <v>2</v>
      </c>
      <c r="F1971">
        <v>2118.0500000000002</v>
      </c>
      <c r="G1971">
        <v>3464.03</v>
      </c>
      <c r="H1971">
        <v>762.09</v>
      </c>
      <c r="I1971">
        <v>2436.94</v>
      </c>
      <c r="J1971">
        <v>265</v>
      </c>
    </row>
    <row r="1972" spans="1:10" x14ac:dyDescent="0.3">
      <c r="A1972">
        <v>1971</v>
      </c>
      <c r="B1972" t="s">
        <v>18</v>
      </c>
      <c r="C1972" t="s">
        <v>20</v>
      </c>
      <c r="D1972">
        <v>1</v>
      </c>
      <c r="E1972">
        <v>1</v>
      </c>
      <c r="F1972">
        <v>2396.3200000000002</v>
      </c>
      <c r="G1972">
        <v>2396.3200000000002</v>
      </c>
      <c r="H1972">
        <v>527.19000000000005</v>
      </c>
      <c r="I1972">
        <v>1644.83</v>
      </c>
      <c r="J1972">
        <v>224.3</v>
      </c>
    </row>
    <row r="1973" spans="1:10" x14ac:dyDescent="0.3">
      <c r="A1973">
        <v>1972</v>
      </c>
      <c r="B1973" t="s">
        <v>14</v>
      </c>
      <c r="C1973" t="s">
        <v>15</v>
      </c>
      <c r="D1973">
        <v>4</v>
      </c>
      <c r="E1973">
        <v>3</v>
      </c>
      <c r="F1973">
        <v>1337.19</v>
      </c>
      <c r="G1973">
        <v>2865.66</v>
      </c>
      <c r="H1973">
        <v>429.85</v>
      </c>
      <c r="I1973">
        <v>1271.82</v>
      </c>
      <c r="J1973">
        <v>1163.99</v>
      </c>
    </row>
    <row r="1974" spans="1:10" x14ac:dyDescent="0.3">
      <c r="A1974">
        <v>1973</v>
      </c>
      <c r="B1974" t="s">
        <v>10</v>
      </c>
      <c r="C1974" t="s">
        <v>11</v>
      </c>
      <c r="D1974">
        <v>1</v>
      </c>
      <c r="E1974">
        <v>1</v>
      </c>
      <c r="F1974">
        <v>908.3</v>
      </c>
      <c r="G1974">
        <v>908.3</v>
      </c>
      <c r="H1974">
        <v>90.83</v>
      </c>
      <c r="I1974">
        <v>348.51</v>
      </c>
      <c r="J1974">
        <v>468.97</v>
      </c>
    </row>
    <row r="1975" spans="1:10" x14ac:dyDescent="0.3">
      <c r="A1975">
        <v>1974</v>
      </c>
      <c r="B1975" t="s">
        <v>16</v>
      </c>
      <c r="C1975" t="s">
        <v>21</v>
      </c>
      <c r="D1975">
        <v>4</v>
      </c>
      <c r="E1975">
        <v>3</v>
      </c>
      <c r="F1975">
        <v>3597.21</v>
      </c>
      <c r="G1975">
        <v>7139.27</v>
      </c>
      <c r="H1975">
        <v>2498.75</v>
      </c>
      <c r="I1975">
        <v>2643.51</v>
      </c>
      <c r="J1975">
        <v>1997.02</v>
      </c>
    </row>
    <row r="1976" spans="1:10" x14ac:dyDescent="0.3">
      <c r="A1976">
        <v>1975</v>
      </c>
      <c r="B1976" t="s">
        <v>10</v>
      </c>
      <c r="C1976" t="s">
        <v>11</v>
      </c>
      <c r="D1976">
        <v>1</v>
      </c>
      <c r="E1976">
        <v>1</v>
      </c>
      <c r="F1976">
        <v>677.3</v>
      </c>
      <c r="G1976">
        <v>677.3</v>
      </c>
      <c r="H1976">
        <v>67.73</v>
      </c>
      <c r="I1976">
        <v>366.59</v>
      </c>
      <c r="J1976">
        <v>242.98</v>
      </c>
    </row>
    <row r="1977" spans="1:10" x14ac:dyDescent="0.3">
      <c r="A1977">
        <v>1976</v>
      </c>
      <c r="B1977" t="s">
        <v>12</v>
      </c>
      <c r="C1977" t="s">
        <v>13</v>
      </c>
      <c r="D1977">
        <v>7</v>
      </c>
      <c r="E1977">
        <v>2</v>
      </c>
      <c r="F1977">
        <v>1791.15</v>
      </c>
      <c r="G1977">
        <v>2885.19</v>
      </c>
      <c r="H1977">
        <v>721.3</v>
      </c>
      <c r="I1977">
        <v>2738.05</v>
      </c>
      <c r="J1977">
        <v>-574.15</v>
      </c>
    </row>
    <row r="1978" spans="1:10" x14ac:dyDescent="0.3">
      <c r="A1978">
        <v>1977</v>
      </c>
      <c r="B1978" t="s">
        <v>10</v>
      </c>
      <c r="C1978" t="s">
        <v>22</v>
      </c>
      <c r="D1978">
        <v>4</v>
      </c>
      <c r="E1978">
        <v>3</v>
      </c>
      <c r="F1978">
        <v>964.02</v>
      </c>
      <c r="G1978">
        <v>2230.6</v>
      </c>
      <c r="H1978">
        <v>223.06</v>
      </c>
      <c r="I1978">
        <v>483.51</v>
      </c>
      <c r="J1978">
        <v>1524.03</v>
      </c>
    </row>
    <row r="1979" spans="1:10" x14ac:dyDescent="0.3">
      <c r="A1979">
        <v>1978</v>
      </c>
      <c r="B1979" t="s">
        <v>10</v>
      </c>
      <c r="C1979" t="s">
        <v>11</v>
      </c>
      <c r="D1979">
        <v>6</v>
      </c>
      <c r="E1979">
        <v>3</v>
      </c>
      <c r="F1979">
        <v>1174.8599999999999</v>
      </c>
      <c r="G1979">
        <v>2738.44</v>
      </c>
      <c r="H1979">
        <v>273.83999999999997</v>
      </c>
      <c r="I1979">
        <v>765.35</v>
      </c>
      <c r="J1979">
        <v>1699.25</v>
      </c>
    </row>
    <row r="1980" spans="1:10" x14ac:dyDescent="0.3">
      <c r="A1980">
        <v>1979</v>
      </c>
      <c r="B1980" t="s">
        <v>12</v>
      </c>
      <c r="C1980" t="s">
        <v>13</v>
      </c>
      <c r="D1980">
        <v>1</v>
      </c>
      <c r="E1980">
        <v>1</v>
      </c>
      <c r="F1980">
        <v>2951.13</v>
      </c>
      <c r="G1980">
        <v>2951.13</v>
      </c>
      <c r="H1980">
        <v>737.78</v>
      </c>
      <c r="I1980">
        <v>1937.48</v>
      </c>
      <c r="J1980">
        <v>275.87</v>
      </c>
    </row>
    <row r="1981" spans="1:10" x14ac:dyDescent="0.3">
      <c r="A1981">
        <v>1980</v>
      </c>
      <c r="B1981" t="s">
        <v>14</v>
      </c>
      <c r="C1981" t="s">
        <v>15</v>
      </c>
      <c r="D1981">
        <v>2</v>
      </c>
      <c r="E1981">
        <v>2</v>
      </c>
      <c r="F1981">
        <v>1998.81</v>
      </c>
      <c r="G1981">
        <v>3526.29</v>
      </c>
      <c r="H1981">
        <v>528.94000000000005</v>
      </c>
      <c r="I1981">
        <v>993.78</v>
      </c>
      <c r="J1981">
        <v>2003.57</v>
      </c>
    </row>
    <row r="1982" spans="1:10" x14ac:dyDescent="0.3">
      <c r="A1982">
        <v>1981</v>
      </c>
      <c r="B1982" t="s">
        <v>18</v>
      </c>
      <c r="C1982" t="s">
        <v>20</v>
      </c>
      <c r="D1982">
        <v>5</v>
      </c>
      <c r="E1982">
        <v>3</v>
      </c>
      <c r="F1982">
        <v>3834.03</v>
      </c>
      <c r="G1982">
        <v>8401.48</v>
      </c>
      <c r="H1982">
        <v>2268.4</v>
      </c>
      <c r="I1982">
        <v>3746.77</v>
      </c>
      <c r="J1982">
        <v>2386.31</v>
      </c>
    </row>
    <row r="1983" spans="1:10" x14ac:dyDescent="0.3">
      <c r="A1983">
        <v>1982</v>
      </c>
      <c r="B1983" t="s">
        <v>14</v>
      </c>
      <c r="C1983" t="s">
        <v>15</v>
      </c>
      <c r="D1983">
        <v>6</v>
      </c>
      <c r="E1983">
        <v>1</v>
      </c>
      <c r="F1983">
        <v>2389.65</v>
      </c>
      <c r="G1983">
        <v>2389.65</v>
      </c>
      <c r="H1983">
        <v>358.45</v>
      </c>
      <c r="I1983">
        <v>1092.5899999999999</v>
      </c>
      <c r="J1983">
        <v>938.62</v>
      </c>
    </row>
    <row r="1984" spans="1:10" x14ac:dyDescent="0.3">
      <c r="A1984">
        <v>1983</v>
      </c>
      <c r="B1984" t="s">
        <v>10</v>
      </c>
      <c r="C1984" t="s">
        <v>11</v>
      </c>
      <c r="D1984">
        <v>6</v>
      </c>
      <c r="E1984">
        <v>3</v>
      </c>
      <c r="F1984">
        <v>519.67999999999995</v>
      </c>
      <c r="G1984">
        <v>1279.76</v>
      </c>
      <c r="H1984">
        <v>127.98</v>
      </c>
      <c r="I1984">
        <v>598.96</v>
      </c>
      <c r="J1984">
        <v>552.82000000000005</v>
      </c>
    </row>
    <row r="1985" spans="1:10" x14ac:dyDescent="0.3">
      <c r="A1985">
        <v>1984</v>
      </c>
      <c r="B1985" t="s">
        <v>10</v>
      </c>
      <c r="C1985" t="s">
        <v>11</v>
      </c>
      <c r="D1985">
        <v>1</v>
      </c>
      <c r="E1985">
        <v>1</v>
      </c>
      <c r="F1985">
        <v>918.83</v>
      </c>
      <c r="G1985">
        <v>918.83</v>
      </c>
      <c r="H1985">
        <v>91.88</v>
      </c>
      <c r="I1985">
        <v>236.81</v>
      </c>
      <c r="J1985">
        <v>590.13</v>
      </c>
    </row>
    <row r="1986" spans="1:10" x14ac:dyDescent="0.3">
      <c r="A1986">
        <v>1985</v>
      </c>
      <c r="B1986" t="s">
        <v>18</v>
      </c>
      <c r="C1986" t="s">
        <v>19</v>
      </c>
      <c r="D1986">
        <v>5</v>
      </c>
      <c r="E1986">
        <v>3</v>
      </c>
      <c r="F1986">
        <v>5095.16</v>
      </c>
      <c r="G1986">
        <v>11801.23</v>
      </c>
      <c r="H1986">
        <v>3186.33</v>
      </c>
      <c r="I1986">
        <v>2582.1799999999998</v>
      </c>
      <c r="J1986">
        <v>6032.72</v>
      </c>
    </row>
    <row r="1987" spans="1:10" x14ac:dyDescent="0.3">
      <c r="A1987">
        <v>1986</v>
      </c>
      <c r="B1987" t="s">
        <v>18</v>
      </c>
      <c r="C1987" t="s">
        <v>19</v>
      </c>
      <c r="D1987">
        <v>2</v>
      </c>
      <c r="E1987">
        <v>2</v>
      </c>
      <c r="F1987">
        <v>5284.36</v>
      </c>
      <c r="G1987">
        <v>9637.1299999999992</v>
      </c>
      <c r="H1987">
        <v>2602.0300000000002</v>
      </c>
      <c r="I1987">
        <v>1853.68</v>
      </c>
      <c r="J1987">
        <v>5181.43</v>
      </c>
    </row>
    <row r="1988" spans="1:10" x14ac:dyDescent="0.3">
      <c r="A1988">
        <v>1987</v>
      </c>
      <c r="B1988" t="s">
        <v>14</v>
      </c>
      <c r="C1988" t="s">
        <v>15</v>
      </c>
      <c r="D1988">
        <v>6</v>
      </c>
      <c r="E1988">
        <v>3</v>
      </c>
      <c r="F1988">
        <v>1606.41</v>
      </c>
      <c r="G1988">
        <v>3547.58</v>
      </c>
      <c r="H1988">
        <v>532.14</v>
      </c>
      <c r="I1988">
        <v>1364.21</v>
      </c>
      <c r="J1988">
        <v>1651.23</v>
      </c>
    </row>
    <row r="1989" spans="1:10" x14ac:dyDescent="0.3">
      <c r="A1989">
        <v>1988</v>
      </c>
      <c r="B1989" t="s">
        <v>10</v>
      </c>
      <c r="C1989" t="s">
        <v>22</v>
      </c>
      <c r="D1989">
        <v>2</v>
      </c>
      <c r="E1989">
        <v>2</v>
      </c>
      <c r="F1989">
        <v>926.78</v>
      </c>
      <c r="G1989">
        <v>1690.24</v>
      </c>
      <c r="H1989">
        <v>169.02</v>
      </c>
      <c r="I1989">
        <v>312.56</v>
      </c>
      <c r="J1989">
        <v>1208.6600000000001</v>
      </c>
    </row>
    <row r="1990" spans="1:10" x14ac:dyDescent="0.3">
      <c r="A1990">
        <v>1989</v>
      </c>
      <c r="B1990" t="s">
        <v>10</v>
      </c>
      <c r="C1990" t="s">
        <v>11</v>
      </c>
      <c r="D1990">
        <v>4</v>
      </c>
      <c r="E1990">
        <v>1</v>
      </c>
      <c r="F1990">
        <v>933.85</v>
      </c>
      <c r="G1990">
        <v>933.85</v>
      </c>
      <c r="H1990">
        <v>93.38</v>
      </c>
      <c r="I1990">
        <v>691.26</v>
      </c>
      <c r="J1990">
        <v>149.19999999999999</v>
      </c>
    </row>
    <row r="1991" spans="1:10" x14ac:dyDescent="0.3">
      <c r="A1991">
        <v>1990</v>
      </c>
      <c r="B1991" t="s">
        <v>14</v>
      </c>
      <c r="C1991" t="s">
        <v>15</v>
      </c>
      <c r="D1991">
        <v>8</v>
      </c>
      <c r="E1991">
        <v>2</v>
      </c>
      <c r="F1991">
        <v>2302.56</v>
      </c>
      <c r="G1991">
        <v>3881.19</v>
      </c>
      <c r="H1991">
        <v>582.17999999999995</v>
      </c>
      <c r="I1991">
        <v>1964.35</v>
      </c>
      <c r="J1991">
        <v>1334.66</v>
      </c>
    </row>
    <row r="1992" spans="1:10" x14ac:dyDescent="0.3">
      <c r="A1992">
        <v>1991</v>
      </c>
      <c r="B1992" t="s">
        <v>14</v>
      </c>
      <c r="C1992" t="s">
        <v>15</v>
      </c>
      <c r="D1992">
        <v>7</v>
      </c>
      <c r="E1992">
        <v>3</v>
      </c>
      <c r="F1992">
        <v>1591.73</v>
      </c>
      <c r="G1992">
        <v>2925.86</v>
      </c>
      <c r="H1992">
        <v>438.88</v>
      </c>
      <c r="I1992">
        <v>1942.37</v>
      </c>
      <c r="J1992">
        <v>544.61</v>
      </c>
    </row>
    <row r="1993" spans="1:10" x14ac:dyDescent="0.3">
      <c r="A1993">
        <v>1992</v>
      </c>
      <c r="B1993" t="s">
        <v>18</v>
      </c>
      <c r="C1993" t="s">
        <v>20</v>
      </c>
      <c r="D1993">
        <v>8</v>
      </c>
      <c r="E1993">
        <v>1</v>
      </c>
      <c r="F1993">
        <v>2826.49</v>
      </c>
      <c r="G1993">
        <v>2826.49</v>
      </c>
      <c r="H1993">
        <v>621.83000000000004</v>
      </c>
      <c r="I1993">
        <v>2682.34</v>
      </c>
      <c r="J1993">
        <v>-477.68</v>
      </c>
    </row>
    <row r="1994" spans="1:10" x14ac:dyDescent="0.3">
      <c r="A1994">
        <v>1993</v>
      </c>
      <c r="B1994" t="s">
        <v>16</v>
      </c>
      <c r="C1994" t="s">
        <v>17</v>
      </c>
      <c r="D1994">
        <v>8</v>
      </c>
      <c r="E1994">
        <v>3</v>
      </c>
      <c r="F1994">
        <v>3682.67</v>
      </c>
      <c r="G1994">
        <v>9050.02</v>
      </c>
      <c r="H1994">
        <v>3620.01</v>
      </c>
      <c r="I1994">
        <v>4833.17</v>
      </c>
      <c r="J1994">
        <v>596.84</v>
      </c>
    </row>
    <row r="1995" spans="1:10" x14ac:dyDescent="0.3">
      <c r="A1995">
        <v>1994</v>
      </c>
      <c r="B1995" t="s">
        <v>18</v>
      </c>
      <c r="C1995" t="s">
        <v>19</v>
      </c>
      <c r="D1995">
        <v>5</v>
      </c>
      <c r="E1995">
        <v>3</v>
      </c>
      <c r="F1995">
        <v>1426.09</v>
      </c>
      <c r="G1995">
        <v>3612.41</v>
      </c>
      <c r="H1995">
        <v>794.73</v>
      </c>
      <c r="I1995">
        <v>2971.72</v>
      </c>
      <c r="J1995">
        <v>-154.04</v>
      </c>
    </row>
    <row r="1996" spans="1:10" x14ac:dyDescent="0.3">
      <c r="A1996">
        <v>1995</v>
      </c>
      <c r="B1996" t="s">
        <v>14</v>
      </c>
      <c r="C1996" t="s">
        <v>15</v>
      </c>
      <c r="D1996">
        <v>7</v>
      </c>
      <c r="E1996">
        <v>2</v>
      </c>
      <c r="F1996">
        <v>542.47</v>
      </c>
      <c r="G1996">
        <v>941.09</v>
      </c>
      <c r="H1996">
        <v>141.16</v>
      </c>
      <c r="I1996">
        <v>893.09</v>
      </c>
      <c r="J1996">
        <v>-93.17</v>
      </c>
    </row>
    <row r="1997" spans="1:10" x14ac:dyDescent="0.3">
      <c r="A1997">
        <v>1996</v>
      </c>
      <c r="B1997" t="s">
        <v>16</v>
      </c>
      <c r="C1997" t="s">
        <v>21</v>
      </c>
      <c r="D1997">
        <v>3</v>
      </c>
      <c r="E1997">
        <v>2</v>
      </c>
      <c r="F1997">
        <v>4862.2299999999996</v>
      </c>
      <c r="G1997">
        <v>7848.19</v>
      </c>
      <c r="H1997">
        <v>2746.86</v>
      </c>
      <c r="I1997">
        <v>2822.27</v>
      </c>
      <c r="J1997">
        <v>2279.0500000000002</v>
      </c>
    </row>
    <row r="1998" spans="1:10" x14ac:dyDescent="0.3">
      <c r="A1998">
        <v>1997</v>
      </c>
      <c r="B1998" t="s">
        <v>12</v>
      </c>
      <c r="C1998" t="s">
        <v>13</v>
      </c>
      <c r="D1998">
        <v>4</v>
      </c>
      <c r="E1998">
        <v>3</v>
      </c>
      <c r="F1998">
        <v>5093.78</v>
      </c>
      <c r="G1998">
        <v>12427.45</v>
      </c>
      <c r="H1998">
        <v>3728.23</v>
      </c>
      <c r="I1998">
        <v>2991.51</v>
      </c>
      <c r="J1998">
        <v>5707.71</v>
      </c>
    </row>
    <row r="1999" spans="1:10" x14ac:dyDescent="0.3">
      <c r="A1999">
        <v>1998</v>
      </c>
      <c r="B1999" t="s">
        <v>18</v>
      </c>
      <c r="C1999" t="s">
        <v>20</v>
      </c>
      <c r="D1999">
        <v>5</v>
      </c>
      <c r="E1999">
        <v>1</v>
      </c>
      <c r="F1999">
        <v>3805.19</v>
      </c>
      <c r="G1999">
        <v>3805.19</v>
      </c>
      <c r="H1999">
        <v>837.14</v>
      </c>
      <c r="I1999">
        <v>3611.13</v>
      </c>
      <c r="J1999">
        <v>-643.08000000000004</v>
      </c>
    </row>
    <row r="2000" spans="1:10" x14ac:dyDescent="0.3">
      <c r="A2000">
        <v>1999</v>
      </c>
      <c r="B2000" t="s">
        <v>18</v>
      </c>
      <c r="C2000" t="s">
        <v>20</v>
      </c>
      <c r="D2000">
        <v>1</v>
      </c>
      <c r="E2000">
        <v>1</v>
      </c>
      <c r="F2000">
        <v>6937.23</v>
      </c>
      <c r="G2000">
        <v>6937.23</v>
      </c>
      <c r="H2000">
        <v>1526.19</v>
      </c>
      <c r="I2000">
        <v>1876.12</v>
      </c>
      <c r="J2000">
        <v>3534.92</v>
      </c>
    </row>
    <row r="2001" spans="1:10" x14ac:dyDescent="0.3">
      <c r="A2001">
        <v>2000</v>
      </c>
      <c r="B2001" t="s">
        <v>10</v>
      </c>
      <c r="C2001" t="s">
        <v>11</v>
      </c>
      <c r="D2001">
        <v>7</v>
      </c>
      <c r="E2001">
        <v>2</v>
      </c>
      <c r="F2001">
        <v>1054.54</v>
      </c>
      <c r="G2001">
        <v>1888.51</v>
      </c>
      <c r="H2001">
        <v>188.85</v>
      </c>
      <c r="I2001">
        <v>822.18</v>
      </c>
      <c r="J2001">
        <v>877.49</v>
      </c>
    </row>
    <row r="2002" spans="1:10" x14ac:dyDescent="0.3">
      <c r="A2002">
        <v>2001</v>
      </c>
      <c r="B2002" t="s">
        <v>10</v>
      </c>
      <c r="C2002" t="s">
        <v>11</v>
      </c>
      <c r="D2002">
        <v>1</v>
      </c>
      <c r="E2002">
        <v>1</v>
      </c>
      <c r="F2002">
        <v>818.35</v>
      </c>
      <c r="G2002">
        <v>818.35</v>
      </c>
      <c r="H2002">
        <v>81.84</v>
      </c>
      <c r="I2002">
        <v>264.27999999999997</v>
      </c>
      <c r="J2002">
        <v>472.24</v>
      </c>
    </row>
    <row r="2003" spans="1:10" x14ac:dyDescent="0.3">
      <c r="A2003">
        <v>2002</v>
      </c>
      <c r="B2003" t="s">
        <v>18</v>
      </c>
      <c r="C2003" t="s">
        <v>19</v>
      </c>
      <c r="D2003">
        <v>2</v>
      </c>
      <c r="E2003">
        <v>2</v>
      </c>
      <c r="F2003">
        <v>4024.76</v>
      </c>
      <c r="G2003">
        <v>7118.09</v>
      </c>
      <c r="H2003">
        <v>1565.98</v>
      </c>
      <c r="I2003">
        <v>2460.81</v>
      </c>
      <c r="J2003">
        <v>3091.3</v>
      </c>
    </row>
    <row r="2004" spans="1:10" x14ac:dyDescent="0.3">
      <c r="A2004">
        <v>2003</v>
      </c>
      <c r="B2004" t="s">
        <v>12</v>
      </c>
      <c r="C2004" t="s">
        <v>13</v>
      </c>
      <c r="D2004">
        <v>8</v>
      </c>
      <c r="E2004">
        <v>1</v>
      </c>
      <c r="F2004">
        <v>781.91</v>
      </c>
      <c r="G2004">
        <v>781.91</v>
      </c>
      <c r="H2004">
        <v>195.48</v>
      </c>
      <c r="I2004">
        <v>742.03</v>
      </c>
      <c r="J2004">
        <v>-155.6</v>
      </c>
    </row>
    <row r="2005" spans="1:10" x14ac:dyDescent="0.3">
      <c r="A2005">
        <v>2004</v>
      </c>
      <c r="B2005" t="s">
        <v>18</v>
      </c>
      <c r="C2005" t="s">
        <v>19</v>
      </c>
      <c r="D2005">
        <v>6</v>
      </c>
      <c r="E2005">
        <v>3</v>
      </c>
      <c r="F2005">
        <v>2627.37</v>
      </c>
      <c r="G2005">
        <v>6084.51</v>
      </c>
      <c r="H2005">
        <v>1338.59</v>
      </c>
      <c r="I2005">
        <v>4025.86</v>
      </c>
      <c r="J2005">
        <v>720.06</v>
      </c>
    </row>
    <row r="2006" spans="1:10" x14ac:dyDescent="0.3">
      <c r="A2006">
        <v>2005</v>
      </c>
      <c r="B2006" t="s">
        <v>10</v>
      </c>
      <c r="C2006" t="s">
        <v>11</v>
      </c>
      <c r="D2006">
        <v>7</v>
      </c>
      <c r="E2006">
        <v>1</v>
      </c>
      <c r="F2006">
        <v>304.49</v>
      </c>
      <c r="G2006">
        <v>304.49</v>
      </c>
      <c r="H2006">
        <v>30.45</v>
      </c>
      <c r="I2006">
        <v>288.97000000000003</v>
      </c>
      <c r="J2006">
        <v>-14.92</v>
      </c>
    </row>
    <row r="2007" spans="1:10" x14ac:dyDescent="0.3">
      <c r="A2007">
        <v>2006</v>
      </c>
      <c r="B2007" t="s">
        <v>14</v>
      </c>
      <c r="C2007" t="s">
        <v>15</v>
      </c>
      <c r="D2007">
        <v>3</v>
      </c>
      <c r="E2007">
        <v>1</v>
      </c>
      <c r="F2007">
        <v>1287.3</v>
      </c>
      <c r="G2007">
        <v>1287.3</v>
      </c>
      <c r="H2007">
        <v>193.09</v>
      </c>
      <c r="I2007">
        <v>744.12</v>
      </c>
      <c r="J2007">
        <v>350.09</v>
      </c>
    </row>
    <row r="2008" spans="1:10" x14ac:dyDescent="0.3">
      <c r="A2008">
        <v>2007</v>
      </c>
      <c r="B2008" t="s">
        <v>10</v>
      </c>
      <c r="C2008" t="s">
        <v>22</v>
      </c>
      <c r="D2008">
        <v>1</v>
      </c>
      <c r="E2008">
        <v>1</v>
      </c>
      <c r="F2008">
        <v>605.20000000000005</v>
      </c>
      <c r="G2008">
        <v>605.20000000000005</v>
      </c>
      <c r="H2008">
        <v>60.52</v>
      </c>
      <c r="I2008">
        <v>235.36</v>
      </c>
      <c r="J2008">
        <v>309.32</v>
      </c>
    </row>
    <row r="2009" spans="1:10" x14ac:dyDescent="0.3">
      <c r="A2009">
        <v>2008</v>
      </c>
      <c r="B2009" t="s">
        <v>14</v>
      </c>
      <c r="C2009" t="s">
        <v>15</v>
      </c>
      <c r="D2009">
        <v>5</v>
      </c>
      <c r="E2009">
        <v>3</v>
      </c>
      <c r="F2009">
        <v>1670.05</v>
      </c>
      <c r="G2009">
        <v>3273.29</v>
      </c>
      <c r="H2009">
        <v>490.99</v>
      </c>
      <c r="I2009">
        <v>1070.25</v>
      </c>
      <c r="J2009">
        <v>1712.05</v>
      </c>
    </row>
    <row r="2010" spans="1:10" x14ac:dyDescent="0.3">
      <c r="A2010">
        <v>2009</v>
      </c>
      <c r="B2010" t="s">
        <v>18</v>
      </c>
      <c r="C2010" t="s">
        <v>19</v>
      </c>
      <c r="D2010">
        <v>7</v>
      </c>
      <c r="E2010">
        <v>3</v>
      </c>
      <c r="F2010">
        <v>3414.81</v>
      </c>
      <c r="G2010">
        <v>7168.11</v>
      </c>
      <c r="H2010">
        <v>1576.99</v>
      </c>
      <c r="I2010">
        <v>3376.19</v>
      </c>
      <c r="J2010">
        <v>2214.94</v>
      </c>
    </row>
    <row r="2011" spans="1:10" x14ac:dyDescent="0.3">
      <c r="A2011">
        <v>2010</v>
      </c>
      <c r="B2011" t="s">
        <v>10</v>
      </c>
      <c r="C2011" t="s">
        <v>11</v>
      </c>
      <c r="D2011">
        <v>7</v>
      </c>
      <c r="E2011">
        <v>3</v>
      </c>
      <c r="F2011">
        <v>784.66</v>
      </c>
      <c r="G2011">
        <v>1835.53</v>
      </c>
      <c r="H2011">
        <v>183.55</v>
      </c>
      <c r="I2011">
        <v>799.83</v>
      </c>
      <c r="J2011">
        <v>852.15</v>
      </c>
    </row>
    <row r="2012" spans="1:10" x14ac:dyDescent="0.3">
      <c r="A2012">
        <v>2011</v>
      </c>
      <c r="B2012" t="s">
        <v>18</v>
      </c>
      <c r="C2012" t="s">
        <v>20</v>
      </c>
      <c r="D2012">
        <v>6</v>
      </c>
      <c r="E2012">
        <v>3</v>
      </c>
      <c r="F2012">
        <v>6626.26</v>
      </c>
      <c r="G2012">
        <v>14810.73</v>
      </c>
      <c r="H2012">
        <v>3998.9</v>
      </c>
      <c r="I2012">
        <v>3041.1</v>
      </c>
      <c r="J2012">
        <v>7770.73</v>
      </c>
    </row>
    <row r="2013" spans="1:10" x14ac:dyDescent="0.3">
      <c r="A2013">
        <v>2012</v>
      </c>
      <c r="B2013" t="s">
        <v>18</v>
      </c>
      <c r="C2013" t="s">
        <v>19</v>
      </c>
      <c r="D2013">
        <v>6</v>
      </c>
      <c r="E2013">
        <v>3</v>
      </c>
      <c r="F2013">
        <v>2149.27</v>
      </c>
      <c r="G2013">
        <v>4739.05</v>
      </c>
      <c r="H2013">
        <v>1042.5899999999999</v>
      </c>
      <c r="I2013">
        <v>4463.2299999999996</v>
      </c>
      <c r="J2013">
        <v>-766.77</v>
      </c>
    </row>
    <row r="2014" spans="1:10" x14ac:dyDescent="0.3">
      <c r="A2014">
        <v>2013</v>
      </c>
      <c r="B2014" t="s">
        <v>12</v>
      </c>
      <c r="C2014" t="s">
        <v>13</v>
      </c>
      <c r="D2014">
        <v>5</v>
      </c>
      <c r="E2014">
        <v>3</v>
      </c>
      <c r="F2014">
        <v>3921.47</v>
      </c>
      <c r="G2014">
        <v>8830.0300000000007</v>
      </c>
      <c r="H2014">
        <v>2649.01</v>
      </c>
      <c r="I2014">
        <v>3612.6</v>
      </c>
      <c r="J2014">
        <v>2568.42</v>
      </c>
    </row>
    <row r="2015" spans="1:10" x14ac:dyDescent="0.3">
      <c r="A2015">
        <v>2014</v>
      </c>
      <c r="B2015" t="s">
        <v>18</v>
      </c>
      <c r="C2015" t="s">
        <v>19</v>
      </c>
      <c r="D2015">
        <v>6</v>
      </c>
      <c r="E2015">
        <v>3</v>
      </c>
      <c r="F2015">
        <v>0</v>
      </c>
      <c r="G2015">
        <v>0</v>
      </c>
      <c r="H2015">
        <v>0</v>
      </c>
      <c r="I2015">
        <v>0</v>
      </c>
      <c r="J2015">
        <v>0</v>
      </c>
    </row>
    <row r="2016" spans="1:10" x14ac:dyDescent="0.3">
      <c r="A2016">
        <v>2015</v>
      </c>
      <c r="B2016" t="s">
        <v>16</v>
      </c>
      <c r="C2016" t="s">
        <v>17</v>
      </c>
      <c r="D2016">
        <v>1</v>
      </c>
      <c r="E2016">
        <v>1</v>
      </c>
      <c r="F2016">
        <v>5759.09</v>
      </c>
      <c r="G2016">
        <v>5759.09</v>
      </c>
      <c r="H2016">
        <v>2015.68</v>
      </c>
      <c r="I2016">
        <v>1296.33</v>
      </c>
      <c r="J2016">
        <v>2447.08</v>
      </c>
    </row>
    <row r="2017" spans="1:10" x14ac:dyDescent="0.3">
      <c r="A2017">
        <v>2016</v>
      </c>
      <c r="B2017" t="s">
        <v>10</v>
      </c>
      <c r="C2017" t="s">
        <v>11</v>
      </c>
      <c r="D2017">
        <v>5</v>
      </c>
      <c r="E2017">
        <v>3</v>
      </c>
      <c r="F2017">
        <v>794.75</v>
      </c>
      <c r="G2017">
        <v>1690.15</v>
      </c>
      <c r="H2017">
        <v>169.01</v>
      </c>
      <c r="I2017">
        <v>692.77</v>
      </c>
      <c r="J2017">
        <v>828.36</v>
      </c>
    </row>
    <row r="2018" spans="1:10" x14ac:dyDescent="0.3">
      <c r="A2018">
        <v>2017</v>
      </c>
      <c r="B2018" t="s">
        <v>10</v>
      </c>
      <c r="C2018" t="s">
        <v>22</v>
      </c>
      <c r="D2018">
        <v>8</v>
      </c>
      <c r="E2018">
        <v>3</v>
      </c>
      <c r="F2018">
        <v>821.79</v>
      </c>
      <c r="G2018">
        <v>1831.85</v>
      </c>
      <c r="H2018">
        <v>183.19</v>
      </c>
      <c r="I2018">
        <v>730.73</v>
      </c>
      <c r="J2018">
        <v>917.93</v>
      </c>
    </row>
    <row r="2019" spans="1:10" x14ac:dyDescent="0.3">
      <c r="A2019">
        <v>2018</v>
      </c>
      <c r="B2019" t="s">
        <v>12</v>
      </c>
      <c r="C2019" t="s">
        <v>13</v>
      </c>
      <c r="D2019">
        <v>5</v>
      </c>
      <c r="E2019">
        <v>3</v>
      </c>
      <c r="F2019">
        <v>6593.05</v>
      </c>
      <c r="G2019">
        <v>14833.46</v>
      </c>
      <c r="H2019">
        <v>4450.04</v>
      </c>
      <c r="I2019">
        <v>3924.69</v>
      </c>
      <c r="J2019">
        <v>6458.73</v>
      </c>
    </row>
    <row r="2020" spans="1:10" x14ac:dyDescent="0.3">
      <c r="A2020">
        <v>2019</v>
      </c>
      <c r="B2020" t="s">
        <v>18</v>
      </c>
      <c r="C2020" t="s">
        <v>19</v>
      </c>
      <c r="D2020">
        <v>2</v>
      </c>
      <c r="E2020">
        <v>2</v>
      </c>
      <c r="F2020">
        <v>3966.76</v>
      </c>
      <c r="G2020">
        <v>6948.35</v>
      </c>
      <c r="H2020">
        <v>1528.64</v>
      </c>
      <c r="I2020">
        <v>2306.98</v>
      </c>
      <c r="J2020">
        <v>3112.73</v>
      </c>
    </row>
    <row r="2021" spans="1:10" x14ac:dyDescent="0.3">
      <c r="A2021">
        <v>2020</v>
      </c>
      <c r="B2021" t="s">
        <v>16</v>
      </c>
      <c r="C2021" t="s">
        <v>21</v>
      </c>
      <c r="D2021">
        <v>3</v>
      </c>
      <c r="E2021">
        <v>2</v>
      </c>
      <c r="F2021">
        <v>6658.27</v>
      </c>
      <c r="G2021">
        <v>9834.25</v>
      </c>
      <c r="H2021">
        <v>3933.7</v>
      </c>
      <c r="I2021">
        <v>2725.85</v>
      </c>
      <c r="J2021">
        <v>3174.7</v>
      </c>
    </row>
    <row r="2022" spans="1:10" x14ac:dyDescent="0.3">
      <c r="A2022">
        <v>2021</v>
      </c>
      <c r="B2022" t="s">
        <v>12</v>
      </c>
      <c r="C2022" t="s">
        <v>13</v>
      </c>
      <c r="D2022">
        <v>7</v>
      </c>
      <c r="E2022">
        <v>3</v>
      </c>
      <c r="F2022">
        <v>6243.14</v>
      </c>
      <c r="G2022">
        <v>13168.47</v>
      </c>
      <c r="H2022">
        <v>3950.54</v>
      </c>
      <c r="I2022">
        <v>3550.15</v>
      </c>
      <c r="J2022">
        <v>5667.78</v>
      </c>
    </row>
    <row r="2023" spans="1:10" x14ac:dyDescent="0.3">
      <c r="A2023">
        <v>2022</v>
      </c>
      <c r="B2023" t="s">
        <v>16</v>
      </c>
      <c r="C2023" t="s">
        <v>21</v>
      </c>
      <c r="D2023">
        <v>2</v>
      </c>
      <c r="E2023">
        <v>1</v>
      </c>
      <c r="F2023">
        <v>3092.76</v>
      </c>
      <c r="G2023">
        <v>3092.76</v>
      </c>
      <c r="H2023">
        <v>1082.47</v>
      </c>
      <c r="I2023">
        <v>2518.79</v>
      </c>
      <c r="J2023">
        <v>-508.5</v>
      </c>
    </row>
    <row r="2024" spans="1:10" x14ac:dyDescent="0.3">
      <c r="A2024">
        <v>2023</v>
      </c>
      <c r="B2024" t="s">
        <v>12</v>
      </c>
      <c r="C2024" t="s">
        <v>13</v>
      </c>
      <c r="D2024">
        <v>3</v>
      </c>
      <c r="E2024">
        <v>3</v>
      </c>
      <c r="F2024">
        <v>4198.6499999999996</v>
      </c>
      <c r="G2024">
        <v>9812.31</v>
      </c>
      <c r="H2024">
        <v>2943.69</v>
      </c>
      <c r="I2024">
        <v>2274.65</v>
      </c>
      <c r="J2024">
        <v>4593.97</v>
      </c>
    </row>
    <row r="2025" spans="1:10" x14ac:dyDescent="0.3">
      <c r="A2025">
        <v>2024</v>
      </c>
      <c r="B2025" t="s">
        <v>18</v>
      </c>
      <c r="C2025" t="s">
        <v>20</v>
      </c>
      <c r="D2025">
        <v>5</v>
      </c>
      <c r="E2025">
        <v>3</v>
      </c>
      <c r="F2025">
        <v>5236.91</v>
      </c>
      <c r="G2025">
        <v>11654.9</v>
      </c>
      <c r="H2025">
        <v>3146.82</v>
      </c>
      <c r="I2025">
        <v>2800.78</v>
      </c>
      <c r="J2025">
        <v>5707.3</v>
      </c>
    </row>
    <row r="2026" spans="1:10" x14ac:dyDescent="0.3">
      <c r="A2026">
        <v>2025</v>
      </c>
      <c r="B2026" t="s">
        <v>10</v>
      </c>
      <c r="C2026" t="s">
        <v>22</v>
      </c>
      <c r="D2026">
        <v>7</v>
      </c>
      <c r="E2026">
        <v>1</v>
      </c>
      <c r="F2026">
        <v>744.01</v>
      </c>
      <c r="G2026">
        <v>744.01</v>
      </c>
      <c r="H2026">
        <v>74.400000000000006</v>
      </c>
      <c r="I2026">
        <v>706.06</v>
      </c>
      <c r="J2026">
        <v>-36.46</v>
      </c>
    </row>
    <row r="2027" spans="1:10" x14ac:dyDescent="0.3">
      <c r="A2027">
        <v>2026</v>
      </c>
      <c r="B2027" t="s">
        <v>10</v>
      </c>
      <c r="C2027" t="s">
        <v>22</v>
      </c>
      <c r="D2027">
        <v>6</v>
      </c>
      <c r="E2027">
        <v>3</v>
      </c>
      <c r="F2027">
        <v>546.42999999999995</v>
      </c>
      <c r="G2027">
        <v>1294.83</v>
      </c>
      <c r="H2027">
        <v>129.47999999999999</v>
      </c>
      <c r="I2027">
        <v>920.44</v>
      </c>
      <c r="J2027">
        <v>244.91</v>
      </c>
    </row>
    <row r="2028" spans="1:10" x14ac:dyDescent="0.3">
      <c r="A2028">
        <v>2027</v>
      </c>
      <c r="B2028" t="s">
        <v>14</v>
      </c>
      <c r="C2028" t="s">
        <v>15</v>
      </c>
      <c r="D2028">
        <v>3</v>
      </c>
      <c r="E2028">
        <v>2</v>
      </c>
      <c r="F2028">
        <v>1966.14</v>
      </c>
      <c r="G2028">
        <v>3330.82</v>
      </c>
      <c r="H2028">
        <v>499.62</v>
      </c>
      <c r="I2028">
        <v>861.01</v>
      </c>
      <c r="J2028">
        <v>1970.19</v>
      </c>
    </row>
    <row r="2029" spans="1:10" x14ac:dyDescent="0.3">
      <c r="A2029">
        <v>2028</v>
      </c>
      <c r="B2029" t="s">
        <v>12</v>
      </c>
      <c r="C2029" t="s">
        <v>13</v>
      </c>
      <c r="D2029">
        <v>5</v>
      </c>
      <c r="E2029">
        <v>3</v>
      </c>
      <c r="F2029">
        <v>6784.18</v>
      </c>
      <c r="G2029">
        <v>14508.13</v>
      </c>
      <c r="H2029">
        <v>4352.4399999999996</v>
      </c>
      <c r="I2029">
        <v>4231.54</v>
      </c>
      <c r="J2029">
        <v>5924.15</v>
      </c>
    </row>
    <row r="2030" spans="1:10" x14ac:dyDescent="0.3">
      <c r="A2030">
        <v>2029</v>
      </c>
      <c r="B2030" t="s">
        <v>10</v>
      </c>
      <c r="C2030" t="s">
        <v>22</v>
      </c>
      <c r="D2030">
        <v>5</v>
      </c>
      <c r="E2030">
        <v>3</v>
      </c>
      <c r="F2030">
        <v>753.05</v>
      </c>
      <c r="G2030">
        <v>1824.69</v>
      </c>
      <c r="H2030">
        <v>182.47</v>
      </c>
      <c r="I2030">
        <v>499.32</v>
      </c>
      <c r="J2030">
        <v>1142.9100000000001</v>
      </c>
    </row>
    <row r="2031" spans="1:10" x14ac:dyDescent="0.3">
      <c r="A2031">
        <v>2030</v>
      </c>
      <c r="B2031" t="s">
        <v>16</v>
      </c>
      <c r="C2031" t="s">
        <v>21</v>
      </c>
      <c r="D2031">
        <v>2</v>
      </c>
      <c r="E2031">
        <v>2</v>
      </c>
      <c r="F2031">
        <v>5866.92</v>
      </c>
      <c r="G2031">
        <v>8788.2800000000007</v>
      </c>
      <c r="H2031">
        <v>3515.31</v>
      </c>
      <c r="I2031">
        <v>1683.23</v>
      </c>
      <c r="J2031">
        <v>3589.74</v>
      </c>
    </row>
    <row r="2032" spans="1:10" x14ac:dyDescent="0.3">
      <c r="A2032">
        <v>2031</v>
      </c>
      <c r="B2032" t="s">
        <v>18</v>
      </c>
      <c r="C2032" t="s">
        <v>20</v>
      </c>
      <c r="D2032">
        <v>2</v>
      </c>
      <c r="E2032">
        <v>2</v>
      </c>
      <c r="F2032">
        <v>3451.93</v>
      </c>
      <c r="G2032">
        <v>4837.66</v>
      </c>
      <c r="H2032">
        <v>1064.29</v>
      </c>
      <c r="I2032">
        <v>2194.4499999999998</v>
      </c>
      <c r="J2032">
        <v>1578.93</v>
      </c>
    </row>
    <row r="2033" spans="1:10" x14ac:dyDescent="0.3">
      <c r="A2033">
        <v>2032</v>
      </c>
      <c r="B2033" t="s">
        <v>16</v>
      </c>
      <c r="C2033" t="s">
        <v>17</v>
      </c>
      <c r="D2033">
        <v>6</v>
      </c>
      <c r="E2033">
        <v>2</v>
      </c>
      <c r="F2033">
        <v>2287.31</v>
      </c>
      <c r="G2033">
        <v>3438.8</v>
      </c>
      <c r="H2033">
        <v>1203.58</v>
      </c>
      <c r="I2033">
        <v>3263.42</v>
      </c>
      <c r="J2033">
        <v>-1028.2</v>
      </c>
    </row>
    <row r="2034" spans="1:10" x14ac:dyDescent="0.3">
      <c r="A2034">
        <v>2033</v>
      </c>
      <c r="B2034" t="s">
        <v>10</v>
      </c>
      <c r="C2034" t="s">
        <v>22</v>
      </c>
      <c r="D2034">
        <v>8</v>
      </c>
      <c r="E2034">
        <v>2</v>
      </c>
      <c r="F2034">
        <v>888.16</v>
      </c>
      <c r="G2034">
        <v>1369.98</v>
      </c>
      <c r="H2034">
        <v>137</v>
      </c>
      <c r="I2034">
        <v>831.58</v>
      </c>
      <c r="J2034">
        <v>401.41</v>
      </c>
    </row>
    <row r="2035" spans="1:10" x14ac:dyDescent="0.3">
      <c r="A2035">
        <v>2034</v>
      </c>
      <c r="B2035" t="s">
        <v>12</v>
      </c>
      <c r="C2035" t="s">
        <v>13</v>
      </c>
      <c r="D2035">
        <v>4</v>
      </c>
      <c r="E2035">
        <v>1</v>
      </c>
      <c r="F2035">
        <v>0</v>
      </c>
      <c r="G2035">
        <v>0</v>
      </c>
      <c r="H2035">
        <v>0</v>
      </c>
      <c r="I2035">
        <v>0</v>
      </c>
      <c r="J2035">
        <v>0</v>
      </c>
    </row>
    <row r="2036" spans="1:10" x14ac:dyDescent="0.3">
      <c r="A2036">
        <v>2035</v>
      </c>
      <c r="B2036" t="s">
        <v>16</v>
      </c>
      <c r="C2036" t="s">
        <v>21</v>
      </c>
      <c r="D2036">
        <v>1</v>
      </c>
      <c r="E2036">
        <v>1</v>
      </c>
      <c r="F2036">
        <v>2826.04</v>
      </c>
      <c r="G2036">
        <v>2826.04</v>
      </c>
      <c r="H2036">
        <v>989.11</v>
      </c>
      <c r="I2036">
        <v>1539</v>
      </c>
      <c r="J2036">
        <v>297.93</v>
      </c>
    </row>
    <row r="2037" spans="1:10" x14ac:dyDescent="0.3">
      <c r="A2037">
        <v>2036</v>
      </c>
      <c r="B2037" t="s">
        <v>10</v>
      </c>
      <c r="C2037" t="s">
        <v>11</v>
      </c>
      <c r="D2037">
        <v>4</v>
      </c>
      <c r="E2037">
        <v>2</v>
      </c>
      <c r="F2037">
        <v>1211.56</v>
      </c>
      <c r="G2037">
        <v>2134.08</v>
      </c>
      <c r="H2037">
        <v>213.41</v>
      </c>
      <c r="I2037">
        <v>503.5</v>
      </c>
      <c r="J2037">
        <v>1417.17</v>
      </c>
    </row>
    <row r="2038" spans="1:10" x14ac:dyDescent="0.3">
      <c r="A2038">
        <v>2037</v>
      </c>
      <c r="B2038" t="s">
        <v>18</v>
      </c>
      <c r="C2038" t="s">
        <v>20</v>
      </c>
      <c r="D2038">
        <v>4</v>
      </c>
      <c r="E2038">
        <v>1</v>
      </c>
      <c r="F2038">
        <v>2492</v>
      </c>
      <c r="G2038">
        <v>2492</v>
      </c>
      <c r="H2038">
        <v>548.24</v>
      </c>
      <c r="I2038">
        <v>2364.91</v>
      </c>
      <c r="J2038">
        <v>-421.15</v>
      </c>
    </row>
    <row r="2039" spans="1:10" x14ac:dyDescent="0.3">
      <c r="A2039">
        <v>2038</v>
      </c>
      <c r="B2039" t="s">
        <v>18</v>
      </c>
      <c r="C2039" t="s">
        <v>20</v>
      </c>
      <c r="D2039">
        <v>7</v>
      </c>
      <c r="E2039">
        <v>2</v>
      </c>
      <c r="F2039">
        <v>5442.84</v>
      </c>
      <c r="G2039">
        <v>8055.63</v>
      </c>
      <c r="H2039">
        <v>2175.02</v>
      </c>
      <c r="I2039">
        <v>4640.6099999999997</v>
      </c>
      <c r="J2039">
        <v>1240</v>
      </c>
    </row>
    <row r="2040" spans="1:10" x14ac:dyDescent="0.3">
      <c r="A2040">
        <v>2039</v>
      </c>
      <c r="B2040" t="s">
        <v>18</v>
      </c>
      <c r="C2040" t="s">
        <v>19</v>
      </c>
      <c r="D2040">
        <v>8</v>
      </c>
      <c r="E2040">
        <v>3</v>
      </c>
      <c r="F2040">
        <v>3793.8</v>
      </c>
      <c r="G2040">
        <v>8773.58</v>
      </c>
      <c r="H2040">
        <v>2368.87</v>
      </c>
      <c r="I2040">
        <v>5766.42</v>
      </c>
      <c r="J2040">
        <v>638.29999999999995</v>
      </c>
    </row>
    <row r="2041" spans="1:10" x14ac:dyDescent="0.3">
      <c r="A2041">
        <v>2040</v>
      </c>
      <c r="B2041" t="s">
        <v>10</v>
      </c>
      <c r="C2041" t="s">
        <v>22</v>
      </c>
      <c r="D2041">
        <v>7</v>
      </c>
      <c r="E2041">
        <v>3</v>
      </c>
      <c r="F2041">
        <v>835.29</v>
      </c>
      <c r="G2041">
        <v>1588.06</v>
      </c>
      <c r="H2041">
        <v>158.81</v>
      </c>
      <c r="I2041">
        <v>938.34</v>
      </c>
      <c r="J2041">
        <v>490.91</v>
      </c>
    </row>
    <row r="2042" spans="1:10" x14ac:dyDescent="0.3">
      <c r="A2042">
        <v>2041</v>
      </c>
      <c r="B2042" t="s">
        <v>12</v>
      </c>
      <c r="C2042" t="s">
        <v>13</v>
      </c>
      <c r="D2042">
        <v>6</v>
      </c>
      <c r="E2042">
        <v>3</v>
      </c>
      <c r="F2042">
        <v>6069.29</v>
      </c>
      <c r="G2042">
        <v>11502.49</v>
      </c>
      <c r="H2042">
        <v>3450.75</v>
      </c>
      <c r="I2042">
        <v>4344.3</v>
      </c>
      <c r="J2042">
        <v>3707.44</v>
      </c>
    </row>
    <row r="2043" spans="1:10" x14ac:dyDescent="0.3">
      <c r="A2043">
        <v>2042</v>
      </c>
      <c r="B2043" t="s">
        <v>16</v>
      </c>
      <c r="C2043" t="s">
        <v>17</v>
      </c>
      <c r="D2043">
        <v>7</v>
      </c>
      <c r="E2043">
        <v>2</v>
      </c>
      <c r="F2043">
        <v>4551.3999999999996</v>
      </c>
      <c r="G2043">
        <v>7600.97</v>
      </c>
      <c r="H2043">
        <v>2660.34</v>
      </c>
      <c r="I2043">
        <v>5085.0600000000004</v>
      </c>
      <c r="J2043">
        <v>-144.43</v>
      </c>
    </row>
    <row r="2044" spans="1:10" x14ac:dyDescent="0.3">
      <c r="A2044">
        <v>2043</v>
      </c>
      <c r="B2044" t="s">
        <v>16</v>
      </c>
      <c r="C2044" t="s">
        <v>17</v>
      </c>
      <c r="D2044">
        <v>3</v>
      </c>
      <c r="E2044">
        <v>2</v>
      </c>
      <c r="F2044">
        <v>4583.8599999999997</v>
      </c>
      <c r="G2044">
        <v>7436.09</v>
      </c>
      <c r="H2044">
        <v>2602.63</v>
      </c>
      <c r="I2044">
        <v>3218.07</v>
      </c>
      <c r="J2044">
        <v>1615.39</v>
      </c>
    </row>
    <row r="2045" spans="1:10" x14ac:dyDescent="0.3">
      <c r="A2045">
        <v>2044</v>
      </c>
      <c r="B2045" t="s">
        <v>18</v>
      </c>
      <c r="C2045" t="s">
        <v>20</v>
      </c>
      <c r="D2045">
        <v>6</v>
      </c>
      <c r="E2045">
        <v>1</v>
      </c>
      <c r="F2045">
        <v>3729.71</v>
      </c>
      <c r="G2045">
        <v>3729.71</v>
      </c>
      <c r="H2045">
        <v>820.54</v>
      </c>
      <c r="I2045">
        <v>3324.32</v>
      </c>
      <c r="J2045">
        <v>-415.15</v>
      </c>
    </row>
    <row r="2046" spans="1:10" x14ac:dyDescent="0.3">
      <c r="A2046">
        <v>2045</v>
      </c>
      <c r="B2046" t="s">
        <v>12</v>
      </c>
      <c r="C2046" t="s">
        <v>13</v>
      </c>
      <c r="D2046">
        <v>6</v>
      </c>
      <c r="E2046">
        <v>1</v>
      </c>
      <c r="F2046">
        <v>2926.9</v>
      </c>
      <c r="G2046">
        <v>2926.9</v>
      </c>
      <c r="H2046">
        <v>731.72</v>
      </c>
      <c r="I2046">
        <v>2777.62</v>
      </c>
      <c r="J2046">
        <v>-582.45000000000005</v>
      </c>
    </row>
    <row r="2047" spans="1:10" x14ac:dyDescent="0.3">
      <c r="A2047">
        <v>2046</v>
      </c>
      <c r="B2047" t="s">
        <v>14</v>
      </c>
      <c r="C2047" t="s">
        <v>15</v>
      </c>
      <c r="D2047">
        <v>5</v>
      </c>
      <c r="E2047">
        <v>3</v>
      </c>
      <c r="F2047">
        <v>1842.45</v>
      </c>
      <c r="G2047">
        <v>3975.35</v>
      </c>
      <c r="H2047">
        <v>596.29999999999995</v>
      </c>
      <c r="I2047">
        <v>1493.67</v>
      </c>
      <c r="J2047">
        <v>1885.38</v>
      </c>
    </row>
    <row r="2048" spans="1:10" x14ac:dyDescent="0.3">
      <c r="A2048">
        <v>2047</v>
      </c>
      <c r="B2048" t="s">
        <v>18</v>
      </c>
      <c r="C2048" t="s">
        <v>19</v>
      </c>
      <c r="D2048">
        <v>5</v>
      </c>
      <c r="E2048">
        <v>1</v>
      </c>
      <c r="F2048">
        <v>3350.52</v>
      </c>
      <c r="G2048">
        <v>3350.52</v>
      </c>
      <c r="H2048">
        <v>737.11</v>
      </c>
      <c r="I2048">
        <v>2811.67</v>
      </c>
      <c r="J2048">
        <v>-198.26</v>
      </c>
    </row>
    <row r="2049" spans="1:10" x14ac:dyDescent="0.3">
      <c r="A2049">
        <v>2048</v>
      </c>
      <c r="B2049" t="s">
        <v>14</v>
      </c>
      <c r="C2049" t="s">
        <v>15</v>
      </c>
      <c r="D2049">
        <v>5</v>
      </c>
      <c r="E2049">
        <v>3</v>
      </c>
      <c r="F2049">
        <v>728.88</v>
      </c>
      <c r="G2049">
        <v>1569.24</v>
      </c>
      <c r="H2049">
        <v>235.39</v>
      </c>
      <c r="I2049">
        <v>1489.21</v>
      </c>
      <c r="J2049">
        <v>-155.35</v>
      </c>
    </row>
    <row r="2050" spans="1:10" x14ac:dyDescent="0.3">
      <c r="A2050">
        <v>2049</v>
      </c>
      <c r="B2050" t="s">
        <v>16</v>
      </c>
      <c r="C2050" t="s">
        <v>21</v>
      </c>
      <c r="D2050">
        <v>1</v>
      </c>
      <c r="E2050">
        <v>1</v>
      </c>
      <c r="F2050">
        <v>4085.5</v>
      </c>
      <c r="G2050">
        <v>4085.5</v>
      </c>
      <c r="H2050">
        <v>1429.92</v>
      </c>
      <c r="I2050">
        <v>1726.14</v>
      </c>
      <c r="J2050">
        <v>929.43</v>
      </c>
    </row>
    <row r="2051" spans="1:10" x14ac:dyDescent="0.3">
      <c r="A2051">
        <v>2050</v>
      </c>
      <c r="B2051" t="s">
        <v>18</v>
      </c>
      <c r="C2051" t="s">
        <v>19</v>
      </c>
      <c r="D2051">
        <v>3</v>
      </c>
      <c r="E2051">
        <v>3</v>
      </c>
      <c r="F2051">
        <v>4805.6899999999996</v>
      </c>
      <c r="G2051">
        <v>10279.98</v>
      </c>
      <c r="H2051">
        <v>2775.59</v>
      </c>
      <c r="I2051">
        <v>2156.16</v>
      </c>
      <c r="J2051">
        <v>5348.22</v>
      </c>
    </row>
    <row r="2052" spans="1:10" x14ac:dyDescent="0.3">
      <c r="A2052">
        <v>2051</v>
      </c>
      <c r="B2052" t="s">
        <v>10</v>
      </c>
      <c r="C2052" t="s">
        <v>22</v>
      </c>
      <c r="D2052">
        <v>3</v>
      </c>
      <c r="E2052">
        <v>2</v>
      </c>
      <c r="F2052">
        <v>1030.3</v>
      </c>
      <c r="G2052">
        <v>1551.4</v>
      </c>
      <c r="H2052">
        <v>155.13999999999999</v>
      </c>
      <c r="I2052">
        <v>556.89</v>
      </c>
      <c r="J2052">
        <v>839.37</v>
      </c>
    </row>
    <row r="2053" spans="1:10" x14ac:dyDescent="0.3">
      <c r="A2053">
        <v>2052</v>
      </c>
      <c r="B2053" t="s">
        <v>10</v>
      </c>
      <c r="C2053" t="s">
        <v>22</v>
      </c>
      <c r="D2053">
        <v>5</v>
      </c>
      <c r="E2053">
        <v>3</v>
      </c>
      <c r="F2053">
        <v>829.61</v>
      </c>
      <c r="G2053">
        <v>1918.14</v>
      </c>
      <c r="H2053">
        <v>191.81</v>
      </c>
      <c r="I2053">
        <v>592.44000000000005</v>
      </c>
      <c r="J2053">
        <v>1133.8900000000001</v>
      </c>
    </row>
    <row r="2054" spans="1:10" x14ac:dyDescent="0.3">
      <c r="A2054">
        <v>2053</v>
      </c>
      <c r="B2054" t="s">
        <v>18</v>
      </c>
      <c r="C2054" t="s">
        <v>19</v>
      </c>
      <c r="D2054">
        <v>4</v>
      </c>
      <c r="E2054">
        <v>1</v>
      </c>
      <c r="F2054">
        <v>2493.94</v>
      </c>
      <c r="G2054">
        <v>2493.94</v>
      </c>
      <c r="H2054">
        <v>548.66999999999996</v>
      </c>
      <c r="I2054">
        <v>2366.75</v>
      </c>
      <c r="J2054">
        <v>-421.48</v>
      </c>
    </row>
    <row r="2055" spans="1:10" x14ac:dyDescent="0.3">
      <c r="A2055">
        <v>2054</v>
      </c>
      <c r="B2055" t="s">
        <v>12</v>
      </c>
      <c r="C2055" t="s">
        <v>13</v>
      </c>
      <c r="D2055">
        <v>1</v>
      </c>
      <c r="E2055">
        <v>1</v>
      </c>
      <c r="F2055">
        <v>3360.91</v>
      </c>
      <c r="G2055">
        <v>3360.91</v>
      </c>
      <c r="H2055">
        <v>840.23</v>
      </c>
      <c r="I2055">
        <v>2043</v>
      </c>
      <c r="J2055">
        <v>477.68</v>
      </c>
    </row>
    <row r="2056" spans="1:10" x14ac:dyDescent="0.3">
      <c r="A2056">
        <v>2055</v>
      </c>
      <c r="B2056" t="s">
        <v>14</v>
      </c>
      <c r="C2056" t="s">
        <v>15</v>
      </c>
      <c r="D2056">
        <v>4</v>
      </c>
      <c r="E2056">
        <v>3</v>
      </c>
      <c r="F2056">
        <v>2619.9</v>
      </c>
      <c r="G2056">
        <v>5154.91</v>
      </c>
      <c r="H2056">
        <v>773.24</v>
      </c>
      <c r="I2056">
        <v>1248.08</v>
      </c>
      <c r="J2056">
        <v>3133.59</v>
      </c>
    </row>
    <row r="2057" spans="1:10" x14ac:dyDescent="0.3">
      <c r="A2057">
        <v>2056</v>
      </c>
      <c r="B2057" t="s">
        <v>16</v>
      </c>
      <c r="C2057" t="s">
        <v>21</v>
      </c>
      <c r="D2057">
        <v>2</v>
      </c>
      <c r="E2057">
        <v>1</v>
      </c>
      <c r="F2057">
        <v>10157.92</v>
      </c>
      <c r="G2057">
        <v>10157.92</v>
      </c>
      <c r="H2057">
        <v>4063.17</v>
      </c>
      <c r="I2057">
        <v>1719</v>
      </c>
      <c r="J2057">
        <v>4375.75</v>
      </c>
    </row>
    <row r="2058" spans="1:10" x14ac:dyDescent="0.3">
      <c r="A2058">
        <v>2057</v>
      </c>
      <c r="B2058" t="s">
        <v>10</v>
      </c>
      <c r="C2058" t="s">
        <v>11</v>
      </c>
      <c r="D2058">
        <v>3</v>
      </c>
      <c r="E2058">
        <v>3</v>
      </c>
      <c r="F2058">
        <v>542.82000000000005</v>
      </c>
      <c r="G2058">
        <v>1215.25</v>
      </c>
      <c r="H2058">
        <v>121.53</v>
      </c>
      <c r="I2058">
        <v>421.49</v>
      </c>
      <c r="J2058">
        <v>672.24</v>
      </c>
    </row>
    <row r="2059" spans="1:10" x14ac:dyDescent="0.3">
      <c r="A2059">
        <v>2058</v>
      </c>
      <c r="B2059" t="s">
        <v>10</v>
      </c>
      <c r="C2059" t="s">
        <v>22</v>
      </c>
      <c r="D2059">
        <v>3</v>
      </c>
      <c r="E2059">
        <v>1</v>
      </c>
      <c r="F2059">
        <v>666.5</v>
      </c>
      <c r="G2059">
        <v>666.5</v>
      </c>
      <c r="H2059">
        <v>66.650000000000006</v>
      </c>
      <c r="I2059">
        <v>488.07</v>
      </c>
      <c r="J2059">
        <v>111.78</v>
      </c>
    </row>
    <row r="2060" spans="1:10" x14ac:dyDescent="0.3">
      <c r="A2060">
        <v>2059</v>
      </c>
      <c r="B2060" t="s">
        <v>16</v>
      </c>
      <c r="C2060" t="s">
        <v>21</v>
      </c>
      <c r="D2060">
        <v>4</v>
      </c>
      <c r="E2060">
        <v>2</v>
      </c>
      <c r="F2060">
        <v>4764.45</v>
      </c>
      <c r="G2060">
        <v>8631.84</v>
      </c>
      <c r="H2060">
        <v>3452.74</v>
      </c>
      <c r="I2060">
        <v>3749.08</v>
      </c>
      <c r="J2060">
        <v>1430.02</v>
      </c>
    </row>
    <row r="2061" spans="1:10" x14ac:dyDescent="0.3">
      <c r="A2061">
        <v>2060</v>
      </c>
      <c r="B2061" t="s">
        <v>16</v>
      </c>
      <c r="C2061" t="s">
        <v>17</v>
      </c>
      <c r="D2061">
        <v>1</v>
      </c>
      <c r="E2061">
        <v>1</v>
      </c>
      <c r="F2061">
        <v>5566.07</v>
      </c>
      <c r="G2061">
        <v>5566.07</v>
      </c>
      <c r="H2061">
        <v>1948.12</v>
      </c>
      <c r="I2061">
        <v>1402.84</v>
      </c>
      <c r="J2061">
        <v>2215.11</v>
      </c>
    </row>
    <row r="2062" spans="1:10" x14ac:dyDescent="0.3">
      <c r="A2062">
        <v>2061</v>
      </c>
      <c r="B2062" t="s">
        <v>18</v>
      </c>
      <c r="C2062" t="s">
        <v>20</v>
      </c>
      <c r="D2062">
        <v>3</v>
      </c>
      <c r="E2062">
        <v>1</v>
      </c>
      <c r="F2062">
        <v>3079.08</v>
      </c>
      <c r="G2062">
        <v>3079.08</v>
      </c>
      <c r="H2062">
        <v>677.4</v>
      </c>
      <c r="I2062">
        <v>1897.81</v>
      </c>
      <c r="J2062">
        <v>503.87</v>
      </c>
    </row>
    <row r="2063" spans="1:10" x14ac:dyDescent="0.3">
      <c r="A2063">
        <v>2062</v>
      </c>
      <c r="B2063" t="s">
        <v>16</v>
      </c>
      <c r="C2063" t="s">
        <v>21</v>
      </c>
      <c r="D2063">
        <v>4</v>
      </c>
      <c r="E2063">
        <v>1</v>
      </c>
      <c r="F2063">
        <v>4283.1899999999996</v>
      </c>
      <c r="G2063">
        <v>4283.1899999999996</v>
      </c>
      <c r="H2063">
        <v>1499.12</v>
      </c>
      <c r="I2063">
        <v>2415.8000000000002</v>
      </c>
      <c r="J2063">
        <v>368.27</v>
      </c>
    </row>
    <row r="2064" spans="1:10" x14ac:dyDescent="0.3">
      <c r="A2064">
        <v>2063</v>
      </c>
      <c r="B2064" t="s">
        <v>14</v>
      </c>
      <c r="C2064" t="s">
        <v>15</v>
      </c>
      <c r="D2064">
        <v>6</v>
      </c>
      <c r="E2064">
        <v>3</v>
      </c>
      <c r="F2064">
        <v>1381.54</v>
      </c>
      <c r="G2064">
        <v>2700.25</v>
      </c>
      <c r="H2064">
        <v>405.04</v>
      </c>
      <c r="I2064">
        <v>1501.69</v>
      </c>
      <c r="J2064">
        <v>793.53</v>
      </c>
    </row>
    <row r="2065" spans="1:10" x14ac:dyDescent="0.3">
      <c r="A2065">
        <v>2064</v>
      </c>
      <c r="B2065" t="s">
        <v>10</v>
      </c>
      <c r="C2065" t="s">
        <v>11</v>
      </c>
      <c r="D2065">
        <v>6</v>
      </c>
      <c r="E2065">
        <v>3</v>
      </c>
      <c r="F2065">
        <v>419.98</v>
      </c>
      <c r="G2065">
        <v>971.39</v>
      </c>
      <c r="H2065">
        <v>97.14</v>
      </c>
      <c r="I2065">
        <v>904.96</v>
      </c>
      <c r="J2065">
        <v>-30.71</v>
      </c>
    </row>
    <row r="2066" spans="1:10" x14ac:dyDescent="0.3">
      <c r="A2066">
        <v>2065</v>
      </c>
      <c r="B2066" t="s">
        <v>18</v>
      </c>
      <c r="C2066" t="s">
        <v>20</v>
      </c>
      <c r="D2066">
        <v>7</v>
      </c>
      <c r="E2066">
        <v>1</v>
      </c>
      <c r="F2066">
        <v>4032.11</v>
      </c>
      <c r="G2066">
        <v>4032.11</v>
      </c>
      <c r="H2066">
        <v>887.06</v>
      </c>
      <c r="I2066">
        <v>3136.58</v>
      </c>
      <c r="J2066">
        <v>8.4600000000000009</v>
      </c>
    </row>
    <row r="2067" spans="1:10" x14ac:dyDescent="0.3">
      <c r="A2067">
        <v>2066</v>
      </c>
      <c r="B2067" t="s">
        <v>14</v>
      </c>
      <c r="C2067" t="s">
        <v>15</v>
      </c>
      <c r="D2067">
        <v>1</v>
      </c>
      <c r="E2067">
        <v>1</v>
      </c>
      <c r="F2067">
        <v>2308.3200000000002</v>
      </c>
      <c r="G2067">
        <v>2308.3200000000002</v>
      </c>
      <c r="H2067">
        <v>346.25</v>
      </c>
      <c r="I2067">
        <v>519.34</v>
      </c>
      <c r="J2067">
        <v>1442.73</v>
      </c>
    </row>
    <row r="2068" spans="1:10" x14ac:dyDescent="0.3">
      <c r="A2068">
        <v>2067</v>
      </c>
      <c r="B2068" t="s">
        <v>18</v>
      </c>
      <c r="C2068" t="s">
        <v>19</v>
      </c>
      <c r="D2068">
        <v>4</v>
      </c>
      <c r="E2068">
        <v>2</v>
      </c>
      <c r="F2068">
        <v>2907.29</v>
      </c>
      <c r="G2068">
        <v>5269.6</v>
      </c>
      <c r="H2068">
        <v>1159.31</v>
      </c>
      <c r="I2068">
        <v>3161.48</v>
      </c>
      <c r="J2068">
        <v>948.81</v>
      </c>
    </row>
    <row r="2069" spans="1:10" x14ac:dyDescent="0.3">
      <c r="A2069">
        <v>2068</v>
      </c>
      <c r="B2069" t="s">
        <v>10</v>
      </c>
      <c r="C2069" t="s">
        <v>11</v>
      </c>
      <c r="D2069">
        <v>7</v>
      </c>
      <c r="E2069">
        <v>2</v>
      </c>
      <c r="F2069">
        <v>1004.59</v>
      </c>
      <c r="G2069">
        <v>1559.01</v>
      </c>
      <c r="H2069">
        <v>155.9</v>
      </c>
      <c r="I2069">
        <v>984.59</v>
      </c>
      <c r="J2069">
        <v>418.51</v>
      </c>
    </row>
    <row r="2070" spans="1:10" x14ac:dyDescent="0.3">
      <c r="A2070">
        <v>2069</v>
      </c>
      <c r="B2070" t="s">
        <v>18</v>
      </c>
      <c r="C2070" t="s">
        <v>20</v>
      </c>
      <c r="D2070">
        <v>6</v>
      </c>
      <c r="E2070">
        <v>3</v>
      </c>
      <c r="F2070">
        <v>4230.32</v>
      </c>
      <c r="G2070">
        <v>9208.11</v>
      </c>
      <c r="H2070">
        <v>2486.19</v>
      </c>
      <c r="I2070">
        <v>4367.1000000000004</v>
      </c>
      <c r="J2070">
        <v>2354.83</v>
      </c>
    </row>
    <row r="2071" spans="1:10" x14ac:dyDescent="0.3">
      <c r="A2071">
        <v>2070</v>
      </c>
      <c r="B2071" t="s">
        <v>10</v>
      </c>
      <c r="C2071" t="s">
        <v>22</v>
      </c>
      <c r="D2071">
        <v>1</v>
      </c>
      <c r="E2071">
        <v>1</v>
      </c>
      <c r="F2071">
        <v>862.26</v>
      </c>
      <c r="G2071">
        <v>862.26</v>
      </c>
      <c r="H2071">
        <v>86.23</v>
      </c>
      <c r="I2071">
        <v>355.89</v>
      </c>
      <c r="J2071">
        <v>420.14</v>
      </c>
    </row>
    <row r="2072" spans="1:10" x14ac:dyDescent="0.3">
      <c r="A2072">
        <v>2071</v>
      </c>
      <c r="B2072" t="s">
        <v>14</v>
      </c>
      <c r="C2072" t="s">
        <v>15</v>
      </c>
      <c r="D2072">
        <v>8</v>
      </c>
      <c r="E2072">
        <v>3</v>
      </c>
      <c r="F2072">
        <v>1838.5</v>
      </c>
      <c r="G2072">
        <v>3840.27</v>
      </c>
      <c r="H2072">
        <v>576.04</v>
      </c>
      <c r="I2072">
        <v>1474.84</v>
      </c>
      <c r="J2072">
        <v>1789.39</v>
      </c>
    </row>
    <row r="2073" spans="1:10" x14ac:dyDescent="0.3">
      <c r="A2073">
        <v>2072</v>
      </c>
      <c r="B2073" t="s">
        <v>16</v>
      </c>
      <c r="C2073" t="s">
        <v>17</v>
      </c>
      <c r="D2073">
        <v>7</v>
      </c>
      <c r="E2073">
        <v>2</v>
      </c>
      <c r="F2073">
        <v>2039.42</v>
      </c>
      <c r="G2073">
        <v>3558.82</v>
      </c>
      <c r="H2073">
        <v>1245.5899999999999</v>
      </c>
      <c r="I2073">
        <v>3377.32</v>
      </c>
      <c r="J2073">
        <v>-1064.0899999999999</v>
      </c>
    </row>
    <row r="2074" spans="1:10" x14ac:dyDescent="0.3">
      <c r="A2074">
        <v>2073</v>
      </c>
      <c r="B2074" t="s">
        <v>18</v>
      </c>
      <c r="C2074" t="s">
        <v>20</v>
      </c>
      <c r="D2074">
        <v>8</v>
      </c>
      <c r="E2074">
        <v>2</v>
      </c>
      <c r="F2074">
        <v>4488.34</v>
      </c>
      <c r="G2074">
        <v>6882.96</v>
      </c>
      <c r="H2074">
        <v>1514.25</v>
      </c>
      <c r="I2074">
        <v>5841.56</v>
      </c>
      <c r="J2074">
        <v>-472.85</v>
      </c>
    </row>
    <row r="2075" spans="1:10" x14ac:dyDescent="0.3">
      <c r="A2075">
        <v>2074</v>
      </c>
      <c r="B2075" t="s">
        <v>12</v>
      </c>
      <c r="C2075" t="s">
        <v>13</v>
      </c>
      <c r="D2075">
        <v>5</v>
      </c>
      <c r="E2075">
        <v>1</v>
      </c>
      <c r="F2075">
        <v>2409.7199999999998</v>
      </c>
      <c r="G2075">
        <v>2409.7199999999998</v>
      </c>
      <c r="H2075">
        <v>602.42999999999995</v>
      </c>
      <c r="I2075">
        <v>2286.8200000000002</v>
      </c>
      <c r="J2075">
        <v>-479.53</v>
      </c>
    </row>
    <row r="2076" spans="1:10" x14ac:dyDescent="0.3">
      <c r="A2076">
        <v>2075</v>
      </c>
      <c r="B2076" t="s">
        <v>12</v>
      </c>
      <c r="C2076" t="s">
        <v>13</v>
      </c>
      <c r="D2076">
        <v>1</v>
      </c>
      <c r="E2076">
        <v>1</v>
      </c>
      <c r="F2076">
        <v>2752.91</v>
      </c>
      <c r="G2076">
        <v>2752.91</v>
      </c>
      <c r="H2076">
        <v>688.23</v>
      </c>
      <c r="I2076">
        <v>1707.34</v>
      </c>
      <c r="J2076">
        <v>357.34</v>
      </c>
    </row>
    <row r="2077" spans="1:10" x14ac:dyDescent="0.3">
      <c r="A2077">
        <v>2076</v>
      </c>
      <c r="B2077" t="s">
        <v>12</v>
      </c>
      <c r="C2077" t="s">
        <v>13</v>
      </c>
      <c r="D2077">
        <v>2</v>
      </c>
      <c r="E2077">
        <v>2</v>
      </c>
      <c r="F2077">
        <v>2086.9499999999998</v>
      </c>
      <c r="G2077">
        <v>3148.65</v>
      </c>
      <c r="H2077">
        <v>787.16</v>
      </c>
      <c r="I2077">
        <v>2316.31</v>
      </c>
      <c r="J2077">
        <v>45.18</v>
      </c>
    </row>
    <row r="2078" spans="1:10" x14ac:dyDescent="0.3">
      <c r="A2078">
        <v>2077</v>
      </c>
      <c r="B2078" t="s">
        <v>18</v>
      </c>
      <c r="C2078" t="s">
        <v>20</v>
      </c>
      <c r="D2078">
        <v>5</v>
      </c>
      <c r="E2078">
        <v>1</v>
      </c>
      <c r="F2078">
        <v>4019.98</v>
      </c>
      <c r="G2078">
        <v>4019.98</v>
      </c>
      <c r="H2078">
        <v>884.4</v>
      </c>
      <c r="I2078">
        <v>3814.96</v>
      </c>
      <c r="J2078">
        <v>-679.38</v>
      </c>
    </row>
    <row r="2079" spans="1:10" x14ac:dyDescent="0.3">
      <c r="A2079">
        <v>2078</v>
      </c>
      <c r="B2079" t="s">
        <v>10</v>
      </c>
      <c r="C2079" t="s">
        <v>11</v>
      </c>
      <c r="D2079">
        <v>7</v>
      </c>
      <c r="E2079">
        <v>3</v>
      </c>
      <c r="F2079">
        <v>1506.84</v>
      </c>
      <c r="G2079">
        <v>3149.31</v>
      </c>
      <c r="H2079">
        <v>314.93</v>
      </c>
      <c r="I2079">
        <v>813.17</v>
      </c>
      <c r="J2079">
        <v>2021.22</v>
      </c>
    </row>
    <row r="2080" spans="1:10" x14ac:dyDescent="0.3">
      <c r="A2080">
        <v>2079</v>
      </c>
      <c r="B2080" t="s">
        <v>12</v>
      </c>
      <c r="C2080" t="s">
        <v>13</v>
      </c>
      <c r="D2080">
        <v>4</v>
      </c>
      <c r="E2080">
        <v>3</v>
      </c>
      <c r="F2080">
        <v>1435.61</v>
      </c>
      <c r="G2080">
        <v>3043.91</v>
      </c>
      <c r="H2080">
        <v>760.98</v>
      </c>
      <c r="I2080">
        <v>2408.19</v>
      </c>
      <c r="J2080">
        <v>-125.25</v>
      </c>
    </row>
    <row r="2081" spans="1:10" x14ac:dyDescent="0.3">
      <c r="A2081">
        <v>2080</v>
      </c>
      <c r="B2081" t="s">
        <v>14</v>
      </c>
      <c r="C2081" t="s">
        <v>15</v>
      </c>
      <c r="D2081">
        <v>5</v>
      </c>
      <c r="E2081">
        <v>3</v>
      </c>
      <c r="F2081">
        <v>1430.51</v>
      </c>
      <c r="G2081">
        <v>3208.97</v>
      </c>
      <c r="H2081">
        <v>481.34</v>
      </c>
      <c r="I2081">
        <v>1441.64</v>
      </c>
      <c r="J2081">
        <v>1285.98</v>
      </c>
    </row>
    <row r="2082" spans="1:10" x14ac:dyDescent="0.3">
      <c r="A2082">
        <v>2081</v>
      </c>
      <c r="B2082" t="s">
        <v>18</v>
      </c>
      <c r="C2082" t="s">
        <v>20</v>
      </c>
      <c r="D2082">
        <v>5</v>
      </c>
      <c r="E2082">
        <v>2</v>
      </c>
      <c r="F2082">
        <v>5048.46</v>
      </c>
      <c r="G2082">
        <v>8454.7099999999991</v>
      </c>
      <c r="H2082">
        <v>2282.77</v>
      </c>
      <c r="I2082">
        <v>4128.18</v>
      </c>
      <c r="J2082">
        <v>2043.76</v>
      </c>
    </row>
    <row r="2083" spans="1:10" x14ac:dyDescent="0.3">
      <c r="A2083">
        <v>2082</v>
      </c>
      <c r="B2083" t="s">
        <v>18</v>
      </c>
      <c r="C2083" t="s">
        <v>20</v>
      </c>
      <c r="D2083">
        <v>7</v>
      </c>
      <c r="E2083">
        <v>3</v>
      </c>
      <c r="F2083">
        <v>4234.16</v>
      </c>
      <c r="G2083">
        <v>8857.3700000000008</v>
      </c>
      <c r="H2083">
        <v>2391.4899999999998</v>
      </c>
      <c r="I2083">
        <v>4629.63</v>
      </c>
      <c r="J2083">
        <v>1836.25</v>
      </c>
    </row>
    <row r="2084" spans="1:10" x14ac:dyDescent="0.3">
      <c r="A2084">
        <v>2083</v>
      </c>
      <c r="B2084" t="s">
        <v>10</v>
      </c>
      <c r="C2084" t="s">
        <v>22</v>
      </c>
      <c r="D2084">
        <v>4</v>
      </c>
      <c r="E2084">
        <v>3</v>
      </c>
      <c r="F2084">
        <v>359.23</v>
      </c>
      <c r="G2084">
        <v>751.32</v>
      </c>
      <c r="H2084">
        <v>75.13</v>
      </c>
      <c r="I2084">
        <v>666.64</v>
      </c>
      <c r="J2084">
        <v>9.56</v>
      </c>
    </row>
    <row r="2085" spans="1:10" x14ac:dyDescent="0.3">
      <c r="A2085">
        <v>2084</v>
      </c>
      <c r="B2085" t="s">
        <v>12</v>
      </c>
      <c r="C2085" t="s">
        <v>13</v>
      </c>
      <c r="D2085">
        <v>4</v>
      </c>
      <c r="E2085">
        <v>2</v>
      </c>
      <c r="F2085">
        <v>5699.54</v>
      </c>
      <c r="G2085">
        <v>10520.25</v>
      </c>
      <c r="H2085">
        <v>3156.07</v>
      </c>
      <c r="I2085">
        <v>2876.46</v>
      </c>
      <c r="J2085">
        <v>4487.71</v>
      </c>
    </row>
    <row r="2086" spans="1:10" x14ac:dyDescent="0.3">
      <c r="A2086">
        <v>2085</v>
      </c>
      <c r="B2086" t="s">
        <v>16</v>
      </c>
      <c r="C2086" t="s">
        <v>21</v>
      </c>
      <c r="D2086">
        <v>6</v>
      </c>
      <c r="E2086">
        <v>3</v>
      </c>
      <c r="F2086">
        <v>6004.01</v>
      </c>
      <c r="G2086">
        <v>11929.01</v>
      </c>
      <c r="H2086">
        <v>4771.6000000000004</v>
      </c>
      <c r="I2086">
        <v>3208.46</v>
      </c>
      <c r="J2086">
        <v>3948.94</v>
      </c>
    </row>
    <row r="2087" spans="1:10" x14ac:dyDescent="0.3">
      <c r="A2087">
        <v>2086</v>
      </c>
      <c r="B2087" t="s">
        <v>10</v>
      </c>
      <c r="C2087" t="s">
        <v>22</v>
      </c>
      <c r="D2087">
        <v>2</v>
      </c>
      <c r="E2087">
        <v>2</v>
      </c>
      <c r="F2087">
        <v>1145.5999999999999</v>
      </c>
      <c r="G2087">
        <v>1882.98</v>
      </c>
      <c r="H2087">
        <v>188.3</v>
      </c>
      <c r="I2087">
        <v>324.48</v>
      </c>
      <c r="J2087">
        <v>1370.2</v>
      </c>
    </row>
    <row r="2088" spans="1:10" x14ac:dyDescent="0.3">
      <c r="A2088">
        <v>2087</v>
      </c>
      <c r="B2088" t="s">
        <v>18</v>
      </c>
      <c r="C2088" t="s">
        <v>20</v>
      </c>
      <c r="D2088">
        <v>4</v>
      </c>
      <c r="E2088">
        <v>2</v>
      </c>
      <c r="F2088">
        <v>4065.78</v>
      </c>
      <c r="G2088">
        <v>6409.15</v>
      </c>
      <c r="H2088">
        <v>1410.01</v>
      </c>
      <c r="I2088">
        <v>3612.94</v>
      </c>
      <c r="J2088">
        <v>1386.19</v>
      </c>
    </row>
    <row r="2089" spans="1:10" x14ac:dyDescent="0.3">
      <c r="A2089">
        <v>2088</v>
      </c>
      <c r="B2089" t="s">
        <v>16</v>
      </c>
      <c r="C2089" t="s">
        <v>17</v>
      </c>
      <c r="D2089">
        <v>3</v>
      </c>
      <c r="E2089">
        <v>2</v>
      </c>
      <c r="F2089">
        <v>5742.92</v>
      </c>
      <c r="G2089">
        <v>9188.98</v>
      </c>
      <c r="H2089">
        <v>3675.59</v>
      </c>
      <c r="I2089">
        <v>2652.1</v>
      </c>
      <c r="J2089">
        <v>2861.28</v>
      </c>
    </row>
    <row r="2090" spans="1:10" x14ac:dyDescent="0.3">
      <c r="A2090">
        <v>2089</v>
      </c>
      <c r="B2090" t="s">
        <v>14</v>
      </c>
      <c r="C2090" t="s">
        <v>15</v>
      </c>
      <c r="D2090">
        <v>3</v>
      </c>
      <c r="E2090">
        <v>3</v>
      </c>
      <c r="F2090">
        <v>1055.3499999999999</v>
      </c>
      <c r="G2090">
        <v>2065.73</v>
      </c>
      <c r="H2090">
        <v>309.86</v>
      </c>
      <c r="I2090">
        <v>710.35</v>
      </c>
      <c r="J2090">
        <v>1045.52</v>
      </c>
    </row>
    <row r="2091" spans="1:10" x14ac:dyDescent="0.3">
      <c r="A2091">
        <v>2090</v>
      </c>
      <c r="B2091" t="s">
        <v>10</v>
      </c>
      <c r="C2091" t="s">
        <v>11</v>
      </c>
      <c r="D2091">
        <v>2</v>
      </c>
      <c r="E2091">
        <v>1</v>
      </c>
      <c r="F2091">
        <v>487.03</v>
      </c>
      <c r="G2091">
        <v>487.03</v>
      </c>
      <c r="H2091">
        <v>48.7</v>
      </c>
      <c r="I2091">
        <v>462.19</v>
      </c>
      <c r="J2091">
        <v>-23.86</v>
      </c>
    </row>
    <row r="2092" spans="1:10" x14ac:dyDescent="0.3">
      <c r="A2092">
        <v>2091</v>
      </c>
      <c r="B2092" t="s">
        <v>14</v>
      </c>
      <c r="C2092" t="s">
        <v>15</v>
      </c>
      <c r="D2092">
        <v>1</v>
      </c>
      <c r="E2092">
        <v>1</v>
      </c>
      <c r="F2092">
        <v>2895.18</v>
      </c>
      <c r="G2092">
        <v>2895.18</v>
      </c>
      <c r="H2092">
        <v>434.28</v>
      </c>
      <c r="I2092">
        <v>615.25</v>
      </c>
      <c r="J2092">
        <v>1845.65</v>
      </c>
    </row>
    <row r="2093" spans="1:10" x14ac:dyDescent="0.3">
      <c r="A2093">
        <v>2092</v>
      </c>
      <c r="B2093" t="s">
        <v>12</v>
      </c>
      <c r="C2093" t="s">
        <v>13</v>
      </c>
      <c r="D2093">
        <v>7</v>
      </c>
      <c r="E2093">
        <v>3</v>
      </c>
      <c r="F2093">
        <v>1377.18</v>
      </c>
      <c r="G2093">
        <v>2879.92</v>
      </c>
      <c r="H2093">
        <v>719.98</v>
      </c>
      <c r="I2093">
        <v>2733.05</v>
      </c>
      <c r="J2093">
        <v>-573.11</v>
      </c>
    </row>
    <row r="2094" spans="1:10" x14ac:dyDescent="0.3">
      <c r="A2094">
        <v>2093</v>
      </c>
      <c r="B2094" t="s">
        <v>18</v>
      </c>
      <c r="C2094" t="s">
        <v>20</v>
      </c>
      <c r="D2094">
        <v>1</v>
      </c>
      <c r="E2094">
        <v>1</v>
      </c>
      <c r="F2094">
        <v>3027.49</v>
      </c>
      <c r="G2094">
        <v>3027.49</v>
      </c>
      <c r="H2094">
        <v>666.05</v>
      </c>
      <c r="I2094">
        <v>1580.7</v>
      </c>
      <c r="J2094">
        <v>780.74</v>
      </c>
    </row>
    <row r="2095" spans="1:10" x14ac:dyDescent="0.3">
      <c r="A2095">
        <v>2094</v>
      </c>
      <c r="B2095" t="s">
        <v>16</v>
      </c>
      <c r="C2095" t="s">
        <v>17</v>
      </c>
      <c r="D2095">
        <v>3</v>
      </c>
      <c r="E2095">
        <v>3</v>
      </c>
      <c r="F2095">
        <v>4111.03</v>
      </c>
      <c r="G2095">
        <v>9932.52</v>
      </c>
      <c r="H2095">
        <v>3973.01</v>
      </c>
      <c r="I2095">
        <v>2083.67</v>
      </c>
      <c r="J2095">
        <v>3875.84</v>
      </c>
    </row>
    <row r="2096" spans="1:10" x14ac:dyDescent="0.3">
      <c r="A2096">
        <v>2095</v>
      </c>
      <c r="B2096" t="s">
        <v>10</v>
      </c>
      <c r="C2096" t="s">
        <v>22</v>
      </c>
      <c r="D2096">
        <v>4</v>
      </c>
      <c r="E2096">
        <v>1</v>
      </c>
      <c r="F2096">
        <v>400.91</v>
      </c>
      <c r="G2096">
        <v>400.91</v>
      </c>
      <c r="H2096">
        <v>40.090000000000003</v>
      </c>
      <c r="I2096">
        <v>380.47</v>
      </c>
      <c r="J2096">
        <v>-19.64</v>
      </c>
    </row>
    <row r="2097" spans="1:10" x14ac:dyDescent="0.3">
      <c r="A2097">
        <v>2096</v>
      </c>
      <c r="B2097" t="s">
        <v>14</v>
      </c>
      <c r="C2097" t="s">
        <v>15</v>
      </c>
      <c r="D2097">
        <v>2</v>
      </c>
      <c r="E2097">
        <v>2</v>
      </c>
      <c r="F2097">
        <v>1489.44</v>
      </c>
      <c r="G2097">
        <v>2316.89</v>
      </c>
      <c r="H2097">
        <v>347.53</v>
      </c>
      <c r="I2097">
        <v>1006.88</v>
      </c>
      <c r="J2097">
        <v>962.48</v>
      </c>
    </row>
    <row r="2098" spans="1:10" x14ac:dyDescent="0.3">
      <c r="A2098">
        <v>2097</v>
      </c>
      <c r="B2098" t="s">
        <v>16</v>
      </c>
      <c r="C2098" t="s">
        <v>21</v>
      </c>
      <c r="D2098">
        <v>1</v>
      </c>
      <c r="E2098">
        <v>1</v>
      </c>
      <c r="F2098">
        <v>4533.51</v>
      </c>
      <c r="G2098">
        <v>4533.51</v>
      </c>
      <c r="H2098">
        <v>1586.73</v>
      </c>
      <c r="I2098">
        <v>1264.0999999999999</v>
      </c>
      <c r="J2098">
        <v>1682.68</v>
      </c>
    </row>
    <row r="2099" spans="1:10" x14ac:dyDescent="0.3">
      <c r="A2099">
        <v>2098</v>
      </c>
      <c r="B2099" t="s">
        <v>16</v>
      </c>
      <c r="C2099" t="s">
        <v>21</v>
      </c>
      <c r="D2099">
        <v>1</v>
      </c>
      <c r="E2099">
        <v>1</v>
      </c>
      <c r="F2099">
        <v>4122.46</v>
      </c>
      <c r="G2099">
        <v>4122.46</v>
      </c>
      <c r="H2099">
        <v>1442.86</v>
      </c>
      <c r="I2099">
        <v>2009.82</v>
      </c>
      <c r="J2099">
        <v>669.78</v>
      </c>
    </row>
    <row r="2100" spans="1:10" x14ac:dyDescent="0.3">
      <c r="A2100">
        <v>2099</v>
      </c>
      <c r="B2100" t="s">
        <v>14</v>
      </c>
      <c r="C2100" t="s">
        <v>15</v>
      </c>
      <c r="D2100">
        <v>8</v>
      </c>
      <c r="E2100">
        <v>3</v>
      </c>
      <c r="F2100">
        <v>2361.89</v>
      </c>
      <c r="G2100">
        <v>5830.93</v>
      </c>
      <c r="H2100">
        <v>874.64</v>
      </c>
      <c r="I2100">
        <v>1581.36</v>
      </c>
      <c r="J2100">
        <v>3374.93</v>
      </c>
    </row>
    <row r="2101" spans="1:10" x14ac:dyDescent="0.3">
      <c r="A2101">
        <v>2100</v>
      </c>
      <c r="B2101" t="s">
        <v>10</v>
      </c>
      <c r="C2101" t="s">
        <v>11</v>
      </c>
      <c r="D2101">
        <v>7</v>
      </c>
      <c r="E2101">
        <v>3</v>
      </c>
      <c r="F2101">
        <v>850.13</v>
      </c>
      <c r="G2101">
        <v>1970.41</v>
      </c>
      <c r="H2101">
        <v>197.04</v>
      </c>
      <c r="I2101">
        <v>787.6</v>
      </c>
      <c r="J2101">
        <v>985.77</v>
      </c>
    </row>
    <row r="2102" spans="1:10" x14ac:dyDescent="0.3">
      <c r="A2102">
        <v>2101</v>
      </c>
      <c r="B2102" t="s">
        <v>12</v>
      </c>
      <c r="C2102" t="s">
        <v>13</v>
      </c>
      <c r="D2102">
        <v>5</v>
      </c>
      <c r="E2102">
        <v>3</v>
      </c>
      <c r="F2102">
        <v>6062.03</v>
      </c>
      <c r="G2102">
        <v>14075.47</v>
      </c>
      <c r="H2102">
        <v>4222.6400000000003</v>
      </c>
      <c r="I2102">
        <v>3224.42</v>
      </c>
      <c r="J2102">
        <v>6628.41</v>
      </c>
    </row>
    <row r="2103" spans="1:10" x14ac:dyDescent="0.3">
      <c r="A2103">
        <v>2102</v>
      </c>
      <c r="B2103" t="s">
        <v>16</v>
      </c>
      <c r="C2103" t="s">
        <v>21</v>
      </c>
      <c r="D2103">
        <v>3</v>
      </c>
      <c r="E2103">
        <v>3</v>
      </c>
      <c r="F2103">
        <v>6023.26</v>
      </c>
      <c r="G2103">
        <v>13343.89</v>
      </c>
      <c r="H2103">
        <v>5337.55</v>
      </c>
      <c r="I2103">
        <v>3241.05</v>
      </c>
      <c r="J2103">
        <v>4765.28</v>
      </c>
    </row>
    <row r="2104" spans="1:10" x14ac:dyDescent="0.3">
      <c r="A2104">
        <v>2103</v>
      </c>
      <c r="B2104" t="s">
        <v>18</v>
      </c>
      <c r="C2104" t="s">
        <v>20</v>
      </c>
      <c r="D2104">
        <v>4</v>
      </c>
      <c r="E2104">
        <v>2</v>
      </c>
      <c r="F2104">
        <v>5293.53</v>
      </c>
      <c r="G2104">
        <v>7563.13</v>
      </c>
      <c r="H2104">
        <v>1663.89</v>
      </c>
      <c r="I2104">
        <v>2867</v>
      </c>
      <c r="J2104">
        <v>3032.24</v>
      </c>
    </row>
    <row r="2105" spans="1:10" x14ac:dyDescent="0.3">
      <c r="A2105">
        <v>2104</v>
      </c>
      <c r="B2105" t="s">
        <v>16</v>
      </c>
      <c r="C2105" t="s">
        <v>17</v>
      </c>
      <c r="D2105">
        <v>2</v>
      </c>
      <c r="E2105">
        <v>2</v>
      </c>
      <c r="F2105">
        <v>3765.15</v>
      </c>
      <c r="G2105">
        <v>6753.09</v>
      </c>
      <c r="H2105">
        <v>2363.58</v>
      </c>
      <c r="I2105">
        <v>2115.2399999999998</v>
      </c>
      <c r="J2105">
        <v>2274.2600000000002</v>
      </c>
    </row>
    <row r="2106" spans="1:10" x14ac:dyDescent="0.3">
      <c r="A2106">
        <v>2105</v>
      </c>
      <c r="B2106" t="s">
        <v>14</v>
      </c>
      <c r="C2106" t="s">
        <v>15</v>
      </c>
      <c r="D2106">
        <v>1</v>
      </c>
      <c r="E2106">
        <v>1</v>
      </c>
      <c r="F2106">
        <v>1575.37</v>
      </c>
      <c r="G2106">
        <v>1575.37</v>
      </c>
      <c r="H2106">
        <v>236.31</v>
      </c>
      <c r="I2106">
        <v>722.86</v>
      </c>
      <c r="J2106">
        <v>616.21</v>
      </c>
    </row>
    <row r="2107" spans="1:10" x14ac:dyDescent="0.3">
      <c r="A2107">
        <v>2106</v>
      </c>
      <c r="B2107" t="s">
        <v>10</v>
      </c>
      <c r="C2107" t="s">
        <v>11</v>
      </c>
      <c r="D2107">
        <v>7</v>
      </c>
      <c r="E2107">
        <v>3</v>
      </c>
      <c r="F2107">
        <v>876.62</v>
      </c>
      <c r="G2107">
        <v>2049.75</v>
      </c>
      <c r="H2107">
        <v>204.98</v>
      </c>
      <c r="I2107">
        <v>630.29999999999995</v>
      </c>
      <c r="J2107">
        <v>1214.48</v>
      </c>
    </row>
    <row r="2108" spans="1:10" x14ac:dyDescent="0.3">
      <c r="A2108">
        <v>2107</v>
      </c>
      <c r="B2108" t="s">
        <v>12</v>
      </c>
      <c r="C2108" t="s">
        <v>13</v>
      </c>
      <c r="D2108">
        <v>5</v>
      </c>
      <c r="E2108">
        <v>2</v>
      </c>
      <c r="F2108">
        <v>4276.46</v>
      </c>
      <c r="G2108">
        <v>6545.41</v>
      </c>
      <c r="H2108">
        <v>1636.35</v>
      </c>
      <c r="I2108">
        <v>2683.4</v>
      </c>
      <c r="J2108">
        <v>2225.65</v>
      </c>
    </row>
    <row r="2109" spans="1:10" x14ac:dyDescent="0.3">
      <c r="A2109">
        <v>2108</v>
      </c>
      <c r="B2109" t="s">
        <v>12</v>
      </c>
      <c r="C2109" t="s">
        <v>13</v>
      </c>
      <c r="D2109">
        <v>3</v>
      </c>
      <c r="E2109">
        <v>2</v>
      </c>
      <c r="F2109">
        <v>1583</v>
      </c>
      <c r="G2109">
        <v>2486.89</v>
      </c>
      <c r="H2109">
        <v>621.72</v>
      </c>
      <c r="I2109">
        <v>1878.06</v>
      </c>
      <c r="J2109">
        <v>-12.89</v>
      </c>
    </row>
    <row r="2110" spans="1:10" x14ac:dyDescent="0.3">
      <c r="A2110">
        <v>2109</v>
      </c>
      <c r="B2110" t="s">
        <v>10</v>
      </c>
      <c r="C2110" t="s">
        <v>11</v>
      </c>
      <c r="D2110">
        <v>3</v>
      </c>
      <c r="E2110">
        <v>1</v>
      </c>
      <c r="F2110">
        <v>673.32</v>
      </c>
      <c r="G2110">
        <v>673.32</v>
      </c>
      <c r="H2110">
        <v>67.33</v>
      </c>
      <c r="I2110">
        <v>533.63</v>
      </c>
      <c r="J2110">
        <v>72.36</v>
      </c>
    </row>
    <row r="2111" spans="1:10" x14ac:dyDescent="0.3">
      <c r="A2111">
        <v>2110</v>
      </c>
      <c r="B2111" t="s">
        <v>12</v>
      </c>
      <c r="C2111" t="s">
        <v>13</v>
      </c>
      <c r="D2111">
        <v>7</v>
      </c>
      <c r="E2111">
        <v>3</v>
      </c>
      <c r="F2111">
        <v>3427.69</v>
      </c>
      <c r="G2111">
        <v>8666.01</v>
      </c>
      <c r="H2111">
        <v>2599.8000000000002</v>
      </c>
      <c r="I2111">
        <v>4450.33</v>
      </c>
      <c r="J2111">
        <v>1615.88</v>
      </c>
    </row>
    <row r="2112" spans="1:10" x14ac:dyDescent="0.3">
      <c r="A2112">
        <v>2111</v>
      </c>
      <c r="B2112" t="s">
        <v>18</v>
      </c>
      <c r="C2112" t="s">
        <v>20</v>
      </c>
      <c r="D2112">
        <v>8</v>
      </c>
      <c r="E2112">
        <v>1</v>
      </c>
      <c r="F2112">
        <v>4017.34</v>
      </c>
      <c r="G2112">
        <v>4017.34</v>
      </c>
      <c r="H2112">
        <v>883.81</v>
      </c>
      <c r="I2112">
        <v>3812.45</v>
      </c>
      <c r="J2112">
        <v>-678.93</v>
      </c>
    </row>
    <row r="2113" spans="1:10" x14ac:dyDescent="0.3">
      <c r="A2113">
        <v>2112</v>
      </c>
      <c r="B2113" t="s">
        <v>18</v>
      </c>
      <c r="C2113" t="s">
        <v>20</v>
      </c>
      <c r="D2113">
        <v>2</v>
      </c>
      <c r="E2113">
        <v>2</v>
      </c>
      <c r="F2113">
        <v>2104.77</v>
      </c>
      <c r="G2113">
        <v>3210.06</v>
      </c>
      <c r="H2113">
        <v>706.21</v>
      </c>
      <c r="I2113">
        <v>1978.42</v>
      </c>
      <c r="J2113">
        <v>525.42999999999995</v>
      </c>
    </row>
    <row r="2114" spans="1:10" x14ac:dyDescent="0.3">
      <c r="A2114">
        <v>2113</v>
      </c>
      <c r="B2114" t="s">
        <v>18</v>
      </c>
      <c r="C2114" t="s">
        <v>19</v>
      </c>
      <c r="D2114">
        <v>1</v>
      </c>
      <c r="E2114">
        <v>1</v>
      </c>
      <c r="F2114">
        <v>2803.31</v>
      </c>
      <c r="G2114">
        <v>2803.31</v>
      </c>
      <c r="H2114">
        <v>616.73</v>
      </c>
      <c r="I2114">
        <v>1306.33</v>
      </c>
      <c r="J2114">
        <v>880.26</v>
      </c>
    </row>
    <row r="2115" spans="1:10" x14ac:dyDescent="0.3">
      <c r="A2115">
        <v>2114</v>
      </c>
      <c r="B2115" t="s">
        <v>12</v>
      </c>
      <c r="C2115" t="s">
        <v>13</v>
      </c>
      <c r="D2115">
        <v>2</v>
      </c>
      <c r="E2115">
        <v>2</v>
      </c>
      <c r="F2115">
        <v>6320.1</v>
      </c>
      <c r="G2115">
        <v>9223.58</v>
      </c>
      <c r="H2115">
        <v>2767.07</v>
      </c>
      <c r="I2115">
        <v>2425.04</v>
      </c>
      <c r="J2115">
        <v>4031.47</v>
      </c>
    </row>
    <row r="2116" spans="1:10" x14ac:dyDescent="0.3">
      <c r="A2116">
        <v>2115</v>
      </c>
      <c r="B2116" t="s">
        <v>16</v>
      </c>
      <c r="C2116" t="s">
        <v>21</v>
      </c>
      <c r="D2116">
        <v>7</v>
      </c>
      <c r="E2116">
        <v>1</v>
      </c>
      <c r="F2116">
        <v>7158.53</v>
      </c>
      <c r="G2116">
        <v>7158.53</v>
      </c>
      <c r="H2116">
        <v>2505.4899999999998</v>
      </c>
      <c r="I2116">
        <v>4082.16</v>
      </c>
      <c r="J2116">
        <v>570.88</v>
      </c>
    </row>
    <row r="2117" spans="1:10" x14ac:dyDescent="0.3">
      <c r="A2117">
        <v>2116</v>
      </c>
      <c r="B2117" t="s">
        <v>18</v>
      </c>
      <c r="C2117" t="s">
        <v>19</v>
      </c>
      <c r="D2117">
        <v>7</v>
      </c>
      <c r="E2117">
        <v>2</v>
      </c>
      <c r="F2117">
        <v>4704.8999999999996</v>
      </c>
      <c r="G2117">
        <v>7500.38</v>
      </c>
      <c r="H2117">
        <v>1650.08</v>
      </c>
      <c r="I2117">
        <v>5173.37</v>
      </c>
      <c r="J2117">
        <v>676.92</v>
      </c>
    </row>
    <row r="2118" spans="1:10" x14ac:dyDescent="0.3">
      <c r="A2118">
        <v>2117</v>
      </c>
      <c r="B2118" t="s">
        <v>10</v>
      </c>
      <c r="C2118" t="s">
        <v>11</v>
      </c>
      <c r="D2118">
        <v>2</v>
      </c>
      <c r="E2118">
        <v>2</v>
      </c>
      <c r="F2118">
        <v>862.33</v>
      </c>
      <c r="G2118">
        <v>1238.8499999999999</v>
      </c>
      <c r="H2118">
        <v>123.89</v>
      </c>
      <c r="I2118">
        <v>342.09</v>
      </c>
      <c r="J2118">
        <v>772.88</v>
      </c>
    </row>
    <row r="2119" spans="1:10" x14ac:dyDescent="0.3">
      <c r="A2119">
        <v>2118</v>
      </c>
      <c r="B2119" t="s">
        <v>16</v>
      </c>
      <c r="C2119" t="s">
        <v>17</v>
      </c>
      <c r="D2119">
        <v>6</v>
      </c>
      <c r="E2119">
        <v>3</v>
      </c>
      <c r="F2119">
        <v>5201.26</v>
      </c>
      <c r="G2119">
        <v>13578.05</v>
      </c>
      <c r="H2119">
        <v>5431.22</v>
      </c>
      <c r="I2119">
        <v>3368.37</v>
      </c>
      <c r="J2119">
        <v>4778.47</v>
      </c>
    </row>
    <row r="2120" spans="1:10" x14ac:dyDescent="0.3">
      <c r="A2120">
        <v>2119</v>
      </c>
      <c r="B2120" t="s">
        <v>18</v>
      </c>
      <c r="C2120" t="s">
        <v>19</v>
      </c>
      <c r="D2120">
        <v>5</v>
      </c>
      <c r="E2120">
        <v>2</v>
      </c>
      <c r="F2120">
        <v>5868.43</v>
      </c>
      <c r="G2120">
        <v>8964.52</v>
      </c>
      <c r="H2120">
        <v>2420.42</v>
      </c>
      <c r="I2120">
        <v>3287.98</v>
      </c>
      <c r="J2120">
        <v>3256.12</v>
      </c>
    </row>
    <row r="2121" spans="1:10" x14ac:dyDescent="0.3">
      <c r="A2121">
        <v>2120</v>
      </c>
      <c r="B2121" t="s">
        <v>12</v>
      </c>
      <c r="C2121" t="s">
        <v>13</v>
      </c>
      <c r="D2121">
        <v>3</v>
      </c>
      <c r="E2121">
        <v>2</v>
      </c>
      <c r="F2121">
        <v>4934.58</v>
      </c>
      <c r="G2121">
        <v>7450.74</v>
      </c>
      <c r="H2121">
        <v>1862.68</v>
      </c>
      <c r="I2121">
        <v>1918.01</v>
      </c>
      <c r="J2121">
        <v>3670.04</v>
      </c>
    </row>
    <row r="2122" spans="1:10" x14ac:dyDescent="0.3">
      <c r="A2122">
        <v>2121</v>
      </c>
      <c r="B2122" t="s">
        <v>14</v>
      </c>
      <c r="C2122" t="s">
        <v>15</v>
      </c>
      <c r="D2122">
        <v>6</v>
      </c>
      <c r="E2122">
        <v>2</v>
      </c>
      <c r="F2122">
        <v>2169.3200000000002</v>
      </c>
      <c r="G2122">
        <v>3002.22</v>
      </c>
      <c r="H2122">
        <v>450.33</v>
      </c>
      <c r="I2122">
        <v>1117.71</v>
      </c>
      <c r="J2122">
        <v>1434.17</v>
      </c>
    </row>
    <row r="2123" spans="1:10" x14ac:dyDescent="0.3">
      <c r="A2123">
        <v>2122</v>
      </c>
      <c r="B2123" t="s">
        <v>16</v>
      </c>
      <c r="C2123" t="s">
        <v>21</v>
      </c>
      <c r="D2123">
        <v>4</v>
      </c>
      <c r="E2123">
        <v>3</v>
      </c>
      <c r="F2123">
        <v>3774.24</v>
      </c>
      <c r="G2123">
        <v>8029.5</v>
      </c>
      <c r="H2123">
        <v>3211.8</v>
      </c>
      <c r="I2123">
        <v>3139.16</v>
      </c>
      <c r="J2123">
        <v>1678.54</v>
      </c>
    </row>
    <row r="2124" spans="1:10" x14ac:dyDescent="0.3">
      <c r="A2124">
        <v>2123</v>
      </c>
      <c r="B2124" t="s">
        <v>12</v>
      </c>
      <c r="C2124" t="s">
        <v>13</v>
      </c>
      <c r="D2124">
        <v>3</v>
      </c>
      <c r="E2124">
        <v>1</v>
      </c>
      <c r="F2124">
        <v>5399.11</v>
      </c>
      <c r="G2124">
        <v>5399.11</v>
      </c>
      <c r="H2124">
        <v>1349.78</v>
      </c>
      <c r="I2124">
        <v>2146.14</v>
      </c>
      <c r="J2124">
        <v>1903.2</v>
      </c>
    </row>
    <row r="2125" spans="1:10" x14ac:dyDescent="0.3">
      <c r="A2125">
        <v>2124</v>
      </c>
      <c r="B2125" t="s">
        <v>10</v>
      </c>
      <c r="C2125" t="s">
        <v>22</v>
      </c>
      <c r="D2125">
        <v>3</v>
      </c>
      <c r="E2125">
        <v>3</v>
      </c>
      <c r="F2125">
        <v>1169.79</v>
      </c>
      <c r="G2125">
        <v>2718.7</v>
      </c>
      <c r="H2125">
        <v>271.87</v>
      </c>
      <c r="I2125">
        <v>354.47</v>
      </c>
      <c r="J2125">
        <v>2092.36</v>
      </c>
    </row>
    <row r="2126" spans="1:10" x14ac:dyDescent="0.3">
      <c r="A2126">
        <v>2125</v>
      </c>
      <c r="B2126" t="s">
        <v>12</v>
      </c>
      <c r="C2126" t="s">
        <v>13</v>
      </c>
      <c r="D2126">
        <v>5</v>
      </c>
      <c r="E2126">
        <v>3</v>
      </c>
      <c r="F2126">
        <v>3343.07</v>
      </c>
      <c r="G2126">
        <v>7289.47</v>
      </c>
      <c r="H2126">
        <v>1822.37</v>
      </c>
      <c r="I2126">
        <v>3079.55</v>
      </c>
      <c r="J2126">
        <v>2387.56</v>
      </c>
    </row>
    <row r="2127" spans="1:10" x14ac:dyDescent="0.3">
      <c r="A2127">
        <v>2126</v>
      </c>
      <c r="B2127" t="s">
        <v>16</v>
      </c>
      <c r="C2127" t="s">
        <v>17</v>
      </c>
      <c r="D2127">
        <v>4</v>
      </c>
      <c r="E2127">
        <v>3</v>
      </c>
      <c r="F2127">
        <v>2094.98</v>
      </c>
      <c r="G2127">
        <v>4874.3900000000003</v>
      </c>
      <c r="H2127">
        <v>1706.03</v>
      </c>
      <c r="I2127">
        <v>3107.16</v>
      </c>
      <c r="J2127">
        <v>61.19</v>
      </c>
    </row>
    <row r="2128" spans="1:10" x14ac:dyDescent="0.3">
      <c r="A2128">
        <v>2127</v>
      </c>
      <c r="B2128" t="s">
        <v>16</v>
      </c>
      <c r="C2128" t="s">
        <v>17</v>
      </c>
      <c r="D2128">
        <v>1</v>
      </c>
      <c r="E2128">
        <v>1</v>
      </c>
      <c r="F2128">
        <v>6699.87</v>
      </c>
      <c r="G2128">
        <v>6699.87</v>
      </c>
      <c r="H2128">
        <v>2344.9499999999998</v>
      </c>
      <c r="I2128">
        <v>1596.32</v>
      </c>
      <c r="J2128">
        <v>2758.59</v>
      </c>
    </row>
    <row r="2129" spans="1:10" x14ac:dyDescent="0.3">
      <c r="A2129">
        <v>2128</v>
      </c>
      <c r="B2129" t="s">
        <v>18</v>
      </c>
      <c r="C2129" t="s">
        <v>20</v>
      </c>
      <c r="D2129">
        <v>4</v>
      </c>
      <c r="E2129">
        <v>2</v>
      </c>
      <c r="F2129">
        <v>5329.96</v>
      </c>
      <c r="G2129">
        <v>9165.1299999999992</v>
      </c>
      <c r="H2129">
        <v>2474.59</v>
      </c>
      <c r="I2129">
        <v>2291.33</v>
      </c>
      <c r="J2129">
        <v>4399.21</v>
      </c>
    </row>
    <row r="2130" spans="1:10" x14ac:dyDescent="0.3">
      <c r="A2130">
        <v>2129</v>
      </c>
      <c r="B2130" t="s">
        <v>12</v>
      </c>
      <c r="C2130" t="s">
        <v>13</v>
      </c>
      <c r="D2130">
        <v>1</v>
      </c>
      <c r="E2130">
        <v>1</v>
      </c>
      <c r="F2130">
        <v>4971.58</v>
      </c>
      <c r="G2130">
        <v>4971.58</v>
      </c>
      <c r="H2130">
        <v>1242.9000000000001</v>
      </c>
      <c r="I2130">
        <v>1687.27</v>
      </c>
      <c r="J2130">
        <v>2041.42</v>
      </c>
    </row>
    <row r="2131" spans="1:10" x14ac:dyDescent="0.3">
      <c r="A2131">
        <v>2130</v>
      </c>
      <c r="B2131" t="s">
        <v>10</v>
      </c>
      <c r="C2131" t="s">
        <v>22</v>
      </c>
      <c r="D2131">
        <v>8</v>
      </c>
      <c r="E2131">
        <v>3</v>
      </c>
      <c r="F2131">
        <v>696.74</v>
      </c>
      <c r="G2131">
        <v>1795.38</v>
      </c>
      <c r="H2131">
        <v>179.54</v>
      </c>
      <c r="I2131">
        <v>1030.01</v>
      </c>
      <c r="J2131">
        <v>585.84</v>
      </c>
    </row>
    <row r="2132" spans="1:10" x14ac:dyDescent="0.3">
      <c r="A2132">
        <v>2131</v>
      </c>
      <c r="B2132" t="s">
        <v>18</v>
      </c>
      <c r="C2132" t="s">
        <v>19</v>
      </c>
      <c r="D2132">
        <v>8</v>
      </c>
      <c r="E2132">
        <v>1</v>
      </c>
      <c r="F2132">
        <v>3988.28</v>
      </c>
      <c r="G2132">
        <v>3988.28</v>
      </c>
      <c r="H2132">
        <v>877.42</v>
      </c>
      <c r="I2132">
        <v>3784.87</v>
      </c>
      <c r="J2132">
        <v>-674.02</v>
      </c>
    </row>
    <row r="2133" spans="1:10" x14ac:dyDescent="0.3">
      <c r="A2133">
        <v>2132</v>
      </c>
      <c r="B2133" t="s">
        <v>18</v>
      </c>
      <c r="C2133" t="s">
        <v>19</v>
      </c>
      <c r="D2133">
        <v>4</v>
      </c>
      <c r="E2133">
        <v>3</v>
      </c>
      <c r="F2133">
        <v>2200.29</v>
      </c>
      <c r="G2133">
        <v>5195.07</v>
      </c>
      <c r="H2133">
        <v>1142.92</v>
      </c>
      <c r="I2133">
        <v>2694.27</v>
      </c>
      <c r="J2133">
        <v>1357.89</v>
      </c>
    </row>
    <row r="2134" spans="1:10" x14ac:dyDescent="0.3">
      <c r="A2134">
        <v>2133</v>
      </c>
      <c r="B2134" t="s">
        <v>16</v>
      </c>
      <c r="C2134" t="s">
        <v>21</v>
      </c>
      <c r="D2134">
        <v>2</v>
      </c>
      <c r="E2134">
        <v>1</v>
      </c>
      <c r="F2134">
        <v>5851.57</v>
      </c>
      <c r="G2134">
        <v>5851.57</v>
      </c>
      <c r="H2134">
        <v>2048.0500000000002</v>
      </c>
      <c r="I2134">
        <v>1747.46</v>
      </c>
      <c r="J2134">
        <v>2056.06</v>
      </c>
    </row>
    <row r="2135" spans="1:10" x14ac:dyDescent="0.3">
      <c r="A2135">
        <v>2134</v>
      </c>
      <c r="B2135" t="s">
        <v>16</v>
      </c>
      <c r="C2135" t="s">
        <v>17</v>
      </c>
      <c r="D2135">
        <v>7</v>
      </c>
      <c r="E2135">
        <v>3</v>
      </c>
      <c r="F2135">
        <v>2916.61</v>
      </c>
      <c r="G2135">
        <v>6179.32</v>
      </c>
      <c r="H2135">
        <v>2162.7600000000002</v>
      </c>
      <c r="I2135">
        <v>4596.71</v>
      </c>
      <c r="J2135">
        <v>-580.16</v>
      </c>
    </row>
    <row r="2136" spans="1:10" x14ac:dyDescent="0.3">
      <c r="A2136">
        <v>2135</v>
      </c>
      <c r="B2136" t="s">
        <v>14</v>
      </c>
      <c r="C2136" t="s">
        <v>15</v>
      </c>
      <c r="D2136">
        <v>4</v>
      </c>
      <c r="E2136">
        <v>1</v>
      </c>
      <c r="F2136">
        <v>2318.65</v>
      </c>
      <c r="G2136">
        <v>2318.65</v>
      </c>
      <c r="H2136">
        <v>347.8</v>
      </c>
      <c r="I2136">
        <v>1387.63</v>
      </c>
      <c r="J2136">
        <v>583.22</v>
      </c>
    </row>
    <row r="2137" spans="1:10" x14ac:dyDescent="0.3">
      <c r="A2137">
        <v>2136</v>
      </c>
      <c r="B2137" t="s">
        <v>12</v>
      </c>
      <c r="C2137" t="s">
        <v>13</v>
      </c>
      <c r="D2137">
        <v>6</v>
      </c>
      <c r="E2137">
        <v>3</v>
      </c>
      <c r="F2137">
        <v>4754.18</v>
      </c>
      <c r="G2137">
        <v>9828.26</v>
      </c>
      <c r="H2137">
        <v>2948.48</v>
      </c>
      <c r="I2137">
        <v>3860</v>
      </c>
      <c r="J2137">
        <v>3019.77</v>
      </c>
    </row>
    <row r="2138" spans="1:10" x14ac:dyDescent="0.3">
      <c r="A2138">
        <v>2137</v>
      </c>
      <c r="B2138" t="s">
        <v>18</v>
      </c>
      <c r="C2138" t="s">
        <v>19</v>
      </c>
      <c r="D2138">
        <v>6</v>
      </c>
      <c r="E2138">
        <v>3</v>
      </c>
      <c r="F2138">
        <v>3988.5</v>
      </c>
      <c r="G2138">
        <v>8442.39</v>
      </c>
      <c r="H2138">
        <v>2279.44</v>
      </c>
      <c r="I2138">
        <v>3119.19</v>
      </c>
      <c r="J2138">
        <v>3043.75</v>
      </c>
    </row>
    <row r="2139" spans="1:10" x14ac:dyDescent="0.3">
      <c r="A2139">
        <v>2138</v>
      </c>
      <c r="B2139" t="s">
        <v>14</v>
      </c>
      <c r="C2139" t="s">
        <v>15</v>
      </c>
      <c r="D2139">
        <v>5</v>
      </c>
      <c r="E2139">
        <v>2</v>
      </c>
      <c r="F2139">
        <v>1697.5</v>
      </c>
      <c r="G2139">
        <v>2747.08</v>
      </c>
      <c r="H2139">
        <v>412.06</v>
      </c>
      <c r="I2139">
        <v>1027</v>
      </c>
      <c r="J2139">
        <v>1308.02</v>
      </c>
    </row>
    <row r="2140" spans="1:10" x14ac:dyDescent="0.3">
      <c r="A2140">
        <v>2139</v>
      </c>
      <c r="B2140" t="s">
        <v>18</v>
      </c>
      <c r="C2140" t="s">
        <v>20</v>
      </c>
      <c r="D2140">
        <v>7</v>
      </c>
      <c r="E2140">
        <v>3</v>
      </c>
      <c r="F2140">
        <v>2814.1</v>
      </c>
      <c r="G2140">
        <v>6153.67</v>
      </c>
      <c r="H2140">
        <v>1353.81</v>
      </c>
      <c r="I2140">
        <v>5192.1499999999996</v>
      </c>
      <c r="J2140">
        <v>-392.29</v>
      </c>
    </row>
    <row r="2141" spans="1:10" x14ac:dyDescent="0.3">
      <c r="A2141">
        <v>2140</v>
      </c>
      <c r="B2141" t="s">
        <v>12</v>
      </c>
      <c r="C2141" t="s">
        <v>13</v>
      </c>
      <c r="D2141">
        <v>7</v>
      </c>
      <c r="E2141">
        <v>3</v>
      </c>
      <c r="F2141">
        <v>4334.95</v>
      </c>
      <c r="G2141">
        <v>11002.71</v>
      </c>
      <c r="H2141">
        <v>3300.81</v>
      </c>
      <c r="I2141">
        <v>4970.76</v>
      </c>
      <c r="J2141">
        <v>2731.13</v>
      </c>
    </row>
    <row r="2142" spans="1:10" x14ac:dyDescent="0.3">
      <c r="A2142">
        <v>2141</v>
      </c>
      <c r="B2142" t="s">
        <v>14</v>
      </c>
      <c r="C2142" t="s">
        <v>15</v>
      </c>
      <c r="D2142">
        <v>1</v>
      </c>
      <c r="E2142">
        <v>1</v>
      </c>
      <c r="F2142">
        <v>2220.2800000000002</v>
      </c>
      <c r="G2142">
        <v>2220.2800000000002</v>
      </c>
      <c r="H2142">
        <v>333.04</v>
      </c>
      <c r="I2142">
        <v>553.16</v>
      </c>
      <c r="J2142">
        <v>1334.08</v>
      </c>
    </row>
    <row r="2143" spans="1:10" x14ac:dyDescent="0.3">
      <c r="A2143">
        <v>2142</v>
      </c>
      <c r="B2143" t="s">
        <v>16</v>
      </c>
      <c r="C2143" t="s">
        <v>21</v>
      </c>
      <c r="D2143">
        <v>3</v>
      </c>
      <c r="E2143">
        <v>3</v>
      </c>
      <c r="F2143">
        <v>7500.66</v>
      </c>
      <c r="G2143">
        <v>17808.71</v>
      </c>
      <c r="H2143">
        <v>7123.49</v>
      </c>
      <c r="I2143">
        <v>2364.85</v>
      </c>
      <c r="J2143">
        <v>8320.3799999999992</v>
      </c>
    </row>
    <row r="2144" spans="1:10" x14ac:dyDescent="0.3">
      <c r="A2144">
        <v>2143</v>
      </c>
      <c r="B2144" t="s">
        <v>14</v>
      </c>
      <c r="C2144" t="s">
        <v>15</v>
      </c>
      <c r="D2144">
        <v>5</v>
      </c>
      <c r="E2144">
        <v>3</v>
      </c>
      <c r="F2144">
        <v>1235.67</v>
      </c>
      <c r="G2144">
        <v>2767.83</v>
      </c>
      <c r="H2144">
        <v>415.17</v>
      </c>
      <c r="I2144">
        <v>1604.56</v>
      </c>
      <c r="J2144">
        <v>748.1</v>
      </c>
    </row>
    <row r="2145" spans="1:10" x14ac:dyDescent="0.3">
      <c r="A2145">
        <v>2144</v>
      </c>
      <c r="B2145" t="s">
        <v>10</v>
      </c>
      <c r="C2145" t="s">
        <v>11</v>
      </c>
      <c r="D2145">
        <v>6</v>
      </c>
      <c r="E2145">
        <v>3</v>
      </c>
      <c r="F2145">
        <v>968.84</v>
      </c>
      <c r="G2145">
        <v>1962.3</v>
      </c>
      <c r="H2145">
        <v>196.23</v>
      </c>
      <c r="I2145">
        <v>616.45000000000005</v>
      </c>
      <c r="J2145">
        <v>1149.6199999999999</v>
      </c>
    </row>
    <row r="2146" spans="1:10" x14ac:dyDescent="0.3">
      <c r="A2146">
        <v>2145</v>
      </c>
      <c r="B2146" t="s">
        <v>10</v>
      </c>
      <c r="C2146" t="s">
        <v>22</v>
      </c>
      <c r="D2146">
        <v>6</v>
      </c>
      <c r="E2146">
        <v>1</v>
      </c>
      <c r="F2146">
        <v>1158.99</v>
      </c>
      <c r="G2146">
        <v>1158.99</v>
      </c>
      <c r="H2146">
        <v>115.9</v>
      </c>
      <c r="I2146">
        <v>762.3</v>
      </c>
      <c r="J2146">
        <v>280.79000000000002</v>
      </c>
    </row>
    <row r="2147" spans="1:10" x14ac:dyDescent="0.3">
      <c r="A2147">
        <v>2146</v>
      </c>
      <c r="B2147" t="s">
        <v>14</v>
      </c>
      <c r="C2147" t="s">
        <v>15</v>
      </c>
      <c r="D2147">
        <v>8</v>
      </c>
      <c r="E2147">
        <v>1</v>
      </c>
      <c r="F2147">
        <v>1373.08</v>
      </c>
      <c r="G2147">
        <v>1373.08</v>
      </c>
      <c r="H2147">
        <v>205.96</v>
      </c>
      <c r="I2147">
        <v>1303.06</v>
      </c>
      <c r="J2147">
        <v>-135.94</v>
      </c>
    </row>
    <row r="2148" spans="1:10" x14ac:dyDescent="0.3">
      <c r="A2148">
        <v>2147</v>
      </c>
      <c r="B2148" t="s">
        <v>10</v>
      </c>
      <c r="C2148" t="s">
        <v>22</v>
      </c>
      <c r="D2148">
        <v>1</v>
      </c>
      <c r="E2148">
        <v>1</v>
      </c>
      <c r="F2148">
        <v>944.26</v>
      </c>
      <c r="G2148">
        <v>944.26</v>
      </c>
      <c r="H2148">
        <v>94.43</v>
      </c>
      <c r="I2148">
        <v>290.58999999999997</v>
      </c>
      <c r="J2148">
        <v>559.24</v>
      </c>
    </row>
    <row r="2149" spans="1:10" x14ac:dyDescent="0.3">
      <c r="A2149">
        <v>2148</v>
      </c>
      <c r="B2149" t="s">
        <v>10</v>
      </c>
      <c r="C2149" t="s">
        <v>11</v>
      </c>
      <c r="D2149">
        <v>6</v>
      </c>
      <c r="E2149">
        <v>3</v>
      </c>
      <c r="F2149">
        <v>1009.45</v>
      </c>
      <c r="G2149">
        <v>2087.87</v>
      </c>
      <c r="H2149">
        <v>208.79</v>
      </c>
      <c r="I2149">
        <v>560.28</v>
      </c>
      <c r="J2149">
        <v>1318.8</v>
      </c>
    </row>
    <row r="2150" spans="1:10" x14ac:dyDescent="0.3">
      <c r="A2150">
        <v>2149</v>
      </c>
      <c r="B2150" t="s">
        <v>10</v>
      </c>
      <c r="C2150" t="s">
        <v>11</v>
      </c>
      <c r="D2150">
        <v>6</v>
      </c>
      <c r="E2150">
        <v>3</v>
      </c>
      <c r="F2150">
        <v>936.41</v>
      </c>
      <c r="G2150">
        <v>2124.5300000000002</v>
      </c>
      <c r="H2150">
        <v>212.45</v>
      </c>
      <c r="I2150">
        <v>636.92999999999995</v>
      </c>
      <c r="J2150">
        <v>1275.1500000000001</v>
      </c>
    </row>
    <row r="2151" spans="1:10" x14ac:dyDescent="0.3">
      <c r="A2151">
        <v>2150</v>
      </c>
      <c r="B2151" t="s">
        <v>14</v>
      </c>
      <c r="C2151" t="s">
        <v>15</v>
      </c>
      <c r="D2151">
        <v>1</v>
      </c>
      <c r="E2151">
        <v>1</v>
      </c>
      <c r="F2151">
        <v>2016.89</v>
      </c>
      <c r="G2151">
        <v>2016.89</v>
      </c>
      <c r="H2151">
        <v>302.52999999999997</v>
      </c>
      <c r="I2151">
        <v>751.01</v>
      </c>
      <c r="J2151">
        <v>963.35</v>
      </c>
    </row>
    <row r="2152" spans="1:10" x14ac:dyDescent="0.3">
      <c r="A2152">
        <v>2151</v>
      </c>
      <c r="B2152" t="s">
        <v>10</v>
      </c>
      <c r="C2152" t="s">
        <v>11</v>
      </c>
      <c r="D2152">
        <v>6</v>
      </c>
      <c r="E2152">
        <v>2</v>
      </c>
      <c r="F2152">
        <v>771.8</v>
      </c>
      <c r="G2152">
        <v>1263.46</v>
      </c>
      <c r="H2152">
        <v>126.35</v>
      </c>
      <c r="I2152">
        <v>757.43</v>
      </c>
      <c r="J2152">
        <v>379.69</v>
      </c>
    </row>
    <row r="2153" spans="1:10" x14ac:dyDescent="0.3">
      <c r="A2153">
        <v>2152</v>
      </c>
      <c r="B2153" t="s">
        <v>18</v>
      </c>
      <c r="C2153" t="s">
        <v>19</v>
      </c>
      <c r="D2153">
        <v>3</v>
      </c>
      <c r="E2153">
        <v>1</v>
      </c>
      <c r="F2153">
        <v>3941.76</v>
      </c>
      <c r="G2153">
        <v>3941.76</v>
      </c>
      <c r="H2153">
        <v>867.19</v>
      </c>
      <c r="I2153">
        <v>2836.38</v>
      </c>
      <c r="J2153">
        <v>238.19</v>
      </c>
    </row>
    <row r="2154" spans="1:10" x14ac:dyDescent="0.3">
      <c r="A2154">
        <v>2153</v>
      </c>
      <c r="B2154" t="s">
        <v>14</v>
      </c>
      <c r="C2154" t="s">
        <v>15</v>
      </c>
      <c r="D2154">
        <v>2</v>
      </c>
      <c r="E2154">
        <v>2</v>
      </c>
      <c r="F2154">
        <v>2177.87</v>
      </c>
      <c r="G2154">
        <v>3628.83</v>
      </c>
      <c r="H2154">
        <v>544.32000000000005</v>
      </c>
      <c r="I2154">
        <v>816.06</v>
      </c>
      <c r="J2154">
        <v>2268.4499999999998</v>
      </c>
    </row>
    <row r="2155" spans="1:10" x14ac:dyDescent="0.3">
      <c r="A2155">
        <v>2154</v>
      </c>
      <c r="B2155" t="s">
        <v>14</v>
      </c>
      <c r="C2155" t="s">
        <v>15</v>
      </c>
      <c r="D2155">
        <v>5</v>
      </c>
      <c r="E2155">
        <v>3</v>
      </c>
      <c r="F2155">
        <v>2218.1999999999998</v>
      </c>
      <c r="G2155">
        <v>5038.62</v>
      </c>
      <c r="H2155">
        <v>755.79</v>
      </c>
      <c r="I2155">
        <v>1639.39</v>
      </c>
      <c r="J2155">
        <v>2643.44</v>
      </c>
    </row>
    <row r="2156" spans="1:10" x14ac:dyDescent="0.3">
      <c r="A2156">
        <v>2155</v>
      </c>
      <c r="B2156" t="s">
        <v>18</v>
      </c>
      <c r="C2156" t="s">
        <v>19</v>
      </c>
      <c r="D2156">
        <v>3</v>
      </c>
      <c r="E2156">
        <v>2</v>
      </c>
      <c r="F2156">
        <v>5623.13</v>
      </c>
      <c r="G2156">
        <v>9621.43</v>
      </c>
      <c r="H2156">
        <v>2597.79</v>
      </c>
      <c r="I2156">
        <v>2960.06</v>
      </c>
      <c r="J2156">
        <v>4063.58</v>
      </c>
    </row>
    <row r="2157" spans="1:10" x14ac:dyDescent="0.3">
      <c r="A2157">
        <v>2156</v>
      </c>
      <c r="B2157" t="s">
        <v>18</v>
      </c>
      <c r="C2157" t="s">
        <v>20</v>
      </c>
      <c r="D2157">
        <v>3</v>
      </c>
      <c r="E2157">
        <v>1</v>
      </c>
      <c r="F2157">
        <v>4200.9799999999996</v>
      </c>
      <c r="G2157">
        <v>4200.9799999999996</v>
      </c>
      <c r="H2157">
        <v>924.21</v>
      </c>
      <c r="I2157">
        <v>2397.41</v>
      </c>
      <c r="J2157">
        <v>879.35</v>
      </c>
    </row>
    <row r="2158" spans="1:10" x14ac:dyDescent="0.3">
      <c r="A2158">
        <v>2157</v>
      </c>
      <c r="B2158" t="s">
        <v>18</v>
      </c>
      <c r="C2158" t="s">
        <v>20</v>
      </c>
      <c r="D2158">
        <v>2</v>
      </c>
      <c r="E2158">
        <v>2</v>
      </c>
      <c r="F2158">
        <v>17.579999999999998</v>
      </c>
      <c r="G2158">
        <v>29.15</v>
      </c>
      <c r="H2158">
        <v>6.41</v>
      </c>
      <c r="I2158">
        <v>27.67</v>
      </c>
      <c r="J2158">
        <v>-4.93</v>
      </c>
    </row>
    <row r="2159" spans="1:10" x14ac:dyDescent="0.3">
      <c r="A2159">
        <v>2158</v>
      </c>
      <c r="B2159" t="s">
        <v>10</v>
      </c>
      <c r="C2159" t="s">
        <v>22</v>
      </c>
      <c r="D2159">
        <v>8</v>
      </c>
      <c r="E2159">
        <v>3</v>
      </c>
      <c r="F2159">
        <v>872.42</v>
      </c>
      <c r="G2159">
        <v>2045.68</v>
      </c>
      <c r="H2159">
        <v>204.57</v>
      </c>
      <c r="I2159">
        <v>975.24</v>
      </c>
      <c r="J2159">
        <v>865.87</v>
      </c>
    </row>
    <row r="2160" spans="1:10" x14ac:dyDescent="0.3">
      <c r="A2160">
        <v>2159</v>
      </c>
      <c r="B2160" t="s">
        <v>10</v>
      </c>
      <c r="C2160" t="s">
        <v>22</v>
      </c>
      <c r="D2160">
        <v>7</v>
      </c>
      <c r="E2160">
        <v>1</v>
      </c>
      <c r="F2160">
        <v>1204.83</v>
      </c>
      <c r="G2160">
        <v>1204.83</v>
      </c>
      <c r="H2160">
        <v>120.48</v>
      </c>
      <c r="I2160">
        <v>915.75</v>
      </c>
      <c r="J2160">
        <v>168.6</v>
      </c>
    </row>
    <row r="2161" spans="1:10" x14ac:dyDescent="0.3">
      <c r="A2161">
        <v>2160</v>
      </c>
      <c r="B2161" t="s">
        <v>14</v>
      </c>
      <c r="C2161" t="s">
        <v>15</v>
      </c>
      <c r="D2161">
        <v>5</v>
      </c>
      <c r="E2161">
        <v>1</v>
      </c>
      <c r="F2161">
        <v>1870.63</v>
      </c>
      <c r="G2161">
        <v>1870.63</v>
      </c>
      <c r="H2161">
        <v>280.58999999999997</v>
      </c>
      <c r="I2161">
        <v>1318.82</v>
      </c>
      <c r="J2161">
        <v>271.22000000000003</v>
      </c>
    </row>
    <row r="2162" spans="1:10" x14ac:dyDescent="0.3">
      <c r="A2162">
        <v>2161</v>
      </c>
      <c r="B2162" t="s">
        <v>16</v>
      </c>
      <c r="C2162" t="s">
        <v>21</v>
      </c>
      <c r="D2162">
        <v>8</v>
      </c>
      <c r="E2162">
        <v>3</v>
      </c>
      <c r="F2162">
        <v>3282.91</v>
      </c>
      <c r="G2162">
        <v>7238.34</v>
      </c>
      <c r="H2162">
        <v>2533.42</v>
      </c>
      <c r="I2162">
        <v>5975.37</v>
      </c>
      <c r="J2162">
        <v>-1270.45</v>
      </c>
    </row>
    <row r="2163" spans="1:10" x14ac:dyDescent="0.3">
      <c r="A2163">
        <v>2162</v>
      </c>
      <c r="B2163" t="s">
        <v>16</v>
      </c>
      <c r="C2163" t="s">
        <v>21</v>
      </c>
      <c r="D2163">
        <v>8</v>
      </c>
      <c r="E2163">
        <v>3</v>
      </c>
      <c r="F2163">
        <v>6408.02</v>
      </c>
      <c r="G2163">
        <v>14005.35</v>
      </c>
      <c r="H2163">
        <v>5602.14</v>
      </c>
      <c r="I2163">
        <v>4204.1899999999996</v>
      </c>
      <c r="J2163">
        <v>4199.0200000000004</v>
      </c>
    </row>
    <row r="2164" spans="1:10" x14ac:dyDescent="0.3">
      <c r="A2164">
        <v>2163</v>
      </c>
      <c r="B2164" t="s">
        <v>10</v>
      </c>
      <c r="C2164" t="s">
        <v>22</v>
      </c>
      <c r="D2164">
        <v>3</v>
      </c>
      <c r="E2164">
        <v>3</v>
      </c>
      <c r="F2164">
        <v>820.31</v>
      </c>
      <c r="G2164">
        <v>1639.88</v>
      </c>
      <c r="H2164">
        <v>163.99</v>
      </c>
      <c r="I2164">
        <v>440.28</v>
      </c>
      <c r="J2164">
        <v>1035.6099999999999</v>
      </c>
    </row>
    <row r="2165" spans="1:10" x14ac:dyDescent="0.3">
      <c r="A2165">
        <v>2164</v>
      </c>
      <c r="B2165" t="s">
        <v>14</v>
      </c>
      <c r="C2165" t="s">
        <v>15</v>
      </c>
      <c r="D2165">
        <v>6</v>
      </c>
      <c r="E2165">
        <v>3</v>
      </c>
      <c r="F2165">
        <v>477.96</v>
      </c>
      <c r="G2165">
        <v>995.22</v>
      </c>
      <c r="H2165">
        <v>149.28</v>
      </c>
      <c r="I2165">
        <v>944.46</v>
      </c>
      <c r="J2165">
        <v>-98.53</v>
      </c>
    </row>
    <row r="2166" spans="1:10" x14ac:dyDescent="0.3">
      <c r="A2166">
        <v>2165</v>
      </c>
      <c r="B2166" t="s">
        <v>10</v>
      </c>
      <c r="C2166" t="s">
        <v>11</v>
      </c>
      <c r="D2166">
        <v>8</v>
      </c>
      <c r="E2166">
        <v>3</v>
      </c>
      <c r="F2166">
        <v>955.65</v>
      </c>
      <c r="G2166">
        <v>2059.7800000000002</v>
      </c>
      <c r="H2166">
        <v>205.98</v>
      </c>
      <c r="I2166">
        <v>796.33</v>
      </c>
      <c r="J2166">
        <v>1057.47</v>
      </c>
    </row>
    <row r="2167" spans="1:10" x14ac:dyDescent="0.3">
      <c r="A2167">
        <v>2166</v>
      </c>
      <c r="B2167" t="s">
        <v>12</v>
      </c>
      <c r="C2167" t="s">
        <v>13</v>
      </c>
      <c r="D2167">
        <v>2</v>
      </c>
      <c r="E2167">
        <v>1</v>
      </c>
      <c r="F2167">
        <v>4549.0200000000004</v>
      </c>
      <c r="G2167">
        <v>4549.0200000000004</v>
      </c>
      <c r="H2167">
        <v>1137.25</v>
      </c>
      <c r="I2167">
        <v>2010.78</v>
      </c>
      <c r="J2167">
        <v>1400.98</v>
      </c>
    </row>
    <row r="2168" spans="1:10" x14ac:dyDescent="0.3">
      <c r="A2168">
        <v>2167</v>
      </c>
      <c r="B2168" t="s">
        <v>16</v>
      </c>
      <c r="C2168" t="s">
        <v>17</v>
      </c>
      <c r="D2168">
        <v>7</v>
      </c>
      <c r="E2168">
        <v>3</v>
      </c>
      <c r="F2168">
        <v>4031.44</v>
      </c>
      <c r="G2168">
        <v>9283.6299999999992</v>
      </c>
      <c r="H2168">
        <v>3713.45</v>
      </c>
      <c r="I2168">
        <v>5761.04</v>
      </c>
      <c r="J2168">
        <v>-190.87</v>
      </c>
    </row>
    <row r="2169" spans="1:10" x14ac:dyDescent="0.3">
      <c r="A2169">
        <v>2168</v>
      </c>
      <c r="B2169" t="s">
        <v>18</v>
      </c>
      <c r="C2169" t="s">
        <v>19</v>
      </c>
      <c r="D2169">
        <v>5</v>
      </c>
      <c r="E2169">
        <v>2</v>
      </c>
      <c r="F2169">
        <v>3970.73</v>
      </c>
      <c r="G2169">
        <v>5664.3</v>
      </c>
      <c r="H2169">
        <v>1246.1500000000001</v>
      </c>
      <c r="I2169">
        <v>3526.58</v>
      </c>
      <c r="J2169">
        <v>891.58</v>
      </c>
    </row>
    <row r="2170" spans="1:10" x14ac:dyDescent="0.3">
      <c r="A2170">
        <v>2169</v>
      </c>
      <c r="B2170" t="s">
        <v>16</v>
      </c>
      <c r="C2170" t="s">
        <v>21</v>
      </c>
      <c r="D2170">
        <v>4</v>
      </c>
      <c r="E2170">
        <v>1</v>
      </c>
      <c r="F2170">
        <v>1524.23</v>
      </c>
      <c r="G2170">
        <v>1524.23</v>
      </c>
      <c r="H2170">
        <v>533.48</v>
      </c>
      <c r="I2170">
        <v>1446.5</v>
      </c>
      <c r="J2170">
        <v>-455.75</v>
      </c>
    </row>
    <row r="2171" spans="1:10" x14ac:dyDescent="0.3">
      <c r="A2171">
        <v>2170</v>
      </c>
      <c r="B2171" t="s">
        <v>10</v>
      </c>
      <c r="C2171" t="s">
        <v>11</v>
      </c>
      <c r="D2171">
        <v>1</v>
      </c>
      <c r="E2171">
        <v>1</v>
      </c>
      <c r="F2171">
        <v>147.38999999999999</v>
      </c>
      <c r="G2171">
        <v>147.38999999999999</v>
      </c>
      <c r="H2171">
        <v>14.74</v>
      </c>
      <c r="I2171">
        <v>139.87</v>
      </c>
      <c r="J2171">
        <v>-7.22</v>
      </c>
    </row>
    <row r="2172" spans="1:10" x14ac:dyDescent="0.3">
      <c r="A2172">
        <v>2171</v>
      </c>
      <c r="B2172" t="s">
        <v>16</v>
      </c>
      <c r="C2172" t="s">
        <v>17</v>
      </c>
      <c r="D2172">
        <v>6</v>
      </c>
      <c r="E2172">
        <v>3</v>
      </c>
      <c r="F2172">
        <v>3893.97</v>
      </c>
      <c r="G2172">
        <v>8550.52</v>
      </c>
      <c r="H2172">
        <v>3420.21</v>
      </c>
      <c r="I2172">
        <v>4618.1499999999996</v>
      </c>
      <c r="J2172">
        <v>512.16</v>
      </c>
    </row>
    <row r="2173" spans="1:10" x14ac:dyDescent="0.3">
      <c r="A2173">
        <v>2172</v>
      </c>
      <c r="B2173" t="s">
        <v>18</v>
      </c>
      <c r="C2173" t="s">
        <v>20</v>
      </c>
      <c r="D2173">
        <v>2</v>
      </c>
      <c r="E2173">
        <v>2</v>
      </c>
      <c r="F2173">
        <v>6233.42</v>
      </c>
      <c r="G2173">
        <v>9652.5300000000007</v>
      </c>
      <c r="H2173">
        <v>2606.1799999999998</v>
      </c>
      <c r="I2173">
        <v>2079.21</v>
      </c>
      <c r="J2173">
        <v>4967.1400000000003</v>
      </c>
    </row>
    <row r="2174" spans="1:10" x14ac:dyDescent="0.3">
      <c r="A2174">
        <v>2173</v>
      </c>
      <c r="B2174" t="s">
        <v>18</v>
      </c>
      <c r="C2174" t="s">
        <v>20</v>
      </c>
      <c r="D2174">
        <v>1</v>
      </c>
      <c r="E2174">
        <v>1</v>
      </c>
      <c r="F2174">
        <v>2944.47</v>
      </c>
      <c r="G2174">
        <v>2944.47</v>
      </c>
      <c r="H2174">
        <v>647.78</v>
      </c>
      <c r="I2174">
        <v>1239.46</v>
      </c>
      <c r="J2174">
        <v>1057.23</v>
      </c>
    </row>
    <row r="2175" spans="1:10" x14ac:dyDescent="0.3">
      <c r="A2175">
        <v>2174</v>
      </c>
      <c r="B2175" t="s">
        <v>12</v>
      </c>
      <c r="C2175" t="s">
        <v>13</v>
      </c>
      <c r="D2175">
        <v>7</v>
      </c>
      <c r="E2175">
        <v>3</v>
      </c>
      <c r="F2175">
        <v>3030.91</v>
      </c>
      <c r="G2175">
        <v>6652.08</v>
      </c>
      <c r="H2175">
        <v>1663.02</v>
      </c>
      <c r="I2175">
        <v>4436.2</v>
      </c>
      <c r="J2175">
        <v>552.86</v>
      </c>
    </row>
    <row r="2176" spans="1:10" x14ac:dyDescent="0.3">
      <c r="A2176">
        <v>2175</v>
      </c>
      <c r="B2176" t="s">
        <v>18</v>
      </c>
      <c r="C2176" t="s">
        <v>20</v>
      </c>
      <c r="D2176">
        <v>7</v>
      </c>
      <c r="E2176">
        <v>3</v>
      </c>
      <c r="F2176">
        <v>2925.75</v>
      </c>
      <c r="G2176">
        <v>6420.89</v>
      </c>
      <c r="H2176">
        <v>1412.6</v>
      </c>
      <c r="I2176">
        <v>3616.08</v>
      </c>
      <c r="J2176">
        <v>1392.22</v>
      </c>
    </row>
    <row r="2177" spans="1:10" x14ac:dyDescent="0.3">
      <c r="A2177">
        <v>2176</v>
      </c>
      <c r="B2177" t="s">
        <v>14</v>
      </c>
      <c r="C2177" t="s">
        <v>15</v>
      </c>
      <c r="D2177">
        <v>4</v>
      </c>
      <c r="E2177">
        <v>2</v>
      </c>
      <c r="F2177">
        <v>733.4</v>
      </c>
      <c r="G2177">
        <v>1050.1099999999999</v>
      </c>
      <c r="H2177">
        <v>157.52000000000001</v>
      </c>
      <c r="I2177">
        <v>996.56</v>
      </c>
      <c r="J2177">
        <v>-103.96</v>
      </c>
    </row>
    <row r="2178" spans="1:10" x14ac:dyDescent="0.3">
      <c r="A2178">
        <v>2177</v>
      </c>
      <c r="B2178" t="s">
        <v>10</v>
      </c>
      <c r="C2178" t="s">
        <v>11</v>
      </c>
      <c r="D2178">
        <v>8</v>
      </c>
      <c r="E2178">
        <v>1</v>
      </c>
      <c r="F2178">
        <v>720.19</v>
      </c>
      <c r="G2178">
        <v>720.19</v>
      </c>
      <c r="H2178">
        <v>72.02</v>
      </c>
      <c r="I2178">
        <v>683.46</v>
      </c>
      <c r="J2178">
        <v>-35.29</v>
      </c>
    </row>
    <row r="2179" spans="1:10" x14ac:dyDescent="0.3">
      <c r="A2179">
        <v>2178</v>
      </c>
      <c r="B2179" t="s">
        <v>16</v>
      </c>
      <c r="C2179" t="s">
        <v>21</v>
      </c>
      <c r="D2179">
        <v>3</v>
      </c>
      <c r="E2179">
        <v>3</v>
      </c>
      <c r="F2179">
        <v>3304.58</v>
      </c>
      <c r="G2179">
        <v>8101.96</v>
      </c>
      <c r="H2179">
        <v>3240.79</v>
      </c>
      <c r="I2179">
        <v>2270.96</v>
      </c>
      <c r="J2179">
        <v>2590.2199999999998</v>
      </c>
    </row>
    <row r="2180" spans="1:10" x14ac:dyDescent="0.3">
      <c r="A2180">
        <v>2179</v>
      </c>
      <c r="B2180" t="s">
        <v>16</v>
      </c>
      <c r="C2180" t="s">
        <v>21</v>
      </c>
      <c r="D2180">
        <v>3</v>
      </c>
      <c r="E2180">
        <v>2</v>
      </c>
      <c r="F2180">
        <v>5404.28</v>
      </c>
      <c r="G2180">
        <v>8328.69</v>
      </c>
      <c r="H2180">
        <v>3331.48</v>
      </c>
      <c r="I2180">
        <v>2841.88</v>
      </c>
      <c r="J2180">
        <v>2155.33</v>
      </c>
    </row>
    <row r="2181" spans="1:10" x14ac:dyDescent="0.3">
      <c r="A2181">
        <v>2180</v>
      </c>
      <c r="B2181" t="s">
        <v>16</v>
      </c>
      <c r="C2181" t="s">
        <v>21</v>
      </c>
      <c r="D2181">
        <v>5</v>
      </c>
      <c r="E2181">
        <v>1</v>
      </c>
      <c r="F2181">
        <v>3831.6</v>
      </c>
      <c r="G2181">
        <v>3831.6</v>
      </c>
      <c r="H2181">
        <v>1341.06</v>
      </c>
      <c r="I2181">
        <v>3636.19</v>
      </c>
      <c r="J2181">
        <v>-1145.6500000000001</v>
      </c>
    </row>
    <row r="2182" spans="1:10" x14ac:dyDescent="0.3">
      <c r="A2182">
        <v>2181</v>
      </c>
      <c r="B2182" t="s">
        <v>10</v>
      </c>
      <c r="C2182" t="s">
        <v>22</v>
      </c>
      <c r="D2182">
        <v>2</v>
      </c>
      <c r="E2182">
        <v>1</v>
      </c>
      <c r="F2182">
        <v>544.49</v>
      </c>
      <c r="G2182">
        <v>544.49</v>
      </c>
      <c r="H2182">
        <v>54.45</v>
      </c>
      <c r="I2182">
        <v>292.61</v>
      </c>
      <c r="J2182">
        <v>197.43</v>
      </c>
    </row>
    <row r="2183" spans="1:10" x14ac:dyDescent="0.3">
      <c r="A2183">
        <v>2182</v>
      </c>
      <c r="B2183" t="s">
        <v>18</v>
      </c>
      <c r="C2183" t="s">
        <v>19</v>
      </c>
      <c r="D2183">
        <v>2</v>
      </c>
      <c r="E2183">
        <v>1</v>
      </c>
      <c r="F2183">
        <v>3699.14</v>
      </c>
      <c r="G2183">
        <v>3699.14</v>
      </c>
      <c r="H2183">
        <v>813.81</v>
      </c>
      <c r="I2183">
        <v>1579.9</v>
      </c>
      <c r="J2183">
        <v>1305.43</v>
      </c>
    </row>
    <row r="2184" spans="1:10" x14ac:dyDescent="0.3">
      <c r="A2184">
        <v>2183</v>
      </c>
      <c r="B2184" t="s">
        <v>18</v>
      </c>
      <c r="C2184" t="s">
        <v>19</v>
      </c>
      <c r="D2184">
        <v>8</v>
      </c>
      <c r="E2184">
        <v>3</v>
      </c>
      <c r="F2184">
        <v>2075.2800000000002</v>
      </c>
      <c r="G2184">
        <v>3741.95</v>
      </c>
      <c r="H2184">
        <v>823.23</v>
      </c>
      <c r="I2184">
        <v>3551.11</v>
      </c>
      <c r="J2184">
        <v>-632.39</v>
      </c>
    </row>
    <row r="2185" spans="1:10" x14ac:dyDescent="0.3">
      <c r="A2185">
        <v>2184</v>
      </c>
      <c r="B2185" t="s">
        <v>10</v>
      </c>
      <c r="C2185" t="s">
        <v>11</v>
      </c>
      <c r="D2185">
        <v>7</v>
      </c>
      <c r="E2185">
        <v>3</v>
      </c>
      <c r="F2185">
        <v>461.04</v>
      </c>
      <c r="G2185">
        <v>1000.43</v>
      </c>
      <c r="H2185">
        <v>100.04</v>
      </c>
      <c r="I2185">
        <v>828.56</v>
      </c>
      <c r="J2185">
        <v>71.83</v>
      </c>
    </row>
    <row r="2186" spans="1:10" x14ac:dyDescent="0.3">
      <c r="A2186">
        <v>2185</v>
      </c>
      <c r="B2186" t="s">
        <v>16</v>
      </c>
      <c r="C2186" t="s">
        <v>17</v>
      </c>
      <c r="D2186">
        <v>5</v>
      </c>
      <c r="E2186">
        <v>3</v>
      </c>
      <c r="F2186">
        <v>4476.53</v>
      </c>
      <c r="G2186">
        <v>10863.45</v>
      </c>
      <c r="H2186">
        <v>4345.38</v>
      </c>
      <c r="I2186">
        <v>2929.11</v>
      </c>
      <c r="J2186">
        <v>3588.96</v>
      </c>
    </row>
    <row r="2187" spans="1:10" x14ac:dyDescent="0.3">
      <c r="A2187">
        <v>2186</v>
      </c>
      <c r="B2187" t="s">
        <v>12</v>
      </c>
      <c r="C2187" t="s">
        <v>13</v>
      </c>
      <c r="D2187">
        <v>8</v>
      </c>
      <c r="E2187">
        <v>3</v>
      </c>
      <c r="F2187">
        <v>2107.39</v>
      </c>
      <c r="G2187">
        <v>4407.1000000000004</v>
      </c>
      <c r="H2187">
        <v>1101.78</v>
      </c>
      <c r="I2187">
        <v>4182.34</v>
      </c>
      <c r="J2187">
        <v>-877.01</v>
      </c>
    </row>
    <row r="2188" spans="1:10" x14ac:dyDescent="0.3">
      <c r="A2188">
        <v>2187</v>
      </c>
      <c r="B2188" t="s">
        <v>12</v>
      </c>
      <c r="C2188" t="s">
        <v>13</v>
      </c>
      <c r="D2188">
        <v>1</v>
      </c>
      <c r="E2188">
        <v>1</v>
      </c>
      <c r="F2188">
        <v>3951.59</v>
      </c>
      <c r="G2188">
        <v>3951.59</v>
      </c>
      <c r="H2188">
        <v>987.9</v>
      </c>
      <c r="I2188">
        <v>1399.28</v>
      </c>
      <c r="J2188">
        <v>1564.41</v>
      </c>
    </row>
    <row r="2189" spans="1:10" x14ac:dyDescent="0.3">
      <c r="A2189">
        <v>2188</v>
      </c>
      <c r="B2189" t="s">
        <v>14</v>
      </c>
      <c r="C2189" t="s">
        <v>15</v>
      </c>
      <c r="D2189">
        <v>3</v>
      </c>
      <c r="E2189">
        <v>1</v>
      </c>
      <c r="F2189">
        <v>2083.56</v>
      </c>
      <c r="G2189">
        <v>2083.56</v>
      </c>
      <c r="H2189">
        <v>312.52999999999997</v>
      </c>
      <c r="I2189">
        <v>822.06</v>
      </c>
      <c r="J2189">
        <v>948.97</v>
      </c>
    </row>
    <row r="2190" spans="1:10" x14ac:dyDescent="0.3">
      <c r="A2190">
        <v>2189</v>
      </c>
      <c r="B2190" t="s">
        <v>14</v>
      </c>
      <c r="C2190" t="s">
        <v>15</v>
      </c>
      <c r="D2190">
        <v>3</v>
      </c>
      <c r="E2190">
        <v>3</v>
      </c>
      <c r="F2190">
        <v>1001.65</v>
      </c>
      <c r="G2190">
        <v>2131.0700000000002</v>
      </c>
      <c r="H2190">
        <v>319.66000000000003</v>
      </c>
      <c r="I2190">
        <v>1209.68</v>
      </c>
      <c r="J2190">
        <v>601.73</v>
      </c>
    </row>
    <row r="2191" spans="1:10" x14ac:dyDescent="0.3">
      <c r="A2191">
        <v>2190</v>
      </c>
      <c r="B2191" t="s">
        <v>16</v>
      </c>
      <c r="C2191" t="s">
        <v>17</v>
      </c>
      <c r="D2191">
        <v>7</v>
      </c>
      <c r="E2191">
        <v>3</v>
      </c>
      <c r="F2191">
        <v>5170.1400000000003</v>
      </c>
      <c r="G2191">
        <v>11989.11</v>
      </c>
      <c r="H2191">
        <v>4795.6400000000003</v>
      </c>
      <c r="I2191">
        <v>4251.96</v>
      </c>
      <c r="J2191">
        <v>2941.51</v>
      </c>
    </row>
    <row r="2192" spans="1:10" x14ac:dyDescent="0.3">
      <c r="A2192">
        <v>2191</v>
      </c>
      <c r="B2192" t="s">
        <v>10</v>
      </c>
      <c r="C2192" t="s">
        <v>22</v>
      </c>
      <c r="D2192">
        <v>2</v>
      </c>
      <c r="E2192">
        <v>1</v>
      </c>
      <c r="F2192">
        <v>916.58</v>
      </c>
      <c r="G2192">
        <v>916.58</v>
      </c>
      <c r="H2192">
        <v>91.66</v>
      </c>
      <c r="I2192">
        <v>298.02999999999997</v>
      </c>
      <c r="J2192">
        <v>526.89</v>
      </c>
    </row>
    <row r="2193" spans="1:10" x14ac:dyDescent="0.3">
      <c r="A2193">
        <v>2192</v>
      </c>
      <c r="B2193" t="s">
        <v>12</v>
      </c>
      <c r="C2193" t="s">
        <v>13</v>
      </c>
      <c r="D2193">
        <v>7</v>
      </c>
      <c r="E2193">
        <v>1</v>
      </c>
      <c r="F2193">
        <v>6950.41</v>
      </c>
      <c r="G2193">
        <v>6950.41</v>
      </c>
      <c r="H2193">
        <v>1737.6</v>
      </c>
      <c r="I2193">
        <v>5514.96</v>
      </c>
      <c r="J2193">
        <v>-302.14999999999998</v>
      </c>
    </row>
    <row r="2194" spans="1:10" x14ac:dyDescent="0.3">
      <c r="A2194">
        <v>2193</v>
      </c>
      <c r="B2194" t="s">
        <v>16</v>
      </c>
      <c r="C2194" t="s">
        <v>21</v>
      </c>
      <c r="D2194">
        <v>8</v>
      </c>
      <c r="E2194">
        <v>3</v>
      </c>
      <c r="F2194">
        <v>7213.79</v>
      </c>
      <c r="G2194">
        <v>15315.45</v>
      </c>
      <c r="H2194">
        <v>6126.18</v>
      </c>
      <c r="I2194">
        <v>5899.3</v>
      </c>
      <c r="J2194">
        <v>3289.98</v>
      </c>
    </row>
    <row r="2195" spans="1:10" x14ac:dyDescent="0.3">
      <c r="A2195">
        <v>2194</v>
      </c>
      <c r="B2195" t="s">
        <v>16</v>
      </c>
      <c r="C2195" t="s">
        <v>17</v>
      </c>
      <c r="D2195">
        <v>2</v>
      </c>
      <c r="E2195">
        <v>2</v>
      </c>
      <c r="F2195">
        <v>5794.09</v>
      </c>
      <c r="G2195">
        <v>10093.959999999999</v>
      </c>
      <c r="H2195">
        <v>4037.58</v>
      </c>
      <c r="I2195">
        <v>1886.24</v>
      </c>
      <c r="J2195">
        <v>4170.13</v>
      </c>
    </row>
    <row r="2196" spans="1:10" x14ac:dyDescent="0.3">
      <c r="A2196">
        <v>2195</v>
      </c>
      <c r="B2196" t="s">
        <v>18</v>
      </c>
      <c r="C2196" t="s">
        <v>19</v>
      </c>
      <c r="D2196">
        <v>5</v>
      </c>
      <c r="E2196">
        <v>3</v>
      </c>
      <c r="F2196">
        <v>2800.35</v>
      </c>
      <c r="G2196">
        <v>6431.14</v>
      </c>
      <c r="H2196">
        <v>1414.85</v>
      </c>
      <c r="I2196">
        <v>3136.01</v>
      </c>
      <c r="J2196">
        <v>1880.29</v>
      </c>
    </row>
    <row r="2197" spans="1:10" x14ac:dyDescent="0.3">
      <c r="A2197">
        <v>2196</v>
      </c>
      <c r="B2197" t="s">
        <v>10</v>
      </c>
      <c r="C2197" t="s">
        <v>11</v>
      </c>
      <c r="D2197">
        <v>8</v>
      </c>
      <c r="E2197">
        <v>3</v>
      </c>
      <c r="F2197">
        <v>1314.03</v>
      </c>
      <c r="G2197">
        <v>2993.62</v>
      </c>
      <c r="H2197">
        <v>299.36</v>
      </c>
      <c r="I2197">
        <v>1106.5899999999999</v>
      </c>
      <c r="J2197">
        <v>1587.66</v>
      </c>
    </row>
    <row r="2198" spans="1:10" x14ac:dyDescent="0.3">
      <c r="A2198">
        <v>2197</v>
      </c>
      <c r="B2198" t="s">
        <v>10</v>
      </c>
      <c r="C2198" t="s">
        <v>11</v>
      </c>
      <c r="D2198">
        <v>4</v>
      </c>
      <c r="E2198">
        <v>3</v>
      </c>
      <c r="F2198">
        <v>611.64</v>
      </c>
      <c r="G2198">
        <v>1347.42</v>
      </c>
      <c r="H2198">
        <v>134.74</v>
      </c>
      <c r="I2198">
        <v>527.51</v>
      </c>
      <c r="J2198">
        <v>685.17</v>
      </c>
    </row>
    <row r="2199" spans="1:10" x14ac:dyDescent="0.3">
      <c r="A2199">
        <v>2198</v>
      </c>
      <c r="B2199" t="s">
        <v>12</v>
      </c>
      <c r="C2199" t="s">
        <v>13</v>
      </c>
      <c r="D2199">
        <v>1</v>
      </c>
      <c r="E2199">
        <v>1</v>
      </c>
      <c r="F2199">
        <v>2388.48</v>
      </c>
      <c r="G2199">
        <v>2388.48</v>
      </c>
      <c r="H2199">
        <v>597.12</v>
      </c>
      <c r="I2199">
        <v>1676.45</v>
      </c>
      <c r="J2199">
        <v>114.91</v>
      </c>
    </row>
    <row r="2200" spans="1:10" x14ac:dyDescent="0.3">
      <c r="A2200">
        <v>2199</v>
      </c>
      <c r="B2200" t="s">
        <v>16</v>
      </c>
      <c r="C2200" t="s">
        <v>17</v>
      </c>
      <c r="D2200">
        <v>6</v>
      </c>
      <c r="E2200">
        <v>3</v>
      </c>
      <c r="F2200">
        <v>3019.19</v>
      </c>
      <c r="G2200">
        <v>6363.16</v>
      </c>
      <c r="H2200">
        <v>2227.11</v>
      </c>
      <c r="I2200">
        <v>4192.22</v>
      </c>
      <c r="J2200">
        <v>-56.16</v>
      </c>
    </row>
    <row r="2201" spans="1:10" x14ac:dyDescent="0.3">
      <c r="A2201">
        <v>2200</v>
      </c>
      <c r="B2201" t="s">
        <v>10</v>
      </c>
      <c r="C2201" t="s">
        <v>22</v>
      </c>
      <c r="D2201">
        <v>4</v>
      </c>
      <c r="E2201">
        <v>2</v>
      </c>
      <c r="F2201">
        <v>1089.18</v>
      </c>
      <c r="G2201">
        <v>1717.65</v>
      </c>
      <c r="H2201">
        <v>171.77</v>
      </c>
      <c r="I2201">
        <v>541.20000000000005</v>
      </c>
      <c r="J2201">
        <v>1004.69</v>
      </c>
    </row>
    <row r="2202" spans="1:10" x14ac:dyDescent="0.3">
      <c r="A2202">
        <v>2201</v>
      </c>
      <c r="B2202" t="s">
        <v>12</v>
      </c>
      <c r="C2202" t="s">
        <v>13</v>
      </c>
      <c r="D2202">
        <v>8</v>
      </c>
      <c r="E2202">
        <v>2</v>
      </c>
      <c r="F2202">
        <v>4908.32</v>
      </c>
      <c r="G2202">
        <v>8074.8</v>
      </c>
      <c r="H2202">
        <v>2422.44</v>
      </c>
      <c r="I2202">
        <v>5220.12</v>
      </c>
      <c r="J2202">
        <v>432.24</v>
      </c>
    </row>
    <row r="2203" spans="1:10" x14ac:dyDescent="0.3">
      <c r="A2203">
        <v>2202</v>
      </c>
      <c r="B2203" t="s">
        <v>18</v>
      </c>
      <c r="C2203" t="s">
        <v>19</v>
      </c>
      <c r="D2203">
        <v>4</v>
      </c>
      <c r="E2203">
        <v>3</v>
      </c>
      <c r="F2203">
        <v>2141.31</v>
      </c>
      <c r="G2203">
        <v>4692.0200000000004</v>
      </c>
      <c r="H2203">
        <v>1032.25</v>
      </c>
      <c r="I2203">
        <v>2818.33</v>
      </c>
      <c r="J2203">
        <v>841.45</v>
      </c>
    </row>
    <row r="2204" spans="1:10" x14ac:dyDescent="0.3">
      <c r="A2204">
        <v>2203</v>
      </c>
      <c r="B2204" t="s">
        <v>10</v>
      </c>
      <c r="C2204" t="s">
        <v>11</v>
      </c>
      <c r="D2204">
        <v>2</v>
      </c>
      <c r="E2204">
        <v>1</v>
      </c>
      <c r="F2204">
        <v>1021.89</v>
      </c>
      <c r="G2204">
        <v>1021.89</v>
      </c>
      <c r="H2204">
        <v>102.19</v>
      </c>
      <c r="I2204">
        <v>292.58999999999997</v>
      </c>
      <c r="J2204">
        <v>627.11</v>
      </c>
    </row>
    <row r="2205" spans="1:10" x14ac:dyDescent="0.3">
      <c r="A2205">
        <v>2204</v>
      </c>
      <c r="B2205" t="s">
        <v>18</v>
      </c>
      <c r="C2205" t="s">
        <v>20</v>
      </c>
      <c r="D2205">
        <v>2</v>
      </c>
      <c r="E2205">
        <v>1</v>
      </c>
      <c r="F2205">
        <v>3857.76</v>
      </c>
      <c r="G2205">
        <v>3857.76</v>
      </c>
      <c r="H2205">
        <v>848.71</v>
      </c>
      <c r="I2205">
        <v>2319.5300000000002</v>
      </c>
      <c r="J2205">
        <v>689.52</v>
      </c>
    </row>
    <row r="2206" spans="1:10" x14ac:dyDescent="0.3">
      <c r="A2206">
        <v>2205</v>
      </c>
      <c r="B2206" t="s">
        <v>14</v>
      </c>
      <c r="C2206" t="s">
        <v>15</v>
      </c>
      <c r="D2206">
        <v>2</v>
      </c>
      <c r="E2206">
        <v>2</v>
      </c>
      <c r="F2206">
        <v>2766.43</v>
      </c>
      <c r="G2206">
        <v>4114.71</v>
      </c>
      <c r="H2206">
        <v>617.21</v>
      </c>
      <c r="I2206">
        <v>624.88</v>
      </c>
      <c r="J2206">
        <v>2872.62</v>
      </c>
    </row>
    <row r="2207" spans="1:10" x14ac:dyDescent="0.3">
      <c r="A2207">
        <v>2206</v>
      </c>
      <c r="B2207" t="s">
        <v>12</v>
      </c>
      <c r="C2207" t="s">
        <v>13</v>
      </c>
      <c r="D2207">
        <v>4</v>
      </c>
      <c r="E2207">
        <v>3</v>
      </c>
      <c r="F2207">
        <v>4129.67</v>
      </c>
      <c r="G2207">
        <v>7924.58</v>
      </c>
      <c r="H2207">
        <v>1981.15</v>
      </c>
      <c r="I2207">
        <v>2944.18</v>
      </c>
      <c r="J2207">
        <v>2999.26</v>
      </c>
    </row>
    <row r="2208" spans="1:10" x14ac:dyDescent="0.3">
      <c r="A2208">
        <v>2207</v>
      </c>
      <c r="B2208" t="s">
        <v>10</v>
      </c>
      <c r="C2208" t="s">
        <v>22</v>
      </c>
      <c r="D2208">
        <v>7</v>
      </c>
      <c r="E2208">
        <v>1</v>
      </c>
      <c r="F2208">
        <v>633.74</v>
      </c>
      <c r="G2208">
        <v>633.74</v>
      </c>
      <c r="H2208">
        <v>63.37</v>
      </c>
      <c r="I2208">
        <v>601.41999999999996</v>
      </c>
      <c r="J2208">
        <v>-31.05</v>
      </c>
    </row>
    <row r="2209" spans="1:10" x14ac:dyDescent="0.3">
      <c r="A2209">
        <v>2208</v>
      </c>
      <c r="B2209" t="s">
        <v>12</v>
      </c>
      <c r="C2209" t="s">
        <v>13</v>
      </c>
      <c r="D2209">
        <v>1</v>
      </c>
      <c r="E2209">
        <v>1</v>
      </c>
      <c r="F2209">
        <v>2603.37</v>
      </c>
      <c r="G2209">
        <v>2603.37</v>
      </c>
      <c r="H2209">
        <v>650.84</v>
      </c>
      <c r="I2209">
        <v>1798.26</v>
      </c>
      <c r="J2209">
        <v>154.27000000000001</v>
      </c>
    </row>
    <row r="2210" spans="1:10" x14ac:dyDescent="0.3">
      <c r="A2210">
        <v>2209</v>
      </c>
      <c r="B2210" t="s">
        <v>10</v>
      </c>
      <c r="C2210" t="s">
        <v>22</v>
      </c>
      <c r="D2210">
        <v>7</v>
      </c>
      <c r="E2210">
        <v>3</v>
      </c>
      <c r="F2210">
        <v>716.7</v>
      </c>
      <c r="G2210">
        <v>1572.72</v>
      </c>
      <c r="H2210">
        <v>157.27000000000001</v>
      </c>
      <c r="I2210">
        <v>795.32</v>
      </c>
      <c r="J2210">
        <v>620.13</v>
      </c>
    </row>
    <row r="2211" spans="1:10" x14ac:dyDescent="0.3">
      <c r="A2211">
        <v>2210</v>
      </c>
      <c r="B2211" t="s">
        <v>12</v>
      </c>
      <c r="C2211" t="s">
        <v>13</v>
      </c>
      <c r="D2211">
        <v>2</v>
      </c>
      <c r="E2211">
        <v>2</v>
      </c>
      <c r="F2211">
        <v>5501.2</v>
      </c>
      <c r="G2211">
        <v>10177.59</v>
      </c>
      <c r="H2211">
        <v>3053.28</v>
      </c>
      <c r="I2211">
        <v>2346.11</v>
      </c>
      <c r="J2211">
        <v>4778.2</v>
      </c>
    </row>
    <row r="2212" spans="1:10" x14ac:dyDescent="0.3">
      <c r="A2212">
        <v>2211</v>
      </c>
      <c r="B2212" t="s">
        <v>14</v>
      </c>
      <c r="C2212" t="s">
        <v>15</v>
      </c>
      <c r="D2212">
        <v>8</v>
      </c>
      <c r="E2212">
        <v>1</v>
      </c>
      <c r="F2212">
        <v>2504.94</v>
      </c>
      <c r="G2212">
        <v>2504.94</v>
      </c>
      <c r="H2212">
        <v>375.74</v>
      </c>
      <c r="I2212">
        <v>1476.4</v>
      </c>
      <c r="J2212">
        <v>652.79999999999995</v>
      </c>
    </row>
    <row r="2213" spans="1:10" x14ac:dyDescent="0.3">
      <c r="A2213">
        <v>2212</v>
      </c>
      <c r="B2213" t="s">
        <v>14</v>
      </c>
      <c r="C2213" t="s">
        <v>15</v>
      </c>
      <c r="D2213">
        <v>8</v>
      </c>
      <c r="E2213">
        <v>3</v>
      </c>
      <c r="F2213">
        <v>1451.44</v>
      </c>
      <c r="G2213">
        <v>2797.86</v>
      </c>
      <c r="H2213">
        <v>419.68</v>
      </c>
      <c r="I2213">
        <v>2002.67</v>
      </c>
      <c r="J2213">
        <v>375.51</v>
      </c>
    </row>
    <row r="2214" spans="1:10" x14ac:dyDescent="0.3">
      <c r="A2214">
        <v>2213</v>
      </c>
      <c r="B2214" t="s">
        <v>18</v>
      </c>
      <c r="C2214" t="s">
        <v>19</v>
      </c>
      <c r="D2214">
        <v>3</v>
      </c>
      <c r="E2214">
        <v>3</v>
      </c>
      <c r="F2214">
        <v>5114.34</v>
      </c>
      <c r="G2214">
        <v>11029.88</v>
      </c>
      <c r="H2214">
        <v>2978.07</v>
      </c>
      <c r="I2214">
        <v>2850.77</v>
      </c>
      <c r="J2214">
        <v>5201.05</v>
      </c>
    </row>
    <row r="2215" spans="1:10" x14ac:dyDescent="0.3">
      <c r="A2215">
        <v>2214</v>
      </c>
      <c r="B2215" t="s">
        <v>12</v>
      </c>
      <c r="C2215" t="s">
        <v>13</v>
      </c>
      <c r="D2215">
        <v>7</v>
      </c>
      <c r="E2215">
        <v>3</v>
      </c>
      <c r="F2215">
        <v>2734.76</v>
      </c>
      <c r="G2215">
        <v>6851.17</v>
      </c>
      <c r="H2215">
        <v>1712.79</v>
      </c>
      <c r="I2215">
        <v>5321.33</v>
      </c>
      <c r="J2215">
        <v>-182.95</v>
      </c>
    </row>
    <row r="2216" spans="1:10" x14ac:dyDescent="0.3">
      <c r="A2216">
        <v>2215</v>
      </c>
      <c r="B2216" t="s">
        <v>14</v>
      </c>
      <c r="C2216" t="s">
        <v>15</v>
      </c>
      <c r="D2216">
        <v>1</v>
      </c>
      <c r="E2216">
        <v>1</v>
      </c>
      <c r="F2216">
        <v>2089.89</v>
      </c>
      <c r="G2216">
        <v>2089.89</v>
      </c>
      <c r="H2216">
        <v>313.48</v>
      </c>
      <c r="I2216">
        <v>642.73</v>
      </c>
      <c r="J2216">
        <v>1133.68</v>
      </c>
    </row>
    <row r="2217" spans="1:10" x14ac:dyDescent="0.3">
      <c r="A2217">
        <v>2216</v>
      </c>
      <c r="B2217" t="s">
        <v>10</v>
      </c>
      <c r="C2217" t="s">
        <v>11</v>
      </c>
      <c r="D2217">
        <v>8</v>
      </c>
      <c r="E2217">
        <v>1</v>
      </c>
      <c r="F2217">
        <v>1046.44</v>
      </c>
      <c r="G2217">
        <v>1046.44</v>
      </c>
      <c r="H2217">
        <v>104.64</v>
      </c>
      <c r="I2217">
        <v>829.7</v>
      </c>
      <c r="J2217">
        <v>112.1</v>
      </c>
    </row>
    <row r="2218" spans="1:10" x14ac:dyDescent="0.3">
      <c r="A2218">
        <v>2217</v>
      </c>
      <c r="B2218" t="s">
        <v>14</v>
      </c>
      <c r="C2218" t="s">
        <v>15</v>
      </c>
      <c r="D2218">
        <v>3</v>
      </c>
      <c r="E2218">
        <v>2</v>
      </c>
      <c r="F2218">
        <v>1434.6</v>
      </c>
      <c r="G2218">
        <v>2037.93</v>
      </c>
      <c r="H2218">
        <v>305.69</v>
      </c>
      <c r="I2218">
        <v>790.25</v>
      </c>
      <c r="J2218">
        <v>941.99</v>
      </c>
    </row>
    <row r="2219" spans="1:10" x14ac:dyDescent="0.3">
      <c r="A2219">
        <v>2218</v>
      </c>
      <c r="B2219" t="s">
        <v>10</v>
      </c>
      <c r="C2219" t="s">
        <v>11</v>
      </c>
      <c r="D2219">
        <v>1</v>
      </c>
      <c r="E2219">
        <v>1</v>
      </c>
      <c r="F2219">
        <v>715.21</v>
      </c>
      <c r="G2219">
        <v>715.21</v>
      </c>
      <c r="H2219">
        <v>71.52</v>
      </c>
      <c r="I2219">
        <v>282.05</v>
      </c>
      <c r="J2219">
        <v>361.64</v>
      </c>
    </row>
    <row r="2220" spans="1:10" x14ac:dyDescent="0.3">
      <c r="A2220">
        <v>2219</v>
      </c>
      <c r="B2220" t="s">
        <v>12</v>
      </c>
      <c r="C2220" t="s">
        <v>13</v>
      </c>
      <c r="D2220">
        <v>2</v>
      </c>
      <c r="E2220">
        <v>1</v>
      </c>
      <c r="F2220">
        <v>4366.4399999999996</v>
      </c>
      <c r="G2220">
        <v>4366.4399999999996</v>
      </c>
      <c r="H2220">
        <v>1091.6099999999999</v>
      </c>
      <c r="I2220">
        <v>2124.33</v>
      </c>
      <c r="J2220">
        <v>1150.5</v>
      </c>
    </row>
    <row r="2221" spans="1:10" x14ac:dyDescent="0.3">
      <c r="A2221">
        <v>2220</v>
      </c>
      <c r="B2221" t="s">
        <v>18</v>
      </c>
      <c r="C2221" t="s">
        <v>20</v>
      </c>
      <c r="D2221">
        <v>7</v>
      </c>
      <c r="E2221">
        <v>3</v>
      </c>
      <c r="F2221">
        <v>3991.57</v>
      </c>
      <c r="G2221">
        <v>8817.42</v>
      </c>
      <c r="H2221">
        <v>2380.6999999999998</v>
      </c>
      <c r="I2221">
        <v>3487.63</v>
      </c>
      <c r="J2221">
        <v>2949.09</v>
      </c>
    </row>
    <row r="2222" spans="1:10" x14ac:dyDescent="0.3">
      <c r="A2222">
        <v>2221</v>
      </c>
      <c r="B2222" t="s">
        <v>14</v>
      </c>
      <c r="C2222" t="s">
        <v>15</v>
      </c>
      <c r="D2222">
        <v>6</v>
      </c>
      <c r="E2222">
        <v>2</v>
      </c>
      <c r="F2222">
        <v>1642.91</v>
      </c>
      <c r="G2222">
        <v>2923.91</v>
      </c>
      <c r="H2222">
        <v>438.59</v>
      </c>
      <c r="I2222">
        <v>1865.25</v>
      </c>
      <c r="J2222">
        <v>620.07000000000005</v>
      </c>
    </row>
    <row r="2223" spans="1:10" x14ac:dyDescent="0.3">
      <c r="A2223">
        <v>2222</v>
      </c>
      <c r="B2223" t="s">
        <v>16</v>
      </c>
      <c r="C2223" t="s">
        <v>17</v>
      </c>
      <c r="D2223">
        <v>5</v>
      </c>
      <c r="E2223">
        <v>3</v>
      </c>
      <c r="F2223">
        <v>3267.53</v>
      </c>
      <c r="G2223">
        <v>7238.85</v>
      </c>
      <c r="H2223">
        <v>2533.6</v>
      </c>
      <c r="I2223">
        <v>4416.33</v>
      </c>
      <c r="J2223">
        <v>288.93</v>
      </c>
    </row>
    <row r="2224" spans="1:10" x14ac:dyDescent="0.3">
      <c r="A2224">
        <v>2223</v>
      </c>
      <c r="B2224" t="s">
        <v>18</v>
      </c>
      <c r="C2224" t="s">
        <v>20</v>
      </c>
      <c r="D2224">
        <v>2</v>
      </c>
      <c r="E2224">
        <v>2</v>
      </c>
      <c r="F2224">
        <v>3128.77</v>
      </c>
      <c r="G2224">
        <v>4302.87</v>
      </c>
      <c r="H2224">
        <v>946.63</v>
      </c>
      <c r="I2224">
        <v>1475.59</v>
      </c>
      <c r="J2224">
        <v>1880.64</v>
      </c>
    </row>
    <row r="2225" spans="1:10" x14ac:dyDescent="0.3">
      <c r="A2225">
        <v>2224</v>
      </c>
      <c r="B2225" t="s">
        <v>18</v>
      </c>
      <c r="C2225" t="s">
        <v>19</v>
      </c>
      <c r="D2225">
        <v>8</v>
      </c>
      <c r="E2225">
        <v>3</v>
      </c>
      <c r="F2225">
        <v>4191.49</v>
      </c>
      <c r="G2225">
        <v>8805.07</v>
      </c>
      <c r="H2225">
        <v>2377.37</v>
      </c>
      <c r="I2225">
        <v>4776.1400000000003</v>
      </c>
      <c r="J2225">
        <v>1651.56</v>
      </c>
    </row>
    <row r="2226" spans="1:10" x14ac:dyDescent="0.3">
      <c r="A2226">
        <v>2225</v>
      </c>
      <c r="B2226" t="s">
        <v>18</v>
      </c>
      <c r="C2226" t="s">
        <v>19</v>
      </c>
      <c r="D2226">
        <v>4</v>
      </c>
      <c r="E2226">
        <v>2</v>
      </c>
      <c r="F2226">
        <v>5375.09</v>
      </c>
      <c r="G2226">
        <v>9482.48</v>
      </c>
      <c r="H2226">
        <v>2560.27</v>
      </c>
      <c r="I2226">
        <v>3311.32</v>
      </c>
      <c r="J2226">
        <v>3610.89</v>
      </c>
    </row>
    <row r="2227" spans="1:10" x14ac:dyDescent="0.3">
      <c r="A2227">
        <v>2226</v>
      </c>
      <c r="B2227" t="s">
        <v>10</v>
      </c>
      <c r="C2227" t="s">
        <v>22</v>
      </c>
      <c r="D2227">
        <v>6</v>
      </c>
      <c r="E2227">
        <v>1</v>
      </c>
      <c r="F2227">
        <v>604.45000000000005</v>
      </c>
      <c r="G2227">
        <v>604.45000000000005</v>
      </c>
      <c r="H2227">
        <v>60.45</v>
      </c>
      <c r="I2227">
        <v>573.63</v>
      </c>
      <c r="J2227">
        <v>-29.62</v>
      </c>
    </row>
    <row r="2228" spans="1:10" x14ac:dyDescent="0.3">
      <c r="A2228">
        <v>2227</v>
      </c>
      <c r="B2228" t="s">
        <v>10</v>
      </c>
      <c r="C2228" t="s">
        <v>11</v>
      </c>
      <c r="D2228">
        <v>4</v>
      </c>
      <c r="E2228">
        <v>3</v>
      </c>
      <c r="F2228">
        <v>255.22</v>
      </c>
      <c r="G2228">
        <v>532.84</v>
      </c>
      <c r="H2228">
        <v>53.28</v>
      </c>
      <c r="I2228">
        <v>505.66</v>
      </c>
      <c r="J2228">
        <v>-26.11</v>
      </c>
    </row>
    <row r="2229" spans="1:10" x14ac:dyDescent="0.3">
      <c r="A2229">
        <v>2228</v>
      </c>
      <c r="B2229" t="s">
        <v>16</v>
      </c>
      <c r="C2229" t="s">
        <v>17</v>
      </c>
      <c r="D2229">
        <v>1</v>
      </c>
      <c r="E2229">
        <v>1</v>
      </c>
      <c r="F2229">
        <v>4745.3900000000003</v>
      </c>
      <c r="G2229">
        <v>4745.3900000000003</v>
      </c>
      <c r="H2229">
        <v>1660.89</v>
      </c>
      <c r="I2229">
        <v>1607.14</v>
      </c>
      <c r="J2229">
        <v>1477.37</v>
      </c>
    </row>
    <row r="2230" spans="1:10" x14ac:dyDescent="0.3">
      <c r="A2230">
        <v>2229</v>
      </c>
      <c r="B2230" t="s">
        <v>10</v>
      </c>
      <c r="C2230" t="s">
        <v>11</v>
      </c>
      <c r="D2230">
        <v>4</v>
      </c>
      <c r="E2230">
        <v>3</v>
      </c>
      <c r="F2230">
        <v>1159.54</v>
      </c>
      <c r="G2230">
        <v>2496.79</v>
      </c>
      <c r="H2230">
        <v>249.68</v>
      </c>
      <c r="I2230">
        <v>477.32</v>
      </c>
      <c r="J2230">
        <v>1769.79</v>
      </c>
    </row>
    <row r="2231" spans="1:10" x14ac:dyDescent="0.3">
      <c r="A2231">
        <v>2230</v>
      </c>
      <c r="B2231" t="s">
        <v>10</v>
      </c>
      <c r="C2231" t="s">
        <v>22</v>
      </c>
      <c r="D2231">
        <v>6</v>
      </c>
      <c r="E2231">
        <v>3</v>
      </c>
      <c r="F2231">
        <v>1136.32</v>
      </c>
      <c r="G2231">
        <v>2426.52</v>
      </c>
      <c r="H2231">
        <v>242.65</v>
      </c>
      <c r="I2231">
        <v>794.81</v>
      </c>
      <c r="J2231">
        <v>1389.06</v>
      </c>
    </row>
    <row r="2232" spans="1:10" x14ac:dyDescent="0.3">
      <c r="A2232">
        <v>2231</v>
      </c>
      <c r="B2232" t="s">
        <v>14</v>
      </c>
      <c r="C2232" t="s">
        <v>15</v>
      </c>
      <c r="D2232">
        <v>6</v>
      </c>
      <c r="E2232">
        <v>3</v>
      </c>
      <c r="F2232">
        <v>1443.01</v>
      </c>
      <c r="G2232">
        <v>3164.95</v>
      </c>
      <c r="H2232">
        <v>474.74</v>
      </c>
      <c r="I2232">
        <v>1898.85</v>
      </c>
      <c r="J2232">
        <v>791.35</v>
      </c>
    </row>
    <row r="2233" spans="1:10" x14ac:dyDescent="0.3">
      <c r="A2233">
        <v>2232</v>
      </c>
      <c r="B2233" t="s">
        <v>18</v>
      </c>
      <c r="C2233" t="s">
        <v>19</v>
      </c>
      <c r="D2233">
        <v>2</v>
      </c>
      <c r="E2233">
        <v>1</v>
      </c>
      <c r="F2233">
        <v>2473.54</v>
      </c>
      <c r="G2233">
        <v>2473.54</v>
      </c>
      <c r="H2233">
        <v>544.17999999999995</v>
      </c>
      <c r="I2233">
        <v>1834.51</v>
      </c>
      <c r="J2233">
        <v>94.85</v>
      </c>
    </row>
    <row r="2234" spans="1:10" x14ac:dyDescent="0.3">
      <c r="A2234">
        <v>2233</v>
      </c>
      <c r="B2234" t="s">
        <v>12</v>
      </c>
      <c r="C2234" t="s">
        <v>13</v>
      </c>
      <c r="D2234">
        <v>3</v>
      </c>
      <c r="E2234">
        <v>1</v>
      </c>
      <c r="F2234">
        <v>7285.13</v>
      </c>
      <c r="G2234">
        <v>7285.13</v>
      </c>
      <c r="H2234">
        <v>1821.28</v>
      </c>
      <c r="I2234">
        <v>2613.6</v>
      </c>
      <c r="J2234">
        <v>2850.25</v>
      </c>
    </row>
    <row r="2235" spans="1:10" x14ac:dyDescent="0.3">
      <c r="A2235">
        <v>2234</v>
      </c>
      <c r="B2235" t="s">
        <v>12</v>
      </c>
      <c r="C2235" t="s">
        <v>13</v>
      </c>
      <c r="D2235">
        <v>2</v>
      </c>
      <c r="E2235">
        <v>2</v>
      </c>
      <c r="F2235">
        <v>3930.84</v>
      </c>
      <c r="G2235">
        <v>6470.46</v>
      </c>
      <c r="H2235">
        <v>1617.61</v>
      </c>
      <c r="I2235">
        <v>1883.79</v>
      </c>
      <c r="J2235">
        <v>2969.06</v>
      </c>
    </row>
    <row r="2236" spans="1:10" x14ac:dyDescent="0.3">
      <c r="A2236">
        <v>2235</v>
      </c>
      <c r="B2236" t="s">
        <v>16</v>
      </c>
      <c r="C2236" t="s">
        <v>21</v>
      </c>
      <c r="D2236">
        <v>1</v>
      </c>
      <c r="E2236">
        <v>1</v>
      </c>
      <c r="F2236">
        <v>4893.04</v>
      </c>
      <c r="G2236">
        <v>4893.04</v>
      </c>
      <c r="H2236">
        <v>1712.57</v>
      </c>
      <c r="I2236">
        <v>2042.3</v>
      </c>
      <c r="J2236">
        <v>1138.18</v>
      </c>
    </row>
    <row r="2237" spans="1:10" x14ac:dyDescent="0.3">
      <c r="A2237">
        <v>2236</v>
      </c>
      <c r="B2237" t="s">
        <v>16</v>
      </c>
      <c r="C2237" t="s">
        <v>17</v>
      </c>
      <c r="D2237">
        <v>8</v>
      </c>
      <c r="E2237">
        <v>3</v>
      </c>
      <c r="F2237">
        <v>6357.26</v>
      </c>
      <c r="G2237">
        <v>13156.06</v>
      </c>
      <c r="H2237">
        <v>5262.42</v>
      </c>
      <c r="I2237">
        <v>6092.68</v>
      </c>
      <c r="J2237">
        <v>1800.96</v>
      </c>
    </row>
    <row r="2238" spans="1:10" x14ac:dyDescent="0.3">
      <c r="A2238">
        <v>2237</v>
      </c>
      <c r="B2238" t="s">
        <v>12</v>
      </c>
      <c r="C2238" t="s">
        <v>13</v>
      </c>
      <c r="D2238">
        <v>4</v>
      </c>
      <c r="E2238">
        <v>3</v>
      </c>
      <c r="F2238">
        <v>4542.3100000000004</v>
      </c>
      <c r="G2238">
        <v>11164.98</v>
      </c>
      <c r="H2238">
        <v>3349.49</v>
      </c>
      <c r="I2238">
        <v>2476.83</v>
      </c>
      <c r="J2238">
        <v>5338.65</v>
      </c>
    </row>
    <row r="2239" spans="1:10" x14ac:dyDescent="0.3">
      <c r="A2239">
        <v>2238</v>
      </c>
      <c r="B2239" t="s">
        <v>18</v>
      </c>
      <c r="C2239" t="s">
        <v>20</v>
      </c>
      <c r="D2239">
        <v>3</v>
      </c>
      <c r="E2239">
        <v>1</v>
      </c>
      <c r="F2239">
        <v>1594.2</v>
      </c>
      <c r="G2239">
        <v>1594.2</v>
      </c>
      <c r="H2239">
        <v>350.72</v>
      </c>
      <c r="I2239">
        <v>1512.9</v>
      </c>
      <c r="J2239">
        <v>-269.42</v>
      </c>
    </row>
    <row r="2240" spans="1:10" x14ac:dyDescent="0.3">
      <c r="A2240">
        <v>2239</v>
      </c>
      <c r="B2240" t="s">
        <v>18</v>
      </c>
      <c r="C2240" t="s">
        <v>20</v>
      </c>
      <c r="D2240">
        <v>7</v>
      </c>
      <c r="E2240">
        <v>2</v>
      </c>
      <c r="F2240">
        <v>4694.21</v>
      </c>
      <c r="G2240">
        <v>6439.04</v>
      </c>
      <c r="H2240">
        <v>1416.59</v>
      </c>
      <c r="I2240">
        <v>3385.44</v>
      </c>
      <c r="J2240">
        <v>1637.01</v>
      </c>
    </row>
    <row r="2241" spans="1:10" x14ac:dyDescent="0.3">
      <c r="A2241">
        <v>2240</v>
      </c>
      <c r="B2241" t="s">
        <v>18</v>
      </c>
      <c r="C2241" t="s">
        <v>20</v>
      </c>
      <c r="D2241">
        <v>5</v>
      </c>
      <c r="E2241">
        <v>3</v>
      </c>
      <c r="F2241">
        <v>3956.98</v>
      </c>
      <c r="G2241">
        <v>8736.32</v>
      </c>
      <c r="H2241">
        <v>2358.81</v>
      </c>
      <c r="I2241">
        <v>2571.79</v>
      </c>
      <c r="J2241">
        <v>3805.72</v>
      </c>
    </row>
    <row r="2242" spans="1:10" x14ac:dyDescent="0.3">
      <c r="A2242">
        <v>2241</v>
      </c>
      <c r="B2242" t="s">
        <v>14</v>
      </c>
      <c r="C2242" t="s">
        <v>15</v>
      </c>
      <c r="D2242">
        <v>6</v>
      </c>
      <c r="E2242">
        <v>2</v>
      </c>
      <c r="F2242">
        <v>1570.02</v>
      </c>
      <c r="G2242">
        <v>2837.87</v>
      </c>
      <c r="H2242">
        <v>425.68</v>
      </c>
      <c r="I2242">
        <v>1620.79</v>
      </c>
      <c r="J2242">
        <v>791.39</v>
      </c>
    </row>
    <row r="2243" spans="1:10" x14ac:dyDescent="0.3">
      <c r="A2243">
        <v>2242</v>
      </c>
      <c r="B2243" t="s">
        <v>18</v>
      </c>
      <c r="C2243" t="s">
        <v>20</v>
      </c>
      <c r="D2243">
        <v>3</v>
      </c>
      <c r="E2243">
        <v>3</v>
      </c>
      <c r="F2243">
        <v>3914.67</v>
      </c>
      <c r="G2243">
        <v>8825.16</v>
      </c>
      <c r="H2243">
        <v>2382.79</v>
      </c>
      <c r="I2243">
        <v>2269.39</v>
      </c>
      <c r="J2243">
        <v>4172.9799999999996</v>
      </c>
    </row>
    <row r="2244" spans="1:10" x14ac:dyDescent="0.3">
      <c r="A2244">
        <v>2243</v>
      </c>
      <c r="B2244" t="s">
        <v>16</v>
      </c>
      <c r="C2244" t="s">
        <v>21</v>
      </c>
      <c r="D2244">
        <v>8</v>
      </c>
      <c r="E2244">
        <v>3</v>
      </c>
      <c r="F2244">
        <v>7297.05</v>
      </c>
      <c r="G2244">
        <v>17110.16</v>
      </c>
      <c r="H2244">
        <v>6844.06</v>
      </c>
      <c r="I2244">
        <v>5167.21</v>
      </c>
      <c r="J2244">
        <v>5098.88</v>
      </c>
    </row>
    <row r="2245" spans="1:10" x14ac:dyDescent="0.3">
      <c r="A2245">
        <v>2244</v>
      </c>
      <c r="B2245" t="s">
        <v>12</v>
      </c>
      <c r="C2245" t="s">
        <v>13</v>
      </c>
      <c r="D2245">
        <v>7</v>
      </c>
      <c r="E2245">
        <v>3</v>
      </c>
      <c r="F2245">
        <v>3187.14</v>
      </c>
      <c r="G2245">
        <v>6910.49</v>
      </c>
      <c r="H2245">
        <v>1727.62</v>
      </c>
      <c r="I2245">
        <v>4754.25</v>
      </c>
      <c r="J2245">
        <v>428.62</v>
      </c>
    </row>
    <row r="2246" spans="1:10" x14ac:dyDescent="0.3">
      <c r="A2246">
        <v>2245</v>
      </c>
      <c r="B2246" t="s">
        <v>12</v>
      </c>
      <c r="C2246" t="s">
        <v>13</v>
      </c>
      <c r="D2246">
        <v>3</v>
      </c>
      <c r="E2246">
        <v>3</v>
      </c>
      <c r="F2246">
        <v>0</v>
      </c>
      <c r="G2246">
        <v>0</v>
      </c>
      <c r="H2246">
        <v>0</v>
      </c>
      <c r="I2246">
        <v>0</v>
      </c>
      <c r="J2246">
        <v>0</v>
      </c>
    </row>
    <row r="2247" spans="1:10" x14ac:dyDescent="0.3">
      <c r="A2247">
        <v>2246</v>
      </c>
      <c r="B2247" t="s">
        <v>16</v>
      </c>
      <c r="C2247" t="s">
        <v>17</v>
      </c>
      <c r="D2247">
        <v>2</v>
      </c>
      <c r="E2247">
        <v>2</v>
      </c>
      <c r="F2247">
        <v>4755.5600000000004</v>
      </c>
      <c r="G2247">
        <v>6539.78</v>
      </c>
      <c r="H2247">
        <v>2288.92</v>
      </c>
      <c r="I2247">
        <v>1932.03</v>
      </c>
      <c r="J2247">
        <v>2318.83</v>
      </c>
    </row>
    <row r="2248" spans="1:10" x14ac:dyDescent="0.3">
      <c r="A2248">
        <v>2247</v>
      </c>
      <c r="B2248" t="s">
        <v>18</v>
      </c>
      <c r="C2248" t="s">
        <v>20</v>
      </c>
      <c r="D2248">
        <v>7</v>
      </c>
      <c r="E2248">
        <v>3</v>
      </c>
      <c r="F2248">
        <v>6396.32</v>
      </c>
      <c r="G2248">
        <v>13569.94</v>
      </c>
      <c r="H2248">
        <v>3663.88</v>
      </c>
      <c r="I2248">
        <v>4090.87</v>
      </c>
      <c r="J2248">
        <v>5815.19</v>
      </c>
    </row>
    <row r="2249" spans="1:10" x14ac:dyDescent="0.3">
      <c r="A2249">
        <v>2248</v>
      </c>
      <c r="B2249" t="s">
        <v>14</v>
      </c>
      <c r="C2249" t="s">
        <v>15</v>
      </c>
      <c r="D2249">
        <v>5</v>
      </c>
      <c r="E2249">
        <v>3</v>
      </c>
      <c r="F2249">
        <v>1201.26</v>
      </c>
      <c r="G2249">
        <v>2667.11</v>
      </c>
      <c r="H2249">
        <v>400.07</v>
      </c>
      <c r="I2249">
        <v>1151.94</v>
      </c>
      <c r="J2249">
        <v>1115.0999999999999</v>
      </c>
    </row>
    <row r="2250" spans="1:10" x14ac:dyDescent="0.3">
      <c r="A2250">
        <v>2249</v>
      </c>
      <c r="B2250" t="s">
        <v>16</v>
      </c>
      <c r="C2250" t="s">
        <v>17</v>
      </c>
      <c r="D2250">
        <v>8</v>
      </c>
      <c r="E2250">
        <v>3</v>
      </c>
      <c r="F2250">
        <v>4794.21</v>
      </c>
      <c r="G2250">
        <v>9799.44</v>
      </c>
      <c r="H2250">
        <v>3919.78</v>
      </c>
      <c r="I2250">
        <v>3831.75</v>
      </c>
      <c r="J2250">
        <v>2047.92</v>
      </c>
    </row>
    <row r="2251" spans="1:10" x14ac:dyDescent="0.3">
      <c r="A2251">
        <v>2250</v>
      </c>
      <c r="B2251" t="s">
        <v>18</v>
      </c>
      <c r="C2251" t="s">
        <v>19</v>
      </c>
      <c r="D2251">
        <v>6</v>
      </c>
      <c r="E2251">
        <v>2</v>
      </c>
      <c r="F2251">
        <v>4089.36</v>
      </c>
      <c r="G2251">
        <v>6444.87</v>
      </c>
      <c r="H2251">
        <v>1417.87</v>
      </c>
      <c r="I2251">
        <v>2896.82</v>
      </c>
      <c r="J2251">
        <v>2130.1799999999998</v>
      </c>
    </row>
    <row r="2252" spans="1:10" x14ac:dyDescent="0.3">
      <c r="A2252">
        <v>2251</v>
      </c>
      <c r="B2252" t="s">
        <v>18</v>
      </c>
      <c r="C2252" t="s">
        <v>20</v>
      </c>
      <c r="D2252">
        <v>8</v>
      </c>
      <c r="E2252">
        <v>3</v>
      </c>
      <c r="F2252">
        <v>3860.53</v>
      </c>
      <c r="G2252">
        <v>6929.4</v>
      </c>
      <c r="H2252">
        <v>1524.47</v>
      </c>
      <c r="I2252">
        <v>5380.4</v>
      </c>
      <c r="J2252">
        <v>24.53</v>
      </c>
    </row>
    <row r="2253" spans="1:10" x14ac:dyDescent="0.3">
      <c r="A2253">
        <v>2252</v>
      </c>
      <c r="B2253" t="s">
        <v>12</v>
      </c>
      <c r="C2253" t="s">
        <v>13</v>
      </c>
      <c r="D2253">
        <v>1</v>
      </c>
      <c r="E2253">
        <v>1</v>
      </c>
      <c r="F2253">
        <v>2556.9499999999998</v>
      </c>
      <c r="G2253">
        <v>2556.9499999999998</v>
      </c>
      <c r="H2253">
        <v>639.24</v>
      </c>
      <c r="I2253">
        <v>1979.84</v>
      </c>
      <c r="J2253">
        <v>-62.13</v>
      </c>
    </row>
    <row r="2254" spans="1:10" x14ac:dyDescent="0.3">
      <c r="A2254">
        <v>2253</v>
      </c>
      <c r="B2254" t="s">
        <v>16</v>
      </c>
      <c r="C2254" t="s">
        <v>17</v>
      </c>
      <c r="D2254">
        <v>1</v>
      </c>
      <c r="E2254">
        <v>1</v>
      </c>
      <c r="F2254">
        <v>4719.42</v>
      </c>
      <c r="G2254">
        <v>4719.42</v>
      </c>
      <c r="H2254">
        <v>1651.8</v>
      </c>
      <c r="I2254">
        <v>1372.66</v>
      </c>
      <c r="J2254">
        <v>1694.96</v>
      </c>
    </row>
    <row r="2255" spans="1:10" x14ac:dyDescent="0.3">
      <c r="A2255">
        <v>2254</v>
      </c>
      <c r="B2255" t="s">
        <v>14</v>
      </c>
      <c r="C2255" t="s">
        <v>15</v>
      </c>
      <c r="D2255">
        <v>3</v>
      </c>
      <c r="E2255">
        <v>1</v>
      </c>
      <c r="F2255">
        <v>735.99</v>
      </c>
      <c r="G2255">
        <v>735.99</v>
      </c>
      <c r="H2255">
        <v>110.4</v>
      </c>
      <c r="I2255">
        <v>698.45</v>
      </c>
      <c r="J2255">
        <v>-72.86</v>
      </c>
    </row>
    <row r="2256" spans="1:10" x14ac:dyDescent="0.3">
      <c r="A2256">
        <v>2255</v>
      </c>
      <c r="B2256" t="s">
        <v>12</v>
      </c>
      <c r="C2256" t="s">
        <v>13</v>
      </c>
      <c r="D2256">
        <v>7</v>
      </c>
      <c r="E2256">
        <v>1</v>
      </c>
      <c r="F2256">
        <v>4117.96</v>
      </c>
      <c r="G2256">
        <v>4117.96</v>
      </c>
      <c r="H2256">
        <v>1029.49</v>
      </c>
      <c r="I2256">
        <v>3907.95</v>
      </c>
      <c r="J2256">
        <v>-819.48</v>
      </c>
    </row>
    <row r="2257" spans="1:10" x14ac:dyDescent="0.3">
      <c r="A2257">
        <v>2256</v>
      </c>
      <c r="B2257" t="s">
        <v>16</v>
      </c>
      <c r="C2257" t="s">
        <v>17</v>
      </c>
      <c r="D2257">
        <v>3</v>
      </c>
      <c r="E2257">
        <v>2</v>
      </c>
      <c r="F2257">
        <v>1428.82</v>
      </c>
      <c r="G2257">
        <v>2181.39</v>
      </c>
      <c r="H2257">
        <v>763.49</v>
      </c>
      <c r="I2257">
        <v>2070.14</v>
      </c>
      <c r="J2257">
        <v>-652.24</v>
      </c>
    </row>
    <row r="2258" spans="1:10" x14ac:dyDescent="0.3">
      <c r="A2258">
        <v>2257</v>
      </c>
      <c r="B2258" t="s">
        <v>16</v>
      </c>
      <c r="C2258" t="s">
        <v>21</v>
      </c>
      <c r="D2258">
        <v>4</v>
      </c>
      <c r="E2258">
        <v>2</v>
      </c>
      <c r="F2258">
        <v>3218.16</v>
      </c>
      <c r="G2258">
        <v>4778.6499999999996</v>
      </c>
      <c r="H2258">
        <v>1672.53</v>
      </c>
      <c r="I2258">
        <v>2802.1</v>
      </c>
      <c r="J2258">
        <v>304.02999999999997</v>
      </c>
    </row>
    <row r="2259" spans="1:10" x14ac:dyDescent="0.3">
      <c r="A2259">
        <v>2258</v>
      </c>
      <c r="B2259" t="s">
        <v>10</v>
      </c>
      <c r="C2259" t="s">
        <v>11</v>
      </c>
      <c r="D2259">
        <v>5</v>
      </c>
      <c r="E2259">
        <v>3</v>
      </c>
      <c r="F2259">
        <v>915.29</v>
      </c>
      <c r="G2259">
        <v>2045.29</v>
      </c>
      <c r="H2259">
        <v>204.53</v>
      </c>
      <c r="I2259">
        <v>787.88</v>
      </c>
      <c r="J2259">
        <v>1052.8900000000001</v>
      </c>
    </row>
    <row r="2260" spans="1:10" x14ac:dyDescent="0.3">
      <c r="A2260">
        <v>2259</v>
      </c>
      <c r="B2260" t="s">
        <v>10</v>
      </c>
      <c r="C2260" t="s">
        <v>22</v>
      </c>
      <c r="D2260">
        <v>6</v>
      </c>
      <c r="E2260">
        <v>3</v>
      </c>
      <c r="F2260">
        <v>189.7</v>
      </c>
      <c r="G2260">
        <v>438.27</v>
      </c>
      <c r="H2260">
        <v>43.83</v>
      </c>
      <c r="I2260">
        <v>415.92</v>
      </c>
      <c r="J2260">
        <v>-21.48</v>
      </c>
    </row>
    <row r="2261" spans="1:10" x14ac:dyDescent="0.3">
      <c r="A2261">
        <v>2260</v>
      </c>
      <c r="B2261" t="s">
        <v>10</v>
      </c>
      <c r="C2261" t="s">
        <v>11</v>
      </c>
      <c r="D2261">
        <v>3</v>
      </c>
      <c r="E2261">
        <v>3</v>
      </c>
      <c r="F2261">
        <v>441.16</v>
      </c>
      <c r="G2261">
        <v>924.54</v>
      </c>
      <c r="H2261">
        <v>92.45</v>
      </c>
      <c r="I2261">
        <v>604.53</v>
      </c>
      <c r="J2261">
        <v>227.55</v>
      </c>
    </row>
    <row r="2262" spans="1:10" x14ac:dyDescent="0.3">
      <c r="A2262">
        <v>2261</v>
      </c>
      <c r="B2262" t="s">
        <v>14</v>
      </c>
      <c r="C2262" t="s">
        <v>15</v>
      </c>
      <c r="D2262">
        <v>4</v>
      </c>
      <c r="E2262">
        <v>3</v>
      </c>
      <c r="F2262">
        <v>2186.6</v>
      </c>
      <c r="G2262">
        <v>5535.82</v>
      </c>
      <c r="H2262">
        <v>830.37</v>
      </c>
      <c r="I2262">
        <v>917.03</v>
      </c>
      <c r="J2262">
        <v>3788.43</v>
      </c>
    </row>
    <row r="2263" spans="1:10" x14ac:dyDescent="0.3">
      <c r="A2263">
        <v>2262</v>
      </c>
      <c r="B2263" t="s">
        <v>16</v>
      </c>
      <c r="C2263" t="s">
        <v>17</v>
      </c>
      <c r="D2263">
        <v>7</v>
      </c>
      <c r="E2263">
        <v>3</v>
      </c>
      <c r="F2263">
        <v>4206.8599999999997</v>
      </c>
      <c r="G2263">
        <v>9041.39</v>
      </c>
      <c r="H2263">
        <v>3616.56</v>
      </c>
      <c r="I2263">
        <v>5785.97</v>
      </c>
      <c r="J2263">
        <v>-361.14</v>
      </c>
    </row>
    <row r="2264" spans="1:10" x14ac:dyDescent="0.3">
      <c r="A2264">
        <v>2263</v>
      </c>
      <c r="B2264" t="s">
        <v>12</v>
      </c>
      <c r="C2264" t="s">
        <v>13</v>
      </c>
      <c r="D2264">
        <v>5</v>
      </c>
      <c r="E2264">
        <v>2</v>
      </c>
      <c r="F2264">
        <v>4643.5200000000004</v>
      </c>
      <c r="G2264">
        <v>7008.76</v>
      </c>
      <c r="H2264">
        <v>1752.19</v>
      </c>
      <c r="I2264">
        <v>3353.45</v>
      </c>
      <c r="J2264">
        <v>1903.12</v>
      </c>
    </row>
    <row r="2265" spans="1:10" x14ac:dyDescent="0.3">
      <c r="A2265">
        <v>2264</v>
      </c>
      <c r="B2265" t="s">
        <v>10</v>
      </c>
      <c r="C2265" t="s">
        <v>11</v>
      </c>
      <c r="D2265">
        <v>6</v>
      </c>
      <c r="E2265">
        <v>3</v>
      </c>
      <c r="F2265">
        <v>813.83</v>
      </c>
      <c r="G2265">
        <v>1795.67</v>
      </c>
      <c r="H2265">
        <v>179.57</v>
      </c>
      <c r="I2265">
        <v>932.8</v>
      </c>
      <c r="J2265">
        <v>683.3</v>
      </c>
    </row>
    <row r="2266" spans="1:10" x14ac:dyDescent="0.3">
      <c r="A2266">
        <v>2265</v>
      </c>
      <c r="B2266" t="s">
        <v>16</v>
      </c>
      <c r="C2266" t="s">
        <v>17</v>
      </c>
      <c r="D2266">
        <v>1</v>
      </c>
      <c r="E2266">
        <v>1</v>
      </c>
      <c r="F2266">
        <v>2749.09</v>
      </c>
      <c r="G2266">
        <v>2749.09</v>
      </c>
      <c r="H2266">
        <v>962.18</v>
      </c>
      <c r="I2266">
        <v>1655.83</v>
      </c>
      <c r="J2266">
        <v>131.08000000000001</v>
      </c>
    </row>
    <row r="2267" spans="1:10" x14ac:dyDescent="0.3">
      <c r="A2267">
        <v>2266</v>
      </c>
      <c r="B2267" t="s">
        <v>16</v>
      </c>
      <c r="C2267" t="s">
        <v>21</v>
      </c>
      <c r="D2267">
        <v>4</v>
      </c>
      <c r="E2267">
        <v>1</v>
      </c>
      <c r="F2267">
        <v>2414.3000000000002</v>
      </c>
      <c r="G2267">
        <v>2414.3000000000002</v>
      </c>
      <c r="H2267">
        <v>845.01</v>
      </c>
      <c r="I2267">
        <v>2291.17</v>
      </c>
      <c r="J2267">
        <v>-721.88</v>
      </c>
    </row>
    <row r="2268" spans="1:10" x14ac:dyDescent="0.3">
      <c r="A2268">
        <v>2267</v>
      </c>
      <c r="B2268" t="s">
        <v>16</v>
      </c>
      <c r="C2268" t="s">
        <v>17</v>
      </c>
      <c r="D2268">
        <v>7</v>
      </c>
      <c r="E2268">
        <v>3</v>
      </c>
      <c r="F2268">
        <v>2202.58</v>
      </c>
      <c r="G2268">
        <v>4679.16</v>
      </c>
      <c r="H2268">
        <v>1637.7</v>
      </c>
      <c r="I2268">
        <v>4440.5200000000004</v>
      </c>
      <c r="J2268">
        <v>-1399.07</v>
      </c>
    </row>
    <row r="2269" spans="1:10" x14ac:dyDescent="0.3">
      <c r="A2269">
        <v>2268</v>
      </c>
      <c r="B2269" t="s">
        <v>14</v>
      </c>
      <c r="C2269" t="s">
        <v>15</v>
      </c>
      <c r="D2269">
        <v>5</v>
      </c>
      <c r="E2269">
        <v>3</v>
      </c>
      <c r="F2269">
        <v>626.55999999999995</v>
      </c>
      <c r="G2269">
        <v>1524.69</v>
      </c>
      <c r="H2269">
        <v>228.7</v>
      </c>
      <c r="I2269">
        <v>1446.93</v>
      </c>
      <c r="J2269">
        <v>-150.94</v>
      </c>
    </row>
    <row r="2270" spans="1:10" x14ac:dyDescent="0.3">
      <c r="A2270">
        <v>2269</v>
      </c>
      <c r="B2270" t="s">
        <v>18</v>
      </c>
      <c r="C2270" t="s">
        <v>20</v>
      </c>
      <c r="D2270">
        <v>4</v>
      </c>
      <c r="E2270">
        <v>3</v>
      </c>
      <c r="F2270">
        <v>395.14</v>
      </c>
      <c r="G2270">
        <v>833.48</v>
      </c>
      <c r="H2270">
        <v>183.37</v>
      </c>
      <c r="I2270">
        <v>790.97</v>
      </c>
      <c r="J2270">
        <v>-140.86000000000001</v>
      </c>
    </row>
    <row r="2271" spans="1:10" x14ac:dyDescent="0.3">
      <c r="A2271">
        <v>2270</v>
      </c>
      <c r="B2271" t="s">
        <v>16</v>
      </c>
      <c r="C2271" t="s">
        <v>21</v>
      </c>
      <c r="D2271">
        <v>3</v>
      </c>
      <c r="E2271">
        <v>1</v>
      </c>
      <c r="F2271">
        <v>5131.97</v>
      </c>
      <c r="G2271">
        <v>5131.97</v>
      </c>
      <c r="H2271">
        <v>1796.19</v>
      </c>
      <c r="I2271">
        <v>2541.4499999999998</v>
      </c>
      <c r="J2271">
        <v>794.32</v>
      </c>
    </row>
    <row r="2272" spans="1:10" x14ac:dyDescent="0.3">
      <c r="A2272">
        <v>2271</v>
      </c>
      <c r="B2272" t="s">
        <v>18</v>
      </c>
      <c r="C2272" t="s">
        <v>20</v>
      </c>
      <c r="D2272">
        <v>2</v>
      </c>
      <c r="E2272">
        <v>2</v>
      </c>
      <c r="F2272">
        <v>1834.57</v>
      </c>
      <c r="G2272">
        <v>2639.97</v>
      </c>
      <c r="H2272">
        <v>580.79</v>
      </c>
      <c r="I2272">
        <v>2295.83</v>
      </c>
      <c r="J2272">
        <v>-236.65</v>
      </c>
    </row>
    <row r="2273" spans="1:10" x14ac:dyDescent="0.3">
      <c r="A2273">
        <v>2272</v>
      </c>
      <c r="B2273" t="s">
        <v>10</v>
      </c>
      <c r="C2273" t="s">
        <v>22</v>
      </c>
      <c r="D2273">
        <v>1</v>
      </c>
      <c r="E2273">
        <v>1</v>
      </c>
      <c r="F2273">
        <v>1033.5</v>
      </c>
      <c r="G2273">
        <v>1033.5</v>
      </c>
      <c r="H2273">
        <v>103.35</v>
      </c>
      <c r="I2273">
        <v>383.3</v>
      </c>
      <c r="J2273">
        <v>546.85</v>
      </c>
    </row>
    <row r="2274" spans="1:10" x14ac:dyDescent="0.3">
      <c r="A2274">
        <v>2273</v>
      </c>
      <c r="B2274" t="s">
        <v>10</v>
      </c>
      <c r="C2274" t="s">
        <v>22</v>
      </c>
      <c r="D2274">
        <v>3</v>
      </c>
      <c r="E2274">
        <v>1</v>
      </c>
      <c r="F2274">
        <v>291.57</v>
      </c>
      <c r="G2274">
        <v>291.57</v>
      </c>
      <c r="H2274">
        <v>29.16</v>
      </c>
      <c r="I2274">
        <v>276.7</v>
      </c>
      <c r="J2274">
        <v>-14.29</v>
      </c>
    </row>
    <row r="2275" spans="1:10" x14ac:dyDescent="0.3">
      <c r="A2275">
        <v>2274</v>
      </c>
      <c r="B2275" t="s">
        <v>16</v>
      </c>
      <c r="C2275" t="s">
        <v>17</v>
      </c>
      <c r="D2275">
        <v>3</v>
      </c>
      <c r="E2275">
        <v>2</v>
      </c>
      <c r="F2275">
        <v>7387.38</v>
      </c>
      <c r="G2275">
        <v>11169.65</v>
      </c>
      <c r="H2275">
        <v>4467.8599999999997</v>
      </c>
      <c r="I2275">
        <v>2789.55</v>
      </c>
      <c r="J2275">
        <v>3912.24</v>
      </c>
    </row>
    <row r="2276" spans="1:10" x14ac:dyDescent="0.3">
      <c r="A2276">
        <v>2275</v>
      </c>
      <c r="B2276" t="s">
        <v>12</v>
      </c>
      <c r="C2276" t="s">
        <v>13</v>
      </c>
      <c r="D2276">
        <v>7</v>
      </c>
      <c r="E2276">
        <v>3</v>
      </c>
      <c r="F2276">
        <v>2771.8</v>
      </c>
      <c r="G2276">
        <v>5711.23</v>
      </c>
      <c r="H2276">
        <v>1427.81</v>
      </c>
      <c r="I2276">
        <v>5265.16</v>
      </c>
      <c r="J2276">
        <v>-981.73</v>
      </c>
    </row>
    <row r="2277" spans="1:10" x14ac:dyDescent="0.3">
      <c r="A2277">
        <v>2276</v>
      </c>
      <c r="B2277" t="s">
        <v>16</v>
      </c>
      <c r="C2277" t="s">
        <v>21</v>
      </c>
      <c r="D2277">
        <v>7</v>
      </c>
      <c r="E2277">
        <v>3</v>
      </c>
      <c r="F2277">
        <v>4833.8500000000004</v>
      </c>
      <c r="G2277">
        <v>11207.35</v>
      </c>
      <c r="H2277">
        <v>4482.9399999999996</v>
      </c>
      <c r="I2277">
        <v>4982.01</v>
      </c>
      <c r="J2277">
        <v>1742.4</v>
      </c>
    </row>
    <row r="2278" spans="1:10" x14ac:dyDescent="0.3">
      <c r="A2278">
        <v>2277</v>
      </c>
      <c r="B2278" t="s">
        <v>14</v>
      </c>
      <c r="C2278" t="s">
        <v>15</v>
      </c>
      <c r="D2278">
        <v>5</v>
      </c>
      <c r="E2278">
        <v>2</v>
      </c>
      <c r="F2278">
        <v>1864.3</v>
      </c>
      <c r="G2278">
        <v>2698.03</v>
      </c>
      <c r="H2278">
        <v>404.71</v>
      </c>
      <c r="I2278">
        <v>1536.6</v>
      </c>
      <c r="J2278">
        <v>756.73</v>
      </c>
    </row>
    <row r="2279" spans="1:10" x14ac:dyDescent="0.3">
      <c r="A2279">
        <v>2278</v>
      </c>
      <c r="B2279" t="s">
        <v>16</v>
      </c>
      <c r="C2279" t="s">
        <v>17</v>
      </c>
      <c r="D2279">
        <v>7</v>
      </c>
      <c r="E2279">
        <v>3</v>
      </c>
      <c r="F2279">
        <v>4143.6899999999996</v>
      </c>
      <c r="G2279">
        <v>9489.61</v>
      </c>
      <c r="H2279">
        <v>3795.84</v>
      </c>
      <c r="I2279">
        <v>5588.81</v>
      </c>
      <c r="J2279">
        <v>104.95</v>
      </c>
    </row>
    <row r="2280" spans="1:10" x14ac:dyDescent="0.3">
      <c r="A2280">
        <v>2279</v>
      </c>
      <c r="B2280" t="s">
        <v>16</v>
      </c>
      <c r="C2280" t="s">
        <v>21</v>
      </c>
      <c r="D2280">
        <v>4</v>
      </c>
      <c r="E2280">
        <v>2</v>
      </c>
      <c r="F2280">
        <v>4480.05</v>
      </c>
      <c r="G2280">
        <v>6848.11</v>
      </c>
      <c r="H2280">
        <v>2396.84</v>
      </c>
      <c r="I2280">
        <v>3576.63</v>
      </c>
      <c r="J2280">
        <v>874.64</v>
      </c>
    </row>
    <row r="2281" spans="1:10" x14ac:dyDescent="0.3">
      <c r="A2281">
        <v>2280</v>
      </c>
      <c r="B2281" t="s">
        <v>18</v>
      </c>
      <c r="C2281" t="s">
        <v>19</v>
      </c>
      <c r="D2281">
        <v>1</v>
      </c>
      <c r="E2281">
        <v>1</v>
      </c>
      <c r="F2281">
        <v>3676.4</v>
      </c>
      <c r="G2281">
        <v>3676.4</v>
      </c>
      <c r="H2281">
        <v>808.81</v>
      </c>
      <c r="I2281">
        <v>1722.29</v>
      </c>
      <c r="J2281">
        <v>1145.3</v>
      </c>
    </row>
    <row r="2282" spans="1:10" x14ac:dyDescent="0.3">
      <c r="A2282">
        <v>2281</v>
      </c>
      <c r="B2282" t="s">
        <v>10</v>
      </c>
      <c r="C2282" t="s">
        <v>11</v>
      </c>
      <c r="D2282">
        <v>3</v>
      </c>
      <c r="E2282">
        <v>3</v>
      </c>
      <c r="F2282">
        <v>908.06</v>
      </c>
      <c r="G2282">
        <v>2078.34</v>
      </c>
      <c r="H2282">
        <v>207.83</v>
      </c>
      <c r="I2282">
        <v>606.69000000000005</v>
      </c>
      <c r="J2282">
        <v>1263.82</v>
      </c>
    </row>
    <row r="2283" spans="1:10" x14ac:dyDescent="0.3">
      <c r="A2283">
        <v>2282</v>
      </c>
      <c r="B2283" t="s">
        <v>10</v>
      </c>
      <c r="C2283" t="s">
        <v>11</v>
      </c>
      <c r="D2283">
        <v>5</v>
      </c>
      <c r="E2283">
        <v>2</v>
      </c>
      <c r="F2283">
        <v>254.08</v>
      </c>
      <c r="G2283">
        <v>431.55</v>
      </c>
      <c r="H2283">
        <v>43.16</v>
      </c>
      <c r="I2283">
        <v>409.54</v>
      </c>
      <c r="J2283">
        <v>-21.15</v>
      </c>
    </row>
    <row r="2284" spans="1:10" x14ac:dyDescent="0.3">
      <c r="A2284">
        <v>2283</v>
      </c>
      <c r="B2284" t="s">
        <v>10</v>
      </c>
      <c r="C2284" t="s">
        <v>22</v>
      </c>
      <c r="D2284">
        <v>8</v>
      </c>
      <c r="E2284">
        <v>3</v>
      </c>
      <c r="F2284">
        <v>988.64</v>
      </c>
      <c r="G2284">
        <v>2165.3200000000002</v>
      </c>
      <c r="H2284">
        <v>216.53</v>
      </c>
      <c r="I2284">
        <v>1082.95</v>
      </c>
      <c r="J2284">
        <v>865.84</v>
      </c>
    </row>
    <row r="2285" spans="1:10" x14ac:dyDescent="0.3">
      <c r="A2285">
        <v>2284</v>
      </c>
      <c r="B2285" t="s">
        <v>18</v>
      </c>
      <c r="C2285" t="s">
        <v>20</v>
      </c>
      <c r="D2285">
        <v>8</v>
      </c>
      <c r="E2285">
        <v>3</v>
      </c>
      <c r="F2285">
        <v>3777.5</v>
      </c>
      <c r="G2285">
        <v>8870.9599999999991</v>
      </c>
      <c r="H2285">
        <v>2395.16</v>
      </c>
      <c r="I2285">
        <v>3577.74</v>
      </c>
      <c r="J2285">
        <v>2898.07</v>
      </c>
    </row>
    <row r="2286" spans="1:10" x14ac:dyDescent="0.3">
      <c r="A2286">
        <v>2285</v>
      </c>
      <c r="B2286" t="s">
        <v>18</v>
      </c>
      <c r="C2286" t="s">
        <v>19</v>
      </c>
      <c r="D2286">
        <v>1</v>
      </c>
      <c r="E2286">
        <v>1</v>
      </c>
      <c r="F2286">
        <v>4492.54</v>
      </c>
      <c r="G2286">
        <v>4492.54</v>
      </c>
      <c r="H2286">
        <v>988.36</v>
      </c>
      <c r="I2286">
        <v>1320.79</v>
      </c>
      <c r="J2286">
        <v>2183.4</v>
      </c>
    </row>
    <row r="2287" spans="1:10" x14ac:dyDescent="0.3">
      <c r="A2287">
        <v>2286</v>
      </c>
      <c r="B2287" t="s">
        <v>10</v>
      </c>
      <c r="C2287" t="s">
        <v>22</v>
      </c>
      <c r="D2287">
        <v>7</v>
      </c>
      <c r="E2287">
        <v>3</v>
      </c>
      <c r="F2287">
        <v>285.10000000000002</v>
      </c>
      <c r="G2287">
        <v>623.9</v>
      </c>
      <c r="H2287">
        <v>62.39</v>
      </c>
      <c r="I2287">
        <v>592.08000000000004</v>
      </c>
      <c r="J2287">
        <v>-30.57</v>
      </c>
    </row>
    <row r="2288" spans="1:10" x14ac:dyDescent="0.3">
      <c r="A2288">
        <v>2287</v>
      </c>
      <c r="B2288" t="s">
        <v>12</v>
      </c>
      <c r="C2288" t="s">
        <v>13</v>
      </c>
      <c r="D2288">
        <v>7</v>
      </c>
      <c r="E2288">
        <v>3</v>
      </c>
      <c r="F2288">
        <v>2473.9</v>
      </c>
      <c r="G2288">
        <v>6262.18</v>
      </c>
      <c r="H2288">
        <v>1565.54</v>
      </c>
      <c r="I2288">
        <v>4890.6899999999996</v>
      </c>
      <c r="J2288">
        <v>-194.05</v>
      </c>
    </row>
    <row r="2289" spans="1:10" x14ac:dyDescent="0.3">
      <c r="A2289">
        <v>2288</v>
      </c>
      <c r="B2289" t="s">
        <v>10</v>
      </c>
      <c r="C2289" t="s">
        <v>11</v>
      </c>
      <c r="D2289">
        <v>4</v>
      </c>
      <c r="E2289">
        <v>3</v>
      </c>
      <c r="F2289">
        <v>691.66</v>
      </c>
      <c r="G2289">
        <v>1490.37</v>
      </c>
      <c r="H2289">
        <v>149.04</v>
      </c>
      <c r="I2289">
        <v>510.6</v>
      </c>
      <c r="J2289">
        <v>830.73</v>
      </c>
    </row>
    <row r="2290" spans="1:10" x14ac:dyDescent="0.3">
      <c r="A2290">
        <v>2289</v>
      </c>
      <c r="B2290" t="s">
        <v>10</v>
      </c>
      <c r="C2290" t="s">
        <v>22</v>
      </c>
      <c r="D2290">
        <v>7</v>
      </c>
      <c r="E2290">
        <v>2</v>
      </c>
      <c r="F2290">
        <v>537.6</v>
      </c>
      <c r="G2290">
        <v>768.25</v>
      </c>
      <c r="H2290">
        <v>76.83</v>
      </c>
      <c r="I2290">
        <v>650.55999999999995</v>
      </c>
      <c r="J2290">
        <v>40.869999999999997</v>
      </c>
    </row>
    <row r="2291" spans="1:10" x14ac:dyDescent="0.3">
      <c r="A2291">
        <v>2290</v>
      </c>
      <c r="B2291" t="s">
        <v>18</v>
      </c>
      <c r="C2291" t="s">
        <v>20</v>
      </c>
      <c r="D2291">
        <v>8</v>
      </c>
      <c r="E2291">
        <v>3</v>
      </c>
      <c r="F2291">
        <v>1635.39</v>
      </c>
      <c r="G2291">
        <v>3486</v>
      </c>
      <c r="H2291">
        <v>766.92</v>
      </c>
      <c r="I2291">
        <v>3308.21</v>
      </c>
      <c r="J2291">
        <v>-589.13</v>
      </c>
    </row>
    <row r="2292" spans="1:10" x14ac:dyDescent="0.3">
      <c r="A2292">
        <v>2291</v>
      </c>
      <c r="B2292" t="s">
        <v>16</v>
      </c>
      <c r="C2292" t="s">
        <v>17</v>
      </c>
      <c r="D2292">
        <v>3</v>
      </c>
      <c r="E2292">
        <v>3</v>
      </c>
      <c r="F2292">
        <v>6028.04</v>
      </c>
      <c r="G2292">
        <v>15088.15</v>
      </c>
      <c r="H2292">
        <v>6035.26</v>
      </c>
      <c r="I2292">
        <v>3055.53</v>
      </c>
      <c r="J2292">
        <v>5997.35</v>
      </c>
    </row>
    <row r="2293" spans="1:10" x14ac:dyDescent="0.3">
      <c r="A2293">
        <v>2292</v>
      </c>
      <c r="B2293" t="s">
        <v>10</v>
      </c>
      <c r="C2293" t="s">
        <v>11</v>
      </c>
      <c r="D2293">
        <v>8</v>
      </c>
      <c r="E2293">
        <v>3</v>
      </c>
      <c r="F2293">
        <v>1073.82</v>
      </c>
      <c r="G2293">
        <v>2451.35</v>
      </c>
      <c r="H2293">
        <v>245.13</v>
      </c>
      <c r="I2293">
        <v>1114.21</v>
      </c>
      <c r="J2293">
        <v>1092</v>
      </c>
    </row>
    <row r="2294" spans="1:10" x14ac:dyDescent="0.3">
      <c r="A2294">
        <v>2293</v>
      </c>
      <c r="B2294" t="s">
        <v>18</v>
      </c>
      <c r="C2294" t="s">
        <v>19</v>
      </c>
      <c r="D2294">
        <v>6</v>
      </c>
      <c r="E2294">
        <v>3</v>
      </c>
      <c r="F2294">
        <v>6230.92</v>
      </c>
      <c r="G2294">
        <v>12175.95</v>
      </c>
      <c r="H2294">
        <v>3287.51</v>
      </c>
      <c r="I2294">
        <v>4582.32</v>
      </c>
      <c r="J2294">
        <v>4306.12</v>
      </c>
    </row>
    <row r="2295" spans="1:10" x14ac:dyDescent="0.3">
      <c r="A2295">
        <v>2294</v>
      </c>
      <c r="B2295" t="s">
        <v>16</v>
      </c>
      <c r="C2295" t="s">
        <v>17</v>
      </c>
      <c r="D2295">
        <v>3</v>
      </c>
      <c r="E2295">
        <v>2</v>
      </c>
      <c r="F2295">
        <v>5840.71</v>
      </c>
      <c r="G2295">
        <v>8305.7900000000009</v>
      </c>
      <c r="H2295">
        <v>3322.32</v>
      </c>
      <c r="I2295">
        <v>2486.11</v>
      </c>
      <c r="J2295">
        <v>2497.36</v>
      </c>
    </row>
    <row r="2296" spans="1:10" x14ac:dyDescent="0.3">
      <c r="A2296">
        <v>2295</v>
      </c>
      <c r="B2296" t="s">
        <v>18</v>
      </c>
      <c r="C2296" t="s">
        <v>19</v>
      </c>
      <c r="D2296">
        <v>3</v>
      </c>
      <c r="E2296">
        <v>2</v>
      </c>
      <c r="F2296">
        <v>3831.13</v>
      </c>
      <c r="G2296">
        <v>5810.88</v>
      </c>
      <c r="H2296">
        <v>1278.3900000000001</v>
      </c>
      <c r="I2296">
        <v>2251.75</v>
      </c>
      <c r="J2296">
        <v>2280.7399999999998</v>
      </c>
    </row>
    <row r="2297" spans="1:10" x14ac:dyDescent="0.3">
      <c r="A2297">
        <v>2296</v>
      </c>
      <c r="B2297" t="s">
        <v>18</v>
      </c>
      <c r="C2297" t="s">
        <v>19</v>
      </c>
      <c r="D2297">
        <v>7</v>
      </c>
      <c r="E2297">
        <v>3</v>
      </c>
      <c r="F2297">
        <v>559.45000000000005</v>
      </c>
      <c r="G2297">
        <v>1254.58</v>
      </c>
      <c r="H2297">
        <v>276.01</v>
      </c>
      <c r="I2297">
        <v>1190.5999999999999</v>
      </c>
      <c r="J2297">
        <v>-212.02</v>
      </c>
    </row>
    <row r="2298" spans="1:10" x14ac:dyDescent="0.3">
      <c r="A2298">
        <v>2297</v>
      </c>
      <c r="B2298" t="s">
        <v>18</v>
      </c>
      <c r="C2298" t="s">
        <v>20</v>
      </c>
      <c r="D2298">
        <v>1</v>
      </c>
      <c r="E2298">
        <v>1</v>
      </c>
      <c r="F2298">
        <v>4550.4799999999996</v>
      </c>
      <c r="G2298">
        <v>4550.4799999999996</v>
      </c>
      <c r="H2298">
        <v>1001.11</v>
      </c>
      <c r="I2298">
        <v>1435.68</v>
      </c>
      <c r="J2298">
        <v>2113.69</v>
      </c>
    </row>
    <row r="2299" spans="1:10" x14ac:dyDescent="0.3">
      <c r="A2299">
        <v>2298</v>
      </c>
      <c r="B2299" t="s">
        <v>18</v>
      </c>
      <c r="C2299" t="s">
        <v>19</v>
      </c>
      <c r="D2299">
        <v>7</v>
      </c>
      <c r="E2299">
        <v>3</v>
      </c>
      <c r="F2299">
        <v>4033.92</v>
      </c>
      <c r="G2299">
        <v>9377.6299999999992</v>
      </c>
      <c r="H2299">
        <v>2531.96</v>
      </c>
      <c r="I2299">
        <v>4558.93</v>
      </c>
      <c r="J2299">
        <v>2286.7399999999998</v>
      </c>
    </row>
    <row r="2300" spans="1:10" x14ac:dyDescent="0.3">
      <c r="A2300">
        <v>2299</v>
      </c>
      <c r="B2300" t="s">
        <v>18</v>
      </c>
      <c r="C2300" t="s">
        <v>20</v>
      </c>
      <c r="D2300">
        <v>1</v>
      </c>
      <c r="E2300">
        <v>1</v>
      </c>
      <c r="F2300">
        <v>2703.46</v>
      </c>
      <c r="G2300">
        <v>2703.46</v>
      </c>
      <c r="H2300">
        <v>594.76</v>
      </c>
      <c r="I2300">
        <v>1420.99</v>
      </c>
      <c r="J2300">
        <v>687.71</v>
      </c>
    </row>
    <row r="2301" spans="1:10" x14ac:dyDescent="0.3">
      <c r="A2301">
        <v>2300</v>
      </c>
      <c r="B2301" t="s">
        <v>10</v>
      </c>
      <c r="C2301" t="s">
        <v>22</v>
      </c>
      <c r="D2301">
        <v>1</v>
      </c>
      <c r="E2301">
        <v>1</v>
      </c>
      <c r="F2301">
        <v>1076.5</v>
      </c>
      <c r="G2301">
        <v>1076.5</v>
      </c>
      <c r="H2301">
        <v>107.65</v>
      </c>
      <c r="I2301">
        <v>227.42</v>
      </c>
      <c r="J2301">
        <v>741.43</v>
      </c>
    </row>
    <row r="2302" spans="1:10" x14ac:dyDescent="0.3">
      <c r="A2302">
        <v>2301</v>
      </c>
      <c r="B2302" t="s">
        <v>14</v>
      </c>
      <c r="C2302" t="s">
        <v>15</v>
      </c>
      <c r="D2302">
        <v>8</v>
      </c>
      <c r="E2302">
        <v>3</v>
      </c>
      <c r="F2302">
        <v>2021.64</v>
      </c>
      <c r="G2302">
        <v>3801.71</v>
      </c>
      <c r="H2302">
        <v>570.26</v>
      </c>
      <c r="I2302">
        <v>1786.54</v>
      </c>
      <c r="J2302">
        <v>1444.92</v>
      </c>
    </row>
    <row r="2303" spans="1:10" x14ac:dyDescent="0.3">
      <c r="A2303">
        <v>2302</v>
      </c>
      <c r="B2303" t="s">
        <v>16</v>
      </c>
      <c r="C2303" t="s">
        <v>17</v>
      </c>
      <c r="D2303">
        <v>1</v>
      </c>
      <c r="E2303">
        <v>1</v>
      </c>
      <c r="F2303">
        <v>4757.32</v>
      </c>
      <c r="G2303">
        <v>4757.32</v>
      </c>
      <c r="H2303">
        <v>1665.06</v>
      </c>
      <c r="I2303">
        <v>1439.12</v>
      </c>
      <c r="J2303">
        <v>1653.14</v>
      </c>
    </row>
    <row r="2304" spans="1:10" x14ac:dyDescent="0.3">
      <c r="A2304">
        <v>2303</v>
      </c>
      <c r="B2304" t="s">
        <v>16</v>
      </c>
      <c r="C2304" t="s">
        <v>21</v>
      </c>
      <c r="D2304">
        <v>5</v>
      </c>
      <c r="E2304">
        <v>1</v>
      </c>
      <c r="F2304">
        <v>1378.42</v>
      </c>
      <c r="G2304">
        <v>1378.42</v>
      </c>
      <c r="H2304">
        <v>482.45</v>
      </c>
      <c r="I2304">
        <v>1308.1199999999999</v>
      </c>
      <c r="J2304">
        <v>-412.15</v>
      </c>
    </row>
    <row r="2305" spans="1:10" x14ac:dyDescent="0.3">
      <c r="A2305">
        <v>2304</v>
      </c>
      <c r="B2305" t="s">
        <v>10</v>
      </c>
      <c r="C2305" t="s">
        <v>22</v>
      </c>
      <c r="D2305">
        <v>2</v>
      </c>
      <c r="E2305">
        <v>2</v>
      </c>
      <c r="F2305">
        <v>591.47</v>
      </c>
      <c r="G2305">
        <v>1036.3499999999999</v>
      </c>
      <c r="H2305">
        <v>103.63</v>
      </c>
      <c r="I2305">
        <v>389.7</v>
      </c>
      <c r="J2305">
        <v>543.01</v>
      </c>
    </row>
    <row r="2306" spans="1:10" x14ac:dyDescent="0.3">
      <c r="A2306">
        <v>2305</v>
      </c>
      <c r="B2306" t="s">
        <v>12</v>
      </c>
      <c r="C2306" t="s">
        <v>13</v>
      </c>
      <c r="D2306">
        <v>7</v>
      </c>
      <c r="E2306">
        <v>3</v>
      </c>
      <c r="F2306">
        <v>4451.51</v>
      </c>
      <c r="G2306">
        <v>8734.0499999999993</v>
      </c>
      <c r="H2306">
        <v>2620.2199999999998</v>
      </c>
      <c r="I2306">
        <v>3685.06</v>
      </c>
      <c r="J2306">
        <v>2428.7800000000002</v>
      </c>
    </row>
    <row r="2307" spans="1:10" x14ac:dyDescent="0.3">
      <c r="A2307">
        <v>2306</v>
      </c>
      <c r="B2307" t="s">
        <v>10</v>
      </c>
      <c r="C2307" t="s">
        <v>22</v>
      </c>
      <c r="D2307">
        <v>5</v>
      </c>
      <c r="E2307">
        <v>1</v>
      </c>
      <c r="F2307">
        <v>1245.29</v>
      </c>
      <c r="G2307">
        <v>1245.29</v>
      </c>
      <c r="H2307">
        <v>124.53</v>
      </c>
      <c r="I2307">
        <v>642.99</v>
      </c>
      <c r="J2307">
        <v>477.77</v>
      </c>
    </row>
    <row r="2308" spans="1:10" x14ac:dyDescent="0.3">
      <c r="A2308">
        <v>2307</v>
      </c>
      <c r="B2308" t="s">
        <v>18</v>
      </c>
      <c r="C2308" t="s">
        <v>19</v>
      </c>
      <c r="D2308">
        <v>3</v>
      </c>
      <c r="E2308">
        <v>3</v>
      </c>
      <c r="F2308">
        <v>3324.71</v>
      </c>
      <c r="G2308">
        <v>7496.52</v>
      </c>
      <c r="H2308">
        <v>1649.23</v>
      </c>
      <c r="I2308">
        <v>2126.63</v>
      </c>
      <c r="J2308">
        <v>3720.65</v>
      </c>
    </row>
    <row r="2309" spans="1:10" x14ac:dyDescent="0.3">
      <c r="A2309">
        <v>2308</v>
      </c>
      <c r="B2309" t="s">
        <v>16</v>
      </c>
      <c r="C2309" t="s">
        <v>21</v>
      </c>
      <c r="D2309">
        <v>5</v>
      </c>
      <c r="E2309">
        <v>1</v>
      </c>
      <c r="F2309">
        <v>5972.42</v>
      </c>
      <c r="G2309">
        <v>5972.42</v>
      </c>
      <c r="H2309">
        <v>2090.35</v>
      </c>
      <c r="I2309">
        <v>3835.34</v>
      </c>
      <c r="J2309">
        <v>46.73</v>
      </c>
    </row>
    <row r="2310" spans="1:10" x14ac:dyDescent="0.3">
      <c r="A2310">
        <v>2309</v>
      </c>
      <c r="B2310" t="s">
        <v>18</v>
      </c>
      <c r="C2310" t="s">
        <v>19</v>
      </c>
      <c r="D2310">
        <v>4</v>
      </c>
      <c r="E2310">
        <v>2</v>
      </c>
      <c r="F2310">
        <v>5516.41</v>
      </c>
      <c r="G2310">
        <v>8662.94</v>
      </c>
      <c r="H2310">
        <v>2338.9899999999998</v>
      </c>
      <c r="I2310">
        <v>3625.77</v>
      </c>
      <c r="J2310">
        <v>2698.18</v>
      </c>
    </row>
    <row r="2311" spans="1:10" x14ac:dyDescent="0.3">
      <c r="A2311">
        <v>2310</v>
      </c>
      <c r="B2311" t="s">
        <v>10</v>
      </c>
      <c r="C2311" t="s">
        <v>11</v>
      </c>
      <c r="D2311">
        <v>6</v>
      </c>
      <c r="E2311">
        <v>2</v>
      </c>
      <c r="F2311">
        <v>246.98</v>
      </c>
      <c r="G2311">
        <v>426.51</v>
      </c>
      <c r="H2311">
        <v>42.65</v>
      </c>
      <c r="I2311">
        <v>404.76</v>
      </c>
      <c r="J2311">
        <v>-20.9</v>
      </c>
    </row>
    <row r="2312" spans="1:10" x14ac:dyDescent="0.3">
      <c r="A2312">
        <v>2311</v>
      </c>
      <c r="B2312" t="s">
        <v>16</v>
      </c>
      <c r="C2312" t="s">
        <v>17</v>
      </c>
      <c r="D2312">
        <v>1</v>
      </c>
      <c r="E2312">
        <v>1</v>
      </c>
      <c r="F2312">
        <v>5071.88</v>
      </c>
      <c r="G2312">
        <v>5071.88</v>
      </c>
      <c r="H2312">
        <v>1775.16</v>
      </c>
      <c r="I2312">
        <v>1829.73</v>
      </c>
      <c r="J2312">
        <v>1466.99</v>
      </c>
    </row>
    <row r="2313" spans="1:10" x14ac:dyDescent="0.3">
      <c r="A2313">
        <v>2312</v>
      </c>
      <c r="B2313" t="s">
        <v>12</v>
      </c>
      <c r="C2313" t="s">
        <v>13</v>
      </c>
      <c r="D2313">
        <v>7</v>
      </c>
      <c r="E2313">
        <v>3</v>
      </c>
      <c r="F2313">
        <v>3826.79</v>
      </c>
      <c r="G2313">
        <v>8823.4699999999993</v>
      </c>
      <c r="H2313">
        <v>2647.04</v>
      </c>
      <c r="I2313">
        <v>5392.75</v>
      </c>
      <c r="J2313">
        <v>783.69</v>
      </c>
    </row>
    <row r="2314" spans="1:10" x14ac:dyDescent="0.3">
      <c r="A2314">
        <v>2313</v>
      </c>
      <c r="B2314" t="s">
        <v>10</v>
      </c>
      <c r="C2314" t="s">
        <v>11</v>
      </c>
      <c r="D2314">
        <v>4</v>
      </c>
      <c r="E2314">
        <v>3</v>
      </c>
      <c r="F2314">
        <v>1044.77</v>
      </c>
      <c r="G2314">
        <v>2313.08</v>
      </c>
      <c r="H2314">
        <v>231.31</v>
      </c>
      <c r="I2314">
        <v>532.69000000000005</v>
      </c>
      <c r="J2314">
        <v>1549.08</v>
      </c>
    </row>
    <row r="2315" spans="1:10" x14ac:dyDescent="0.3">
      <c r="A2315">
        <v>2314</v>
      </c>
      <c r="B2315" t="s">
        <v>14</v>
      </c>
      <c r="C2315" t="s">
        <v>15</v>
      </c>
      <c r="D2315">
        <v>7</v>
      </c>
      <c r="E2315">
        <v>3</v>
      </c>
      <c r="F2315">
        <v>1991.1</v>
      </c>
      <c r="G2315">
        <v>4256.8900000000003</v>
      </c>
      <c r="H2315">
        <v>638.53</v>
      </c>
      <c r="I2315">
        <v>1367.89</v>
      </c>
      <c r="J2315">
        <v>2250.46</v>
      </c>
    </row>
    <row r="2316" spans="1:10" x14ac:dyDescent="0.3">
      <c r="A2316">
        <v>2315</v>
      </c>
      <c r="B2316" t="s">
        <v>12</v>
      </c>
      <c r="C2316" t="s">
        <v>13</v>
      </c>
      <c r="D2316">
        <v>8</v>
      </c>
      <c r="E2316">
        <v>3</v>
      </c>
      <c r="F2316">
        <v>3803.27</v>
      </c>
      <c r="G2316">
        <v>7749.49</v>
      </c>
      <c r="H2316">
        <v>1937.37</v>
      </c>
      <c r="I2316">
        <v>4276.28</v>
      </c>
      <c r="J2316">
        <v>1535.84</v>
      </c>
    </row>
    <row r="2317" spans="1:10" x14ac:dyDescent="0.3">
      <c r="A2317">
        <v>2316</v>
      </c>
      <c r="B2317" t="s">
        <v>18</v>
      </c>
      <c r="C2317" t="s">
        <v>19</v>
      </c>
      <c r="D2317">
        <v>6</v>
      </c>
      <c r="E2317">
        <v>1</v>
      </c>
      <c r="F2317">
        <v>5901.85</v>
      </c>
      <c r="G2317">
        <v>5901.85</v>
      </c>
      <c r="H2317">
        <v>1298.4100000000001</v>
      </c>
      <c r="I2317">
        <v>3541.7</v>
      </c>
      <c r="J2317">
        <v>1061.74</v>
      </c>
    </row>
    <row r="2318" spans="1:10" x14ac:dyDescent="0.3">
      <c r="A2318">
        <v>2317</v>
      </c>
      <c r="B2318" t="s">
        <v>10</v>
      </c>
      <c r="C2318" t="s">
        <v>11</v>
      </c>
      <c r="D2318">
        <v>4</v>
      </c>
      <c r="E2318">
        <v>2</v>
      </c>
      <c r="F2318">
        <v>1284.99</v>
      </c>
      <c r="G2318">
        <v>2282.6799999999998</v>
      </c>
      <c r="H2318">
        <v>228.27</v>
      </c>
      <c r="I2318">
        <v>617.25</v>
      </c>
      <c r="J2318">
        <v>1437.17</v>
      </c>
    </row>
    <row r="2319" spans="1:10" x14ac:dyDescent="0.3">
      <c r="A2319">
        <v>2318</v>
      </c>
      <c r="B2319" t="s">
        <v>10</v>
      </c>
      <c r="C2319" t="s">
        <v>11</v>
      </c>
      <c r="D2319">
        <v>7</v>
      </c>
      <c r="E2319">
        <v>3</v>
      </c>
      <c r="F2319">
        <v>0</v>
      </c>
      <c r="G2319">
        <v>0</v>
      </c>
      <c r="H2319">
        <v>0</v>
      </c>
      <c r="I2319">
        <v>0</v>
      </c>
      <c r="J2319">
        <v>0</v>
      </c>
    </row>
    <row r="2320" spans="1:10" x14ac:dyDescent="0.3">
      <c r="A2320">
        <v>2319</v>
      </c>
      <c r="B2320" t="s">
        <v>10</v>
      </c>
      <c r="C2320" t="s">
        <v>22</v>
      </c>
      <c r="D2320">
        <v>3</v>
      </c>
      <c r="E2320">
        <v>2</v>
      </c>
      <c r="F2320">
        <v>732.66</v>
      </c>
      <c r="G2320">
        <v>1172.52</v>
      </c>
      <c r="H2320">
        <v>117.25</v>
      </c>
      <c r="I2320">
        <v>577.29</v>
      </c>
      <c r="J2320">
        <v>477.97</v>
      </c>
    </row>
    <row r="2321" spans="1:10" x14ac:dyDescent="0.3">
      <c r="A2321">
        <v>2320</v>
      </c>
      <c r="B2321" t="s">
        <v>10</v>
      </c>
      <c r="C2321" t="s">
        <v>11</v>
      </c>
      <c r="D2321">
        <v>1</v>
      </c>
      <c r="E2321">
        <v>1</v>
      </c>
      <c r="F2321">
        <v>1096.4100000000001</v>
      </c>
      <c r="G2321">
        <v>1096.4100000000001</v>
      </c>
      <c r="H2321">
        <v>109.64</v>
      </c>
      <c r="I2321">
        <v>236.78</v>
      </c>
      <c r="J2321">
        <v>749.99</v>
      </c>
    </row>
    <row r="2322" spans="1:10" x14ac:dyDescent="0.3">
      <c r="A2322">
        <v>2321</v>
      </c>
      <c r="B2322" t="s">
        <v>12</v>
      </c>
      <c r="C2322" t="s">
        <v>13</v>
      </c>
      <c r="D2322">
        <v>4</v>
      </c>
      <c r="E2322">
        <v>2</v>
      </c>
      <c r="F2322">
        <v>5151.38</v>
      </c>
      <c r="G2322">
        <v>8474.67</v>
      </c>
      <c r="H2322">
        <v>2542.4</v>
      </c>
      <c r="I2322">
        <v>3659.27</v>
      </c>
      <c r="J2322">
        <v>2273</v>
      </c>
    </row>
    <row r="2323" spans="1:10" x14ac:dyDescent="0.3">
      <c r="A2323">
        <v>2322</v>
      </c>
      <c r="B2323" t="s">
        <v>14</v>
      </c>
      <c r="C2323" t="s">
        <v>15</v>
      </c>
      <c r="D2323">
        <v>3</v>
      </c>
      <c r="E2323">
        <v>2</v>
      </c>
      <c r="F2323">
        <v>1014.91</v>
      </c>
      <c r="G2323">
        <v>1514.8</v>
      </c>
      <c r="H2323">
        <v>227.22</v>
      </c>
      <c r="I2323">
        <v>1205.3</v>
      </c>
      <c r="J2323">
        <v>82.28</v>
      </c>
    </row>
    <row r="2324" spans="1:10" x14ac:dyDescent="0.3">
      <c r="A2324">
        <v>2323</v>
      </c>
      <c r="B2324" t="s">
        <v>16</v>
      </c>
      <c r="C2324" t="s">
        <v>17</v>
      </c>
      <c r="D2324">
        <v>1</v>
      </c>
      <c r="E2324">
        <v>1</v>
      </c>
      <c r="F2324">
        <v>5685.04</v>
      </c>
      <c r="G2324">
        <v>5685.04</v>
      </c>
      <c r="H2324">
        <v>1989.76</v>
      </c>
      <c r="I2324">
        <v>2146.85</v>
      </c>
      <c r="J2324">
        <v>1548.42</v>
      </c>
    </row>
    <row r="2325" spans="1:10" x14ac:dyDescent="0.3">
      <c r="A2325">
        <v>2324</v>
      </c>
      <c r="B2325" t="s">
        <v>10</v>
      </c>
      <c r="C2325" t="s">
        <v>11</v>
      </c>
      <c r="D2325">
        <v>2</v>
      </c>
      <c r="E2325">
        <v>1</v>
      </c>
      <c r="F2325">
        <v>372.19</v>
      </c>
      <c r="G2325">
        <v>372.19</v>
      </c>
      <c r="H2325">
        <v>37.22</v>
      </c>
      <c r="I2325">
        <v>353.21</v>
      </c>
      <c r="J2325">
        <v>-18.239999999999998</v>
      </c>
    </row>
    <row r="2326" spans="1:10" x14ac:dyDescent="0.3">
      <c r="A2326">
        <v>2325</v>
      </c>
      <c r="B2326" t="s">
        <v>14</v>
      </c>
      <c r="C2326" t="s">
        <v>15</v>
      </c>
      <c r="D2326">
        <v>3</v>
      </c>
      <c r="E2326">
        <v>2</v>
      </c>
      <c r="F2326">
        <v>955.89</v>
      </c>
      <c r="G2326">
        <v>1638.91</v>
      </c>
      <c r="H2326">
        <v>245.84</v>
      </c>
      <c r="I2326">
        <v>778.9</v>
      </c>
      <c r="J2326">
        <v>614.17999999999995</v>
      </c>
    </row>
    <row r="2327" spans="1:10" x14ac:dyDescent="0.3">
      <c r="A2327">
        <v>2326</v>
      </c>
      <c r="B2327" t="s">
        <v>12</v>
      </c>
      <c r="C2327" t="s">
        <v>13</v>
      </c>
      <c r="D2327">
        <v>5</v>
      </c>
      <c r="E2327">
        <v>3</v>
      </c>
      <c r="F2327">
        <v>6058.53</v>
      </c>
      <c r="G2327">
        <v>14454.06</v>
      </c>
      <c r="H2327">
        <v>4336.22</v>
      </c>
      <c r="I2327">
        <v>3854.66</v>
      </c>
      <c r="J2327">
        <v>6263.19</v>
      </c>
    </row>
    <row r="2328" spans="1:10" x14ac:dyDescent="0.3">
      <c r="A2328">
        <v>2327</v>
      </c>
      <c r="B2328" t="s">
        <v>14</v>
      </c>
      <c r="C2328" t="s">
        <v>15</v>
      </c>
      <c r="D2328">
        <v>7</v>
      </c>
      <c r="E2328">
        <v>3</v>
      </c>
      <c r="F2328">
        <v>1414.3</v>
      </c>
      <c r="G2328">
        <v>3267.78</v>
      </c>
      <c r="H2328">
        <v>490.17</v>
      </c>
      <c r="I2328">
        <v>1401.43</v>
      </c>
      <c r="J2328">
        <v>1376.18</v>
      </c>
    </row>
    <row r="2329" spans="1:10" x14ac:dyDescent="0.3">
      <c r="A2329">
        <v>2328</v>
      </c>
      <c r="B2329" t="s">
        <v>18</v>
      </c>
      <c r="C2329" t="s">
        <v>20</v>
      </c>
      <c r="D2329">
        <v>8</v>
      </c>
      <c r="E2329">
        <v>1</v>
      </c>
      <c r="F2329">
        <v>3709.56</v>
      </c>
      <c r="G2329">
        <v>3709.56</v>
      </c>
      <c r="H2329">
        <v>816.1</v>
      </c>
      <c r="I2329">
        <v>3520.37</v>
      </c>
      <c r="J2329">
        <v>-626.91999999999996</v>
      </c>
    </row>
    <row r="2330" spans="1:10" x14ac:dyDescent="0.3">
      <c r="A2330">
        <v>2329</v>
      </c>
      <c r="B2330" t="s">
        <v>16</v>
      </c>
      <c r="C2330" t="s">
        <v>17</v>
      </c>
      <c r="D2330">
        <v>1</v>
      </c>
      <c r="E2330">
        <v>1</v>
      </c>
      <c r="F2330">
        <v>2453.59</v>
      </c>
      <c r="G2330">
        <v>2453.59</v>
      </c>
      <c r="H2330">
        <v>858.76</v>
      </c>
      <c r="I2330">
        <v>1524.54</v>
      </c>
      <c r="J2330">
        <v>70.290000000000006</v>
      </c>
    </row>
    <row r="2331" spans="1:10" x14ac:dyDescent="0.3">
      <c r="A2331">
        <v>2330</v>
      </c>
      <c r="B2331" t="s">
        <v>18</v>
      </c>
      <c r="C2331" t="s">
        <v>19</v>
      </c>
      <c r="D2331">
        <v>4</v>
      </c>
      <c r="E2331">
        <v>1</v>
      </c>
      <c r="F2331">
        <v>2093.87</v>
      </c>
      <c r="G2331">
        <v>2093.87</v>
      </c>
      <c r="H2331">
        <v>460.65</v>
      </c>
      <c r="I2331">
        <v>1987.08</v>
      </c>
      <c r="J2331">
        <v>-353.86</v>
      </c>
    </row>
    <row r="2332" spans="1:10" x14ac:dyDescent="0.3">
      <c r="A2332">
        <v>2331</v>
      </c>
      <c r="B2332" t="s">
        <v>10</v>
      </c>
      <c r="C2332" t="s">
        <v>22</v>
      </c>
      <c r="D2332">
        <v>6</v>
      </c>
      <c r="E2332">
        <v>1</v>
      </c>
      <c r="F2332">
        <v>748.48</v>
      </c>
      <c r="G2332">
        <v>748.48</v>
      </c>
      <c r="H2332">
        <v>74.849999999999994</v>
      </c>
      <c r="I2332">
        <v>710.31</v>
      </c>
      <c r="J2332">
        <v>-36.68</v>
      </c>
    </row>
    <row r="2333" spans="1:10" x14ac:dyDescent="0.3">
      <c r="A2333">
        <v>2332</v>
      </c>
      <c r="B2333" t="s">
        <v>18</v>
      </c>
      <c r="C2333" t="s">
        <v>19</v>
      </c>
      <c r="D2333">
        <v>4</v>
      </c>
      <c r="E2333">
        <v>3</v>
      </c>
      <c r="F2333">
        <v>5373.61</v>
      </c>
      <c r="G2333">
        <v>12876.93</v>
      </c>
      <c r="H2333">
        <v>3476.77</v>
      </c>
      <c r="I2333">
        <v>2100.64</v>
      </c>
      <c r="J2333">
        <v>7299.52</v>
      </c>
    </row>
    <row r="2334" spans="1:10" x14ac:dyDescent="0.3">
      <c r="A2334">
        <v>2333</v>
      </c>
      <c r="B2334" t="s">
        <v>16</v>
      </c>
      <c r="C2334" t="s">
        <v>17</v>
      </c>
      <c r="D2334">
        <v>5</v>
      </c>
      <c r="E2334">
        <v>3</v>
      </c>
      <c r="F2334">
        <v>3922.02</v>
      </c>
      <c r="G2334">
        <v>8957.4599999999991</v>
      </c>
      <c r="H2334">
        <v>3582.98</v>
      </c>
      <c r="I2334">
        <v>3024.05</v>
      </c>
      <c r="J2334">
        <v>2350.42</v>
      </c>
    </row>
    <row r="2335" spans="1:10" x14ac:dyDescent="0.3">
      <c r="A2335">
        <v>2334</v>
      </c>
      <c r="B2335" t="s">
        <v>16</v>
      </c>
      <c r="C2335" t="s">
        <v>17</v>
      </c>
      <c r="D2335">
        <v>7</v>
      </c>
      <c r="E2335">
        <v>3</v>
      </c>
      <c r="F2335">
        <v>4701.97</v>
      </c>
      <c r="G2335">
        <v>9594.43</v>
      </c>
      <c r="H2335">
        <v>3837.77</v>
      </c>
      <c r="I2335">
        <v>4402.21</v>
      </c>
      <c r="J2335">
        <v>1354.45</v>
      </c>
    </row>
    <row r="2336" spans="1:10" x14ac:dyDescent="0.3">
      <c r="A2336">
        <v>2335</v>
      </c>
      <c r="B2336" t="s">
        <v>18</v>
      </c>
      <c r="C2336" t="s">
        <v>20</v>
      </c>
      <c r="D2336">
        <v>5</v>
      </c>
      <c r="E2336">
        <v>3</v>
      </c>
      <c r="F2336">
        <v>3219.18</v>
      </c>
      <c r="G2336">
        <v>7830.89</v>
      </c>
      <c r="H2336">
        <v>1722.8</v>
      </c>
      <c r="I2336">
        <v>3661.3</v>
      </c>
      <c r="J2336">
        <v>2446.79</v>
      </c>
    </row>
    <row r="2337" spans="1:10" x14ac:dyDescent="0.3">
      <c r="A2337">
        <v>2336</v>
      </c>
      <c r="B2337" t="s">
        <v>10</v>
      </c>
      <c r="C2337" t="s">
        <v>11</v>
      </c>
      <c r="D2337">
        <v>4</v>
      </c>
      <c r="E2337">
        <v>1</v>
      </c>
      <c r="F2337">
        <v>478.74</v>
      </c>
      <c r="G2337">
        <v>478.74</v>
      </c>
      <c r="H2337">
        <v>47.87</v>
      </c>
      <c r="I2337">
        <v>454.33</v>
      </c>
      <c r="J2337">
        <v>-23.46</v>
      </c>
    </row>
    <row r="2338" spans="1:10" x14ac:dyDescent="0.3">
      <c r="A2338">
        <v>2337</v>
      </c>
      <c r="B2338" t="s">
        <v>10</v>
      </c>
      <c r="C2338" t="s">
        <v>22</v>
      </c>
      <c r="D2338">
        <v>8</v>
      </c>
      <c r="E2338">
        <v>3</v>
      </c>
      <c r="F2338">
        <v>905.61</v>
      </c>
      <c r="G2338">
        <v>1691.91</v>
      </c>
      <c r="H2338">
        <v>169.19</v>
      </c>
      <c r="I2338">
        <v>1009.38</v>
      </c>
      <c r="J2338">
        <v>513.33000000000004</v>
      </c>
    </row>
    <row r="2339" spans="1:10" x14ac:dyDescent="0.3">
      <c r="A2339">
        <v>2338</v>
      </c>
      <c r="B2339" t="s">
        <v>10</v>
      </c>
      <c r="C2339" t="s">
        <v>11</v>
      </c>
      <c r="D2339">
        <v>7</v>
      </c>
      <c r="E2339">
        <v>3</v>
      </c>
      <c r="F2339">
        <v>606.76</v>
      </c>
      <c r="G2339">
        <v>1393.84</v>
      </c>
      <c r="H2339">
        <v>139.38</v>
      </c>
      <c r="I2339">
        <v>1009.29</v>
      </c>
      <c r="J2339">
        <v>245.17</v>
      </c>
    </row>
    <row r="2340" spans="1:10" x14ac:dyDescent="0.3">
      <c r="A2340">
        <v>2339</v>
      </c>
      <c r="B2340" t="s">
        <v>18</v>
      </c>
      <c r="C2340" t="s">
        <v>20</v>
      </c>
      <c r="D2340">
        <v>6</v>
      </c>
      <c r="E2340">
        <v>3</v>
      </c>
      <c r="F2340">
        <v>4116.3999999999996</v>
      </c>
      <c r="G2340">
        <v>8139.73</v>
      </c>
      <c r="H2340">
        <v>2197.73</v>
      </c>
      <c r="I2340">
        <v>2966.9</v>
      </c>
      <c r="J2340">
        <v>2975.1</v>
      </c>
    </row>
    <row r="2341" spans="1:10" x14ac:dyDescent="0.3">
      <c r="A2341">
        <v>2340</v>
      </c>
      <c r="B2341" t="s">
        <v>10</v>
      </c>
      <c r="C2341" t="s">
        <v>22</v>
      </c>
      <c r="D2341">
        <v>1</v>
      </c>
      <c r="E2341">
        <v>1</v>
      </c>
      <c r="F2341">
        <v>910.95</v>
      </c>
      <c r="G2341">
        <v>910.95</v>
      </c>
      <c r="H2341">
        <v>91.1</v>
      </c>
      <c r="I2341">
        <v>311.72000000000003</v>
      </c>
      <c r="J2341">
        <v>508.13</v>
      </c>
    </row>
    <row r="2342" spans="1:10" x14ac:dyDescent="0.3">
      <c r="A2342">
        <v>2341</v>
      </c>
      <c r="B2342" t="s">
        <v>14</v>
      </c>
      <c r="C2342" t="s">
        <v>15</v>
      </c>
      <c r="D2342">
        <v>7</v>
      </c>
      <c r="E2342">
        <v>3</v>
      </c>
      <c r="F2342">
        <v>1815.2</v>
      </c>
      <c r="G2342">
        <v>3406.75</v>
      </c>
      <c r="H2342">
        <v>511.01</v>
      </c>
      <c r="I2342">
        <v>1877.64</v>
      </c>
      <c r="J2342">
        <v>1018.1</v>
      </c>
    </row>
    <row r="2343" spans="1:10" x14ac:dyDescent="0.3">
      <c r="A2343">
        <v>2342</v>
      </c>
      <c r="B2343" t="s">
        <v>18</v>
      </c>
      <c r="C2343" t="s">
        <v>20</v>
      </c>
      <c r="D2343">
        <v>3</v>
      </c>
      <c r="E2343">
        <v>3</v>
      </c>
      <c r="F2343">
        <v>7020.55</v>
      </c>
      <c r="G2343">
        <v>14096.9</v>
      </c>
      <c r="H2343">
        <v>3806.16</v>
      </c>
      <c r="I2343">
        <v>2599.6799999999998</v>
      </c>
      <c r="J2343">
        <v>7691.06</v>
      </c>
    </row>
    <row r="2344" spans="1:10" x14ac:dyDescent="0.3">
      <c r="A2344">
        <v>2343</v>
      </c>
      <c r="B2344" t="s">
        <v>18</v>
      </c>
      <c r="C2344" t="s">
        <v>20</v>
      </c>
      <c r="D2344">
        <v>7</v>
      </c>
      <c r="E2344">
        <v>3</v>
      </c>
      <c r="F2344">
        <v>2979.5</v>
      </c>
      <c r="G2344">
        <v>6842.61</v>
      </c>
      <c r="H2344">
        <v>1505.38</v>
      </c>
      <c r="I2344">
        <v>4062.16</v>
      </c>
      <c r="J2344">
        <v>1275.08</v>
      </c>
    </row>
    <row r="2345" spans="1:10" x14ac:dyDescent="0.3">
      <c r="A2345">
        <v>2344</v>
      </c>
      <c r="B2345" t="s">
        <v>10</v>
      </c>
      <c r="C2345" t="s">
        <v>22</v>
      </c>
      <c r="D2345">
        <v>5</v>
      </c>
      <c r="E2345">
        <v>1</v>
      </c>
      <c r="F2345">
        <v>745.3</v>
      </c>
      <c r="G2345">
        <v>745.3</v>
      </c>
      <c r="H2345">
        <v>74.53</v>
      </c>
      <c r="I2345">
        <v>486.16</v>
      </c>
      <c r="J2345">
        <v>184.61</v>
      </c>
    </row>
    <row r="2346" spans="1:10" x14ac:dyDescent="0.3">
      <c r="A2346">
        <v>2345</v>
      </c>
      <c r="B2346" t="s">
        <v>12</v>
      </c>
      <c r="C2346" t="s">
        <v>13</v>
      </c>
      <c r="D2346">
        <v>5</v>
      </c>
      <c r="E2346">
        <v>3</v>
      </c>
      <c r="F2346">
        <v>5508.5</v>
      </c>
      <c r="G2346">
        <v>11634.34</v>
      </c>
      <c r="H2346">
        <v>3490.3</v>
      </c>
      <c r="I2346">
        <v>2634.25</v>
      </c>
      <c r="J2346">
        <v>5509.78</v>
      </c>
    </row>
    <row r="2347" spans="1:10" x14ac:dyDescent="0.3">
      <c r="A2347">
        <v>2346</v>
      </c>
      <c r="B2347" t="s">
        <v>16</v>
      </c>
      <c r="C2347" t="s">
        <v>17</v>
      </c>
      <c r="D2347">
        <v>5</v>
      </c>
      <c r="E2347">
        <v>2</v>
      </c>
      <c r="F2347">
        <v>6050.17</v>
      </c>
      <c r="G2347">
        <v>9040.94</v>
      </c>
      <c r="H2347">
        <v>3616.38</v>
      </c>
      <c r="I2347">
        <v>2875.5</v>
      </c>
      <c r="J2347">
        <v>2549.06</v>
      </c>
    </row>
    <row r="2348" spans="1:10" x14ac:dyDescent="0.3">
      <c r="A2348">
        <v>2347</v>
      </c>
      <c r="B2348" t="s">
        <v>16</v>
      </c>
      <c r="C2348" t="s">
        <v>21</v>
      </c>
      <c r="D2348">
        <v>6</v>
      </c>
      <c r="E2348">
        <v>3</v>
      </c>
      <c r="F2348">
        <v>5070.16</v>
      </c>
      <c r="G2348">
        <v>11661.89</v>
      </c>
      <c r="H2348">
        <v>4664.76</v>
      </c>
      <c r="I2348">
        <v>3762.2</v>
      </c>
      <c r="J2348">
        <v>3234.93</v>
      </c>
    </row>
    <row r="2349" spans="1:10" x14ac:dyDescent="0.3">
      <c r="A2349">
        <v>2348</v>
      </c>
      <c r="B2349" t="s">
        <v>10</v>
      </c>
      <c r="C2349" t="s">
        <v>11</v>
      </c>
      <c r="D2349">
        <v>7</v>
      </c>
      <c r="E2349">
        <v>2</v>
      </c>
      <c r="F2349">
        <v>1246.8900000000001</v>
      </c>
      <c r="G2349">
        <v>1923.81</v>
      </c>
      <c r="H2349">
        <v>192.38</v>
      </c>
      <c r="I2349">
        <v>661.65</v>
      </c>
      <c r="J2349">
        <v>1069.78</v>
      </c>
    </row>
    <row r="2350" spans="1:10" x14ac:dyDescent="0.3">
      <c r="A2350">
        <v>2349</v>
      </c>
      <c r="B2350" t="s">
        <v>16</v>
      </c>
      <c r="C2350" t="s">
        <v>21</v>
      </c>
      <c r="D2350">
        <v>8</v>
      </c>
      <c r="E2350">
        <v>3</v>
      </c>
      <c r="F2350">
        <v>3250.59</v>
      </c>
      <c r="G2350">
        <v>8007.55</v>
      </c>
      <c r="H2350">
        <v>3203.02</v>
      </c>
      <c r="I2350">
        <v>4877.1000000000004</v>
      </c>
      <c r="J2350">
        <v>-72.569999999999993</v>
      </c>
    </row>
    <row r="2351" spans="1:10" x14ac:dyDescent="0.3">
      <c r="A2351">
        <v>2350</v>
      </c>
      <c r="B2351" t="s">
        <v>18</v>
      </c>
      <c r="C2351" t="s">
        <v>20</v>
      </c>
      <c r="D2351">
        <v>8</v>
      </c>
      <c r="E2351">
        <v>3</v>
      </c>
      <c r="F2351">
        <v>6846.8</v>
      </c>
      <c r="G2351">
        <v>14733.86</v>
      </c>
      <c r="H2351">
        <v>3978.14</v>
      </c>
      <c r="I2351">
        <v>3810.18</v>
      </c>
      <c r="J2351">
        <v>6945.54</v>
      </c>
    </row>
    <row r="2352" spans="1:10" x14ac:dyDescent="0.3">
      <c r="A2352">
        <v>2351</v>
      </c>
      <c r="B2352" t="s">
        <v>16</v>
      </c>
      <c r="C2352" t="s">
        <v>21</v>
      </c>
      <c r="D2352">
        <v>7</v>
      </c>
      <c r="E2352">
        <v>3</v>
      </c>
      <c r="F2352">
        <v>1882.79</v>
      </c>
      <c r="G2352">
        <v>4144.95</v>
      </c>
      <c r="H2352">
        <v>1450.73</v>
      </c>
      <c r="I2352">
        <v>3933.56</v>
      </c>
      <c r="J2352">
        <v>-1239.3399999999999</v>
      </c>
    </row>
    <row r="2353" spans="1:10" x14ac:dyDescent="0.3">
      <c r="A2353">
        <v>2352</v>
      </c>
      <c r="B2353" t="s">
        <v>12</v>
      </c>
      <c r="C2353" t="s">
        <v>13</v>
      </c>
      <c r="D2353">
        <v>8</v>
      </c>
      <c r="E2353">
        <v>3</v>
      </c>
      <c r="F2353">
        <v>7040.75</v>
      </c>
      <c r="G2353">
        <v>15108.62</v>
      </c>
      <c r="H2353">
        <v>4532.59</v>
      </c>
      <c r="I2353">
        <v>5833.96</v>
      </c>
      <c r="J2353">
        <v>4742.08</v>
      </c>
    </row>
    <row r="2354" spans="1:10" x14ac:dyDescent="0.3">
      <c r="A2354">
        <v>2353</v>
      </c>
      <c r="B2354" t="s">
        <v>16</v>
      </c>
      <c r="C2354" t="s">
        <v>17</v>
      </c>
      <c r="D2354">
        <v>2</v>
      </c>
      <c r="E2354">
        <v>1</v>
      </c>
      <c r="F2354">
        <v>7171.55</v>
      </c>
      <c r="G2354">
        <v>7171.55</v>
      </c>
      <c r="H2354">
        <v>2510.04</v>
      </c>
      <c r="I2354">
        <v>2046.9</v>
      </c>
      <c r="J2354">
        <v>2614.61</v>
      </c>
    </row>
    <row r="2355" spans="1:10" x14ac:dyDescent="0.3">
      <c r="A2355">
        <v>2354</v>
      </c>
      <c r="B2355" t="s">
        <v>12</v>
      </c>
      <c r="C2355" t="s">
        <v>13</v>
      </c>
      <c r="D2355">
        <v>6</v>
      </c>
      <c r="E2355">
        <v>3</v>
      </c>
      <c r="F2355">
        <v>3026.97</v>
      </c>
      <c r="G2355">
        <v>6467.07</v>
      </c>
      <c r="H2355">
        <v>1616.77</v>
      </c>
      <c r="I2355">
        <v>3951.27</v>
      </c>
      <c r="J2355">
        <v>899.03</v>
      </c>
    </row>
    <row r="2356" spans="1:10" x14ac:dyDescent="0.3">
      <c r="A2356">
        <v>2355</v>
      </c>
      <c r="B2356" t="s">
        <v>14</v>
      </c>
      <c r="C2356" t="s">
        <v>15</v>
      </c>
      <c r="D2356">
        <v>1</v>
      </c>
      <c r="E2356">
        <v>1</v>
      </c>
      <c r="F2356">
        <v>723.61</v>
      </c>
      <c r="G2356">
        <v>723.61</v>
      </c>
      <c r="H2356">
        <v>108.54</v>
      </c>
      <c r="I2356">
        <v>686.71</v>
      </c>
      <c r="J2356">
        <v>-71.64</v>
      </c>
    </row>
    <row r="2357" spans="1:10" x14ac:dyDescent="0.3">
      <c r="A2357">
        <v>2356</v>
      </c>
      <c r="B2357" t="s">
        <v>18</v>
      </c>
      <c r="C2357" t="s">
        <v>19</v>
      </c>
      <c r="D2357">
        <v>1</v>
      </c>
      <c r="E2357">
        <v>1</v>
      </c>
      <c r="F2357">
        <v>4187.33</v>
      </c>
      <c r="G2357">
        <v>4187.33</v>
      </c>
      <c r="H2357">
        <v>921.21</v>
      </c>
      <c r="I2357">
        <v>1569.83</v>
      </c>
      <c r="J2357">
        <v>1696.29</v>
      </c>
    </row>
    <row r="2358" spans="1:10" x14ac:dyDescent="0.3">
      <c r="A2358">
        <v>2357</v>
      </c>
      <c r="B2358" t="s">
        <v>12</v>
      </c>
      <c r="C2358" t="s">
        <v>13</v>
      </c>
      <c r="D2358">
        <v>1</v>
      </c>
      <c r="E2358">
        <v>1</v>
      </c>
      <c r="F2358">
        <v>4208.1000000000004</v>
      </c>
      <c r="G2358">
        <v>4208.1000000000004</v>
      </c>
      <c r="H2358">
        <v>1052.03</v>
      </c>
      <c r="I2358">
        <v>2053.65</v>
      </c>
      <c r="J2358">
        <v>1102.42</v>
      </c>
    </row>
    <row r="2359" spans="1:10" x14ac:dyDescent="0.3">
      <c r="A2359">
        <v>2358</v>
      </c>
      <c r="B2359" t="s">
        <v>18</v>
      </c>
      <c r="C2359" t="s">
        <v>19</v>
      </c>
      <c r="D2359">
        <v>1</v>
      </c>
      <c r="E2359">
        <v>1</v>
      </c>
      <c r="F2359">
        <v>2861.61</v>
      </c>
      <c r="G2359">
        <v>2861.61</v>
      </c>
      <c r="H2359">
        <v>629.54999999999995</v>
      </c>
      <c r="I2359">
        <v>1239.3900000000001</v>
      </c>
      <c r="J2359">
        <v>992.67</v>
      </c>
    </row>
    <row r="2360" spans="1:10" x14ac:dyDescent="0.3">
      <c r="A2360">
        <v>2359</v>
      </c>
      <c r="B2360" t="s">
        <v>16</v>
      </c>
      <c r="C2360" t="s">
        <v>17</v>
      </c>
      <c r="D2360">
        <v>1</v>
      </c>
      <c r="E2360">
        <v>1</v>
      </c>
      <c r="F2360">
        <v>7499.83</v>
      </c>
      <c r="G2360">
        <v>7499.83</v>
      </c>
      <c r="H2360">
        <v>2624.94</v>
      </c>
      <c r="I2360">
        <v>2028.7</v>
      </c>
      <c r="J2360">
        <v>2846.19</v>
      </c>
    </row>
    <row r="2361" spans="1:10" x14ac:dyDescent="0.3">
      <c r="A2361">
        <v>2360</v>
      </c>
      <c r="B2361" t="s">
        <v>18</v>
      </c>
      <c r="C2361" t="s">
        <v>20</v>
      </c>
      <c r="D2361">
        <v>8</v>
      </c>
      <c r="E2361">
        <v>3</v>
      </c>
      <c r="F2361">
        <v>3994.04</v>
      </c>
      <c r="G2361">
        <v>9279.01</v>
      </c>
      <c r="H2361">
        <v>2505.33</v>
      </c>
      <c r="I2361">
        <v>4612.95</v>
      </c>
      <c r="J2361">
        <v>2160.73</v>
      </c>
    </row>
    <row r="2362" spans="1:10" x14ac:dyDescent="0.3">
      <c r="A2362">
        <v>2361</v>
      </c>
      <c r="B2362" t="s">
        <v>18</v>
      </c>
      <c r="C2362" t="s">
        <v>19</v>
      </c>
      <c r="D2362">
        <v>4</v>
      </c>
      <c r="E2362">
        <v>3</v>
      </c>
      <c r="F2362">
        <v>1363.79</v>
      </c>
      <c r="G2362">
        <v>3120.4</v>
      </c>
      <c r="H2362">
        <v>686.49</v>
      </c>
      <c r="I2362">
        <v>2115.4299999999998</v>
      </c>
      <c r="J2362">
        <v>318.48</v>
      </c>
    </row>
    <row r="2363" spans="1:10" x14ac:dyDescent="0.3">
      <c r="A2363">
        <v>2362</v>
      </c>
      <c r="B2363" t="s">
        <v>10</v>
      </c>
      <c r="C2363" t="s">
        <v>11</v>
      </c>
      <c r="D2363">
        <v>5</v>
      </c>
      <c r="E2363">
        <v>3</v>
      </c>
      <c r="F2363">
        <v>1317.21</v>
      </c>
      <c r="G2363">
        <v>2581.06</v>
      </c>
      <c r="H2363">
        <v>258.11</v>
      </c>
      <c r="I2363">
        <v>830</v>
      </c>
      <c r="J2363">
        <v>1492.96</v>
      </c>
    </row>
    <row r="2364" spans="1:10" x14ac:dyDescent="0.3">
      <c r="A2364">
        <v>2363</v>
      </c>
      <c r="B2364" t="s">
        <v>10</v>
      </c>
      <c r="C2364" t="s">
        <v>11</v>
      </c>
      <c r="D2364">
        <v>6</v>
      </c>
      <c r="E2364">
        <v>2</v>
      </c>
      <c r="F2364">
        <v>943.2</v>
      </c>
      <c r="G2364">
        <v>1574.79</v>
      </c>
      <c r="H2364">
        <v>157.47999999999999</v>
      </c>
      <c r="I2364">
        <v>937.74</v>
      </c>
      <c r="J2364">
        <v>479.57</v>
      </c>
    </row>
    <row r="2365" spans="1:10" x14ac:dyDescent="0.3">
      <c r="A2365">
        <v>2364</v>
      </c>
      <c r="B2365" t="s">
        <v>10</v>
      </c>
      <c r="C2365" t="s">
        <v>11</v>
      </c>
      <c r="D2365">
        <v>4</v>
      </c>
      <c r="E2365">
        <v>1</v>
      </c>
      <c r="F2365">
        <v>1109.3900000000001</v>
      </c>
      <c r="G2365">
        <v>1109.3900000000001</v>
      </c>
      <c r="H2365">
        <v>110.94</v>
      </c>
      <c r="I2365">
        <v>535.58000000000004</v>
      </c>
      <c r="J2365">
        <v>462.87</v>
      </c>
    </row>
    <row r="2366" spans="1:10" x14ac:dyDescent="0.3">
      <c r="A2366">
        <v>2365</v>
      </c>
      <c r="B2366" t="s">
        <v>16</v>
      </c>
      <c r="C2366" t="s">
        <v>17</v>
      </c>
      <c r="D2366">
        <v>6</v>
      </c>
      <c r="E2366">
        <v>3</v>
      </c>
      <c r="F2366">
        <v>4395.6099999999997</v>
      </c>
      <c r="G2366">
        <v>9964.56</v>
      </c>
      <c r="H2366">
        <v>3985.82</v>
      </c>
      <c r="I2366">
        <v>5133.09</v>
      </c>
      <c r="J2366">
        <v>845.64</v>
      </c>
    </row>
    <row r="2367" spans="1:10" x14ac:dyDescent="0.3">
      <c r="A2367">
        <v>2366</v>
      </c>
      <c r="B2367" t="s">
        <v>18</v>
      </c>
      <c r="C2367" t="s">
        <v>19</v>
      </c>
      <c r="D2367">
        <v>2</v>
      </c>
      <c r="E2367">
        <v>2</v>
      </c>
      <c r="F2367">
        <v>5928.54</v>
      </c>
      <c r="G2367">
        <v>8865.74</v>
      </c>
      <c r="H2367">
        <v>2393.75</v>
      </c>
      <c r="I2367">
        <v>1592.29</v>
      </c>
      <c r="J2367">
        <v>4879.7</v>
      </c>
    </row>
    <row r="2368" spans="1:10" x14ac:dyDescent="0.3">
      <c r="A2368">
        <v>2367</v>
      </c>
      <c r="B2368" t="s">
        <v>18</v>
      </c>
      <c r="C2368" t="s">
        <v>20</v>
      </c>
      <c r="D2368">
        <v>7</v>
      </c>
      <c r="E2368">
        <v>3</v>
      </c>
      <c r="F2368">
        <v>6064.01</v>
      </c>
      <c r="G2368">
        <v>15212</v>
      </c>
      <c r="H2368">
        <v>4107.24</v>
      </c>
      <c r="I2368">
        <v>4590.6499999999996</v>
      </c>
      <c r="J2368">
        <v>6514.11</v>
      </c>
    </row>
    <row r="2369" spans="1:10" x14ac:dyDescent="0.3">
      <c r="A2369">
        <v>2368</v>
      </c>
      <c r="B2369" t="s">
        <v>16</v>
      </c>
      <c r="C2369" t="s">
        <v>17</v>
      </c>
      <c r="D2369">
        <v>3</v>
      </c>
      <c r="E2369">
        <v>3</v>
      </c>
      <c r="F2369">
        <v>2746.12</v>
      </c>
      <c r="G2369">
        <v>5318.4</v>
      </c>
      <c r="H2369">
        <v>1861.44</v>
      </c>
      <c r="I2369">
        <v>2214.6799999999998</v>
      </c>
      <c r="J2369">
        <v>1242.28</v>
      </c>
    </row>
    <row r="2370" spans="1:10" x14ac:dyDescent="0.3">
      <c r="A2370">
        <v>2369</v>
      </c>
      <c r="B2370" t="s">
        <v>10</v>
      </c>
      <c r="C2370" t="s">
        <v>11</v>
      </c>
      <c r="D2370">
        <v>5</v>
      </c>
      <c r="E2370">
        <v>3</v>
      </c>
      <c r="F2370">
        <v>430.31</v>
      </c>
      <c r="G2370">
        <v>835.84</v>
      </c>
      <c r="H2370">
        <v>83.58</v>
      </c>
      <c r="I2370">
        <v>568.79</v>
      </c>
      <c r="J2370">
        <v>183.46</v>
      </c>
    </row>
    <row r="2371" spans="1:10" x14ac:dyDescent="0.3">
      <c r="A2371">
        <v>2370</v>
      </c>
      <c r="B2371" t="s">
        <v>14</v>
      </c>
      <c r="C2371" t="s">
        <v>15</v>
      </c>
      <c r="D2371">
        <v>2</v>
      </c>
      <c r="E2371">
        <v>1</v>
      </c>
      <c r="F2371">
        <v>2256.2600000000002</v>
      </c>
      <c r="G2371">
        <v>2256.2600000000002</v>
      </c>
      <c r="H2371">
        <v>338.44</v>
      </c>
      <c r="I2371">
        <v>912.67</v>
      </c>
      <c r="J2371">
        <v>1005.15</v>
      </c>
    </row>
    <row r="2372" spans="1:10" x14ac:dyDescent="0.3">
      <c r="A2372">
        <v>2371</v>
      </c>
      <c r="B2372" t="s">
        <v>16</v>
      </c>
      <c r="C2372" t="s">
        <v>17</v>
      </c>
      <c r="D2372">
        <v>4</v>
      </c>
      <c r="E2372">
        <v>3</v>
      </c>
      <c r="F2372">
        <v>4193.6899999999996</v>
      </c>
      <c r="G2372">
        <v>8908.94</v>
      </c>
      <c r="H2372">
        <v>3563.58</v>
      </c>
      <c r="I2372">
        <v>2935.55</v>
      </c>
      <c r="J2372">
        <v>2409.8200000000002</v>
      </c>
    </row>
    <row r="2373" spans="1:10" x14ac:dyDescent="0.3">
      <c r="A2373">
        <v>2372</v>
      </c>
      <c r="B2373" t="s">
        <v>14</v>
      </c>
      <c r="C2373" t="s">
        <v>15</v>
      </c>
      <c r="D2373">
        <v>3</v>
      </c>
      <c r="E2373">
        <v>1</v>
      </c>
      <c r="F2373">
        <v>1471.49</v>
      </c>
      <c r="G2373">
        <v>1471.49</v>
      </c>
      <c r="H2373">
        <v>220.72</v>
      </c>
      <c r="I2373">
        <v>707.76</v>
      </c>
      <c r="J2373">
        <v>543.01</v>
      </c>
    </row>
    <row r="2374" spans="1:10" x14ac:dyDescent="0.3">
      <c r="A2374">
        <v>2373</v>
      </c>
      <c r="B2374" t="s">
        <v>16</v>
      </c>
      <c r="C2374" t="s">
        <v>21</v>
      </c>
      <c r="D2374">
        <v>7</v>
      </c>
      <c r="E2374">
        <v>3</v>
      </c>
      <c r="F2374">
        <v>4352.93</v>
      </c>
      <c r="G2374">
        <v>10525.53</v>
      </c>
      <c r="H2374">
        <v>4210.21</v>
      </c>
      <c r="I2374">
        <v>4382.91</v>
      </c>
      <c r="J2374">
        <v>1932.41</v>
      </c>
    </row>
    <row r="2375" spans="1:10" x14ac:dyDescent="0.3">
      <c r="A2375">
        <v>2374</v>
      </c>
      <c r="B2375" t="s">
        <v>10</v>
      </c>
      <c r="C2375" t="s">
        <v>22</v>
      </c>
      <c r="D2375">
        <v>2</v>
      </c>
      <c r="E2375">
        <v>1</v>
      </c>
      <c r="F2375">
        <v>408.02</v>
      </c>
      <c r="G2375">
        <v>408.02</v>
      </c>
      <c r="H2375">
        <v>40.799999999999997</v>
      </c>
      <c r="I2375">
        <v>337.26</v>
      </c>
      <c r="J2375">
        <v>29.96</v>
      </c>
    </row>
    <row r="2376" spans="1:10" x14ac:dyDescent="0.3">
      <c r="A2376">
        <v>2375</v>
      </c>
      <c r="B2376" t="s">
        <v>16</v>
      </c>
      <c r="C2376" t="s">
        <v>17</v>
      </c>
      <c r="D2376">
        <v>7</v>
      </c>
      <c r="E2376">
        <v>3</v>
      </c>
      <c r="F2376">
        <v>4340.3599999999997</v>
      </c>
      <c r="G2376">
        <v>8766.1200000000008</v>
      </c>
      <c r="H2376">
        <v>3506.45</v>
      </c>
      <c r="I2376">
        <v>5057.79</v>
      </c>
      <c r="J2376">
        <v>201.88</v>
      </c>
    </row>
    <row r="2377" spans="1:10" x14ac:dyDescent="0.3">
      <c r="A2377">
        <v>2376</v>
      </c>
      <c r="B2377" t="s">
        <v>10</v>
      </c>
      <c r="C2377" t="s">
        <v>11</v>
      </c>
      <c r="D2377">
        <v>7</v>
      </c>
      <c r="E2377">
        <v>3</v>
      </c>
      <c r="F2377">
        <v>331.33</v>
      </c>
      <c r="G2377">
        <v>685.37</v>
      </c>
      <c r="H2377">
        <v>68.540000000000006</v>
      </c>
      <c r="I2377">
        <v>650.41</v>
      </c>
      <c r="J2377">
        <v>-33.58</v>
      </c>
    </row>
    <row r="2378" spans="1:10" x14ac:dyDescent="0.3">
      <c r="A2378">
        <v>2377</v>
      </c>
      <c r="B2378" t="s">
        <v>10</v>
      </c>
      <c r="C2378" t="s">
        <v>22</v>
      </c>
      <c r="D2378">
        <v>8</v>
      </c>
      <c r="E2378">
        <v>3</v>
      </c>
      <c r="F2378">
        <v>378.4</v>
      </c>
      <c r="G2378">
        <v>885.81</v>
      </c>
      <c r="H2378">
        <v>88.58</v>
      </c>
      <c r="I2378">
        <v>840.64</v>
      </c>
      <c r="J2378">
        <v>-43.4</v>
      </c>
    </row>
    <row r="2379" spans="1:10" x14ac:dyDescent="0.3">
      <c r="A2379">
        <v>2378</v>
      </c>
      <c r="B2379" t="s">
        <v>14</v>
      </c>
      <c r="C2379" t="s">
        <v>15</v>
      </c>
      <c r="D2379">
        <v>6</v>
      </c>
      <c r="E2379">
        <v>3</v>
      </c>
      <c r="F2379">
        <v>1980.95</v>
      </c>
      <c r="G2379">
        <v>4294.51</v>
      </c>
      <c r="H2379">
        <v>644.17999999999995</v>
      </c>
      <c r="I2379">
        <v>1305.95</v>
      </c>
      <c r="J2379">
        <v>2344.39</v>
      </c>
    </row>
    <row r="2380" spans="1:10" x14ac:dyDescent="0.3">
      <c r="A2380">
        <v>2379</v>
      </c>
      <c r="B2380" t="s">
        <v>10</v>
      </c>
      <c r="C2380" t="s">
        <v>22</v>
      </c>
      <c r="D2380">
        <v>3</v>
      </c>
      <c r="E2380">
        <v>2</v>
      </c>
      <c r="F2380">
        <v>741.61</v>
      </c>
      <c r="G2380">
        <v>1361.49</v>
      </c>
      <c r="H2380">
        <v>136.15</v>
      </c>
      <c r="I2380">
        <v>455.76</v>
      </c>
      <c r="J2380">
        <v>769.58</v>
      </c>
    </row>
    <row r="2381" spans="1:10" x14ac:dyDescent="0.3">
      <c r="A2381">
        <v>2380</v>
      </c>
      <c r="B2381" t="s">
        <v>14</v>
      </c>
      <c r="C2381" t="s">
        <v>15</v>
      </c>
      <c r="D2381">
        <v>6</v>
      </c>
      <c r="E2381">
        <v>1</v>
      </c>
      <c r="F2381">
        <v>2420.7800000000002</v>
      </c>
      <c r="G2381">
        <v>2420.7800000000002</v>
      </c>
      <c r="H2381">
        <v>363.12</v>
      </c>
      <c r="I2381">
        <v>1331.2</v>
      </c>
      <c r="J2381">
        <v>726.47</v>
      </c>
    </row>
    <row r="2382" spans="1:10" x14ac:dyDescent="0.3">
      <c r="A2382">
        <v>2381</v>
      </c>
      <c r="B2382" t="s">
        <v>14</v>
      </c>
      <c r="C2382" t="s">
        <v>15</v>
      </c>
      <c r="D2382">
        <v>7</v>
      </c>
      <c r="E2382">
        <v>3</v>
      </c>
      <c r="F2382">
        <v>1392.73</v>
      </c>
      <c r="G2382">
        <v>2695.92</v>
      </c>
      <c r="H2382">
        <v>404.39</v>
      </c>
      <c r="I2382">
        <v>1803.26</v>
      </c>
      <c r="J2382">
        <v>488.27</v>
      </c>
    </row>
    <row r="2383" spans="1:10" x14ac:dyDescent="0.3">
      <c r="A2383">
        <v>2382</v>
      </c>
      <c r="B2383" t="s">
        <v>12</v>
      </c>
      <c r="C2383" t="s">
        <v>13</v>
      </c>
      <c r="D2383">
        <v>8</v>
      </c>
      <c r="E2383">
        <v>3</v>
      </c>
      <c r="F2383">
        <v>2551.17</v>
      </c>
      <c r="G2383">
        <v>5892.23</v>
      </c>
      <c r="H2383">
        <v>1473.06</v>
      </c>
      <c r="I2383">
        <v>3795.68</v>
      </c>
      <c r="J2383">
        <v>623.49</v>
      </c>
    </row>
    <row r="2384" spans="1:10" x14ac:dyDescent="0.3">
      <c r="A2384">
        <v>2383</v>
      </c>
      <c r="B2384" t="s">
        <v>12</v>
      </c>
      <c r="C2384" t="s">
        <v>13</v>
      </c>
      <c r="D2384">
        <v>2</v>
      </c>
      <c r="E2384">
        <v>2</v>
      </c>
      <c r="F2384">
        <v>4195.38</v>
      </c>
      <c r="G2384">
        <v>6083.79</v>
      </c>
      <c r="H2384">
        <v>1520.95</v>
      </c>
      <c r="I2384">
        <v>2054.16</v>
      </c>
      <c r="J2384">
        <v>2508.6799999999998</v>
      </c>
    </row>
    <row r="2385" spans="1:10" x14ac:dyDescent="0.3">
      <c r="A2385">
        <v>2384</v>
      </c>
      <c r="B2385" t="s">
        <v>10</v>
      </c>
      <c r="C2385" t="s">
        <v>11</v>
      </c>
      <c r="D2385">
        <v>7</v>
      </c>
      <c r="E2385">
        <v>2</v>
      </c>
      <c r="F2385">
        <v>943.14</v>
      </c>
      <c r="G2385">
        <v>1450.23</v>
      </c>
      <c r="H2385">
        <v>145.02000000000001</v>
      </c>
      <c r="I2385">
        <v>760.51</v>
      </c>
      <c r="J2385">
        <v>544.69000000000005</v>
      </c>
    </row>
    <row r="2386" spans="1:10" x14ac:dyDescent="0.3">
      <c r="A2386">
        <v>2385</v>
      </c>
      <c r="B2386" t="s">
        <v>10</v>
      </c>
      <c r="C2386" t="s">
        <v>22</v>
      </c>
      <c r="D2386">
        <v>4</v>
      </c>
      <c r="E2386">
        <v>3</v>
      </c>
      <c r="F2386">
        <v>1284.47</v>
      </c>
      <c r="G2386">
        <v>2991.61</v>
      </c>
      <c r="H2386">
        <v>299.16000000000003</v>
      </c>
      <c r="I2386">
        <v>691.85</v>
      </c>
      <c r="J2386">
        <v>2000.6</v>
      </c>
    </row>
    <row r="2387" spans="1:10" x14ac:dyDescent="0.3">
      <c r="A2387">
        <v>2386</v>
      </c>
      <c r="B2387" t="s">
        <v>16</v>
      </c>
      <c r="C2387" t="s">
        <v>17</v>
      </c>
      <c r="D2387">
        <v>7</v>
      </c>
      <c r="E2387">
        <v>2</v>
      </c>
      <c r="F2387">
        <v>6428.46</v>
      </c>
      <c r="G2387">
        <v>9701.7199999999993</v>
      </c>
      <c r="H2387">
        <v>3880.69</v>
      </c>
      <c r="I2387">
        <v>3528.12</v>
      </c>
      <c r="J2387">
        <v>2292.92</v>
      </c>
    </row>
    <row r="2388" spans="1:10" x14ac:dyDescent="0.3">
      <c r="A2388">
        <v>2387</v>
      </c>
      <c r="B2388" t="s">
        <v>10</v>
      </c>
      <c r="C2388" t="s">
        <v>11</v>
      </c>
      <c r="D2388">
        <v>6</v>
      </c>
      <c r="E2388">
        <v>3</v>
      </c>
      <c r="F2388">
        <v>715.56</v>
      </c>
      <c r="G2388">
        <v>1509.93</v>
      </c>
      <c r="H2388">
        <v>150.99</v>
      </c>
      <c r="I2388">
        <v>882.52</v>
      </c>
      <c r="J2388">
        <v>476.42</v>
      </c>
    </row>
    <row r="2389" spans="1:10" x14ac:dyDescent="0.3">
      <c r="A2389">
        <v>2388</v>
      </c>
      <c r="B2389" t="s">
        <v>16</v>
      </c>
      <c r="C2389" t="s">
        <v>21</v>
      </c>
      <c r="D2389">
        <v>3</v>
      </c>
      <c r="E2389">
        <v>2</v>
      </c>
      <c r="F2389">
        <v>358.17</v>
      </c>
      <c r="G2389">
        <v>600.20000000000005</v>
      </c>
      <c r="H2389">
        <v>210.07</v>
      </c>
      <c r="I2389">
        <v>569.59</v>
      </c>
      <c r="J2389">
        <v>-179.46</v>
      </c>
    </row>
    <row r="2390" spans="1:10" x14ac:dyDescent="0.3">
      <c r="A2390">
        <v>2389</v>
      </c>
      <c r="B2390" t="s">
        <v>14</v>
      </c>
      <c r="C2390" t="s">
        <v>15</v>
      </c>
      <c r="D2390">
        <v>2</v>
      </c>
      <c r="E2390">
        <v>2</v>
      </c>
      <c r="F2390">
        <v>1253.47</v>
      </c>
      <c r="G2390">
        <v>1755.77</v>
      </c>
      <c r="H2390">
        <v>263.37</v>
      </c>
      <c r="I2390">
        <v>614.27</v>
      </c>
      <c r="J2390">
        <v>878.14</v>
      </c>
    </row>
    <row r="2391" spans="1:10" x14ac:dyDescent="0.3">
      <c r="A2391">
        <v>2390</v>
      </c>
      <c r="B2391" t="s">
        <v>16</v>
      </c>
      <c r="C2391" t="s">
        <v>17</v>
      </c>
      <c r="D2391">
        <v>6</v>
      </c>
      <c r="E2391">
        <v>2</v>
      </c>
      <c r="F2391">
        <v>3349.58</v>
      </c>
      <c r="G2391">
        <v>5380.21</v>
      </c>
      <c r="H2391">
        <v>1883.07</v>
      </c>
      <c r="I2391">
        <v>3446.01</v>
      </c>
      <c r="J2391">
        <v>51.12</v>
      </c>
    </row>
    <row r="2392" spans="1:10" x14ac:dyDescent="0.3">
      <c r="A2392">
        <v>2391</v>
      </c>
      <c r="B2392" t="s">
        <v>10</v>
      </c>
      <c r="C2392" t="s">
        <v>22</v>
      </c>
      <c r="D2392">
        <v>7</v>
      </c>
      <c r="E2392">
        <v>3</v>
      </c>
      <c r="F2392">
        <v>1195.17</v>
      </c>
      <c r="G2392">
        <v>2772.32</v>
      </c>
      <c r="H2392">
        <v>277.23</v>
      </c>
      <c r="I2392">
        <v>654.80999999999995</v>
      </c>
      <c r="J2392">
        <v>1840.28</v>
      </c>
    </row>
    <row r="2393" spans="1:10" x14ac:dyDescent="0.3">
      <c r="A2393">
        <v>2392</v>
      </c>
      <c r="B2393" t="s">
        <v>18</v>
      </c>
      <c r="C2393" t="s">
        <v>20</v>
      </c>
      <c r="D2393">
        <v>4</v>
      </c>
      <c r="E2393">
        <v>3</v>
      </c>
      <c r="F2393">
        <v>2963.21</v>
      </c>
      <c r="G2393">
        <v>7377.08</v>
      </c>
      <c r="H2393">
        <v>1622.96</v>
      </c>
      <c r="I2393">
        <v>2892.73</v>
      </c>
      <c r="J2393">
        <v>2861.39</v>
      </c>
    </row>
    <row r="2394" spans="1:10" x14ac:dyDescent="0.3">
      <c r="A2394">
        <v>2393</v>
      </c>
      <c r="B2394" t="s">
        <v>10</v>
      </c>
      <c r="C2394" t="s">
        <v>11</v>
      </c>
      <c r="D2394">
        <v>5</v>
      </c>
      <c r="E2394">
        <v>1</v>
      </c>
      <c r="F2394">
        <v>363.2</v>
      </c>
      <c r="G2394">
        <v>363.2</v>
      </c>
      <c r="H2394">
        <v>36.32</v>
      </c>
      <c r="I2394">
        <v>344.68</v>
      </c>
      <c r="J2394">
        <v>-17.8</v>
      </c>
    </row>
    <row r="2395" spans="1:10" x14ac:dyDescent="0.3">
      <c r="A2395">
        <v>2394</v>
      </c>
      <c r="B2395" t="s">
        <v>18</v>
      </c>
      <c r="C2395" t="s">
        <v>20</v>
      </c>
      <c r="D2395">
        <v>8</v>
      </c>
      <c r="E2395">
        <v>3</v>
      </c>
      <c r="F2395">
        <v>3389.2</v>
      </c>
      <c r="G2395">
        <v>7727.86</v>
      </c>
      <c r="H2395">
        <v>1700.13</v>
      </c>
      <c r="I2395">
        <v>3446.5</v>
      </c>
      <c r="J2395">
        <v>2581.2199999999998</v>
      </c>
    </row>
    <row r="2396" spans="1:10" x14ac:dyDescent="0.3">
      <c r="A2396">
        <v>2395</v>
      </c>
      <c r="B2396" t="s">
        <v>12</v>
      </c>
      <c r="C2396" t="s">
        <v>13</v>
      </c>
      <c r="D2396">
        <v>4</v>
      </c>
      <c r="E2396">
        <v>3</v>
      </c>
      <c r="F2396">
        <v>5728.99</v>
      </c>
      <c r="G2396">
        <v>11489.38</v>
      </c>
      <c r="H2396">
        <v>3446.82</v>
      </c>
      <c r="I2396">
        <v>2939.33</v>
      </c>
      <c r="J2396">
        <v>5103.24</v>
      </c>
    </row>
    <row r="2397" spans="1:10" x14ac:dyDescent="0.3">
      <c r="A2397">
        <v>2396</v>
      </c>
      <c r="B2397" t="s">
        <v>10</v>
      </c>
      <c r="C2397" t="s">
        <v>22</v>
      </c>
      <c r="D2397">
        <v>7</v>
      </c>
      <c r="E2397">
        <v>3</v>
      </c>
      <c r="F2397">
        <v>646.33000000000004</v>
      </c>
      <c r="G2397">
        <v>1483.15</v>
      </c>
      <c r="H2397">
        <v>148.31</v>
      </c>
      <c r="I2397">
        <v>784.05</v>
      </c>
      <c r="J2397">
        <v>550.79</v>
      </c>
    </row>
    <row r="2398" spans="1:10" x14ac:dyDescent="0.3">
      <c r="A2398">
        <v>2397</v>
      </c>
      <c r="B2398" t="s">
        <v>18</v>
      </c>
      <c r="C2398" t="s">
        <v>20</v>
      </c>
      <c r="D2398">
        <v>4</v>
      </c>
      <c r="E2398">
        <v>3</v>
      </c>
      <c r="F2398">
        <v>4762.41</v>
      </c>
      <c r="G2398">
        <v>9864.61</v>
      </c>
      <c r="H2398">
        <v>2663.45</v>
      </c>
      <c r="I2398">
        <v>2609.79</v>
      </c>
      <c r="J2398">
        <v>4591.38</v>
      </c>
    </row>
    <row r="2399" spans="1:10" x14ac:dyDescent="0.3">
      <c r="A2399">
        <v>2398</v>
      </c>
      <c r="B2399" t="s">
        <v>18</v>
      </c>
      <c r="C2399" t="s">
        <v>20</v>
      </c>
      <c r="D2399">
        <v>8</v>
      </c>
      <c r="E2399">
        <v>3</v>
      </c>
      <c r="F2399">
        <v>6015.73</v>
      </c>
      <c r="G2399">
        <v>13477.23</v>
      </c>
      <c r="H2399">
        <v>3638.85</v>
      </c>
      <c r="I2399">
        <v>4196.3</v>
      </c>
      <c r="J2399">
        <v>5642.08</v>
      </c>
    </row>
    <row r="2400" spans="1:10" x14ac:dyDescent="0.3">
      <c r="A2400">
        <v>2399</v>
      </c>
      <c r="B2400" t="s">
        <v>16</v>
      </c>
      <c r="C2400" t="s">
        <v>17</v>
      </c>
      <c r="D2400">
        <v>5</v>
      </c>
      <c r="E2400">
        <v>3</v>
      </c>
      <c r="F2400">
        <v>3263.59</v>
      </c>
      <c r="G2400">
        <v>7522.18</v>
      </c>
      <c r="H2400">
        <v>2632.76</v>
      </c>
      <c r="I2400">
        <v>4412.13</v>
      </c>
      <c r="J2400">
        <v>477.29</v>
      </c>
    </row>
    <row r="2401" spans="1:10" x14ac:dyDescent="0.3">
      <c r="A2401">
        <v>2400</v>
      </c>
      <c r="B2401" t="s">
        <v>16</v>
      </c>
      <c r="C2401" t="s">
        <v>17</v>
      </c>
      <c r="D2401">
        <v>4</v>
      </c>
      <c r="E2401">
        <v>3</v>
      </c>
      <c r="F2401">
        <v>1236.02</v>
      </c>
      <c r="G2401">
        <v>2959.35</v>
      </c>
      <c r="H2401">
        <v>1035.77</v>
      </c>
      <c r="I2401">
        <v>2320.56</v>
      </c>
      <c r="J2401">
        <v>-396.99</v>
      </c>
    </row>
    <row r="2402" spans="1:10" x14ac:dyDescent="0.3">
      <c r="A2402">
        <v>2401</v>
      </c>
      <c r="B2402" t="s">
        <v>10</v>
      </c>
      <c r="C2402" t="s">
        <v>11</v>
      </c>
      <c r="D2402">
        <v>5</v>
      </c>
      <c r="E2402">
        <v>2</v>
      </c>
      <c r="F2402">
        <v>869.3</v>
      </c>
      <c r="G2402">
        <v>1337.42</v>
      </c>
      <c r="H2402">
        <v>133.74</v>
      </c>
      <c r="I2402">
        <v>758.97</v>
      </c>
      <c r="J2402">
        <v>444.71</v>
      </c>
    </row>
    <row r="2403" spans="1:10" x14ac:dyDescent="0.3">
      <c r="A2403">
        <v>2402</v>
      </c>
      <c r="B2403" t="s">
        <v>18</v>
      </c>
      <c r="C2403" t="s">
        <v>19</v>
      </c>
      <c r="D2403">
        <v>7</v>
      </c>
      <c r="E2403">
        <v>2</v>
      </c>
      <c r="F2403">
        <v>2615.2600000000002</v>
      </c>
      <c r="G2403">
        <v>3971.29</v>
      </c>
      <c r="H2403">
        <v>873.68</v>
      </c>
      <c r="I2403">
        <v>3616.69</v>
      </c>
      <c r="J2403">
        <v>-519.08000000000004</v>
      </c>
    </row>
    <row r="2404" spans="1:10" x14ac:dyDescent="0.3">
      <c r="A2404">
        <v>2403</v>
      </c>
      <c r="B2404" t="s">
        <v>10</v>
      </c>
      <c r="C2404" t="s">
        <v>22</v>
      </c>
      <c r="D2404">
        <v>5</v>
      </c>
      <c r="E2404">
        <v>3</v>
      </c>
      <c r="F2404">
        <v>905.3</v>
      </c>
      <c r="G2404">
        <v>2097.06</v>
      </c>
      <c r="H2404">
        <v>209.71</v>
      </c>
      <c r="I2404">
        <v>617.99</v>
      </c>
      <c r="J2404">
        <v>1269.3699999999999</v>
      </c>
    </row>
    <row r="2405" spans="1:10" x14ac:dyDescent="0.3">
      <c r="A2405">
        <v>2404</v>
      </c>
      <c r="B2405" t="s">
        <v>10</v>
      </c>
      <c r="C2405" t="s">
        <v>22</v>
      </c>
      <c r="D2405">
        <v>6</v>
      </c>
      <c r="E2405">
        <v>3</v>
      </c>
      <c r="F2405">
        <v>1163.46</v>
      </c>
      <c r="G2405">
        <v>2323.9499999999998</v>
      </c>
      <c r="H2405">
        <v>232.4</v>
      </c>
      <c r="I2405">
        <v>715.42</v>
      </c>
      <c r="J2405">
        <v>1376.14</v>
      </c>
    </row>
    <row r="2406" spans="1:10" x14ac:dyDescent="0.3">
      <c r="A2406">
        <v>2405</v>
      </c>
      <c r="B2406" t="s">
        <v>16</v>
      </c>
      <c r="C2406" t="s">
        <v>21</v>
      </c>
      <c r="D2406">
        <v>6</v>
      </c>
      <c r="E2406">
        <v>3</v>
      </c>
      <c r="F2406">
        <v>4823.63</v>
      </c>
      <c r="G2406">
        <v>10951.9</v>
      </c>
      <c r="H2406">
        <v>4380.76</v>
      </c>
      <c r="I2406">
        <v>3675.82</v>
      </c>
      <c r="J2406">
        <v>2895.32</v>
      </c>
    </row>
    <row r="2407" spans="1:10" x14ac:dyDescent="0.3">
      <c r="A2407">
        <v>2406</v>
      </c>
      <c r="B2407" t="s">
        <v>16</v>
      </c>
      <c r="C2407" t="s">
        <v>21</v>
      </c>
      <c r="D2407">
        <v>5</v>
      </c>
      <c r="E2407">
        <v>1</v>
      </c>
      <c r="F2407">
        <v>5626.17</v>
      </c>
      <c r="G2407">
        <v>5626.17</v>
      </c>
      <c r="H2407">
        <v>1969.16</v>
      </c>
      <c r="I2407">
        <v>2825.25</v>
      </c>
      <c r="J2407">
        <v>831.76</v>
      </c>
    </row>
    <row r="2408" spans="1:10" x14ac:dyDescent="0.3">
      <c r="A2408">
        <v>2407</v>
      </c>
      <c r="B2408" t="s">
        <v>10</v>
      </c>
      <c r="C2408" t="s">
        <v>11</v>
      </c>
      <c r="D2408">
        <v>2</v>
      </c>
      <c r="E2408">
        <v>2</v>
      </c>
      <c r="F2408">
        <v>648.08000000000004</v>
      </c>
      <c r="G2408">
        <v>1151.3599999999999</v>
      </c>
      <c r="H2408">
        <v>115.14</v>
      </c>
      <c r="I2408">
        <v>312.7</v>
      </c>
      <c r="J2408">
        <v>723.53</v>
      </c>
    </row>
    <row r="2409" spans="1:10" x14ac:dyDescent="0.3">
      <c r="A2409">
        <v>2408</v>
      </c>
      <c r="B2409" t="s">
        <v>18</v>
      </c>
      <c r="C2409" t="s">
        <v>20</v>
      </c>
      <c r="D2409">
        <v>3</v>
      </c>
      <c r="E2409">
        <v>3</v>
      </c>
      <c r="F2409">
        <v>1669.66</v>
      </c>
      <c r="G2409">
        <v>4000.63</v>
      </c>
      <c r="H2409">
        <v>880.14</v>
      </c>
      <c r="I2409">
        <v>2153.5300000000002</v>
      </c>
      <c r="J2409">
        <v>966.96</v>
      </c>
    </row>
    <row r="2410" spans="1:10" x14ac:dyDescent="0.3">
      <c r="A2410">
        <v>2409</v>
      </c>
      <c r="B2410" t="s">
        <v>12</v>
      </c>
      <c r="C2410" t="s">
        <v>13</v>
      </c>
      <c r="D2410">
        <v>2</v>
      </c>
      <c r="E2410">
        <v>2</v>
      </c>
      <c r="F2410">
        <v>4965.1899999999996</v>
      </c>
      <c r="G2410">
        <v>8363.9500000000007</v>
      </c>
      <c r="H2410">
        <v>2509.19</v>
      </c>
      <c r="I2410">
        <v>2443.9299999999998</v>
      </c>
      <c r="J2410">
        <v>3410.83</v>
      </c>
    </row>
    <row r="2411" spans="1:10" x14ac:dyDescent="0.3">
      <c r="A2411">
        <v>2410</v>
      </c>
      <c r="B2411" t="s">
        <v>10</v>
      </c>
      <c r="C2411" t="s">
        <v>22</v>
      </c>
      <c r="D2411">
        <v>5</v>
      </c>
      <c r="E2411">
        <v>1</v>
      </c>
      <c r="F2411">
        <v>560.27</v>
      </c>
      <c r="G2411">
        <v>560.27</v>
      </c>
      <c r="H2411">
        <v>56.03</v>
      </c>
      <c r="I2411">
        <v>528.47</v>
      </c>
      <c r="J2411">
        <v>-24.23</v>
      </c>
    </row>
    <row r="2412" spans="1:10" x14ac:dyDescent="0.3">
      <c r="A2412">
        <v>2411</v>
      </c>
      <c r="B2412" t="s">
        <v>16</v>
      </c>
      <c r="C2412" t="s">
        <v>17</v>
      </c>
      <c r="D2412">
        <v>3</v>
      </c>
      <c r="E2412">
        <v>1</v>
      </c>
      <c r="F2412">
        <v>6008.11</v>
      </c>
      <c r="G2412">
        <v>6008.11</v>
      </c>
      <c r="H2412">
        <v>2102.84</v>
      </c>
      <c r="I2412">
        <v>3014.31</v>
      </c>
      <c r="J2412">
        <v>890.96</v>
      </c>
    </row>
    <row r="2413" spans="1:10" x14ac:dyDescent="0.3">
      <c r="A2413">
        <v>2412</v>
      </c>
      <c r="B2413" t="s">
        <v>18</v>
      </c>
      <c r="C2413" t="s">
        <v>20</v>
      </c>
      <c r="D2413">
        <v>6</v>
      </c>
      <c r="E2413">
        <v>3</v>
      </c>
      <c r="F2413">
        <v>2048.6</v>
      </c>
      <c r="G2413">
        <v>4288.74</v>
      </c>
      <c r="H2413">
        <v>943.52</v>
      </c>
      <c r="I2413">
        <v>3309.29</v>
      </c>
      <c r="J2413">
        <v>35.92</v>
      </c>
    </row>
    <row r="2414" spans="1:10" x14ac:dyDescent="0.3">
      <c r="A2414">
        <v>2413</v>
      </c>
      <c r="B2414" t="s">
        <v>10</v>
      </c>
      <c r="C2414" t="s">
        <v>11</v>
      </c>
      <c r="D2414">
        <v>3</v>
      </c>
      <c r="E2414">
        <v>1</v>
      </c>
      <c r="F2414">
        <v>858.59</v>
      </c>
      <c r="G2414">
        <v>858.59</v>
      </c>
      <c r="H2414">
        <v>85.86</v>
      </c>
      <c r="I2414">
        <v>585.23</v>
      </c>
      <c r="J2414">
        <v>187.5</v>
      </c>
    </row>
    <row r="2415" spans="1:10" x14ac:dyDescent="0.3">
      <c r="A2415">
        <v>2414</v>
      </c>
      <c r="B2415" t="s">
        <v>18</v>
      </c>
      <c r="C2415" t="s">
        <v>19</v>
      </c>
      <c r="D2415">
        <v>5</v>
      </c>
      <c r="E2415">
        <v>3</v>
      </c>
      <c r="F2415">
        <v>1784.55</v>
      </c>
      <c r="G2415">
        <v>3810.29</v>
      </c>
      <c r="H2415">
        <v>838.26</v>
      </c>
      <c r="I2415">
        <v>3170.99</v>
      </c>
      <c r="J2415">
        <v>-198.97</v>
      </c>
    </row>
    <row r="2416" spans="1:10" x14ac:dyDescent="0.3">
      <c r="A2416">
        <v>2415</v>
      </c>
      <c r="B2416" t="s">
        <v>16</v>
      </c>
      <c r="C2416" t="s">
        <v>21</v>
      </c>
      <c r="D2416">
        <v>6</v>
      </c>
      <c r="E2416">
        <v>1</v>
      </c>
      <c r="F2416">
        <v>4157.38</v>
      </c>
      <c r="G2416">
        <v>4157.38</v>
      </c>
      <c r="H2416">
        <v>1455.08</v>
      </c>
      <c r="I2416">
        <v>3377.35</v>
      </c>
      <c r="J2416">
        <v>-675.05</v>
      </c>
    </row>
    <row r="2417" spans="1:10" x14ac:dyDescent="0.3">
      <c r="A2417">
        <v>2416</v>
      </c>
      <c r="B2417" t="s">
        <v>12</v>
      </c>
      <c r="C2417" t="s">
        <v>13</v>
      </c>
      <c r="D2417">
        <v>3</v>
      </c>
      <c r="E2417">
        <v>2</v>
      </c>
      <c r="F2417">
        <v>4939.16</v>
      </c>
      <c r="G2417">
        <v>7253.65</v>
      </c>
      <c r="H2417">
        <v>1813.41</v>
      </c>
      <c r="I2417">
        <v>3214.38</v>
      </c>
      <c r="J2417">
        <v>2225.86</v>
      </c>
    </row>
    <row r="2418" spans="1:10" x14ac:dyDescent="0.3">
      <c r="A2418">
        <v>2417</v>
      </c>
      <c r="B2418" t="s">
        <v>10</v>
      </c>
      <c r="C2418" t="s">
        <v>11</v>
      </c>
      <c r="D2418">
        <v>3</v>
      </c>
      <c r="E2418">
        <v>3</v>
      </c>
      <c r="F2418">
        <v>581.52</v>
      </c>
      <c r="G2418">
        <v>1372.02</v>
      </c>
      <c r="H2418">
        <v>137.19999999999999</v>
      </c>
      <c r="I2418">
        <v>398.63</v>
      </c>
      <c r="J2418">
        <v>836.18</v>
      </c>
    </row>
    <row r="2419" spans="1:10" x14ac:dyDescent="0.3">
      <c r="A2419">
        <v>2418</v>
      </c>
      <c r="B2419" t="s">
        <v>18</v>
      </c>
      <c r="C2419" t="s">
        <v>20</v>
      </c>
      <c r="D2419">
        <v>2</v>
      </c>
      <c r="E2419">
        <v>1</v>
      </c>
      <c r="F2419">
        <v>4586.08</v>
      </c>
      <c r="G2419">
        <v>4586.08</v>
      </c>
      <c r="H2419">
        <v>1008.94</v>
      </c>
      <c r="I2419">
        <v>2053.0300000000002</v>
      </c>
      <c r="J2419">
        <v>1524.11</v>
      </c>
    </row>
    <row r="2420" spans="1:10" x14ac:dyDescent="0.3">
      <c r="A2420">
        <v>2419</v>
      </c>
      <c r="B2420" t="s">
        <v>18</v>
      </c>
      <c r="C2420" t="s">
        <v>20</v>
      </c>
      <c r="D2420">
        <v>3</v>
      </c>
      <c r="E2420">
        <v>3</v>
      </c>
      <c r="F2420">
        <v>3623.96</v>
      </c>
      <c r="G2420">
        <v>7823.09</v>
      </c>
      <c r="H2420">
        <v>1721.08</v>
      </c>
      <c r="I2420">
        <v>2511.46</v>
      </c>
      <c r="J2420">
        <v>3590.55</v>
      </c>
    </row>
    <row r="2421" spans="1:10" x14ac:dyDescent="0.3">
      <c r="A2421">
        <v>2420</v>
      </c>
      <c r="B2421" t="s">
        <v>10</v>
      </c>
      <c r="C2421" t="s">
        <v>11</v>
      </c>
      <c r="D2421">
        <v>7</v>
      </c>
      <c r="E2421">
        <v>3</v>
      </c>
      <c r="F2421">
        <v>917.1</v>
      </c>
      <c r="G2421">
        <v>2087.5500000000002</v>
      </c>
      <c r="H2421">
        <v>208.75</v>
      </c>
      <c r="I2421">
        <v>778</v>
      </c>
      <c r="J2421">
        <v>1100.79</v>
      </c>
    </row>
    <row r="2422" spans="1:10" x14ac:dyDescent="0.3">
      <c r="A2422">
        <v>2421</v>
      </c>
      <c r="B2422" t="s">
        <v>18</v>
      </c>
      <c r="C2422" t="s">
        <v>19</v>
      </c>
      <c r="D2422">
        <v>5</v>
      </c>
      <c r="E2422">
        <v>1</v>
      </c>
      <c r="F2422">
        <v>5728.81</v>
      </c>
      <c r="G2422">
        <v>5728.81</v>
      </c>
      <c r="H2422">
        <v>1260.3399999999999</v>
      </c>
      <c r="I2422">
        <v>4112.68</v>
      </c>
      <c r="J2422">
        <v>355.79</v>
      </c>
    </row>
    <row r="2423" spans="1:10" x14ac:dyDescent="0.3">
      <c r="A2423">
        <v>2422</v>
      </c>
      <c r="B2423" t="s">
        <v>18</v>
      </c>
      <c r="C2423" t="s">
        <v>19</v>
      </c>
      <c r="D2423">
        <v>1</v>
      </c>
      <c r="E2423">
        <v>1</v>
      </c>
      <c r="F2423">
        <v>3184.72</v>
      </c>
      <c r="G2423">
        <v>3184.72</v>
      </c>
      <c r="H2423">
        <v>700.64</v>
      </c>
      <c r="I2423">
        <v>1828.85</v>
      </c>
      <c r="J2423">
        <v>655.22</v>
      </c>
    </row>
    <row r="2424" spans="1:10" x14ac:dyDescent="0.3">
      <c r="A2424">
        <v>2423</v>
      </c>
      <c r="B2424" t="s">
        <v>14</v>
      </c>
      <c r="C2424" t="s">
        <v>15</v>
      </c>
      <c r="D2424">
        <v>1</v>
      </c>
      <c r="E2424">
        <v>1</v>
      </c>
      <c r="F2424">
        <v>2342.06</v>
      </c>
      <c r="G2424">
        <v>2342.06</v>
      </c>
      <c r="H2424">
        <v>351.31</v>
      </c>
      <c r="I2424">
        <v>726.82</v>
      </c>
      <c r="J2424">
        <v>1263.93</v>
      </c>
    </row>
    <row r="2425" spans="1:10" x14ac:dyDescent="0.3">
      <c r="A2425">
        <v>2424</v>
      </c>
      <c r="B2425" t="s">
        <v>10</v>
      </c>
      <c r="C2425" t="s">
        <v>11</v>
      </c>
      <c r="D2425">
        <v>1</v>
      </c>
      <c r="E2425">
        <v>1</v>
      </c>
      <c r="F2425">
        <v>582.66</v>
      </c>
      <c r="G2425">
        <v>582.66</v>
      </c>
      <c r="H2425">
        <v>58.27</v>
      </c>
      <c r="I2425">
        <v>387.66</v>
      </c>
      <c r="J2425">
        <v>136.74</v>
      </c>
    </row>
    <row r="2426" spans="1:10" x14ac:dyDescent="0.3">
      <c r="A2426">
        <v>2425</v>
      </c>
      <c r="B2426" t="s">
        <v>10</v>
      </c>
      <c r="C2426" t="s">
        <v>11</v>
      </c>
      <c r="D2426">
        <v>5</v>
      </c>
      <c r="E2426">
        <v>2</v>
      </c>
      <c r="F2426">
        <v>816.54</v>
      </c>
      <c r="G2426">
        <v>1537.39</v>
      </c>
      <c r="H2426">
        <v>153.74</v>
      </c>
      <c r="I2426">
        <v>644.55999999999995</v>
      </c>
      <c r="J2426">
        <v>739.09</v>
      </c>
    </row>
    <row r="2427" spans="1:10" x14ac:dyDescent="0.3">
      <c r="A2427">
        <v>2426</v>
      </c>
      <c r="B2427" t="s">
        <v>12</v>
      </c>
      <c r="C2427" t="s">
        <v>13</v>
      </c>
      <c r="D2427">
        <v>1</v>
      </c>
      <c r="E2427">
        <v>1</v>
      </c>
      <c r="F2427">
        <v>3408.73</v>
      </c>
      <c r="G2427">
        <v>3408.73</v>
      </c>
      <c r="H2427">
        <v>852.18</v>
      </c>
      <c r="I2427">
        <v>1261.72</v>
      </c>
      <c r="J2427">
        <v>1294.83</v>
      </c>
    </row>
    <row r="2428" spans="1:10" x14ac:dyDescent="0.3">
      <c r="A2428">
        <v>2427</v>
      </c>
      <c r="B2428" t="s">
        <v>18</v>
      </c>
      <c r="C2428" t="s">
        <v>20</v>
      </c>
      <c r="D2428">
        <v>2</v>
      </c>
      <c r="E2428">
        <v>1</v>
      </c>
      <c r="F2428">
        <v>3306.71</v>
      </c>
      <c r="G2428">
        <v>3306.71</v>
      </c>
      <c r="H2428">
        <v>727.48</v>
      </c>
      <c r="I2428">
        <v>2266.69</v>
      </c>
      <c r="J2428">
        <v>312.54000000000002</v>
      </c>
    </row>
    <row r="2429" spans="1:10" x14ac:dyDescent="0.3">
      <c r="A2429">
        <v>2428</v>
      </c>
      <c r="B2429" t="s">
        <v>12</v>
      </c>
      <c r="C2429" t="s">
        <v>13</v>
      </c>
      <c r="D2429">
        <v>5</v>
      </c>
      <c r="E2429">
        <v>3</v>
      </c>
      <c r="F2429">
        <v>1488.87</v>
      </c>
      <c r="G2429">
        <v>3124.35</v>
      </c>
      <c r="H2429">
        <v>781.09</v>
      </c>
      <c r="I2429">
        <v>2965.01</v>
      </c>
      <c r="J2429">
        <v>-621.75</v>
      </c>
    </row>
    <row r="2430" spans="1:10" x14ac:dyDescent="0.3">
      <c r="A2430">
        <v>2429</v>
      </c>
      <c r="B2430" t="s">
        <v>10</v>
      </c>
      <c r="C2430" t="s">
        <v>22</v>
      </c>
      <c r="D2430">
        <v>7</v>
      </c>
      <c r="E2430">
        <v>1</v>
      </c>
      <c r="F2430">
        <v>260.3</v>
      </c>
      <c r="G2430">
        <v>260.3</v>
      </c>
      <c r="H2430">
        <v>26.03</v>
      </c>
      <c r="I2430">
        <v>247.02</v>
      </c>
      <c r="J2430">
        <v>-12.75</v>
      </c>
    </row>
    <row r="2431" spans="1:10" x14ac:dyDescent="0.3">
      <c r="A2431">
        <v>2430</v>
      </c>
      <c r="B2431" t="s">
        <v>12</v>
      </c>
      <c r="C2431" t="s">
        <v>13</v>
      </c>
      <c r="D2431">
        <v>6</v>
      </c>
      <c r="E2431">
        <v>1</v>
      </c>
      <c r="F2431">
        <v>4594.45</v>
      </c>
      <c r="G2431">
        <v>4594.45</v>
      </c>
      <c r="H2431">
        <v>1148.6099999999999</v>
      </c>
      <c r="I2431">
        <v>3891.12</v>
      </c>
      <c r="J2431">
        <v>-445.28</v>
      </c>
    </row>
    <row r="2432" spans="1:10" x14ac:dyDescent="0.3">
      <c r="A2432">
        <v>2431</v>
      </c>
      <c r="B2432" t="s">
        <v>16</v>
      </c>
      <c r="C2432" t="s">
        <v>21</v>
      </c>
      <c r="D2432">
        <v>7</v>
      </c>
      <c r="E2432">
        <v>1</v>
      </c>
      <c r="F2432">
        <v>2256.59</v>
      </c>
      <c r="G2432">
        <v>2256.59</v>
      </c>
      <c r="H2432">
        <v>789.81</v>
      </c>
      <c r="I2432">
        <v>2141.5100000000002</v>
      </c>
      <c r="J2432">
        <v>-674.72</v>
      </c>
    </row>
    <row r="2433" spans="1:10" x14ac:dyDescent="0.3">
      <c r="A2433">
        <v>2432</v>
      </c>
      <c r="B2433" t="s">
        <v>14</v>
      </c>
      <c r="C2433" t="s">
        <v>15</v>
      </c>
      <c r="D2433">
        <v>5</v>
      </c>
      <c r="E2433">
        <v>3</v>
      </c>
      <c r="F2433">
        <v>1090.8699999999999</v>
      </c>
      <c r="G2433">
        <v>2652.36</v>
      </c>
      <c r="H2433">
        <v>397.85</v>
      </c>
      <c r="I2433">
        <v>1083.3800000000001</v>
      </c>
      <c r="J2433">
        <v>1171.1300000000001</v>
      </c>
    </row>
    <row r="2434" spans="1:10" x14ac:dyDescent="0.3">
      <c r="A2434">
        <v>2433</v>
      </c>
      <c r="B2434" t="s">
        <v>12</v>
      </c>
      <c r="C2434" t="s">
        <v>13</v>
      </c>
      <c r="D2434">
        <v>5</v>
      </c>
      <c r="E2434">
        <v>1</v>
      </c>
      <c r="F2434">
        <v>3743.76</v>
      </c>
      <c r="G2434">
        <v>3743.76</v>
      </c>
      <c r="H2434">
        <v>935.94</v>
      </c>
      <c r="I2434">
        <v>3552.83</v>
      </c>
      <c r="J2434">
        <v>-745.01</v>
      </c>
    </row>
    <row r="2435" spans="1:10" x14ac:dyDescent="0.3">
      <c r="A2435">
        <v>2434</v>
      </c>
      <c r="B2435" t="s">
        <v>10</v>
      </c>
      <c r="C2435" t="s">
        <v>11</v>
      </c>
      <c r="D2435">
        <v>3</v>
      </c>
      <c r="E2435">
        <v>2</v>
      </c>
      <c r="F2435">
        <v>1168.99</v>
      </c>
      <c r="G2435">
        <v>1867.97</v>
      </c>
      <c r="H2435">
        <v>186.8</v>
      </c>
      <c r="I2435">
        <v>462.41</v>
      </c>
      <c r="J2435">
        <v>1218.77</v>
      </c>
    </row>
    <row r="2436" spans="1:10" x14ac:dyDescent="0.3">
      <c r="A2436">
        <v>2435</v>
      </c>
      <c r="B2436" t="s">
        <v>12</v>
      </c>
      <c r="C2436" t="s">
        <v>13</v>
      </c>
      <c r="D2436">
        <v>3</v>
      </c>
      <c r="E2436">
        <v>1</v>
      </c>
      <c r="F2436">
        <v>2515.63</v>
      </c>
      <c r="G2436">
        <v>2515.63</v>
      </c>
      <c r="H2436">
        <v>628.91</v>
      </c>
      <c r="I2436">
        <v>2037.61</v>
      </c>
      <c r="J2436">
        <v>-150.88999999999999</v>
      </c>
    </row>
    <row r="2437" spans="1:10" x14ac:dyDescent="0.3">
      <c r="A2437">
        <v>2436</v>
      </c>
      <c r="B2437" t="s">
        <v>10</v>
      </c>
      <c r="C2437" t="s">
        <v>11</v>
      </c>
      <c r="D2437">
        <v>3</v>
      </c>
      <c r="E2437">
        <v>2</v>
      </c>
      <c r="F2437">
        <v>443.06</v>
      </c>
      <c r="G2437">
        <v>736.86</v>
      </c>
      <c r="H2437">
        <v>73.69</v>
      </c>
      <c r="I2437">
        <v>575.97</v>
      </c>
      <c r="J2437">
        <v>87.2</v>
      </c>
    </row>
    <row r="2438" spans="1:10" x14ac:dyDescent="0.3">
      <c r="A2438">
        <v>2437</v>
      </c>
      <c r="B2438" t="s">
        <v>10</v>
      </c>
      <c r="C2438" t="s">
        <v>22</v>
      </c>
      <c r="D2438">
        <v>8</v>
      </c>
      <c r="E2438">
        <v>3</v>
      </c>
      <c r="F2438">
        <v>758.55</v>
      </c>
      <c r="G2438">
        <v>1593.91</v>
      </c>
      <c r="H2438">
        <v>159.38999999999999</v>
      </c>
      <c r="I2438">
        <v>1160.69</v>
      </c>
      <c r="J2438">
        <v>273.83</v>
      </c>
    </row>
    <row r="2439" spans="1:10" x14ac:dyDescent="0.3">
      <c r="A2439">
        <v>2438</v>
      </c>
      <c r="B2439" t="s">
        <v>10</v>
      </c>
      <c r="C2439" t="s">
        <v>22</v>
      </c>
      <c r="D2439">
        <v>8</v>
      </c>
      <c r="E2439">
        <v>3</v>
      </c>
      <c r="F2439">
        <v>800.98</v>
      </c>
      <c r="G2439">
        <v>1756.06</v>
      </c>
      <c r="H2439">
        <v>175.61</v>
      </c>
      <c r="I2439">
        <v>818.8</v>
      </c>
      <c r="J2439">
        <v>761.66</v>
      </c>
    </row>
    <row r="2440" spans="1:10" x14ac:dyDescent="0.3">
      <c r="A2440">
        <v>2439</v>
      </c>
      <c r="B2440" t="s">
        <v>16</v>
      </c>
      <c r="C2440" t="s">
        <v>17</v>
      </c>
      <c r="D2440">
        <v>4</v>
      </c>
      <c r="E2440">
        <v>3</v>
      </c>
      <c r="F2440">
        <v>3680.6</v>
      </c>
      <c r="G2440">
        <v>8133.46</v>
      </c>
      <c r="H2440">
        <v>3253.38</v>
      </c>
      <c r="I2440">
        <v>2808.87</v>
      </c>
      <c r="J2440">
        <v>2071.21</v>
      </c>
    </row>
    <row r="2441" spans="1:10" x14ac:dyDescent="0.3">
      <c r="A2441">
        <v>2440</v>
      </c>
      <c r="B2441" t="s">
        <v>18</v>
      </c>
      <c r="C2441" t="s">
        <v>19</v>
      </c>
      <c r="D2441">
        <v>8</v>
      </c>
      <c r="E2441">
        <v>3</v>
      </c>
      <c r="F2441">
        <v>5215.8900000000003</v>
      </c>
      <c r="G2441">
        <v>11212.48</v>
      </c>
      <c r="H2441">
        <v>3027.37</v>
      </c>
      <c r="I2441">
        <v>4344.18</v>
      </c>
      <c r="J2441">
        <v>3840.93</v>
      </c>
    </row>
    <row r="2442" spans="1:10" x14ac:dyDescent="0.3">
      <c r="A2442">
        <v>2441</v>
      </c>
      <c r="B2442" t="s">
        <v>16</v>
      </c>
      <c r="C2442" t="s">
        <v>17</v>
      </c>
      <c r="D2442">
        <v>2</v>
      </c>
      <c r="E2442">
        <v>1</v>
      </c>
      <c r="F2442">
        <v>5694.03</v>
      </c>
      <c r="G2442">
        <v>5694.03</v>
      </c>
      <c r="H2442">
        <v>1992.91</v>
      </c>
      <c r="I2442">
        <v>2551.19</v>
      </c>
      <c r="J2442">
        <v>1149.93</v>
      </c>
    </row>
    <row r="2443" spans="1:10" x14ac:dyDescent="0.3">
      <c r="A2443">
        <v>2442</v>
      </c>
      <c r="B2443" t="s">
        <v>16</v>
      </c>
      <c r="C2443" t="s">
        <v>21</v>
      </c>
      <c r="D2443">
        <v>5</v>
      </c>
      <c r="E2443">
        <v>3</v>
      </c>
      <c r="F2443">
        <v>4630.8</v>
      </c>
      <c r="G2443">
        <v>8401.48</v>
      </c>
      <c r="H2443">
        <v>3360.59</v>
      </c>
      <c r="I2443">
        <v>2660.63</v>
      </c>
      <c r="J2443">
        <v>2380.2600000000002</v>
      </c>
    </row>
    <row r="2444" spans="1:10" x14ac:dyDescent="0.3">
      <c r="A2444">
        <v>2443</v>
      </c>
      <c r="B2444" t="s">
        <v>14</v>
      </c>
      <c r="C2444" t="s">
        <v>15</v>
      </c>
      <c r="D2444">
        <v>7</v>
      </c>
      <c r="E2444">
        <v>3</v>
      </c>
      <c r="F2444">
        <v>1003.12</v>
      </c>
      <c r="G2444">
        <v>2331.81</v>
      </c>
      <c r="H2444">
        <v>349.77</v>
      </c>
      <c r="I2444">
        <v>1420.25</v>
      </c>
      <c r="J2444">
        <v>561.79</v>
      </c>
    </row>
    <row r="2445" spans="1:10" x14ac:dyDescent="0.3">
      <c r="A2445">
        <v>2444</v>
      </c>
      <c r="B2445" t="s">
        <v>14</v>
      </c>
      <c r="C2445" t="s">
        <v>15</v>
      </c>
      <c r="D2445">
        <v>5</v>
      </c>
      <c r="E2445">
        <v>3</v>
      </c>
      <c r="F2445">
        <v>1500.34</v>
      </c>
      <c r="G2445">
        <v>3415.88</v>
      </c>
      <c r="H2445">
        <v>512.38</v>
      </c>
      <c r="I2445">
        <v>1468.25</v>
      </c>
      <c r="J2445">
        <v>1435.25</v>
      </c>
    </row>
    <row r="2446" spans="1:10" x14ac:dyDescent="0.3">
      <c r="A2446">
        <v>2445</v>
      </c>
      <c r="B2446" t="s">
        <v>10</v>
      </c>
      <c r="C2446" t="s">
        <v>22</v>
      </c>
      <c r="D2446">
        <v>3</v>
      </c>
      <c r="E2446">
        <v>2</v>
      </c>
      <c r="F2446">
        <v>1038.08</v>
      </c>
      <c r="G2446">
        <v>1729.65</v>
      </c>
      <c r="H2446">
        <v>172.97</v>
      </c>
      <c r="I2446">
        <v>459.09</v>
      </c>
      <c r="J2446">
        <v>1097.5999999999999</v>
      </c>
    </row>
    <row r="2447" spans="1:10" x14ac:dyDescent="0.3">
      <c r="A2447">
        <v>2446</v>
      </c>
      <c r="B2447" t="s">
        <v>10</v>
      </c>
      <c r="C2447" t="s">
        <v>22</v>
      </c>
      <c r="D2447">
        <v>5</v>
      </c>
      <c r="E2447">
        <v>2</v>
      </c>
      <c r="F2447">
        <v>758.19</v>
      </c>
      <c r="G2447">
        <v>1146.01</v>
      </c>
      <c r="H2447">
        <v>114.6</v>
      </c>
      <c r="I2447">
        <v>598.91</v>
      </c>
      <c r="J2447">
        <v>432.5</v>
      </c>
    </row>
    <row r="2448" spans="1:10" x14ac:dyDescent="0.3">
      <c r="A2448">
        <v>2447</v>
      </c>
      <c r="B2448" t="s">
        <v>10</v>
      </c>
      <c r="C2448" t="s">
        <v>22</v>
      </c>
      <c r="D2448">
        <v>6</v>
      </c>
      <c r="E2448">
        <v>3</v>
      </c>
      <c r="F2448">
        <v>1018.13</v>
      </c>
      <c r="G2448">
        <v>2208.1</v>
      </c>
      <c r="H2448">
        <v>220.81</v>
      </c>
      <c r="I2448">
        <v>899.89</v>
      </c>
      <c r="J2448">
        <v>1087.4000000000001</v>
      </c>
    </row>
    <row r="2449" spans="1:10" x14ac:dyDescent="0.3">
      <c r="A2449">
        <v>2448</v>
      </c>
      <c r="B2449" t="s">
        <v>18</v>
      </c>
      <c r="C2449" t="s">
        <v>19</v>
      </c>
      <c r="D2449">
        <v>8</v>
      </c>
      <c r="E2449">
        <v>3</v>
      </c>
      <c r="F2449">
        <v>6261.35</v>
      </c>
      <c r="G2449">
        <v>14821.27</v>
      </c>
      <c r="H2449">
        <v>4001.74</v>
      </c>
      <c r="I2449">
        <v>5671.68</v>
      </c>
      <c r="J2449">
        <v>5147.84</v>
      </c>
    </row>
    <row r="2450" spans="1:10" x14ac:dyDescent="0.3">
      <c r="A2450">
        <v>2449</v>
      </c>
      <c r="B2450" t="s">
        <v>18</v>
      </c>
      <c r="C2450" t="s">
        <v>19</v>
      </c>
      <c r="D2450">
        <v>5</v>
      </c>
      <c r="E2450">
        <v>3</v>
      </c>
      <c r="F2450">
        <v>4585</v>
      </c>
      <c r="G2450">
        <v>10608.72</v>
      </c>
      <c r="H2450">
        <v>2864.35</v>
      </c>
      <c r="I2450">
        <v>4106.38</v>
      </c>
      <c r="J2450">
        <v>3637.99</v>
      </c>
    </row>
    <row r="2451" spans="1:10" x14ac:dyDescent="0.3">
      <c r="A2451">
        <v>2450</v>
      </c>
      <c r="B2451" t="s">
        <v>10</v>
      </c>
      <c r="C2451" t="s">
        <v>22</v>
      </c>
      <c r="D2451">
        <v>7</v>
      </c>
      <c r="E2451">
        <v>3</v>
      </c>
      <c r="F2451">
        <v>1179.3499999999999</v>
      </c>
      <c r="G2451">
        <v>2196.4299999999998</v>
      </c>
      <c r="H2451">
        <v>219.64</v>
      </c>
      <c r="I2451">
        <v>732.28</v>
      </c>
      <c r="J2451">
        <v>1244.51</v>
      </c>
    </row>
    <row r="2452" spans="1:10" x14ac:dyDescent="0.3">
      <c r="A2452">
        <v>2451</v>
      </c>
      <c r="B2452" t="s">
        <v>10</v>
      </c>
      <c r="C2452" t="s">
        <v>11</v>
      </c>
      <c r="D2452">
        <v>1</v>
      </c>
      <c r="E2452">
        <v>1</v>
      </c>
      <c r="F2452">
        <v>550.49</v>
      </c>
      <c r="G2452">
        <v>550.49</v>
      </c>
      <c r="H2452">
        <v>55.05</v>
      </c>
      <c r="I2452">
        <v>377.3</v>
      </c>
      <c r="J2452">
        <v>118.14</v>
      </c>
    </row>
    <row r="2453" spans="1:10" x14ac:dyDescent="0.3">
      <c r="A2453">
        <v>2452</v>
      </c>
      <c r="B2453" t="s">
        <v>12</v>
      </c>
      <c r="C2453" t="s">
        <v>13</v>
      </c>
      <c r="D2453">
        <v>6</v>
      </c>
      <c r="E2453">
        <v>3</v>
      </c>
      <c r="F2453">
        <v>382.86</v>
      </c>
      <c r="G2453">
        <v>890.81</v>
      </c>
      <c r="H2453">
        <v>222.7</v>
      </c>
      <c r="I2453">
        <v>845.37</v>
      </c>
      <c r="J2453">
        <v>-177.27</v>
      </c>
    </row>
    <row r="2454" spans="1:10" x14ac:dyDescent="0.3">
      <c r="A2454">
        <v>2453</v>
      </c>
      <c r="B2454" t="s">
        <v>16</v>
      </c>
      <c r="C2454" t="s">
        <v>21</v>
      </c>
      <c r="D2454">
        <v>6</v>
      </c>
      <c r="E2454">
        <v>3</v>
      </c>
      <c r="F2454">
        <v>3843.77</v>
      </c>
      <c r="G2454">
        <v>7192.58</v>
      </c>
      <c r="H2454">
        <v>2517.4</v>
      </c>
      <c r="I2454">
        <v>3338.06</v>
      </c>
      <c r="J2454">
        <v>1337.12</v>
      </c>
    </row>
    <row r="2455" spans="1:10" x14ac:dyDescent="0.3">
      <c r="A2455">
        <v>2454</v>
      </c>
      <c r="B2455" t="s">
        <v>10</v>
      </c>
      <c r="C2455" t="s">
        <v>11</v>
      </c>
      <c r="D2455">
        <v>5</v>
      </c>
      <c r="E2455">
        <v>3</v>
      </c>
      <c r="F2455">
        <v>901.05</v>
      </c>
      <c r="G2455">
        <v>1935.89</v>
      </c>
      <c r="H2455">
        <v>193.59</v>
      </c>
      <c r="I2455">
        <v>699.7</v>
      </c>
      <c r="J2455">
        <v>1042.6099999999999</v>
      </c>
    </row>
    <row r="2456" spans="1:10" x14ac:dyDescent="0.3">
      <c r="A2456">
        <v>2455</v>
      </c>
      <c r="B2456" t="s">
        <v>16</v>
      </c>
      <c r="C2456" t="s">
        <v>21</v>
      </c>
      <c r="D2456">
        <v>4</v>
      </c>
      <c r="E2456">
        <v>2</v>
      </c>
      <c r="F2456">
        <v>4448.6899999999996</v>
      </c>
      <c r="G2456">
        <v>8150.7</v>
      </c>
      <c r="H2456">
        <v>3260.28</v>
      </c>
      <c r="I2456">
        <v>2333.19</v>
      </c>
      <c r="J2456">
        <v>2557.23</v>
      </c>
    </row>
    <row r="2457" spans="1:10" x14ac:dyDescent="0.3">
      <c r="A2457">
        <v>2456</v>
      </c>
      <c r="B2457" t="s">
        <v>18</v>
      </c>
      <c r="C2457" t="s">
        <v>19</v>
      </c>
      <c r="D2457">
        <v>3</v>
      </c>
      <c r="E2457">
        <v>1</v>
      </c>
      <c r="F2457">
        <v>2229.79</v>
      </c>
      <c r="G2457">
        <v>2229.79</v>
      </c>
      <c r="H2457">
        <v>490.55</v>
      </c>
      <c r="I2457">
        <v>2116.0700000000002</v>
      </c>
      <c r="J2457">
        <v>-376.83</v>
      </c>
    </row>
    <row r="2458" spans="1:10" x14ac:dyDescent="0.3">
      <c r="A2458">
        <v>2457</v>
      </c>
      <c r="B2458" t="s">
        <v>10</v>
      </c>
      <c r="C2458" t="s">
        <v>11</v>
      </c>
      <c r="D2458">
        <v>2</v>
      </c>
      <c r="E2458">
        <v>2</v>
      </c>
      <c r="F2458">
        <v>822.82</v>
      </c>
      <c r="G2458">
        <v>1385.37</v>
      </c>
      <c r="H2458">
        <v>138.54</v>
      </c>
      <c r="I2458">
        <v>446.45</v>
      </c>
      <c r="J2458">
        <v>800.38</v>
      </c>
    </row>
    <row r="2459" spans="1:10" x14ac:dyDescent="0.3">
      <c r="A2459">
        <v>2458</v>
      </c>
      <c r="B2459" t="s">
        <v>16</v>
      </c>
      <c r="C2459" t="s">
        <v>21</v>
      </c>
      <c r="D2459">
        <v>2</v>
      </c>
      <c r="E2459">
        <v>2</v>
      </c>
      <c r="F2459">
        <v>4791.0600000000004</v>
      </c>
      <c r="G2459">
        <v>7461.85</v>
      </c>
      <c r="H2459">
        <v>2611.65</v>
      </c>
      <c r="I2459">
        <v>2521.73</v>
      </c>
      <c r="J2459">
        <v>2328.4699999999998</v>
      </c>
    </row>
    <row r="2460" spans="1:10" x14ac:dyDescent="0.3">
      <c r="A2460">
        <v>2459</v>
      </c>
      <c r="B2460" t="s">
        <v>10</v>
      </c>
      <c r="C2460" t="s">
        <v>22</v>
      </c>
      <c r="D2460">
        <v>1</v>
      </c>
      <c r="E2460">
        <v>1</v>
      </c>
      <c r="F2460">
        <v>134.81</v>
      </c>
      <c r="G2460">
        <v>134.81</v>
      </c>
      <c r="H2460">
        <v>13.48</v>
      </c>
      <c r="I2460">
        <v>127.93</v>
      </c>
      <c r="J2460">
        <v>-6.61</v>
      </c>
    </row>
    <row r="2461" spans="1:10" x14ac:dyDescent="0.3">
      <c r="A2461">
        <v>2460</v>
      </c>
      <c r="B2461" t="s">
        <v>10</v>
      </c>
      <c r="C2461" t="s">
        <v>11</v>
      </c>
      <c r="D2461">
        <v>2</v>
      </c>
      <c r="E2461">
        <v>2</v>
      </c>
      <c r="F2461">
        <v>1055.3699999999999</v>
      </c>
      <c r="G2461">
        <v>1667.75</v>
      </c>
      <c r="H2461">
        <v>166.78</v>
      </c>
      <c r="I2461">
        <v>423.7</v>
      </c>
      <c r="J2461">
        <v>1077.28</v>
      </c>
    </row>
    <row r="2462" spans="1:10" x14ac:dyDescent="0.3">
      <c r="A2462">
        <v>2461</v>
      </c>
      <c r="B2462" t="s">
        <v>12</v>
      </c>
      <c r="C2462" t="s">
        <v>13</v>
      </c>
      <c r="D2462">
        <v>2</v>
      </c>
      <c r="E2462">
        <v>1</v>
      </c>
      <c r="F2462">
        <v>3665.74</v>
      </c>
      <c r="G2462">
        <v>3665.74</v>
      </c>
      <c r="H2462">
        <v>916.43</v>
      </c>
      <c r="I2462">
        <v>1714.82</v>
      </c>
      <c r="J2462">
        <v>1034.48</v>
      </c>
    </row>
    <row r="2463" spans="1:10" x14ac:dyDescent="0.3">
      <c r="A2463">
        <v>2462</v>
      </c>
      <c r="B2463" t="s">
        <v>12</v>
      </c>
      <c r="C2463" t="s">
        <v>13</v>
      </c>
      <c r="D2463">
        <v>3</v>
      </c>
      <c r="E2463">
        <v>2</v>
      </c>
      <c r="F2463">
        <v>2787.07</v>
      </c>
      <c r="G2463">
        <v>4242.42</v>
      </c>
      <c r="H2463">
        <v>1060.5999999999999</v>
      </c>
      <c r="I2463">
        <v>3160.06</v>
      </c>
      <c r="J2463">
        <v>21.76</v>
      </c>
    </row>
    <row r="2464" spans="1:10" x14ac:dyDescent="0.3">
      <c r="A2464">
        <v>2463</v>
      </c>
      <c r="B2464" t="s">
        <v>16</v>
      </c>
      <c r="C2464" t="s">
        <v>21</v>
      </c>
      <c r="D2464">
        <v>8</v>
      </c>
      <c r="E2464">
        <v>3</v>
      </c>
      <c r="F2464">
        <v>3836.06</v>
      </c>
      <c r="G2464">
        <v>8345.2099999999991</v>
      </c>
      <c r="H2464">
        <v>3338.09</v>
      </c>
      <c r="I2464">
        <v>5567.13</v>
      </c>
      <c r="J2464">
        <v>-560</v>
      </c>
    </row>
    <row r="2465" spans="1:10" x14ac:dyDescent="0.3">
      <c r="A2465">
        <v>2464</v>
      </c>
      <c r="B2465" t="s">
        <v>16</v>
      </c>
      <c r="C2465" t="s">
        <v>17</v>
      </c>
      <c r="D2465">
        <v>3</v>
      </c>
      <c r="E2465">
        <v>1</v>
      </c>
      <c r="F2465">
        <v>3509.12</v>
      </c>
      <c r="G2465">
        <v>3509.12</v>
      </c>
      <c r="H2465">
        <v>1228.19</v>
      </c>
      <c r="I2465">
        <v>2074.41</v>
      </c>
      <c r="J2465">
        <v>206.51</v>
      </c>
    </row>
    <row r="2466" spans="1:10" x14ac:dyDescent="0.3">
      <c r="A2466">
        <v>2465</v>
      </c>
      <c r="B2466" t="s">
        <v>16</v>
      </c>
      <c r="C2466" t="s">
        <v>17</v>
      </c>
      <c r="D2466">
        <v>4</v>
      </c>
      <c r="E2466">
        <v>3</v>
      </c>
      <c r="F2466">
        <v>4073.9</v>
      </c>
      <c r="G2466">
        <v>8773.19</v>
      </c>
      <c r="H2466">
        <v>3509.27</v>
      </c>
      <c r="I2466">
        <v>2608.9499999999998</v>
      </c>
      <c r="J2466">
        <v>2654.96</v>
      </c>
    </row>
    <row r="2467" spans="1:10" x14ac:dyDescent="0.3">
      <c r="A2467">
        <v>2466</v>
      </c>
      <c r="B2467" t="s">
        <v>18</v>
      </c>
      <c r="C2467" t="s">
        <v>20</v>
      </c>
      <c r="D2467">
        <v>7</v>
      </c>
      <c r="E2467">
        <v>3</v>
      </c>
      <c r="F2467">
        <v>3620.13</v>
      </c>
      <c r="G2467">
        <v>7864.43</v>
      </c>
      <c r="H2467">
        <v>1730.18</v>
      </c>
      <c r="I2467">
        <v>4552.6899999999996</v>
      </c>
      <c r="J2467">
        <v>1581.57</v>
      </c>
    </row>
    <row r="2468" spans="1:10" x14ac:dyDescent="0.3">
      <c r="A2468">
        <v>2467</v>
      </c>
      <c r="B2468" t="s">
        <v>10</v>
      </c>
      <c r="C2468" t="s">
        <v>22</v>
      </c>
      <c r="D2468">
        <v>1</v>
      </c>
      <c r="E2468">
        <v>1</v>
      </c>
      <c r="F2468">
        <v>1175.6600000000001</v>
      </c>
      <c r="G2468">
        <v>1175.6600000000001</v>
      </c>
      <c r="H2468">
        <v>117.57</v>
      </c>
      <c r="I2468">
        <v>304.08</v>
      </c>
      <c r="J2468">
        <v>754.01</v>
      </c>
    </row>
    <row r="2469" spans="1:10" x14ac:dyDescent="0.3">
      <c r="A2469">
        <v>2468</v>
      </c>
      <c r="B2469" t="s">
        <v>18</v>
      </c>
      <c r="C2469" t="s">
        <v>19</v>
      </c>
      <c r="D2469">
        <v>2</v>
      </c>
      <c r="E2469">
        <v>2</v>
      </c>
      <c r="F2469">
        <v>3909.13</v>
      </c>
      <c r="G2469">
        <v>5874.64</v>
      </c>
      <c r="H2469">
        <v>1292.42</v>
      </c>
      <c r="I2469">
        <v>2235.1999999999998</v>
      </c>
      <c r="J2469">
        <v>2347.02</v>
      </c>
    </row>
    <row r="2470" spans="1:10" x14ac:dyDescent="0.3">
      <c r="A2470">
        <v>2469</v>
      </c>
      <c r="B2470" t="s">
        <v>10</v>
      </c>
      <c r="C2470" t="s">
        <v>22</v>
      </c>
      <c r="D2470">
        <v>4</v>
      </c>
      <c r="E2470">
        <v>1</v>
      </c>
      <c r="F2470">
        <v>1035.44</v>
      </c>
      <c r="G2470">
        <v>1035.44</v>
      </c>
      <c r="H2470">
        <v>103.54</v>
      </c>
      <c r="I2470">
        <v>503.61</v>
      </c>
      <c r="J2470">
        <v>428.29</v>
      </c>
    </row>
    <row r="2471" spans="1:10" x14ac:dyDescent="0.3">
      <c r="A2471">
        <v>2470</v>
      </c>
      <c r="B2471" t="s">
        <v>16</v>
      </c>
      <c r="C2471" t="s">
        <v>17</v>
      </c>
      <c r="D2471">
        <v>1</v>
      </c>
      <c r="E2471">
        <v>1</v>
      </c>
      <c r="F2471">
        <v>5543.22</v>
      </c>
      <c r="G2471">
        <v>5543.22</v>
      </c>
      <c r="H2471">
        <v>1940.13</v>
      </c>
      <c r="I2471">
        <v>1839.92</v>
      </c>
      <c r="J2471">
        <v>1763.17</v>
      </c>
    </row>
    <row r="2472" spans="1:10" x14ac:dyDescent="0.3">
      <c r="A2472">
        <v>2471</v>
      </c>
      <c r="B2472" t="s">
        <v>18</v>
      </c>
      <c r="C2472" t="s">
        <v>19</v>
      </c>
      <c r="D2472">
        <v>6</v>
      </c>
      <c r="E2472">
        <v>1</v>
      </c>
      <c r="F2472">
        <v>6346.44</v>
      </c>
      <c r="G2472">
        <v>6346.44</v>
      </c>
      <c r="H2472">
        <v>1396.22</v>
      </c>
      <c r="I2472">
        <v>3081</v>
      </c>
      <c r="J2472">
        <v>1869.22</v>
      </c>
    </row>
    <row r="2473" spans="1:10" x14ac:dyDescent="0.3">
      <c r="A2473">
        <v>2472</v>
      </c>
      <c r="B2473" t="s">
        <v>12</v>
      </c>
      <c r="C2473" t="s">
        <v>13</v>
      </c>
      <c r="D2473">
        <v>2</v>
      </c>
      <c r="E2473">
        <v>1</v>
      </c>
      <c r="F2473">
        <v>5256.38</v>
      </c>
      <c r="G2473">
        <v>5256.38</v>
      </c>
      <c r="H2473">
        <v>1314.1</v>
      </c>
      <c r="I2473">
        <v>2128.5700000000002</v>
      </c>
      <c r="J2473">
        <v>1813.72</v>
      </c>
    </row>
    <row r="2474" spans="1:10" x14ac:dyDescent="0.3">
      <c r="A2474">
        <v>2473</v>
      </c>
      <c r="B2474" t="s">
        <v>12</v>
      </c>
      <c r="C2474" t="s">
        <v>13</v>
      </c>
      <c r="D2474">
        <v>2</v>
      </c>
      <c r="E2474">
        <v>1</v>
      </c>
      <c r="F2474">
        <v>4043.33</v>
      </c>
      <c r="G2474">
        <v>4043.33</v>
      </c>
      <c r="H2474">
        <v>1010.83</v>
      </c>
      <c r="I2474">
        <v>2598.14</v>
      </c>
      <c r="J2474">
        <v>434.35</v>
      </c>
    </row>
    <row r="2475" spans="1:10" x14ac:dyDescent="0.3">
      <c r="A2475">
        <v>2474</v>
      </c>
      <c r="B2475" t="s">
        <v>14</v>
      </c>
      <c r="C2475" t="s">
        <v>15</v>
      </c>
      <c r="D2475">
        <v>3</v>
      </c>
      <c r="E2475">
        <v>2</v>
      </c>
      <c r="F2475">
        <v>1889.39</v>
      </c>
      <c r="G2475">
        <v>2738.37</v>
      </c>
      <c r="H2475">
        <v>410.76</v>
      </c>
      <c r="I2475">
        <v>1035.7</v>
      </c>
      <c r="J2475">
        <v>1291.92</v>
      </c>
    </row>
    <row r="2476" spans="1:10" x14ac:dyDescent="0.3">
      <c r="A2476">
        <v>2475</v>
      </c>
      <c r="B2476" t="s">
        <v>16</v>
      </c>
      <c r="C2476" t="s">
        <v>21</v>
      </c>
      <c r="D2476">
        <v>5</v>
      </c>
      <c r="E2476">
        <v>1</v>
      </c>
      <c r="F2476">
        <v>3493.55</v>
      </c>
      <c r="G2476">
        <v>3493.55</v>
      </c>
      <c r="H2476">
        <v>1222.74</v>
      </c>
      <c r="I2476">
        <v>2738.99</v>
      </c>
      <c r="J2476">
        <v>-468.18</v>
      </c>
    </row>
    <row r="2477" spans="1:10" x14ac:dyDescent="0.3">
      <c r="A2477">
        <v>2476</v>
      </c>
      <c r="B2477" t="s">
        <v>12</v>
      </c>
      <c r="C2477" t="s">
        <v>13</v>
      </c>
      <c r="D2477">
        <v>1</v>
      </c>
      <c r="E2477">
        <v>1</v>
      </c>
      <c r="F2477">
        <v>1486.25</v>
      </c>
      <c r="G2477">
        <v>1486.25</v>
      </c>
      <c r="H2477">
        <v>371.56</v>
      </c>
      <c r="I2477">
        <v>1410.45</v>
      </c>
      <c r="J2477">
        <v>-295.76</v>
      </c>
    </row>
    <row r="2478" spans="1:10" x14ac:dyDescent="0.3">
      <c r="A2478">
        <v>2477</v>
      </c>
      <c r="B2478" t="s">
        <v>18</v>
      </c>
      <c r="C2478" t="s">
        <v>19</v>
      </c>
      <c r="D2478">
        <v>2</v>
      </c>
      <c r="E2478">
        <v>1</v>
      </c>
      <c r="F2478">
        <v>2886.78</v>
      </c>
      <c r="G2478">
        <v>2886.78</v>
      </c>
      <c r="H2478">
        <v>635.09</v>
      </c>
      <c r="I2478">
        <v>1609.42</v>
      </c>
      <c r="J2478">
        <v>642.27</v>
      </c>
    </row>
    <row r="2479" spans="1:10" x14ac:dyDescent="0.3">
      <c r="A2479">
        <v>2478</v>
      </c>
      <c r="B2479" t="s">
        <v>14</v>
      </c>
      <c r="C2479" t="s">
        <v>15</v>
      </c>
      <c r="D2479">
        <v>8</v>
      </c>
      <c r="E2479">
        <v>3</v>
      </c>
      <c r="F2479">
        <v>1588.21</v>
      </c>
      <c r="G2479">
        <v>3615.49</v>
      </c>
      <c r="H2479">
        <v>542.32000000000005</v>
      </c>
      <c r="I2479">
        <v>2067.81</v>
      </c>
      <c r="J2479">
        <v>1005.35</v>
      </c>
    </row>
    <row r="2480" spans="1:10" x14ac:dyDescent="0.3">
      <c r="A2480">
        <v>2479</v>
      </c>
      <c r="B2480" t="s">
        <v>18</v>
      </c>
      <c r="C2480" t="s">
        <v>20</v>
      </c>
      <c r="D2480">
        <v>1</v>
      </c>
      <c r="E2480">
        <v>1</v>
      </c>
      <c r="F2480">
        <v>3208.83</v>
      </c>
      <c r="G2480">
        <v>3208.83</v>
      </c>
      <c r="H2480">
        <v>705.94</v>
      </c>
      <c r="I2480">
        <v>1567.33</v>
      </c>
      <c r="J2480">
        <v>935.56</v>
      </c>
    </row>
    <row r="2481" spans="1:10" x14ac:dyDescent="0.3">
      <c r="A2481">
        <v>2480</v>
      </c>
      <c r="B2481" t="s">
        <v>14</v>
      </c>
      <c r="C2481" t="s">
        <v>15</v>
      </c>
      <c r="D2481">
        <v>7</v>
      </c>
      <c r="E2481">
        <v>3</v>
      </c>
      <c r="F2481">
        <v>1261</v>
      </c>
      <c r="G2481">
        <v>2792.01</v>
      </c>
      <c r="H2481">
        <v>418.8</v>
      </c>
      <c r="I2481">
        <v>1484.46</v>
      </c>
      <c r="J2481">
        <v>888.75</v>
      </c>
    </row>
    <row r="2482" spans="1:10" x14ac:dyDescent="0.3">
      <c r="A2482">
        <v>2481</v>
      </c>
      <c r="B2482" t="s">
        <v>10</v>
      </c>
      <c r="C2482" t="s">
        <v>11</v>
      </c>
      <c r="D2482">
        <v>8</v>
      </c>
      <c r="E2482">
        <v>3</v>
      </c>
      <c r="F2482">
        <v>1142.79</v>
      </c>
      <c r="G2482">
        <v>2723.78</v>
      </c>
      <c r="H2482">
        <v>272.38</v>
      </c>
      <c r="I2482">
        <v>761.36</v>
      </c>
      <c r="J2482">
        <v>1690.03</v>
      </c>
    </row>
    <row r="2483" spans="1:10" x14ac:dyDescent="0.3">
      <c r="A2483">
        <v>2482</v>
      </c>
      <c r="B2483" t="s">
        <v>12</v>
      </c>
      <c r="C2483" t="s">
        <v>13</v>
      </c>
      <c r="D2483">
        <v>4</v>
      </c>
      <c r="E2483">
        <v>3</v>
      </c>
      <c r="F2483">
        <v>6766</v>
      </c>
      <c r="G2483">
        <v>14531.15</v>
      </c>
      <c r="H2483">
        <v>4359.34</v>
      </c>
      <c r="I2483">
        <v>2475.08</v>
      </c>
      <c r="J2483">
        <v>7696.73</v>
      </c>
    </row>
    <row r="2484" spans="1:10" x14ac:dyDescent="0.3">
      <c r="A2484">
        <v>2483</v>
      </c>
      <c r="B2484" t="s">
        <v>12</v>
      </c>
      <c r="C2484" t="s">
        <v>13</v>
      </c>
      <c r="D2484">
        <v>8</v>
      </c>
      <c r="E2484">
        <v>3</v>
      </c>
      <c r="F2484">
        <v>5244.57</v>
      </c>
      <c r="G2484">
        <v>12709.55</v>
      </c>
      <c r="H2484">
        <v>3812.86</v>
      </c>
      <c r="I2484">
        <v>5799.33</v>
      </c>
      <c r="J2484">
        <v>3097.36</v>
      </c>
    </row>
    <row r="2485" spans="1:10" x14ac:dyDescent="0.3">
      <c r="A2485">
        <v>2484</v>
      </c>
      <c r="B2485" t="s">
        <v>18</v>
      </c>
      <c r="C2485" t="s">
        <v>20</v>
      </c>
      <c r="D2485">
        <v>4</v>
      </c>
      <c r="E2485">
        <v>3</v>
      </c>
      <c r="F2485">
        <v>4828.3900000000003</v>
      </c>
      <c r="G2485">
        <v>10360.42</v>
      </c>
      <c r="H2485">
        <v>2797.31</v>
      </c>
      <c r="I2485">
        <v>3441.74</v>
      </c>
      <c r="J2485">
        <v>4121.37</v>
      </c>
    </row>
    <row r="2486" spans="1:10" x14ac:dyDescent="0.3">
      <c r="A2486">
        <v>2485</v>
      </c>
      <c r="B2486" t="s">
        <v>10</v>
      </c>
      <c r="C2486" t="s">
        <v>11</v>
      </c>
      <c r="D2486">
        <v>5</v>
      </c>
      <c r="E2486">
        <v>3</v>
      </c>
      <c r="F2486">
        <v>693.6</v>
      </c>
      <c r="G2486">
        <v>1386.44</v>
      </c>
      <c r="H2486">
        <v>138.63999999999999</v>
      </c>
      <c r="I2486">
        <v>647.45000000000005</v>
      </c>
      <c r="J2486">
        <v>600.34</v>
      </c>
    </row>
    <row r="2487" spans="1:10" x14ac:dyDescent="0.3">
      <c r="A2487">
        <v>2486</v>
      </c>
      <c r="B2487" t="s">
        <v>12</v>
      </c>
      <c r="C2487" t="s">
        <v>13</v>
      </c>
      <c r="D2487">
        <v>2</v>
      </c>
      <c r="E2487">
        <v>1</v>
      </c>
      <c r="F2487">
        <v>2047.82</v>
      </c>
      <c r="G2487">
        <v>2047.82</v>
      </c>
      <c r="H2487">
        <v>511.96</v>
      </c>
      <c r="I2487">
        <v>1629.51</v>
      </c>
      <c r="J2487">
        <v>-93.64</v>
      </c>
    </row>
    <row r="2488" spans="1:10" x14ac:dyDescent="0.3">
      <c r="A2488">
        <v>2487</v>
      </c>
      <c r="B2488" t="s">
        <v>10</v>
      </c>
      <c r="C2488" t="s">
        <v>11</v>
      </c>
      <c r="D2488">
        <v>8</v>
      </c>
      <c r="E2488">
        <v>3</v>
      </c>
      <c r="F2488">
        <v>1019.97</v>
      </c>
      <c r="G2488">
        <v>2005.21</v>
      </c>
      <c r="H2488">
        <v>200.52</v>
      </c>
      <c r="I2488">
        <v>1117.6199999999999</v>
      </c>
      <c r="J2488">
        <v>687.07</v>
      </c>
    </row>
    <row r="2489" spans="1:10" x14ac:dyDescent="0.3">
      <c r="A2489">
        <v>2488</v>
      </c>
      <c r="B2489" t="s">
        <v>12</v>
      </c>
      <c r="C2489" t="s">
        <v>13</v>
      </c>
      <c r="D2489">
        <v>7</v>
      </c>
      <c r="E2489">
        <v>1</v>
      </c>
      <c r="F2489">
        <v>6247.99</v>
      </c>
      <c r="G2489">
        <v>6247.99</v>
      </c>
      <c r="H2489">
        <v>1562</v>
      </c>
      <c r="I2489">
        <v>4357.92</v>
      </c>
      <c r="J2489">
        <v>328.07</v>
      </c>
    </row>
    <row r="2490" spans="1:10" x14ac:dyDescent="0.3">
      <c r="A2490">
        <v>2489</v>
      </c>
      <c r="B2490" t="s">
        <v>16</v>
      </c>
      <c r="C2490" t="s">
        <v>17</v>
      </c>
      <c r="D2490">
        <v>3</v>
      </c>
      <c r="E2490">
        <v>1</v>
      </c>
      <c r="F2490">
        <v>5530.36</v>
      </c>
      <c r="G2490">
        <v>5530.36</v>
      </c>
      <c r="H2490">
        <v>1935.63</v>
      </c>
      <c r="I2490">
        <v>2573.08</v>
      </c>
      <c r="J2490">
        <v>1021.65</v>
      </c>
    </row>
    <row r="2491" spans="1:10" x14ac:dyDescent="0.3">
      <c r="A2491">
        <v>2490</v>
      </c>
      <c r="B2491" t="s">
        <v>10</v>
      </c>
      <c r="C2491" t="s">
        <v>11</v>
      </c>
      <c r="D2491">
        <v>2</v>
      </c>
      <c r="E2491">
        <v>2</v>
      </c>
      <c r="F2491">
        <v>997.29</v>
      </c>
      <c r="G2491">
        <v>1495.23</v>
      </c>
      <c r="H2491">
        <v>149.52000000000001</v>
      </c>
      <c r="I2491">
        <v>375.99</v>
      </c>
      <c r="J2491">
        <v>969.72</v>
      </c>
    </row>
    <row r="2492" spans="1:10" x14ac:dyDescent="0.3">
      <c r="A2492">
        <v>2491</v>
      </c>
      <c r="B2492" t="s">
        <v>10</v>
      </c>
      <c r="C2492" t="s">
        <v>11</v>
      </c>
      <c r="D2492">
        <v>1</v>
      </c>
      <c r="E2492">
        <v>1</v>
      </c>
      <c r="F2492">
        <v>835.63</v>
      </c>
      <c r="G2492">
        <v>835.63</v>
      </c>
      <c r="H2492">
        <v>83.56</v>
      </c>
      <c r="I2492">
        <v>285.32</v>
      </c>
      <c r="J2492">
        <v>466.75</v>
      </c>
    </row>
    <row r="2493" spans="1:10" x14ac:dyDescent="0.3">
      <c r="A2493">
        <v>2492</v>
      </c>
      <c r="B2493" t="s">
        <v>18</v>
      </c>
      <c r="C2493" t="s">
        <v>19</v>
      </c>
      <c r="D2493">
        <v>6</v>
      </c>
      <c r="E2493">
        <v>3</v>
      </c>
      <c r="F2493">
        <v>5214.43</v>
      </c>
      <c r="G2493">
        <v>10901.66</v>
      </c>
      <c r="H2493">
        <v>2943.45</v>
      </c>
      <c r="I2493">
        <v>3793.05</v>
      </c>
      <c r="J2493">
        <v>4165.16</v>
      </c>
    </row>
    <row r="2494" spans="1:10" x14ac:dyDescent="0.3">
      <c r="A2494">
        <v>2493</v>
      </c>
      <c r="B2494" t="s">
        <v>14</v>
      </c>
      <c r="C2494" t="s">
        <v>15</v>
      </c>
      <c r="D2494">
        <v>4</v>
      </c>
      <c r="E2494">
        <v>3</v>
      </c>
      <c r="F2494">
        <v>1304.99</v>
      </c>
      <c r="G2494">
        <v>2577.79</v>
      </c>
      <c r="H2494">
        <v>386.67</v>
      </c>
      <c r="I2494">
        <v>1209.23</v>
      </c>
      <c r="J2494">
        <v>981.89</v>
      </c>
    </row>
    <row r="2495" spans="1:10" x14ac:dyDescent="0.3">
      <c r="A2495">
        <v>2494</v>
      </c>
      <c r="B2495" t="s">
        <v>10</v>
      </c>
      <c r="C2495" t="s">
        <v>11</v>
      </c>
      <c r="D2495">
        <v>1</v>
      </c>
      <c r="E2495">
        <v>1</v>
      </c>
      <c r="F2495">
        <v>1218.67</v>
      </c>
      <c r="G2495">
        <v>1218.67</v>
      </c>
      <c r="H2495">
        <v>121.87</v>
      </c>
      <c r="I2495">
        <v>302.36</v>
      </c>
      <c r="J2495">
        <v>794.44</v>
      </c>
    </row>
    <row r="2496" spans="1:10" x14ac:dyDescent="0.3">
      <c r="A2496">
        <v>2495</v>
      </c>
      <c r="B2496" t="s">
        <v>16</v>
      </c>
      <c r="C2496" t="s">
        <v>21</v>
      </c>
      <c r="D2496">
        <v>5</v>
      </c>
      <c r="E2496">
        <v>3</v>
      </c>
      <c r="F2496">
        <v>4490.33</v>
      </c>
      <c r="G2496">
        <v>10696.28</v>
      </c>
      <c r="H2496">
        <v>4278.51</v>
      </c>
      <c r="I2496">
        <v>4415.3599999999997</v>
      </c>
      <c r="J2496">
        <v>2002.4</v>
      </c>
    </row>
    <row r="2497" spans="1:10" x14ac:dyDescent="0.3">
      <c r="A2497">
        <v>2496</v>
      </c>
      <c r="B2497" t="s">
        <v>10</v>
      </c>
      <c r="C2497" t="s">
        <v>22</v>
      </c>
      <c r="D2497">
        <v>4</v>
      </c>
      <c r="E2497">
        <v>3</v>
      </c>
      <c r="F2497">
        <v>619.4</v>
      </c>
      <c r="G2497">
        <v>1291.96</v>
      </c>
      <c r="H2497">
        <v>129.19999999999999</v>
      </c>
      <c r="I2497">
        <v>515.11</v>
      </c>
      <c r="J2497">
        <v>647.65</v>
      </c>
    </row>
    <row r="2498" spans="1:10" x14ac:dyDescent="0.3">
      <c r="A2498">
        <v>2497</v>
      </c>
      <c r="B2498" t="s">
        <v>16</v>
      </c>
      <c r="C2498" t="s">
        <v>17</v>
      </c>
      <c r="D2498">
        <v>3</v>
      </c>
      <c r="E2498">
        <v>1</v>
      </c>
      <c r="F2498">
        <v>5416.33</v>
      </c>
      <c r="G2498">
        <v>5416.33</v>
      </c>
      <c r="H2498">
        <v>1895.71</v>
      </c>
      <c r="I2498">
        <v>2775.71</v>
      </c>
      <c r="J2498">
        <v>744.9</v>
      </c>
    </row>
    <row r="2499" spans="1:10" x14ac:dyDescent="0.3">
      <c r="A2499">
        <v>2498</v>
      </c>
      <c r="B2499" t="s">
        <v>12</v>
      </c>
      <c r="C2499" t="s">
        <v>13</v>
      </c>
      <c r="D2499">
        <v>4</v>
      </c>
      <c r="E2499">
        <v>2</v>
      </c>
      <c r="F2499">
        <v>4410.96</v>
      </c>
      <c r="G2499">
        <v>7478.01</v>
      </c>
      <c r="H2499">
        <v>1869.5</v>
      </c>
      <c r="I2499">
        <v>2675.32</v>
      </c>
      <c r="J2499">
        <v>2933.18</v>
      </c>
    </row>
    <row r="2500" spans="1:10" x14ac:dyDescent="0.3">
      <c r="A2500">
        <v>2499</v>
      </c>
      <c r="B2500" t="s">
        <v>12</v>
      </c>
      <c r="C2500" t="s">
        <v>13</v>
      </c>
      <c r="D2500">
        <v>6</v>
      </c>
      <c r="E2500">
        <v>3</v>
      </c>
      <c r="F2500">
        <v>4151.84</v>
      </c>
      <c r="G2500">
        <v>9209.68</v>
      </c>
      <c r="H2500">
        <v>2762.91</v>
      </c>
      <c r="I2500">
        <v>4469.68</v>
      </c>
      <c r="J2500">
        <v>1977.1</v>
      </c>
    </row>
    <row r="2501" spans="1:10" x14ac:dyDescent="0.3">
      <c r="A2501">
        <v>2500</v>
      </c>
      <c r="B2501" t="s">
        <v>10</v>
      </c>
      <c r="C2501" t="s">
        <v>11</v>
      </c>
      <c r="D2501">
        <v>8</v>
      </c>
      <c r="E2501">
        <v>3</v>
      </c>
      <c r="F2501">
        <v>1418.37</v>
      </c>
      <c r="G2501">
        <v>3090.45</v>
      </c>
      <c r="H2501">
        <v>309.05</v>
      </c>
      <c r="I2501">
        <v>723.47</v>
      </c>
      <c r="J2501">
        <v>2057.94</v>
      </c>
    </row>
    <row r="2502" spans="1:10" x14ac:dyDescent="0.3">
      <c r="A2502">
        <v>2501</v>
      </c>
      <c r="B2502" t="s">
        <v>14</v>
      </c>
      <c r="C2502" t="s">
        <v>15</v>
      </c>
      <c r="D2502">
        <v>7</v>
      </c>
      <c r="E2502">
        <v>3</v>
      </c>
      <c r="F2502">
        <v>2189.0700000000002</v>
      </c>
      <c r="G2502">
        <v>5085.24</v>
      </c>
      <c r="H2502">
        <v>762.79</v>
      </c>
      <c r="I2502">
        <v>1388.09</v>
      </c>
      <c r="J2502">
        <v>2934.36</v>
      </c>
    </row>
    <row r="2503" spans="1:10" x14ac:dyDescent="0.3">
      <c r="A2503">
        <v>2502</v>
      </c>
      <c r="B2503" t="s">
        <v>14</v>
      </c>
      <c r="C2503" t="s">
        <v>15</v>
      </c>
      <c r="D2503">
        <v>8</v>
      </c>
      <c r="E2503">
        <v>3</v>
      </c>
      <c r="F2503">
        <v>1394.8</v>
      </c>
      <c r="G2503">
        <v>2831.48</v>
      </c>
      <c r="H2503">
        <v>424.72</v>
      </c>
      <c r="I2503">
        <v>2151.61</v>
      </c>
      <c r="J2503">
        <v>255.15</v>
      </c>
    </row>
    <row r="2504" spans="1:10" x14ac:dyDescent="0.3">
      <c r="A2504">
        <v>2503</v>
      </c>
      <c r="B2504" t="s">
        <v>16</v>
      </c>
      <c r="C2504" t="s">
        <v>17</v>
      </c>
      <c r="D2504">
        <v>2</v>
      </c>
      <c r="E2504">
        <v>2</v>
      </c>
      <c r="F2504">
        <v>5278.84</v>
      </c>
      <c r="G2504">
        <v>9758.51</v>
      </c>
      <c r="H2504">
        <v>3903.4</v>
      </c>
      <c r="I2504">
        <v>1801.64</v>
      </c>
      <c r="J2504">
        <v>4053.47</v>
      </c>
    </row>
    <row r="2505" spans="1:10" x14ac:dyDescent="0.3">
      <c r="A2505">
        <v>2504</v>
      </c>
      <c r="B2505" t="s">
        <v>12</v>
      </c>
      <c r="C2505" t="s">
        <v>13</v>
      </c>
      <c r="D2505">
        <v>6</v>
      </c>
      <c r="E2505">
        <v>3</v>
      </c>
      <c r="F2505">
        <v>4190.7</v>
      </c>
      <c r="G2505">
        <v>9445.6</v>
      </c>
      <c r="H2505">
        <v>2833.68</v>
      </c>
      <c r="I2505">
        <v>4196.3500000000004</v>
      </c>
      <c r="J2505">
        <v>2415.5700000000002</v>
      </c>
    </row>
    <row r="2506" spans="1:10" x14ac:dyDescent="0.3">
      <c r="A2506">
        <v>2505</v>
      </c>
      <c r="B2506" t="s">
        <v>18</v>
      </c>
      <c r="C2506" t="s">
        <v>20</v>
      </c>
      <c r="D2506">
        <v>7</v>
      </c>
      <c r="E2506">
        <v>3</v>
      </c>
      <c r="F2506">
        <v>4373.1099999999997</v>
      </c>
      <c r="G2506">
        <v>10031.66</v>
      </c>
      <c r="H2506">
        <v>2708.55</v>
      </c>
      <c r="I2506">
        <v>5252.16</v>
      </c>
      <c r="J2506">
        <v>2070.9499999999998</v>
      </c>
    </row>
    <row r="2507" spans="1:10" x14ac:dyDescent="0.3">
      <c r="A2507">
        <v>2506</v>
      </c>
      <c r="B2507" t="s">
        <v>18</v>
      </c>
      <c r="C2507" t="s">
        <v>20</v>
      </c>
      <c r="D2507">
        <v>6</v>
      </c>
      <c r="E2507">
        <v>3</v>
      </c>
      <c r="F2507">
        <v>3599.55</v>
      </c>
      <c r="G2507">
        <v>7374.53</v>
      </c>
      <c r="H2507">
        <v>1622.4</v>
      </c>
      <c r="I2507">
        <v>3786.7</v>
      </c>
      <c r="J2507">
        <v>1965.43</v>
      </c>
    </row>
    <row r="2508" spans="1:10" x14ac:dyDescent="0.3">
      <c r="A2508">
        <v>2507</v>
      </c>
      <c r="B2508" t="s">
        <v>12</v>
      </c>
      <c r="C2508" t="s">
        <v>13</v>
      </c>
      <c r="D2508">
        <v>2</v>
      </c>
      <c r="E2508">
        <v>1</v>
      </c>
      <c r="F2508">
        <v>4122.63</v>
      </c>
      <c r="G2508">
        <v>4122.63</v>
      </c>
      <c r="H2508">
        <v>1030.6600000000001</v>
      </c>
      <c r="I2508">
        <v>1724.51</v>
      </c>
      <c r="J2508">
        <v>1367.47</v>
      </c>
    </row>
    <row r="2509" spans="1:10" x14ac:dyDescent="0.3">
      <c r="A2509">
        <v>2508</v>
      </c>
      <c r="B2509" t="s">
        <v>10</v>
      </c>
      <c r="C2509" t="s">
        <v>11</v>
      </c>
      <c r="D2509">
        <v>4</v>
      </c>
      <c r="E2509">
        <v>3</v>
      </c>
      <c r="F2509">
        <v>912.54</v>
      </c>
      <c r="G2509">
        <v>2132.92</v>
      </c>
      <c r="H2509">
        <v>213.29</v>
      </c>
      <c r="I2509">
        <v>516.05999999999995</v>
      </c>
      <c r="J2509">
        <v>1403.58</v>
      </c>
    </row>
    <row r="2510" spans="1:10" x14ac:dyDescent="0.3">
      <c r="A2510">
        <v>2509</v>
      </c>
      <c r="B2510" t="s">
        <v>14</v>
      </c>
      <c r="C2510" t="s">
        <v>15</v>
      </c>
      <c r="D2510">
        <v>5</v>
      </c>
      <c r="E2510">
        <v>3</v>
      </c>
      <c r="F2510">
        <v>1065.3699999999999</v>
      </c>
      <c r="G2510">
        <v>2522.02</v>
      </c>
      <c r="H2510">
        <v>378.3</v>
      </c>
      <c r="I2510">
        <v>1552.89</v>
      </c>
      <c r="J2510">
        <v>590.83000000000004</v>
      </c>
    </row>
    <row r="2511" spans="1:10" x14ac:dyDescent="0.3">
      <c r="A2511">
        <v>2510</v>
      </c>
      <c r="B2511" t="s">
        <v>12</v>
      </c>
      <c r="C2511" t="s">
        <v>13</v>
      </c>
      <c r="D2511">
        <v>2</v>
      </c>
      <c r="E2511">
        <v>1</v>
      </c>
      <c r="F2511">
        <v>6657.87</v>
      </c>
      <c r="G2511">
        <v>6657.87</v>
      </c>
      <c r="H2511">
        <v>1664.47</v>
      </c>
      <c r="I2511">
        <v>1910.78</v>
      </c>
      <c r="J2511">
        <v>3082.62</v>
      </c>
    </row>
    <row r="2512" spans="1:10" x14ac:dyDescent="0.3">
      <c r="A2512">
        <v>2511</v>
      </c>
      <c r="B2512" t="s">
        <v>18</v>
      </c>
      <c r="C2512" t="s">
        <v>19</v>
      </c>
      <c r="D2512">
        <v>2</v>
      </c>
      <c r="E2512">
        <v>2</v>
      </c>
      <c r="F2512">
        <v>5312.31</v>
      </c>
      <c r="G2512">
        <v>8223.41</v>
      </c>
      <c r="H2512">
        <v>2220.3200000000002</v>
      </c>
      <c r="I2512">
        <v>2221.39</v>
      </c>
      <c r="J2512">
        <v>3781.69</v>
      </c>
    </row>
    <row r="2513" spans="1:10" x14ac:dyDescent="0.3">
      <c r="A2513">
        <v>2512</v>
      </c>
      <c r="B2513" t="s">
        <v>12</v>
      </c>
      <c r="C2513" t="s">
        <v>13</v>
      </c>
      <c r="D2513">
        <v>7</v>
      </c>
      <c r="E2513">
        <v>3</v>
      </c>
      <c r="F2513">
        <v>4938.32</v>
      </c>
      <c r="G2513">
        <v>11189.71</v>
      </c>
      <c r="H2513">
        <v>3356.91</v>
      </c>
      <c r="I2513">
        <v>5052.9799999999996</v>
      </c>
      <c r="J2513">
        <v>2779.82</v>
      </c>
    </row>
    <row r="2514" spans="1:10" x14ac:dyDescent="0.3">
      <c r="A2514">
        <v>2513</v>
      </c>
      <c r="B2514" t="s">
        <v>10</v>
      </c>
      <c r="C2514" t="s">
        <v>11</v>
      </c>
      <c r="D2514">
        <v>3</v>
      </c>
      <c r="E2514">
        <v>3</v>
      </c>
      <c r="F2514">
        <v>718.51</v>
      </c>
      <c r="G2514">
        <v>1345.96</v>
      </c>
      <c r="H2514">
        <v>134.6</v>
      </c>
      <c r="I2514">
        <v>484.31</v>
      </c>
      <c r="J2514">
        <v>727.05</v>
      </c>
    </row>
    <row r="2515" spans="1:10" x14ac:dyDescent="0.3">
      <c r="A2515">
        <v>2514</v>
      </c>
      <c r="B2515" t="s">
        <v>16</v>
      </c>
      <c r="C2515" t="s">
        <v>17</v>
      </c>
      <c r="D2515">
        <v>8</v>
      </c>
      <c r="E2515">
        <v>3</v>
      </c>
      <c r="F2515">
        <v>3300.49</v>
      </c>
      <c r="G2515">
        <v>6719.79</v>
      </c>
      <c r="H2515">
        <v>2351.9299999999998</v>
      </c>
      <c r="I2515">
        <v>5867.07</v>
      </c>
      <c r="J2515">
        <v>-1499.2</v>
      </c>
    </row>
    <row r="2516" spans="1:10" x14ac:dyDescent="0.3">
      <c r="A2516">
        <v>2515</v>
      </c>
      <c r="B2516" t="s">
        <v>16</v>
      </c>
      <c r="C2516" t="s">
        <v>17</v>
      </c>
      <c r="D2516">
        <v>4</v>
      </c>
      <c r="E2516">
        <v>2</v>
      </c>
      <c r="F2516">
        <v>5924.76</v>
      </c>
      <c r="G2516">
        <v>9572.81</v>
      </c>
      <c r="H2516">
        <v>3829.12</v>
      </c>
      <c r="I2516">
        <v>2831.81</v>
      </c>
      <c r="J2516">
        <v>2911.88</v>
      </c>
    </row>
    <row r="2517" spans="1:10" x14ac:dyDescent="0.3">
      <c r="A2517">
        <v>2516</v>
      </c>
      <c r="B2517" t="s">
        <v>12</v>
      </c>
      <c r="C2517" t="s">
        <v>13</v>
      </c>
      <c r="D2517">
        <v>2</v>
      </c>
      <c r="E2517">
        <v>2</v>
      </c>
      <c r="F2517">
        <v>6566.75</v>
      </c>
      <c r="G2517">
        <v>10075.790000000001</v>
      </c>
      <c r="H2517">
        <v>3022.74</v>
      </c>
      <c r="I2517">
        <v>2097.33</v>
      </c>
      <c r="J2517">
        <v>4955.7299999999996</v>
      </c>
    </row>
    <row r="2518" spans="1:10" x14ac:dyDescent="0.3">
      <c r="A2518">
        <v>2517</v>
      </c>
      <c r="B2518" t="s">
        <v>18</v>
      </c>
      <c r="C2518" t="s">
        <v>19</v>
      </c>
      <c r="D2518">
        <v>5</v>
      </c>
      <c r="E2518">
        <v>1</v>
      </c>
      <c r="F2518">
        <v>3505.17</v>
      </c>
      <c r="G2518">
        <v>3505.17</v>
      </c>
      <c r="H2518">
        <v>771.14</v>
      </c>
      <c r="I2518">
        <v>3326.41</v>
      </c>
      <c r="J2518">
        <v>-592.37</v>
      </c>
    </row>
    <row r="2519" spans="1:10" x14ac:dyDescent="0.3">
      <c r="A2519">
        <v>2518</v>
      </c>
      <c r="B2519" t="s">
        <v>10</v>
      </c>
      <c r="C2519" t="s">
        <v>11</v>
      </c>
      <c r="D2519">
        <v>1</v>
      </c>
      <c r="E2519">
        <v>1</v>
      </c>
      <c r="F2519">
        <v>885.2</v>
      </c>
      <c r="G2519">
        <v>885.2</v>
      </c>
      <c r="H2519">
        <v>88.52</v>
      </c>
      <c r="I2519">
        <v>252.24</v>
      </c>
      <c r="J2519">
        <v>544.44000000000005</v>
      </c>
    </row>
    <row r="2520" spans="1:10" x14ac:dyDescent="0.3">
      <c r="A2520">
        <v>2519</v>
      </c>
      <c r="B2520" t="s">
        <v>16</v>
      </c>
      <c r="C2520" t="s">
        <v>17</v>
      </c>
      <c r="D2520">
        <v>4</v>
      </c>
      <c r="E2520">
        <v>3</v>
      </c>
      <c r="F2520">
        <v>1669.22</v>
      </c>
      <c r="G2520">
        <v>3453.76</v>
      </c>
      <c r="H2520">
        <v>1208.82</v>
      </c>
      <c r="I2520">
        <v>2757.54</v>
      </c>
      <c r="J2520">
        <v>-512.59</v>
      </c>
    </row>
    <row r="2521" spans="1:10" x14ac:dyDescent="0.3">
      <c r="A2521">
        <v>2520</v>
      </c>
      <c r="B2521" t="s">
        <v>14</v>
      </c>
      <c r="C2521" t="s">
        <v>15</v>
      </c>
      <c r="D2521">
        <v>3</v>
      </c>
      <c r="E2521">
        <v>3</v>
      </c>
      <c r="F2521">
        <v>1547.95</v>
      </c>
      <c r="G2521">
        <v>3756.87</v>
      </c>
      <c r="H2521">
        <v>563.53</v>
      </c>
      <c r="I2521">
        <v>1048.28</v>
      </c>
      <c r="J2521">
        <v>2145.0700000000002</v>
      </c>
    </row>
    <row r="2522" spans="1:10" x14ac:dyDescent="0.3">
      <c r="A2522">
        <v>2521</v>
      </c>
      <c r="B2522" t="s">
        <v>16</v>
      </c>
      <c r="C2522" t="s">
        <v>17</v>
      </c>
      <c r="D2522">
        <v>6</v>
      </c>
      <c r="E2522">
        <v>2</v>
      </c>
      <c r="F2522">
        <v>8043.61</v>
      </c>
      <c r="G2522">
        <v>11829.46</v>
      </c>
      <c r="H2522">
        <v>4731.79</v>
      </c>
      <c r="I2522">
        <v>4462.63</v>
      </c>
      <c r="J2522">
        <v>2635.05</v>
      </c>
    </row>
    <row r="2523" spans="1:10" x14ac:dyDescent="0.3">
      <c r="A2523">
        <v>2522</v>
      </c>
      <c r="B2523" t="s">
        <v>18</v>
      </c>
      <c r="C2523" t="s">
        <v>19</v>
      </c>
      <c r="D2523">
        <v>2</v>
      </c>
      <c r="E2523">
        <v>2</v>
      </c>
      <c r="F2523">
        <v>2930.15</v>
      </c>
      <c r="G2523">
        <v>4629.59</v>
      </c>
      <c r="H2523">
        <v>1018.51</v>
      </c>
      <c r="I2523">
        <v>1972.77</v>
      </c>
      <c r="J2523">
        <v>1638.32</v>
      </c>
    </row>
    <row r="2524" spans="1:10" x14ac:dyDescent="0.3">
      <c r="A2524">
        <v>2523</v>
      </c>
      <c r="B2524" t="s">
        <v>10</v>
      </c>
      <c r="C2524" t="s">
        <v>22</v>
      </c>
      <c r="D2524">
        <v>5</v>
      </c>
      <c r="E2524">
        <v>3</v>
      </c>
      <c r="F2524">
        <v>1030.95</v>
      </c>
      <c r="G2524">
        <v>1964.78</v>
      </c>
      <c r="H2524">
        <v>196.48</v>
      </c>
      <c r="I2524">
        <v>766.41</v>
      </c>
      <c r="J2524">
        <v>1001.89</v>
      </c>
    </row>
    <row r="2525" spans="1:10" x14ac:dyDescent="0.3">
      <c r="A2525">
        <v>2524</v>
      </c>
      <c r="B2525" t="s">
        <v>10</v>
      </c>
      <c r="C2525" t="s">
        <v>22</v>
      </c>
      <c r="D2525">
        <v>4</v>
      </c>
      <c r="E2525">
        <v>3</v>
      </c>
      <c r="F2525">
        <v>658.72</v>
      </c>
      <c r="G2525">
        <v>1291.23</v>
      </c>
      <c r="H2525">
        <v>129.12</v>
      </c>
      <c r="I2525">
        <v>566.4</v>
      </c>
      <c r="J2525">
        <v>595.71</v>
      </c>
    </row>
    <row r="2526" spans="1:10" x14ac:dyDescent="0.3">
      <c r="A2526">
        <v>2525</v>
      </c>
      <c r="B2526" t="s">
        <v>14</v>
      </c>
      <c r="C2526" t="s">
        <v>15</v>
      </c>
      <c r="D2526">
        <v>5</v>
      </c>
      <c r="E2526">
        <v>2</v>
      </c>
      <c r="F2526">
        <v>559.65</v>
      </c>
      <c r="G2526">
        <v>898.1</v>
      </c>
      <c r="H2526">
        <v>134.72</v>
      </c>
      <c r="I2526">
        <v>852.3</v>
      </c>
      <c r="J2526">
        <v>-88.91</v>
      </c>
    </row>
    <row r="2527" spans="1:10" x14ac:dyDescent="0.3">
      <c r="A2527">
        <v>2526</v>
      </c>
      <c r="B2527" t="s">
        <v>10</v>
      </c>
      <c r="C2527" t="s">
        <v>22</v>
      </c>
      <c r="D2527">
        <v>5</v>
      </c>
      <c r="E2527">
        <v>3</v>
      </c>
      <c r="F2527">
        <v>901.02</v>
      </c>
      <c r="G2527">
        <v>1954.25</v>
      </c>
      <c r="H2527">
        <v>195.42</v>
      </c>
      <c r="I2527">
        <v>744.93</v>
      </c>
      <c r="J2527">
        <v>1013.9</v>
      </c>
    </row>
    <row r="2528" spans="1:10" x14ac:dyDescent="0.3">
      <c r="A2528">
        <v>2527</v>
      </c>
      <c r="B2528" t="s">
        <v>18</v>
      </c>
      <c r="C2528" t="s">
        <v>20</v>
      </c>
      <c r="D2528">
        <v>8</v>
      </c>
      <c r="E2528">
        <v>1</v>
      </c>
      <c r="F2528">
        <v>1821.21</v>
      </c>
      <c r="G2528">
        <v>1821.21</v>
      </c>
      <c r="H2528">
        <v>400.67</v>
      </c>
      <c r="I2528">
        <v>1728.33</v>
      </c>
      <c r="J2528">
        <v>-307.77999999999997</v>
      </c>
    </row>
    <row r="2529" spans="1:10" x14ac:dyDescent="0.3">
      <c r="A2529">
        <v>2528</v>
      </c>
      <c r="B2529" t="s">
        <v>12</v>
      </c>
      <c r="C2529" t="s">
        <v>13</v>
      </c>
      <c r="D2529">
        <v>7</v>
      </c>
      <c r="E2529">
        <v>1</v>
      </c>
      <c r="F2529">
        <v>2928.7</v>
      </c>
      <c r="G2529">
        <v>2928.7</v>
      </c>
      <c r="H2529">
        <v>732.17</v>
      </c>
      <c r="I2529">
        <v>2779.33</v>
      </c>
      <c r="J2529">
        <v>-582.80999999999995</v>
      </c>
    </row>
    <row r="2530" spans="1:10" x14ac:dyDescent="0.3">
      <c r="A2530">
        <v>2529</v>
      </c>
      <c r="B2530" t="s">
        <v>18</v>
      </c>
      <c r="C2530" t="s">
        <v>20</v>
      </c>
      <c r="D2530">
        <v>6</v>
      </c>
      <c r="E2530">
        <v>3</v>
      </c>
      <c r="F2530">
        <v>5329.04</v>
      </c>
      <c r="G2530">
        <v>12357.31</v>
      </c>
      <c r="H2530">
        <v>3336.47</v>
      </c>
      <c r="I2530">
        <v>4082.08</v>
      </c>
      <c r="J2530">
        <v>4938.76</v>
      </c>
    </row>
    <row r="2531" spans="1:10" x14ac:dyDescent="0.3">
      <c r="A2531">
        <v>2530</v>
      </c>
      <c r="B2531" t="s">
        <v>12</v>
      </c>
      <c r="C2531" t="s">
        <v>13</v>
      </c>
      <c r="D2531">
        <v>3</v>
      </c>
      <c r="E2531">
        <v>1</v>
      </c>
      <c r="F2531">
        <v>4663.37</v>
      </c>
      <c r="G2531">
        <v>4663.37</v>
      </c>
      <c r="H2531">
        <v>1165.8399999999999</v>
      </c>
      <c r="I2531">
        <v>3087.71</v>
      </c>
      <c r="J2531">
        <v>409.82</v>
      </c>
    </row>
    <row r="2532" spans="1:10" x14ac:dyDescent="0.3">
      <c r="A2532">
        <v>2531</v>
      </c>
      <c r="B2532" t="s">
        <v>16</v>
      </c>
      <c r="C2532" t="s">
        <v>17</v>
      </c>
      <c r="D2532">
        <v>8</v>
      </c>
      <c r="E2532">
        <v>3</v>
      </c>
      <c r="F2532">
        <v>6881.37</v>
      </c>
      <c r="G2532">
        <v>15446.67</v>
      </c>
      <c r="H2532">
        <v>6178.67</v>
      </c>
      <c r="I2532">
        <v>4191.38</v>
      </c>
      <c r="J2532">
        <v>5076.62</v>
      </c>
    </row>
    <row r="2533" spans="1:10" x14ac:dyDescent="0.3">
      <c r="A2533">
        <v>2532</v>
      </c>
      <c r="B2533" t="s">
        <v>14</v>
      </c>
      <c r="C2533" t="s">
        <v>15</v>
      </c>
      <c r="D2533">
        <v>4</v>
      </c>
      <c r="E2533">
        <v>3</v>
      </c>
      <c r="F2533">
        <v>104.73</v>
      </c>
      <c r="G2533">
        <v>219.87</v>
      </c>
      <c r="H2533">
        <v>32.979999999999997</v>
      </c>
      <c r="I2533">
        <v>208.66</v>
      </c>
      <c r="J2533">
        <v>-21.77</v>
      </c>
    </row>
    <row r="2534" spans="1:10" x14ac:dyDescent="0.3">
      <c r="A2534">
        <v>2533</v>
      </c>
      <c r="B2534" t="s">
        <v>10</v>
      </c>
      <c r="C2534" t="s">
        <v>22</v>
      </c>
      <c r="D2534">
        <v>2</v>
      </c>
      <c r="E2534">
        <v>1</v>
      </c>
      <c r="F2534">
        <v>1183.81</v>
      </c>
      <c r="G2534">
        <v>1183.81</v>
      </c>
      <c r="H2534">
        <v>118.38</v>
      </c>
      <c r="I2534">
        <v>313.66000000000003</v>
      </c>
      <c r="J2534">
        <v>751.77</v>
      </c>
    </row>
    <row r="2535" spans="1:10" x14ac:dyDescent="0.3">
      <c r="A2535">
        <v>2534</v>
      </c>
      <c r="B2535" t="s">
        <v>18</v>
      </c>
      <c r="C2535" t="s">
        <v>19</v>
      </c>
      <c r="D2535">
        <v>3</v>
      </c>
      <c r="E2535">
        <v>2</v>
      </c>
      <c r="F2535">
        <v>3401.01</v>
      </c>
      <c r="G2535">
        <v>5626.86</v>
      </c>
      <c r="H2535">
        <v>1237.9100000000001</v>
      </c>
      <c r="I2535">
        <v>2128.88</v>
      </c>
      <c r="J2535">
        <v>2260.0700000000002</v>
      </c>
    </row>
    <row r="2536" spans="1:10" x14ac:dyDescent="0.3">
      <c r="A2536">
        <v>2535</v>
      </c>
      <c r="B2536" t="s">
        <v>14</v>
      </c>
      <c r="C2536" t="s">
        <v>15</v>
      </c>
      <c r="D2536">
        <v>2</v>
      </c>
      <c r="E2536">
        <v>2</v>
      </c>
      <c r="F2536">
        <v>1803.36</v>
      </c>
      <c r="G2536">
        <v>2552.39</v>
      </c>
      <c r="H2536">
        <v>382.86</v>
      </c>
      <c r="I2536">
        <v>872.34</v>
      </c>
      <c r="J2536">
        <v>1297.18</v>
      </c>
    </row>
    <row r="2537" spans="1:10" x14ac:dyDescent="0.3">
      <c r="A2537">
        <v>2536</v>
      </c>
      <c r="B2537" t="s">
        <v>14</v>
      </c>
      <c r="C2537" t="s">
        <v>15</v>
      </c>
      <c r="D2537">
        <v>1</v>
      </c>
      <c r="E2537">
        <v>1</v>
      </c>
      <c r="F2537">
        <v>1529.74</v>
      </c>
      <c r="G2537">
        <v>1529.74</v>
      </c>
      <c r="H2537">
        <v>229.46</v>
      </c>
      <c r="I2537">
        <v>474.12</v>
      </c>
      <c r="J2537">
        <v>826.16</v>
      </c>
    </row>
    <row r="2538" spans="1:10" x14ac:dyDescent="0.3">
      <c r="A2538">
        <v>2537</v>
      </c>
      <c r="B2538" t="s">
        <v>14</v>
      </c>
      <c r="C2538" t="s">
        <v>15</v>
      </c>
      <c r="D2538">
        <v>5</v>
      </c>
      <c r="E2538">
        <v>2</v>
      </c>
      <c r="F2538">
        <v>1818.9</v>
      </c>
      <c r="G2538">
        <v>2892.19</v>
      </c>
      <c r="H2538">
        <v>433.83</v>
      </c>
      <c r="I2538">
        <v>1436.9</v>
      </c>
      <c r="J2538">
        <v>1021.47</v>
      </c>
    </row>
    <row r="2539" spans="1:10" x14ac:dyDescent="0.3">
      <c r="A2539">
        <v>2538</v>
      </c>
      <c r="B2539" t="s">
        <v>18</v>
      </c>
      <c r="C2539" t="s">
        <v>19</v>
      </c>
      <c r="D2539">
        <v>1</v>
      </c>
      <c r="E2539">
        <v>1</v>
      </c>
      <c r="F2539">
        <v>4808.1099999999997</v>
      </c>
      <c r="G2539">
        <v>4808.1099999999997</v>
      </c>
      <c r="H2539">
        <v>1057.78</v>
      </c>
      <c r="I2539">
        <v>1876.68</v>
      </c>
      <c r="J2539">
        <v>1873.65</v>
      </c>
    </row>
    <row r="2540" spans="1:10" x14ac:dyDescent="0.3">
      <c r="A2540">
        <v>2539</v>
      </c>
      <c r="B2540" t="s">
        <v>14</v>
      </c>
      <c r="C2540" t="s">
        <v>15</v>
      </c>
      <c r="D2540">
        <v>7</v>
      </c>
      <c r="E2540">
        <v>2</v>
      </c>
      <c r="F2540">
        <v>1985.09</v>
      </c>
      <c r="G2540">
        <v>3157.85</v>
      </c>
      <c r="H2540">
        <v>473.68</v>
      </c>
      <c r="I2540">
        <v>2100.0700000000002</v>
      </c>
      <c r="J2540">
        <v>584.11</v>
      </c>
    </row>
    <row r="2541" spans="1:10" x14ac:dyDescent="0.3">
      <c r="A2541">
        <v>2540</v>
      </c>
      <c r="B2541" t="s">
        <v>14</v>
      </c>
      <c r="C2541" t="s">
        <v>15</v>
      </c>
      <c r="D2541">
        <v>5</v>
      </c>
      <c r="E2541">
        <v>3</v>
      </c>
      <c r="F2541">
        <v>1601.95</v>
      </c>
      <c r="G2541">
        <v>3428.71</v>
      </c>
      <c r="H2541">
        <v>514.30999999999995</v>
      </c>
      <c r="I2541">
        <v>1115.98</v>
      </c>
      <c r="J2541">
        <v>1798.43</v>
      </c>
    </row>
    <row r="2542" spans="1:10" x14ac:dyDescent="0.3">
      <c r="A2542">
        <v>2541</v>
      </c>
      <c r="B2542" t="s">
        <v>16</v>
      </c>
      <c r="C2542" t="s">
        <v>17</v>
      </c>
      <c r="D2542">
        <v>6</v>
      </c>
      <c r="E2542">
        <v>3</v>
      </c>
      <c r="F2542">
        <v>5088.55</v>
      </c>
      <c r="G2542">
        <v>12597.13</v>
      </c>
      <c r="H2542">
        <v>5038.8500000000004</v>
      </c>
      <c r="I2542">
        <v>4672.53</v>
      </c>
      <c r="J2542">
        <v>2885.75</v>
      </c>
    </row>
    <row r="2543" spans="1:10" x14ac:dyDescent="0.3">
      <c r="A2543">
        <v>2542</v>
      </c>
      <c r="B2543" t="s">
        <v>14</v>
      </c>
      <c r="C2543" t="s">
        <v>15</v>
      </c>
      <c r="D2543">
        <v>3</v>
      </c>
      <c r="E2543">
        <v>2</v>
      </c>
      <c r="F2543">
        <v>1404.51</v>
      </c>
      <c r="G2543">
        <v>2399.83</v>
      </c>
      <c r="H2543">
        <v>359.97</v>
      </c>
      <c r="I2543">
        <v>1193.1199999999999</v>
      </c>
      <c r="J2543">
        <v>846.73</v>
      </c>
    </row>
    <row r="2544" spans="1:10" x14ac:dyDescent="0.3">
      <c r="A2544">
        <v>2543</v>
      </c>
      <c r="B2544" t="s">
        <v>14</v>
      </c>
      <c r="C2544" t="s">
        <v>15</v>
      </c>
      <c r="D2544">
        <v>2</v>
      </c>
      <c r="E2544">
        <v>2</v>
      </c>
      <c r="F2544">
        <v>1370.76</v>
      </c>
      <c r="G2544">
        <v>2284.67</v>
      </c>
      <c r="H2544">
        <v>342.7</v>
      </c>
      <c r="I2544">
        <v>615.47</v>
      </c>
      <c r="J2544">
        <v>1326.5</v>
      </c>
    </row>
    <row r="2545" spans="1:10" x14ac:dyDescent="0.3">
      <c r="A2545">
        <v>2544</v>
      </c>
      <c r="B2545" t="s">
        <v>16</v>
      </c>
      <c r="C2545" t="s">
        <v>17</v>
      </c>
      <c r="D2545">
        <v>8</v>
      </c>
      <c r="E2545">
        <v>3</v>
      </c>
      <c r="F2545">
        <v>2354.52</v>
      </c>
      <c r="G2545">
        <v>5295.63</v>
      </c>
      <c r="H2545">
        <v>1853.47</v>
      </c>
      <c r="I2545">
        <v>4843.67</v>
      </c>
      <c r="J2545">
        <v>-1401.51</v>
      </c>
    </row>
    <row r="2546" spans="1:10" x14ac:dyDescent="0.3">
      <c r="A2546">
        <v>2545</v>
      </c>
      <c r="B2546" t="s">
        <v>18</v>
      </c>
      <c r="C2546" t="s">
        <v>20</v>
      </c>
      <c r="D2546">
        <v>7</v>
      </c>
      <c r="E2546">
        <v>3</v>
      </c>
      <c r="F2546">
        <v>4402.8</v>
      </c>
      <c r="G2546">
        <v>10659.89</v>
      </c>
      <c r="H2546">
        <v>2878.17</v>
      </c>
      <c r="I2546">
        <v>5136.25</v>
      </c>
      <c r="J2546">
        <v>2645.46</v>
      </c>
    </row>
    <row r="2547" spans="1:10" x14ac:dyDescent="0.3">
      <c r="A2547">
        <v>2546</v>
      </c>
      <c r="B2547" t="s">
        <v>10</v>
      </c>
      <c r="C2547" t="s">
        <v>11</v>
      </c>
      <c r="D2547">
        <v>6</v>
      </c>
      <c r="E2547">
        <v>3</v>
      </c>
      <c r="F2547">
        <v>445.68</v>
      </c>
      <c r="G2547">
        <v>934.53</v>
      </c>
      <c r="H2547">
        <v>93.45</v>
      </c>
      <c r="I2547">
        <v>626.74</v>
      </c>
      <c r="J2547">
        <v>214.34</v>
      </c>
    </row>
    <row r="2548" spans="1:10" x14ac:dyDescent="0.3">
      <c r="A2548">
        <v>2547</v>
      </c>
      <c r="B2548" t="s">
        <v>18</v>
      </c>
      <c r="C2548" t="s">
        <v>19</v>
      </c>
      <c r="D2548">
        <v>2</v>
      </c>
      <c r="E2548">
        <v>1</v>
      </c>
      <c r="F2548">
        <v>4707.71</v>
      </c>
      <c r="G2548">
        <v>4707.71</v>
      </c>
      <c r="H2548">
        <v>1035.7</v>
      </c>
      <c r="I2548">
        <v>2448.46</v>
      </c>
      <c r="J2548">
        <v>1223.56</v>
      </c>
    </row>
    <row r="2549" spans="1:10" x14ac:dyDescent="0.3">
      <c r="A2549">
        <v>2548</v>
      </c>
      <c r="B2549" t="s">
        <v>10</v>
      </c>
      <c r="C2549" t="s">
        <v>22</v>
      </c>
      <c r="D2549">
        <v>3</v>
      </c>
      <c r="E2549">
        <v>2</v>
      </c>
      <c r="F2549">
        <v>1129.1500000000001</v>
      </c>
      <c r="G2549">
        <v>1594.83</v>
      </c>
      <c r="H2549">
        <v>159.47999999999999</v>
      </c>
      <c r="I2549">
        <v>491.18</v>
      </c>
      <c r="J2549">
        <v>944.17</v>
      </c>
    </row>
    <row r="2550" spans="1:10" x14ac:dyDescent="0.3">
      <c r="A2550">
        <v>2549</v>
      </c>
      <c r="B2550" t="s">
        <v>10</v>
      </c>
      <c r="C2550" t="s">
        <v>11</v>
      </c>
      <c r="D2550">
        <v>4</v>
      </c>
      <c r="E2550">
        <v>3</v>
      </c>
      <c r="F2550">
        <v>873.56</v>
      </c>
      <c r="G2550">
        <v>1962.96</v>
      </c>
      <c r="H2550">
        <v>196.3</v>
      </c>
      <c r="I2550">
        <v>447.17</v>
      </c>
      <c r="J2550">
        <v>1319.5</v>
      </c>
    </row>
    <row r="2551" spans="1:10" x14ac:dyDescent="0.3">
      <c r="A2551">
        <v>2550</v>
      </c>
      <c r="B2551" t="s">
        <v>18</v>
      </c>
      <c r="C2551" t="s">
        <v>20</v>
      </c>
      <c r="D2551">
        <v>7</v>
      </c>
      <c r="E2551">
        <v>3</v>
      </c>
      <c r="F2551">
        <v>2745.07</v>
      </c>
      <c r="G2551">
        <v>6779.18</v>
      </c>
      <c r="H2551">
        <v>1491.42</v>
      </c>
      <c r="I2551">
        <v>4065.72</v>
      </c>
      <c r="J2551">
        <v>1222.04</v>
      </c>
    </row>
    <row r="2552" spans="1:10" x14ac:dyDescent="0.3">
      <c r="A2552">
        <v>2551</v>
      </c>
      <c r="B2552" t="s">
        <v>10</v>
      </c>
      <c r="C2552" t="s">
        <v>22</v>
      </c>
      <c r="D2552">
        <v>1</v>
      </c>
      <c r="E2552">
        <v>1</v>
      </c>
      <c r="F2552">
        <v>1041.32</v>
      </c>
      <c r="G2552">
        <v>1041.32</v>
      </c>
      <c r="H2552">
        <v>104.13</v>
      </c>
      <c r="I2552">
        <v>278.81</v>
      </c>
      <c r="J2552">
        <v>658.38</v>
      </c>
    </row>
    <row r="2553" spans="1:10" x14ac:dyDescent="0.3">
      <c r="A2553">
        <v>2552</v>
      </c>
      <c r="B2553" t="s">
        <v>18</v>
      </c>
      <c r="C2553" t="s">
        <v>20</v>
      </c>
      <c r="D2553">
        <v>1</v>
      </c>
      <c r="E2553">
        <v>1</v>
      </c>
      <c r="F2553">
        <v>5626.32</v>
      </c>
      <c r="G2553">
        <v>5626.32</v>
      </c>
      <c r="H2553">
        <v>1237.79</v>
      </c>
      <c r="I2553">
        <v>1357.05</v>
      </c>
      <c r="J2553">
        <v>3031.48</v>
      </c>
    </row>
    <row r="2554" spans="1:10" x14ac:dyDescent="0.3">
      <c r="A2554">
        <v>2553</v>
      </c>
      <c r="B2554" t="s">
        <v>14</v>
      </c>
      <c r="C2554" t="s">
        <v>15</v>
      </c>
      <c r="D2554">
        <v>8</v>
      </c>
      <c r="E2554">
        <v>3</v>
      </c>
      <c r="F2554">
        <v>1603.76</v>
      </c>
      <c r="G2554">
        <v>3575.4</v>
      </c>
      <c r="H2554">
        <v>536.30999999999995</v>
      </c>
      <c r="I2554">
        <v>1889.81</v>
      </c>
      <c r="J2554">
        <v>1149.29</v>
      </c>
    </row>
    <row r="2555" spans="1:10" x14ac:dyDescent="0.3">
      <c r="A2555">
        <v>2554</v>
      </c>
      <c r="B2555" t="s">
        <v>12</v>
      </c>
      <c r="C2555" t="s">
        <v>13</v>
      </c>
      <c r="D2555">
        <v>2</v>
      </c>
      <c r="E2555">
        <v>1</v>
      </c>
      <c r="F2555">
        <v>2446.67</v>
      </c>
      <c r="G2555">
        <v>2446.67</v>
      </c>
      <c r="H2555">
        <v>611.66999999999996</v>
      </c>
      <c r="I2555">
        <v>2060.39</v>
      </c>
      <c r="J2555">
        <v>-225.39</v>
      </c>
    </row>
    <row r="2556" spans="1:10" x14ac:dyDescent="0.3">
      <c r="A2556">
        <v>2555</v>
      </c>
      <c r="B2556" t="s">
        <v>18</v>
      </c>
      <c r="C2556" t="s">
        <v>20</v>
      </c>
      <c r="D2556">
        <v>2</v>
      </c>
      <c r="E2556">
        <v>1</v>
      </c>
      <c r="F2556">
        <v>4800.7299999999996</v>
      </c>
      <c r="G2556">
        <v>4800.7299999999996</v>
      </c>
      <c r="H2556">
        <v>1056.1600000000001</v>
      </c>
      <c r="I2556">
        <v>1960.52</v>
      </c>
      <c r="J2556">
        <v>1784.04</v>
      </c>
    </row>
    <row r="2557" spans="1:10" x14ac:dyDescent="0.3">
      <c r="A2557">
        <v>2556</v>
      </c>
      <c r="B2557" t="s">
        <v>12</v>
      </c>
      <c r="C2557" t="s">
        <v>13</v>
      </c>
      <c r="D2557">
        <v>2</v>
      </c>
      <c r="E2557">
        <v>2</v>
      </c>
      <c r="F2557">
        <v>6248.54</v>
      </c>
      <c r="G2557">
        <v>9833.11</v>
      </c>
      <c r="H2557">
        <v>2949.93</v>
      </c>
      <c r="I2557">
        <v>1611.95</v>
      </c>
      <c r="J2557">
        <v>5271.23</v>
      </c>
    </row>
    <row r="2558" spans="1:10" x14ac:dyDescent="0.3">
      <c r="A2558">
        <v>2557</v>
      </c>
      <c r="B2558" t="s">
        <v>16</v>
      </c>
      <c r="C2558" t="s">
        <v>17</v>
      </c>
      <c r="D2558">
        <v>7</v>
      </c>
      <c r="E2558">
        <v>3</v>
      </c>
      <c r="F2558">
        <v>6782.01</v>
      </c>
      <c r="G2558">
        <v>15162.02</v>
      </c>
      <c r="H2558">
        <v>6064.81</v>
      </c>
      <c r="I2558">
        <v>5356.21</v>
      </c>
      <c r="J2558">
        <v>3741</v>
      </c>
    </row>
    <row r="2559" spans="1:10" x14ac:dyDescent="0.3">
      <c r="A2559">
        <v>2558</v>
      </c>
      <c r="B2559" t="s">
        <v>10</v>
      </c>
      <c r="C2559" t="s">
        <v>22</v>
      </c>
      <c r="D2559">
        <v>3</v>
      </c>
      <c r="E2559">
        <v>1</v>
      </c>
      <c r="F2559">
        <v>492.15</v>
      </c>
      <c r="G2559">
        <v>492.15</v>
      </c>
      <c r="H2559">
        <v>49.21</v>
      </c>
      <c r="I2559">
        <v>467.05</v>
      </c>
      <c r="J2559">
        <v>-24.12</v>
      </c>
    </row>
    <row r="2560" spans="1:10" x14ac:dyDescent="0.3">
      <c r="A2560">
        <v>2559</v>
      </c>
      <c r="B2560" t="s">
        <v>18</v>
      </c>
      <c r="C2560" t="s">
        <v>20</v>
      </c>
      <c r="D2560">
        <v>4</v>
      </c>
      <c r="E2560">
        <v>2</v>
      </c>
      <c r="F2560">
        <v>4468.7299999999996</v>
      </c>
      <c r="G2560">
        <v>6951.22</v>
      </c>
      <c r="H2560">
        <v>1529.27</v>
      </c>
      <c r="I2560">
        <v>3360.61</v>
      </c>
      <c r="J2560">
        <v>2061.34</v>
      </c>
    </row>
    <row r="2561" spans="1:10" x14ac:dyDescent="0.3">
      <c r="A2561">
        <v>2560</v>
      </c>
      <c r="B2561" t="s">
        <v>16</v>
      </c>
      <c r="C2561" t="s">
        <v>21</v>
      </c>
      <c r="D2561">
        <v>1</v>
      </c>
      <c r="E2561">
        <v>1</v>
      </c>
      <c r="F2561">
        <v>1465.01</v>
      </c>
      <c r="G2561">
        <v>1465.01</v>
      </c>
      <c r="H2561">
        <v>512.75</v>
      </c>
      <c r="I2561">
        <v>1390.29</v>
      </c>
      <c r="J2561">
        <v>-438.04</v>
      </c>
    </row>
    <row r="2562" spans="1:10" x14ac:dyDescent="0.3">
      <c r="A2562">
        <v>2561</v>
      </c>
      <c r="B2562" t="s">
        <v>14</v>
      </c>
      <c r="C2562" t="s">
        <v>15</v>
      </c>
      <c r="D2562">
        <v>6</v>
      </c>
      <c r="E2562">
        <v>1</v>
      </c>
      <c r="F2562">
        <v>1404.46</v>
      </c>
      <c r="G2562">
        <v>1404.46</v>
      </c>
      <c r="H2562">
        <v>210.67</v>
      </c>
      <c r="I2562">
        <v>1332.83</v>
      </c>
      <c r="J2562">
        <v>-139.04</v>
      </c>
    </row>
    <row r="2563" spans="1:10" x14ac:dyDescent="0.3">
      <c r="A2563">
        <v>2562</v>
      </c>
      <c r="B2563" t="s">
        <v>14</v>
      </c>
      <c r="C2563" t="s">
        <v>15</v>
      </c>
      <c r="D2563">
        <v>5</v>
      </c>
      <c r="E2563">
        <v>3</v>
      </c>
      <c r="F2563">
        <v>2904.9</v>
      </c>
      <c r="G2563">
        <v>6381.63</v>
      </c>
      <c r="H2563">
        <v>957.25</v>
      </c>
      <c r="I2563">
        <v>963.13</v>
      </c>
      <c r="J2563">
        <v>4461.26</v>
      </c>
    </row>
    <row r="2564" spans="1:10" x14ac:dyDescent="0.3">
      <c r="A2564">
        <v>2563</v>
      </c>
      <c r="B2564" t="s">
        <v>18</v>
      </c>
      <c r="C2564" t="s">
        <v>20</v>
      </c>
      <c r="D2564">
        <v>7</v>
      </c>
      <c r="E2564">
        <v>3</v>
      </c>
      <c r="F2564">
        <v>2565.06</v>
      </c>
      <c r="G2564">
        <v>5582.14</v>
      </c>
      <c r="H2564">
        <v>1228.07</v>
      </c>
      <c r="I2564">
        <v>5117.6400000000003</v>
      </c>
      <c r="J2564">
        <v>-763.57</v>
      </c>
    </row>
    <row r="2565" spans="1:10" x14ac:dyDescent="0.3">
      <c r="A2565">
        <v>2564</v>
      </c>
      <c r="B2565" t="s">
        <v>18</v>
      </c>
      <c r="C2565" t="s">
        <v>19</v>
      </c>
      <c r="D2565">
        <v>7</v>
      </c>
      <c r="E2565">
        <v>3</v>
      </c>
      <c r="F2565">
        <v>3466.48</v>
      </c>
      <c r="G2565">
        <v>7179.99</v>
      </c>
      <c r="H2565">
        <v>1579.6</v>
      </c>
      <c r="I2565">
        <v>4774.38</v>
      </c>
      <c r="J2565">
        <v>826.01</v>
      </c>
    </row>
    <row r="2566" spans="1:10" x14ac:dyDescent="0.3">
      <c r="A2566">
        <v>2565</v>
      </c>
      <c r="B2566" t="s">
        <v>10</v>
      </c>
      <c r="C2566" t="s">
        <v>22</v>
      </c>
      <c r="D2566">
        <v>3</v>
      </c>
      <c r="E2566">
        <v>2</v>
      </c>
      <c r="F2566">
        <v>1514.59</v>
      </c>
      <c r="G2566">
        <v>2445.8200000000002</v>
      </c>
      <c r="H2566">
        <v>244.58</v>
      </c>
      <c r="I2566">
        <v>380.31</v>
      </c>
      <c r="J2566">
        <v>1820.93</v>
      </c>
    </row>
    <row r="2567" spans="1:10" x14ac:dyDescent="0.3">
      <c r="A2567">
        <v>2566</v>
      </c>
      <c r="B2567" t="s">
        <v>10</v>
      </c>
      <c r="C2567" t="s">
        <v>22</v>
      </c>
      <c r="D2567">
        <v>1</v>
      </c>
      <c r="E2567">
        <v>1</v>
      </c>
      <c r="F2567">
        <v>868.24</v>
      </c>
      <c r="G2567">
        <v>868.24</v>
      </c>
      <c r="H2567">
        <v>86.82</v>
      </c>
      <c r="I2567">
        <v>341.89</v>
      </c>
      <c r="J2567">
        <v>439.53</v>
      </c>
    </row>
    <row r="2568" spans="1:10" x14ac:dyDescent="0.3">
      <c r="A2568">
        <v>2567</v>
      </c>
      <c r="B2568" t="s">
        <v>18</v>
      </c>
      <c r="C2568" t="s">
        <v>19</v>
      </c>
      <c r="D2568">
        <v>8</v>
      </c>
      <c r="E2568">
        <v>3</v>
      </c>
      <c r="F2568">
        <v>4982</v>
      </c>
      <c r="G2568">
        <v>12842.71</v>
      </c>
      <c r="H2568">
        <v>3467.53</v>
      </c>
      <c r="I2568">
        <v>3410.46</v>
      </c>
      <c r="J2568">
        <v>5964.72</v>
      </c>
    </row>
    <row r="2569" spans="1:10" x14ac:dyDescent="0.3">
      <c r="A2569">
        <v>2568</v>
      </c>
      <c r="B2569" t="s">
        <v>10</v>
      </c>
      <c r="C2569" t="s">
        <v>11</v>
      </c>
      <c r="D2569">
        <v>4</v>
      </c>
      <c r="E2569">
        <v>1</v>
      </c>
      <c r="F2569">
        <v>317.94</v>
      </c>
      <c r="G2569">
        <v>317.94</v>
      </c>
      <c r="H2569">
        <v>31.79</v>
      </c>
      <c r="I2569">
        <v>301.73</v>
      </c>
      <c r="J2569">
        <v>-15.58</v>
      </c>
    </row>
    <row r="2570" spans="1:10" x14ac:dyDescent="0.3">
      <c r="A2570">
        <v>2569</v>
      </c>
      <c r="B2570" t="s">
        <v>14</v>
      </c>
      <c r="C2570" t="s">
        <v>15</v>
      </c>
      <c r="D2570">
        <v>3</v>
      </c>
      <c r="E2570">
        <v>1</v>
      </c>
      <c r="F2570">
        <v>1020.24</v>
      </c>
      <c r="G2570">
        <v>1020.24</v>
      </c>
      <c r="H2570">
        <v>153.04</v>
      </c>
      <c r="I2570">
        <v>968.21</v>
      </c>
      <c r="J2570">
        <v>-101</v>
      </c>
    </row>
    <row r="2571" spans="1:10" x14ac:dyDescent="0.3">
      <c r="A2571">
        <v>2570</v>
      </c>
      <c r="B2571" t="s">
        <v>12</v>
      </c>
      <c r="C2571" t="s">
        <v>13</v>
      </c>
      <c r="D2571">
        <v>6</v>
      </c>
      <c r="E2571">
        <v>3</v>
      </c>
      <c r="F2571">
        <v>5252.03</v>
      </c>
      <c r="G2571">
        <v>11143.79</v>
      </c>
      <c r="H2571">
        <v>3343.14</v>
      </c>
      <c r="I2571">
        <v>3061.71</v>
      </c>
      <c r="J2571">
        <v>4738.9399999999996</v>
      </c>
    </row>
    <row r="2572" spans="1:10" x14ac:dyDescent="0.3">
      <c r="A2572">
        <v>2571</v>
      </c>
      <c r="B2572" t="s">
        <v>10</v>
      </c>
      <c r="C2572" t="s">
        <v>22</v>
      </c>
      <c r="D2572">
        <v>1</v>
      </c>
      <c r="E2572">
        <v>1</v>
      </c>
      <c r="F2572">
        <v>651.99</v>
      </c>
      <c r="G2572">
        <v>651.99</v>
      </c>
      <c r="H2572">
        <v>65.2</v>
      </c>
      <c r="I2572">
        <v>386.01</v>
      </c>
      <c r="J2572">
        <v>200.78</v>
      </c>
    </row>
    <row r="2573" spans="1:10" x14ac:dyDescent="0.3">
      <c r="A2573">
        <v>2572</v>
      </c>
      <c r="B2573" t="s">
        <v>12</v>
      </c>
      <c r="C2573" t="s">
        <v>13</v>
      </c>
      <c r="D2573">
        <v>3</v>
      </c>
      <c r="E2573">
        <v>3</v>
      </c>
      <c r="F2573">
        <v>4341.75</v>
      </c>
      <c r="G2573">
        <v>11105.91</v>
      </c>
      <c r="H2573">
        <v>3331.77</v>
      </c>
      <c r="I2573">
        <v>3086.85</v>
      </c>
      <c r="J2573">
        <v>4687.29</v>
      </c>
    </row>
    <row r="2574" spans="1:10" x14ac:dyDescent="0.3">
      <c r="A2574">
        <v>2573</v>
      </c>
      <c r="B2574" t="s">
        <v>10</v>
      </c>
      <c r="C2574" t="s">
        <v>11</v>
      </c>
      <c r="D2574">
        <v>1</v>
      </c>
      <c r="E2574">
        <v>1</v>
      </c>
      <c r="F2574">
        <v>852.79</v>
      </c>
      <c r="G2574">
        <v>852.79</v>
      </c>
      <c r="H2574">
        <v>85.28</v>
      </c>
      <c r="I2574">
        <v>333.17</v>
      </c>
      <c r="J2574">
        <v>434.35</v>
      </c>
    </row>
    <row r="2575" spans="1:10" x14ac:dyDescent="0.3">
      <c r="A2575">
        <v>2574</v>
      </c>
      <c r="B2575" t="s">
        <v>10</v>
      </c>
      <c r="C2575" t="s">
        <v>22</v>
      </c>
      <c r="D2575">
        <v>1</v>
      </c>
      <c r="E2575">
        <v>1</v>
      </c>
      <c r="F2575">
        <v>348.01</v>
      </c>
      <c r="G2575">
        <v>348.01</v>
      </c>
      <c r="H2575">
        <v>34.799999999999997</v>
      </c>
      <c r="I2575">
        <v>234.7</v>
      </c>
      <c r="J2575">
        <v>78.5</v>
      </c>
    </row>
    <row r="2576" spans="1:10" x14ac:dyDescent="0.3">
      <c r="A2576">
        <v>2575</v>
      </c>
      <c r="B2576" t="s">
        <v>18</v>
      </c>
      <c r="C2576" t="s">
        <v>20</v>
      </c>
      <c r="D2576">
        <v>8</v>
      </c>
      <c r="E2576">
        <v>3</v>
      </c>
      <c r="F2576">
        <v>2897.69</v>
      </c>
      <c r="G2576">
        <v>6943.76</v>
      </c>
      <c r="H2576">
        <v>1527.63</v>
      </c>
      <c r="I2576">
        <v>4178.58</v>
      </c>
      <c r="J2576">
        <v>1237.55</v>
      </c>
    </row>
    <row r="2577" spans="1:10" x14ac:dyDescent="0.3">
      <c r="A2577">
        <v>2576</v>
      </c>
      <c r="B2577" t="s">
        <v>16</v>
      </c>
      <c r="C2577" t="s">
        <v>21</v>
      </c>
      <c r="D2577">
        <v>7</v>
      </c>
      <c r="E2577">
        <v>3</v>
      </c>
      <c r="F2577">
        <v>3008.99</v>
      </c>
      <c r="G2577">
        <v>6678.95</v>
      </c>
      <c r="H2577">
        <v>2337.63</v>
      </c>
      <c r="I2577">
        <v>4276.28</v>
      </c>
      <c r="J2577">
        <v>65.040000000000006</v>
      </c>
    </row>
    <row r="2578" spans="1:10" x14ac:dyDescent="0.3">
      <c r="A2578">
        <v>2577</v>
      </c>
      <c r="B2578" t="s">
        <v>12</v>
      </c>
      <c r="C2578" t="s">
        <v>13</v>
      </c>
      <c r="D2578">
        <v>4</v>
      </c>
      <c r="E2578">
        <v>3</v>
      </c>
      <c r="F2578">
        <v>2435.37</v>
      </c>
      <c r="G2578">
        <v>5424.93</v>
      </c>
      <c r="H2578">
        <v>1356.23</v>
      </c>
      <c r="I2578">
        <v>2971.68</v>
      </c>
      <c r="J2578">
        <v>1097.01</v>
      </c>
    </row>
    <row r="2579" spans="1:10" x14ac:dyDescent="0.3">
      <c r="A2579">
        <v>2578</v>
      </c>
      <c r="B2579" t="s">
        <v>16</v>
      </c>
      <c r="C2579" t="s">
        <v>21</v>
      </c>
      <c r="D2579">
        <v>7</v>
      </c>
      <c r="E2579">
        <v>3</v>
      </c>
      <c r="F2579">
        <v>5971.33</v>
      </c>
      <c r="G2579">
        <v>13986.49</v>
      </c>
      <c r="H2579">
        <v>5594.6</v>
      </c>
      <c r="I2579">
        <v>3767.61</v>
      </c>
      <c r="J2579">
        <v>4624.29</v>
      </c>
    </row>
    <row r="2580" spans="1:10" x14ac:dyDescent="0.3">
      <c r="A2580">
        <v>2579</v>
      </c>
      <c r="B2580" t="s">
        <v>10</v>
      </c>
      <c r="C2580" t="s">
        <v>11</v>
      </c>
      <c r="D2580">
        <v>5</v>
      </c>
      <c r="E2580">
        <v>3</v>
      </c>
      <c r="F2580">
        <v>1438.75</v>
      </c>
      <c r="G2580">
        <v>2938.93</v>
      </c>
      <c r="H2580">
        <v>293.89</v>
      </c>
      <c r="I2580">
        <v>687.9</v>
      </c>
      <c r="J2580">
        <v>1957.13</v>
      </c>
    </row>
    <row r="2581" spans="1:10" x14ac:dyDescent="0.3">
      <c r="A2581">
        <v>2580</v>
      </c>
      <c r="B2581" t="s">
        <v>16</v>
      </c>
      <c r="C2581" t="s">
        <v>21</v>
      </c>
      <c r="D2581">
        <v>4</v>
      </c>
      <c r="E2581">
        <v>3</v>
      </c>
      <c r="F2581">
        <v>4641.3999999999996</v>
      </c>
      <c r="G2581">
        <v>10339.17</v>
      </c>
      <c r="H2581">
        <v>4135.67</v>
      </c>
      <c r="I2581">
        <v>3035.78</v>
      </c>
      <c r="J2581">
        <v>3167.72</v>
      </c>
    </row>
    <row r="2582" spans="1:10" x14ac:dyDescent="0.3">
      <c r="A2582">
        <v>2581</v>
      </c>
      <c r="B2582" t="s">
        <v>18</v>
      </c>
      <c r="C2582" t="s">
        <v>20</v>
      </c>
      <c r="D2582">
        <v>1</v>
      </c>
      <c r="E2582">
        <v>1</v>
      </c>
      <c r="F2582">
        <v>2768.7</v>
      </c>
      <c r="G2582">
        <v>2768.7</v>
      </c>
      <c r="H2582">
        <v>609.11</v>
      </c>
      <c r="I2582">
        <v>1915.73</v>
      </c>
      <c r="J2582">
        <v>243.86</v>
      </c>
    </row>
    <row r="2583" spans="1:10" x14ac:dyDescent="0.3">
      <c r="A2583">
        <v>2582</v>
      </c>
      <c r="B2583" t="s">
        <v>12</v>
      </c>
      <c r="C2583" t="s">
        <v>13</v>
      </c>
      <c r="D2583">
        <v>3</v>
      </c>
      <c r="E2583">
        <v>1</v>
      </c>
      <c r="F2583">
        <v>2457.94</v>
      </c>
      <c r="G2583">
        <v>2457.94</v>
      </c>
      <c r="H2583">
        <v>614.49</v>
      </c>
      <c r="I2583">
        <v>2332.59</v>
      </c>
      <c r="J2583">
        <v>-489.13</v>
      </c>
    </row>
    <row r="2584" spans="1:10" x14ac:dyDescent="0.3">
      <c r="A2584">
        <v>2583</v>
      </c>
      <c r="B2584" t="s">
        <v>16</v>
      </c>
      <c r="C2584" t="s">
        <v>21</v>
      </c>
      <c r="D2584">
        <v>6</v>
      </c>
      <c r="E2584">
        <v>3</v>
      </c>
      <c r="F2584">
        <v>6576.48</v>
      </c>
      <c r="G2584">
        <v>14335.6</v>
      </c>
      <c r="H2584">
        <v>5734.24</v>
      </c>
      <c r="I2584">
        <v>4260.92</v>
      </c>
      <c r="J2584">
        <v>4340.43</v>
      </c>
    </row>
    <row r="2585" spans="1:10" x14ac:dyDescent="0.3">
      <c r="A2585">
        <v>2584</v>
      </c>
      <c r="B2585" t="s">
        <v>10</v>
      </c>
      <c r="C2585" t="s">
        <v>11</v>
      </c>
      <c r="D2585">
        <v>8</v>
      </c>
      <c r="E2585">
        <v>2</v>
      </c>
      <c r="F2585">
        <v>994.22</v>
      </c>
      <c r="G2585">
        <v>1549.43</v>
      </c>
      <c r="H2585">
        <v>154.94</v>
      </c>
      <c r="I2585">
        <v>996.75</v>
      </c>
      <c r="J2585">
        <v>397.73</v>
      </c>
    </row>
    <row r="2586" spans="1:10" x14ac:dyDescent="0.3">
      <c r="A2586">
        <v>2585</v>
      </c>
      <c r="B2586" t="s">
        <v>16</v>
      </c>
      <c r="C2586" t="s">
        <v>21</v>
      </c>
      <c r="D2586">
        <v>4</v>
      </c>
      <c r="E2586">
        <v>1</v>
      </c>
      <c r="F2586">
        <v>6309.86</v>
      </c>
      <c r="G2586">
        <v>6309.86</v>
      </c>
      <c r="H2586">
        <v>2208.4499999999998</v>
      </c>
      <c r="I2586">
        <v>2524.46</v>
      </c>
      <c r="J2586">
        <v>1576.95</v>
      </c>
    </row>
    <row r="2587" spans="1:10" x14ac:dyDescent="0.3">
      <c r="A2587">
        <v>2586</v>
      </c>
      <c r="B2587" t="s">
        <v>16</v>
      </c>
      <c r="C2587" t="s">
        <v>21</v>
      </c>
      <c r="D2587">
        <v>5</v>
      </c>
      <c r="E2587">
        <v>1</v>
      </c>
      <c r="F2587">
        <v>3831</v>
      </c>
      <c r="G2587">
        <v>3831</v>
      </c>
      <c r="H2587">
        <v>1340.85</v>
      </c>
      <c r="I2587">
        <v>3082.18</v>
      </c>
      <c r="J2587">
        <v>-592.03</v>
      </c>
    </row>
    <row r="2588" spans="1:10" x14ac:dyDescent="0.3">
      <c r="A2588">
        <v>2587</v>
      </c>
      <c r="B2588" t="s">
        <v>18</v>
      </c>
      <c r="C2588" t="s">
        <v>19</v>
      </c>
      <c r="D2588">
        <v>1</v>
      </c>
      <c r="E2588">
        <v>1</v>
      </c>
      <c r="F2588">
        <v>2523.9499999999998</v>
      </c>
      <c r="G2588">
        <v>2523.9499999999998</v>
      </c>
      <c r="H2588">
        <v>555.27</v>
      </c>
      <c r="I2588">
        <v>1876.6</v>
      </c>
      <c r="J2588">
        <v>92.08</v>
      </c>
    </row>
    <row r="2589" spans="1:10" x14ac:dyDescent="0.3">
      <c r="A2589">
        <v>2588</v>
      </c>
      <c r="B2589" t="s">
        <v>16</v>
      </c>
      <c r="C2589" t="s">
        <v>17</v>
      </c>
      <c r="D2589">
        <v>6</v>
      </c>
      <c r="E2589">
        <v>3</v>
      </c>
      <c r="F2589">
        <v>5260.11</v>
      </c>
      <c r="G2589">
        <v>11757.75</v>
      </c>
      <c r="H2589">
        <v>4703.1000000000004</v>
      </c>
      <c r="I2589">
        <v>4560.93</v>
      </c>
      <c r="J2589">
        <v>2493.7199999999998</v>
      </c>
    </row>
    <row r="2590" spans="1:10" x14ac:dyDescent="0.3">
      <c r="A2590">
        <v>2589</v>
      </c>
      <c r="B2590" t="s">
        <v>18</v>
      </c>
      <c r="C2590" t="s">
        <v>20</v>
      </c>
      <c r="D2590">
        <v>4</v>
      </c>
      <c r="E2590">
        <v>1</v>
      </c>
      <c r="F2590">
        <v>3671.62</v>
      </c>
      <c r="G2590">
        <v>3671.62</v>
      </c>
      <c r="H2590">
        <v>807.76</v>
      </c>
      <c r="I2590">
        <v>2375.5100000000002</v>
      </c>
      <c r="J2590">
        <v>488.35</v>
      </c>
    </row>
    <row r="2591" spans="1:10" x14ac:dyDescent="0.3">
      <c r="A2591">
        <v>2590</v>
      </c>
      <c r="B2591" t="s">
        <v>14</v>
      </c>
      <c r="C2591" t="s">
        <v>15</v>
      </c>
      <c r="D2591">
        <v>7</v>
      </c>
      <c r="E2591">
        <v>3</v>
      </c>
      <c r="F2591">
        <v>1413.75</v>
      </c>
      <c r="G2591">
        <v>3038.06</v>
      </c>
      <c r="H2591">
        <v>455.71</v>
      </c>
      <c r="I2591">
        <v>1736.03</v>
      </c>
      <c r="J2591">
        <v>846.32</v>
      </c>
    </row>
    <row r="2592" spans="1:10" x14ac:dyDescent="0.3">
      <c r="A2592">
        <v>2591</v>
      </c>
      <c r="B2592" t="s">
        <v>14</v>
      </c>
      <c r="C2592" t="s">
        <v>15</v>
      </c>
      <c r="D2592">
        <v>7</v>
      </c>
      <c r="E2592">
        <v>3</v>
      </c>
      <c r="F2592">
        <v>2038.48</v>
      </c>
      <c r="G2592">
        <v>4993.3500000000004</v>
      </c>
      <c r="H2592">
        <v>749</v>
      </c>
      <c r="I2592">
        <v>2068.5</v>
      </c>
      <c r="J2592">
        <v>2175.84</v>
      </c>
    </row>
    <row r="2593" spans="1:10" x14ac:dyDescent="0.3">
      <c r="A2593">
        <v>2592</v>
      </c>
      <c r="B2593" t="s">
        <v>14</v>
      </c>
      <c r="C2593" t="s">
        <v>15</v>
      </c>
      <c r="D2593">
        <v>4</v>
      </c>
      <c r="E2593">
        <v>3</v>
      </c>
      <c r="F2593">
        <v>1856.86</v>
      </c>
      <c r="G2593">
        <v>4314.7</v>
      </c>
      <c r="H2593">
        <v>647.21</v>
      </c>
      <c r="I2593">
        <v>1047.3900000000001</v>
      </c>
      <c r="J2593">
        <v>2620.11</v>
      </c>
    </row>
    <row r="2594" spans="1:10" x14ac:dyDescent="0.3">
      <c r="A2594">
        <v>2593</v>
      </c>
      <c r="B2594" t="s">
        <v>16</v>
      </c>
      <c r="C2594" t="s">
        <v>21</v>
      </c>
      <c r="D2594">
        <v>4</v>
      </c>
      <c r="E2594">
        <v>2</v>
      </c>
      <c r="F2594">
        <v>4395.29</v>
      </c>
      <c r="G2594">
        <v>7368.36</v>
      </c>
      <c r="H2594">
        <v>2578.9299999999998</v>
      </c>
      <c r="I2594">
        <v>2606.87</v>
      </c>
      <c r="J2594">
        <v>2182.5700000000002</v>
      </c>
    </row>
    <row r="2595" spans="1:10" x14ac:dyDescent="0.3">
      <c r="A2595">
        <v>2594</v>
      </c>
      <c r="B2595" t="s">
        <v>16</v>
      </c>
      <c r="C2595" t="s">
        <v>21</v>
      </c>
      <c r="D2595">
        <v>4</v>
      </c>
      <c r="E2595">
        <v>3</v>
      </c>
      <c r="F2595">
        <v>3791.85</v>
      </c>
      <c r="G2595">
        <v>8579.32</v>
      </c>
      <c r="H2595">
        <v>3431.73</v>
      </c>
      <c r="I2595">
        <v>3904.52</v>
      </c>
      <c r="J2595">
        <v>1243.08</v>
      </c>
    </row>
    <row r="2596" spans="1:10" x14ac:dyDescent="0.3">
      <c r="A2596">
        <v>2595</v>
      </c>
      <c r="B2596" t="s">
        <v>18</v>
      </c>
      <c r="C2596" t="s">
        <v>20</v>
      </c>
      <c r="D2596">
        <v>6</v>
      </c>
      <c r="E2596">
        <v>3</v>
      </c>
      <c r="F2596">
        <v>2442.65</v>
      </c>
      <c r="G2596">
        <v>5658.68</v>
      </c>
      <c r="H2596">
        <v>1244.9100000000001</v>
      </c>
      <c r="I2596">
        <v>3660.98</v>
      </c>
      <c r="J2596">
        <v>752.79</v>
      </c>
    </row>
    <row r="2597" spans="1:10" x14ac:dyDescent="0.3">
      <c r="A2597">
        <v>2596</v>
      </c>
      <c r="B2597" t="s">
        <v>14</v>
      </c>
      <c r="C2597" t="s">
        <v>15</v>
      </c>
      <c r="D2597">
        <v>7</v>
      </c>
      <c r="E2597">
        <v>2</v>
      </c>
      <c r="F2597">
        <v>2065.54</v>
      </c>
      <c r="G2597">
        <v>2826.12</v>
      </c>
      <c r="H2597">
        <v>423.92</v>
      </c>
      <c r="I2597">
        <v>1596.52</v>
      </c>
      <c r="J2597">
        <v>805.68</v>
      </c>
    </row>
    <row r="2598" spans="1:10" x14ac:dyDescent="0.3">
      <c r="A2598">
        <v>2597</v>
      </c>
      <c r="B2598" t="s">
        <v>10</v>
      </c>
      <c r="C2598" t="s">
        <v>11</v>
      </c>
      <c r="D2598">
        <v>3</v>
      </c>
      <c r="E2598">
        <v>2</v>
      </c>
      <c r="F2598">
        <v>1054.97</v>
      </c>
      <c r="G2598">
        <v>1743.95</v>
      </c>
      <c r="H2598">
        <v>174.39</v>
      </c>
      <c r="I2598">
        <v>422.64</v>
      </c>
      <c r="J2598">
        <v>1146.9100000000001</v>
      </c>
    </row>
    <row r="2599" spans="1:10" x14ac:dyDescent="0.3">
      <c r="A2599">
        <v>2598</v>
      </c>
      <c r="B2599" t="s">
        <v>10</v>
      </c>
      <c r="C2599" t="s">
        <v>22</v>
      </c>
      <c r="D2599">
        <v>5</v>
      </c>
      <c r="E2599">
        <v>3</v>
      </c>
      <c r="F2599">
        <v>373.32</v>
      </c>
      <c r="G2599">
        <v>744.11</v>
      </c>
      <c r="H2599">
        <v>74.41</v>
      </c>
      <c r="I2599">
        <v>706.16</v>
      </c>
      <c r="J2599">
        <v>-36.46</v>
      </c>
    </row>
    <row r="2600" spans="1:10" x14ac:dyDescent="0.3">
      <c r="A2600">
        <v>2599</v>
      </c>
      <c r="B2600" t="s">
        <v>10</v>
      </c>
      <c r="C2600" t="s">
        <v>22</v>
      </c>
      <c r="D2600">
        <v>5</v>
      </c>
      <c r="E2600">
        <v>3</v>
      </c>
      <c r="F2600">
        <v>1133.1300000000001</v>
      </c>
      <c r="G2600">
        <v>2790.43</v>
      </c>
      <c r="H2600">
        <v>279.04000000000002</v>
      </c>
      <c r="I2600">
        <v>784.42</v>
      </c>
      <c r="J2600">
        <v>1726.97</v>
      </c>
    </row>
    <row r="2601" spans="1:10" x14ac:dyDescent="0.3">
      <c r="A2601">
        <v>2600</v>
      </c>
      <c r="B2601" t="s">
        <v>18</v>
      </c>
      <c r="C2601" t="s">
        <v>19</v>
      </c>
      <c r="D2601">
        <v>8</v>
      </c>
      <c r="E2601">
        <v>2</v>
      </c>
      <c r="F2601">
        <v>4744.6000000000004</v>
      </c>
      <c r="G2601">
        <v>7626.64</v>
      </c>
      <c r="H2601">
        <v>1677.86</v>
      </c>
      <c r="I2601">
        <v>4375.54</v>
      </c>
      <c r="J2601">
        <v>1573.24</v>
      </c>
    </row>
    <row r="2602" spans="1:10" x14ac:dyDescent="0.3">
      <c r="A2602">
        <v>2601</v>
      </c>
      <c r="B2602" t="s">
        <v>16</v>
      </c>
      <c r="C2602" t="s">
        <v>17</v>
      </c>
      <c r="D2602">
        <v>1</v>
      </c>
      <c r="E2602">
        <v>1</v>
      </c>
      <c r="F2602">
        <v>3519.1</v>
      </c>
      <c r="G2602">
        <v>3519.1</v>
      </c>
      <c r="H2602">
        <v>1231.69</v>
      </c>
      <c r="I2602">
        <v>1260.29</v>
      </c>
      <c r="J2602">
        <v>1027.1300000000001</v>
      </c>
    </row>
    <row r="2603" spans="1:10" x14ac:dyDescent="0.3">
      <c r="A2603">
        <v>2602</v>
      </c>
      <c r="B2603" t="s">
        <v>18</v>
      </c>
      <c r="C2603" t="s">
        <v>19</v>
      </c>
      <c r="D2603">
        <v>2</v>
      </c>
      <c r="E2603">
        <v>2</v>
      </c>
      <c r="F2603">
        <v>3111.31</v>
      </c>
      <c r="G2603">
        <v>5012.3599999999997</v>
      </c>
      <c r="H2603">
        <v>1102.72</v>
      </c>
      <c r="I2603">
        <v>1922.38</v>
      </c>
      <c r="J2603">
        <v>1987.26</v>
      </c>
    </row>
    <row r="2604" spans="1:10" x14ac:dyDescent="0.3">
      <c r="A2604">
        <v>2603</v>
      </c>
      <c r="B2604" t="s">
        <v>14</v>
      </c>
      <c r="C2604" t="s">
        <v>15</v>
      </c>
      <c r="D2604">
        <v>3</v>
      </c>
      <c r="E2604">
        <v>1</v>
      </c>
      <c r="F2604">
        <v>1813.57</v>
      </c>
      <c r="G2604">
        <v>1813.57</v>
      </c>
      <c r="H2604">
        <v>272.04000000000002</v>
      </c>
      <c r="I2604">
        <v>799.49</v>
      </c>
      <c r="J2604">
        <v>742.04</v>
      </c>
    </row>
    <row r="2605" spans="1:10" x14ac:dyDescent="0.3">
      <c r="A2605">
        <v>2604</v>
      </c>
      <c r="B2605" t="s">
        <v>10</v>
      </c>
      <c r="C2605" t="s">
        <v>11</v>
      </c>
      <c r="D2605">
        <v>7</v>
      </c>
      <c r="E2605">
        <v>3</v>
      </c>
      <c r="F2605">
        <v>1486.92</v>
      </c>
      <c r="G2605">
        <v>3724.79</v>
      </c>
      <c r="H2605">
        <v>372.48</v>
      </c>
      <c r="I2605">
        <v>673.09</v>
      </c>
      <c r="J2605">
        <v>2679.23</v>
      </c>
    </row>
    <row r="2606" spans="1:10" x14ac:dyDescent="0.3">
      <c r="A2606">
        <v>2605</v>
      </c>
      <c r="B2606" t="s">
        <v>18</v>
      </c>
      <c r="C2606" t="s">
        <v>20</v>
      </c>
      <c r="D2606">
        <v>1</v>
      </c>
      <c r="E2606">
        <v>1</v>
      </c>
      <c r="F2606">
        <v>5341.89</v>
      </c>
      <c r="G2606">
        <v>5341.89</v>
      </c>
      <c r="H2606">
        <v>1175.22</v>
      </c>
      <c r="I2606">
        <v>1450.2</v>
      </c>
      <c r="J2606">
        <v>2716.48</v>
      </c>
    </row>
    <row r="2607" spans="1:10" x14ac:dyDescent="0.3">
      <c r="A2607">
        <v>2606</v>
      </c>
      <c r="B2607" t="s">
        <v>16</v>
      </c>
      <c r="C2607" t="s">
        <v>17</v>
      </c>
      <c r="D2607">
        <v>8</v>
      </c>
      <c r="E2607">
        <v>1</v>
      </c>
      <c r="F2607">
        <v>3708.3</v>
      </c>
      <c r="G2607">
        <v>3708.3</v>
      </c>
      <c r="H2607">
        <v>1297.9100000000001</v>
      </c>
      <c r="I2607">
        <v>3519.18</v>
      </c>
      <c r="J2607">
        <v>-1108.78</v>
      </c>
    </row>
    <row r="2608" spans="1:10" x14ac:dyDescent="0.3">
      <c r="A2608">
        <v>2607</v>
      </c>
      <c r="B2608" t="s">
        <v>18</v>
      </c>
      <c r="C2608" t="s">
        <v>19</v>
      </c>
      <c r="D2608">
        <v>1</v>
      </c>
      <c r="E2608">
        <v>1</v>
      </c>
      <c r="F2608">
        <v>5196.2299999999996</v>
      </c>
      <c r="G2608">
        <v>5196.2299999999996</v>
      </c>
      <c r="H2608">
        <v>1143.17</v>
      </c>
      <c r="I2608">
        <v>1924.27</v>
      </c>
      <c r="J2608">
        <v>2128.79</v>
      </c>
    </row>
    <row r="2609" spans="1:10" x14ac:dyDescent="0.3">
      <c r="A2609">
        <v>2608</v>
      </c>
      <c r="B2609" t="s">
        <v>10</v>
      </c>
      <c r="C2609" t="s">
        <v>22</v>
      </c>
      <c r="D2609">
        <v>4</v>
      </c>
      <c r="E2609">
        <v>1</v>
      </c>
      <c r="F2609">
        <v>804.19</v>
      </c>
      <c r="G2609">
        <v>804.19</v>
      </c>
      <c r="H2609">
        <v>80.42</v>
      </c>
      <c r="I2609">
        <v>430.83</v>
      </c>
      <c r="J2609">
        <v>292.94</v>
      </c>
    </row>
    <row r="2610" spans="1:10" x14ac:dyDescent="0.3">
      <c r="A2610">
        <v>2609</v>
      </c>
      <c r="B2610" t="s">
        <v>14</v>
      </c>
      <c r="C2610" t="s">
        <v>15</v>
      </c>
      <c r="D2610">
        <v>2</v>
      </c>
      <c r="E2610">
        <v>2</v>
      </c>
      <c r="F2610">
        <v>2349.94</v>
      </c>
      <c r="G2610">
        <v>3796.43</v>
      </c>
      <c r="H2610">
        <v>569.46</v>
      </c>
      <c r="I2610">
        <v>749.39</v>
      </c>
      <c r="J2610">
        <v>2477.58</v>
      </c>
    </row>
    <row r="2611" spans="1:10" x14ac:dyDescent="0.3">
      <c r="A2611">
        <v>2610</v>
      </c>
      <c r="B2611" t="s">
        <v>18</v>
      </c>
      <c r="C2611" t="s">
        <v>19</v>
      </c>
      <c r="D2611">
        <v>7</v>
      </c>
      <c r="E2611">
        <v>3</v>
      </c>
      <c r="F2611">
        <v>2583.12</v>
      </c>
      <c r="G2611">
        <v>5933.9</v>
      </c>
      <c r="H2611">
        <v>1305.46</v>
      </c>
      <c r="I2611">
        <v>3410.96</v>
      </c>
      <c r="J2611">
        <v>1217.48</v>
      </c>
    </row>
    <row r="2612" spans="1:10" x14ac:dyDescent="0.3">
      <c r="A2612">
        <v>2611</v>
      </c>
      <c r="B2612" t="s">
        <v>14</v>
      </c>
      <c r="C2612" t="s">
        <v>15</v>
      </c>
      <c r="D2612">
        <v>2</v>
      </c>
      <c r="E2612">
        <v>2</v>
      </c>
      <c r="F2612">
        <v>1441.41</v>
      </c>
      <c r="G2612">
        <v>2124.5300000000002</v>
      </c>
      <c r="H2612">
        <v>318.68</v>
      </c>
      <c r="I2612">
        <v>873.57</v>
      </c>
      <c r="J2612">
        <v>932.28</v>
      </c>
    </row>
    <row r="2613" spans="1:10" x14ac:dyDescent="0.3">
      <c r="A2613">
        <v>2612</v>
      </c>
      <c r="B2613" t="s">
        <v>18</v>
      </c>
      <c r="C2613" t="s">
        <v>20</v>
      </c>
      <c r="D2613">
        <v>3</v>
      </c>
      <c r="E2613">
        <v>2</v>
      </c>
      <c r="F2613">
        <v>4788.58</v>
      </c>
      <c r="G2613">
        <v>8024.73</v>
      </c>
      <c r="H2613">
        <v>2166.6799999999998</v>
      </c>
      <c r="I2613">
        <v>1864.03</v>
      </c>
      <c r="J2613">
        <v>3994.02</v>
      </c>
    </row>
    <row r="2614" spans="1:10" x14ac:dyDescent="0.3">
      <c r="A2614">
        <v>2613</v>
      </c>
      <c r="B2614" t="s">
        <v>18</v>
      </c>
      <c r="C2614" t="s">
        <v>20</v>
      </c>
      <c r="D2614">
        <v>2</v>
      </c>
      <c r="E2614">
        <v>1</v>
      </c>
      <c r="F2614">
        <v>4461.7700000000004</v>
      </c>
      <c r="G2614">
        <v>4461.7700000000004</v>
      </c>
      <c r="H2614">
        <v>981.59</v>
      </c>
      <c r="I2614">
        <v>2030.55</v>
      </c>
      <c r="J2614">
        <v>1449.63</v>
      </c>
    </row>
    <row r="2615" spans="1:10" x14ac:dyDescent="0.3">
      <c r="A2615">
        <v>2614</v>
      </c>
      <c r="B2615" t="s">
        <v>14</v>
      </c>
      <c r="C2615" t="s">
        <v>15</v>
      </c>
      <c r="D2615">
        <v>1</v>
      </c>
      <c r="E2615">
        <v>1</v>
      </c>
      <c r="F2615">
        <v>1494.04</v>
      </c>
      <c r="G2615">
        <v>1494.04</v>
      </c>
      <c r="H2615">
        <v>224.11</v>
      </c>
      <c r="I2615">
        <v>707.76</v>
      </c>
      <c r="J2615">
        <v>562.17999999999995</v>
      </c>
    </row>
    <row r="2616" spans="1:10" x14ac:dyDescent="0.3">
      <c r="A2616">
        <v>2615</v>
      </c>
      <c r="B2616" t="s">
        <v>10</v>
      </c>
      <c r="C2616" t="s">
        <v>11</v>
      </c>
      <c r="D2616">
        <v>2</v>
      </c>
      <c r="E2616">
        <v>1</v>
      </c>
      <c r="F2616">
        <v>689.02</v>
      </c>
      <c r="G2616">
        <v>689.02</v>
      </c>
      <c r="H2616">
        <v>68.900000000000006</v>
      </c>
      <c r="I2616">
        <v>493.21</v>
      </c>
      <c r="J2616">
        <v>126.9</v>
      </c>
    </row>
    <row r="2617" spans="1:10" x14ac:dyDescent="0.3">
      <c r="A2617">
        <v>2616</v>
      </c>
      <c r="B2617" t="s">
        <v>18</v>
      </c>
      <c r="C2617" t="s">
        <v>19</v>
      </c>
      <c r="D2617">
        <v>2</v>
      </c>
      <c r="E2617">
        <v>1</v>
      </c>
      <c r="F2617">
        <v>4472.37</v>
      </c>
      <c r="G2617">
        <v>4472.37</v>
      </c>
      <c r="H2617">
        <v>983.92</v>
      </c>
      <c r="I2617">
        <v>2194.41</v>
      </c>
      <c r="J2617">
        <v>1294.04</v>
      </c>
    </row>
    <row r="2618" spans="1:10" x14ac:dyDescent="0.3">
      <c r="A2618">
        <v>2617</v>
      </c>
      <c r="B2618" t="s">
        <v>10</v>
      </c>
      <c r="C2618" t="s">
        <v>11</v>
      </c>
      <c r="D2618">
        <v>5</v>
      </c>
      <c r="E2618">
        <v>3</v>
      </c>
      <c r="F2618">
        <v>859.31</v>
      </c>
      <c r="G2618">
        <v>1848.52</v>
      </c>
      <c r="H2618">
        <v>184.85</v>
      </c>
      <c r="I2618">
        <v>515.82000000000005</v>
      </c>
      <c r="J2618">
        <v>1147.8499999999999</v>
      </c>
    </row>
    <row r="2619" spans="1:10" x14ac:dyDescent="0.3">
      <c r="A2619">
        <v>2618</v>
      </c>
      <c r="B2619" t="s">
        <v>10</v>
      </c>
      <c r="C2619" t="s">
        <v>22</v>
      </c>
      <c r="D2619">
        <v>7</v>
      </c>
      <c r="E2619">
        <v>3</v>
      </c>
      <c r="F2619">
        <v>838.68</v>
      </c>
      <c r="G2619">
        <v>1770.46</v>
      </c>
      <c r="H2619">
        <v>177.05</v>
      </c>
      <c r="I2619">
        <v>648.37</v>
      </c>
      <c r="J2619">
        <v>945.05</v>
      </c>
    </row>
    <row r="2620" spans="1:10" x14ac:dyDescent="0.3">
      <c r="A2620">
        <v>2619</v>
      </c>
      <c r="B2620" t="s">
        <v>14</v>
      </c>
      <c r="C2620" t="s">
        <v>15</v>
      </c>
      <c r="D2620">
        <v>7</v>
      </c>
      <c r="E2620">
        <v>3</v>
      </c>
      <c r="F2620">
        <v>1570.95</v>
      </c>
      <c r="G2620">
        <v>3226.35</v>
      </c>
      <c r="H2620">
        <v>483.95</v>
      </c>
      <c r="I2620">
        <v>1883.22</v>
      </c>
      <c r="J2620">
        <v>859.18</v>
      </c>
    </row>
    <row r="2621" spans="1:10" x14ac:dyDescent="0.3">
      <c r="A2621">
        <v>2620</v>
      </c>
      <c r="B2621" t="s">
        <v>10</v>
      </c>
      <c r="C2621" t="s">
        <v>11</v>
      </c>
      <c r="D2621">
        <v>1</v>
      </c>
      <c r="E2621">
        <v>1</v>
      </c>
      <c r="F2621">
        <v>648.37</v>
      </c>
      <c r="G2621">
        <v>648.37</v>
      </c>
      <c r="H2621">
        <v>64.84</v>
      </c>
      <c r="I2621">
        <v>260.18</v>
      </c>
      <c r="J2621">
        <v>323.36</v>
      </c>
    </row>
    <row r="2622" spans="1:10" x14ac:dyDescent="0.3">
      <c r="A2622">
        <v>2621</v>
      </c>
      <c r="B2622" t="s">
        <v>14</v>
      </c>
      <c r="C2622" t="s">
        <v>15</v>
      </c>
      <c r="D2622">
        <v>6</v>
      </c>
      <c r="E2622">
        <v>3</v>
      </c>
      <c r="F2622">
        <v>2479.5100000000002</v>
      </c>
      <c r="G2622">
        <v>5082.07</v>
      </c>
      <c r="H2622">
        <v>762.31</v>
      </c>
      <c r="I2622">
        <v>1452.95</v>
      </c>
      <c r="J2622">
        <v>2866.81</v>
      </c>
    </row>
    <row r="2623" spans="1:10" x14ac:dyDescent="0.3">
      <c r="A2623">
        <v>2622</v>
      </c>
      <c r="B2623" t="s">
        <v>12</v>
      </c>
      <c r="C2623" t="s">
        <v>13</v>
      </c>
      <c r="D2623">
        <v>2</v>
      </c>
      <c r="E2623">
        <v>1</v>
      </c>
      <c r="F2623">
        <v>3596.36</v>
      </c>
      <c r="G2623">
        <v>3596.36</v>
      </c>
      <c r="H2623">
        <v>899.09</v>
      </c>
      <c r="I2623">
        <v>2619.4899999999998</v>
      </c>
      <c r="J2623">
        <v>77.78</v>
      </c>
    </row>
    <row r="2624" spans="1:10" x14ac:dyDescent="0.3">
      <c r="A2624">
        <v>2623</v>
      </c>
      <c r="B2624" t="s">
        <v>10</v>
      </c>
      <c r="C2624" t="s">
        <v>11</v>
      </c>
      <c r="D2624">
        <v>2</v>
      </c>
      <c r="E2624">
        <v>1</v>
      </c>
      <c r="F2624">
        <v>993.38</v>
      </c>
      <c r="G2624">
        <v>993.38</v>
      </c>
      <c r="H2624">
        <v>99.34</v>
      </c>
      <c r="I2624">
        <v>465.1</v>
      </c>
      <c r="J2624">
        <v>428.94</v>
      </c>
    </row>
    <row r="2625" spans="1:10" x14ac:dyDescent="0.3">
      <c r="A2625">
        <v>2624</v>
      </c>
      <c r="B2625" t="s">
        <v>12</v>
      </c>
      <c r="C2625" t="s">
        <v>13</v>
      </c>
      <c r="D2625">
        <v>4</v>
      </c>
      <c r="E2625">
        <v>1</v>
      </c>
      <c r="F2625">
        <v>4317.0200000000004</v>
      </c>
      <c r="G2625">
        <v>4317.0200000000004</v>
      </c>
      <c r="H2625">
        <v>1079.26</v>
      </c>
      <c r="I2625">
        <v>3570.72</v>
      </c>
      <c r="J2625">
        <v>-332.95</v>
      </c>
    </row>
    <row r="2626" spans="1:10" x14ac:dyDescent="0.3">
      <c r="A2626">
        <v>2625</v>
      </c>
      <c r="B2626" t="s">
        <v>10</v>
      </c>
      <c r="C2626" t="s">
        <v>22</v>
      </c>
      <c r="D2626">
        <v>7</v>
      </c>
      <c r="E2626">
        <v>3</v>
      </c>
      <c r="F2626">
        <v>924.41</v>
      </c>
      <c r="G2626">
        <v>1873.2</v>
      </c>
      <c r="H2626">
        <v>187.32</v>
      </c>
      <c r="I2626">
        <v>1000.51</v>
      </c>
      <c r="J2626">
        <v>685.37</v>
      </c>
    </row>
    <row r="2627" spans="1:10" x14ac:dyDescent="0.3">
      <c r="A2627">
        <v>2626</v>
      </c>
      <c r="B2627" t="s">
        <v>12</v>
      </c>
      <c r="C2627" t="s">
        <v>13</v>
      </c>
      <c r="D2627">
        <v>2</v>
      </c>
      <c r="E2627">
        <v>1</v>
      </c>
      <c r="F2627">
        <v>2610.77</v>
      </c>
      <c r="G2627">
        <v>2610.77</v>
      </c>
      <c r="H2627">
        <v>652.69000000000005</v>
      </c>
      <c r="I2627">
        <v>2214.56</v>
      </c>
      <c r="J2627">
        <v>-256.49</v>
      </c>
    </row>
    <row r="2628" spans="1:10" x14ac:dyDescent="0.3">
      <c r="A2628">
        <v>2627</v>
      </c>
      <c r="B2628" t="s">
        <v>18</v>
      </c>
      <c r="C2628" t="s">
        <v>20</v>
      </c>
      <c r="D2628">
        <v>7</v>
      </c>
      <c r="E2628">
        <v>3</v>
      </c>
      <c r="F2628">
        <v>5388.51</v>
      </c>
      <c r="G2628">
        <v>12257.46</v>
      </c>
      <c r="H2628">
        <v>3309.51</v>
      </c>
      <c r="I2628">
        <v>4736.17</v>
      </c>
      <c r="J2628">
        <v>4211.78</v>
      </c>
    </row>
    <row r="2629" spans="1:10" x14ac:dyDescent="0.3">
      <c r="A2629">
        <v>2628</v>
      </c>
      <c r="B2629" t="s">
        <v>16</v>
      </c>
      <c r="C2629" t="s">
        <v>21</v>
      </c>
      <c r="D2629">
        <v>2</v>
      </c>
      <c r="E2629">
        <v>2</v>
      </c>
      <c r="F2629">
        <v>1989.89</v>
      </c>
      <c r="G2629">
        <v>3329.45</v>
      </c>
      <c r="H2629">
        <v>1165.31</v>
      </c>
      <c r="I2629">
        <v>2010.45</v>
      </c>
      <c r="J2629">
        <v>153.69999999999999</v>
      </c>
    </row>
    <row r="2630" spans="1:10" x14ac:dyDescent="0.3">
      <c r="A2630">
        <v>2629</v>
      </c>
      <c r="B2630" t="s">
        <v>10</v>
      </c>
      <c r="C2630" t="s">
        <v>11</v>
      </c>
      <c r="D2630">
        <v>5</v>
      </c>
      <c r="E2630">
        <v>1</v>
      </c>
      <c r="F2630">
        <v>962.1</v>
      </c>
      <c r="G2630">
        <v>962.1</v>
      </c>
      <c r="H2630">
        <v>96.21</v>
      </c>
      <c r="I2630">
        <v>839.44</v>
      </c>
      <c r="J2630">
        <v>26.45</v>
      </c>
    </row>
    <row r="2631" spans="1:10" x14ac:dyDescent="0.3">
      <c r="A2631">
        <v>2630</v>
      </c>
      <c r="B2631" t="s">
        <v>10</v>
      </c>
      <c r="C2631" t="s">
        <v>11</v>
      </c>
      <c r="D2631">
        <v>1</v>
      </c>
      <c r="E2631">
        <v>1</v>
      </c>
      <c r="F2631">
        <v>670.2</v>
      </c>
      <c r="G2631">
        <v>670.2</v>
      </c>
      <c r="H2631">
        <v>67.02</v>
      </c>
      <c r="I2631">
        <v>270.98</v>
      </c>
      <c r="J2631">
        <v>332.2</v>
      </c>
    </row>
    <row r="2632" spans="1:10" x14ac:dyDescent="0.3">
      <c r="A2632">
        <v>2631</v>
      </c>
      <c r="B2632" t="s">
        <v>16</v>
      </c>
      <c r="C2632" t="s">
        <v>21</v>
      </c>
      <c r="D2632">
        <v>7</v>
      </c>
      <c r="E2632">
        <v>3</v>
      </c>
      <c r="F2632">
        <v>3751.16</v>
      </c>
      <c r="G2632">
        <v>8203</v>
      </c>
      <c r="H2632">
        <v>3281.2</v>
      </c>
      <c r="I2632">
        <v>4823.74</v>
      </c>
      <c r="J2632">
        <v>98.06</v>
      </c>
    </row>
    <row r="2633" spans="1:10" x14ac:dyDescent="0.3">
      <c r="A2633">
        <v>2632</v>
      </c>
      <c r="B2633" t="s">
        <v>14</v>
      </c>
      <c r="C2633" t="s">
        <v>15</v>
      </c>
      <c r="D2633">
        <v>3</v>
      </c>
      <c r="E2633">
        <v>2</v>
      </c>
      <c r="F2633">
        <v>2322.48</v>
      </c>
      <c r="G2633">
        <v>3811.11</v>
      </c>
      <c r="H2633">
        <v>571.66999999999996</v>
      </c>
      <c r="I2633">
        <v>852.93</v>
      </c>
      <c r="J2633">
        <v>2386.52</v>
      </c>
    </row>
    <row r="2634" spans="1:10" x14ac:dyDescent="0.3">
      <c r="A2634">
        <v>2633</v>
      </c>
      <c r="B2634" t="s">
        <v>18</v>
      </c>
      <c r="C2634" t="s">
        <v>20</v>
      </c>
      <c r="D2634">
        <v>1</v>
      </c>
      <c r="E2634">
        <v>1</v>
      </c>
      <c r="F2634">
        <v>4055.79</v>
      </c>
      <c r="G2634">
        <v>4055.79</v>
      </c>
      <c r="H2634">
        <v>892.27</v>
      </c>
      <c r="I2634">
        <v>1214.1400000000001</v>
      </c>
      <c r="J2634">
        <v>1949.38</v>
      </c>
    </row>
    <row r="2635" spans="1:10" x14ac:dyDescent="0.3">
      <c r="A2635">
        <v>2634</v>
      </c>
      <c r="B2635" t="s">
        <v>18</v>
      </c>
      <c r="C2635" t="s">
        <v>20</v>
      </c>
      <c r="D2635">
        <v>4</v>
      </c>
      <c r="E2635">
        <v>1</v>
      </c>
      <c r="F2635">
        <v>1919.96</v>
      </c>
      <c r="G2635">
        <v>1919.96</v>
      </c>
      <c r="H2635">
        <v>422.39</v>
      </c>
      <c r="I2635">
        <v>1822.04</v>
      </c>
      <c r="J2635">
        <v>-324.47000000000003</v>
      </c>
    </row>
    <row r="2636" spans="1:10" x14ac:dyDescent="0.3">
      <c r="A2636">
        <v>2635</v>
      </c>
      <c r="B2636" t="s">
        <v>14</v>
      </c>
      <c r="C2636" t="s">
        <v>15</v>
      </c>
      <c r="D2636">
        <v>1</v>
      </c>
      <c r="E2636">
        <v>1</v>
      </c>
      <c r="F2636">
        <v>1984.19</v>
      </c>
      <c r="G2636">
        <v>1984.19</v>
      </c>
      <c r="H2636">
        <v>297.63</v>
      </c>
      <c r="I2636">
        <v>566.73</v>
      </c>
      <c r="J2636">
        <v>1119.8399999999999</v>
      </c>
    </row>
    <row r="2637" spans="1:10" x14ac:dyDescent="0.3">
      <c r="A2637">
        <v>2636</v>
      </c>
      <c r="B2637" t="s">
        <v>16</v>
      </c>
      <c r="C2637" t="s">
        <v>21</v>
      </c>
      <c r="D2637">
        <v>2</v>
      </c>
      <c r="E2637">
        <v>1</v>
      </c>
      <c r="F2637">
        <v>3210.57</v>
      </c>
      <c r="G2637">
        <v>3210.57</v>
      </c>
      <c r="H2637">
        <v>1123.7</v>
      </c>
      <c r="I2637">
        <v>2276.86</v>
      </c>
      <c r="J2637">
        <v>-189.99</v>
      </c>
    </row>
    <row r="2638" spans="1:10" x14ac:dyDescent="0.3">
      <c r="A2638">
        <v>2637</v>
      </c>
      <c r="B2638" t="s">
        <v>12</v>
      </c>
      <c r="C2638" t="s">
        <v>13</v>
      </c>
      <c r="D2638">
        <v>4</v>
      </c>
      <c r="E2638">
        <v>3</v>
      </c>
      <c r="F2638">
        <v>5462.91</v>
      </c>
      <c r="G2638">
        <v>14165.91</v>
      </c>
      <c r="H2638">
        <v>4249.7700000000004</v>
      </c>
      <c r="I2638">
        <v>3099.12</v>
      </c>
      <c r="J2638">
        <v>6817.02</v>
      </c>
    </row>
    <row r="2639" spans="1:10" x14ac:dyDescent="0.3">
      <c r="A2639">
        <v>2638</v>
      </c>
      <c r="B2639" t="s">
        <v>14</v>
      </c>
      <c r="C2639" t="s">
        <v>15</v>
      </c>
      <c r="D2639">
        <v>1</v>
      </c>
      <c r="E2639">
        <v>1</v>
      </c>
      <c r="F2639">
        <v>998.8</v>
      </c>
      <c r="G2639">
        <v>998.8</v>
      </c>
      <c r="H2639">
        <v>149.82</v>
      </c>
      <c r="I2639">
        <v>630.20000000000005</v>
      </c>
      <c r="J2639">
        <v>218.78</v>
      </c>
    </row>
    <row r="2640" spans="1:10" x14ac:dyDescent="0.3">
      <c r="A2640">
        <v>2639</v>
      </c>
      <c r="B2640" t="s">
        <v>12</v>
      </c>
      <c r="C2640" t="s">
        <v>13</v>
      </c>
      <c r="D2640">
        <v>8</v>
      </c>
      <c r="E2640">
        <v>3</v>
      </c>
      <c r="F2640">
        <v>3250.93</v>
      </c>
      <c r="G2640">
        <v>7248.4</v>
      </c>
      <c r="H2640">
        <v>1812.1</v>
      </c>
      <c r="I2640">
        <v>3854.25</v>
      </c>
      <c r="J2640">
        <v>1582.04</v>
      </c>
    </row>
    <row r="2641" spans="1:10" x14ac:dyDescent="0.3">
      <c r="A2641">
        <v>2640</v>
      </c>
      <c r="B2641" t="s">
        <v>14</v>
      </c>
      <c r="C2641" t="s">
        <v>15</v>
      </c>
      <c r="D2641">
        <v>4</v>
      </c>
      <c r="E2641">
        <v>3</v>
      </c>
      <c r="F2641">
        <v>2427.85</v>
      </c>
      <c r="G2641">
        <v>5119.1499999999996</v>
      </c>
      <c r="H2641">
        <v>767.87</v>
      </c>
      <c r="I2641">
        <v>1106.67</v>
      </c>
      <c r="J2641">
        <v>3244.61</v>
      </c>
    </row>
    <row r="2642" spans="1:10" x14ac:dyDescent="0.3">
      <c r="A2642">
        <v>2641</v>
      </c>
      <c r="B2642" t="s">
        <v>10</v>
      </c>
      <c r="C2642" t="s">
        <v>11</v>
      </c>
      <c r="D2642">
        <v>8</v>
      </c>
      <c r="E2642">
        <v>2</v>
      </c>
      <c r="F2642">
        <v>965.54</v>
      </c>
      <c r="G2642">
        <v>1629.46</v>
      </c>
      <c r="H2642">
        <v>162.94999999999999</v>
      </c>
      <c r="I2642">
        <v>1081.25</v>
      </c>
      <c r="J2642">
        <v>385.26</v>
      </c>
    </row>
    <row r="2643" spans="1:10" x14ac:dyDescent="0.3">
      <c r="A2643">
        <v>2642</v>
      </c>
      <c r="B2643" t="s">
        <v>18</v>
      </c>
      <c r="C2643" t="s">
        <v>19</v>
      </c>
      <c r="D2643">
        <v>3</v>
      </c>
      <c r="E2643">
        <v>3</v>
      </c>
      <c r="F2643">
        <v>4091.68</v>
      </c>
      <c r="G2643">
        <v>8434.32</v>
      </c>
      <c r="H2643">
        <v>2277.27</v>
      </c>
      <c r="I2643">
        <v>2175.9899999999998</v>
      </c>
      <c r="J2643">
        <v>3981.07</v>
      </c>
    </row>
    <row r="2644" spans="1:10" x14ac:dyDescent="0.3">
      <c r="A2644">
        <v>2643</v>
      </c>
      <c r="B2644" t="s">
        <v>14</v>
      </c>
      <c r="C2644" t="s">
        <v>15</v>
      </c>
      <c r="D2644">
        <v>1</v>
      </c>
      <c r="E2644">
        <v>1</v>
      </c>
      <c r="F2644">
        <v>2422.21</v>
      </c>
      <c r="G2644">
        <v>2422.21</v>
      </c>
      <c r="H2644">
        <v>363.33</v>
      </c>
      <c r="I2644">
        <v>597.13</v>
      </c>
      <c r="J2644">
        <v>1461.75</v>
      </c>
    </row>
    <row r="2645" spans="1:10" x14ac:dyDescent="0.3">
      <c r="A2645">
        <v>2644</v>
      </c>
      <c r="B2645" t="s">
        <v>16</v>
      </c>
      <c r="C2645" t="s">
        <v>17</v>
      </c>
      <c r="D2645">
        <v>7</v>
      </c>
      <c r="E2645">
        <v>3</v>
      </c>
      <c r="F2645">
        <v>1640.95</v>
      </c>
      <c r="G2645">
        <v>3546.83</v>
      </c>
      <c r="H2645">
        <v>1241.3900000000001</v>
      </c>
      <c r="I2645">
        <v>3365.94</v>
      </c>
      <c r="J2645">
        <v>-1060.5</v>
      </c>
    </row>
    <row r="2646" spans="1:10" x14ac:dyDescent="0.3">
      <c r="A2646">
        <v>2645</v>
      </c>
      <c r="B2646" t="s">
        <v>18</v>
      </c>
      <c r="C2646" t="s">
        <v>19</v>
      </c>
      <c r="D2646">
        <v>7</v>
      </c>
      <c r="E2646">
        <v>2</v>
      </c>
      <c r="F2646">
        <v>2523.36</v>
      </c>
      <c r="G2646">
        <v>3604.48</v>
      </c>
      <c r="H2646">
        <v>792.99</v>
      </c>
      <c r="I2646">
        <v>3420.66</v>
      </c>
      <c r="J2646">
        <v>-609.16</v>
      </c>
    </row>
    <row r="2647" spans="1:10" x14ac:dyDescent="0.3">
      <c r="A2647">
        <v>2646</v>
      </c>
      <c r="B2647" t="s">
        <v>10</v>
      </c>
      <c r="C2647" t="s">
        <v>11</v>
      </c>
      <c r="D2647">
        <v>6</v>
      </c>
      <c r="E2647">
        <v>1</v>
      </c>
      <c r="F2647">
        <v>889.79</v>
      </c>
      <c r="G2647">
        <v>889.79</v>
      </c>
      <c r="H2647">
        <v>88.98</v>
      </c>
      <c r="I2647">
        <v>811.48</v>
      </c>
      <c r="J2647">
        <v>-10.68</v>
      </c>
    </row>
    <row r="2648" spans="1:10" x14ac:dyDescent="0.3">
      <c r="A2648">
        <v>2647</v>
      </c>
      <c r="B2648" t="s">
        <v>12</v>
      </c>
      <c r="C2648" t="s">
        <v>13</v>
      </c>
      <c r="D2648">
        <v>2</v>
      </c>
      <c r="E2648">
        <v>2</v>
      </c>
      <c r="F2648">
        <v>4111.46</v>
      </c>
      <c r="G2648">
        <v>5726.67</v>
      </c>
      <c r="H2648">
        <v>1431.67</v>
      </c>
      <c r="I2648">
        <v>1625.63</v>
      </c>
      <c r="J2648">
        <v>2669.37</v>
      </c>
    </row>
    <row r="2649" spans="1:10" x14ac:dyDescent="0.3">
      <c r="A2649">
        <v>2648</v>
      </c>
      <c r="B2649" t="s">
        <v>16</v>
      </c>
      <c r="C2649" t="s">
        <v>17</v>
      </c>
      <c r="D2649">
        <v>8</v>
      </c>
      <c r="E2649">
        <v>3</v>
      </c>
      <c r="F2649">
        <v>4245.51</v>
      </c>
      <c r="G2649">
        <v>9359.11</v>
      </c>
      <c r="H2649">
        <v>3743.64</v>
      </c>
      <c r="I2649">
        <v>6094.25</v>
      </c>
      <c r="J2649">
        <v>-478.79</v>
      </c>
    </row>
    <row r="2650" spans="1:10" x14ac:dyDescent="0.3">
      <c r="A2650">
        <v>2649</v>
      </c>
      <c r="B2650" t="s">
        <v>10</v>
      </c>
      <c r="C2650" t="s">
        <v>22</v>
      </c>
      <c r="D2650">
        <v>4</v>
      </c>
      <c r="E2650">
        <v>2</v>
      </c>
      <c r="F2650">
        <v>601.20000000000005</v>
      </c>
      <c r="G2650">
        <v>1019.02</v>
      </c>
      <c r="H2650">
        <v>101.9</v>
      </c>
      <c r="I2650">
        <v>675.6</v>
      </c>
      <c r="J2650">
        <v>241.51</v>
      </c>
    </row>
    <row r="2651" spans="1:10" x14ac:dyDescent="0.3">
      <c r="A2651">
        <v>2650</v>
      </c>
      <c r="B2651" t="s">
        <v>10</v>
      </c>
      <c r="C2651" t="s">
        <v>11</v>
      </c>
      <c r="D2651">
        <v>6</v>
      </c>
      <c r="E2651">
        <v>3</v>
      </c>
      <c r="F2651">
        <v>1097.6300000000001</v>
      </c>
      <c r="G2651">
        <v>2458.92</v>
      </c>
      <c r="H2651">
        <v>245.89</v>
      </c>
      <c r="I2651">
        <v>851.49</v>
      </c>
      <c r="J2651">
        <v>1361.54</v>
      </c>
    </row>
    <row r="2652" spans="1:10" x14ac:dyDescent="0.3">
      <c r="A2652">
        <v>2651</v>
      </c>
      <c r="B2652" t="s">
        <v>18</v>
      </c>
      <c r="C2652" t="s">
        <v>19</v>
      </c>
      <c r="D2652">
        <v>6</v>
      </c>
      <c r="E2652">
        <v>3</v>
      </c>
      <c r="F2652">
        <v>5849.86</v>
      </c>
      <c r="G2652">
        <v>12335.71</v>
      </c>
      <c r="H2652">
        <v>3330.64</v>
      </c>
      <c r="I2652">
        <v>3670.76</v>
      </c>
      <c r="J2652">
        <v>5334.31</v>
      </c>
    </row>
    <row r="2653" spans="1:10" x14ac:dyDescent="0.3">
      <c r="A2653">
        <v>2652</v>
      </c>
      <c r="B2653" t="s">
        <v>10</v>
      </c>
      <c r="C2653" t="s">
        <v>22</v>
      </c>
      <c r="D2653">
        <v>5</v>
      </c>
      <c r="E2653">
        <v>2</v>
      </c>
      <c r="F2653">
        <v>1159.49</v>
      </c>
      <c r="G2653">
        <v>1705.74</v>
      </c>
      <c r="H2653">
        <v>170.57</v>
      </c>
      <c r="I2653">
        <v>752.72</v>
      </c>
      <c r="J2653">
        <v>782.45</v>
      </c>
    </row>
    <row r="2654" spans="1:10" x14ac:dyDescent="0.3">
      <c r="A2654">
        <v>2653</v>
      </c>
      <c r="B2654" t="s">
        <v>10</v>
      </c>
      <c r="C2654" t="s">
        <v>11</v>
      </c>
      <c r="D2654">
        <v>8</v>
      </c>
      <c r="E2654">
        <v>3</v>
      </c>
      <c r="F2654">
        <v>789.74</v>
      </c>
      <c r="G2654">
        <v>1671.32</v>
      </c>
      <c r="H2654">
        <v>167.13</v>
      </c>
      <c r="I2654">
        <v>913.29</v>
      </c>
      <c r="J2654">
        <v>590.9</v>
      </c>
    </row>
    <row r="2655" spans="1:10" x14ac:dyDescent="0.3">
      <c r="A2655">
        <v>2654</v>
      </c>
      <c r="B2655" t="s">
        <v>18</v>
      </c>
      <c r="C2655" t="s">
        <v>19</v>
      </c>
      <c r="D2655">
        <v>4</v>
      </c>
      <c r="E2655">
        <v>2</v>
      </c>
      <c r="F2655">
        <v>2957.63</v>
      </c>
      <c r="G2655">
        <v>4519.28</v>
      </c>
      <c r="H2655">
        <v>994.24</v>
      </c>
      <c r="I2655">
        <v>3229.13</v>
      </c>
      <c r="J2655">
        <v>295.91000000000003</v>
      </c>
    </row>
    <row r="2656" spans="1:10" x14ac:dyDescent="0.3">
      <c r="A2656">
        <v>2655</v>
      </c>
      <c r="B2656" t="s">
        <v>14</v>
      </c>
      <c r="C2656" t="s">
        <v>15</v>
      </c>
      <c r="D2656">
        <v>6</v>
      </c>
      <c r="E2656">
        <v>3</v>
      </c>
      <c r="F2656">
        <v>1832.06</v>
      </c>
      <c r="G2656">
        <v>4077.9</v>
      </c>
      <c r="H2656">
        <v>611.69000000000005</v>
      </c>
      <c r="I2656">
        <v>1806.17</v>
      </c>
      <c r="J2656">
        <v>1660.05</v>
      </c>
    </row>
    <row r="2657" spans="1:10" x14ac:dyDescent="0.3">
      <c r="A2657">
        <v>2656</v>
      </c>
      <c r="B2657" t="s">
        <v>10</v>
      </c>
      <c r="C2657" t="s">
        <v>22</v>
      </c>
      <c r="D2657">
        <v>5</v>
      </c>
      <c r="E2657">
        <v>3</v>
      </c>
      <c r="F2657">
        <v>541.27</v>
      </c>
      <c r="G2657">
        <v>987.07</v>
      </c>
      <c r="H2657">
        <v>98.71</v>
      </c>
      <c r="I2657">
        <v>800.59</v>
      </c>
      <c r="J2657">
        <v>87.77</v>
      </c>
    </row>
    <row r="2658" spans="1:10" x14ac:dyDescent="0.3">
      <c r="A2658">
        <v>2657</v>
      </c>
      <c r="B2658" t="s">
        <v>14</v>
      </c>
      <c r="C2658" t="s">
        <v>15</v>
      </c>
      <c r="D2658">
        <v>6</v>
      </c>
      <c r="E2658">
        <v>2</v>
      </c>
      <c r="F2658">
        <v>1450.38</v>
      </c>
      <c r="G2658">
        <v>2384.5</v>
      </c>
      <c r="H2658">
        <v>357.68</v>
      </c>
      <c r="I2658">
        <v>1458.94</v>
      </c>
      <c r="J2658">
        <v>567.89</v>
      </c>
    </row>
    <row r="2659" spans="1:10" x14ac:dyDescent="0.3">
      <c r="A2659">
        <v>2658</v>
      </c>
      <c r="B2659" t="s">
        <v>12</v>
      </c>
      <c r="C2659" t="s">
        <v>13</v>
      </c>
      <c r="D2659">
        <v>2</v>
      </c>
      <c r="E2659">
        <v>2</v>
      </c>
      <c r="F2659">
        <v>2420.25</v>
      </c>
      <c r="G2659">
        <v>3915.31</v>
      </c>
      <c r="H2659">
        <v>978.83</v>
      </c>
      <c r="I2659">
        <v>2486.4899999999998</v>
      </c>
      <c r="J2659">
        <v>449.99</v>
      </c>
    </row>
    <row r="2660" spans="1:10" x14ac:dyDescent="0.3">
      <c r="A2660">
        <v>2659</v>
      </c>
      <c r="B2660" t="s">
        <v>18</v>
      </c>
      <c r="C2660" t="s">
        <v>20</v>
      </c>
      <c r="D2660">
        <v>3</v>
      </c>
      <c r="E2660">
        <v>1</v>
      </c>
      <c r="F2660">
        <v>4127.6099999999997</v>
      </c>
      <c r="G2660">
        <v>4127.6099999999997</v>
      </c>
      <c r="H2660">
        <v>908.07</v>
      </c>
      <c r="I2660">
        <v>1893.92</v>
      </c>
      <c r="J2660">
        <v>1325.61</v>
      </c>
    </row>
    <row r="2661" spans="1:10" x14ac:dyDescent="0.3">
      <c r="A2661">
        <v>2660</v>
      </c>
      <c r="B2661" t="s">
        <v>16</v>
      </c>
      <c r="C2661" t="s">
        <v>17</v>
      </c>
      <c r="D2661">
        <v>8</v>
      </c>
      <c r="E2661">
        <v>1</v>
      </c>
      <c r="F2661">
        <v>1782.55</v>
      </c>
      <c r="G2661">
        <v>1782.55</v>
      </c>
      <c r="H2661">
        <v>623.89</v>
      </c>
      <c r="I2661">
        <v>1691.64</v>
      </c>
      <c r="J2661">
        <v>-532.98</v>
      </c>
    </row>
    <row r="2662" spans="1:10" x14ac:dyDescent="0.3">
      <c r="A2662">
        <v>2661</v>
      </c>
      <c r="B2662" t="s">
        <v>10</v>
      </c>
      <c r="C2662" t="s">
        <v>11</v>
      </c>
      <c r="D2662">
        <v>5</v>
      </c>
      <c r="E2662">
        <v>3</v>
      </c>
      <c r="F2662">
        <v>950.97</v>
      </c>
      <c r="G2662">
        <v>2183.81</v>
      </c>
      <c r="H2662">
        <v>218.38</v>
      </c>
      <c r="I2662">
        <v>677.38</v>
      </c>
      <c r="J2662">
        <v>1288.05</v>
      </c>
    </row>
    <row r="2663" spans="1:10" x14ac:dyDescent="0.3">
      <c r="A2663">
        <v>2662</v>
      </c>
      <c r="B2663" t="s">
        <v>12</v>
      </c>
      <c r="C2663" t="s">
        <v>13</v>
      </c>
      <c r="D2663">
        <v>3</v>
      </c>
      <c r="E2663">
        <v>3</v>
      </c>
      <c r="F2663">
        <v>4909.1000000000004</v>
      </c>
      <c r="G2663">
        <v>10818.1</v>
      </c>
      <c r="H2663">
        <v>3245.43</v>
      </c>
      <c r="I2663">
        <v>2751.46</v>
      </c>
      <c r="J2663">
        <v>4821.21</v>
      </c>
    </row>
    <row r="2664" spans="1:10" x14ac:dyDescent="0.3">
      <c r="A2664">
        <v>2663</v>
      </c>
      <c r="B2664" t="s">
        <v>18</v>
      </c>
      <c r="C2664" t="s">
        <v>20</v>
      </c>
      <c r="D2664">
        <v>4</v>
      </c>
      <c r="E2664">
        <v>1</v>
      </c>
      <c r="F2664">
        <v>6014.49</v>
      </c>
      <c r="G2664">
        <v>6014.49</v>
      </c>
      <c r="H2664">
        <v>1323.19</v>
      </c>
      <c r="I2664">
        <v>2318.67</v>
      </c>
      <c r="J2664">
        <v>2372.63</v>
      </c>
    </row>
    <row r="2665" spans="1:10" x14ac:dyDescent="0.3">
      <c r="A2665">
        <v>2664</v>
      </c>
      <c r="B2665" t="s">
        <v>16</v>
      </c>
      <c r="C2665" t="s">
        <v>17</v>
      </c>
      <c r="D2665">
        <v>2</v>
      </c>
      <c r="E2665">
        <v>2</v>
      </c>
      <c r="F2665">
        <v>6022.85</v>
      </c>
      <c r="G2665">
        <v>9429.83</v>
      </c>
      <c r="H2665">
        <v>3771.93</v>
      </c>
      <c r="I2665">
        <v>2144.9499999999998</v>
      </c>
      <c r="J2665">
        <v>3512.95</v>
      </c>
    </row>
    <row r="2666" spans="1:10" x14ac:dyDescent="0.3">
      <c r="A2666">
        <v>2665</v>
      </c>
      <c r="B2666" t="s">
        <v>16</v>
      </c>
      <c r="C2666" t="s">
        <v>21</v>
      </c>
      <c r="D2666">
        <v>5</v>
      </c>
      <c r="E2666">
        <v>3</v>
      </c>
      <c r="F2666">
        <v>2572.69</v>
      </c>
      <c r="G2666">
        <v>4810.8999999999996</v>
      </c>
      <c r="H2666">
        <v>1683.82</v>
      </c>
      <c r="I2666">
        <v>2826.84</v>
      </c>
      <c r="J2666">
        <v>300.25</v>
      </c>
    </row>
    <row r="2667" spans="1:10" x14ac:dyDescent="0.3">
      <c r="A2667">
        <v>2666</v>
      </c>
      <c r="B2667" t="s">
        <v>10</v>
      </c>
      <c r="C2667" t="s">
        <v>11</v>
      </c>
      <c r="D2667">
        <v>4</v>
      </c>
      <c r="E2667">
        <v>1</v>
      </c>
      <c r="F2667">
        <v>914.09</v>
      </c>
      <c r="G2667">
        <v>914.09</v>
      </c>
      <c r="H2667">
        <v>91.41</v>
      </c>
      <c r="I2667">
        <v>603.86</v>
      </c>
      <c r="J2667">
        <v>218.83</v>
      </c>
    </row>
    <row r="2668" spans="1:10" x14ac:dyDescent="0.3">
      <c r="A2668">
        <v>2667</v>
      </c>
      <c r="B2668" t="s">
        <v>18</v>
      </c>
      <c r="C2668" t="s">
        <v>20</v>
      </c>
      <c r="D2668">
        <v>6</v>
      </c>
      <c r="E2668">
        <v>2</v>
      </c>
      <c r="F2668">
        <v>6840.18</v>
      </c>
      <c r="G2668">
        <v>11175.43</v>
      </c>
      <c r="H2668">
        <v>3017.36</v>
      </c>
      <c r="I2668">
        <v>4464.3900000000003</v>
      </c>
      <c r="J2668">
        <v>3693.67</v>
      </c>
    </row>
    <row r="2669" spans="1:10" x14ac:dyDescent="0.3">
      <c r="A2669">
        <v>2668</v>
      </c>
      <c r="B2669" t="s">
        <v>16</v>
      </c>
      <c r="C2669" t="s">
        <v>17</v>
      </c>
      <c r="D2669">
        <v>7</v>
      </c>
      <c r="E2669">
        <v>3</v>
      </c>
      <c r="F2669">
        <v>6658.66</v>
      </c>
      <c r="G2669">
        <v>15698.21</v>
      </c>
      <c r="H2669">
        <v>6279.28</v>
      </c>
      <c r="I2669">
        <v>5194</v>
      </c>
      <c r="J2669">
        <v>4224.93</v>
      </c>
    </row>
    <row r="2670" spans="1:10" x14ac:dyDescent="0.3">
      <c r="A2670">
        <v>2669</v>
      </c>
      <c r="B2670" t="s">
        <v>14</v>
      </c>
      <c r="C2670" t="s">
        <v>15</v>
      </c>
      <c r="D2670">
        <v>1</v>
      </c>
      <c r="E2670">
        <v>1</v>
      </c>
      <c r="F2670">
        <v>1724.6</v>
      </c>
      <c r="G2670">
        <v>1724.6</v>
      </c>
      <c r="H2670">
        <v>258.69</v>
      </c>
      <c r="I2670">
        <v>575.11</v>
      </c>
      <c r="J2670">
        <v>890.81</v>
      </c>
    </row>
    <row r="2671" spans="1:10" x14ac:dyDescent="0.3">
      <c r="A2671">
        <v>2670</v>
      </c>
      <c r="B2671" t="s">
        <v>10</v>
      </c>
      <c r="C2671" t="s">
        <v>11</v>
      </c>
      <c r="D2671">
        <v>4</v>
      </c>
      <c r="E2671">
        <v>1</v>
      </c>
      <c r="F2671">
        <v>943.3</v>
      </c>
      <c r="G2671">
        <v>943.3</v>
      </c>
      <c r="H2671">
        <v>94.33</v>
      </c>
      <c r="I2671">
        <v>726.06</v>
      </c>
      <c r="J2671">
        <v>122.91</v>
      </c>
    </row>
    <row r="2672" spans="1:10" x14ac:dyDescent="0.3">
      <c r="A2672">
        <v>2671</v>
      </c>
      <c r="B2672" t="s">
        <v>16</v>
      </c>
      <c r="C2672" t="s">
        <v>21</v>
      </c>
      <c r="D2672">
        <v>3</v>
      </c>
      <c r="E2672">
        <v>1</v>
      </c>
      <c r="F2672">
        <v>2623.06</v>
      </c>
      <c r="G2672">
        <v>2623.06</v>
      </c>
      <c r="H2672">
        <v>918.07</v>
      </c>
      <c r="I2672">
        <v>2489.29</v>
      </c>
      <c r="J2672">
        <v>-784.3</v>
      </c>
    </row>
    <row r="2673" spans="1:10" x14ac:dyDescent="0.3">
      <c r="A2673">
        <v>2672</v>
      </c>
      <c r="B2673" t="s">
        <v>10</v>
      </c>
      <c r="C2673" t="s">
        <v>22</v>
      </c>
      <c r="D2673">
        <v>2</v>
      </c>
      <c r="E2673">
        <v>2</v>
      </c>
      <c r="F2673">
        <v>1011.83</v>
      </c>
      <c r="G2673">
        <v>1639.5</v>
      </c>
      <c r="H2673">
        <v>163.95</v>
      </c>
      <c r="I2673">
        <v>464.09</v>
      </c>
      <c r="J2673">
        <v>1011.46</v>
      </c>
    </row>
    <row r="2674" spans="1:10" x14ac:dyDescent="0.3">
      <c r="A2674">
        <v>2673</v>
      </c>
      <c r="B2674" t="s">
        <v>14</v>
      </c>
      <c r="C2674" t="s">
        <v>15</v>
      </c>
      <c r="D2674">
        <v>2</v>
      </c>
      <c r="E2674">
        <v>2</v>
      </c>
      <c r="F2674">
        <v>1697.19</v>
      </c>
      <c r="G2674">
        <v>2531.7600000000002</v>
      </c>
      <c r="H2674">
        <v>379.76</v>
      </c>
      <c r="I2674">
        <v>865.31</v>
      </c>
      <c r="J2674">
        <v>1286.68</v>
      </c>
    </row>
    <row r="2675" spans="1:10" x14ac:dyDescent="0.3">
      <c r="A2675">
        <v>2674</v>
      </c>
      <c r="B2675" t="s">
        <v>18</v>
      </c>
      <c r="C2675" t="s">
        <v>20</v>
      </c>
      <c r="D2675">
        <v>4</v>
      </c>
      <c r="E2675">
        <v>3</v>
      </c>
      <c r="F2675">
        <v>3577.94</v>
      </c>
      <c r="G2675">
        <v>7478.04</v>
      </c>
      <c r="H2675">
        <v>1645.17</v>
      </c>
      <c r="I2675">
        <v>3623.49</v>
      </c>
      <c r="J2675">
        <v>2209.38</v>
      </c>
    </row>
    <row r="2676" spans="1:10" x14ac:dyDescent="0.3">
      <c r="A2676">
        <v>2675</v>
      </c>
      <c r="B2676" t="s">
        <v>12</v>
      </c>
      <c r="C2676" t="s">
        <v>13</v>
      </c>
      <c r="D2676">
        <v>6</v>
      </c>
      <c r="E2676">
        <v>3</v>
      </c>
      <c r="F2676">
        <v>5173.43</v>
      </c>
      <c r="G2676">
        <v>10887.5</v>
      </c>
      <c r="H2676">
        <v>3266.25</v>
      </c>
      <c r="I2676">
        <v>4615.3500000000004</v>
      </c>
      <c r="J2676">
        <v>3005.89</v>
      </c>
    </row>
    <row r="2677" spans="1:10" x14ac:dyDescent="0.3">
      <c r="A2677">
        <v>2676</v>
      </c>
      <c r="B2677" t="s">
        <v>10</v>
      </c>
      <c r="C2677" t="s">
        <v>11</v>
      </c>
      <c r="D2677">
        <v>1</v>
      </c>
      <c r="E2677">
        <v>1</v>
      </c>
      <c r="F2677">
        <v>835.93</v>
      </c>
      <c r="G2677">
        <v>835.93</v>
      </c>
      <c r="H2677">
        <v>83.59</v>
      </c>
      <c r="I2677">
        <v>311.26</v>
      </c>
      <c r="J2677">
        <v>441.07</v>
      </c>
    </row>
    <row r="2678" spans="1:10" x14ac:dyDescent="0.3">
      <c r="A2678">
        <v>2677</v>
      </c>
      <c r="B2678" t="s">
        <v>10</v>
      </c>
      <c r="C2678" t="s">
        <v>22</v>
      </c>
      <c r="D2678">
        <v>8</v>
      </c>
      <c r="E2678">
        <v>2</v>
      </c>
      <c r="F2678">
        <v>585.96</v>
      </c>
      <c r="G2678">
        <v>858.32</v>
      </c>
      <c r="H2678">
        <v>85.83</v>
      </c>
      <c r="I2678">
        <v>814.54</v>
      </c>
      <c r="J2678">
        <v>-42.06</v>
      </c>
    </row>
    <row r="2679" spans="1:10" x14ac:dyDescent="0.3">
      <c r="A2679">
        <v>2678</v>
      </c>
      <c r="B2679" t="s">
        <v>18</v>
      </c>
      <c r="C2679" t="s">
        <v>19</v>
      </c>
      <c r="D2679">
        <v>3</v>
      </c>
      <c r="E2679">
        <v>2</v>
      </c>
      <c r="F2679">
        <v>6483.15</v>
      </c>
      <c r="G2679">
        <v>10380.709999999999</v>
      </c>
      <c r="H2679">
        <v>2802.79</v>
      </c>
      <c r="I2679">
        <v>2660.44</v>
      </c>
      <c r="J2679">
        <v>4917.4799999999996</v>
      </c>
    </row>
    <row r="2680" spans="1:10" x14ac:dyDescent="0.3">
      <c r="A2680">
        <v>2679</v>
      </c>
      <c r="B2680" t="s">
        <v>18</v>
      </c>
      <c r="C2680" t="s">
        <v>20</v>
      </c>
      <c r="D2680">
        <v>4</v>
      </c>
      <c r="E2680">
        <v>1</v>
      </c>
      <c r="F2680">
        <v>2479.6</v>
      </c>
      <c r="G2680">
        <v>2479.6</v>
      </c>
      <c r="H2680">
        <v>545.51</v>
      </c>
      <c r="I2680">
        <v>2353.14</v>
      </c>
      <c r="J2680">
        <v>-419.05</v>
      </c>
    </row>
    <row r="2681" spans="1:10" x14ac:dyDescent="0.3">
      <c r="A2681">
        <v>2680</v>
      </c>
      <c r="B2681" t="s">
        <v>16</v>
      </c>
      <c r="C2681" t="s">
        <v>21</v>
      </c>
      <c r="D2681">
        <v>4</v>
      </c>
      <c r="E2681">
        <v>3</v>
      </c>
      <c r="F2681">
        <v>2584.63</v>
      </c>
      <c r="G2681">
        <v>4858.95</v>
      </c>
      <c r="H2681">
        <v>1700.63</v>
      </c>
      <c r="I2681">
        <v>3367.97</v>
      </c>
      <c r="J2681">
        <v>-209.65</v>
      </c>
    </row>
    <row r="2682" spans="1:10" x14ac:dyDescent="0.3">
      <c r="A2682">
        <v>2681</v>
      </c>
      <c r="B2682" t="s">
        <v>10</v>
      </c>
      <c r="C2682" t="s">
        <v>11</v>
      </c>
      <c r="D2682">
        <v>7</v>
      </c>
      <c r="E2682">
        <v>3</v>
      </c>
      <c r="F2682">
        <v>743.63</v>
      </c>
      <c r="G2682">
        <v>1654.92</v>
      </c>
      <c r="H2682">
        <v>165.49</v>
      </c>
      <c r="I2682">
        <v>764.41</v>
      </c>
      <c r="J2682">
        <v>725.02</v>
      </c>
    </row>
    <row r="2683" spans="1:10" x14ac:dyDescent="0.3">
      <c r="A2683">
        <v>2682</v>
      </c>
      <c r="B2683" t="s">
        <v>14</v>
      </c>
      <c r="C2683" t="s">
        <v>15</v>
      </c>
      <c r="D2683">
        <v>2</v>
      </c>
      <c r="E2683">
        <v>1</v>
      </c>
      <c r="F2683">
        <v>1858.01</v>
      </c>
      <c r="G2683">
        <v>1858.01</v>
      </c>
      <c r="H2683">
        <v>278.7</v>
      </c>
      <c r="I2683">
        <v>761.21</v>
      </c>
      <c r="J2683">
        <v>818.1</v>
      </c>
    </row>
    <row r="2684" spans="1:10" x14ac:dyDescent="0.3">
      <c r="A2684">
        <v>2683</v>
      </c>
      <c r="B2684" t="s">
        <v>18</v>
      </c>
      <c r="C2684" t="s">
        <v>20</v>
      </c>
      <c r="D2684">
        <v>3</v>
      </c>
      <c r="E2684">
        <v>2</v>
      </c>
      <c r="F2684">
        <v>4417.8599999999997</v>
      </c>
      <c r="G2684">
        <v>7670.31</v>
      </c>
      <c r="H2684">
        <v>1687.47</v>
      </c>
      <c r="I2684">
        <v>2496.69</v>
      </c>
      <c r="J2684">
        <v>3486.15</v>
      </c>
    </row>
    <row r="2685" spans="1:10" x14ac:dyDescent="0.3">
      <c r="A2685">
        <v>2684</v>
      </c>
      <c r="B2685" t="s">
        <v>10</v>
      </c>
      <c r="C2685" t="s">
        <v>22</v>
      </c>
      <c r="D2685">
        <v>1</v>
      </c>
      <c r="E2685">
        <v>1</v>
      </c>
      <c r="F2685">
        <v>730.38</v>
      </c>
      <c r="G2685">
        <v>730.38</v>
      </c>
      <c r="H2685">
        <v>73.040000000000006</v>
      </c>
      <c r="I2685">
        <v>365</v>
      </c>
      <c r="J2685">
        <v>292.33999999999997</v>
      </c>
    </row>
    <row r="2686" spans="1:10" x14ac:dyDescent="0.3">
      <c r="A2686">
        <v>2685</v>
      </c>
      <c r="B2686" t="s">
        <v>10</v>
      </c>
      <c r="C2686" t="s">
        <v>11</v>
      </c>
      <c r="D2686">
        <v>2</v>
      </c>
      <c r="E2686">
        <v>1</v>
      </c>
      <c r="F2686">
        <v>1111.3900000000001</v>
      </c>
      <c r="G2686">
        <v>1111.3900000000001</v>
      </c>
      <c r="H2686">
        <v>111.14</v>
      </c>
      <c r="I2686">
        <v>452.79</v>
      </c>
      <c r="J2686">
        <v>547.46</v>
      </c>
    </row>
    <row r="2687" spans="1:10" x14ac:dyDescent="0.3">
      <c r="A2687">
        <v>2686</v>
      </c>
      <c r="B2687" t="s">
        <v>18</v>
      </c>
      <c r="C2687" t="s">
        <v>20</v>
      </c>
      <c r="D2687">
        <v>4</v>
      </c>
      <c r="E2687">
        <v>1</v>
      </c>
      <c r="F2687">
        <v>4403.08</v>
      </c>
      <c r="G2687">
        <v>4403.08</v>
      </c>
      <c r="H2687">
        <v>968.68</v>
      </c>
      <c r="I2687">
        <v>2265.1</v>
      </c>
      <c r="J2687">
        <v>1169.3</v>
      </c>
    </row>
    <row r="2688" spans="1:10" x14ac:dyDescent="0.3">
      <c r="A2688">
        <v>2687</v>
      </c>
      <c r="B2688" t="s">
        <v>18</v>
      </c>
      <c r="C2688" t="s">
        <v>20</v>
      </c>
      <c r="D2688">
        <v>2</v>
      </c>
      <c r="E2688">
        <v>1</v>
      </c>
      <c r="F2688">
        <v>1936.04</v>
      </c>
      <c r="G2688">
        <v>1936.04</v>
      </c>
      <c r="H2688">
        <v>425.93</v>
      </c>
      <c r="I2688">
        <v>1705.2</v>
      </c>
      <c r="J2688">
        <v>-195.09</v>
      </c>
    </row>
    <row r="2689" spans="1:10" x14ac:dyDescent="0.3">
      <c r="A2689">
        <v>2688</v>
      </c>
      <c r="B2689" t="s">
        <v>10</v>
      </c>
      <c r="C2689" t="s">
        <v>22</v>
      </c>
      <c r="D2689">
        <v>2</v>
      </c>
      <c r="E2689">
        <v>2</v>
      </c>
      <c r="F2689">
        <v>921.55</v>
      </c>
      <c r="G2689">
        <v>1371.16</v>
      </c>
      <c r="H2689">
        <v>137.12</v>
      </c>
      <c r="I2689">
        <v>293.76</v>
      </c>
      <c r="J2689">
        <v>940.29</v>
      </c>
    </row>
    <row r="2690" spans="1:10" x14ac:dyDescent="0.3">
      <c r="A2690">
        <v>2689</v>
      </c>
      <c r="B2690" t="s">
        <v>10</v>
      </c>
      <c r="C2690" t="s">
        <v>11</v>
      </c>
      <c r="D2690">
        <v>5</v>
      </c>
      <c r="E2690">
        <v>3</v>
      </c>
      <c r="F2690">
        <v>559.44000000000005</v>
      </c>
      <c r="G2690">
        <v>1168.6500000000001</v>
      </c>
      <c r="H2690">
        <v>116.86</v>
      </c>
      <c r="I2690">
        <v>482.87</v>
      </c>
      <c r="J2690">
        <v>568.91999999999996</v>
      </c>
    </row>
    <row r="2691" spans="1:10" x14ac:dyDescent="0.3">
      <c r="A2691">
        <v>2690</v>
      </c>
      <c r="B2691" t="s">
        <v>10</v>
      </c>
      <c r="C2691" t="s">
        <v>22</v>
      </c>
      <c r="D2691">
        <v>2</v>
      </c>
      <c r="E2691">
        <v>2</v>
      </c>
      <c r="F2691">
        <v>962.91</v>
      </c>
      <c r="G2691">
        <v>1663.63</v>
      </c>
      <c r="H2691">
        <v>166.36</v>
      </c>
      <c r="I2691">
        <v>336.47</v>
      </c>
      <c r="J2691">
        <v>1160.8</v>
      </c>
    </row>
    <row r="2692" spans="1:10" x14ac:dyDescent="0.3">
      <c r="A2692">
        <v>2691</v>
      </c>
      <c r="B2692" t="s">
        <v>16</v>
      </c>
      <c r="C2692" t="s">
        <v>17</v>
      </c>
      <c r="D2692">
        <v>6</v>
      </c>
      <c r="E2692">
        <v>1</v>
      </c>
      <c r="F2692">
        <v>4945.13</v>
      </c>
      <c r="G2692">
        <v>4945.13</v>
      </c>
      <c r="H2692">
        <v>1730.79</v>
      </c>
      <c r="I2692">
        <v>4692.92</v>
      </c>
      <c r="J2692">
        <v>-1478.59</v>
      </c>
    </row>
    <row r="2693" spans="1:10" x14ac:dyDescent="0.3">
      <c r="A2693">
        <v>2692</v>
      </c>
      <c r="B2693" t="s">
        <v>16</v>
      </c>
      <c r="C2693" t="s">
        <v>21</v>
      </c>
      <c r="D2693">
        <v>2</v>
      </c>
      <c r="E2693">
        <v>1</v>
      </c>
      <c r="F2693">
        <v>3238.23</v>
      </c>
      <c r="G2693">
        <v>3238.23</v>
      </c>
      <c r="H2693">
        <v>1133.3800000000001</v>
      </c>
      <c r="I2693">
        <v>2658.84</v>
      </c>
      <c r="J2693">
        <v>-553.99</v>
      </c>
    </row>
    <row r="2694" spans="1:10" x14ac:dyDescent="0.3">
      <c r="A2694">
        <v>2693</v>
      </c>
      <c r="B2694" t="s">
        <v>18</v>
      </c>
      <c r="C2694" t="s">
        <v>20</v>
      </c>
      <c r="D2694">
        <v>8</v>
      </c>
      <c r="E2694">
        <v>3</v>
      </c>
      <c r="F2694">
        <v>3415.61</v>
      </c>
      <c r="G2694">
        <v>8069.3</v>
      </c>
      <c r="H2694">
        <v>2178.71</v>
      </c>
      <c r="I2694">
        <v>4347.26</v>
      </c>
      <c r="J2694">
        <v>1543.33</v>
      </c>
    </row>
    <row r="2695" spans="1:10" x14ac:dyDescent="0.3">
      <c r="A2695">
        <v>2694</v>
      </c>
      <c r="B2695" t="s">
        <v>10</v>
      </c>
      <c r="C2695" t="s">
        <v>22</v>
      </c>
      <c r="D2695">
        <v>6</v>
      </c>
      <c r="E2695">
        <v>3</v>
      </c>
      <c r="F2695">
        <v>1019.58</v>
      </c>
      <c r="G2695">
        <v>2182.7399999999998</v>
      </c>
      <c r="H2695">
        <v>218.27</v>
      </c>
      <c r="I2695">
        <v>773.79</v>
      </c>
      <c r="J2695">
        <v>1190.68</v>
      </c>
    </row>
    <row r="2696" spans="1:10" x14ac:dyDescent="0.3">
      <c r="A2696">
        <v>2695</v>
      </c>
      <c r="B2696" t="s">
        <v>12</v>
      </c>
      <c r="C2696" t="s">
        <v>13</v>
      </c>
      <c r="D2696">
        <v>3</v>
      </c>
      <c r="E2696">
        <v>3</v>
      </c>
      <c r="F2696">
        <v>2892.49</v>
      </c>
      <c r="G2696">
        <v>6502.64</v>
      </c>
      <c r="H2696">
        <v>1625.66</v>
      </c>
      <c r="I2696">
        <v>2826.59</v>
      </c>
      <c r="J2696">
        <v>2050.39</v>
      </c>
    </row>
    <row r="2697" spans="1:10" x14ac:dyDescent="0.3">
      <c r="A2697">
        <v>2696</v>
      </c>
      <c r="B2697" t="s">
        <v>16</v>
      </c>
      <c r="C2697" t="s">
        <v>21</v>
      </c>
      <c r="D2697">
        <v>2</v>
      </c>
      <c r="E2697">
        <v>2</v>
      </c>
      <c r="F2697">
        <v>7643.96</v>
      </c>
      <c r="G2697">
        <v>11671.11</v>
      </c>
      <c r="H2697">
        <v>4668.4399999999996</v>
      </c>
      <c r="I2697">
        <v>2716.09</v>
      </c>
      <c r="J2697">
        <v>4286.58</v>
      </c>
    </row>
    <row r="2698" spans="1:10" x14ac:dyDescent="0.3">
      <c r="A2698">
        <v>2697</v>
      </c>
      <c r="B2698" t="s">
        <v>16</v>
      </c>
      <c r="C2698" t="s">
        <v>21</v>
      </c>
      <c r="D2698">
        <v>1</v>
      </c>
      <c r="E2698">
        <v>1</v>
      </c>
      <c r="F2698">
        <v>6285.4</v>
      </c>
      <c r="G2698">
        <v>6285.4</v>
      </c>
      <c r="H2698">
        <v>2199.89</v>
      </c>
      <c r="I2698">
        <v>2075.5500000000002</v>
      </c>
      <c r="J2698">
        <v>2009.96</v>
      </c>
    </row>
    <row r="2699" spans="1:10" x14ac:dyDescent="0.3">
      <c r="A2699">
        <v>2698</v>
      </c>
      <c r="B2699" t="s">
        <v>10</v>
      </c>
      <c r="C2699" t="s">
        <v>22</v>
      </c>
      <c r="D2699">
        <v>6</v>
      </c>
      <c r="E2699">
        <v>3</v>
      </c>
      <c r="F2699">
        <v>696.54</v>
      </c>
      <c r="G2699">
        <v>1397.35</v>
      </c>
      <c r="H2699">
        <v>139.72999999999999</v>
      </c>
      <c r="I2699">
        <v>567.33000000000004</v>
      </c>
      <c r="J2699">
        <v>690.28</v>
      </c>
    </row>
    <row r="2700" spans="1:10" x14ac:dyDescent="0.3">
      <c r="A2700">
        <v>2699</v>
      </c>
      <c r="B2700" t="s">
        <v>14</v>
      </c>
      <c r="C2700" t="s">
        <v>15</v>
      </c>
      <c r="D2700">
        <v>6</v>
      </c>
      <c r="E2700">
        <v>3</v>
      </c>
      <c r="F2700">
        <v>1321.57</v>
      </c>
      <c r="G2700">
        <v>2511.52</v>
      </c>
      <c r="H2700">
        <v>376.73</v>
      </c>
      <c r="I2700">
        <v>1290.5</v>
      </c>
      <c r="J2700">
        <v>844.29</v>
      </c>
    </row>
    <row r="2701" spans="1:10" x14ac:dyDescent="0.3">
      <c r="A2701">
        <v>2700</v>
      </c>
      <c r="B2701" t="s">
        <v>14</v>
      </c>
      <c r="C2701" t="s">
        <v>15</v>
      </c>
      <c r="D2701">
        <v>4</v>
      </c>
      <c r="E2701">
        <v>3</v>
      </c>
      <c r="F2701">
        <v>1317.79</v>
      </c>
      <c r="G2701">
        <v>2619.21</v>
      </c>
      <c r="H2701">
        <v>392.88</v>
      </c>
      <c r="I2701">
        <v>862.67</v>
      </c>
      <c r="J2701">
        <v>1363.66</v>
      </c>
    </row>
    <row r="2702" spans="1:10" x14ac:dyDescent="0.3">
      <c r="A2702">
        <v>2701</v>
      </c>
      <c r="B2702" t="s">
        <v>16</v>
      </c>
      <c r="C2702" t="s">
        <v>17</v>
      </c>
      <c r="D2702">
        <v>3</v>
      </c>
      <c r="E2702">
        <v>2</v>
      </c>
      <c r="F2702">
        <v>4544.42</v>
      </c>
      <c r="G2702">
        <v>7532.09</v>
      </c>
      <c r="H2702">
        <v>2636.23</v>
      </c>
      <c r="I2702">
        <v>2831.22</v>
      </c>
      <c r="J2702">
        <v>2064.64</v>
      </c>
    </row>
    <row r="2703" spans="1:10" x14ac:dyDescent="0.3">
      <c r="A2703">
        <v>2702</v>
      </c>
      <c r="B2703" t="s">
        <v>12</v>
      </c>
      <c r="C2703" t="s">
        <v>13</v>
      </c>
      <c r="D2703">
        <v>2</v>
      </c>
      <c r="E2703">
        <v>2</v>
      </c>
      <c r="F2703">
        <v>1396.91</v>
      </c>
      <c r="G2703">
        <v>2285.13</v>
      </c>
      <c r="H2703">
        <v>571.28</v>
      </c>
      <c r="I2703">
        <v>2168.59</v>
      </c>
      <c r="J2703">
        <v>-454.74</v>
      </c>
    </row>
    <row r="2704" spans="1:10" x14ac:dyDescent="0.3">
      <c r="A2704">
        <v>2703</v>
      </c>
      <c r="B2704" t="s">
        <v>18</v>
      </c>
      <c r="C2704" t="s">
        <v>19</v>
      </c>
      <c r="D2704">
        <v>7</v>
      </c>
      <c r="E2704">
        <v>2</v>
      </c>
      <c r="F2704">
        <v>3599.05</v>
      </c>
      <c r="G2704">
        <v>5637.03</v>
      </c>
      <c r="H2704">
        <v>1240.1500000000001</v>
      </c>
      <c r="I2704">
        <v>3742.89</v>
      </c>
      <c r="J2704">
        <v>653.99</v>
      </c>
    </row>
    <row r="2705" spans="1:10" x14ac:dyDescent="0.3">
      <c r="A2705">
        <v>2704</v>
      </c>
      <c r="B2705" t="s">
        <v>18</v>
      </c>
      <c r="C2705" t="s">
        <v>19</v>
      </c>
      <c r="D2705">
        <v>1</v>
      </c>
      <c r="E2705">
        <v>1</v>
      </c>
      <c r="F2705">
        <v>5429.2</v>
      </c>
      <c r="G2705">
        <v>5429.2</v>
      </c>
      <c r="H2705">
        <v>1194.42</v>
      </c>
      <c r="I2705">
        <v>1837.24</v>
      </c>
      <c r="J2705">
        <v>2397.54</v>
      </c>
    </row>
    <row r="2706" spans="1:10" x14ac:dyDescent="0.3">
      <c r="A2706">
        <v>2705</v>
      </c>
      <c r="B2706" t="s">
        <v>14</v>
      </c>
      <c r="C2706" t="s">
        <v>15</v>
      </c>
      <c r="D2706">
        <v>4</v>
      </c>
      <c r="E2706">
        <v>1</v>
      </c>
      <c r="F2706">
        <v>1522.29</v>
      </c>
      <c r="G2706">
        <v>1522.29</v>
      </c>
      <c r="H2706">
        <v>228.34</v>
      </c>
      <c r="I2706">
        <v>1114.56</v>
      </c>
      <c r="J2706">
        <v>179.39</v>
      </c>
    </row>
    <row r="2707" spans="1:10" x14ac:dyDescent="0.3">
      <c r="A2707">
        <v>2706</v>
      </c>
      <c r="B2707" t="s">
        <v>14</v>
      </c>
      <c r="C2707" t="s">
        <v>15</v>
      </c>
      <c r="D2707">
        <v>3</v>
      </c>
      <c r="E2707">
        <v>2</v>
      </c>
      <c r="F2707">
        <v>3529.57</v>
      </c>
      <c r="G2707">
        <v>5335.87</v>
      </c>
      <c r="H2707">
        <v>800.38</v>
      </c>
      <c r="I2707">
        <v>1231.1500000000001</v>
      </c>
      <c r="J2707">
        <v>3304.35</v>
      </c>
    </row>
    <row r="2708" spans="1:10" x14ac:dyDescent="0.3">
      <c r="A2708">
        <v>2707</v>
      </c>
      <c r="B2708" t="s">
        <v>18</v>
      </c>
      <c r="C2708" t="s">
        <v>20</v>
      </c>
      <c r="D2708">
        <v>8</v>
      </c>
      <c r="E2708">
        <v>3</v>
      </c>
      <c r="F2708">
        <v>6628.32</v>
      </c>
      <c r="G2708">
        <v>13282.2</v>
      </c>
      <c r="H2708">
        <v>3586.19</v>
      </c>
      <c r="I2708">
        <v>3361.01</v>
      </c>
      <c r="J2708">
        <v>6335</v>
      </c>
    </row>
    <row r="2709" spans="1:10" x14ac:dyDescent="0.3">
      <c r="A2709">
        <v>2708</v>
      </c>
      <c r="B2709" t="s">
        <v>10</v>
      </c>
      <c r="C2709" t="s">
        <v>22</v>
      </c>
      <c r="D2709">
        <v>6</v>
      </c>
      <c r="E2709">
        <v>2</v>
      </c>
      <c r="F2709">
        <v>1112.9000000000001</v>
      </c>
      <c r="G2709">
        <v>1621.13</v>
      </c>
      <c r="H2709">
        <v>162.11000000000001</v>
      </c>
      <c r="I2709">
        <v>588.66999999999996</v>
      </c>
      <c r="J2709">
        <v>870.34</v>
      </c>
    </row>
    <row r="2710" spans="1:10" x14ac:dyDescent="0.3">
      <c r="A2710">
        <v>2709</v>
      </c>
      <c r="B2710" t="s">
        <v>18</v>
      </c>
      <c r="C2710" t="s">
        <v>20</v>
      </c>
      <c r="D2710">
        <v>1</v>
      </c>
      <c r="E2710">
        <v>1</v>
      </c>
      <c r="F2710">
        <v>5163.1099999999997</v>
      </c>
      <c r="G2710">
        <v>5163.1099999999997</v>
      </c>
      <c r="H2710">
        <v>1135.8900000000001</v>
      </c>
      <c r="I2710">
        <v>1373.51</v>
      </c>
      <c r="J2710">
        <v>2653.72</v>
      </c>
    </row>
    <row r="2711" spans="1:10" x14ac:dyDescent="0.3">
      <c r="A2711">
        <v>2710</v>
      </c>
      <c r="B2711" t="s">
        <v>10</v>
      </c>
      <c r="C2711" t="s">
        <v>11</v>
      </c>
      <c r="D2711">
        <v>8</v>
      </c>
      <c r="E2711">
        <v>2</v>
      </c>
      <c r="F2711">
        <v>1263.47</v>
      </c>
      <c r="G2711">
        <v>2098.84</v>
      </c>
      <c r="H2711">
        <v>209.88</v>
      </c>
      <c r="I2711">
        <v>684.86</v>
      </c>
      <c r="J2711">
        <v>1204.0999999999999</v>
      </c>
    </row>
    <row r="2712" spans="1:10" x14ac:dyDescent="0.3">
      <c r="A2712">
        <v>2711</v>
      </c>
      <c r="B2712" t="s">
        <v>14</v>
      </c>
      <c r="C2712" t="s">
        <v>15</v>
      </c>
      <c r="D2712">
        <v>2</v>
      </c>
      <c r="E2712">
        <v>2</v>
      </c>
      <c r="F2712">
        <v>1727.33</v>
      </c>
      <c r="G2712">
        <v>2555.4299999999998</v>
      </c>
      <c r="H2712">
        <v>383.31</v>
      </c>
      <c r="I2712">
        <v>913.97</v>
      </c>
      <c r="J2712">
        <v>1258.1400000000001</v>
      </c>
    </row>
    <row r="2713" spans="1:10" x14ac:dyDescent="0.3">
      <c r="A2713">
        <v>2712</v>
      </c>
      <c r="B2713" t="s">
        <v>16</v>
      </c>
      <c r="C2713" t="s">
        <v>17</v>
      </c>
      <c r="D2713">
        <v>7</v>
      </c>
      <c r="E2713">
        <v>1</v>
      </c>
      <c r="F2713">
        <v>4992.07</v>
      </c>
      <c r="G2713">
        <v>4992.07</v>
      </c>
      <c r="H2713">
        <v>1747.22</v>
      </c>
      <c r="I2713">
        <v>3476.35</v>
      </c>
      <c r="J2713">
        <v>-231.51</v>
      </c>
    </row>
    <row r="2714" spans="1:10" x14ac:dyDescent="0.3">
      <c r="A2714">
        <v>2713</v>
      </c>
      <c r="B2714" t="s">
        <v>10</v>
      </c>
      <c r="C2714" t="s">
        <v>11</v>
      </c>
      <c r="D2714">
        <v>5</v>
      </c>
      <c r="E2714">
        <v>3</v>
      </c>
      <c r="F2714">
        <v>471.01</v>
      </c>
      <c r="G2714">
        <v>956.2</v>
      </c>
      <c r="H2714">
        <v>95.62</v>
      </c>
      <c r="I2714">
        <v>749.63</v>
      </c>
      <c r="J2714">
        <v>110.95</v>
      </c>
    </row>
    <row r="2715" spans="1:10" x14ac:dyDescent="0.3">
      <c r="A2715">
        <v>2714</v>
      </c>
      <c r="B2715" t="s">
        <v>10</v>
      </c>
      <c r="C2715" t="s">
        <v>11</v>
      </c>
      <c r="D2715">
        <v>5</v>
      </c>
      <c r="E2715">
        <v>2</v>
      </c>
      <c r="F2715">
        <v>433.22</v>
      </c>
      <c r="G2715">
        <v>672.64</v>
      </c>
      <c r="H2715">
        <v>67.260000000000005</v>
      </c>
      <c r="I2715">
        <v>498.92</v>
      </c>
      <c r="J2715">
        <v>106.45</v>
      </c>
    </row>
    <row r="2716" spans="1:10" x14ac:dyDescent="0.3">
      <c r="A2716">
        <v>2715</v>
      </c>
      <c r="B2716" t="s">
        <v>18</v>
      </c>
      <c r="C2716" t="s">
        <v>19</v>
      </c>
      <c r="D2716">
        <v>3</v>
      </c>
      <c r="E2716">
        <v>1</v>
      </c>
      <c r="F2716">
        <v>4166.42</v>
      </c>
      <c r="G2716">
        <v>4166.42</v>
      </c>
      <c r="H2716">
        <v>916.61</v>
      </c>
      <c r="I2716">
        <v>2093.6</v>
      </c>
      <c r="J2716">
        <v>1156.21</v>
      </c>
    </row>
    <row r="2717" spans="1:10" x14ac:dyDescent="0.3">
      <c r="A2717">
        <v>2716</v>
      </c>
      <c r="B2717" t="s">
        <v>10</v>
      </c>
      <c r="C2717" t="s">
        <v>22</v>
      </c>
      <c r="D2717">
        <v>7</v>
      </c>
      <c r="E2717">
        <v>3</v>
      </c>
      <c r="F2717">
        <v>11.77</v>
      </c>
      <c r="G2717">
        <v>28.01</v>
      </c>
      <c r="H2717">
        <v>2.8</v>
      </c>
      <c r="I2717">
        <v>26.58</v>
      </c>
      <c r="J2717">
        <v>-1.37</v>
      </c>
    </row>
    <row r="2718" spans="1:10" x14ac:dyDescent="0.3">
      <c r="A2718">
        <v>2717</v>
      </c>
      <c r="B2718" t="s">
        <v>16</v>
      </c>
      <c r="C2718" t="s">
        <v>17</v>
      </c>
      <c r="D2718">
        <v>1</v>
      </c>
      <c r="E2718">
        <v>1</v>
      </c>
      <c r="F2718">
        <v>3929.16</v>
      </c>
      <c r="G2718">
        <v>3929.16</v>
      </c>
      <c r="H2718">
        <v>1375.2</v>
      </c>
      <c r="I2718">
        <v>2110.81</v>
      </c>
      <c r="J2718">
        <v>443.14</v>
      </c>
    </row>
    <row r="2719" spans="1:10" x14ac:dyDescent="0.3">
      <c r="A2719">
        <v>2718</v>
      </c>
      <c r="B2719" t="s">
        <v>12</v>
      </c>
      <c r="C2719" t="s">
        <v>13</v>
      </c>
      <c r="D2719">
        <v>4</v>
      </c>
      <c r="E2719">
        <v>1</v>
      </c>
      <c r="F2719">
        <v>4554.68</v>
      </c>
      <c r="G2719">
        <v>4554.68</v>
      </c>
      <c r="H2719">
        <v>1138.67</v>
      </c>
      <c r="I2719">
        <v>2862.99</v>
      </c>
      <c r="J2719">
        <v>553.01</v>
      </c>
    </row>
    <row r="2720" spans="1:10" x14ac:dyDescent="0.3">
      <c r="A2720">
        <v>2719</v>
      </c>
      <c r="B2720" t="s">
        <v>14</v>
      </c>
      <c r="C2720" t="s">
        <v>15</v>
      </c>
      <c r="D2720">
        <v>1</v>
      </c>
      <c r="E2720">
        <v>1</v>
      </c>
      <c r="F2720">
        <v>1728.14</v>
      </c>
      <c r="G2720">
        <v>1728.14</v>
      </c>
      <c r="H2720">
        <v>259.22000000000003</v>
      </c>
      <c r="I2720">
        <v>773.9</v>
      </c>
      <c r="J2720">
        <v>695.02</v>
      </c>
    </row>
    <row r="2721" spans="1:10" x14ac:dyDescent="0.3">
      <c r="A2721">
        <v>2720</v>
      </c>
      <c r="B2721" t="s">
        <v>18</v>
      </c>
      <c r="C2721" t="s">
        <v>20</v>
      </c>
      <c r="D2721">
        <v>7</v>
      </c>
      <c r="E2721">
        <v>3</v>
      </c>
      <c r="F2721">
        <v>5952.27</v>
      </c>
      <c r="G2721">
        <v>14911.04</v>
      </c>
      <c r="H2721">
        <v>4025.98</v>
      </c>
      <c r="I2721">
        <v>4469.29</v>
      </c>
      <c r="J2721">
        <v>6415.77</v>
      </c>
    </row>
    <row r="2722" spans="1:10" x14ac:dyDescent="0.3">
      <c r="A2722">
        <v>2721</v>
      </c>
      <c r="B2722" t="s">
        <v>12</v>
      </c>
      <c r="C2722" t="s">
        <v>13</v>
      </c>
      <c r="D2722">
        <v>8</v>
      </c>
      <c r="E2722">
        <v>3</v>
      </c>
      <c r="F2722">
        <v>2943.57</v>
      </c>
      <c r="G2722">
        <v>5882.4</v>
      </c>
      <c r="H2722">
        <v>1470.6</v>
      </c>
      <c r="I2722">
        <v>4628.3</v>
      </c>
      <c r="J2722">
        <v>-216.5</v>
      </c>
    </row>
    <row r="2723" spans="1:10" x14ac:dyDescent="0.3">
      <c r="A2723">
        <v>2722</v>
      </c>
      <c r="B2723" t="s">
        <v>14</v>
      </c>
      <c r="C2723" t="s">
        <v>15</v>
      </c>
      <c r="D2723">
        <v>6</v>
      </c>
      <c r="E2723">
        <v>2</v>
      </c>
      <c r="F2723">
        <v>2054.64</v>
      </c>
      <c r="G2723">
        <v>3093.28</v>
      </c>
      <c r="H2723">
        <v>463.99</v>
      </c>
      <c r="I2723">
        <v>1743.09</v>
      </c>
      <c r="J2723">
        <v>886.2</v>
      </c>
    </row>
    <row r="2724" spans="1:10" x14ac:dyDescent="0.3">
      <c r="A2724">
        <v>2723</v>
      </c>
      <c r="B2724" t="s">
        <v>14</v>
      </c>
      <c r="C2724" t="s">
        <v>15</v>
      </c>
      <c r="D2724">
        <v>5</v>
      </c>
      <c r="E2724">
        <v>1</v>
      </c>
      <c r="F2724">
        <v>1898.43</v>
      </c>
      <c r="G2724">
        <v>1898.43</v>
      </c>
      <c r="H2724">
        <v>284.76</v>
      </c>
      <c r="I2724">
        <v>1172.6400000000001</v>
      </c>
      <c r="J2724">
        <v>441.03</v>
      </c>
    </row>
    <row r="2725" spans="1:10" x14ac:dyDescent="0.3">
      <c r="A2725">
        <v>2724</v>
      </c>
      <c r="B2725" t="s">
        <v>10</v>
      </c>
      <c r="C2725" t="s">
        <v>11</v>
      </c>
      <c r="D2725">
        <v>3</v>
      </c>
      <c r="E2725">
        <v>2</v>
      </c>
      <c r="F2725">
        <v>809.82</v>
      </c>
      <c r="G2725">
        <v>1405.17</v>
      </c>
      <c r="H2725">
        <v>140.52000000000001</v>
      </c>
      <c r="I2725">
        <v>422.17</v>
      </c>
      <c r="J2725">
        <v>842.49</v>
      </c>
    </row>
    <row r="2726" spans="1:10" x14ac:dyDescent="0.3">
      <c r="A2726">
        <v>2725</v>
      </c>
      <c r="B2726" t="s">
        <v>10</v>
      </c>
      <c r="C2726" t="s">
        <v>22</v>
      </c>
      <c r="D2726">
        <v>2</v>
      </c>
      <c r="E2726">
        <v>1</v>
      </c>
      <c r="F2726">
        <v>741.24</v>
      </c>
      <c r="G2726">
        <v>741.24</v>
      </c>
      <c r="H2726">
        <v>74.12</v>
      </c>
      <c r="I2726">
        <v>429.81</v>
      </c>
      <c r="J2726">
        <v>237.3</v>
      </c>
    </row>
    <row r="2727" spans="1:10" x14ac:dyDescent="0.3">
      <c r="A2727">
        <v>2726</v>
      </c>
      <c r="B2727" t="s">
        <v>10</v>
      </c>
      <c r="C2727" t="s">
        <v>11</v>
      </c>
      <c r="D2727">
        <v>1</v>
      </c>
      <c r="E2727">
        <v>1</v>
      </c>
      <c r="F2727">
        <v>1049.1099999999999</v>
      </c>
      <c r="G2727">
        <v>1049.1099999999999</v>
      </c>
      <c r="H2727">
        <v>104.91</v>
      </c>
      <c r="I2727">
        <v>289.60000000000002</v>
      </c>
      <c r="J2727">
        <v>654.6</v>
      </c>
    </row>
    <row r="2728" spans="1:10" x14ac:dyDescent="0.3">
      <c r="A2728">
        <v>2727</v>
      </c>
      <c r="B2728" t="s">
        <v>18</v>
      </c>
      <c r="C2728" t="s">
        <v>19</v>
      </c>
      <c r="D2728">
        <v>5</v>
      </c>
      <c r="E2728">
        <v>1</v>
      </c>
      <c r="F2728">
        <v>2891.53</v>
      </c>
      <c r="G2728">
        <v>2891.53</v>
      </c>
      <c r="H2728">
        <v>636.14</v>
      </c>
      <c r="I2728">
        <v>2644.65</v>
      </c>
      <c r="J2728">
        <v>-389.26</v>
      </c>
    </row>
    <row r="2729" spans="1:10" x14ac:dyDescent="0.3">
      <c r="A2729">
        <v>2728</v>
      </c>
      <c r="B2729" t="s">
        <v>18</v>
      </c>
      <c r="C2729" t="s">
        <v>19</v>
      </c>
      <c r="D2729">
        <v>4</v>
      </c>
      <c r="E2729">
        <v>3</v>
      </c>
      <c r="F2729">
        <v>2882.17</v>
      </c>
      <c r="G2729">
        <v>6750.34</v>
      </c>
      <c r="H2729">
        <v>1485.08</v>
      </c>
      <c r="I2729">
        <v>2184.46</v>
      </c>
      <c r="J2729">
        <v>3080.8</v>
      </c>
    </row>
    <row r="2730" spans="1:10" x14ac:dyDescent="0.3">
      <c r="A2730">
        <v>2729</v>
      </c>
      <c r="B2730" t="s">
        <v>18</v>
      </c>
      <c r="C2730" t="s">
        <v>19</v>
      </c>
      <c r="D2730">
        <v>3</v>
      </c>
      <c r="E2730">
        <v>1</v>
      </c>
      <c r="F2730">
        <v>1942.09</v>
      </c>
      <c r="G2730">
        <v>1942.09</v>
      </c>
      <c r="H2730">
        <v>427.26</v>
      </c>
      <c r="I2730">
        <v>1843.04</v>
      </c>
      <c r="J2730">
        <v>-328.21</v>
      </c>
    </row>
    <row r="2731" spans="1:10" x14ac:dyDescent="0.3">
      <c r="A2731">
        <v>2730</v>
      </c>
      <c r="B2731" t="s">
        <v>10</v>
      </c>
      <c r="C2731" t="s">
        <v>11</v>
      </c>
      <c r="D2731">
        <v>2</v>
      </c>
      <c r="E2731">
        <v>1</v>
      </c>
      <c r="F2731">
        <v>843.53</v>
      </c>
      <c r="G2731">
        <v>843.53</v>
      </c>
      <c r="H2731">
        <v>84.35</v>
      </c>
      <c r="I2731">
        <v>434</v>
      </c>
      <c r="J2731">
        <v>325.18</v>
      </c>
    </row>
    <row r="2732" spans="1:10" x14ac:dyDescent="0.3">
      <c r="A2732">
        <v>2731</v>
      </c>
      <c r="B2732" t="s">
        <v>14</v>
      </c>
      <c r="C2732" t="s">
        <v>15</v>
      </c>
      <c r="D2732">
        <v>1</v>
      </c>
      <c r="E2732">
        <v>1</v>
      </c>
      <c r="F2732">
        <v>2092.66</v>
      </c>
      <c r="G2732">
        <v>2092.66</v>
      </c>
      <c r="H2732">
        <v>313.89999999999998</v>
      </c>
      <c r="I2732">
        <v>586.36</v>
      </c>
      <c r="J2732">
        <v>1192.4000000000001</v>
      </c>
    </row>
    <row r="2733" spans="1:10" x14ac:dyDescent="0.3">
      <c r="A2733">
        <v>2732</v>
      </c>
      <c r="B2733" t="s">
        <v>10</v>
      </c>
      <c r="C2733" t="s">
        <v>11</v>
      </c>
      <c r="D2733">
        <v>4</v>
      </c>
      <c r="E2733">
        <v>3</v>
      </c>
      <c r="F2733">
        <v>1425.6</v>
      </c>
      <c r="G2733">
        <v>3275.9</v>
      </c>
      <c r="H2733">
        <v>327.58999999999997</v>
      </c>
      <c r="I2733">
        <v>695.62</v>
      </c>
      <c r="J2733">
        <v>2252.6799999999998</v>
      </c>
    </row>
    <row r="2734" spans="1:10" x14ac:dyDescent="0.3">
      <c r="A2734">
        <v>2733</v>
      </c>
      <c r="B2734" t="s">
        <v>18</v>
      </c>
      <c r="C2734" t="s">
        <v>20</v>
      </c>
      <c r="D2734">
        <v>2</v>
      </c>
      <c r="E2734">
        <v>1</v>
      </c>
      <c r="F2734">
        <v>1974.52</v>
      </c>
      <c r="G2734">
        <v>1974.52</v>
      </c>
      <c r="H2734">
        <v>434.4</v>
      </c>
      <c r="I2734">
        <v>1873.82</v>
      </c>
      <c r="J2734">
        <v>-333.69</v>
      </c>
    </row>
    <row r="2735" spans="1:10" x14ac:dyDescent="0.3">
      <c r="A2735">
        <v>2734</v>
      </c>
      <c r="B2735" t="s">
        <v>12</v>
      </c>
      <c r="C2735" t="s">
        <v>13</v>
      </c>
      <c r="D2735">
        <v>6</v>
      </c>
      <c r="E2735">
        <v>3</v>
      </c>
      <c r="F2735">
        <v>4598.88</v>
      </c>
      <c r="G2735">
        <v>10174.379999999999</v>
      </c>
      <c r="H2735">
        <v>3052.31</v>
      </c>
      <c r="I2735">
        <v>4377.45</v>
      </c>
      <c r="J2735">
        <v>2744.61</v>
      </c>
    </row>
    <row r="2736" spans="1:10" x14ac:dyDescent="0.3">
      <c r="A2736">
        <v>2735</v>
      </c>
      <c r="B2736" t="s">
        <v>12</v>
      </c>
      <c r="C2736" t="s">
        <v>13</v>
      </c>
      <c r="D2736">
        <v>5</v>
      </c>
      <c r="E2736">
        <v>3</v>
      </c>
      <c r="F2736">
        <v>4918.46</v>
      </c>
      <c r="G2736">
        <v>10886.96</v>
      </c>
      <c r="H2736">
        <v>3266.09</v>
      </c>
      <c r="I2736">
        <v>4238.2299999999996</v>
      </c>
      <c r="J2736">
        <v>3382.65</v>
      </c>
    </row>
    <row r="2737" spans="1:10" x14ac:dyDescent="0.3">
      <c r="A2737">
        <v>2736</v>
      </c>
      <c r="B2737" t="s">
        <v>14</v>
      </c>
      <c r="C2737" t="s">
        <v>15</v>
      </c>
      <c r="D2737">
        <v>6</v>
      </c>
      <c r="E2737">
        <v>3</v>
      </c>
      <c r="F2737">
        <v>1194.18</v>
      </c>
      <c r="G2737">
        <v>2416.34</v>
      </c>
      <c r="H2737">
        <v>362.45</v>
      </c>
      <c r="I2737">
        <v>1774.02</v>
      </c>
      <c r="J2737">
        <v>279.86</v>
      </c>
    </row>
    <row r="2738" spans="1:10" x14ac:dyDescent="0.3">
      <c r="A2738">
        <v>2737</v>
      </c>
      <c r="B2738" t="s">
        <v>12</v>
      </c>
      <c r="C2738" t="s">
        <v>13</v>
      </c>
      <c r="D2738">
        <v>5</v>
      </c>
      <c r="E2738">
        <v>3</v>
      </c>
      <c r="F2738">
        <v>5123.83</v>
      </c>
      <c r="G2738">
        <v>11583.96</v>
      </c>
      <c r="H2738">
        <v>3475.19</v>
      </c>
      <c r="I2738">
        <v>3485.99</v>
      </c>
      <c r="J2738">
        <v>4622.79</v>
      </c>
    </row>
    <row r="2739" spans="1:10" x14ac:dyDescent="0.3">
      <c r="A2739">
        <v>2738</v>
      </c>
      <c r="B2739" t="s">
        <v>16</v>
      </c>
      <c r="C2739" t="s">
        <v>21</v>
      </c>
      <c r="D2739">
        <v>4</v>
      </c>
      <c r="E2739">
        <v>3</v>
      </c>
      <c r="F2739">
        <v>1110.5999999999999</v>
      </c>
      <c r="G2739">
        <v>2291.0700000000002</v>
      </c>
      <c r="H2739">
        <v>801.87</v>
      </c>
      <c r="I2739">
        <v>2174.2199999999998</v>
      </c>
      <c r="J2739">
        <v>-685.03</v>
      </c>
    </row>
    <row r="2740" spans="1:10" x14ac:dyDescent="0.3">
      <c r="A2740">
        <v>2739</v>
      </c>
      <c r="B2740" t="s">
        <v>12</v>
      </c>
      <c r="C2740" t="s">
        <v>13</v>
      </c>
      <c r="D2740">
        <v>8</v>
      </c>
      <c r="E2740">
        <v>3</v>
      </c>
      <c r="F2740">
        <v>2306.84</v>
      </c>
      <c r="G2740">
        <v>5457.94</v>
      </c>
      <c r="H2740">
        <v>1364.49</v>
      </c>
      <c r="I2740">
        <v>4622.5600000000004</v>
      </c>
      <c r="J2740">
        <v>-529.1</v>
      </c>
    </row>
    <row r="2741" spans="1:10" x14ac:dyDescent="0.3">
      <c r="A2741">
        <v>2740</v>
      </c>
      <c r="B2741" t="s">
        <v>18</v>
      </c>
      <c r="C2741" t="s">
        <v>20</v>
      </c>
      <c r="D2741">
        <v>6</v>
      </c>
      <c r="E2741">
        <v>3</v>
      </c>
      <c r="F2741">
        <v>4869.1499999999996</v>
      </c>
      <c r="G2741">
        <v>10755.84</v>
      </c>
      <c r="H2741">
        <v>2904.08</v>
      </c>
      <c r="I2741">
        <v>4040.28</v>
      </c>
      <c r="J2741">
        <v>3811.48</v>
      </c>
    </row>
    <row r="2742" spans="1:10" x14ac:dyDescent="0.3">
      <c r="A2742">
        <v>2741</v>
      </c>
      <c r="B2742" t="s">
        <v>10</v>
      </c>
      <c r="C2742" t="s">
        <v>11</v>
      </c>
      <c r="D2742">
        <v>5</v>
      </c>
      <c r="E2742">
        <v>1</v>
      </c>
      <c r="F2742">
        <v>1124.1099999999999</v>
      </c>
      <c r="G2742">
        <v>1124.1099999999999</v>
      </c>
      <c r="H2742">
        <v>112.41</v>
      </c>
      <c r="I2742">
        <v>572.72</v>
      </c>
      <c r="J2742">
        <v>438.98</v>
      </c>
    </row>
    <row r="2743" spans="1:10" x14ac:dyDescent="0.3">
      <c r="A2743">
        <v>2742</v>
      </c>
      <c r="B2743" t="s">
        <v>18</v>
      </c>
      <c r="C2743" t="s">
        <v>20</v>
      </c>
      <c r="D2743">
        <v>3</v>
      </c>
      <c r="E2743">
        <v>1</v>
      </c>
      <c r="F2743">
        <v>3475.06</v>
      </c>
      <c r="G2743">
        <v>3475.06</v>
      </c>
      <c r="H2743">
        <v>764.51</v>
      </c>
      <c r="I2743">
        <v>2333.86</v>
      </c>
      <c r="J2743">
        <v>376.69</v>
      </c>
    </row>
    <row r="2744" spans="1:10" x14ac:dyDescent="0.3">
      <c r="A2744">
        <v>2743</v>
      </c>
      <c r="B2744" t="s">
        <v>18</v>
      </c>
      <c r="C2744" t="s">
        <v>20</v>
      </c>
      <c r="D2744">
        <v>4</v>
      </c>
      <c r="E2744">
        <v>3</v>
      </c>
      <c r="F2744">
        <v>4010.88</v>
      </c>
      <c r="G2744">
        <v>8153.29</v>
      </c>
      <c r="H2744">
        <v>2201.39</v>
      </c>
      <c r="I2744">
        <v>2406.89</v>
      </c>
      <c r="J2744">
        <v>3545.01</v>
      </c>
    </row>
    <row r="2745" spans="1:10" x14ac:dyDescent="0.3">
      <c r="A2745">
        <v>2744</v>
      </c>
      <c r="B2745" t="s">
        <v>18</v>
      </c>
      <c r="C2745" t="s">
        <v>20</v>
      </c>
      <c r="D2745">
        <v>5</v>
      </c>
      <c r="E2745">
        <v>3</v>
      </c>
      <c r="F2745">
        <v>3732.71</v>
      </c>
      <c r="G2745">
        <v>8556.0400000000009</v>
      </c>
      <c r="H2745">
        <v>2310.13</v>
      </c>
      <c r="I2745">
        <v>2468.73</v>
      </c>
      <c r="J2745">
        <v>3777.17</v>
      </c>
    </row>
    <row r="2746" spans="1:10" x14ac:dyDescent="0.3">
      <c r="A2746">
        <v>2745</v>
      </c>
      <c r="B2746" t="s">
        <v>16</v>
      </c>
      <c r="C2746" t="s">
        <v>17</v>
      </c>
      <c r="D2746">
        <v>1</v>
      </c>
      <c r="E2746">
        <v>1</v>
      </c>
      <c r="F2746">
        <v>4807.8900000000003</v>
      </c>
      <c r="G2746">
        <v>4807.8900000000003</v>
      </c>
      <c r="H2746">
        <v>1682.76</v>
      </c>
      <c r="I2746">
        <v>1775.81</v>
      </c>
      <c r="J2746">
        <v>1349.31</v>
      </c>
    </row>
    <row r="2747" spans="1:10" x14ac:dyDescent="0.3">
      <c r="A2747">
        <v>2746</v>
      </c>
      <c r="B2747" t="s">
        <v>14</v>
      </c>
      <c r="C2747" t="s">
        <v>15</v>
      </c>
      <c r="D2747">
        <v>5</v>
      </c>
      <c r="E2747">
        <v>1</v>
      </c>
      <c r="F2747">
        <v>2661.58</v>
      </c>
      <c r="G2747">
        <v>2661.58</v>
      </c>
      <c r="H2747">
        <v>399.24</v>
      </c>
      <c r="I2747">
        <v>1582.39</v>
      </c>
      <c r="J2747">
        <v>679.95</v>
      </c>
    </row>
    <row r="2748" spans="1:10" x14ac:dyDescent="0.3">
      <c r="A2748">
        <v>2747</v>
      </c>
      <c r="B2748" t="s">
        <v>16</v>
      </c>
      <c r="C2748" t="s">
        <v>21</v>
      </c>
      <c r="D2748">
        <v>6</v>
      </c>
      <c r="E2748">
        <v>1</v>
      </c>
      <c r="F2748">
        <v>3646.03</v>
      </c>
      <c r="G2748">
        <v>3646.03</v>
      </c>
      <c r="H2748">
        <v>1276.1099999999999</v>
      </c>
      <c r="I2748">
        <v>3049.4</v>
      </c>
      <c r="J2748">
        <v>-679.48</v>
      </c>
    </row>
    <row r="2749" spans="1:10" x14ac:dyDescent="0.3">
      <c r="A2749">
        <v>2748</v>
      </c>
      <c r="B2749" t="s">
        <v>18</v>
      </c>
      <c r="C2749" t="s">
        <v>19</v>
      </c>
      <c r="D2749">
        <v>3</v>
      </c>
      <c r="E2749">
        <v>2</v>
      </c>
      <c r="F2749">
        <v>4389.6099999999997</v>
      </c>
      <c r="G2749">
        <v>6848.63</v>
      </c>
      <c r="H2749">
        <v>1506.7</v>
      </c>
      <c r="I2749">
        <v>2018.76</v>
      </c>
      <c r="J2749">
        <v>3323.18</v>
      </c>
    </row>
    <row r="2750" spans="1:10" x14ac:dyDescent="0.3">
      <c r="A2750">
        <v>2749</v>
      </c>
      <c r="B2750" t="s">
        <v>14</v>
      </c>
      <c r="C2750" t="s">
        <v>15</v>
      </c>
      <c r="D2750">
        <v>2</v>
      </c>
      <c r="E2750">
        <v>2</v>
      </c>
      <c r="F2750">
        <v>1729.94</v>
      </c>
      <c r="G2750">
        <v>2802.06</v>
      </c>
      <c r="H2750">
        <v>420.31</v>
      </c>
      <c r="I2750">
        <v>774.8</v>
      </c>
      <c r="J2750">
        <v>1606.95</v>
      </c>
    </row>
    <row r="2751" spans="1:10" x14ac:dyDescent="0.3">
      <c r="A2751">
        <v>2750</v>
      </c>
      <c r="B2751" t="s">
        <v>16</v>
      </c>
      <c r="C2751" t="s">
        <v>21</v>
      </c>
      <c r="D2751">
        <v>8</v>
      </c>
      <c r="E2751">
        <v>3</v>
      </c>
      <c r="F2751">
        <v>4592.18</v>
      </c>
      <c r="G2751">
        <v>9827.99</v>
      </c>
      <c r="H2751">
        <v>3931.2</v>
      </c>
      <c r="I2751">
        <v>5541.87</v>
      </c>
      <c r="J2751">
        <v>354.93</v>
      </c>
    </row>
    <row r="2752" spans="1:10" x14ac:dyDescent="0.3">
      <c r="A2752">
        <v>2751</v>
      </c>
      <c r="B2752" t="s">
        <v>10</v>
      </c>
      <c r="C2752" t="s">
        <v>11</v>
      </c>
      <c r="D2752">
        <v>2</v>
      </c>
      <c r="E2752">
        <v>2</v>
      </c>
      <c r="F2752">
        <v>1232.99</v>
      </c>
      <c r="G2752">
        <v>1838.17</v>
      </c>
      <c r="H2752">
        <v>183.82</v>
      </c>
      <c r="I2752">
        <v>324.99</v>
      </c>
      <c r="J2752">
        <v>1329.36</v>
      </c>
    </row>
    <row r="2753" spans="1:10" x14ac:dyDescent="0.3">
      <c r="A2753">
        <v>2752</v>
      </c>
      <c r="B2753" t="s">
        <v>16</v>
      </c>
      <c r="C2753" t="s">
        <v>17</v>
      </c>
      <c r="D2753">
        <v>5</v>
      </c>
      <c r="E2753">
        <v>1</v>
      </c>
      <c r="F2753">
        <v>4750.88</v>
      </c>
      <c r="G2753">
        <v>4750.88</v>
      </c>
      <c r="H2753">
        <v>1662.81</v>
      </c>
      <c r="I2753">
        <v>2752.26</v>
      </c>
      <c r="J2753">
        <v>335.82</v>
      </c>
    </row>
    <row r="2754" spans="1:10" x14ac:dyDescent="0.3">
      <c r="A2754">
        <v>2753</v>
      </c>
      <c r="B2754" t="s">
        <v>10</v>
      </c>
      <c r="C2754" t="s">
        <v>22</v>
      </c>
      <c r="D2754">
        <v>2</v>
      </c>
      <c r="E2754">
        <v>1</v>
      </c>
      <c r="F2754">
        <v>467.09</v>
      </c>
      <c r="G2754">
        <v>467.09</v>
      </c>
      <c r="H2754">
        <v>46.71</v>
      </c>
      <c r="I2754">
        <v>400.11</v>
      </c>
      <c r="J2754">
        <v>20.27</v>
      </c>
    </row>
    <row r="2755" spans="1:10" x14ac:dyDescent="0.3">
      <c r="A2755">
        <v>2754</v>
      </c>
      <c r="B2755" t="s">
        <v>10</v>
      </c>
      <c r="C2755" t="s">
        <v>22</v>
      </c>
      <c r="D2755">
        <v>5</v>
      </c>
      <c r="E2755">
        <v>2</v>
      </c>
      <c r="F2755">
        <v>905.25</v>
      </c>
      <c r="G2755">
        <v>1485.39</v>
      </c>
      <c r="H2755">
        <v>148.54</v>
      </c>
      <c r="I2755">
        <v>774.74</v>
      </c>
      <c r="J2755">
        <v>562.12</v>
      </c>
    </row>
    <row r="2756" spans="1:10" x14ac:dyDescent="0.3">
      <c r="A2756">
        <v>2755</v>
      </c>
      <c r="B2756" t="s">
        <v>12</v>
      </c>
      <c r="C2756" t="s">
        <v>13</v>
      </c>
      <c r="D2756">
        <v>3</v>
      </c>
      <c r="E2756">
        <v>2</v>
      </c>
      <c r="F2756">
        <v>4652.71</v>
      </c>
      <c r="G2756">
        <v>7668.8</v>
      </c>
      <c r="H2756">
        <v>1917.2</v>
      </c>
      <c r="I2756">
        <v>1896.84</v>
      </c>
      <c r="J2756">
        <v>3854.76</v>
      </c>
    </row>
    <row r="2757" spans="1:10" x14ac:dyDescent="0.3">
      <c r="A2757">
        <v>2756</v>
      </c>
      <c r="B2757" t="s">
        <v>10</v>
      </c>
      <c r="C2757" t="s">
        <v>11</v>
      </c>
      <c r="D2757">
        <v>2</v>
      </c>
      <c r="E2757">
        <v>2</v>
      </c>
      <c r="F2757">
        <v>372.5</v>
      </c>
      <c r="G2757">
        <v>640.67999999999995</v>
      </c>
      <c r="H2757">
        <v>64.069999999999993</v>
      </c>
      <c r="I2757">
        <v>363.46</v>
      </c>
      <c r="J2757">
        <v>213.15</v>
      </c>
    </row>
    <row r="2758" spans="1:10" x14ac:dyDescent="0.3">
      <c r="A2758">
        <v>2757</v>
      </c>
      <c r="B2758" t="s">
        <v>10</v>
      </c>
      <c r="C2758" t="s">
        <v>22</v>
      </c>
      <c r="D2758">
        <v>6</v>
      </c>
      <c r="E2758">
        <v>2</v>
      </c>
      <c r="F2758">
        <v>381.71</v>
      </c>
      <c r="G2758">
        <v>581.76</v>
      </c>
      <c r="H2758">
        <v>58.18</v>
      </c>
      <c r="I2758">
        <v>552.09</v>
      </c>
      <c r="J2758">
        <v>-28.51</v>
      </c>
    </row>
    <row r="2759" spans="1:10" x14ac:dyDescent="0.3">
      <c r="A2759">
        <v>2758</v>
      </c>
      <c r="B2759" t="s">
        <v>12</v>
      </c>
      <c r="C2759" t="s">
        <v>13</v>
      </c>
      <c r="D2759">
        <v>6</v>
      </c>
      <c r="E2759">
        <v>2</v>
      </c>
      <c r="F2759">
        <v>2428.6999999999998</v>
      </c>
      <c r="G2759">
        <v>4012.28</v>
      </c>
      <c r="H2759">
        <v>1003.07</v>
      </c>
      <c r="I2759">
        <v>3136.05</v>
      </c>
      <c r="J2759">
        <v>-126.84</v>
      </c>
    </row>
    <row r="2760" spans="1:10" x14ac:dyDescent="0.3">
      <c r="A2760">
        <v>2759</v>
      </c>
      <c r="B2760" t="s">
        <v>14</v>
      </c>
      <c r="C2760" t="s">
        <v>15</v>
      </c>
      <c r="D2760">
        <v>1</v>
      </c>
      <c r="E2760">
        <v>1</v>
      </c>
      <c r="F2760">
        <v>1534.76</v>
      </c>
      <c r="G2760">
        <v>1534.76</v>
      </c>
      <c r="H2760">
        <v>230.21</v>
      </c>
      <c r="I2760">
        <v>527.28</v>
      </c>
      <c r="J2760">
        <v>777.27</v>
      </c>
    </row>
    <row r="2761" spans="1:10" x14ac:dyDescent="0.3">
      <c r="A2761">
        <v>2760</v>
      </c>
      <c r="B2761" t="s">
        <v>18</v>
      </c>
      <c r="C2761" t="s">
        <v>19</v>
      </c>
      <c r="D2761">
        <v>5</v>
      </c>
      <c r="E2761">
        <v>2</v>
      </c>
      <c r="F2761">
        <v>1938.35</v>
      </c>
      <c r="G2761">
        <v>2869.41</v>
      </c>
      <c r="H2761">
        <v>631.27</v>
      </c>
      <c r="I2761">
        <v>2723.07</v>
      </c>
      <c r="J2761">
        <v>-484.93</v>
      </c>
    </row>
    <row r="2762" spans="1:10" x14ac:dyDescent="0.3">
      <c r="A2762">
        <v>2761</v>
      </c>
      <c r="B2762" t="s">
        <v>18</v>
      </c>
      <c r="C2762" t="s">
        <v>20</v>
      </c>
      <c r="D2762">
        <v>2</v>
      </c>
      <c r="E2762">
        <v>1</v>
      </c>
      <c r="F2762">
        <v>2946.56</v>
      </c>
      <c r="G2762">
        <v>2946.56</v>
      </c>
      <c r="H2762">
        <v>648.24</v>
      </c>
      <c r="I2762">
        <v>2469.4899999999998</v>
      </c>
      <c r="J2762">
        <v>-171.17</v>
      </c>
    </row>
    <row r="2763" spans="1:10" x14ac:dyDescent="0.3">
      <c r="A2763">
        <v>2762</v>
      </c>
      <c r="B2763" t="s">
        <v>18</v>
      </c>
      <c r="C2763" t="s">
        <v>20</v>
      </c>
      <c r="D2763">
        <v>6</v>
      </c>
      <c r="E2763">
        <v>3</v>
      </c>
      <c r="F2763">
        <v>9334.69</v>
      </c>
      <c r="G2763">
        <v>19768.04</v>
      </c>
      <c r="H2763">
        <v>5337.37</v>
      </c>
      <c r="I2763">
        <v>3306.18</v>
      </c>
      <c r="J2763">
        <v>11124.49</v>
      </c>
    </row>
    <row r="2764" spans="1:10" x14ac:dyDescent="0.3">
      <c r="A2764">
        <v>2763</v>
      </c>
      <c r="B2764" t="s">
        <v>16</v>
      </c>
      <c r="C2764" t="s">
        <v>17</v>
      </c>
      <c r="D2764">
        <v>7</v>
      </c>
      <c r="E2764">
        <v>3</v>
      </c>
      <c r="F2764">
        <v>5882.2</v>
      </c>
      <c r="G2764">
        <v>13717.39</v>
      </c>
      <c r="H2764">
        <v>5486.96</v>
      </c>
      <c r="I2764">
        <v>4566.72</v>
      </c>
      <c r="J2764">
        <v>3663.72</v>
      </c>
    </row>
    <row r="2765" spans="1:10" x14ac:dyDescent="0.3">
      <c r="A2765">
        <v>2764</v>
      </c>
      <c r="B2765" t="s">
        <v>10</v>
      </c>
      <c r="C2765" t="s">
        <v>22</v>
      </c>
      <c r="D2765">
        <v>3</v>
      </c>
      <c r="E2765">
        <v>1</v>
      </c>
      <c r="F2765">
        <v>712.7</v>
      </c>
      <c r="G2765">
        <v>712.7</v>
      </c>
      <c r="H2765">
        <v>71.27</v>
      </c>
      <c r="I2765">
        <v>457.58</v>
      </c>
      <c r="J2765">
        <v>183.85</v>
      </c>
    </row>
    <row r="2766" spans="1:10" x14ac:dyDescent="0.3">
      <c r="A2766">
        <v>2765</v>
      </c>
      <c r="B2766" t="s">
        <v>18</v>
      </c>
      <c r="C2766" t="s">
        <v>20</v>
      </c>
      <c r="D2766">
        <v>8</v>
      </c>
      <c r="E2766">
        <v>3</v>
      </c>
      <c r="F2766">
        <v>6135.5</v>
      </c>
      <c r="G2766">
        <v>14982.12</v>
      </c>
      <c r="H2766">
        <v>4045.17</v>
      </c>
      <c r="I2766">
        <v>5621.44</v>
      </c>
      <c r="J2766">
        <v>5315.51</v>
      </c>
    </row>
    <row r="2767" spans="1:10" x14ac:dyDescent="0.3">
      <c r="A2767">
        <v>2766</v>
      </c>
      <c r="B2767" t="s">
        <v>12</v>
      </c>
      <c r="C2767" t="s">
        <v>13</v>
      </c>
      <c r="D2767">
        <v>3</v>
      </c>
      <c r="E2767">
        <v>3</v>
      </c>
      <c r="F2767">
        <v>6070.32</v>
      </c>
      <c r="G2767">
        <v>13223.17</v>
      </c>
      <c r="H2767">
        <v>3966.95</v>
      </c>
      <c r="I2767">
        <v>1947.64</v>
      </c>
      <c r="J2767">
        <v>7308.58</v>
      </c>
    </row>
    <row r="2768" spans="1:10" x14ac:dyDescent="0.3">
      <c r="A2768">
        <v>2767</v>
      </c>
      <c r="B2768" t="s">
        <v>16</v>
      </c>
      <c r="C2768" t="s">
        <v>21</v>
      </c>
      <c r="D2768">
        <v>7</v>
      </c>
      <c r="E2768">
        <v>3</v>
      </c>
      <c r="F2768">
        <v>6672.01</v>
      </c>
      <c r="G2768">
        <v>12980.45</v>
      </c>
      <c r="H2768">
        <v>5192.18</v>
      </c>
      <c r="I2768">
        <v>4763.8999999999996</v>
      </c>
      <c r="J2768">
        <v>3024.37</v>
      </c>
    </row>
    <row r="2769" spans="1:10" x14ac:dyDescent="0.3">
      <c r="A2769">
        <v>2768</v>
      </c>
      <c r="B2769" t="s">
        <v>18</v>
      </c>
      <c r="C2769" t="s">
        <v>20</v>
      </c>
      <c r="D2769">
        <v>7</v>
      </c>
      <c r="E2769">
        <v>3</v>
      </c>
      <c r="F2769">
        <v>2795.77</v>
      </c>
      <c r="G2769">
        <v>6502.51</v>
      </c>
      <c r="H2769">
        <v>1430.55</v>
      </c>
      <c r="I2769">
        <v>4969.1499999999996</v>
      </c>
      <c r="J2769">
        <v>102.8</v>
      </c>
    </row>
    <row r="2770" spans="1:10" x14ac:dyDescent="0.3">
      <c r="A2770">
        <v>2769</v>
      </c>
      <c r="B2770" t="s">
        <v>16</v>
      </c>
      <c r="C2770" t="s">
        <v>21</v>
      </c>
      <c r="D2770">
        <v>1</v>
      </c>
      <c r="E2770">
        <v>1</v>
      </c>
      <c r="F2770">
        <v>3768.75</v>
      </c>
      <c r="G2770">
        <v>3768.75</v>
      </c>
      <c r="H2770">
        <v>1319.06</v>
      </c>
      <c r="I2770">
        <v>2145.02</v>
      </c>
      <c r="J2770">
        <v>304.67</v>
      </c>
    </row>
    <row r="2771" spans="1:10" x14ac:dyDescent="0.3">
      <c r="A2771">
        <v>2770</v>
      </c>
      <c r="B2771" t="s">
        <v>16</v>
      </c>
      <c r="C2771" t="s">
        <v>21</v>
      </c>
      <c r="D2771">
        <v>3</v>
      </c>
      <c r="E2771">
        <v>1</v>
      </c>
      <c r="F2771">
        <v>1583.65</v>
      </c>
      <c r="G2771">
        <v>1583.65</v>
      </c>
      <c r="H2771">
        <v>554.28</v>
      </c>
      <c r="I2771">
        <v>1502.88</v>
      </c>
      <c r="J2771">
        <v>-473.51</v>
      </c>
    </row>
    <row r="2772" spans="1:10" x14ac:dyDescent="0.3">
      <c r="A2772">
        <v>2771</v>
      </c>
      <c r="B2772" t="s">
        <v>18</v>
      </c>
      <c r="C2772" t="s">
        <v>19</v>
      </c>
      <c r="D2772">
        <v>3</v>
      </c>
      <c r="E2772">
        <v>2</v>
      </c>
      <c r="F2772">
        <v>4846.3</v>
      </c>
      <c r="G2772">
        <v>8599.6</v>
      </c>
      <c r="H2772">
        <v>2321.89</v>
      </c>
      <c r="I2772">
        <v>2261.5100000000002</v>
      </c>
      <c r="J2772">
        <v>4016.19</v>
      </c>
    </row>
    <row r="2773" spans="1:10" x14ac:dyDescent="0.3">
      <c r="A2773">
        <v>2772</v>
      </c>
      <c r="B2773" t="s">
        <v>10</v>
      </c>
      <c r="C2773" t="s">
        <v>11</v>
      </c>
      <c r="D2773">
        <v>2</v>
      </c>
      <c r="E2773">
        <v>2</v>
      </c>
      <c r="F2773">
        <v>893.39</v>
      </c>
      <c r="G2773">
        <v>1322.75</v>
      </c>
      <c r="H2773">
        <v>132.27000000000001</v>
      </c>
      <c r="I2773">
        <v>376.95</v>
      </c>
      <c r="J2773">
        <v>813.52</v>
      </c>
    </row>
    <row r="2774" spans="1:10" x14ac:dyDescent="0.3">
      <c r="A2774">
        <v>2773</v>
      </c>
      <c r="B2774" t="s">
        <v>14</v>
      </c>
      <c r="C2774" t="s">
        <v>15</v>
      </c>
      <c r="D2774">
        <v>5</v>
      </c>
      <c r="E2774">
        <v>2</v>
      </c>
      <c r="F2774">
        <v>1792.75</v>
      </c>
      <c r="G2774">
        <v>3128.33</v>
      </c>
      <c r="H2774">
        <v>469.25</v>
      </c>
      <c r="I2774">
        <v>1213.21</v>
      </c>
      <c r="J2774">
        <v>1445.87</v>
      </c>
    </row>
    <row r="2775" spans="1:10" x14ac:dyDescent="0.3">
      <c r="A2775">
        <v>2774</v>
      </c>
      <c r="B2775" t="s">
        <v>10</v>
      </c>
      <c r="C2775" t="s">
        <v>11</v>
      </c>
      <c r="D2775">
        <v>4</v>
      </c>
      <c r="E2775">
        <v>3</v>
      </c>
      <c r="F2775">
        <v>578.63</v>
      </c>
      <c r="G2775">
        <v>1398.38</v>
      </c>
      <c r="H2775">
        <v>139.84</v>
      </c>
      <c r="I2775">
        <v>604.33000000000004</v>
      </c>
      <c r="J2775">
        <v>654.21</v>
      </c>
    </row>
    <row r="2776" spans="1:10" x14ac:dyDescent="0.3">
      <c r="A2776">
        <v>2775</v>
      </c>
      <c r="B2776" t="s">
        <v>16</v>
      </c>
      <c r="C2776" t="s">
        <v>21</v>
      </c>
      <c r="D2776">
        <v>8</v>
      </c>
      <c r="E2776">
        <v>1</v>
      </c>
      <c r="F2776">
        <v>3932.16</v>
      </c>
      <c r="G2776">
        <v>3932.16</v>
      </c>
      <c r="H2776">
        <v>1376.26</v>
      </c>
      <c r="I2776">
        <v>3731.62</v>
      </c>
      <c r="J2776">
        <v>-1175.72</v>
      </c>
    </row>
    <row r="2777" spans="1:10" x14ac:dyDescent="0.3">
      <c r="A2777">
        <v>2776</v>
      </c>
      <c r="B2777" t="s">
        <v>10</v>
      </c>
      <c r="C2777" t="s">
        <v>11</v>
      </c>
      <c r="D2777">
        <v>3</v>
      </c>
      <c r="E2777">
        <v>1</v>
      </c>
      <c r="F2777">
        <v>983.85</v>
      </c>
      <c r="G2777">
        <v>983.85</v>
      </c>
      <c r="H2777">
        <v>98.38</v>
      </c>
      <c r="I2777">
        <v>568.34</v>
      </c>
      <c r="J2777">
        <v>317.12</v>
      </c>
    </row>
    <row r="2778" spans="1:10" x14ac:dyDescent="0.3">
      <c r="A2778">
        <v>2777</v>
      </c>
      <c r="B2778" t="s">
        <v>18</v>
      </c>
      <c r="C2778" t="s">
        <v>19</v>
      </c>
      <c r="D2778">
        <v>8</v>
      </c>
      <c r="E2778">
        <v>3</v>
      </c>
      <c r="F2778">
        <v>4227.93</v>
      </c>
      <c r="G2778">
        <v>8708.5400000000009</v>
      </c>
      <c r="H2778">
        <v>2351.31</v>
      </c>
      <c r="I2778">
        <v>4409.8100000000004</v>
      </c>
      <c r="J2778">
        <v>1947.42</v>
      </c>
    </row>
    <row r="2779" spans="1:10" x14ac:dyDescent="0.3">
      <c r="A2779">
        <v>2778</v>
      </c>
      <c r="B2779" t="s">
        <v>18</v>
      </c>
      <c r="C2779" t="s">
        <v>20</v>
      </c>
      <c r="D2779">
        <v>8</v>
      </c>
      <c r="E2779">
        <v>3</v>
      </c>
      <c r="F2779">
        <v>3741.96</v>
      </c>
      <c r="G2779">
        <v>8092.46</v>
      </c>
      <c r="H2779">
        <v>2184.96</v>
      </c>
      <c r="I2779">
        <v>5166.1099999999997</v>
      </c>
      <c r="J2779">
        <v>741.39</v>
      </c>
    </row>
    <row r="2780" spans="1:10" x14ac:dyDescent="0.3">
      <c r="A2780">
        <v>2779</v>
      </c>
      <c r="B2780" t="s">
        <v>10</v>
      </c>
      <c r="C2780" t="s">
        <v>22</v>
      </c>
      <c r="D2780">
        <v>8</v>
      </c>
      <c r="E2780">
        <v>3</v>
      </c>
      <c r="F2780">
        <v>687.76</v>
      </c>
      <c r="G2780">
        <v>1442.52</v>
      </c>
      <c r="H2780">
        <v>144.25</v>
      </c>
      <c r="I2780">
        <v>1133.78</v>
      </c>
      <c r="J2780">
        <v>164.49</v>
      </c>
    </row>
    <row r="2781" spans="1:10" x14ac:dyDescent="0.3">
      <c r="A2781">
        <v>2780</v>
      </c>
      <c r="B2781" t="s">
        <v>18</v>
      </c>
      <c r="C2781" t="s">
        <v>19</v>
      </c>
      <c r="D2781">
        <v>3</v>
      </c>
      <c r="E2781">
        <v>2</v>
      </c>
      <c r="F2781">
        <v>4562.88</v>
      </c>
      <c r="G2781">
        <v>6433.39</v>
      </c>
      <c r="H2781">
        <v>1415.35</v>
      </c>
      <c r="I2781">
        <v>2975.49</v>
      </c>
      <c r="J2781">
        <v>2042.55</v>
      </c>
    </row>
    <row r="2782" spans="1:10" x14ac:dyDescent="0.3">
      <c r="A2782">
        <v>2781</v>
      </c>
      <c r="B2782" t="s">
        <v>18</v>
      </c>
      <c r="C2782" t="s">
        <v>19</v>
      </c>
      <c r="D2782">
        <v>4</v>
      </c>
      <c r="E2782">
        <v>1</v>
      </c>
      <c r="F2782">
        <v>4278.8999999999996</v>
      </c>
      <c r="G2782">
        <v>4278.8999999999996</v>
      </c>
      <c r="H2782">
        <v>941.36</v>
      </c>
      <c r="I2782">
        <v>3178.29</v>
      </c>
      <c r="J2782">
        <v>159.25</v>
      </c>
    </row>
    <row r="2783" spans="1:10" x14ac:dyDescent="0.3">
      <c r="A2783">
        <v>2782</v>
      </c>
      <c r="B2783" t="s">
        <v>14</v>
      </c>
      <c r="C2783" t="s">
        <v>15</v>
      </c>
      <c r="D2783">
        <v>3</v>
      </c>
      <c r="E2783">
        <v>3</v>
      </c>
      <c r="F2783">
        <v>1035.22</v>
      </c>
      <c r="G2783">
        <v>2141.67</v>
      </c>
      <c r="H2783">
        <v>321.25</v>
      </c>
      <c r="I2783">
        <v>1040.28</v>
      </c>
      <c r="J2783">
        <v>780.13</v>
      </c>
    </row>
    <row r="2784" spans="1:10" x14ac:dyDescent="0.3">
      <c r="A2784">
        <v>2783</v>
      </c>
      <c r="B2784" t="s">
        <v>12</v>
      </c>
      <c r="C2784" t="s">
        <v>13</v>
      </c>
      <c r="D2784">
        <v>2</v>
      </c>
      <c r="E2784">
        <v>1</v>
      </c>
      <c r="F2784">
        <v>3496.33</v>
      </c>
      <c r="G2784">
        <v>3496.33</v>
      </c>
      <c r="H2784">
        <v>874.08</v>
      </c>
      <c r="I2784">
        <v>2114.75</v>
      </c>
      <c r="J2784">
        <v>507.49</v>
      </c>
    </row>
    <row r="2785" spans="1:10" x14ac:dyDescent="0.3">
      <c r="A2785">
        <v>2784</v>
      </c>
      <c r="B2785" t="s">
        <v>14</v>
      </c>
      <c r="C2785" t="s">
        <v>15</v>
      </c>
      <c r="D2785">
        <v>2</v>
      </c>
      <c r="E2785">
        <v>2</v>
      </c>
      <c r="F2785">
        <v>2361.7800000000002</v>
      </c>
      <c r="G2785">
        <v>3364.22</v>
      </c>
      <c r="H2785">
        <v>504.63</v>
      </c>
      <c r="I2785">
        <v>655.14</v>
      </c>
      <c r="J2785">
        <v>2204.44</v>
      </c>
    </row>
    <row r="2786" spans="1:10" x14ac:dyDescent="0.3">
      <c r="A2786">
        <v>2785</v>
      </c>
      <c r="B2786" t="s">
        <v>12</v>
      </c>
      <c r="C2786" t="s">
        <v>13</v>
      </c>
      <c r="D2786">
        <v>4</v>
      </c>
      <c r="E2786">
        <v>2</v>
      </c>
      <c r="F2786">
        <v>4407.5200000000004</v>
      </c>
      <c r="G2786">
        <v>6315.03</v>
      </c>
      <c r="H2786">
        <v>1578.76</v>
      </c>
      <c r="I2786">
        <v>2386.5100000000002</v>
      </c>
      <c r="J2786">
        <v>2349.77</v>
      </c>
    </row>
    <row r="2787" spans="1:10" x14ac:dyDescent="0.3">
      <c r="A2787">
        <v>2786</v>
      </c>
      <c r="B2787" t="s">
        <v>18</v>
      </c>
      <c r="C2787" t="s">
        <v>19</v>
      </c>
      <c r="D2787">
        <v>6</v>
      </c>
      <c r="E2787">
        <v>3</v>
      </c>
      <c r="F2787">
        <v>5638.44</v>
      </c>
      <c r="G2787">
        <v>13675.26</v>
      </c>
      <c r="H2787">
        <v>3692.32</v>
      </c>
      <c r="I2787">
        <v>3710.85</v>
      </c>
      <c r="J2787">
        <v>6272.09</v>
      </c>
    </row>
    <row r="2788" spans="1:10" x14ac:dyDescent="0.3">
      <c r="A2788">
        <v>2787</v>
      </c>
      <c r="B2788" t="s">
        <v>12</v>
      </c>
      <c r="C2788" t="s">
        <v>13</v>
      </c>
      <c r="D2788">
        <v>3</v>
      </c>
      <c r="E2788">
        <v>1</v>
      </c>
      <c r="F2788">
        <v>4948.3999999999996</v>
      </c>
      <c r="G2788">
        <v>4948.3999999999996</v>
      </c>
      <c r="H2788">
        <v>1237.0999999999999</v>
      </c>
      <c r="I2788">
        <v>2068.9899999999998</v>
      </c>
      <c r="J2788">
        <v>1642.31</v>
      </c>
    </row>
    <row r="2789" spans="1:10" x14ac:dyDescent="0.3">
      <c r="A2789">
        <v>2788</v>
      </c>
      <c r="B2789" t="s">
        <v>18</v>
      </c>
      <c r="C2789" t="s">
        <v>20</v>
      </c>
      <c r="D2789">
        <v>6</v>
      </c>
      <c r="E2789">
        <v>2</v>
      </c>
      <c r="F2789">
        <v>5185.59</v>
      </c>
      <c r="G2789">
        <v>8887.86</v>
      </c>
      <c r="H2789">
        <v>2399.7199999999998</v>
      </c>
      <c r="I2789">
        <v>3897.08</v>
      </c>
      <c r="J2789">
        <v>2591.06</v>
      </c>
    </row>
    <row r="2790" spans="1:10" x14ac:dyDescent="0.3">
      <c r="A2790">
        <v>2789</v>
      </c>
      <c r="B2790" t="s">
        <v>12</v>
      </c>
      <c r="C2790" t="s">
        <v>13</v>
      </c>
      <c r="D2790">
        <v>8</v>
      </c>
      <c r="E2790">
        <v>3</v>
      </c>
      <c r="F2790">
        <v>5225.93</v>
      </c>
      <c r="G2790">
        <v>10769.84</v>
      </c>
      <c r="H2790">
        <v>3230.95</v>
      </c>
      <c r="I2790">
        <v>5236.53</v>
      </c>
      <c r="J2790">
        <v>2302.36</v>
      </c>
    </row>
    <row r="2791" spans="1:10" x14ac:dyDescent="0.3">
      <c r="A2791">
        <v>2790</v>
      </c>
      <c r="B2791" t="s">
        <v>12</v>
      </c>
      <c r="C2791" t="s">
        <v>13</v>
      </c>
      <c r="D2791">
        <v>3</v>
      </c>
      <c r="E2791">
        <v>3</v>
      </c>
      <c r="F2791">
        <v>7165.51</v>
      </c>
      <c r="G2791">
        <v>14703.75</v>
      </c>
      <c r="H2791">
        <v>4411.13</v>
      </c>
      <c r="I2791">
        <v>2576.5</v>
      </c>
      <c r="J2791">
        <v>7716.12</v>
      </c>
    </row>
    <row r="2792" spans="1:10" x14ac:dyDescent="0.3">
      <c r="A2792">
        <v>2791</v>
      </c>
      <c r="B2792" t="s">
        <v>14</v>
      </c>
      <c r="C2792" t="s">
        <v>15</v>
      </c>
      <c r="D2792">
        <v>5</v>
      </c>
      <c r="E2792">
        <v>3</v>
      </c>
      <c r="F2792">
        <v>2436.52</v>
      </c>
      <c r="G2792">
        <v>4572.1499999999996</v>
      </c>
      <c r="H2792">
        <v>685.82</v>
      </c>
      <c r="I2792">
        <v>986.23</v>
      </c>
      <c r="J2792">
        <v>2900.1</v>
      </c>
    </row>
    <row r="2793" spans="1:10" x14ac:dyDescent="0.3">
      <c r="A2793">
        <v>2792</v>
      </c>
      <c r="B2793" t="s">
        <v>12</v>
      </c>
      <c r="C2793" t="s">
        <v>13</v>
      </c>
      <c r="D2793">
        <v>3</v>
      </c>
      <c r="E2793">
        <v>1</v>
      </c>
      <c r="F2793">
        <v>3147.06</v>
      </c>
      <c r="G2793">
        <v>3147.06</v>
      </c>
      <c r="H2793">
        <v>786.77</v>
      </c>
      <c r="I2793">
        <v>1928.01</v>
      </c>
      <c r="J2793">
        <v>432.29</v>
      </c>
    </row>
    <row r="2794" spans="1:10" x14ac:dyDescent="0.3">
      <c r="A2794">
        <v>2793</v>
      </c>
      <c r="B2794" t="s">
        <v>16</v>
      </c>
      <c r="C2794" t="s">
        <v>17</v>
      </c>
      <c r="D2794">
        <v>2</v>
      </c>
      <c r="E2794">
        <v>2</v>
      </c>
      <c r="F2794">
        <v>6783.5</v>
      </c>
      <c r="G2794">
        <v>10128.15</v>
      </c>
      <c r="H2794">
        <v>4051.26</v>
      </c>
      <c r="I2794">
        <v>1718.65</v>
      </c>
      <c r="J2794">
        <v>4358.24</v>
      </c>
    </row>
    <row r="2795" spans="1:10" x14ac:dyDescent="0.3">
      <c r="A2795">
        <v>2794</v>
      </c>
      <c r="B2795" t="s">
        <v>10</v>
      </c>
      <c r="C2795" t="s">
        <v>11</v>
      </c>
      <c r="D2795">
        <v>1</v>
      </c>
      <c r="E2795">
        <v>1</v>
      </c>
      <c r="F2795">
        <v>1273.5</v>
      </c>
      <c r="G2795">
        <v>1273.5</v>
      </c>
      <c r="H2795">
        <v>127.35</v>
      </c>
      <c r="I2795">
        <v>249.81</v>
      </c>
      <c r="J2795">
        <v>896.34</v>
      </c>
    </row>
    <row r="2796" spans="1:10" x14ac:dyDescent="0.3">
      <c r="A2796">
        <v>2795</v>
      </c>
      <c r="B2796" t="s">
        <v>10</v>
      </c>
      <c r="C2796" t="s">
        <v>11</v>
      </c>
      <c r="D2796">
        <v>7</v>
      </c>
      <c r="E2796">
        <v>2</v>
      </c>
      <c r="F2796">
        <v>737.54</v>
      </c>
      <c r="G2796">
        <v>1072.8900000000001</v>
      </c>
      <c r="H2796">
        <v>107.29</v>
      </c>
      <c r="I2796">
        <v>1018.17</v>
      </c>
      <c r="J2796">
        <v>-52.57</v>
      </c>
    </row>
    <row r="2797" spans="1:10" x14ac:dyDescent="0.3">
      <c r="A2797">
        <v>2796</v>
      </c>
      <c r="B2797" t="s">
        <v>16</v>
      </c>
      <c r="C2797" t="s">
        <v>17</v>
      </c>
      <c r="D2797">
        <v>1</v>
      </c>
      <c r="E2797">
        <v>1</v>
      </c>
      <c r="F2797">
        <v>4783.0600000000004</v>
      </c>
      <c r="G2797">
        <v>4783.0600000000004</v>
      </c>
      <c r="H2797">
        <v>1674.07</v>
      </c>
      <c r="I2797">
        <v>1550.31</v>
      </c>
      <c r="J2797">
        <v>1558.67</v>
      </c>
    </row>
    <row r="2798" spans="1:10" x14ac:dyDescent="0.3">
      <c r="A2798">
        <v>2797</v>
      </c>
      <c r="B2798" t="s">
        <v>18</v>
      </c>
      <c r="C2798" t="s">
        <v>20</v>
      </c>
      <c r="D2798">
        <v>1</v>
      </c>
      <c r="E2798">
        <v>1</v>
      </c>
      <c r="F2798">
        <v>3047.71</v>
      </c>
      <c r="G2798">
        <v>3047.71</v>
      </c>
      <c r="H2798">
        <v>670.5</v>
      </c>
      <c r="I2798">
        <v>1365.26</v>
      </c>
      <c r="J2798">
        <v>1011.95</v>
      </c>
    </row>
    <row r="2799" spans="1:10" x14ac:dyDescent="0.3">
      <c r="A2799">
        <v>2798</v>
      </c>
      <c r="B2799" t="s">
        <v>16</v>
      </c>
      <c r="C2799" t="s">
        <v>21</v>
      </c>
      <c r="D2799">
        <v>1</v>
      </c>
      <c r="E2799">
        <v>1</v>
      </c>
      <c r="F2799">
        <v>8278.91</v>
      </c>
      <c r="G2799">
        <v>8278.91</v>
      </c>
      <c r="H2799">
        <v>3311.56</v>
      </c>
      <c r="I2799">
        <v>1280.29</v>
      </c>
      <c r="J2799">
        <v>3687.05</v>
      </c>
    </row>
    <row r="2800" spans="1:10" x14ac:dyDescent="0.3">
      <c r="A2800">
        <v>2799</v>
      </c>
      <c r="B2800" t="s">
        <v>12</v>
      </c>
      <c r="C2800" t="s">
        <v>13</v>
      </c>
      <c r="D2800">
        <v>7</v>
      </c>
      <c r="E2800">
        <v>2</v>
      </c>
      <c r="F2800">
        <v>7074.91</v>
      </c>
      <c r="G2800">
        <v>10789.18</v>
      </c>
      <c r="H2800">
        <v>3236.75</v>
      </c>
      <c r="I2800">
        <v>4712.96</v>
      </c>
      <c r="J2800">
        <v>2839.47</v>
      </c>
    </row>
    <row r="2801" spans="1:10" x14ac:dyDescent="0.3">
      <c r="A2801">
        <v>2800</v>
      </c>
      <c r="B2801" t="s">
        <v>18</v>
      </c>
      <c r="C2801" t="s">
        <v>19</v>
      </c>
      <c r="D2801">
        <v>6</v>
      </c>
      <c r="E2801">
        <v>1</v>
      </c>
      <c r="F2801">
        <v>1376.77</v>
      </c>
      <c r="G2801">
        <v>1376.77</v>
      </c>
      <c r="H2801">
        <v>302.89</v>
      </c>
      <c r="I2801">
        <v>1306.55</v>
      </c>
      <c r="J2801">
        <v>-232.67</v>
      </c>
    </row>
    <row r="2802" spans="1:10" x14ac:dyDescent="0.3">
      <c r="A2802">
        <v>2801</v>
      </c>
      <c r="B2802" t="s">
        <v>14</v>
      </c>
      <c r="C2802" t="s">
        <v>15</v>
      </c>
      <c r="D2802">
        <v>7</v>
      </c>
      <c r="E2802">
        <v>2</v>
      </c>
      <c r="F2802">
        <v>907.72</v>
      </c>
      <c r="G2802">
        <v>1394.71</v>
      </c>
      <c r="H2802">
        <v>209.21</v>
      </c>
      <c r="I2802">
        <v>1323.58</v>
      </c>
      <c r="J2802">
        <v>-138.08000000000001</v>
      </c>
    </row>
    <row r="2803" spans="1:10" x14ac:dyDescent="0.3">
      <c r="A2803">
        <v>2802</v>
      </c>
      <c r="B2803" t="s">
        <v>12</v>
      </c>
      <c r="C2803" t="s">
        <v>13</v>
      </c>
      <c r="D2803">
        <v>6</v>
      </c>
      <c r="E2803">
        <v>3</v>
      </c>
      <c r="F2803">
        <v>4922.49</v>
      </c>
      <c r="G2803">
        <v>10412.9</v>
      </c>
      <c r="H2803">
        <v>3123.87</v>
      </c>
      <c r="I2803">
        <v>4825.0200000000004</v>
      </c>
      <c r="J2803">
        <v>2464.0100000000002</v>
      </c>
    </row>
    <row r="2804" spans="1:10" x14ac:dyDescent="0.3">
      <c r="A2804">
        <v>2803</v>
      </c>
      <c r="B2804" t="s">
        <v>12</v>
      </c>
      <c r="C2804" t="s">
        <v>13</v>
      </c>
      <c r="D2804">
        <v>7</v>
      </c>
      <c r="E2804">
        <v>3</v>
      </c>
      <c r="F2804">
        <v>4823.82</v>
      </c>
      <c r="G2804">
        <v>10170.14</v>
      </c>
      <c r="H2804">
        <v>3051.04</v>
      </c>
      <c r="I2804">
        <v>5108.38</v>
      </c>
      <c r="J2804">
        <v>2010.72</v>
      </c>
    </row>
    <row r="2805" spans="1:10" x14ac:dyDescent="0.3">
      <c r="A2805">
        <v>2804</v>
      </c>
      <c r="B2805" t="s">
        <v>12</v>
      </c>
      <c r="C2805" t="s">
        <v>13</v>
      </c>
      <c r="D2805">
        <v>7</v>
      </c>
      <c r="E2805">
        <v>3</v>
      </c>
      <c r="F2805">
        <v>2290.98</v>
      </c>
      <c r="G2805">
        <v>6198.38</v>
      </c>
      <c r="H2805">
        <v>1549.6</v>
      </c>
      <c r="I2805">
        <v>3743.38</v>
      </c>
      <c r="J2805">
        <v>905.4</v>
      </c>
    </row>
    <row r="2806" spans="1:10" x14ac:dyDescent="0.3">
      <c r="A2806">
        <v>2805</v>
      </c>
      <c r="B2806" t="s">
        <v>16</v>
      </c>
      <c r="C2806" t="s">
        <v>21</v>
      </c>
      <c r="D2806">
        <v>3</v>
      </c>
      <c r="E2806">
        <v>1</v>
      </c>
      <c r="F2806">
        <v>5064.16</v>
      </c>
      <c r="G2806">
        <v>5064.16</v>
      </c>
      <c r="H2806">
        <v>1772.45</v>
      </c>
      <c r="I2806">
        <v>2641.45</v>
      </c>
      <c r="J2806">
        <v>650.25</v>
      </c>
    </row>
    <row r="2807" spans="1:10" x14ac:dyDescent="0.3">
      <c r="A2807">
        <v>2806</v>
      </c>
      <c r="B2807" t="s">
        <v>12</v>
      </c>
      <c r="C2807" t="s">
        <v>13</v>
      </c>
      <c r="D2807">
        <v>6</v>
      </c>
      <c r="E2807">
        <v>3</v>
      </c>
      <c r="F2807">
        <v>5223.13</v>
      </c>
      <c r="G2807">
        <v>10895.98</v>
      </c>
      <c r="H2807">
        <v>3268.79</v>
      </c>
      <c r="I2807">
        <v>3837.87</v>
      </c>
      <c r="J2807">
        <v>3789.31</v>
      </c>
    </row>
    <row r="2808" spans="1:10" x14ac:dyDescent="0.3">
      <c r="A2808">
        <v>2807</v>
      </c>
      <c r="B2808" t="s">
        <v>14</v>
      </c>
      <c r="C2808" t="s">
        <v>15</v>
      </c>
      <c r="D2808">
        <v>3</v>
      </c>
      <c r="E2808">
        <v>3</v>
      </c>
      <c r="F2808">
        <v>1257.47</v>
      </c>
      <c r="G2808">
        <v>2802.74</v>
      </c>
      <c r="H2808">
        <v>420.41</v>
      </c>
      <c r="I2808">
        <v>888.02</v>
      </c>
      <c r="J2808">
        <v>1494.31</v>
      </c>
    </row>
    <row r="2809" spans="1:10" x14ac:dyDescent="0.3">
      <c r="A2809">
        <v>2808</v>
      </c>
      <c r="B2809" t="s">
        <v>18</v>
      </c>
      <c r="C2809" t="s">
        <v>19</v>
      </c>
      <c r="D2809">
        <v>5</v>
      </c>
      <c r="E2809">
        <v>2</v>
      </c>
      <c r="F2809">
        <v>5440.06</v>
      </c>
      <c r="G2809">
        <v>9749.3700000000008</v>
      </c>
      <c r="H2809">
        <v>2632.33</v>
      </c>
      <c r="I2809">
        <v>3871.74</v>
      </c>
      <c r="J2809">
        <v>3245.3</v>
      </c>
    </row>
    <row r="2810" spans="1:10" x14ac:dyDescent="0.3">
      <c r="A2810">
        <v>2809</v>
      </c>
      <c r="B2810" t="s">
        <v>10</v>
      </c>
      <c r="C2810" t="s">
        <v>22</v>
      </c>
      <c r="D2810">
        <v>3</v>
      </c>
      <c r="E2810">
        <v>2</v>
      </c>
      <c r="F2810">
        <v>477.65</v>
      </c>
      <c r="G2810">
        <v>652.21</v>
      </c>
      <c r="H2810">
        <v>65.22</v>
      </c>
      <c r="I2810">
        <v>380.85</v>
      </c>
      <c r="J2810">
        <v>206.14</v>
      </c>
    </row>
    <row r="2811" spans="1:10" x14ac:dyDescent="0.3">
      <c r="A2811">
        <v>2810</v>
      </c>
      <c r="B2811" t="s">
        <v>14</v>
      </c>
      <c r="C2811" t="s">
        <v>15</v>
      </c>
      <c r="D2811">
        <v>1</v>
      </c>
      <c r="E2811">
        <v>1</v>
      </c>
      <c r="F2811">
        <v>778.61</v>
      </c>
      <c r="G2811">
        <v>778.61</v>
      </c>
      <c r="H2811">
        <v>116.79</v>
      </c>
      <c r="I2811">
        <v>587.54999999999995</v>
      </c>
      <c r="J2811">
        <v>74.27</v>
      </c>
    </row>
    <row r="2812" spans="1:10" x14ac:dyDescent="0.3">
      <c r="A2812">
        <v>2811</v>
      </c>
      <c r="B2812" t="s">
        <v>18</v>
      </c>
      <c r="C2812" t="s">
        <v>20</v>
      </c>
      <c r="D2812">
        <v>4</v>
      </c>
      <c r="E2812">
        <v>2</v>
      </c>
      <c r="F2812">
        <v>2626</v>
      </c>
      <c r="G2812">
        <v>4073.06</v>
      </c>
      <c r="H2812">
        <v>896.07</v>
      </c>
      <c r="I2812">
        <v>2747.73</v>
      </c>
      <c r="J2812">
        <v>429.26</v>
      </c>
    </row>
    <row r="2813" spans="1:10" x14ac:dyDescent="0.3">
      <c r="A2813">
        <v>2812</v>
      </c>
      <c r="B2813" t="s">
        <v>16</v>
      </c>
      <c r="C2813" t="s">
        <v>21</v>
      </c>
      <c r="D2813">
        <v>4</v>
      </c>
      <c r="E2813">
        <v>1</v>
      </c>
      <c r="F2813">
        <v>4314.08</v>
      </c>
      <c r="G2813">
        <v>4314.08</v>
      </c>
      <c r="H2813">
        <v>1509.93</v>
      </c>
      <c r="I2813">
        <v>3092.33</v>
      </c>
      <c r="J2813">
        <v>-288.18</v>
      </c>
    </row>
    <row r="2814" spans="1:10" x14ac:dyDescent="0.3">
      <c r="A2814">
        <v>2813</v>
      </c>
      <c r="B2814" t="s">
        <v>16</v>
      </c>
      <c r="C2814" t="s">
        <v>21</v>
      </c>
      <c r="D2814">
        <v>2</v>
      </c>
      <c r="E2814">
        <v>2</v>
      </c>
      <c r="F2814">
        <v>7585.56</v>
      </c>
      <c r="G2814">
        <v>11723</v>
      </c>
      <c r="H2814">
        <v>4689.2</v>
      </c>
      <c r="I2814">
        <v>2607.2800000000002</v>
      </c>
      <c r="J2814">
        <v>4426.5200000000004</v>
      </c>
    </row>
    <row r="2815" spans="1:10" x14ac:dyDescent="0.3">
      <c r="A2815">
        <v>2814</v>
      </c>
      <c r="B2815" t="s">
        <v>18</v>
      </c>
      <c r="C2815" t="s">
        <v>19</v>
      </c>
      <c r="D2815">
        <v>2</v>
      </c>
      <c r="E2815">
        <v>1</v>
      </c>
      <c r="F2815">
        <v>5539.26</v>
      </c>
      <c r="G2815">
        <v>5539.26</v>
      </c>
      <c r="H2815">
        <v>1218.6400000000001</v>
      </c>
      <c r="I2815">
        <v>1675.62</v>
      </c>
      <c r="J2815">
        <v>2645.01</v>
      </c>
    </row>
    <row r="2816" spans="1:10" x14ac:dyDescent="0.3">
      <c r="A2816">
        <v>2815</v>
      </c>
      <c r="B2816" t="s">
        <v>16</v>
      </c>
      <c r="C2816" t="s">
        <v>17</v>
      </c>
      <c r="D2816">
        <v>8</v>
      </c>
      <c r="E2816">
        <v>3</v>
      </c>
      <c r="F2816">
        <v>4515.22</v>
      </c>
      <c r="G2816">
        <v>11532.14</v>
      </c>
      <c r="H2816">
        <v>4612.8599999999997</v>
      </c>
      <c r="I2816">
        <v>3981.3</v>
      </c>
      <c r="J2816">
        <v>2937.98</v>
      </c>
    </row>
    <row r="2817" spans="1:10" x14ac:dyDescent="0.3">
      <c r="A2817">
        <v>2816</v>
      </c>
      <c r="B2817" t="s">
        <v>14</v>
      </c>
      <c r="C2817" t="s">
        <v>15</v>
      </c>
      <c r="D2817">
        <v>3</v>
      </c>
      <c r="E2817">
        <v>2</v>
      </c>
      <c r="F2817">
        <v>2260.9299999999998</v>
      </c>
      <c r="G2817">
        <v>3218.58</v>
      </c>
      <c r="H2817">
        <v>482.79</v>
      </c>
      <c r="I2817">
        <v>1030.2</v>
      </c>
      <c r="J2817">
        <v>1705.59</v>
      </c>
    </row>
    <row r="2818" spans="1:10" x14ac:dyDescent="0.3">
      <c r="A2818">
        <v>2817</v>
      </c>
      <c r="B2818" t="s">
        <v>10</v>
      </c>
      <c r="C2818" t="s">
        <v>11</v>
      </c>
      <c r="D2818">
        <v>7</v>
      </c>
      <c r="E2818">
        <v>2</v>
      </c>
      <c r="F2818">
        <v>371.79</v>
      </c>
      <c r="G2818">
        <v>570.74</v>
      </c>
      <c r="H2818">
        <v>57.07</v>
      </c>
      <c r="I2818">
        <v>541.63</v>
      </c>
      <c r="J2818">
        <v>-27.97</v>
      </c>
    </row>
    <row r="2819" spans="1:10" x14ac:dyDescent="0.3">
      <c r="A2819">
        <v>2818</v>
      </c>
      <c r="B2819" t="s">
        <v>18</v>
      </c>
      <c r="C2819" t="s">
        <v>19</v>
      </c>
      <c r="D2819">
        <v>7</v>
      </c>
      <c r="E2819">
        <v>3</v>
      </c>
      <c r="F2819">
        <v>4792.82</v>
      </c>
      <c r="G2819">
        <v>11287.77</v>
      </c>
      <c r="H2819">
        <v>3047.7</v>
      </c>
      <c r="I2819">
        <v>3210.85</v>
      </c>
      <c r="J2819">
        <v>5029.22</v>
      </c>
    </row>
    <row r="2820" spans="1:10" x14ac:dyDescent="0.3">
      <c r="A2820">
        <v>2819</v>
      </c>
      <c r="B2820" t="s">
        <v>18</v>
      </c>
      <c r="C2820" t="s">
        <v>19</v>
      </c>
      <c r="D2820">
        <v>4</v>
      </c>
      <c r="E2820">
        <v>3</v>
      </c>
      <c r="F2820">
        <v>3369.61</v>
      </c>
      <c r="G2820">
        <v>7520.35</v>
      </c>
      <c r="H2820">
        <v>1654.48</v>
      </c>
      <c r="I2820">
        <v>2745.57</v>
      </c>
      <c r="J2820">
        <v>3120.3</v>
      </c>
    </row>
    <row r="2821" spans="1:10" x14ac:dyDescent="0.3">
      <c r="A2821">
        <v>2820</v>
      </c>
      <c r="B2821" t="s">
        <v>10</v>
      </c>
      <c r="C2821" t="s">
        <v>22</v>
      </c>
      <c r="D2821">
        <v>1</v>
      </c>
      <c r="E2821">
        <v>1</v>
      </c>
      <c r="F2821">
        <v>866.74</v>
      </c>
      <c r="G2821">
        <v>866.74</v>
      </c>
      <c r="H2821">
        <v>86.67</v>
      </c>
      <c r="I2821">
        <v>260.89999999999998</v>
      </c>
      <c r="J2821">
        <v>519.16</v>
      </c>
    </row>
    <row r="2822" spans="1:10" x14ac:dyDescent="0.3">
      <c r="A2822">
        <v>2821</v>
      </c>
      <c r="B2822" t="s">
        <v>12</v>
      </c>
      <c r="C2822" t="s">
        <v>13</v>
      </c>
      <c r="D2822">
        <v>6</v>
      </c>
      <c r="E2822">
        <v>2</v>
      </c>
      <c r="F2822">
        <v>4164.82</v>
      </c>
      <c r="G2822">
        <v>6244.08</v>
      </c>
      <c r="H2822">
        <v>1561.02</v>
      </c>
      <c r="I2822">
        <v>3629.73</v>
      </c>
      <c r="J2822">
        <v>1053.3399999999999</v>
      </c>
    </row>
    <row r="2823" spans="1:10" x14ac:dyDescent="0.3">
      <c r="A2823">
        <v>2822</v>
      </c>
      <c r="B2823" t="s">
        <v>18</v>
      </c>
      <c r="C2823" t="s">
        <v>19</v>
      </c>
      <c r="D2823">
        <v>1</v>
      </c>
      <c r="E2823">
        <v>1</v>
      </c>
      <c r="F2823">
        <v>2689.35</v>
      </c>
      <c r="G2823">
        <v>2689.35</v>
      </c>
      <c r="H2823">
        <v>591.66</v>
      </c>
      <c r="I2823">
        <v>1338.16</v>
      </c>
      <c r="J2823">
        <v>759.54</v>
      </c>
    </row>
    <row r="2824" spans="1:10" x14ac:dyDescent="0.3">
      <c r="A2824">
        <v>2823</v>
      </c>
      <c r="B2824" t="s">
        <v>16</v>
      </c>
      <c r="C2824" t="s">
        <v>17</v>
      </c>
      <c r="D2824">
        <v>8</v>
      </c>
      <c r="E2824">
        <v>3</v>
      </c>
      <c r="F2824">
        <v>3320.55</v>
      </c>
      <c r="G2824">
        <v>6824.53</v>
      </c>
      <c r="H2824">
        <v>2388.59</v>
      </c>
      <c r="I2824">
        <v>3952.79</v>
      </c>
      <c r="J2824">
        <v>483.16</v>
      </c>
    </row>
    <row r="2825" spans="1:10" x14ac:dyDescent="0.3">
      <c r="A2825">
        <v>2824</v>
      </c>
      <c r="B2825" t="s">
        <v>18</v>
      </c>
      <c r="C2825" t="s">
        <v>19</v>
      </c>
      <c r="D2825">
        <v>1</v>
      </c>
      <c r="E2825">
        <v>1</v>
      </c>
      <c r="F2825">
        <v>4723.63</v>
      </c>
      <c r="G2825">
        <v>4723.63</v>
      </c>
      <c r="H2825">
        <v>1039.2</v>
      </c>
      <c r="I2825">
        <v>1590.69</v>
      </c>
      <c r="J2825">
        <v>2093.7399999999998</v>
      </c>
    </row>
    <row r="2826" spans="1:10" x14ac:dyDescent="0.3">
      <c r="A2826">
        <v>2825</v>
      </c>
      <c r="B2826" t="s">
        <v>10</v>
      </c>
      <c r="C2826" t="s">
        <v>11</v>
      </c>
      <c r="D2826">
        <v>3</v>
      </c>
      <c r="E2826">
        <v>3</v>
      </c>
      <c r="F2826">
        <v>479.06</v>
      </c>
      <c r="G2826">
        <v>1059.28</v>
      </c>
      <c r="H2826">
        <v>105.93</v>
      </c>
      <c r="I2826">
        <v>359.13</v>
      </c>
      <c r="J2826">
        <v>594.22</v>
      </c>
    </row>
    <row r="2827" spans="1:10" x14ac:dyDescent="0.3">
      <c r="A2827">
        <v>2826</v>
      </c>
      <c r="B2827" t="s">
        <v>14</v>
      </c>
      <c r="C2827" t="s">
        <v>15</v>
      </c>
      <c r="D2827">
        <v>3</v>
      </c>
      <c r="E2827">
        <v>1</v>
      </c>
      <c r="F2827">
        <v>1994.98</v>
      </c>
      <c r="G2827">
        <v>1994.98</v>
      </c>
      <c r="H2827">
        <v>299.25</v>
      </c>
      <c r="I2827">
        <v>1214.25</v>
      </c>
      <c r="J2827">
        <v>481.49</v>
      </c>
    </row>
    <row r="2828" spans="1:10" x14ac:dyDescent="0.3">
      <c r="A2828">
        <v>2827</v>
      </c>
      <c r="B2828" t="s">
        <v>14</v>
      </c>
      <c r="C2828" t="s">
        <v>15</v>
      </c>
      <c r="D2828">
        <v>5</v>
      </c>
      <c r="E2828">
        <v>1</v>
      </c>
      <c r="F2828">
        <v>390.82</v>
      </c>
      <c r="G2828">
        <v>390.82</v>
      </c>
      <c r="H2828">
        <v>58.62</v>
      </c>
      <c r="I2828">
        <v>370.89</v>
      </c>
      <c r="J2828">
        <v>-38.69</v>
      </c>
    </row>
    <row r="2829" spans="1:10" x14ac:dyDescent="0.3">
      <c r="A2829">
        <v>2828</v>
      </c>
      <c r="B2829" t="s">
        <v>18</v>
      </c>
      <c r="C2829" t="s">
        <v>19</v>
      </c>
      <c r="D2829">
        <v>8</v>
      </c>
      <c r="E2829">
        <v>3</v>
      </c>
      <c r="F2829">
        <v>5102.25</v>
      </c>
      <c r="G2829">
        <v>11534.38</v>
      </c>
      <c r="H2829">
        <v>3114.28</v>
      </c>
      <c r="I2829">
        <v>5111.8</v>
      </c>
      <c r="J2829">
        <v>3308.3</v>
      </c>
    </row>
    <row r="2830" spans="1:10" x14ac:dyDescent="0.3">
      <c r="A2830">
        <v>2829</v>
      </c>
      <c r="B2830" t="s">
        <v>10</v>
      </c>
      <c r="C2830" t="s">
        <v>22</v>
      </c>
      <c r="D2830">
        <v>1</v>
      </c>
      <c r="E2830">
        <v>1</v>
      </c>
      <c r="F2830">
        <v>844.71</v>
      </c>
      <c r="G2830">
        <v>844.71</v>
      </c>
      <c r="H2830">
        <v>84.47</v>
      </c>
      <c r="I2830">
        <v>360.14</v>
      </c>
      <c r="J2830">
        <v>400.1</v>
      </c>
    </row>
    <row r="2831" spans="1:10" x14ac:dyDescent="0.3">
      <c r="A2831">
        <v>2830</v>
      </c>
      <c r="B2831" t="s">
        <v>18</v>
      </c>
      <c r="C2831" t="s">
        <v>19</v>
      </c>
      <c r="D2831">
        <v>7</v>
      </c>
      <c r="E2831">
        <v>3</v>
      </c>
      <c r="F2831">
        <v>3521.93</v>
      </c>
      <c r="G2831">
        <v>7482.58</v>
      </c>
      <c r="H2831">
        <v>1646.17</v>
      </c>
      <c r="I2831">
        <v>3676.36</v>
      </c>
      <c r="J2831">
        <v>2160.0500000000002</v>
      </c>
    </row>
    <row r="2832" spans="1:10" x14ac:dyDescent="0.3">
      <c r="A2832">
        <v>2831</v>
      </c>
      <c r="B2832" t="s">
        <v>10</v>
      </c>
      <c r="C2832" t="s">
        <v>11</v>
      </c>
      <c r="D2832">
        <v>7</v>
      </c>
      <c r="E2832">
        <v>1</v>
      </c>
      <c r="F2832">
        <v>442.67</v>
      </c>
      <c r="G2832">
        <v>442.67</v>
      </c>
      <c r="H2832">
        <v>44.27</v>
      </c>
      <c r="I2832">
        <v>420.1</v>
      </c>
      <c r="J2832">
        <v>-21.69</v>
      </c>
    </row>
    <row r="2833" spans="1:10" x14ac:dyDescent="0.3">
      <c r="A2833">
        <v>2832</v>
      </c>
      <c r="B2833" t="s">
        <v>16</v>
      </c>
      <c r="C2833" t="s">
        <v>17</v>
      </c>
      <c r="D2833">
        <v>8</v>
      </c>
      <c r="E2833">
        <v>3</v>
      </c>
      <c r="F2833">
        <v>3234.83</v>
      </c>
      <c r="G2833">
        <v>7758.07</v>
      </c>
      <c r="H2833">
        <v>2715.32</v>
      </c>
      <c r="I2833">
        <v>6003.47</v>
      </c>
      <c r="J2833">
        <v>-960.73</v>
      </c>
    </row>
    <row r="2834" spans="1:10" x14ac:dyDescent="0.3">
      <c r="A2834">
        <v>2833</v>
      </c>
      <c r="B2834" t="s">
        <v>18</v>
      </c>
      <c r="C2834" t="s">
        <v>20</v>
      </c>
      <c r="D2834">
        <v>1</v>
      </c>
      <c r="E2834">
        <v>1</v>
      </c>
      <c r="F2834">
        <v>2676.91</v>
      </c>
      <c r="G2834">
        <v>2676.91</v>
      </c>
      <c r="H2834">
        <v>588.91999999999996</v>
      </c>
      <c r="I2834">
        <v>1322.71</v>
      </c>
      <c r="J2834">
        <v>765.28</v>
      </c>
    </row>
    <row r="2835" spans="1:10" x14ac:dyDescent="0.3">
      <c r="A2835">
        <v>2834</v>
      </c>
      <c r="B2835" t="s">
        <v>10</v>
      </c>
      <c r="C2835" t="s">
        <v>22</v>
      </c>
      <c r="D2835">
        <v>3</v>
      </c>
      <c r="E2835">
        <v>1</v>
      </c>
      <c r="F2835">
        <v>1095.58</v>
      </c>
      <c r="G2835">
        <v>1095.58</v>
      </c>
      <c r="H2835">
        <v>109.56</v>
      </c>
      <c r="I2835">
        <v>614.02</v>
      </c>
      <c r="J2835">
        <v>372</v>
      </c>
    </row>
    <row r="2836" spans="1:10" x14ac:dyDescent="0.3">
      <c r="A2836">
        <v>2835</v>
      </c>
      <c r="B2836" t="s">
        <v>10</v>
      </c>
      <c r="C2836" t="s">
        <v>11</v>
      </c>
      <c r="D2836">
        <v>3</v>
      </c>
      <c r="E2836">
        <v>2</v>
      </c>
      <c r="F2836">
        <v>433.51</v>
      </c>
      <c r="G2836">
        <v>762.87</v>
      </c>
      <c r="H2836">
        <v>76.290000000000006</v>
      </c>
      <c r="I2836">
        <v>357.46</v>
      </c>
      <c r="J2836">
        <v>329.12</v>
      </c>
    </row>
    <row r="2837" spans="1:10" x14ac:dyDescent="0.3">
      <c r="A2837">
        <v>2836</v>
      </c>
      <c r="B2837" t="s">
        <v>12</v>
      </c>
      <c r="C2837" t="s">
        <v>13</v>
      </c>
      <c r="D2837">
        <v>5</v>
      </c>
      <c r="E2837">
        <v>3</v>
      </c>
      <c r="F2837">
        <v>3424.66</v>
      </c>
      <c r="G2837">
        <v>7858.97</v>
      </c>
      <c r="H2837">
        <v>1964.74</v>
      </c>
      <c r="I2837">
        <v>2930.13</v>
      </c>
      <c r="J2837">
        <v>2964.1</v>
      </c>
    </row>
    <row r="2838" spans="1:10" x14ac:dyDescent="0.3">
      <c r="A2838">
        <v>2837</v>
      </c>
      <c r="B2838" t="s">
        <v>12</v>
      </c>
      <c r="C2838" t="s">
        <v>13</v>
      </c>
      <c r="D2838">
        <v>5</v>
      </c>
      <c r="E2838">
        <v>3</v>
      </c>
      <c r="F2838">
        <v>6169.99</v>
      </c>
      <c r="G2838">
        <v>14192.22</v>
      </c>
      <c r="H2838">
        <v>4257.67</v>
      </c>
      <c r="I2838">
        <v>3994.24</v>
      </c>
      <c r="J2838">
        <v>5940.32</v>
      </c>
    </row>
    <row r="2839" spans="1:10" x14ac:dyDescent="0.3">
      <c r="A2839">
        <v>2838</v>
      </c>
      <c r="B2839" t="s">
        <v>18</v>
      </c>
      <c r="C2839" t="s">
        <v>20</v>
      </c>
      <c r="D2839">
        <v>2</v>
      </c>
      <c r="E2839">
        <v>2</v>
      </c>
      <c r="F2839">
        <v>3065.76</v>
      </c>
      <c r="G2839">
        <v>5487.11</v>
      </c>
      <c r="H2839">
        <v>1207.1600000000001</v>
      </c>
      <c r="I2839">
        <v>1649.66</v>
      </c>
      <c r="J2839">
        <v>2630.28</v>
      </c>
    </row>
    <row r="2840" spans="1:10" x14ac:dyDescent="0.3">
      <c r="A2840">
        <v>2839</v>
      </c>
      <c r="B2840" t="s">
        <v>14</v>
      </c>
      <c r="C2840" t="s">
        <v>15</v>
      </c>
      <c r="D2840">
        <v>8</v>
      </c>
      <c r="E2840">
        <v>1</v>
      </c>
      <c r="F2840">
        <v>2252.37</v>
      </c>
      <c r="G2840">
        <v>2252.37</v>
      </c>
      <c r="H2840">
        <v>337.86</v>
      </c>
      <c r="I2840">
        <v>2047.85</v>
      </c>
      <c r="J2840">
        <v>-133.33000000000001</v>
      </c>
    </row>
    <row r="2841" spans="1:10" x14ac:dyDescent="0.3">
      <c r="A2841">
        <v>2840</v>
      </c>
      <c r="B2841" t="s">
        <v>10</v>
      </c>
      <c r="C2841" t="s">
        <v>11</v>
      </c>
      <c r="D2841">
        <v>4</v>
      </c>
      <c r="E2841">
        <v>1</v>
      </c>
      <c r="F2841">
        <v>699.49</v>
      </c>
      <c r="G2841">
        <v>699.49</v>
      </c>
      <c r="H2841">
        <v>69.95</v>
      </c>
      <c r="I2841">
        <v>663.81</v>
      </c>
      <c r="J2841">
        <v>-34.270000000000003</v>
      </c>
    </row>
    <row r="2842" spans="1:10" x14ac:dyDescent="0.3">
      <c r="A2842">
        <v>2841</v>
      </c>
      <c r="B2842" t="s">
        <v>10</v>
      </c>
      <c r="C2842" t="s">
        <v>22</v>
      </c>
      <c r="D2842">
        <v>1</v>
      </c>
      <c r="E2842">
        <v>1</v>
      </c>
      <c r="F2842">
        <v>599.88</v>
      </c>
      <c r="G2842">
        <v>599.88</v>
      </c>
      <c r="H2842">
        <v>59.99</v>
      </c>
      <c r="I2842">
        <v>385.15</v>
      </c>
      <c r="J2842">
        <v>154.74</v>
      </c>
    </row>
    <row r="2843" spans="1:10" x14ac:dyDescent="0.3">
      <c r="A2843">
        <v>2842</v>
      </c>
      <c r="B2843" t="s">
        <v>14</v>
      </c>
      <c r="C2843" t="s">
        <v>15</v>
      </c>
      <c r="D2843">
        <v>8</v>
      </c>
      <c r="E2843">
        <v>3</v>
      </c>
      <c r="F2843">
        <v>1051.26</v>
      </c>
      <c r="G2843">
        <v>2306.14</v>
      </c>
      <c r="H2843">
        <v>345.92</v>
      </c>
      <c r="I2843">
        <v>1822.04</v>
      </c>
      <c r="J2843">
        <v>138.16999999999999</v>
      </c>
    </row>
    <row r="2844" spans="1:10" x14ac:dyDescent="0.3">
      <c r="A2844">
        <v>2843</v>
      </c>
      <c r="B2844" t="s">
        <v>12</v>
      </c>
      <c r="C2844" t="s">
        <v>13</v>
      </c>
      <c r="D2844">
        <v>7</v>
      </c>
      <c r="E2844">
        <v>3</v>
      </c>
      <c r="F2844">
        <v>2637.31</v>
      </c>
      <c r="G2844">
        <v>6038.2</v>
      </c>
      <c r="H2844">
        <v>1509.55</v>
      </c>
      <c r="I2844">
        <v>5516.84</v>
      </c>
      <c r="J2844">
        <v>-988.19</v>
      </c>
    </row>
    <row r="2845" spans="1:10" x14ac:dyDescent="0.3">
      <c r="A2845">
        <v>2844</v>
      </c>
      <c r="B2845" t="s">
        <v>12</v>
      </c>
      <c r="C2845" t="s">
        <v>13</v>
      </c>
      <c r="D2845">
        <v>1</v>
      </c>
      <c r="E2845">
        <v>1</v>
      </c>
      <c r="F2845">
        <v>3389.37</v>
      </c>
      <c r="G2845">
        <v>3389.37</v>
      </c>
      <c r="H2845">
        <v>847.34</v>
      </c>
      <c r="I2845">
        <v>1539.05</v>
      </c>
      <c r="J2845">
        <v>1002.98</v>
      </c>
    </row>
    <row r="2846" spans="1:10" x14ac:dyDescent="0.3">
      <c r="A2846">
        <v>2845</v>
      </c>
      <c r="B2846" t="s">
        <v>16</v>
      </c>
      <c r="C2846" t="s">
        <v>17</v>
      </c>
      <c r="D2846">
        <v>5</v>
      </c>
      <c r="E2846">
        <v>3</v>
      </c>
      <c r="F2846">
        <v>4835.05</v>
      </c>
      <c r="G2846">
        <v>10864.72</v>
      </c>
      <c r="H2846">
        <v>4345.8900000000003</v>
      </c>
      <c r="I2846">
        <v>3071.89</v>
      </c>
      <c r="J2846">
        <v>3446.94</v>
      </c>
    </row>
    <row r="2847" spans="1:10" x14ac:dyDescent="0.3">
      <c r="A2847">
        <v>2846</v>
      </c>
      <c r="B2847" t="s">
        <v>10</v>
      </c>
      <c r="C2847" t="s">
        <v>22</v>
      </c>
      <c r="D2847">
        <v>5</v>
      </c>
      <c r="E2847">
        <v>3</v>
      </c>
      <c r="F2847">
        <v>956.12</v>
      </c>
      <c r="G2847">
        <v>2212.41</v>
      </c>
      <c r="H2847">
        <v>221.24</v>
      </c>
      <c r="I2847">
        <v>665.01</v>
      </c>
      <c r="J2847">
        <v>1326.15</v>
      </c>
    </row>
    <row r="2848" spans="1:10" x14ac:dyDescent="0.3">
      <c r="A2848">
        <v>2847</v>
      </c>
      <c r="B2848" t="s">
        <v>14</v>
      </c>
      <c r="C2848" t="s">
        <v>15</v>
      </c>
      <c r="D2848">
        <v>2</v>
      </c>
      <c r="E2848">
        <v>1</v>
      </c>
      <c r="F2848">
        <v>889.96</v>
      </c>
      <c r="G2848">
        <v>889.96</v>
      </c>
      <c r="H2848">
        <v>133.49</v>
      </c>
      <c r="I2848">
        <v>844.58</v>
      </c>
      <c r="J2848">
        <v>-88.11</v>
      </c>
    </row>
    <row r="2849" spans="1:10" x14ac:dyDescent="0.3">
      <c r="A2849">
        <v>2848</v>
      </c>
      <c r="B2849" t="s">
        <v>10</v>
      </c>
      <c r="C2849" t="s">
        <v>11</v>
      </c>
      <c r="D2849">
        <v>4</v>
      </c>
      <c r="E2849">
        <v>1</v>
      </c>
      <c r="F2849">
        <v>1007.03</v>
      </c>
      <c r="G2849">
        <v>1007.03</v>
      </c>
      <c r="H2849">
        <v>100.7</v>
      </c>
      <c r="I2849">
        <v>558.88</v>
      </c>
      <c r="J2849">
        <v>347.44</v>
      </c>
    </row>
    <row r="2850" spans="1:10" x14ac:dyDescent="0.3">
      <c r="A2850">
        <v>2849</v>
      </c>
      <c r="B2850" t="s">
        <v>16</v>
      </c>
      <c r="C2850" t="s">
        <v>21</v>
      </c>
      <c r="D2850">
        <v>2</v>
      </c>
      <c r="E2850">
        <v>1</v>
      </c>
      <c r="F2850">
        <v>3103.75</v>
      </c>
      <c r="G2850">
        <v>3103.75</v>
      </c>
      <c r="H2850">
        <v>1086.31</v>
      </c>
      <c r="I2850">
        <v>2257.56</v>
      </c>
      <c r="J2850">
        <v>-240.13</v>
      </c>
    </row>
    <row r="2851" spans="1:10" x14ac:dyDescent="0.3">
      <c r="A2851">
        <v>2850</v>
      </c>
      <c r="B2851" t="s">
        <v>10</v>
      </c>
      <c r="C2851" t="s">
        <v>11</v>
      </c>
      <c r="D2851">
        <v>7</v>
      </c>
      <c r="E2851">
        <v>3</v>
      </c>
      <c r="F2851">
        <v>330.53</v>
      </c>
      <c r="G2851">
        <v>750.85</v>
      </c>
      <c r="H2851">
        <v>75.08</v>
      </c>
      <c r="I2851">
        <v>712.55</v>
      </c>
      <c r="J2851">
        <v>-36.79</v>
      </c>
    </row>
    <row r="2852" spans="1:10" x14ac:dyDescent="0.3">
      <c r="A2852">
        <v>2851</v>
      </c>
      <c r="B2852" t="s">
        <v>16</v>
      </c>
      <c r="C2852" t="s">
        <v>21</v>
      </c>
      <c r="D2852">
        <v>4</v>
      </c>
      <c r="E2852">
        <v>2</v>
      </c>
      <c r="F2852">
        <v>2867.55</v>
      </c>
      <c r="G2852">
        <v>4105.58</v>
      </c>
      <c r="H2852">
        <v>1436.95</v>
      </c>
      <c r="I2852">
        <v>3188.49</v>
      </c>
      <c r="J2852">
        <v>-519.86</v>
      </c>
    </row>
    <row r="2853" spans="1:10" x14ac:dyDescent="0.3">
      <c r="A2853">
        <v>2852</v>
      </c>
      <c r="B2853" t="s">
        <v>18</v>
      </c>
      <c r="C2853" t="s">
        <v>19</v>
      </c>
      <c r="D2853">
        <v>6</v>
      </c>
      <c r="E2853">
        <v>3</v>
      </c>
      <c r="F2853">
        <v>3792.73</v>
      </c>
      <c r="G2853">
        <v>8110.28</v>
      </c>
      <c r="H2853">
        <v>2189.7800000000002</v>
      </c>
      <c r="I2853">
        <v>4663.3</v>
      </c>
      <c r="J2853">
        <v>1257.21</v>
      </c>
    </row>
    <row r="2854" spans="1:10" x14ac:dyDescent="0.3">
      <c r="A2854">
        <v>2853</v>
      </c>
      <c r="B2854" t="s">
        <v>18</v>
      </c>
      <c r="C2854" t="s">
        <v>19</v>
      </c>
      <c r="D2854">
        <v>1</v>
      </c>
      <c r="E2854">
        <v>1</v>
      </c>
      <c r="F2854">
        <v>4652.46</v>
      </c>
      <c r="G2854">
        <v>4652.46</v>
      </c>
      <c r="H2854">
        <v>1023.54</v>
      </c>
      <c r="I2854">
        <v>1539.86</v>
      </c>
      <c r="J2854">
        <v>2089.06</v>
      </c>
    </row>
    <row r="2855" spans="1:10" x14ac:dyDescent="0.3">
      <c r="A2855">
        <v>2854</v>
      </c>
      <c r="B2855" t="s">
        <v>12</v>
      </c>
      <c r="C2855" t="s">
        <v>13</v>
      </c>
      <c r="D2855">
        <v>2</v>
      </c>
      <c r="E2855">
        <v>2</v>
      </c>
      <c r="F2855">
        <v>3996.66</v>
      </c>
      <c r="G2855">
        <v>6248.6</v>
      </c>
      <c r="H2855">
        <v>1562.15</v>
      </c>
      <c r="I2855">
        <v>1799.11</v>
      </c>
      <c r="J2855">
        <v>2887.34</v>
      </c>
    </row>
    <row r="2856" spans="1:10" x14ac:dyDescent="0.3">
      <c r="A2856">
        <v>2855</v>
      </c>
      <c r="B2856" t="s">
        <v>18</v>
      </c>
      <c r="C2856" t="s">
        <v>19</v>
      </c>
      <c r="D2856">
        <v>5</v>
      </c>
      <c r="E2856">
        <v>1</v>
      </c>
      <c r="F2856">
        <v>5706.18</v>
      </c>
      <c r="G2856">
        <v>5706.18</v>
      </c>
      <c r="H2856">
        <v>1255.3599999999999</v>
      </c>
      <c r="I2856">
        <v>3765.74</v>
      </c>
      <c r="J2856">
        <v>685.08</v>
      </c>
    </row>
    <row r="2857" spans="1:10" x14ac:dyDescent="0.3">
      <c r="A2857">
        <v>2856</v>
      </c>
      <c r="B2857" t="s">
        <v>16</v>
      </c>
      <c r="C2857" t="s">
        <v>21</v>
      </c>
      <c r="D2857">
        <v>2</v>
      </c>
      <c r="E2857">
        <v>2</v>
      </c>
      <c r="F2857">
        <v>1573.87</v>
      </c>
      <c r="G2857">
        <v>2975.55</v>
      </c>
      <c r="H2857">
        <v>1041.44</v>
      </c>
      <c r="I2857">
        <v>1985.05</v>
      </c>
      <c r="J2857">
        <v>-50.95</v>
      </c>
    </row>
    <row r="2858" spans="1:10" x14ac:dyDescent="0.3">
      <c r="A2858">
        <v>2857</v>
      </c>
      <c r="B2858" t="s">
        <v>18</v>
      </c>
      <c r="C2858" t="s">
        <v>19</v>
      </c>
      <c r="D2858">
        <v>6</v>
      </c>
      <c r="E2858">
        <v>3</v>
      </c>
      <c r="F2858">
        <v>3273.76</v>
      </c>
      <c r="G2858">
        <v>7788.1</v>
      </c>
      <c r="H2858">
        <v>1713.38</v>
      </c>
      <c r="I2858">
        <v>4385.0600000000004</v>
      </c>
      <c r="J2858">
        <v>1689.66</v>
      </c>
    </row>
    <row r="2859" spans="1:10" x14ac:dyDescent="0.3">
      <c r="A2859">
        <v>2858</v>
      </c>
      <c r="B2859" t="s">
        <v>18</v>
      </c>
      <c r="C2859" t="s">
        <v>20</v>
      </c>
      <c r="D2859">
        <v>2</v>
      </c>
      <c r="E2859">
        <v>2</v>
      </c>
      <c r="F2859">
        <v>6084.98</v>
      </c>
      <c r="G2859">
        <v>8994.64</v>
      </c>
      <c r="H2859">
        <v>2428.5500000000002</v>
      </c>
      <c r="I2859">
        <v>1501.39</v>
      </c>
      <c r="J2859">
        <v>5064.6899999999996</v>
      </c>
    </row>
    <row r="2860" spans="1:10" x14ac:dyDescent="0.3">
      <c r="A2860">
        <v>2859</v>
      </c>
      <c r="B2860" t="s">
        <v>18</v>
      </c>
      <c r="C2860" t="s">
        <v>20</v>
      </c>
      <c r="D2860">
        <v>1</v>
      </c>
      <c r="E2860">
        <v>1</v>
      </c>
      <c r="F2860">
        <v>4534.3</v>
      </c>
      <c r="G2860">
        <v>4534.3</v>
      </c>
      <c r="H2860">
        <v>997.55</v>
      </c>
      <c r="I2860">
        <v>1399.03</v>
      </c>
      <c r="J2860">
        <v>2137.73</v>
      </c>
    </row>
    <row r="2861" spans="1:10" x14ac:dyDescent="0.3">
      <c r="A2861">
        <v>2860</v>
      </c>
      <c r="B2861" t="s">
        <v>18</v>
      </c>
      <c r="C2861" t="s">
        <v>19</v>
      </c>
      <c r="D2861">
        <v>6</v>
      </c>
      <c r="E2861">
        <v>3</v>
      </c>
      <c r="F2861">
        <v>4022.62</v>
      </c>
      <c r="G2861">
        <v>7826.42</v>
      </c>
      <c r="H2861">
        <v>1721.81</v>
      </c>
      <c r="I2861">
        <v>2912.49</v>
      </c>
      <c r="J2861">
        <v>3192.11</v>
      </c>
    </row>
    <row r="2862" spans="1:10" x14ac:dyDescent="0.3">
      <c r="A2862">
        <v>2861</v>
      </c>
      <c r="B2862" t="s">
        <v>12</v>
      </c>
      <c r="C2862" t="s">
        <v>13</v>
      </c>
      <c r="D2862">
        <v>8</v>
      </c>
      <c r="E2862">
        <v>3</v>
      </c>
      <c r="F2862">
        <v>7485.46</v>
      </c>
      <c r="G2862">
        <v>16872.29</v>
      </c>
      <c r="H2862">
        <v>5061.6899999999996</v>
      </c>
      <c r="I2862">
        <v>3753.75</v>
      </c>
      <c r="J2862">
        <v>8056.85</v>
      </c>
    </row>
    <row r="2863" spans="1:10" x14ac:dyDescent="0.3">
      <c r="A2863">
        <v>2862</v>
      </c>
      <c r="B2863" t="s">
        <v>10</v>
      </c>
      <c r="C2863" t="s">
        <v>11</v>
      </c>
      <c r="D2863">
        <v>8</v>
      </c>
      <c r="E2863">
        <v>3</v>
      </c>
      <c r="F2863">
        <v>1201.23</v>
      </c>
      <c r="G2863">
        <v>2688.46</v>
      </c>
      <c r="H2863">
        <v>268.85000000000002</v>
      </c>
      <c r="I2863">
        <v>1003.83</v>
      </c>
      <c r="J2863">
        <v>1415.78</v>
      </c>
    </row>
    <row r="2864" spans="1:10" x14ac:dyDescent="0.3">
      <c r="A2864">
        <v>2863</v>
      </c>
      <c r="B2864" t="s">
        <v>12</v>
      </c>
      <c r="C2864" t="s">
        <v>13</v>
      </c>
      <c r="D2864">
        <v>8</v>
      </c>
      <c r="E2864">
        <v>3</v>
      </c>
      <c r="F2864">
        <v>3418.96</v>
      </c>
      <c r="G2864">
        <v>8131.56</v>
      </c>
      <c r="H2864">
        <v>2439.4699999999998</v>
      </c>
      <c r="I2864">
        <v>4547.6000000000004</v>
      </c>
      <c r="J2864">
        <v>1144.5</v>
      </c>
    </row>
    <row r="2865" spans="1:10" x14ac:dyDescent="0.3">
      <c r="A2865">
        <v>2864</v>
      </c>
      <c r="B2865" t="s">
        <v>16</v>
      </c>
      <c r="C2865" t="s">
        <v>21</v>
      </c>
      <c r="D2865">
        <v>5</v>
      </c>
      <c r="E2865">
        <v>1</v>
      </c>
      <c r="F2865">
        <v>4468.1499999999996</v>
      </c>
      <c r="G2865">
        <v>4468.1499999999996</v>
      </c>
      <c r="H2865">
        <v>1563.85</v>
      </c>
      <c r="I2865">
        <v>4240.2700000000004</v>
      </c>
      <c r="J2865">
        <v>-1335.98</v>
      </c>
    </row>
    <row r="2866" spans="1:10" x14ac:dyDescent="0.3">
      <c r="A2866">
        <v>2865</v>
      </c>
      <c r="B2866" t="s">
        <v>10</v>
      </c>
      <c r="C2866" t="s">
        <v>11</v>
      </c>
      <c r="D2866">
        <v>5</v>
      </c>
      <c r="E2866">
        <v>3</v>
      </c>
      <c r="F2866">
        <v>438.43</v>
      </c>
      <c r="G2866">
        <v>885.22</v>
      </c>
      <c r="H2866">
        <v>88.52</v>
      </c>
      <c r="I2866">
        <v>665.91</v>
      </c>
      <c r="J2866">
        <v>130.79</v>
      </c>
    </row>
    <row r="2867" spans="1:10" x14ac:dyDescent="0.3">
      <c r="A2867">
        <v>2866</v>
      </c>
      <c r="B2867" t="s">
        <v>16</v>
      </c>
      <c r="C2867" t="s">
        <v>17</v>
      </c>
      <c r="D2867">
        <v>8</v>
      </c>
      <c r="E2867">
        <v>1</v>
      </c>
      <c r="F2867">
        <v>370.84</v>
      </c>
      <c r="G2867">
        <v>370.84</v>
      </c>
      <c r="H2867">
        <v>129.79</v>
      </c>
      <c r="I2867">
        <v>351.93</v>
      </c>
      <c r="J2867">
        <v>-110.88</v>
      </c>
    </row>
    <row r="2868" spans="1:10" x14ac:dyDescent="0.3">
      <c r="A2868">
        <v>2867</v>
      </c>
      <c r="B2868" t="s">
        <v>16</v>
      </c>
      <c r="C2868" t="s">
        <v>17</v>
      </c>
      <c r="D2868">
        <v>8</v>
      </c>
      <c r="E2868">
        <v>3</v>
      </c>
      <c r="F2868">
        <v>3010.74</v>
      </c>
      <c r="G2868">
        <v>5678.77</v>
      </c>
      <c r="H2868">
        <v>1987.57</v>
      </c>
      <c r="I2868">
        <v>5389.15</v>
      </c>
      <c r="J2868">
        <v>-1697.95</v>
      </c>
    </row>
    <row r="2869" spans="1:10" x14ac:dyDescent="0.3">
      <c r="A2869">
        <v>2868</v>
      </c>
      <c r="B2869" t="s">
        <v>14</v>
      </c>
      <c r="C2869" t="s">
        <v>15</v>
      </c>
      <c r="D2869">
        <v>8</v>
      </c>
      <c r="E2869">
        <v>3</v>
      </c>
      <c r="F2869">
        <v>1333.5</v>
      </c>
      <c r="G2869">
        <v>2644.02</v>
      </c>
      <c r="H2869">
        <v>396.6</v>
      </c>
      <c r="I2869">
        <v>1973.01</v>
      </c>
      <c r="J2869">
        <v>274.41000000000003</v>
      </c>
    </row>
    <row r="2870" spans="1:10" x14ac:dyDescent="0.3">
      <c r="A2870">
        <v>2869</v>
      </c>
      <c r="B2870" t="s">
        <v>10</v>
      </c>
      <c r="C2870" t="s">
        <v>11</v>
      </c>
      <c r="D2870">
        <v>3</v>
      </c>
      <c r="E2870">
        <v>2</v>
      </c>
      <c r="F2870">
        <v>628.04</v>
      </c>
      <c r="G2870">
        <v>888.35</v>
      </c>
      <c r="H2870">
        <v>88.84</v>
      </c>
      <c r="I2870">
        <v>563.09</v>
      </c>
      <c r="J2870">
        <v>236.42</v>
      </c>
    </row>
    <row r="2871" spans="1:10" x14ac:dyDescent="0.3">
      <c r="A2871">
        <v>2870</v>
      </c>
      <c r="B2871" t="s">
        <v>10</v>
      </c>
      <c r="C2871" t="s">
        <v>22</v>
      </c>
      <c r="D2871">
        <v>8</v>
      </c>
      <c r="E2871">
        <v>3</v>
      </c>
      <c r="F2871">
        <v>1146.96</v>
      </c>
      <c r="G2871">
        <v>2575.6799999999998</v>
      </c>
      <c r="H2871">
        <v>257.57</v>
      </c>
      <c r="I2871">
        <v>996.37</v>
      </c>
      <c r="J2871">
        <v>1321.74</v>
      </c>
    </row>
    <row r="2872" spans="1:10" x14ac:dyDescent="0.3">
      <c r="A2872">
        <v>2871</v>
      </c>
      <c r="B2872" t="s">
        <v>12</v>
      </c>
      <c r="C2872" t="s">
        <v>13</v>
      </c>
      <c r="D2872">
        <v>6</v>
      </c>
      <c r="E2872">
        <v>2</v>
      </c>
      <c r="F2872">
        <v>2950.92</v>
      </c>
      <c r="G2872">
        <v>4438.71</v>
      </c>
      <c r="H2872">
        <v>1109.68</v>
      </c>
      <c r="I2872">
        <v>3213.74</v>
      </c>
      <c r="J2872">
        <v>115.29</v>
      </c>
    </row>
    <row r="2873" spans="1:10" x14ac:dyDescent="0.3">
      <c r="A2873">
        <v>2872</v>
      </c>
      <c r="B2873" t="s">
        <v>12</v>
      </c>
      <c r="C2873" t="s">
        <v>13</v>
      </c>
      <c r="D2873">
        <v>3</v>
      </c>
      <c r="E2873">
        <v>2</v>
      </c>
      <c r="F2873">
        <v>2419.2199999999998</v>
      </c>
      <c r="G2873">
        <v>4451.16</v>
      </c>
      <c r="H2873">
        <v>1112.79</v>
      </c>
      <c r="I2873">
        <v>2777.05</v>
      </c>
      <c r="J2873">
        <v>561.32000000000005</v>
      </c>
    </row>
    <row r="2874" spans="1:10" x14ac:dyDescent="0.3">
      <c r="A2874">
        <v>2873</v>
      </c>
      <c r="B2874" t="s">
        <v>12</v>
      </c>
      <c r="C2874" t="s">
        <v>13</v>
      </c>
      <c r="D2874">
        <v>3</v>
      </c>
      <c r="E2874">
        <v>1</v>
      </c>
      <c r="F2874">
        <v>1527.64</v>
      </c>
      <c r="G2874">
        <v>1527.64</v>
      </c>
      <c r="H2874">
        <v>381.91</v>
      </c>
      <c r="I2874">
        <v>1449.73</v>
      </c>
      <c r="J2874">
        <v>-304</v>
      </c>
    </row>
    <row r="2875" spans="1:10" x14ac:dyDescent="0.3">
      <c r="A2875">
        <v>2874</v>
      </c>
      <c r="B2875" t="s">
        <v>10</v>
      </c>
      <c r="C2875" t="s">
        <v>22</v>
      </c>
      <c r="D2875">
        <v>1</v>
      </c>
      <c r="E2875">
        <v>1</v>
      </c>
      <c r="F2875">
        <v>367.28</v>
      </c>
      <c r="G2875">
        <v>367.28</v>
      </c>
      <c r="H2875">
        <v>36.729999999999997</v>
      </c>
      <c r="I2875">
        <v>301.81</v>
      </c>
      <c r="J2875">
        <v>28.74</v>
      </c>
    </row>
    <row r="2876" spans="1:10" x14ac:dyDescent="0.3">
      <c r="A2876">
        <v>2875</v>
      </c>
      <c r="B2876" t="s">
        <v>14</v>
      </c>
      <c r="C2876" t="s">
        <v>15</v>
      </c>
      <c r="D2876">
        <v>2</v>
      </c>
      <c r="E2876">
        <v>2</v>
      </c>
      <c r="F2876">
        <v>11.73</v>
      </c>
      <c r="G2876">
        <v>19.920000000000002</v>
      </c>
      <c r="H2876">
        <v>2.99</v>
      </c>
      <c r="I2876">
        <v>18.91</v>
      </c>
      <c r="J2876">
        <v>-1.97</v>
      </c>
    </row>
    <row r="2877" spans="1:10" x14ac:dyDescent="0.3">
      <c r="A2877">
        <v>2876</v>
      </c>
      <c r="B2877" t="s">
        <v>10</v>
      </c>
      <c r="C2877" t="s">
        <v>11</v>
      </c>
      <c r="D2877">
        <v>5</v>
      </c>
      <c r="E2877">
        <v>1</v>
      </c>
      <c r="F2877">
        <v>690.92</v>
      </c>
      <c r="G2877">
        <v>690.92</v>
      </c>
      <c r="H2877">
        <v>69.09</v>
      </c>
      <c r="I2877">
        <v>609.59</v>
      </c>
      <c r="J2877">
        <v>12.24</v>
      </c>
    </row>
    <row r="2878" spans="1:10" x14ac:dyDescent="0.3">
      <c r="A2878">
        <v>2877</v>
      </c>
      <c r="B2878" t="s">
        <v>10</v>
      </c>
      <c r="C2878" t="s">
        <v>11</v>
      </c>
      <c r="D2878">
        <v>5</v>
      </c>
      <c r="E2878">
        <v>1</v>
      </c>
      <c r="F2878">
        <v>1096.1300000000001</v>
      </c>
      <c r="G2878">
        <v>1096.1300000000001</v>
      </c>
      <c r="H2878">
        <v>109.61</v>
      </c>
      <c r="I2878">
        <v>700.31</v>
      </c>
      <c r="J2878">
        <v>286.20999999999998</v>
      </c>
    </row>
    <row r="2879" spans="1:10" x14ac:dyDescent="0.3">
      <c r="A2879">
        <v>2878</v>
      </c>
      <c r="B2879" t="s">
        <v>18</v>
      </c>
      <c r="C2879" t="s">
        <v>19</v>
      </c>
      <c r="D2879">
        <v>2</v>
      </c>
      <c r="E2879">
        <v>2</v>
      </c>
      <c r="F2879">
        <v>2899.01</v>
      </c>
      <c r="G2879">
        <v>4915</v>
      </c>
      <c r="H2879">
        <v>1081.3</v>
      </c>
      <c r="I2879">
        <v>1832.56</v>
      </c>
      <c r="J2879">
        <v>2001.14</v>
      </c>
    </row>
    <row r="2880" spans="1:10" x14ac:dyDescent="0.3">
      <c r="A2880">
        <v>2879</v>
      </c>
      <c r="B2880" t="s">
        <v>16</v>
      </c>
      <c r="C2880" t="s">
        <v>21</v>
      </c>
      <c r="D2880">
        <v>5</v>
      </c>
      <c r="E2880">
        <v>2</v>
      </c>
      <c r="F2880">
        <v>3659.97</v>
      </c>
      <c r="G2880">
        <v>5518.71</v>
      </c>
      <c r="H2880">
        <v>1931.55</v>
      </c>
      <c r="I2880">
        <v>2827.56</v>
      </c>
      <c r="J2880">
        <v>759.6</v>
      </c>
    </row>
    <row r="2881" spans="1:10" x14ac:dyDescent="0.3">
      <c r="A2881">
        <v>2880</v>
      </c>
      <c r="B2881" t="s">
        <v>18</v>
      </c>
      <c r="C2881" t="s">
        <v>20</v>
      </c>
      <c r="D2881">
        <v>2</v>
      </c>
      <c r="E2881">
        <v>1</v>
      </c>
      <c r="F2881">
        <v>4255.88</v>
      </c>
      <c r="G2881">
        <v>4255.88</v>
      </c>
      <c r="H2881">
        <v>936.29</v>
      </c>
      <c r="I2881">
        <v>1929.81</v>
      </c>
      <c r="J2881">
        <v>1389.78</v>
      </c>
    </row>
    <row r="2882" spans="1:10" x14ac:dyDescent="0.3">
      <c r="A2882">
        <v>2881</v>
      </c>
      <c r="B2882" t="s">
        <v>10</v>
      </c>
      <c r="C2882" t="s">
        <v>11</v>
      </c>
      <c r="D2882">
        <v>6</v>
      </c>
      <c r="E2882">
        <v>3</v>
      </c>
      <c r="F2882">
        <v>825.11</v>
      </c>
      <c r="G2882">
        <v>1823.6</v>
      </c>
      <c r="H2882">
        <v>182.36</v>
      </c>
      <c r="I2882">
        <v>787.6</v>
      </c>
      <c r="J2882">
        <v>853.64</v>
      </c>
    </row>
    <row r="2883" spans="1:10" x14ac:dyDescent="0.3">
      <c r="A2883">
        <v>2882</v>
      </c>
      <c r="B2883" t="s">
        <v>12</v>
      </c>
      <c r="C2883" t="s">
        <v>13</v>
      </c>
      <c r="D2883">
        <v>1</v>
      </c>
      <c r="E2883">
        <v>1</v>
      </c>
      <c r="F2883">
        <v>3650.45</v>
      </c>
      <c r="G2883">
        <v>3650.45</v>
      </c>
      <c r="H2883">
        <v>912.61</v>
      </c>
      <c r="I2883">
        <v>1535.42</v>
      </c>
      <c r="J2883">
        <v>1202.42</v>
      </c>
    </row>
    <row r="2884" spans="1:10" x14ac:dyDescent="0.3">
      <c r="A2884">
        <v>2883</v>
      </c>
      <c r="B2884" t="s">
        <v>18</v>
      </c>
      <c r="C2884" t="s">
        <v>20</v>
      </c>
      <c r="D2884">
        <v>8</v>
      </c>
      <c r="E2884">
        <v>3</v>
      </c>
      <c r="F2884">
        <v>4173.01</v>
      </c>
      <c r="G2884">
        <v>8861.84</v>
      </c>
      <c r="H2884">
        <v>2392.6999999999998</v>
      </c>
      <c r="I2884">
        <v>4344.4799999999996</v>
      </c>
      <c r="J2884">
        <v>2124.66</v>
      </c>
    </row>
    <row r="2885" spans="1:10" x14ac:dyDescent="0.3">
      <c r="A2885">
        <v>2884</v>
      </c>
      <c r="B2885" t="s">
        <v>18</v>
      </c>
      <c r="C2885" t="s">
        <v>19</v>
      </c>
      <c r="D2885">
        <v>1</v>
      </c>
      <c r="E2885">
        <v>1</v>
      </c>
      <c r="F2885">
        <v>6675.25</v>
      </c>
      <c r="G2885">
        <v>6675.25</v>
      </c>
      <c r="H2885">
        <v>1468.56</v>
      </c>
      <c r="I2885">
        <v>1809.12</v>
      </c>
      <c r="J2885">
        <v>3397.58</v>
      </c>
    </row>
    <row r="2886" spans="1:10" x14ac:dyDescent="0.3">
      <c r="A2886">
        <v>2885</v>
      </c>
      <c r="B2886" t="s">
        <v>18</v>
      </c>
      <c r="C2886" t="s">
        <v>20</v>
      </c>
      <c r="D2886">
        <v>7</v>
      </c>
      <c r="E2886">
        <v>3</v>
      </c>
      <c r="F2886">
        <v>4058.84</v>
      </c>
      <c r="G2886">
        <v>9026.08</v>
      </c>
      <c r="H2886">
        <v>2437.04</v>
      </c>
      <c r="I2886">
        <v>3107.68</v>
      </c>
      <c r="J2886">
        <v>3481.35</v>
      </c>
    </row>
    <row r="2887" spans="1:10" x14ac:dyDescent="0.3">
      <c r="A2887">
        <v>2886</v>
      </c>
      <c r="B2887" t="s">
        <v>12</v>
      </c>
      <c r="C2887" t="s">
        <v>13</v>
      </c>
      <c r="D2887">
        <v>1</v>
      </c>
      <c r="E2887">
        <v>1</v>
      </c>
      <c r="F2887">
        <v>5449.95</v>
      </c>
      <c r="G2887">
        <v>5449.95</v>
      </c>
      <c r="H2887">
        <v>1362.49</v>
      </c>
      <c r="I2887">
        <v>1436.71</v>
      </c>
      <c r="J2887">
        <v>2650.76</v>
      </c>
    </row>
    <row r="2888" spans="1:10" x14ac:dyDescent="0.3">
      <c r="A2888">
        <v>2887</v>
      </c>
      <c r="B2888" t="s">
        <v>16</v>
      </c>
      <c r="C2888" t="s">
        <v>21</v>
      </c>
      <c r="D2888">
        <v>2</v>
      </c>
      <c r="E2888">
        <v>1</v>
      </c>
      <c r="F2888">
        <v>5017.03</v>
      </c>
      <c r="G2888">
        <v>5017.03</v>
      </c>
      <c r="H2888">
        <v>1755.96</v>
      </c>
      <c r="I2888">
        <v>2548.37</v>
      </c>
      <c r="J2888">
        <v>712.7</v>
      </c>
    </row>
    <row r="2889" spans="1:10" x14ac:dyDescent="0.3">
      <c r="A2889">
        <v>2888</v>
      </c>
      <c r="B2889" t="s">
        <v>10</v>
      </c>
      <c r="C2889" t="s">
        <v>11</v>
      </c>
      <c r="D2889">
        <v>7</v>
      </c>
      <c r="E2889">
        <v>3</v>
      </c>
      <c r="F2889">
        <v>433.1</v>
      </c>
      <c r="G2889">
        <v>912.3</v>
      </c>
      <c r="H2889">
        <v>91.23</v>
      </c>
      <c r="I2889">
        <v>865.77</v>
      </c>
      <c r="J2889">
        <v>-44.7</v>
      </c>
    </row>
    <row r="2890" spans="1:10" x14ac:dyDescent="0.3">
      <c r="A2890">
        <v>2889</v>
      </c>
      <c r="B2890" t="s">
        <v>14</v>
      </c>
      <c r="C2890" t="s">
        <v>15</v>
      </c>
      <c r="D2890">
        <v>2</v>
      </c>
      <c r="E2890">
        <v>1</v>
      </c>
      <c r="F2890">
        <v>1744.53</v>
      </c>
      <c r="G2890">
        <v>1744.53</v>
      </c>
      <c r="H2890">
        <v>261.68</v>
      </c>
      <c r="I2890">
        <v>754.11</v>
      </c>
      <c r="J2890">
        <v>728.74</v>
      </c>
    </row>
    <row r="2891" spans="1:10" x14ac:dyDescent="0.3">
      <c r="A2891">
        <v>2890</v>
      </c>
      <c r="B2891" t="s">
        <v>14</v>
      </c>
      <c r="C2891" t="s">
        <v>15</v>
      </c>
      <c r="D2891">
        <v>8</v>
      </c>
      <c r="E2891">
        <v>3</v>
      </c>
      <c r="F2891">
        <v>1267.8499999999999</v>
      </c>
      <c r="G2891">
        <v>2900.81</v>
      </c>
      <c r="H2891">
        <v>435.12</v>
      </c>
      <c r="I2891">
        <v>2239.9</v>
      </c>
      <c r="J2891">
        <v>225.78</v>
      </c>
    </row>
    <row r="2892" spans="1:10" x14ac:dyDescent="0.3">
      <c r="A2892">
        <v>2891</v>
      </c>
      <c r="B2892" t="s">
        <v>10</v>
      </c>
      <c r="C2892" t="s">
        <v>22</v>
      </c>
      <c r="D2892">
        <v>4</v>
      </c>
      <c r="E2892">
        <v>3</v>
      </c>
      <c r="F2892">
        <v>1033.9000000000001</v>
      </c>
      <c r="G2892">
        <v>2236.4299999999998</v>
      </c>
      <c r="H2892">
        <v>223.64</v>
      </c>
      <c r="I2892">
        <v>478.07</v>
      </c>
      <c r="J2892">
        <v>1534.72</v>
      </c>
    </row>
    <row r="2893" spans="1:10" x14ac:dyDescent="0.3">
      <c r="A2893">
        <v>2892</v>
      </c>
      <c r="B2893" t="s">
        <v>16</v>
      </c>
      <c r="C2893" t="s">
        <v>17</v>
      </c>
      <c r="D2893">
        <v>7</v>
      </c>
      <c r="E2893">
        <v>3</v>
      </c>
      <c r="F2893">
        <v>4605.6499999999996</v>
      </c>
      <c r="G2893">
        <v>10648.06</v>
      </c>
      <c r="H2893">
        <v>4259.22</v>
      </c>
      <c r="I2893">
        <v>3899.34</v>
      </c>
      <c r="J2893">
        <v>2489.5</v>
      </c>
    </row>
    <row r="2894" spans="1:10" x14ac:dyDescent="0.3">
      <c r="A2894">
        <v>2893</v>
      </c>
      <c r="B2894" t="s">
        <v>14</v>
      </c>
      <c r="C2894" t="s">
        <v>15</v>
      </c>
      <c r="D2894">
        <v>8</v>
      </c>
      <c r="E2894">
        <v>3</v>
      </c>
      <c r="F2894">
        <v>1841.98</v>
      </c>
      <c r="G2894">
        <v>3592.78</v>
      </c>
      <c r="H2894">
        <v>538.91999999999996</v>
      </c>
      <c r="I2894">
        <v>2196.96</v>
      </c>
      <c r="J2894">
        <v>856.9</v>
      </c>
    </row>
    <row r="2895" spans="1:10" x14ac:dyDescent="0.3">
      <c r="A2895">
        <v>2894</v>
      </c>
      <c r="B2895" t="s">
        <v>16</v>
      </c>
      <c r="C2895" t="s">
        <v>17</v>
      </c>
      <c r="D2895">
        <v>8</v>
      </c>
      <c r="E2895">
        <v>1</v>
      </c>
      <c r="F2895">
        <v>5885.43</v>
      </c>
      <c r="G2895">
        <v>5885.43</v>
      </c>
      <c r="H2895">
        <v>2059.9</v>
      </c>
      <c r="I2895">
        <v>5585.27</v>
      </c>
      <c r="J2895">
        <v>-1759.74</v>
      </c>
    </row>
    <row r="2896" spans="1:10" x14ac:dyDescent="0.3">
      <c r="A2896">
        <v>2895</v>
      </c>
      <c r="B2896" t="s">
        <v>18</v>
      </c>
      <c r="C2896" t="s">
        <v>19</v>
      </c>
      <c r="D2896">
        <v>5</v>
      </c>
      <c r="E2896">
        <v>3</v>
      </c>
      <c r="F2896">
        <v>4147.3900000000003</v>
      </c>
      <c r="G2896">
        <v>9032.74</v>
      </c>
      <c r="H2896">
        <v>2438.84</v>
      </c>
      <c r="I2896">
        <v>2801.05</v>
      </c>
      <c r="J2896">
        <v>3792.85</v>
      </c>
    </row>
    <row r="2897" spans="1:10" x14ac:dyDescent="0.3">
      <c r="A2897">
        <v>2896</v>
      </c>
      <c r="B2897" t="s">
        <v>12</v>
      </c>
      <c r="C2897" t="s">
        <v>13</v>
      </c>
      <c r="D2897">
        <v>5</v>
      </c>
      <c r="E2897">
        <v>1</v>
      </c>
      <c r="F2897">
        <v>2852.22</v>
      </c>
      <c r="G2897">
        <v>2852.22</v>
      </c>
      <c r="H2897">
        <v>713.06</v>
      </c>
      <c r="I2897">
        <v>2632.12</v>
      </c>
      <c r="J2897">
        <v>-492.96</v>
      </c>
    </row>
    <row r="2898" spans="1:10" x14ac:dyDescent="0.3">
      <c r="A2898">
        <v>2897</v>
      </c>
      <c r="B2898" t="s">
        <v>16</v>
      </c>
      <c r="C2898" t="s">
        <v>17</v>
      </c>
      <c r="D2898">
        <v>4</v>
      </c>
      <c r="E2898">
        <v>3</v>
      </c>
      <c r="F2898">
        <v>2221.4899999999998</v>
      </c>
      <c r="G2898">
        <v>4879.51</v>
      </c>
      <c r="H2898">
        <v>1707.83</v>
      </c>
      <c r="I2898">
        <v>2443</v>
      </c>
      <c r="J2898">
        <v>728.69</v>
      </c>
    </row>
    <row r="2899" spans="1:10" x14ac:dyDescent="0.3">
      <c r="A2899">
        <v>2898</v>
      </c>
      <c r="B2899" t="s">
        <v>10</v>
      </c>
      <c r="C2899" t="s">
        <v>22</v>
      </c>
      <c r="D2899">
        <v>4</v>
      </c>
      <c r="E2899">
        <v>3</v>
      </c>
      <c r="F2899">
        <v>1136.1199999999999</v>
      </c>
      <c r="G2899">
        <v>2321.5100000000002</v>
      </c>
      <c r="H2899">
        <v>232.15</v>
      </c>
      <c r="I2899">
        <v>497.55</v>
      </c>
      <c r="J2899">
        <v>1591.81</v>
      </c>
    </row>
    <row r="2900" spans="1:10" x14ac:dyDescent="0.3">
      <c r="A2900">
        <v>2899</v>
      </c>
      <c r="B2900" t="s">
        <v>10</v>
      </c>
      <c r="C2900" t="s">
        <v>22</v>
      </c>
      <c r="D2900">
        <v>1</v>
      </c>
      <c r="E2900">
        <v>1</v>
      </c>
      <c r="F2900">
        <v>1298.26</v>
      </c>
      <c r="G2900">
        <v>1298.26</v>
      </c>
      <c r="H2900">
        <v>129.83000000000001</v>
      </c>
      <c r="I2900">
        <v>351.92</v>
      </c>
      <c r="J2900">
        <v>816.51</v>
      </c>
    </row>
    <row r="2901" spans="1:10" x14ac:dyDescent="0.3">
      <c r="A2901">
        <v>2900</v>
      </c>
      <c r="B2901" t="s">
        <v>18</v>
      </c>
      <c r="C2901" t="s">
        <v>20</v>
      </c>
      <c r="D2901">
        <v>8</v>
      </c>
      <c r="E2901">
        <v>3</v>
      </c>
      <c r="F2901">
        <v>3344.04</v>
      </c>
      <c r="G2901">
        <v>7724.98</v>
      </c>
      <c r="H2901">
        <v>1699.5</v>
      </c>
      <c r="I2901">
        <v>4645.18</v>
      </c>
      <c r="J2901">
        <v>1380.3</v>
      </c>
    </row>
    <row r="2902" spans="1:10" x14ac:dyDescent="0.3">
      <c r="A2902">
        <v>2901</v>
      </c>
      <c r="B2902" t="s">
        <v>18</v>
      </c>
      <c r="C2902" t="s">
        <v>20</v>
      </c>
      <c r="D2902">
        <v>4</v>
      </c>
      <c r="E2902">
        <v>1</v>
      </c>
      <c r="F2902">
        <v>3735.1</v>
      </c>
      <c r="G2902">
        <v>3735.1</v>
      </c>
      <c r="H2902">
        <v>821.72</v>
      </c>
      <c r="I2902">
        <v>2790.72</v>
      </c>
      <c r="J2902">
        <v>122.66</v>
      </c>
    </row>
    <row r="2903" spans="1:10" x14ac:dyDescent="0.3">
      <c r="A2903">
        <v>2902</v>
      </c>
      <c r="B2903" t="s">
        <v>14</v>
      </c>
      <c r="C2903" t="s">
        <v>15</v>
      </c>
      <c r="D2903">
        <v>2</v>
      </c>
      <c r="E2903">
        <v>1</v>
      </c>
      <c r="F2903">
        <v>2426.1</v>
      </c>
      <c r="G2903">
        <v>2426.1</v>
      </c>
      <c r="H2903">
        <v>363.92</v>
      </c>
      <c r="I2903">
        <v>828.35</v>
      </c>
      <c r="J2903">
        <v>1233.8399999999999</v>
      </c>
    </row>
    <row r="2904" spans="1:10" x14ac:dyDescent="0.3">
      <c r="A2904">
        <v>2903</v>
      </c>
      <c r="B2904" t="s">
        <v>18</v>
      </c>
      <c r="C2904" t="s">
        <v>20</v>
      </c>
      <c r="D2904">
        <v>8</v>
      </c>
      <c r="E2904">
        <v>3</v>
      </c>
      <c r="F2904">
        <v>4292.71</v>
      </c>
      <c r="G2904">
        <v>9308.0300000000007</v>
      </c>
      <c r="H2904">
        <v>2513.17</v>
      </c>
      <c r="I2904">
        <v>5603.36</v>
      </c>
      <c r="J2904">
        <v>1191.5</v>
      </c>
    </row>
    <row r="2905" spans="1:10" x14ac:dyDescent="0.3">
      <c r="A2905">
        <v>2904</v>
      </c>
      <c r="B2905" t="s">
        <v>10</v>
      </c>
      <c r="C2905" t="s">
        <v>22</v>
      </c>
      <c r="D2905">
        <v>3</v>
      </c>
      <c r="E2905">
        <v>1</v>
      </c>
      <c r="F2905">
        <v>686.5</v>
      </c>
      <c r="G2905">
        <v>686.5</v>
      </c>
      <c r="H2905">
        <v>68.650000000000006</v>
      </c>
      <c r="I2905">
        <v>375.87</v>
      </c>
      <c r="J2905">
        <v>241.98</v>
      </c>
    </row>
    <row r="2906" spans="1:10" x14ac:dyDescent="0.3">
      <c r="A2906">
        <v>2905</v>
      </c>
      <c r="B2906" t="s">
        <v>16</v>
      </c>
      <c r="C2906" t="s">
        <v>17</v>
      </c>
      <c r="D2906">
        <v>2</v>
      </c>
      <c r="E2906">
        <v>2</v>
      </c>
      <c r="F2906">
        <v>6014.87</v>
      </c>
      <c r="G2906">
        <v>9612.5400000000009</v>
      </c>
      <c r="H2906">
        <v>3845.02</v>
      </c>
      <c r="I2906">
        <v>2409.33</v>
      </c>
      <c r="J2906">
        <v>3358.19</v>
      </c>
    </row>
    <row r="2907" spans="1:10" x14ac:dyDescent="0.3">
      <c r="A2907">
        <v>2906</v>
      </c>
      <c r="B2907" t="s">
        <v>18</v>
      </c>
      <c r="C2907" t="s">
        <v>20</v>
      </c>
      <c r="D2907">
        <v>7</v>
      </c>
      <c r="E2907">
        <v>2</v>
      </c>
      <c r="F2907">
        <v>2513.9499999999998</v>
      </c>
      <c r="G2907">
        <v>4326.3999999999996</v>
      </c>
      <c r="H2907">
        <v>951.81</v>
      </c>
      <c r="I2907">
        <v>4105.76</v>
      </c>
      <c r="J2907">
        <v>-731.16</v>
      </c>
    </row>
    <row r="2908" spans="1:10" x14ac:dyDescent="0.3">
      <c r="A2908">
        <v>2907</v>
      </c>
      <c r="B2908" t="s">
        <v>12</v>
      </c>
      <c r="C2908" t="s">
        <v>13</v>
      </c>
      <c r="D2908">
        <v>4</v>
      </c>
      <c r="E2908">
        <v>2</v>
      </c>
      <c r="F2908">
        <v>4116.96</v>
      </c>
      <c r="G2908">
        <v>6154.91</v>
      </c>
      <c r="H2908">
        <v>1538.73</v>
      </c>
      <c r="I2908">
        <v>2533.4699999999998</v>
      </c>
      <c r="J2908">
        <v>2082.71</v>
      </c>
    </row>
    <row r="2909" spans="1:10" x14ac:dyDescent="0.3">
      <c r="A2909">
        <v>2908</v>
      </c>
      <c r="B2909" t="s">
        <v>18</v>
      </c>
      <c r="C2909" t="s">
        <v>19</v>
      </c>
      <c r="D2909">
        <v>5</v>
      </c>
      <c r="E2909">
        <v>3</v>
      </c>
      <c r="F2909">
        <v>1789.05</v>
      </c>
      <c r="G2909">
        <v>4265.92</v>
      </c>
      <c r="H2909">
        <v>938.5</v>
      </c>
      <c r="I2909">
        <v>3907.99</v>
      </c>
      <c r="J2909">
        <v>-580.57000000000005</v>
      </c>
    </row>
    <row r="2910" spans="1:10" x14ac:dyDescent="0.3">
      <c r="A2910">
        <v>2909</v>
      </c>
      <c r="B2910" t="s">
        <v>10</v>
      </c>
      <c r="C2910" t="s">
        <v>11</v>
      </c>
      <c r="D2910">
        <v>2</v>
      </c>
      <c r="E2910">
        <v>2</v>
      </c>
      <c r="F2910">
        <v>1195.72</v>
      </c>
      <c r="G2910">
        <v>1781.37</v>
      </c>
      <c r="H2910">
        <v>178.14</v>
      </c>
      <c r="I2910">
        <v>438.77</v>
      </c>
      <c r="J2910">
        <v>1164.46</v>
      </c>
    </row>
    <row r="2911" spans="1:10" x14ac:dyDescent="0.3">
      <c r="A2911">
        <v>2910</v>
      </c>
      <c r="B2911" t="s">
        <v>10</v>
      </c>
      <c r="C2911" t="s">
        <v>22</v>
      </c>
      <c r="D2911">
        <v>5</v>
      </c>
      <c r="E2911">
        <v>1</v>
      </c>
      <c r="F2911">
        <v>481.64</v>
      </c>
      <c r="G2911">
        <v>481.64</v>
      </c>
      <c r="H2911">
        <v>48.16</v>
      </c>
      <c r="I2911">
        <v>457.08</v>
      </c>
      <c r="J2911">
        <v>-23.6</v>
      </c>
    </row>
    <row r="2912" spans="1:10" x14ac:dyDescent="0.3">
      <c r="A2912">
        <v>2911</v>
      </c>
      <c r="B2912" t="s">
        <v>18</v>
      </c>
      <c r="C2912" t="s">
        <v>19</v>
      </c>
      <c r="D2912">
        <v>2</v>
      </c>
      <c r="E2912">
        <v>2</v>
      </c>
      <c r="F2912">
        <v>7207.55</v>
      </c>
      <c r="G2912">
        <v>12001.18</v>
      </c>
      <c r="H2912">
        <v>3240.32</v>
      </c>
      <c r="I2912">
        <v>1690.14</v>
      </c>
      <c r="J2912">
        <v>7070.72</v>
      </c>
    </row>
    <row r="2913" spans="1:10" x14ac:dyDescent="0.3">
      <c r="A2913">
        <v>2912</v>
      </c>
      <c r="B2913" t="s">
        <v>18</v>
      </c>
      <c r="C2913" t="s">
        <v>19</v>
      </c>
      <c r="D2913">
        <v>5</v>
      </c>
      <c r="E2913">
        <v>3</v>
      </c>
      <c r="F2913">
        <v>5342.93</v>
      </c>
      <c r="G2913">
        <v>13351.93</v>
      </c>
      <c r="H2913">
        <v>3605.02</v>
      </c>
      <c r="I2913">
        <v>3490.52</v>
      </c>
      <c r="J2913">
        <v>6256.39</v>
      </c>
    </row>
    <row r="2914" spans="1:10" x14ac:dyDescent="0.3">
      <c r="A2914">
        <v>2913</v>
      </c>
      <c r="B2914" t="s">
        <v>14</v>
      </c>
      <c r="C2914" t="s">
        <v>15</v>
      </c>
      <c r="D2914">
        <v>6</v>
      </c>
      <c r="E2914">
        <v>3</v>
      </c>
      <c r="F2914">
        <v>2296.96</v>
      </c>
      <c r="G2914">
        <v>4971.26</v>
      </c>
      <c r="H2914">
        <v>745.69</v>
      </c>
      <c r="I2914">
        <v>1497.96</v>
      </c>
      <c r="J2914">
        <v>2727.61</v>
      </c>
    </row>
    <row r="2915" spans="1:10" x14ac:dyDescent="0.3">
      <c r="A2915">
        <v>2914</v>
      </c>
      <c r="B2915" t="s">
        <v>12</v>
      </c>
      <c r="C2915" t="s">
        <v>13</v>
      </c>
      <c r="D2915">
        <v>2</v>
      </c>
      <c r="E2915">
        <v>1</v>
      </c>
      <c r="F2915">
        <v>5867.81</v>
      </c>
      <c r="G2915">
        <v>5867.81</v>
      </c>
      <c r="H2915">
        <v>1466.95</v>
      </c>
      <c r="I2915">
        <v>2110.6799999999998</v>
      </c>
      <c r="J2915">
        <v>2290.1799999999998</v>
      </c>
    </row>
    <row r="2916" spans="1:10" x14ac:dyDescent="0.3">
      <c r="A2916">
        <v>2915</v>
      </c>
      <c r="B2916" t="s">
        <v>18</v>
      </c>
      <c r="C2916" t="s">
        <v>20</v>
      </c>
      <c r="D2916">
        <v>7</v>
      </c>
      <c r="E2916">
        <v>3</v>
      </c>
      <c r="F2916">
        <v>5757.7</v>
      </c>
      <c r="G2916">
        <v>14599.75</v>
      </c>
      <c r="H2916">
        <v>3941.93</v>
      </c>
      <c r="I2916">
        <v>3568.8</v>
      </c>
      <c r="J2916">
        <v>7089.01</v>
      </c>
    </row>
    <row r="2917" spans="1:10" x14ac:dyDescent="0.3">
      <c r="A2917">
        <v>2916</v>
      </c>
      <c r="B2917" t="s">
        <v>16</v>
      </c>
      <c r="C2917" t="s">
        <v>17</v>
      </c>
      <c r="D2917">
        <v>5</v>
      </c>
      <c r="E2917">
        <v>3</v>
      </c>
      <c r="F2917">
        <v>5221.92</v>
      </c>
      <c r="G2917">
        <v>12188.43</v>
      </c>
      <c r="H2917">
        <v>4875.37</v>
      </c>
      <c r="I2917">
        <v>3976.51</v>
      </c>
      <c r="J2917">
        <v>3336.55</v>
      </c>
    </row>
    <row r="2918" spans="1:10" x14ac:dyDescent="0.3">
      <c r="A2918">
        <v>2917</v>
      </c>
      <c r="B2918" t="s">
        <v>14</v>
      </c>
      <c r="C2918" t="s">
        <v>15</v>
      </c>
      <c r="D2918">
        <v>3</v>
      </c>
      <c r="E2918">
        <v>2</v>
      </c>
      <c r="F2918">
        <v>1492.65</v>
      </c>
      <c r="G2918">
        <v>2373.2800000000002</v>
      </c>
      <c r="H2918">
        <v>355.99</v>
      </c>
      <c r="I2918">
        <v>844.67</v>
      </c>
      <c r="J2918">
        <v>1172.6199999999999</v>
      </c>
    </row>
    <row r="2919" spans="1:10" x14ac:dyDescent="0.3">
      <c r="A2919">
        <v>2918</v>
      </c>
      <c r="B2919" t="s">
        <v>14</v>
      </c>
      <c r="C2919" t="s">
        <v>15</v>
      </c>
      <c r="D2919">
        <v>7</v>
      </c>
      <c r="E2919">
        <v>3</v>
      </c>
      <c r="F2919">
        <v>1738.63</v>
      </c>
      <c r="G2919">
        <v>3486.97</v>
      </c>
      <c r="H2919">
        <v>523.04999999999995</v>
      </c>
      <c r="I2919">
        <v>1571.16</v>
      </c>
      <c r="J2919">
        <v>1392.76</v>
      </c>
    </row>
    <row r="2920" spans="1:10" x14ac:dyDescent="0.3">
      <c r="A2920">
        <v>2919</v>
      </c>
      <c r="B2920" t="s">
        <v>10</v>
      </c>
      <c r="C2920" t="s">
        <v>22</v>
      </c>
      <c r="D2920">
        <v>1</v>
      </c>
      <c r="E2920">
        <v>1</v>
      </c>
      <c r="F2920">
        <v>330.21</v>
      </c>
      <c r="G2920">
        <v>330.21</v>
      </c>
      <c r="H2920">
        <v>33.020000000000003</v>
      </c>
      <c r="I2920">
        <v>285.98</v>
      </c>
      <c r="J2920">
        <v>11.21</v>
      </c>
    </row>
    <row r="2921" spans="1:10" x14ac:dyDescent="0.3">
      <c r="A2921">
        <v>2920</v>
      </c>
      <c r="B2921" t="s">
        <v>10</v>
      </c>
      <c r="C2921" t="s">
        <v>22</v>
      </c>
      <c r="D2921">
        <v>2</v>
      </c>
      <c r="E2921">
        <v>1</v>
      </c>
      <c r="F2921">
        <v>1034.46</v>
      </c>
      <c r="G2921">
        <v>1034.46</v>
      </c>
      <c r="H2921">
        <v>103.45</v>
      </c>
      <c r="I2921">
        <v>433.16</v>
      </c>
      <c r="J2921">
        <v>497.85</v>
      </c>
    </row>
    <row r="2922" spans="1:10" x14ac:dyDescent="0.3">
      <c r="A2922">
        <v>2921</v>
      </c>
      <c r="B2922" t="s">
        <v>10</v>
      </c>
      <c r="C2922" t="s">
        <v>22</v>
      </c>
      <c r="D2922">
        <v>3</v>
      </c>
      <c r="E2922">
        <v>3</v>
      </c>
      <c r="F2922">
        <v>434.08</v>
      </c>
      <c r="G2922">
        <v>972.43</v>
      </c>
      <c r="H2922">
        <v>97.24</v>
      </c>
      <c r="I2922">
        <v>375.83</v>
      </c>
      <c r="J2922">
        <v>499.36</v>
      </c>
    </row>
    <row r="2923" spans="1:10" x14ac:dyDescent="0.3">
      <c r="A2923">
        <v>2922</v>
      </c>
      <c r="B2923" t="s">
        <v>14</v>
      </c>
      <c r="C2923" t="s">
        <v>15</v>
      </c>
      <c r="D2923">
        <v>1</v>
      </c>
      <c r="E2923">
        <v>1</v>
      </c>
      <c r="F2923">
        <v>397.88</v>
      </c>
      <c r="G2923">
        <v>397.88</v>
      </c>
      <c r="H2923">
        <v>59.68</v>
      </c>
      <c r="I2923">
        <v>377.59</v>
      </c>
      <c r="J2923">
        <v>-39.39</v>
      </c>
    </row>
    <row r="2924" spans="1:10" x14ac:dyDescent="0.3">
      <c r="A2924">
        <v>2923</v>
      </c>
      <c r="B2924" t="s">
        <v>14</v>
      </c>
      <c r="C2924" t="s">
        <v>15</v>
      </c>
      <c r="D2924">
        <v>2</v>
      </c>
      <c r="E2924">
        <v>1</v>
      </c>
      <c r="F2924">
        <v>868.73</v>
      </c>
      <c r="G2924">
        <v>868.73</v>
      </c>
      <c r="H2924">
        <v>130.31</v>
      </c>
      <c r="I2924">
        <v>662.61</v>
      </c>
      <c r="J2924">
        <v>75.81</v>
      </c>
    </row>
    <row r="2925" spans="1:10" x14ac:dyDescent="0.3">
      <c r="A2925">
        <v>2924</v>
      </c>
      <c r="B2925" t="s">
        <v>18</v>
      </c>
      <c r="C2925" t="s">
        <v>20</v>
      </c>
      <c r="D2925">
        <v>3</v>
      </c>
      <c r="E2925">
        <v>1</v>
      </c>
      <c r="F2925">
        <v>2950.14</v>
      </c>
      <c r="G2925">
        <v>2950.14</v>
      </c>
      <c r="H2925">
        <v>649.03</v>
      </c>
      <c r="I2925">
        <v>1903.12</v>
      </c>
      <c r="J2925">
        <v>397.99</v>
      </c>
    </row>
    <row r="2926" spans="1:10" x14ac:dyDescent="0.3">
      <c r="A2926">
        <v>2925</v>
      </c>
      <c r="B2926" t="s">
        <v>10</v>
      </c>
      <c r="C2926" t="s">
        <v>11</v>
      </c>
      <c r="D2926">
        <v>3</v>
      </c>
      <c r="E2926">
        <v>2</v>
      </c>
      <c r="F2926">
        <v>1374.17</v>
      </c>
      <c r="G2926">
        <v>2396.46</v>
      </c>
      <c r="H2926">
        <v>239.65</v>
      </c>
      <c r="I2926">
        <v>406.81</v>
      </c>
      <c r="J2926">
        <v>1750.01</v>
      </c>
    </row>
    <row r="2927" spans="1:10" x14ac:dyDescent="0.3">
      <c r="A2927">
        <v>2926</v>
      </c>
      <c r="B2927" t="s">
        <v>12</v>
      </c>
      <c r="C2927" t="s">
        <v>13</v>
      </c>
      <c r="D2927">
        <v>7</v>
      </c>
      <c r="E2927">
        <v>3</v>
      </c>
      <c r="F2927">
        <v>3523.15</v>
      </c>
      <c r="G2927">
        <v>7144.1</v>
      </c>
      <c r="H2927">
        <v>1786.02</v>
      </c>
      <c r="I2927">
        <v>4645.3</v>
      </c>
      <c r="J2927">
        <v>712.77</v>
      </c>
    </row>
    <row r="2928" spans="1:10" x14ac:dyDescent="0.3">
      <c r="A2928">
        <v>2927</v>
      </c>
      <c r="B2928" t="s">
        <v>14</v>
      </c>
      <c r="C2928" t="s">
        <v>15</v>
      </c>
      <c r="D2928">
        <v>6</v>
      </c>
      <c r="E2928">
        <v>2</v>
      </c>
      <c r="F2928">
        <v>1922.8</v>
      </c>
      <c r="G2928">
        <v>3107.44</v>
      </c>
      <c r="H2928">
        <v>466.12</v>
      </c>
      <c r="I2928">
        <v>1685.45</v>
      </c>
      <c r="J2928">
        <v>955.88</v>
      </c>
    </row>
    <row r="2929" spans="1:10" x14ac:dyDescent="0.3">
      <c r="A2929">
        <v>2928</v>
      </c>
      <c r="B2929" t="s">
        <v>12</v>
      </c>
      <c r="C2929" t="s">
        <v>13</v>
      </c>
      <c r="D2929">
        <v>3</v>
      </c>
      <c r="E2929">
        <v>1</v>
      </c>
      <c r="F2929">
        <v>6115.02</v>
      </c>
      <c r="G2929">
        <v>6115.02</v>
      </c>
      <c r="H2929">
        <v>1528.75</v>
      </c>
      <c r="I2929">
        <v>2763.18</v>
      </c>
      <c r="J2929">
        <v>1823.08</v>
      </c>
    </row>
    <row r="2930" spans="1:10" x14ac:dyDescent="0.3">
      <c r="A2930">
        <v>2929</v>
      </c>
      <c r="B2930" t="s">
        <v>14</v>
      </c>
      <c r="C2930" t="s">
        <v>15</v>
      </c>
      <c r="D2930">
        <v>6</v>
      </c>
      <c r="E2930">
        <v>3</v>
      </c>
      <c r="F2930">
        <v>1684.83</v>
      </c>
      <c r="G2930">
        <v>4207.49</v>
      </c>
      <c r="H2930">
        <v>631.12</v>
      </c>
      <c r="I2930">
        <v>1475.75</v>
      </c>
      <c r="J2930">
        <v>2100.61</v>
      </c>
    </row>
    <row r="2931" spans="1:10" x14ac:dyDescent="0.3">
      <c r="A2931">
        <v>2930</v>
      </c>
      <c r="B2931" t="s">
        <v>10</v>
      </c>
      <c r="C2931" t="s">
        <v>22</v>
      </c>
      <c r="D2931">
        <v>4</v>
      </c>
      <c r="E2931">
        <v>1</v>
      </c>
      <c r="F2931">
        <v>1060.02</v>
      </c>
      <c r="G2931">
        <v>1060.02</v>
      </c>
      <c r="H2931">
        <v>106</v>
      </c>
      <c r="I2931">
        <v>432.36</v>
      </c>
      <c r="J2931">
        <v>521.65</v>
      </c>
    </row>
    <row r="2932" spans="1:10" x14ac:dyDescent="0.3">
      <c r="A2932">
        <v>2931</v>
      </c>
      <c r="B2932" t="s">
        <v>16</v>
      </c>
      <c r="C2932" t="s">
        <v>21</v>
      </c>
      <c r="D2932">
        <v>7</v>
      </c>
      <c r="E2932">
        <v>3</v>
      </c>
      <c r="F2932">
        <v>4222.03</v>
      </c>
      <c r="G2932">
        <v>9918.17</v>
      </c>
      <c r="H2932">
        <v>3967.27</v>
      </c>
      <c r="I2932">
        <v>5749.19</v>
      </c>
      <c r="J2932">
        <v>201.72</v>
      </c>
    </row>
    <row r="2933" spans="1:10" x14ac:dyDescent="0.3">
      <c r="A2933">
        <v>2932</v>
      </c>
      <c r="B2933" t="s">
        <v>16</v>
      </c>
      <c r="C2933" t="s">
        <v>17</v>
      </c>
      <c r="D2933">
        <v>8</v>
      </c>
      <c r="E2933">
        <v>3</v>
      </c>
      <c r="F2933">
        <v>3744.23</v>
      </c>
      <c r="G2933">
        <v>7962.98</v>
      </c>
      <c r="H2933">
        <v>2787.04</v>
      </c>
      <c r="I2933">
        <v>4161.91</v>
      </c>
      <c r="J2933">
        <v>1014.03</v>
      </c>
    </row>
    <row r="2934" spans="1:10" x14ac:dyDescent="0.3">
      <c r="A2934">
        <v>2933</v>
      </c>
      <c r="B2934" t="s">
        <v>18</v>
      </c>
      <c r="C2934" t="s">
        <v>20</v>
      </c>
      <c r="D2934">
        <v>5</v>
      </c>
      <c r="E2934">
        <v>1</v>
      </c>
      <c r="F2934">
        <v>3058.64</v>
      </c>
      <c r="G2934">
        <v>3058.64</v>
      </c>
      <c r="H2934">
        <v>672.9</v>
      </c>
      <c r="I2934">
        <v>2902.65</v>
      </c>
      <c r="J2934">
        <v>-516.91</v>
      </c>
    </row>
    <row r="2935" spans="1:10" x14ac:dyDescent="0.3">
      <c r="A2935">
        <v>2934</v>
      </c>
      <c r="B2935" t="s">
        <v>16</v>
      </c>
      <c r="C2935" t="s">
        <v>21</v>
      </c>
      <c r="D2935">
        <v>7</v>
      </c>
      <c r="E2935">
        <v>3</v>
      </c>
      <c r="F2935">
        <v>5937.11</v>
      </c>
      <c r="G2935">
        <v>12642.55</v>
      </c>
      <c r="H2935">
        <v>5057.0200000000004</v>
      </c>
      <c r="I2935">
        <v>5633.53</v>
      </c>
      <c r="J2935">
        <v>1952</v>
      </c>
    </row>
    <row r="2936" spans="1:10" x14ac:dyDescent="0.3">
      <c r="A2936">
        <v>2935</v>
      </c>
      <c r="B2936" t="s">
        <v>14</v>
      </c>
      <c r="C2936" t="s">
        <v>15</v>
      </c>
      <c r="D2936">
        <v>1</v>
      </c>
      <c r="E2936">
        <v>1</v>
      </c>
      <c r="F2936">
        <v>2616.25</v>
      </c>
      <c r="G2936">
        <v>2616.25</v>
      </c>
      <c r="H2936">
        <v>392.44</v>
      </c>
      <c r="I2936">
        <v>682.45</v>
      </c>
      <c r="J2936">
        <v>1541.36</v>
      </c>
    </row>
    <row r="2937" spans="1:10" x14ac:dyDescent="0.3">
      <c r="A2937">
        <v>2936</v>
      </c>
      <c r="B2937" t="s">
        <v>18</v>
      </c>
      <c r="C2937" t="s">
        <v>20</v>
      </c>
      <c r="D2937">
        <v>5</v>
      </c>
      <c r="E2937">
        <v>2</v>
      </c>
      <c r="F2937">
        <v>5285.03</v>
      </c>
      <c r="G2937">
        <v>9930.14</v>
      </c>
      <c r="H2937">
        <v>2681.14</v>
      </c>
      <c r="I2937">
        <v>2792.49</v>
      </c>
      <c r="J2937">
        <v>4456.51</v>
      </c>
    </row>
    <row r="2938" spans="1:10" x14ac:dyDescent="0.3">
      <c r="A2938">
        <v>2937</v>
      </c>
      <c r="B2938" t="s">
        <v>14</v>
      </c>
      <c r="C2938" t="s">
        <v>15</v>
      </c>
      <c r="D2938">
        <v>5</v>
      </c>
      <c r="E2938">
        <v>2</v>
      </c>
      <c r="F2938">
        <v>1712.92</v>
      </c>
      <c r="G2938">
        <v>2501.38</v>
      </c>
      <c r="H2938">
        <v>375.21</v>
      </c>
      <c r="I2938">
        <v>1187.3699999999999</v>
      </c>
      <c r="J2938">
        <v>938.8</v>
      </c>
    </row>
    <row r="2939" spans="1:10" x14ac:dyDescent="0.3">
      <c r="A2939">
        <v>2938</v>
      </c>
      <c r="B2939" t="s">
        <v>16</v>
      </c>
      <c r="C2939" t="s">
        <v>17</v>
      </c>
      <c r="D2939">
        <v>8</v>
      </c>
      <c r="E2939">
        <v>3</v>
      </c>
      <c r="F2939">
        <v>7427.76</v>
      </c>
      <c r="G2939">
        <v>17551.900000000001</v>
      </c>
      <c r="H2939">
        <v>7020.76</v>
      </c>
      <c r="I2939">
        <v>3779.73</v>
      </c>
      <c r="J2939">
        <v>6751.41</v>
      </c>
    </row>
    <row r="2940" spans="1:10" x14ac:dyDescent="0.3">
      <c r="A2940">
        <v>2939</v>
      </c>
      <c r="B2940" t="s">
        <v>12</v>
      </c>
      <c r="C2940" t="s">
        <v>13</v>
      </c>
      <c r="D2940">
        <v>6</v>
      </c>
      <c r="E2940">
        <v>1</v>
      </c>
      <c r="F2940">
        <v>6788.48</v>
      </c>
      <c r="G2940">
        <v>6788.48</v>
      </c>
      <c r="H2940">
        <v>1697.12</v>
      </c>
      <c r="I2940">
        <v>4168.53</v>
      </c>
      <c r="J2940">
        <v>922.83</v>
      </c>
    </row>
    <row r="2941" spans="1:10" x14ac:dyDescent="0.3">
      <c r="A2941">
        <v>2940</v>
      </c>
      <c r="B2941" t="s">
        <v>18</v>
      </c>
      <c r="C2941" t="s">
        <v>19</v>
      </c>
      <c r="D2941">
        <v>8</v>
      </c>
      <c r="E2941">
        <v>3</v>
      </c>
      <c r="F2941">
        <v>3232.72</v>
      </c>
      <c r="G2941">
        <v>6349.29</v>
      </c>
      <c r="H2941">
        <v>1396.84</v>
      </c>
      <c r="I2941">
        <v>4904.74</v>
      </c>
      <c r="J2941">
        <v>47.7</v>
      </c>
    </row>
    <row r="2942" spans="1:10" x14ac:dyDescent="0.3">
      <c r="A2942">
        <v>2941</v>
      </c>
      <c r="B2942" t="s">
        <v>10</v>
      </c>
      <c r="C2942" t="s">
        <v>22</v>
      </c>
      <c r="D2942">
        <v>8</v>
      </c>
      <c r="E2942">
        <v>3</v>
      </c>
      <c r="F2942">
        <v>744.29</v>
      </c>
      <c r="G2942">
        <v>1650.38</v>
      </c>
      <c r="H2942">
        <v>165.04</v>
      </c>
      <c r="I2942">
        <v>1037.6500000000001</v>
      </c>
      <c r="J2942">
        <v>447.69</v>
      </c>
    </row>
    <row r="2943" spans="1:10" x14ac:dyDescent="0.3">
      <c r="A2943">
        <v>2942</v>
      </c>
      <c r="B2943" t="s">
        <v>16</v>
      </c>
      <c r="C2943" t="s">
        <v>21</v>
      </c>
      <c r="D2943">
        <v>5</v>
      </c>
      <c r="E2943">
        <v>3</v>
      </c>
      <c r="F2943">
        <v>1814.37</v>
      </c>
      <c r="G2943">
        <v>4236.05</v>
      </c>
      <c r="H2943">
        <v>1482.62</v>
      </c>
      <c r="I2943">
        <v>2661.77</v>
      </c>
      <c r="J2943">
        <v>91.66</v>
      </c>
    </row>
    <row r="2944" spans="1:10" x14ac:dyDescent="0.3">
      <c r="A2944">
        <v>2943</v>
      </c>
      <c r="B2944" t="s">
        <v>10</v>
      </c>
      <c r="C2944" t="s">
        <v>22</v>
      </c>
      <c r="D2944">
        <v>3</v>
      </c>
      <c r="E2944">
        <v>2</v>
      </c>
      <c r="F2944">
        <v>410.26</v>
      </c>
      <c r="G2944">
        <v>701.13</v>
      </c>
      <c r="H2944">
        <v>70.11</v>
      </c>
      <c r="I2944">
        <v>567.91</v>
      </c>
      <c r="J2944">
        <v>63.11</v>
      </c>
    </row>
    <row r="2945" spans="1:10" x14ac:dyDescent="0.3">
      <c r="A2945">
        <v>2944</v>
      </c>
      <c r="B2945" t="s">
        <v>14</v>
      </c>
      <c r="C2945" t="s">
        <v>15</v>
      </c>
      <c r="D2945">
        <v>6</v>
      </c>
      <c r="E2945">
        <v>3</v>
      </c>
      <c r="F2945">
        <v>1257.58</v>
      </c>
      <c r="G2945">
        <v>3009.54</v>
      </c>
      <c r="H2945">
        <v>451.43</v>
      </c>
      <c r="I2945">
        <v>1690.79</v>
      </c>
      <c r="J2945">
        <v>867.32</v>
      </c>
    </row>
    <row r="2946" spans="1:10" x14ac:dyDescent="0.3">
      <c r="A2946">
        <v>2945</v>
      </c>
      <c r="B2946" t="s">
        <v>14</v>
      </c>
      <c r="C2946" t="s">
        <v>15</v>
      </c>
      <c r="D2946">
        <v>5</v>
      </c>
      <c r="E2946">
        <v>3</v>
      </c>
      <c r="F2946">
        <v>1302.5999999999999</v>
      </c>
      <c r="G2946">
        <v>2765.6</v>
      </c>
      <c r="H2946">
        <v>414.84</v>
      </c>
      <c r="I2946">
        <v>1061.44</v>
      </c>
      <c r="J2946">
        <v>1289.33</v>
      </c>
    </row>
    <row r="2947" spans="1:10" x14ac:dyDescent="0.3">
      <c r="A2947">
        <v>2946</v>
      </c>
      <c r="B2947" t="s">
        <v>18</v>
      </c>
      <c r="C2947" t="s">
        <v>20</v>
      </c>
      <c r="D2947">
        <v>6</v>
      </c>
      <c r="E2947">
        <v>1</v>
      </c>
      <c r="F2947">
        <v>2715.37</v>
      </c>
      <c r="G2947">
        <v>2715.37</v>
      </c>
      <c r="H2947">
        <v>597.38</v>
      </c>
      <c r="I2947">
        <v>2576.89</v>
      </c>
      <c r="J2947">
        <v>-458.9</v>
      </c>
    </row>
    <row r="2948" spans="1:10" x14ac:dyDescent="0.3">
      <c r="A2948">
        <v>2947</v>
      </c>
      <c r="B2948" t="s">
        <v>16</v>
      </c>
      <c r="C2948" t="s">
        <v>21</v>
      </c>
      <c r="D2948">
        <v>4</v>
      </c>
      <c r="E2948">
        <v>1</v>
      </c>
      <c r="F2948">
        <v>2978.9</v>
      </c>
      <c r="G2948">
        <v>2978.9</v>
      </c>
      <c r="H2948">
        <v>1042.6099999999999</v>
      </c>
      <c r="I2948">
        <v>2826.98</v>
      </c>
      <c r="J2948">
        <v>-890.69</v>
      </c>
    </row>
    <row r="2949" spans="1:10" x14ac:dyDescent="0.3">
      <c r="A2949">
        <v>2948</v>
      </c>
      <c r="B2949" t="s">
        <v>16</v>
      </c>
      <c r="C2949" t="s">
        <v>17</v>
      </c>
      <c r="D2949">
        <v>6</v>
      </c>
      <c r="E2949">
        <v>3</v>
      </c>
      <c r="F2949">
        <v>1515.49</v>
      </c>
      <c r="G2949">
        <v>3428.46</v>
      </c>
      <c r="H2949">
        <v>1199.96</v>
      </c>
      <c r="I2949">
        <v>3253.61</v>
      </c>
      <c r="J2949">
        <v>-1025.1099999999999</v>
      </c>
    </row>
    <row r="2950" spans="1:10" x14ac:dyDescent="0.3">
      <c r="A2950">
        <v>2949</v>
      </c>
      <c r="B2950" t="s">
        <v>10</v>
      </c>
      <c r="C2950" t="s">
        <v>11</v>
      </c>
      <c r="D2950">
        <v>2</v>
      </c>
      <c r="E2950">
        <v>2</v>
      </c>
      <c r="F2950">
        <v>962.84</v>
      </c>
      <c r="G2950">
        <v>1431.98</v>
      </c>
      <c r="H2950">
        <v>143.19999999999999</v>
      </c>
      <c r="I2950">
        <v>312.86</v>
      </c>
      <c r="J2950">
        <v>975.92</v>
      </c>
    </row>
    <row r="2951" spans="1:10" x14ac:dyDescent="0.3">
      <c r="A2951">
        <v>2950</v>
      </c>
      <c r="B2951" t="s">
        <v>12</v>
      </c>
      <c r="C2951" t="s">
        <v>13</v>
      </c>
      <c r="D2951">
        <v>3</v>
      </c>
      <c r="E2951">
        <v>3</v>
      </c>
      <c r="F2951">
        <v>7863.75</v>
      </c>
      <c r="G2951">
        <v>18539.919999999998</v>
      </c>
      <c r="H2951">
        <v>5561.98</v>
      </c>
      <c r="I2951">
        <v>1969.06</v>
      </c>
      <c r="J2951">
        <v>11008.89</v>
      </c>
    </row>
    <row r="2952" spans="1:10" x14ac:dyDescent="0.3">
      <c r="A2952">
        <v>2951</v>
      </c>
      <c r="B2952" t="s">
        <v>14</v>
      </c>
      <c r="C2952" t="s">
        <v>15</v>
      </c>
      <c r="D2952">
        <v>1</v>
      </c>
      <c r="E2952">
        <v>1</v>
      </c>
      <c r="F2952">
        <v>13.7</v>
      </c>
      <c r="G2952">
        <v>13.7</v>
      </c>
      <c r="H2952">
        <v>2.06</v>
      </c>
      <c r="I2952">
        <v>13.01</v>
      </c>
      <c r="J2952">
        <v>-1.36</v>
      </c>
    </row>
    <row r="2953" spans="1:10" x14ac:dyDescent="0.3">
      <c r="A2953">
        <v>2952</v>
      </c>
      <c r="B2953" t="s">
        <v>16</v>
      </c>
      <c r="C2953" t="s">
        <v>21</v>
      </c>
      <c r="D2953">
        <v>2</v>
      </c>
      <c r="E2953">
        <v>1</v>
      </c>
      <c r="F2953">
        <v>5017.8599999999997</v>
      </c>
      <c r="G2953">
        <v>5017.8599999999997</v>
      </c>
      <c r="H2953">
        <v>1756.25</v>
      </c>
      <c r="I2953">
        <v>1769.29</v>
      </c>
      <c r="J2953">
        <v>1492.32</v>
      </c>
    </row>
    <row r="2954" spans="1:10" x14ac:dyDescent="0.3">
      <c r="A2954">
        <v>2953</v>
      </c>
      <c r="B2954" t="s">
        <v>14</v>
      </c>
      <c r="C2954" t="s">
        <v>15</v>
      </c>
      <c r="D2954">
        <v>2</v>
      </c>
      <c r="E2954">
        <v>1</v>
      </c>
      <c r="F2954">
        <v>1383.51</v>
      </c>
      <c r="G2954">
        <v>1383.51</v>
      </c>
      <c r="H2954">
        <v>207.53</v>
      </c>
      <c r="I2954">
        <v>650.34</v>
      </c>
      <c r="J2954">
        <v>525.64</v>
      </c>
    </row>
    <row r="2955" spans="1:10" x14ac:dyDescent="0.3">
      <c r="A2955">
        <v>2954</v>
      </c>
      <c r="B2955" t="s">
        <v>10</v>
      </c>
      <c r="C2955" t="s">
        <v>11</v>
      </c>
      <c r="D2955">
        <v>8</v>
      </c>
      <c r="E2955">
        <v>2</v>
      </c>
      <c r="F2955">
        <v>1216.58</v>
      </c>
      <c r="G2955">
        <v>1925.34</v>
      </c>
      <c r="H2955">
        <v>192.53</v>
      </c>
      <c r="I2955">
        <v>1090.79</v>
      </c>
      <c r="J2955">
        <v>642.02</v>
      </c>
    </row>
    <row r="2956" spans="1:10" x14ac:dyDescent="0.3">
      <c r="A2956">
        <v>2955</v>
      </c>
      <c r="B2956" t="s">
        <v>12</v>
      </c>
      <c r="C2956" t="s">
        <v>13</v>
      </c>
      <c r="D2956">
        <v>8</v>
      </c>
      <c r="E2956">
        <v>1</v>
      </c>
      <c r="F2956">
        <v>6688.22</v>
      </c>
      <c r="G2956">
        <v>6688.22</v>
      </c>
      <c r="H2956">
        <v>1672.05</v>
      </c>
      <c r="I2956">
        <v>5147.72</v>
      </c>
      <c r="J2956">
        <v>-131.56</v>
      </c>
    </row>
    <row r="2957" spans="1:10" x14ac:dyDescent="0.3">
      <c r="A2957">
        <v>2956</v>
      </c>
      <c r="B2957" t="s">
        <v>16</v>
      </c>
      <c r="C2957" t="s">
        <v>17</v>
      </c>
      <c r="D2957">
        <v>2</v>
      </c>
      <c r="E2957">
        <v>2</v>
      </c>
      <c r="F2957">
        <v>7158.19</v>
      </c>
      <c r="G2957">
        <v>12036.82</v>
      </c>
      <c r="H2957">
        <v>4814.7299999999996</v>
      </c>
      <c r="I2957">
        <v>2302.4</v>
      </c>
      <c r="J2957">
        <v>4919.6899999999996</v>
      </c>
    </row>
    <row r="2958" spans="1:10" x14ac:dyDescent="0.3">
      <c r="A2958">
        <v>2957</v>
      </c>
      <c r="B2958" t="s">
        <v>14</v>
      </c>
      <c r="C2958" t="s">
        <v>15</v>
      </c>
      <c r="D2958">
        <v>5</v>
      </c>
      <c r="E2958">
        <v>3</v>
      </c>
      <c r="F2958">
        <v>1433.63</v>
      </c>
      <c r="G2958">
        <v>2923.12</v>
      </c>
      <c r="H2958">
        <v>438.47</v>
      </c>
      <c r="I2958">
        <v>1305.1300000000001</v>
      </c>
      <c r="J2958">
        <v>1179.52</v>
      </c>
    </row>
    <row r="2959" spans="1:10" x14ac:dyDescent="0.3">
      <c r="A2959">
        <v>2958</v>
      </c>
      <c r="B2959" t="s">
        <v>12</v>
      </c>
      <c r="C2959" t="s">
        <v>13</v>
      </c>
      <c r="D2959">
        <v>6</v>
      </c>
      <c r="E2959">
        <v>3</v>
      </c>
      <c r="F2959">
        <v>4565.5200000000004</v>
      </c>
      <c r="G2959">
        <v>9571.66</v>
      </c>
      <c r="H2959">
        <v>2871.5</v>
      </c>
      <c r="I2959">
        <v>4074.79</v>
      </c>
      <c r="J2959">
        <v>2625.37</v>
      </c>
    </row>
    <row r="2960" spans="1:10" x14ac:dyDescent="0.3">
      <c r="A2960">
        <v>2959</v>
      </c>
      <c r="B2960" t="s">
        <v>10</v>
      </c>
      <c r="C2960" t="s">
        <v>22</v>
      </c>
      <c r="D2960">
        <v>6</v>
      </c>
      <c r="E2960">
        <v>3</v>
      </c>
      <c r="F2960">
        <v>770.06</v>
      </c>
      <c r="G2960">
        <v>2052.73</v>
      </c>
      <c r="H2960">
        <v>205.27</v>
      </c>
      <c r="I2960">
        <v>789.52</v>
      </c>
      <c r="J2960">
        <v>1057.93</v>
      </c>
    </row>
    <row r="2961" spans="1:10" x14ac:dyDescent="0.3">
      <c r="A2961">
        <v>2960</v>
      </c>
      <c r="B2961" t="s">
        <v>14</v>
      </c>
      <c r="C2961" t="s">
        <v>15</v>
      </c>
      <c r="D2961">
        <v>7</v>
      </c>
      <c r="E2961">
        <v>1</v>
      </c>
      <c r="F2961">
        <v>2047.22</v>
      </c>
      <c r="G2961">
        <v>2047.22</v>
      </c>
      <c r="H2961">
        <v>307.08</v>
      </c>
      <c r="I2961">
        <v>1942.81</v>
      </c>
      <c r="J2961">
        <v>-202.67</v>
      </c>
    </row>
    <row r="2962" spans="1:10" x14ac:dyDescent="0.3">
      <c r="A2962">
        <v>2961</v>
      </c>
      <c r="B2962" t="s">
        <v>18</v>
      </c>
      <c r="C2962" t="s">
        <v>19</v>
      </c>
      <c r="D2962">
        <v>5</v>
      </c>
      <c r="E2962">
        <v>2</v>
      </c>
      <c r="F2962">
        <v>4205.0600000000004</v>
      </c>
      <c r="G2962">
        <v>7504.6</v>
      </c>
      <c r="H2962">
        <v>1651.01</v>
      </c>
      <c r="I2962">
        <v>2801.35</v>
      </c>
      <c r="J2962">
        <v>3052.24</v>
      </c>
    </row>
    <row r="2963" spans="1:10" x14ac:dyDescent="0.3">
      <c r="A2963">
        <v>2962</v>
      </c>
      <c r="B2963" t="s">
        <v>10</v>
      </c>
      <c r="C2963" t="s">
        <v>22</v>
      </c>
      <c r="D2963">
        <v>3</v>
      </c>
      <c r="E2963">
        <v>1</v>
      </c>
      <c r="F2963">
        <v>783.81</v>
      </c>
      <c r="G2963">
        <v>783.81</v>
      </c>
      <c r="H2963">
        <v>78.38</v>
      </c>
      <c r="I2963">
        <v>408.64</v>
      </c>
      <c r="J2963">
        <v>296.79000000000002</v>
      </c>
    </row>
    <row r="2964" spans="1:10" x14ac:dyDescent="0.3">
      <c r="A2964">
        <v>2963</v>
      </c>
      <c r="B2964" t="s">
        <v>10</v>
      </c>
      <c r="C2964" t="s">
        <v>22</v>
      </c>
      <c r="D2964">
        <v>5</v>
      </c>
      <c r="E2964">
        <v>3</v>
      </c>
      <c r="F2964">
        <v>1011.59</v>
      </c>
      <c r="G2964">
        <v>2187.39</v>
      </c>
      <c r="H2964">
        <v>218.74</v>
      </c>
      <c r="I2964">
        <v>500.6</v>
      </c>
      <c r="J2964">
        <v>1468.05</v>
      </c>
    </row>
    <row r="2965" spans="1:10" x14ac:dyDescent="0.3">
      <c r="A2965">
        <v>2964</v>
      </c>
      <c r="B2965" t="s">
        <v>12</v>
      </c>
      <c r="C2965" t="s">
        <v>13</v>
      </c>
      <c r="D2965">
        <v>5</v>
      </c>
      <c r="E2965">
        <v>2</v>
      </c>
      <c r="F2965">
        <v>5352.78</v>
      </c>
      <c r="G2965">
        <v>8711.6200000000008</v>
      </c>
      <c r="H2965">
        <v>2613.48</v>
      </c>
      <c r="I2965">
        <v>3764</v>
      </c>
      <c r="J2965">
        <v>2334.14</v>
      </c>
    </row>
    <row r="2966" spans="1:10" x14ac:dyDescent="0.3">
      <c r="A2966">
        <v>2965</v>
      </c>
      <c r="B2966" t="s">
        <v>12</v>
      </c>
      <c r="C2966" t="s">
        <v>13</v>
      </c>
      <c r="D2966">
        <v>5</v>
      </c>
      <c r="E2966">
        <v>2</v>
      </c>
      <c r="F2966">
        <v>3942.13</v>
      </c>
      <c r="G2966">
        <v>6005.62</v>
      </c>
      <c r="H2966">
        <v>1501.41</v>
      </c>
      <c r="I2966">
        <v>3557.69</v>
      </c>
      <c r="J2966">
        <v>946.53</v>
      </c>
    </row>
    <row r="2967" spans="1:10" x14ac:dyDescent="0.3">
      <c r="A2967">
        <v>2966</v>
      </c>
      <c r="B2967" t="s">
        <v>14</v>
      </c>
      <c r="C2967" t="s">
        <v>15</v>
      </c>
      <c r="D2967">
        <v>3</v>
      </c>
      <c r="E2967">
        <v>3</v>
      </c>
      <c r="F2967">
        <v>1111.93</v>
      </c>
      <c r="G2967">
        <v>2205.16</v>
      </c>
      <c r="H2967">
        <v>330.77</v>
      </c>
      <c r="I2967">
        <v>762.73</v>
      </c>
      <c r="J2967">
        <v>1111.6500000000001</v>
      </c>
    </row>
    <row r="2968" spans="1:10" x14ac:dyDescent="0.3">
      <c r="A2968">
        <v>2967</v>
      </c>
      <c r="B2968" t="s">
        <v>14</v>
      </c>
      <c r="C2968" t="s">
        <v>15</v>
      </c>
      <c r="D2968">
        <v>7</v>
      </c>
      <c r="E2968">
        <v>3</v>
      </c>
      <c r="F2968">
        <v>1610.61</v>
      </c>
      <c r="G2968">
        <v>3684.98</v>
      </c>
      <c r="H2968">
        <v>552.75</v>
      </c>
      <c r="I2968">
        <v>1548.46</v>
      </c>
      <c r="J2968">
        <v>1583.77</v>
      </c>
    </row>
    <row r="2969" spans="1:10" x14ac:dyDescent="0.3">
      <c r="A2969">
        <v>2968</v>
      </c>
      <c r="B2969" t="s">
        <v>16</v>
      </c>
      <c r="C2969" t="s">
        <v>17</v>
      </c>
      <c r="D2969">
        <v>3</v>
      </c>
      <c r="E2969">
        <v>3</v>
      </c>
      <c r="F2969">
        <v>5782.44</v>
      </c>
      <c r="G2969">
        <v>12688.27</v>
      </c>
      <c r="H2969">
        <v>5075.3100000000004</v>
      </c>
      <c r="I2969">
        <v>2195.42</v>
      </c>
      <c r="J2969">
        <v>5417.54</v>
      </c>
    </row>
    <row r="2970" spans="1:10" x14ac:dyDescent="0.3">
      <c r="A2970">
        <v>2969</v>
      </c>
      <c r="B2970" t="s">
        <v>12</v>
      </c>
      <c r="C2970" t="s">
        <v>13</v>
      </c>
      <c r="D2970">
        <v>4</v>
      </c>
      <c r="E2970">
        <v>3</v>
      </c>
      <c r="F2970">
        <v>7585.55</v>
      </c>
      <c r="G2970">
        <v>17772.11</v>
      </c>
      <c r="H2970">
        <v>5331.63</v>
      </c>
      <c r="I2970">
        <v>2726.97</v>
      </c>
      <c r="J2970">
        <v>9713.51</v>
      </c>
    </row>
    <row r="2971" spans="1:10" x14ac:dyDescent="0.3">
      <c r="A2971">
        <v>2970</v>
      </c>
      <c r="B2971" t="s">
        <v>10</v>
      </c>
      <c r="C2971" t="s">
        <v>11</v>
      </c>
      <c r="D2971">
        <v>7</v>
      </c>
      <c r="E2971">
        <v>3</v>
      </c>
      <c r="F2971">
        <v>578.9</v>
      </c>
      <c r="G2971">
        <v>1284.5899999999999</v>
      </c>
      <c r="H2971">
        <v>128.46</v>
      </c>
      <c r="I2971">
        <v>1041.78</v>
      </c>
      <c r="J2971">
        <v>114.36</v>
      </c>
    </row>
    <row r="2972" spans="1:10" x14ac:dyDescent="0.3">
      <c r="A2972">
        <v>2971</v>
      </c>
      <c r="B2972" t="s">
        <v>10</v>
      </c>
      <c r="C2972" t="s">
        <v>22</v>
      </c>
      <c r="D2972">
        <v>4</v>
      </c>
      <c r="E2972">
        <v>3</v>
      </c>
      <c r="F2972">
        <v>549.48</v>
      </c>
      <c r="G2972">
        <v>1101.77</v>
      </c>
      <c r="H2972">
        <v>110.18</v>
      </c>
      <c r="I2972">
        <v>629.20000000000005</v>
      </c>
      <c r="J2972">
        <v>362.4</v>
      </c>
    </row>
    <row r="2973" spans="1:10" x14ac:dyDescent="0.3">
      <c r="A2973">
        <v>2972</v>
      </c>
      <c r="B2973" t="s">
        <v>18</v>
      </c>
      <c r="C2973" t="s">
        <v>19</v>
      </c>
      <c r="D2973">
        <v>4</v>
      </c>
      <c r="E2973">
        <v>2</v>
      </c>
      <c r="F2973">
        <v>6380</v>
      </c>
      <c r="G2973">
        <v>10665.03</v>
      </c>
      <c r="H2973">
        <v>2879.56</v>
      </c>
      <c r="I2973">
        <v>2091.81</v>
      </c>
      <c r="J2973">
        <v>5693.67</v>
      </c>
    </row>
    <row r="2974" spans="1:10" x14ac:dyDescent="0.3">
      <c r="A2974">
        <v>2973</v>
      </c>
      <c r="B2974" t="s">
        <v>14</v>
      </c>
      <c r="C2974" t="s">
        <v>15</v>
      </c>
      <c r="D2974">
        <v>4</v>
      </c>
      <c r="E2974">
        <v>3</v>
      </c>
      <c r="F2974">
        <v>925.89</v>
      </c>
      <c r="G2974">
        <v>1944.22</v>
      </c>
      <c r="H2974">
        <v>291.63</v>
      </c>
      <c r="I2974">
        <v>989.57</v>
      </c>
      <c r="J2974">
        <v>663.02</v>
      </c>
    </row>
    <row r="2975" spans="1:10" x14ac:dyDescent="0.3">
      <c r="A2975">
        <v>2974</v>
      </c>
      <c r="B2975" t="s">
        <v>14</v>
      </c>
      <c r="C2975" t="s">
        <v>15</v>
      </c>
      <c r="D2975">
        <v>6</v>
      </c>
      <c r="E2975">
        <v>3</v>
      </c>
      <c r="F2975">
        <v>1422.67</v>
      </c>
      <c r="G2975">
        <v>2978.79</v>
      </c>
      <c r="H2975">
        <v>446.82</v>
      </c>
      <c r="I2975">
        <v>1096.46</v>
      </c>
      <c r="J2975">
        <v>1435.52</v>
      </c>
    </row>
    <row r="2976" spans="1:10" x14ac:dyDescent="0.3">
      <c r="A2976">
        <v>2975</v>
      </c>
      <c r="B2976" t="s">
        <v>10</v>
      </c>
      <c r="C2976" t="s">
        <v>22</v>
      </c>
      <c r="D2976">
        <v>2</v>
      </c>
      <c r="E2976">
        <v>1</v>
      </c>
      <c r="F2976">
        <v>167.03</v>
      </c>
      <c r="G2976">
        <v>167.03</v>
      </c>
      <c r="H2976">
        <v>16.7</v>
      </c>
      <c r="I2976">
        <v>158.51</v>
      </c>
      <c r="J2976">
        <v>-8.18</v>
      </c>
    </row>
    <row r="2977" spans="1:10" x14ac:dyDescent="0.3">
      <c r="A2977">
        <v>2976</v>
      </c>
      <c r="B2977" t="s">
        <v>18</v>
      </c>
      <c r="C2977" t="s">
        <v>20</v>
      </c>
      <c r="D2977">
        <v>2</v>
      </c>
      <c r="E2977">
        <v>2</v>
      </c>
      <c r="F2977">
        <v>3575.58</v>
      </c>
      <c r="G2977">
        <v>6319.01</v>
      </c>
      <c r="H2977">
        <v>1390.18</v>
      </c>
      <c r="I2977">
        <v>1946.98</v>
      </c>
      <c r="J2977">
        <v>2981.85</v>
      </c>
    </row>
    <row r="2978" spans="1:10" x14ac:dyDescent="0.3">
      <c r="A2978">
        <v>2977</v>
      </c>
      <c r="B2978" t="s">
        <v>14</v>
      </c>
      <c r="C2978" t="s">
        <v>15</v>
      </c>
      <c r="D2978">
        <v>4</v>
      </c>
      <c r="E2978">
        <v>1</v>
      </c>
      <c r="F2978">
        <v>851.9</v>
      </c>
      <c r="G2978">
        <v>851.9</v>
      </c>
      <c r="H2978">
        <v>127.79</v>
      </c>
      <c r="I2978">
        <v>808.45</v>
      </c>
      <c r="J2978">
        <v>-84.34</v>
      </c>
    </row>
    <row r="2979" spans="1:10" x14ac:dyDescent="0.3">
      <c r="A2979">
        <v>2978</v>
      </c>
      <c r="B2979" t="s">
        <v>18</v>
      </c>
      <c r="C2979" t="s">
        <v>19</v>
      </c>
      <c r="D2979">
        <v>4</v>
      </c>
      <c r="E2979">
        <v>3</v>
      </c>
      <c r="F2979">
        <v>1390.38</v>
      </c>
      <c r="G2979">
        <v>3141.18</v>
      </c>
      <c r="H2979">
        <v>691.06</v>
      </c>
      <c r="I2979">
        <v>2980.98</v>
      </c>
      <c r="J2979">
        <v>-530.86</v>
      </c>
    </row>
    <row r="2980" spans="1:10" x14ac:dyDescent="0.3">
      <c r="A2980">
        <v>2979</v>
      </c>
      <c r="B2980" t="s">
        <v>14</v>
      </c>
      <c r="C2980" t="s">
        <v>15</v>
      </c>
      <c r="D2980">
        <v>1</v>
      </c>
      <c r="E2980">
        <v>1</v>
      </c>
      <c r="F2980">
        <v>1262.3800000000001</v>
      </c>
      <c r="G2980">
        <v>1262.3800000000001</v>
      </c>
      <c r="H2980">
        <v>189.36</v>
      </c>
      <c r="I2980">
        <v>622.02</v>
      </c>
      <c r="J2980">
        <v>451</v>
      </c>
    </row>
    <row r="2981" spans="1:10" x14ac:dyDescent="0.3">
      <c r="A2981">
        <v>2980</v>
      </c>
      <c r="B2981" t="s">
        <v>12</v>
      </c>
      <c r="C2981" t="s">
        <v>13</v>
      </c>
      <c r="D2981">
        <v>8</v>
      </c>
      <c r="E2981">
        <v>3</v>
      </c>
      <c r="F2981">
        <v>3164.62</v>
      </c>
      <c r="G2981">
        <v>6413.23</v>
      </c>
      <c r="H2981">
        <v>1603.31</v>
      </c>
      <c r="I2981">
        <v>5657.25</v>
      </c>
      <c r="J2981">
        <v>-847.33</v>
      </c>
    </row>
    <row r="2982" spans="1:10" x14ac:dyDescent="0.3">
      <c r="A2982">
        <v>2981</v>
      </c>
      <c r="B2982" t="s">
        <v>10</v>
      </c>
      <c r="C2982" t="s">
        <v>22</v>
      </c>
      <c r="D2982">
        <v>2</v>
      </c>
      <c r="E2982">
        <v>2</v>
      </c>
      <c r="F2982">
        <v>1265.19</v>
      </c>
      <c r="G2982">
        <v>1826.32</v>
      </c>
      <c r="H2982">
        <v>182.63</v>
      </c>
      <c r="I2982">
        <v>440.24</v>
      </c>
      <c r="J2982">
        <v>1203.45</v>
      </c>
    </row>
    <row r="2983" spans="1:10" x14ac:dyDescent="0.3">
      <c r="A2983">
        <v>2982</v>
      </c>
      <c r="B2983" t="s">
        <v>18</v>
      </c>
      <c r="C2983" t="s">
        <v>19</v>
      </c>
      <c r="D2983">
        <v>8</v>
      </c>
      <c r="E2983">
        <v>3</v>
      </c>
      <c r="F2983">
        <v>1904.91</v>
      </c>
      <c r="G2983">
        <v>4079.82</v>
      </c>
      <c r="H2983">
        <v>897.56</v>
      </c>
      <c r="I2983">
        <v>3871.75</v>
      </c>
      <c r="J2983">
        <v>-689.49</v>
      </c>
    </row>
    <row r="2984" spans="1:10" x14ac:dyDescent="0.3">
      <c r="A2984">
        <v>2983</v>
      </c>
      <c r="B2984" t="s">
        <v>14</v>
      </c>
      <c r="C2984" t="s">
        <v>15</v>
      </c>
      <c r="D2984">
        <v>8</v>
      </c>
      <c r="E2984">
        <v>3</v>
      </c>
      <c r="F2984">
        <v>1504.38</v>
      </c>
      <c r="G2984">
        <v>3208.51</v>
      </c>
      <c r="H2984">
        <v>481.28</v>
      </c>
      <c r="I2984">
        <v>1878.5</v>
      </c>
      <c r="J2984">
        <v>848.73</v>
      </c>
    </row>
    <row r="2985" spans="1:10" x14ac:dyDescent="0.3">
      <c r="A2985">
        <v>2984</v>
      </c>
      <c r="B2985" t="s">
        <v>14</v>
      </c>
      <c r="C2985" t="s">
        <v>15</v>
      </c>
      <c r="D2985">
        <v>1</v>
      </c>
      <c r="E2985">
        <v>1</v>
      </c>
      <c r="F2985">
        <v>1217.75</v>
      </c>
      <c r="G2985">
        <v>1217.75</v>
      </c>
      <c r="H2985">
        <v>182.66</v>
      </c>
      <c r="I2985">
        <v>634.82000000000005</v>
      </c>
      <c r="J2985">
        <v>400.27</v>
      </c>
    </row>
    <row r="2986" spans="1:10" x14ac:dyDescent="0.3">
      <c r="A2986">
        <v>2985</v>
      </c>
      <c r="B2986" t="s">
        <v>16</v>
      </c>
      <c r="C2986" t="s">
        <v>17</v>
      </c>
      <c r="D2986">
        <v>8</v>
      </c>
      <c r="E2986">
        <v>3</v>
      </c>
      <c r="F2986">
        <v>3067</v>
      </c>
      <c r="G2986">
        <v>7354.74</v>
      </c>
      <c r="H2986">
        <v>2574.16</v>
      </c>
      <c r="I2986">
        <v>4946.8100000000004</v>
      </c>
      <c r="J2986">
        <v>-166.23</v>
      </c>
    </row>
    <row r="2987" spans="1:10" x14ac:dyDescent="0.3">
      <c r="A2987">
        <v>2986</v>
      </c>
      <c r="B2987" t="s">
        <v>12</v>
      </c>
      <c r="C2987" t="s">
        <v>13</v>
      </c>
      <c r="D2987">
        <v>7</v>
      </c>
      <c r="E2987">
        <v>3</v>
      </c>
      <c r="F2987">
        <v>3548.38</v>
      </c>
      <c r="G2987">
        <v>8560.57</v>
      </c>
      <c r="H2987">
        <v>2568.17</v>
      </c>
      <c r="I2987">
        <v>3620.99</v>
      </c>
      <c r="J2987">
        <v>2371.41</v>
      </c>
    </row>
    <row r="2988" spans="1:10" x14ac:dyDescent="0.3">
      <c r="A2988">
        <v>2987</v>
      </c>
      <c r="B2988" t="s">
        <v>18</v>
      </c>
      <c r="C2988" t="s">
        <v>19</v>
      </c>
      <c r="D2988">
        <v>1</v>
      </c>
      <c r="E2988">
        <v>1</v>
      </c>
      <c r="F2988">
        <v>1836.32</v>
      </c>
      <c r="G2988">
        <v>1836.32</v>
      </c>
      <c r="H2988">
        <v>403.99</v>
      </c>
      <c r="I2988">
        <v>1307.6300000000001</v>
      </c>
      <c r="J2988">
        <v>124.7</v>
      </c>
    </row>
    <row r="2989" spans="1:10" x14ac:dyDescent="0.3">
      <c r="A2989">
        <v>2988</v>
      </c>
      <c r="B2989" t="s">
        <v>16</v>
      </c>
      <c r="C2989" t="s">
        <v>17</v>
      </c>
      <c r="D2989">
        <v>8</v>
      </c>
      <c r="E2989">
        <v>3</v>
      </c>
      <c r="F2989">
        <v>6494.31</v>
      </c>
      <c r="G2989">
        <v>15121.64</v>
      </c>
      <c r="H2989">
        <v>6048.66</v>
      </c>
      <c r="I2989">
        <v>4475.0600000000004</v>
      </c>
      <c r="J2989">
        <v>4597.92</v>
      </c>
    </row>
    <row r="2990" spans="1:10" x14ac:dyDescent="0.3">
      <c r="A2990">
        <v>2989</v>
      </c>
      <c r="B2990" t="s">
        <v>14</v>
      </c>
      <c r="C2990" t="s">
        <v>15</v>
      </c>
      <c r="D2990">
        <v>8</v>
      </c>
      <c r="E2990">
        <v>3</v>
      </c>
      <c r="F2990">
        <v>1474.05</v>
      </c>
      <c r="G2990">
        <v>3132.32</v>
      </c>
      <c r="H2990">
        <v>469.85</v>
      </c>
      <c r="I2990">
        <v>1354.34</v>
      </c>
      <c r="J2990">
        <v>1308.1400000000001</v>
      </c>
    </row>
    <row r="2991" spans="1:10" x14ac:dyDescent="0.3">
      <c r="A2991">
        <v>2990</v>
      </c>
      <c r="B2991" t="s">
        <v>12</v>
      </c>
      <c r="C2991" t="s">
        <v>13</v>
      </c>
      <c r="D2991">
        <v>5</v>
      </c>
      <c r="E2991">
        <v>3</v>
      </c>
      <c r="F2991">
        <v>2677.64</v>
      </c>
      <c r="G2991">
        <v>6802.78</v>
      </c>
      <c r="H2991">
        <v>1700.69</v>
      </c>
      <c r="I2991">
        <v>4253.0200000000004</v>
      </c>
      <c r="J2991">
        <v>849.06</v>
      </c>
    </row>
    <row r="2992" spans="1:10" x14ac:dyDescent="0.3">
      <c r="A2992">
        <v>2991</v>
      </c>
      <c r="B2992" t="s">
        <v>18</v>
      </c>
      <c r="C2992" t="s">
        <v>20</v>
      </c>
      <c r="D2992">
        <v>8</v>
      </c>
      <c r="E2992">
        <v>3</v>
      </c>
      <c r="F2992">
        <v>4656.21</v>
      </c>
      <c r="G2992">
        <v>10846.94</v>
      </c>
      <c r="H2992">
        <v>2928.67</v>
      </c>
      <c r="I2992">
        <v>5088.96</v>
      </c>
      <c r="J2992">
        <v>2829.3</v>
      </c>
    </row>
    <row r="2993" spans="1:10" x14ac:dyDescent="0.3">
      <c r="A2993">
        <v>2992</v>
      </c>
      <c r="B2993" t="s">
        <v>14</v>
      </c>
      <c r="C2993" t="s">
        <v>15</v>
      </c>
      <c r="D2993">
        <v>6</v>
      </c>
      <c r="E2993">
        <v>3</v>
      </c>
      <c r="F2993">
        <v>1332.2</v>
      </c>
      <c r="G2993">
        <v>3012.41</v>
      </c>
      <c r="H2993">
        <v>451.86</v>
      </c>
      <c r="I2993">
        <v>1650.73</v>
      </c>
      <c r="J2993">
        <v>909.82</v>
      </c>
    </row>
    <row r="2994" spans="1:10" x14ac:dyDescent="0.3">
      <c r="A2994">
        <v>2993</v>
      </c>
      <c r="B2994" t="s">
        <v>16</v>
      </c>
      <c r="C2994" t="s">
        <v>17</v>
      </c>
      <c r="D2994">
        <v>7</v>
      </c>
      <c r="E2994">
        <v>2</v>
      </c>
      <c r="F2994">
        <v>4596.8999999999996</v>
      </c>
      <c r="G2994">
        <v>7213.38</v>
      </c>
      <c r="H2994">
        <v>2524.6799999999998</v>
      </c>
      <c r="I2994">
        <v>4779.41</v>
      </c>
      <c r="J2994">
        <v>-90.71</v>
      </c>
    </row>
    <row r="2995" spans="1:10" x14ac:dyDescent="0.3">
      <c r="A2995">
        <v>2994</v>
      </c>
      <c r="B2995" t="s">
        <v>10</v>
      </c>
      <c r="C2995" t="s">
        <v>11</v>
      </c>
      <c r="D2995">
        <v>3</v>
      </c>
      <c r="E2995">
        <v>2</v>
      </c>
      <c r="F2995">
        <v>657.24</v>
      </c>
      <c r="G2995">
        <v>976.46</v>
      </c>
      <c r="H2995">
        <v>97.65</v>
      </c>
      <c r="I2995">
        <v>533.98</v>
      </c>
      <c r="J2995">
        <v>344.84</v>
      </c>
    </row>
    <row r="2996" spans="1:10" x14ac:dyDescent="0.3">
      <c r="A2996">
        <v>2995</v>
      </c>
      <c r="B2996" t="s">
        <v>18</v>
      </c>
      <c r="C2996" t="s">
        <v>19</v>
      </c>
      <c r="D2996">
        <v>2</v>
      </c>
      <c r="E2996">
        <v>2</v>
      </c>
      <c r="F2996">
        <v>2713.46</v>
      </c>
      <c r="G2996">
        <v>4799.12</v>
      </c>
      <c r="H2996">
        <v>1055.81</v>
      </c>
      <c r="I2996">
        <v>2500.41</v>
      </c>
      <c r="J2996">
        <v>1242.9000000000001</v>
      </c>
    </row>
    <row r="2997" spans="1:10" x14ac:dyDescent="0.3">
      <c r="A2997">
        <v>2996</v>
      </c>
      <c r="B2997" t="s">
        <v>12</v>
      </c>
      <c r="C2997" t="s">
        <v>13</v>
      </c>
      <c r="D2997">
        <v>4</v>
      </c>
      <c r="E2997">
        <v>2</v>
      </c>
      <c r="F2997">
        <v>3803.46</v>
      </c>
      <c r="G2997">
        <v>5895.44</v>
      </c>
      <c r="H2997">
        <v>1473.86</v>
      </c>
      <c r="I2997">
        <v>2814.89</v>
      </c>
      <c r="J2997">
        <v>1606.68</v>
      </c>
    </row>
    <row r="2998" spans="1:10" x14ac:dyDescent="0.3">
      <c r="A2998">
        <v>2997</v>
      </c>
      <c r="B2998" t="s">
        <v>18</v>
      </c>
      <c r="C2998" t="s">
        <v>19</v>
      </c>
      <c r="D2998">
        <v>8</v>
      </c>
      <c r="E2998">
        <v>3</v>
      </c>
      <c r="F2998">
        <v>7047.82</v>
      </c>
      <c r="G2998">
        <v>15682.15</v>
      </c>
      <c r="H2998">
        <v>4234.18</v>
      </c>
      <c r="I2998">
        <v>5155.5600000000004</v>
      </c>
      <c r="J2998">
        <v>6292.4</v>
      </c>
    </row>
    <row r="2999" spans="1:10" x14ac:dyDescent="0.3">
      <c r="A2999">
        <v>2998</v>
      </c>
      <c r="B2999" t="s">
        <v>10</v>
      </c>
      <c r="C2999" t="s">
        <v>22</v>
      </c>
      <c r="D2999">
        <v>7</v>
      </c>
      <c r="E2999">
        <v>3</v>
      </c>
      <c r="F2999">
        <v>1002.68</v>
      </c>
      <c r="G2999">
        <v>2497.34</v>
      </c>
      <c r="H2999">
        <v>249.73</v>
      </c>
      <c r="I2999">
        <v>771.95</v>
      </c>
      <c r="J2999">
        <v>1475.66</v>
      </c>
    </row>
    <row r="3000" spans="1:10" x14ac:dyDescent="0.3">
      <c r="A3000">
        <v>2999</v>
      </c>
      <c r="B3000" t="s">
        <v>10</v>
      </c>
      <c r="C3000" t="s">
        <v>11</v>
      </c>
      <c r="D3000">
        <v>4</v>
      </c>
      <c r="E3000">
        <v>3</v>
      </c>
      <c r="F3000">
        <v>280.52999999999997</v>
      </c>
      <c r="G3000">
        <v>670.07</v>
      </c>
      <c r="H3000">
        <v>67.010000000000005</v>
      </c>
      <c r="I3000">
        <v>635.89</v>
      </c>
      <c r="J3000">
        <v>-32.83</v>
      </c>
    </row>
    <row r="3001" spans="1:10" x14ac:dyDescent="0.3">
      <c r="A3001">
        <v>3000</v>
      </c>
      <c r="B3001" t="s">
        <v>12</v>
      </c>
      <c r="C3001" t="s">
        <v>13</v>
      </c>
      <c r="D3001">
        <v>3</v>
      </c>
      <c r="E3001">
        <v>2</v>
      </c>
      <c r="F3001">
        <v>5171.4799999999996</v>
      </c>
      <c r="G3001">
        <v>8501.94</v>
      </c>
      <c r="H3001">
        <v>2550.58</v>
      </c>
      <c r="I3001">
        <v>3037.23</v>
      </c>
      <c r="J3001">
        <v>2914.13</v>
      </c>
    </row>
    <row r="3002" spans="1:10" x14ac:dyDescent="0.3">
      <c r="A3002">
        <v>3001</v>
      </c>
      <c r="B3002" t="s">
        <v>16</v>
      </c>
      <c r="C3002" t="s">
        <v>21</v>
      </c>
      <c r="D3002">
        <v>7</v>
      </c>
      <c r="E3002">
        <v>1</v>
      </c>
      <c r="F3002">
        <v>6570.47</v>
      </c>
      <c r="G3002">
        <v>6570.47</v>
      </c>
      <c r="H3002">
        <v>2299.67</v>
      </c>
      <c r="I3002">
        <v>5606.88</v>
      </c>
      <c r="J3002">
        <v>-1336.08</v>
      </c>
    </row>
    <row r="3003" spans="1:10" x14ac:dyDescent="0.3">
      <c r="A3003">
        <v>3002</v>
      </c>
      <c r="B3003" t="s">
        <v>14</v>
      </c>
      <c r="C3003" t="s">
        <v>15</v>
      </c>
      <c r="D3003">
        <v>2</v>
      </c>
      <c r="E3003">
        <v>2</v>
      </c>
      <c r="F3003">
        <v>1557.31</v>
      </c>
      <c r="G3003">
        <v>2790.71</v>
      </c>
      <c r="H3003">
        <v>418.61</v>
      </c>
      <c r="I3003">
        <v>578.36</v>
      </c>
      <c r="J3003">
        <v>1793.74</v>
      </c>
    </row>
    <row r="3004" spans="1:10" x14ac:dyDescent="0.3">
      <c r="A3004">
        <v>3003</v>
      </c>
      <c r="B3004" t="s">
        <v>10</v>
      </c>
      <c r="C3004" t="s">
        <v>11</v>
      </c>
      <c r="D3004">
        <v>7</v>
      </c>
      <c r="E3004">
        <v>2</v>
      </c>
      <c r="F3004">
        <v>1014.23</v>
      </c>
      <c r="G3004">
        <v>1502.03</v>
      </c>
      <c r="H3004">
        <v>150.19999999999999</v>
      </c>
      <c r="I3004">
        <v>743.98</v>
      </c>
      <c r="J3004">
        <v>607.85</v>
      </c>
    </row>
    <row r="3005" spans="1:10" x14ac:dyDescent="0.3">
      <c r="A3005">
        <v>3004</v>
      </c>
      <c r="B3005" t="s">
        <v>16</v>
      </c>
      <c r="C3005" t="s">
        <v>21</v>
      </c>
      <c r="D3005">
        <v>4</v>
      </c>
      <c r="E3005">
        <v>2</v>
      </c>
      <c r="F3005">
        <v>5137.72</v>
      </c>
      <c r="G3005">
        <v>8790.51</v>
      </c>
      <c r="H3005">
        <v>3516.2</v>
      </c>
      <c r="I3005">
        <v>2517.81</v>
      </c>
      <c r="J3005">
        <v>2756.49</v>
      </c>
    </row>
    <row r="3006" spans="1:10" x14ac:dyDescent="0.3">
      <c r="A3006">
        <v>3005</v>
      </c>
      <c r="B3006" t="s">
        <v>16</v>
      </c>
      <c r="C3006" t="s">
        <v>21</v>
      </c>
      <c r="D3006">
        <v>4</v>
      </c>
      <c r="E3006">
        <v>1</v>
      </c>
      <c r="F3006">
        <v>5199.1400000000003</v>
      </c>
      <c r="G3006">
        <v>5199.1400000000003</v>
      </c>
      <c r="H3006">
        <v>1819.7</v>
      </c>
      <c r="I3006">
        <v>3067.04</v>
      </c>
      <c r="J3006">
        <v>312.39999999999998</v>
      </c>
    </row>
    <row r="3007" spans="1:10" x14ac:dyDescent="0.3">
      <c r="A3007">
        <v>3006</v>
      </c>
      <c r="B3007" t="s">
        <v>14</v>
      </c>
      <c r="C3007" t="s">
        <v>15</v>
      </c>
      <c r="D3007">
        <v>5</v>
      </c>
      <c r="E3007">
        <v>3</v>
      </c>
      <c r="F3007">
        <v>1205.45</v>
      </c>
      <c r="G3007">
        <v>2718.18</v>
      </c>
      <c r="H3007">
        <v>407.73</v>
      </c>
      <c r="I3007">
        <v>1316.72</v>
      </c>
      <c r="J3007">
        <v>993.73</v>
      </c>
    </row>
    <row r="3008" spans="1:10" x14ac:dyDescent="0.3">
      <c r="A3008">
        <v>3007</v>
      </c>
      <c r="B3008" t="s">
        <v>12</v>
      </c>
      <c r="C3008" t="s">
        <v>13</v>
      </c>
      <c r="D3008">
        <v>8</v>
      </c>
      <c r="E3008">
        <v>1</v>
      </c>
      <c r="F3008">
        <v>4112.1400000000003</v>
      </c>
      <c r="G3008">
        <v>4112.1400000000003</v>
      </c>
      <c r="H3008">
        <v>1028.03</v>
      </c>
      <c r="I3008">
        <v>3902.42</v>
      </c>
      <c r="J3008">
        <v>-818.32</v>
      </c>
    </row>
    <row r="3009" spans="1:10" x14ac:dyDescent="0.3">
      <c r="A3009">
        <v>3008</v>
      </c>
      <c r="B3009" t="s">
        <v>18</v>
      </c>
      <c r="C3009" t="s">
        <v>19</v>
      </c>
      <c r="D3009">
        <v>1</v>
      </c>
      <c r="E3009">
        <v>1</v>
      </c>
      <c r="F3009">
        <v>6190.16</v>
      </c>
      <c r="G3009">
        <v>6190.16</v>
      </c>
      <c r="H3009">
        <v>1361.83</v>
      </c>
      <c r="I3009">
        <v>1727.7</v>
      </c>
      <c r="J3009">
        <v>3100.63</v>
      </c>
    </row>
    <row r="3010" spans="1:10" x14ac:dyDescent="0.3">
      <c r="A3010">
        <v>3009</v>
      </c>
      <c r="B3010" t="s">
        <v>16</v>
      </c>
      <c r="C3010" t="s">
        <v>21</v>
      </c>
      <c r="D3010">
        <v>7</v>
      </c>
      <c r="E3010">
        <v>3</v>
      </c>
      <c r="F3010">
        <v>3183.92</v>
      </c>
      <c r="G3010">
        <v>6745.7</v>
      </c>
      <c r="H3010">
        <v>2361</v>
      </c>
      <c r="I3010">
        <v>4020.58</v>
      </c>
      <c r="J3010">
        <v>364.12</v>
      </c>
    </row>
    <row r="3011" spans="1:10" x14ac:dyDescent="0.3">
      <c r="A3011">
        <v>3010</v>
      </c>
      <c r="B3011" t="s">
        <v>18</v>
      </c>
      <c r="C3011" t="s">
        <v>19</v>
      </c>
      <c r="D3011">
        <v>4</v>
      </c>
      <c r="E3011">
        <v>1</v>
      </c>
      <c r="F3011">
        <v>6158.14</v>
      </c>
      <c r="G3011">
        <v>6158.14</v>
      </c>
      <c r="H3011">
        <v>1354.79</v>
      </c>
      <c r="I3011">
        <v>3412.07</v>
      </c>
      <c r="J3011">
        <v>1391.28</v>
      </c>
    </row>
    <row r="3012" spans="1:10" x14ac:dyDescent="0.3">
      <c r="A3012">
        <v>3011</v>
      </c>
      <c r="B3012" t="s">
        <v>16</v>
      </c>
      <c r="C3012" t="s">
        <v>21</v>
      </c>
      <c r="D3012">
        <v>6</v>
      </c>
      <c r="E3012">
        <v>1</v>
      </c>
      <c r="F3012">
        <v>2950.75</v>
      </c>
      <c r="G3012">
        <v>2950.75</v>
      </c>
      <c r="H3012">
        <v>1032.76</v>
      </c>
      <c r="I3012">
        <v>2800.26</v>
      </c>
      <c r="J3012">
        <v>-882.27</v>
      </c>
    </row>
    <row r="3013" spans="1:10" x14ac:dyDescent="0.3">
      <c r="A3013">
        <v>3012</v>
      </c>
      <c r="B3013" t="s">
        <v>10</v>
      </c>
      <c r="C3013" t="s">
        <v>11</v>
      </c>
      <c r="D3013">
        <v>2</v>
      </c>
      <c r="E3013">
        <v>2</v>
      </c>
      <c r="F3013">
        <v>1378.31</v>
      </c>
      <c r="G3013">
        <v>2141.2199999999998</v>
      </c>
      <c r="H3013">
        <v>214.12</v>
      </c>
      <c r="I3013">
        <v>367.32</v>
      </c>
      <c r="J3013">
        <v>1559.78</v>
      </c>
    </row>
    <row r="3014" spans="1:10" x14ac:dyDescent="0.3">
      <c r="A3014">
        <v>3013</v>
      </c>
      <c r="B3014" t="s">
        <v>10</v>
      </c>
      <c r="C3014" t="s">
        <v>22</v>
      </c>
      <c r="D3014">
        <v>6</v>
      </c>
      <c r="E3014">
        <v>3</v>
      </c>
      <c r="F3014">
        <v>903.61</v>
      </c>
      <c r="G3014">
        <v>1941.24</v>
      </c>
      <c r="H3014">
        <v>194.12</v>
      </c>
      <c r="I3014">
        <v>797.87</v>
      </c>
      <c r="J3014">
        <v>949.24</v>
      </c>
    </row>
    <row r="3015" spans="1:10" x14ac:dyDescent="0.3">
      <c r="A3015">
        <v>3014</v>
      </c>
      <c r="B3015" t="s">
        <v>10</v>
      </c>
      <c r="C3015" t="s">
        <v>22</v>
      </c>
      <c r="D3015">
        <v>3</v>
      </c>
      <c r="E3015">
        <v>3</v>
      </c>
      <c r="F3015">
        <v>803</v>
      </c>
      <c r="G3015">
        <v>1739.46</v>
      </c>
      <c r="H3015">
        <v>173.95</v>
      </c>
      <c r="I3015">
        <v>511.81</v>
      </c>
      <c r="J3015">
        <v>1053.7</v>
      </c>
    </row>
    <row r="3016" spans="1:10" x14ac:dyDescent="0.3">
      <c r="A3016">
        <v>3015</v>
      </c>
      <c r="B3016" t="s">
        <v>16</v>
      </c>
      <c r="C3016" t="s">
        <v>21</v>
      </c>
      <c r="D3016">
        <v>7</v>
      </c>
      <c r="E3016">
        <v>3</v>
      </c>
      <c r="F3016">
        <v>6126.09</v>
      </c>
      <c r="G3016">
        <v>13087.64</v>
      </c>
      <c r="H3016">
        <v>5235.0600000000004</v>
      </c>
      <c r="I3016">
        <v>3539.7</v>
      </c>
      <c r="J3016">
        <v>4312.8900000000003</v>
      </c>
    </row>
    <row r="3017" spans="1:10" x14ac:dyDescent="0.3">
      <c r="A3017">
        <v>3016</v>
      </c>
      <c r="B3017" t="s">
        <v>10</v>
      </c>
      <c r="C3017" t="s">
        <v>22</v>
      </c>
      <c r="D3017">
        <v>5</v>
      </c>
      <c r="E3017">
        <v>3</v>
      </c>
      <c r="F3017">
        <v>1366.43</v>
      </c>
      <c r="G3017">
        <v>3122.02</v>
      </c>
      <c r="H3017">
        <v>312.2</v>
      </c>
      <c r="I3017">
        <v>784.65</v>
      </c>
      <c r="J3017">
        <v>2025.16</v>
      </c>
    </row>
    <row r="3018" spans="1:10" x14ac:dyDescent="0.3">
      <c r="A3018">
        <v>3017</v>
      </c>
      <c r="B3018" t="s">
        <v>14</v>
      </c>
      <c r="C3018" t="s">
        <v>15</v>
      </c>
      <c r="D3018">
        <v>2</v>
      </c>
      <c r="E3018">
        <v>1</v>
      </c>
      <c r="F3018">
        <v>1422.71</v>
      </c>
      <c r="G3018">
        <v>1422.71</v>
      </c>
      <c r="H3018">
        <v>213.41</v>
      </c>
      <c r="I3018">
        <v>834.36</v>
      </c>
      <c r="J3018">
        <v>374.94</v>
      </c>
    </row>
    <row r="3019" spans="1:10" x14ac:dyDescent="0.3">
      <c r="A3019">
        <v>3018</v>
      </c>
      <c r="B3019" t="s">
        <v>10</v>
      </c>
      <c r="C3019" t="s">
        <v>22</v>
      </c>
      <c r="D3019">
        <v>5</v>
      </c>
      <c r="E3019">
        <v>3</v>
      </c>
      <c r="F3019">
        <v>1072.6300000000001</v>
      </c>
      <c r="G3019">
        <v>2300.38</v>
      </c>
      <c r="H3019">
        <v>230.04</v>
      </c>
      <c r="I3019">
        <v>793.15</v>
      </c>
      <c r="J3019">
        <v>1277.19</v>
      </c>
    </row>
    <row r="3020" spans="1:10" x14ac:dyDescent="0.3">
      <c r="A3020">
        <v>3019</v>
      </c>
      <c r="B3020" t="s">
        <v>18</v>
      </c>
      <c r="C3020" t="s">
        <v>19</v>
      </c>
      <c r="D3020">
        <v>1</v>
      </c>
      <c r="E3020">
        <v>1</v>
      </c>
      <c r="F3020">
        <v>1422.69</v>
      </c>
      <c r="G3020">
        <v>1422.69</v>
      </c>
      <c r="H3020">
        <v>312.99</v>
      </c>
      <c r="I3020">
        <v>1350.14</v>
      </c>
      <c r="J3020">
        <v>-240.44</v>
      </c>
    </row>
    <row r="3021" spans="1:10" x14ac:dyDescent="0.3">
      <c r="A3021">
        <v>3020</v>
      </c>
      <c r="B3021" t="s">
        <v>14</v>
      </c>
      <c r="C3021" t="s">
        <v>15</v>
      </c>
      <c r="D3021">
        <v>4</v>
      </c>
      <c r="E3021">
        <v>1</v>
      </c>
      <c r="F3021">
        <v>1316.8</v>
      </c>
      <c r="G3021">
        <v>1316.8</v>
      </c>
      <c r="H3021">
        <v>197.52</v>
      </c>
      <c r="I3021">
        <v>1172.6500000000001</v>
      </c>
      <c r="J3021">
        <v>-53.37</v>
      </c>
    </row>
    <row r="3022" spans="1:10" x14ac:dyDescent="0.3">
      <c r="A3022">
        <v>3021</v>
      </c>
      <c r="B3022" t="s">
        <v>10</v>
      </c>
      <c r="C3022" t="s">
        <v>11</v>
      </c>
      <c r="D3022">
        <v>8</v>
      </c>
      <c r="E3022">
        <v>3</v>
      </c>
      <c r="F3022">
        <v>684.91</v>
      </c>
      <c r="G3022">
        <v>1805.3</v>
      </c>
      <c r="H3022">
        <v>180.53</v>
      </c>
      <c r="I3022">
        <v>1131.03</v>
      </c>
      <c r="J3022">
        <v>493.74</v>
      </c>
    </row>
    <row r="3023" spans="1:10" x14ac:dyDescent="0.3">
      <c r="A3023">
        <v>3022</v>
      </c>
      <c r="B3023" t="s">
        <v>10</v>
      </c>
      <c r="C3023" t="s">
        <v>11</v>
      </c>
      <c r="D3023">
        <v>2</v>
      </c>
      <c r="E3023">
        <v>2</v>
      </c>
      <c r="F3023">
        <v>877.4</v>
      </c>
      <c r="G3023">
        <v>1273.3800000000001</v>
      </c>
      <c r="H3023">
        <v>127.34</v>
      </c>
      <c r="I3023">
        <v>471.26</v>
      </c>
      <c r="J3023">
        <v>674.78</v>
      </c>
    </row>
    <row r="3024" spans="1:10" x14ac:dyDescent="0.3">
      <c r="A3024">
        <v>3023</v>
      </c>
      <c r="B3024" t="s">
        <v>16</v>
      </c>
      <c r="C3024" t="s">
        <v>17</v>
      </c>
      <c r="D3024">
        <v>3</v>
      </c>
      <c r="E3024">
        <v>2</v>
      </c>
      <c r="F3024">
        <v>5887.31</v>
      </c>
      <c r="G3024">
        <v>10552.57</v>
      </c>
      <c r="H3024">
        <v>4221.03</v>
      </c>
      <c r="I3024">
        <v>3327.19</v>
      </c>
      <c r="J3024">
        <v>3004.35</v>
      </c>
    </row>
    <row r="3025" spans="1:10" x14ac:dyDescent="0.3">
      <c r="A3025">
        <v>3024</v>
      </c>
      <c r="B3025" t="s">
        <v>10</v>
      </c>
      <c r="C3025" t="s">
        <v>11</v>
      </c>
      <c r="D3025">
        <v>8</v>
      </c>
      <c r="E3025">
        <v>3</v>
      </c>
      <c r="F3025">
        <v>270.88</v>
      </c>
      <c r="G3025">
        <v>630.89</v>
      </c>
      <c r="H3025">
        <v>63.09</v>
      </c>
      <c r="I3025">
        <v>598.72</v>
      </c>
      <c r="J3025">
        <v>-30.91</v>
      </c>
    </row>
    <row r="3026" spans="1:10" x14ac:dyDescent="0.3">
      <c r="A3026">
        <v>3025</v>
      </c>
      <c r="B3026" t="s">
        <v>18</v>
      </c>
      <c r="C3026" t="s">
        <v>20</v>
      </c>
      <c r="D3026">
        <v>7</v>
      </c>
      <c r="E3026">
        <v>3</v>
      </c>
      <c r="F3026">
        <v>3159.71</v>
      </c>
      <c r="G3026">
        <v>8044.73</v>
      </c>
      <c r="H3026">
        <v>2172.08</v>
      </c>
      <c r="I3026">
        <v>4912.34</v>
      </c>
      <c r="J3026">
        <v>960.31</v>
      </c>
    </row>
    <row r="3027" spans="1:10" x14ac:dyDescent="0.3">
      <c r="A3027">
        <v>3026</v>
      </c>
      <c r="B3027" t="s">
        <v>10</v>
      </c>
      <c r="C3027" t="s">
        <v>11</v>
      </c>
      <c r="D3027">
        <v>1</v>
      </c>
      <c r="E3027">
        <v>1</v>
      </c>
      <c r="F3027">
        <v>816</v>
      </c>
      <c r="G3027">
        <v>816</v>
      </c>
      <c r="H3027">
        <v>81.599999999999994</v>
      </c>
      <c r="I3027">
        <v>302.85000000000002</v>
      </c>
      <c r="J3027">
        <v>431.55</v>
      </c>
    </row>
    <row r="3028" spans="1:10" x14ac:dyDescent="0.3">
      <c r="A3028">
        <v>3027</v>
      </c>
      <c r="B3028" t="s">
        <v>12</v>
      </c>
      <c r="C3028" t="s">
        <v>13</v>
      </c>
      <c r="D3028">
        <v>1</v>
      </c>
      <c r="E3028">
        <v>1</v>
      </c>
      <c r="F3028">
        <v>5022.88</v>
      </c>
      <c r="G3028">
        <v>5022.88</v>
      </c>
      <c r="H3028">
        <v>1255.72</v>
      </c>
      <c r="I3028">
        <v>1363.01</v>
      </c>
      <c r="J3028">
        <v>2404.15</v>
      </c>
    </row>
    <row r="3029" spans="1:10" x14ac:dyDescent="0.3">
      <c r="A3029">
        <v>3028</v>
      </c>
      <c r="B3029" t="s">
        <v>16</v>
      </c>
      <c r="C3029" t="s">
        <v>17</v>
      </c>
      <c r="D3029">
        <v>5</v>
      </c>
      <c r="E3029">
        <v>1</v>
      </c>
      <c r="F3029">
        <v>3819.39</v>
      </c>
      <c r="G3029">
        <v>3819.39</v>
      </c>
      <c r="H3029">
        <v>1336.79</v>
      </c>
      <c r="I3029">
        <v>3624.61</v>
      </c>
      <c r="J3029">
        <v>-1142</v>
      </c>
    </row>
    <row r="3030" spans="1:10" x14ac:dyDescent="0.3">
      <c r="A3030">
        <v>3029</v>
      </c>
      <c r="B3030" t="s">
        <v>16</v>
      </c>
      <c r="C3030" t="s">
        <v>17</v>
      </c>
      <c r="D3030">
        <v>1</v>
      </c>
      <c r="E3030">
        <v>1</v>
      </c>
      <c r="F3030">
        <v>4238.16</v>
      </c>
      <c r="G3030">
        <v>4238.16</v>
      </c>
      <c r="H3030">
        <v>1483.36</v>
      </c>
      <c r="I3030">
        <v>1899.64</v>
      </c>
      <c r="J3030">
        <v>855.17</v>
      </c>
    </row>
    <row r="3031" spans="1:10" x14ac:dyDescent="0.3">
      <c r="A3031">
        <v>3030</v>
      </c>
      <c r="B3031" t="s">
        <v>16</v>
      </c>
      <c r="C3031" t="s">
        <v>21</v>
      </c>
      <c r="D3031">
        <v>2</v>
      </c>
      <c r="E3031">
        <v>1</v>
      </c>
      <c r="F3031">
        <v>5939.98</v>
      </c>
      <c r="G3031">
        <v>5939.98</v>
      </c>
      <c r="H3031">
        <v>2078.9899999999998</v>
      </c>
      <c r="I3031">
        <v>1918.72</v>
      </c>
      <c r="J3031">
        <v>1942.27</v>
      </c>
    </row>
    <row r="3032" spans="1:10" x14ac:dyDescent="0.3">
      <c r="A3032">
        <v>3031</v>
      </c>
      <c r="B3032" t="s">
        <v>18</v>
      </c>
      <c r="C3032" t="s">
        <v>19</v>
      </c>
      <c r="D3032">
        <v>5</v>
      </c>
      <c r="E3032">
        <v>3</v>
      </c>
      <c r="F3032">
        <v>2100.71</v>
      </c>
      <c r="G3032">
        <v>4612.32</v>
      </c>
      <c r="H3032">
        <v>1014.71</v>
      </c>
      <c r="I3032">
        <v>3013.79</v>
      </c>
      <c r="J3032">
        <v>583.82000000000005</v>
      </c>
    </row>
    <row r="3033" spans="1:10" x14ac:dyDescent="0.3">
      <c r="A3033">
        <v>3032</v>
      </c>
      <c r="B3033" t="s">
        <v>10</v>
      </c>
      <c r="C3033" t="s">
        <v>22</v>
      </c>
      <c r="D3033">
        <v>8</v>
      </c>
      <c r="E3033">
        <v>3</v>
      </c>
      <c r="F3033">
        <v>729.89</v>
      </c>
      <c r="G3033">
        <v>1416.06</v>
      </c>
      <c r="H3033">
        <v>141.61000000000001</v>
      </c>
      <c r="I3033">
        <v>1017.78</v>
      </c>
      <c r="J3033">
        <v>256.67</v>
      </c>
    </row>
    <row r="3034" spans="1:10" x14ac:dyDescent="0.3">
      <c r="A3034">
        <v>3033</v>
      </c>
      <c r="B3034" t="s">
        <v>14</v>
      </c>
      <c r="C3034" t="s">
        <v>15</v>
      </c>
      <c r="D3034">
        <v>1</v>
      </c>
      <c r="E3034">
        <v>1</v>
      </c>
      <c r="F3034">
        <v>0</v>
      </c>
      <c r="G3034">
        <v>0</v>
      </c>
      <c r="H3034">
        <v>0</v>
      </c>
      <c r="I3034">
        <v>0</v>
      </c>
      <c r="J3034">
        <v>0</v>
      </c>
    </row>
    <row r="3035" spans="1:10" x14ac:dyDescent="0.3">
      <c r="A3035">
        <v>3034</v>
      </c>
      <c r="B3035" t="s">
        <v>18</v>
      </c>
      <c r="C3035" t="s">
        <v>20</v>
      </c>
      <c r="D3035">
        <v>7</v>
      </c>
      <c r="E3035">
        <v>3</v>
      </c>
      <c r="F3035">
        <v>6169.86</v>
      </c>
      <c r="G3035">
        <v>13094.99</v>
      </c>
      <c r="H3035">
        <v>3535.65</v>
      </c>
      <c r="I3035">
        <v>3225.78</v>
      </c>
      <c r="J3035">
        <v>6333.56</v>
      </c>
    </row>
    <row r="3036" spans="1:10" x14ac:dyDescent="0.3">
      <c r="A3036">
        <v>3035</v>
      </c>
      <c r="B3036" t="s">
        <v>10</v>
      </c>
      <c r="C3036" t="s">
        <v>11</v>
      </c>
      <c r="D3036">
        <v>8</v>
      </c>
      <c r="E3036">
        <v>3</v>
      </c>
      <c r="F3036">
        <v>489.56</v>
      </c>
      <c r="G3036">
        <v>938.12</v>
      </c>
      <c r="H3036">
        <v>93.81</v>
      </c>
      <c r="I3036">
        <v>743.29</v>
      </c>
      <c r="J3036">
        <v>101.01</v>
      </c>
    </row>
    <row r="3037" spans="1:10" x14ac:dyDescent="0.3">
      <c r="A3037">
        <v>3036</v>
      </c>
      <c r="B3037" t="s">
        <v>10</v>
      </c>
      <c r="C3037" t="s">
        <v>11</v>
      </c>
      <c r="D3037">
        <v>3</v>
      </c>
      <c r="E3037">
        <v>2</v>
      </c>
      <c r="F3037">
        <v>910.92</v>
      </c>
      <c r="G3037">
        <v>1398.52</v>
      </c>
      <c r="H3037">
        <v>139.85</v>
      </c>
      <c r="I3037">
        <v>548.85</v>
      </c>
      <c r="J3037">
        <v>709.82</v>
      </c>
    </row>
    <row r="3038" spans="1:10" x14ac:dyDescent="0.3">
      <c r="A3038">
        <v>3037</v>
      </c>
      <c r="B3038" t="s">
        <v>10</v>
      </c>
      <c r="C3038" t="s">
        <v>22</v>
      </c>
      <c r="D3038">
        <v>7</v>
      </c>
      <c r="E3038">
        <v>1</v>
      </c>
      <c r="F3038">
        <v>560.75</v>
      </c>
      <c r="G3038">
        <v>560.75</v>
      </c>
      <c r="H3038">
        <v>56.07</v>
      </c>
      <c r="I3038">
        <v>532.15</v>
      </c>
      <c r="J3038">
        <v>-27.48</v>
      </c>
    </row>
    <row r="3039" spans="1:10" x14ac:dyDescent="0.3">
      <c r="A3039">
        <v>3038</v>
      </c>
      <c r="B3039" t="s">
        <v>12</v>
      </c>
      <c r="C3039" t="s">
        <v>13</v>
      </c>
      <c r="D3039">
        <v>6</v>
      </c>
      <c r="E3039">
        <v>2</v>
      </c>
      <c r="F3039">
        <v>4359.32</v>
      </c>
      <c r="G3039">
        <v>7263.04</v>
      </c>
      <c r="H3039">
        <v>1815.76</v>
      </c>
      <c r="I3039">
        <v>3943.39</v>
      </c>
      <c r="J3039">
        <v>1503.9</v>
      </c>
    </row>
    <row r="3040" spans="1:10" x14ac:dyDescent="0.3">
      <c r="A3040">
        <v>3039</v>
      </c>
      <c r="B3040" t="s">
        <v>18</v>
      </c>
      <c r="C3040" t="s">
        <v>19</v>
      </c>
      <c r="D3040">
        <v>2</v>
      </c>
      <c r="E3040">
        <v>1</v>
      </c>
      <c r="F3040">
        <v>4882.26</v>
      </c>
      <c r="G3040">
        <v>4882.26</v>
      </c>
      <c r="H3040">
        <v>1074.0999999999999</v>
      </c>
      <c r="I3040">
        <v>2267.9499999999998</v>
      </c>
      <c r="J3040">
        <v>1540.21</v>
      </c>
    </row>
    <row r="3041" spans="1:10" x14ac:dyDescent="0.3">
      <c r="A3041">
        <v>3040</v>
      </c>
      <c r="B3041" t="s">
        <v>16</v>
      </c>
      <c r="C3041" t="s">
        <v>17</v>
      </c>
      <c r="D3041">
        <v>3</v>
      </c>
      <c r="E3041">
        <v>3</v>
      </c>
      <c r="F3041">
        <v>4568.6400000000003</v>
      </c>
      <c r="G3041">
        <v>10131.299999999999</v>
      </c>
      <c r="H3041">
        <v>4052.52</v>
      </c>
      <c r="I3041">
        <v>3026.71</v>
      </c>
      <c r="J3041">
        <v>3052.07</v>
      </c>
    </row>
    <row r="3042" spans="1:10" x14ac:dyDescent="0.3">
      <c r="A3042">
        <v>3041</v>
      </c>
      <c r="B3042" t="s">
        <v>18</v>
      </c>
      <c r="C3042" t="s">
        <v>19</v>
      </c>
      <c r="D3042">
        <v>3</v>
      </c>
      <c r="E3042">
        <v>1</v>
      </c>
      <c r="F3042">
        <v>3343.41</v>
      </c>
      <c r="G3042">
        <v>3343.41</v>
      </c>
      <c r="H3042">
        <v>735.55</v>
      </c>
      <c r="I3042">
        <v>1980.46</v>
      </c>
      <c r="J3042">
        <v>627.4</v>
      </c>
    </row>
    <row r="3043" spans="1:10" x14ac:dyDescent="0.3">
      <c r="A3043">
        <v>3042</v>
      </c>
      <c r="B3043" t="s">
        <v>12</v>
      </c>
      <c r="C3043" t="s">
        <v>13</v>
      </c>
      <c r="D3043">
        <v>5</v>
      </c>
      <c r="E3043">
        <v>3</v>
      </c>
      <c r="F3043">
        <v>4222.1099999999997</v>
      </c>
      <c r="G3043">
        <v>9125.43</v>
      </c>
      <c r="H3043">
        <v>2737.63</v>
      </c>
      <c r="I3043">
        <v>2705.96</v>
      </c>
      <c r="J3043">
        <v>3681.84</v>
      </c>
    </row>
    <row r="3044" spans="1:10" x14ac:dyDescent="0.3">
      <c r="A3044">
        <v>3043</v>
      </c>
      <c r="B3044" t="s">
        <v>18</v>
      </c>
      <c r="C3044" t="s">
        <v>19</v>
      </c>
      <c r="D3044">
        <v>4</v>
      </c>
      <c r="E3044">
        <v>3</v>
      </c>
      <c r="F3044">
        <v>4198.62</v>
      </c>
      <c r="G3044">
        <v>9106.48</v>
      </c>
      <c r="H3044">
        <v>2458.75</v>
      </c>
      <c r="I3044">
        <v>3002.2</v>
      </c>
      <c r="J3044">
        <v>3645.53</v>
      </c>
    </row>
    <row r="3045" spans="1:10" x14ac:dyDescent="0.3">
      <c r="A3045">
        <v>3044</v>
      </c>
      <c r="B3045" t="s">
        <v>10</v>
      </c>
      <c r="C3045" t="s">
        <v>11</v>
      </c>
      <c r="D3045">
        <v>5</v>
      </c>
      <c r="E3045">
        <v>2</v>
      </c>
      <c r="F3045">
        <v>636.88</v>
      </c>
      <c r="G3045">
        <v>954.48</v>
      </c>
      <c r="H3045">
        <v>95.45</v>
      </c>
      <c r="I3045">
        <v>746.99</v>
      </c>
      <c r="J3045">
        <v>112.04</v>
      </c>
    </row>
    <row r="3046" spans="1:10" x14ac:dyDescent="0.3">
      <c r="A3046">
        <v>3045</v>
      </c>
      <c r="B3046" t="s">
        <v>14</v>
      </c>
      <c r="C3046" t="s">
        <v>15</v>
      </c>
      <c r="D3046">
        <v>2</v>
      </c>
      <c r="E3046">
        <v>2</v>
      </c>
      <c r="F3046">
        <v>1515.66</v>
      </c>
      <c r="G3046">
        <v>2711.76</v>
      </c>
      <c r="H3046">
        <v>406.76</v>
      </c>
      <c r="I3046">
        <v>640.39</v>
      </c>
      <c r="J3046">
        <v>1664.61</v>
      </c>
    </row>
    <row r="3047" spans="1:10" x14ac:dyDescent="0.3">
      <c r="A3047">
        <v>3046</v>
      </c>
      <c r="B3047" t="s">
        <v>14</v>
      </c>
      <c r="C3047" t="s">
        <v>15</v>
      </c>
      <c r="D3047">
        <v>2</v>
      </c>
      <c r="E3047">
        <v>2</v>
      </c>
      <c r="F3047">
        <v>1558.94</v>
      </c>
      <c r="G3047">
        <v>2666.34</v>
      </c>
      <c r="H3047">
        <v>399.95</v>
      </c>
      <c r="I3047">
        <v>736.68</v>
      </c>
      <c r="J3047">
        <v>1529.7</v>
      </c>
    </row>
    <row r="3048" spans="1:10" x14ac:dyDescent="0.3">
      <c r="A3048">
        <v>3047</v>
      </c>
      <c r="B3048" t="s">
        <v>10</v>
      </c>
      <c r="C3048" t="s">
        <v>22</v>
      </c>
      <c r="D3048">
        <v>5</v>
      </c>
      <c r="E3048">
        <v>2</v>
      </c>
      <c r="F3048">
        <v>877.65</v>
      </c>
      <c r="G3048">
        <v>1336.1</v>
      </c>
      <c r="H3048">
        <v>133.61000000000001</v>
      </c>
      <c r="I3048">
        <v>793.3</v>
      </c>
      <c r="J3048">
        <v>409.19</v>
      </c>
    </row>
    <row r="3049" spans="1:10" x14ac:dyDescent="0.3">
      <c r="A3049">
        <v>3048</v>
      </c>
      <c r="B3049" t="s">
        <v>10</v>
      </c>
      <c r="C3049" t="s">
        <v>11</v>
      </c>
      <c r="D3049">
        <v>4</v>
      </c>
      <c r="E3049">
        <v>1</v>
      </c>
      <c r="F3049">
        <v>1085.19</v>
      </c>
      <c r="G3049">
        <v>1085.19</v>
      </c>
      <c r="H3049">
        <v>108.52</v>
      </c>
      <c r="I3049">
        <v>710.6</v>
      </c>
      <c r="J3049">
        <v>266.07</v>
      </c>
    </row>
    <row r="3050" spans="1:10" x14ac:dyDescent="0.3">
      <c r="A3050">
        <v>3049</v>
      </c>
      <c r="B3050" t="s">
        <v>10</v>
      </c>
      <c r="C3050" t="s">
        <v>22</v>
      </c>
      <c r="D3050">
        <v>7</v>
      </c>
      <c r="E3050">
        <v>1</v>
      </c>
      <c r="F3050">
        <v>930.28</v>
      </c>
      <c r="G3050">
        <v>930.28</v>
      </c>
      <c r="H3050">
        <v>93.03</v>
      </c>
      <c r="I3050">
        <v>815.06</v>
      </c>
      <c r="J3050">
        <v>22.2</v>
      </c>
    </row>
    <row r="3051" spans="1:10" x14ac:dyDescent="0.3">
      <c r="A3051">
        <v>3050</v>
      </c>
      <c r="B3051" t="s">
        <v>10</v>
      </c>
      <c r="C3051" t="s">
        <v>11</v>
      </c>
      <c r="D3051">
        <v>5</v>
      </c>
      <c r="E3051">
        <v>3</v>
      </c>
      <c r="F3051">
        <v>876.85</v>
      </c>
      <c r="G3051">
        <v>1946.83</v>
      </c>
      <c r="H3051">
        <v>194.68</v>
      </c>
      <c r="I3051">
        <v>508.63</v>
      </c>
      <c r="J3051">
        <v>1243.52</v>
      </c>
    </row>
    <row r="3052" spans="1:10" x14ac:dyDescent="0.3">
      <c r="A3052">
        <v>3051</v>
      </c>
      <c r="B3052" t="s">
        <v>18</v>
      </c>
      <c r="C3052" t="s">
        <v>20</v>
      </c>
      <c r="D3052">
        <v>2</v>
      </c>
      <c r="E3052">
        <v>1</v>
      </c>
      <c r="F3052">
        <v>2737.42</v>
      </c>
      <c r="G3052">
        <v>2737.42</v>
      </c>
      <c r="H3052">
        <v>602.23</v>
      </c>
      <c r="I3052">
        <v>1718.31</v>
      </c>
      <c r="J3052">
        <v>416.87</v>
      </c>
    </row>
    <row r="3053" spans="1:10" x14ac:dyDescent="0.3">
      <c r="A3053">
        <v>3052</v>
      </c>
      <c r="B3053" t="s">
        <v>10</v>
      </c>
      <c r="C3053" t="s">
        <v>22</v>
      </c>
      <c r="D3053">
        <v>4</v>
      </c>
      <c r="E3053">
        <v>3</v>
      </c>
      <c r="F3053">
        <v>1093</v>
      </c>
      <c r="G3053">
        <v>2544.25</v>
      </c>
      <c r="H3053">
        <v>254.43</v>
      </c>
      <c r="I3053">
        <v>488.69</v>
      </c>
      <c r="J3053">
        <v>1801.14</v>
      </c>
    </row>
    <row r="3054" spans="1:10" x14ac:dyDescent="0.3">
      <c r="A3054">
        <v>3053</v>
      </c>
      <c r="B3054" t="s">
        <v>10</v>
      </c>
      <c r="C3054" t="s">
        <v>11</v>
      </c>
      <c r="D3054">
        <v>2</v>
      </c>
      <c r="E3054">
        <v>1</v>
      </c>
      <c r="F3054">
        <v>324.67</v>
      </c>
      <c r="G3054">
        <v>324.67</v>
      </c>
      <c r="H3054">
        <v>32.47</v>
      </c>
      <c r="I3054">
        <v>308.12</v>
      </c>
      <c r="J3054">
        <v>-15.91</v>
      </c>
    </row>
    <row r="3055" spans="1:10" x14ac:dyDescent="0.3">
      <c r="A3055">
        <v>3054</v>
      </c>
      <c r="B3055" t="s">
        <v>10</v>
      </c>
      <c r="C3055" t="s">
        <v>22</v>
      </c>
      <c r="D3055">
        <v>4</v>
      </c>
      <c r="E3055">
        <v>3</v>
      </c>
      <c r="F3055">
        <v>987.93</v>
      </c>
      <c r="G3055">
        <v>2529.58</v>
      </c>
      <c r="H3055">
        <v>252.96</v>
      </c>
      <c r="I3055">
        <v>570.09</v>
      </c>
      <c r="J3055">
        <v>1706.53</v>
      </c>
    </row>
    <row r="3056" spans="1:10" x14ac:dyDescent="0.3">
      <c r="A3056">
        <v>3055</v>
      </c>
      <c r="B3056" t="s">
        <v>16</v>
      </c>
      <c r="C3056" t="s">
        <v>17</v>
      </c>
      <c r="D3056">
        <v>4</v>
      </c>
      <c r="E3056">
        <v>1</v>
      </c>
      <c r="F3056">
        <v>5159.05</v>
      </c>
      <c r="G3056">
        <v>5159.05</v>
      </c>
      <c r="H3056">
        <v>1805.67</v>
      </c>
      <c r="I3056">
        <v>3288.82</v>
      </c>
      <c r="J3056">
        <v>64.56</v>
      </c>
    </row>
    <row r="3057" spans="1:10" x14ac:dyDescent="0.3">
      <c r="A3057">
        <v>3056</v>
      </c>
      <c r="B3057" t="s">
        <v>12</v>
      </c>
      <c r="C3057" t="s">
        <v>13</v>
      </c>
      <c r="D3057">
        <v>8</v>
      </c>
      <c r="E3057">
        <v>3</v>
      </c>
      <c r="F3057">
        <v>4943.26</v>
      </c>
      <c r="G3057">
        <v>10388.52</v>
      </c>
      <c r="H3057">
        <v>3116.56</v>
      </c>
      <c r="I3057">
        <v>3852.16</v>
      </c>
      <c r="J3057">
        <v>3419.8</v>
      </c>
    </row>
    <row r="3058" spans="1:10" x14ac:dyDescent="0.3">
      <c r="A3058">
        <v>3057</v>
      </c>
      <c r="B3058" t="s">
        <v>16</v>
      </c>
      <c r="C3058" t="s">
        <v>17</v>
      </c>
      <c r="D3058">
        <v>5</v>
      </c>
      <c r="E3058">
        <v>3</v>
      </c>
      <c r="F3058">
        <v>4268.59</v>
      </c>
      <c r="G3058">
        <v>10380.49</v>
      </c>
      <c r="H3058">
        <v>4152.2</v>
      </c>
      <c r="I3058">
        <v>4400.92</v>
      </c>
      <c r="J3058">
        <v>1827.37</v>
      </c>
    </row>
    <row r="3059" spans="1:10" x14ac:dyDescent="0.3">
      <c r="A3059">
        <v>3058</v>
      </c>
      <c r="B3059" t="s">
        <v>18</v>
      </c>
      <c r="C3059" t="s">
        <v>20</v>
      </c>
      <c r="D3059">
        <v>5</v>
      </c>
      <c r="E3059">
        <v>1</v>
      </c>
      <c r="F3059">
        <v>4345.25</v>
      </c>
      <c r="G3059">
        <v>4345.25</v>
      </c>
      <c r="H3059">
        <v>955.95</v>
      </c>
      <c r="I3059">
        <v>3515.95</v>
      </c>
      <c r="J3059">
        <v>-126.66</v>
      </c>
    </row>
    <row r="3060" spans="1:10" x14ac:dyDescent="0.3">
      <c r="A3060">
        <v>3059</v>
      </c>
      <c r="B3060" t="s">
        <v>18</v>
      </c>
      <c r="C3060" t="s">
        <v>19</v>
      </c>
      <c r="D3060">
        <v>5</v>
      </c>
      <c r="E3060">
        <v>3</v>
      </c>
      <c r="F3060">
        <v>5823.14</v>
      </c>
      <c r="G3060">
        <v>12156.21</v>
      </c>
      <c r="H3060">
        <v>3282.18</v>
      </c>
      <c r="I3060">
        <v>3475.05</v>
      </c>
      <c r="J3060">
        <v>5398.98</v>
      </c>
    </row>
    <row r="3061" spans="1:10" x14ac:dyDescent="0.3">
      <c r="A3061">
        <v>3060</v>
      </c>
      <c r="B3061" t="s">
        <v>12</v>
      </c>
      <c r="C3061" t="s">
        <v>13</v>
      </c>
      <c r="D3061">
        <v>4</v>
      </c>
      <c r="E3061">
        <v>3</v>
      </c>
      <c r="F3061">
        <v>4824.42</v>
      </c>
      <c r="G3061">
        <v>10310.16</v>
      </c>
      <c r="H3061">
        <v>3093.05</v>
      </c>
      <c r="I3061">
        <v>3801.16</v>
      </c>
      <c r="J3061">
        <v>3415.95</v>
      </c>
    </row>
    <row r="3062" spans="1:10" x14ac:dyDescent="0.3">
      <c r="A3062">
        <v>3061</v>
      </c>
      <c r="B3062" t="s">
        <v>10</v>
      </c>
      <c r="C3062" t="s">
        <v>11</v>
      </c>
      <c r="D3062">
        <v>4</v>
      </c>
      <c r="E3062">
        <v>3</v>
      </c>
      <c r="F3062">
        <v>824.83</v>
      </c>
      <c r="G3062">
        <v>2048.7399999999998</v>
      </c>
      <c r="H3062">
        <v>204.87</v>
      </c>
      <c r="I3062">
        <v>611.98</v>
      </c>
      <c r="J3062">
        <v>1231.8800000000001</v>
      </c>
    </row>
    <row r="3063" spans="1:10" x14ac:dyDescent="0.3">
      <c r="A3063">
        <v>3062</v>
      </c>
      <c r="B3063" t="s">
        <v>18</v>
      </c>
      <c r="C3063" t="s">
        <v>19</v>
      </c>
      <c r="D3063">
        <v>2</v>
      </c>
      <c r="E3063">
        <v>2</v>
      </c>
      <c r="F3063">
        <v>3657.64</v>
      </c>
      <c r="G3063">
        <v>6502.63</v>
      </c>
      <c r="H3063">
        <v>1430.58</v>
      </c>
      <c r="I3063">
        <v>2443.2800000000002</v>
      </c>
      <c r="J3063">
        <v>2628.77</v>
      </c>
    </row>
    <row r="3064" spans="1:10" x14ac:dyDescent="0.3">
      <c r="A3064">
        <v>3063</v>
      </c>
      <c r="B3064" t="s">
        <v>16</v>
      </c>
      <c r="C3064" t="s">
        <v>17</v>
      </c>
      <c r="D3064">
        <v>3</v>
      </c>
      <c r="E3064">
        <v>2</v>
      </c>
      <c r="F3064">
        <v>5555.61</v>
      </c>
      <c r="G3064">
        <v>9228.2199999999993</v>
      </c>
      <c r="H3064">
        <v>3691.29</v>
      </c>
      <c r="I3064">
        <v>2351.65</v>
      </c>
      <c r="J3064">
        <v>3185.29</v>
      </c>
    </row>
    <row r="3065" spans="1:10" x14ac:dyDescent="0.3">
      <c r="A3065">
        <v>3064</v>
      </c>
      <c r="B3065" t="s">
        <v>16</v>
      </c>
      <c r="C3065" t="s">
        <v>17</v>
      </c>
      <c r="D3065">
        <v>5</v>
      </c>
      <c r="E3065">
        <v>2</v>
      </c>
      <c r="F3065">
        <v>3744.19</v>
      </c>
      <c r="G3065">
        <v>6563.88</v>
      </c>
      <c r="H3065">
        <v>2297.36</v>
      </c>
      <c r="I3065">
        <v>3115.46</v>
      </c>
      <c r="J3065">
        <v>1151.07</v>
      </c>
    </row>
    <row r="3066" spans="1:10" x14ac:dyDescent="0.3">
      <c r="A3066">
        <v>3065</v>
      </c>
      <c r="B3066" t="s">
        <v>16</v>
      </c>
      <c r="C3066" t="s">
        <v>21</v>
      </c>
      <c r="D3066">
        <v>8</v>
      </c>
      <c r="E3066">
        <v>3</v>
      </c>
      <c r="F3066">
        <v>3077.23</v>
      </c>
      <c r="G3066">
        <v>6494.41</v>
      </c>
      <c r="H3066">
        <v>2273.04</v>
      </c>
      <c r="I3066">
        <v>5127.79</v>
      </c>
      <c r="J3066">
        <v>-906.43</v>
      </c>
    </row>
    <row r="3067" spans="1:10" x14ac:dyDescent="0.3">
      <c r="A3067">
        <v>3066</v>
      </c>
      <c r="B3067" t="s">
        <v>10</v>
      </c>
      <c r="C3067" t="s">
        <v>11</v>
      </c>
      <c r="D3067">
        <v>6</v>
      </c>
      <c r="E3067">
        <v>1</v>
      </c>
      <c r="F3067">
        <v>263.52999999999997</v>
      </c>
      <c r="G3067">
        <v>263.52999999999997</v>
      </c>
      <c r="H3067">
        <v>26.35</v>
      </c>
      <c r="I3067">
        <v>250.09</v>
      </c>
      <c r="J3067">
        <v>-12.91</v>
      </c>
    </row>
    <row r="3068" spans="1:10" x14ac:dyDescent="0.3">
      <c r="A3068">
        <v>3067</v>
      </c>
      <c r="B3068" t="s">
        <v>18</v>
      </c>
      <c r="C3068" t="s">
        <v>20</v>
      </c>
      <c r="D3068">
        <v>2</v>
      </c>
      <c r="E3068">
        <v>2</v>
      </c>
      <c r="F3068">
        <v>6291.11</v>
      </c>
      <c r="G3068">
        <v>10150.6</v>
      </c>
      <c r="H3068">
        <v>2740.66</v>
      </c>
      <c r="I3068">
        <v>1684.6</v>
      </c>
      <c r="J3068">
        <v>5725.34</v>
      </c>
    </row>
    <row r="3069" spans="1:10" x14ac:dyDescent="0.3">
      <c r="A3069">
        <v>3068</v>
      </c>
      <c r="B3069" t="s">
        <v>12</v>
      </c>
      <c r="C3069" t="s">
        <v>13</v>
      </c>
      <c r="D3069">
        <v>2</v>
      </c>
      <c r="E3069">
        <v>1</v>
      </c>
      <c r="F3069">
        <v>5947.41</v>
      </c>
      <c r="G3069">
        <v>5947.41</v>
      </c>
      <c r="H3069">
        <v>1486.85</v>
      </c>
      <c r="I3069">
        <v>2305.41</v>
      </c>
      <c r="J3069">
        <v>2155.15</v>
      </c>
    </row>
    <row r="3070" spans="1:10" x14ac:dyDescent="0.3">
      <c r="A3070">
        <v>3069</v>
      </c>
      <c r="B3070" t="s">
        <v>10</v>
      </c>
      <c r="C3070" t="s">
        <v>11</v>
      </c>
      <c r="D3070">
        <v>1</v>
      </c>
      <c r="E3070">
        <v>1</v>
      </c>
      <c r="F3070">
        <v>653.79999999999995</v>
      </c>
      <c r="G3070">
        <v>653.79999999999995</v>
      </c>
      <c r="H3070">
        <v>65.38</v>
      </c>
      <c r="I3070">
        <v>228.98</v>
      </c>
      <c r="J3070">
        <v>359.44</v>
      </c>
    </row>
    <row r="3071" spans="1:10" x14ac:dyDescent="0.3">
      <c r="A3071">
        <v>3070</v>
      </c>
      <c r="B3071" t="s">
        <v>16</v>
      </c>
      <c r="C3071" t="s">
        <v>21</v>
      </c>
      <c r="D3071">
        <v>5</v>
      </c>
      <c r="E3071">
        <v>1</v>
      </c>
      <c r="F3071">
        <v>1362.17</v>
      </c>
      <c r="G3071">
        <v>1362.17</v>
      </c>
      <c r="H3071">
        <v>476.76</v>
      </c>
      <c r="I3071">
        <v>1292.7</v>
      </c>
      <c r="J3071">
        <v>-407.29</v>
      </c>
    </row>
    <row r="3072" spans="1:10" x14ac:dyDescent="0.3">
      <c r="A3072">
        <v>3071</v>
      </c>
      <c r="B3072" t="s">
        <v>14</v>
      </c>
      <c r="C3072" t="s">
        <v>15</v>
      </c>
      <c r="D3072">
        <v>7</v>
      </c>
      <c r="E3072">
        <v>2</v>
      </c>
      <c r="F3072">
        <v>1554.12</v>
      </c>
      <c r="G3072">
        <v>2618.7399999999998</v>
      </c>
      <c r="H3072">
        <v>392.81</v>
      </c>
      <c r="I3072">
        <v>1632.95</v>
      </c>
      <c r="J3072">
        <v>592.98</v>
      </c>
    </row>
    <row r="3073" spans="1:10" x14ac:dyDescent="0.3">
      <c r="A3073">
        <v>3072</v>
      </c>
      <c r="B3073" t="s">
        <v>16</v>
      </c>
      <c r="C3073" t="s">
        <v>17</v>
      </c>
      <c r="D3073">
        <v>2</v>
      </c>
      <c r="E3073">
        <v>2</v>
      </c>
      <c r="F3073">
        <v>6480.2</v>
      </c>
      <c r="G3073">
        <v>10528.22</v>
      </c>
      <c r="H3073">
        <v>4211.29</v>
      </c>
      <c r="I3073">
        <v>2402.54</v>
      </c>
      <c r="J3073">
        <v>3914.39</v>
      </c>
    </row>
    <row r="3074" spans="1:10" x14ac:dyDescent="0.3">
      <c r="A3074">
        <v>3073</v>
      </c>
      <c r="B3074" t="s">
        <v>10</v>
      </c>
      <c r="C3074" t="s">
        <v>11</v>
      </c>
      <c r="D3074">
        <v>1</v>
      </c>
      <c r="E3074">
        <v>1</v>
      </c>
      <c r="F3074">
        <v>726.92</v>
      </c>
      <c r="G3074">
        <v>726.92</v>
      </c>
      <c r="H3074">
        <v>72.69</v>
      </c>
      <c r="I3074">
        <v>304.14999999999998</v>
      </c>
      <c r="J3074">
        <v>350.08</v>
      </c>
    </row>
    <row r="3075" spans="1:10" x14ac:dyDescent="0.3">
      <c r="A3075">
        <v>3074</v>
      </c>
      <c r="B3075" t="s">
        <v>10</v>
      </c>
      <c r="C3075" t="s">
        <v>22</v>
      </c>
      <c r="D3075">
        <v>6</v>
      </c>
      <c r="E3075">
        <v>1</v>
      </c>
      <c r="F3075">
        <v>1257.01</v>
      </c>
      <c r="G3075">
        <v>1257.01</v>
      </c>
      <c r="H3075">
        <v>125.7</v>
      </c>
      <c r="I3075">
        <v>942.75</v>
      </c>
      <c r="J3075">
        <v>188.56</v>
      </c>
    </row>
    <row r="3076" spans="1:10" x14ac:dyDescent="0.3">
      <c r="A3076">
        <v>3075</v>
      </c>
      <c r="B3076" t="s">
        <v>16</v>
      </c>
      <c r="C3076" t="s">
        <v>21</v>
      </c>
      <c r="D3076">
        <v>8</v>
      </c>
      <c r="E3076">
        <v>2</v>
      </c>
      <c r="F3076">
        <v>3883.02</v>
      </c>
      <c r="G3076">
        <v>6256.32</v>
      </c>
      <c r="H3076">
        <v>2189.71</v>
      </c>
      <c r="I3076">
        <v>4623.75</v>
      </c>
      <c r="J3076">
        <v>-557.14</v>
      </c>
    </row>
    <row r="3077" spans="1:10" x14ac:dyDescent="0.3">
      <c r="A3077">
        <v>3076</v>
      </c>
      <c r="B3077" t="s">
        <v>12</v>
      </c>
      <c r="C3077" t="s">
        <v>13</v>
      </c>
      <c r="D3077">
        <v>6</v>
      </c>
      <c r="E3077">
        <v>3</v>
      </c>
      <c r="F3077">
        <v>3345.74</v>
      </c>
      <c r="G3077">
        <v>7293.39</v>
      </c>
      <c r="H3077">
        <v>1823.35</v>
      </c>
      <c r="I3077">
        <v>4960.67</v>
      </c>
      <c r="J3077">
        <v>509.37</v>
      </c>
    </row>
    <row r="3078" spans="1:10" x14ac:dyDescent="0.3">
      <c r="A3078">
        <v>3077</v>
      </c>
      <c r="B3078" t="s">
        <v>12</v>
      </c>
      <c r="C3078" t="s">
        <v>13</v>
      </c>
      <c r="D3078">
        <v>7</v>
      </c>
      <c r="E3078">
        <v>2</v>
      </c>
      <c r="F3078">
        <v>3137.62</v>
      </c>
      <c r="G3078">
        <v>5402.56</v>
      </c>
      <c r="H3078">
        <v>1350.64</v>
      </c>
      <c r="I3078">
        <v>3347.55</v>
      </c>
      <c r="J3078">
        <v>704.37</v>
      </c>
    </row>
    <row r="3079" spans="1:10" x14ac:dyDescent="0.3">
      <c r="A3079">
        <v>3078</v>
      </c>
      <c r="B3079" t="s">
        <v>18</v>
      </c>
      <c r="C3079" t="s">
        <v>20</v>
      </c>
      <c r="D3079">
        <v>5</v>
      </c>
      <c r="E3079">
        <v>3</v>
      </c>
      <c r="F3079">
        <v>4819.51</v>
      </c>
      <c r="G3079">
        <v>11051.89</v>
      </c>
      <c r="H3079">
        <v>2984.01</v>
      </c>
      <c r="I3079">
        <v>3630.77</v>
      </c>
      <c r="J3079">
        <v>4437.1099999999997</v>
      </c>
    </row>
    <row r="3080" spans="1:10" x14ac:dyDescent="0.3">
      <c r="A3080">
        <v>3079</v>
      </c>
      <c r="B3080" t="s">
        <v>18</v>
      </c>
      <c r="C3080" t="s">
        <v>20</v>
      </c>
      <c r="D3080">
        <v>4</v>
      </c>
      <c r="E3080">
        <v>3</v>
      </c>
      <c r="F3080">
        <v>4759.92</v>
      </c>
      <c r="G3080">
        <v>9406.8799999999992</v>
      </c>
      <c r="H3080">
        <v>2539.86</v>
      </c>
      <c r="I3080">
        <v>2788.58</v>
      </c>
      <c r="J3080">
        <v>4078.44</v>
      </c>
    </row>
    <row r="3081" spans="1:10" x14ac:dyDescent="0.3">
      <c r="A3081">
        <v>3080</v>
      </c>
      <c r="B3081" t="s">
        <v>12</v>
      </c>
      <c r="C3081" t="s">
        <v>13</v>
      </c>
      <c r="D3081">
        <v>1</v>
      </c>
      <c r="E3081">
        <v>1</v>
      </c>
      <c r="F3081">
        <v>4584.3100000000004</v>
      </c>
      <c r="G3081">
        <v>4584.3100000000004</v>
      </c>
      <c r="H3081">
        <v>1146.08</v>
      </c>
      <c r="I3081">
        <v>1901.13</v>
      </c>
      <c r="J3081">
        <v>1537.11</v>
      </c>
    </row>
    <row r="3082" spans="1:10" x14ac:dyDescent="0.3">
      <c r="A3082">
        <v>3081</v>
      </c>
      <c r="B3082" t="s">
        <v>14</v>
      </c>
      <c r="C3082" t="s">
        <v>15</v>
      </c>
      <c r="D3082">
        <v>4</v>
      </c>
      <c r="E3082">
        <v>2</v>
      </c>
      <c r="F3082">
        <v>1769.81</v>
      </c>
      <c r="G3082">
        <v>3259.03</v>
      </c>
      <c r="H3082">
        <v>488.85</v>
      </c>
      <c r="I3082">
        <v>1324.72</v>
      </c>
      <c r="J3082">
        <v>1445.46</v>
      </c>
    </row>
    <row r="3083" spans="1:10" x14ac:dyDescent="0.3">
      <c r="A3083">
        <v>3082</v>
      </c>
      <c r="B3083" t="s">
        <v>12</v>
      </c>
      <c r="C3083" t="s">
        <v>13</v>
      </c>
      <c r="D3083">
        <v>6</v>
      </c>
      <c r="E3083">
        <v>2</v>
      </c>
      <c r="F3083">
        <v>4684.8900000000003</v>
      </c>
      <c r="G3083">
        <v>7537.42</v>
      </c>
      <c r="H3083">
        <v>1884.35</v>
      </c>
      <c r="I3083">
        <v>4570.05</v>
      </c>
      <c r="J3083">
        <v>1083.01</v>
      </c>
    </row>
    <row r="3084" spans="1:10" x14ac:dyDescent="0.3">
      <c r="A3084">
        <v>3083</v>
      </c>
      <c r="B3084" t="s">
        <v>18</v>
      </c>
      <c r="C3084" t="s">
        <v>20</v>
      </c>
      <c r="D3084">
        <v>6</v>
      </c>
      <c r="E3084">
        <v>2</v>
      </c>
      <c r="F3084">
        <v>1589.09</v>
      </c>
      <c r="G3084">
        <v>2575.59</v>
      </c>
      <c r="H3084">
        <v>566.63</v>
      </c>
      <c r="I3084">
        <v>2444.2399999999998</v>
      </c>
      <c r="J3084">
        <v>-435.27</v>
      </c>
    </row>
    <row r="3085" spans="1:10" x14ac:dyDescent="0.3">
      <c r="A3085">
        <v>3084</v>
      </c>
      <c r="B3085" t="s">
        <v>16</v>
      </c>
      <c r="C3085" t="s">
        <v>17</v>
      </c>
      <c r="D3085">
        <v>3</v>
      </c>
      <c r="E3085">
        <v>2</v>
      </c>
      <c r="F3085">
        <v>2454.36</v>
      </c>
      <c r="G3085">
        <v>4077.92</v>
      </c>
      <c r="H3085">
        <v>1427.27</v>
      </c>
      <c r="I3085">
        <v>3130.07</v>
      </c>
      <c r="J3085">
        <v>-479.43</v>
      </c>
    </row>
    <row r="3086" spans="1:10" x14ac:dyDescent="0.3">
      <c r="A3086">
        <v>3085</v>
      </c>
      <c r="B3086" t="s">
        <v>14</v>
      </c>
      <c r="C3086" t="s">
        <v>15</v>
      </c>
      <c r="D3086">
        <v>3</v>
      </c>
      <c r="E3086">
        <v>3</v>
      </c>
      <c r="F3086">
        <v>1015.19</v>
      </c>
      <c r="G3086">
        <v>2375.36</v>
      </c>
      <c r="H3086">
        <v>356.3</v>
      </c>
      <c r="I3086">
        <v>817.01</v>
      </c>
      <c r="J3086">
        <v>1202.05</v>
      </c>
    </row>
    <row r="3087" spans="1:10" x14ac:dyDescent="0.3">
      <c r="A3087">
        <v>3086</v>
      </c>
      <c r="B3087" t="s">
        <v>16</v>
      </c>
      <c r="C3087" t="s">
        <v>17</v>
      </c>
      <c r="D3087">
        <v>8</v>
      </c>
      <c r="E3087">
        <v>1</v>
      </c>
      <c r="F3087">
        <v>7702.17</v>
      </c>
      <c r="G3087">
        <v>7702.17</v>
      </c>
      <c r="H3087">
        <v>2695.76</v>
      </c>
      <c r="I3087">
        <v>3767.19</v>
      </c>
      <c r="J3087">
        <v>1239.23</v>
      </c>
    </row>
    <row r="3088" spans="1:10" x14ac:dyDescent="0.3">
      <c r="A3088">
        <v>3087</v>
      </c>
      <c r="B3088" t="s">
        <v>10</v>
      </c>
      <c r="C3088" t="s">
        <v>11</v>
      </c>
      <c r="D3088">
        <v>7</v>
      </c>
      <c r="E3088">
        <v>3</v>
      </c>
      <c r="F3088">
        <v>931.28</v>
      </c>
      <c r="G3088">
        <v>1807.47</v>
      </c>
      <c r="H3088">
        <v>180.75</v>
      </c>
      <c r="I3088">
        <v>707.29</v>
      </c>
      <c r="J3088">
        <v>919.43</v>
      </c>
    </row>
    <row r="3089" spans="1:10" x14ac:dyDescent="0.3">
      <c r="A3089">
        <v>3088</v>
      </c>
      <c r="B3089" t="s">
        <v>18</v>
      </c>
      <c r="C3089" t="s">
        <v>19</v>
      </c>
      <c r="D3089">
        <v>3</v>
      </c>
      <c r="E3089">
        <v>2</v>
      </c>
      <c r="F3089">
        <v>6643.48</v>
      </c>
      <c r="G3089">
        <v>10099.41</v>
      </c>
      <c r="H3089">
        <v>2726.84</v>
      </c>
      <c r="I3089">
        <v>2392.66</v>
      </c>
      <c r="J3089">
        <v>4979.92</v>
      </c>
    </row>
    <row r="3090" spans="1:10" x14ac:dyDescent="0.3">
      <c r="A3090">
        <v>3089</v>
      </c>
      <c r="B3090" t="s">
        <v>16</v>
      </c>
      <c r="C3090" t="s">
        <v>21</v>
      </c>
      <c r="D3090">
        <v>3</v>
      </c>
      <c r="E3090">
        <v>2</v>
      </c>
      <c r="F3090">
        <v>4448.2</v>
      </c>
      <c r="G3090">
        <v>7114.73</v>
      </c>
      <c r="H3090">
        <v>2490.15</v>
      </c>
      <c r="I3090">
        <v>3013.55</v>
      </c>
      <c r="J3090">
        <v>1611.03</v>
      </c>
    </row>
    <row r="3091" spans="1:10" x14ac:dyDescent="0.3">
      <c r="A3091">
        <v>3090</v>
      </c>
      <c r="B3091" t="s">
        <v>10</v>
      </c>
      <c r="C3091" t="s">
        <v>22</v>
      </c>
      <c r="D3091">
        <v>7</v>
      </c>
      <c r="E3091">
        <v>3</v>
      </c>
      <c r="F3091">
        <v>900.35</v>
      </c>
      <c r="G3091">
        <v>1944.57</v>
      </c>
      <c r="H3091">
        <v>194.46</v>
      </c>
      <c r="I3091">
        <v>707.7</v>
      </c>
      <c r="J3091">
        <v>1042.42</v>
      </c>
    </row>
    <row r="3092" spans="1:10" x14ac:dyDescent="0.3">
      <c r="A3092">
        <v>3091</v>
      </c>
      <c r="B3092" t="s">
        <v>10</v>
      </c>
      <c r="C3092" t="s">
        <v>11</v>
      </c>
      <c r="D3092">
        <v>2</v>
      </c>
      <c r="E3092">
        <v>1</v>
      </c>
      <c r="F3092">
        <v>1562.49</v>
      </c>
      <c r="G3092">
        <v>1562.49</v>
      </c>
      <c r="H3092">
        <v>156.25</v>
      </c>
      <c r="I3092">
        <v>312.41000000000003</v>
      </c>
      <c r="J3092">
        <v>1093.83</v>
      </c>
    </row>
    <row r="3093" spans="1:10" x14ac:dyDescent="0.3">
      <c r="A3093">
        <v>3092</v>
      </c>
      <c r="B3093" t="s">
        <v>12</v>
      </c>
      <c r="C3093" t="s">
        <v>13</v>
      </c>
      <c r="D3093">
        <v>3</v>
      </c>
      <c r="E3093">
        <v>3</v>
      </c>
      <c r="F3093">
        <v>4969.42</v>
      </c>
      <c r="G3093">
        <v>11388.31</v>
      </c>
      <c r="H3093">
        <v>3416.49</v>
      </c>
      <c r="I3093">
        <v>2743.31</v>
      </c>
      <c r="J3093">
        <v>5228.51</v>
      </c>
    </row>
    <row r="3094" spans="1:10" x14ac:dyDescent="0.3">
      <c r="A3094">
        <v>3093</v>
      </c>
      <c r="B3094" t="s">
        <v>10</v>
      </c>
      <c r="C3094" t="s">
        <v>22</v>
      </c>
      <c r="D3094">
        <v>2</v>
      </c>
      <c r="E3094">
        <v>1</v>
      </c>
      <c r="F3094">
        <v>434.56</v>
      </c>
      <c r="G3094">
        <v>434.56</v>
      </c>
      <c r="H3094">
        <v>43.46</v>
      </c>
      <c r="I3094">
        <v>412.39</v>
      </c>
      <c r="J3094">
        <v>-21.29</v>
      </c>
    </row>
    <row r="3095" spans="1:10" x14ac:dyDescent="0.3">
      <c r="A3095">
        <v>3094</v>
      </c>
      <c r="B3095" t="s">
        <v>14</v>
      </c>
      <c r="C3095" t="s">
        <v>15</v>
      </c>
      <c r="D3095">
        <v>2</v>
      </c>
      <c r="E3095">
        <v>1</v>
      </c>
      <c r="F3095">
        <v>2316.6799999999998</v>
      </c>
      <c r="G3095">
        <v>2316.6799999999998</v>
      </c>
      <c r="H3095">
        <v>347.5</v>
      </c>
      <c r="I3095">
        <v>835.58</v>
      </c>
      <c r="J3095">
        <v>1133.5999999999999</v>
      </c>
    </row>
    <row r="3096" spans="1:10" x14ac:dyDescent="0.3">
      <c r="A3096">
        <v>3095</v>
      </c>
      <c r="B3096" t="s">
        <v>18</v>
      </c>
      <c r="C3096" t="s">
        <v>20</v>
      </c>
      <c r="D3096">
        <v>5</v>
      </c>
      <c r="E3096">
        <v>3</v>
      </c>
      <c r="F3096">
        <v>1859.89</v>
      </c>
      <c r="G3096">
        <v>4683.3500000000004</v>
      </c>
      <c r="H3096">
        <v>1030.3399999999999</v>
      </c>
      <c r="I3096">
        <v>3643.9</v>
      </c>
      <c r="J3096">
        <v>9.11</v>
      </c>
    </row>
    <row r="3097" spans="1:10" x14ac:dyDescent="0.3">
      <c r="A3097">
        <v>3096</v>
      </c>
      <c r="B3097" t="s">
        <v>16</v>
      </c>
      <c r="C3097" t="s">
        <v>21</v>
      </c>
      <c r="D3097">
        <v>2</v>
      </c>
      <c r="E3097">
        <v>1</v>
      </c>
      <c r="F3097">
        <v>3606.52</v>
      </c>
      <c r="G3097">
        <v>3606.52</v>
      </c>
      <c r="H3097">
        <v>1262.28</v>
      </c>
      <c r="I3097">
        <v>2250.67</v>
      </c>
      <c r="J3097">
        <v>93.57</v>
      </c>
    </row>
    <row r="3098" spans="1:10" x14ac:dyDescent="0.3">
      <c r="A3098">
        <v>3097</v>
      </c>
      <c r="B3098" t="s">
        <v>12</v>
      </c>
      <c r="C3098" t="s">
        <v>13</v>
      </c>
      <c r="D3098">
        <v>2</v>
      </c>
      <c r="E3098">
        <v>2</v>
      </c>
      <c r="F3098">
        <v>4263.6899999999996</v>
      </c>
      <c r="G3098">
        <v>6400.23</v>
      </c>
      <c r="H3098">
        <v>1600.06</v>
      </c>
      <c r="I3098">
        <v>2399.1799999999998</v>
      </c>
      <c r="J3098">
        <v>2400.9899999999998</v>
      </c>
    </row>
    <row r="3099" spans="1:10" x14ac:dyDescent="0.3">
      <c r="A3099">
        <v>3098</v>
      </c>
      <c r="B3099" t="s">
        <v>18</v>
      </c>
      <c r="C3099" t="s">
        <v>20</v>
      </c>
      <c r="D3099">
        <v>3</v>
      </c>
      <c r="E3099">
        <v>2</v>
      </c>
      <c r="F3099">
        <v>1718.88</v>
      </c>
      <c r="G3099">
        <v>3024.13</v>
      </c>
      <c r="H3099">
        <v>665.31</v>
      </c>
      <c r="I3099">
        <v>2869.9</v>
      </c>
      <c r="J3099">
        <v>-511.08</v>
      </c>
    </row>
    <row r="3100" spans="1:10" x14ac:dyDescent="0.3">
      <c r="A3100">
        <v>3099</v>
      </c>
      <c r="B3100" t="s">
        <v>18</v>
      </c>
      <c r="C3100" t="s">
        <v>19</v>
      </c>
      <c r="D3100">
        <v>2</v>
      </c>
      <c r="E3100">
        <v>2</v>
      </c>
      <c r="F3100">
        <v>6013.98</v>
      </c>
      <c r="G3100">
        <v>10248.030000000001</v>
      </c>
      <c r="H3100">
        <v>2766.97</v>
      </c>
      <c r="I3100">
        <v>2027.66</v>
      </c>
      <c r="J3100">
        <v>5453.4</v>
      </c>
    </row>
    <row r="3101" spans="1:10" x14ac:dyDescent="0.3">
      <c r="A3101">
        <v>3100</v>
      </c>
      <c r="B3101" t="s">
        <v>10</v>
      </c>
      <c r="C3101" t="s">
        <v>22</v>
      </c>
      <c r="D3101">
        <v>4</v>
      </c>
      <c r="E3101">
        <v>1</v>
      </c>
      <c r="F3101">
        <v>1354.12</v>
      </c>
      <c r="G3101">
        <v>1354.12</v>
      </c>
      <c r="H3101">
        <v>135.41</v>
      </c>
      <c r="I3101">
        <v>546.04</v>
      </c>
      <c r="J3101">
        <v>672.67</v>
      </c>
    </row>
    <row r="3102" spans="1:10" x14ac:dyDescent="0.3">
      <c r="A3102">
        <v>3101</v>
      </c>
      <c r="B3102" t="s">
        <v>18</v>
      </c>
      <c r="C3102" t="s">
        <v>20</v>
      </c>
      <c r="D3102">
        <v>7</v>
      </c>
      <c r="E3102">
        <v>3</v>
      </c>
      <c r="F3102">
        <v>4616.25</v>
      </c>
      <c r="G3102">
        <v>12153.15</v>
      </c>
      <c r="H3102">
        <v>3281.35</v>
      </c>
      <c r="I3102">
        <v>5001.58</v>
      </c>
      <c r="J3102">
        <v>3870.22</v>
      </c>
    </row>
    <row r="3103" spans="1:10" x14ac:dyDescent="0.3">
      <c r="A3103">
        <v>3102</v>
      </c>
      <c r="B3103" t="s">
        <v>14</v>
      </c>
      <c r="C3103" t="s">
        <v>15</v>
      </c>
      <c r="D3103">
        <v>3</v>
      </c>
      <c r="E3103">
        <v>2</v>
      </c>
      <c r="F3103">
        <v>2446.91</v>
      </c>
      <c r="G3103">
        <v>3658.59</v>
      </c>
      <c r="H3103">
        <v>548.79</v>
      </c>
      <c r="I3103">
        <v>1216.02</v>
      </c>
      <c r="J3103">
        <v>1893.78</v>
      </c>
    </row>
    <row r="3104" spans="1:10" x14ac:dyDescent="0.3">
      <c r="A3104">
        <v>3103</v>
      </c>
      <c r="B3104" t="s">
        <v>12</v>
      </c>
      <c r="C3104" t="s">
        <v>13</v>
      </c>
      <c r="D3104">
        <v>7</v>
      </c>
      <c r="E3104">
        <v>3</v>
      </c>
      <c r="F3104">
        <v>5713.71</v>
      </c>
      <c r="G3104">
        <v>11414.44</v>
      </c>
      <c r="H3104">
        <v>3424.33</v>
      </c>
      <c r="I3104">
        <v>3501.26</v>
      </c>
      <c r="J3104">
        <v>4488.84</v>
      </c>
    </row>
    <row r="3105" spans="1:10" x14ac:dyDescent="0.3">
      <c r="A3105">
        <v>3104</v>
      </c>
      <c r="B3105" t="s">
        <v>10</v>
      </c>
      <c r="C3105" t="s">
        <v>11</v>
      </c>
      <c r="D3105">
        <v>1</v>
      </c>
      <c r="E3105">
        <v>1</v>
      </c>
      <c r="F3105">
        <v>1021.86</v>
      </c>
      <c r="G3105">
        <v>1021.86</v>
      </c>
      <c r="H3105">
        <v>102.19</v>
      </c>
      <c r="I3105">
        <v>321.13</v>
      </c>
      <c r="J3105">
        <v>598.54</v>
      </c>
    </row>
    <row r="3106" spans="1:10" x14ac:dyDescent="0.3">
      <c r="A3106">
        <v>3105</v>
      </c>
      <c r="B3106" t="s">
        <v>10</v>
      </c>
      <c r="C3106" t="s">
        <v>22</v>
      </c>
      <c r="D3106">
        <v>3</v>
      </c>
      <c r="E3106">
        <v>3</v>
      </c>
      <c r="F3106">
        <v>932.68</v>
      </c>
      <c r="G3106">
        <v>2020.11</v>
      </c>
      <c r="H3106">
        <v>202.01</v>
      </c>
      <c r="I3106">
        <v>561.21</v>
      </c>
      <c r="J3106">
        <v>1256.8900000000001</v>
      </c>
    </row>
    <row r="3107" spans="1:10" x14ac:dyDescent="0.3">
      <c r="A3107">
        <v>3106</v>
      </c>
      <c r="B3107" t="s">
        <v>10</v>
      </c>
      <c r="C3107" t="s">
        <v>11</v>
      </c>
      <c r="D3107">
        <v>2</v>
      </c>
      <c r="E3107">
        <v>2</v>
      </c>
      <c r="F3107">
        <v>523.34</v>
      </c>
      <c r="G3107">
        <v>726.28</v>
      </c>
      <c r="H3107">
        <v>72.63</v>
      </c>
      <c r="I3107">
        <v>403.2</v>
      </c>
      <c r="J3107">
        <v>250.45</v>
      </c>
    </row>
    <row r="3108" spans="1:10" x14ac:dyDescent="0.3">
      <c r="A3108">
        <v>3107</v>
      </c>
      <c r="B3108" t="s">
        <v>14</v>
      </c>
      <c r="C3108" t="s">
        <v>15</v>
      </c>
      <c r="D3108">
        <v>4</v>
      </c>
      <c r="E3108">
        <v>2</v>
      </c>
      <c r="F3108">
        <v>2946.44</v>
      </c>
      <c r="G3108">
        <v>4632.6499999999996</v>
      </c>
      <c r="H3108">
        <v>694.9</v>
      </c>
      <c r="I3108">
        <v>1087.3399999999999</v>
      </c>
      <c r="J3108">
        <v>2850.42</v>
      </c>
    </row>
    <row r="3109" spans="1:10" x14ac:dyDescent="0.3">
      <c r="A3109">
        <v>3108</v>
      </c>
      <c r="B3109" t="s">
        <v>18</v>
      </c>
      <c r="C3109" t="s">
        <v>20</v>
      </c>
      <c r="D3109">
        <v>7</v>
      </c>
      <c r="E3109">
        <v>3</v>
      </c>
      <c r="F3109">
        <v>4109.62</v>
      </c>
      <c r="G3109">
        <v>9554.8700000000008</v>
      </c>
      <c r="H3109">
        <v>2579.81</v>
      </c>
      <c r="I3109">
        <v>4533.92</v>
      </c>
      <c r="J3109">
        <v>2441.13</v>
      </c>
    </row>
    <row r="3110" spans="1:10" x14ac:dyDescent="0.3">
      <c r="A3110">
        <v>3109</v>
      </c>
      <c r="B3110" t="s">
        <v>16</v>
      </c>
      <c r="C3110" t="s">
        <v>21</v>
      </c>
      <c r="D3110">
        <v>3</v>
      </c>
      <c r="E3110">
        <v>3</v>
      </c>
      <c r="F3110">
        <v>4100.22</v>
      </c>
      <c r="G3110">
        <v>8401.8799999999992</v>
      </c>
      <c r="H3110">
        <v>3360.75</v>
      </c>
      <c r="I3110">
        <v>2328.23</v>
      </c>
      <c r="J3110">
        <v>2712.9</v>
      </c>
    </row>
    <row r="3111" spans="1:10" x14ac:dyDescent="0.3">
      <c r="A3111">
        <v>3110</v>
      </c>
      <c r="B3111" t="s">
        <v>16</v>
      </c>
      <c r="C3111" t="s">
        <v>17</v>
      </c>
      <c r="D3111">
        <v>4</v>
      </c>
      <c r="E3111">
        <v>3</v>
      </c>
      <c r="F3111">
        <v>5309.97</v>
      </c>
      <c r="G3111">
        <v>10663.05</v>
      </c>
      <c r="H3111">
        <v>4265.22</v>
      </c>
      <c r="I3111">
        <v>2887.11</v>
      </c>
      <c r="J3111">
        <v>3510.72</v>
      </c>
    </row>
    <row r="3112" spans="1:10" x14ac:dyDescent="0.3">
      <c r="A3112">
        <v>3111</v>
      </c>
      <c r="B3112" t="s">
        <v>16</v>
      </c>
      <c r="C3112" t="s">
        <v>21</v>
      </c>
      <c r="D3112">
        <v>7</v>
      </c>
      <c r="E3112">
        <v>3</v>
      </c>
      <c r="F3112">
        <v>5506.48</v>
      </c>
      <c r="G3112">
        <v>11413.85</v>
      </c>
      <c r="H3112">
        <v>4565.54</v>
      </c>
      <c r="I3112">
        <v>5832.63</v>
      </c>
      <c r="J3112">
        <v>1015.68</v>
      </c>
    </row>
    <row r="3113" spans="1:10" x14ac:dyDescent="0.3">
      <c r="A3113">
        <v>3112</v>
      </c>
      <c r="B3113" t="s">
        <v>18</v>
      </c>
      <c r="C3113" t="s">
        <v>19</v>
      </c>
      <c r="D3113">
        <v>1</v>
      </c>
      <c r="E3113">
        <v>1</v>
      </c>
      <c r="F3113">
        <v>2291.44</v>
      </c>
      <c r="G3113">
        <v>2291.44</v>
      </c>
      <c r="H3113">
        <v>504.12</v>
      </c>
      <c r="I3113">
        <v>1654.63</v>
      </c>
      <c r="J3113">
        <v>132.69</v>
      </c>
    </row>
    <row r="3114" spans="1:10" x14ac:dyDescent="0.3">
      <c r="A3114">
        <v>3113</v>
      </c>
      <c r="B3114" t="s">
        <v>14</v>
      </c>
      <c r="C3114" t="s">
        <v>15</v>
      </c>
      <c r="D3114">
        <v>6</v>
      </c>
      <c r="E3114">
        <v>3</v>
      </c>
      <c r="F3114">
        <v>1866.98</v>
      </c>
      <c r="G3114">
        <v>3481.39</v>
      </c>
      <c r="H3114">
        <v>522.21</v>
      </c>
      <c r="I3114">
        <v>1800.31</v>
      </c>
      <c r="J3114">
        <v>1158.8800000000001</v>
      </c>
    </row>
    <row r="3115" spans="1:10" x14ac:dyDescent="0.3">
      <c r="A3115">
        <v>3114</v>
      </c>
      <c r="B3115" t="s">
        <v>18</v>
      </c>
      <c r="C3115" t="s">
        <v>20</v>
      </c>
      <c r="D3115">
        <v>8</v>
      </c>
      <c r="E3115">
        <v>3</v>
      </c>
      <c r="F3115">
        <v>5018.88</v>
      </c>
      <c r="G3115">
        <v>11697.67</v>
      </c>
      <c r="H3115">
        <v>3158.37</v>
      </c>
      <c r="I3115">
        <v>5395.58</v>
      </c>
      <c r="J3115">
        <v>3143.72</v>
      </c>
    </row>
    <row r="3116" spans="1:10" x14ac:dyDescent="0.3">
      <c r="A3116">
        <v>3115</v>
      </c>
      <c r="B3116" t="s">
        <v>18</v>
      </c>
      <c r="C3116" t="s">
        <v>19</v>
      </c>
      <c r="D3116">
        <v>8</v>
      </c>
      <c r="E3116">
        <v>3</v>
      </c>
      <c r="F3116">
        <v>5291.84</v>
      </c>
      <c r="G3116">
        <v>11555.44</v>
      </c>
      <c r="H3116">
        <v>3119.97</v>
      </c>
      <c r="I3116">
        <v>5003.7299999999996</v>
      </c>
      <c r="J3116">
        <v>3431.75</v>
      </c>
    </row>
    <row r="3117" spans="1:10" x14ac:dyDescent="0.3">
      <c r="A3117">
        <v>3116</v>
      </c>
      <c r="B3117" t="s">
        <v>12</v>
      </c>
      <c r="C3117" t="s">
        <v>13</v>
      </c>
      <c r="D3117">
        <v>1</v>
      </c>
      <c r="E3117">
        <v>1</v>
      </c>
      <c r="F3117">
        <v>4909.16</v>
      </c>
      <c r="G3117">
        <v>4909.16</v>
      </c>
      <c r="H3117">
        <v>1227.29</v>
      </c>
      <c r="I3117">
        <v>1917.52</v>
      </c>
      <c r="J3117">
        <v>1764.34</v>
      </c>
    </row>
    <row r="3118" spans="1:10" x14ac:dyDescent="0.3">
      <c r="A3118">
        <v>3117</v>
      </c>
      <c r="B3118" t="s">
        <v>14</v>
      </c>
      <c r="C3118" t="s">
        <v>15</v>
      </c>
      <c r="D3118">
        <v>6</v>
      </c>
      <c r="E3118">
        <v>1</v>
      </c>
      <c r="F3118">
        <v>1720.71</v>
      </c>
      <c r="G3118">
        <v>1720.71</v>
      </c>
      <c r="H3118">
        <v>258.11</v>
      </c>
      <c r="I3118">
        <v>1322.32</v>
      </c>
      <c r="J3118">
        <v>140.29</v>
      </c>
    </row>
    <row r="3119" spans="1:10" x14ac:dyDescent="0.3">
      <c r="A3119">
        <v>3118</v>
      </c>
      <c r="B3119" t="s">
        <v>18</v>
      </c>
      <c r="C3119" t="s">
        <v>20</v>
      </c>
      <c r="D3119">
        <v>5</v>
      </c>
      <c r="E3119">
        <v>2</v>
      </c>
      <c r="F3119">
        <v>3901.65</v>
      </c>
      <c r="G3119">
        <v>6388.91</v>
      </c>
      <c r="H3119">
        <v>1405.56</v>
      </c>
      <c r="I3119">
        <v>3546.81</v>
      </c>
      <c r="J3119">
        <v>1436.54</v>
      </c>
    </row>
    <row r="3120" spans="1:10" x14ac:dyDescent="0.3">
      <c r="A3120">
        <v>3119</v>
      </c>
      <c r="B3120" t="s">
        <v>18</v>
      </c>
      <c r="C3120" t="s">
        <v>20</v>
      </c>
      <c r="D3120">
        <v>6</v>
      </c>
      <c r="E3120">
        <v>3</v>
      </c>
      <c r="F3120">
        <v>976.9</v>
      </c>
      <c r="G3120">
        <v>2064.5700000000002</v>
      </c>
      <c r="H3120">
        <v>454.21</v>
      </c>
      <c r="I3120">
        <v>1959.28</v>
      </c>
      <c r="J3120">
        <v>-348.91</v>
      </c>
    </row>
    <row r="3121" spans="1:10" x14ac:dyDescent="0.3">
      <c r="A3121">
        <v>3120</v>
      </c>
      <c r="B3121" t="s">
        <v>18</v>
      </c>
      <c r="C3121" t="s">
        <v>19</v>
      </c>
      <c r="D3121">
        <v>5</v>
      </c>
      <c r="E3121">
        <v>2</v>
      </c>
      <c r="F3121">
        <v>6020.43</v>
      </c>
      <c r="G3121">
        <v>10720.79</v>
      </c>
      <c r="H3121">
        <v>2894.61</v>
      </c>
      <c r="I3121">
        <v>3520.36</v>
      </c>
      <c r="J3121">
        <v>4305.82</v>
      </c>
    </row>
    <row r="3122" spans="1:10" x14ac:dyDescent="0.3">
      <c r="A3122">
        <v>3121</v>
      </c>
      <c r="B3122" t="s">
        <v>10</v>
      </c>
      <c r="C3122" t="s">
        <v>11</v>
      </c>
      <c r="D3122">
        <v>3</v>
      </c>
      <c r="E3122">
        <v>1</v>
      </c>
      <c r="F3122">
        <v>897.99</v>
      </c>
      <c r="G3122">
        <v>897.99</v>
      </c>
      <c r="H3122">
        <v>89.8</v>
      </c>
      <c r="I3122">
        <v>396.52</v>
      </c>
      <c r="J3122">
        <v>411.67</v>
      </c>
    </row>
    <row r="3123" spans="1:10" x14ac:dyDescent="0.3">
      <c r="A3123">
        <v>3122</v>
      </c>
      <c r="B3123" t="s">
        <v>18</v>
      </c>
      <c r="C3123" t="s">
        <v>19</v>
      </c>
      <c r="D3123">
        <v>5</v>
      </c>
      <c r="E3123">
        <v>3</v>
      </c>
      <c r="F3123">
        <v>3476.95</v>
      </c>
      <c r="G3123">
        <v>7712.76</v>
      </c>
      <c r="H3123">
        <v>1696.81</v>
      </c>
      <c r="I3123">
        <v>2899.04</v>
      </c>
      <c r="J3123">
        <v>3116.91</v>
      </c>
    </row>
    <row r="3124" spans="1:10" x14ac:dyDescent="0.3">
      <c r="A3124">
        <v>3123</v>
      </c>
      <c r="B3124" t="s">
        <v>18</v>
      </c>
      <c r="C3124" t="s">
        <v>19</v>
      </c>
      <c r="D3124">
        <v>8</v>
      </c>
      <c r="E3124">
        <v>3</v>
      </c>
      <c r="F3124">
        <v>3315.85</v>
      </c>
      <c r="G3124">
        <v>8228.8700000000008</v>
      </c>
      <c r="H3124">
        <v>2221.79</v>
      </c>
      <c r="I3124">
        <v>4082.38</v>
      </c>
      <c r="J3124">
        <v>1924.69</v>
      </c>
    </row>
    <row r="3125" spans="1:10" x14ac:dyDescent="0.3">
      <c r="A3125">
        <v>3124</v>
      </c>
      <c r="B3125" t="s">
        <v>10</v>
      </c>
      <c r="C3125" t="s">
        <v>11</v>
      </c>
      <c r="D3125">
        <v>8</v>
      </c>
      <c r="E3125">
        <v>2</v>
      </c>
      <c r="F3125">
        <v>678.13</v>
      </c>
      <c r="G3125">
        <v>1211.44</v>
      </c>
      <c r="H3125">
        <v>121.14</v>
      </c>
      <c r="I3125">
        <v>975.38</v>
      </c>
      <c r="J3125">
        <v>114.92</v>
      </c>
    </row>
    <row r="3126" spans="1:10" x14ac:dyDescent="0.3">
      <c r="A3126">
        <v>3125</v>
      </c>
      <c r="B3126" t="s">
        <v>14</v>
      </c>
      <c r="C3126" t="s">
        <v>15</v>
      </c>
      <c r="D3126">
        <v>4</v>
      </c>
      <c r="E3126">
        <v>2</v>
      </c>
      <c r="F3126">
        <v>1501.51</v>
      </c>
      <c r="G3126">
        <v>2444.14</v>
      </c>
      <c r="H3126">
        <v>366.62</v>
      </c>
      <c r="I3126">
        <v>1438.87</v>
      </c>
      <c r="J3126">
        <v>638.65</v>
      </c>
    </row>
    <row r="3127" spans="1:10" x14ac:dyDescent="0.3">
      <c r="A3127">
        <v>3126</v>
      </c>
      <c r="B3127" t="s">
        <v>16</v>
      </c>
      <c r="C3127" t="s">
        <v>17</v>
      </c>
      <c r="D3127">
        <v>5</v>
      </c>
      <c r="E3127">
        <v>3</v>
      </c>
      <c r="F3127">
        <v>5524.07</v>
      </c>
      <c r="G3127">
        <v>14142.76</v>
      </c>
      <c r="H3127">
        <v>5657.11</v>
      </c>
      <c r="I3127">
        <v>4529.05</v>
      </c>
      <c r="J3127">
        <v>3956.6</v>
      </c>
    </row>
    <row r="3128" spans="1:10" x14ac:dyDescent="0.3">
      <c r="A3128">
        <v>3127</v>
      </c>
      <c r="B3128" t="s">
        <v>16</v>
      </c>
      <c r="C3128" t="s">
        <v>21</v>
      </c>
      <c r="D3128">
        <v>4</v>
      </c>
      <c r="E3128">
        <v>2</v>
      </c>
      <c r="F3128">
        <v>6075.38</v>
      </c>
      <c r="G3128">
        <v>9056.32</v>
      </c>
      <c r="H3128">
        <v>3622.53</v>
      </c>
      <c r="I3128">
        <v>2677.86</v>
      </c>
      <c r="J3128">
        <v>2755.93</v>
      </c>
    </row>
    <row r="3129" spans="1:10" x14ac:dyDescent="0.3">
      <c r="A3129">
        <v>3128</v>
      </c>
      <c r="B3129" t="s">
        <v>18</v>
      </c>
      <c r="C3129" t="s">
        <v>20</v>
      </c>
      <c r="D3129">
        <v>8</v>
      </c>
      <c r="E3129">
        <v>3</v>
      </c>
      <c r="F3129">
        <v>875.93</v>
      </c>
      <c r="G3129">
        <v>1890.92</v>
      </c>
      <c r="H3129">
        <v>416</v>
      </c>
      <c r="I3129">
        <v>1794.49</v>
      </c>
      <c r="J3129">
        <v>-319.57</v>
      </c>
    </row>
    <row r="3130" spans="1:10" x14ac:dyDescent="0.3">
      <c r="A3130">
        <v>3129</v>
      </c>
      <c r="B3130" t="s">
        <v>12</v>
      </c>
      <c r="C3130" t="s">
        <v>13</v>
      </c>
      <c r="D3130">
        <v>7</v>
      </c>
      <c r="E3130">
        <v>3</v>
      </c>
      <c r="F3130">
        <v>3984.46</v>
      </c>
      <c r="G3130">
        <v>8020.24</v>
      </c>
      <c r="H3130">
        <v>2406.0700000000002</v>
      </c>
      <c r="I3130">
        <v>3278.33</v>
      </c>
      <c r="J3130">
        <v>2335.83</v>
      </c>
    </row>
    <row r="3131" spans="1:10" x14ac:dyDescent="0.3">
      <c r="A3131">
        <v>3130</v>
      </c>
      <c r="B3131" t="s">
        <v>14</v>
      </c>
      <c r="C3131" t="s">
        <v>15</v>
      </c>
      <c r="D3131">
        <v>7</v>
      </c>
      <c r="E3131">
        <v>1</v>
      </c>
      <c r="F3131">
        <v>1464.66</v>
      </c>
      <c r="G3131">
        <v>1464.66</v>
      </c>
      <c r="H3131">
        <v>219.7</v>
      </c>
      <c r="I3131">
        <v>1389.96</v>
      </c>
      <c r="J3131">
        <v>-145</v>
      </c>
    </row>
    <row r="3132" spans="1:10" x14ac:dyDescent="0.3">
      <c r="A3132">
        <v>3131</v>
      </c>
      <c r="B3132" t="s">
        <v>14</v>
      </c>
      <c r="C3132" t="s">
        <v>15</v>
      </c>
      <c r="D3132">
        <v>6</v>
      </c>
      <c r="E3132">
        <v>1</v>
      </c>
      <c r="F3132">
        <v>2364.67</v>
      </c>
      <c r="G3132">
        <v>2364.67</v>
      </c>
      <c r="H3132">
        <v>354.7</v>
      </c>
      <c r="I3132">
        <v>1769.09</v>
      </c>
      <c r="J3132">
        <v>240.87</v>
      </c>
    </row>
    <row r="3133" spans="1:10" x14ac:dyDescent="0.3">
      <c r="A3133">
        <v>3132</v>
      </c>
      <c r="B3133" t="s">
        <v>14</v>
      </c>
      <c r="C3133" t="s">
        <v>15</v>
      </c>
      <c r="D3133">
        <v>6</v>
      </c>
      <c r="E3133">
        <v>1</v>
      </c>
      <c r="F3133">
        <v>2976.21</v>
      </c>
      <c r="G3133">
        <v>2976.21</v>
      </c>
      <c r="H3133">
        <v>446.43</v>
      </c>
      <c r="I3133">
        <v>1835.25</v>
      </c>
      <c r="J3133">
        <v>694.52</v>
      </c>
    </row>
    <row r="3134" spans="1:10" x14ac:dyDescent="0.3">
      <c r="A3134">
        <v>3133</v>
      </c>
      <c r="B3134" t="s">
        <v>12</v>
      </c>
      <c r="C3134" t="s">
        <v>13</v>
      </c>
      <c r="D3134">
        <v>6</v>
      </c>
      <c r="E3134">
        <v>2</v>
      </c>
      <c r="F3134">
        <v>6195.28</v>
      </c>
      <c r="G3134">
        <v>10331.86</v>
      </c>
      <c r="H3134">
        <v>3099.56</v>
      </c>
      <c r="I3134">
        <v>3362.58</v>
      </c>
      <c r="J3134">
        <v>3869.73</v>
      </c>
    </row>
    <row r="3135" spans="1:10" x14ac:dyDescent="0.3">
      <c r="A3135">
        <v>3134</v>
      </c>
      <c r="B3135" t="s">
        <v>16</v>
      </c>
      <c r="C3135" t="s">
        <v>21</v>
      </c>
      <c r="D3135">
        <v>5</v>
      </c>
      <c r="E3135">
        <v>2</v>
      </c>
      <c r="F3135">
        <v>2766.61</v>
      </c>
      <c r="G3135">
        <v>3932.57</v>
      </c>
      <c r="H3135">
        <v>1376.4</v>
      </c>
      <c r="I3135">
        <v>3166.27</v>
      </c>
      <c r="J3135">
        <v>-610.1</v>
      </c>
    </row>
    <row r="3136" spans="1:10" x14ac:dyDescent="0.3">
      <c r="A3136">
        <v>3135</v>
      </c>
      <c r="B3136" t="s">
        <v>18</v>
      </c>
      <c r="C3136" t="s">
        <v>19</v>
      </c>
      <c r="D3136">
        <v>6</v>
      </c>
      <c r="E3136">
        <v>3</v>
      </c>
      <c r="F3136">
        <v>3848.53</v>
      </c>
      <c r="G3136">
        <v>7751.06</v>
      </c>
      <c r="H3136">
        <v>1705.23</v>
      </c>
      <c r="I3136">
        <v>3170.53</v>
      </c>
      <c r="J3136">
        <v>2875.29</v>
      </c>
    </row>
    <row r="3137" spans="1:10" x14ac:dyDescent="0.3">
      <c r="A3137">
        <v>3136</v>
      </c>
      <c r="B3137" t="s">
        <v>16</v>
      </c>
      <c r="C3137" t="s">
        <v>21</v>
      </c>
      <c r="D3137">
        <v>5</v>
      </c>
      <c r="E3137">
        <v>1</v>
      </c>
      <c r="F3137">
        <v>2548.9499999999998</v>
      </c>
      <c r="G3137">
        <v>2548.9499999999998</v>
      </c>
      <c r="H3137">
        <v>892.13</v>
      </c>
      <c r="I3137">
        <v>2418.9499999999998</v>
      </c>
      <c r="J3137">
        <v>-762.13</v>
      </c>
    </row>
    <row r="3138" spans="1:10" x14ac:dyDescent="0.3">
      <c r="A3138">
        <v>3137</v>
      </c>
      <c r="B3138" t="s">
        <v>14</v>
      </c>
      <c r="C3138" t="s">
        <v>15</v>
      </c>
      <c r="D3138">
        <v>5</v>
      </c>
      <c r="E3138">
        <v>3</v>
      </c>
      <c r="F3138">
        <v>1630.9</v>
      </c>
      <c r="G3138">
        <v>3525.64</v>
      </c>
      <c r="H3138">
        <v>528.85</v>
      </c>
      <c r="I3138">
        <v>1539.43</v>
      </c>
      <c r="J3138">
        <v>1457.37</v>
      </c>
    </row>
    <row r="3139" spans="1:10" x14ac:dyDescent="0.3">
      <c r="A3139">
        <v>3138</v>
      </c>
      <c r="B3139" t="s">
        <v>14</v>
      </c>
      <c r="C3139" t="s">
        <v>15</v>
      </c>
      <c r="D3139">
        <v>2</v>
      </c>
      <c r="E3139">
        <v>2</v>
      </c>
      <c r="F3139">
        <v>1333.34</v>
      </c>
      <c r="G3139">
        <v>1980.27</v>
      </c>
      <c r="H3139">
        <v>297.04000000000002</v>
      </c>
      <c r="I3139">
        <v>855.44</v>
      </c>
      <c r="J3139">
        <v>827.79</v>
      </c>
    </row>
    <row r="3140" spans="1:10" x14ac:dyDescent="0.3">
      <c r="A3140">
        <v>3139</v>
      </c>
      <c r="B3140" t="s">
        <v>16</v>
      </c>
      <c r="C3140" t="s">
        <v>17</v>
      </c>
      <c r="D3140">
        <v>2</v>
      </c>
      <c r="E3140">
        <v>1</v>
      </c>
      <c r="F3140">
        <v>3470.78</v>
      </c>
      <c r="G3140">
        <v>3470.78</v>
      </c>
      <c r="H3140">
        <v>1214.77</v>
      </c>
      <c r="I3140">
        <v>2517.6999999999998</v>
      </c>
      <c r="J3140">
        <v>-261.69</v>
      </c>
    </row>
    <row r="3141" spans="1:10" x14ac:dyDescent="0.3">
      <c r="A3141">
        <v>3140</v>
      </c>
      <c r="B3141" t="s">
        <v>18</v>
      </c>
      <c r="C3141" t="s">
        <v>19</v>
      </c>
      <c r="D3141">
        <v>5</v>
      </c>
      <c r="E3141">
        <v>1</v>
      </c>
      <c r="F3141">
        <v>7539.85</v>
      </c>
      <c r="G3141">
        <v>7539.85</v>
      </c>
      <c r="H3141">
        <v>1658.77</v>
      </c>
      <c r="I3141">
        <v>3449.46</v>
      </c>
      <c r="J3141">
        <v>2431.63</v>
      </c>
    </row>
    <row r="3142" spans="1:10" x14ac:dyDescent="0.3">
      <c r="A3142">
        <v>3141</v>
      </c>
      <c r="B3142" t="s">
        <v>10</v>
      </c>
      <c r="C3142" t="s">
        <v>22</v>
      </c>
      <c r="D3142">
        <v>7</v>
      </c>
      <c r="E3142">
        <v>2</v>
      </c>
      <c r="F3142">
        <v>1084.55</v>
      </c>
      <c r="G3142">
        <v>1616.1</v>
      </c>
      <c r="H3142">
        <v>161.61000000000001</v>
      </c>
      <c r="I3142">
        <v>725.53</v>
      </c>
      <c r="J3142">
        <v>728.96</v>
      </c>
    </row>
    <row r="3143" spans="1:10" x14ac:dyDescent="0.3">
      <c r="A3143">
        <v>3142</v>
      </c>
      <c r="B3143" t="s">
        <v>12</v>
      </c>
      <c r="C3143" t="s">
        <v>13</v>
      </c>
      <c r="D3143">
        <v>4</v>
      </c>
      <c r="E3143">
        <v>3</v>
      </c>
      <c r="F3143">
        <v>3888.37</v>
      </c>
      <c r="G3143">
        <v>9393.6200000000008</v>
      </c>
      <c r="H3143">
        <v>2818.09</v>
      </c>
      <c r="I3143">
        <v>2557.4499999999998</v>
      </c>
      <c r="J3143">
        <v>4018.08</v>
      </c>
    </row>
    <row r="3144" spans="1:10" x14ac:dyDescent="0.3">
      <c r="A3144">
        <v>3143</v>
      </c>
      <c r="B3144" t="s">
        <v>16</v>
      </c>
      <c r="C3144" t="s">
        <v>17</v>
      </c>
      <c r="D3144">
        <v>8</v>
      </c>
      <c r="E3144">
        <v>3</v>
      </c>
      <c r="F3144">
        <v>6138.66</v>
      </c>
      <c r="G3144">
        <v>14251.9</v>
      </c>
      <c r="H3144">
        <v>5700.76</v>
      </c>
      <c r="I3144">
        <v>3720.95</v>
      </c>
      <c r="J3144">
        <v>4830.1899999999996</v>
      </c>
    </row>
    <row r="3145" spans="1:10" x14ac:dyDescent="0.3">
      <c r="A3145">
        <v>3144</v>
      </c>
      <c r="B3145" t="s">
        <v>16</v>
      </c>
      <c r="C3145" t="s">
        <v>17</v>
      </c>
      <c r="D3145">
        <v>8</v>
      </c>
      <c r="E3145">
        <v>3</v>
      </c>
      <c r="F3145">
        <v>5765.32</v>
      </c>
      <c r="G3145">
        <v>15336.26</v>
      </c>
      <c r="H3145">
        <v>6134.51</v>
      </c>
      <c r="I3145">
        <v>5860.88</v>
      </c>
      <c r="J3145">
        <v>3340.88</v>
      </c>
    </row>
    <row r="3146" spans="1:10" x14ac:dyDescent="0.3">
      <c r="A3146">
        <v>3145</v>
      </c>
      <c r="B3146" t="s">
        <v>10</v>
      </c>
      <c r="C3146" t="s">
        <v>11</v>
      </c>
      <c r="D3146">
        <v>3</v>
      </c>
      <c r="E3146">
        <v>2</v>
      </c>
      <c r="F3146">
        <v>737.05</v>
      </c>
      <c r="G3146">
        <v>1058.04</v>
      </c>
      <c r="H3146">
        <v>105.8</v>
      </c>
      <c r="I3146">
        <v>575.64</v>
      </c>
      <c r="J3146">
        <v>376.6</v>
      </c>
    </row>
    <row r="3147" spans="1:10" x14ac:dyDescent="0.3">
      <c r="A3147">
        <v>3146</v>
      </c>
      <c r="B3147" t="s">
        <v>10</v>
      </c>
      <c r="C3147" t="s">
        <v>22</v>
      </c>
      <c r="D3147">
        <v>1</v>
      </c>
      <c r="E3147">
        <v>1</v>
      </c>
      <c r="F3147">
        <v>804.77</v>
      </c>
      <c r="G3147">
        <v>804.77</v>
      </c>
      <c r="H3147">
        <v>80.48</v>
      </c>
      <c r="I3147">
        <v>353.07</v>
      </c>
      <c r="J3147">
        <v>371.22</v>
      </c>
    </row>
    <row r="3148" spans="1:10" x14ac:dyDescent="0.3">
      <c r="A3148">
        <v>3147</v>
      </c>
      <c r="B3148" t="s">
        <v>12</v>
      </c>
      <c r="C3148" t="s">
        <v>13</v>
      </c>
      <c r="D3148">
        <v>2</v>
      </c>
      <c r="E3148">
        <v>2</v>
      </c>
      <c r="F3148">
        <v>1643.43</v>
      </c>
      <c r="G3148">
        <v>2701.58</v>
      </c>
      <c r="H3148">
        <v>675.4</v>
      </c>
      <c r="I3148">
        <v>1596.37</v>
      </c>
      <c r="J3148">
        <v>429.82</v>
      </c>
    </row>
    <row r="3149" spans="1:10" x14ac:dyDescent="0.3">
      <c r="A3149">
        <v>3148</v>
      </c>
      <c r="B3149" t="s">
        <v>16</v>
      </c>
      <c r="C3149" t="s">
        <v>21</v>
      </c>
      <c r="D3149">
        <v>5</v>
      </c>
      <c r="E3149">
        <v>3</v>
      </c>
      <c r="F3149">
        <v>844.24</v>
      </c>
      <c r="G3149">
        <v>1982.06</v>
      </c>
      <c r="H3149">
        <v>693.72</v>
      </c>
      <c r="I3149">
        <v>1880.98</v>
      </c>
      <c r="J3149">
        <v>-592.64</v>
      </c>
    </row>
    <row r="3150" spans="1:10" x14ac:dyDescent="0.3">
      <c r="A3150">
        <v>3149</v>
      </c>
      <c r="B3150" t="s">
        <v>14</v>
      </c>
      <c r="C3150" t="s">
        <v>15</v>
      </c>
      <c r="D3150">
        <v>1</v>
      </c>
      <c r="E3150">
        <v>1</v>
      </c>
      <c r="F3150">
        <v>2533.1999999999998</v>
      </c>
      <c r="G3150">
        <v>2533.1999999999998</v>
      </c>
      <c r="H3150">
        <v>379.98</v>
      </c>
      <c r="I3150">
        <v>463.38</v>
      </c>
      <c r="J3150">
        <v>1689.84</v>
      </c>
    </row>
    <row r="3151" spans="1:10" x14ac:dyDescent="0.3">
      <c r="A3151">
        <v>3150</v>
      </c>
      <c r="B3151" t="s">
        <v>10</v>
      </c>
      <c r="C3151" t="s">
        <v>22</v>
      </c>
      <c r="D3151">
        <v>2</v>
      </c>
      <c r="E3151">
        <v>1</v>
      </c>
      <c r="F3151">
        <v>705.15</v>
      </c>
      <c r="G3151">
        <v>705.15</v>
      </c>
      <c r="H3151">
        <v>70.510000000000005</v>
      </c>
      <c r="I3151">
        <v>310.81</v>
      </c>
      <c r="J3151">
        <v>323.82</v>
      </c>
    </row>
    <row r="3152" spans="1:10" x14ac:dyDescent="0.3">
      <c r="A3152">
        <v>3151</v>
      </c>
      <c r="B3152" t="s">
        <v>16</v>
      </c>
      <c r="C3152" t="s">
        <v>21</v>
      </c>
      <c r="D3152">
        <v>3</v>
      </c>
      <c r="E3152">
        <v>3</v>
      </c>
      <c r="F3152">
        <v>2749.87</v>
      </c>
      <c r="G3152">
        <v>5107.1400000000003</v>
      </c>
      <c r="H3152">
        <v>1787.5</v>
      </c>
      <c r="I3152">
        <v>2575.5700000000002</v>
      </c>
      <c r="J3152">
        <v>744.07</v>
      </c>
    </row>
    <row r="3153" spans="1:10" x14ac:dyDescent="0.3">
      <c r="A3153">
        <v>3152</v>
      </c>
      <c r="B3153" t="s">
        <v>18</v>
      </c>
      <c r="C3153" t="s">
        <v>20</v>
      </c>
      <c r="D3153">
        <v>8</v>
      </c>
      <c r="E3153">
        <v>3</v>
      </c>
      <c r="F3153">
        <v>5819.51</v>
      </c>
      <c r="G3153">
        <v>13604.09</v>
      </c>
      <c r="H3153">
        <v>3673.1</v>
      </c>
      <c r="I3153">
        <v>4559.8900000000003</v>
      </c>
      <c r="J3153">
        <v>5371.09</v>
      </c>
    </row>
    <row r="3154" spans="1:10" x14ac:dyDescent="0.3">
      <c r="A3154">
        <v>3153</v>
      </c>
      <c r="B3154" t="s">
        <v>14</v>
      </c>
      <c r="C3154" t="s">
        <v>15</v>
      </c>
      <c r="D3154">
        <v>4</v>
      </c>
      <c r="E3154">
        <v>1</v>
      </c>
      <c r="F3154">
        <v>1240.8699999999999</v>
      </c>
      <c r="G3154">
        <v>1240.8699999999999</v>
      </c>
      <c r="H3154">
        <v>186.13</v>
      </c>
      <c r="I3154">
        <v>1177.5899999999999</v>
      </c>
      <c r="J3154">
        <v>-122.85</v>
      </c>
    </row>
    <row r="3155" spans="1:10" x14ac:dyDescent="0.3">
      <c r="A3155">
        <v>3154</v>
      </c>
      <c r="B3155" t="s">
        <v>10</v>
      </c>
      <c r="C3155" t="s">
        <v>11</v>
      </c>
      <c r="D3155">
        <v>5</v>
      </c>
      <c r="E3155">
        <v>3</v>
      </c>
      <c r="F3155">
        <v>1276.1400000000001</v>
      </c>
      <c r="G3155">
        <v>2962.25</v>
      </c>
      <c r="H3155">
        <v>296.22000000000003</v>
      </c>
      <c r="I3155">
        <v>724.63</v>
      </c>
      <c r="J3155">
        <v>1941.39</v>
      </c>
    </row>
    <row r="3156" spans="1:10" x14ac:dyDescent="0.3">
      <c r="A3156">
        <v>3155</v>
      </c>
      <c r="B3156" t="s">
        <v>10</v>
      </c>
      <c r="C3156" t="s">
        <v>11</v>
      </c>
      <c r="D3156">
        <v>3</v>
      </c>
      <c r="E3156">
        <v>1</v>
      </c>
      <c r="F3156">
        <v>824.01</v>
      </c>
      <c r="G3156">
        <v>824.01</v>
      </c>
      <c r="H3156">
        <v>82.4</v>
      </c>
      <c r="I3156">
        <v>392.48</v>
      </c>
      <c r="J3156">
        <v>349.13</v>
      </c>
    </row>
    <row r="3157" spans="1:10" x14ac:dyDescent="0.3">
      <c r="A3157">
        <v>3156</v>
      </c>
      <c r="B3157" t="s">
        <v>16</v>
      </c>
      <c r="C3157" t="s">
        <v>21</v>
      </c>
      <c r="D3157">
        <v>8</v>
      </c>
      <c r="E3157">
        <v>3</v>
      </c>
      <c r="F3157">
        <v>6712.6</v>
      </c>
      <c r="G3157">
        <v>15868.32</v>
      </c>
      <c r="H3157">
        <v>6347.33</v>
      </c>
      <c r="I3157">
        <v>4322.88</v>
      </c>
      <c r="J3157">
        <v>5198.1099999999997</v>
      </c>
    </row>
    <row r="3158" spans="1:10" x14ac:dyDescent="0.3">
      <c r="A3158">
        <v>3157</v>
      </c>
      <c r="B3158" t="s">
        <v>12</v>
      </c>
      <c r="C3158" t="s">
        <v>13</v>
      </c>
      <c r="D3158">
        <v>7</v>
      </c>
      <c r="E3158">
        <v>3</v>
      </c>
      <c r="F3158">
        <v>2595.92</v>
      </c>
      <c r="G3158">
        <v>5438.79</v>
      </c>
      <c r="H3158">
        <v>1359.7</v>
      </c>
      <c r="I3158">
        <v>3875.91</v>
      </c>
      <c r="J3158">
        <v>203.18</v>
      </c>
    </row>
    <row r="3159" spans="1:10" x14ac:dyDescent="0.3">
      <c r="A3159">
        <v>3158</v>
      </c>
      <c r="B3159" t="s">
        <v>18</v>
      </c>
      <c r="C3159" t="s">
        <v>20</v>
      </c>
      <c r="D3159">
        <v>2</v>
      </c>
      <c r="E3159">
        <v>1</v>
      </c>
      <c r="F3159">
        <v>2358.35</v>
      </c>
      <c r="G3159">
        <v>2358.35</v>
      </c>
      <c r="H3159">
        <v>518.84</v>
      </c>
      <c r="I3159">
        <v>1573.57</v>
      </c>
      <c r="J3159">
        <v>265.94</v>
      </c>
    </row>
    <row r="3160" spans="1:10" x14ac:dyDescent="0.3">
      <c r="A3160">
        <v>3159</v>
      </c>
      <c r="B3160" t="s">
        <v>14</v>
      </c>
      <c r="C3160" t="s">
        <v>15</v>
      </c>
      <c r="D3160">
        <v>5</v>
      </c>
      <c r="E3160">
        <v>3</v>
      </c>
      <c r="F3160">
        <v>121.67</v>
      </c>
      <c r="G3160">
        <v>257.41000000000003</v>
      </c>
      <c r="H3160">
        <v>38.61</v>
      </c>
      <c r="I3160">
        <v>244.28</v>
      </c>
      <c r="J3160">
        <v>-25.48</v>
      </c>
    </row>
    <row r="3161" spans="1:10" x14ac:dyDescent="0.3">
      <c r="A3161">
        <v>3160</v>
      </c>
      <c r="B3161" t="s">
        <v>10</v>
      </c>
      <c r="C3161" t="s">
        <v>22</v>
      </c>
      <c r="D3161">
        <v>1</v>
      </c>
      <c r="E3161">
        <v>1</v>
      </c>
      <c r="F3161">
        <v>228.83</v>
      </c>
      <c r="G3161">
        <v>228.83</v>
      </c>
      <c r="H3161">
        <v>22.88</v>
      </c>
      <c r="I3161">
        <v>217.16</v>
      </c>
      <c r="J3161">
        <v>-11.21</v>
      </c>
    </row>
    <row r="3162" spans="1:10" x14ac:dyDescent="0.3">
      <c r="A3162">
        <v>3161</v>
      </c>
      <c r="B3162" t="s">
        <v>10</v>
      </c>
      <c r="C3162" t="s">
        <v>11</v>
      </c>
      <c r="D3162">
        <v>7</v>
      </c>
      <c r="E3162">
        <v>3</v>
      </c>
      <c r="F3162">
        <v>1046.6099999999999</v>
      </c>
      <c r="G3162">
        <v>2483.2800000000002</v>
      </c>
      <c r="H3162">
        <v>248.33</v>
      </c>
      <c r="I3162">
        <v>718.08</v>
      </c>
      <c r="J3162">
        <v>1516.88</v>
      </c>
    </row>
    <row r="3163" spans="1:10" x14ac:dyDescent="0.3">
      <c r="A3163">
        <v>3162</v>
      </c>
      <c r="B3163" t="s">
        <v>18</v>
      </c>
      <c r="C3163" t="s">
        <v>20</v>
      </c>
      <c r="D3163">
        <v>8</v>
      </c>
      <c r="E3163">
        <v>3</v>
      </c>
      <c r="F3163">
        <v>6492.89</v>
      </c>
      <c r="G3163">
        <v>15535.74</v>
      </c>
      <c r="H3163">
        <v>4194.6499999999996</v>
      </c>
      <c r="I3163">
        <v>5465.11</v>
      </c>
      <c r="J3163">
        <v>5875.98</v>
      </c>
    </row>
    <row r="3164" spans="1:10" x14ac:dyDescent="0.3">
      <c r="A3164">
        <v>3163</v>
      </c>
      <c r="B3164" t="s">
        <v>10</v>
      </c>
      <c r="C3164" t="s">
        <v>22</v>
      </c>
      <c r="D3164">
        <v>7</v>
      </c>
      <c r="E3164">
        <v>1</v>
      </c>
      <c r="F3164">
        <v>313.3</v>
      </c>
      <c r="G3164">
        <v>313.3</v>
      </c>
      <c r="H3164">
        <v>31.33</v>
      </c>
      <c r="I3164">
        <v>297.32</v>
      </c>
      <c r="J3164">
        <v>-15.35</v>
      </c>
    </row>
    <row r="3165" spans="1:10" x14ac:dyDescent="0.3">
      <c r="A3165">
        <v>3164</v>
      </c>
      <c r="B3165" t="s">
        <v>16</v>
      </c>
      <c r="C3165" t="s">
        <v>17</v>
      </c>
      <c r="D3165">
        <v>6</v>
      </c>
      <c r="E3165">
        <v>3</v>
      </c>
      <c r="F3165">
        <v>2034.12</v>
      </c>
      <c r="G3165">
        <v>4315.93</v>
      </c>
      <c r="H3165">
        <v>1510.57</v>
      </c>
      <c r="I3165">
        <v>3716.67</v>
      </c>
      <c r="J3165">
        <v>-911.32</v>
      </c>
    </row>
    <row r="3166" spans="1:10" x14ac:dyDescent="0.3">
      <c r="A3166">
        <v>3165</v>
      </c>
      <c r="B3166" t="s">
        <v>18</v>
      </c>
      <c r="C3166" t="s">
        <v>20</v>
      </c>
      <c r="D3166">
        <v>4</v>
      </c>
      <c r="E3166">
        <v>2</v>
      </c>
      <c r="F3166">
        <v>4838.8</v>
      </c>
      <c r="G3166">
        <v>7426.46</v>
      </c>
      <c r="H3166">
        <v>1633.82</v>
      </c>
      <c r="I3166">
        <v>2723.37</v>
      </c>
      <c r="J3166">
        <v>3069.27</v>
      </c>
    </row>
    <row r="3167" spans="1:10" x14ac:dyDescent="0.3">
      <c r="A3167">
        <v>3166</v>
      </c>
      <c r="B3167" t="s">
        <v>10</v>
      </c>
      <c r="C3167" t="s">
        <v>22</v>
      </c>
      <c r="D3167">
        <v>8</v>
      </c>
      <c r="E3167">
        <v>3</v>
      </c>
      <c r="F3167">
        <v>483.77</v>
      </c>
      <c r="G3167">
        <v>1234.6300000000001</v>
      </c>
      <c r="H3167">
        <v>123.46</v>
      </c>
      <c r="I3167">
        <v>1029.5899999999999</v>
      </c>
      <c r="J3167">
        <v>81.58</v>
      </c>
    </row>
    <row r="3168" spans="1:10" x14ac:dyDescent="0.3">
      <c r="A3168">
        <v>3167</v>
      </c>
      <c r="B3168" t="s">
        <v>12</v>
      </c>
      <c r="C3168" t="s">
        <v>13</v>
      </c>
      <c r="D3168">
        <v>7</v>
      </c>
      <c r="E3168">
        <v>3</v>
      </c>
      <c r="F3168">
        <v>5252.1</v>
      </c>
      <c r="G3168">
        <v>11225.98</v>
      </c>
      <c r="H3168">
        <v>3367.79</v>
      </c>
      <c r="I3168">
        <v>4429.2</v>
      </c>
      <c r="J3168">
        <v>3428.98</v>
      </c>
    </row>
    <row r="3169" spans="1:10" x14ac:dyDescent="0.3">
      <c r="A3169">
        <v>3168</v>
      </c>
      <c r="B3169" t="s">
        <v>18</v>
      </c>
      <c r="C3169" t="s">
        <v>20</v>
      </c>
      <c r="D3169">
        <v>2</v>
      </c>
      <c r="E3169">
        <v>2</v>
      </c>
      <c r="F3169">
        <v>3310.25</v>
      </c>
      <c r="G3169">
        <v>4644.51</v>
      </c>
      <c r="H3169">
        <v>1021.79</v>
      </c>
      <c r="I3169">
        <v>1447.86</v>
      </c>
      <c r="J3169">
        <v>2174.85</v>
      </c>
    </row>
    <row r="3170" spans="1:10" x14ac:dyDescent="0.3">
      <c r="A3170">
        <v>3169</v>
      </c>
      <c r="B3170" t="s">
        <v>14</v>
      </c>
      <c r="C3170" t="s">
        <v>15</v>
      </c>
      <c r="D3170">
        <v>4</v>
      </c>
      <c r="E3170">
        <v>2</v>
      </c>
      <c r="F3170">
        <v>632.66</v>
      </c>
      <c r="G3170">
        <v>1091.57</v>
      </c>
      <c r="H3170">
        <v>163.72999999999999</v>
      </c>
      <c r="I3170">
        <v>1035.9000000000001</v>
      </c>
      <c r="J3170">
        <v>-108.07</v>
      </c>
    </row>
    <row r="3171" spans="1:10" x14ac:dyDescent="0.3">
      <c r="A3171">
        <v>3170</v>
      </c>
      <c r="B3171" t="s">
        <v>10</v>
      </c>
      <c r="C3171" t="s">
        <v>22</v>
      </c>
      <c r="D3171">
        <v>5</v>
      </c>
      <c r="E3171">
        <v>2</v>
      </c>
      <c r="F3171">
        <v>1167.99</v>
      </c>
      <c r="G3171">
        <v>1683.81</v>
      </c>
      <c r="H3171">
        <v>168.38</v>
      </c>
      <c r="I3171">
        <v>503.76</v>
      </c>
      <c r="J3171">
        <v>1011.67</v>
      </c>
    </row>
    <row r="3172" spans="1:10" x14ac:dyDescent="0.3">
      <c r="A3172">
        <v>3171</v>
      </c>
      <c r="B3172" t="s">
        <v>16</v>
      </c>
      <c r="C3172" t="s">
        <v>21</v>
      </c>
      <c r="D3172">
        <v>6</v>
      </c>
      <c r="E3172">
        <v>3</v>
      </c>
      <c r="F3172">
        <v>3059.13</v>
      </c>
      <c r="G3172">
        <v>5836.48</v>
      </c>
      <c r="H3172">
        <v>2042.77</v>
      </c>
      <c r="I3172">
        <v>5098.2700000000004</v>
      </c>
      <c r="J3172">
        <v>-1304.56</v>
      </c>
    </row>
    <row r="3173" spans="1:10" x14ac:dyDescent="0.3">
      <c r="A3173">
        <v>3172</v>
      </c>
      <c r="B3173" t="s">
        <v>10</v>
      </c>
      <c r="C3173" t="s">
        <v>11</v>
      </c>
      <c r="D3173">
        <v>8</v>
      </c>
      <c r="E3173">
        <v>2</v>
      </c>
      <c r="F3173">
        <v>1435.15</v>
      </c>
      <c r="G3173">
        <v>2393.5500000000002</v>
      </c>
      <c r="H3173">
        <v>239.35</v>
      </c>
      <c r="I3173">
        <v>686.19</v>
      </c>
      <c r="J3173">
        <v>1468.01</v>
      </c>
    </row>
    <row r="3174" spans="1:10" x14ac:dyDescent="0.3">
      <c r="A3174">
        <v>3173</v>
      </c>
      <c r="B3174" t="s">
        <v>18</v>
      </c>
      <c r="C3174" t="s">
        <v>20</v>
      </c>
      <c r="D3174">
        <v>3</v>
      </c>
      <c r="E3174">
        <v>2</v>
      </c>
      <c r="F3174">
        <v>5850.33</v>
      </c>
      <c r="G3174">
        <v>8528.19</v>
      </c>
      <c r="H3174">
        <v>2302.61</v>
      </c>
      <c r="I3174">
        <v>2777.69</v>
      </c>
      <c r="J3174">
        <v>3447.89</v>
      </c>
    </row>
    <row r="3175" spans="1:10" x14ac:dyDescent="0.3">
      <c r="A3175">
        <v>3174</v>
      </c>
      <c r="B3175" t="s">
        <v>18</v>
      </c>
      <c r="C3175" t="s">
        <v>19</v>
      </c>
      <c r="D3175">
        <v>4</v>
      </c>
      <c r="E3175">
        <v>3</v>
      </c>
      <c r="F3175">
        <v>4427.96</v>
      </c>
      <c r="G3175">
        <v>10567.33</v>
      </c>
      <c r="H3175">
        <v>2853.18</v>
      </c>
      <c r="I3175">
        <v>2914.09</v>
      </c>
      <c r="J3175">
        <v>4800.05</v>
      </c>
    </row>
    <row r="3176" spans="1:10" x14ac:dyDescent="0.3">
      <c r="A3176">
        <v>3175</v>
      </c>
      <c r="B3176" t="s">
        <v>18</v>
      </c>
      <c r="C3176" t="s">
        <v>19</v>
      </c>
      <c r="D3176">
        <v>1</v>
      </c>
      <c r="E3176">
        <v>1</v>
      </c>
      <c r="F3176">
        <v>2934.83</v>
      </c>
      <c r="G3176">
        <v>2934.83</v>
      </c>
      <c r="H3176">
        <v>645.66</v>
      </c>
      <c r="I3176">
        <v>1544.81</v>
      </c>
      <c r="J3176">
        <v>744.36</v>
      </c>
    </row>
    <row r="3177" spans="1:10" x14ac:dyDescent="0.3">
      <c r="A3177">
        <v>3176</v>
      </c>
      <c r="B3177" t="s">
        <v>18</v>
      </c>
      <c r="C3177" t="s">
        <v>19</v>
      </c>
      <c r="D3177">
        <v>2</v>
      </c>
      <c r="E3177">
        <v>2</v>
      </c>
      <c r="F3177">
        <v>4397.51</v>
      </c>
      <c r="G3177">
        <v>7536.79</v>
      </c>
      <c r="H3177">
        <v>1658.09</v>
      </c>
      <c r="I3177">
        <v>1518.6</v>
      </c>
      <c r="J3177">
        <v>4360.1000000000004</v>
      </c>
    </row>
    <row r="3178" spans="1:10" x14ac:dyDescent="0.3">
      <c r="A3178">
        <v>3177</v>
      </c>
      <c r="B3178" t="s">
        <v>16</v>
      </c>
      <c r="C3178" t="s">
        <v>17</v>
      </c>
      <c r="D3178">
        <v>8</v>
      </c>
      <c r="E3178">
        <v>2</v>
      </c>
      <c r="F3178">
        <v>4658.38</v>
      </c>
      <c r="G3178">
        <v>8601.06</v>
      </c>
      <c r="H3178">
        <v>3440.42</v>
      </c>
      <c r="I3178">
        <v>4357.8</v>
      </c>
      <c r="J3178">
        <v>802.84</v>
      </c>
    </row>
    <row r="3179" spans="1:10" x14ac:dyDescent="0.3">
      <c r="A3179">
        <v>3178</v>
      </c>
      <c r="B3179" t="s">
        <v>12</v>
      </c>
      <c r="C3179" t="s">
        <v>13</v>
      </c>
      <c r="D3179">
        <v>1</v>
      </c>
      <c r="E3179">
        <v>1</v>
      </c>
      <c r="F3179">
        <v>7310.6</v>
      </c>
      <c r="G3179">
        <v>7310.6</v>
      </c>
      <c r="H3179">
        <v>1827.65</v>
      </c>
      <c r="I3179">
        <v>1861.8</v>
      </c>
      <c r="J3179">
        <v>3621.16</v>
      </c>
    </row>
    <row r="3180" spans="1:10" x14ac:dyDescent="0.3">
      <c r="A3180">
        <v>3179</v>
      </c>
      <c r="B3180" t="s">
        <v>14</v>
      </c>
      <c r="C3180" t="s">
        <v>15</v>
      </c>
      <c r="D3180">
        <v>4</v>
      </c>
      <c r="E3180">
        <v>2</v>
      </c>
      <c r="F3180">
        <v>1919.79</v>
      </c>
      <c r="G3180">
        <v>2856.65</v>
      </c>
      <c r="H3180">
        <v>428.5</v>
      </c>
      <c r="I3180">
        <v>1388.15</v>
      </c>
      <c r="J3180">
        <v>1040.01</v>
      </c>
    </row>
    <row r="3181" spans="1:10" x14ac:dyDescent="0.3">
      <c r="A3181">
        <v>3180</v>
      </c>
      <c r="B3181" t="s">
        <v>16</v>
      </c>
      <c r="C3181" t="s">
        <v>17</v>
      </c>
      <c r="D3181">
        <v>8</v>
      </c>
      <c r="E3181">
        <v>3</v>
      </c>
      <c r="F3181">
        <v>6581.29</v>
      </c>
      <c r="G3181">
        <v>14632.72</v>
      </c>
      <c r="H3181">
        <v>5853.09</v>
      </c>
      <c r="I3181">
        <v>5162.72</v>
      </c>
      <c r="J3181">
        <v>3616.92</v>
      </c>
    </row>
    <row r="3182" spans="1:10" x14ac:dyDescent="0.3">
      <c r="A3182">
        <v>3181</v>
      </c>
      <c r="B3182" t="s">
        <v>18</v>
      </c>
      <c r="C3182" t="s">
        <v>20</v>
      </c>
      <c r="D3182">
        <v>6</v>
      </c>
      <c r="E3182">
        <v>2</v>
      </c>
      <c r="F3182">
        <v>5516.44</v>
      </c>
      <c r="G3182">
        <v>8493.2800000000007</v>
      </c>
      <c r="H3182">
        <v>2293.19</v>
      </c>
      <c r="I3182">
        <v>3440.82</v>
      </c>
      <c r="J3182">
        <v>2759.28</v>
      </c>
    </row>
    <row r="3183" spans="1:10" x14ac:dyDescent="0.3">
      <c r="A3183">
        <v>3182</v>
      </c>
      <c r="B3183" t="s">
        <v>10</v>
      </c>
      <c r="C3183" t="s">
        <v>22</v>
      </c>
      <c r="D3183">
        <v>3</v>
      </c>
      <c r="E3183">
        <v>3</v>
      </c>
      <c r="F3183">
        <v>561.96</v>
      </c>
      <c r="G3183">
        <v>1116.73</v>
      </c>
      <c r="H3183">
        <v>111.67</v>
      </c>
      <c r="I3183">
        <v>367.83</v>
      </c>
      <c r="J3183">
        <v>637.23</v>
      </c>
    </row>
    <row r="3184" spans="1:10" x14ac:dyDescent="0.3">
      <c r="A3184">
        <v>3183</v>
      </c>
      <c r="B3184" t="s">
        <v>10</v>
      </c>
      <c r="C3184" t="s">
        <v>22</v>
      </c>
      <c r="D3184">
        <v>3</v>
      </c>
      <c r="E3184">
        <v>1</v>
      </c>
      <c r="F3184">
        <v>973.69</v>
      </c>
      <c r="G3184">
        <v>973.69</v>
      </c>
      <c r="H3184">
        <v>97.37</v>
      </c>
      <c r="I3184">
        <v>532.1</v>
      </c>
      <c r="J3184">
        <v>344.23</v>
      </c>
    </row>
    <row r="3185" spans="1:10" x14ac:dyDescent="0.3">
      <c r="A3185">
        <v>3184</v>
      </c>
      <c r="B3185" t="s">
        <v>18</v>
      </c>
      <c r="C3185" t="s">
        <v>19</v>
      </c>
      <c r="D3185">
        <v>1</v>
      </c>
      <c r="E3185">
        <v>1</v>
      </c>
      <c r="F3185">
        <v>4325.03</v>
      </c>
      <c r="G3185">
        <v>4325.03</v>
      </c>
      <c r="H3185">
        <v>951.51</v>
      </c>
      <c r="I3185">
        <v>1353.9</v>
      </c>
      <c r="J3185">
        <v>2019.63</v>
      </c>
    </row>
    <row r="3186" spans="1:10" x14ac:dyDescent="0.3">
      <c r="A3186">
        <v>3185</v>
      </c>
      <c r="B3186" t="s">
        <v>16</v>
      </c>
      <c r="C3186" t="s">
        <v>17</v>
      </c>
      <c r="D3186">
        <v>5</v>
      </c>
      <c r="E3186">
        <v>3</v>
      </c>
      <c r="F3186">
        <v>3530.19</v>
      </c>
      <c r="G3186">
        <v>7910.17</v>
      </c>
      <c r="H3186">
        <v>2768.56</v>
      </c>
      <c r="I3186">
        <v>2748.93</v>
      </c>
      <c r="J3186">
        <v>2392.6799999999998</v>
      </c>
    </row>
    <row r="3187" spans="1:10" x14ac:dyDescent="0.3">
      <c r="A3187">
        <v>3186</v>
      </c>
      <c r="B3187" t="s">
        <v>16</v>
      </c>
      <c r="C3187" t="s">
        <v>21</v>
      </c>
      <c r="D3187">
        <v>5</v>
      </c>
      <c r="E3187">
        <v>1</v>
      </c>
      <c r="F3187">
        <v>6236.8</v>
      </c>
      <c r="G3187">
        <v>6236.8</v>
      </c>
      <c r="H3187">
        <v>2182.88</v>
      </c>
      <c r="I3187">
        <v>3958.39</v>
      </c>
      <c r="J3187">
        <v>95.53</v>
      </c>
    </row>
    <row r="3188" spans="1:10" x14ac:dyDescent="0.3">
      <c r="A3188">
        <v>3187</v>
      </c>
      <c r="B3188" t="s">
        <v>10</v>
      </c>
      <c r="C3188" t="s">
        <v>22</v>
      </c>
      <c r="D3188">
        <v>6</v>
      </c>
      <c r="E3188">
        <v>2</v>
      </c>
      <c r="F3188">
        <v>1138</v>
      </c>
      <c r="G3188">
        <v>1822.25</v>
      </c>
      <c r="H3188">
        <v>182.23</v>
      </c>
      <c r="I3188">
        <v>742.17</v>
      </c>
      <c r="J3188">
        <v>897.85</v>
      </c>
    </row>
    <row r="3189" spans="1:10" x14ac:dyDescent="0.3">
      <c r="A3189">
        <v>3188</v>
      </c>
      <c r="B3189" t="s">
        <v>10</v>
      </c>
      <c r="C3189" t="s">
        <v>11</v>
      </c>
      <c r="D3189">
        <v>3</v>
      </c>
      <c r="E3189">
        <v>3</v>
      </c>
      <c r="F3189">
        <v>607.19000000000005</v>
      </c>
      <c r="G3189">
        <v>1493.93</v>
      </c>
      <c r="H3189">
        <v>149.38999999999999</v>
      </c>
      <c r="I3189">
        <v>355.16</v>
      </c>
      <c r="J3189">
        <v>989.38</v>
      </c>
    </row>
    <row r="3190" spans="1:10" x14ac:dyDescent="0.3">
      <c r="A3190">
        <v>3189</v>
      </c>
      <c r="B3190" t="s">
        <v>14</v>
      </c>
      <c r="C3190" t="s">
        <v>15</v>
      </c>
      <c r="D3190">
        <v>1</v>
      </c>
      <c r="E3190">
        <v>1</v>
      </c>
      <c r="F3190">
        <v>2073.87</v>
      </c>
      <c r="G3190">
        <v>2073.87</v>
      </c>
      <c r="H3190">
        <v>311.08</v>
      </c>
      <c r="I3190">
        <v>485.27</v>
      </c>
      <c r="J3190">
        <v>1277.52</v>
      </c>
    </row>
    <row r="3191" spans="1:10" x14ac:dyDescent="0.3">
      <c r="A3191">
        <v>3190</v>
      </c>
      <c r="B3191" t="s">
        <v>14</v>
      </c>
      <c r="C3191" t="s">
        <v>15</v>
      </c>
      <c r="D3191">
        <v>1</v>
      </c>
      <c r="E3191">
        <v>1</v>
      </c>
      <c r="F3191">
        <v>1921.58</v>
      </c>
      <c r="G3191">
        <v>1921.58</v>
      </c>
      <c r="H3191">
        <v>288.24</v>
      </c>
      <c r="I3191">
        <v>682.93</v>
      </c>
      <c r="J3191">
        <v>950.41</v>
      </c>
    </row>
    <row r="3192" spans="1:10" x14ac:dyDescent="0.3">
      <c r="A3192">
        <v>3191</v>
      </c>
      <c r="B3192" t="s">
        <v>10</v>
      </c>
      <c r="C3192" t="s">
        <v>22</v>
      </c>
      <c r="D3192">
        <v>8</v>
      </c>
      <c r="E3192">
        <v>3</v>
      </c>
      <c r="F3192">
        <v>480.83</v>
      </c>
      <c r="G3192">
        <v>1025.99</v>
      </c>
      <c r="H3192">
        <v>102.6</v>
      </c>
      <c r="I3192">
        <v>704.09</v>
      </c>
      <c r="J3192">
        <v>219.3</v>
      </c>
    </row>
    <row r="3193" spans="1:10" x14ac:dyDescent="0.3">
      <c r="A3193">
        <v>3192</v>
      </c>
      <c r="B3193" t="s">
        <v>12</v>
      </c>
      <c r="C3193" t="s">
        <v>13</v>
      </c>
      <c r="D3193">
        <v>8</v>
      </c>
      <c r="E3193">
        <v>2</v>
      </c>
      <c r="F3193">
        <v>2355.1999999999998</v>
      </c>
      <c r="G3193">
        <v>3836.3</v>
      </c>
      <c r="H3193">
        <v>959.08</v>
      </c>
      <c r="I3193">
        <v>3640.65</v>
      </c>
      <c r="J3193">
        <v>-763.42</v>
      </c>
    </row>
    <row r="3194" spans="1:10" x14ac:dyDescent="0.3">
      <c r="A3194">
        <v>3193</v>
      </c>
      <c r="B3194" t="s">
        <v>12</v>
      </c>
      <c r="C3194" t="s">
        <v>13</v>
      </c>
      <c r="D3194">
        <v>1</v>
      </c>
      <c r="E3194">
        <v>1</v>
      </c>
      <c r="F3194">
        <v>4451.9799999999996</v>
      </c>
      <c r="G3194">
        <v>4451.9799999999996</v>
      </c>
      <c r="H3194">
        <v>1113</v>
      </c>
      <c r="I3194">
        <v>1450.59</v>
      </c>
      <c r="J3194">
        <v>1888.4</v>
      </c>
    </row>
    <row r="3195" spans="1:10" x14ac:dyDescent="0.3">
      <c r="A3195">
        <v>3194</v>
      </c>
      <c r="B3195" t="s">
        <v>10</v>
      </c>
      <c r="C3195" t="s">
        <v>22</v>
      </c>
      <c r="D3195">
        <v>8</v>
      </c>
      <c r="E3195">
        <v>1</v>
      </c>
      <c r="F3195">
        <v>978.73</v>
      </c>
      <c r="G3195">
        <v>978.73</v>
      </c>
      <c r="H3195">
        <v>97.87</v>
      </c>
      <c r="I3195">
        <v>716.69</v>
      </c>
      <c r="J3195">
        <v>164.17</v>
      </c>
    </row>
    <row r="3196" spans="1:10" x14ac:dyDescent="0.3">
      <c r="A3196">
        <v>3195</v>
      </c>
      <c r="B3196" t="s">
        <v>10</v>
      </c>
      <c r="C3196" t="s">
        <v>22</v>
      </c>
      <c r="D3196">
        <v>4</v>
      </c>
      <c r="E3196">
        <v>2</v>
      </c>
      <c r="F3196">
        <v>712.69</v>
      </c>
      <c r="G3196">
        <v>1089.47</v>
      </c>
      <c r="H3196">
        <v>108.95</v>
      </c>
      <c r="I3196">
        <v>653.04</v>
      </c>
      <c r="J3196">
        <v>327.48</v>
      </c>
    </row>
    <row r="3197" spans="1:10" x14ac:dyDescent="0.3">
      <c r="A3197">
        <v>3196</v>
      </c>
      <c r="B3197" t="s">
        <v>16</v>
      </c>
      <c r="C3197" t="s">
        <v>17</v>
      </c>
      <c r="D3197">
        <v>8</v>
      </c>
      <c r="E3197">
        <v>3</v>
      </c>
      <c r="F3197">
        <v>4775.03</v>
      </c>
      <c r="G3197">
        <v>10467.02</v>
      </c>
      <c r="H3197">
        <v>4186.8100000000004</v>
      </c>
      <c r="I3197">
        <v>5149.71</v>
      </c>
      <c r="J3197">
        <v>1130.5</v>
      </c>
    </row>
    <row r="3198" spans="1:10" x14ac:dyDescent="0.3">
      <c r="A3198">
        <v>3197</v>
      </c>
      <c r="B3198" t="s">
        <v>12</v>
      </c>
      <c r="C3198" t="s">
        <v>13</v>
      </c>
      <c r="D3198">
        <v>6</v>
      </c>
      <c r="E3198">
        <v>3</v>
      </c>
      <c r="F3198">
        <v>4760.74</v>
      </c>
      <c r="G3198">
        <v>10254.33</v>
      </c>
      <c r="H3198">
        <v>3076.3</v>
      </c>
      <c r="I3198">
        <v>3512.82</v>
      </c>
      <c r="J3198">
        <v>3665.21</v>
      </c>
    </row>
    <row r="3199" spans="1:10" x14ac:dyDescent="0.3">
      <c r="A3199">
        <v>3198</v>
      </c>
      <c r="B3199" t="s">
        <v>12</v>
      </c>
      <c r="C3199" t="s">
        <v>13</v>
      </c>
      <c r="D3199">
        <v>5</v>
      </c>
      <c r="E3199">
        <v>3</v>
      </c>
      <c r="F3199">
        <v>5711.07</v>
      </c>
      <c r="G3199">
        <v>12237.93</v>
      </c>
      <c r="H3199">
        <v>3671.38</v>
      </c>
      <c r="I3199">
        <v>3287.53</v>
      </c>
      <c r="J3199">
        <v>5279.02</v>
      </c>
    </row>
    <row r="3200" spans="1:10" x14ac:dyDescent="0.3">
      <c r="A3200">
        <v>3199</v>
      </c>
      <c r="B3200" t="s">
        <v>18</v>
      </c>
      <c r="C3200" t="s">
        <v>20</v>
      </c>
      <c r="D3200">
        <v>5</v>
      </c>
      <c r="E3200">
        <v>3</v>
      </c>
      <c r="F3200">
        <v>1767.51</v>
      </c>
      <c r="G3200">
        <v>3421.77</v>
      </c>
      <c r="H3200">
        <v>752.79</v>
      </c>
      <c r="I3200">
        <v>2438.54</v>
      </c>
      <c r="J3200">
        <v>230.44</v>
      </c>
    </row>
    <row r="3201" spans="1:10" x14ac:dyDescent="0.3">
      <c r="A3201">
        <v>3200</v>
      </c>
      <c r="B3201" t="s">
        <v>10</v>
      </c>
      <c r="C3201" t="s">
        <v>22</v>
      </c>
      <c r="D3201">
        <v>4</v>
      </c>
      <c r="E3201">
        <v>3</v>
      </c>
      <c r="F3201">
        <v>761.25</v>
      </c>
      <c r="G3201">
        <v>1794.57</v>
      </c>
      <c r="H3201">
        <v>179.46</v>
      </c>
      <c r="I3201">
        <v>622.76</v>
      </c>
      <c r="J3201">
        <v>992.35</v>
      </c>
    </row>
    <row r="3202" spans="1:10" x14ac:dyDescent="0.3">
      <c r="A3202">
        <v>3201</v>
      </c>
      <c r="B3202" t="s">
        <v>16</v>
      </c>
      <c r="C3202" t="s">
        <v>21</v>
      </c>
      <c r="D3202">
        <v>2</v>
      </c>
      <c r="E3202">
        <v>1</v>
      </c>
      <c r="F3202">
        <v>2445.0100000000002</v>
      </c>
      <c r="G3202">
        <v>2445.0100000000002</v>
      </c>
      <c r="H3202">
        <v>855.75</v>
      </c>
      <c r="I3202">
        <v>2018.54</v>
      </c>
      <c r="J3202">
        <v>-429.28</v>
      </c>
    </row>
    <row r="3203" spans="1:10" x14ac:dyDescent="0.3">
      <c r="A3203">
        <v>3202</v>
      </c>
      <c r="B3203" t="s">
        <v>16</v>
      </c>
      <c r="C3203" t="s">
        <v>17</v>
      </c>
      <c r="D3203">
        <v>4</v>
      </c>
      <c r="E3203">
        <v>3</v>
      </c>
      <c r="F3203">
        <v>5181.63</v>
      </c>
      <c r="G3203">
        <v>11252.94</v>
      </c>
      <c r="H3203">
        <v>4501.17</v>
      </c>
      <c r="I3203">
        <v>3513.29</v>
      </c>
      <c r="J3203">
        <v>3238.47</v>
      </c>
    </row>
    <row r="3204" spans="1:10" x14ac:dyDescent="0.3">
      <c r="A3204">
        <v>3203</v>
      </c>
      <c r="B3204" t="s">
        <v>18</v>
      </c>
      <c r="C3204" t="s">
        <v>19</v>
      </c>
      <c r="D3204">
        <v>6</v>
      </c>
      <c r="E3204">
        <v>3</v>
      </c>
      <c r="F3204">
        <v>6363.52</v>
      </c>
      <c r="G3204">
        <v>15252.75</v>
      </c>
      <c r="H3204">
        <v>4118.24</v>
      </c>
      <c r="I3204">
        <v>4001.47</v>
      </c>
      <c r="J3204">
        <v>7133.03</v>
      </c>
    </row>
    <row r="3205" spans="1:10" x14ac:dyDescent="0.3">
      <c r="A3205">
        <v>3204</v>
      </c>
      <c r="B3205" t="s">
        <v>12</v>
      </c>
      <c r="C3205" t="s">
        <v>13</v>
      </c>
      <c r="D3205">
        <v>1</v>
      </c>
      <c r="E3205">
        <v>1</v>
      </c>
      <c r="F3205">
        <v>5305.97</v>
      </c>
      <c r="G3205">
        <v>5305.97</v>
      </c>
      <c r="H3205">
        <v>1326.49</v>
      </c>
      <c r="I3205">
        <v>1750.41</v>
      </c>
      <c r="J3205">
        <v>2229.0700000000002</v>
      </c>
    </row>
    <row r="3206" spans="1:10" x14ac:dyDescent="0.3">
      <c r="A3206">
        <v>3205</v>
      </c>
      <c r="B3206" t="s">
        <v>16</v>
      </c>
      <c r="C3206" t="s">
        <v>17</v>
      </c>
      <c r="D3206">
        <v>4</v>
      </c>
      <c r="E3206">
        <v>3</v>
      </c>
      <c r="F3206">
        <v>5698.8</v>
      </c>
      <c r="G3206">
        <v>12529.69</v>
      </c>
      <c r="H3206">
        <v>5011.87</v>
      </c>
      <c r="I3206">
        <v>3648.6</v>
      </c>
      <c r="J3206">
        <v>3869.21</v>
      </c>
    </row>
    <row r="3207" spans="1:10" x14ac:dyDescent="0.3">
      <c r="A3207">
        <v>3206</v>
      </c>
      <c r="B3207" t="s">
        <v>14</v>
      </c>
      <c r="C3207" t="s">
        <v>15</v>
      </c>
      <c r="D3207">
        <v>1</v>
      </c>
      <c r="E3207">
        <v>1</v>
      </c>
      <c r="F3207">
        <v>2141.25</v>
      </c>
      <c r="G3207">
        <v>2141.25</v>
      </c>
      <c r="H3207">
        <v>321.19</v>
      </c>
      <c r="I3207">
        <v>660.07</v>
      </c>
      <c r="J3207">
        <v>1159.99</v>
      </c>
    </row>
    <row r="3208" spans="1:10" x14ac:dyDescent="0.3">
      <c r="A3208">
        <v>3207</v>
      </c>
      <c r="B3208" t="s">
        <v>12</v>
      </c>
      <c r="C3208" t="s">
        <v>13</v>
      </c>
      <c r="D3208">
        <v>6</v>
      </c>
      <c r="E3208">
        <v>3</v>
      </c>
      <c r="F3208">
        <v>3173.81</v>
      </c>
      <c r="G3208">
        <v>6475.84</v>
      </c>
      <c r="H3208">
        <v>1618.96</v>
      </c>
      <c r="I3208">
        <v>3752.91</v>
      </c>
      <c r="J3208">
        <v>1103.97</v>
      </c>
    </row>
    <row r="3209" spans="1:10" x14ac:dyDescent="0.3">
      <c r="A3209">
        <v>3208</v>
      </c>
      <c r="B3209" t="s">
        <v>14</v>
      </c>
      <c r="C3209" t="s">
        <v>15</v>
      </c>
      <c r="D3209">
        <v>7</v>
      </c>
      <c r="E3209">
        <v>3</v>
      </c>
      <c r="F3209">
        <v>2067.92</v>
      </c>
      <c r="G3209">
        <v>4088.13</v>
      </c>
      <c r="H3209">
        <v>613.22</v>
      </c>
      <c r="I3209">
        <v>1571.61</v>
      </c>
      <c r="J3209">
        <v>1903.3</v>
      </c>
    </row>
    <row r="3210" spans="1:10" x14ac:dyDescent="0.3">
      <c r="A3210">
        <v>3209</v>
      </c>
      <c r="B3210" t="s">
        <v>10</v>
      </c>
      <c r="C3210" t="s">
        <v>11</v>
      </c>
      <c r="D3210">
        <v>6</v>
      </c>
      <c r="E3210">
        <v>2</v>
      </c>
      <c r="F3210">
        <v>917.89</v>
      </c>
      <c r="G3210">
        <v>1387.48</v>
      </c>
      <c r="H3210">
        <v>138.75</v>
      </c>
      <c r="I3210">
        <v>592.79</v>
      </c>
      <c r="J3210">
        <v>655.95</v>
      </c>
    </row>
    <row r="3211" spans="1:10" x14ac:dyDescent="0.3">
      <c r="A3211">
        <v>3210</v>
      </c>
      <c r="B3211" t="s">
        <v>16</v>
      </c>
      <c r="C3211" t="s">
        <v>21</v>
      </c>
      <c r="D3211">
        <v>3</v>
      </c>
      <c r="E3211">
        <v>1</v>
      </c>
      <c r="F3211">
        <v>5323.63</v>
      </c>
      <c r="G3211">
        <v>5323.63</v>
      </c>
      <c r="H3211">
        <v>1863.27</v>
      </c>
      <c r="I3211">
        <v>3067.75</v>
      </c>
      <c r="J3211">
        <v>392.61</v>
      </c>
    </row>
    <row r="3212" spans="1:10" x14ac:dyDescent="0.3">
      <c r="A3212">
        <v>3211</v>
      </c>
      <c r="B3212" t="s">
        <v>18</v>
      </c>
      <c r="C3212" t="s">
        <v>19</v>
      </c>
      <c r="D3212">
        <v>1</v>
      </c>
      <c r="E3212">
        <v>1</v>
      </c>
      <c r="F3212">
        <v>3123.11</v>
      </c>
      <c r="G3212">
        <v>3123.11</v>
      </c>
      <c r="H3212">
        <v>687.08</v>
      </c>
      <c r="I3212">
        <v>1759.33</v>
      </c>
      <c r="J3212">
        <v>676.7</v>
      </c>
    </row>
    <row r="3213" spans="1:10" x14ac:dyDescent="0.3">
      <c r="A3213">
        <v>3212</v>
      </c>
      <c r="B3213" t="s">
        <v>16</v>
      </c>
      <c r="C3213" t="s">
        <v>21</v>
      </c>
      <c r="D3213">
        <v>5</v>
      </c>
      <c r="E3213">
        <v>3</v>
      </c>
      <c r="F3213">
        <v>3007.25</v>
      </c>
      <c r="G3213">
        <v>6238.92</v>
      </c>
      <c r="H3213">
        <v>2183.62</v>
      </c>
      <c r="I3213">
        <v>3127.67</v>
      </c>
      <c r="J3213">
        <v>927.62</v>
      </c>
    </row>
    <row r="3214" spans="1:10" x14ac:dyDescent="0.3">
      <c r="A3214">
        <v>3213</v>
      </c>
      <c r="B3214" t="s">
        <v>18</v>
      </c>
      <c r="C3214" t="s">
        <v>19</v>
      </c>
      <c r="D3214">
        <v>4</v>
      </c>
      <c r="E3214">
        <v>3</v>
      </c>
      <c r="F3214">
        <v>3812.72</v>
      </c>
      <c r="G3214">
        <v>9273.15</v>
      </c>
      <c r="H3214">
        <v>2503.75</v>
      </c>
      <c r="I3214">
        <v>3425.78</v>
      </c>
      <c r="J3214">
        <v>3343.62</v>
      </c>
    </row>
    <row r="3215" spans="1:10" x14ac:dyDescent="0.3">
      <c r="A3215">
        <v>3214</v>
      </c>
      <c r="B3215" t="s">
        <v>16</v>
      </c>
      <c r="C3215" t="s">
        <v>21</v>
      </c>
      <c r="D3215">
        <v>7</v>
      </c>
      <c r="E3215">
        <v>2</v>
      </c>
      <c r="F3215">
        <v>5640.03</v>
      </c>
      <c r="G3215">
        <v>9082.8799999999992</v>
      </c>
      <c r="H3215">
        <v>3633.15</v>
      </c>
      <c r="I3215">
        <v>4821.22</v>
      </c>
      <c r="J3215">
        <v>628.51</v>
      </c>
    </row>
    <row r="3216" spans="1:10" x14ac:dyDescent="0.3">
      <c r="A3216">
        <v>3215</v>
      </c>
      <c r="B3216" t="s">
        <v>18</v>
      </c>
      <c r="C3216" t="s">
        <v>20</v>
      </c>
      <c r="D3216">
        <v>6</v>
      </c>
      <c r="E3216">
        <v>3</v>
      </c>
      <c r="F3216">
        <v>5198.6499999999996</v>
      </c>
      <c r="G3216">
        <v>11497.46</v>
      </c>
      <c r="H3216">
        <v>3104.31</v>
      </c>
      <c r="I3216">
        <v>3696.52</v>
      </c>
      <c r="J3216">
        <v>4696.62</v>
      </c>
    </row>
    <row r="3217" spans="1:10" x14ac:dyDescent="0.3">
      <c r="A3217">
        <v>3216</v>
      </c>
      <c r="B3217" t="s">
        <v>18</v>
      </c>
      <c r="C3217" t="s">
        <v>19</v>
      </c>
      <c r="D3217">
        <v>1</v>
      </c>
      <c r="E3217">
        <v>1</v>
      </c>
      <c r="F3217">
        <v>2956.72</v>
      </c>
      <c r="G3217">
        <v>2956.72</v>
      </c>
      <c r="H3217">
        <v>650.48</v>
      </c>
      <c r="I3217">
        <v>1134.7</v>
      </c>
      <c r="J3217">
        <v>1171.54</v>
      </c>
    </row>
    <row r="3218" spans="1:10" x14ac:dyDescent="0.3">
      <c r="A3218">
        <v>3217</v>
      </c>
      <c r="B3218" t="s">
        <v>18</v>
      </c>
      <c r="C3218" t="s">
        <v>20</v>
      </c>
      <c r="D3218">
        <v>7</v>
      </c>
      <c r="E3218">
        <v>3</v>
      </c>
      <c r="F3218">
        <v>3433.57</v>
      </c>
      <c r="G3218">
        <v>7606.13</v>
      </c>
      <c r="H3218">
        <v>1673.35</v>
      </c>
      <c r="I3218">
        <v>3912.65</v>
      </c>
      <c r="J3218">
        <v>2020.13</v>
      </c>
    </row>
    <row r="3219" spans="1:10" x14ac:dyDescent="0.3">
      <c r="A3219">
        <v>3218</v>
      </c>
      <c r="B3219" t="s">
        <v>18</v>
      </c>
      <c r="C3219" t="s">
        <v>20</v>
      </c>
      <c r="D3219">
        <v>2</v>
      </c>
      <c r="E3219">
        <v>2</v>
      </c>
      <c r="F3219">
        <v>3047.74</v>
      </c>
      <c r="G3219">
        <v>4684.22</v>
      </c>
      <c r="H3219">
        <v>1030.53</v>
      </c>
      <c r="I3219">
        <v>2131.92</v>
      </c>
      <c r="J3219">
        <v>1521.77</v>
      </c>
    </row>
    <row r="3220" spans="1:10" x14ac:dyDescent="0.3">
      <c r="A3220">
        <v>3219</v>
      </c>
      <c r="B3220" t="s">
        <v>14</v>
      </c>
      <c r="C3220" t="s">
        <v>15</v>
      </c>
      <c r="D3220">
        <v>3</v>
      </c>
      <c r="E3220">
        <v>1</v>
      </c>
      <c r="F3220">
        <v>1367.72</v>
      </c>
      <c r="G3220">
        <v>1367.72</v>
      </c>
      <c r="H3220">
        <v>205.16</v>
      </c>
      <c r="I3220">
        <v>751.39</v>
      </c>
      <c r="J3220">
        <v>411.17</v>
      </c>
    </row>
    <row r="3221" spans="1:10" x14ac:dyDescent="0.3">
      <c r="A3221">
        <v>3220</v>
      </c>
      <c r="B3221" t="s">
        <v>14</v>
      </c>
      <c r="C3221" t="s">
        <v>15</v>
      </c>
      <c r="D3221">
        <v>2</v>
      </c>
      <c r="E3221">
        <v>2</v>
      </c>
      <c r="F3221">
        <v>1299.5899999999999</v>
      </c>
      <c r="G3221">
        <v>1888.16</v>
      </c>
      <c r="H3221">
        <v>283.22000000000003</v>
      </c>
      <c r="I3221">
        <v>774.53</v>
      </c>
      <c r="J3221">
        <v>830.41</v>
      </c>
    </row>
    <row r="3222" spans="1:10" x14ac:dyDescent="0.3">
      <c r="A3222">
        <v>3221</v>
      </c>
      <c r="B3222" t="s">
        <v>16</v>
      </c>
      <c r="C3222" t="s">
        <v>21</v>
      </c>
      <c r="D3222">
        <v>6</v>
      </c>
      <c r="E3222">
        <v>1</v>
      </c>
      <c r="F3222">
        <v>3186.96</v>
      </c>
      <c r="G3222">
        <v>3186.96</v>
      </c>
      <c r="H3222">
        <v>1115.44</v>
      </c>
      <c r="I3222">
        <v>3024.43</v>
      </c>
      <c r="J3222">
        <v>-952.9</v>
      </c>
    </row>
    <row r="3223" spans="1:10" x14ac:dyDescent="0.3">
      <c r="A3223">
        <v>3222</v>
      </c>
      <c r="B3223" t="s">
        <v>18</v>
      </c>
      <c r="C3223" t="s">
        <v>19</v>
      </c>
      <c r="D3223">
        <v>2</v>
      </c>
      <c r="E3223">
        <v>1</v>
      </c>
      <c r="F3223">
        <v>3767.19</v>
      </c>
      <c r="G3223">
        <v>3767.19</v>
      </c>
      <c r="H3223">
        <v>828.78</v>
      </c>
      <c r="I3223">
        <v>2213.86</v>
      </c>
      <c r="J3223">
        <v>724.55</v>
      </c>
    </row>
    <row r="3224" spans="1:10" x14ac:dyDescent="0.3">
      <c r="A3224">
        <v>3223</v>
      </c>
      <c r="B3224" t="s">
        <v>18</v>
      </c>
      <c r="C3224" t="s">
        <v>20</v>
      </c>
      <c r="D3224">
        <v>2</v>
      </c>
      <c r="E3224">
        <v>1</v>
      </c>
      <c r="F3224">
        <v>5179.59</v>
      </c>
      <c r="G3224">
        <v>5179.59</v>
      </c>
      <c r="H3224">
        <v>1139.51</v>
      </c>
      <c r="I3224">
        <v>2030.62</v>
      </c>
      <c r="J3224">
        <v>2009.46</v>
      </c>
    </row>
    <row r="3225" spans="1:10" x14ac:dyDescent="0.3">
      <c r="A3225">
        <v>3224</v>
      </c>
      <c r="B3225" t="s">
        <v>18</v>
      </c>
      <c r="C3225" t="s">
        <v>19</v>
      </c>
      <c r="D3225">
        <v>3</v>
      </c>
      <c r="E3225">
        <v>2</v>
      </c>
      <c r="F3225">
        <v>5025.04</v>
      </c>
      <c r="G3225">
        <v>7690.48</v>
      </c>
      <c r="H3225">
        <v>1691.91</v>
      </c>
      <c r="I3225">
        <v>2463.6</v>
      </c>
      <c r="J3225">
        <v>3534.97</v>
      </c>
    </row>
    <row r="3226" spans="1:10" x14ac:dyDescent="0.3">
      <c r="A3226">
        <v>3225</v>
      </c>
      <c r="B3226" t="s">
        <v>18</v>
      </c>
      <c r="C3226" t="s">
        <v>19</v>
      </c>
      <c r="D3226">
        <v>3</v>
      </c>
      <c r="E3226">
        <v>3</v>
      </c>
      <c r="F3226">
        <v>4969.2299999999996</v>
      </c>
      <c r="G3226">
        <v>11191.41</v>
      </c>
      <c r="H3226">
        <v>3021.68</v>
      </c>
      <c r="I3226">
        <v>1817.77</v>
      </c>
      <c r="J3226">
        <v>6351.96</v>
      </c>
    </row>
    <row r="3227" spans="1:10" x14ac:dyDescent="0.3">
      <c r="A3227">
        <v>3226</v>
      </c>
      <c r="B3227" t="s">
        <v>12</v>
      </c>
      <c r="C3227" t="s">
        <v>13</v>
      </c>
      <c r="D3227">
        <v>8</v>
      </c>
      <c r="E3227">
        <v>1</v>
      </c>
      <c r="F3227">
        <v>2719.83</v>
      </c>
      <c r="G3227">
        <v>2719.83</v>
      </c>
      <c r="H3227">
        <v>679.96</v>
      </c>
      <c r="I3227">
        <v>2581.12</v>
      </c>
      <c r="J3227">
        <v>-541.25</v>
      </c>
    </row>
    <row r="3228" spans="1:10" x14ac:dyDescent="0.3">
      <c r="A3228">
        <v>3227</v>
      </c>
      <c r="B3228" t="s">
        <v>18</v>
      </c>
      <c r="C3228" t="s">
        <v>19</v>
      </c>
      <c r="D3228">
        <v>3</v>
      </c>
      <c r="E3228">
        <v>2</v>
      </c>
      <c r="F3228">
        <v>224.15</v>
      </c>
      <c r="G3228">
        <v>404.59</v>
      </c>
      <c r="H3228">
        <v>89.01</v>
      </c>
      <c r="I3228">
        <v>383.95</v>
      </c>
      <c r="J3228">
        <v>-68.37</v>
      </c>
    </row>
    <row r="3229" spans="1:10" x14ac:dyDescent="0.3">
      <c r="A3229">
        <v>3228</v>
      </c>
      <c r="B3229" t="s">
        <v>10</v>
      </c>
      <c r="C3229" t="s">
        <v>11</v>
      </c>
      <c r="D3229">
        <v>7</v>
      </c>
      <c r="E3229">
        <v>3</v>
      </c>
      <c r="F3229">
        <v>893.24</v>
      </c>
      <c r="G3229">
        <v>1873.84</v>
      </c>
      <c r="H3229">
        <v>187.38</v>
      </c>
      <c r="I3229">
        <v>919.18</v>
      </c>
      <c r="J3229">
        <v>767.28</v>
      </c>
    </row>
    <row r="3230" spans="1:10" x14ac:dyDescent="0.3">
      <c r="A3230">
        <v>3229</v>
      </c>
      <c r="B3230" t="s">
        <v>18</v>
      </c>
      <c r="C3230" t="s">
        <v>19</v>
      </c>
      <c r="D3230">
        <v>8</v>
      </c>
      <c r="E3230">
        <v>3</v>
      </c>
      <c r="F3230">
        <v>5103.8</v>
      </c>
      <c r="G3230">
        <v>10339.66</v>
      </c>
      <c r="H3230">
        <v>2791.71</v>
      </c>
      <c r="I3230">
        <v>3609.51</v>
      </c>
      <c r="J3230">
        <v>3938.44</v>
      </c>
    </row>
    <row r="3231" spans="1:10" x14ac:dyDescent="0.3">
      <c r="A3231">
        <v>3230</v>
      </c>
      <c r="B3231" t="s">
        <v>18</v>
      </c>
      <c r="C3231" t="s">
        <v>19</v>
      </c>
      <c r="D3231">
        <v>3</v>
      </c>
      <c r="E3231">
        <v>2</v>
      </c>
      <c r="F3231">
        <v>3614.67</v>
      </c>
      <c r="G3231">
        <v>5694.89</v>
      </c>
      <c r="H3231">
        <v>1252.8800000000001</v>
      </c>
      <c r="I3231">
        <v>2034.34</v>
      </c>
      <c r="J3231">
        <v>2407.67</v>
      </c>
    </row>
    <row r="3232" spans="1:10" x14ac:dyDescent="0.3">
      <c r="A3232">
        <v>3231</v>
      </c>
      <c r="B3232" t="s">
        <v>16</v>
      </c>
      <c r="C3232" t="s">
        <v>21</v>
      </c>
      <c r="D3232">
        <v>2</v>
      </c>
      <c r="E3232">
        <v>1</v>
      </c>
      <c r="F3232">
        <v>3381.2</v>
      </c>
      <c r="G3232">
        <v>3381.2</v>
      </c>
      <c r="H3232">
        <v>1183.42</v>
      </c>
      <c r="I3232">
        <v>1802.48</v>
      </c>
      <c r="J3232">
        <v>395.3</v>
      </c>
    </row>
    <row r="3233" spans="1:10" x14ac:dyDescent="0.3">
      <c r="A3233">
        <v>3232</v>
      </c>
      <c r="B3233" t="s">
        <v>16</v>
      </c>
      <c r="C3233" t="s">
        <v>17</v>
      </c>
      <c r="D3233">
        <v>5</v>
      </c>
      <c r="E3233">
        <v>3</v>
      </c>
      <c r="F3233">
        <v>4708.05</v>
      </c>
      <c r="G3233">
        <v>9359.9500000000007</v>
      </c>
      <c r="H3233">
        <v>3743.98</v>
      </c>
      <c r="I3233">
        <v>3668.77</v>
      </c>
      <c r="J3233">
        <v>1947.21</v>
      </c>
    </row>
    <row r="3234" spans="1:10" x14ac:dyDescent="0.3">
      <c r="A3234">
        <v>3233</v>
      </c>
      <c r="B3234" t="s">
        <v>18</v>
      </c>
      <c r="C3234" t="s">
        <v>19</v>
      </c>
      <c r="D3234">
        <v>5</v>
      </c>
      <c r="E3234">
        <v>2</v>
      </c>
      <c r="F3234">
        <v>4626.8</v>
      </c>
      <c r="G3234">
        <v>7117.28</v>
      </c>
      <c r="H3234">
        <v>1565.8</v>
      </c>
      <c r="I3234">
        <v>2774.05</v>
      </c>
      <c r="J3234">
        <v>2777.43</v>
      </c>
    </row>
    <row r="3235" spans="1:10" x14ac:dyDescent="0.3">
      <c r="A3235">
        <v>3234</v>
      </c>
      <c r="B3235" t="s">
        <v>18</v>
      </c>
      <c r="C3235" t="s">
        <v>20</v>
      </c>
      <c r="D3235">
        <v>8</v>
      </c>
      <c r="E3235">
        <v>3</v>
      </c>
      <c r="F3235">
        <v>2710.32</v>
      </c>
      <c r="G3235">
        <v>6390.62</v>
      </c>
      <c r="H3235">
        <v>1405.94</v>
      </c>
      <c r="I3235">
        <v>5113.42</v>
      </c>
      <c r="J3235">
        <v>-128.72999999999999</v>
      </c>
    </row>
    <row r="3236" spans="1:10" x14ac:dyDescent="0.3">
      <c r="A3236">
        <v>3235</v>
      </c>
      <c r="B3236" t="s">
        <v>10</v>
      </c>
      <c r="C3236" t="s">
        <v>22</v>
      </c>
      <c r="D3236">
        <v>3</v>
      </c>
      <c r="E3236">
        <v>3</v>
      </c>
      <c r="F3236">
        <v>1234.6500000000001</v>
      </c>
      <c r="G3236">
        <v>3037.83</v>
      </c>
      <c r="H3236">
        <v>303.77999999999997</v>
      </c>
      <c r="I3236">
        <v>495.94</v>
      </c>
      <c r="J3236">
        <v>2238.1</v>
      </c>
    </row>
    <row r="3237" spans="1:10" x14ac:dyDescent="0.3">
      <c r="A3237">
        <v>3236</v>
      </c>
      <c r="B3237" t="s">
        <v>18</v>
      </c>
      <c r="C3237" t="s">
        <v>20</v>
      </c>
      <c r="D3237">
        <v>7</v>
      </c>
      <c r="E3237">
        <v>3</v>
      </c>
      <c r="F3237">
        <v>4774.43</v>
      </c>
      <c r="G3237">
        <v>9548.0400000000009</v>
      </c>
      <c r="H3237">
        <v>2577.9699999999998</v>
      </c>
      <c r="I3237">
        <v>3080.26</v>
      </c>
      <c r="J3237">
        <v>3889.81</v>
      </c>
    </row>
    <row r="3238" spans="1:10" x14ac:dyDescent="0.3">
      <c r="A3238">
        <v>3237</v>
      </c>
      <c r="B3238" t="s">
        <v>18</v>
      </c>
      <c r="C3238" t="s">
        <v>20</v>
      </c>
      <c r="D3238">
        <v>4</v>
      </c>
      <c r="E3238">
        <v>3</v>
      </c>
      <c r="F3238">
        <v>5756.7</v>
      </c>
      <c r="G3238">
        <v>11942.29</v>
      </c>
      <c r="H3238">
        <v>3224.42</v>
      </c>
      <c r="I3238">
        <v>3240.73</v>
      </c>
      <c r="J3238">
        <v>5477.14</v>
      </c>
    </row>
    <row r="3239" spans="1:10" x14ac:dyDescent="0.3">
      <c r="A3239">
        <v>3238</v>
      </c>
      <c r="B3239" t="s">
        <v>12</v>
      </c>
      <c r="C3239" t="s">
        <v>13</v>
      </c>
      <c r="D3239">
        <v>1</v>
      </c>
      <c r="E3239">
        <v>1</v>
      </c>
      <c r="F3239">
        <v>3716.08</v>
      </c>
      <c r="G3239">
        <v>3716.08</v>
      </c>
      <c r="H3239">
        <v>929.02</v>
      </c>
      <c r="I3239">
        <v>1342.55</v>
      </c>
      <c r="J3239">
        <v>1444.51</v>
      </c>
    </row>
    <row r="3240" spans="1:10" x14ac:dyDescent="0.3">
      <c r="A3240">
        <v>3239</v>
      </c>
      <c r="B3240" t="s">
        <v>16</v>
      </c>
      <c r="C3240" t="s">
        <v>21</v>
      </c>
      <c r="D3240">
        <v>6</v>
      </c>
      <c r="E3240">
        <v>3</v>
      </c>
      <c r="F3240">
        <v>4095.39</v>
      </c>
      <c r="G3240">
        <v>8515.5499999999993</v>
      </c>
      <c r="H3240">
        <v>3406.22</v>
      </c>
      <c r="I3240">
        <v>4843.04</v>
      </c>
      <c r="J3240">
        <v>266.29000000000002</v>
      </c>
    </row>
    <row r="3241" spans="1:10" x14ac:dyDescent="0.3">
      <c r="A3241">
        <v>3240</v>
      </c>
      <c r="B3241" t="s">
        <v>16</v>
      </c>
      <c r="C3241" t="s">
        <v>17</v>
      </c>
      <c r="D3241">
        <v>7</v>
      </c>
      <c r="E3241">
        <v>3</v>
      </c>
      <c r="F3241">
        <v>4843.43</v>
      </c>
      <c r="G3241">
        <v>10525.75</v>
      </c>
      <c r="H3241">
        <v>4210.3</v>
      </c>
      <c r="I3241">
        <v>4234.45</v>
      </c>
      <c r="J3241">
        <v>2080.9899999999998</v>
      </c>
    </row>
    <row r="3242" spans="1:10" x14ac:dyDescent="0.3">
      <c r="A3242">
        <v>3241</v>
      </c>
      <c r="B3242" t="s">
        <v>10</v>
      </c>
      <c r="C3242" t="s">
        <v>22</v>
      </c>
      <c r="D3242">
        <v>4</v>
      </c>
      <c r="E3242">
        <v>3</v>
      </c>
      <c r="F3242">
        <v>701.95</v>
      </c>
      <c r="G3242">
        <v>1734.93</v>
      </c>
      <c r="H3242">
        <v>173.49</v>
      </c>
      <c r="I3242">
        <v>521.65</v>
      </c>
      <c r="J3242">
        <v>1039.78</v>
      </c>
    </row>
    <row r="3243" spans="1:10" x14ac:dyDescent="0.3">
      <c r="A3243">
        <v>3242</v>
      </c>
      <c r="B3243" t="s">
        <v>10</v>
      </c>
      <c r="C3243" t="s">
        <v>22</v>
      </c>
      <c r="D3243">
        <v>6</v>
      </c>
      <c r="E3243">
        <v>1</v>
      </c>
      <c r="F3243">
        <v>473.75</v>
      </c>
      <c r="G3243">
        <v>473.75</v>
      </c>
      <c r="H3243">
        <v>47.37</v>
      </c>
      <c r="I3243">
        <v>449.58</v>
      </c>
      <c r="J3243">
        <v>-23.21</v>
      </c>
    </row>
    <row r="3244" spans="1:10" x14ac:dyDescent="0.3">
      <c r="A3244">
        <v>3243</v>
      </c>
      <c r="B3244" t="s">
        <v>16</v>
      </c>
      <c r="C3244" t="s">
        <v>17</v>
      </c>
      <c r="D3244">
        <v>4</v>
      </c>
      <c r="E3244">
        <v>3</v>
      </c>
      <c r="F3244">
        <v>2965.14</v>
      </c>
      <c r="G3244">
        <v>7097.44</v>
      </c>
      <c r="H3244">
        <v>2484.1</v>
      </c>
      <c r="I3244">
        <v>3982.94</v>
      </c>
      <c r="J3244">
        <v>630.39</v>
      </c>
    </row>
    <row r="3245" spans="1:10" x14ac:dyDescent="0.3">
      <c r="A3245">
        <v>3244</v>
      </c>
      <c r="B3245" t="s">
        <v>16</v>
      </c>
      <c r="C3245" t="s">
        <v>17</v>
      </c>
      <c r="D3245">
        <v>4</v>
      </c>
      <c r="E3245">
        <v>3</v>
      </c>
      <c r="F3245">
        <v>3864.71</v>
      </c>
      <c r="G3245">
        <v>8310.06</v>
      </c>
      <c r="H3245">
        <v>3324.03</v>
      </c>
      <c r="I3245">
        <v>3338.2</v>
      </c>
      <c r="J3245">
        <v>1647.84</v>
      </c>
    </row>
    <row r="3246" spans="1:10" x14ac:dyDescent="0.3">
      <c r="A3246">
        <v>3245</v>
      </c>
      <c r="B3246" t="s">
        <v>14</v>
      </c>
      <c r="C3246" t="s">
        <v>15</v>
      </c>
      <c r="D3246">
        <v>8</v>
      </c>
      <c r="E3246">
        <v>1</v>
      </c>
      <c r="F3246">
        <v>2342.25</v>
      </c>
      <c r="G3246">
        <v>2342.25</v>
      </c>
      <c r="H3246">
        <v>351.34</v>
      </c>
      <c r="I3246">
        <v>1770.11</v>
      </c>
      <c r="J3246">
        <v>220.8</v>
      </c>
    </row>
    <row r="3247" spans="1:10" x14ac:dyDescent="0.3">
      <c r="A3247">
        <v>3246</v>
      </c>
      <c r="B3247" t="s">
        <v>18</v>
      </c>
      <c r="C3247" t="s">
        <v>19</v>
      </c>
      <c r="D3247">
        <v>5</v>
      </c>
      <c r="E3247">
        <v>3</v>
      </c>
      <c r="F3247">
        <v>4988.68</v>
      </c>
      <c r="G3247">
        <v>9451.9599999999991</v>
      </c>
      <c r="H3247">
        <v>2552.0300000000002</v>
      </c>
      <c r="I3247">
        <v>2573.92</v>
      </c>
      <c r="J3247">
        <v>4326.01</v>
      </c>
    </row>
    <row r="3248" spans="1:10" x14ac:dyDescent="0.3">
      <c r="A3248">
        <v>3247</v>
      </c>
      <c r="B3248" t="s">
        <v>16</v>
      </c>
      <c r="C3248" t="s">
        <v>21</v>
      </c>
      <c r="D3248">
        <v>1</v>
      </c>
      <c r="E3248">
        <v>1</v>
      </c>
      <c r="F3248">
        <v>3242.14</v>
      </c>
      <c r="G3248">
        <v>3242.14</v>
      </c>
      <c r="H3248">
        <v>1134.75</v>
      </c>
      <c r="I3248">
        <v>1878.01</v>
      </c>
      <c r="J3248">
        <v>229.38</v>
      </c>
    </row>
    <row r="3249" spans="1:10" x14ac:dyDescent="0.3">
      <c r="A3249">
        <v>3248</v>
      </c>
      <c r="B3249" t="s">
        <v>10</v>
      </c>
      <c r="C3249" t="s">
        <v>22</v>
      </c>
      <c r="D3249">
        <v>4</v>
      </c>
      <c r="E3249">
        <v>3</v>
      </c>
      <c r="F3249">
        <v>722.82</v>
      </c>
      <c r="G3249">
        <v>1716.69</v>
      </c>
      <c r="H3249">
        <v>171.67</v>
      </c>
      <c r="I3249">
        <v>504.21</v>
      </c>
      <c r="J3249">
        <v>1040.81</v>
      </c>
    </row>
    <row r="3250" spans="1:10" x14ac:dyDescent="0.3">
      <c r="A3250">
        <v>3249</v>
      </c>
      <c r="B3250" t="s">
        <v>12</v>
      </c>
      <c r="C3250" t="s">
        <v>13</v>
      </c>
      <c r="D3250">
        <v>3</v>
      </c>
      <c r="E3250">
        <v>1</v>
      </c>
      <c r="F3250">
        <v>3280.77</v>
      </c>
      <c r="G3250">
        <v>3280.77</v>
      </c>
      <c r="H3250">
        <v>820.19</v>
      </c>
      <c r="I3250">
        <v>3113.45</v>
      </c>
      <c r="J3250">
        <v>-652.87</v>
      </c>
    </row>
    <row r="3251" spans="1:10" x14ac:dyDescent="0.3">
      <c r="A3251">
        <v>3250</v>
      </c>
      <c r="B3251" t="s">
        <v>16</v>
      </c>
      <c r="C3251" t="s">
        <v>21</v>
      </c>
      <c r="D3251">
        <v>6</v>
      </c>
      <c r="E3251">
        <v>3</v>
      </c>
      <c r="F3251">
        <v>3749.1</v>
      </c>
      <c r="G3251">
        <v>7931.09</v>
      </c>
      <c r="H3251">
        <v>2775.88</v>
      </c>
      <c r="I3251">
        <v>5125.03</v>
      </c>
      <c r="J3251">
        <v>30.18</v>
      </c>
    </row>
    <row r="3252" spans="1:10" x14ac:dyDescent="0.3">
      <c r="A3252">
        <v>3251</v>
      </c>
      <c r="B3252" t="s">
        <v>16</v>
      </c>
      <c r="C3252" t="s">
        <v>21</v>
      </c>
      <c r="D3252">
        <v>7</v>
      </c>
      <c r="E3252">
        <v>3</v>
      </c>
      <c r="F3252">
        <v>3835.73</v>
      </c>
      <c r="G3252">
        <v>8548.64</v>
      </c>
      <c r="H3252">
        <v>3419.46</v>
      </c>
      <c r="I3252">
        <v>5188.12</v>
      </c>
      <c r="J3252">
        <v>-58.94</v>
      </c>
    </row>
    <row r="3253" spans="1:10" x14ac:dyDescent="0.3">
      <c r="A3253">
        <v>3252</v>
      </c>
      <c r="B3253" t="s">
        <v>18</v>
      </c>
      <c r="C3253" t="s">
        <v>20</v>
      </c>
      <c r="D3253">
        <v>5</v>
      </c>
      <c r="E3253">
        <v>2</v>
      </c>
      <c r="F3253">
        <v>5667.73</v>
      </c>
      <c r="G3253">
        <v>10333.969999999999</v>
      </c>
      <c r="H3253">
        <v>2790.17</v>
      </c>
      <c r="I3253">
        <v>4147.93</v>
      </c>
      <c r="J3253">
        <v>3395.87</v>
      </c>
    </row>
    <row r="3254" spans="1:10" x14ac:dyDescent="0.3">
      <c r="A3254">
        <v>3253</v>
      </c>
      <c r="B3254" t="s">
        <v>16</v>
      </c>
      <c r="C3254" t="s">
        <v>17</v>
      </c>
      <c r="D3254">
        <v>6</v>
      </c>
      <c r="E3254">
        <v>2</v>
      </c>
      <c r="F3254">
        <v>2032.01</v>
      </c>
      <c r="G3254">
        <v>3366.04</v>
      </c>
      <c r="H3254">
        <v>1178.1099999999999</v>
      </c>
      <c r="I3254">
        <v>3194.37</v>
      </c>
      <c r="J3254">
        <v>-1006.45</v>
      </c>
    </row>
    <row r="3255" spans="1:10" x14ac:dyDescent="0.3">
      <c r="A3255">
        <v>3254</v>
      </c>
      <c r="B3255" t="s">
        <v>18</v>
      </c>
      <c r="C3255" t="s">
        <v>20</v>
      </c>
      <c r="D3255">
        <v>8</v>
      </c>
      <c r="E3255">
        <v>3</v>
      </c>
      <c r="F3255">
        <v>4575.3100000000004</v>
      </c>
      <c r="G3255">
        <v>10426.18</v>
      </c>
      <c r="H3255">
        <v>2815.07</v>
      </c>
      <c r="I3255">
        <v>4065.39</v>
      </c>
      <c r="J3255">
        <v>3545.72</v>
      </c>
    </row>
    <row r="3256" spans="1:10" x14ac:dyDescent="0.3">
      <c r="A3256">
        <v>3255</v>
      </c>
      <c r="B3256" t="s">
        <v>10</v>
      </c>
      <c r="C3256" t="s">
        <v>11</v>
      </c>
      <c r="D3256">
        <v>3</v>
      </c>
      <c r="E3256">
        <v>2</v>
      </c>
      <c r="F3256">
        <v>1320.24</v>
      </c>
      <c r="G3256">
        <v>2266.0100000000002</v>
      </c>
      <c r="H3256">
        <v>226.6</v>
      </c>
      <c r="I3256">
        <v>418.86</v>
      </c>
      <c r="J3256">
        <v>1620.55</v>
      </c>
    </row>
    <row r="3257" spans="1:10" x14ac:dyDescent="0.3">
      <c r="A3257">
        <v>3256</v>
      </c>
      <c r="B3257" t="s">
        <v>18</v>
      </c>
      <c r="C3257" t="s">
        <v>20</v>
      </c>
      <c r="D3257">
        <v>3</v>
      </c>
      <c r="E3257">
        <v>2</v>
      </c>
      <c r="F3257">
        <v>3089.27</v>
      </c>
      <c r="G3257">
        <v>4804.8100000000004</v>
      </c>
      <c r="H3257">
        <v>1057.06</v>
      </c>
      <c r="I3257">
        <v>1855.06</v>
      </c>
      <c r="J3257">
        <v>1892.69</v>
      </c>
    </row>
    <row r="3258" spans="1:10" x14ac:dyDescent="0.3">
      <c r="A3258">
        <v>3257</v>
      </c>
      <c r="B3258" t="s">
        <v>16</v>
      </c>
      <c r="C3258" t="s">
        <v>21</v>
      </c>
      <c r="D3258">
        <v>4</v>
      </c>
      <c r="E3258">
        <v>2</v>
      </c>
      <c r="F3258">
        <v>6064.55</v>
      </c>
      <c r="G3258">
        <v>10533.08</v>
      </c>
      <c r="H3258">
        <v>4213.2299999999996</v>
      </c>
      <c r="I3258">
        <v>3956.34</v>
      </c>
      <c r="J3258">
        <v>2363.5</v>
      </c>
    </row>
    <row r="3259" spans="1:10" x14ac:dyDescent="0.3">
      <c r="A3259">
        <v>3258</v>
      </c>
      <c r="B3259" t="s">
        <v>18</v>
      </c>
      <c r="C3259" t="s">
        <v>19</v>
      </c>
      <c r="D3259">
        <v>3</v>
      </c>
      <c r="E3259">
        <v>1</v>
      </c>
      <c r="F3259">
        <v>3074.43</v>
      </c>
      <c r="G3259">
        <v>3074.43</v>
      </c>
      <c r="H3259">
        <v>676.37</v>
      </c>
      <c r="I3259">
        <v>1839.17</v>
      </c>
      <c r="J3259">
        <v>558.89</v>
      </c>
    </row>
    <row r="3260" spans="1:10" x14ac:dyDescent="0.3">
      <c r="A3260">
        <v>3259</v>
      </c>
      <c r="B3260" t="s">
        <v>10</v>
      </c>
      <c r="C3260" t="s">
        <v>11</v>
      </c>
      <c r="D3260">
        <v>1</v>
      </c>
      <c r="E3260">
        <v>1</v>
      </c>
      <c r="F3260">
        <v>850.75</v>
      </c>
      <c r="G3260">
        <v>850.75</v>
      </c>
      <c r="H3260">
        <v>85.08</v>
      </c>
      <c r="I3260">
        <v>367.92</v>
      </c>
      <c r="J3260">
        <v>397.75</v>
      </c>
    </row>
    <row r="3261" spans="1:10" x14ac:dyDescent="0.3">
      <c r="A3261">
        <v>3260</v>
      </c>
      <c r="B3261" t="s">
        <v>12</v>
      </c>
      <c r="C3261" t="s">
        <v>13</v>
      </c>
      <c r="D3261">
        <v>8</v>
      </c>
      <c r="E3261">
        <v>3</v>
      </c>
      <c r="F3261">
        <v>5143.2700000000004</v>
      </c>
      <c r="G3261">
        <v>12056.08</v>
      </c>
      <c r="H3261">
        <v>3616.82</v>
      </c>
      <c r="I3261">
        <v>5560.56</v>
      </c>
      <c r="J3261">
        <v>2878.7</v>
      </c>
    </row>
    <row r="3262" spans="1:10" x14ac:dyDescent="0.3">
      <c r="A3262">
        <v>3261</v>
      </c>
      <c r="B3262" t="s">
        <v>18</v>
      </c>
      <c r="C3262" t="s">
        <v>20</v>
      </c>
      <c r="D3262">
        <v>3</v>
      </c>
      <c r="E3262">
        <v>1</v>
      </c>
      <c r="F3262">
        <v>5393.69</v>
      </c>
      <c r="G3262">
        <v>5393.69</v>
      </c>
      <c r="H3262">
        <v>1186.6099999999999</v>
      </c>
      <c r="I3262">
        <v>2256.14</v>
      </c>
      <c r="J3262">
        <v>1950.94</v>
      </c>
    </row>
    <row r="3263" spans="1:10" x14ac:dyDescent="0.3">
      <c r="A3263">
        <v>3262</v>
      </c>
      <c r="B3263" t="s">
        <v>16</v>
      </c>
      <c r="C3263" t="s">
        <v>21</v>
      </c>
      <c r="D3263">
        <v>4</v>
      </c>
      <c r="E3263">
        <v>3</v>
      </c>
      <c r="F3263">
        <v>2945.87</v>
      </c>
      <c r="G3263">
        <v>6880.77</v>
      </c>
      <c r="H3263">
        <v>2408.27</v>
      </c>
      <c r="I3263">
        <v>2320.27</v>
      </c>
      <c r="J3263">
        <v>2152.23</v>
      </c>
    </row>
    <row r="3264" spans="1:10" x14ac:dyDescent="0.3">
      <c r="A3264">
        <v>3263</v>
      </c>
      <c r="B3264" t="s">
        <v>10</v>
      </c>
      <c r="C3264" t="s">
        <v>22</v>
      </c>
      <c r="D3264">
        <v>6</v>
      </c>
      <c r="E3264">
        <v>2</v>
      </c>
      <c r="F3264">
        <v>1122.08</v>
      </c>
      <c r="G3264">
        <v>1798.1</v>
      </c>
      <c r="H3264">
        <v>179.81</v>
      </c>
      <c r="I3264">
        <v>546.49</v>
      </c>
      <c r="J3264">
        <v>1071.8</v>
      </c>
    </row>
    <row r="3265" spans="1:10" x14ac:dyDescent="0.3">
      <c r="A3265">
        <v>3264</v>
      </c>
      <c r="B3265" t="s">
        <v>18</v>
      </c>
      <c r="C3265" t="s">
        <v>20</v>
      </c>
      <c r="D3265">
        <v>8</v>
      </c>
      <c r="E3265">
        <v>3</v>
      </c>
      <c r="F3265">
        <v>2681.25</v>
      </c>
      <c r="G3265">
        <v>5126.4399999999996</v>
      </c>
      <c r="H3265">
        <v>1127.82</v>
      </c>
      <c r="I3265">
        <v>3874.06</v>
      </c>
      <c r="J3265">
        <v>124.56</v>
      </c>
    </row>
    <row r="3266" spans="1:10" x14ac:dyDescent="0.3">
      <c r="A3266">
        <v>3265</v>
      </c>
      <c r="B3266" t="s">
        <v>14</v>
      </c>
      <c r="C3266" t="s">
        <v>15</v>
      </c>
      <c r="D3266">
        <v>3</v>
      </c>
      <c r="E3266">
        <v>3</v>
      </c>
      <c r="F3266">
        <v>2229.02</v>
      </c>
      <c r="G3266">
        <v>4447.3</v>
      </c>
      <c r="H3266">
        <v>667.09</v>
      </c>
      <c r="I3266">
        <v>964.77</v>
      </c>
      <c r="J3266">
        <v>2815.44</v>
      </c>
    </row>
    <row r="3267" spans="1:10" x14ac:dyDescent="0.3">
      <c r="A3267">
        <v>3266</v>
      </c>
      <c r="B3267" t="s">
        <v>18</v>
      </c>
      <c r="C3267" t="s">
        <v>20</v>
      </c>
      <c r="D3267">
        <v>5</v>
      </c>
      <c r="E3267">
        <v>2</v>
      </c>
      <c r="F3267">
        <v>4532.57</v>
      </c>
      <c r="G3267">
        <v>6527.12</v>
      </c>
      <c r="H3267">
        <v>1435.97</v>
      </c>
      <c r="I3267">
        <v>3224.24</v>
      </c>
      <c r="J3267">
        <v>1866.91</v>
      </c>
    </row>
    <row r="3268" spans="1:10" x14ac:dyDescent="0.3">
      <c r="A3268">
        <v>3267</v>
      </c>
      <c r="B3268" t="s">
        <v>10</v>
      </c>
      <c r="C3268" t="s">
        <v>22</v>
      </c>
      <c r="D3268">
        <v>8</v>
      </c>
      <c r="E3268">
        <v>2</v>
      </c>
      <c r="F3268">
        <v>642.11</v>
      </c>
      <c r="G3268">
        <v>947.37</v>
      </c>
      <c r="H3268">
        <v>94.74</v>
      </c>
      <c r="I3268">
        <v>899.06</v>
      </c>
      <c r="J3268">
        <v>-46.42</v>
      </c>
    </row>
    <row r="3269" spans="1:10" x14ac:dyDescent="0.3">
      <c r="A3269">
        <v>3268</v>
      </c>
      <c r="B3269" t="s">
        <v>16</v>
      </c>
      <c r="C3269" t="s">
        <v>17</v>
      </c>
      <c r="D3269">
        <v>8</v>
      </c>
      <c r="E3269">
        <v>3</v>
      </c>
      <c r="F3269">
        <v>2094.6</v>
      </c>
      <c r="G3269">
        <v>4552.95</v>
      </c>
      <c r="H3269">
        <v>1593.53</v>
      </c>
      <c r="I3269">
        <v>4320.75</v>
      </c>
      <c r="J3269">
        <v>-1361.33</v>
      </c>
    </row>
    <row r="3270" spans="1:10" x14ac:dyDescent="0.3">
      <c r="A3270">
        <v>3269</v>
      </c>
      <c r="B3270" t="s">
        <v>16</v>
      </c>
      <c r="C3270" t="s">
        <v>21</v>
      </c>
      <c r="D3270">
        <v>7</v>
      </c>
      <c r="E3270">
        <v>3</v>
      </c>
      <c r="F3270">
        <v>5628.06</v>
      </c>
      <c r="G3270">
        <v>12226.57</v>
      </c>
      <c r="H3270">
        <v>4890.63</v>
      </c>
      <c r="I3270">
        <v>4290.41</v>
      </c>
      <c r="J3270">
        <v>3045.54</v>
      </c>
    </row>
    <row r="3271" spans="1:10" x14ac:dyDescent="0.3">
      <c r="A3271">
        <v>3270</v>
      </c>
      <c r="B3271" t="s">
        <v>16</v>
      </c>
      <c r="C3271" t="s">
        <v>21</v>
      </c>
      <c r="D3271">
        <v>5</v>
      </c>
      <c r="E3271">
        <v>3</v>
      </c>
      <c r="F3271">
        <v>4335.22</v>
      </c>
      <c r="G3271">
        <v>9986.9</v>
      </c>
      <c r="H3271">
        <v>3994.76</v>
      </c>
      <c r="I3271">
        <v>2957.52</v>
      </c>
      <c r="J3271">
        <v>3034.62</v>
      </c>
    </row>
    <row r="3272" spans="1:10" x14ac:dyDescent="0.3">
      <c r="A3272">
        <v>3271</v>
      </c>
      <c r="B3272" t="s">
        <v>10</v>
      </c>
      <c r="C3272" t="s">
        <v>11</v>
      </c>
      <c r="D3272">
        <v>5</v>
      </c>
      <c r="E3272">
        <v>2</v>
      </c>
      <c r="F3272">
        <v>963.95</v>
      </c>
      <c r="G3272">
        <v>1478.13</v>
      </c>
      <c r="H3272">
        <v>147.81</v>
      </c>
      <c r="I3272">
        <v>768.02</v>
      </c>
      <c r="J3272">
        <v>562.29999999999995</v>
      </c>
    </row>
    <row r="3273" spans="1:10" x14ac:dyDescent="0.3">
      <c r="A3273">
        <v>3272</v>
      </c>
      <c r="B3273" t="s">
        <v>18</v>
      </c>
      <c r="C3273" t="s">
        <v>19</v>
      </c>
      <c r="D3273">
        <v>6</v>
      </c>
      <c r="E3273">
        <v>3</v>
      </c>
      <c r="F3273">
        <v>1694.32</v>
      </c>
      <c r="G3273">
        <v>3502.01</v>
      </c>
      <c r="H3273">
        <v>770.44</v>
      </c>
      <c r="I3273">
        <v>3323.41</v>
      </c>
      <c r="J3273">
        <v>-591.84</v>
      </c>
    </row>
    <row r="3274" spans="1:10" x14ac:dyDescent="0.3">
      <c r="A3274">
        <v>3273</v>
      </c>
      <c r="B3274" t="s">
        <v>14</v>
      </c>
      <c r="C3274" t="s">
        <v>15</v>
      </c>
      <c r="D3274">
        <v>2</v>
      </c>
      <c r="E3274">
        <v>1</v>
      </c>
      <c r="F3274">
        <v>1022.72</v>
      </c>
      <c r="G3274">
        <v>1022.72</v>
      </c>
      <c r="H3274">
        <v>153.41</v>
      </c>
      <c r="I3274">
        <v>699.93</v>
      </c>
      <c r="J3274">
        <v>169.38</v>
      </c>
    </row>
    <row r="3275" spans="1:10" x14ac:dyDescent="0.3">
      <c r="A3275">
        <v>3274</v>
      </c>
      <c r="B3275" t="s">
        <v>16</v>
      </c>
      <c r="C3275" t="s">
        <v>21</v>
      </c>
      <c r="D3275">
        <v>7</v>
      </c>
      <c r="E3275">
        <v>1</v>
      </c>
      <c r="F3275">
        <v>7451.19</v>
      </c>
      <c r="G3275">
        <v>7451.19</v>
      </c>
      <c r="H3275">
        <v>2607.92</v>
      </c>
      <c r="I3275">
        <v>5260.89</v>
      </c>
      <c r="J3275">
        <v>-417.62</v>
      </c>
    </row>
    <row r="3276" spans="1:10" x14ac:dyDescent="0.3">
      <c r="A3276">
        <v>3275</v>
      </c>
      <c r="B3276" t="s">
        <v>14</v>
      </c>
      <c r="C3276" t="s">
        <v>15</v>
      </c>
      <c r="D3276">
        <v>5</v>
      </c>
      <c r="E3276">
        <v>3</v>
      </c>
      <c r="F3276">
        <v>1184.98</v>
      </c>
      <c r="G3276">
        <v>2579.13</v>
      </c>
      <c r="H3276">
        <v>386.87</v>
      </c>
      <c r="I3276">
        <v>1632.58</v>
      </c>
      <c r="J3276">
        <v>559.67999999999995</v>
      </c>
    </row>
    <row r="3277" spans="1:10" x14ac:dyDescent="0.3">
      <c r="A3277">
        <v>3276</v>
      </c>
      <c r="B3277" t="s">
        <v>14</v>
      </c>
      <c r="C3277" t="s">
        <v>15</v>
      </c>
      <c r="D3277">
        <v>5</v>
      </c>
      <c r="E3277">
        <v>3</v>
      </c>
      <c r="F3277">
        <v>1438.12</v>
      </c>
      <c r="G3277">
        <v>2659.59</v>
      </c>
      <c r="H3277">
        <v>398.94</v>
      </c>
      <c r="I3277">
        <v>1618.77</v>
      </c>
      <c r="J3277">
        <v>641.88</v>
      </c>
    </row>
    <row r="3278" spans="1:10" x14ac:dyDescent="0.3">
      <c r="A3278">
        <v>3277</v>
      </c>
      <c r="B3278" t="s">
        <v>14</v>
      </c>
      <c r="C3278" t="s">
        <v>15</v>
      </c>
      <c r="D3278">
        <v>2</v>
      </c>
      <c r="E3278">
        <v>1</v>
      </c>
      <c r="F3278">
        <v>1596.22</v>
      </c>
      <c r="G3278">
        <v>1596.22</v>
      </c>
      <c r="H3278">
        <v>239.43</v>
      </c>
      <c r="I3278">
        <v>635.38</v>
      </c>
      <c r="J3278">
        <v>721.42</v>
      </c>
    </row>
    <row r="3279" spans="1:10" x14ac:dyDescent="0.3">
      <c r="A3279">
        <v>3278</v>
      </c>
      <c r="B3279" t="s">
        <v>10</v>
      </c>
      <c r="C3279" t="s">
        <v>22</v>
      </c>
      <c r="D3279">
        <v>6</v>
      </c>
      <c r="E3279">
        <v>3</v>
      </c>
      <c r="F3279">
        <v>389.9</v>
      </c>
      <c r="G3279">
        <v>832.82</v>
      </c>
      <c r="H3279">
        <v>83.28</v>
      </c>
      <c r="I3279">
        <v>749.29</v>
      </c>
      <c r="J3279">
        <v>0.25</v>
      </c>
    </row>
    <row r="3280" spans="1:10" x14ac:dyDescent="0.3">
      <c r="A3280">
        <v>3279</v>
      </c>
      <c r="B3280" t="s">
        <v>10</v>
      </c>
      <c r="C3280" t="s">
        <v>22</v>
      </c>
      <c r="D3280">
        <v>7</v>
      </c>
      <c r="E3280">
        <v>2</v>
      </c>
      <c r="F3280">
        <v>647.99</v>
      </c>
      <c r="G3280">
        <v>1123.83</v>
      </c>
      <c r="H3280">
        <v>112.38</v>
      </c>
      <c r="I3280">
        <v>650.35</v>
      </c>
      <c r="J3280">
        <v>361.1</v>
      </c>
    </row>
    <row r="3281" spans="1:10" x14ac:dyDescent="0.3">
      <c r="A3281">
        <v>3280</v>
      </c>
      <c r="B3281" t="s">
        <v>14</v>
      </c>
      <c r="C3281" t="s">
        <v>15</v>
      </c>
      <c r="D3281">
        <v>5</v>
      </c>
      <c r="E3281">
        <v>2</v>
      </c>
      <c r="F3281">
        <v>2609.39</v>
      </c>
      <c r="G3281">
        <v>4084.67</v>
      </c>
      <c r="H3281">
        <v>612.70000000000005</v>
      </c>
      <c r="I3281">
        <v>1651.9</v>
      </c>
      <c r="J3281">
        <v>1820.07</v>
      </c>
    </row>
    <row r="3282" spans="1:10" x14ac:dyDescent="0.3">
      <c r="A3282">
        <v>3281</v>
      </c>
      <c r="B3282" t="s">
        <v>10</v>
      </c>
      <c r="C3282" t="s">
        <v>11</v>
      </c>
      <c r="D3282">
        <v>4</v>
      </c>
      <c r="E3282">
        <v>2</v>
      </c>
      <c r="F3282">
        <v>820.88</v>
      </c>
      <c r="G3282">
        <v>1354.15</v>
      </c>
      <c r="H3282">
        <v>135.41</v>
      </c>
      <c r="I3282">
        <v>483.15</v>
      </c>
      <c r="J3282">
        <v>735.58</v>
      </c>
    </row>
    <row r="3283" spans="1:10" x14ac:dyDescent="0.3">
      <c r="A3283">
        <v>3282</v>
      </c>
      <c r="B3283" t="s">
        <v>18</v>
      </c>
      <c r="C3283" t="s">
        <v>19</v>
      </c>
      <c r="D3283">
        <v>6</v>
      </c>
      <c r="E3283">
        <v>3</v>
      </c>
      <c r="F3283">
        <v>4301.82</v>
      </c>
      <c r="G3283">
        <v>9882.31</v>
      </c>
      <c r="H3283">
        <v>2668.22</v>
      </c>
      <c r="I3283">
        <v>3122.76</v>
      </c>
      <c r="J3283">
        <v>4091.33</v>
      </c>
    </row>
    <row r="3284" spans="1:10" x14ac:dyDescent="0.3">
      <c r="A3284">
        <v>3283</v>
      </c>
      <c r="B3284" t="s">
        <v>12</v>
      </c>
      <c r="C3284" t="s">
        <v>13</v>
      </c>
      <c r="D3284">
        <v>7</v>
      </c>
      <c r="E3284">
        <v>3</v>
      </c>
      <c r="F3284">
        <v>2984.43</v>
      </c>
      <c r="G3284">
        <v>6081.11</v>
      </c>
      <c r="H3284">
        <v>1520.28</v>
      </c>
      <c r="I3284">
        <v>5319.99</v>
      </c>
      <c r="J3284">
        <v>-759.16</v>
      </c>
    </row>
    <row r="3285" spans="1:10" x14ac:dyDescent="0.3">
      <c r="A3285">
        <v>3284</v>
      </c>
      <c r="B3285" t="s">
        <v>12</v>
      </c>
      <c r="C3285" t="s">
        <v>13</v>
      </c>
      <c r="D3285">
        <v>5</v>
      </c>
      <c r="E3285">
        <v>3</v>
      </c>
      <c r="F3285">
        <v>4043.76</v>
      </c>
      <c r="G3285">
        <v>8957.91</v>
      </c>
      <c r="H3285">
        <v>2687.37</v>
      </c>
      <c r="I3285">
        <v>4349.24</v>
      </c>
      <c r="J3285">
        <v>1921.3</v>
      </c>
    </row>
    <row r="3286" spans="1:10" x14ac:dyDescent="0.3">
      <c r="A3286">
        <v>3285</v>
      </c>
      <c r="B3286" t="s">
        <v>10</v>
      </c>
      <c r="C3286" t="s">
        <v>11</v>
      </c>
      <c r="D3286">
        <v>5</v>
      </c>
      <c r="E3286">
        <v>3</v>
      </c>
      <c r="F3286">
        <v>970.07</v>
      </c>
      <c r="G3286">
        <v>1865.76</v>
      </c>
      <c r="H3286">
        <v>186.58</v>
      </c>
      <c r="I3286">
        <v>731.15</v>
      </c>
      <c r="J3286">
        <v>948.04</v>
      </c>
    </row>
    <row r="3287" spans="1:10" x14ac:dyDescent="0.3">
      <c r="A3287">
        <v>3286</v>
      </c>
      <c r="B3287" t="s">
        <v>18</v>
      </c>
      <c r="C3287" t="s">
        <v>20</v>
      </c>
      <c r="D3287">
        <v>2</v>
      </c>
      <c r="E3287">
        <v>2</v>
      </c>
      <c r="F3287">
        <v>2891.71</v>
      </c>
      <c r="G3287">
        <v>4987.3599999999997</v>
      </c>
      <c r="H3287">
        <v>1097.22</v>
      </c>
      <c r="I3287">
        <v>1570.69</v>
      </c>
      <c r="J3287">
        <v>2319.46</v>
      </c>
    </row>
    <row r="3288" spans="1:10" x14ac:dyDescent="0.3">
      <c r="A3288">
        <v>3287</v>
      </c>
      <c r="B3288" t="s">
        <v>10</v>
      </c>
      <c r="C3288" t="s">
        <v>22</v>
      </c>
      <c r="D3288">
        <v>7</v>
      </c>
      <c r="E3288">
        <v>2</v>
      </c>
      <c r="F3288">
        <v>828.73</v>
      </c>
      <c r="G3288">
        <v>1330.76</v>
      </c>
      <c r="H3288">
        <v>133.08000000000001</v>
      </c>
      <c r="I3288">
        <v>829.55</v>
      </c>
      <c r="J3288">
        <v>368.13</v>
      </c>
    </row>
    <row r="3289" spans="1:10" x14ac:dyDescent="0.3">
      <c r="A3289">
        <v>3288</v>
      </c>
      <c r="B3289" t="s">
        <v>14</v>
      </c>
      <c r="C3289" t="s">
        <v>15</v>
      </c>
      <c r="D3289">
        <v>4</v>
      </c>
      <c r="E3289">
        <v>3</v>
      </c>
      <c r="F3289">
        <v>1199.54</v>
      </c>
      <c r="G3289">
        <v>2520</v>
      </c>
      <c r="H3289">
        <v>378</v>
      </c>
      <c r="I3289">
        <v>1341.56</v>
      </c>
      <c r="J3289">
        <v>800.44</v>
      </c>
    </row>
    <row r="3290" spans="1:10" x14ac:dyDescent="0.3">
      <c r="A3290">
        <v>3289</v>
      </c>
      <c r="B3290" t="s">
        <v>12</v>
      </c>
      <c r="C3290" t="s">
        <v>13</v>
      </c>
      <c r="D3290">
        <v>6</v>
      </c>
      <c r="E3290">
        <v>3</v>
      </c>
      <c r="F3290">
        <v>1639.46</v>
      </c>
      <c r="G3290">
        <v>3615.12</v>
      </c>
      <c r="H3290">
        <v>903.78</v>
      </c>
      <c r="I3290">
        <v>3430.75</v>
      </c>
      <c r="J3290">
        <v>-719.41</v>
      </c>
    </row>
    <row r="3291" spans="1:10" x14ac:dyDescent="0.3">
      <c r="A3291">
        <v>3290</v>
      </c>
      <c r="B3291" t="s">
        <v>18</v>
      </c>
      <c r="C3291" t="s">
        <v>20</v>
      </c>
      <c r="D3291">
        <v>3</v>
      </c>
      <c r="E3291">
        <v>2</v>
      </c>
      <c r="F3291">
        <v>4395.16</v>
      </c>
      <c r="G3291">
        <v>6766.93</v>
      </c>
      <c r="H3291">
        <v>1488.72</v>
      </c>
      <c r="I3291">
        <v>1935.03</v>
      </c>
      <c r="J3291">
        <v>3343.18</v>
      </c>
    </row>
    <row r="3292" spans="1:10" x14ac:dyDescent="0.3">
      <c r="A3292">
        <v>3291</v>
      </c>
      <c r="B3292" t="s">
        <v>18</v>
      </c>
      <c r="C3292" t="s">
        <v>19</v>
      </c>
      <c r="D3292">
        <v>1</v>
      </c>
      <c r="E3292">
        <v>1</v>
      </c>
      <c r="F3292">
        <v>4973.88</v>
      </c>
      <c r="G3292">
        <v>4973.88</v>
      </c>
      <c r="H3292">
        <v>1094.25</v>
      </c>
      <c r="I3292">
        <v>1264.3900000000001</v>
      </c>
      <c r="J3292">
        <v>2615.2399999999998</v>
      </c>
    </row>
    <row r="3293" spans="1:10" x14ac:dyDescent="0.3">
      <c r="A3293">
        <v>3292</v>
      </c>
      <c r="B3293" t="s">
        <v>12</v>
      </c>
      <c r="C3293" t="s">
        <v>13</v>
      </c>
      <c r="D3293">
        <v>4</v>
      </c>
      <c r="E3293">
        <v>1</v>
      </c>
      <c r="F3293">
        <v>4125.4799999999996</v>
      </c>
      <c r="G3293">
        <v>4125.4799999999996</v>
      </c>
      <c r="H3293">
        <v>1031.3699999999999</v>
      </c>
      <c r="I3293">
        <v>3599.46</v>
      </c>
      <c r="J3293">
        <v>-505.35</v>
      </c>
    </row>
    <row r="3294" spans="1:10" x14ac:dyDescent="0.3">
      <c r="A3294">
        <v>3293</v>
      </c>
      <c r="B3294" t="s">
        <v>10</v>
      </c>
      <c r="C3294" t="s">
        <v>11</v>
      </c>
      <c r="D3294">
        <v>3</v>
      </c>
      <c r="E3294">
        <v>1</v>
      </c>
      <c r="F3294">
        <v>1117.8</v>
      </c>
      <c r="G3294">
        <v>1117.8</v>
      </c>
      <c r="H3294">
        <v>111.78</v>
      </c>
      <c r="I3294">
        <v>491.14</v>
      </c>
      <c r="J3294">
        <v>514.89</v>
      </c>
    </row>
    <row r="3295" spans="1:10" x14ac:dyDescent="0.3">
      <c r="A3295">
        <v>3294</v>
      </c>
      <c r="B3295" t="s">
        <v>16</v>
      </c>
      <c r="C3295" t="s">
        <v>21</v>
      </c>
      <c r="D3295">
        <v>4</v>
      </c>
      <c r="E3295">
        <v>3</v>
      </c>
      <c r="F3295">
        <v>4008.29</v>
      </c>
      <c r="G3295">
        <v>9389.91</v>
      </c>
      <c r="H3295">
        <v>3755.96</v>
      </c>
      <c r="I3295">
        <v>3499.22</v>
      </c>
      <c r="J3295">
        <v>2134.73</v>
      </c>
    </row>
    <row r="3296" spans="1:10" x14ac:dyDescent="0.3">
      <c r="A3296">
        <v>3295</v>
      </c>
      <c r="B3296" t="s">
        <v>12</v>
      </c>
      <c r="C3296" t="s">
        <v>13</v>
      </c>
      <c r="D3296">
        <v>7</v>
      </c>
      <c r="E3296">
        <v>3</v>
      </c>
      <c r="F3296">
        <v>7731.83</v>
      </c>
      <c r="G3296">
        <v>14180.94</v>
      </c>
      <c r="H3296">
        <v>4254.28</v>
      </c>
      <c r="I3296">
        <v>4085.11</v>
      </c>
      <c r="J3296">
        <v>5841.54</v>
      </c>
    </row>
    <row r="3297" spans="1:10" x14ac:dyDescent="0.3">
      <c r="A3297">
        <v>3296</v>
      </c>
      <c r="B3297" t="s">
        <v>18</v>
      </c>
      <c r="C3297" t="s">
        <v>19</v>
      </c>
      <c r="D3297">
        <v>3</v>
      </c>
      <c r="E3297">
        <v>1</v>
      </c>
      <c r="F3297">
        <v>3658.63</v>
      </c>
      <c r="G3297">
        <v>3658.63</v>
      </c>
      <c r="H3297">
        <v>804.9</v>
      </c>
      <c r="I3297">
        <v>2462.88</v>
      </c>
      <c r="J3297">
        <v>390.85</v>
      </c>
    </row>
    <row r="3298" spans="1:10" x14ac:dyDescent="0.3">
      <c r="A3298">
        <v>3297</v>
      </c>
      <c r="B3298" t="s">
        <v>16</v>
      </c>
      <c r="C3298" t="s">
        <v>17</v>
      </c>
      <c r="D3298">
        <v>7</v>
      </c>
      <c r="E3298">
        <v>2</v>
      </c>
      <c r="F3298">
        <v>2834.51</v>
      </c>
      <c r="G3298">
        <v>5100.05</v>
      </c>
      <c r="H3298">
        <v>1785.02</v>
      </c>
      <c r="I3298">
        <v>4839.9399999999996</v>
      </c>
      <c r="J3298">
        <v>-1524.91</v>
      </c>
    </row>
    <row r="3299" spans="1:10" x14ac:dyDescent="0.3">
      <c r="A3299">
        <v>3298</v>
      </c>
      <c r="B3299" t="s">
        <v>18</v>
      </c>
      <c r="C3299" t="s">
        <v>19</v>
      </c>
      <c r="D3299">
        <v>3</v>
      </c>
      <c r="E3299">
        <v>2</v>
      </c>
      <c r="F3299">
        <v>2247.23</v>
      </c>
      <c r="G3299">
        <v>3748.37</v>
      </c>
      <c r="H3299">
        <v>824.64</v>
      </c>
      <c r="I3299">
        <v>2195.21</v>
      </c>
      <c r="J3299">
        <v>728.52</v>
      </c>
    </row>
    <row r="3300" spans="1:10" x14ac:dyDescent="0.3">
      <c r="A3300">
        <v>3299</v>
      </c>
      <c r="B3300" t="s">
        <v>10</v>
      </c>
      <c r="C3300" t="s">
        <v>11</v>
      </c>
      <c r="D3300">
        <v>4</v>
      </c>
      <c r="E3300">
        <v>3</v>
      </c>
      <c r="F3300">
        <v>775.07</v>
      </c>
      <c r="G3300">
        <v>1641.73</v>
      </c>
      <c r="H3300">
        <v>164.17</v>
      </c>
      <c r="I3300">
        <v>626.53</v>
      </c>
      <c r="J3300">
        <v>851.02</v>
      </c>
    </row>
    <row r="3301" spans="1:10" x14ac:dyDescent="0.3">
      <c r="A3301">
        <v>3300</v>
      </c>
      <c r="B3301" t="s">
        <v>14</v>
      </c>
      <c r="C3301" t="s">
        <v>15</v>
      </c>
      <c r="D3301">
        <v>2</v>
      </c>
      <c r="E3301">
        <v>2</v>
      </c>
      <c r="F3301">
        <v>878.15</v>
      </c>
      <c r="G3301">
        <v>1243.4000000000001</v>
      </c>
      <c r="H3301">
        <v>186.51</v>
      </c>
      <c r="I3301">
        <v>650.52</v>
      </c>
      <c r="J3301">
        <v>406.37</v>
      </c>
    </row>
    <row r="3302" spans="1:10" x14ac:dyDescent="0.3">
      <c r="A3302">
        <v>3301</v>
      </c>
      <c r="B3302" t="s">
        <v>10</v>
      </c>
      <c r="C3302" t="s">
        <v>11</v>
      </c>
      <c r="D3302">
        <v>4</v>
      </c>
      <c r="E3302">
        <v>3</v>
      </c>
      <c r="F3302">
        <v>862.18</v>
      </c>
      <c r="G3302">
        <v>1903.24</v>
      </c>
      <c r="H3302">
        <v>190.32</v>
      </c>
      <c r="I3302">
        <v>453.98</v>
      </c>
      <c r="J3302">
        <v>1258.93</v>
      </c>
    </row>
    <row r="3303" spans="1:10" x14ac:dyDescent="0.3">
      <c r="A3303">
        <v>3302</v>
      </c>
      <c r="B3303" t="s">
        <v>12</v>
      </c>
      <c r="C3303" t="s">
        <v>13</v>
      </c>
      <c r="D3303">
        <v>7</v>
      </c>
      <c r="E3303">
        <v>3</v>
      </c>
      <c r="F3303">
        <v>4964.1000000000004</v>
      </c>
      <c r="G3303">
        <v>10261.09</v>
      </c>
      <c r="H3303">
        <v>3078.33</v>
      </c>
      <c r="I3303">
        <v>5068.03</v>
      </c>
      <c r="J3303">
        <v>2114.73</v>
      </c>
    </row>
    <row r="3304" spans="1:10" x14ac:dyDescent="0.3">
      <c r="A3304">
        <v>3303</v>
      </c>
      <c r="B3304" t="s">
        <v>16</v>
      </c>
      <c r="C3304" t="s">
        <v>17</v>
      </c>
      <c r="D3304">
        <v>4</v>
      </c>
      <c r="E3304">
        <v>3</v>
      </c>
      <c r="F3304">
        <v>5219.38</v>
      </c>
      <c r="G3304">
        <v>11617.76</v>
      </c>
      <c r="H3304">
        <v>4647.1099999999997</v>
      </c>
      <c r="I3304">
        <v>3736.49</v>
      </c>
      <c r="J3304">
        <v>3234.17</v>
      </c>
    </row>
    <row r="3305" spans="1:10" x14ac:dyDescent="0.3">
      <c r="A3305">
        <v>3304</v>
      </c>
      <c r="B3305" t="s">
        <v>10</v>
      </c>
      <c r="C3305" t="s">
        <v>22</v>
      </c>
      <c r="D3305">
        <v>8</v>
      </c>
      <c r="E3305">
        <v>3</v>
      </c>
      <c r="F3305">
        <v>654.95000000000005</v>
      </c>
      <c r="G3305">
        <v>1580.49</v>
      </c>
      <c r="H3305">
        <v>158.05000000000001</v>
      </c>
      <c r="I3305">
        <v>1008.83</v>
      </c>
      <c r="J3305">
        <v>413.61</v>
      </c>
    </row>
    <row r="3306" spans="1:10" x14ac:dyDescent="0.3">
      <c r="A3306">
        <v>3305</v>
      </c>
      <c r="B3306" t="s">
        <v>18</v>
      </c>
      <c r="C3306" t="s">
        <v>19</v>
      </c>
      <c r="D3306">
        <v>8</v>
      </c>
      <c r="E3306">
        <v>2</v>
      </c>
      <c r="F3306">
        <v>3845.32</v>
      </c>
      <c r="G3306">
        <v>6593.82</v>
      </c>
      <c r="H3306">
        <v>1450.64</v>
      </c>
      <c r="I3306">
        <v>3758.65</v>
      </c>
      <c r="J3306">
        <v>1384.53</v>
      </c>
    </row>
    <row r="3307" spans="1:10" x14ac:dyDescent="0.3">
      <c r="A3307">
        <v>3306</v>
      </c>
      <c r="B3307" t="s">
        <v>10</v>
      </c>
      <c r="C3307" t="s">
        <v>22</v>
      </c>
      <c r="D3307">
        <v>3</v>
      </c>
      <c r="E3307">
        <v>1</v>
      </c>
      <c r="F3307">
        <v>960.98</v>
      </c>
      <c r="G3307">
        <v>960.98</v>
      </c>
      <c r="H3307">
        <v>96.1</v>
      </c>
      <c r="I3307">
        <v>415.52</v>
      </c>
      <c r="J3307">
        <v>449.37</v>
      </c>
    </row>
    <row r="3308" spans="1:10" x14ac:dyDescent="0.3">
      <c r="A3308">
        <v>3307</v>
      </c>
      <c r="B3308" t="s">
        <v>10</v>
      </c>
      <c r="C3308" t="s">
        <v>22</v>
      </c>
      <c r="D3308">
        <v>8</v>
      </c>
      <c r="E3308">
        <v>1</v>
      </c>
      <c r="F3308">
        <v>595.63</v>
      </c>
      <c r="G3308">
        <v>595.63</v>
      </c>
      <c r="H3308">
        <v>59.56</v>
      </c>
      <c r="I3308">
        <v>565.25</v>
      </c>
      <c r="J3308">
        <v>-29.19</v>
      </c>
    </row>
    <row r="3309" spans="1:10" x14ac:dyDescent="0.3">
      <c r="A3309">
        <v>3308</v>
      </c>
      <c r="B3309" t="s">
        <v>18</v>
      </c>
      <c r="C3309" t="s">
        <v>20</v>
      </c>
      <c r="D3309">
        <v>1</v>
      </c>
      <c r="E3309">
        <v>1</v>
      </c>
      <c r="F3309">
        <v>4026.99</v>
      </c>
      <c r="G3309">
        <v>4026.99</v>
      </c>
      <c r="H3309">
        <v>885.94</v>
      </c>
      <c r="I3309">
        <v>1362.51</v>
      </c>
      <c r="J3309">
        <v>1778.54</v>
      </c>
    </row>
    <row r="3310" spans="1:10" x14ac:dyDescent="0.3">
      <c r="A3310">
        <v>3309</v>
      </c>
      <c r="B3310" t="s">
        <v>10</v>
      </c>
      <c r="C3310" t="s">
        <v>22</v>
      </c>
      <c r="D3310">
        <v>3</v>
      </c>
      <c r="E3310">
        <v>1</v>
      </c>
      <c r="F3310">
        <v>1067.0999999999999</v>
      </c>
      <c r="G3310">
        <v>1067.0999999999999</v>
      </c>
      <c r="H3310">
        <v>106.71</v>
      </c>
      <c r="I3310">
        <v>568.17999999999995</v>
      </c>
      <c r="J3310">
        <v>392.21</v>
      </c>
    </row>
    <row r="3311" spans="1:10" x14ac:dyDescent="0.3">
      <c r="A3311">
        <v>3310</v>
      </c>
      <c r="B3311" t="s">
        <v>10</v>
      </c>
      <c r="C3311" t="s">
        <v>22</v>
      </c>
      <c r="D3311">
        <v>8</v>
      </c>
      <c r="E3311">
        <v>3</v>
      </c>
      <c r="F3311">
        <v>849.33</v>
      </c>
      <c r="G3311">
        <v>1881.62</v>
      </c>
      <c r="H3311">
        <v>188.16</v>
      </c>
      <c r="I3311">
        <v>816.11</v>
      </c>
      <c r="J3311">
        <v>877.34</v>
      </c>
    </row>
    <row r="3312" spans="1:10" x14ac:dyDescent="0.3">
      <c r="A3312">
        <v>3311</v>
      </c>
      <c r="B3312" t="s">
        <v>14</v>
      </c>
      <c r="C3312" t="s">
        <v>15</v>
      </c>
      <c r="D3312">
        <v>5</v>
      </c>
      <c r="E3312">
        <v>3</v>
      </c>
      <c r="F3312">
        <v>1151.33</v>
      </c>
      <c r="G3312">
        <v>2526.75</v>
      </c>
      <c r="H3312">
        <v>379.01</v>
      </c>
      <c r="I3312">
        <v>1636.41</v>
      </c>
      <c r="J3312">
        <v>511.32</v>
      </c>
    </row>
    <row r="3313" spans="1:10" x14ac:dyDescent="0.3">
      <c r="A3313">
        <v>3312</v>
      </c>
      <c r="B3313" t="s">
        <v>16</v>
      </c>
      <c r="C3313" t="s">
        <v>21</v>
      </c>
      <c r="D3313">
        <v>4</v>
      </c>
      <c r="E3313">
        <v>3</v>
      </c>
      <c r="F3313">
        <v>2611.79</v>
      </c>
      <c r="G3313">
        <v>5355.42</v>
      </c>
      <c r="H3313">
        <v>1874.4</v>
      </c>
      <c r="I3313">
        <v>3857.2</v>
      </c>
      <c r="J3313">
        <v>-376.18</v>
      </c>
    </row>
    <row r="3314" spans="1:10" x14ac:dyDescent="0.3">
      <c r="A3314">
        <v>3313</v>
      </c>
      <c r="B3314" t="s">
        <v>14</v>
      </c>
      <c r="C3314" t="s">
        <v>15</v>
      </c>
      <c r="D3314">
        <v>6</v>
      </c>
      <c r="E3314">
        <v>3</v>
      </c>
      <c r="F3314">
        <v>691.06</v>
      </c>
      <c r="G3314">
        <v>1301.56</v>
      </c>
      <c r="H3314">
        <v>195.23</v>
      </c>
      <c r="I3314">
        <v>1123.3</v>
      </c>
      <c r="J3314">
        <v>-16.97</v>
      </c>
    </row>
    <row r="3315" spans="1:10" x14ac:dyDescent="0.3">
      <c r="A3315">
        <v>3314</v>
      </c>
      <c r="B3315" t="s">
        <v>18</v>
      </c>
      <c r="C3315" t="s">
        <v>19</v>
      </c>
      <c r="D3315">
        <v>4</v>
      </c>
      <c r="E3315">
        <v>3</v>
      </c>
      <c r="F3315">
        <v>4576.8500000000004</v>
      </c>
      <c r="G3315">
        <v>10357.74</v>
      </c>
      <c r="H3315">
        <v>2796.59</v>
      </c>
      <c r="I3315">
        <v>3281.85</v>
      </c>
      <c r="J3315">
        <v>4279.3</v>
      </c>
    </row>
    <row r="3316" spans="1:10" x14ac:dyDescent="0.3">
      <c r="A3316">
        <v>3315</v>
      </c>
      <c r="B3316" t="s">
        <v>18</v>
      </c>
      <c r="C3316" t="s">
        <v>19</v>
      </c>
      <c r="D3316">
        <v>8</v>
      </c>
      <c r="E3316">
        <v>1</v>
      </c>
      <c r="F3316">
        <v>2764.12</v>
      </c>
      <c r="G3316">
        <v>2764.12</v>
      </c>
      <c r="H3316">
        <v>608.11</v>
      </c>
      <c r="I3316">
        <v>2623.15</v>
      </c>
      <c r="J3316">
        <v>-467.14</v>
      </c>
    </row>
    <row r="3317" spans="1:10" x14ac:dyDescent="0.3">
      <c r="A3317">
        <v>3316</v>
      </c>
      <c r="B3317" t="s">
        <v>16</v>
      </c>
      <c r="C3317" t="s">
        <v>17</v>
      </c>
      <c r="D3317">
        <v>2</v>
      </c>
      <c r="E3317">
        <v>1</v>
      </c>
      <c r="F3317">
        <v>4529.96</v>
      </c>
      <c r="G3317">
        <v>4529.96</v>
      </c>
      <c r="H3317">
        <v>1585.49</v>
      </c>
      <c r="I3317">
        <v>1839.74</v>
      </c>
      <c r="J3317">
        <v>1104.73</v>
      </c>
    </row>
    <row r="3318" spans="1:10" x14ac:dyDescent="0.3">
      <c r="A3318">
        <v>3317</v>
      </c>
      <c r="B3318" t="s">
        <v>10</v>
      </c>
      <c r="C3318" t="s">
        <v>22</v>
      </c>
      <c r="D3318">
        <v>7</v>
      </c>
      <c r="E3318">
        <v>3</v>
      </c>
      <c r="F3318">
        <v>938.59</v>
      </c>
      <c r="G3318">
        <v>2076.25</v>
      </c>
      <c r="H3318">
        <v>207.63</v>
      </c>
      <c r="I3318">
        <v>817.69</v>
      </c>
      <c r="J3318">
        <v>1050.94</v>
      </c>
    </row>
    <row r="3319" spans="1:10" x14ac:dyDescent="0.3">
      <c r="A3319">
        <v>3318</v>
      </c>
      <c r="B3319" t="s">
        <v>18</v>
      </c>
      <c r="C3319" t="s">
        <v>20</v>
      </c>
      <c r="D3319">
        <v>6</v>
      </c>
      <c r="E3319">
        <v>1</v>
      </c>
      <c r="F3319">
        <v>6176.96</v>
      </c>
      <c r="G3319">
        <v>6176.96</v>
      </c>
      <c r="H3319">
        <v>1358.93</v>
      </c>
      <c r="I3319">
        <v>3895.69</v>
      </c>
      <c r="J3319">
        <v>922.34</v>
      </c>
    </row>
    <row r="3320" spans="1:10" x14ac:dyDescent="0.3">
      <c r="A3320">
        <v>3319</v>
      </c>
      <c r="B3320" t="s">
        <v>14</v>
      </c>
      <c r="C3320" t="s">
        <v>15</v>
      </c>
      <c r="D3320">
        <v>3</v>
      </c>
      <c r="E3320">
        <v>1</v>
      </c>
      <c r="F3320">
        <v>1595.22</v>
      </c>
      <c r="G3320">
        <v>1595.22</v>
      </c>
      <c r="H3320">
        <v>239.28</v>
      </c>
      <c r="I3320">
        <v>876.02</v>
      </c>
      <c r="J3320">
        <v>479.91</v>
      </c>
    </row>
    <row r="3321" spans="1:10" x14ac:dyDescent="0.3">
      <c r="A3321">
        <v>3320</v>
      </c>
      <c r="B3321" t="s">
        <v>14</v>
      </c>
      <c r="C3321" t="s">
        <v>15</v>
      </c>
      <c r="D3321">
        <v>2</v>
      </c>
      <c r="E3321">
        <v>1</v>
      </c>
      <c r="F3321">
        <v>1788.05</v>
      </c>
      <c r="G3321">
        <v>1788.05</v>
      </c>
      <c r="H3321">
        <v>268.20999999999998</v>
      </c>
      <c r="I3321">
        <v>824.57</v>
      </c>
      <c r="J3321">
        <v>695.27</v>
      </c>
    </row>
    <row r="3322" spans="1:10" x14ac:dyDescent="0.3">
      <c r="A3322">
        <v>3321</v>
      </c>
      <c r="B3322" t="s">
        <v>16</v>
      </c>
      <c r="C3322" t="s">
        <v>17</v>
      </c>
      <c r="D3322">
        <v>4</v>
      </c>
      <c r="E3322">
        <v>3</v>
      </c>
      <c r="F3322">
        <v>5665.07</v>
      </c>
      <c r="G3322">
        <v>13239.41</v>
      </c>
      <c r="H3322">
        <v>5295.76</v>
      </c>
      <c r="I3322">
        <v>2580.85</v>
      </c>
      <c r="J3322">
        <v>5362.8</v>
      </c>
    </row>
    <row r="3323" spans="1:10" x14ac:dyDescent="0.3">
      <c r="A3323">
        <v>3322</v>
      </c>
      <c r="B3323" t="s">
        <v>18</v>
      </c>
      <c r="C3323" t="s">
        <v>19</v>
      </c>
      <c r="D3323">
        <v>8</v>
      </c>
      <c r="E3323">
        <v>3</v>
      </c>
      <c r="F3323">
        <v>2883.53</v>
      </c>
      <c r="G3323">
        <v>5951.46</v>
      </c>
      <c r="H3323">
        <v>1309.32</v>
      </c>
      <c r="I3323">
        <v>3416.29</v>
      </c>
      <c r="J3323">
        <v>1225.8499999999999</v>
      </c>
    </row>
    <row r="3324" spans="1:10" x14ac:dyDescent="0.3">
      <c r="A3324">
        <v>3323</v>
      </c>
      <c r="B3324" t="s">
        <v>14</v>
      </c>
      <c r="C3324" t="s">
        <v>15</v>
      </c>
      <c r="D3324">
        <v>3</v>
      </c>
      <c r="E3324">
        <v>3</v>
      </c>
      <c r="F3324">
        <v>1492.98</v>
      </c>
      <c r="G3324">
        <v>3453.92</v>
      </c>
      <c r="H3324">
        <v>518.09</v>
      </c>
      <c r="I3324">
        <v>1005.61</v>
      </c>
      <c r="J3324">
        <v>1930.23</v>
      </c>
    </row>
    <row r="3325" spans="1:10" x14ac:dyDescent="0.3">
      <c r="A3325">
        <v>3324</v>
      </c>
      <c r="B3325" t="s">
        <v>16</v>
      </c>
      <c r="C3325" t="s">
        <v>21</v>
      </c>
      <c r="D3325">
        <v>3</v>
      </c>
      <c r="E3325">
        <v>3</v>
      </c>
      <c r="F3325">
        <v>2340.4</v>
      </c>
      <c r="G3325">
        <v>5111.82</v>
      </c>
      <c r="H3325">
        <v>1789.14</v>
      </c>
      <c r="I3325">
        <v>2687.29</v>
      </c>
      <c r="J3325">
        <v>635.4</v>
      </c>
    </row>
    <row r="3326" spans="1:10" x14ac:dyDescent="0.3">
      <c r="A3326">
        <v>3325</v>
      </c>
      <c r="B3326" t="s">
        <v>14</v>
      </c>
      <c r="C3326" t="s">
        <v>15</v>
      </c>
      <c r="D3326">
        <v>5</v>
      </c>
      <c r="E3326">
        <v>3</v>
      </c>
      <c r="F3326">
        <v>1023.68</v>
      </c>
      <c r="G3326">
        <v>2430.02</v>
      </c>
      <c r="H3326">
        <v>364.5</v>
      </c>
      <c r="I3326">
        <v>1456.55</v>
      </c>
      <c r="J3326">
        <v>608.96</v>
      </c>
    </row>
    <row r="3327" spans="1:10" x14ac:dyDescent="0.3">
      <c r="A3327">
        <v>3326</v>
      </c>
      <c r="B3327" t="s">
        <v>14</v>
      </c>
      <c r="C3327" t="s">
        <v>15</v>
      </c>
      <c r="D3327">
        <v>5</v>
      </c>
      <c r="E3327">
        <v>3</v>
      </c>
      <c r="F3327">
        <v>1837.19</v>
      </c>
      <c r="G3327">
        <v>4583.7299999999996</v>
      </c>
      <c r="H3327">
        <v>687.56</v>
      </c>
      <c r="I3327">
        <v>1427.87</v>
      </c>
      <c r="J3327">
        <v>2468.3000000000002</v>
      </c>
    </row>
    <row r="3328" spans="1:10" x14ac:dyDescent="0.3">
      <c r="A3328">
        <v>3327</v>
      </c>
      <c r="B3328" t="s">
        <v>14</v>
      </c>
      <c r="C3328" t="s">
        <v>15</v>
      </c>
      <c r="D3328">
        <v>8</v>
      </c>
      <c r="E3328">
        <v>3</v>
      </c>
      <c r="F3328">
        <v>387.08</v>
      </c>
      <c r="G3328">
        <v>853.78</v>
      </c>
      <c r="H3328">
        <v>128.07</v>
      </c>
      <c r="I3328">
        <v>810.24</v>
      </c>
      <c r="J3328">
        <v>-84.52</v>
      </c>
    </row>
    <row r="3329" spans="1:10" x14ac:dyDescent="0.3">
      <c r="A3329">
        <v>3328</v>
      </c>
      <c r="B3329" t="s">
        <v>16</v>
      </c>
      <c r="C3329" t="s">
        <v>21</v>
      </c>
      <c r="D3329">
        <v>8</v>
      </c>
      <c r="E3329">
        <v>3</v>
      </c>
      <c r="F3329">
        <v>6834.71</v>
      </c>
      <c r="G3329">
        <v>14582.59</v>
      </c>
      <c r="H3329">
        <v>5833.04</v>
      </c>
      <c r="I3329">
        <v>4969.6499999999996</v>
      </c>
      <c r="J3329">
        <v>3779.91</v>
      </c>
    </row>
    <row r="3330" spans="1:10" x14ac:dyDescent="0.3">
      <c r="A3330">
        <v>3329</v>
      </c>
      <c r="B3330" t="s">
        <v>18</v>
      </c>
      <c r="C3330" t="s">
        <v>19</v>
      </c>
      <c r="D3330">
        <v>1</v>
      </c>
      <c r="E3330">
        <v>1</v>
      </c>
      <c r="F3330">
        <v>4056</v>
      </c>
      <c r="G3330">
        <v>4056</v>
      </c>
      <c r="H3330">
        <v>892.32</v>
      </c>
      <c r="I3330">
        <v>1127.03</v>
      </c>
      <c r="J3330">
        <v>2036.65</v>
      </c>
    </row>
    <row r="3331" spans="1:10" x14ac:dyDescent="0.3">
      <c r="A3331">
        <v>3330</v>
      </c>
      <c r="B3331" t="s">
        <v>16</v>
      </c>
      <c r="C3331" t="s">
        <v>21</v>
      </c>
      <c r="D3331">
        <v>5</v>
      </c>
      <c r="E3331">
        <v>3</v>
      </c>
      <c r="F3331">
        <v>4353.9399999999996</v>
      </c>
      <c r="G3331">
        <v>9064.36</v>
      </c>
      <c r="H3331">
        <v>3625.74</v>
      </c>
      <c r="I3331">
        <v>3888.69</v>
      </c>
      <c r="J3331">
        <v>1549.92</v>
      </c>
    </row>
    <row r="3332" spans="1:10" x14ac:dyDescent="0.3">
      <c r="A3332">
        <v>3331</v>
      </c>
      <c r="B3332" t="s">
        <v>16</v>
      </c>
      <c r="C3332" t="s">
        <v>21</v>
      </c>
      <c r="D3332">
        <v>7</v>
      </c>
      <c r="E3332">
        <v>3</v>
      </c>
      <c r="F3332">
        <v>3039.01</v>
      </c>
      <c r="G3332">
        <v>6708.11</v>
      </c>
      <c r="H3332">
        <v>2347.84</v>
      </c>
      <c r="I3332">
        <v>5037.2299999999996</v>
      </c>
      <c r="J3332">
        <v>-676.96</v>
      </c>
    </row>
    <row r="3333" spans="1:10" x14ac:dyDescent="0.3">
      <c r="A3333">
        <v>3332</v>
      </c>
      <c r="B3333" t="s">
        <v>14</v>
      </c>
      <c r="C3333" t="s">
        <v>15</v>
      </c>
      <c r="D3333">
        <v>6</v>
      </c>
      <c r="E3333">
        <v>1</v>
      </c>
      <c r="F3333">
        <v>1835.23</v>
      </c>
      <c r="G3333">
        <v>1835.23</v>
      </c>
      <c r="H3333">
        <v>275.27999999999997</v>
      </c>
      <c r="I3333">
        <v>1513.54</v>
      </c>
      <c r="J3333">
        <v>46.4</v>
      </c>
    </row>
    <row r="3334" spans="1:10" x14ac:dyDescent="0.3">
      <c r="A3334">
        <v>3333</v>
      </c>
      <c r="B3334" t="s">
        <v>18</v>
      </c>
      <c r="C3334" t="s">
        <v>20</v>
      </c>
      <c r="D3334">
        <v>3</v>
      </c>
      <c r="E3334">
        <v>1</v>
      </c>
      <c r="F3334">
        <v>4202.4399999999996</v>
      </c>
      <c r="G3334">
        <v>4202.4399999999996</v>
      </c>
      <c r="H3334">
        <v>924.54</v>
      </c>
      <c r="I3334">
        <v>2669.88</v>
      </c>
      <c r="J3334">
        <v>608.02</v>
      </c>
    </row>
    <row r="3335" spans="1:10" x14ac:dyDescent="0.3">
      <c r="A3335">
        <v>3334</v>
      </c>
      <c r="B3335" t="s">
        <v>18</v>
      </c>
      <c r="C3335" t="s">
        <v>20</v>
      </c>
      <c r="D3335">
        <v>5</v>
      </c>
      <c r="E3335">
        <v>2</v>
      </c>
      <c r="F3335">
        <v>4196.9799999999996</v>
      </c>
      <c r="G3335">
        <v>6821.1</v>
      </c>
      <c r="H3335">
        <v>1500.64</v>
      </c>
      <c r="I3335">
        <v>2982.45</v>
      </c>
      <c r="J3335">
        <v>2338.0100000000002</v>
      </c>
    </row>
    <row r="3336" spans="1:10" x14ac:dyDescent="0.3">
      <c r="A3336">
        <v>3335</v>
      </c>
      <c r="B3336" t="s">
        <v>12</v>
      </c>
      <c r="C3336" t="s">
        <v>13</v>
      </c>
      <c r="D3336">
        <v>8</v>
      </c>
      <c r="E3336">
        <v>3</v>
      </c>
      <c r="F3336">
        <v>6136.16</v>
      </c>
      <c r="G3336">
        <v>12438.3</v>
      </c>
      <c r="H3336">
        <v>3731.49</v>
      </c>
      <c r="I3336">
        <v>3921.75</v>
      </c>
      <c r="J3336">
        <v>4785.0600000000004</v>
      </c>
    </row>
    <row r="3337" spans="1:10" x14ac:dyDescent="0.3">
      <c r="A3337">
        <v>3336</v>
      </c>
      <c r="B3337" t="s">
        <v>14</v>
      </c>
      <c r="C3337" t="s">
        <v>15</v>
      </c>
      <c r="D3337">
        <v>1</v>
      </c>
      <c r="E3337">
        <v>1</v>
      </c>
      <c r="F3337">
        <v>1382.63</v>
      </c>
      <c r="G3337">
        <v>1382.63</v>
      </c>
      <c r="H3337">
        <v>207.39</v>
      </c>
      <c r="I3337">
        <v>671.29</v>
      </c>
      <c r="J3337">
        <v>503.94</v>
      </c>
    </row>
    <row r="3338" spans="1:10" x14ac:dyDescent="0.3">
      <c r="A3338">
        <v>3337</v>
      </c>
      <c r="B3338" t="s">
        <v>12</v>
      </c>
      <c r="C3338" t="s">
        <v>13</v>
      </c>
      <c r="D3338">
        <v>8</v>
      </c>
      <c r="E3338">
        <v>3</v>
      </c>
      <c r="F3338">
        <v>6114.42</v>
      </c>
      <c r="G3338">
        <v>14679.55</v>
      </c>
      <c r="H3338">
        <v>4403.8599999999997</v>
      </c>
      <c r="I3338">
        <v>4176.76</v>
      </c>
      <c r="J3338">
        <v>6098.92</v>
      </c>
    </row>
    <row r="3339" spans="1:10" x14ac:dyDescent="0.3">
      <c r="A3339">
        <v>3338</v>
      </c>
      <c r="B3339" t="s">
        <v>14</v>
      </c>
      <c r="C3339" t="s">
        <v>15</v>
      </c>
      <c r="D3339">
        <v>8</v>
      </c>
      <c r="E3339">
        <v>3</v>
      </c>
      <c r="F3339">
        <v>967.73</v>
      </c>
      <c r="G3339">
        <v>1809.19</v>
      </c>
      <c r="H3339">
        <v>271.38</v>
      </c>
      <c r="I3339">
        <v>1716.92</v>
      </c>
      <c r="J3339">
        <v>-179.11</v>
      </c>
    </row>
    <row r="3340" spans="1:10" x14ac:dyDescent="0.3">
      <c r="A3340">
        <v>3339</v>
      </c>
      <c r="B3340" t="s">
        <v>16</v>
      </c>
      <c r="C3340" t="s">
        <v>21</v>
      </c>
      <c r="D3340">
        <v>8</v>
      </c>
      <c r="E3340">
        <v>3</v>
      </c>
      <c r="F3340">
        <v>4616.3999999999996</v>
      </c>
      <c r="G3340">
        <v>9840.7099999999991</v>
      </c>
      <c r="H3340">
        <v>3936.28</v>
      </c>
      <c r="I3340">
        <v>5058.78</v>
      </c>
      <c r="J3340">
        <v>845.65</v>
      </c>
    </row>
    <row r="3341" spans="1:10" x14ac:dyDescent="0.3">
      <c r="A3341">
        <v>3340</v>
      </c>
      <c r="B3341" t="s">
        <v>16</v>
      </c>
      <c r="C3341" t="s">
        <v>17</v>
      </c>
      <c r="D3341">
        <v>4</v>
      </c>
      <c r="E3341">
        <v>3</v>
      </c>
      <c r="F3341">
        <v>3983.72</v>
      </c>
      <c r="G3341">
        <v>9179.56</v>
      </c>
      <c r="H3341">
        <v>3671.83</v>
      </c>
      <c r="I3341">
        <v>3106.87</v>
      </c>
      <c r="J3341">
        <v>2400.86</v>
      </c>
    </row>
    <row r="3342" spans="1:10" x14ac:dyDescent="0.3">
      <c r="A3342">
        <v>3341</v>
      </c>
      <c r="B3342" t="s">
        <v>12</v>
      </c>
      <c r="C3342" t="s">
        <v>13</v>
      </c>
      <c r="D3342">
        <v>6</v>
      </c>
      <c r="E3342">
        <v>2</v>
      </c>
      <c r="F3342">
        <v>3568.15</v>
      </c>
      <c r="G3342">
        <v>5149.68</v>
      </c>
      <c r="H3342">
        <v>1287.42</v>
      </c>
      <c r="I3342">
        <v>4137.88</v>
      </c>
      <c r="J3342">
        <v>-275.62</v>
      </c>
    </row>
    <row r="3343" spans="1:10" x14ac:dyDescent="0.3">
      <c r="A3343">
        <v>3342</v>
      </c>
      <c r="B3343" t="s">
        <v>16</v>
      </c>
      <c r="C3343" t="s">
        <v>21</v>
      </c>
      <c r="D3343">
        <v>5</v>
      </c>
      <c r="E3343">
        <v>3</v>
      </c>
      <c r="F3343">
        <v>5680.31</v>
      </c>
      <c r="G3343">
        <v>12623.65</v>
      </c>
      <c r="H3343">
        <v>5049.46</v>
      </c>
      <c r="I3343">
        <v>2698.32</v>
      </c>
      <c r="J3343">
        <v>4875.87</v>
      </c>
    </row>
    <row r="3344" spans="1:10" x14ac:dyDescent="0.3">
      <c r="A3344">
        <v>3343</v>
      </c>
      <c r="B3344" t="s">
        <v>16</v>
      </c>
      <c r="C3344" t="s">
        <v>21</v>
      </c>
      <c r="D3344">
        <v>3</v>
      </c>
      <c r="E3344">
        <v>3</v>
      </c>
      <c r="F3344">
        <v>4093.63</v>
      </c>
      <c r="G3344">
        <v>8599.94</v>
      </c>
      <c r="H3344">
        <v>3439.98</v>
      </c>
      <c r="I3344">
        <v>3373.02</v>
      </c>
      <c r="J3344">
        <v>1786.95</v>
      </c>
    </row>
    <row r="3345" spans="1:10" x14ac:dyDescent="0.3">
      <c r="A3345">
        <v>3344</v>
      </c>
      <c r="B3345" t="s">
        <v>18</v>
      </c>
      <c r="C3345" t="s">
        <v>20</v>
      </c>
      <c r="D3345">
        <v>4</v>
      </c>
      <c r="E3345">
        <v>3</v>
      </c>
      <c r="F3345">
        <v>4558.96</v>
      </c>
      <c r="G3345">
        <v>11446.9</v>
      </c>
      <c r="H3345">
        <v>3090.66</v>
      </c>
      <c r="I3345">
        <v>3197.44</v>
      </c>
      <c r="J3345">
        <v>5158.79</v>
      </c>
    </row>
    <row r="3346" spans="1:10" x14ac:dyDescent="0.3">
      <c r="A3346">
        <v>3345</v>
      </c>
      <c r="B3346" t="s">
        <v>10</v>
      </c>
      <c r="C3346" t="s">
        <v>11</v>
      </c>
      <c r="D3346">
        <v>8</v>
      </c>
      <c r="E3346">
        <v>3</v>
      </c>
      <c r="F3346">
        <v>886.15</v>
      </c>
      <c r="G3346">
        <v>1958.77</v>
      </c>
      <c r="H3346">
        <v>195.88</v>
      </c>
      <c r="I3346">
        <v>886.4</v>
      </c>
      <c r="J3346">
        <v>876.5</v>
      </c>
    </row>
    <row r="3347" spans="1:10" x14ac:dyDescent="0.3">
      <c r="A3347">
        <v>3346</v>
      </c>
      <c r="B3347" t="s">
        <v>14</v>
      </c>
      <c r="C3347" t="s">
        <v>15</v>
      </c>
      <c r="D3347">
        <v>7</v>
      </c>
      <c r="E3347">
        <v>3</v>
      </c>
      <c r="F3347">
        <v>1575.45</v>
      </c>
      <c r="G3347">
        <v>3856.65</v>
      </c>
      <c r="H3347">
        <v>578.5</v>
      </c>
      <c r="I3347">
        <v>1390.49</v>
      </c>
      <c r="J3347">
        <v>1887.66</v>
      </c>
    </row>
    <row r="3348" spans="1:10" x14ac:dyDescent="0.3">
      <c r="A3348">
        <v>3347</v>
      </c>
      <c r="B3348" t="s">
        <v>10</v>
      </c>
      <c r="C3348" t="s">
        <v>11</v>
      </c>
      <c r="D3348">
        <v>3</v>
      </c>
      <c r="E3348">
        <v>2</v>
      </c>
      <c r="F3348">
        <v>972.8</v>
      </c>
      <c r="G3348">
        <v>1421.62</v>
      </c>
      <c r="H3348">
        <v>142.16</v>
      </c>
      <c r="I3348">
        <v>373.17</v>
      </c>
      <c r="J3348">
        <v>906.29</v>
      </c>
    </row>
    <row r="3349" spans="1:10" x14ac:dyDescent="0.3">
      <c r="A3349">
        <v>3348</v>
      </c>
      <c r="B3349" t="s">
        <v>18</v>
      </c>
      <c r="C3349" t="s">
        <v>19</v>
      </c>
      <c r="D3349">
        <v>4</v>
      </c>
      <c r="E3349">
        <v>1</v>
      </c>
      <c r="F3349">
        <v>6716.31</v>
      </c>
      <c r="G3349">
        <v>6716.31</v>
      </c>
      <c r="H3349">
        <v>1477.59</v>
      </c>
      <c r="I3349">
        <v>3128.62</v>
      </c>
      <c r="J3349">
        <v>2110.1</v>
      </c>
    </row>
    <row r="3350" spans="1:10" x14ac:dyDescent="0.3">
      <c r="A3350">
        <v>3349</v>
      </c>
      <c r="B3350" t="s">
        <v>10</v>
      </c>
      <c r="C3350" t="s">
        <v>22</v>
      </c>
      <c r="D3350">
        <v>7</v>
      </c>
      <c r="E3350">
        <v>3</v>
      </c>
      <c r="F3350">
        <v>794.23</v>
      </c>
      <c r="G3350">
        <v>1632.59</v>
      </c>
      <c r="H3350">
        <v>163.26</v>
      </c>
      <c r="I3350">
        <v>752.53</v>
      </c>
      <c r="J3350">
        <v>716.8</v>
      </c>
    </row>
    <row r="3351" spans="1:10" x14ac:dyDescent="0.3">
      <c r="A3351">
        <v>3350</v>
      </c>
      <c r="B3351" t="s">
        <v>18</v>
      </c>
      <c r="C3351" t="s">
        <v>20</v>
      </c>
      <c r="D3351">
        <v>7</v>
      </c>
      <c r="E3351">
        <v>3</v>
      </c>
      <c r="F3351">
        <v>526.83000000000004</v>
      </c>
      <c r="G3351">
        <v>1183.47</v>
      </c>
      <c r="H3351">
        <v>260.36</v>
      </c>
      <c r="I3351">
        <v>1123.1099999999999</v>
      </c>
      <c r="J3351">
        <v>-200.01</v>
      </c>
    </row>
    <row r="3352" spans="1:10" x14ac:dyDescent="0.3">
      <c r="A3352">
        <v>3351</v>
      </c>
      <c r="B3352" t="s">
        <v>18</v>
      </c>
      <c r="C3352" t="s">
        <v>20</v>
      </c>
      <c r="D3352">
        <v>6</v>
      </c>
      <c r="E3352">
        <v>2</v>
      </c>
      <c r="F3352">
        <v>7774.97</v>
      </c>
      <c r="G3352">
        <v>11933.79</v>
      </c>
      <c r="H3352">
        <v>3222.12</v>
      </c>
      <c r="I3352">
        <v>3495.11</v>
      </c>
      <c r="J3352">
        <v>5216.5600000000004</v>
      </c>
    </row>
    <row r="3353" spans="1:10" x14ac:dyDescent="0.3">
      <c r="A3353">
        <v>3352</v>
      </c>
      <c r="B3353" t="s">
        <v>10</v>
      </c>
      <c r="C3353" t="s">
        <v>22</v>
      </c>
      <c r="D3353">
        <v>3</v>
      </c>
      <c r="E3353">
        <v>1</v>
      </c>
      <c r="F3353">
        <v>594.71</v>
      </c>
      <c r="G3353">
        <v>594.71</v>
      </c>
      <c r="H3353">
        <v>59.47</v>
      </c>
      <c r="I3353">
        <v>508.53</v>
      </c>
      <c r="J3353">
        <v>26.71</v>
      </c>
    </row>
    <row r="3354" spans="1:10" x14ac:dyDescent="0.3">
      <c r="A3354">
        <v>3353</v>
      </c>
      <c r="B3354" t="s">
        <v>12</v>
      </c>
      <c r="C3354" t="s">
        <v>13</v>
      </c>
      <c r="D3354">
        <v>5</v>
      </c>
      <c r="E3354">
        <v>2</v>
      </c>
      <c r="F3354">
        <v>2985.16</v>
      </c>
      <c r="G3354">
        <v>4866.3</v>
      </c>
      <c r="H3354">
        <v>1216.57</v>
      </c>
      <c r="I3354">
        <v>3789.52</v>
      </c>
      <c r="J3354">
        <v>-139.80000000000001</v>
      </c>
    </row>
    <row r="3355" spans="1:10" x14ac:dyDescent="0.3">
      <c r="A3355">
        <v>3354</v>
      </c>
      <c r="B3355" t="s">
        <v>16</v>
      </c>
      <c r="C3355" t="s">
        <v>21</v>
      </c>
      <c r="D3355">
        <v>5</v>
      </c>
      <c r="E3355">
        <v>1</v>
      </c>
      <c r="F3355">
        <v>3142.74</v>
      </c>
      <c r="G3355">
        <v>3142.74</v>
      </c>
      <c r="H3355">
        <v>1099.96</v>
      </c>
      <c r="I3355">
        <v>2982.46</v>
      </c>
      <c r="J3355">
        <v>-939.68</v>
      </c>
    </row>
    <row r="3356" spans="1:10" x14ac:dyDescent="0.3">
      <c r="A3356">
        <v>3355</v>
      </c>
      <c r="B3356" t="s">
        <v>18</v>
      </c>
      <c r="C3356" t="s">
        <v>20</v>
      </c>
      <c r="D3356">
        <v>1</v>
      </c>
      <c r="E3356">
        <v>1</v>
      </c>
      <c r="F3356">
        <v>5361.26</v>
      </c>
      <c r="G3356">
        <v>5361.26</v>
      </c>
      <c r="H3356">
        <v>1179.48</v>
      </c>
      <c r="I3356">
        <v>1845.14</v>
      </c>
      <c r="J3356">
        <v>2336.64</v>
      </c>
    </row>
    <row r="3357" spans="1:10" x14ac:dyDescent="0.3">
      <c r="A3357">
        <v>3356</v>
      </c>
      <c r="B3357" t="s">
        <v>18</v>
      </c>
      <c r="C3357" t="s">
        <v>20</v>
      </c>
      <c r="D3357">
        <v>4</v>
      </c>
      <c r="E3357">
        <v>3</v>
      </c>
      <c r="F3357">
        <v>4514.18</v>
      </c>
      <c r="G3357">
        <v>11181.69</v>
      </c>
      <c r="H3357">
        <v>3019.06</v>
      </c>
      <c r="I3357">
        <v>2421.2600000000002</v>
      </c>
      <c r="J3357">
        <v>5741.37</v>
      </c>
    </row>
    <row r="3358" spans="1:10" x14ac:dyDescent="0.3">
      <c r="A3358">
        <v>3357</v>
      </c>
      <c r="B3358" t="s">
        <v>16</v>
      </c>
      <c r="C3358" t="s">
        <v>17</v>
      </c>
      <c r="D3358">
        <v>1</v>
      </c>
      <c r="E3358">
        <v>1</v>
      </c>
      <c r="F3358">
        <v>7523.51</v>
      </c>
      <c r="G3358">
        <v>7523.51</v>
      </c>
      <c r="H3358">
        <v>2633.23</v>
      </c>
      <c r="I3358">
        <v>1820.35</v>
      </c>
      <c r="J3358">
        <v>3069.93</v>
      </c>
    </row>
    <row r="3359" spans="1:10" x14ac:dyDescent="0.3">
      <c r="A3359">
        <v>3358</v>
      </c>
      <c r="B3359" t="s">
        <v>10</v>
      </c>
      <c r="C3359" t="s">
        <v>11</v>
      </c>
      <c r="D3359">
        <v>2</v>
      </c>
      <c r="E3359">
        <v>1</v>
      </c>
      <c r="F3359">
        <v>288.5</v>
      </c>
      <c r="G3359">
        <v>288.5</v>
      </c>
      <c r="H3359">
        <v>28.85</v>
      </c>
      <c r="I3359">
        <v>273.77999999999997</v>
      </c>
      <c r="J3359">
        <v>-14.14</v>
      </c>
    </row>
    <row r="3360" spans="1:10" x14ac:dyDescent="0.3">
      <c r="A3360">
        <v>3359</v>
      </c>
      <c r="B3360" t="s">
        <v>14</v>
      </c>
      <c r="C3360" t="s">
        <v>15</v>
      </c>
      <c r="D3360">
        <v>5</v>
      </c>
      <c r="E3360">
        <v>2</v>
      </c>
      <c r="F3360">
        <v>2306.59</v>
      </c>
      <c r="G3360">
        <v>3468.65</v>
      </c>
      <c r="H3360">
        <v>520.29999999999995</v>
      </c>
      <c r="I3360">
        <v>1354.51</v>
      </c>
      <c r="J3360">
        <v>1593.84</v>
      </c>
    </row>
    <row r="3361" spans="1:10" x14ac:dyDescent="0.3">
      <c r="A3361">
        <v>3360</v>
      </c>
      <c r="B3361" t="s">
        <v>16</v>
      </c>
      <c r="C3361" t="s">
        <v>17</v>
      </c>
      <c r="D3361">
        <v>4</v>
      </c>
      <c r="E3361">
        <v>1</v>
      </c>
      <c r="F3361">
        <v>4119.3100000000004</v>
      </c>
      <c r="G3361">
        <v>4119.3100000000004</v>
      </c>
      <c r="H3361">
        <v>1441.76</v>
      </c>
      <c r="I3361">
        <v>3290.07</v>
      </c>
      <c r="J3361">
        <v>-612.52</v>
      </c>
    </row>
    <row r="3362" spans="1:10" x14ac:dyDescent="0.3">
      <c r="A3362">
        <v>3361</v>
      </c>
      <c r="B3362" t="s">
        <v>14</v>
      </c>
      <c r="C3362" t="s">
        <v>15</v>
      </c>
      <c r="D3362">
        <v>6</v>
      </c>
      <c r="E3362">
        <v>3</v>
      </c>
      <c r="F3362">
        <v>1328.33</v>
      </c>
      <c r="G3362">
        <v>2838.82</v>
      </c>
      <c r="H3362">
        <v>425.82</v>
      </c>
      <c r="I3362">
        <v>1264.45</v>
      </c>
      <c r="J3362">
        <v>1148.54</v>
      </c>
    </row>
    <row r="3363" spans="1:10" x14ac:dyDescent="0.3">
      <c r="A3363">
        <v>3362</v>
      </c>
      <c r="B3363" t="s">
        <v>10</v>
      </c>
      <c r="C3363" t="s">
        <v>22</v>
      </c>
      <c r="D3363">
        <v>1</v>
      </c>
      <c r="E3363">
        <v>1</v>
      </c>
      <c r="F3363">
        <v>643.44000000000005</v>
      </c>
      <c r="G3363">
        <v>643.44000000000005</v>
      </c>
      <c r="H3363">
        <v>64.34</v>
      </c>
      <c r="I3363">
        <v>289.8</v>
      </c>
      <c r="J3363">
        <v>289.29000000000002</v>
      </c>
    </row>
    <row r="3364" spans="1:10" x14ac:dyDescent="0.3">
      <c r="A3364">
        <v>3363</v>
      </c>
      <c r="B3364" t="s">
        <v>16</v>
      </c>
      <c r="C3364" t="s">
        <v>21</v>
      </c>
      <c r="D3364">
        <v>6</v>
      </c>
      <c r="E3364">
        <v>3</v>
      </c>
      <c r="F3364">
        <v>3855.21</v>
      </c>
      <c r="G3364">
        <v>9462.0400000000009</v>
      </c>
      <c r="H3364">
        <v>3784.82</v>
      </c>
      <c r="I3364">
        <v>4848.22</v>
      </c>
      <c r="J3364">
        <v>829</v>
      </c>
    </row>
    <row r="3365" spans="1:10" x14ac:dyDescent="0.3">
      <c r="A3365">
        <v>3364</v>
      </c>
      <c r="B3365" t="s">
        <v>10</v>
      </c>
      <c r="C3365" t="s">
        <v>11</v>
      </c>
      <c r="D3365">
        <v>6</v>
      </c>
      <c r="E3365">
        <v>3</v>
      </c>
      <c r="F3365">
        <v>1112.5999999999999</v>
      </c>
      <c r="G3365">
        <v>2309.06</v>
      </c>
      <c r="H3365">
        <v>230.91</v>
      </c>
      <c r="I3365">
        <v>604.54999999999995</v>
      </c>
      <c r="J3365">
        <v>1473.6</v>
      </c>
    </row>
    <row r="3366" spans="1:10" x14ac:dyDescent="0.3">
      <c r="A3366">
        <v>3365</v>
      </c>
      <c r="B3366" t="s">
        <v>12</v>
      </c>
      <c r="C3366" t="s">
        <v>13</v>
      </c>
      <c r="D3366">
        <v>8</v>
      </c>
      <c r="E3366">
        <v>3</v>
      </c>
      <c r="F3366">
        <v>4743.88</v>
      </c>
      <c r="G3366">
        <v>11102.76</v>
      </c>
      <c r="H3366">
        <v>3330.83</v>
      </c>
      <c r="I3366">
        <v>4677.7</v>
      </c>
      <c r="J3366">
        <v>3094.23</v>
      </c>
    </row>
    <row r="3367" spans="1:10" x14ac:dyDescent="0.3">
      <c r="A3367">
        <v>3366</v>
      </c>
      <c r="B3367" t="s">
        <v>16</v>
      </c>
      <c r="C3367" t="s">
        <v>21</v>
      </c>
      <c r="D3367">
        <v>8</v>
      </c>
      <c r="E3367">
        <v>3</v>
      </c>
      <c r="F3367">
        <v>4488.16</v>
      </c>
      <c r="G3367">
        <v>9449.5400000000009</v>
      </c>
      <c r="H3367">
        <v>3779.81</v>
      </c>
      <c r="I3367">
        <v>6281.54</v>
      </c>
      <c r="J3367">
        <v>-611.80999999999995</v>
      </c>
    </row>
    <row r="3368" spans="1:10" x14ac:dyDescent="0.3">
      <c r="A3368">
        <v>3367</v>
      </c>
      <c r="B3368" t="s">
        <v>10</v>
      </c>
      <c r="C3368" t="s">
        <v>11</v>
      </c>
      <c r="D3368">
        <v>6</v>
      </c>
      <c r="E3368">
        <v>2</v>
      </c>
      <c r="F3368">
        <v>1409.74</v>
      </c>
      <c r="G3368">
        <v>2049.79</v>
      </c>
      <c r="H3368">
        <v>204.98</v>
      </c>
      <c r="I3368">
        <v>749.68</v>
      </c>
      <c r="J3368">
        <v>1095.1400000000001</v>
      </c>
    </row>
    <row r="3369" spans="1:10" x14ac:dyDescent="0.3">
      <c r="A3369">
        <v>3368</v>
      </c>
      <c r="B3369" t="s">
        <v>10</v>
      </c>
      <c r="C3369" t="s">
        <v>22</v>
      </c>
      <c r="D3369">
        <v>1</v>
      </c>
      <c r="E3369">
        <v>1</v>
      </c>
      <c r="F3369">
        <v>478.51</v>
      </c>
      <c r="G3369">
        <v>478.51</v>
      </c>
      <c r="H3369">
        <v>47.85</v>
      </c>
      <c r="I3369">
        <v>345.82</v>
      </c>
      <c r="J3369">
        <v>84.83</v>
      </c>
    </row>
    <row r="3370" spans="1:10" x14ac:dyDescent="0.3">
      <c r="A3370">
        <v>3369</v>
      </c>
      <c r="B3370" t="s">
        <v>18</v>
      </c>
      <c r="C3370" t="s">
        <v>19</v>
      </c>
      <c r="D3370">
        <v>8</v>
      </c>
      <c r="E3370">
        <v>3</v>
      </c>
      <c r="F3370">
        <v>4597.2700000000004</v>
      </c>
      <c r="G3370">
        <v>9528.48</v>
      </c>
      <c r="H3370">
        <v>2572.69</v>
      </c>
      <c r="I3370">
        <v>5443.7</v>
      </c>
      <c r="J3370">
        <v>1512.09</v>
      </c>
    </row>
    <row r="3371" spans="1:10" x14ac:dyDescent="0.3">
      <c r="A3371">
        <v>3370</v>
      </c>
      <c r="B3371" t="s">
        <v>16</v>
      </c>
      <c r="C3371" t="s">
        <v>17</v>
      </c>
      <c r="D3371">
        <v>2</v>
      </c>
      <c r="E3371">
        <v>1</v>
      </c>
      <c r="F3371">
        <v>993.97</v>
      </c>
      <c r="G3371">
        <v>993.97</v>
      </c>
      <c r="H3371">
        <v>347.89</v>
      </c>
      <c r="I3371">
        <v>943.27</v>
      </c>
      <c r="J3371">
        <v>-297.2</v>
      </c>
    </row>
    <row r="3372" spans="1:10" x14ac:dyDescent="0.3">
      <c r="A3372">
        <v>3371</v>
      </c>
      <c r="B3372" t="s">
        <v>18</v>
      </c>
      <c r="C3372" t="s">
        <v>20</v>
      </c>
      <c r="D3372">
        <v>7</v>
      </c>
      <c r="E3372">
        <v>3</v>
      </c>
      <c r="F3372">
        <v>3931.28</v>
      </c>
      <c r="G3372">
        <v>7998.79</v>
      </c>
      <c r="H3372">
        <v>1759.73</v>
      </c>
      <c r="I3372">
        <v>3537.54</v>
      </c>
      <c r="J3372">
        <v>2701.52</v>
      </c>
    </row>
    <row r="3373" spans="1:10" x14ac:dyDescent="0.3">
      <c r="A3373">
        <v>3372</v>
      </c>
      <c r="B3373" t="s">
        <v>16</v>
      </c>
      <c r="C3373" t="s">
        <v>17</v>
      </c>
      <c r="D3373">
        <v>7</v>
      </c>
      <c r="E3373">
        <v>2</v>
      </c>
      <c r="F3373">
        <v>4295.5600000000004</v>
      </c>
      <c r="G3373">
        <v>7003.09</v>
      </c>
      <c r="H3373">
        <v>2451.08</v>
      </c>
      <c r="I3373">
        <v>5246.55</v>
      </c>
      <c r="J3373">
        <v>-694.54</v>
      </c>
    </row>
    <row r="3374" spans="1:10" x14ac:dyDescent="0.3">
      <c r="A3374">
        <v>3373</v>
      </c>
      <c r="B3374" t="s">
        <v>10</v>
      </c>
      <c r="C3374" t="s">
        <v>22</v>
      </c>
      <c r="D3374">
        <v>8</v>
      </c>
      <c r="E3374">
        <v>3</v>
      </c>
      <c r="F3374">
        <v>988.83</v>
      </c>
      <c r="G3374">
        <v>2137</v>
      </c>
      <c r="H3374">
        <v>213.7</v>
      </c>
      <c r="I3374">
        <v>1051.67</v>
      </c>
      <c r="J3374">
        <v>871.63</v>
      </c>
    </row>
    <row r="3375" spans="1:10" x14ac:dyDescent="0.3">
      <c r="A3375">
        <v>3374</v>
      </c>
      <c r="B3375" t="s">
        <v>16</v>
      </c>
      <c r="C3375" t="s">
        <v>17</v>
      </c>
      <c r="D3375">
        <v>1</v>
      </c>
      <c r="E3375">
        <v>1</v>
      </c>
      <c r="F3375">
        <v>4389.59</v>
      </c>
      <c r="G3375">
        <v>4389.59</v>
      </c>
      <c r="H3375">
        <v>1536.36</v>
      </c>
      <c r="I3375">
        <v>1287.6099999999999</v>
      </c>
      <c r="J3375">
        <v>1565.62</v>
      </c>
    </row>
    <row r="3376" spans="1:10" x14ac:dyDescent="0.3">
      <c r="A3376">
        <v>3375</v>
      </c>
      <c r="B3376" t="s">
        <v>14</v>
      </c>
      <c r="C3376" t="s">
        <v>15</v>
      </c>
      <c r="D3376">
        <v>7</v>
      </c>
      <c r="E3376">
        <v>3</v>
      </c>
      <c r="F3376">
        <v>2376.33</v>
      </c>
      <c r="G3376">
        <v>5028.2</v>
      </c>
      <c r="H3376">
        <v>754.23</v>
      </c>
      <c r="I3376">
        <v>1510.12</v>
      </c>
      <c r="J3376">
        <v>2763.85</v>
      </c>
    </row>
    <row r="3377" spans="1:10" x14ac:dyDescent="0.3">
      <c r="A3377">
        <v>3376</v>
      </c>
      <c r="B3377" t="s">
        <v>14</v>
      </c>
      <c r="C3377" t="s">
        <v>15</v>
      </c>
      <c r="D3377">
        <v>3</v>
      </c>
      <c r="E3377">
        <v>1</v>
      </c>
      <c r="F3377">
        <v>2459.9299999999998</v>
      </c>
      <c r="G3377">
        <v>2459.9299999999998</v>
      </c>
      <c r="H3377">
        <v>368.99</v>
      </c>
      <c r="I3377">
        <v>914.43</v>
      </c>
      <c r="J3377">
        <v>1176.51</v>
      </c>
    </row>
    <row r="3378" spans="1:10" x14ac:dyDescent="0.3">
      <c r="A3378">
        <v>3377</v>
      </c>
      <c r="B3378" t="s">
        <v>14</v>
      </c>
      <c r="C3378" t="s">
        <v>15</v>
      </c>
      <c r="D3378">
        <v>7</v>
      </c>
      <c r="E3378">
        <v>3</v>
      </c>
      <c r="F3378">
        <v>339.48</v>
      </c>
      <c r="G3378">
        <v>825.5</v>
      </c>
      <c r="H3378">
        <v>123.82</v>
      </c>
      <c r="I3378">
        <v>783.4</v>
      </c>
      <c r="J3378">
        <v>-81.72</v>
      </c>
    </row>
    <row r="3379" spans="1:10" x14ac:dyDescent="0.3">
      <c r="A3379">
        <v>3378</v>
      </c>
      <c r="B3379" t="s">
        <v>18</v>
      </c>
      <c r="C3379" t="s">
        <v>19</v>
      </c>
      <c r="D3379">
        <v>5</v>
      </c>
      <c r="E3379">
        <v>3</v>
      </c>
      <c r="F3379">
        <v>848.35</v>
      </c>
      <c r="G3379">
        <v>1805.87</v>
      </c>
      <c r="H3379">
        <v>397.29</v>
      </c>
      <c r="I3379">
        <v>1713.77</v>
      </c>
      <c r="J3379">
        <v>-305.19</v>
      </c>
    </row>
    <row r="3380" spans="1:10" x14ac:dyDescent="0.3">
      <c r="A3380">
        <v>3379</v>
      </c>
      <c r="B3380" t="s">
        <v>18</v>
      </c>
      <c r="C3380" t="s">
        <v>20</v>
      </c>
      <c r="D3380">
        <v>1</v>
      </c>
      <c r="E3380">
        <v>1</v>
      </c>
      <c r="F3380">
        <v>3922.61</v>
      </c>
      <c r="G3380">
        <v>3922.61</v>
      </c>
      <c r="H3380">
        <v>862.97</v>
      </c>
      <c r="I3380">
        <v>1897.78</v>
      </c>
      <c r="J3380">
        <v>1161.8499999999999</v>
      </c>
    </row>
    <row r="3381" spans="1:10" x14ac:dyDescent="0.3">
      <c r="A3381">
        <v>3380</v>
      </c>
      <c r="B3381" t="s">
        <v>16</v>
      </c>
      <c r="C3381" t="s">
        <v>17</v>
      </c>
      <c r="D3381">
        <v>8</v>
      </c>
      <c r="E3381">
        <v>3</v>
      </c>
      <c r="F3381">
        <v>5253.93</v>
      </c>
      <c r="G3381">
        <v>11130.81</v>
      </c>
      <c r="H3381">
        <v>4452.33</v>
      </c>
      <c r="I3381">
        <v>6458.6</v>
      </c>
      <c r="J3381">
        <v>219.89</v>
      </c>
    </row>
    <row r="3382" spans="1:10" x14ac:dyDescent="0.3">
      <c r="A3382">
        <v>3381</v>
      </c>
      <c r="B3382" t="s">
        <v>10</v>
      </c>
      <c r="C3382" t="s">
        <v>22</v>
      </c>
      <c r="D3382">
        <v>8</v>
      </c>
      <c r="E3382">
        <v>3</v>
      </c>
      <c r="F3382">
        <v>987.64</v>
      </c>
      <c r="G3382">
        <v>2169.6</v>
      </c>
      <c r="H3382">
        <v>216.96</v>
      </c>
      <c r="I3382">
        <v>1065.49</v>
      </c>
      <c r="J3382">
        <v>887.16</v>
      </c>
    </row>
    <row r="3383" spans="1:10" x14ac:dyDescent="0.3">
      <c r="A3383">
        <v>3382</v>
      </c>
      <c r="B3383" t="s">
        <v>10</v>
      </c>
      <c r="C3383" t="s">
        <v>11</v>
      </c>
      <c r="D3383">
        <v>7</v>
      </c>
      <c r="E3383">
        <v>2</v>
      </c>
      <c r="F3383">
        <v>818.66</v>
      </c>
      <c r="G3383">
        <v>1169.2</v>
      </c>
      <c r="H3383">
        <v>116.92</v>
      </c>
      <c r="I3383">
        <v>911.87</v>
      </c>
      <c r="J3383">
        <v>140.41</v>
      </c>
    </row>
    <row r="3384" spans="1:10" x14ac:dyDescent="0.3">
      <c r="A3384">
        <v>3383</v>
      </c>
      <c r="B3384" t="s">
        <v>18</v>
      </c>
      <c r="C3384" t="s">
        <v>20</v>
      </c>
      <c r="D3384">
        <v>1</v>
      </c>
      <c r="E3384">
        <v>1</v>
      </c>
      <c r="F3384">
        <v>3402.73</v>
      </c>
      <c r="G3384">
        <v>3402.73</v>
      </c>
      <c r="H3384">
        <v>748.6</v>
      </c>
      <c r="I3384">
        <v>1449.19</v>
      </c>
      <c r="J3384">
        <v>1204.94</v>
      </c>
    </row>
    <row r="3385" spans="1:10" x14ac:dyDescent="0.3">
      <c r="A3385">
        <v>3384</v>
      </c>
      <c r="B3385" t="s">
        <v>10</v>
      </c>
      <c r="C3385" t="s">
        <v>22</v>
      </c>
      <c r="D3385">
        <v>2</v>
      </c>
      <c r="E3385">
        <v>2</v>
      </c>
      <c r="F3385">
        <v>788.24</v>
      </c>
      <c r="G3385">
        <v>1320.82</v>
      </c>
      <c r="H3385">
        <v>132.08000000000001</v>
      </c>
      <c r="I3385">
        <v>302.48</v>
      </c>
      <c r="J3385">
        <v>886.26</v>
      </c>
    </row>
    <row r="3386" spans="1:10" x14ac:dyDescent="0.3">
      <c r="A3386">
        <v>3385</v>
      </c>
      <c r="B3386" t="s">
        <v>18</v>
      </c>
      <c r="C3386" t="s">
        <v>19</v>
      </c>
      <c r="D3386">
        <v>3</v>
      </c>
      <c r="E3386">
        <v>1</v>
      </c>
      <c r="F3386">
        <v>5732.22</v>
      </c>
      <c r="G3386">
        <v>5732.22</v>
      </c>
      <c r="H3386">
        <v>1261.0899999999999</v>
      </c>
      <c r="I3386">
        <v>2516.54</v>
      </c>
      <c r="J3386">
        <v>1954.59</v>
      </c>
    </row>
    <row r="3387" spans="1:10" x14ac:dyDescent="0.3">
      <c r="A3387">
        <v>3386</v>
      </c>
      <c r="B3387" t="s">
        <v>12</v>
      </c>
      <c r="C3387" t="s">
        <v>13</v>
      </c>
      <c r="D3387">
        <v>8</v>
      </c>
      <c r="E3387">
        <v>3</v>
      </c>
      <c r="F3387">
        <v>5390.96</v>
      </c>
      <c r="G3387">
        <v>11083.87</v>
      </c>
      <c r="H3387">
        <v>3325.16</v>
      </c>
      <c r="I3387">
        <v>4485.07</v>
      </c>
      <c r="J3387">
        <v>3273.64</v>
      </c>
    </row>
    <row r="3388" spans="1:10" x14ac:dyDescent="0.3">
      <c r="A3388">
        <v>3387</v>
      </c>
      <c r="B3388" t="s">
        <v>18</v>
      </c>
      <c r="C3388" t="s">
        <v>20</v>
      </c>
      <c r="D3388">
        <v>1</v>
      </c>
      <c r="E3388">
        <v>1</v>
      </c>
      <c r="F3388">
        <v>3743.88</v>
      </c>
      <c r="G3388">
        <v>3743.88</v>
      </c>
      <c r="H3388">
        <v>823.65</v>
      </c>
      <c r="I3388">
        <v>1414.75</v>
      </c>
      <c r="J3388">
        <v>1505.47</v>
      </c>
    </row>
    <row r="3389" spans="1:10" x14ac:dyDescent="0.3">
      <c r="A3389">
        <v>3388</v>
      </c>
      <c r="B3389" t="s">
        <v>16</v>
      </c>
      <c r="C3389" t="s">
        <v>17</v>
      </c>
      <c r="D3389">
        <v>8</v>
      </c>
      <c r="E3389">
        <v>1</v>
      </c>
      <c r="F3389">
        <v>2224.17</v>
      </c>
      <c r="G3389">
        <v>2224.17</v>
      </c>
      <c r="H3389">
        <v>778.46</v>
      </c>
      <c r="I3389">
        <v>2110.7399999999998</v>
      </c>
      <c r="J3389">
        <v>-665.03</v>
      </c>
    </row>
    <row r="3390" spans="1:10" x14ac:dyDescent="0.3">
      <c r="A3390">
        <v>3389</v>
      </c>
      <c r="B3390" t="s">
        <v>18</v>
      </c>
      <c r="C3390" t="s">
        <v>19</v>
      </c>
      <c r="D3390">
        <v>8</v>
      </c>
      <c r="E3390">
        <v>1</v>
      </c>
      <c r="F3390">
        <v>4620.3599999999997</v>
      </c>
      <c r="G3390">
        <v>4620.3599999999997</v>
      </c>
      <c r="H3390">
        <v>1016.48</v>
      </c>
      <c r="I3390">
        <v>4384.72</v>
      </c>
      <c r="J3390">
        <v>-780.84</v>
      </c>
    </row>
    <row r="3391" spans="1:10" x14ac:dyDescent="0.3">
      <c r="A3391">
        <v>3390</v>
      </c>
      <c r="B3391" t="s">
        <v>16</v>
      </c>
      <c r="C3391" t="s">
        <v>17</v>
      </c>
      <c r="D3391">
        <v>5</v>
      </c>
      <c r="E3391">
        <v>3</v>
      </c>
      <c r="F3391">
        <v>8679.09</v>
      </c>
      <c r="G3391">
        <v>19533.14</v>
      </c>
      <c r="H3391">
        <v>7813.26</v>
      </c>
      <c r="I3391">
        <v>4129.1499999999996</v>
      </c>
      <c r="J3391">
        <v>7590.74</v>
      </c>
    </row>
    <row r="3392" spans="1:10" x14ac:dyDescent="0.3">
      <c r="A3392">
        <v>3391</v>
      </c>
      <c r="B3392" t="s">
        <v>10</v>
      </c>
      <c r="C3392" t="s">
        <v>22</v>
      </c>
      <c r="D3392">
        <v>7</v>
      </c>
      <c r="E3392">
        <v>3</v>
      </c>
      <c r="F3392">
        <v>72.44</v>
      </c>
      <c r="G3392">
        <v>163.83000000000001</v>
      </c>
      <c r="H3392">
        <v>16.38</v>
      </c>
      <c r="I3392">
        <v>155.47999999999999</v>
      </c>
      <c r="J3392">
        <v>-8.0299999999999994</v>
      </c>
    </row>
    <row r="3393" spans="1:10" x14ac:dyDescent="0.3">
      <c r="A3393">
        <v>3392</v>
      </c>
      <c r="B3393" t="s">
        <v>12</v>
      </c>
      <c r="C3393" t="s">
        <v>13</v>
      </c>
      <c r="D3393">
        <v>5</v>
      </c>
      <c r="E3393">
        <v>1</v>
      </c>
      <c r="F3393">
        <v>5295.43</v>
      </c>
      <c r="G3393">
        <v>5295.43</v>
      </c>
      <c r="H3393">
        <v>1323.86</v>
      </c>
      <c r="I3393">
        <v>2805.13</v>
      </c>
      <c r="J3393">
        <v>1166.44</v>
      </c>
    </row>
    <row r="3394" spans="1:10" x14ac:dyDescent="0.3">
      <c r="A3394">
        <v>3393</v>
      </c>
      <c r="B3394" t="s">
        <v>12</v>
      </c>
      <c r="C3394" t="s">
        <v>13</v>
      </c>
      <c r="D3394">
        <v>7</v>
      </c>
      <c r="E3394">
        <v>3</v>
      </c>
      <c r="F3394">
        <v>4286.46</v>
      </c>
      <c r="G3394">
        <v>8843.0499999999993</v>
      </c>
      <c r="H3394">
        <v>2652.92</v>
      </c>
      <c r="I3394">
        <v>4296.47</v>
      </c>
      <c r="J3394">
        <v>1893.67</v>
      </c>
    </row>
    <row r="3395" spans="1:10" x14ac:dyDescent="0.3">
      <c r="A3395">
        <v>3394</v>
      </c>
      <c r="B3395" t="s">
        <v>10</v>
      </c>
      <c r="C3395" t="s">
        <v>22</v>
      </c>
      <c r="D3395">
        <v>8</v>
      </c>
      <c r="E3395">
        <v>3</v>
      </c>
      <c r="F3395">
        <v>1147.94</v>
      </c>
      <c r="G3395">
        <v>2872.22</v>
      </c>
      <c r="H3395">
        <v>287.22000000000003</v>
      </c>
      <c r="I3395">
        <v>1151.31</v>
      </c>
      <c r="J3395">
        <v>1433.69</v>
      </c>
    </row>
    <row r="3396" spans="1:10" x14ac:dyDescent="0.3">
      <c r="A3396">
        <v>3395</v>
      </c>
      <c r="B3396" t="s">
        <v>12</v>
      </c>
      <c r="C3396" t="s">
        <v>13</v>
      </c>
      <c r="D3396">
        <v>1</v>
      </c>
      <c r="E3396">
        <v>1</v>
      </c>
      <c r="F3396">
        <v>1538.82</v>
      </c>
      <c r="G3396">
        <v>1538.82</v>
      </c>
      <c r="H3396">
        <v>384.71</v>
      </c>
      <c r="I3396">
        <v>1460.34</v>
      </c>
      <c r="J3396">
        <v>-306.23</v>
      </c>
    </row>
    <row r="3397" spans="1:10" x14ac:dyDescent="0.3">
      <c r="A3397">
        <v>3396</v>
      </c>
      <c r="B3397" t="s">
        <v>12</v>
      </c>
      <c r="C3397" t="s">
        <v>13</v>
      </c>
      <c r="D3397">
        <v>6</v>
      </c>
      <c r="E3397">
        <v>3</v>
      </c>
      <c r="F3397">
        <v>3291.25</v>
      </c>
      <c r="G3397">
        <v>7168.17</v>
      </c>
      <c r="H3397">
        <v>1792.04</v>
      </c>
      <c r="I3397">
        <v>3296.71</v>
      </c>
      <c r="J3397">
        <v>2079.41</v>
      </c>
    </row>
    <row r="3398" spans="1:10" x14ac:dyDescent="0.3">
      <c r="A3398">
        <v>3397</v>
      </c>
      <c r="B3398" t="s">
        <v>14</v>
      </c>
      <c r="C3398" t="s">
        <v>15</v>
      </c>
      <c r="D3398">
        <v>7</v>
      </c>
      <c r="E3398">
        <v>2</v>
      </c>
      <c r="F3398">
        <v>925.07</v>
      </c>
      <c r="G3398">
        <v>1328.96</v>
      </c>
      <c r="H3398">
        <v>199.34</v>
      </c>
      <c r="I3398">
        <v>1261.18</v>
      </c>
      <c r="J3398">
        <v>-131.57</v>
      </c>
    </row>
    <row r="3399" spans="1:10" x14ac:dyDescent="0.3">
      <c r="A3399">
        <v>3398</v>
      </c>
      <c r="B3399" t="s">
        <v>14</v>
      </c>
      <c r="C3399" t="s">
        <v>15</v>
      </c>
      <c r="D3399">
        <v>6</v>
      </c>
      <c r="E3399">
        <v>3</v>
      </c>
      <c r="F3399">
        <v>1189.47</v>
      </c>
      <c r="G3399">
        <v>2538.25</v>
      </c>
      <c r="H3399">
        <v>380.74</v>
      </c>
      <c r="I3399">
        <v>1845.08</v>
      </c>
      <c r="J3399">
        <v>312.44</v>
      </c>
    </row>
    <row r="3400" spans="1:10" x14ac:dyDescent="0.3">
      <c r="A3400">
        <v>3399</v>
      </c>
      <c r="B3400" t="s">
        <v>18</v>
      </c>
      <c r="C3400" t="s">
        <v>20</v>
      </c>
      <c r="D3400">
        <v>3</v>
      </c>
      <c r="E3400">
        <v>2</v>
      </c>
      <c r="F3400">
        <v>4312.3100000000004</v>
      </c>
      <c r="G3400">
        <v>7797.3</v>
      </c>
      <c r="H3400">
        <v>1715.4</v>
      </c>
      <c r="I3400">
        <v>1923.28</v>
      </c>
      <c r="J3400">
        <v>4158.6099999999997</v>
      </c>
    </row>
    <row r="3401" spans="1:10" x14ac:dyDescent="0.3">
      <c r="A3401">
        <v>3400</v>
      </c>
      <c r="B3401" t="s">
        <v>16</v>
      </c>
      <c r="C3401" t="s">
        <v>17</v>
      </c>
      <c r="D3401">
        <v>5</v>
      </c>
      <c r="E3401">
        <v>3</v>
      </c>
      <c r="F3401">
        <v>2097.4</v>
      </c>
      <c r="G3401">
        <v>5074.12</v>
      </c>
      <c r="H3401">
        <v>1775.94</v>
      </c>
      <c r="I3401">
        <v>3142.82</v>
      </c>
      <c r="J3401">
        <v>155.36000000000001</v>
      </c>
    </row>
    <row r="3402" spans="1:10" x14ac:dyDescent="0.3">
      <c r="A3402">
        <v>3401</v>
      </c>
      <c r="B3402" t="s">
        <v>18</v>
      </c>
      <c r="C3402" t="s">
        <v>19</v>
      </c>
      <c r="D3402">
        <v>6</v>
      </c>
      <c r="E3402">
        <v>3</v>
      </c>
      <c r="F3402">
        <v>4626.13</v>
      </c>
      <c r="G3402">
        <v>10216.42</v>
      </c>
      <c r="H3402">
        <v>2758.43</v>
      </c>
      <c r="I3402">
        <v>3254.93</v>
      </c>
      <c r="J3402">
        <v>4203.05</v>
      </c>
    </row>
    <row r="3403" spans="1:10" x14ac:dyDescent="0.3">
      <c r="A3403">
        <v>3402</v>
      </c>
      <c r="B3403" t="s">
        <v>18</v>
      </c>
      <c r="C3403" t="s">
        <v>19</v>
      </c>
      <c r="D3403">
        <v>5</v>
      </c>
      <c r="E3403">
        <v>3</v>
      </c>
      <c r="F3403">
        <v>3484.74</v>
      </c>
      <c r="G3403">
        <v>8029.72</v>
      </c>
      <c r="H3403">
        <v>2168.02</v>
      </c>
      <c r="I3403">
        <v>3427.68</v>
      </c>
      <c r="J3403">
        <v>2434.02</v>
      </c>
    </row>
    <row r="3404" spans="1:10" x14ac:dyDescent="0.3">
      <c r="A3404">
        <v>3403</v>
      </c>
      <c r="B3404" t="s">
        <v>12</v>
      </c>
      <c r="C3404" t="s">
        <v>13</v>
      </c>
      <c r="D3404">
        <v>7</v>
      </c>
      <c r="E3404">
        <v>3</v>
      </c>
      <c r="F3404">
        <v>3743.18</v>
      </c>
      <c r="G3404">
        <v>9035.6299999999992</v>
      </c>
      <c r="H3404">
        <v>2710.69</v>
      </c>
      <c r="I3404">
        <v>4175.3</v>
      </c>
      <c r="J3404">
        <v>2149.65</v>
      </c>
    </row>
    <row r="3405" spans="1:10" x14ac:dyDescent="0.3">
      <c r="A3405">
        <v>3404</v>
      </c>
      <c r="B3405" t="s">
        <v>10</v>
      </c>
      <c r="C3405" t="s">
        <v>11</v>
      </c>
      <c r="D3405">
        <v>7</v>
      </c>
      <c r="E3405">
        <v>3</v>
      </c>
      <c r="F3405">
        <v>361.39</v>
      </c>
      <c r="G3405">
        <v>829.75</v>
      </c>
      <c r="H3405">
        <v>82.98</v>
      </c>
      <c r="I3405">
        <v>644.41999999999996</v>
      </c>
      <c r="J3405">
        <v>102.36</v>
      </c>
    </row>
    <row r="3406" spans="1:10" x14ac:dyDescent="0.3">
      <c r="A3406">
        <v>3405</v>
      </c>
      <c r="B3406" t="s">
        <v>14</v>
      </c>
      <c r="C3406" t="s">
        <v>15</v>
      </c>
      <c r="D3406">
        <v>3</v>
      </c>
      <c r="E3406">
        <v>3</v>
      </c>
      <c r="F3406">
        <v>1760.46</v>
      </c>
      <c r="G3406">
        <v>3745.05</v>
      </c>
      <c r="H3406">
        <v>561.76</v>
      </c>
      <c r="I3406">
        <v>1036.21</v>
      </c>
      <c r="J3406">
        <v>2147.08</v>
      </c>
    </row>
    <row r="3407" spans="1:10" x14ac:dyDescent="0.3">
      <c r="A3407">
        <v>3406</v>
      </c>
      <c r="B3407" t="s">
        <v>14</v>
      </c>
      <c r="C3407" t="s">
        <v>15</v>
      </c>
      <c r="D3407">
        <v>7</v>
      </c>
      <c r="E3407">
        <v>3</v>
      </c>
      <c r="F3407">
        <v>1153.03</v>
      </c>
      <c r="G3407">
        <v>2333.4</v>
      </c>
      <c r="H3407">
        <v>350.01</v>
      </c>
      <c r="I3407">
        <v>1306.3599999999999</v>
      </c>
      <c r="J3407">
        <v>677.03</v>
      </c>
    </row>
    <row r="3408" spans="1:10" x14ac:dyDescent="0.3">
      <c r="A3408">
        <v>3407</v>
      </c>
      <c r="B3408" t="s">
        <v>12</v>
      </c>
      <c r="C3408" t="s">
        <v>13</v>
      </c>
      <c r="D3408">
        <v>8</v>
      </c>
      <c r="E3408">
        <v>3</v>
      </c>
      <c r="F3408">
        <v>5598.22</v>
      </c>
      <c r="G3408">
        <v>12690.36</v>
      </c>
      <c r="H3408">
        <v>3807.11</v>
      </c>
      <c r="I3408">
        <v>5132.57</v>
      </c>
      <c r="J3408">
        <v>3750.68</v>
      </c>
    </row>
    <row r="3409" spans="1:10" x14ac:dyDescent="0.3">
      <c r="A3409">
        <v>3408</v>
      </c>
      <c r="B3409" t="s">
        <v>12</v>
      </c>
      <c r="C3409" t="s">
        <v>13</v>
      </c>
      <c r="D3409">
        <v>3</v>
      </c>
      <c r="E3409">
        <v>2</v>
      </c>
      <c r="F3409">
        <v>3875.16</v>
      </c>
      <c r="G3409">
        <v>7006.09</v>
      </c>
      <c r="H3409">
        <v>1751.52</v>
      </c>
      <c r="I3409">
        <v>2550.71</v>
      </c>
      <c r="J3409">
        <v>2703.86</v>
      </c>
    </row>
    <row r="3410" spans="1:10" x14ac:dyDescent="0.3">
      <c r="A3410">
        <v>3409</v>
      </c>
      <c r="B3410" t="s">
        <v>18</v>
      </c>
      <c r="C3410" t="s">
        <v>20</v>
      </c>
      <c r="D3410">
        <v>6</v>
      </c>
      <c r="E3410">
        <v>3</v>
      </c>
      <c r="F3410">
        <v>3380.43</v>
      </c>
      <c r="G3410">
        <v>7402.33</v>
      </c>
      <c r="H3410">
        <v>1628.51</v>
      </c>
      <c r="I3410">
        <v>3727.08</v>
      </c>
      <c r="J3410">
        <v>2046.73</v>
      </c>
    </row>
    <row r="3411" spans="1:10" x14ac:dyDescent="0.3">
      <c r="A3411">
        <v>3410</v>
      </c>
      <c r="B3411" t="s">
        <v>18</v>
      </c>
      <c r="C3411" t="s">
        <v>20</v>
      </c>
      <c r="D3411">
        <v>7</v>
      </c>
      <c r="E3411">
        <v>3</v>
      </c>
      <c r="F3411">
        <v>5981.99</v>
      </c>
      <c r="G3411">
        <v>11071.77</v>
      </c>
      <c r="H3411">
        <v>2989.38</v>
      </c>
      <c r="I3411">
        <v>3193.89</v>
      </c>
      <c r="J3411">
        <v>4888.5</v>
      </c>
    </row>
    <row r="3412" spans="1:10" x14ac:dyDescent="0.3">
      <c r="A3412">
        <v>3411</v>
      </c>
      <c r="B3412" t="s">
        <v>10</v>
      </c>
      <c r="C3412" t="s">
        <v>22</v>
      </c>
      <c r="D3412">
        <v>1</v>
      </c>
      <c r="E3412">
        <v>1</v>
      </c>
      <c r="F3412">
        <v>1145.33</v>
      </c>
      <c r="G3412">
        <v>1145.33</v>
      </c>
      <c r="H3412">
        <v>114.53</v>
      </c>
      <c r="I3412">
        <v>331.39</v>
      </c>
      <c r="J3412">
        <v>699.4</v>
      </c>
    </row>
    <row r="3413" spans="1:10" x14ac:dyDescent="0.3">
      <c r="A3413">
        <v>3412</v>
      </c>
      <c r="B3413" t="s">
        <v>18</v>
      </c>
      <c r="C3413" t="s">
        <v>19</v>
      </c>
      <c r="D3413">
        <v>4</v>
      </c>
      <c r="E3413">
        <v>1</v>
      </c>
      <c r="F3413">
        <v>4440.01</v>
      </c>
      <c r="G3413">
        <v>4440.01</v>
      </c>
      <c r="H3413">
        <v>976.8</v>
      </c>
      <c r="I3413">
        <v>2752.86</v>
      </c>
      <c r="J3413">
        <v>710.35</v>
      </c>
    </row>
    <row r="3414" spans="1:10" x14ac:dyDescent="0.3">
      <c r="A3414">
        <v>3413</v>
      </c>
      <c r="B3414" t="s">
        <v>18</v>
      </c>
      <c r="C3414" t="s">
        <v>20</v>
      </c>
      <c r="D3414">
        <v>2</v>
      </c>
      <c r="E3414">
        <v>2</v>
      </c>
      <c r="F3414">
        <v>2861.14</v>
      </c>
      <c r="G3414">
        <v>4123.34</v>
      </c>
      <c r="H3414">
        <v>907.13</v>
      </c>
      <c r="I3414">
        <v>1883.99</v>
      </c>
      <c r="J3414">
        <v>1332.21</v>
      </c>
    </row>
    <row r="3415" spans="1:10" x14ac:dyDescent="0.3">
      <c r="A3415">
        <v>3414</v>
      </c>
      <c r="B3415" t="s">
        <v>10</v>
      </c>
      <c r="C3415" t="s">
        <v>22</v>
      </c>
      <c r="D3415">
        <v>8</v>
      </c>
      <c r="E3415">
        <v>1</v>
      </c>
      <c r="F3415">
        <v>803.35</v>
      </c>
      <c r="G3415">
        <v>803.35</v>
      </c>
      <c r="H3415">
        <v>80.33</v>
      </c>
      <c r="I3415">
        <v>762.38</v>
      </c>
      <c r="J3415">
        <v>-39.36</v>
      </c>
    </row>
    <row r="3416" spans="1:10" x14ac:dyDescent="0.3">
      <c r="A3416">
        <v>3415</v>
      </c>
      <c r="B3416" t="s">
        <v>14</v>
      </c>
      <c r="C3416" t="s">
        <v>15</v>
      </c>
      <c r="D3416">
        <v>4</v>
      </c>
      <c r="E3416">
        <v>2</v>
      </c>
      <c r="F3416">
        <v>1552.15</v>
      </c>
      <c r="G3416">
        <v>2179.04</v>
      </c>
      <c r="H3416">
        <v>326.86</v>
      </c>
      <c r="I3416">
        <v>1210.3</v>
      </c>
      <c r="J3416">
        <v>641.89</v>
      </c>
    </row>
    <row r="3417" spans="1:10" x14ac:dyDescent="0.3">
      <c r="A3417">
        <v>3416</v>
      </c>
      <c r="B3417" t="s">
        <v>16</v>
      </c>
      <c r="C3417" t="s">
        <v>17</v>
      </c>
      <c r="D3417">
        <v>4</v>
      </c>
      <c r="E3417">
        <v>3</v>
      </c>
      <c r="F3417">
        <v>4085.09</v>
      </c>
      <c r="G3417">
        <v>8430.9500000000007</v>
      </c>
      <c r="H3417">
        <v>3372.38</v>
      </c>
      <c r="I3417">
        <v>2313.8000000000002</v>
      </c>
      <c r="J3417">
        <v>2744.77</v>
      </c>
    </row>
    <row r="3418" spans="1:10" x14ac:dyDescent="0.3">
      <c r="A3418">
        <v>3417</v>
      </c>
      <c r="B3418" t="s">
        <v>10</v>
      </c>
      <c r="C3418" t="s">
        <v>11</v>
      </c>
      <c r="D3418">
        <v>5</v>
      </c>
      <c r="E3418">
        <v>1</v>
      </c>
      <c r="F3418">
        <v>1044.3800000000001</v>
      </c>
      <c r="G3418">
        <v>1044.3800000000001</v>
      </c>
      <c r="H3418">
        <v>104.44</v>
      </c>
      <c r="I3418">
        <v>525.08000000000004</v>
      </c>
      <c r="J3418">
        <v>414.86</v>
      </c>
    </row>
    <row r="3419" spans="1:10" x14ac:dyDescent="0.3">
      <c r="A3419">
        <v>3418</v>
      </c>
      <c r="B3419" t="s">
        <v>16</v>
      </c>
      <c r="C3419" t="s">
        <v>21</v>
      </c>
      <c r="D3419">
        <v>8</v>
      </c>
      <c r="E3419">
        <v>1</v>
      </c>
      <c r="F3419">
        <v>5098.6400000000003</v>
      </c>
      <c r="G3419">
        <v>5098.6400000000003</v>
      </c>
      <c r="H3419">
        <v>1784.52</v>
      </c>
      <c r="I3419">
        <v>4351.63</v>
      </c>
      <c r="J3419">
        <v>-1037.52</v>
      </c>
    </row>
    <row r="3420" spans="1:10" x14ac:dyDescent="0.3">
      <c r="A3420">
        <v>3419</v>
      </c>
      <c r="B3420" t="s">
        <v>18</v>
      </c>
      <c r="C3420" t="s">
        <v>20</v>
      </c>
      <c r="D3420">
        <v>8</v>
      </c>
      <c r="E3420">
        <v>3</v>
      </c>
      <c r="F3420">
        <v>5415.5</v>
      </c>
      <c r="G3420">
        <v>11051.09</v>
      </c>
      <c r="H3420">
        <v>2983.8</v>
      </c>
      <c r="I3420">
        <v>5068.5</v>
      </c>
      <c r="J3420">
        <v>2998.8</v>
      </c>
    </row>
    <row r="3421" spans="1:10" x14ac:dyDescent="0.3">
      <c r="A3421">
        <v>3420</v>
      </c>
      <c r="B3421" t="s">
        <v>18</v>
      </c>
      <c r="C3421" t="s">
        <v>20</v>
      </c>
      <c r="D3421">
        <v>3</v>
      </c>
      <c r="E3421">
        <v>1</v>
      </c>
      <c r="F3421">
        <v>3574.37</v>
      </c>
      <c r="G3421">
        <v>3574.37</v>
      </c>
      <c r="H3421">
        <v>786.36</v>
      </c>
      <c r="I3421">
        <v>2521.3000000000002</v>
      </c>
      <c r="J3421">
        <v>266.70999999999998</v>
      </c>
    </row>
    <row r="3422" spans="1:10" x14ac:dyDescent="0.3">
      <c r="A3422">
        <v>3421</v>
      </c>
      <c r="B3422" t="s">
        <v>14</v>
      </c>
      <c r="C3422" t="s">
        <v>15</v>
      </c>
      <c r="D3422">
        <v>5</v>
      </c>
      <c r="E3422">
        <v>1</v>
      </c>
      <c r="F3422">
        <v>2466.83</v>
      </c>
      <c r="G3422">
        <v>2466.83</v>
      </c>
      <c r="H3422">
        <v>370.02</v>
      </c>
      <c r="I3422">
        <v>1505.49</v>
      </c>
      <c r="J3422">
        <v>591.30999999999995</v>
      </c>
    </row>
    <row r="3423" spans="1:10" x14ac:dyDescent="0.3">
      <c r="A3423">
        <v>3422</v>
      </c>
      <c r="B3423" t="s">
        <v>16</v>
      </c>
      <c r="C3423" t="s">
        <v>17</v>
      </c>
      <c r="D3423">
        <v>6</v>
      </c>
      <c r="E3423">
        <v>3</v>
      </c>
      <c r="F3423">
        <v>2568.2399999999998</v>
      </c>
      <c r="G3423">
        <v>5331.89</v>
      </c>
      <c r="H3423">
        <v>1866.16</v>
      </c>
      <c r="I3423">
        <v>4653.92</v>
      </c>
      <c r="J3423">
        <v>-1188.19</v>
      </c>
    </row>
    <row r="3424" spans="1:10" x14ac:dyDescent="0.3">
      <c r="A3424">
        <v>3423</v>
      </c>
      <c r="B3424" t="s">
        <v>14</v>
      </c>
      <c r="C3424" t="s">
        <v>15</v>
      </c>
      <c r="D3424">
        <v>2</v>
      </c>
      <c r="E3424">
        <v>1</v>
      </c>
      <c r="F3424">
        <v>2712.28</v>
      </c>
      <c r="G3424">
        <v>2712.28</v>
      </c>
      <c r="H3424">
        <v>406.84</v>
      </c>
      <c r="I3424">
        <v>944.57</v>
      </c>
      <c r="J3424">
        <v>1360.86</v>
      </c>
    </row>
    <row r="3425" spans="1:10" x14ac:dyDescent="0.3">
      <c r="A3425">
        <v>3424</v>
      </c>
      <c r="B3425" t="s">
        <v>18</v>
      </c>
      <c r="C3425" t="s">
        <v>19</v>
      </c>
      <c r="D3425">
        <v>6</v>
      </c>
      <c r="E3425">
        <v>1</v>
      </c>
      <c r="F3425">
        <v>4862.25</v>
      </c>
      <c r="G3425">
        <v>4862.25</v>
      </c>
      <c r="H3425">
        <v>1069.69</v>
      </c>
      <c r="I3425">
        <v>3488.7</v>
      </c>
      <c r="J3425">
        <v>303.85000000000002</v>
      </c>
    </row>
    <row r="3426" spans="1:10" x14ac:dyDescent="0.3">
      <c r="A3426">
        <v>3425</v>
      </c>
      <c r="B3426" t="s">
        <v>14</v>
      </c>
      <c r="C3426" t="s">
        <v>15</v>
      </c>
      <c r="D3426">
        <v>1</v>
      </c>
      <c r="E3426">
        <v>1</v>
      </c>
      <c r="F3426">
        <v>1980.22</v>
      </c>
      <c r="G3426">
        <v>1980.22</v>
      </c>
      <c r="H3426">
        <v>297.02999999999997</v>
      </c>
      <c r="I3426">
        <v>563.94000000000005</v>
      </c>
      <c r="J3426">
        <v>1119.24</v>
      </c>
    </row>
    <row r="3427" spans="1:10" x14ac:dyDescent="0.3">
      <c r="A3427">
        <v>3426</v>
      </c>
      <c r="B3427" t="s">
        <v>16</v>
      </c>
      <c r="C3427" t="s">
        <v>21</v>
      </c>
      <c r="D3427">
        <v>2</v>
      </c>
      <c r="E3427">
        <v>2</v>
      </c>
      <c r="F3427">
        <v>3586.77</v>
      </c>
      <c r="G3427">
        <v>5765.76</v>
      </c>
      <c r="H3427">
        <v>2018.02</v>
      </c>
      <c r="I3427">
        <v>2571.25</v>
      </c>
      <c r="J3427">
        <v>1176.5</v>
      </c>
    </row>
    <row r="3428" spans="1:10" x14ac:dyDescent="0.3">
      <c r="A3428">
        <v>3427</v>
      </c>
      <c r="B3428" t="s">
        <v>16</v>
      </c>
      <c r="C3428" t="s">
        <v>21</v>
      </c>
      <c r="D3428">
        <v>5</v>
      </c>
      <c r="E3428">
        <v>3</v>
      </c>
      <c r="F3428">
        <v>2414.84</v>
      </c>
      <c r="G3428">
        <v>5040.24</v>
      </c>
      <c r="H3428">
        <v>1764.08</v>
      </c>
      <c r="I3428">
        <v>3110.45</v>
      </c>
      <c r="J3428">
        <v>165.71</v>
      </c>
    </row>
    <row r="3429" spans="1:10" x14ac:dyDescent="0.3">
      <c r="A3429">
        <v>3428</v>
      </c>
      <c r="B3429" t="s">
        <v>16</v>
      </c>
      <c r="C3429" t="s">
        <v>17</v>
      </c>
      <c r="D3429">
        <v>7</v>
      </c>
      <c r="E3429">
        <v>3</v>
      </c>
      <c r="F3429">
        <v>4124.24</v>
      </c>
      <c r="G3429">
        <v>9313.65</v>
      </c>
      <c r="H3429">
        <v>3725.46</v>
      </c>
      <c r="I3429">
        <v>4500.62</v>
      </c>
      <c r="J3429">
        <v>1087.57</v>
      </c>
    </row>
    <row r="3430" spans="1:10" x14ac:dyDescent="0.3">
      <c r="A3430">
        <v>3429</v>
      </c>
      <c r="B3430" t="s">
        <v>12</v>
      </c>
      <c r="C3430" t="s">
        <v>13</v>
      </c>
      <c r="D3430">
        <v>7</v>
      </c>
      <c r="E3430">
        <v>1</v>
      </c>
      <c r="F3430">
        <v>6563.6</v>
      </c>
      <c r="G3430">
        <v>6563.6</v>
      </c>
      <c r="H3430">
        <v>1640.9</v>
      </c>
      <c r="I3430">
        <v>3657.22</v>
      </c>
      <c r="J3430">
        <v>1265.48</v>
      </c>
    </row>
    <row r="3431" spans="1:10" x14ac:dyDescent="0.3">
      <c r="A3431">
        <v>3430</v>
      </c>
      <c r="B3431" t="s">
        <v>16</v>
      </c>
      <c r="C3431" t="s">
        <v>21</v>
      </c>
      <c r="D3431">
        <v>5</v>
      </c>
      <c r="E3431">
        <v>3</v>
      </c>
      <c r="F3431">
        <v>3890.74</v>
      </c>
      <c r="G3431">
        <v>8219.6</v>
      </c>
      <c r="H3431">
        <v>3287.84</v>
      </c>
      <c r="I3431">
        <v>4449.3999999999996</v>
      </c>
      <c r="J3431">
        <v>482.36</v>
      </c>
    </row>
    <row r="3432" spans="1:10" x14ac:dyDescent="0.3">
      <c r="A3432">
        <v>3431</v>
      </c>
      <c r="B3432" t="s">
        <v>16</v>
      </c>
      <c r="C3432" t="s">
        <v>17</v>
      </c>
      <c r="D3432">
        <v>6</v>
      </c>
      <c r="E3432">
        <v>2</v>
      </c>
      <c r="F3432">
        <v>1593.24</v>
      </c>
      <c r="G3432">
        <v>2693.62</v>
      </c>
      <c r="H3432">
        <v>942.77</v>
      </c>
      <c r="I3432">
        <v>2556.25</v>
      </c>
      <c r="J3432">
        <v>-805.39</v>
      </c>
    </row>
    <row r="3433" spans="1:10" x14ac:dyDescent="0.3">
      <c r="A3433">
        <v>3432</v>
      </c>
      <c r="B3433" t="s">
        <v>12</v>
      </c>
      <c r="C3433" t="s">
        <v>13</v>
      </c>
      <c r="D3433">
        <v>5</v>
      </c>
      <c r="E3433">
        <v>2</v>
      </c>
      <c r="F3433">
        <v>5716.98</v>
      </c>
      <c r="G3433">
        <v>8248.25</v>
      </c>
      <c r="H3433">
        <v>2474.48</v>
      </c>
      <c r="I3433">
        <v>2921.6</v>
      </c>
      <c r="J3433">
        <v>2852.18</v>
      </c>
    </row>
    <row r="3434" spans="1:10" x14ac:dyDescent="0.3">
      <c r="A3434">
        <v>3433</v>
      </c>
      <c r="B3434" t="s">
        <v>14</v>
      </c>
      <c r="C3434" t="s">
        <v>15</v>
      </c>
      <c r="D3434">
        <v>5</v>
      </c>
      <c r="E3434">
        <v>2</v>
      </c>
      <c r="F3434">
        <v>1285.1099999999999</v>
      </c>
      <c r="G3434">
        <v>2058.58</v>
      </c>
      <c r="H3434">
        <v>308.79000000000002</v>
      </c>
      <c r="I3434">
        <v>1458.25</v>
      </c>
      <c r="J3434">
        <v>291.55</v>
      </c>
    </row>
    <row r="3435" spans="1:10" x14ac:dyDescent="0.3">
      <c r="A3435">
        <v>3434</v>
      </c>
      <c r="B3435" t="s">
        <v>10</v>
      </c>
      <c r="C3435" t="s">
        <v>22</v>
      </c>
      <c r="D3435">
        <v>4</v>
      </c>
      <c r="E3435">
        <v>2</v>
      </c>
      <c r="F3435">
        <v>400.17</v>
      </c>
      <c r="G3435">
        <v>642.98</v>
      </c>
      <c r="H3435">
        <v>64.3</v>
      </c>
      <c r="I3435">
        <v>492.33</v>
      </c>
      <c r="J3435">
        <v>86.35</v>
      </c>
    </row>
    <row r="3436" spans="1:10" x14ac:dyDescent="0.3">
      <c r="A3436">
        <v>3435</v>
      </c>
      <c r="B3436" t="s">
        <v>14</v>
      </c>
      <c r="C3436" t="s">
        <v>15</v>
      </c>
      <c r="D3436">
        <v>1</v>
      </c>
      <c r="E3436">
        <v>1</v>
      </c>
      <c r="F3436">
        <v>1506.71</v>
      </c>
      <c r="G3436">
        <v>1506.71</v>
      </c>
      <c r="H3436">
        <v>226.01</v>
      </c>
      <c r="I3436">
        <v>765.02</v>
      </c>
      <c r="J3436">
        <v>515.67999999999995</v>
      </c>
    </row>
    <row r="3437" spans="1:10" x14ac:dyDescent="0.3">
      <c r="A3437">
        <v>3436</v>
      </c>
      <c r="B3437" t="s">
        <v>10</v>
      </c>
      <c r="C3437" t="s">
        <v>11</v>
      </c>
      <c r="D3437">
        <v>8</v>
      </c>
      <c r="E3437">
        <v>3</v>
      </c>
      <c r="F3437">
        <v>932.52</v>
      </c>
      <c r="G3437">
        <v>2079.9299999999998</v>
      </c>
      <c r="H3437">
        <v>207.99</v>
      </c>
      <c r="I3437">
        <v>857.28</v>
      </c>
      <c r="J3437">
        <v>1014.66</v>
      </c>
    </row>
    <row r="3438" spans="1:10" x14ac:dyDescent="0.3">
      <c r="A3438">
        <v>3437</v>
      </c>
      <c r="B3438" t="s">
        <v>18</v>
      </c>
      <c r="C3438" t="s">
        <v>20</v>
      </c>
      <c r="D3438">
        <v>7</v>
      </c>
      <c r="E3438">
        <v>1</v>
      </c>
      <c r="F3438">
        <v>4763.25</v>
      </c>
      <c r="G3438">
        <v>4763.25</v>
      </c>
      <c r="H3438">
        <v>1047.92</v>
      </c>
      <c r="I3438">
        <v>4520.33</v>
      </c>
      <c r="J3438">
        <v>-804.99</v>
      </c>
    </row>
    <row r="3439" spans="1:10" x14ac:dyDescent="0.3">
      <c r="A3439">
        <v>3438</v>
      </c>
      <c r="B3439" t="s">
        <v>16</v>
      </c>
      <c r="C3439" t="s">
        <v>21</v>
      </c>
      <c r="D3439">
        <v>4</v>
      </c>
      <c r="E3439">
        <v>3</v>
      </c>
      <c r="F3439">
        <v>4940.08</v>
      </c>
      <c r="G3439">
        <v>11597.87</v>
      </c>
      <c r="H3439">
        <v>4639.1499999999996</v>
      </c>
      <c r="I3439">
        <v>2880.44</v>
      </c>
      <c r="J3439">
        <v>4078.28</v>
      </c>
    </row>
    <row r="3440" spans="1:10" x14ac:dyDescent="0.3">
      <c r="A3440">
        <v>3439</v>
      </c>
      <c r="B3440" t="s">
        <v>12</v>
      </c>
      <c r="C3440" t="s">
        <v>13</v>
      </c>
      <c r="D3440">
        <v>5</v>
      </c>
      <c r="E3440">
        <v>3</v>
      </c>
      <c r="F3440">
        <v>6023.48</v>
      </c>
      <c r="G3440">
        <v>13138.7</v>
      </c>
      <c r="H3440">
        <v>3941.61</v>
      </c>
      <c r="I3440">
        <v>4045.69</v>
      </c>
      <c r="J3440">
        <v>5151.3999999999996</v>
      </c>
    </row>
    <row r="3441" spans="1:10" x14ac:dyDescent="0.3">
      <c r="A3441">
        <v>3440</v>
      </c>
      <c r="B3441" t="s">
        <v>12</v>
      </c>
      <c r="C3441" t="s">
        <v>13</v>
      </c>
      <c r="D3441">
        <v>3</v>
      </c>
      <c r="E3441">
        <v>2</v>
      </c>
      <c r="F3441">
        <v>5387.19</v>
      </c>
      <c r="G3441">
        <v>7589.36</v>
      </c>
      <c r="H3441">
        <v>1897.34</v>
      </c>
      <c r="I3441">
        <v>3091.13</v>
      </c>
      <c r="J3441">
        <v>2600.89</v>
      </c>
    </row>
    <row r="3442" spans="1:10" x14ac:dyDescent="0.3">
      <c r="A3442">
        <v>3441</v>
      </c>
      <c r="B3442" t="s">
        <v>10</v>
      </c>
      <c r="C3442" t="s">
        <v>22</v>
      </c>
      <c r="D3442">
        <v>4</v>
      </c>
      <c r="E3442">
        <v>3</v>
      </c>
      <c r="F3442">
        <v>290.57</v>
      </c>
      <c r="G3442">
        <v>691.85</v>
      </c>
      <c r="H3442">
        <v>69.180000000000007</v>
      </c>
      <c r="I3442">
        <v>656.56</v>
      </c>
      <c r="J3442">
        <v>-33.9</v>
      </c>
    </row>
    <row r="3443" spans="1:10" x14ac:dyDescent="0.3">
      <c r="A3443">
        <v>3442</v>
      </c>
      <c r="B3443" t="s">
        <v>16</v>
      </c>
      <c r="C3443" t="s">
        <v>17</v>
      </c>
      <c r="D3443">
        <v>5</v>
      </c>
      <c r="E3443">
        <v>1</v>
      </c>
      <c r="F3443">
        <v>5678.64</v>
      </c>
      <c r="G3443">
        <v>5678.64</v>
      </c>
      <c r="H3443">
        <v>1987.52</v>
      </c>
      <c r="I3443">
        <v>4320.03</v>
      </c>
      <c r="J3443">
        <v>-628.91</v>
      </c>
    </row>
    <row r="3444" spans="1:10" x14ac:dyDescent="0.3">
      <c r="A3444">
        <v>3443</v>
      </c>
      <c r="B3444" t="s">
        <v>18</v>
      </c>
      <c r="C3444" t="s">
        <v>19</v>
      </c>
      <c r="D3444">
        <v>7</v>
      </c>
      <c r="E3444">
        <v>3</v>
      </c>
      <c r="F3444">
        <v>3228.89</v>
      </c>
      <c r="G3444">
        <v>7340.09</v>
      </c>
      <c r="H3444">
        <v>1614.82</v>
      </c>
      <c r="I3444">
        <v>3272.29</v>
      </c>
      <c r="J3444">
        <v>2452.98</v>
      </c>
    </row>
    <row r="3445" spans="1:10" x14ac:dyDescent="0.3">
      <c r="A3445">
        <v>3444</v>
      </c>
      <c r="B3445" t="s">
        <v>12</v>
      </c>
      <c r="C3445" t="s">
        <v>13</v>
      </c>
      <c r="D3445">
        <v>8</v>
      </c>
      <c r="E3445">
        <v>3</v>
      </c>
      <c r="F3445">
        <v>5694.53</v>
      </c>
      <c r="G3445">
        <v>11512.57</v>
      </c>
      <c r="H3445">
        <v>3453.77</v>
      </c>
      <c r="I3445">
        <v>5973.08</v>
      </c>
      <c r="J3445">
        <v>2085.73</v>
      </c>
    </row>
    <row r="3446" spans="1:10" x14ac:dyDescent="0.3">
      <c r="A3446">
        <v>3445</v>
      </c>
      <c r="B3446" t="s">
        <v>12</v>
      </c>
      <c r="C3446" t="s">
        <v>13</v>
      </c>
      <c r="D3446">
        <v>5</v>
      </c>
      <c r="E3446">
        <v>1</v>
      </c>
      <c r="F3446">
        <v>5547.09</v>
      </c>
      <c r="G3446">
        <v>5547.09</v>
      </c>
      <c r="H3446">
        <v>1386.77</v>
      </c>
      <c r="I3446">
        <v>3699.93</v>
      </c>
      <c r="J3446">
        <v>460.39</v>
      </c>
    </row>
    <row r="3447" spans="1:10" x14ac:dyDescent="0.3">
      <c r="A3447">
        <v>3446</v>
      </c>
      <c r="B3447" t="s">
        <v>16</v>
      </c>
      <c r="C3447" t="s">
        <v>17</v>
      </c>
      <c r="D3447">
        <v>1</v>
      </c>
      <c r="E3447">
        <v>1</v>
      </c>
      <c r="F3447">
        <v>6600.69</v>
      </c>
      <c r="G3447">
        <v>6600.69</v>
      </c>
      <c r="H3447">
        <v>2310.2399999999998</v>
      </c>
      <c r="I3447">
        <v>2035.16</v>
      </c>
      <c r="J3447">
        <v>2255.29</v>
      </c>
    </row>
    <row r="3448" spans="1:10" x14ac:dyDescent="0.3">
      <c r="A3448">
        <v>3447</v>
      </c>
      <c r="B3448" t="s">
        <v>14</v>
      </c>
      <c r="C3448" t="s">
        <v>15</v>
      </c>
      <c r="D3448">
        <v>6</v>
      </c>
      <c r="E3448">
        <v>3</v>
      </c>
      <c r="F3448">
        <v>1902.7</v>
      </c>
      <c r="G3448">
        <v>3701.6</v>
      </c>
      <c r="H3448">
        <v>555.24</v>
      </c>
      <c r="I3448">
        <v>1646.5</v>
      </c>
      <c r="J3448">
        <v>1499.86</v>
      </c>
    </row>
    <row r="3449" spans="1:10" x14ac:dyDescent="0.3">
      <c r="A3449">
        <v>3448</v>
      </c>
      <c r="B3449" t="s">
        <v>14</v>
      </c>
      <c r="C3449" t="s">
        <v>15</v>
      </c>
      <c r="D3449">
        <v>2</v>
      </c>
      <c r="E3449">
        <v>2</v>
      </c>
      <c r="F3449">
        <v>1265.29</v>
      </c>
      <c r="G3449">
        <v>1886.72</v>
      </c>
      <c r="H3449">
        <v>283.01</v>
      </c>
      <c r="I3449">
        <v>663.2</v>
      </c>
      <c r="J3449">
        <v>940.52</v>
      </c>
    </row>
    <row r="3450" spans="1:10" x14ac:dyDescent="0.3">
      <c r="A3450">
        <v>3449</v>
      </c>
      <c r="B3450" t="s">
        <v>16</v>
      </c>
      <c r="C3450" t="s">
        <v>17</v>
      </c>
      <c r="D3450">
        <v>4</v>
      </c>
      <c r="E3450">
        <v>1</v>
      </c>
      <c r="F3450">
        <v>5028.07</v>
      </c>
      <c r="G3450">
        <v>5028.07</v>
      </c>
      <c r="H3450">
        <v>1759.82</v>
      </c>
      <c r="I3450">
        <v>3334</v>
      </c>
      <c r="J3450">
        <v>-65.75</v>
      </c>
    </row>
    <row r="3451" spans="1:10" x14ac:dyDescent="0.3">
      <c r="A3451">
        <v>3450</v>
      </c>
      <c r="B3451" t="s">
        <v>18</v>
      </c>
      <c r="C3451" t="s">
        <v>20</v>
      </c>
      <c r="D3451">
        <v>4</v>
      </c>
      <c r="E3451">
        <v>2</v>
      </c>
      <c r="F3451">
        <v>4686.74</v>
      </c>
      <c r="G3451">
        <v>7597.92</v>
      </c>
      <c r="H3451">
        <v>1671.54</v>
      </c>
      <c r="I3451">
        <v>2221.88</v>
      </c>
      <c r="J3451">
        <v>3704.5</v>
      </c>
    </row>
    <row r="3452" spans="1:10" x14ac:dyDescent="0.3">
      <c r="A3452">
        <v>3451</v>
      </c>
      <c r="B3452" t="s">
        <v>10</v>
      </c>
      <c r="C3452" t="s">
        <v>22</v>
      </c>
      <c r="D3452">
        <v>4</v>
      </c>
      <c r="E3452">
        <v>3</v>
      </c>
      <c r="F3452">
        <v>232.94</v>
      </c>
      <c r="G3452">
        <v>553.75</v>
      </c>
      <c r="H3452">
        <v>55.38</v>
      </c>
      <c r="I3452">
        <v>525.51</v>
      </c>
      <c r="J3452">
        <v>-27.13</v>
      </c>
    </row>
    <row r="3453" spans="1:10" x14ac:dyDescent="0.3">
      <c r="A3453">
        <v>3452</v>
      </c>
      <c r="B3453" t="s">
        <v>16</v>
      </c>
      <c r="C3453" t="s">
        <v>17</v>
      </c>
      <c r="D3453">
        <v>5</v>
      </c>
      <c r="E3453">
        <v>3</v>
      </c>
      <c r="F3453">
        <v>5745.25</v>
      </c>
      <c r="G3453">
        <v>13013.26</v>
      </c>
      <c r="H3453">
        <v>5205.3</v>
      </c>
      <c r="I3453">
        <v>3449.82</v>
      </c>
      <c r="J3453">
        <v>4358.13</v>
      </c>
    </row>
    <row r="3454" spans="1:10" x14ac:dyDescent="0.3">
      <c r="A3454">
        <v>3453</v>
      </c>
      <c r="B3454" t="s">
        <v>16</v>
      </c>
      <c r="C3454" t="s">
        <v>17</v>
      </c>
      <c r="D3454">
        <v>8</v>
      </c>
      <c r="E3454">
        <v>3</v>
      </c>
      <c r="F3454">
        <v>3858.74</v>
      </c>
      <c r="G3454">
        <v>8097.23</v>
      </c>
      <c r="H3454">
        <v>3238.89</v>
      </c>
      <c r="I3454">
        <v>4116.6000000000004</v>
      </c>
      <c r="J3454">
        <v>741.73</v>
      </c>
    </row>
    <row r="3455" spans="1:10" x14ac:dyDescent="0.3">
      <c r="A3455">
        <v>3454</v>
      </c>
      <c r="B3455" t="s">
        <v>10</v>
      </c>
      <c r="C3455" t="s">
        <v>22</v>
      </c>
      <c r="D3455">
        <v>1</v>
      </c>
      <c r="E3455">
        <v>1</v>
      </c>
      <c r="F3455">
        <v>1039.53</v>
      </c>
      <c r="G3455">
        <v>1039.53</v>
      </c>
      <c r="H3455">
        <v>103.95</v>
      </c>
      <c r="I3455">
        <v>388.51</v>
      </c>
      <c r="J3455">
        <v>547.07000000000005</v>
      </c>
    </row>
    <row r="3456" spans="1:10" x14ac:dyDescent="0.3">
      <c r="A3456">
        <v>3455</v>
      </c>
      <c r="B3456" t="s">
        <v>12</v>
      </c>
      <c r="C3456" t="s">
        <v>13</v>
      </c>
      <c r="D3456">
        <v>8</v>
      </c>
      <c r="E3456">
        <v>2</v>
      </c>
      <c r="F3456">
        <v>7127.57</v>
      </c>
      <c r="G3456">
        <v>10516.57</v>
      </c>
      <c r="H3456">
        <v>3154.97</v>
      </c>
      <c r="I3456">
        <v>5912.27</v>
      </c>
      <c r="J3456">
        <v>1449.33</v>
      </c>
    </row>
    <row r="3457" spans="1:10" x14ac:dyDescent="0.3">
      <c r="A3457">
        <v>3456</v>
      </c>
      <c r="B3457" t="s">
        <v>18</v>
      </c>
      <c r="C3457" t="s">
        <v>20</v>
      </c>
      <c r="D3457">
        <v>5</v>
      </c>
      <c r="E3457">
        <v>2</v>
      </c>
      <c r="F3457">
        <v>2855.14</v>
      </c>
      <c r="G3457">
        <v>4505.21</v>
      </c>
      <c r="H3457">
        <v>991.15</v>
      </c>
      <c r="I3457">
        <v>4008.38</v>
      </c>
      <c r="J3457">
        <v>-494.32</v>
      </c>
    </row>
    <row r="3458" spans="1:10" x14ac:dyDescent="0.3">
      <c r="A3458">
        <v>3457</v>
      </c>
      <c r="B3458" t="s">
        <v>16</v>
      </c>
      <c r="C3458" t="s">
        <v>21</v>
      </c>
      <c r="D3458">
        <v>5</v>
      </c>
      <c r="E3458">
        <v>1</v>
      </c>
      <c r="F3458">
        <v>5906.56</v>
      </c>
      <c r="G3458">
        <v>5906.56</v>
      </c>
      <c r="H3458">
        <v>2067.3000000000002</v>
      </c>
      <c r="I3458">
        <v>4201.8599999999997</v>
      </c>
      <c r="J3458">
        <v>-362.6</v>
      </c>
    </row>
    <row r="3459" spans="1:10" x14ac:dyDescent="0.3">
      <c r="A3459">
        <v>3458</v>
      </c>
      <c r="B3459" t="s">
        <v>16</v>
      </c>
      <c r="C3459" t="s">
        <v>21</v>
      </c>
      <c r="D3459">
        <v>6</v>
      </c>
      <c r="E3459">
        <v>3</v>
      </c>
      <c r="F3459">
        <v>7423.39</v>
      </c>
      <c r="G3459">
        <v>18216.7</v>
      </c>
      <c r="H3459">
        <v>7286.68</v>
      </c>
      <c r="I3459">
        <v>4544.8100000000004</v>
      </c>
      <c r="J3459">
        <v>6385.21</v>
      </c>
    </row>
    <row r="3460" spans="1:10" x14ac:dyDescent="0.3">
      <c r="A3460">
        <v>3459</v>
      </c>
      <c r="B3460" t="s">
        <v>16</v>
      </c>
      <c r="C3460" t="s">
        <v>17</v>
      </c>
      <c r="D3460">
        <v>3</v>
      </c>
      <c r="E3460">
        <v>1</v>
      </c>
      <c r="F3460">
        <v>4120.5200000000004</v>
      </c>
      <c r="G3460">
        <v>4120.5200000000004</v>
      </c>
      <c r="H3460">
        <v>1442.18</v>
      </c>
      <c r="I3460">
        <v>2887.18</v>
      </c>
      <c r="J3460">
        <v>-208.84</v>
      </c>
    </row>
    <row r="3461" spans="1:10" x14ac:dyDescent="0.3">
      <c r="A3461">
        <v>3460</v>
      </c>
      <c r="B3461" t="s">
        <v>16</v>
      </c>
      <c r="C3461" t="s">
        <v>17</v>
      </c>
      <c r="D3461">
        <v>1</v>
      </c>
      <c r="E3461">
        <v>1</v>
      </c>
      <c r="F3461">
        <v>3751.41</v>
      </c>
      <c r="G3461">
        <v>3751.41</v>
      </c>
      <c r="H3461">
        <v>1312.99</v>
      </c>
      <c r="I3461">
        <v>1330.03</v>
      </c>
      <c r="J3461">
        <v>1108.3800000000001</v>
      </c>
    </row>
    <row r="3462" spans="1:10" x14ac:dyDescent="0.3">
      <c r="A3462">
        <v>3461</v>
      </c>
      <c r="B3462" t="s">
        <v>10</v>
      </c>
      <c r="C3462" t="s">
        <v>11</v>
      </c>
      <c r="D3462">
        <v>4</v>
      </c>
      <c r="E3462">
        <v>3</v>
      </c>
      <c r="F3462">
        <v>823.97</v>
      </c>
      <c r="G3462">
        <v>1984.62</v>
      </c>
      <c r="H3462">
        <v>198.46</v>
      </c>
      <c r="I3462">
        <v>696.98</v>
      </c>
      <c r="J3462">
        <v>1089.18</v>
      </c>
    </row>
    <row r="3463" spans="1:10" x14ac:dyDescent="0.3">
      <c r="A3463">
        <v>3462</v>
      </c>
      <c r="B3463" t="s">
        <v>18</v>
      </c>
      <c r="C3463" t="s">
        <v>20</v>
      </c>
      <c r="D3463">
        <v>2</v>
      </c>
      <c r="E3463">
        <v>2</v>
      </c>
      <c r="F3463">
        <v>2316.39</v>
      </c>
      <c r="G3463">
        <v>3766.77</v>
      </c>
      <c r="H3463">
        <v>828.69</v>
      </c>
      <c r="I3463">
        <v>2391.62</v>
      </c>
      <c r="J3463">
        <v>546.46</v>
      </c>
    </row>
    <row r="3464" spans="1:10" x14ac:dyDescent="0.3">
      <c r="A3464">
        <v>3463</v>
      </c>
      <c r="B3464" t="s">
        <v>16</v>
      </c>
      <c r="C3464" t="s">
        <v>21</v>
      </c>
      <c r="D3464">
        <v>4</v>
      </c>
      <c r="E3464">
        <v>2</v>
      </c>
      <c r="F3464">
        <v>2386.15</v>
      </c>
      <c r="G3464">
        <v>3561.98</v>
      </c>
      <c r="H3464">
        <v>1246.69</v>
      </c>
      <c r="I3464">
        <v>3380.32</v>
      </c>
      <c r="J3464">
        <v>-1065.03</v>
      </c>
    </row>
    <row r="3465" spans="1:10" x14ac:dyDescent="0.3">
      <c r="A3465">
        <v>3464</v>
      </c>
      <c r="B3465" t="s">
        <v>16</v>
      </c>
      <c r="C3465" t="s">
        <v>21</v>
      </c>
      <c r="D3465">
        <v>8</v>
      </c>
      <c r="E3465">
        <v>3</v>
      </c>
      <c r="F3465">
        <v>3068.14</v>
      </c>
      <c r="G3465">
        <v>6982.99</v>
      </c>
      <c r="H3465">
        <v>2444.0500000000002</v>
      </c>
      <c r="I3465">
        <v>6266.52</v>
      </c>
      <c r="J3465">
        <v>-1727.57</v>
      </c>
    </row>
    <row r="3466" spans="1:10" x14ac:dyDescent="0.3">
      <c r="A3466">
        <v>3465</v>
      </c>
      <c r="B3466" t="s">
        <v>18</v>
      </c>
      <c r="C3466" t="s">
        <v>19</v>
      </c>
      <c r="D3466">
        <v>5</v>
      </c>
      <c r="E3466">
        <v>1</v>
      </c>
      <c r="F3466">
        <v>3910.39</v>
      </c>
      <c r="G3466">
        <v>3910.39</v>
      </c>
      <c r="H3466">
        <v>860.29</v>
      </c>
      <c r="I3466">
        <v>3395.55</v>
      </c>
      <c r="J3466">
        <v>-345.44</v>
      </c>
    </row>
    <row r="3467" spans="1:10" x14ac:dyDescent="0.3">
      <c r="A3467">
        <v>3466</v>
      </c>
      <c r="B3467" t="s">
        <v>14</v>
      </c>
      <c r="C3467" t="s">
        <v>15</v>
      </c>
      <c r="D3467">
        <v>1</v>
      </c>
      <c r="E3467">
        <v>1</v>
      </c>
      <c r="F3467">
        <v>1435.29</v>
      </c>
      <c r="G3467">
        <v>1435.29</v>
      </c>
      <c r="H3467">
        <v>215.29</v>
      </c>
      <c r="I3467">
        <v>598.41</v>
      </c>
      <c r="J3467">
        <v>621.59</v>
      </c>
    </row>
    <row r="3468" spans="1:10" x14ac:dyDescent="0.3">
      <c r="A3468">
        <v>3467</v>
      </c>
      <c r="B3468" t="s">
        <v>10</v>
      </c>
      <c r="C3468" t="s">
        <v>22</v>
      </c>
      <c r="D3468">
        <v>7</v>
      </c>
      <c r="E3468">
        <v>3</v>
      </c>
      <c r="F3468">
        <v>815.5</v>
      </c>
      <c r="G3468">
        <v>1575.54</v>
      </c>
      <c r="H3468">
        <v>157.55000000000001</v>
      </c>
      <c r="I3468">
        <v>1049.3800000000001</v>
      </c>
      <c r="J3468">
        <v>368.6</v>
      </c>
    </row>
    <row r="3469" spans="1:10" x14ac:dyDescent="0.3">
      <c r="A3469">
        <v>3468</v>
      </c>
      <c r="B3469" t="s">
        <v>16</v>
      </c>
      <c r="C3469" t="s">
        <v>17</v>
      </c>
      <c r="D3469">
        <v>1</v>
      </c>
      <c r="E3469">
        <v>1</v>
      </c>
      <c r="F3469">
        <v>6037.01</v>
      </c>
      <c r="G3469">
        <v>6037.01</v>
      </c>
      <c r="H3469">
        <v>2112.9499999999998</v>
      </c>
      <c r="I3469">
        <v>1660.86</v>
      </c>
      <c r="J3469">
        <v>2263.1999999999998</v>
      </c>
    </row>
    <row r="3470" spans="1:10" x14ac:dyDescent="0.3">
      <c r="A3470">
        <v>3469</v>
      </c>
      <c r="B3470" t="s">
        <v>14</v>
      </c>
      <c r="C3470" t="s">
        <v>15</v>
      </c>
      <c r="D3470">
        <v>1</v>
      </c>
      <c r="E3470">
        <v>1</v>
      </c>
      <c r="F3470">
        <v>1567.32</v>
      </c>
      <c r="G3470">
        <v>1567.32</v>
      </c>
      <c r="H3470">
        <v>235.1</v>
      </c>
      <c r="I3470">
        <v>663.49</v>
      </c>
      <c r="J3470">
        <v>668.73</v>
      </c>
    </row>
    <row r="3471" spans="1:10" x14ac:dyDescent="0.3">
      <c r="A3471">
        <v>3470</v>
      </c>
      <c r="B3471" t="s">
        <v>18</v>
      </c>
      <c r="C3471" t="s">
        <v>20</v>
      </c>
      <c r="D3471">
        <v>3</v>
      </c>
      <c r="E3471">
        <v>3</v>
      </c>
      <c r="F3471">
        <v>3962.65</v>
      </c>
      <c r="G3471">
        <v>8408.31</v>
      </c>
      <c r="H3471">
        <v>2270.2399999999998</v>
      </c>
      <c r="I3471">
        <v>2252.44</v>
      </c>
      <c r="J3471">
        <v>3885.62</v>
      </c>
    </row>
    <row r="3472" spans="1:10" x14ac:dyDescent="0.3">
      <c r="A3472">
        <v>3471</v>
      </c>
      <c r="B3472" t="s">
        <v>18</v>
      </c>
      <c r="C3472" t="s">
        <v>19</v>
      </c>
      <c r="D3472">
        <v>4</v>
      </c>
      <c r="E3472">
        <v>2</v>
      </c>
      <c r="F3472">
        <v>1597.84</v>
      </c>
      <c r="G3472">
        <v>2513.5100000000002</v>
      </c>
      <c r="H3472">
        <v>552.97</v>
      </c>
      <c r="I3472">
        <v>2385.3200000000002</v>
      </c>
      <c r="J3472">
        <v>-424.78</v>
      </c>
    </row>
    <row r="3473" spans="1:10" x14ac:dyDescent="0.3">
      <c r="A3473">
        <v>3472</v>
      </c>
      <c r="B3473" t="s">
        <v>14</v>
      </c>
      <c r="C3473" t="s">
        <v>15</v>
      </c>
      <c r="D3473">
        <v>3</v>
      </c>
      <c r="E3473">
        <v>2</v>
      </c>
      <c r="F3473">
        <v>1200.8800000000001</v>
      </c>
      <c r="G3473">
        <v>2060.23</v>
      </c>
      <c r="H3473">
        <v>309.02999999999997</v>
      </c>
      <c r="I3473">
        <v>1084.21</v>
      </c>
      <c r="J3473">
        <v>666.99</v>
      </c>
    </row>
    <row r="3474" spans="1:10" x14ac:dyDescent="0.3">
      <c r="A3474">
        <v>3473</v>
      </c>
      <c r="B3474" t="s">
        <v>16</v>
      </c>
      <c r="C3474" t="s">
        <v>21</v>
      </c>
      <c r="D3474">
        <v>7</v>
      </c>
      <c r="E3474">
        <v>2</v>
      </c>
      <c r="F3474">
        <v>4921.5600000000004</v>
      </c>
      <c r="G3474">
        <v>8561.6299999999992</v>
      </c>
      <c r="H3474">
        <v>3424.65</v>
      </c>
      <c r="I3474">
        <v>4910.6400000000003</v>
      </c>
      <c r="J3474">
        <v>226.34</v>
      </c>
    </row>
    <row r="3475" spans="1:10" x14ac:dyDescent="0.3">
      <c r="A3475">
        <v>3474</v>
      </c>
      <c r="B3475" t="s">
        <v>16</v>
      </c>
      <c r="C3475" t="s">
        <v>21</v>
      </c>
      <c r="D3475">
        <v>7</v>
      </c>
      <c r="E3475">
        <v>3</v>
      </c>
      <c r="F3475">
        <v>6981.55</v>
      </c>
      <c r="G3475">
        <v>17596.330000000002</v>
      </c>
      <c r="H3475">
        <v>7038.53</v>
      </c>
      <c r="I3475">
        <v>4634.5200000000004</v>
      </c>
      <c r="J3475">
        <v>5923.27</v>
      </c>
    </row>
    <row r="3476" spans="1:10" x14ac:dyDescent="0.3">
      <c r="A3476">
        <v>3475</v>
      </c>
      <c r="B3476" t="s">
        <v>14</v>
      </c>
      <c r="C3476" t="s">
        <v>15</v>
      </c>
      <c r="D3476">
        <v>6</v>
      </c>
      <c r="E3476">
        <v>3</v>
      </c>
      <c r="F3476">
        <v>1642.96</v>
      </c>
      <c r="G3476">
        <v>3506.06</v>
      </c>
      <c r="H3476">
        <v>525.91</v>
      </c>
      <c r="I3476">
        <v>1332.89</v>
      </c>
      <c r="J3476">
        <v>1647.26</v>
      </c>
    </row>
    <row r="3477" spans="1:10" x14ac:dyDescent="0.3">
      <c r="A3477">
        <v>3476</v>
      </c>
      <c r="B3477" t="s">
        <v>14</v>
      </c>
      <c r="C3477" t="s">
        <v>15</v>
      </c>
      <c r="D3477">
        <v>8</v>
      </c>
      <c r="E3477">
        <v>2</v>
      </c>
      <c r="F3477">
        <v>426.81</v>
      </c>
      <c r="G3477">
        <v>684.97</v>
      </c>
      <c r="H3477">
        <v>102.75</v>
      </c>
      <c r="I3477">
        <v>650.03</v>
      </c>
      <c r="J3477">
        <v>-67.81</v>
      </c>
    </row>
    <row r="3478" spans="1:10" x14ac:dyDescent="0.3">
      <c r="A3478">
        <v>3477</v>
      </c>
      <c r="B3478" t="s">
        <v>12</v>
      </c>
      <c r="C3478" t="s">
        <v>13</v>
      </c>
      <c r="D3478">
        <v>2</v>
      </c>
      <c r="E3478">
        <v>2</v>
      </c>
      <c r="F3478">
        <v>3593.24</v>
      </c>
      <c r="G3478">
        <v>5613.46</v>
      </c>
      <c r="H3478">
        <v>1403.37</v>
      </c>
      <c r="I3478">
        <v>2542.16</v>
      </c>
      <c r="J3478">
        <v>1667.94</v>
      </c>
    </row>
    <row r="3479" spans="1:10" x14ac:dyDescent="0.3">
      <c r="A3479">
        <v>3478</v>
      </c>
      <c r="B3479" t="s">
        <v>16</v>
      </c>
      <c r="C3479" t="s">
        <v>17</v>
      </c>
      <c r="D3479">
        <v>6</v>
      </c>
      <c r="E3479">
        <v>3</v>
      </c>
      <c r="F3479">
        <v>1876.99</v>
      </c>
      <c r="G3479">
        <v>3753.6</v>
      </c>
      <c r="H3479">
        <v>1313.76</v>
      </c>
      <c r="I3479">
        <v>3007.51</v>
      </c>
      <c r="J3479">
        <v>-567.66999999999996</v>
      </c>
    </row>
    <row r="3480" spans="1:10" x14ac:dyDescent="0.3">
      <c r="A3480">
        <v>3479</v>
      </c>
      <c r="B3480" t="s">
        <v>10</v>
      </c>
      <c r="C3480" t="s">
        <v>11</v>
      </c>
      <c r="D3480">
        <v>5</v>
      </c>
      <c r="E3480">
        <v>1</v>
      </c>
      <c r="F3480">
        <v>253.73</v>
      </c>
      <c r="G3480">
        <v>253.73</v>
      </c>
      <c r="H3480">
        <v>25.37</v>
      </c>
      <c r="I3480">
        <v>240.79</v>
      </c>
      <c r="J3480">
        <v>-12.43</v>
      </c>
    </row>
    <row r="3481" spans="1:10" x14ac:dyDescent="0.3">
      <c r="A3481">
        <v>3480</v>
      </c>
      <c r="B3481" t="s">
        <v>10</v>
      </c>
      <c r="C3481" t="s">
        <v>11</v>
      </c>
      <c r="D3481">
        <v>3</v>
      </c>
      <c r="E3481">
        <v>3</v>
      </c>
      <c r="F3481">
        <v>887.24</v>
      </c>
      <c r="G3481">
        <v>1999.31</v>
      </c>
      <c r="H3481">
        <v>199.93</v>
      </c>
      <c r="I3481">
        <v>383.62</v>
      </c>
      <c r="J3481">
        <v>1415.76</v>
      </c>
    </row>
    <row r="3482" spans="1:10" x14ac:dyDescent="0.3">
      <c r="A3482">
        <v>3481</v>
      </c>
      <c r="B3482" t="s">
        <v>18</v>
      </c>
      <c r="C3482" t="s">
        <v>20</v>
      </c>
      <c r="D3482">
        <v>3</v>
      </c>
      <c r="E3482">
        <v>2</v>
      </c>
      <c r="F3482">
        <v>4021.12</v>
      </c>
      <c r="G3482">
        <v>6452.84</v>
      </c>
      <c r="H3482">
        <v>1419.63</v>
      </c>
      <c r="I3482">
        <v>2978.63</v>
      </c>
      <c r="J3482">
        <v>2054.59</v>
      </c>
    </row>
    <row r="3483" spans="1:10" x14ac:dyDescent="0.3">
      <c r="A3483">
        <v>3482</v>
      </c>
      <c r="B3483" t="s">
        <v>16</v>
      </c>
      <c r="C3483" t="s">
        <v>21</v>
      </c>
      <c r="D3483">
        <v>6</v>
      </c>
      <c r="E3483">
        <v>3</v>
      </c>
      <c r="F3483">
        <v>4507.8999999999996</v>
      </c>
      <c r="G3483">
        <v>9767.69</v>
      </c>
      <c r="H3483">
        <v>3907.08</v>
      </c>
      <c r="I3483">
        <v>4479.21</v>
      </c>
      <c r="J3483">
        <v>1381.41</v>
      </c>
    </row>
    <row r="3484" spans="1:10" x14ac:dyDescent="0.3">
      <c r="A3484">
        <v>3483</v>
      </c>
      <c r="B3484" t="s">
        <v>10</v>
      </c>
      <c r="C3484" t="s">
        <v>11</v>
      </c>
      <c r="D3484">
        <v>5</v>
      </c>
      <c r="E3484">
        <v>3</v>
      </c>
      <c r="F3484">
        <v>405.79</v>
      </c>
      <c r="G3484">
        <v>841.65</v>
      </c>
      <c r="H3484">
        <v>84.16</v>
      </c>
      <c r="I3484">
        <v>798.72</v>
      </c>
      <c r="J3484">
        <v>-41.24</v>
      </c>
    </row>
    <row r="3485" spans="1:10" x14ac:dyDescent="0.3">
      <c r="A3485">
        <v>3484</v>
      </c>
      <c r="B3485" t="s">
        <v>12</v>
      </c>
      <c r="C3485" t="s">
        <v>13</v>
      </c>
      <c r="D3485">
        <v>1</v>
      </c>
      <c r="E3485">
        <v>1</v>
      </c>
      <c r="F3485">
        <v>2941.92</v>
      </c>
      <c r="G3485">
        <v>2941.92</v>
      </c>
      <c r="H3485">
        <v>735.48</v>
      </c>
      <c r="I3485">
        <v>1690.04</v>
      </c>
      <c r="J3485">
        <v>516.4</v>
      </c>
    </row>
    <row r="3486" spans="1:10" x14ac:dyDescent="0.3">
      <c r="A3486">
        <v>3485</v>
      </c>
      <c r="B3486" t="s">
        <v>16</v>
      </c>
      <c r="C3486" t="s">
        <v>17</v>
      </c>
      <c r="D3486">
        <v>5</v>
      </c>
      <c r="E3486">
        <v>3</v>
      </c>
      <c r="F3486">
        <v>2271.41</v>
      </c>
      <c r="G3486">
        <v>5400.28</v>
      </c>
      <c r="H3486">
        <v>1890.1</v>
      </c>
      <c r="I3486">
        <v>3554.23</v>
      </c>
      <c r="J3486">
        <v>-44.05</v>
      </c>
    </row>
    <row r="3487" spans="1:10" x14ac:dyDescent="0.3">
      <c r="A3487">
        <v>3486</v>
      </c>
      <c r="B3487" t="s">
        <v>16</v>
      </c>
      <c r="C3487" t="s">
        <v>17</v>
      </c>
      <c r="D3487">
        <v>4</v>
      </c>
      <c r="E3487">
        <v>3</v>
      </c>
      <c r="F3487">
        <v>3764.05</v>
      </c>
      <c r="G3487">
        <v>8221.18</v>
      </c>
      <c r="H3487">
        <v>3288.47</v>
      </c>
      <c r="I3487">
        <v>3647.66</v>
      </c>
      <c r="J3487">
        <v>1285.05</v>
      </c>
    </row>
    <row r="3488" spans="1:10" x14ac:dyDescent="0.3">
      <c r="A3488">
        <v>3487</v>
      </c>
      <c r="B3488" t="s">
        <v>10</v>
      </c>
      <c r="C3488" t="s">
        <v>11</v>
      </c>
      <c r="D3488">
        <v>6</v>
      </c>
      <c r="E3488">
        <v>3</v>
      </c>
      <c r="F3488">
        <v>596.66</v>
      </c>
      <c r="G3488">
        <v>1465.85</v>
      </c>
      <c r="H3488">
        <v>146.59</v>
      </c>
      <c r="I3488">
        <v>609.66</v>
      </c>
      <c r="J3488">
        <v>709.6</v>
      </c>
    </row>
    <row r="3489" spans="1:10" x14ac:dyDescent="0.3">
      <c r="A3489">
        <v>3488</v>
      </c>
      <c r="B3489" t="s">
        <v>18</v>
      </c>
      <c r="C3489" t="s">
        <v>20</v>
      </c>
      <c r="D3489">
        <v>8</v>
      </c>
      <c r="E3489">
        <v>3</v>
      </c>
      <c r="F3489">
        <v>3925.79</v>
      </c>
      <c r="G3489">
        <v>7796.81</v>
      </c>
      <c r="H3489">
        <v>1715.3</v>
      </c>
      <c r="I3489">
        <v>4320.97</v>
      </c>
      <c r="J3489">
        <v>1760.54</v>
      </c>
    </row>
    <row r="3490" spans="1:10" x14ac:dyDescent="0.3">
      <c r="A3490">
        <v>3489</v>
      </c>
      <c r="B3490" t="s">
        <v>18</v>
      </c>
      <c r="C3490" t="s">
        <v>19</v>
      </c>
      <c r="D3490">
        <v>5</v>
      </c>
      <c r="E3490">
        <v>1</v>
      </c>
      <c r="F3490">
        <v>5465.36</v>
      </c>
      <c r="G3490">
        <v>5465.36</v>
      </c>
      <c r="H3490">
        <v>1202.3800000000001</v>
      </c>
      <c r="I3490">
        <v>3239.29</v>
      </c>
      <c r="J3490">
        <v>1023.69</v>
      </c>
    </row>
    <row r="3491" spans="1:10" x14ac:dyDescent="0.3">
      <c r="A3491">
        <v>3490</v>
      </c>
      <c r="B3491" t="s">
        <v>10</v>
      </c>
      <c r="C3491" t="s">
        <v>22</v>
      </c>
      <c r="D3491">
        <v>1</v>
      </c>
      <c r="E3491">
        <v>1</v>
      </c>
      <c r="F3491">
        <v>863.2</v>
      </c>
      <c r="G3491">
        <v>863.2</v>
      </c>
      <c r="H3491">
        <v>86.32</v>
      </c>
      <c r="I3491">
        <v>274.14</v>
      </c>
      <c r="J3491">
        <v>502.74</v>
      </c>
    </row>
    <row r="3492" spans="1:10" x14ac:dyDescent="0.3">
      <c r="A3492">
        <v>3491</v>
      </c>
      <c r="B3492" t="s">
        <v>18</v>
      </c>
      <c r="C3492" t="s">
        <v>19</v>
      </c>
      <c r="D3492">
        <v>5</v>
      </c>
      <c r="E3492">
        <v>3</v>
      </c>
      <c r="F3492">
        <v>3093.36</v>
      </c>
      <c r="G3492">
        <v>6487.71</v>
      </c>
      <c r="H3492">
        <v>1427.3</v>
      </c>
      <c r="I3492">
        <v>3068.31</v>
      </c>
      <c r="J3492">
        <v>1992.1</v>
      </c>
    </row>
    <row r="3493" spans="1:10" x14ac:dyDescent="0.3">
      <c r="A3493">
        <v>3492</v>
      </c>
      <c r="B3493" t="s">
        <v>16</v>
      </c>
      <c r="C3493" t="s">
        <v>17</v>
      </c>
      <c r="D3493">
        <v>3</v>
      </c>
      <c r="E3493">
        <v>3</v>
      </c>
      <c r="F3493">
        <v>3510.67</v>
      </c>
      <c r="G3493">
        <v>7886.27</v>
      </c>
      <c r="H3493">
        <v>2760.2</v>
      </c>
      <c r="I3493">
        <v>2049.41</v>
      </c>
      <c r="J3493">
        <v>3076.67</v>
      </c>
    </row>
    <row r="3494" spans="1:10" x14ac:dyDescent="0.3">
      <c r="A3494">
        <v>3493</v>
      </c>
      <c r="B3494" t="s">
        <v>12</v>
      </c>
      <c r="C3494" t="s">
        <v>13</v>
      </c>
      <c r="D3494">
        <v>2</v>
      </c>
      <c r="E3494">
        <v>2</v>
      </c>
      <c r="F3494">
        <v>5161.6099999999997</v>
      </c>
      <c r="G3494">
        <v>7307.19</v>
      </c>
      <c r="H3494">
        <v>1826.8</v>
      </c>
      <c r="I3494">
        <v>1736.51</v>
      </c>
      <c r="J3494">
        <v>3743.88</v>
      </c>
    </row>
    <row r="3495" spans="1:10" x14ac:dyDescent="0.3">
      <c r="A3495">
        <v>3494</v>
      </c>
      <c r="B3495" t="s">
        <v>12</v>
      </c>
      <c r="C3495" t="s">
        <v>13</v>
      </c>
      <c r="D3495">
        <v>3</v>
      </c>
      <c r="E3495">
        <v>1</v>
      </c>
      <c r="F3495">
        <v>4272.84</v>
      </c>
      <c r="G3495">
        <v>4272.84</v>
      </c>
      <c r="H3495">
        <v>1068.21</v>
      </c>
      <c r="I3495">
        <v>2313</v>
      </c>
      <c r="J3495">
        <v>891.63</v>
      </c>
    </row>
    <row r="3496" spans="1:10" x14ac:dyDescent="0.3">
      <c r="A3496">
        <v>3495</v>
      </c>
      <c r="B3496" t="s">
        <v>16</v>
      </c>
      <c r="C3496" t="s">
        <v>21</v>
      </c>
      <c r="D3496">
        <v>8</v>
      </c>
      <c r="E3496">
        <v>3</v>
      </c>
      <c r="F3496">
        <v>3903.78</v>
      </c>
      <c r="G3496">
        <v>7920.62</v>
      </c>
      <c r="H3496">
        <v>2772.22</v>
      </c>
      <c r="I3496">
        <v>5902.21</v>
      </c>
      <c r="J3496">
        <v>-753.8</v>
      </c>
    </row>
    <row r="3497" spans="1:10" x14ac:dyDescent="0.3">
      <c r="A3497">
        <v>3496</v>
      </c>
      <c r="B3497" t="s">
        <v>18</v>
      </c>
      <c r="C3497" t="s">
        <v>20</v>
      </c>
      <c r="D3497">
        <v>7</v>
      </c>
      <c r="E3497">
        <v>3</v>
      </c>
      <c r="F3497">
        <v>3589.64</v>
      </c>
      <c r="G3497">
        <v>7802.65</v>
      </c>
      <c r="H3497">
        <v>1716.58</v>
      </c>
      <c r="I3497">
        <v>3456.09</v>
      </c>
      <c r="J3497">
        <v>2629.97</v>
      </c>
    </row>
    <row r="3498" spans="1:10" x14ac:dyDescent="0.3">
      <c r="A3498">
        <v>3497</v>
      </c>
      <c r="B3498" t="s">
        <v>12</v>
      </c>
      <c r="C3498" t="s">
        <v>13</v>
      </c>
      <c r="D3498">
        <v>2</v>
      </c>
      <c r="E3498">
        <v>2</v>
      </c>
      <c r="F3498">
        <v>646.15</v>
      </c>
      <c r="G3498">
        <v>966.84</v>
      </c>
      <c r="H3498">
        <v>241.71</v>
      </c>
      <c r="I3498">
        <v>917.53</v>
      </c>
      <c r="J3498">
        <v>-192.4</v>
      </c>
    </row>
    <row r="3499" spans="1:10" x14ac:dyDescent="0.3">
      <c r="A3499">
        <v>3498</v>
      </c>
      <c r="B3499" t="s">
        <v>12</v>
      </c>
      <c r="C3499" t="s">
        <v>13</v>
      </c>
      <c r="D3499">
        <v>7</v>
      </c>
      <c r="E3499">
        <v>3</v>
      </c>
      <c r="F3499">
        <v>5110.66</v>
      </c>
      <c r="G3499">
        <v>10432.629999999999</v>
      </c>
      <c r="H3499">
        <v>3129.79</v>
      </c>
      <c r="I3499">
        <v>3347.42</v>
      </c>
      <c r="J3499">
        <v>3955.42</v>
      </c>
    </row>
    <row r="3500" spans="1:10" x14ac:dyDescent="0.3">
      <c r="A3500">
        <v>3499</v>
      </c>
      <c r="B3500" t="s">
        <v>18</v>
      </c>
      <c r="C3500" t="s">
        <v>20</v>
      </c>
      <c r="D3500">
        <v>5</v>
      </c>
      <c r="E3500">
        <v>3</v>
      </c>
      <c r="F3500">
        <v>4135.99</v>
      </c>
      <c r="G3500">
        <v>8888.15</v>
      </c>
      <c r="H3500">
        <v>2399.8000000000002</v>
      </c>
      <c r="I3500">
        <v>3402.79</v>
      </c>
      <c r="J3500">
        <v>3085.56</v>
      </c>
    </row>
    <row r="3501" spans="1:10" x14ac:dyDescent="0.3">
      <c r="A3501">
        <v>3500</v>
      </c>
      <c r="B3501" t="s">
        <v>14</v>
      </c>
      <c r="C3501" t="s">
        <v>15</v>
      </c>
      <c r="D3501">
        <v>4</v>
      </c>
      <c r="E3501">
        <v>3</v>
      </c>
      <c r="F3501">
        <v>417.52</v>
      </c>
      <c r="G3501">
        <v>818.6</v>
      </c>
      <c r="H3501">
        <v>122.79</v>
      </c>
      <c r="I3501">
        <v>776.85</v>
      </c>
      <c r="J3501">
        <v>-81.040000000000006</v>
      </c>
    </row>
    <row r="3502" spans="1:10" x14ac:dyDescent="0.3">
      <c r="A3502">
        <v>3501</v>
      </c>
      <c r="B3502" t="s">
        <v>10</v>
      </c>
      <c r="C3502" t="s">
        <v>22</v>
      </c>
      <c r="D3502">
        <v>8</v>
      </c>
      <c r="E3502">
        <v>3</v>
      </c>
      <c r="F3502">
        <v>1027.56</v>
      </c>
      <c r="G3502">
        <v>2221.4499999999998</v>
      </c>
      <c r="H3502">
        <v>222.14</v>
      </c>
      <c r="I3502">
        <v>1108.22</v>
      </c>
      <c r="J3502">
        <v>891.08</v>
      </c>
    </row>
    <row r="3503" spans="1:10" x14ac:dyDescent="0.3">
      <c r="A3503">
        <v>3502</v>
      </c>
      <c r="B3503" t="s">
        <v>14</v>
      </c>
      <c r="C3503" t="s">
        <v>15</v>
      </c>
      <c r="D3503">
        <v>5</v>
      </c>
      <c r="E3503">
        <v>1</v>
      </c>
      <c r="F3503">
        <v>2353.0100000000002</v>
      </c>
      <c r="G3503">
        <v>2353.0100000000002</v>
      </c>
      <c r="H3503">
        <v>352.95</v>
      </c>
      <c r="I3503">
        <v>1549.76</v>
      </c>
      <c r="J3503">
        <v>450.29</v>
      </c>
    </row>
    <row r="3504" spans="1:10" x14ac:dyDescent="0.3">
      <c r="A3504">
        <v>3503</v>
      </c>
      <c r="B3504" t="s">
        <v>12</v>
      </c>
      <c r="C3504" t="s">
        <v>13</v>
      </c>
      <c r="D3504">
        <v>1</v>
      </c>
      <c r="E3504">
        <v>1</v>
      </c>
      <c r="F3504">
        <v>4924.7</v>
      </c>
      <c r="G3504">
        <v>4924.7</v>
      </c>
      <c r="H3504">
        <v>1231.17</v>
      </c>
      <c r="I3504">
        <v>1427.7</v>
      </c>
      <c r="J3504">
        <v>2265.8200000000002</v>
      </c>
    </row>
    <row r="3505" spans="1:10" x14ac:dyDescent="0.3">
      <c r="A3505">
        <v>3504</v>
      </c>
      <c r="B3505" t="s">
        <v>18</v>
      </c>
      <c r="C3505" t="s">
        <v>20</v>
      </c>
      <c r="D3505">
        <v>5</v>
      </c>
      <c r="E3505">
        <v>3</v>
      </c>
      <c r="F3505">
        <v>3749.81</v>
      </c>
      <c r="G3505">
        <v>8046.81</v>
      </c>
      <c r="H3505">
        <v>2172.64</v>
      </c>
      <c r="I3505">
        <v>2646.52</v>
      </c>
      <c r="J3505">
        <v>3227.66</v>
      </c>
    </row>
    <row r="3506" spans="1:10" x14ac:dyDescent="0.3">
      <c r="A3506">
        <v>3505</v>
      </c>
      <c r="B3506" t="s">
        <v>12</v>
      </c>
      <c r="C3506" t="s">
        <v>13</v>
      </c>
      <c r="D3506">
        <v>2</v>
      </c>
      <c r="E3506">
        <v>1</v>
      </c>
      <c r="F3506">
        <v>4470.84</v>
      </c>
      <c r="G3506">
        <v>4470.84</v>
      </c>
      <c r="H3506">
        <v>1117.71</v>
      </c>
      <c r="I3506">
        <v>1689</v>
      </c>
      <c r="J3506">
        <v>1664.13</v>
      </c>
    </row>
    <row r="3507" spans="1:10" x14ac:dyDescent="0.3">
      <c r="A3507">
        <v>3506</v>
      </c>
      <c r="B3507" t="s">
        <v>16</v>
      </c>
      <c r="C3507" t="s">
        <v>17</v>
      </c>
      <c r="D3507">
        <v>3</v>
      </c>
      <c r="E3507">
        <v>1</v>
      </c>
      <c r="F3507">
        <v>3446.44</v>
      </c>
      <c r="G3507">
        <v>3446.44</v>
      </c>
      <c r="H3507">
        <v>1206.25</v>
      </c>
      <c r="I3507">
        <v>3270.67</v>
      </c>
      <c r="J3507">
        <v>-1030.49</v>
      </c>
    </row>
    <row r="3508" spans="1:10" x14ac:dyDescent="0.3">
      <c r="A3508">
        <v>3507</v>
      </c>
      <c r="B3508" t="s">
        <v>12</v>
      </c>
      <c r="C3508" t="s">
        <v>13</v>
      </c>
      <c r="D3508">
        <v>4</v>
      </c>
      <c r="E3508">
        <v>3</v>
      </c>
      <c r="F3508">
        <v>5569.75</v>
      </c>
      <c r="G3508">
        <v>10762.65</v>
      </c>
      <c r="H3508">
        <v>3228.79</v>
      </c>
      <c r="I3508">
        <v>3286.74</v>
      </c>
      <c r="J3508">
        <v>4247.1099999999997</v>
      </c>
    </row>
    <row r="3509" spans="1:10" x14ac:dyDescent="0.3">
      <c r="A3509">
        <v>3508</v>
      </c>
      <c r="B3509" t="s">
        <v>10</v>
      </c>
      <c r="C3509" t="s">
        <v>22</v>
      </c>
      <c r="D3509">
        <v>7</v>
      </c>
      <c r="E3509">
        <v>3</v>
      </c>
      <c r="F3509">
        <v>547.04</v>
      </c>
      <c r="G3509">
        <v>1122.23</v>
      </c>
      <c r="H3509">
        <v>112.22</v>
      </c>
      <c r="I3509">
        <v>627.41</v>
      </c>
      <c r="J3509">
        <v>382.6</v>
      </c>
    </row>
    <row r="3510" spans="1:10" x14ac:dyDescent="0.3">
      <c r="A3510">
        <v>3509</v>
      </c>
      <c r="B3510" t="s">
        <v>14</v>
      </c>
      <c r="C3510" t="s">
        <v>15</v>
      </c>
      <c r="D3510">
        <v>5</v>
      </c>
      <c r="E3510">
        <v>3</v>
      </c>
      <c r="F3510">
        <v>1109.2</v>
      </c>
      <c r="G3510">
        <v>2364.0500000000002</v>
      </c>
      <c r="H3510">
        <v>354.61</v>
      </c>
      <c r="I3510">
        <v>1058.48</v>
      </c>
      <c r="J3510">
        <v>950.96</v>
      </c>
    </row>
    <row r="3511" spans="1:10" x14ac:dyDescent="0.3">
      <c r="A3511">
        <v>3510</v>
      </c>
      <c r="B3511" t="s">
        <v>18</v>
      </c>
      <c r="C3511" t="s">
        <v>20</v>
      </c>
      <c r="D3511">
        <v>5</v>
      </c>
      <c r="E3511">
        <v>3</v>
      </c>
      <c r="F3511">
        <v>5640.68</v>
      </c>
      <c r="G3511">
        <v>13094.02</v>
      </c>
      <c r="H3511">
        <v>3535.39</v>
      </c>
      <c r="I3511">
        <v>3274.44</v>
      </c>
      <c r="J3511">
        <v>6284.2</v>
      </c>
    </row>
    <row r="3512" spans="1:10" x14ac:dyDescent="0.3">
      <c r="A3512">
        <v>3511</v>
      </c>
      <c r="B3512" t="s">
        <v>10</v>
      </c>
      <c r="C3512" t="s">
        <v>11</v>
      </c>
      <c r="D3512">
        <v>3</v>
      </c>
      <c r="E3512">
        <v>2</v>
      </c>
      <c r="F3512">
        <v>757.15</v>
      </c>
      <c r="G3512">
        <v>1156.22</v>
      </c>
      <c r="H3512">
        <v>115.62</v>
      </c>
      <c r="I3512">
        <v>406.87</v>
      </c>
      <c r="J3512">
        <v>633.73</v>
      </c>
    </row>
    <row r="3513" spans="1:10" x14ac:dyDescent="0.3">
      <c r="A3513">
        <v>3512</v>
      </c>
      <c r="B3513" t="s">
        <v>18</v>
      </c>
      <c r="C3513" t="s">
        <v>19</v>
      </c>
      <c r="D3513">
        <v>4</v>
      </c>
      <c r="E3513">
        <v>3</v>
      </c>
      <c r="F3513">
        <v>4388.51</v>
      </c>
      <c r="G3513">
        <v>9382.92</v>
      </c>
      <c r="H3513">
        <v>2533.39</v>
      </c>
      <c r="I3513">
        <v>3333.71</v>
      </c>
      <c r="J3513">
        <v>3515.83</v>
      </c>
    </row>
    <row r="3514" spans="1:10" x14ac:dyDescent="0.3">
      <c r="A3514">
        <v>3513</v>
      </c>
      <c r="B3514" t="s">
        <v>12</v>
      </c>
      <c r="C3514" t="s">
        <v>13</v>
      </c>
      <c r="D3514">
        <v>6</v>
      </c>
      <c r="E3514">
        <v>3</v>
      </c>
      <c r="F3514">
        <v>5391.35</v>
      </c>
      <c r="G3514">
        <v>11875.39</v>
      </c>
      <c r="H3514">
        <v>3562.62</v>
      </c>
      <c r="I3514">
        <v>4083.83</v>
      </c>
      <c r="J3514">
        <v>4228.9399999999996</v>
      </c>
    </row>
    <row r="3515" spans="1:10" x14ac:dyDescent="0.3">
      <c r="A3515">
        <v>3514</v>
      </c>
      <c r="B3515" t="s">
        <v>14</v>
      </c>
      <c r="C3515" t="s">
        <v>15</v>
      </c>
      <c r="D3515">
        <v>7</v>
      </c>
      <c r="E3515">
        <v>3</v>
      </c>
      <c r="F3515">
        <v>1964.49</v>
      </c>
      <c r="G3515">
        <v>4327.7</v>
      </c>
      <c r="H3515">
        <v>649.16</v>
      </c>
      <c r="I3515">
        <v>1774.72</v>
      </c>
      <c r="J3515">
        <v>1903.82</v>
      </c>
    </row>
    <row r="3516" spans="1:10" x14ac:dyDescent="0.3">
      <c r="A3516">
        <v>3515</v>
      </c>
      <c r="B3516" t="s">
        <v>12</v>
      </c>
      <c r="C3516" t="s">
        <v>13</v>
      </c>
      <c r="D3516">
        <v>5</v>
      </c>
      <c r="E3516">
        <v>3</v>
      </c>
      <c r="F3516">
        <v>3127.09</v>
      </c>
      <c r="G3516">
        <v>7194.53</v>
      </c>
      <c r="H3516">
        <v>1798.63</v>
      </c>
      <c r="I3516">
        <v>3394.74</v>
      </c>
      <c r="J3516">
        <v>2001.15</v>
      </c>
    </row>
    <row r="3517" spans="1:10" x14ac:dyDescent="0.3">
      <c r="A3517">
        <v>3516</v>
      </c>
      <c r="B3517" t="s">
        <v>12</v>
      </c>
      <c r="C3517" t="s">
        <v>13</v>
      </c>
      <c r="D3517">
        <v>5</v>
      </c>
      <c r="E3517">
        <v>3</v>
      </c>
      <c r="F3517">
        <v>3172.73</v>
      </c>
      <c r="G3517">
        <v>7052.59</v>
      </c>
      <c r="H3517">
        <v>1763.15</v>
      </c>
      <c r="I3517">
        <v>3003.96</v>
      </c>
      <c r="J3517">
        <v>2285.48</v>
      </c>
    </row>
    <row r="3518" spans="1:10" x14ac:dyDescent="0.3">
      <c r="A3518">
        <v>3517</v>
      </c>
      <c r="B3518" t="s">
        <v>18</v>
      </c>
      <c r="C3518" t="s">
        <v>20</v>
      </c>
      <c r="D3518">
        <v>6</v>
      </c>
      <c r="E3518">
        <v>3</v>
      </c>
      <c r="F3518">
        <v>2490.44</v>
      </c>
      <c r="G3518">
        <v>5375.25</v>
      </c>
      <c r="H3518">
        <v>1182.55</v>
      </c>
      <c r="I3518">
        <v>3922.38</v>
      </c>
      <c r="J3518">
        <v>270.31</v>
      </c>
    </row>
    <row r="3519" spans="1:10" x14ac:dyDescent="0.3">
      <c r="A3519">
        <v>3518</v>
      </c>
      <c r="B3519" t="s">
        <v>10</v>
      </c>
      <c r="C3519" t="s">
        <v>22</v>
      </c>
      <c r="D3519">
        <v>7</v>
      </c>
      <c r="E3519">
        <v>3</v>
      </c>
      <c r="F3519">
        <v>1381.76</v>
      </c>
      <c r="G3519">
        <v>3078.85</v>
      </c>
      <c r="H3519">
        <v>307.89</v>
      </c>
      <c r="I3519">
        <v>934.94</v>
      </c>
      <c r="J3519">
        <v>1836.03</v>
      </c>
    </row>
    <row r="3520" spans="1:10" x14ac:dyDescent="0.3">
      <c r="A3520">
        <v>3519</v>
      </c>
      <c r="B3520" t="s">
        <v>18</v>
      </c>
      <c r="C3520" t="s">
        <v>19</v>
      </c>
      <c r="D3520">
        <v>2</v>
      </c>
      <c r="E3520">
        <v>2</v>
      </c>
      <c r="F3520">
        <v>4773.42</v>
      </c>
      <c r="G3520">
        <v>8054.69</v>
      </c>
      <c r="H3520">
        <v>2174.77</v>
      </c>
      <c r="I3520">
        <v>1840.62</v>
      </c>
      <c r="J3520">
        <v>4039.3</v>
      </c>
    </row>
    <row r="3521" spans="1:10" x14ac:dyDescent="0.3">
      <c r="A3521">
        <v>3520</v>
      </c>
      <c r="B3521" t="s">
        <v>18</v>
      </c>
      <c r="C3521" t="s">
        <v>19</v>
      </c>
      <c r="D3521">
        <v>2</v>
      </c>
      <c r="E3521">
        <v>2</v>
      </c>
      <c r="F3521">
        <v>1527.91</v>
      </c>
      <c r="G3521">
        <v>2528.94</v>
      </c>
      <c r="H3521">
        <v>556.37</v>
      </c>
      <c r="I3521">
        <v>1985.34</v>
      </c>
      <c r="J3521">
        <v>-12.76</v>
      </c>
    </row>
    <row r="3522" spans="1:10" x14ac:dyDescent="0.3">
      <c r="A3522">
        <v>3521</v>
      </c>
      <c r="B3522" t="s">
        <v>18</v>
      </c>
      <c r="C3522" t="s">
        <v>20</v>
      </c>
      <c r="D3522">
        <v>8</v>
      </c>
      <c r="E3522">
        <v>3</v>
      </c>
      <c r="F3522">
        <v>3850.88</v>
      </c>
      <c r="G3522">
        <v>7874.43</v>
      </c>
      <c r="H3522">
        <v>1732.37</v>
      </c>
      <c r="I3522">
        <v>5476</v>
      </c>
      <c r="J3522">
        <v>666.05</v>
      </c>
    </row>
    <row r="3523" spans="1:10" x14ac:dyDescent="0.3">
      <c r="A3523">
        <v>3522</v>
      </c>
      <c r="B3523" t="s">
        <v>10</v>
      </c>
      <c r="C3523" t="s">
        <v>11</v>
      </c>
      <c r="D3523">
        <v>8</v>
      </c>
      <c r="E3523">
        <v>1</v>
      </c>
      <c r="F3523">
        <v>1057.07</v>
      </c>
      <c r="G3523">
        <v>1057.07</v>
      </c>
      <c r="H3523">
        <v>105.71</v>
      </c>
      <c r="I3523">
        <v>746.94</v>
      </c>
      <c r="J3523">
        <v>204.43</v>
      </c>
    </row>
    <row r="3524" spans="1:10" x14ac:dyDescent="0.3">
      <c r="A3524">
        <v>3523</v>
      </c>
      <c r="B3524" t="s">
        <v>10</v>
      </c>
      <c r="C3524" t="s">
        <v>11</v>
      </c>
      <c r="D3524">
        <v>1</v>
      </c>
      <c r="E3524">
        <v>1</v>
      </c>
      <c r="F3524">
        <v>858.94</v>
      </c>
      <c r="G3524">
        <v>858.94</v>
      </c>
      <c r="H3524">
        <v>85.89</v>
      </c>
      <c r="I3524">
        <v>315.60000000000002</v>
      </c>
      <c r="J3524">
        <v>457.45</v>
      </c>
    </row>
    <row r="3525" spans="1:10" x14ac:dyDescent="0.3">
      <c r="A3525">
        <v>3524</v>
      </c>
      <c r="B3525" t="s">
        <v>18</v>
      </c>
      <c r="C3525" t="s">
        <v>20</v>
      </c>
      <c r="D3525">
        <v>3</v>
      </c>
      <c r="E3525">
        <v>3</v>
      </c>
      <c r="F3525">
        <v>2638.36</v>
      </c>
      <c r="G3525">
        <v>5625.29</v>
      </c>
      <c r="H3525">
        <v>1237.56</v>
      </c>
      <c r="I3525">
        <v>2219.9</v>
      </c>
      <c r="J3525">
        <v>2167.8200000000002</v>
      </c>
    </row>
    <row r="3526" spans="1:10" x14ac:dyDescent="0.3">
      <c r="A3526">
        <v>3525</v>
      </c>
      <c r="B3526" t="s">
        <v>18</v>
      </c>
      <c r="C3526" t="s">
        <v>20</v>
      </c>
      <c r="D3526">
        <v>4</v>
      </c>
      <c r="E3526">
        <v>2</v>
      </c>
      <c r="F3526">
        <v>5262.79</v>
      </c>
      <c r="G3526">
        <v>8045.57</v>
      </c>
      <c r="H3526">
        <v>2172.3000000000002</v>
      </c>
      <c r="I3526">
        <v>3176.36</v>
      </c>
      <c r="J3526">
        <v>2696.9</v>
      </c>
    </row>
    <row r="3527" spans="1:10" x14ac:dyDescent="0.3">
      <c r="A3527">
        <v>3526</v>
      </c>
      <c r="B3527" t="s">
        <v>18</v>
      </c>
      <c r="C3527" t="s">
        <v>20</v>
      </c>
      <c r="D3527">
        <v>5</v>
      </c>
      <c r="E3527">
        <v>3</v>
      </c>
      <c r="F3527">
        <v>1289.77</v>
      </c>
      <c r="G3527">
        <v>3181.3</v>
      </c>
      <c r="H3527">
        <v>699.89</v>
      </c>
      <c r="I3527">
        <v>2433.86</v>
      </c>
      <c r="J3527">
        <v>47.55</v>
      </c>
    </row>
    <row r="3528" spans="1:10" x14ac:dyDescent="0.3">
      <c r="A3528">
        <v>3527</v>
      </c>
      <c r="B3528" t="s">
        <v>12</v>
      </c>
      <c r="C3528" t="s">
        <v>13</v>
      </c>
      <c r="D3528">
        <v>7</v>
      </c>
      <c r="E3528">
        <v>3</v>
      </c>
      <c r="F3528">
        <v>4254.57</v>
      </c>
      <c r="G3528">
        <v>9900.3799999999992</v>
      </c>
      <c r="H3528">
        <v>2970.11</v>
      </c>
      <c r="I3528">
        <v>4797.1099999999997</v>
      </c>
      <c r="J3528">
        <v>2133.15</v>
      </c>
    </row>
    <row r="3529" spans="1:10" x14ac:dyDescent="0.3">
      <c r="A3529">
        <v>3528</v>
      </c>
      <c r="B3529" t="s">
        <v>14</v>
      </c>
      <c r="C3529" t="s">
        <v>15</v>
      </c>
      <c r="D3529">
        <v>5</v>
      </c>
      <c r="E3529">
        <v>3</v>
      </c>
      <c r="F3529">
        <v>1370.5</v>
      </c>
      <c r="G3529">
        <v>3034.49</v>
      </c>
      <c r="H3529">
        <v>455.17</v>
      </c>
      <c r="I3529">
        <v>1034.0899999999999</v>
      </c>
      <c r="J3529">
        <v>1545.23</v>
      </c>
    </row>
    <row r="3530" spans="1:10" x14ac:dyDescent="0.3">
      <c r="A3530">
        <v>3529</v>
      </c>
      <c r="B3530" t="s">
        <v>12</v>
      </c>
      <c r="C3530" t="s">
        <v>13</v>
      </c>
      <c r="D3530">
        <v>8</v>
      </c>
      <c r="E3530">
        <v>3</v>
      </c>
      <c r="F3530">
        <v>7672.54</v>
      </c>
      <c r="G3530">
        <v>19760.38</v>
      </c>
      <c r="H3530">
        <v>5928.12</v>
      </c>
      <c r="I3530">
        <v>3699.38</v>
      </c>
      <c r="J3530">
        <v>10132.89</v>
      </c>
    </row>
    <row r="3531" spans="1:10" x14ac:dyDescent="0.3">
      <c r="A3531">
        <v>3530</v>
      </c>
      <c r="B3531" t="s">
        <v>10</v>
      </c>
      <c r="C3531" t="s">
        <v>11</v>
      </c>
      <c r="D3531">
        <v>1</v>
      </c>
      <c r="E3531">
        <v>1</v>
      </c>
      <c r="F3531">
        <v>647.05999999999995</v>
      </c>
      <c r="G3531">
        <v>647.05999999999995</v>
      </c>
      <c r="H3531">
        <v>64.709999999999994</v>
      </c>
      <c r="I3531">
        <v>345.74</v>
      </c>
      <c r="J3531">
        <v>236.62</v>
      </c>
    </row>
    <row r="3532" spans="1:10" x14ac:dyDescent="0.3">
      <c r="A3532">
        <v>3531</v>
      </c>
      <c r="B3532" t="s">
        <v>10</v>
      </c>
      <c r="C3532" t="s">
        <v>22</v>
      </c>
      <c r="D3532">
        <v>7</v>
      </c>
      <c r="E3532">
        <v>3</v>
      </c>
      <c r="F3532">
        <v>153.22999999999999</v>
      </c>
      <c r="G3532">
        <v>316.17</v>
      </c>
      <c r="H3532">
        <v>31.62</v>
      </c>
      <c r="I3532">
        <v>300.05</v>
      </c>
      <c r="J3532">
        <v>-15.49</v>
      </c>
    </row>
    <row r="3533" spans="1:10" x14ac:dyDescent="0.3">
      <c r="A3533">
        <v>3532</v>
      </c>
      <c r="B3533" t="s">
        <v>14</v>
      </c>
      <c r="C3533" t="s">
        <v>15</v>
      </c>
      <c r="D3533">
        <v>7</v>
      </c>
      <c r="E3533">
        <v>3</v>
      </c>
      <c r="F3533">
        <v>1759.71</v>
      </c>
      <c r="G3533">
        <v>4193.34</v>
      </c>
      <c r="H3533">
        <v>629</v>
      </c>
      <c r="I3533">
        <v>2032.18</v>
      </c>
      <c r="J3533">
        <v>1532.16</v>
      </c>
    </row>
    <row r="3534" spans="1:10" x14ac:dyDescent="0.3">
      <c r="A3534">
        <v>3533</v>
      </c>
      <c r="B3534" t="s">
        <v>10</v>
      </c>
      <c r="C3534" t="s">
        <v>22</v>
      </c>
      <c r="D3534">
        <v>5</v>
      </c>
      <c r="E3534">
        <v>3</v>
      </c>
      <c r="F3534">
        <v>1068.78</v>
      </c>
      <c r="G3534">
        <v>2329.36</v>
      </c>
      <c r="H3534">
        <v>232.94</v>
      </c>
      <c r="I3534">
        <v>667.08</v>
      </c>
      <c r="J3534">
        <v>1429.35</v>
      </c>
    </row>
    <row r="3535" spans="1:10" x14ac:dyDescent="0.3">
      <c r="A3535">
        <v>3534</v>
      </c>
      <c r="B3535" t="s">
        <v>10</v>
      </c>
      <c r="C3535" t="s">
        <v>11</v>
      </c>
      <c r="D3535">
        <v>3</v>
      </c>
      <c r="E3535">
        <v>2</v>
      </c>
      <c r="F3535">
        <v>1373.13</v>
      </c>
      <c r="G3535">
        <v>2204.38</v>
      </c>
      <c r="H3535">
        <v>220.44</v>
      </c>
      <c r="I3535">
        <v>491.93</v>
      </c>
      <c r="J3535">
        <v>1492.01</v>
      </c>
    </row>
    <row r="3536" spans="1:10" x14ac:dyDescent="0.3">
      <c r="A3536">
        <v>3535</v>
      </c>
      <c r="B3536" t="s">
        <v>18</v>
      </c>
      <c r="C3536" t="s">
        <v>20</v>
      </c>
      <c r="D3536">
        <v>1</v>
      </c>
      <c r="E3536">
        <v>1</v>
      </c>
      <c r="F3536">
        <v>2992.53</v>
      </c>
      <c r="G3536">
        <v>2992.53</v>
      </c>
      <c r="H3536">
        <v>658.36</v>
      </c>
      <c r="I3536">
        <v>1713.89</v>
      </c>
      <c r="J3536">
        <v>620.28</v>
      </c>
    </row>
    <row r="3537" spans="1:10" x14ac:dyDescent="0.3">
      <c r="A3537">
        <v>3536</v>
      </c>
      <c r="B3537" t="s">
        <v>18</v>
      </c>
      <c r="C3537" t="s">
        <v>19</v>
      </c>
      <c r="D3537">
        <v>3</v>
      </c>
      <c r="E3537">
        <v>2</v>
      </c>
      <c r="F3537">
        <v>4070.83</v>
      </c>
      <c r="G3537">
        <v>7434.4</v>
      </c>
      <c r="H3537">
        <v>1635.57</v>
      </c>
      <c r="I3537">
        <v>2186.88</v>
      </c>
      <c r="J3537">
        <v>3611.95</v>
      </c>
    </row>
    <row r="3538" spans="1:10" x14ac:dyDescent="0.3">
      <c r="A3538">
        <v>3537</v>
      </c>
      <c r="B3538" t="s">
        <v>10</v>
      </c>
      <c r="C3538" t="s">
        <v>11</v>
      </c>
      <c r="D3538">
        <v>1</v>
      </c>
      <c r="E3538">
        <v>1</v>
      </c>
      <c r="F3538">
        <v>740.1</v>
      </c>
      <c r="G3538">
        <v>740.1</v>
      </c>
      <c r="H3538">
        <v>74.010000000000005</v>
      </c>
      <c r="I3538">
        <v>230.2</v>
      </c>
      <c r="J3538">
        <v>435.89</v>
      </c>
    </row>
    <row r="3539" spans="1:10" x14ac:dyDescent="0.3">
      <c r="A3539">
        <v>3538</v>
      </c>
      <c r="B3539" t="s">
        <v>10</v>
      </c>
      <c r="C3539" t="s">
        <v>11</v>
      </c>
      <c r="D3539">
        <v>5</v>
      </c>
      <c r="E3539">
        <v>1</v>
      </c>
      <c r="F3539">
        <v>1312.72</v>
      </c>
      <c r="G3539">
        <v>1312.72</v>
      </c>
      <c r="H3539">
        <v>131.27000000000001</v>
      </c>
      <c r="I3539">
        <v>562.82000000000005</v>
      </c>
      <c r="J3539">
        <v>618.63</v>
      </c>
    </row>
    <row r="3540" spans="1:10" x14ac:dyDescent="0.3">
      <c r="A3540">
        <v>3539</v>
      </c>
      <c r="B3540" t="s">
        <v>16</v>
      </c>
      <c r="C3540" t="s">
        <v>21</v>
      </c>
      <c r="D3540">
        <v>1</v>
      </c>
      <c r="E3540">
        <v>1</v>
      </c>
      <c r="F3540">
        <v>2974.52</v>
      </c>
      <c r="G3540">
        <v>2974.52</v>
      </c>
      <c r="H3540">
        <v>1041.08</v>
      </c>
      <c r="I3540">
        <v>1451.92</v>
      </c>
      <c r="J3540">
        <v>481.52</v>
      </c>
    </row>
    <row r="3541" spans="1:10" x14ac:dyDescent="0.3">
      <c r="A3541">
        <v>3540</v>
      </c>
      <c r="B3541" t="s">
        <v>18</v>
      </c>
      <c r="C3541" t="s">
        <v>19</v>
      </c>
      <c r="D3541">
        <v>2</v>
      </c>
      <c r="E3541">
        <v>2</v>
      </c>
      <c r="F3541">
        <v>4366.99</v>
      </c>
      <c r="G3541">
        <v>6650.57</v>
      </c>
      <c r="H3541">
        <v>1463.12</v>
      </c>
      <c r="I3541">
        <v>1802.51</v>
      </c>
      <c r="J3541">
        <v>3384.93</v>
      </c>
    </row>
    <row r="3542" spans="1:10" x14ac:dyDescent="0.3">
      <c r="A3542">
        <v>3541</v>
      </c>
      <c r="B3542" t="s">
        <v>18</v>
      </c>
      <c r="C3542" t="s">
        <v>19</v>
      </c>
      <c r="D3542">
        <v>7</v>
      </c>
      <c r="E3542">
        <v>3</v>
      </c>
      <c r="F3542">
        <v>7212.55</v>
      </c>
      <c r="G3542">
        <v>17017.48</v>
      </c>
      <c r="H3542">
        <v>4594.72</v>
      </c>
      <c r="I3542">
        <v>5191.1000000000004</v>
      </c>
      <c r="J3542">
        <v>7231.67</v>
      </c>
    </row>
    <row r="3543" spans="1:10" x14ac:dyDescent="0.3">
      <c r="A3543">
        <v>3542</v>
      </c>
      <c r="B3543" t="s">
        <v>14</v>
      </c>
      <c r="C3543" t="s">
        <v>15</v>
      </c>
      <c r="D3543">
        <v>4</v>
      </c>
      <c r="E3543">
        <v>2</v>
      </c>
      <c r="F3543">
        <v>2693.82</v>
      </c>
      <c r="G3543">
        <v>4426.43</v>
      </c>
      <c r="H3543">
        <v>663.96</v>
      </c>
      <c r="I3543">
        <v>1334.22</v>
      </c>
      <c r="J3543">
        <v>2428.2399999999998</v>
      </c>
    </row>
    <row r="3544" spans="1:10" x14ac:dyDescent="0.3">
      <c r="A3544">
        <v>3543</v>
      </c>
      <c r="B3544" t="s">
        <v>18</v>
      </c>
      <c r="C3544" t="s">
        <v>20</v>
      </c>
      <c r="D3544">
        <v>5</v>
      </c>
      <c r="E3544">
        <v>1</v>
      </c>
      <c r="F3544">
        <v>4351.5600000000004</v>
      </c>
      <c r="G3544">
        <v>4351.5600000000004</v>
      </c>
      <c r="H3544">
        <v>957.34</v>
      </c>
      <c r="I3544">
        <v>4084.72</v>
      </c>
      <c r="J3544">
        <v>-690.51</v>
      </c>
    </row>
    <row r="3545" spans="1:10" x14ac:dyDescent="0.3">
      <c r="A3545">
        <v>3544</v>
      </c>
      <c r="B3545" t="s">
        <v>10</v>
      </c>
      <c r="C3545" t="s">
        <v>22</v>
      </c>
      <c r="D3545">
        <v>6</v>
      </c>
      <c r="E3545">
        <v>3</v>
      </c>
      <c r="F3545">
        <v>734.95</v>
      </c>
      <c r="G3545">
        <v>1842.05</v>
      </c>
      <c r="H3545">
        <v>184.21</v>
      </c>
      <c r="I3545">
        <v>951.43</v>
      </c>
      <c r="J3545">
        <v>706.42</v>
      </c>
    </row>
    <row r="3546" spans="1:10" x14ac:dyDescent="0.3">
      <c r="A3546">
        <v>3545</v>
      </c>
      <c r="B3546" t="s">
        <v>12</v>
      </c>
      <c r="C3546" t="s">
        <v>13</v>
      </c>
      <c r="D3546">
        <v>4</v>
      </c>
      <c r="E3546">
        <v>3</v>
      </c>
      <c r="F3546">
        <v>4144.8</v>
      </c>
      <c r="G3546">
        <v>8776.69</v>
      </c>
      <c r="H3546">
        <v>2633.01</v>
      </c>
      <c r="I3546">
        <v>2894.53</v>
      </c>
      <c r="J3546">
        <v>3249.16</v>
      </c>
    </row>
    <row r="3547" spans="1:10" x14ac:dyDescent="0.3">
      <c r="A3547">
        <v>3546</v>
      </c>
      <c r="B3547" t="s">
        <v>18</v>
      </c>
      <c r="C3547" t="s">
        <v>20</v>
      </c>
      <c r="D3547">
        <v>5</v>
      </c>
      <c r="E3547">
        <v>3</v>
      </c>
      <c r="F3547">
        <v>5709.26</v>
      </c>
      <c r="G3547">
        <v>10753.09</v>
      </c>
      <c r="H3547">
        <v>2903.33</v>
      </c>
      <c r="I3547">
        <v>2808.73</v>
      </c>
      <c r="J3547">
        <v>5041.0200000000004</v>
      </c>
    </row>
    <row r="3548" spans="1:10" x14ac:dyDescent="0.3">
      <c r="A3548">
        <v>3547</v>
      </c>
      <c r="B3548" t="s">
        <v>18</v>
      </c>
      <c r="C3548" t="s">
        <v>19</v>
      </c>
      <c r="D3548">
        <v>4</v>
      </c>
      <c r="E3548">
        <v>3</v>
      </c>
      <c r="F3548">
        <v>3340.56</v>
      </c>
      <c r="G3548">
        <v>8154.06</v>
      </c>
      <c r="H3548">
        <v>2201.6</v>
      </c>
      <c r="I3548">
        <v>2953.61</v>
      </c>
      <c r="J3548">
        <v>2998.86</v>
      </c>
    </row>
    <row r="3549" spans="1:10" x14ac:dyDescent="0.3">
      <c r="A3549">
        <v>3548</v>
      </c>
      <c r="B3549" t="s">
        <v>10</v>
      </c>
      <c r="C3549" t="s">
        <v>22</v>
      </c>
      <c r="D3549">
        <v>2</v>
      </c>
      <c r="E3549">
        <v>1</v>
      </c>
      <c r="F3549">
        <v>428.45</v>
      </c>
      <c r="G3549">
        <v>428.45</v>
      </c>
      <c r="H3549">
        <v>42.85</v>
      </c>
      <c r="I3549">
        <v>406.6</v>
      </c>
      <c r="J3549">
        <v>-20.99</v>
      </c>
    </row>
    <row r="3550" spans="1:10" x14ac:dyDescent="0.3">
      <c r="A3550">
        <v>3549</v>
      </c>
      <c r="B3550" t="s">
        <v>10</v>
      </c>
      <c r="C3550" t="s">
        <v>11</v>
      </c>
      <c r="D3550">
        <v>4</v>
      </c>
      <c r="E3550">
        <v>3</v>
      </c>
      <c r="F3550">
        <v>608.66</v>
      </c>
      <c r="G3550">
        <v>1247.6600000000001</v>
      </c>
      <c r="H3550">
        <v>124.77</v>
      </c>
      <c r="I3550">
        <v>561.30999999999995</v>
      </c>
      <c r="J3550">
        <v>561.58000000000004</v>
      </c>
    </row>
    <row r="3551" spans="1:10" x14ac:dyDescent="0.3">
      <c r="A3551">
        <v>3550</v>
      </c>
      <c r="B3551" t="s">
        <v>16</v>
      </c>
      <c r="C3551" t="s">
        <v>17</v>
      </c>
      <c r="D3551">
        <v>1</v>
      </c>
      <c r="E3551">
        <v>1</v>
      </c>
      <c r="F3551">
        <v>7840.56</v>
      </c>
      <c r="G3551">
        <v>7840.56</v>
      </c>
      <c r="H3551">
        <v>2744.2</v>
      </c>
      <c r="I3551">
        <v>1698.99</v>
      </c>
      <c r="J3551">
        <v>3397.37</v>
      </c>
    </row>
    <row r="3552" spans="1:10" x14ac:dyDescent="0.3">
      <c r="A3552">
        <v>3551</v>
      </c>
      <c r="B3552" t="s">
        <v>14</v>
      </c>
      <c r="C3552" t="s">
        <v>15</v>
      </c>
      <c r="D3552">
        <v>8</v>
      </c>
      <c r="E3552">
        <v>3</v>
      </c>
      <c r="F3552">
        <v>2954.74</v>
      </c>
      <c r="G3552">
        <v>6905.37</v>
      </c>
      <c r="H3552">
        <v>1035.81</v>
      </c>
      <c r="I3552">
        <v>1479.51</v>
      </c>
      <c r="J3552">
        <v>4390.05</v>
      </c>
    </row>
    <row r="3553" spans="1:10" x14ac:dyDescent="0.3">
      <c r="A3553">
        <v>3552</v>
      </c>
      <c r="B3553" t="s">
        <v>18</v>
      </c>
      <c r="C3553" t="s">
        <v>19</v>
      </c>
      <c r="D3553">
        <v>4</v>
      </c>
      <c r="E3553">
        <v>3</v>
      </c>
      <c r="F3553">
        <v>7371.04</v>
      </c>
      <c r="G3553">
        <v>18691.22</v>
      </c>
      <c r="H3553">
        <v>5046.63</v>
      </c>
      <c r="I3553">
        <v>2735.91</v>
      </c>
      <c r="J3553">
        <v>10908.68</v>
      </c>
    </row>
    <row r="3554" spans="1:10" x14ac:dyDescent="0.3">
      <c r="A3554">
        <v>3553</v>
      </c>
      <c r="B3554" t="s">
        <v>16</v>
      </c>
      <c r="C3554" t="s">
        <v>17</v>
      </c>
      <c r="D3554">
        <v>5</v>
      </c>
      <c r="E3554">
        <v>3</v>
      </c>
      <c r="F3554">
        <v>6714.2</v>
      </c>
      <c r="G3554">
        <v>13411.9</v>
      </c>
      <c r="H3554">
        <v>5364.76</v>
      </c>
      <c r="I3554">
        <v>3406.25</v>
      </c>
      <c r="J3554">
        <v>4640.8900000000003</v>
      </c>
    </row>
    <row r="3555" spans="1:10" x14ac:dyDescent="0.3">
      <c r="A3555">
        <v>3554</v>
      </c>
      <c r="B3555" t="s">
        <v>16</v>
      </c>
      <c r="C3555" t="s">
        <v>21</v>
      </c>
      <c r="D3555">
        <v>6</v>
      </c>
      <c r="E3555">
        <v>1</v>
      </c>
      <c r="F3555">
        <v>6461.83</v>
      </c>
      <c r="G3555">
        <v>6461.83</v>
      </c>
      <c r="H3555">
        <v>2261.64</v>
      </c>
      <c r="I3555">
        <v>3781.19</v>
      </c>
      <c r="J3555">
        <v>419</v>
      </c>
    </row>
    <row r="3556" spans="1:10" x14ac:dyDescent="0.3">
      <c r="A3556">
        <v>3555</v>
      </c>
      <c r="B3556" t="s">
        <v>18</v>
      </c>
      <c r="C3556" t="s">
        <v>20</v>
      </c>
      <c r="D3556">
        <v>6</v>
      </c>
      <c r="E3556">
        <v>3</v>
      </c>
      <c r="F3556">
        <v>2854.96</v>
      </c>
      <c r="G3556">
        <v>6864.02</v>
      </c>
      <c r="H3556">
        <v>1510.08</v>
      </c>
      <c r="I3556">
        <v>4530.09</v>
      </c>
      <c r="J3556">
        <v>823.85</v>
      </c>
    </row>
    <row r="3557" spans="1:10" x14ac:dyDescent="0.3">
      <c r="A3557">
        <v>3556</v>
      </c>
      <c r="B3557" t="s">
        <v>16</v>
      </c>
      <c r="C3557" t="s">
        <v>21</v>
      </c>
      <c r="D3557">
        <v>8</v>
      </c>
      <c r="E3557">
        <v>3</v>
      </c>
      <c r="F3557">
        <v>1348.85</v>
      </c>
      <c r="G3557">
        <v>2803.49</v>
      </c>
      <c r="H3557">
        <v>981.22</v>
      </c>
      <c r="I3557">
        <v>2660.52</v>
      </c>
      <c r="J3557">
        <v>-838.24</v>
      </c>
    </row>
    <row r="3558" spans="1:10" x14ac:dyDescent="0.3">
      <c r="A3558">
        <v>3557</v>
      </c>
      <c r="B3558" t="s">
        <v>10</v>
      </c>
      <c r="C3558" t="s">
        <v>22</v>
      </c>
      <c r="D3558">
        <v>3</v>
      </c>
      <c r="E3558">
        <v>1</v>
      </c>
      <c r="F3558">
        <v>791.5</v>
      </c>
      <c r="G3558">
        <v>791.5</v>
      </c>
      <c r="H3558">
        <v>79.150000000000006</v>
      </c>
      <c r="I3558">
        <v>608.65</v>
      </c>
      <c r="J3558">
        <v>103.7</v>
      </c>
    </row>
    <row r="3559" spans="1:10" x14ac:dyDescent="0.3">
      <c r="A3559">
        <v>3558</v>
      </c>
      <c r="B3559" t="s">
        <v>10</v>
      </c>
      <c r="C3559" t="s">
        <v>11</v>
      </c>
      <c r="D3559">
        <v>8</v>
      </c>
      <c r="E3559">
        <v>3</v>
      </c>
      <c r="F3559">
        <v>605.5</v>
      </c>
      <c r="G3559">
        <v>1292.29</v>
      </c>
      <c r="H3559">
        <v>129.22999999999999</v>
      </c>
      <c r="I3559">
        <v>676.16</v>
      </c>
      <c r="J3559">
        <v>486.91</v>
      </c>
    </row>
    <row r="3560" spans="1:10" x14ac:dyDescent="0.3">
      <c r="A3560">
        <v>3559</v>
      </c>
      <c r="B3560" t="s">
        <v>18</v>
      </c>
      <c r="C3560" t="s">
        <v>20</v>
      </c>
      <c r="D3560">
        <v>7</v>
      </c>
      <c r="E3560">
        <v>3</v>
      </c>
      <c r="F3560">
        <v>3247.13</v>
      </c>
      <c r="G3560">
        <v>6863.65</v>
      </c>
      <c r="H3560">
        <v>1510</v>
      </c>
      <c r="I3560">
        <v>5195.95</v>
      </c>
      <c r="J3560">
        <v>157.69</v>
      </c>
    </row>
    <row r="3561" spans="1:10" x14ac:dyDescent="0.3">
      <c r="A3561">
        <v>3560</v>
      </c>
      <c r="B3561" t="s">
        <v>10</v>
      </c>
      <c r="C3561" t="s">
        <v>22</v>
      </c>
      <c r="D3561">
        <v>4</v>
      </c>
      <c r="E3561">
        <v>3</v>
      </c>
      <c r="F3561">
        <v>595.72</v>
      </c>
      <c r="G3561">
        <v>1169.5999999999999</v>
      </c>
      <c r="H3561">
        <v>116.96</v>
      </c>
      <c r="I3561">
        <v>586.99</v>
      </c>
      <c r="J3561">
        <v>465.65</v>
      </c>
    </row>
    <row r="3562" spans="1:10" x14ac:dyDescent="0.3">
      <c r="A3562">
        <v>3561</v>
      </c>
      <c r="B3562" t="s">
        <v>10</v>
      </c>
      <c r="C3562" t="s">
        <v>22</v>
      </c>
      <c r="D3562">
        <v>6</v>
      </c>
      <c r="E3562">
        <v>3</v>
      </c>
      <c r="F3562">
        <v>207.64</v>
      </c>
      <c r="G3562">
        <v>441.52</v>
      </c>
      <c r="H3562">
        <v>44.15</v>
      </c>
      <c r="I3562">
        <v>419</v>
      </c>
      <c r="J3562">
        <v>-21.63</v>
      </c>
    </row>
    <row r="3563" spans="1:10" x14ac:dyDescent="0.3">
      <c r="A3563">
        <v>3562</v>
      </c>
      <c r="B3563" t="s">
        <v>14</v>
      </c>
      <c r="C3563" t="s">
        <v>15</v>
      </c>
      <c r="D3563">
        <v>8</v>
      </c>
      <c r="E3563">
        <v>3</v>
      </c>
      <c r="F3563">
        <v>2044.07</v>
      </c>
      <c r="G3563">
        <v>4579.42</v>
      </c>
      <c r="H3563">
        <v>686.91</v>
      </c>
      <c r="I3563">
        <v>1532.63</v>
      </c>
      <c r="J3563">
        <v>2359.88</v>
      </c>
    </row>
    <row r="3564" spans="1:10" x14ac:dyDescent="0.3">
      <c r="A3564">
        <v>3563</v>
      </c>
      <c r="B3564" t="s">
        <v>18</v>
      </c>
      <c r="C3564" t="s">
        <v>19</v>
      </c>
      <c r="D3564">
        <v>4</v>
      </c>
      <c r="E3564">
        <v>3</v>
      </c>
      <c r="F3564">
        <v>7094.78</v>
      </c>
      <c r="G3564">
        <v>18003.759999999998</v>
      </c>
      <c r="H3564">
        <v>4861.0200000000004</v>
      </c>
      <c r="I3564">
        <v>3100.57</v>
      </c>
      <c r="J3564">
        <v>10042.18</v>
      </c>
    </row>
    <row r="3565" spans="1:10" x14ac:dyDescent="0.3">
      <c r="A3565">
        <v>3564</v>
      </c>
      <c r="B3565" t="s">
        <v>10</v>
      </c>
      <c r="C3565" t="s">
        <v>11</v>
      </c>
      <c r="D3565">
        <v>7</v>
      </c>
      <c r="E3565">
        <v>3</v>
      </c>
      <c r="F3565">
        <v>716.43</v>
      </c>
      <c r="G3565">
        <v>1330.1</v>
      </c>
      <c r="H3565">
        <v>133.01</v>
      </c>
      <c r="I3565">
        <v>1010.17</v>
      </c>
      <c r="J3565">
        <v>186.92</v>
      </c>
    </row>
    <row r="3566" spans="1:10" x14ac:dyDescent="0.3">
      <c r="A3566">
        <v>3565</v>
      </c>
      <c r="B3566" t="s">
        <v>10</v>
      </c>
      <c r="C3566" t="s">
        <v>11</v>
      </c>
      <c r="D3566">
        <v>6</v>
      </c>
      <c r="E3566">
        <v>3</v>
      </c>
      <c r="F3566">
        <v>1296.98</v>
      </c>
      <c r="G3566">
        <v>2824.15</v>
      </c>
      <c r="H3566">
        <v>282.42</v>
      </c>
      <c r="I3566">
        <v>600.91</v>
      </c>
      <c r="J3566">
        <v>1940.83</v>
      </c>
    </row>
    <row r="3567" spans="1:10" x14ac:dyDescent="0.3">
      <c r="A3567">
        <v>3566</v>
      </c>
      <c r="B3567" t="s">
        <v>14</v>
      </c>
      <c r="C3567" t="s">
        <v>15</v>
      </c>
      <c r="D3567">
        <v>7</v>
      </c>
      <c r="E3567">
        <v>3</v>
      </c>
      <c r="F3567">
        <v>1728.75</v>
      </c>
      <c r="G3567">
        <v>3585.39</v>
      </c>
      <c r="H3567">
        <v>537.80999999999995</v>
      </c>
      <c r="I3567">
        <v>1331.9</v>
      </c>
      <c r="J3567">
        <v>1715.68</v>
      </c>
    </row>
    <row r="3568" spans="1:10" x14ac:dyDescent="0.3">
      <c r="A3568">
        <v>3567</v>
      </c>
      <c r="B3568" t="s">
        <v>16</v>
      </c>
      <c r="C3568" t="s">
        <v>21</v>
      </c>
      <c r="D3568">
        <v>4</v>
      </c>
      <c r="E3568">
        <v>1</v>
      </c>
      <c r="F3568">
        <v>5361.6</v>
      </c>
      <c r="G3568">
        <v>5361.6</v>
      </c>
      <c r="H3568">
        <v>1876.56</v>
      </c>
      <c r="I3568">
        <v>2809.63</v>
      </c>
      <c r="J3568">
        <v>675.41</v>
      </c>
    </row>
    <row r="3569" spans="1:10" x14ac:dyDescent="0.3">
      <c r="A3569">
        <v>3568</v>
      </c>
      <c r="B3569" t="s">
        <v>16</v>
      </c>
      <c r="C3569" t="s">
        <v>21</v>
      </c>
      <c r="D3569">
        <v>5</v>
      </c>
      <c r="E3569">
        <v>1</v>
      </c>
      <c r="F3569">
        <v>7723.42</v>
      </c>
      <c r="G3569">
        <v>7723.42</v>
      </c>
      <c r="H3569">
        <v>2703.2</v>
      </c>
      <c r="I3569">
        <v>2960.22</v>
      </c>
      <c r="J3569">
        <v>2060.0100000000002</v>
      </c>
    </row>
    <row r="3570" spans="1:10" x14ac:dyDescent="0.3">
      <c r="A3570">
        <v>3569</v>
      </c>
      <c r="B3570" t="s">
        <v>14</v>
      </c>
      <c r="C3570" t="s">
        <v>15</v>
      </c>
      <c r="D3570">
        <v>4</v>
      </c>
      <c r="E3570">
        <v>1</v>
      </c>
      <c r="F3570">
        <v>910.05</v>
      </c>
      <c r="G3570">
        <v>910.05</v>
      </c>
      <c r="H3570">
        <v>136.51</v>
      </c>
      <c r="I3570">
        <v>863.64</v>
      </c>
      <c r="J3570">
        <v>-90.1</v>
      </c>
    </row>
    <row r="3571" spans="1:10" x14ac:dyDescent="0.3">
      <c r="A3571">
        <v>3570</v>
      </c>
      <c r="B3571" t="s">
        <v>12</v>
      </c>
      <c r="C3571" t="s">
        <v>13</v>
      </c>
      <c r="D3571">
        <v>8</v>
      </c>
      <c r="E3571">
        <v>3</v>
      </c>
      <c r="F3571">
        <v>3836.27</v>
      </c>
      <c r="G3571">
        <v>9214.66</v>
      </c>
      <c r="H3571">
        <v>2764.4</v>
      </c>
      <c r="I3571">
        <v>5322.83</v>
      </c>
      <c r="J3571">
        <v>1127.43</v>
      </c>
    </row>
    <row r="3572" spans="1:10" x14ac:dyDescent="0.3">
      <c r="A3572">
        <v>3571</v>
      </c>
      <c r="B3572" t="s">
        <v>10</v>
      </c>
      <c r="C3572" t="s">
        <v>22</v>
      </c>
      <c r="D3572">
        <v>7</v>
      </c>
      <c r="E3572">
        <v>2</v>
      </c>
      <c r="F3572">
        <v>852.08</v>
      </c>
      <c r="G3572">
        <v>1255.8599999999999</v>
      </c>
      <c r="H3572">
        <v>125.59</v>
      </c>
      <c r="I3572">
        <v>705.5</v>
      </c>
      <c r="J3572">
        <v>424.77</v>
      </c>
    </row>
    <row r="3573" spans="1:10" x14ac:dyDescent="0.3">
      <c r="A3573">
        <v>3572</v>
      </c>
      <c r="B3573" t="s">
        <v>16</v>
      </c>
      <c r="C3573" t="s">
        <v>21</v>
      </c>
      <c r="D3573">
        <v>5</v>
      </c>
      <c r="E3573">
        <v>1</v>
      </c>
      <c r="F3573">
        <v>3660.28</v>
      </c>
      <c r="G3573">
        <v>3660.28</v>
      </c>
      <c r="H3573">
        <v>1281.0999999999999</v>
      </c>
      <c r="I3573">
        <v>3473.61</v>
      </c>
      <c r="J3573">
        <v>-1094.42</v>
      </c>
    </row>
    <row r="3574" spans="1:10" x14ac:dyDescent="0.3">
      <c r="A3574">
        <v>3573</v>
      </c>
      <c r="B3574" t="s">
        <v>14</v>
      </c>
      <c r="C3574" t="s">
        <v>15</v>
      </c>
      <c r="D3574">
        <v>5</v>
      </c>
      <c r="E3574">
        <v>2</v>
      </c>
      <c r="F3574">
        <v>1957.91</v>
      </c>
      <c r="G3574">
        <v>3271.67</v>
      </c>
      <c r="H3574">
        <v>490.75</v>
      </c>
      <c r="I3574">
        <v>1580.59</v>
      </c>
      <c r="J3574">
        <v>1200.33</v>
      </c>
    </row>
    <row r="3575" spans="1:10" x14ac:dyDescent="0.3">
      <c r="A3575">
        <v>3574</v>
      </c>
      <c r="B3575" t="s">
        <v>12</v>
      </c>
      <c r="C3575" t="s">
        <v>13</v>
      </c>
      <c r="D3575">
        <v>3</v>
      </c>
      <c r="E3575">
        <v>3</v>
      </c>
      <c r="F3575">
        <v>3163.83</v>
      </c>
      <c r="G3575">
        <v>6943.99</v>
      </c>
      <c r="H3575">
        <v>1736</v>
      </c>
      <c r="I3575">
        <v>2751.71</v>
      </c>
      <c r="J3575">
        <v>2456.2800000000002</v>
      </c>
    </row>
    <row r="3576" spans="1:10" x14ac:dyDescent="0.3">
      <c r="A3576">
        <v>3575</v>
      </c>
      <c r="B3576" t="s">
        <v>12</v>
      </c>
      <c r="C3576" t="s">
        <v>13</v>
      </c>
      <c r="D3576">
        <v>6</v>
      </c>
      <c r="E3576">
        <v>3</v>
      </c>
      <c r="F3576">
        <v>6091.01</v>
      </c>
      <c r="G3576">
        <v>13288.5</v>
      </c>
      <c r="H3576">
        <v>3986.55</v>
      </c>
      <c r="I3576">
        <v>3111.68</v>
      </c>
      <c r="J3576">
        <v>6190.26</v>
      </c>
    </row>
    <row r="3577" spans="1:10" x14ac:dyDescent="0.3">
      <c r="A3577">
        <v>3576</v>
      </c>
      <c r="B3577" t="s">
        <v>10</v>
      </c>
      <c r="C3577" t="s">
        <v>22</v>
      </c>
      <c r="D3577">
        <v>1</v>
      </c>
      <c r="E3577">
        <v>1</v>
      </c>
      <c r="F3577">
        <v>968.58</v>
      </c>
      <c r="G3577">
        <v>968.58</v>
      </c>
      <c r="H3577">
        <v>96.86</v>
      </c>
      <c r="I3577">
        <v>320.36</v>
      </c>
      <c r="J3577">
        <v>551.36</v>
      </c>
    </row>
    <row r="3578" spans="1:10" x14ac:dyDescent="0.3">
      <c r="A3578">
        <v>3577</v>
      </c>
      <c r="B3578" t="s">
        <v>18</v>
      </c>
      <c r="C3578" t="s">
        <v>20</v>
      </c>
      <c r="D3578">
        <v>5</v>
      </c>
      <c r="E3578">
        <v>2</v>
      </c>
      <c r="F3578">
        <v>4960.97</v>
      </c>
      <c r="G3578">
        <v>7520.72</v>
      </c>
      <c r="H3578">
        <v>1654.56</v>
      </c>
      <c r="I3578">
        <v>3108.53</v>
      </c>
      <c r="J3578">
        <v>2757.63</v>
      </c>
    </row>
    <row r="3579" spans="1:10" x14ac:dyDescent="0.3">
      <c r="A3579">
        <v>3578</v>
      </c>
      <c r="B3579" t="s">
        <v>10</v>
      </c>
      <c r="C3579" t="s">
        <v>11</v>
      </c>
      <c r="D3579">
        <v>7</v>
      </c>
      <c r="E3579">
        <v>3</v>
      </c>
      <c r="F3579">
        <v>781.03</v>
      </c>
      <c r="G3579">
        <v>1596.4</v>
      </c>
      <c r="H3579">
        <v>159.63999999999999</v>
      </c>
      <c r="I3579">
        <v>764.58</v>
      </c>
      <c r="J3579">
        <v>672.19</v>
      </c>
    </row>
    <row r="3580" spans="1:10" x14ac:dyDescent="0.3">
      <c r="A3580">
        <v>3579</v>
      </c>
      <c r="B3580" t="s">
        <v>14</v>
      </c>
      <c r="C3580" t="s">
        <v>15</v>
      </c>
      <c r="D3580">
        <v>6</v>
      </c>
      <c r="E3580">
        <v>3</v>
      </c>
      <c r="F3580">
        <v>1379.65</v>
      </c>
      <c r="G3580">
        <v>3231.56</v>
      </c>
      <c r="H3580">
        <v>484.73</v>
      </c>
      <c r="I3580">
        <v>1347.92</v>
      </c>
      <c r="J3580">
        <v>1398.91</v>
      </c>
    </row>
    <row r="3581" spans="1:10" x14ac:dyDescent="0.3">
      <c r="A3581">
        <v>3580</v>
      </c>
      <c r="B3581" t="s">
        <v>10</v>
      </c>
      <c r="C3581" t="s">
        <v>22</v>
      </c>
      <c r="D3581">
        <v>2</v>
      </c>
      <c r="E3581">
        <v>2</v>
      </c>
      <c r="F3581">
        <v>679.61</v>
      </c>
      <c r="G3581">
        <v>1141.99</v>
      </c>
      <c r="H3581">
        <v>114.2</v>
      </c>
      <c r="I3581">
        <v>488.76</v>
      </c>
      <c r="J3581">
        <v>539.03</v>
      </c>
    </row>
    <row r="3582" spans="1:10" x14ac:dyDescent="0.3">
      <c r="A3582">
        <v>3581</v>
      </c>
      <c r="B3582" t="s">
        <v>10</v>
      </c>
      <c r="C3582" t="s">
        <v>11</v>
      </c>
      <c r="D3582">
        <v>4</v>
      </c>
      <c r="E3582">
        <v>3</v>
      </c>
      <c r="F3582">
        <v>1028.8499999999999</v>
      </c>
      <c r="G3582">
        <v>1948.07</v>
      </c>
      <c r="H3582">
        <v>194.81</v>
      </c>
      <c r="I3582">
        <v>647.66</v>
      </c>
      <c r="J3582">
        <v>1105.5999999999999</v>
      </c>
    </row>
    <row r="3583" spans="1:10" x14ac:dyDescent="0.3">
      <c r="A3583">
        <v>3582</v>
      </c>
      <c r="B3583" t="s">
        <v>14</v>
      </c>
      <c r="C3583" t="s">
        <v>15</v>
      </c>
      <c r="D3583">
        <v>8</v>
      </c>
      <c r="E3583">
        <v>3</v>
      </c>
      <c r="F3583">
        <v>1916.41</v>
      </c>
      <c r="G3583">
        <v>4316.53</v>
      </c>
      <c r="H3583">
        <v>647.48</v>
      </c>
      <c r="I3583">
        <v>1478.92</v>
      </c>
      <c r="J3583">
        <v>2190.13</v>
      </c>
    </row>
    <row r="3584" spans="1:10" x14ac:dyDescent="0.3">
      <c r="A3584">
        <v>3583</v>
      </c>
      <c r="B3584" t="s">
        <v>10</v>
      </c>
      <c r="C3584" t="s">
        <v>11</v>
      </c>
      <c r="D3584">
        <v>7</v>
      </c>
      <c r="E3584">
        <v>3</v>
      </c>
      <c r="F3584">
        <v>657.5</v>
      </c>
      <c r="G3584">
        <v>1615.04</v>
      </c>
      <c r="H3584">
        <v>161.5</v>
      </c>
      <c r="I3584">
        <v>825.06</v>
      </c>
      <c r="J3584">
        <v>628.48</v>
      </c>
    </row>
    <row r="3585" spans="1:10" x14ac:dyDescent="0.3">
      <c r="A3585">
        <v>3584</v>
      </c>
      <c r="B3585" t="s">
        <v>12</v>
      </c>
      <c r="C3585" t="s">
        <v>13</v>
      </c>
      <c r="D3585">
        <v>2</v>
      </c>
      <c r="E3585">
        <v>2</v>
      </c>
      <c r="F3585">
        <v>4002.67</v>
      </c>
      <c r="G3585">
        <v>5672.34</v>
      </c>
      <c r="H3585">
        <v>1418.08</v>
      </c>
      <c r="I3585">
        <v>1872.86</v>
      </c>
      <c r="J3585">
        <v>2381.39</v>
      </c>
    </row>
    <row r="3586" spans="1:10" x14ac:dyDescent="0.3">
      <c r="A3586">
        <v>3585</v>
      </c>
      <c r="B3586" t="s">
        <v>10</v>
      </c>
      <c r="C3586" t="s">
        <v>11</v>
      </c>
      <c r="D3586">
        <v>7</v>
      </c>
      <c r="E3586">
        <v>2</v>
      </c>
      <c r="F3586">
        <v>489.01</v>
      </c>
      <c r="G3586">
        <v>835.36</v>
      </c>
      <c r="H3586">
        <v>83.54</v>
      </c>
      <c r="I3586">
        <v>792.75</v>
      </c>
      <c r="J3586">
        <v>-40.93</v>
      </c>
    </row>
    <row r="3587" spans="1:10" x14ac:dyDescent="0.3">
      <c r="A3587">
        <v>3586</v>
      </c>
      <c r="B3587" t="s">
        <v>10</v>
      </c>
      <c r="C3587" t="s">
        <v>22</v>
      </c>
      <c r="D3587">
        <v>4</v>
      </c>
      <c r="E3587">
        <v>3</v>
      </c>
      <c r="F3587">
        <v>1025.08</v>
      </c>
      <c r="G3587">
        <v>2444.23</v>
      </c>
      <c r="H3587">
        <v>244.42</v>
      </c>
      <c r="I3587">
        <v>721.15</v>
      </c>
      <c r="J3587">
        <v>1478.66</v>
      </c>
    </row>
    <row r="3588" spans="1:10" x14ac:dyDescent="0.3">
      <c r="A3588">
        <v>3587</v>
      </c>
      <c r="B3588" t="s">
        <v>10</v>
      </c>
      <c r="C3588" t="s">
        <v>11</v>
      </c>
      <c r="D3588">
        <v>3</v>
      </c>
      <c r="E3588">
        <v>2</v>
      </c>
      <c r="F3588">
        <v>1099.47</v>
      </c>
      <c r="G3588">
        <v>1564.72</v>
      </c>
      <c r="H3588">
        <v>156.47</v>
      </c>
      <c r="I3588">
        <v>436.36</v>
      </c>
      <c r="J3588">
        <v>971.89</v>
      </c>
    </row>
    <row r="3589" spans="1:10" x14ac:dyDescent="0.3">
      <c r="A3589">
        <v>3588</v>
      </c>
      <c r="B3589" t="s">
        <v>14</v>
      </c>
      <c r="C3589" t="s">
        <v>15</v>
      </c>
      <c r="D3589">
        <v>7</v>
      </c>
      <c r="E3589">
        <v>2</v>
      </c>
      <c r="F3589">
        <v>2354.06</v>
      </c>
      <c r="G3589">
        <v>3230.48</v>
      </c>
      <c r="H3589">
        <v>484.57</v>
      </c>
      <c r="I3589">
        <v>1537.13</v>
      </c>
      <c r="J3589">
        <v>1208.78</v>
      </c>
    </row>
    <row r="3590" spans="1:10" x14ac:dyDescent="0.3">
      <c r="A3590">
        <v>3589</v>
      </c>
      <c r="B3590" t="s">
        <v>18</v>
      </c>
      <c r="C3590" t="s">
        <v>19</v>
      </c>
      <c r="D3590">
        <v>5</v>
      </c>
      <c r="E3590">
        <v>2</v>
      </c>
      <c r="F3590">
        <v>2295.7399999999998</v>
      </c>
      <c r="G3590">
        <v>4156.43</v>
      </c>
      <c r="H3590">
        <v>914.41</v>
      </c>
      <c r="I3590">
        <v>3478.95</v>
      </c>
      <c r="J3590">
        <v>-236.93</v>
      </c>
    </row>
    <row r="3591" spans="1:10" x14ac:dyDescent="0.3">
      <c r="A3591">
        <v>3590</v>
      </c>
      <c r="B3591" t="s">
        <v>18</v>
      </c>
      <c r="C3591" t="s">
        <v>19</v>
      </c>
      <c r="D3591">
        <v>1</v>
      </c>
      <c r="E3591">
        <v>1</v>
      </c>
      <c r="F3591">
        <v>3706.99</v>
      </c>
      <c r="G3591">
        <v>3706.99</v>
      </c>
      <c r="H3591">
        <v>815.54</v>
      </c>
      <c r="I3591">
        <v>1522.62</v>
      </c>
      <c r="J3591">
        <v>1368.83</v>
      </c>
    </row>
    <row r="3592" spans="1:10" x14ac:dyDescent="0.3">
      <c r="A3592">
        <v>3591</v>
      </c>
      <c r="B3592" t="s">
        <v>12</v>
      </c>
      <c r="C3592" t="s">
        <v>13</v>
      </c>
      <c r="D3592">
        <v>5</v>
      </c>
      <c r="E3592">
        <v>3</v>
      </c>
      <c r="F3592">
        <v>4067.44</v>
      </c>
      <c r="G3592">
        <v>10804.17</v>
      </c>
      <c r="H3592">
        <v>3241.25</v>
      </c>
      <c r="I3592">
        <v>2922.76</v>
      </c>
      <c r="J3592">
        <v>4640.16</v>
      </c>
    </row>
    <row r="3593" spans="1:10" x14ac:dyDescent="0.3">
      <c r="A3593">
        <v>3592</v>
      </c>
      <c r="B3593" t="s">
        <v>18</v>
      </c>
      <c r="C3593" t="s">
        <v>20</v>
      </c>
      <c r="D3593">
        <v>4</v>
      </c>
      <c r="E3593">
        <v>1</v>
      </c>
      <c r="F3593">
        <v>3784.6</v>
      </c>
      <c r="G3593">
        <v>3784.6</v>
      </c>
      <c r="H3593">
        <v>832.61</v>
      </c>
      <c r="I3593">
        <v>3110.24</v>
      </c>
      <c r="J3593">
        <v>-158.26</v>
      </c>
    </row>
    <row r="3594" spans="1:10" x14ac:dyDescent="0.3">
      <c r="A3594">
        <v>3593</v>
      </c>
      <c r="B3594" t="s">
        <v>16</v>
      </c>
      <c r="C3594" t="s">
        <v>21</v>
      </c>
      <c r="D3594">
        <v>7</v>
      </c>
      <c r="E3594">
        <v>3</v>
      </c>
      <c r="F3594">
        <v>4292.04</v>
      </c>
      <c r="G3594">
        <v>9186.48</v>
      </c>
      <c r="H3594">
        <v>3674.59</v>
      </c>
      <c r="I3594">
        <v>4181.99</v>
      </c>
      <c r="J3594">
        <v>1329.9</v>
      </c>
    </row>
    <row r="3595" spans="1:10" x14ac:dyDescent="0.3">
      <c r="A3595">
        <v>3594</v>
      </c>
      <c r="B3595" t="s">
        <v>16</v>
      </c>
      <c r="C3595" t="s">
        <v>17</v>
      </c>
      <c r="D3595">
        <v>1</v>
      </c>
      <c r="E3595">
        <v>1</v>
      </c>
      <c r="F3595">
        <v>4972.17</v>
      </c>
      <c r="G3595">
        <v>4972.17</v>
      </c>
      <c r="H3595">
        <v>1740.26</v>
      </c>
      <c r="I3595">
        <v>1836.03</v>
      </c>
      <c r="J3595">
        <v>1395.88</v>
      </c>
    </row>
    <row r="3596" spans="1:10" x14ac:dyDescent="0.3">
      <c r="A3596">
        <v>3595</v>
      </c>
      <c r="B3596" t="s">
        <v>10</v>
      </c>
      <c r="C3596" t="s">
        <v>22</v>
      </c>
      <c r="D3596">
        <v>5</v>
      </c>
      <c r="E3596">
        <v>3</v>
      </c>
      <c r="F3596">
        <v>1231.72</v>
      </c>
      <c r="G3596">
        <v>2751.05</v>
      </c>
      <c r="H3596">
        <v>275.10000000000002</v>
      </c>
      <c r="I3596">
        <v>618.13</v>
      </c>
      <c r="J3596">
        <v>1857.82</v>
      </c>
    </row>
    <row r="3597" spans="1:10" x14ac:dyDescent="0.3">
      <c r="A3597">
        <v>3596</v>
      </c>
      <c r="B3597" t="s">
        <v>16</v>
      </c>
      <c r="C3597" t="s">
        <v>21</v>
      </c>
      <c r="D3597">
        <v>1</v>
      </c>
      <c r="E3597">
        <v>1</v>
      </c>
      <c r="F3597">
        <v>4674.3</v>
      </c>
      <c r="G3597">
        <v>4674.3</v>
      </c>
      <c r="H3597">
        <v>1636.01</v>
      </c>
      <c r="I3597">
        <v>1878.99</v>
      </c>
      <c r="J3597">
        <v>1159.3</v>
      </c>
    </row>
    <row r="3598" spans="1:10" x14ac:dyDescent="0.3">
      <c r="A3598">
        <v>3597</v>
      </c>
      <c r="B3598" t="s">
        <v>18</v>
      </c>
      <c r="C3598" t="s">
        <v>20</v>
      </c>
      <c r="D3598">
        <v>8</v>
      </c>
      <c r="E3598">
        <v>3</v>
      </c>
      <c r="F3598">
        <v>4261.22</v>
      </c>
      <c r="G3598">
        <v>10541.8</v>
      </c>
      <c r="H3598">
        <v>2846.29</v>
      </c>
      <c r="I3598">
        <v>5042.8500000000004</v>
      </c>
      <c r="J3598">
        <v>2652.66</v>
      </c>
    </row>
    <row r="3599" spans="1:10" x14ac:dyDescent="0.3">
      <c r="A3599">
        <v>3598</v>
      </c>
      <c r="B3599" t="s">
        <v>16</v>
      </c>
      <c r="C3599" t="s">
        <v>17</v>
      </c>
      <c r="D3599">
        <v>4</v>
      </c>
      <c r="E3599">
        <v>3</v>
      </c>
      <c r="F3599">
        <v>4246.42</v>
      </c>
      <c r="G3599">
        <v>9465.48</v>
      </c>
      <c r="H3599">
        <v>3786.19</v>
      </c>
      <c r="I3599">
        <v>3161.12</v>
      </c>
      <c r="J3599">
        <v>2518.17</v>
      </c>
    </row>
    <row r="3600" spans="1:10" x14ac:dyDescent="0.3">
      <c r="A3600">
        <v>3599</v>
      </c>
      <c r="B3600" t="s">
        <v>10</v>
      </c>
      <c r="C3600" t="s">
        <v>11</v>
      </c>
      <c r="D3600">
        <v>3</v>
      </c>
      <c r="E3600">
        <v>1</v>
      </c>
      <c r="F3600">
        <v>955.01</v>
      </c>
      <c r="G3600">
        <v>955.01</v>
      </c>
      <c r="H3600">
        <v>95.5</v>
      </c>
      <c r="I3600">
        <v>538.04999999999995</v>
      </c>
      <c r="J3600">
        <v>321.45999999999998</v>
      </c>
    </row>
    <row r="3601" spans="1:10" x14ac:dyDescent="0.3">
      <c r="A3601">
        <v>3600</v>
      </c>
      <c r="B3601" t="s">
        <v>16</v>
      </c>
      <c r="C3601" t="s">
        <v>21</v>
      </c>
      <c r="D3601">
        <v>3</v>
      </c>
      <c r="E3601">
        <v>2</v>
      </c>
      <c r="F3601">
        <v>2275.58</v>
      </c>
      <c r="G3601">
        <v>3430.73</v>
      </c>
      <c r="H3601">
        <v>1200.76</v>
      </c>
      <c r="I3601">
        <v>2605.3200000000002</v>
      </c>
      <c r="J3601">
        <v>-375.35</v>
      </c>
    </row>
    <row r="3602" spans="1:10" x14ac:dyDescent="0.3">
      <c r="A3602">
        <v>3601</v>
      </c>
      <c r="B3602" t="s">
        <v>18</v>
      </c>
      <c r="C3602" t="s">
        <v>19</v>
      </c>
      <c r="D3602">
        <v>7</v>
      </c>
      <c r="E3602">
        <v>1</v>
      </c>
      <c r="F3602">
        <v>1316.09</v>
      </c>
      <c r="G3602">
        <v>1316.09</v>
      </c>
      <c r="H3602">
        <v>289.54000000000002</v>
      </c>
      <c r="I3602">
        <v>1248.97</v>
      </c>
      <c r="J3602">
        <v>-222.42</v>
      </c>
    </row>
    <row r="3603" spans="1:10" x14ac:dyDescent="0.3">
      <c r="A3603">
        <v>3602</v>
      </c>
      <c r="B3603" t="s">
        <v>16</v>
      </c>
      <c r="C3603" t="s">
        <v>17</v>
      </c>
      <c r="D3603">
        <v>5</v>
      </c>
      <c r="E3603">
        <v>3</v>
      </c>
      <c r="F3603">
        <v>4830.4799999999996</v>
      </c>
      <c r="G3603">
        <v>9554.56</v>
      </c>
      <c r="H3603">
        <v>3821.82</v>
      </c>
      <c r="I3603">
        <v>3000.57</v>
      </c>
      <c r="J3603">
        <v>2732.17</v>
      </c>
    </row>
    <row r="3604" spans="1:10" x14ac:dyDescent="0.3">
      <c r="A3604">
        <v>3603</v>
      </c>
      <c r="B3604" t="s">
        <v>18</v>
      </c>
      <c r="C3604" t="s">
        <v>19</v>
      </c>
      <c r="D3604">
        <v>2</v>
      </c>
      <c r="E3604">
        <v>1</v>
      </c>
      <c r="F3604">
        <v>1759.71</v>
      </c>
      <c r="G3604">
        <v>1759.71</v>
      </c>
      <c r="H3604">
        <v>387.14</v>
      </c>
      <c r="I3604">
        <v>1669.97</v>
      </c>
      <c r="J3604">
        <v>-297.39</v>
      </c>
    </row>
    <row r="3605" spans="1:10" x14ac:dyDescent="0.3">
      <c r="A3605">
        <v>3604</v>
      </c>
      <c r="B3605" t="s">
        <v>10</v>
      </c>
      <c r="C3605" t="s">
        <v>22</v>
      </c>
      <c r="D3605">
        <v>4</v>
      </c>
      <c r="E3605">
        <v>2</v>
      </c>
      <c r="F3605">
        <v>618.98</v>
      </c>
      <c r="G3605">
        <v>852.89</v>
      </c>
      <c r="H3605">
        <v>85.29</v>
      </c>
      <c r="I3605">
        <v>435.73</v>
      </c>
      <c r="J3605">
        <v>331.87</v>
      </c>
    </row>
    <row r="3606" spans="1:10" x14ac:dyDescent="0.3">
      <c r="A3606">
        <v>3605</v>
      </c>
      <c r="B3606" t="s">
        <v>18</v>
      </c>
      <c r="C3606" t="s">
        <v>20</v>
      </c>
      <c r="D3606">
        <v>5</v>
      </c>
      <c r="E3606">
        <v>1</v>
      </c>
      <c r="F3606">
        <v>3604.92</v>
      </c>
      <c r="G3606">
        <v>3604.92</v>
      </c>
      <c r="H3606">
        <v>793.08</v>
      </c>
      <c r="I3606">
        <v>3421.06</v>
      </c>
      <c r="J3606">
        <v>-609.23</v>
      </c>
    </row>
    <row r="3607" spans="1:10" x14ac:dyDescent="0.3">
      <c r="A3607">
        <v>3606</v>
      </c>
      <c r="B3607" t="s">
        <v>18</v>
      </c>
      <c r="C3607" t="s">
        <v>20</v>
      </c>
      <c r="D3607">
        <v>5</v>
      </c>
      <c r="E3607">
        <v>3</v>
      </c>
      <c r="F3607">
        <v>3550.3</v>
      </c>
      <c r="G3607">
        <v>7424.52</v>
      </c>
      <c r="H3607">
        <v>1633.39</v>
      </c>
      <c r="I3607">
        <v>3061.3</v>
      </c>
      <c r="J3607">
        <v>2729.82</v>
      </c>
    </row>
    <row r="3608" spans="1:10" x14ac:dyDescent="0.3">
      <c r="A3608">
        <v>3607</v>
      </c>
      <c r="B3608" t="s">
        <v>14</v>
      </c>
      <c r="C3608" t="s">
        <v>15</v>
      </c>
      <c r="D3608">
        <v>3</v>
      </c>
      <c r="E3608">
        <v>3</v>
      </c>
      <c r="F3608">
        <v>2169.13</v>
      </c>
      <c r="G3608">
        <v>4460.62</v>
      </c>
      <c r="H3608">
        <v>669.09</v>
      </c>
      <c r="I3608">
        <v>753.38</v>
      </c>
      <c r="J3608">
        <v>3038.14</v>
      </c>
    </row>
    <row r="3609" spans="1:10" x14ac:dyDescent="0.3">
      <c r="A3609">
        <v>3608</v>
      </c>
      <c r="B3609" t="s">
        <v>10</v>
      </c>
      <c r="C3609" t="s">
        <v>22</v>
      </c>
      <c r="D3609">
        <v>7</v>
      </c>
      <c r="E3609">
        <v>3</v>
      </c>
      <c r="F3609">
        <v>607.05999999999995</v>
      </c>
      <c r="G3609">
        <v>1163.8599999999999</v>
      </c>
      <c r="H3609">
        <v>116.39</v>
      </c>
      <c r="I3609">
        <v>981.9</v>
      </c>
      <c r="J3609">
        <v>65.569999999999993</v>
      </c>
    </row>
    <row r="3610" spans="1:10" x14ac:dyDescent="0.3">
      <c r="A3610">
        <v>3609</v>
      </c>
      <c r="B3610" t="s">
        <v>12</v>
      </c>
      <c r="C3610" t="s">
        <v>13</v>
      </c>
      <c r="D3610">
        <v>1</v>
      </c>
      <c r="E3610">
        <v>1</v>
      </c>
      <c r="F3610">
        <v>6087.43</v>
      </c>
      <c r="G3610">
        <v>6087.43</v>
      </c>
      <c r="H3610">
        <v>1521.86</v>
      </c>
      <c r="I3610">
        <v>1778.98</v>
      </c>
      <c r="J3610">
        <v>2786.59</v>
      </c>
    </row>
    <row r="3611" spans="1:10" x14ac:dyDescent="0.3">
      <c r="A3611">
        <v>3610</v>
      </c>
      <c r="B3611" t="s">
        <v>12</v>
      </c>
      <c r="C3611" t="s">
        <v>13</v>
      </c>
      <c r="D3611">
        <v>4</v>
      </c>
      <c r="E3611">
        <v>3</v>
      </c>
      <c r="F3611">
        <v>5745.31</v>
      </c>
      <c r="G3611">
        <v>12548.53</v>
      </c>
      <c r="H3611">
        <v>3764.56</v>
      </c>
      <c r="I3611">
        <v>2924.74</v>
      </c>
      <c r="J3611">
        <v>5859.23</v>
      </c>
    </row>
    <row r="3612" spans="1:10" x14ac:dyDescent="0.3">
      <c r="A3612">
        <v>3611</v>
      </c>
      <c r="B3612" t="s">
        <v>16</v>
      </c>
      <c r="C3612" t="s">
        <v>17</v>
      </c>
      <c r="D3612">
        <v>8</v>
      </c>
      <c r="E3612">
        <v>2</v>
      </c>
      <c r="F3612">
        <v>5558.38</v>
      </c>
      <c r="G3612">
        <v>8202.4</v>
      </c>
      <c r="H3612">
        <v>3280.96</v>
      </c>
      <c r="I3612">
        <v>4381.8599999999997</v>
      </c>
      <c r="J3612">
        <v>539.58000000000004</v>
      </c>
    </row>
    <row r="3613" spans="1:10" x14ac:dyDescent="0.3">
      <c r="A3613">
        <v>3612</v>
      </c>
      <c r="B3613" t="s">
        <v>18</v>
      </c>
      <c r="C3613" t="s">
        <v>19</v>
      </c>
      <c r="D3613">
        <v>1</v>
      </c>
      <c r="E3613">
        <v>1</v>
      </c>
      <c r="F3613">
        <v>6527.75</v>
      </c>
      <c r="G3613">
        <v>6527.75</v>
      </c>
      <c r="H3613">
        <v>1436.11</v>
      </c>
      <c r="I3613">
        <v>1247.47</v>
      </c>
      <c r="J3613">
        <v>3844.18</v>
      </c>
    </row>
    <row r="3614" spans="1:10" x14ac:dyDescent="0.3">
      <c r="A3614">
        <v>3613</v>
      </c>
      <c r="B3614" t="s">
        <v>10</v>
      </c>
      <c r="C3614" t="s">
        <v>11</v>
      </c>
      <c r="D3614">
        <v>6</v>
      </c>
      <c r="E3614">
        <v>3</v>
      </c>
      <c r="F3614">
        <v>497.49</v>
      </c>
      <c r="G3614">
        <v>1176.05</v>
      </c>
      <c r="H3614">
        <v>117.61</v>
      </c>
      <c r="I3614">
        <v>731.02</v>
      </c>
      <c r="J3614">
        <v>327.43</v>
      </c>
    </row>
    <row r="3615" spans="1:10" x14ac:dyDescent="0.3">
      <c r="A3615">
        <v>3614</v>
      </c>
      <c r="B3615" t="s">
        <v>14</v>
      </c>
      <c r="C3615" t="s">
        <v>15</v>
      </c>
      <c r="D3615">
        <v>6</v>
      </c>
      <c r="E3615">
        <v>3</v>
      </c>
      <c r="F3615">
        <v>2476.14</v>
      </c>
      <c r="G3615">
        <v>5752.95</v>
      </c>
      <c r="H3615">
        <v>862.94</v>
      </c>
      <c r="I3615">
        <v>1810.36</v>
      </c>
      <c r="J3615">
        <v>3079.64</v>
      </c>
    </row>
    <row r="3616" spans="1:10" x14ac:dyDescent="0.3">
      <c r="A3616">
        <v>3615</v>
      </c>
      <c r="B3616" t="s">
        <v>10</v>
      </c>
      <c r="C3616" t="s">
        <v>22</v>
      </c>
      <c r="D3616">
        <v>4</v>
      </c>
      <c r="E3616">
        <v>3</v>
      </c>
      <c r="F3616">
        <v>1030.72</v>
      </c>
      <c r="G3616">
        <v>2141.6</v>
      </c>
      <c r="H3616">
        <v>214.16</v>
      </c>
      <c r="I3616">
        <v>474.78</v>
      </c>
      <c r="J3616">
        <v>1452.66</v>
      </c>
    </row>
    <row r="3617" spans="1:10" x14ac:dyDescent="0.3">
      <c r="A3617">
        <v>3616</v>
      </c>
      <c r="B3617" t="s">
        <v>18</v>
      </c>
      <c r="C3617" t="s">
        <v>20</v>
      </c>
      <c r="D3617">
        <v>7</v>
      </c>
      <c r="E3617">
        <v>3</v>
      </c>
      <c r="F3617">
        <v>3719.83</v>
      </c>
      <c r="G3617">
        <v>8659.93</v>
      </c>
      <c r="H3617">
        <v>2338.1799999999998</v>
      </c>
      <c r="I3617">
        <v>4336.54</v>
      </c>
      <c r="J3617">
        <v>1985.2</v>
      </c>
    </row>
    <row r="3618" spans="1:10" x14ac:dyDescent="0.3">
      <c r="A3618">
        <v>3617</v>
      </c>
      <c r="B3618" t="s">
        <v>16</v>
      </c>
      <c r="C3618" t="s">
        <v>21</v>
      </c>
      <c r="D3618">
        <v>2</v>
      </c>
      <c r="E3618">
        <v>1</v>
      </c>
      <c r="F3618">
        <v>4532.99</v>
      </c>
      <c r="G3618">
        <v>4532.99</v>
      </c>
      <c r="H3618">
        <v>1586.55</v>
      </c>
      <c r="I3618">
        <v>2726.48</v>
      </c>
      <c r="J3618">
        <v>219.96</v>
      </c>
    </row>
    <row r="3619" spans="1:10" x14ac:dyDescent="0.3">
      <c r="A3619">
        <v>3618</v>
      </c>
      <c r="B3619" t="s">
        <v>14</v>
      </c>
      <c r="C3619" t="s">
        <v>15</v>
      </c>
      <c r="D3619">
        <v>6</v>
      </c>
      <c r="E3619">
        <v>2</v>
      </c>
      <c r="F3619">
        <v>1833.66</v>
      </c>
      <c r="G3619">
        <v>2488.5300000000002</v>
      </c>
      <c r="H3619">
        <v>373.28</v>
      </c>
      <c r="I3619">
        <v>1607.89</v>
      </c>
      <c r="J3619">
        <v>507.36</v>
      </c>
    </row>
    <row r="3620" spans="1:10" x14ac:dyDescent="0.3">
      <c r="A3620">
        <v>3619</v>
      </c>
      <c r="B3620" t="s">
        <v>14</v>
      </c>
      <c r="C3620" t="s">
        <v>15</v>
      </c>
      <c r="D3620">
        <v>3</v>
      </c>
      <c r="E3620">
        <v>1</v>
      </c>
      <c r="F3620">
        <v>1405.58</v>
      </c>
      <c r="G3620">
        <v>1405.58</v>
      </c>
      <c r="H3620">
        <v>210.84</v>
      </c>
      <c r="I3620">
        <v>936.3</v>
      </c>
      <c r="J3620">
        <v>258.44</v>
      </c>
    </row>
    <row r="3621" spans="1:10" x14ac:dyDescent="0.3">
      <c r="A3621">
        <v>3620</v>
      </c>
      <c r="B3621" t="s">
        <v>18</v>
      </c>
      <c r="C3621" t="s">
        <v>19</v>
      </c>
      <c r="D3621">
        <v>2</v>
      </c>
      <c r="E3621">
        <v>2</v>
      </c>
      <c r="F3621">
        <v>3451.58</v>
      </c>
      <c r="G3621">
        <v>5587.66</v>
      </c>
      <c r="H3621">
        <v>1229.28</v>
      </c>
      <c r="I3621">
        <v>2213.6799999999998</v>
      </c>
      <c r="J3621">
        <v>2144.69</v>
      </c>
    </row>
    <row r="3622" spans="1:10" x14ac:dyDescent="0.3">
      <c r="A3622">
        <v>3621</v>
      </c>
      <c r="B3622" t="s">
        <v>16</v>
      </c>
      <c r="C3622" t="s">
        <v>17</v>
      </c>
      <c r="D3622">
        <v>5</v>
      </c>
      <c r="E3622">
        <v>1</v>
      </c>
      <c r="F3622">
        <v>4540.34</v>
      </c>
      <c r="G3622">
        <v>4540.34</v>
      </c>
      <c r="H3622">
        <v>1589.12</v>
      </c>
      <c r="I3622">
        <v>4272.66</v>
      </c>
      <c r="J3622">
        <v>-1321.44</v>
      </c>
    </row>
    <row r="3623" spans="1:10" x14ac:dyDescent="0.3">
      <c r="A3623">
        <v>3622</v>
      </c>
      <c r="B3623" t="s">
        <v>18</v>
      </c>
      <c r="C3623" t="s">
        <v>20</v>
      </c>
      <c r="D3623">
        <v>6</v>
      </c>
      <c r="E3623">
        <v>3</v>
      </c>
      <c r="F3623">
        <v>4439.7299999999996</v>
      </c>
      <c r="G3623">
        <v>10505.95</v>
      </c>
      <c r="H3623">
        <v>2836.61</v>
      </c>
      <c r="I3623">
        <v>3924.65</v>
      </c>
      <c r="J3623">
        <v>3744.69</v>
      </c>
    </row>
    <row r="3624" spans="1:10" x14ac:dyDescent="0.3">
      <c r="A3624">
        <v>3623</v>
      </c>
      <c r="B3624" t="s">
        <v>18</v>
      </c>
      <c r="C3624" t="s">
        <v>19</v>
      </c>
      <c r="D3624">
        <v>3</v>
      </c>
      <c r="E3624">
        <v>3</v>
      </c>
      <c r="F3624">
        <v>4517.71</v>
      </c>
      <c r="G3624">
        <v>9923.2199999999993</v>
      </c>
      <c r="H3624">
        <v>2679.27</v>
      </c>
      <c r="I3624">
        <v>2910.82</v>
      </c>
      <c r="J3624">
        <v>4333.13</v>
      </c>
    </row>
    <row r="3625" spans="1:10" x14ac:dyDescent="0.3">
      <c r="A3625">
        <v>3624</v>
      </c>
      <c r="B3625" t="s">
        <v>12</v>
      </c>
      <c r="C3625" t="s">
        <v>13</v>
      </c>
      <c r="D3625">
        <v>5</v>
      </c>
      <c r="E3625">
        <v>3</v>
      </c>
      <c r="F3625">
        <v>4650.4799999999996</v>
      </c>
      <c r="G3625">
        <v>9298.9</v>
      </c>
      <c r="H3625">
        <v>2789.67</v>
      </c>
      <c r="I3625">
        <v>3492.58</v>
      </c>
      <c r="J3625">
        <v>3016.65</v>
      </c>
    </row>
    <row r="3626" spans="1:10" x14ac:dyDescent="0.3">
      <c r="A3626">
        <v>3625</v>
      </c>
      <c r="B3626" t="s">
        <v>18</v>
      </c>
      <c r="C3626" t="s">
        <v>19</v>
      </c>
      <c r="D3626">
        <v>2</v>
      </c>
      <c r="E3626">
        <v>1</v>
      </c>
      <c r="F3626">
        <v>5661.97</v>
      </c>
      <c r="G3626">
        <v>5661.97</v>
      </c>
      <c r="H3626">
        <v>1245.6300000000001</v>
      </c>
      <c r="I3626">
        <v>2336.4299999999998</v>
      </c>
      <c r="J3626">
        <v>2079.91</v>
      </c>
    </row>
    <row r="3627" spans="1:10" x14ac:dyDescent="0.3">
      <c r="A3627">
        <v>3626</v>
      </c>
      <c r="B3627" t="s">
        <v>10</v>
      </c>
      <c r="C3627" t="s">
        <v>22</v>
      </c>
      <c r="D3627">
        <v>4</v>
      </c>
      <c r="E3627">
        <v>3</v>
      </c>
      <c r="F3627">
        <v>645.28</v>
      </c>
      <c r="G3627">
        <v>1578.15</v>
      </c>
      <c r="H3627">
        <v>157.81</v>
      </c>
      <c r="I3627">
        <v>713.03</v>
      </c>
      <c r="J3627">
        <v>707.3</v>
      </c>
    </row>
    <row r="3628" spans="1:10" x14ac:dyDescent="0.3">
      <c r="A3628">
        <v>3627</v>
      </c>
      <c r="B3628" t="s">
        <v>18</v>
      </c>
      <c r="C3628" t="s">
        <v>19</v>
      </c>
      <c r="D3628">
        <v>5</v>
      </c>
      <c r="E3628">
        <v>2</v>
      </c>
      <c r="F3628">
        <v>3936.47</v>
      </c>
      <c r="G3628">
        <v>6719.03</v>
      </c>
      <c r="H3628">
        <v>1478.19</v>
      </c>
      <c r="I3628">
        <v>3302.24</v>
      </c>
      <c r="J3628">
        <v>1938.61</v>
      </c>
    </row>
    <row r="3629" spans="1:10" x14ac:dyDescent="0.3">
      <c r="A3629">
        <v>3628</v>
      </c>
      <c r="B3629" t="s">
        <v>12</v>
      </c>
      <c r="C3629" t="s">
        <v>13</v>
      </c>
      <c r="D3629">
        <v>1</v>
      </c>
      <c r="E3629">
        <v>1</v>
      </c>
      <c r="F3629">
        <v>5019.26</v>
      </c>
      <c r="G3629">
        <v>5019.26</v>
      </c>
      <c r="H3629">
        <v>1254.82</v>
      </c>
      <c r="I3629">
        <v>1709.61</v>
      </c>
      <c r="J3629">
        <v>2054.84</v>
      </c>
    </row>
    <row r="3630" spans="1:10" x14ac:dyDescent="0.3">
      <c r="A3630">
        <v>3629</v>
      </c>
      <c r="B3630" t="s">
        <v>14</v>
      </c>
      <c r="C3630" t="s">
        <v>15</v>
      </c>
      <c r="D3630">
        <v>4</v>
      </c>
      <c r="E3630">
        <v>3</v>
      </c>
      <c r="F3630">
        <v>1359.09</v>
      </c>
      <c r="G3630">
        <v>3013.72</v>
      </c>
      <c r="H3630">
        <v>452.06</v>
      </c>
      <c r="I3630">
        <v>1212.31</v>
      </c>
      <c r="J3630">
        <v>1349.36</v>
      </c>
    </row>
    <row r="3631" spans="1:10" x14ac:dyDescent="0.3">
      <c r="A3631">
        <v>3630</v>
      </c>
      <c r="B3631" t="s">
        <v>16</v>
      </c>
      <c r="C3631" t="s">
        <v>21</v>
      </c>
      <c r="D3631">
        <v>4</v>
      </c>
      <c r="E3631">
        <v>2</v>
      </c>
      <c r="F3631">
        <v>1799.78</v>
      </c>
      <c r="G3631">
        <v>2885.39</v>
      </c>
      <c r="H3631">
        <v>1009.89</v>
      </c>
      <c r="I3631">
        <v>2738.24</v>
      </c>
      <c r="J3631">
        <v>-862.73</v>
      </c>
    </row>
    <row r="3632" spans="1:10" x14ac:dyDescent="0.3">
      <c r="A3632">
        <v>3631</v>
      </c>
      <c r="B3632" t="s">
        <v>14</v>
      </c>
      <c r="C3632" t="s">
        <v>15</v>
      </c>
      <c r="D3632">
        <v>2</v>
      </c>
      <c r="E3632">
        <v>2</v>
      </c>
      <c r="F3632">
        <v>897.59</v>
      </c>
      <c r="G3632">
        <v>1500.25</v>
      </c>
      <c r="H3632">
        <v>225.04</v>
      </c>
      <c r="I3632">
        <v>931.52</v>
      </c>
      <c r="J3632">
        <v>343.69</v>
      </c>
    </row>
    <row r="3633" spans="1:10" x14ac:dyDescent="0.3">
      <c r="A3633">
        <v>3632</v>
      </c>
      <c r="B3633" t="s">
        <v>18</v>
      </c>
      <c r="C3633" t="s">
        <v>20</v>
      </c>
      <c r="D3633">
        <v>2</v>
      </c>
      <c r="E3633">
        <v>2</v>
      </c>
      <c r="F3633">
        <v>5527.33</v>
      </c>
      <c r="G3633">
        <v>9678.58</v>
      </c>
      <c r="H3633">
        <v>2613.2199999999998</v>
      </c>
      <c r="I3633">
        <v>1469.41</v>
      </c>
      <c r="J3633">
        <v>5595.96</v>
      </c>
    </row>
    <row r="3634" spans="1:10" x14ac:dyDescent="0.3">
      <c r="A3634">
        <v>3633</v>
      </c>
      <c r="B3634" t="s">
        <v>10</v>
      </c>
      <c r="C3634" t="s">
        <v>22</v>
      </c>
      <c r="D3634">
        <v>3</v>
      </c>
      <c r="E3634">
        <v>3</v>
      </c>
      <c r="F3634">
        <v>999.32</v>
      </c>
      <c r="G3634">
        <v>1913.85</v>
      </c>
      <c r="H3634">
        <v>191.39</v>
      </c>
      <c r="I3634">
        <v>545.61</v>
      </c>
      <c r="J3634">
        <v>1176.8599999999999</v>
      </c>
    </row>
    <row r="3635" spans="1:10" x14ac:dyDescent="0.3">
      <c r="A3635">
        <v>3634</v>
      </c>
      <c r="B3635" t="s">
        <v>10</v>
      </c>
      <c r="C3635" t="s">
        <v>22</v>
      </c>
      <c r="D3635">
        <v>3</v>
      </c>
      <c r="E3635">
        <v>1</v>
      </c>
      <c r="F3635">
        <v>1168</v>
      </c>
      <c r="G3635">
        <v>1168</v>
      </c>
      <c r="H3635">
        <v>116.8</v>
      </c>
      <c r="I3635">
        <v>558.92999999999995</v>
      </c>
      <c r="J3635">
        <v>492.27</v>
      </c>
    </row>
    <row r="3636" spans="1:10" x14ac:dyDescent="0.3">
      <c r="A3636">
        <v>3635</v>
      </c>
      <c r="B3636" t="s">
        <v>18</v>
      </c>
      <c r="C3636" t="s">
        <v>19</v>
      </c>
      <c r="D3636">
        <v>1</v>
      </c>
      <c r="E3636">
        <v>1</v>
      </c>
      <c r="F3636">
        <v>5800.07</v>
      </c>
      <c r="G3636">
        <v>5800.07</v>
      </c>
      <c r="H3636">
        <v>1276.02</v>
      </c>
      <c r="I3636">
        <v>1708.36</v>
      </c>
      <c r="J3636">
        <v>2815.69</v>
      </c>
    </row>
    <row r="3637" spans="1:10" x14ac:dyDescent="0.3">
      <c r="A3637">
        <v>3636</v>
      </c>
      <c r="B3637" t="s">
        <v>10</v>
      </c>
      <c r="C3637" t="s">
        <v>22</v>
      </c>
      <c r="D3637">
        <v>4</v>
      </c>
      <c r="E3637">
        <v>1</v>
      </c>
      <c r="F3637">
        <v>718.63</v>
      </c>
      <c r="G3637">
        <v>718.63</v>
      </c>
      <c r="H3637">
        <v>71.86</v>
      </c>
      <c r="I3637">
        <v>638.66999999999996</v>
      </c>
      <c r="J3637">
        <v>8.09</v>
      </c>
    </row>
    <row r="3638" spans="1:10" x14ac:dyDescent="0.3">
      <c r="A3638">
        <v>3637</v>
      </c>
      <c r="B3638" t="s">
        <v>12</v>
      </c>
      <c r="C3638" t="s">
        <v>13</v>
      </c>
      <c r="D3638">
        <v>8</v>
      </c>
      <c r="E3638">
        <v>3</v>
      </c>
      <c r="F3638">
        <v>8231.84</v>
      </c>
      <c r="G3638">
        <v>19931.36</v>
      </c>
      <c r="H3638">
        <v>5979.41</v>
      </c>
      <c r="I3638">
        <v>3637.55</v>
      </c>
      <c r="J3638">
        <v>10314.4</v>
      </c>
    </row>
    <row r="3639" spans="1:10" x14ac:dyDescent="0.3">
      <c r="A3639">
        <v>3638</v>
      </c>
      <c r="B3639" t="s">
        <v>18</v>
      </c>
      <c r="C3639" t="s">
        <v>19</v>
      </c>
      <c r="D3639">
        <v>7</v>
      </c>
      <c r="E3639">
        <v>3</v>
      </c>
      <c r="F3639">
        <v>3095.96</v>
      </c>
      <c r="G3639">
        <v>7295.03</v>
      </c>
      <c r="H3639">
        <v>1604.91</v>
      </c>
      <c r="I3639">
        <v>4047.85</v>
      </c>
      <c r="J3639">
        <v>1642.28</v>
      </c>
    </row>
    <row r="3640" spans="1:10" x14ac:dyDescent="0.3">
      <c r="A3640">
        <v>3639</v>
      </c>
      <c r="B3640" t="s">
        <v>10</v>
      </c>
      <c r="C3640" t="s">
        <v>22</v>
      </c>
      <c r="D3640">
        <v>1</v>
      </c>
      <c r="E3640">
        <v>1</v>
      </c>
      <c r="F3640">
        <v>596.87</v>
      </c>
      <c r="G3640">
        <v>596.87</v>
      </c>
      <c r="H3640">
        <v>59.69</v>
      </c>
      <c r="I3640">
        <v>361.45</v>
      </c>
      <c r="J3640">
        <v>175.73</v>
      </c>
    </row>
    <row r="3641" spans="1:10" x14ac:dyDescent="0.3">
      <c r="A3641">
        <v>3640</v>
      </c>
      <c r="B3641" t="s">
        <v>18</v>
      </c>
      <c r="C3641" t="s">
        <v>20</v>
      </c>
      <c r="D3641">
        <v>1</v>
      </c>
      <c r="E3641">
        <v>1</v>
      </c>
      <c r="F3641">
        <v>1725.01</v>
      </c>
      <c r="G3641">
        <v>1725.01</v>
      </c>
      <c r="H3641">
        <v>379.5</v>
      </c>
      <c r="I3641">
        <v>1637.04</v>
      </c>
      <c r="J3641">
        <v>-291.52999999999997</v>
      </c>
    </row>
    <row r="3642" spans="1:10" x14ac:dyDescent="0.3">
      <c r="A3642">
        <v>3641</v>
      </c>
      <c r="B3642" t="s">
        <v>18</v>
      </c>
      <c r="C3642" t="s">
        <v>19</v>
      </c>
      <c r="D3642">
        <v>7</v>
      </c>
      <c r="E3642">
        <v>2</v>
      </c>
      <c r="F3642">
        <v>7095.17</v>
      </c>
      <c r="G3642">
        <v>11970.05</v>
      </c>
      <c r="H3642">
        <v>3231.91</v>
      </c>
      <c r="I3642">
        <v>3563.19</v>
      </c>
      <c r="J3642">
        <v>5174.95</v>
      </c>
    </row>
    <row r="3643" spans="1:10" x14ac:dyDescent="0.3">
      <c r="A3643">
        <v>3642</v>
      </c>
      <c r="B3643" t="s">
        <v>12</v>
      </c>
      <c r="C3643" t="s">
        <v>13</v>
      </c>
      <c r="D3643">
        <v>7</v>
      </c>
      <c r="E3643">
        <v>3</v>
      </c>
      <c r="F3643">
        <v>2586.2199999999998</v>
      </c>
      <c r="G3643">
        <v>5305.41</v>
      </c>
      <c r="H3643">
        <v>1326.35</v>
      </c>
      <c r="I3643">
        <v>4578.59</v>
      </c>
      <c r="J3643">
        <v>-599.53</v>
      </c>
    </row>
    <row r="3644" spans="1:10" x14ac:dyDescent="0.3">
      <c r="A3644">
        <v>3643</v>
      </c>
      <c r="B3644" t="s">
        <v>10</v>
      </c>
      <c r="C3644" t="s">
        <v>11</v>
      </c>
      <c r="D3644">
        <v>7</v>
      </c>
      <c r="E3644">
        <v>1</v>
      </c>
      <c r="F3644">
        <v>755.42</v>
      </c>
      <c r="G3644">
        <v>755.42</v>
      </c>
      <c r="H3644">
        <v>75.540000000000006</v>
      </c>
      <c r="I3644">
        <v>716.9</v>
      </c>
      <c r="J3644">
        <v>-37.020000000000003</v>
      </c>
    </row>
    <row r="3645" spans="1:10" x14ac:dyDescent="0.3">
      <c r="A3645">
        <v>3644</v>
      </c>
      <c r="B3645" t="s">
        <v>10</v>
      </c>
      <c r="C3645" t="s">
        <v>22</v>
      </c>
      <c r="D3645">
        <v>2</v>
      </c>
      <c r="E3645">
        <v>2</v>
      </c>
      <c r="F3645">
        <v>617.41999999999996</v>
      </c>
      <c r="G3645">
        <v>1026.96</v>
      </c>
      <c r="H3645">
        <v>102.7</v>
      </c>
      <c r="I3645">
        <v>450.52</v>
      </c>
      <c r="J3645">
        <v>473.75</v>
      </c>
    </row>
    <row r="3646" spans="1:10" x14ac:dyDescent="0.3">
      <c r="A3646">
        <v>3645</v>
      </c>
      <c r="B3646" t="s">
        <v>14</v>
      </c>
      <c r="C3646" t="s">
        <v>15</v>
      </c>
      <c r="D3646">
        <v>1</v>
      </c>
      <c r="E3646">
        <v>1</v>
      </c>
      <c r="F3646">
        <v>977.99</v>
      </c>
      <c r="G3646">
        <v>977.99</v>
      </c>
      <c r="H3646">
        <v>146.69999999999999</v>
      </c>
      <c r="I3646">
        <v>655.95</v>
      </c>
      <c r="J3646">
        <v>175.34</v>
      </c>
    </row>
    <row r="3647" spans="1:10" x14ac:dyDescent="0.3">
      <c r="A3647">
        <v>3646</v>
      </c>
      <c r="B3647" t="s">
        <v>18</v>
      </c>
      <c r="C3647" t="s">
        <v>20</v>
      </c>
      <c r="D3647">
        <v>1</v>
      </c>
      <c r="E3647">
        <v>1</v>
      </c>
      <c r="F3647">
        <v>5620.66</v>
      </c>
      <c r="G3647">
        <v>5620.66</v>
      </c>
      <c r="H3647">
        <v>1236.55</v>
      </c>
      <c r="I3647">
        <v>1135.7</v>
      </c>
      <c r="J3647">
        <v>3248.42</v>
      </c>
    </row>
    <row r="3648" spans="1:10" x14ac:dyDescent="0.3">
      <c r="A3648">
        <v>3647</v>
      </c>
      <c r="B3648" t="s">
        <v>10</v>
      </c>
      <c r="C3648" t="s">
        <v>11</v>
      </c>
      <c r="D3648">
        <v>5</v>
      </c>
      <c r="E3648">
        <v>3</v>
      </c>
      <c r="F3648">
        <v>821.81</v>
      </c>
      <c r="G3648">
        <v>1981.14</v>
      </c>
      <c r="H3648">
        <v>198.11</v>
      </c>
      <c r="I3648">
        <v>740.6</v>
      </c>
      <c r="J3648">
        <v>1042.43</v>
      </c>
    </row>
    <row r="3649" spans="1:10" x14ac:dyDescent="0.3">
      <c r="A3649">
        <v>3648</v>
      </c>
      <c r="B3649" t="s">
        <v>10</v>
      </c>
      <c r="C3649" t="s">
        <v>22</v>
      </c>
      <c r="D3649">
        <v>7</v>
      </c>
      <c r="E3649">
        <v>2</v>
      </c>
      <c r="F3649">
        <v>624.95000000000005</v>
      </c>
      <c r="G3649">
        <v>1011.53</v>
      </c>
      <c r="H3649">
        <v>101.15</v>
      </c>
      <c r="I3649">
        <v>959.94</v>
      </c>
      <c r="J3649">
        <v>-49.56</v>
      </c>
    </row>
    <row r="3650" spans="1:10" x14ac:dyDescent="0.3">
      <c r="A3650">
        <v>3649</v>
      </c>
      <c r="B3650" t="s">
        <v>16</v>
      </c>
      <c r="C3650" t="s">
        <v>21</v>
      </c>
      <c r="D3650">
        <v>7</v>
      </c>
      <c r="E3650">
        <v>3</v>
      </c>
      <c r="F3650">
        <v>4423.3599999999997</v>
      </c>
      <c r="G3650">
        <v>9542.8799999999992</v>
      </c>
      <c r="H3650">
        <v>3817.15</v>
      </c>
      <c r="I3650">
        <v>5156.91</v>
      </c>
      <c r="J3650">
        <v>568.82000000000005</v>
      </c>
    </row>
    <row r="3651" spans="1:10" x14ac:dyDescent="0.3">
      <c r="A3651">
        <v>3650</v>
      </c>
      <c r="B3651" t="s">
        <v>12</v>
      </c>
      <c r="C3651" t="s">
        <v>13</v>
      </c>
      <c r="D3651">
        <v>3</v>
      </c>
      <c r="E3651">
        <v>2</v>
      </c>
      <c r="F3651">
        <v>6949.43</v>
      </c>
      <c r="G3651">
        <v>11091.79</v>
      </c>
      <c r="H3651">
        <v>3327.54</v>
      </c>
      <c r="I3651">
        <v>2909.41</v>
      </c>
      <c r="J3651">
        <v>4854.84</v>
      </c>
    </row>
    <row r="3652" spans="1:10" x14ac:dyDescent="0.3">
      <c r="A3652">
        <v>3651</v>
      </c>
      <c r="B3652" t="s">
        <v>14</v>
      </c>
      <c r="C3652" t="s">
        <v>15</v>
      </c>
      <c r="D3652">
        <v>3</v>
      </c>
      <c r="E3652">
        <v>2</v>
      </c>
      <c r="F3652">
        <v>413.97</v>
      </c>
      <c r="G3652">
        <v>664.13</v>
      </c>
      <c r="H3652">
        <v>99.62</v>
      </c>
      <c r="I3652">
        <v>630.26</v>
      </c>
      <c r="J3652">
        <v>-65.75</v>
      </c>
    </row>
    <row r="3653" spans="1:10" x14ac:dyDescent="0.3">
      <c r="A3653">
        <v>3652</v>
      </c>
      <c r="B3653" t="s">
        <v>10</v>
      </c>
      <c r="C3653" t="s">
        <v>11</v>
      </c>
      <c r="D3653">
        <v>4</v>
      </c>
      <c r="E3653">
        <v>3</v>
      </c>
      <c r="F3653">
        <v>177.58</v>
      </c>
      <c r="G3653">
        <v>410.69</v>
      </c>
      <c r="H3653">
        <v>41.07</v>
      </c>
      <c r="I3653">
        <v>389.74</v>
      </c>
      <c r="J3653">
        <v>-20.12</v>
      </c>
    </row>
    <row r="3654" spans="1:10" x14ac:dyDescent="0.3">
      <c r="A3654">
        <v>3653</v>
      </c>
      <c r="B3654" t="s">
        <v>14</v>
      </c>
      <c r="C3654" t="s">
        <v>15</v>
      </c>
      <c r="D3654">
        <v>3</v>
      </c>
      <c r="E3654">
        <v>1</v>
      </c>
      <c r="F3654">
        <v>2475.3000000000002</v>
      </c>
      <c r="G3654">
        <v>2475.3000000000002</v>
      </c>
      <c r="H3654">
        <v>371.29</v>
      </c>
      <c r="I3654">
        <v>1110.98</v>
      </c>
      <c r="J3654">
        <v>993.03</v>
      </c>
    </row>
    <row r="3655" spans="1:10" x14ac:dyDescent="0.3">
      <c r="A3655">
        <v>3654</v>
      </c>
      <c r="B3655" t="s">
        <v>18</v>
      </c>
      <c r="C3655" t="s">
        <v>20</v>
      </c>
      <c r="D3655">
        <v>6</v>
      </c>
      <c r="E3655">
        <v>3</v>
      </c>
      <c r="F3655">
        <v>5991.79</v>
      </c>
      <c r="G3655">
        <v>11770.62</v>
      </c>
      <c r="H3655">
        <v>3178.07</v>
      </c>
      <c r="I3655">
        <v>3900.51</v>
      </c>
      <c r="J3655">
        <v>4692.05</v>
      </c>
    </row>
    <row r="3656" spans="1:10" x14ac:dyDescent="0.3">
      <c r="A3656">
        <v>3655</v>
      </c>
      <c r="B3656" t="s">
        <v>18</v>
      </c>
      <c r="C3656" t="s">
        <v>19</v>
      </c>
      <c r="D3656">
        <v>4</v>
      </c>
      <c r="E3656">
        <v>2</v>
      </c>
      <c r="F3656">
        <v>2981.35</v>
      </c>
      <c r="G3656">
        <v>4959.34</v>
      </c>
      <c r="H3656">
        <v>1091.05</v>
      </c>
      <c r="I3656">
        <v>3537.34</v>
      </c>
      <c r="J3656">
        <v>330.95</v>
      </c>
    </row>
    <row r="3657" spans="1:10" x14ac:dyDescent="0.3">
      <c r="A3657">
        <v>3656</v>
      </c>
      <c r="B3657" t="s">
        <v>18</v>
      </c>
      <c r="C3657" t="s">
        <v>19</v>
      </c>
      <c r="D3657">
        <v>8</v>
      </c>
      <c r="E3657">
        <v>3</v>
      </c>
      <c r="F3657">
        <v>3831.52</v>
      </c>
      <c r="G3657">
        <v>7998.26</v>
      </c>
      <c r="H3657">
        <v>1759.62</v>
      </c>
      <c r="I3657">
        <v>5648.66</v>
      </c>
      <c r="J3657">
        <v>589.98</v>
      </c>
    </row>
    <row r="3658" spans="1:10" x14ac:dyDescent="0.3">
      <c r="A3658">
        <v>3657</v>
      </c>
      <c r="B3658" t="s">
        <v>10</v>
      </c>
      <c r="C3658" t="s">
        <v>11</v>
      </c>
      <c r="D3658">
        <v>7</v>
      </c>
      <c r="E3658">
        <v>3</v>
      </c>
      <c r="F3658">
        <v>792.44</v>
      </c>
      <c r="G3658">
        <v>1691.69</v>
      </c>
      <c r="H3658">
        <v>169.17</v>
      </c>
      <c r="I3658">
        <v>979.44</v>
      </c>
      <c r="J3658">
        <v>543.08000000000004</v>
      </c>
    </row>
    <row r="3659" spans="1:10" x14ac:dyDescent="0.3">
      <c r="A3659">
        <v>3658</v>
      </c>
      <c r="B3659" t="s">
        <v>16</v>
      </c>
      <c r="C3659" t="s">
        <v>17</v>
      </c>
      <c r="D3659">
        <v>5</v>
      </c>
      <c r="E3659">
        <v>1</v>
      </c>
      <c r="F3659">
        <v>4166.8599999999997</v>
      </c>
      <c r="G3659">
        <v>4166.8599999999997</v>
      </c>
      <c r="H3659">
        <v>1458.4</v>
      </c>
      <c r="I3659">
        <v>3756.12</v>
      </c>
      <c r="J3659">
        <v>-1047.6600000000001</v>
      </c>
    </row>
    <row r="3660" spans="1:10" x14ac:dyDescent="0.3">
      <c r="A3660">
        <v>3659</v>
      </c>
      <c r="B3660" t="s">
        <v>16</v>
      </c>
      <c r="C3660" t="s">
        <v>21</v>
      </c>
      <c r="D3660">
        <v>3</v>
      </c>
      <c r="E3660">
        <v>3</v>
      </c>
      <c r="F3660">
        <v>2155.81</v>
      </c>
      <c r="G3660">
        <v>4871.68</v>
      </c>
      <c r="H3660">
        <v>1705.09</v>
      </c>
      <c r="I3660">
        <v>2701.35</v>
      </c>
      <c r="J3660">
        <v>465.24</v>
      </c>
    </row>
    <row r="3661" spans="1:10" x14ac:dyDescent="0.3">
      <c r="A3661">
        <v>3660</v>
      </c>
      <c r="B3661" t="s">
        <v>12</v>
      </c>
      <c r="C3661" t="s">
        <v>13</v>
      </c>
      <c r="D3661">
        <v>5</v>
      </c>
      <c r="E3661">
        <v>3</v>
      </c>
      <c r="F3661">
        <v>4186.46</v>
      </c>
      <c r="G3661">
        <v>8532.61</v>
      </c>
      <c r="H3661">
        <v>2559.7800000000002</v>
      </c>
      <c r="I3661">
        <v>3141.26</v>
      </c>
      <c r="J3661">
        <v>2831.57</v>
      </c>
    </row>
    <row r="3662" spans="1:10" x14ac:dyDescent="0.3">
      <c r="A3662">
        <v>3661</v>
      </c>
      <c r="B3662" t="s">
        <v>16</v>
      </c>
      <c r="C3662" t="s">
        <v>17</v>
      </c>
      <c r="D3662">
        <v>3</v>
      </c>
      <c r="E3662">
        <v>3</v>
      </c>
      <c r="F3662">
        <v>5199.76</v>
      </c>
      <c r="G3662">
        <v>9893.57</v>
      </c>
      <c r="H3662">
        <v>3957.43</v>
      </c>
      <c r="I3662">
        <v>2300.27</v>
      </c>
      <c r="J3662">
        <v>3635.87</v>
      </c>
    </row>
    <row r="3663" spans="1:10" x14ac:dyDescent="0.3">
      <c r="A3663">
        <v>3662</v>
      </c>
      <c r="B3663" t="s">
        <v>16</v>
      </c>
      <c r="C3663" t="s">
        <v>17</v>
      </c>
      <c r="D3663">
        <v>3</v>
      </c>
      <c r="E3663">
        <v>1</v>
      </c>
      <c r="F3663">
        <v>5669.89</v>
      </c>
      <c r="G3663">
        <v>5669.89</v>
      </c>
      <c r="H3663">
        <v>1984.46</v>
      </c>
      <c r="I3663">
        <v>2679.95</v>
      </c>
      <c r="J3663">
        <v>1005.48</v>
      </c>
    </row>
    <row r="3664" spans="1:10" x14ac:dyDescent="0.3">
      <c r="A3664">
        <v>3663</v>
      </c>
      <c r="B3664" t="s">
        <v>18</v>
      </c>
      <c r="C3664" t="s">
        <v>20</v>
      </c>
      <c r="D3664">
        <v>5</v>
      </c>
      <c r="E3664">
        <v>3</v>
      </c>
      <c r="F3664">
        <v>3374.71</v>
      </c>
      <c r="G3664">
        <v>7483.59</v>
      </c>
      <c r="H3664">
        <v>1646.39</v>
      </c>
      <c r="I3664">
        <v>3440.01</v>
      </c>
      <c r="J3664">
        <v>2397.19</v>
      </c>
    </row>
    <row r="3665" spans="1:10" x14ac:dyDescent="0.3">
      <c r="A3665">
        <v>3664</v>
      </c>
      <c r="B3665" t="s">
        <v>18</v>
      </c>
      <c r="C3665" t="s">
        <v>19</v>
      </c>
      <c r="D3665">
        <v>1</v>
      </c>
      <c r="E3665">
        <v>1</v>
      </c>
      <c r="F3665">
        <v>3383.91</v>
      </c>
      <c r="G3665">
        <v>3383.91</v>
      </c>
      <c r="H3665">
        <v>744.46</v>
      </c>
      <c r="I3665">
        <v>1325.4</v>
      </c>
      <c r="J3665">
        <v>1314.04</v>
      </c>
    </row>
    <row r="3666" spans="1:10" x14ac:dyDescent="0.3">
      <c r="A3666">
        <v>3665</v>
      </c>
      <c r="B3666" t="s">
        <v>16</v>
      </c>
      <c r="C3666" t="s">
        <v>21</v>
      </c>
      <c r="D3666">
        <v>1</v>
      </c>
      <c r="E3666">
        <v>1</v>
      </c>
      <c r="F3666">
        <v>2960.75</v>
      </c>
      <c r="G3666">
        <v>2960.75</v>
      </c>
      <c r="H3666">
        <v>1036.26</v>
      </c>
      <c r="I3666">
        <v>2084.48</v>
      </c>
      <c r="J3666">
        <v>-160</v>
      </c>
    </row>
    <row r="3667" spans="1:10" x14ac:dyDescent="0.3">
      <c r="A3667">
        <v>3666</v>
      </c>
      <c r="B3667" t="s">
        <v>10</v>
      </c>
      <c r="C3667" t="s">
        <v>22</v>
      </c>
      <c r="D3667">
        <v>1</v>
      </c>
      <c r="E3667">
        <v>1</v>
      </c>
      <c r="F3667">
        <v>749.24</v>
      </c>
      <c r="G3667">
        <v>749.24</v>
      </c>
      <c r="H3667">
        <v>74.92</v>
      </c>
      <c r="I3667">
        <v>317.62</v>
      </c>
      <c r="J3667">
        <v>356.69</v>
      </c>
    </row>
    <row r="3668" spans="1:10" x14ac:dyDescent="0.3">
      <c r="A3668">
        <v>3667</v>
      </c>
      <c r="B3668" t="s">
        <v>14</v>
      </c>
      <c r="C3668" t="s">
        <v>15</v>
      </c>
      <c r="D3668">
        <v>6</v>
      </c>
      <c r="E3668">
        <v>3</v>
      </c>
      <c r="F3668">
        <v>1730.07</v>
      </c>
      <c r="G3668">
        <v>4342.58</v>
      </c>
      <c r="H3668">
        <v>651.39</v>
      </c>
      <c r="I3668">
        <v>1517.63</v>
      </c>
      <c r="J3668">
        <v>2173.56</v>
      </c>
    </row>
    <row r="3669" spans="1:10" x14ac:dyDescent="0.3">
      <c r="A3669">
        <v>3668</v>
      </c>
      <c r="B3669" t="s">
        <v>18</v>
      </c>
      <c r="C3669" t="s">
        <v>20</v>
      </c>
      <c r="D3669">
        <v>1</v>
      </c>
      <c r="E3669">
        <v>1</v>
      </c>
      <c r="F3669">
        <v>2529.3200000000002</v>
      </c>
      <c r="G3669">
        <v>2529.3200000000002</v>
      </c>
      <c r="H3669">
        <v>556.45000000000005</v>
      </c>
      <c r="I3669">
        <v>1485.94</v>
      </c>
      <c r="J3669">
        <v>486.93</v>
      </c>
    </row>
    <row r="3670" spans="1:10" x14ac:dyDescent="0.3">
      <c r="A3670">
        <v>3669</v>
      </c>
      <c r="B3670" t="s">
        <v>18</v>
      </c>
      <c r="C3670" t="s">
        <v>19</v>
      </c>
      <c r="D3670">
        <v>3</v>
      </c>
      <c r="E3670">
        <v>3</v>
      </c>
      <c r="F3670">
        <v>4000.49</v>
      </c>
      <c r="G3670">
        <v>8923.11</v>
      </c>
      <c r="H3670">
        <v>2409.2399999999998</v>
      </c>
      <c r="I3670">
        <v>1836.65</v>
      </c>
      <c r="J3670">
        <v>4677.22</v>
      </c>
    </row>
    <row r="3671" spans="1:10" x14ac:dyDescent="0.3">
      <c r="A3671">
        <v>3670</v>
      </c>
      <c r="B3671" t="s">
        <v>10</v>
      </c>
      <c r="C3671" t="s">
        <v>22</v>
      </c>
      <c r="D3671">
        <v>7</v>
      </c>
      <c r="E3671">
        <v>3</v>
      </c>
      <c r="F3671">
        <v>0</v>
      </c>
      <c r="G3671">
        <v>0</v>
      </c>
      <c r="H3671">
        <v>0</v>
      </c>
      <c r="I3671">
        <v>0</v>
      </c>
      <c r="J3671">
        <v>0</v>
      </c>
    </row>
    <row r="3672" spans="1:10" x14ac:dyDescent="0.3">
      <c r="A3672">
        <v>3671</v>
      </c>
      <c r="B3672" t="s">
        <v>18</v>
      </c>
      <c r="C3672" t="s">
        <v>20</v>
      </c>
      <c r="D3672">
        <v>2</v>
      </c>
      <c r="E3672">
        <v>2</v>
      </c>
      <c r="F3672">
        <v>3135.77</v>
      </c>
      <c r="G3672">
        <v>5400.2</v>
      </c>
      <c r="H3672">
        <v>1188.04</v>
      </c>
      <c r="I3672">
        <v>1782.35</v>
      </c>
      <c r="J3672">
        <v>2429.8000000000002</v>
      </c>
    </row>
    <row r="3673" spans="1:10" x14ac:dyDescent="0.3">
      <c r="A3673">
        <v>3672</v>
      </c>
      <c r="B3673" t="s">
        <v>18</v>
      </c>
      <c r="C3673" t="s">
        <v>19</v>
      </c>
      <c r="D3673">
        <v>5</v>
      </c>
      <c r="E3673">
        <v>3</v>
      </c>
      <c r="F3673">
        <v>0</v>
      </c>
      <c r="G3673">
        <v>0</v>
      </c>
      <c r="H3673">
        <v>0</v>
      </c>
      <c r="I3673">
        <v>0</v>
      </c>
      <c r="J3673">
        <v>0</v>
      </c>
    </row>
    <row r="3674" spans="1:10" x14ac:dyDescent="0.3">
      <c r="A3674">
        <v>3673</v>
      </c>
      <c r="B3674" t="s">
        <v>14</v>
      </c>
      <c r="C3674" t="s">
        <v>15</v>
      </c>
      <c r="D3674">
        <v>7</v>
      </c>
      <c r="E3674">
        <v>3</v>
      </c>
      <c r="F3674">
        <v>1125.1500000000001</v>
      </c>
      <c r="G3674">
        <v>2596.0300000000002</v>
      </c>
      <c r="H3674">
        <v>389.4</v>
      </c>
      <c r="I3674">
        <v>1769.98</v>
      </c>
      <c r="J3674">
        <v>436.65</v>
      </c>
    </row>
    <row r="3675" spans="1:10" x14ac:dyDescent="0.3">
      <c r="A3675">
        <v>3674</v>
      </c>
      <c r="B3675" t="s">
        <v>18</v>
      </c>
      <c r="C3675" t="s">
        <v>20</v>
      </c>
      <c r="D3675">
        <v>2</v>
      </c>
      <c r="E3675">
        <v>2</v>
      </c>
      <c r="F3675">
        <v>3065.64</v>
      </c>
      <c r="G3675">
        <v>5079.53</v>
      </c>
      <c r="H3675">
        <v>1117.5</v>
      </c>
      <c r="I3675">
        <v>2071.25</v>
      </c>
      <c r="J3675">
        <v>1890.79</v>
      </c>
    </row>
    <row r="3676" spans="1:10" x14ac:dyDescent="0.3">
      <c r="A3676">
        <v>3675</v>
      </c>
      <c r="B3676" t="s">
        <v>16</v>
      </c>
      <c r="C3676" t="s">
        <v>21</v>
      </c>
      <c r="D3676">
        <v>7</v>
      </c>
      <c r="E3676">
        <v>3</v>
      </c>
      <c r="F3676">
        <v>1774.64</v>
      </c>
      <c r="G3676">
        <v>3538.21</v>
      </c>
      <c r="H3676">
        <v>1238.3699999999999</v>
      </c>
      <c r="I3676">
        <v>3357.76</v>
      </c>
      <c r="J3676">
        <v>-1057.92</v>
      </c>
    </row>
    <row r="3677" spans="1:10" x14ac:dyDescent="0.3">
      <c r="A3677">
        <v>3676</v>
      </c>
      <c r="B3677" t="s">
        <v>10</v>
      </c>
      <c r="C3677" t="s">
        <v>11</v>
      </c>
      <c r="D3677">
        <v>6</v>
      </c>
      <c r="E3677">
        <v>2</v>
      </c>
      <c r="F3677">
        <v>1005.82</v>
      </c>
      <c r="G3677">
        <v>1725.96</v>
      </c>
      <c r="H3677">
        <v>172.6</v>
      </c>
      <c r="I3677">
        <v>618.03</v>
      </c>
      <c r="J3677">
        <v>935.34</v>
      </c>
    </row>
    <row r="3678" spans="1:10" x14ac:dyDescent="0.3">
      <c r="A3678">
        <v>3677</v>
      </c>
      <c r="B3678" t="s">
        <v>18</v>
      </c>
      <c r="C3678" t="s">
        <v>20</v>
      </c>
      <c r="D3678">
        <v>2</v>
      </c>
      <c r="E3678">
        <v>2</v>
      </c>
      <c r="F3678">
        <v>4545.46</v>
      </c>
      <c r="G3678">
        <v>8452.31</v>
      </c>
      <c r="H3678">
        <v>2282.12</v>
      </c>
      <c r="I3678">
        <v>1743.05</v>
      </c>
      <c r="J3678">
        <v>4427.13</v>
      </c>
    </row>
    <row r="3679" spans="1:10" x14ac:dyDescent="0.3">
      <c r="A3679">
        <v>3678</v>
      </c>
      <c r="B3679" t="s">
        <v>10</v>
      </c>
      <c r="C3679" t="s">
        <v>11</v>
      </c>
      <c r="D3679">
        <v>8</v>
      </c>
      <c r="E3679">
        <v>3</v>
      </c>
      <c r="F3679">
        <v>661.29</v>
      </c>
      <c r="G3679">
        <v>1543.59</v>
      </c>
      <c r="H3679">
        <v>154.36000000000001</v>
      </c>
      <c r="I3679">
        <v>936.19</v>
      </c>
      <c r="J3679">
        <v>453.04</v>
      </c>
    </row>
    <row r="3680" spans="1:10" x14ac:dyDescent="0.3">
      <c r="A3680">
        <v>3679</v>
      </c>
      <c r="B3680" t="s">
        <v>14</v>
      </c>
      <c r="C3680" t="s">
        <v>15</v>
      </c>
      <c r="D3680">
        <v>4</v>
      </c>
      <c r="E3680">
        <v>1</v>
      </c>
      <c r="F3680">
        <v>2091.12</v>
      </c>
      <c r="G3680">
        <v>2091.12</v>
      </c>
      <c r="H3680">
        <v>313.67</v>
      </c>
      <c r="I3680">
        <v>1324.55</v>
      </c>
      <c r="J3680">
        <v>452.9</v>
      </c>
    </row>
    <row r="3681" spans="1:10" x14ac:dyDescent="0.3">
      <c r="A3681">
        <v>3680</v>
      </c>
      <c r="B3681" t="s">
        <v>10</v>
      </c>
      <c r="C3681" t="s">
        <v>11</v>
      </c>
      <c r="D3681">
        <v>1</v>
      </c>
      <c r="E3681">
        <v>1</v>
      </c>
      <c r="F3681">
        <v>1218.6300000000001</v>
      </c>
      <c r="G3681">
        <v>1218.6300000000001</v>
      </c>
      <c r="H3681">
        <v>121.86</v>
      </c>
      <c r="I3681">
        <v>296.57</v>
      </c>
      <c r="J3681">
        <v>800.19</v>
      </c>
    </row>
    <row r="3682" spans="1:10" x14ac:dyDescent="0.3">
      <c r="A3682">
        <v>3681</v>
      </c>
      <c r="B3682" t="s">
        <v>14</v>
      </c>
      <c r="C3682" t="s">
        <v>15</v>
      </c>
      <c r="D3682">
        <v>8</v>
      </c>
      <c r="E3682">
        <v>2</v>
      </c>
      <c r="F3682">
        <v>1454.17</v>
      </c>
      <c r="G3682">
        <v>2146.2800000000002</v>
      </c>
      <c r="H3682">
        <v>321.94</v>
      </c>
      <c r="I3682">
        <v>1549.55</v>
      </c>
      <c r="J3682">
        <v>274.77999999999997</v>
      </c>
    </row>
    <row r="3683" spans="1:10" x14ac:dyDescent="0.3">
      <c r="A3683">
        <v>3682</v>
      </c>
      <c r="B3683" t="s">
        <v>18</v>
      </c>
      <c r="C3683" t="s">
        <v>19</v>
      </c>
      <c r="D3683">
        <v>6</v>
      </c>
      <c r="E3683">
        <v>2</v>
      </c>
      <c r="F3683">
        <v>6108.14</v>
      </c>
      <c r="G3683">
        <v>9126.2000000000007</v>
      </c>
      <c r="H3683">
        <v>2464.0700000000002</v>
      </c>
      <c r="I3683">
        <v>2899.41</v>
      </c>
      <c r="J3683">
        <v>3762.72</v>
      </c>
    </row>
    <row r="3684" spans="1:10" x14ac:dyDescent="0.3">
      <c r="A3684">
        <v>3683</v>
      </c>
      <c r="B3684" t="s">
        <v>14</v>
      </c>
      <c r="C3684" t="s">
        <v>15</v>
      </c>
      <c r="D3684">
        <v>7</v>
      </c>
      <c r="E3684">
        <v>3</v>
      </c>
      <c r="F3684">
        <v>1576.66</v>
      </c>
      <c r="G3684">
        <v>3365.09</v>
      </c>
      <c r="H3684">
        <v>504.76</v>
      </c>
      <c r="I3684">
        <v>1820.67</v>
      </c>
      <c r="J3684">
        <v>1039.6600000000001</v>
      </c>
    </row>
    <row r="3685" spans="1:10" x14ac:dyDescent="0.3">
      <c r="A3685">
        <v>3684</v>
      </c>
      <c r="B3685" t="s">
        <v>18</v>
      </c>
      <c r="C3685" t="s">
        <v>20</v>
      </c>
      <c r="D3685">
        <v>3</v>
      </c>
      <c r="E3685">
        <v>3</v>
      </c>
      <c r="F3685">
        <v>3759.72</v>
      </c>
      <c r="G3685">
        <v>8152.25</v>
      </c>
      <c r="H3685">
        <v>2201.11</v>
      </c>
      <c r="I3685">
        <v>2318.81</v>
      </c>
      <c r="J3685">
        <v>3632.34</v>
      </c>
    </row>
    <row r="3686" spans="1:10" x14ac:dyDescent="0.3">
      <c r="A3686">
        <v>3685</v>
      </c>
      <c r="B3686" t="s">
        <v>16</v>
      </c>
      <c r="C3686" t="s">
        <v>17</v>
      </c>
      <c r="D3686">
        <v>1</v>
      </c>
      <c r="E3686">
        <v>1</v>
      </c>
      <c r="F3686">
        <v>4532.55</v>
      </c>
      <c r="G3686">
        <v>4532.55</v>
      </c>
      <c r="H3686">
        <v>1586.39</v>
      </c>
      <c r="I3686">
        <v>1347.84</v>
      </c>
      <c r="J3686">
        <v>1598.31</v>
      </c>
    </row>
    <row r="3687" spans="1:10" x14ac:dyDescent="0.3">
      <c r="A3687">
        <v>3686</v>
      </c>
      <c r="B3687" t="s">
        <v>16</v>
      </c>
      <c r="C3687" t="s">
        <v>17</v>
      </c>
      <c r="D3687">
        <v>8</v>
      </c>
      <c r="E3687">
        <v>3</v>
      </c>
      <c r="F3687">
        <v>4068.74</v>
      </c>
      <c r="G3687">
        <v>9443.11</v>
      </c>
      <c r="H3687">
        <v>3777.24</v>
      </c>
      <c r="I3687">
        <v>5565.62</v>
      </c>
      <c r="J3687">
        <v>100.24</v>
      </c>
    </row>
    <row r="3688" spans="1:10" x14ac:dyDescent="0.3">
      <c r="A3688">
        <v>3687</v>
      </c>
      <c r="B3688" t="s">
        <v>12</v>
      </c>
      <c r="C3688" t="s">
        <v>13</v>
      </c>
      <c r="D3688">
        <v>1</v>
      </c>
      <c r="E3688">
        <v>1</v>
      </c>
      <c r="F3688">
        <v>4198.3</v>
      </c>
      <c r="G3688">
        <v>4198.3</v>
      </c>
      <c r="H3688">
        <v>1049.57</v>
      </c>
      <c r="I3688">
        <v>1359.08</v>
      </c>
      <c r="J3688">
        <v>1789.64</v>
      </c>
    </row>
    <row r="3689" spans="1:10" x14ac:dyDescent="0.3">
      <c r="A3689">
        <v>3688</v>
      </c>
      <c r="B3689" t="s">
        <v>10</v>
      </c>
      <c r="C3689" t="s">
        <v>11</v>
      </c>
      <c r="D3689">
        <v>2</v>
      </c>
      <c r="E3689">
        <v>2</v>
      </c>
      <c r="F3689">
        <v>618.79</v>
      </c>
      <c r="G3689">
        <v>942.68</v>
      </c>
      <c r="H3689">
        <v>94.27</v>
      </c>
      <c r="I3689">
        <v>397.95</v>
      </c>
      <c r="J3689">
        <v>450.47</v>
      </c>
    </row>
    <row r="3690" spans="1:10" x14ac:dyDescent="0.3">
      <c r="A3690">
        <v>3689</v>
      </c>
      <c r="B3690" t="s">
        <v>18</v>
      </c>
      <c r="C3690" t="s">
        <v>19</v>
      </c>
      <c r="D3690">
        <v>4</v>
      </c>
      <c r="E3690">
        <v>1</v>
      </c>
      <c r="F3690">
        <v>4052.39</v>
      </c>
      <c r="G3690">
        <v>4052.39</v>
      </c>
      <c r="H3690">
        <v>891.53</v>
      </c>
      <c r="I3690">
        <v>2557.65</v>
      </c>
      <c r="J3690">
        <v>603.21</v>
      </c>
    </row>
    <row r="3691" spans="1:10" x14ac:dyDescent="0.3">
      <c r="A3691">
        <v>3690</v>
      </c>
      <c r="B3691" t="s">
        <v>18</v>
      </c>
      <c r="C3691" t="s">
        <v>20</v>
      </c>
      <c r="D3691">
        <v>1</v>
      </c>
      <c r="E3691">
        <v>1</v>
      </c>
      <c r="F3691">
        <v>2477.56</v>
      </c>
      <c r="G3691">
        <v>2477.56</v>
      </c>
      <c r="H3691">
        <v>545.05999999999995</v>
      </c>
      <c r="I3691">
        <v>1902.62</v>
      </c>
      <c r="J3691">
        <v>29.87</v>
      </c>
    </row>
    <row r="3692" spans="1:10" x14ac:dyDescent="0.3">
      <c r="A3692">
        <v>3691</v>
      </c>
      <c r="B3692" t="s">
        <v>14</v>
      </c>
      <c r="C3692" t="s">
        <v>15</v>
      </c>
      <c r="D3692">
        <v>7</v>
      </c>
      <c r="E3692">
        <v>1</v>
      </c>
      <c r="F3692">
        <v>1887.14</v>
      </c>
      <c r="G3692">
        <v>1887.14</v>
      </c>
      <c r="H3692">
        <v>283.07</v>
      </c>
      <c r="I3692">
        <v>1424.2</v>
      </c>
      <c r="J3692">
        <v>179.87</v>
      </c>
    </row>
    <row r="3693" spans="1:10" x14ac:dyDescent="0.3">
      <c r="A3693">
        <v>3692</v>
      </c>
      <c r="B3693" t="s">
        <v>16</v>
      </c>
      <c r="C3693" t="s">
        <v>17</v>
      </c>
      <c r="D3693">
        <v>7</v>
      </c>
      <c r="E3693">
        <v>3</v>
      </c>
      <c r="F3693">
        <v>4435.32</v>
      </c>
      <c r="G3693">
        <v>9046.1</v>
      </c>
      <c r="H3693">
        <v>3618.44</v>
      </c>
      <c r="I3693">
        <v>4397.16</v>
      </c>
      <c r="J3693">
        <v>1030.51</v>
      </c>
    </row>
    <row r="3694" spans="1:10" x14ac:dyDescent="0.3">
      <c r="A3694">
        <v>3693</v>
      </c>
      <c r="B3694" t="s">
        <v>14</v>
      </c>
      <c r="C3694" t="s">
        <v>15</v>
      </c>
      <c r="D3694">
        <v>5</v>
      </c>
      <c r="E3694">
        <v>3</v>
      </c>
      <c r="F3694">
        <v>2078.9299999999998</v>
      </c>
      <c r="G3694">
        <v>4674.5</v>
      </c>
      <c r="H3694">
        <v>701.18</v>
      </c>
      <c r="I3694">
        <v>1650.84</v>
      </c>
      <c r="J3694">
        <v>2322.4899999999998</v>
      </c>
    </row>
    <row r="3695" spans="1:10" x14ac:dyDescent="0.3">
      <c r="A3695">
        <v>3694</v>
      </c>
      <c r="B3695" t="s">
        <v>18</v>
      </c>
      <c r="C3695" t="s">
        <v>19</v>
      </c>
      <c r="D3695">
        <v>5</v>
      </c>
      <c r="E3695">
        <v>3</v>
      </c>
      <c r="F3695">
        <v>5610.07</v>
      </c>
      <c r="G3695">
        <v>12802.96</v>
      </c>
      <c r="H3695">
        <v>3456.8</v>
      </c>
      <c r="I3695">
        <v>2973.71</v>
      </c>
      <c r="J3695">
        <v>6372.46</v>
      </c>
    </row>
    <row r="3696" spans="1:10" x14ac:dyDescent="0.3">
      <c r="A3696">
        <v>3695</v>
      </c>
      <c r="B3696" t="s">
        <v>10</v>
      </c>
      <c r="C3696" t="s">
        <v>22</v>
      </c>
      <c r="D3696">
        <v>1</v>
      </c>
      <c r="E3696">
        <v>1</v>
      </c>
      <c r="F3696">
        <v>966.47</v>
      </c>
      <c r="G3696">
        <v>966.47</v>
      </c>
      <c r="H3696">
        <v>96.65</v>
      </c>
      <c r="I3696">
        <v>332.29</v>
      </c>
      <c r="J3696">
        <v>537.53</v>
      </c>
    </row>
    <row r="3697" spans="1:10" x14ac:dyDescent="0.3">
      <c r="A3697">
        <v>3696</v>
      </c>
      <c r="B3697" t="s">
        <v>18</v>
      </c>
      <c r="C3697" t="s">
        <v>20</v>
      </c>
      <c r="D3697">
        <v>2</v>
      </c>
      <c r="E3697">
        <v>1</v>
      </c>
      <c r="F3697">
        <v>2789.61</v>
      </c>
      <c r="G3697">
        <v>2789.61</v>
      </c>
      <c r="H3697">
        <v>613.71</v>
      </c>
      <c r="I3697">
        <v>1782.07</v>
      </c>
      <c r="J3697">
        <v>393.83</v>
      </c>
    </row>
    <row r="3698" spans="1:10" x14ac:dyDescent="0.3">
      <c r="A3698">
        <v>3697</v>
      </c>
      <c r="B3698" t="s">
        <v>12</v>
      </c>
      <c r="C3698" t="s">
        <v>13</v>
      </c>
      <c r="D3698">
        <v>2</v>
      </c>
      <c r="E3698">
        <v>1</v>
      </c>
      <c r="F3698">
        <v>2744.14</v>
      </c>
      <c r="G3698">
        <v>2744.14</v>
      </c>
      <c r="H3698">
        <v>686.03</v>
      </c>
      <c r="I3698">
        <v>1637.51</v>
      </c>
      <c r="J3698">
        <v>420.6</v>
      </c>
    </row>
    <row r="3699" spans="1:10" x14ac:dyDescent="0.3">
      <c r="A3699">
        <v>3698</v>
      </c>
      <c r="B3699" t="s">
        <v>16</v>
      </c>
      <c r="C3699" t="s">
        <v>17</v>
      </c>
      <c r="D3699">
        <v>3</v>
      </c>
      <c r="E3699">
        <v>2</v>
      </c>
      <c r="F3699">
        <v>5458.34</v>
      </c>
      <c r="G3699">
        <v>7682.03</v>
      </c>
      <c r="H3699">
        <v>2688.71</v>
      </c>
      <c r="I3699">
        <v>2847.2</v>
      </c>
      <c r="J3699">
        <v>2146.12</v>
      </c>
    </row>
    <row r="3700" spans="1:10" x14ac:dyDescent="0.3">
      <c r="A3700">
        <v>3699</v>
      </c>
      <c r="B3700" t="s">
        <v>12</v>
      </c>
      <c r="C3700" t="s">
        <v>13</v>
      </c>
      <c r="D3700">
        <v>6</v>
      </c>
      <c r="E3700">
        <v>2</v>
      </c>
      <c r="F3700">
        <v>3967.77</v>
      </c>
      <c r="G3700">
        <v>5951.76</v>
      </c>
      <c r="H3700">
        <v>1487.94</v>
      </c>
      <c r="I3700">
        <v>4818.1400000000003</v>
      </c>
      <c r="J3700">
        <v>-354.32</v>
      </c>
    </row>
    <row r="3701" spans="1:10" x14ac:dyDescent="0.3">
      <c r="A3701">
        <v>3700</v>
      </c>
      <c r="B3701" t="s">
        <v>10</v>
      </c>
      <c r="C3701" t="s">
        <v>22</v>
      </c>
      <c r="D3701">
        <v>6</v>
      </c>
      <c r="E3701">
        <v>3</v>
      </c>
      <c r="F3701">
        <v>868.27</v>
      </c>
      <c r="G3701">
        <v>1952.39</v>
      </c>
      <c r="H3701">
        <v>195.24</v>
      </c>
      <c r="I3701">
        <v>728.65</v>
      </c>
      <c r="J3701">
        <v>1028.51</v>
      </c>
    </row>
    <row r="3702" spans="1:10" x14ac:dyDescent="0.3">
      <c r="A3702">
        <v>3701</v>
      </c>
      <c r="B3702" t="s">
        <v>16</v>
      </c>
      <c r="C3702" t="s">
        <v>17</v>
      </c>
      <c r="D3702">
        <v>8</v>
      </c>
      <c r="E3702">
        <v>3</v>
      </c>
      <c r="F3702">
        <v>2634.56</v>
      </c>
      <c r="G3702">
        <v>5623.12</v>
      </c>
      <c r="H3702">
        <v>1968.09</v>
      </c>
      <c r="I3702">
        <v>5336.34</v>
      </c>
      <c r="J3702">
        <v>-1681.31</v>
      </c>
    </row>
    <row r="3703" spans="1:10" x14ac:dyDescent="0.3">
      <c r="A3703">
        <v>3702</v>
      </c>
      <c r="B3703" t="s">
        <v>16</v>
      </c>
      <c r="C3703" t="s">
        <v>21</v>
      </c>
      <c r="D3703">
        <v>6</v>
      </c>
      <c r="E3703">
        <v>3</v>
      </c>
      <c r="F3703">
        <v>6632.12</v>
      </c>
      <c r="G3703">
        <v>14036.19</v>
      </c>
      <c r="H3703">
        <v>5614.48</v>
      </c>
      <c r="I3703">
        <v>4358.37</v>
      </c>
      <c r="J3703">
        <v>4063.35</v>
      </c>
    </row>
    <row r="3704" spans="1:10" x14ac:dyDescent="0.3">
      <c r="A3704">
        <v>3703</v>
      </c>
      <c r="B3704" t="s">
        <v>10</v>
      </c>
      <c r="C3704" t="s">
        <v>22</v>
      </c>
      <c r="D3704">
        <v>4</v>
      </c>
      <c r="E3704">
        <v>1</v>
      </c>
      <c r="F3704">
        <v>1390.1</v>
      </c>
      <c r="G3704">
        <v>1390.1</v>
      </c>
      <c r="H3704">
        <v>139.01</v>
      </c>
      <c r="I3704">
        <v>545.51</v>
      </c>
      <c r="J3704">
        <v>705.58</v>
      </c>
    </row>
    <row r="3705" spans="1:10" x14ac:dyDescent="0.3">
      <c r="A3705">
        <v>3704</v>
      </c>
      <c r="B3705" t="s">
        <v>14</v>
      </c>
      <c r="C3705" t="s">
        <v>15</v>
      </c>
      <c r="D3705">
        <v>2</v>
      </c>
      <c r="E3705">
        <v>2</v>
      </c>
      <c r="F3705">
        <v>1337.78</v>
      </c>
      <c r="G3705">
        <v>2188.42</v>
      </c>
      <c r="H3705">
        <v>328.26</v>
      </c>
      <c r="I3705">
        <v>841.64</v>
      </c>
      <c r="J3705">
        <v>1018.52</v>
      </c>
    </row>
    <row r="3706" spans="1:10" x14ac:dyDescent="0.3">
      <c r="A3706">
        <v>3705</v>
      </c>
      <c r="B3706" t="s">
        <v>12</v>
      </c>
      <c r="C3706" t="s">
        <v>13</v>
      </c>
      <c r="D3706">
        <v>3</v>
      </c>
      <c r="E3706">
        <v>1</v>
      </c>
      <c r="F3706">
        <v>6862.39</v>
      </c>
      <c r="G3706">
        <v>6862.39</v>
      </c>
      <c r="H3706">
        <v>1715.6</v>
      </c>
      <c r="I3706">
        <v>2207.41</v>
      </c>
      <c r="J3706">
        <v>2939.37</v>
      </c>
    </row>
    <row r="3707" spans="1:10" x14ac:dyDescent="0.3">
      <c r="A3707">
        <v>3706</v>
      </c>
      <c r="B3707" t="s">
        <v>12</v>
      </c>
      <c r="C3707" t="s">
        <v>13</v>
      </c>
      <c r="D3707">
        <v>5</v>
      </c>
      <c r="E3707">
        <v>2</v>
      </c>
      <c r="F3707">
        <v>5752.64</v>
      </c>
      <c r="G3707">
        <v>8356.51</v>
      </c>
      <c r="H3707">
        <v>2506.9499999999998</v>
      </c>
      <c r="I3707">
        <v>3234.49</v>
      </c>
      <c r="J3707">
        <v>2615.0700000000002</v>
      </c>
    </row>
    <row r="3708" spans="1:10" x14ac:dyDescent="0.3">
      <c r="A3708">
        <v>3707</v>
      </c>
      <c r="B3708" t="s">
        <v>14</v>
      </c>
      <c r="C3708" t="s">
        <v>15</v>
      </c>
      <c r="D3708">
        <v>7</v>
      </c>
      <c r="E3708">
        <v>3</v>
      </c>
      <c r="F3708">
        <v>517.53</v>
      </c>
      <c r="G3708">
        <v>1083.81</v>
      </c>
      <c r="H3708">
        <v>162.57</v>
      </c>
      <c r="I3708">
        <v>1028.54</v>
      </c>
      <c r="J3708">
        <v>-107.3</v>
      </c>
    </row>
    <row r="3709" spans="1:10" x14ac:dyDescent="0.3">
      <c r="A3709">
        <v>3708</v>
      </c>
      <c r="B3709" t="s">
        <v>10</v>
      </c>
      <c r="C3709" t="s">
        <v>22</v>
      </c>
      <c r="D3709">
        <v>6</v>
      </c>
      <c r="E3709">
        <v>3</v>
      </c>
      <c r="F3709">
        <v>196.83</v>
      </c>
      <c r="G3709">
        <v>426.47</v>
      </c>
      <c r="H3709">
        <v>42.65</v>
      </c>
      <c r="I3709">
        <v>404.72</v>
      </c>
      <c r="J3709">
        <v>-20.9</v>
      </c>
    </row>
    <row r="3710" spans="1:10" x14ac:dyDescent="0.3">
      <c r="A3710">
        <v>3709</v>
      </c>
      <c r="B3710" t="s">
        <v>10</v>
      </c>
      <c r="C3710" t="s">
        <v>11</v>
      </c>
      <c r="D3710">
        <v>5</v>
      </c>
      <c r="E3710">
        <v>3</v>
      </c>
      <c r="F3710">
        <v>1079.21</v>
      </c>
      <c r="G3710">
        <v>2725.67</v>
      </c>
      <c r="H3710">
        <v>272.57</v>
      </c>
      <c r="I3710">
        <v>605.4</v>
      </c>
      <c r="J3710">
        <v>1847.71</v>
      </c>
    </row>
    <row r="3711" spans="1:10" x14ac:dyDescent="0.3">
      <c r="A3711">
        <v>3710</v>
      </c>
      <c r="B3711" t="s">
        <v>12</v>
      </c>
      <c r="C3711" t="s">
        <v>13</v>
      </c>
      <c r="D3711">
        <v>5</v>
      </c>
      <c r="E3711">
        <v>1</v>
      </c>
      <c r="F3711">
        <v>3884.89</v>
      </c>
      <c r="G3711">
        <v>3884.89</v>
      </c>
      <c r="H3711">
        <v>971.22</v>
      </c>
      <c r="I3711">
        <v>3686.76</v>
      </c>
      <c r="J3711">
        <v>-773.09</v>
      </c>
    </row>
    <row r="3712" spans="1:10" x14ac:dyDescent="0.3">
      <c r="A3712">
        <v>3711</v>
      </c>
      <c r="B3712" t="s">
        <v>18</v>
      </c>
      <c r="C3712" t="s">
        <v>19</v>
      </c>
      <c r="D3712">
        <v>1</v>
      </c>
      <c r="E3712">
        <v>1</v>
      </c>
      <c r="F3712">
        <v>4344.03</v>
      </c>
      <c r="G3712">
        <v>4344.03</v>
      </c>
      <c r="H3712">
        <v>955.69</v>
      </c>
      <c r="I3712">
        <v>1299.26</v>
      </c>
      <c r="J3712">
        <v>2089.08</v>
      </c>
    </row>
    <row r="3713" spans="1:10" x14ac:dyDescent="0.3">
      <c r="A3713">
        <v>3712</v>
      </c>
      <c r="B3713" t="s">
        <v>14</v>
      </c>
      <c r="C3713" t="s">
        <v>15</v>
      </c>
      <c r="D3713">
        <v>4</v>
      </c>
      <c r="E3713">
        <v>1</v>
      </c>
      <c r="F3713">
        <v>2496.2800000000002</v>
      </c>
      <c r="G3713">
        <v>2496.2800000000002</v>
      </c>
      <c r="H3713">
        <v>374.44</v>
      </c>
      <c r="I3713">
        <v>989.6</v>
      </c>
      <c r="J3713">
        <v>1132.23</v>
      </c>
    </row>
    <row r="3714" spans="1:10" x14ac:dyDescent="0.3">
      <c r="A3714">
        <v>3713</v>
      </c>
      <c r="B3714" t="s">
        <v>14</v>
      </c>
      <c r="C3714" t="s">
        <v>15</v>
      </c>
      <c r="D3714">
        <v>3</v>
      </c>
      <c r="E3714">
        <v>3</v>
      </c>
      <c r="F3714">
        <v>1130.03</v>
      </c>
      <c r="G3714">
        <v>2500.35</v>
      </c>
      <c r="H3714">
        <v>375.05</v>
      </c>
      <c r="I3714">
        <v>1046.3699999999999</v>
      </c>
      <c r="J3714">
        <v>1078.93</v>
      </c>
    </row>
    <row r="3715" spans="1:10" x14ac:dyDescent="0.3">
      <c r="A3715">
        <v>3714</v>
      </c>
      <c r="B3715" t="s">
        <v>16</v>
      </c>
      <c r="C3715" t="s">
        <v>21</v>
      </c>
      <c r="D3715">
        <v>4</v>
      </c>
      <c r="E3715">
        <v>3</v>
      </c>
      <c r="F3715">
        <v>2256.6</v>
      </c>
      <c r="G3715">
        <v>5353.24</v>
      </c>
      <c r="H3715">
        <v>1873.64</v>
      </c>
      <c r="I3715">
        <v>3596.12</v>
      </c>
      <c r="J3715">
        <v>-116.51</v>
      </c>
    </row>
    <row r="3716" spans="1:10" x14ac:dyDescent="0.3">
      <c r="A3716">
        <v>3715</v>
      </c>
      <c r="B3716" t="s">
        <v>12</v>
      </c>
      <c r="C3716" t="s">
        <v>13</v>
      </c>
      <c r="D3716">
        <v>1</v>
      </c>
      <c r="E3716">
        <v>1</v>
      </c>
      <c r="F3716">
        <v>3900.38</v>
      </c>
      <c r="G3716">
        <v>3900.38</v>
      </c>
      <c r="H3716">
        <v>975.1</v>
      </c>
      <c r="I3716">
        <v>1583.59</v>
      </c>
      <c r="J3716">
        <v>1341.7</v>
      </c>
    </row>
    <row r="3717" spans="1:10" x14ac:dyDescent="0.3">
      <c r="A3717">
        <v>3716</v>
      </c>
      <c r="B3717" t="s">
        <v>10</v>
      </c>
      <c r="C3717" t="s">
        <v>11</v>
      </c>
      <c r="D3717">
        <v>3</v>
      </c>
      <c r="E3717">
        <v>2</v>
      </c>
      <c r="F3717">
        <v>271.98</v>
      </c>
      <c r="G3717">
        <v>417.41</v>
      </c>
      <c r="H3717">
        <v>41.74</v>
      </c>
      <c r="I3717">
        <v>396.12</v>
      </c>
      <c r="J3717">
        <v>-20.45</v>
      </c>
    </row>
    <row r="3718" spans="1:10" x14ac:dyDescent="0.3">
      <c r="A3718">
        <v>3717</v>
      </c>
      <c r="B3718" t="s">
        <v>10</v>
      </c>
      <c r="C3718" t="s">
        <v>22</v>
      </c>
      <c r="D3718">
        <v>3</v>
      </c>
      <c r="E3718">
        <v>1</v>
      </c>
      <c r="F3718">
        <v>830.66</v>
      </c>
      <c r="G3718">
        <v>830.66</v>
      </c>
      <c r="H3718">
        <v>83.07</v>
      </c>
      <c r="I3718">
        <v>592.30999999999995</v>
      </c>
      <c r="J3718">
        <v>155.28</v>
      </c>
    </row>
    <row r="3719" spans="1:10" x14ac:dyDescent="0.3">
      <c r="A3719">
        <v>3718</v>
      </c>
      <c r="B3719" t="s">
        <v>18</v>
      </c>
      <c r="C3719" t="s">
        <v>20</v>
      </c>
      <c r="D3719">
        <v>2</v>
      </c>
      <c r="E3719">
        <v>2</v>
      </c>
      <c r="F3719">
        <v>2587.56</v>
      </c>
      <c r="G3719">
        <v>4030.31</v>
      </c>
      <c r="H3719">
        <v>886.67</v>
      </c>
      <c r="I3719">
        <v>1586.67</v>
      </c>
      <c r="J3719">
        <v>1556.97</v>
      </c>
    </row>
    <row r="3720" spans="1:10" x14ac:dyDescent="0.3">
      <c r="A3720">
        <v>3719</v>
      </c>
      <c r="B3720" t="s">
        <v>10</v>
      </c>
      <c r="C3720" t="s">
        <v>22</v>
      </c>
      <c r="D3720">
        <v>4</v>
      </c>
      <c r="E3720">
        <v>3</v>
      </c>
      <c r="F3720">
        <v>591.96</v>
      </c>
      <c r="G3720">
        <v>1194</v>
      </c>
      <c r="H3720">
        <v>119.4</v>
      </c>
      <c r="I3720">
        <v>640.86</v>
      </c>
      <c r="J3720">
        <v>433.74</v>
      </c>
    </row>
    <row r="3721" spans="1:10" x14ac:dyDescent="0.3">
      <c r="A3721">
        <v>3720</v>
      </c>
      <c r="B3721" t="s">
        <v>10</v>
      </c>
      <c r="C3721" t="s">
        <v>22</v>
      </c>
      <c r="D3721">
        <v>4</v>
      </c>
      <c r="E3721">
        <v>2</v>
      </c>
      <c r="F3721">
        <v>253.59</v>
      </c>
      <c r="G3721">
        <v>428.23</v>
      </c>
      <c r="H3721">
        <v>42.82</v>
      </c>
      <c r="I3721">
        <v>406.39</v>
      </c>
      <c r="J3721">
        <v>-20.98</v>
      </c>
    </row>
    <row r="3722" spans="1:10" x14ac:dyDescent="0.3">
      <c r="A3722">
        <v>3721</v>
      </c>
      <c r="B3722" t="s">
        <v>10</v>
      </c>
      <c r="C3722" t="s">
        <v>11</v>
      </c>
      <c r="D3722">
        <v>2</v>
      </c>
      <c r="E3722">
        <v>2</v>
      </c>
      <c r="F3722">
        <v>1022.27</v>
      </c>
      <c r="G3722">
        <v>1532.09</v>
      </c>
      <c r="H3722">
        <v>153.21</v>
      </c>
      <c r="I3722">
        <v>437.09</v>
      </c>
      <c r="J3722">
        <v>941.79</v>
      </c>
    </row>
    <row r="3723" spans="1:10" x14ac:dyDescent="0.3">
      <c r="A3723">
        <v>3722</v>
      </c>
      <c r="B3723" t="s">
        <v>14</v>
      </c>
      <c r="C3723" t="s">
        <v>15</v>
      </c>
      <c r="D3723">
        <v>8</v>
      </c>
      <c r="E3723">
        <v>3</v>
      </c>
      <c r="F3723">
        <v>2203.0700000000002</v>
      </c>
      <c r="G3723">
        <v>5230.6499999999996</v>
      </c>
      <c r="H3723">
        <v>784.6</v>
      </c>
      <c r="I3723">
        <v>2286.9</v>
      </c>
      <c r="J3723">
        <v>2159.15</v>
      </c>
    </row>
    <row r="3724" spans="1:10" x14ac:dyDescent="0.3">
      <c r="A3724">
        <v>3723</v>
      </c>
      <c r="B3724" t="s">
        <v>12</v>
      </c>
      <c r="C3724" t="s">
        <v>13</v>
      </c>
      <c r="D3724">
        <v>5</v>
      </c>
      <c r="E3724">
        <v>3</v>
      </c>
      <c r="F3724">
        <v>5032.91</v>
      </c>
      <c r="G3724">
        <v>10767.14</v>
      </c>
      <c r="H3724">
        <v>3230.14</v>
      </c>
      <c r="I3724">
        <v>3896.28</v>
      </c>
      <c r="J3724">
        <v>3640.72</v>
      </c>
    </row>
    <row r="3725" spans="1:10" x14ac:dyDescent="0.3">
      <c r="A3725">
        <v>3724</v>
      </c>
      <c r="B3725" t="s">
        <v>18</v>
      </c>
      <c r="C3725" t="s">
        <v>19</v>
      </c>
      <c r="D3725">
        <v>1</v>
      </c>
      <c r="E3725">
        <v>1</v>
      </c>
      <c r="F3725">
        <v>3446.54</v>
      </c>
      <c r="G3725">
        <v>3446.54</v>
      </c>
      <c r="H3725">
        <v>758.24</v>
      </c>
      <c r="I3725">
        <v>1373.31</v>
      </c>
      <c r="J3725">
        <v>1314.98</v>
      </c>
    </row>
    <row r="3726" spans="1:10" x14ac:dyDescent="0.3">
      <c r="A3726">
        <v>3725</v>
      </c>
      <c r="B3726" t="s">
        <v>10</v>
      </c>
      <c r="C3726" t="s">
        <v>22</v>
      </c>
      <c r="D3726">
        <v>4</v>
      </c>
      <c r="E3726">
        <v>3</v>
      </c>
      <c r="F3726">
        <v>935.92</v>
      </c>
      <c r="G3726">
        <v>2164.86</v>
      </c>
      <c r="H3726">
        <v>216.49</v>
      </c>
      <c r="I3726">
        <v>526.26</v>
      </c>
      <c r="J3726">
        <v>1422.11</v>
      </c>
    </row>
    <row r="3727" spans="1:10" x14ac:dyDescent="0.3">
      <c r="A3727">
        <v>3726</v>
      </c>
      <c r="B3727" t="s">
        <v>12</v>
      </c>
      <c r="C3727" t="s">
        <v>13</v>
      </c>
      <c r="D3727">
        <v>2</v>
      </c>
      <c r="E3727">
        <v>1</v>
      </c>
      <c r="F3727">
        <v>3822.99</v>
      </c>
      <c r="G3727">
        <v>3822.99</v>
      </c>
      <c r="H3727">
        <v>955.75</v>
      </c>
      <c r="I3727">
        <v>1955.52</v>
      </c>
      <c r="J3727">
        <v>911.72</v>
      </c>
    </row>
    <row r="3728" spans="1:10" x14ac:dyDescent="0.3">
      <c r="A3728">
        <v>3727</v>
      </c>
      <c r="B3728" t="s">
        <v>18</v>
      </c>
      <c r="C3728" t="s">
        <v>20</v>
      </c>
      <c r="D3728">
        <v>7</v>
      </c>
      <c r="E3728">
        <v>3</v>
      </c>
      <c r="F3728">
        <v>5060.75</v>
      </c>
      <c r="G3728">
        <v>10172.91</v>
      </c>
      <c r="H3728">
        <v>2746.69</v>
      </c>
      <c r="I3728">
        <v>3110.24</v>
      </c>
      <c r="J3728">
        <v>4315.9799999999996</v>
      </c>
    </row>
    <row r="3729" spans="1:10" x14ac:dyDescent="0.3">
      <c r="A3729">
        <v>3728</v>
      </c>
      <c r="B3729" t="s">
        <v>18</v>
      </c>
      <c r="C3729" t="s">
        <v>20</v>
      </c>
      <c r="D3729">
        <v>8</v>
      </c>
      <c r="E3729">
        <v>3</v>
      </c>
      <c r="F3729">
        <v>3137.65</v>
      </c>
      <c r="G3729">
        <v>7003.79</v>
      </c>
      <c r="H3729">
        <v>1540.83</v>
      </c>
      <c r="I3729">
        <v>5662.05</v>
      </c>
      <c r="J3729">
        <v>-199.09</v>
      </c>
    </row>
    <row r="3730" spans="1:10" x14ac:dyDescent="0.3">
      <c r="A3730">
        <v>3729</v>
      </c>
      <c r="B3730" t="s">
        <v>18</v>
      </c>
      <c r="C3730" t="s">
        <v>20</v>
      </c>
      <c r="D3730">
        <v>3</v>
      </c>
      <c r="E3730">
        <v>1</v>
      </c>
      <c r="F3730">
        <v>4871.33</v>
      </c>
      <c r="G3730">
        <v>4871.33</v>
      </c>
      <c r="H3730">
        <v>1071.69</v>
      </c>
      <c r="I3730">
        <v>1857.09</v>
      </c>
      <c r="J3730">
        <v>1942.55</v>
      </c>
    </row>
    <row r="3731" spans="1:10" x14ac:dyDescent="0.3">
      <c r="A3731">
        <v>3730</v>
      </c>
      <c r="B3731" t="s">
        <v>16</v>
      </c>
      <c r="C3731" t="s">
        <v>21</v>
      </c>
      <c r="D3731">
        <v>6</v>
      </c>
      <c r="E3731">
        <v>1</v>
      </c>
      <c r="F3731">
        <v>1550.67</v>
      </c>
      <c r="G3731">
        <v>1550.67</v>
      </c>
      <c r="H3731">
        <v>542.74</v>
      </c>
      <c r="I3731">
        <v>1471.59</v>
      </c>
      <c r="J3731">
        <v>-463.65</v>
      </c>
    </row>
    <row r="3732" spans="1:10" x14ac:dyDescent="0.3">
      <c r="A3732">
        <v>3731</v>
      </c>
      <c r="B3732" t="s">
        <v>18</v>
      </c>
      <c r="C3732" t="s">
        <v>20</v>
      </c>
      <c r="D3732">
        <v>7</v>
      </c>
      <c r="E3732">
        <v>3</v>
      </c>
      <c r="F3732">
        <v>3526.18</v>
      </c>
      <c r="G3732">
        <v>7461.09</v>
      </c>
      <c r="H3732">
        <v>1641.44</v>
      </c>
      <c r="I3732">
        <v>4704.7700000000004</v>
      </c>
      <c r="J3732">
        <v>1114.8900000000001</v>
      </c>
    </row>
    <row r="3733" spans="1:10" x14ac:dyDescent="0.3">
      <c r="A3733">
        <v>3732</v>
      </c>
      <c r="B3733" t="s">
        <v>12</v>
      </c>
      <c r="C3733" t="s">
        <v>13</v>
      </c>
      <c r="D3733">
        <v>2</v>
      </c>
      <c r="E3733">
        <v>2</v>
      </c>
      <c r="F3733">
        <v>3975.49</v>
      </c>
      <c r="G3733">
        <v>5800.72</v>
      </c>
      <c r="H3733">
        <v>1450.18</v>
      </c>
      <c r="I3733">
        <v>2468.77</v>
      </c>
      <c r="J3733">
        <v>1881.77</v>
      </c>
    </row>
    <row r="3734" spans="1:10" x14ac:dyDescent="0.3">
      <c r="A3734">
        <v>3733</v>
      </c>
      <c r="B3734" t="s">
        <v>10</v>
      </c>
      <c r="C3734" t="s">
        <v>11</v>
      </c>
      <c r="D3734">
        <v>6</v>
      </c>
      <c r="E3734">
        <v>3</v>
      </c>
      <c r="F3734">
        <v>702.46</v>
      </c>
      <c r="G3734">
        <v>1410.87</v>
      </c>
      <c r="H3734">
        <v>141.09</v>
      </c>
      <c r="I3734">
        <v>769.77</v>
      </c>
      <c r="J3734">
        <v>500.01</v>
      </c>
    </row>
    <row r="3735" spans="1:10" x14ac:dyDescent="0.3">
      <c r="A3735">
        <v>3734</v>
      </c>
      <c r="B3735" t="s">
        <v>16</v>
      </c>
      <c r="C3735" t="s">
        <v>21</v>
      </c>
      <c r="D3735">
        <v>5</v>
      </c>
      <c r="E3735">
        <v>3</v>
      </c>
      <c r="F3735">
        <v>3961.45</v>
      </c>
      <c r="G3735">
        <v>8610.43</v>
      </c>
      <c r="H3735">
        <v>3444.17</v>
      </c>
      <c r="I3735">
        <v>4076.02</v>
      </c>
      <c r="J3735">
        <v>1090.24</v>
      </c>
    </row>
    <row r="3736" spans="1:10" x14ac:dyDescent="0.3">
      <c r="A3736">
        <v>3735</v>
      </c>
      <c r="B3736" t="s">
        <v>18</v>
      </c>
      <c r="C3736" t="s">
        <v>19</v>
      </c>
      <c r="D3736">
        <v>1</v>
      </c>
      <c r="E3736">
        <v>1</v>
      </c>
      <c r="F3736">
        <v>2599.4499999999998</v>
      </c>
      <c r="G3736">
        <v>2599.4499999999998</v>
      </c>
      <c r="H3736">
        <v>571.88</v>
      </c>
      <c r="I3736">
        <v>1374.29</v>
      </c>
      <c r="J3736">
        <v>653.29</v>
      </c>
    </row>
    <row r="3737" spans="1:10" x14ac:dyDescent="0.3">
      <c r="A3737">
        <v>3736</v>
      </c>
      <c r="B3737" t="s">
        <v>10</v>
      </c>
      <c r="C3737" t="s">
        <v>11</v>
      </c>
      <c r="D3737">
        <v>6</v>
      </c>
      <c r="E3737">
        <v>1</v>
      </c>
      <c r="F3737">
        <v>919.23</v>
      </c>
      <c r="G3737">
        <v>919.23</v>
      </c>
      <c r="H3737">
        <v>91.92</v>
      </c>
      <c r="I3737">
        <v>848.2</v>
      </c>
      <c r="J3737">
        <v>-20.89</v>
      </c>
    </row>
    <row r="3738" spans="1:10" x14ac:dyDescent="0.3">
      <c r="A3738">
        <v>3737</v>
      </c>
      <c r="B3738" t="s">
        <v>16</v>
      </c>
      <c r="C3738" t="s">
        <v>17</v>
      </c>
      <c r="D3738">
        <v>8</v>
      </c>
      <c r="E3738">
        <v>3</v>
      </c>
      <c r="F3738">
        <v>2730.83</v>
      </c>
      <c r="G3738">
        <v>5754.99</v>
      </c>
      <c r="H3738">
        <v>2014.25</v>
      </c>
      <c r="I3738">
        <v>4647.95</v>
      </c>
      <c r="J3738">
        <v>-907.2</v>
      </c>
    </row>
    <row r="3739" spans="1:10" x14ac:dyDescent="0.3">
      <c r="A3739">
        <v>3738</v>
      </c>
      <c r="B3739" t="s">
        <v>14</v>
      </c>
      <c r="C3739" t="s">
        <v>15</v>
      </c>
      <c r="D3739">
        <v>5</v>
      </c>
      <c r="E3739">
        <v>2</v>
      </c>
      <c r="F3739">
        <v>1756.34</v>
      </c>
      <c r="G3739">
        <v>2604.09</v>
      </c>
      <c r="H3739">
        <v>390.61</v>
      </c>
      <c r="I3739">
        <v>1610.04</v>
      </c>
      <c r="J3739">
        <v>603.42999999999995</v>
      </c>
    </row>
    <row r="3740" spans="1:10" x14ac:dyDescent="0.3">
      <c r="A3740">
        <v>3739</v>
      </c>
      <c r="B3740" t="s">
        <v>14</v>
      </c>
      <c r="C3740" t="s">
        <v>15</v>
      </c>
      <c r="D3740">
        <v>6</v>
      </c>
      <c r="E3740">
        <v>2</v>
      </c>
      <c r="F3740">
        <v>1362.4</v>
      </c>
      <c r="G3740">
        <v>2088.84</v>
      </c>
      <c r="H3740">
        <v>313.33</v>
      </c>
      <c r="I3740">
        <v>1221.32</v>
      </c>
      <c r="J3740">
        <v>554.20000000000005</v>
      </c>
    </row>
    <row r="3741" spans="1:10" x14ac:dyDescent="0.3">
      <c r="A3741">
        <v>3740</v>
      </c>
      <c r="B3741" t="s">
        <v>16</v>
      </c>
      <c r="C3741" t="s">
        <v>17</v>
      </c>
      <c r="D3741">
        <v>3</v>
      </c>
      <c r="E3741">
        <v>2</v>
      </c>
      <c r="F3741">
        <v>4753</v>
      </c>
      <c r="G3741">
        <v>8587.35</v>
      </c>
      <c r="H3741">
        <v>3434.94</v>
      </c>
      <c r="I3741">
        <v>2394.48</v>
      </c>
      <c r="J3741">
        <v>2757.93</v>
      </c>
    </row>
    <row r="3742" spans="1:10" x14ac:dyDescent="0.3">
      <c r="A3742">
        <v>3741</v>
      </c>
      <c r="B3742" t="s">
        <v>12</v>
      </c>
      <c r="C3742" t="s">
        <v>13</v>
      </c>
      <c r="D3742">
        <v>3</v>
      </c>
      <c r="E3742">
        <v>3</v>
      </c>
      <c r="F3742">
        <v>4068.75</v>
      </c>
      <c r="G3742">
        <v>7854.59</v>
      </c>
      <c r="H3742">
        <v>1963.65</v>
      </c>
      <c r="I3742">
        <v>2539.29</v>
      </c>
      <c r="J3742">
        <v>3351.65</v>
      </c>
    </row>
    <row r="3743" spans="1:10" x14ac:dyDescent="0.3">
      <c r="A3743">
        <v>3742</v>
      </c>
      <c r="B3743" t="s">
        <v>14</v>
      </c>
      <c r="C3743" t="s">
        <v>15</v>
      </c>
      <c r="D3743">
        <v>8</v>
      </c>
      <c r="E3743">
        <v>3</v>
      </c>
      <c r="F3743">
        <v>591.53</v>
      </c>
      <c r="G3743">
        <v>1240.8900000000001</v>
      </c>
      <c r="H3743">
        <v>186.13</v>
      </c>
      <c r="I3743">
        <v>1177.6099999999999</v>
      </c>
      <c r="J3743">
        <v>-122.85</v>
      </c>
    </row>
    <row r="3744" spans="1:10" x14ac:dyDescent="0.3">
      <c r="A3744">
        <v>3743</v>
      </c>
      <c r="B3744" t="s">
        <v>14</v>
      </c>
      <c r="C3744" t="s">
        <v>15</v>
      </c>
      <c r="D3744">
        <v>3</v>
      </c>
      <c r="E3744">
        <v>3</v>
      </c>
      <c r="F3744">
        <v>1810.6</v>
      </c>
      <c r="G3744">
        <v>3951.18</v>
      </c>
      <c r="H3744">
        <v>592.67999999999995</v>
      </c>
      <c r="I3744">
        <v>1099.3699999999999</v>
      </c>
      <c r="J3744">
        <v>2259.14</v>
      </c>
    </row>
    <row r="3745" spans="1:10" x14ac:dyDescent="0.3">
      <c r="A3745">
        <v>3744</v>
      </c>
      <c r="B3745" t="s">
        <v>18</v>
      </c>
      <c r="C3745" t="s">
        <v>20</v>
      </c>
      <c r="D3745">
        <v>3</v>
      </c>
      <c r="E3745">
        <v>2</v>
      </c>
      <c r="F3745">
        <v>4830.95</v>
      </c>
      <c r="G3745">
        <v>7894.19</v>
      </c>
      <c r="H3745">
        <v>1736.72</v>
      </c>
      <c r="I3745">
        <v>2038.15</v>
      </c>
      <c r="J3745">
        <v>4119.32</v>
      </c>
    </row>
    <row r="3746" spans="1:10" x14ac:dyDescent="0.3">
      <c r="A3746">
        <v>3745</v>
      </c>
      <c r="B3746" t="s">
        <v>18</v>
      </c>
      <c r="C3746" t="s">
        <v>20</v>
      </c>
      <c r="D3746">
        <v>2</v>
      </c>
      <c r="E3746">
        <v>2</v>
      </c>
      <c r="F3746">
        <v>1201.17</v>
      </c>
      <c r="G3746">
        <v>1932.16</v>
      </c>
      <c r="H3746">
        <v>425.08</v>
      </c>
      <c r="I3746">
        <v>1595.77</v>
      </c>
      <c r="J3746">
        <v>-88.69</v>
      </c>
    </row>
    <row r="3747" spans="1:10" x14ac:dyDescent="0.3">
      <c r="A3747">
        <v>3746</v>
      </c>
      <c r="B3747" t="s">
        <v>18</v>
      </c>
      <c r="C3747" t="s">
        <v>19</v>
      </c>
      <c r="D3747">
        <v>3</v>
      </c>
      <c r="E3747">
        <v>1</v>
      </c>
      <c r="F3747">
        <v>4731.34</v>
      </c>
      <c r="G3747">
        <v>4731.34</v>
      </c>
      <c r="H3747">
        <v>1040.8900000000001</v>
      </c>
      <c r="I3747">
        <v>2161.2399999999998</v>
      </c>
      <c r="J3747">
        <v>1529.2</v>
      </c>
    </row>
    <row r="3748" spans="1:10" x14ac:dyDescent="0.3">
      <c r="A3748">
        <v>3747</v>
      </c>
      <c r="B3748" t="s">
        <v>16</v>
      </c>
      <c r="C3748" t="s">
        <v>21</v>
      </c>
      <c r="D3748">
        <v>7</v>
      </c>
      <c r="E3748">
        <v>3</v>
      </c>
      <c r="F3748">
        <v>4960.1899999999996</v>
      </c>
      <c r="G3748">
        <v>10593.93</v>
      </c>
      <c r="H3748">
        <v>4237.57</v>
      </c>
      <c r="I3748">
        <v>4557.26</v>
      </c>
      <c r="J3748">
        <v>1799.1</v>
      </c>
    </row>
    <row r="3749" spans="1:10" x14ac:dyDescent="0.3">
      <c r="A3749">
        <v>3748</v>
      </c>
      <c r="B3749" t="s">
        <v>10</v>
      </c>
      <c r="C3749" t="s">
        <v>11</v>
      </c>
      <c r="D3749">
        <v>3</v>
      </c>
      <c r="E3749">
        <v>2</v>
      </c>
      <c r="F3749">
        <v>334.43</v>
      </c>
      <c r="G3749">
        <v>588.55999999999995</v>
      </c>
      <c r="H3749">
        <v>58.86</v>
      </c>
      <c r="I3749">
        <v>494.3</v>
      </c>
      <c r="J3749">
        <v>35.4</v>
      </c>
    </row>
    <row r="3750" spans="1:10" x14ac:dyDescent="0.3">
      <c r="A3750">
        <v>3749</v>
      </c>
      <c r="B3750" t="s">
        <v>10</v>
      </c>
      <c r="C3750" t="s">
        <v>22</v>
      </c>
      <c r="D3750">
        <v>7</v>
      </c>
      <c r="E3750">
        <v>3</v>
      </c>
      <c r="F3750">
        <v>767.28</v>
      </c>
      <c r="G3750">
        <v>1438.58</v>
      </c>
      <c r="H3750">
        <v>143.86000000000001</v>
      </c>
      <c r="I3750">
        <v>803.69</v>
      </c>
      <c r="J3750">
        <v>491.04</v>
      </c>
    </row>
    <row r="3751" spans="1:10" x14ac:dyDescent="0.3">
      <c r="A3751">
        <v>3750</v>
      </c>
      <c r="B3751" t="s">
        <v>12</v>
      </c>
      <c r="C3751" t="s">
        <v>13</v>
      </c>
      <c r="D3751">
        <v>2</v>
      </c>
      <c r="E3751">
        <v>1</v>
      </c>
      <c r="F3751">
        <v>4393.25</v>
      </c>
      <c r="G3751">
        <v>4393.25</v>
      </c>
      <c r="H3751">
        <v>1098.31</v>
      </c>
      <c r="I3751">
        <v>2263.94</v>
      </c>
      <c r="J3751">
        <v>1030.99</v>
      </c>
    </row>
    <row r="3752" spans="1:10" x14ac:dyDescent="0.3">
      <c r="A3752">
        <v>3751</v>
      </c>
      <c r="B3752" t="s">
        <v>12</v>
      </c>
      <c r="C3752" t="s">
        <v>13</v>
      </c>
      <c r="D3752">
        <v>3</v>
      </c>
      <c r="E3752">
        <v>3</v>
      </c>
      <c r="F3752">
        <v>4084.5</v>
      </c>
      <c r="G3752">
        <v>9334.52</v>
      </c>
      <c r="H3752">
        <v>2800.36</v>
      </c>
      <c r="I3752">
        <v>2440.6</v>
      </c>
      <c r="J3752">
        <v>4093.57</v>
      </c>
    </row>
    <row r="3753" spans="1:10" x14ac:dyDescent="0.3">
      <c r="A3753">
        <v>3752</v>
      </c>
      <c r="B3753" t="s">
        <v>12</v>
      </c>
      <c r="C3753" t="s">
        <v>13</v>
      </c>
      <c r="D3753">
        <v>8</v>
      </c>
      <c r="E3753">
        <v>3</v>
      </c>
      <c r="F3753">
        <v>4580.9799999999996</v>
      </c>
      <c r="G3753">
        <v>10483.82</v>
      </c>
      <c r="H3753">
        <v>3145.15</v>
      </c>
      <c r="I3753">
        <v>6031.99</v>
      </c>
      <c r="J3753">
        <v>1306.69</v>
      </c>
    </row>
    <row r="3754" spans="1:10" x14ac:dyDescent="0.3">
      <c r="A3754">
        <v>3753</v>
      </c>
      <c r="B3754" t="s">
        <v>10</v>
      </c>
      <c r="C3754" t="s">
        <v>11</v>
      </c>
      <c r="D3754">
        <v>5</v>
      </c>
      <c r="E3754">
        <v>2</v>
      </c>
      <c r="F3754">
        <v>773.48</v>
      </c>
      <c r="G3754">
        <v>1227.69</v>
      </c>
      <c r="H3754">
        <v>122.77</v>
      </c>
      <c r="I3754">
        <v>573.95000000000005</v>
      </c>
      <c r="J3754">
        <v>530.97</v>
      </c>
    </row>
    <row r="3755" spans="1:10" x14ac:dyDescent="0.3">
      <c r="A3755">
        <v>3754</v>
      </c>
      <c r="B3755" t="s">
        <v>16</v>
      </c>
      <c r="C3755" t="s">
        <v>21</v>
      </c>
      <c r="D3755">
        <v>8</v>
      </c>
      <c r="E3755">
        <v>3</v>
      </c>
      <c r="F3755">
        <v>1222.82</v>
      </c>
      <c r="G3755">
        <v>2883.03</v>
      </c>
      <c r="H3755">
        <v>1009.06</v>
      </c>
      <c r="I3755">
        <v>2736</v>
      </c>
      <c r="J3755">
        <v>-862.03</v>
      </c>
    </row>
    <row r="3756" spans="1:10" x14ac:dyDescent="0.3">
      <c r="A3756">
        <v>3755</v>
      </c>
      <c r="B3756" t="s">
        <v>10</v>
      </c>
      <c r="C3756" t="s">
        <v>11</v>
      </c>
      <c r="D3756">
        <v>5</v>
      </c>
      <c r="E3756">
        <v>1</v>
      </c>
      <c r="F3756">
        <v>567.41999999999996</v>
      </c>
      <c r="G3756">
        <v>567.41999999999996</v>
      </c>
      <c r="H3756">
        <v>56.74</v>
      </c>
      <c r="I3756">
        <v>538.48</v>
      </c>
      <c r="J3756">
        <v>-27.8</v>
      </c>
    </row>
    <row r="3757" spans="1:10" x14ac:dyDescent="0.3">
      <c r="A3757">
        <v>3756</v>
      </c>
      <c r="B3757" t="s">
        <v>18</v>
      </c>
      <c r="C3757" t="s">
        <v>19</v>
      </c>
      <c r="D3757">
        <v>4</v>
      </c>
      <c r="E3757">
        <v>1</v>
      </c>
      <c r="F3757">
        <v>7220.65</v>
      </c>
      <c r="G3757">
        <v>7220.65</v>
      </c>
      <c r="H3757">
        <v>1588.54</v>
      </c>
      <c r="I3757">
        <v>2519.2600000000002</v>
      </c>
      <c r="J3757">
        <v>3112.85</v>
      </c>
    </row>
    <row r="3758" spans="1:10" x14ac:dyDescent="0.3">
      <c r="A3758">
        <v>3757</v>
      </c>
      <c r="B3758" t="s">
        <v>18</v>
      </c>
      <c r="C3758" t="s">
        <v>20</v>
      </c>
      <c r="D3758">
        <v>5</v>
      </c>
      <c r="E3758">
        <v>3</v>
      </c>
      <c r="F3758">
        <v>3609.24</v>
      </c>
      <c r="G3758">
        <v>7521.01</v>
      </c>
      <c r="H3758">
        <v>1654.62</v>
      </c>
      <c r="I3758">
        <v>3141.04</v>
      </c>
      <c r="J3758">
        <v>2725.35</v>
      </c>
    </row>
    <row r="3759" spans="1:10" x14ac:dyDescent="0.3">
      <c r="A3759">
        <v>3758</v>
      </c>
      <c r="B3759" t="s">
        <v>10</v>
      </c>
      <c r="C3759" t="s">
        <v>11</v>
      </c>
      <c r="D3759">
        <v>1</v>
      </c>
      <c r="E3759">
        <v>1</v>
      </c>
      <c r="F3759">
        <v>1069.7</v>
      </c>
      <c r="G3759">
        <v>1069.7</v>
      </c>
      <c r="H3759">
        <v>106.97</v>
      </c>
      <c r="I3759">
        <v>285.39999999999998</v>
      </c>
      <c r="J3759">
        <v>677.33</v>
      </c>
    </row>
    <row r="3760" spans="1:10" x14ac:dyDescent="0.3">
      <c r="A3760">
        <v>3759</v>
      </c>
      <c r="B3760" t="s">
        <v>10</v>
      </c>
      <c r="C3760" t="s">
        <v>11</v>
      </c>
      <c r="D3760">
        <v>1</v>
      </c>
      <c r="E3760">
        <v>1</v>
      </c>
      <c r="F3760">
        <v>480.47</v>
      </c>
      <c r="G3760">
        <v>480.47</v>
      </c>
      <c r="H3760">
        <v>48.05</v>
      </c>
      <c r="I3760">
        <v>252.98</v>
      </c>
      <c r="J3760">
        <v>179.45</v>
      </c>
    </row>
    <row r="3761" spans="1:10" x14ac:dyDescent="0.3">
      <c r="A3761">
        <v>3760</v>
      </c>
      <c r="B3761" t="s">
        <v>14</v>
      </c>
      <c r="C3761" t="s">
        <v>15</v>
      </c>
      <c r="D3761">
        <v>1</v>
      </c>
      <c r="E3761">
        <v>1</v>
      </c>
      <c r="F3761">
        <v>1091.25</v>
      </c>
      <c r="G3761">
        <v>1091.25</v>
      </c>
      <c r="H3761">
        <v>163.69</v>
      </c>
      <c r="I3761">
        <v>608.37</v>
      </c>
      <c r="J3761">
        <v>319.19</v>
      </c>
    </row>
    <row r="3762" spans="1:10" x14ac:dyDescent="0.3">
      <c r="A3762">
        <v>3761</v>
      </c>
      <c r="B3762" t="s">
        <v>18</v>
      </c>
      <c r="C3762" t="s">
        <v>20</v>
      </c>
      <c r="D3762">
        <v>2</v>
      </c>
      <c r="E3762">
        <v>1</v>
      </c>
      <c r="F3762">
        <v>4167.18</v>
      </c>
      <c r="G3762">
        <v>4167.18</v>
      </c>
      <c r="H3762">
        <v>916.78</v>
      </c>
      <c r="I3762">
        <v>1857.6</v>
      </c>
      <c r="J3762">
        <v>1392.81</v>
      </c>
    </row>
    <row r="3763" spans="1:10" x14ac:dyDescent="0.3">
      <c r="A3763">
        <v>3762</v>
      </c>
      <c r="B3763" t="s">
        <v>14</v>
      </c>
      <c r="C3763" t="s">
        <v>15</v>
      </c>
      <c r="D3763">
        <v>8</v>
      </c>
      <c r="E3763">
        <v>3</v>
      </c>
      <c r="F3763">
        <v>3325.47</v>
      </c>
      <c r="G3763">
        <v>7183.83</v>
      </c>
      <c r="H3763">
        <v>1077.57</v>
      </c>
      <c r="I3763">
        <v>1523.74</v>
      </c>
      <c r="J3763">
        <v>4582.51</v>
      </c>
    </row>
    <row r="3764" spans="1:10" x14ac:dyDescent="0.3">
      <c r="A3764">
        <v>3763</v>
      </c>
      <c r="B3764" t="s">
        <v>16</v>
      </c>
      <c r="C3764" t="s">
        <v>17</v>
      </c>
      <c r="D3764">
        <v>5</v>
      </c>
      <c r="E3764">
        <v>3</v>
      </c>
      <c r="F3764">
        <v>928.3</v>
      </c>
      <c r="G3764">
        <v>2218.7600000000002</v>
      </c>
      <c r="H3764">
        <v>776.57</v>
      </c>
      <c r="I3764">
        <v>2105.61</v>
      </c>
      <c r="J3764">
        <v>-663.41</v>
      </c>
    </row>
    <row r="3765" spans="1:10" x14ac:dyDescent="0.3">
      <c r="A3765">
        <v>3764</v>
      </c>
      <c r="B3765" t="s">
        <v>10</v>
      </c>
      <c r="C3765" t="s">
        <v>22</v>
      </c>
      <c r="D3765">
        <v>8</v>
      </c>
      <c r="E3765">
        <v>3</v>
      </c>
      <c r="F3765">
        <v>809.18</v>
      </c>
      <c r="G3765">
        <v>1876.21</v>
      </c>
      <c r="H3765">
        <v>187.62</v>
      </c>
      <c r="I3765">
        <v>884.61</v>
      </c>
      <c r="J3765">
        <v>803.98</v>
      </c>
    </row>
    <row r="3766" spans="1:10" x14ac:dyDescent="0.3">
      <c r="A3766">
        <v>3765</v>
      </c>
      <c r="B3766" t="s">
        <v>10</v>
      </c>
      <c r="C3766" t="s">
        <v>11</v>
      </c>
      <c r="D3766">
        <v>7</v>
      </c>
      <c r="E3766">
        <v>3</v>
      </c>
      <c r="F3766">
        <v>1158.04</v>
      </c>
      <c r="G3766">
        <v>2797.41</v>
      </c>
      <c r="H3766">
        <v>279.74</v>
      </c>
      <c r="I3766">
        <v>667.9</v>
      </c>
      <c r="J3766">
        <v>1849.76</v>
      </c>
    </row>
    <row r="3767" spans="1:10" x14ac:dyDescent="0.3">
      <c r="A3767">
        <v>3766</v>
      </c>
      <c r="B3767" t="s">
        <v>10</v>
      </c>
      <c r="C3767" t="s">
        <v>11</v>
      </c>
      <c r="D3767">
        <v>1</v>
      </c>
      <c r="E3767">
        <v>1</v>
      </c>
      <c r="F3767">
        <v>527.86</v>
      </c>
      <c r="G3767">
        <v>527.86</v>
      </c>
      <c r="H3767">
        <v>52.79</v>
      </c>
      <c r="I3767">
        <v>246.04</v>
      </c>
      <c r="J3767">
        <v>229.03</v>
      </c>
    </row>
    <row r="3768" spans="1:10" x14ac:dyDescent="0.3">
      <c r="A3768">
        <v>3767</v>
      </c>
      <c r="B3768" t="s">
        <v>16</v>
      </c>
      <c r="C3768" t="s">
        <v>21</v>
      </c>
      <c r="D3768">
        <v>4</v>
      </c>
      <c r="E3768">
        <v>1</v>
      </c>
      <c r="F3768">
        <v>4643.46</v>
      </c>
      <c r="G3768">
        <v>4643.46</v>
      </c>
      <c r="H3768">
        <v>1625.21</v>
      </c>
      <c r="I3768">
        <v>3399.12</v>
      </c>
      <c r="J3768">
        <v>-380.87</v>
      </c>
    </row>
    <row r="3769" spans="1:10" x14ac:dyDescent="0.3">
      <c r="A3769">
        <v>3768</v>
      </c>
      <c r="B3769" t="s">
        <v>10</v>
      </c>
      <c r="C3769" t="s">
        <v>11</v>
      </c>
      <c r="D3769">
        <v>2</v>
      </c>
      <c r="E3769">
        <v>1</v>
      </c>
      <c r="F3769">
        <v>613.39</v>
      </c>
      <c r="G3769">
        <v>613.39</v>
      </c>
      <c r="H3769">
        <v>61.34</v>
      </c>
      <c r="I3769">
        <v>440.62</v>
      </c>
      <c r="J3769">
        <v>111.43</v>
      </c>
    </row>
    <row r="3770" spans="1:10" x14ac:dyDescent="0.3">
      <c r="A3770">
        <v>3769</v>
      </c>
      <c r="B3770" t="s">
        <v>18</v>
      </c>
      <c r="C3770" t="s">
        <v>20</v>
      </c>
      <c r="D3770">
        <v>4</v>
      </c>
      <c r="E3770">
        <v>3</v>
      </c>
      <c r="F3770">
        <v>4004.64</v>
      </c>
      <c r="G3770">
        <v>7521.19</v>
      </c>
      <c r="H3770">
        <v>1654.66</v>
      </c>
      <c r="I3770">
        <v>3548.24</v>
      </c>
      <c r="J3770">
        <v>2318.29</v>
      </c>
    </row>
    <row r="3771" spans="1:10" x14ac:dyDescent="0.3">
      <c r="A3771">
        <v>3770</v>
      </c>
      <c r="B3771" t="s">
        <v>18</v>
      </c>
      <c r="C3771" t="s">
        <v>19</v>
      </c>
      <c r="D3771">
        <v>5</v>
      </c>
      <c r="E3771">
        <v>3</v>
      </c>
      <c r="F3771">
        <v>4794.59</v>
      </c>
      <c r="G3771">
        <v>10256.52</v>
      </c>
      <c r="H3771">
        <v>2769.26</v>
      </c>
      <c r="I3771">
        <v>2556.61</v>
      </c>
      <c r="J3771">
        <v>4930.6499999999996</v>
      </c>
    </row>
    <row r="3772" spans="1:10" x14ac:dyDescent="0.3">
      <c r="A3772">
        <v>3771</v>
      </c>
      <c r="B3772" t="s">
        <v>16</v>
      </c>
      <c r="C3772" t="s">
        <v>21</v>
      </c>
      <c r="D3772">
        <v>3</v>
      </c>
      <c r="E3772">
        <v>2</v>
      </c>
      <c r="F3772">
        <v>5948.28</v>
      </c>
      <c r="G3772">
        <v>10024.74</v>
      </c>
      <c r="H3772">
        <v>4009.89</v>
      </c>
      <c r="I3772">
        <v>2107.13</v>
      </c>
      <c r="J3772">
        <v>3907.71</v>
      </c>
    </row>
    <row r="3773" spans="1:10" x14ac:dyDescent="0.3">
      <c r="A3773">
        <v>3772</v>
      </c>
      <c r="B3773" t="s">
        <v>12</v>
      </c>
      <c r="C3773" t="s">
        <v>13</v>
      </c>
      <c r="D3773">
        <v>4</v>
      </c>
      <c r="E3773">
        <v>2</v>
      </c>
      <c r="F3773">
        <v>4529.96</v>
      </c>
      <c r="G3773">
        <v>7229.08</v>
      </c>
      <c r="H3773">
        <v>1807.27</v>
      </c>
      <c r="I3773">
        <v>2268.88</v>
      </c>
      <c r="J3773">
        <v>3152.93</v>
      </c>
    </row>
    <row r="3774" spans="1:10" x14ac:dyDescent="0.3">
      <c r="A3774">
        <v>3773</v>
      </c>
      <c r="B3774" t="s">
        <v>10</v>
      </c>
      <c r="C3774" t="s">
        <v>22</v>
      </c>
      <c r="D3774">
        <v>3</v>
      </c>
      <c r="E3774">
        <v>3</v>
      </c>
      <c r="F3774">
        <v>976.13</v>
      </c>
      <c r="G3774">
        <v>2039.75</v>
      </c>
      <c r="H3774">
        <v>203.97</v>
      </c>
      <c r="I3774">
        <v>492.51</v>
      </c>
      <c r="J3774">
        <v>1343.27</v>
      </c>
    </row>
    <row r="3775" spans="1:10" x14ac:dyDescent="0.3">
      <c r="A3775">
        <v>3774</v>
      </c>
      <c r="B3775" t="s">
        <v>14</v>
      </c>
      <c r="C3775" t="s">
        <v>15</v>
      </c>
      <c r="D3775">
        <v>2</v>
      </c>
      <c r="E3775">
        <v>2</v>
      </c>
      <c r="F3775">
        <v>934.28</v>
      </c>
      <c r="G3775">
        <v>1524.54</v>
      </c>
      <c r="H3775">
        <v>228.68</v>
      </c>
      <c r="I3775">
        <v>845.03</v>
      </c>
      <c r="J3775">
        <v>450.83</v>
      </c>
    </row>
    <row r="3776" spans="1:10" x14ac:dyDescent="0.3">
      <c r="A3776">
        <v>3775</v>
      </c>
      <c r="B3776" t="s">
        <v>16</v>
      </c>
      <c r="C3776" t="s">
        <v>17</v>
      </c>
      <c r="D3776">
        <v>4</v>
      </c>
      <c r="E3776">
        <v>3</v>
      </c>
      <c r="F3776">
        <v>4897.88</v>
      </c>
      <c r="G3776">
        <v>12322.4</v>
      </c>
      <c r="H3776">
        <v>4928.96</v>
      </c>
      <c r="I3776">
        <v>2980.45</v>
      </c>
      <c r="J3776">
        <v>4413</v>
      </c>
    </row>
    <row r="3777" spans="1:10" x14ac:dyDescent="0.3">
      <c r="A3777">
        <v>3776</v>
      </c>
      <c r="B3777" t="s">
        <v>12</v>
      </c>
      <c r="C3777" t="s">
        <v>13</v>
      </c>
      <c r="D3777">
        <v>4</v>
      </c>
      <c r="E3777">
        <v>2</v>
      </c>
      <c r="F3777">
        <v>1413.26</v>
      </c>
      <c r="G3777">
        <v>2194.13</v>
      </c>
      <c r="H3777">
        <v>548.53</v>
      </c>
      <c r="I3777">
        <v>2082.23</v>
      </c>
      <c r="J3777">
        <v>-436.63</v>
      </c>
    </row>
    <row r="3778" spans="1:10" x14ac:dyDescent="0.3">
      <c r="A3778">
        <v>3777</v>
      </c>
      <c r="B3778" t="s">
        <v>14</v>
      </c>
      <c r="C3778" t="s">
        <v>15</v>
      </c>
      <c r="D3778">
        <v>6</v>
      </c>
      <c r="E3778">
        <v>3</v>
      </c>
      <c r="F3778">
        <v>2714.76</v>
      </c>
      <c r="G3778">
        <v>6683.59</v>
      </c>
      <c r="H3778">
        <v>1002.54</v>
      </c>
      <c r="I3778">
        <v>1648.35</v>
      </c>
      <c r="J3778">
        <v>4032.7</v>
      </c>
    </row>
    <row r="3779" spans="1:10" x14ac:dyDescent="0.3">
      <c r="A3779">
        <v>3778</v>
      </c>
      <c r="B3779" t="s">
        <v>16</v>
      </c>
      <c r="C3779" t="s">
        <v>17</v>
      </c>
      <c r="D3779">
        <v>2</v>
      </c>
      <c r="E3779">
        <v>1</v>
      </c>
      <c r="F3779">
        <v>3621.23</v>
      </c>
      <c r="G3779">
        <v>3621.23</v>
      </c>
      <c r="H3779">
        <v>1267.43</v>
      </c>
      <c r="I3779">
        <v>2755.18</v>
      </c>
      <c r="J3779">
        <v>-401.38</v>
      </c>
    </row>
    <row r="3780" spans="1:10" x14ac:dyDescent="0.3">
      <c r="A3780">
        <v>3779</v>
      </c>
      <c r="B3780" t="s">
        <v>16</v>
      </c>
      <c r="C3780" t="s">
        <v>21</v>
      </c>
      <c r="D3780">
        <v>2</v>
      </c>
      <c r="E3780">
        <v>2</v>
      </c>
      <c r="F3780">
        <v>1632.7</v>
      </c>
      <c r="G3780">
        <v>2693.6</v>
      </c>
      <c r="H3780">
        <v>942.76</v>
      </c>
      <c r="I3780">
        <v>1747.82</v>
      </c>
      <c r="J3780">
        <v>3.02</v>
      </c>
    </row>
    <row r="3781" spans="1:10" x14ac:dyDescent="0.3">
      <c r="A3781">
        <v>3780</v>
      </c>
      <c r="B3781" t="s">
        <v>12</v>
      </c>
      <c r="C3781" t="s">
        <v>13</v>
      </c>
      <c r="D3781">
        <v>1</v>
      </c>
      <c r="E3781">
        <v>1</v>
      </c>
      <c r="F3781">
        <v>2594.63</v>
      </c>
      <c r="G3781">
        <v>2594.63</v>
      </c>
      <c r="H3781">
        <v>648.66</v>
      </c>
      <c r="I3781">
        <v>1227.43</v>
      </c>
      <c r="J3781">
        <v>718.54</v>
      </c>
    </row>
    <row r="3782" spans="1:10" x14ac:dyDescent="0.3">
      <c r="A3782">
        <v>3781</v>
      </c>
      <c r="B3782" t="s">
        <v>10</v>
      </c>
      <c r="C3782" t="s">
        <v>11</v>
      </c>
      <c r="D3782">
        <v>5</v>
      </c>
      <c r="E3782">
        <v>3</v>
      </c>
      <c r="F3782">
        <v>586.63</v>
      </c>
      <c r="G3782">
        <v>1247.9000000000001</v>
      </c>
      <c r="H3782">
        <v>124.79</v>
      </c>
      <c r="I3782">
        <v>578.92999999999995</v>
      </c>
      <c r="J3782">
        <v>544.17999999999995</v>
      </c>
    </row>
    <row r="3783" spans="1:10" x14ac:dyDescent="0.3">
      <c r="A3783">
        <v>3782</v>
      </c>
      <c r="B3783" t="s">
        <v>10</v>
      </c>
      <c r="C3783" t="s">
        <v>11</v>
      </c>
      <c r="D3783">
        <v>4</v>
      </c>
      <c r="E3783">
        <v>3</v>
      </c>
      <c r="F3783">
        <v>1530.72</v>
      </c>
      <c r="G3783">
        <v>2946.99</v>
      </c>
      <c r="H3783">
        <v>294.7</v>
      </c>
      <c r="I3783">
        <v>421.94</v>
      </c>
      <c r="J3783">
        <v>2230.35</v>
      </c>
    </row>
    <row r="3784" spans="1:10" x14ac:dyDescent="0.3">
      <c r="A3784">
        <v>3783</v>
      </c>
      <c r="B3784" t="s">
        <v>18</v>
      </c>
      <c r="C3784" t="s">
        <v>19</v>
      </c>
      <c r="D3784">
        <v>8</v>
      </c>
      <c r="E3784">
        <v>3</v>
      </c>
      <c r="F3784">
        <v>6385.72</v>
      </c>
      <c r="G3784">
        <v>12945.52</v>
      </c>
      <c r="H3784">
        <v>3495.29</v>
      </c>
      <c r="I3784">
        <v>5710.18</v>
      </c>
      <c r="J3784">
        <v>3740.05</v>
      </c>
    </row>
    <row r="3785" spans="1:10" x14ac:dyDescent="0.3">
      <c r="A3785">
        <v>3784</v>
      </c>
      <c r="B3785" t="s">
        <v>14</v>
      </c>
      <c r="C3785" t="s">
        <v>15</v>
      </c>
      <c r="D3785">
        <v>4</v>
      </c>
      <c r="E3785">
        <v>1</v>
      </c>
      <c r="F3785">
        <v>1321.83</v>
      </c>
      <c r="G3785">
        <v>1321.83</v>
      </c>
      <c r="H3785">
        <v>198.27</v>
      </c>
      <c r="I3785">
        <v>1021.67</v>
      </c>
      <c r="J3785">
        <v>101.89</v>
      </c>
    </row>
    <row r="3786" spans="1:10" x14ac:dyDescent="0.3">
      <c r="A3786">
        <v>3785</v>
      </c>
      <c r="B3786" t="s">
        <v>14</v>
      </c>
      <c r="C3786" t="s">
        <v>15</v>
      </c>
      <c r="D3786">
        <v>7</v>
      </c>
      <c r="E3786">
        <v>3</v>
      </c>
      <c r="F3786">
        <v>638.20000000000005</v>
      </c>
      <c r="G3786">
        <v>1351.06</v>
      </c>
      <c r="H3786">
        <v>202.66</v>
      </c>
      <c r="I3786">
        <v>1282.1500000000001</v>
      </c>
      <c r="J3786">
        <v>-133.75</v>
      </c>
    </row>
    <row r="3787" spans="1:10" x14ac:dyDescent="0.3">
      <c r="A3787">
        <v>3786</v>
      </c>
      <c r="B3787" t="s">
        <v>18</v>
      </c>
      <c r="C3787" t="s">
        <v>19</v>
      </c>
      <c r="D3787">
        <v>2</v>
      </c>
      <c r="E3787">
        <v>2</v>
      </c>
      <c r="F3787">
        <v>4147.0600000000004</v>
      </c>
      <c r="G3787">
        <v>6821.09</v>
      </c>
      <c r="H3787">
        <v>1500.64</v>
      </c>
      <c r="I3787">
        <v>1783.52</v>
      </c>
      <c r="J3787">
        <v>3536.94</v>
      </c>
    </row>
    <row r="3788" spans="1:10" x14ac:dyDescent="0.3">
      <c r="A3788">
        <v>3787</v>
      </c>
      <c r="B3788" t="s">
        <v>16</v>
      </c>
      <c r="C3788" t="s">
        <v>17</v>
      </c>
      <c r="D3788">
        <v>8</v>
      </c>
      <c r="E3788">
        <v>3</v>
      </c>
      <c r="F3788">
        <v>2028.7</v>
      </c>
      <c r="G3788">
        <v>5190.49</v>
      </c>
      <c r="H3788">
        <v>1816.67</v>
      </c>
      <c r="I3788">
        <v>4377.38</v>
      </c>
      <c r="J3788">
        <v>-1003.56</v>
      </c>
    </row>
    <row r="3789" spans="1:10" x14ac:dyDescent="0.3">
      <c r="A3789">
        <v>3788</v>
      </c>
      <c r="B3789" t="s">
        <v>10</v>
      </c>
      <c r="C3789" t="s">
        <v>22</v>
      </c>
      <c r="D3789">
        <v>2</v>
      </c>
      <c r="E3789">
        <v>1</v>
      </c>
      <c r="F3789">
        <v>417.17</v>
      </c>
      <c r="G3789">
        <v>417.17</v>
      </c>
      <c r="H3789">
        <v>41.72</v>
      </c>
      <c r="I3789">
        <v>320.91000000000003</v>
      </c>
      <c r="J3789">
        <v>54.54</v>
      </c>
    </row>
    <row r="3790" spans="1:10" x14ac:dyDescent="0.3">
      <c r="A3790">
        <v>3789</v>
      </c>
      <c r="B3790" t="s">
        <v>18</v>
      </c>
      <c r="C3790" t="s">
        <v>19</v>
      </c>
      <c r="D3790">
        <v>5</v>
      </c>
      <c r="E3790">
        <v>3</v>
      </c>
      <c r="F3790">
        <v>4582.1099999999997</v>
      </c>
      <c r="G3790">
        <v>10922.86</v>
      </c>
      <c r="H3790">
        <v>2949.17</v>
      </c>
      <c r="I3790">
        <v>2976.66</v>
      </c>
      <c r="J3790">
        <v>4997.03</v>
      </c>
    </row>
    <row r="3791" spans="1:10" x14ac:dyDescent="0.3">
      <c r="A3791">
        <v>3790</v>
      </c>
      <c r="B3791" t="s">
        <v>12</v>
      </c>
      <c r="C3791" t="s">
        <v>13</v>
      </c>
      <c r="D3791">
        <v>2</v>
      </c>
      <c r="E3791">
        <v>1</v>
      </c>
      <c r="F3791">
        <v>6654.49</v>
      </c>
      <c r="G3791">
        <v>6654.49</v>
      </c>
      <c r="H3791">
        <v>1663.62</v>
      </c>
      <c r="I3791">
        <v>2209.89</v>
      </c>
      <c r="J3791">
        <v>2780.98</v>
      </c>
    </row>
    <row r="3792" spans="1:10" x14ac:dyDescent="0.3">
      <c r="A3792">
        <v>3791</v>
      </c>
      <c r="B3792" t="s">
        <v>18</v>
      </c>
      <c r="C3792" t="s">
        <v>19</v>
      </c>
      <c r="D3792">
        <v>3</v>
      </c>
      <c r="E3792">
        <v>2</v>
      </c>
      <c r="F3792">
        <v>7575.51</v>
      </c>
      <c r="G3792">
        <v>12806.69</v>
      </c>
      <c r="H3792">
        <v>3457.81</v>
      </c>
      <c r="I3792">
        <v>3042.54</v>
      </c>
      <c r="J3792">
        <v>6306.34</v>
      </c>
    </row>
    <row r="3793" spans="1:10" x14ac:dyDescent="0.3">
      <c r="A3793">
        <v>3792</v>
      </c>
      <c r="B3793" t="s">
        <v>18</v>
      </c>
      <c r="C3793" t="s">
        <v>19</v>
      </c>
      <c r="D3793">
        <v>3</v>
      </c>
      <c r="E3793">
        <v>2</v>
      </c>
      <c r="F3793">
        <v>6135.83</v>
      </c>
      <c r="G3793">
        <v>9130.92</v>
      </c>
      <c r="H3793">
        <v>2465.35</v>
      </c>
      <c r="I3793">
        <v>2496.6799999999998</v>
      </c>
      <c r="J3793">
        <v>4168.8900000000003</v>
      </c>
    </row>
    <row r="3794" spans="1:10" x14ac:dyDescent="0.3">
      <c r="A3794">
        <v>3793</v>
      </c>
      <c r="B3794" t="s">
        <v>16</v>
      </c>
      <c r="C3794" t="s">
        <v>21</v>
      </c>
      <c r="D3794">
        <v>6</v>
      </c>
      <c r="E3794">
        <v>3</v>
      </c>
      <c r="F3794">
        <v>4386.74</v>
      </c>
      <c r="G3794">
        <v>10502.06</v>
      </c>
      <c r="H3794">
        <v>4200.82</v>
      </c>
      <c r="I3794">
        <v>4187.3999999999996</v>
      </c>
      <c r="J3794">
        <v>2113.84</v>
      </c>
    </row>
    <row r="3795" spans="1:10" x14ac:dyDescent="0.3">
      <c r="A3795">
        <v>3794</v>
      </c>
      <c r="B3795" t="s">
        <v>14</v>
      </c>
      <c r="C3795" t="s">
        <v>15</v>
      </c>
      <c r="D3795">
        <v>3</v>
      </c>
      <c r="E3795">
        <v>2</v>
      </c>
      <c r="F3795">
        <v>719.72</v>
      </c>
      <c r="G3795">
        <v>1264.96</v>
      </c>
      <c r="H3795">
        <v>189.74</v>
      </c>
      <c r="I3795">
        <v>722.62</v>
      </c>
      <c r="J3795">
        <v>352.6</v>
      </c>
    </row>
    <row r="3796" spans="1:10" x14ac:dyDescent="0.3">
      <c r="A3796">
        <v>3795</v>
      </c>
      <c r="B3796" t="s">
        <v>18</v>
      </c>
      <c r="C3796" t="s">
        <v>19</v>
      </c>
      <c r="D3796">
        <v>3</v>
      </c>
      <c r="E3796">
        <v>1</v>
      </c>
      <c r="F3796">
        <v>4134.21</v>
      </c>
      <c r="G3796">
        <v>4134.21</v>
      </c>
      <c r="H3796">
        <v>909.53</v>
      </c>
      <c r="I3796">
        <v>2868.93</v>
      </c>
      <c r="J3796">
        <v>355.76</v>
      </c>
    </row>
    <row r="3797" spans="1:10" x14ac:dyDescent="0.3">
      <c r="A3797">
        <v>3796</v>
      </c>
      <c r="B3797" t="s">
        <v>16</v>
      </c>
      <c r="C3797" t="s">
        <v>17</v>
      </c>
      <c r="D3797">
        <v>5</v>
      </c>
      <c r="E3797">
        <v>3</v>
      </c>
      <c r="F3797">
        <v>3880.7</v>
      </c>
      <c r="G3797">
        <v>9126.25</v>
      </c>
      <c r="H3797">
        <v>3650.5</v>
      </c>
      <c r="I3797">
        <v>2728.79</v>
      </c>
      <c r="J3797">
        <v>2746.96</v>
      </c>
    </row>
    <row r="3798" spans="1:10" x14ac:dyDescent="0.3">
      <c r="A3798">
        <v>3797</v>
      </c>
      <c r="B3798" t="s">
        <v>16</v>
      </c>
      <c r="C3798" t="s">
        <v>17</v>
      </c>
      <c r="D3798">
        <v>4</v>
      </c>
      <c r="E3798">
        <v>3</v>
      </c>
      <c r="F3798">
        <v>876.33</v>
      </c>
      <c r="G3798">
        <v>1839.87</v>
      </c>
      <c r="H3798">
        <v>643.96</v>
      </c>
      <c r="I3798">
        <v>1746.04</v>
      </c>
      <c r="J3798">
        <v>-550.12</v>
      </c>
    </row>
    <row r="3799" spans="1:10" x14ac:dyDescent="0.3">
      <c r="A3799">
        <v>3798</v>
      </c>
      <c r="B3799" t="s">
        <v>18</v>
      </c>
      <c r="C3799" t="s">
        <v>20</v>
      </c>
      <c r="D3799">
        <v>3</v>
      </c>
      <c r="E3799">
        <v>1</v>
      </c>
      <c r="F3799">
        <v>3474.57</v>
      </c>
      <c r="G3799">
        <v>3474.57</v>
      </c>
      <c r="H3799">
        <v>764.41</v>
      </c>
      <c r="I3799">
        <v>2471.0500000000002</v>
      </c>
      <c r="J3799">
        <v>239.12</v>
      </c>
    </row>
    <row r="3800" spans="1:10" x14ac:dyDescent="0.3">
      <c r="A3800">
        <v>3799</v>
      </c>
      <c r="B3800" t="s">
        <v>18</v>
      </c>
      <c r="C3800" t="s">
        <v>19</v>
      </c>
      <c r="D3800">
        <v>8</v>
      </c>
      <c r="E3800">
        <v>3</v>
      </c>
      <c r="F3800">
        <v>4059.99</v>
      </c>
      <c r="G3800">
        <v>9466.51</v>
      </c>
      <c r="H3800">
        <v>2555.96</v>
      </c>
      <c r="I3800">
        <v>3784.54</v>
      </c>
      <c r="J3800">
        <v>3126.02</v>
      </c>
    </row>
    <row r="3801" spans="1:10" x14ac:dyDescent="0.3">
      <c r="A3801">
        <v>3800</v>
      </c>
      <c r="B3801" t="s">
        <v>16</v>
      </c>
      <c r="C3801" t="s">
        <v>21</v>
      </c>
      <c r="D3801">
        <v>6</v>
      </c>
      <c r="E3801">
        <v>1</v>
      </c>
      <c r="F3801">
        <v>1181.9100000000001</v>
      </c>
      <c r="G3801">
        <v>1181.9100000000001</v>
      </c>
      <c r="H3801">
        <v>413.67</v>
      </c>
      <c r="I3801">
        <v>1121.6300000000001</v>
      </c>
      <c r="J3801">
        <v>-353.39</v>
      </c>
    </row>
    <row r="3802" spans="1:10" x14ac:dyDescent="0.3">
      <c r="A3802">
        <v>3801</v>
      </c>
      <c r="B3802" t="s">
        <v>10</v>
      </c>
      <c r="C3802" t="s">
        <v>22</v>
      </c>
      <c r="D3802">
        <v>2</v>
      </c>
      <c r="E3802">
        <v>2</v>
      </c>
      <c r="F3802">
        <v>819.34</v>
      </c>
      <c r="G3802">
        <v>1502.17</v>
      </c>
      <c r="H3802">
        <v>150.22</v>
      </c>
      <c r="I3802">
        <v>502.92</v>
      </c>
      <c r="J3802">
        <v>849.04</v>
      </c>
    </row>
    <row r="3803" spans="1:10" x14ac:dyDescent="0.3">
      <c r="A3803">
        <v>3802</v>
      </c>
      <c r="B3803" t="s">
        <v>12</v>
      </c>
      <c r="C3803" t="s">
        <v>13</v>
      </c>
      <c r="D3803">
        <v>3</v>
      </c>
      <c r="E3803">
        <v>3</v>
      </c>
      <c r="F3803">
        <v>5891.3</v>
      </c>
      <c r="G3803">
        <v>11641.51</v>
      </c>
      <c r="H3803">
        <v>3492.45</v>
      </c>
      <c r="I3803">
        <v>2270.84</v>
      </c>
      <c r="J3803">
        <v>5878.21</v>
      </c>
    </row>
    <row r="3804" spans="1:10" x14ac:dyDescent="0.3">
      <c r="A3804">
        <v>3803</v>
      </c>
      <c r="B3804" t="s">
        <v>14</v>
      </c>
      <c r="C3804" t="s">
        <v>15</v>
      </c>
      <c r="D3804">
        <v>6</v>
      </c>
      <c r="E3804">
        <v>3</v>
      </c>
      <c r="F3804">
        <v>1652.43</v>
      </c>
      <c r="G3804">
        <v>3355.67</v>
      </c>
      <c r="H3804">
        <v>503.35</v>
      </c>
      <c r="I3804">
        <v>1307.8800000000001</v>
      </c>
      <c r="J3804">
        <v>1544.44</v>
      </c>
    </row>
    <row r="3805" spans="1:10" x14ac:dyDescent="0.3">
      <c r="A3805">
        <v>3804</v>
      </c>
      <c r="B3805" t="s">
        <v>12</v>
      </c>
      <c r="C3805" t="s">
        <v>13</v>
      </c>
      <c r="D3805">
        <v>5</v>
      </c>
      <c r="E3805">
        <v>3</v>
      </c>
      <c r="F3805">
        <v>5208.43</v>
      </c>
      <c r="G3805">
        <v>12177.63</v>
      </c>
      <c r="H3805">
        <v>3653.29</v>
      </c>
      <c r="I3805">
        <v>2743.03</v>
      </c>
      <c r="J3805">
        <v>5781.31</v>
      </c>
    </row>
    <row r="3806" spans="1:10" x14ac:dyDescent="0.3">
      <c r="A3806">
        <v>3805</v>
      </c>
      <c r="B3806" t="s">
        <v>10</v>
      </c>
      <c r="C3806" t="s">
        <v>22</v>
      </c>
      <c r="D3806">
        <v>7</v>
      </c>
      <c r="E3806">
        <v>1</v>
      </c>
      <c r="F3806">
        <v>1224.1199999999999</v>
      </c>
      <c r="G3806">
        <v>1224.1199999999999</v>
      </c>
      <c r="H3806">
        <v>122.41</v>
      </c>
      <c r="I3806">
        <v>880.3</v>
      </c>
      <c r="J3806">
        <v>221.41</v>
      </c>
    </row>
    <row r="3807" spans="1:10" x14ac:dyDescent="0.3">
      <c r="A3807">
        <v>3806</v>
      </c>
      <c r="B3807" t="s">
        <v>12</v>
      </c>
      <c r="C3807" t="s">
        <v>13</v>
      </c>
      <c r="D3807">
        <v>7</v>
      </c>
      <c r="E3807">
        <v>1</v>
      </c>
      <c r="F3807">
        <v>6789.68</v>
      </c>
      <c r="G3807">
        <v>6789.68</v>
      </c>
      <c r="H3807">
        <v>1697.42</v>
      </c>
      <c r="I3807">
        <v>3405.61</v>
      </c>
      <c r="J3807">
        <v>1686.65</v>
      </c>
    </row>
    <row r="3808" spans="1:10" x14ac:dyDescent="0.3">
      <c r="A3808">
        <v>3807</v>
      </c>
      <c r="B3808" t="s">
        <v>10</v>
      </c>
      <c r="C3808" t="s">
        <v>11</v>
      </c>
      <c r="D3808">
        <v>7</v>
      </c>
      <c r="E3808">
        <v>3</v>
      </c>
      <c r="F3808">
        <v>629.69000000000005</v>
      </c>
      <c r="G3808">
        <v>1322.01</v>
      </c>
      <c r="H3808">
        <v>132.19999999999999</v>
      </c>
      <c r="I3808">
        <v>957.3</v>
      </c>
      <c r="J3808">
        <v>232.51</v>
      </c>
    </row>
    <row r="3809" spans="1:10" x14ac:dyDescent="0.3">
      <c r="A3809">
        <v>3808</v>
      </c>
      <c r="B3809" t="s">
        <v>10</v>
      </c>
      <c r="C3809" t="s">
        <v>22</v>
      </c>
      <c r="D3809">
        <v>2</v>
      </c>
      <c r="E3809">
        <v>1</v>
      </c>
      <c r="F3809">
        <v>611.62</v>
      </c>
      <c r="G3809">
        <v>611.62</v>
      </c>
      <c r="H3809">
        <v>61.16</v>
      </c>
      <c r="I3809">
        <v>486.55</v>
      </c>
      <c r="J3809">
        <v>63.9</v>
      </c>
    </row>
    <row r="3810" spans="1:10" x14ac:dyDescent="0.3">
      <c r="A3810">
        <v>3809</v>
      </c>
      <c r="B3810" t="s">
        <v>18</v>
      </c>
      <c r="C3810" t="s">
        <v>20</v>
      </c>
      <c r="D3810">
        <v>6</v>
      </c>
      <c r="E3810">
        <v>3</v>
      </c>
      <c r="F3810">
        <v>5819.55</v>
      </c>
      <c r="G3810">
        <v>14885.72</v>
      </c>
      <c r="H3810">
        <v>4019.14</v>
      </c>
      <c r="I3810">
        <v>4621.0200000000004</v>
      </c>
      <c r="J3810">
        <v>6245.56</v>
      </c>
    </row>
    <row r="3811" spans="1:10" x14ac:dyDescent="0.3">
      <c r="A3811">
        <v>3810</v>
      </c>
      <c r="B3811" t="s">
        <v>18</v>
      </c>
      <c r="C3811" t="s">
        <v>19</v>
      </c>
      <c r="D3811">
        <v>3</v>
      </c>
      <c r="E3811">
        <v>2</v>
      </c>
      <c r="F3811">
        <v>4151.04</v>
      </c>
      <c r="G3811">
        <v>6611.83</v>
      </c>
      <c r="H3811">
        <v>1454.6</v>
      </c>
      <c r="I3811">
        <v>1902.45</v>
      </c>
      <c r="J3811">
        <v>3254.78</v>
      </c>
    </row>
    <row r="3812" spans="1:10" x14ac:dyDescent="0.3">
      <c r="A3812">
        <v>3811</v>
      </c>
      <c r="B3812" t="s">
        <v>16</v>
      </c>
      <c r="C3812" t="s">
        <v>17</v>
      </c>
      <c r="D3812">
        <v>4</v>
      </c>
      <c r="E3812">
        <v>3</v>
      </c>
      <c r="F3812">
        <v>2910.98</v>
      </c>
      <c r="G3812">
        <v>6209.38</v>
      </c>
      <c r="H3812">
        <v>2173.2800000000002</v>
      </c>
      <c r="I3812">
        <v>3245.98</v>
      </c>
      <c r="J3812">
        <v>790.12</v>
      </c>
    </row>
    <row r="3813" spans="1:10" x14ac:dyDescent="0.3">
      <c r="A3813">
        <v>3812</v>
      </c>
      <c r="B3813" t="s">
        <v>10</v>
      </c>
      <c r="C3813" t="s">
        <v>22</v>
      </c>
      <c r="D3813">
        <v>2</v>
      </c>
      <c r="E3813">
        <v>2</v>
      </c>
      <c r="F3813">
        <v>1327.71</v>
      </c>
      <c r="G3813">
        <v>2339.6</v>
      </c>
      <c r="H3813">
        <v>233.96</v>
      </c>
      <c r="I3813">
        <v>308.98</v>
      </c>
      <c r="J3813">
        <v>1796.67</v>
      </c>
    </row>
    <row r="3814" spans="1:10" x14ac:dyDescent="0.3">
      <c r="A3814">
        <v>3813</v>
      </c>
      <c r="B3814" t="s">
        <v>18</v>
      </c>
      <c r="C3814" t="s">
        <v>20</v>
      </c>
      <c r="D3814">
        <v>2</v>
      </c>
      <c r="E3814">
        <v>1</v>
      </c>
      <c r="F3814">
        <v>6577.3</v>
      </c>
      <c r="G3814">
        <v>6577.3</v>
      </c>
      <c r="H3814">
        <v>1447.01</v>
      </c>
      <c r="I3814">
        <v>2057.7800000000002</v>
      </c>
      <c r="J3814">
        <v>3072.52</v>
      </c>
    </row>
    <row r="3815" spans="1:10" x14ac:dyDescent="0.3">
      <c r="A3815">
        <v>3814</v>
      </c>
      <c r="B3815" t="s">
        <v>16</v>
      </c>
      <c r="C3815" t="s">
        <v>21</v>
      </c>
      <c r="D3815">
        <v>7</v>
      </c>
      <c r="E3815">
        <v>3</v>
      </c>
      <c r="F3815">
        <v>2229.19</v>
      </c>
      <c r="G3815">
        <v>5667.48</v>
      </c>
      <c r="H3815">
        <v>1983.62</v>
      </c>
      <c r="I3815">
        <v>5378.44</v>
      </c>
      <c r="J3815">
        <v>-1694.58</v>
      </c>
    </row>
    <row r="3816" spans="1:10" x14ac:dyDescent="0.3">
      <c r="A3816">
        <v>3815</v>
      </c>
      <c r="B3816" t="s">
        <v>10</v>
      </c>
      <c r="C3816" t="s">
        <v>22</v>
      </c>
      <c r="D3816">
        <v>4</v>
      </c>
      <c r="E3816">
        <v>3</v>
      </c>
      <c r="F3816">
        <v>1023.97</v>
      </c>
      <c r="G3816">
        <v>2260.2800000000002</v>
      </c>
      <c r="H3816">
        <v>226.03</v>
      </c>
      <c r="I3816">
        <v>583.79</v>
      </c>
      <c r="J3816">
        <v>1450.46</v>
      </c>
    </row>
    <row r="3817" spans="1:10" x14ac:dyDescent="0.3">
      <c r="A3817">
        <v>3816</v>
      </c>
      <c r="B3817" t="s">
        <v>16</v>
      </c>
      <c r="C3817" t="s">
        <v>17</v>
      </c>
      <c r="D3817">
        <v>7</v>
      </c>
      <c r="E3817">
        <v>3</v>
      </c>
      <c r="F3817">
        <v>5201.93</v>
      </c>
      <c r="G3817">
        <v>11857.82</v>
      </c>
      <c r="H3817">
        <v>4743.13</v>
      </c>
      <c r="I3817">
        <v>5531.11</v>
      </c>
      <c r="J3817">
        <v>1583.58</v>
      </c>
    </row>
    <row r="3818" spans="1:10" x14ac:dyDescent="0.3">
      <c r="A3818">
        <v>3817</v>
      </c>
      <c r="B3818" t="s">
        <v>10</v>
      </c>
      <c r="C3818" t="s">
        <v>22</v>
      </c>
      <c r="D3818">
        <v>2</v>
      </c>
      <c r="E3818">
        <v>1</v>
      </c>
      <c r="F3818">
        <v>1053.46</v>
      </c>
      <c r="G3818">
        <v>1053.46</v>
      </c>
      <c r="H3818">
        <v>105.35</v>
      </c>
      <c r="I3818">
        <v>461.16</v>
      </c>
      <c r="J3818">
        <v>486.95</v>
      </c>
    </row>
    <row r="3819" spans="1:10" x14ac:dyDescent="0.3">
      <c r="A3819">
        <v>3818</v>
      </c>
      <c r="B3819" t="s">
        <v>14</v>
      </c>
      <c r="C3819" t="s">
        <v>15</v>
      </c>
      <c r="D3819">
        <v>3</v>
      </c>
      <c r="E3819">
        <v>2</v>
      </c>
      <c r="F3819">
        <v>1688.21</v>
      </c>
      <c r="G3819">
        <v>2843.07</v>
      </c>
      <c r="H3819">
        <v>426.46</v>
      </c>
      <c r="I3819">
        <v>850.02</v>
      </c>
      <c r="J3819">
        <v>1566.59</v>
      </c>
    </row>
    <row r="3820" spans="1:10" x14ac:dyDescent="0.3">
      <c r="A3820">
        <v>3819</v>
      </c>
      <c r="B3820" t="s">
        <v>14</v>
      </c>
      <c r="C3820" t="s">
        <v>15</v>
      </c>
      <c r="D3820">
        <v>7</v>
      </c>
      <c r="E3820">
        <v>3</v>
      </c>
      <c r="F3820">
        <v>1951.08</v>
      </c>
      <c r="G3820">
        <v>4043.93</v>
      </c>
      <c r="H3820">
        <v>606.59</v>
      </c>
      <c r="I3820">
        <v>1790.65</v>
      </c>
      <c r="J3820">
        <v>1646.69</v>
      </c>
    </row>
    <row r="3821" spans="1:10" x14ac:dyDescent="0.3">
      <c r="A3821">
        <v>3820</v>
      </c>
      <c r="B3821" t="s">
        <v>10</v>
      </c>
      <c r="C3821" t="s">
        <v>11</v>
      </c>
      <c r="D3821">
        <v>7</v>
      </c>
      <c r="E3821">
        <v>3</v>
      </c>
      <c r="F3821">
        <v>494.82</v>
      </c>
      <c r="G3821">
        <v>1136.58</v>
      </c>
      <c r="H3821">
        <v>113.66</v>
      </c>
      <c r="I3821">
        <v>611.38</v>
      </c>
      <c r="J3821">
        <v>411.54</v>
      </c>
    </row>
    <row r="3822" spans="1:10" x14ac:dyDescent="0.3">
      <c r="A3822">
        <v>3821</v>
      </c>
      <c r="B3822" t="s">
        <v>10</v>
      </c>
      <c r="C3822" t="s">
        <v>11</v>
      </c>
      <c r="D3822">
        <v>8</v>
      </c>
      <c r="E3822">
        <v>3</v>
      </c>
      <c r="F3822">
        <v>841.99</v>
      </c>
      <c r="G3822">
        <v>1681.95</v>
      </c>
      <c r="H3822">
        <v>168.2</v>
      </c>
      <c r="I3822">
        <v>871.61</v>
      </c>
      <c r="J3822">
        <v>642.15</v>
      </c>
    </row>
    <row r="3823" spans="1:10" x14ac:dyDescent="0.3">
      <c r="A3823">
        <v>3822</v>
      </c>
      <c r="B3823" t="s">
        <v>10</v>
      </c>
      <c r="C3823" t="s">
        <v>22</v>
      </c>
      <c r="D3823">
        <v>7</v>
      </c>
      <c r="E3823">
        <v>3</v>
      </c>
      <c r="F3823">
        <v>347.61</v>
      </c>
      <c r="G3823">
        <v>697.01</v>
      </c>
      <c r="H3823">
        <v>69.7</v>
      </c>
      <c r="I3823">
        <v>661.47</v>
      </c>
      <c r="J3823">
        <v>-34.15</v>
      </c>
    </row>
    <row r="3824" spans="1:10" x14ac:dyDescent="0.3">
      <c r="A3824">
        <v>3823</v>
      </c>
      <c r="B3824" t="s">
        <v>14</v>
      </c>
      <c r="C3824" t="s">
        <v>15</v>
      </c>
      <c r="D3824">
        <v>2</v>
      </c>
      <c r="E3824">
        <v>1</v>
      </c>
      <c r="F3824">
        <v>1220.1199999999999</v>
      </c>
      <c r="G3824">
        <v>1220.1199999999999</v>
      </c>
      <c r="H3824">
        <v>183.02</v>
      </c>
      <c r="I3824">
        <v>980.83</v>
      </c>
      <c r="J3824">
        <v>56.27</v>
      </c>
    </row>
    <row r="3825" spans="1:10" x14ac:dyDescent="0.3">
      <c r="A3825">
        <v>3824</v>
      </c>
      <c r="B3825" t="s">
        <v>10</v>
      </c>
      <c r="C3825" t="s">
        <v>11</v>
      </c>
      <c r="D3825">
        <v>3</v>
      </c>
      <c r="E3825">
        <v>1</v>
      </c>
      <c r="F3825">
        <v>859.23</v>
      </c>
      <c r="G3825">
        <v>859.23</v>
      </c>
      <c r="H3825">
        <v>85.92</v>
      </c>
      <c r="I3825">
        <v>459.02</v>
      </c>
      <c r="J3825">
        <v>314.27999999999997</v>
      </c>
    </row>
    <row r="3826" spans="1:10" x14ac:dyDescent="0.3">
      <c r="A3826">
        <v>3825</v>
      </c>
      <c r="B3826" t="s">
        <v>18</v>
      </c>
      <c r="C3826" t="s">
        <v>20</v>
      </c>
      <c r="D3826">
        <v>4</v>
      </c>
      <c r="E3826">
        <v>2</v>
      </c>
      <c r="F3826">
        <v>4442.57</v>
      </c>
      <c r="G3826">
        <v>7281.41</v>
      </c>
      <c r="H3826">
        <v>1601.91</v>
      </c>
      <c r="I3826">
        <v>3100.34</v>
      </c>
      <c r="J3826">
        <v>2579.16</v>
      </c>
    </row>
    <row r="3827" spans="1:10" x14ac:dyDescent="0.3">
      <c r="A3827">
        <v>3826</v>
      </c>
      <c r="B3827" t="s">
        <v>18</v>
      </c>
      <c r="C3827" t="s">
        <v>19</v>
      </c>
      <c r="D3827">
        <v>1</v>
      </c>
      <c r="E3827">
        <v>1</v>
      </c>
      <c r="F3827">
        <v>2819.03</v>
      </c>
      <c r="G3827">
        <v>2819.03</v>
      </c>
      <c r="H3827">
        <v>620.19000000000005</v>
      </c>
      <c r="I3827">
        <v>1734.86</v>
      </c>
      <c r="J3827">
        <v>463.98</v>
      </c>
    </row>
    <row r="3828" spans="1:10" x14ac:dyDescent="0.3">
      <c r="A3828">
        <v>3827</v>
      </c>
      <c r="B3828" t="s">
        <v>10</v>
      </c>
      <c r="C3828" t="s">
        <v>11</v>
      </c>
      <c r="D3828">
        <v>4</v>
      </c>
      <c r="E3828">
        <v>1</v>
      </c>
      <c r="F3828">
        <v>1003.12</v>
      </c>
      <c r="G3828">
        <v>1003.12</v>
      </c>
      <c r="H3828">
        <v>100.31</v>
      </c>
      <c r="I3828">
        <v>657.24</v>
      </c>
      <c r="J3828">
        <v>245.57</v>
      </c>
    </row>
    <row r="3829" spans="1:10" x14ac:dyDescent="0.3">
      <c r="A3829">
        <v>3828</v>
      </c>
      <c r="B3829" t="s">
        <v>10</v>
      </c>
      <c r="C3829" t="s">
        <v>22</v>
      </c>
      <c r="D3829">
        <v>3</v>
      </c>
      <c r="E3829">
        <v>2</v>
      </c>
      <c r="F3829">
        <v>795.29</v>
      </c>
      <c r="G3829">
        <v>1348.63</v>
      </c>
      <c r="H3829">
        <v>134.86000000000001</v>
      </c>
      <c r="I3829">
        <v>546.24</v>
      </c>
      <c r="J3829">
        <v>667.53</v>
      </c>
    </row>
    <row r="3830" spans="1:10" x14ac:dyDescent="0.3">
      <c r="A3830">
        <v>3829</v>
      </c>
      <c r="B3830" t="s">
        <v>14</v>
      </c>
      <c r="C3830" t="s">
        <v>15</v>
      </c>
      <c r="D3830">
        <v>5</v>
      </c>
      <c r="E3830">
        <v>3</v>
      </c>
      <c r="F3830">
        <v>1829.32</v>
      </c>
      <c r="G3830">
        <v>4581.05</v>
      </c>
      <c r="H3830">
        <v>687.16</v>
      </c>
      <c r="I3830">
        <v>1168.2</v>
      </c>
      <c r="J3830">
        <v>2725.69</v>
      </c>
    </row>
    <row r="3831" spans="1:10" x14ac:dyDescent="0.3">
      <c r="A3831">
        <v>3830</v>
      </c>
      <c r="B3831" t="s">
        <v>18</v>
      </c>
      <c r="C3831" t="s">
        <v>20</v>
      </c>
      <c r="D3831">
        <v>7</v>
      </c>
      <c r="E3831">
        <v>2</v>
      </c>
      <c r="F3831">
        <v>5891.72</v>
      </c>
      <c r="G3831">
        <v>9757.3799999999992</v>
      </c>
      <c r="H3831">
        <v>2634.49</v>
      </c>
      <c r="I3831">
        <v>4604.2299999999996</v>
      </c>
      <c r="J3831">
        <v>2518.66</v>
      </c>
    </row>
    <row r="3832" spans="1:10" x14ac:dyDescent="0.3">
      <c r="A3832">
        <v>3831</v>
      </c>
      <c r="B3832" t="s">
        <v>10</v>
      </c>
      <c r="C3832" t="s">
        <v>22</v>
      </c>
      <c r="D3832">
        <v>4</v>
      </c>
      <c r="E3832">
        <v>3</v>
      </c>
      <c r="F3832">
        <v>630.24</v>
      </c>
      <c r="G3832">
        <v>1438.46</v>
      </c>
      <c r="H3832">
        <v>143.85</v>
      </c>
      <c r="I3832">
        <v>587.29</v>
      </c>
      <c r="J3832">
        <v>707.32</v>
      </c>
    </row>
    <row r="3833" spans="1:10" x14ac:dyDescent="0.3">
      <c r="A3833">
        <v>3832</v>
      </c>
      <c r="B3833" t="s">
        <v>14</v>
      </c>
      <c r="C3833" t="s">
        <v>15</v>
      </c>
      <c r="D3833">
        <v>5</v>
      </c>
      <c r="E3833">
        <v>3</v>
      </c>
      <c r="F3833">
        <v>1385.22</v>
      </c>
      <c r="G3833">
        <v>2982.4</v>
      </c>
      <c r="H3833">
        <v>447.36</v>
      </c>
      <c r="I3833">
        <v>1390.11</v>
      </c>
      <c r="J3833">
        <v>1144.94</v>
      </c>
    </row>
    <row r="3834" spans="1:10" x14ac:dyDescent="0.3">
      <c r="A3834">
        <v>3833</v>
      </c>
      <c r="B3834" t="s">
        <v>14</v>
      </c>
      <c r="C3834" t="s">
        <v>15</v>
      </c>
      <c r="D3834">
        <v>5</v>
      </c>
      <c r="E3834">
        <v>3</v>
      </c>
      <c r="F3834">
        <v>1093.23</v>
      </c>
      <c r="G3834">
        <v>2226.1</v>
      </c>
      <c r="H3834">
        <v>333.91</v>
      </c>
      <c r="I3834">
        <v>960.59</v>
      </c>
      <c r="J3834">
        <v>931.59</v>
      </c>
    </row>
    <row r="3835" spans="1:10" x14ac:dyDescent="0.3">
      <c r="A3835">
        <v>3834</v>
      </c>
      <c r="B3835" t="s">
        <v>10</v>
      </c>
      <c r="C3835" t="s">
        <v>11</v>
      </c>
      <c r="D3835">
        <v>3</v>
      </c>
      <c r="E3835">
        <v>1</v>
      </c>
      <c r="F3835">
        <v>743.96</v>
      </c>
      <c r="G3835">
        <v>743.96</v>
      </c>
      <c r="H3835">
        <v>74.400000000000006</v>
      </c>
      <c r="I3835">
        <v>420.18</v>
      </c>
      <c r="J3835">
        <v>249.38</v>
      </c>
    </row>
    <row r="3836" spans="1:10" x14ac:dyDescent="0.3">
      <c r="A3836">
        <v>3835</v>
      </c>
      <c r="B3836" t="s">
        <v>10</v>
      </c>
      <c r="C3836" t="s">
        <v>22</v>
      </c>
      <c r="D3836">
        <v>3</v>
      </c>
      <c r="E3836">
        <v>1</v>
      </c>
      <c r="F3836">
        <v>1014.51</v>
      </c>
      <c r="G3836">
        <v>1014.51</v>
      </c>
      <c r="H3836">
        <v>101.45</v>
      </c>
      <c r="I3836">
        <v>597.70000000000005</v>
      </c>
      <c r="J3836">
        <v>315.36</v>
      </c>
    </row>
    <row r="3837" spans="1:10" x14ac:dyDescent="0.3">
      <c r="A3837">
        <v>3836</v>
      </c>
      <c r="B3837" t="s">
        <v>10</v>
      </c>
      <c r="C3837" t="s">
        <v>11</v>
      </c>
      <c r="D3837">
        <v>8</v>
      </c>
      <c r="E3837">
        <v>3</v>
      </c>
      <c r="F3837">
        <v>589.65</v>
      </c>
      <c r="G3837">
        <v>1360.99</v>
      </c>
      <c r="H3837">
        <v>136.1</v>
      </c>
      <c r="I3837">
        <v>818.2</v>
      </c>
      <c r="J3837">
        <v>406.69</v>
      </c>
    </row>
    <row r="3838" spans="1:10" x14ac:dyDescent="0.3">
      <c r="A3838">
        <v>3837</v>
      </c>
      <c r="B3838" t="s">
        <v>12</v>
      </c>
      <c r="C3838" t="s">
        <v>13</v>
      </c>
      <c r="D3838">
        <v>7</v>
      </c>
      <c r="E3838">
        <v>3</v>
      </c>
      <c r="F3838">
        <v>4533.74</v>
      </c>
      <c r="G3838">
        <v>10071.82</v>
      </c>
      <c r="H3838">
        <v>3021.54</v>
      </c>
      <c r="I3838">
        <v>4240.6099999999997</v>
      </c>
      <c r="J3838">
        <v>2809.66</v>
      </c>
    </row>
    <row r="3839" spans="1:10" x14ac:dyDescent="0.3">
      <c r="A3839">
        <v>3838</v>
      </c>
      <c r="B3839" t="s">
        <v>18</v>
      </c>
      <c r="C3839" t="s">
        <v>19</v>
      </c>
      <c r="D3839">
        <v>1</v>
      </c>
      <c r="E3839">
        <v>1</v>
      </c>
      <c r="F3839">
        <v>4786.71</v>
      </c>
      <c r="G3839">
        <v>4786.71</v>
      </c>
      <c r="H3839">
        <v>1053.08</v>
      </c>
      <c r="I3839">
        <v>1276.81</v>
      </c>
      <c r="J3839">
        <v>2456.83</v>
      </c>
    </row>
    <row r="3840" spans="1:10" x14ac:dyDescent="0.3">
      <c r="A3840">
        <v>3839</v>
      </c>
      <c r="B3840" t="s">
        <v>12</v>
      </c>
      <c r="C3840" t="s">
        <v>13</v>
      </c>
      <c r="D3840">
        <v>6</v>
      </c>
      <c r="E3840">
        <v>3</v>
      </c>
      <c r="F3840">
        <v>2586.2600000000002</v>
      </c>
      <c r="G3840">
        <v>5467.89</v>
      </c>
      <c r="H3840">
        <v>1366.97</v>
      </c>
      <c r="I3840">
        <v>3152.89</v>
      </c>
      <c r="J3840">
        <v>948.03</v>
      </c>
    </row>
    <row r="3841" spans="1:10" x14ac:dyDescent="0.3">
      <c r="A3841">
        <v>3840</v>
      </c>
      <c r="B3841" t="s">
        <v>16</v>
      </c>
      <c r="C3841" t="s">
        <v>17</v>
      </c>
      <c r="D3841">
        <v>2</v>
      </c>
      <c r="E3841">
        <v>1</v>
      </c>
      <c r="F3841">
        <v>2926.93</v>
      </c>
      <c r="G3841">
        <v>2926.93</v>
      </c>
      <c r="H3841">
        <v>1024.43</v>
      </c>
      <c r="I3841">
        <v>1831.9</v>
      </c>
      <c r="J3841">
        <v>70.61</v>
      </c>
    </row>
    <row r="3842" spans="1:10" x14ac:dyDescent="0.3">
      <c r="A3842">
        <v>3841</v>
      </c>
      <c r="B3842" t="s">
        <v>16</v>
      </c>
      <c r="C3842" t="s">
        <v>21</v>
      </c>
      <c r="D3842">
        <v>4</v>
      </c>
      <c r="E3842">
        <v>3</v>
      </c>
      <c r="F3842">
        <v>4017.39</v>
      </c>
      <c r="G3842">
        <v>8600.59</v>
      </c>
      <c r="H3842">
        <v>3440.24</v>
      </c>
      <c r="I3842">
        <v>3238.06</v>
      </c>
      <c r="J3842">
        <v>1922.29</v>
      </c>
    </row>
    <row r="3843" spans="1:10" x14ac:dyDescent="0.3">
      <c r="A3843">
        <v>3842</v>
      </c>
      <c r="B3843" t="s">
        <v>18</v>
      </c>
      <c r="C3843" t="s">
        <v>20</v>
      </c>
      <c r="D3843">
        <v>3</v>
      </c>
      <c r="E3843">
        <v>2</v>
      </c>
      <c r="F3843">
        <v>3681.28</v>
      </c>
      <c r="G3843">
        <v>6032.25</v>
      </c>
      <c r="H3843">
        <v>1327.09</v>
      </c>
      <c r="I3843">
        <v>2973.12</v>
      </c>
      <c r="J3843">
        <v>1732.03</v>
      </c>
    </row>
    <row r="3844" spans="1:10" x14ac:dyDescent="0.3">
      <c r="A3844">
        <v>3843</v>
      </c>
      <c r="B3844" t="s">
        <v>10</v>
      </c>
      <c r="C3844" t="s">
        <v>11</v>
      </c>
      <c r="D3844">
        <v>4</v>
      </c>
      <c r="E3844">
        <v>2</v>
      </c>
      <c r="F3844">
        <v>769.76</v>
      </c>
      <c r="G3844">
        <v>1246.03</v>
      </c>
      <c r="H3844">
        <v>124.6</v>
      </c>
      <c r="I3844">
        <v>517.77</v>
      </c>
      <c r="J3844">
        <v>603.66</v>
      </c>
    </row>
    <row r="3845" spans="1:10" x14ac:dyDescent="0.3">
      <c r="A3845">
        <v>3844</v>
      </c>
      <c r="B3845" t="s">
        <v>10</v>
      </c>
      <c r="C3845" t="s">
        <v>22</v>
      </c>
      <c r="D3845">
        <v>6</v>
      </c>
      <c r="E3845">
        <v>3</v>
      </c>
      <c r="F3845">
        <v>894.94</v>
      </c>
      <c r="G3845">
        <v>1915.72</v>
      </c>
      <c r="H3845">
        <v>191.57</v>
      </c>
      <c r="I3845">
        <v>675.95</v>
      </c>
      <c r="J3845">
        <v>1048.2</v>
      </c>
    </row>
    <row r="3846" spans="1:10" x14ac:dyDescent="0.3">
      <c r="A3846">
        <v>3845</v>
      </c>
      <c r="B3846" t="s">
        <v>18</v>
      </c>
      <c r="C3846" t="s">
        <v>19</v>
      </c>
      <c r="D3846">
        <v>6</v>
      </c>
      <c r="E3846">
        <v>2</v>
      </c>
      <c r="F3846">
        <v>5040.54</v>
      </c>
      <c r="G3846">
        <v>8235.35</v>
      </c>
      <c r="H3846">
        <v>2223.54</v>
      </c>
      <c r="I3846">
        <v>3870.85</v>
      </c>
      <c r="J3846">
        <v>2140.96</v>
      </c>
    </row>
    <row r="3847" spans="1:10" x14ac:dyDescent="0.3">
      <c r="A3847">
        <v>3846</v>
      </c>
      <c r="B3847" t="s">
        <v>16</v>
      </c>
      <c r="C3847" t="s">
        <v>21</v>
      </c>
      <c r="D3847">
        <v>7</v>
      </c>
      <c r="E3847">
        <v>3</v>
      </c>
      <c r="F3847">
        <v>2773.19</v>
      </c>
      <c r="G3847">
        <v>5621.57</v>
      </c>
      <c r="H3847">
        <v>1967.55</v>
      </c>
      <c r="I3847">
        <v>4238.71</v>
      </c>
      <c r="J3847">
        <v>-584.69000000000005</v>
      </c>
    </row>
    <row r="3848" spans="1:10" x14ac:dyDescent="0.3">
      <c r="A3848">
        <v>3847</v>
      </c>
      <c r="B3848" t="s">
        <v>12</v>
      </c>
      <c r="C3848" t="s">
        <v>13</v>
      </c>
      <c r="D3848">
        <v>5</v>
      </c>
      <c r="E3848">
        <v>3</v>
      </c>
      <c r="F3848">
        <v>2169.89</v>
      </c>
      <c r="G3848">
        <v>4419.83</v>
      </c>
      <c r="H3848">
        <v>1104.96</v>
      </c>
      <c r="I3848">
        <v>4194.42</v>
      </c>
      <c r="J3848">
        <v>-879.55</v>
      </c>
    </row>
    <row r="3849" spans="1:10" x14ac:dyDescent="0.3">
      <c r="A3849">
        <v>3848</v>
      </c>
      <c r="B3849" t="s">
        <v>16</v>
      </c>
      <c r="C3849" t="s">
        <v>17</v>
      </c>
      <c r="D3849">
        <v>7</v>
      </c>
      <c r="E3849">
        <v>3</v>
      </c>
      <c r="F3849">
        <v>5166.1000000000004</v>
      </c>
      <c r="G3849">
        <v>12030.22</v>
      </c>
      <c r="H3849">
        <v>4812.09</v>
      </c>
      <c r="I3849">
        <v>4291.6400000000003</v>
      </c>
      <c r="J3849">
        <v>2926.49</v>
      </c>
    </row>
    <row r="3850" spans="1:10" x14ac:dyDescent="0.3">
      <c r="A3850">
        <v>3849</v>
      </c>
      <c r="B3850" t="s">
        <v>14</v>
      </c>
      <c r="C3850" t="s">
        <v>15</v>
      </c>
      <c r="D3850">
        <v>2</v>
      </c>
      <c r="E3850">
        <v>1</v>
      </c>
      <c r="F3850">
        <v>2029.87</v>
      </c>
      <c r="G3850">
        <v>2029.87</v>
      </c>
      <c r="H3850">
        <v>304.48</v>
      </c>
      <c r="I3850">
        <v>787.87</v>
      </c>
      <c r="J3850">
        <v>937.52</v>
      </c>
    </row>
    <row r="3851" spans="1:10" x14ac:dyDescent="0.3">
      <c r="A3851">
        <v>3850</v>
      </c>
      <c r="B3851" t="s">
        <v>18</v>
      </c>
      <c r="C3851" t="s">
        <v>19</v>
      </c>
      <c r="D3851">
        <v>1</v>
      </c>
      <c r="E3851">
        <v>1</v>
      </c>
      <c r="F3851">
        <v>2752.29</v>
      </c>
      <c r="G3851">
        <v>2752.29</v>
      </c>
      <c r="H3851">
        <v>605.5</v>
      </c>
      <c r="I3851">
        <v>1568.05</v>
      </c>
      <c r="J3851">
        <v>578.74</v>
      </c>
    </row>
    <row r="3852" spans="1:10" x14ac:dyDescent="0.3">
      <c r="A3852">
        <v>3851</v>
      </c>
      <c r="B3852" t="s">
        <v>10</v>
      </c>
      <c r="C3852" t="s">
        <v>22</v>
      </c>
      <c r="D3852">
        <v>4</v>
      </c>
      <c r="E3852">
        <v>3</v>
      </c>
      <c r="F3852">
        <v>910.52</v>
      </c>
      <c r="G3852">
        <v>2237.5700000000002</v>
      </c>
      <c r="H3852">
        <v>223.76</v>
      </c>
      <c r="I3852">
        <v>660.01</v>
      </c>
      <c r="J3852">
        <v>1353.81</v>
      </c>
    </row>
    <row r="3853" spans="1:10" x14ac:dyDescent="0.3">
      <c r="A3853">
        <v>3852</v>
      </c>
      <c r="B3853" t="s">
        <v>18</v>
      </c>
      <c r="C3853" t="s">
        <v>19</v>
      </c>
      <c r="D3853">
        <v>2</v>
      </c>
      <c r="E3853">
        <v>2</v>
      </c>
      <c r="F3853">
        <v>2372.1</v>
      </c>
      <c r="G3853">
        <v>3571.15</v>
      </c>
      <c r="H3853">
        <v>785.65</v>
      </c>
      <c r="I3853">
        <v>2049.02</v>
      </c>
      <c r="J3853">
        <v>736.48</v>
      </c>
    </row>
    <row r="3854" spans="1:10" x14ac:dyDescent="0.3">
      <c r="A3854">
        <v>3853</v>
      </c>
      <c r="B3854" t="s">
        <v>16</v>
      </c>
      <c r="C3854" t="s">
        <v>21</v>
      </c>
      <c r="D3854">
        <v>8</v>
      </c>
      <c r="E3854">
        <v>2</v>
      </c>
      <c r="F3854">
        <v>4635.09</v>
      </c>
      <c r="G3854">
        <v>6600.33</v>
      </c>
      <c r="H3854">
        <v>2310.12</v>
      </c>
      <c r="I3854">
        <v>4358.9399999999996</v>
      </c>
      <c r="J3854">
        <v>-68.72</v>
      </c>
    </row>
    <row r="3855" spans="1:10" x14ac:dyDescent="0.3">
      <c r="A3855">
        <v>3854</v>
      </c>
      <c r="B3855" t="s">
        <v>12</v>
      </c>
      <c r="C3855" t="s">
        <v>13</v>
      </c>
      <c r="D3855">
        <v>1</v>
      </c>
      <c r="E3855">
        <v>1</v>
      </c>
      <c r="F3855">
        <v>5433.66</v>
      </c>
      <c r="G3855">
        <v>5433.66</v>
      </c>
      <c r="H3855">
        <v>1358.41</v>
      </c>
      <c r="I3855">
        <v>1285.3599999999999</v>
      </c>
      <c r="J3855">
        <v>2789.89</v>
      </c>
    </row>
    <row r="3856" spans="1:10" x14ac:dyDescent="0.3">
      <c r="A3856">
        <v>3855</v>
      </c>
      <c r="B3856" t="s">
        <v>16</v>
      </c>
      <c r="C3856" t="s">
        <v>21</v>
      </c>
      <c r="D3856">
        <v>4</v>
      </c>
      <c r="E3856">
        <v>2</v>
      </c>
      <c r="F3856">
        <v>3624.13</v>
      </c>
      <c r="G3856">
        <v>5467</v>
      </c>
      <c r="H3856">
        <v>1913.45</v>
      </c>
      <c r="I3856">
        <v>3897.22</v>
      </c>
      <c r="J3856">
        <v>-343.67</v>
      </c>
    </row>
    <row r="3857" spans="1:10" x14ac:dyDescent="0.3">
      <c r="A3857">
        <v>3856</v>
      </c>
      <c r="B3857" t="s">
        <v>18</v>
      </c>
      <c r="C3857" t="s">
        <v>20</v>
      </c>
      <c r="D3857">
        <v>2</v>
      </c>
      <c r="E3857">
        <v>1</v>
      </c>
      <c r="F3857">
        <v>3572.58</v>
      </c>
      <c r="G3857">
        <v>3572.58</v>
      </c>
      <c r="H3857">
        <v>785.97</v>
      </c>
      <c r="I3857">
        <v>2305.69</v>
      </c>
      <c r="J3857">
        <v>480.92</v>
      </c>
    </row>
    <row r="3858" spans="1:10" x14ac:dyDescent="0.3">
      <c r="A3858">
        <v>3857</v>
      </c>
      <c r="B3858" t="s">
        <v>10</v>
      </c>
      <c r="C3858" t="s">
        <v>22</v>
      </c>
      <c r="D3858">
        <v>3</v>
      </c>
      <c r="E3858">
        <v>2</v>
      </c>
      <c r="F3858">
        <v>703.92</v>
      </c>
      <c r="G3858">
        <v>1126.03</v>
      </c>
      <c r="H3858">
        <v>112.6</v>
      </c>
      <c r="I3858">
        <v>358.06</v>
      </c>
      <c r="J3858">
        <v>655.36</v>
      </c>
    </row>
    <row r="3859" spans="1:10" x14ac:dyDescent="0.3">
      <c r="A3859">
        <v>3858</v>
      </c>
      <c r="B3859" t="s">
        <v>16</v>
      </c>
      <c r="C3859" t="s">
        <v>17</v>
      </c>
      <c r="D3859">
        <v>4</v>
      </c>
      <c r="E3859">
        <v>2</v>
      </c>
      <c r="F3859">
        <v>1967.49</v>
      </c>
      <c r="G3859">
        <v>3066.65</v>
      </c>
      <c r="H3859">
        <v>1073.33</v>
      </c>
      <c r="I3859">
        <v>2910.25</v>
      </c>
      <c r="J3859">
        <v>-916.93</v>
      </c>
    </row>
    <row r="3860" spans="1:10" x14ac:dyDescent="0.3">
      <c r="A3860">
        <v>3859</v>
      </c>
      <c r="B3860" t="s">
        <v>10</v>
      </c>
      <c r="C3860" t="s">
        <v>22</v>
      </c>
      <c r="D3860">
        <v>2</v>
      </c>
      <c r="E3860">
        <v>1</v>
      </c>
      <c r="F3860">
        <v>639.54</v>
      </c>
      <c r="G3860">
        <v>639.54</v>
      </c>
      <c r="H3860">
        <v>63.95</v>
      </c>
      <c r="I3860">
        <v>415.57</v>
      </c>
      <c r="J3860">
        <v>160.02000000000001</v>
      </c>
    </row>
    <row r="3861" spans="1:10" x14ac:dyDescent="0.3">
      <c r="A3861">
        <v>3860</v>
      </c>
      <c r="B3861" t="s">
        <v>14</v>
      </c>
      <c r="C3861" t="s">
        <v>15</v>
      </c>
      <c r="D3861">
        <v>6</v>
      </c>
      <c r="E3861">
        <v>3</v>
      </c>
      <c r="F3861">
        <v>1546.17</v>
      </c>
      <c r="G3861">
        <v>3638.26</v>
      </c>
      <c r="H3861">
        <v>545.74</v>
      </c>
      <c r="I3861">
        <v>1511.42</v>
      </c>
      <c r="J3861">
        <v>1581.1</v>
      </c>
    </row>
    <row r="3862" spans="1:10" x14ac:dyDescent="0.3">
      <c r="A3862">
        <v>3861</v>
      </c>
      <c r="B3862" t="s">
        <v>14</v>
      </c>
      <c r="C3862" t="s">
        <v>15</v>
      </c>
      <c r="D3862">
        <v>1</v>
      </c>
      <c r="E3862">
        <v>1</v>
      </c>
      <c r="F3862">
        <v>2481.94</v>
      </c>
      <c r="G3862">
        <v>2481.94</v>
      </c>
      <c r="H3862">
        <v>372.29</v>
      </c>
      <c r="I3862">
        <v>452.11</v>
      </c>
      <c r="J3862">
        <v>1657.54</v>
      </c>
    </row>
    <row r="3863" spans="1:10" x14ac:dyDescent="0.3">
      <c r="A3863">
        <v>3862</v>
      </c>
      <c r="B3863" t="s">
        <v>16</v>
      </c>
      <c r="C3863" t="s">
        <v>17</v>
      </c>
      <c r="D3863">
        <v>2</v>
      </c>
      <c r="E3863">
        <v>2</v>
      </c>
      <c r="F3863">
        <v>3935.97</v>
      </c>
      <c r="G3863">
        <v>6662.63</v>
      </c>
      <c r="H3863">
        <v>2331.92</v>
      </c>
      <c r="I3863">
        <v>2511.67</v>
      </c>
      <c r="J3863">
        <v>1819.04</v>
      </c>
    </row>
    <row r="3864" spans="1:10" x14ac:dyDescent="0.3">
      <c r="A3864">
        <v>3863</v>
      </c>
      <c r="B3864" t="s">
        <v>10</v>
      </c>
      <c r="C3864" t="s">
        <v>11</v>
      </c>
      <c r="D3864">
        <v>3</v>
      </c>
      <c r="E3864">
        <v>3</v>
      </c>
      <c r="F3864">
        <v>762.96</v>
      </c>
      <c r="G3864">
        <v>1770.1</v>
      </c>
      <c r="H3864">
        <v>177.01</v>
      </c>
      <c r="I3864">
        <v>404.29</v>
      </c>
      <c r="J3864">
        <v>1188.8</v>
      </c>
    </row>
    <row r="3865" spans="1:10" x14ac:dyDescent="0.3">
      <c r="A3865">
        <v>3864</v>
      </c>
      <c r="B3865" t="s">
        <v>10</v>
      </c>
      <c r="C3865" t="s">
        <v>11</v>
      </c>
      <c r="D3865">
        <v>7</v>
      </c>
      <c r="E3865">
        <v>3</v>
      </c>
      <c r="F3865">
        <v>1007.33</v>
      </c>
      <c r="G3865">
        <v>2020.69</v>
      </c>
      <c r="H3865">
        <v>202.07</v>
      </c>
      <c r="I3865">
        <v>939.96</v>
      </c>
      <c r="J3865">
        <v>878.66</v>
      </c>
    </row>
    <row r="3866" spans="1:10" x14ac:dyDescent="0.3">
      <c r="A3866">
        <v>3865</v>
      </c>
      <c r="B3866" t="s">
        <v>18</v>
      </c>
      <c r="C3866" t="s">
        <v>20</v>
      </c>
      <c r="D3866">
        <v>4</v>
      </c>
      <c r="E3866">
        <v>1</v>
      </c>
      <c r="F3866">
        <v>5619.9</v>
      </c>
      <c r="G3866">
        <v>5619.9</v>
      </c>
      <c r="H3866">
        <v>1236.3800000000001</v>
      </c>
      <c r="I3866">
        <v>2104.75</v>
      </c>
      <c r="J3866">
        <v>2278.77</v>
      </c>
    </row>
    <row r="3867" spans="1:10" x14ac:dyDescent="0.3">
      <c r="A3867">
        <v>3866</v>
      </c>
      <c r="B3867" t="s">
        <v>10</v>
      </c>
      <c r="C3867" t="s">
        <v>11</v>
      </c>
      <c r="D3867">
        <v>8</v>
      </c>
      <c r="E3867">
        <v>3</v>
      </c>
      <c r="F3867">
        <v>447.4</v>
      </c>
      <c r="G3867">
        <v>1113.8</v>
      </c>
      <c r="H3867">
        <v>111.38</v>
      </c>
      <c r="I3867">
        <v>1057</v>
      </c>
      <c r="J3867">
        <v>-54.58</v>
      </c>
    </row>
    <row r="3868" spans="1:10" x14ac:dyDescent="0.3">
      <c r="A3868">
        <v>3867</v>
      </c>
      <c r="B3868" t="s">
        <v>10</v>
      </c>
      <c r="C3868" t="s">
        <v>11</v>
      </c>
      <c r="D3868">
        <v>4</v>
      </c>
      <c r="E3868">
        <v>2</v>
      </c>
      <c r="F3868">
        <v>222.62</v>
      </c>
      <c r="G3868">
        <v>332.61</v>
      </c>
      <c r="H3868">
        <v>33.26</v>
      </c>
      <c r="I3868">
        <v>315.64</v>
      </c>
      <c r="J3868">
        <v>-16.3</v>
      </c>
    </row>
    <row r="3869" spans="1:10" x14ac:dyDescent="0.3">
      <c r="A3869">
        <v>3868</v>
      </c>
      <c r="B3869" t="s">
        <v>16</v>
      </c>
      <c r="C3869" t="s">
        <v>21</v>
      </c>
      <c r="D3869">
        <v>4</v>
      </c>
      <c r="E3869">
        <v>3</v>
      </c>
      <c r="F3869">
        <v>5403.06</v>
      </c>
      <c r="G3869">
        <v>12868.87</v>
      </c>
      <c r="H3869">
        <v>5147.55</v>
      </c>
      <c r="I3869">
        <v>2692.79</v>
      </c>
      <c r="J3869">
        <v>5028.53</v>
      </c>
    </row>
    <row r="3870" spans="1:10" x14ac:dyDescent="0.3">
      <c r="A3870">
        <v>3869</v>
      </c>
      <c r="B3870" t="s">
        <v>16</v>
      </c>
      <c r="C3870" t="s">
        <v>21</v>
      </c>
      <c r="D3870">
        <v>3</v>
      </c>
      <c r="E3870">
        <v>1</v>
      </c>
      <c r="F3870">
        <v>5982.29</v>
      </c>
      <c r="G3870">
        <v>5982.29</v>
      </c>
      <c r="H3870">
        <v>2093.8000000000002</v>
      </c>
      <c r="I3870">
        <v>2325.54</v>
      </c>
      <c r="J3870">
        <v>1562.95</v>
      </c>
    </row>
    <row r="3871" spans="1:10" x14ac:dyDescent="0.3">
      <c r="A3871">
        <v>3870</v>
      </c>
      <c r="B3871" t="s">
        <v>18</v>
      </c>
      <c r="C3871" t="s">
        <v>20</v>
      </c>
      <c r="D3871">
        <v>1</v>
      </c>
      <c r="E3871">
        <v>1</v>
      </c>
      <c r="F3871">
        <v>1964.76</v>
      </c>
      <c r="G3871">
        <v>1964.76</v>
      </c>
      <c r="H3871">
        <v>432.25</v>
      </c>
      <c r="I3871">
        <v>1252.31</v>
      </c>
      <c r="J3871">
        <v>280.20999999999998</v>
      </c>
    </row>
    <row r="3872" spans="1:10" x14ac:dyDescent="0.3">
      <c r="A3872">
        <v>3871</v>
      </c>
      <c r="B3872" t="s">
        <v>10</v>
      </c>
      <c r="C3872" t="s">
        <v>11</v>
      </c>
      <c r="D3872">
        <v>4</v>
      </c>
      <c r="E3872">
        <v>3</v>
      </c>
      <c r="F3872">
        <v>873.72</v>
      </c>
      <c r="G3872">
        <v>1922.29</v>
      </c>
      <c r="H3872">
        <v>192.23</v>
      </c>
      <c r="I3872">
        <v>566.09</v>
      </c>
      <c r="J3872">
        <v>1163.97</v>
      </c>
    </row>
    <row r="3873" spans="1:10" x14ac:dyDescent="0.3">
      <c r="A3873">
        <v>3872</v>
      </c>
      <c r="B3873" t="s">
        <v>18</v>
      </c>
      <c r="C3873" t="s">
        <v>20</v>
      </c>
      <c r="D3873">
        <v>1</v>
      </c>
      <c r="E3873">
        <v>1</v>
      </c>
      <c r="F3873">
        <v>5647.63</v>
      </c>
      <c r="G3873">
        <v>5647.63</v>
      </c>
      <c r="H3873">
        <v>1242.48</v>
      </c>
      <c r="I3873">
        <v>1358.3</v>
      </c>
      <c r="J3873">
        <v>3046.85</v>
      </c>
    </row>
    <row r="3874" spans="1:10" x14ac:dyDescent="0.3">
      <c r="A3874">
        <v>3873</v>
      </c>
      <c r="B3874" t="s">
        <v>18</v>
      </c>
      <c r="C3874" t="s">
        <v>20</v>
      </c>
      <c r="D3874">
        <v>2</v>
      </c>
      <c r="E3874">
        <v>2</v>
      </c>
      <c r="F3874">
        <v>4596.3</v>
      </c>
      <c r="G3874">
        <v>6469.02</v>
      </c>
      <c r="H3874">
        <v>1423.18</v>
      </c>
      <c r="I3874">
        <v>2512.75</v>
      </c>
      <c r="J3874">
        <v>2533.09</v>
      </c>
    </row>
    <row r="3875" spans="1:10" x14ac:dyDescent="0.3">
      <c r="A3875">
        <v>3874</v>
      </c>
      <c r="B3875" t="s">
        <v>14</v>
      </c>
      <c r="C3875" t="s">
        <v>15</v>
      </c>
      <c r="D3875">
        <v>6</v>
      </c>
      <c r="E3875">
        <v>3</v>
      </c>
      <c r="F3875">
        <v>2052.7600000000002</v>
      </c>
      <c r="G3875">
        <v>4554.24</v>
      </c>
      <c r="H3875">
        <v>683.14</v>
      </c>
      <c r="I3875">
        <v>1561.25</v>
      </c>
      <c r="J3875">
        <v>2309.85</v>
      </c>
    </row>
    <row r="3876" spans="1:10" x14ac:dyDescent="0.3">
      <c r="A3876">
        <v>3875</v>
      </c>
      <c r="B3876" t="s">
        <v>18</v>
      </c>
      <c r="C3876" t="s">
        <v>19</v>
      </c>
      <c r="D3876">
        <v>8</v>
      </c>
      <c r="E3876">
        <v>3</v>
      </c>
      <c r="F3876">
        <v>6754.86</v>
      </c>
      <c r="G3876">
        <v>15325.72</v>
      </c>
      <c r="H3876">
        <v>4137.95</v>
      </c>
      <c r="I3876">
        <v>4787.5200000000004</v>
      </c>
      <c r="J3876">
        <v>6400.25</v>
      </c>
    </row>
    <row r="3877" spans="1:10" x14ac:dyDescent="0.3">
      <c r="A3877">
        <v>3876</v>
      </c>
      <c r="B3877" t="s">
        <v>10</v>
      </c>
      <c r="C3877" t="s">
        <v>22</v>
      </c>
      <c r="D3877">
        <v>6</v>
      </c>
      <c r="E3877">
        <v>1</v>
      </c>
      <c r="F3877">
        <v>512.64</v>
      </c>
      <c r="G3877">
        <v>512.64</v>
      </c>
      <c r="H3877">
        <v>51.26</v>
      </c>
      <c r="I3877">
        <v>486.5</v>
      </c>
      <c r="J3877">
        <v>-25.12</v>
      </c>
    </row>
    <row r="3878" spans="1:10" x14ac:dyDescent="0.3">
      <c r="A3878">
        <v>3877</v>
      </c>
      <c r="B3878" t="s">
        <v>18</v>
      </c>
      <c r="C3878" t="s">
        <v>19</v>
      </c>
      <c r="D3878">
        <v>1</v>
      </c>
      <c r="E3878">
        <v>1</v>
      </c>
      <c r="F3878">
        <v>2952.08</v>
      </c>
      <c r="G3878">
        <v>2952.08</v>
      </c>
      <c r="H3878">
        <v>649.46</v>
      </c>
      <c r="I3878">
        <v>1463.3</v>
      </c>
      <c r="J3878">
        <v>839.32</v>
      </c>
    </row>
    <row r="3879" spans="1:10" x14ac:dyDescent="0.3">
      <c r="A3879">
        <v>3878</v>
      </c>
      <c r="B3879" t="s">
        <v>12</v>
      </c>
      <c r="C3879" t="s">
        <v>13</v>
      </c>
      <c r="D3879">
        <v>1</v>
      </c>
      <c r="E3879">
        <v>1</v>
      </c>
      <c r="F3879">
        <v>1229.68</v>
      </c>
      <c r="G3879">
        <v>1229.68</v>
      </c>
      <c r="H3879">
        <v>307.42</v>
      </c>
      <c r="I3879">
        <v>1166.97</v>
      </c>
      <c r="J3879">
        <v>-244.71</v>
      </c>
    </row>
    <row r="3880" spans="1:10" x14ac:dyDescent="0.3">
      <c r="A3880">
        <v>3879</v>
      </c>
      <c r="B3880" t="s">
        <v>16</v>
      </c>
      <c r="C3880" t="s">
        <v>21</v>
      </c>
      <c r="D3880">
        <v>6</v>
      </c>
      <c r="E3880">
        <v>1</v>
      </c>
      <c r="F3880">
        <v>4219.6400000000003</v>
      </c>
      <c r="G3880">
        <v>4219.6400000000003</v>
      </c>
      <c r="H3880">
        <v>1476.87</v>
      </c>
      <c r="I3880">
        <v>4004.44</v>
      </c>
      <c r="J3880">
        <v>-1261.67</v>
      </c>
    </row>
    <row r="3881" spans="1:10" x14ac:dyDescent="0.3">
      <c r="A3881">
        <v>3880</v>
      </c>
      <c r="B3881" t="s">
        <v>18</v>
      </c>
      <c r="C3881" t="s">
        <v>19</v>
      </c>
      <c r="D3881">
        <v>4</v>
      </c>
      <c r="E3881">
        <v>1</v>
      </c>
      <c r="F3881">
        <v>4562.58</v>
      </c>
      <c r="G3881">
        <v>4562.58</v>
      </c>
      <c r="H3881">
        <v>1003.77</v>
      </c>
      <c r="I3881">
        <v>2596.61</v>
      </c>
      <c r="J3881">
        <v>962.2</v>
      </c>
    </row>
    <row r="3882" spans="1:10" x14ac:dyDescent="0.3">
      <c r="A3882">
        <v>3881</v>
      </c>
      <c r="B3882" t="s">
        <v>16</v>
      </c>
      <c r="C3882" t="s">
        <v>17</v>
      </c>
      <c r="D3882">
        <v>5</v>
      </c>
      <c r="E3882">
        <v>1</v>
      </c>
      <c r="F3882">
        <v>6937.32</v>
      </c>
      <c r="G3882">
        <v>6937.32</v>
      </c>
      <c r="H3882">
        <v>2428.06</v>
      </c>
      <c r="I3882">
        <v>4128.8900000000003</v>
      </c>
      <c r="J3882">
        <v>380.37</v>
      </c>
    </row>
    <row r="3883" spans="1:10" x14ac:dyDescent="0.3">
      <c r="A3883">
        <v>3882</v>
      </c>
      <c r="B3883" t="s">
        <v>14</v>
      </c>
      <c r="C3883" t="s">
        <v>15</v>
      </c>
      <c r="D3883">
        <v>5</v>
      </c>
      <c r="E3883">
        <v>1</v>
      </c>
      <c r="F3883">
        <v>885.18</v>
      </c>
      <c r="G3883">
        <v>885.18</v>
      </c>
      <c r="H3883">
        <v>132.78</v>
      </c>
      <c r="I3883">
        <v>840.04</v>
      </c>
      <c r="J3883">
        <v>-87.63</v>
      </c>
    </row>
    <row r="3884" spans="1:10" x14ac:dyDescent="0.3">
      <c r="A3884">
        <v>3883</v>
      </c>
      <c r="B3884" t="s">
        <v>12</v>
      </c>
      <c r="C3884" t="s">
        <v>13</v>
      </c>
      <c r="D3884">
        <v>3</v>
      </c>
      <c r="E3884">
        <v>2</v>
      </c>
      <c r="F3884">
        <v>5113.8500000000004</v>
      </c>
      <c r="G3884">
        <v>8860.11</v>
      </c>
      <c r="H3884">
        <v>2658.03</v>
      </c>
      <c r="I3884">
        <v>3218.42</v>
      </c>
      <c r="J3884">
        <v>2983.66</v>
      </c>
    </row>
    <row r="3885" spans="1:10" x14ac:dyDescent="0.3">
      <c r="A3885">
        <v>3884</v>
      </c>
      <c r="B3885" t="s">
        <v>18</v>
      </c>
      <c r="C3885" t="s">
        <v>20</v>
      </c>
      <c r="D3885">
        <v>8</v>
      </c>
      <c r="E3885">
        <v>3</v>
      </c>
      <c r="F3885">
        <v>3844.15</v>
      </c>
      <c r="G3885">
        <v>8663.4</v>
      </c>
      <c r="H3885">
        <v>2339.12</v>
      </c>
      <c r="I3885">
        <v>3791.23</v>
      </c>
      <c r="J3885">
        <v>2533.06</v>
      </c>
    </row>
    <row r="3886" spans="1:10" x14ac:dyDescent="0.3">
      <c r="A3886">
        <v>3885</v>
      </c>
      <c r="B3886" t="s">
        <v>12</v>
      </c>
      <c r="C3886" t="s">
        <v>13</v>
      </c>
      <c r="D3886">
        <v>7</v>
      </c>
      <c r="E3886">
        <v>3</v>
      </c>
      <c r="F3886">
        <v>2278.0500000000002</v>
      </c>
      <c r="G3886">
        <v>5143.24</v>
      </c>
      <c r="H3886">
        <v>1285.81</v>
      </c>
      <c r="I3886">
        <v>3195.65</v>
      </c>
      <c r="J3886">
        <v>661.78</v>
      </c>
    </row>
    <row r="3887" spans="1:10" x14ac:dyDescent="0.3">
      <c r="A3887">
        <v>3886</v>
      </c>
      <c r="B3887" t="s">
        <v>12</v>
      </c>
      <c r="C3887" t="s">
        <v>13</v>
      </c>
      <c r="D3887">
        <v>6</v>
      </c>
      <c r="E3887">
        <v>3</v>
      </c>
      <c r="F3887">
        <v>3234.62</v>
      </c>
      <c r="G3887">
        <v>7136.17</v>
      </c>
      <c r="H3887">
        <v>1784.04</v>
      </c>
      <c r="I3887">
        <v>4130.12</v>
      </c>
      <c r="J3887">
        <v>1222.01</v>
      </c>
    </row>
    <row r="3888" spans="1:10" x14ac:dyDescent="0.3">
      <c r="A3888">
        <v>3887</v>
      </c>
      <c r="B3888" t="s">
        <v>12</v>
      </c>
      <c r="C3888" t="s">
        <v>13</v>
      </c>
      <c r="D3888">
        <v>6</v>
      </c>
      <c r="E3888">
        <v>2</v>
      </c>
      <c r="F3888">
        <v>3581.42</v>
      </c>
      <c r="G3888">
        <v>6295.28</v>
      </c>
      <c r="H3888">
        <v>1573.82</v>
      </c>
      <c r="I3888">
        <v>4897.2299999999996</v>
      </c>
      <c r="J3888">
        <v>-175.77</v>
      </c>
    </row>
    <row r="3889" spans="1:10" x14ac:dyDescent="0.3">
      <c r="A3889">
        <v>3888</v>
      </c>
      <c r="B3889" t="s">
        <v>16</v>
      </c>
      <c r="C3889" t="s">
        <v>17</v>
      </c>
      <c r="D3889">
        <v>3</v>
      </c>
      <c r="E3889">
        <v>2</v>
      </c>
      <c r="F3889">
        <v>2147.5100000000002</v>
      </c>
      <c r="G3889">
        <v>3941.69</v>
      </c>
      <c r="H3889">
        <v>1379.59</v>
      </c>
      <c r="I3889">
        <v>2875.52</v>
      </c>
      <c r="J3889">
        <v>-313.42</v>
      </c>
    </row>
    <row r="3890" spans="1:10" x14ac:dyDescent="0.3">
      <c r="A3890">
        <v>3889</v>
      </c>
      <c r="B3890" t="s">
        <v>16</v>
      </c>
      <c r="C3890" t="s">
        <v>21</v>
      </c>
      <c r="D3890">
        <v>8</v>
      </c>
      <c r="E3890">
        <v>3</v>
      </c>
      <c r="F3890">
        <v>4133.99</v>
      </c>
      <c r="G3890">
        <v>8450.84</v>
      </c>
      <c r="H3890">
        <v>3380.33</v>
      </c>
      <c r="I3890">
        <v>3933.63</v>
      </c>
      <c r="J3890">
        <v>1136.8800000000001</v>
      </c>
    </row>
    <row r="3891" spans="1:10" x14ac:dyDescent="0.3">
      <c r="A3891">
        <v>3890</v>
      </c>
      <c r="B3891" t="s">
        <v>10</v>
      </c>
      <c r="C3891" t="s">
        <v>11</v>
      </c>
      <c r="D3891">
        <v>5</v>
      </c>
      <c r="E3891">
        <v>3</v>
      </c>
      <c r="F3891">
        <v>657.67</v>
      </c>
      <c r="G3891">
        <v>1378.28</v>
      </c>
      <c r="H3891">
        <v>137.83000000000001</v>
      </c>
      <c r="I3891">
        <v>674.57</v>
      </c>
      <c r="J3891">
        <v>565.88</v>
      </c>
    </row>
    <row r="3892" spans="1:10" x14ac:dyDescent="0.3">
      <c r="A3892">
        <v>3891</v>
      </c>
      <c r="B3892" t="s">
        <v>14</v>
      </c>
      <c r="C3892" t="s">
        <v>15</v>
      </c>
      <c r="D3892">
        <v>2</v>
      </c>
      <c r="E3892">
        <v>1</v>
      </c>
      <c r="F3892">
        <v>1085.6600000000001</v>
      </c>
      <c r="G3892">
        <v>1085.6600000000001</v>
      </c>
      <c r="H3892">
        <v>162.85</v>
      </c>
      <c r="I3892">
        <v>968.9</v>
      </c>
      <c r="J3892">
        <v>-46.09</v>
      </c>
    </row>
    <row r="3893" spans="1:10" x14ac:dyDescent="0.3">
      <c r="A3893">
        <v>3892</v>
      </c>
      <c r="B3893" t="s">
        <v>16</v>
      </c>
      <c r="C3893" t="s">
        <v>21</v>
      </c>
      <c r="D3893">
        <v>4</v>
      </c>
      <c r="E3893">
        <v>2</v>
      </c>
      <c r="F3893">
        <v>2641.05</v>
      </c>
      <c r="G3893">
        <v>4284.84</v>
      </c>
      <c r="H3893">
        <v>1499.69</v>
      </c>
      <c r="I3893">
        <v>2299.16</v>
      </c>
      <c r="J3893">
        <v>485.98</v>
      </c>
    </row>
    <row r="3894" spans="1:10" x14ac:dyDescent="0.3">
      <c r="A3894">
        <v>3893</v>
      </c>
      <c r="B3894" t="s">
        <v>16</v>
      </c>
      <c r="C3894" t="s">
        <v>17</v>
      </c>
      <c r="D3894">
        <v>4</v>
      </c>
      <c r="E3894">
        <v>1</v>
      </c>
      <c r="F3894">
        <v>2502.79</v>
      </c>
      <c r="G3894">
        <v>2502.79</v>
      </c>
      <c r="H3894">
        <v>875.98</v>
      </c>
      <c r="I3894">
        <v>2375.15</v>
      </c>
      <c r="J3894">
        <v>-748.33</v>
      </c>
    </row>
    <row r="3895" spans="1:10" x14ac:dyDescent="0.3">
      <c r="A3895">
        <v>3894</v>
      </c>
      <c r="B3895" t="s">
        <v>10</v>
      </c>
      <c r="C3895" t="s">
        <v>11</v>
      </c>
      <c r="D3895">
        <v>2</v>
      </c>
      <c r="E3895">
        <v>2</v>
      </c>
      <c r="F3895">
        <v>352.35</v>
      </c>
      <c r="G3895">
        <v>578.91999999999996</v>
      </c>
      <c r="H3895">
        <v>57.89</v>
      </c>
      <c r="I3895">
        <v>463.95</v>
      </c>
      <c r="J3895">
        <v>57.08</v>
      </c>
    </row>
    <row r="3896" spans="1:10" x14ac:dyDescent="0.3">
      <c r="A3896">
        <v>3895</v>
      </c>
      <c r="B3896" t="s">
        <v>14</v>
      </c>
      <c r="C3896" t="s">
        <v>15</v>
      </c>
      <c r="D3896">
        <v>2</v>
      </c>
      <c r="E3896">
        <v>2</v>
      </c>
      <c r="F3896">
        <v>1996.02</v>
      </c>
      <c r="G3896">
        <v>3093.06</v>
      </c>
      <c r="H3896">
        <v>463.96</v>
      </c>
      <c r="I3896">
        <v>962.17</v>
      </c>
      <c r="J3896">
        <v>1666.93</v>
      </c>
    </row>
    <row r="3897" spans="1:10" x14ac:dyDescent="0.3">
      <c r="A3897">
        <v>3896</v>
      </c>
      <c r="B3897" t="s">
        <v>14</v>
      </c>
      <c r="C3897" t="s">
        <v>15</v>
      </c>
      <c r="D3897">
        <v>8</v>
      </c>
      <c r="E3897">
        <v>3</v>
      </c>
      <c r="F3897">
        <v>1267.55</v>
      </c>
      <c r="G3897">
        <v>3126.77</v>
      </c>
      <c r="H3897">
        <v>469.02</v>
      </c>
      <c r="I3897">
        <v>2056.8200000000002</v>
      </c>
      <c r="J3897">
        <v>600.94000000000005</v>
      </c>
    </row>
    <row r="3898" spans="1:10" x14ac:dyDescent="0.3">
      <c r="A3898">
        <v>3897</v>
      </c>
      <c r="B3898" t="s">
        <v>18</v>
      </c>
      <c r="C3898" t="s">
        <v>19</v>
      </c>
      <c r="D3898">
        <v>5</v>
      </c>
      <c r="E3898">
        <v>3</v>
      </c>
      <c r="F3898">
        <v>1582.47</v>
      </c>
      <c r="G3898">
        <v>3373.44</v>
      </c>
      <c r="H3898">
        <v>742.16</v>
      </c>
      <c r="I3898">
        <v>3201.4</v>
      </c>
      <c r="J3898">
        <v>-570.11</v>
      </c>
    </row>
    <row r="3899" spans="1:10" x14ac:dyDescent="0.3">
      <c r="A3899">
        <v>3898</v>
      </c>
      <c r="B3899" t="s">
        <v>14</v>
      </c>
      <c r="C3899" t="s">
        <v>15</v>
      </c>
      <c r="D3899">
        <v>3</v>
      </c>
      <c r="E3899">
        <v>3</v>
      </c>
      <c r="F3899">
        <v>1816.36</v>
      </c>
      <c r="G3899">
        <v>4039.21</v>
      </c>
      <c r="H3899">
        <v>605.88</v>
      </c>
      <c r="I3899">
        <v>751.63</v>
      </c>
      <c r="J3899">
        <v>2681.7</v>
      </c>
    </row>
    <row r="3900" spans="1:10" x14ac:dyDescent="0.3">
      <c r="A3900">
        <v>3899</v>
      </c>
      <c r="B3900" t="s">
        <v>16</v>
      </c>
      <c r="C3900" t="s">
        <v>17</v>
      </c>
      <c r="D3900">
        <v>2</v>
      </c>
      <c r="E3900">
        <v>2</v>
      </c>
      <c r="F3900">
        <v>6874.2</v>
      </c>
      <c r="G3900">
        <v>11055.69</v>
      </c>
      <c r="H3900">
        <v>4422.28</v>
      </c>
      <c r="I3900">
        <v>2232.2600000000002</v>
      </c>
      <c r="J3900">
        <v>4401.1499999999996</v>
      </c>
    </row>
    <row r="3901" spans="1:10" x14ac:dyDescent="0.3">
      <c r="A3901">
        <v>3900</v>
      </c>
      <c r="B3901" t="s">
        <v>14</v>
      </c>
      <c r="C3901" t="s">
        <v>15</v>
      </c>
      <c r="D3901">
        <v>3</v>
      </c>
      <c r="E3901">
        <v>3</v>
      </c>
      <c r="F3901">
        <v>1332.67</v>
      </c>
      <c r="G3901">
        <v>3038.03</v>
      </c>
      <c r="H3901">
        <v>455.7</v>
      </c>
      <c r="I3901">
        <v>1065.68</v>
      </c>
      <c r="J3901">
        <v>1516.65</v>
      </c>
    </row>
    <row r="3902" spans="1:10" x14ac:dyDescent="0.3">
      <c r="A3902">
        <v>3901</v>
      </c>
      <c r="B3902" t="s">
        <v>10</v>
      </c>
      <c r="C3902" t="s">
        <v>22</v>
      </c>
      <c r="D3902">
        <v>8</v>
      </c>
      <c r="E3902">
        <v>3</v>
      </c>
      <c r="F3902">
        <v>1145.24</v>
      </c>
      <c r="G3902">
        <v>2423.83</v>
      </c>
      <c r="H3902">
        <v>242.38</v>
      </c>
      <c r="I3902">
        <v>1026.1300000000001</v>
      </c>
      <c r="J3902">
        <v>1155.32</v>
      </c>
    </row>
    <row r="3903" spans="1:10" x14ac:dyDescent="0.3">
      <c r="A3903">
        <v>3902</v>
      </c>
      <c r="B3903" t="s">
        <v>10</v>
      </c>
      <c r="C3903" t="s">
        <v>22</v>
      </c>
      <c r="D3903">
        <v>7</v>
      </c>
      <c r="E3903">
        <v>2</v>
      </c>
      <c r="F3903">
        <v>824.63</v>
      </c>
      <c r="G3903">
        <v>1376.65</v>
      </c>
      <c r="H3903">
        <v>137.66999999999999</v>
      </c>
      <c r="I3903">
        <v>969.83</v>
      </c>
      <c r="J3903">
        <v>269.16000000000003</v>
      </c>
    </row>
    <row r="3904" spans="1:10" x14ac:dyDescent="0.3">
      <c r="A3904">
        <v>3903</v>
      </c>
      <c r="B3904" t="s">
        <v>12</v>
      </c>
      <c r="C3904" t="s">
        <v>13</v>
      </c>
      <c r="D3904">
        <v>1</v>
      </c>
      <c r="E3904">
        <v>1</v>
      </c>
      <c r="F3904">
        <v>2608.7199999999998</v>
      </c>
      <c r="G3904">
        <v>2608.7199999999998</v>
      </c>
      <c r="H3904">
        <v>652.17999999999995</v>
      </c>
      <c r="I3904">
        <v>1985.35</v>
      </c>
      <c r="J3904">
        <v>-28.8</v>
      </c>
    </row>
    <row r="3905" spans="1:10" x14ac:dyDescent="0.3">
      <c r="A3905">
        <v>3904</v>
      </c>
      <c r="B3905" t="s">
        <v>10</v>
      </c>
      <c r="C3905" t="s">
        <v>11</v>
      </c>
      <c r="D3905">
        <v>4</v>
      </c>
      <c r="E3905">
        <v>3</v>
      </c>
      <c r="F3905">
        <v>1004.35</v>
      </c>
      <c r="G3905">
        <v>2325.14</v>
      </c>
      <c r="H3905">
        <v>232.51</v>
      </c>
      <c r="I3905">
        <v>528.83000000000004</v>
      </c>
      <c r="J3905">
        <v>1563.79</v>
      </c>
    </row>
    <row r="3906" spans="1:10" x14ac:dyDescent="0.3">
      <c r="A3906">
        <v>3905</v>
      </c>
      <c r="B3906" t="s">
        <v>14</v>
      </c>
      <c r="C3906" t="s">
        <v>15</v>
      </c>
      <c r="D3906">
        <v>5</v>
      </c>
      <c r="E3906">
        <v>1</v>
      </c>
      <c r="F3906">
        <v>1322.44</v>
      </c>
      <c r="G3906">
        <v>1322.44</v>
      </c>
      <c r="H3906">
        <v>198.37</v>
      </c>
      <c r="I3906">
        <v>990.93</v>
      </c>
      <c r="J3906">
        <v>133.13999999999999</v>
      </c>
    </row>
    <row r="3907" spans="1:10" x14ac:dyDescent="0.3">
      <c r="A3907">
        <v>3906</v>
      </c>
      <c r="B3907" t="s">
        <v>10</v>
      </c>
      <c r="C3907" t="s">
        <v>11</v>
      </c>
      <c r="D3907">
        <v>4</v>
      </c>
      <c r="E3907">
        <v>2</v>
      </c>
      <c r="F3907">
        <v>1359.88</v>
      </c>
      <c r="G3907">
        <v>2082.8200000000002</v>
      </c>
      <c r="H3907">
        <v>208.28</v>
      </c>
      <c r="I3907">
        <v>529.08000000000004</v>
      </c>
      <c r="J3907">
        <v>1345.45</v>
      </c>
    </row>
    <row r="3908" spans="1:10" x14ac:dyDescent="0.3">
      <c r="A3908">
        <v>3907</v>
      </c>
      <c r="B3908" t="s">
        <v>16</v>
      </c>
      <c r="C3908" t="s">
        <v>21</v>
      </c>
      <c r="D3908">
        <v>5</v>
      </c>
      <c r="E3908">
        <v>3</v>
      </c>
      <c r="F3908">
        <v>3155.46</v>
      </c>
      <c r="G3908">
        <v>6973.96</v>
      </c>
      <c r="H3908">
        <v>2440.89</v>
      </c>
      <c r="I3908">
        <v>3969.8</v>
      </c>
      <c r="J3908">
        <v>563.28</v>
      </c>
    </row>
    <row r="3909" spans="1:10" x14ac:dyDescent="0.3">
      <c r="A3909">
        <v>3908</v>
      </c>
      <c r="B3909" t="s">
        <v>10</v>
      </c>
      <c r="C3909" t="s">
        <v>22</v>
      </c>
      <c r="D3909">
        <v>8</v>
      </c>
      <c r="E3909">
        <v>1</v>
      </c>
      <c r="F3909">
        <v>761.97</v>
      </c>
      <c r="G3909">
        <v>761.97</v>
      </c>
      <c r="H3909">
        <v>76.2</v>
      </c>
      <c r="I3909">
        <v>723.1</v>
      </c>
      <c r="J3909">
        <v>-37.340000000000003</v>
      </c>
    </row>
    <row r="3910" spans="1:10" x14ac:dyDescent="0.3">
      <c r="A3910">
        <v>3909</v>
      </c>
      <c r="B3910" t="s">
        <v>16</v>
      </c>
      <c r="C3910" t="s">
        <v>17</v>
      </c>
      <c r="D3910">
        <v>1</v>
      </c>
      <c r="E3910">
        <v>1</v>
      </c>
      <c r="F3910">
        <v>6345.33</v>
      </c>
      <c r="G3910">
        <v>6345.33</v>
      </c>
      <c r="H3910">
        <v>2220.86</v>
      </c>
      <c r="I3910">
        <v>1980.42</v>
      </c>
      <c r="J3910">
        <v>2144.0500000000002</v>
      </c>
    </row>
    <row r="3911" spans="1:10" x14ac:dyDescent="0.3">
      <c r="A3911">
        <v>3910</v>
      </c>
      <c r="B3911" t="s">
        <v>10</v>
      </c>
      <c r="C3911" t="s">
        <v>22</v>
      </c>
      <c r="D3911">
        <v>4</v>
      </c>
      <c r="E3911">
        <v>3</v>
      </c>
      <c r="F3911">
        <v>1199.42</v>
      </c>
      <c r="G3911">
        <v>2630.48</v>
      </c>
      <c r="H3911">
        <v>263.05</v>
      </c>
      <c r="I3911">
        <v>484.57</v>
      </c>
      <c r="J3911">
        <v>1882.87</v>
      </c>
    </row>
    <row r="3912" spans="1:10" x14ac:dyDescent="0.3">
      <c r="A3912">
        <v>3911</v>
      </c>
      <c r="B3912" t="s">
        <v>18</v>
      </c>
      <c r="C3912" t="s">
        <v>20</v>
      </c>
      <c r="D3912">
        <v>1</v>
      </c>
      <c r="E3912">
        <v>1</v>
      </c>
      <c r="F3912">
        <v>5632.95</v>
      </c>
      <c r="G3912">
        <v>5632.95</v>
      </c>
      <c r="H3912">
        <v>1239.25</v>
      </c>
      <c r="I3912">
        <v>1128.45</v>
      </c>
      <c r="J3912">
        <v>3265.25</v>
      </c>
    </row>
    <row r="3913" spans="1:10" x14ac:dyDescent="0.3">
      <c r="A3913">
        <v>3912</v>
      </c>
      <c r="B3913" t="s">
        <v>10</v>
      </c>
      <c r="C3913" t="s">
        <v>11</v>
      </c>
      <c r="D3913">
        <v>8</v>
      </c>
      <c r="E3913">
        <v>3</v>
      </c>
      <c r="F3913">
        <v>545.26</v>
      </c>
      <c r="G3913">
        <v>1120.5</v>
      </c>
      <c r="H3913">
        <v>112.05</v>
      </c>
      <c r="I3913">
        <v>928.07</v>
      </c>
      <c r="J3913">
        <v>80.38</v>
      </c>
    </row>
    <row r="3914" spans="1:10" x14ac:dyDescent="0.3">
      <c r="A3914">
        <v>3913</v>
      </c>
      <c r="B3914" t="s">
        <v>18</v>
      </c>
      <c r="C3914" t="s">
        <v>19</v>
      </c>
      <c r="D3914">
        <v>5</v>
      </c>
      <c r="E3914">
        <v>3</v>
      </c>
      <c r="F3914">
        <v>5646.34</v>
      </c>
      <c r="G3914">
        <v>12199.62</v>
      </c>
      <c r="H3914">
        <v>3293.9</v>
      </c>
      <c r="I3914">
        <v>3707.63</v>
      </c>
      <c r="J3914">
        <v>5198.09</v>
      </c>
    </row>
    <row r="3915" spans="1:10" x14ac:dyDescent="0.3">
      <c r="A3915">
        <v>3914</v>
      </c>
      <c r="B3915" t="s">
        <v>12</v>
      </c>
      <c r="C3915" t="s">
        <v>13</v>
      </c>
      <c r="D3915">
        <v>2</v>
      </c>
      <c r="E3915">
        <v>1</v>
      </c>
      <c r="F3915">
        <v>1646.72</v>
      </c>
      <c r="G3915">
        <v>1646.72</v>
      </c>
      <c r="H3915">
        <v>411.68</v>
      </c>
      <c r="I3915">
        <v>1562.74</v>
      </c>
      <c r="J3915">
        <v>-327.7</v>
      </c>
    </row>
    <row r="3916" spans="1:10" x14ac:dyDescent="0.3">
      <c r="A3916">
        <v>3915</v>
      </c>
      <c r="B3916" t="s">
        <v>12</v>
      </c>
      <c r="C3916" t="s">
        <v>13</v>
      </c>
      <c r="D3916">
        <v>7</v>
      </c>
      <c r="E3916">
        <v>1</v>
      </c>
      <c r="F3916">
        <v>1460.43</v>
      </c>
      <c r="G3916">
        <v>1460.43</v>
      </c>
      <c r="H3916">
        <v>365.11</v>
      </c>
      <c r="I3916">
        <v>1385.95</v>
      </c>
      <c r="J3916">
        <v>-290.63</v>
      </c>
    </row>
    <row r="3917" spans="1:10" x14ac:dyDescent="0.3">
      <c r="A3917">
        <v>3916</v>
      </c>
      <c r="B3917" t="s">
        <v>10</v>
      </c>
      <c r="C3917" t="s">
        <v>11</v>
      </c>
      <c r="D3917">
        <v>4</v>
      </c>
      <c r="E3917">
        <v>3</v>
      </c>
      <c r="F3917">
        <v>1225.8</v>
      </c>
      <c r="G3917">
        <v>2645.72</v>
      </c>
      <c r="H3917">
        <v>264.57</v>
      </c>
      <c r="I3917">
        <v>552.78</v>
      </c>
      <c r="J3917">
        <v>1828.37</v>
      </c>
    </row>
    <row r="3918" spans="1:10" x14ac:dyDescent="0.3">
      <c r="A3918">
        <v>3917</v>
      </c>
      <c r="B3918" t="s">
        <v>14</v>
      </c>
      <c r="C3918" t="s">
        <v>15</v>
      </c>
      <c r="D3918">
        <v>1</v>
      </c>
      <c r="E3918">
        <v>1</v>
      </c>
      <c r="F3918">
        <v>2220.4899999999998</v>
      </c>
      <c r="G3918">
        <v>2220.4899999999998</v>
      </c>
      <c r="H3918">
        <v>333.07</v>
      </c>
      <c r="I3918">
        <v>505.7</v>
      </c>
      <c r="J3918">
        <v>1381.72</v>
      </c>
    </row>
    <row r="3919" spans="1:10" x14ac:dyDescent="0.3">
      <c r="A3919">
        <v>3918</v>
      </c>
      <c r="B3919" t="s">
        <v>10</v>
      </c>
      <c r="C3919" t="s">
        <v>11</v>
      </c>
      <c r="D3919">
        <v>6</v>
      </c>
      <c r="E3919">
        <v>2</v>
      </c>
      <c r="F3919">
        <v>711.09</v>
      </c>
      <c r="G3919">
        <v>996.66</v>
      </c>
      <c r="H3919">
        <v>99.67</v>
      </c>
      <c r="I3919">
        <v>580.95000000000005</v>
      </c>
      <c r="J3919">
        <v>316.04000000000002</v>
      </c>
    </row>
    <row r="3920" spans="1:10" x14ac:dyDescent="0.3">
      <c r="A3920">
        <v>3919</v>
      </c>
      <c r="B3920" t="s">
        <v>16</v>
      </c>
      <c r="C3920" t="s">
        <v>21</v>
      </c>
      <c r="D3920">
        <v>4</v>
      </c>
      <c r="E3920">
        <v>1</v>
      </c>
      <c r="F3920">
        <v>2352.48</v>
      </c>
      <c r="G3920">
        <v>2352.48</v>
      </c>
      <c r="H3920">
        <v>823.37</v>
      </c>
      <c r="I3920">
        <v>2232.5</v>
      </c>
      <c r="J3920">
        <v>-703.39</v>
      </c>
    </row>
    <row r="3921" spans="1:10" x14ac:dyDescent="0.3">
      <c r="A3921">
        <v>3920</v>
      </c>
      <c r="B3921" t="s">
        <v>14</v>
      </c>
      <c r="C3921" t="s">
        <v>15</v>
      </c>
      <c r="D3921">
        <v>4</v>
      </c>
      <c r="E3921">
        <v>2</v>
      </c>
      <c r="F3921">
        <v>1936.88</v>
      </c>
      <c r="G3921">
        <v>3108.62</v>
      </c>
      <c r="H3921">
        <v>466.29</v>
      </c>
      <c r="I3921">
        <v>1072.69</v>
      </c>
      <c r="J3921">
        <v>1569.64</v>
      </c>
    </row>
    <row r="3922" spans="1:10" x14ac:dyDescent="0.3">
      <c r="A3922">
        <v>3921</v>
      </c>
      <c r="B3922" t="s">
        <v>12</v>
      </c>
      <c r="C3922" t="s">
        <v>13</v>
      </c>
      <c r="D3922">
        <v>4</v>
      </c>
      <c r="E3922">
        <v>3</v>
      </c>
      <c r="F3922">
        <v>4490.13</v>
      </c>
      <c r="G3922">
        <v>10510.02</v>
      </c>
      <c r="H3922">
        <v>3153.01</v>
      </c>
      <c r="I3922">
        <v>3679.12</v>
      </c>
      <c r="J3922">
        <v>3677.89</v>
      </c>
    </row>
    <row r="3923" spans="1:10" x14ac:dyDescent="0.3">
      <c r="A3923">
        <v>3922</v>
      </c>
      <c r="B3923" t="s">
        <v>10</v>
      </c>
      <c r="C3923" t="s">
        <v>11</v>
      </c>
      <c r="D3923">
        <v>3</v>
      </c>
      <c r="E3923">
        <v>1</v>
      </c>
      <c r="F3923">
        <v>533.1</v>
      </c>
      <c r="G3923">
        <v>533.1</v>
      </c>
      <c r="H3923">
        <v>53.31</v>
      </c>
      <c r="I3923">
        <v>494.63</v>
      </c>
      <c r="J3923">
        <v>-14.83</v>
      </c>
    </row>
    <row r="3924" spans="1:10" x14ac:dyDescent="0.3">
      <c r="A3924">
        <v>3923</v>
      </c>
      <c r="B3924" t="s">
        <v>14</v>
      </c>
      <c r="C3924" t="s">
        <v>15</v>
      </c>
      <c r="D3924">
        <v>1</v>
      </c>
      <c r="E3924">
        <v>1</v>
      </c>
      <c r="F3924">
        <v>2951.41</v>
      </c>
      <c r="G3924">
        <v>2951.41</v>
      </c>
      <c r="H3924">
        <v>442.71</v>
      </c>
      <c r="I3924">
        <v>565.07000000000005</v>
      </c>
      <c r="J3924">
        <v>1943.62</v>
      </c>
    </row>
    <row r="3925" spans="1:10" x14ac:dyDescent="0.3">
      <c r="A3925">
        <v>3924</v>
      </c>
      <c r="B3925" t="s">
        <v>10</v>
      </c>
      <c r="C3925" t="s">
        <v>11</v>
      </c>
      <c r="D3925">
        <v>1</v>
      </c>
      <c r="E3925">
        <v>1</v>
      </c>
      <c r="F3925">
        <v>897</v>
      </c>
      <c r="G3925">
        <v>897</v>
      </c>
      <c r="H3925">
        <v>89.7</v>
      </c>
      <c r="I3925">
        <v>282.63</v>
      </c>
      <c r="J3925">
        <v>524.66999999999996</v>
      </c>
    </row>
    <row r="3926" spans="1:10" x14ac:dyDescent="0.3">
      <c r="A3926">
        <v>3925</v>
      </c>
      <c r="B3926" t="s">
        <v>12</v>
      </c>
      <c r="C3926" t="s">
        <v>13</v>
      </c>
      <c r="D3926">
        <v>4</v>
      </c>
      <c r="E3926">
        <v>3</v>
      </c>
      <c r="F3926">
        <v>5878.01</v>
      </c>
      <c r="G3926">
        <v>11775.31</v>
      </c>
      <c r="H3926">
        <v>3532.59</v>
      </c>
      <c r="I3926">
        <v>2399.3000000000002</v>
      </c>
      <c r="J3926">
        <v>5843.42</v>
      </c>
    </row>
    <row r="3927" spans="1:10" x14ac:dyDescent="0.3">
      <c r="A3927">
        <v>3926</v>
      </c>
      <c r="B3927" t="s">
        <v>18</v>
      </c>
      <c r="C3927" t="s">
        <v>19</v>
      </c>
      <c r="D3927">
        <v>8</v>
      </c>
      <c r="E3927">
        <v>3</v>
      </c>
      <c r="F3927">
        <v>5963.21</v>
      </c>
      <c r="G3927">
        <v>14100.33</v>
      </c>
      <c r="H3927">
        <v>3807.09</v>
      </c>
      <c r="I3927">
        <v>4856.3500000000004</v>
      </c>
      <c r="J3927">
        <v>5436.89</v>
      </c>
    </row>
    <row r="3928" spans="1:10" x14ac:dyDescent="0.3">
      <c r="A3928">
        <v>3927</v>
      </c>
      <c r="B3928" t="s">
        <v>16</v>
      </c>
      <c r="C3928" t="s">
        <v>17</v>
      </c>
      <c r="D3928">
        <v>8</v>
      </c>
      <c r="E3928">
        <v>1</v>
      </c>
      <c r="F3928">
        <v>3985.94</v>
      </c>
      <c r="G3928">
        <v>3985.94</v>
      </c>
      <c r="H3928">
        <v>1395.08</v>
      </c>
      <c r="I3928">
        <v>3782.65</v>
      </c>
      <c r="J3928">
        <v>-1191.79</v>
      </c>
    </row>
    <row r="3929" spans="1:10" x14ac:dyDescent="0.3">
      <c r="A3929">
        <v>3928</v>
      </c>
      <c r="B3929" t="s">
        <v>16</v>
      </c>
      <c r="C3929" t="s">
        <v>17</v>
      </c>
      <c r="D3929">
        <v>2</v>
      </c>
      <c r="E3929">
        <v>1</v>
      </c>
      <c r="F3929">
        <v>6706.57</v>
      </c>
      <c r="G3929">
        <v>6706.57</v>
      </c>
      <c r="H3929">
        <v>2347.3000000000002</v>
      </c>
      <c r="I3929">
        <v>2534.39</v>
      </c>
      <c r="J3929">
        <v>1824.88</v>
      </c>
    </row>
    <row r="3930" spans="1:10" x14ac:dyDescent="0.3">
      <c r="A3930">
        <v>3929</v>
      </c>
      <c r="B3930" t="s">
        <v>16</v>
      </c>
      <c r="C3930" t="s">
        <v>21</v>
      </c>
      <c r="D3930">
        <v>4</v>
      </c>
      <c r="E3930">
        <v>2</v>
      </c>
      <c r="F3930">
        <v>6318.47</v>
      </c>
      <c r="G3930">
        <v>10719.42</v>
      </c>
      <c r="H3930">
        <v>4287.7700000000004</v>
      </c>
      <c r="I3930">
        <v>2633.25</v>
      </c>
      <c r="J3930">
        <v>3798.4</v>
      </c>
    </row>
    <row r="3931" spans="1:10" x14ac:dyDescent="0.3">
      <c r="A3931">
        <v>3930</v>
      </c>
      <c r="B3931" t="s">
        <v>18</v>
      </c>
      <c r="C3931" t="s">
        <v>20</v>
      </c>
      <c r="D3931">
        <v>3</v>
      </c>
      <c r="E3931">
        <v>2</v>
      </c>
      <c r="F3931">
        <v>2715.99</v>
      </c>
      <c r="G3931">
        <v>3860.62</v>
      </c>
      <c r="H3931">
        <v>849.34</v>
      </c>
      <c r="I3931">
        <v>2143.84</v>
      </c>
      <c r="J3931">
        <v>867.44</v>
      </c>
    </row>
    <row r="3932" spans="1:10" x14ac:dyDescent="0.3">
      <c r="A3932">
        <v>3931</v>
      </c>
      <c r="B3932" t="s">
        <v>12</v>
      </c>
      <c r="C3932" t="s">
        <v>13</v>
      </c>
      <c r="D3932">
        <v>5</v>
      </c>
      <c r="E3932">
        <v>3</v>
      </c>
      <c r="F3932">
        <v>2392.46</v>
      </c>
      <c r="G3932">
        <v>5022.7700000000004</v>
      </c>
      <c r="H3932">
        <v>1255.69</v>
      </c>
      <c r="I3932">
        <v>2703.78</v>
      </c>
      <c r="J3932">
        <v>1063.29</v>
      </c>
    </row>
    <row r="3933" spans="1:10" x14ac:dyDescent="0.3">
      <c r="A3933">
        <v>3932</v>
      </c>
      <c r="B3933" t="s">
        <v>18</v>
      </c>
      <c r="C3933" t="s">
        <v>19</v>
      </c>
      <c r="D3933">
        <v>3</v>
      </c>
      <c r="E3933">
        <v>3</v>
      </c>
      <c r="F3933">
        <v>2173</v>
      </c>
      <c r="G3933">
        <v>4956.1400000000003</v>
      </c>
      <c r="H3933">
        <v>1090.3499999999999</v>
      </c>
      <c r="I3933">
        <v>2149.85</v>
      </c>
      <c r="J3933">
        <v>1715.94</v>
      </c>
    </row>
    <row r="3934" spans="1:10" x14ac:dyDescent="0.3">
      <c r="A3934">
        <v>3933</v>
      </c>
      <c r="B3934" t="s">
        <v>16</v>
      </c>
      <c r="C3934" t="s">
        <v>21</v>
      </c>
      <c r="D3934">
        <v>8</v>
      </c>
      <c r="E3934">
        <v>3</v>
      </c>
      <c r="F3934">
        <v>3889.02</v>
      </c>
      <c r="G3934">
        <v>8245.24</v>
      </c>
      <c r="H3934">
        <v>3298.1</v>
      </c>
      <c r="I3934">
        <v>4882.7</v>
      </c>
      <c r="J3934">
        <v>64.44</v>
      </c>
    </row>
    <row r="3935" spans="1:10" x14ac:dyDescent="0.3">
      <c r="A3935">
        <v>3934</v>
      </c>
      <c r="B3935" t="s">
        <v>18</v>
      </c>
      <c r="C3935" t="s">
        <v>20</v>
      </c>
      <c r="D3935">
        <v>2</v>
      </c>
      <c r="E3935">
        <v>1</v>
      </c>
      <c r="F3935">
        <v>3225.69</v>
      </c>
      <c r="G3935">
        <v>3225.69</v>
      </c>
      <c r="H3935">
        <v>709.65</v>
      </c>
      <c r="I3935">
        <v>2481.15</v>
      </c>
      <c r="J3935">
        <v>34.89</v>
      </c>
    </row>
    <row r="3936" spans="1:10" x14ac:dyDescent="0.3">
      <c r="A3936">
        <v>3935</v>
      </c>
      <c r="B3936" t="s">
        <v>10</v>
      </c>
      <c r="C3936" t="s">
        <v>11</v>
      </c>
      <c r="D3936">
        <v>8</v>
      </c>
      <c r="E3936">
        <v>1</v>
      </c>
      <c r="F3936">
        <v>774.75</v>
      </c>
      <c r="G3936">
        <v>774.75</v>
      </c>
      <c r="H3936">
        <v>77.47</v>
      </c>
      <c r="I3936">
        <v>735.24</v>
      </c>
      <c r="J3936">
        <v>-37.96</v>
      </c>
    </row>
    <row r="3937" spans="1:10" x14ac:dyDescent="0.3">
      <c r="A3937">
        <v>3936</v>
      </c>
      <c r="B3937" t="s">
        <v>16</v>
      </c>
      <c r="C3937" t="s">
        <v>21</v>
      </c>
      <c r="D3937">
        <v>8</v>
      </c>
      <c r="E3937">
        <v>3</v>
      </c>
      <c r="F3937">
        <v>4517.04</v>
      </c>
      <c r="G3937">
        <v>10470.280000000001</v>
      </c>
      <c r="H3937">
        <v>4188.1099999999997</v>
      </c>
      <c r="I3937">
        <v>5866.13</v>
      </c>
      <c r="J3937">
        <v>416.04</v>
      </c>
    </row>
    <row r="3938" spans="1:10" x14ac:dyDescent="0.3">
      <c r="A3938">
        <v>3937</v>
      </c>
      <c r="B3938" t="s">
        <v>10</v>
      </c>
      <c r="C3938" t="s">
        <v>11</v>
      </c>
      <c r="D3938">
        <v>8</v>
      </c>
      <c r="E3938">
        <v>3</v>
      </c>
      <c r="F3938">
        <v>620.44000000000005</v>
      </c>
      <c r="G3938">
        <v>1483.11</v>
      </c>
      <c r="H3938">
        <v>148.31</v>
      </c>
      <c r="I3938">
        <v>836.06</v>
      </c>
      <c r="J3938">
        <v>498.74</v>
      </c>
    </row>
    <row r="3939" spans="1:10" x14ac:dyDescent="0.3">
      <c r="A3939">
        <v>3938</v>
      </c>
      <c r="B3939" t="s">
        <v>18</v>
      </c>
      <c r="C3939" t="s">
        <v>19</v>
      </c>
      <c r="D3939">
        <v>4</v>
      </c>
      <c r="E3939">
        <v>2</v>
      </c>
      <c r="F3939">
        <v>3595.09</v>
      </c>
      <c r="G3939">
        <v>6069.52</v>
      </c>
      <c r="H3939">
        <v>1335.29</v>
      </c>
      <c r="I3939">
        <v>2305.44</v>
      </c>
      <c r="J3939">
        <v>2428.79</v>
      </c>
    </row>
    <row r="3940" spans="1:10" x14ac:dyDescent="0.3">
      <c r="A3940">
        <v>3939</v>
      </c>
      <c r="B3940" t="s">
        <v>18</v>
      </c>
      <c r="C3940" t="s">
        <v>19</v>
      </c>
      <c r="D3940">
        <v>8</v>
      </c>
      <c r="E3940">
        <v>3</v>
      </c>
      <c r="F3940">
        <v>2254.7800000000002</v>
      </c>
      <c r="G3940">
        <v>4598.2</v>
      </c>
      <c r="H3940">
        <v>1011.6</v>
      </c>
      <c r="I3940">
        <v>4006.93</v>
      </c>
      <c r="J3940">
        <v>-420.34</v>
      </c>
    </row>
    <row r="3941" spans="1:10" x14ac:dyDescent="0.3">
      <c r="A3941">
        <v>3940</v>
      </c>
      <c r="B3941" t="s">
        <v>10</v>
      </c>
      <c r="C3941" t="s">
        <v>11</v>
      </c>
      <c r="D3941">
        <v>1</v>
      </c>
      <c r="E3941">
        <v>1</v>
      </c>
      <c r="F3941">
        <v>749.63</v>
      </c>
      <c r="G3941">
        <v>749.63</v>
      </c>
      <c r="H3941">
        <v>74.959999999999994</v>
      </c>
      <c r="I3941">
        <v>267.08999999999997</v>
      </c>
      <c r="J3941">
        <v>407.58</v>
      </c>
    </row>
    <row r="3942" spans="1:10" x14ac:dyDescent="0.3">
      <c r="A3942">
        <v>3941</v>
      </c>
      <c r="B3942" t="s">
        <v>14</v>
      </c>
      <c r="C3942" t="s">
        <v>15</v>
      </c>
      <c r="D3942">
        <v>7</v>
      </c>
      <c r="E3942">
        <v>3</v>
      </c>
      <c r="F3942">
        <v>2515.2800000000002</v>
      </c>
      <c r="G3942">
        <v>5897.79</v>
      </c>
      <c r="H3942">
        <v>884.67</v>
      </c>
      <c r="I3942">
        <v>1747.8</v>
      </c>
      <c r="J3942">
        <v>3265.32</v>
      </c>
    </row>
    <row r="3943" spans="1:10" x14ac:dyDescent="0.3">
      <c r="A3943">
        <v>3942</v>
      </c>
      <c r="B3943" t="s">
        <v>12</v>
      </c>
      <c r="C3943" t="s">
        <v>13</v>
      </c>
      <c r="D3943">
        <v>6</v>
      </c>
      <c r="E3943">
        <v>1</v>
      </c>
      <c r="F3943">
        <v>6646.97</v>
      </c>
      <c r="G3943">
        <v>6646.97</v>
      </c>
      <c r="H3943">
        <v>1661.74</v>
      </c>
      <c r="I3943">
        <v>3587.43</v>
      </c>
      <c r="J3943">
        <v>1397.8</v>
      </c>
    </row>
    <row r="3944" spans="1:10" x14ac:dyDescent="0.3">
      <c r="A3944">
        <v>3943</v>
      </c>
      <c r="B3944" t="s">
        <v>18</v>
      </c>
      <c r="C3944" t="s">
        <v>19</v>
      </c>
      <c r="D3944">
        <v>4</v>
      </c>
      <c r="E3944">
        <v>2</v>
      </c>
      <c r="F3944">
        <v>6104.73</v>
      </c>
      <c r="G3944">
        <v>9906.99</v>
      </c>
      <c r="H3944">
        <v>2674.89</v>
      </c>
      <c r="I3944">
        <v>3417.54</v>
      </c>
      <c r="J3944">
        <v>3814.56</v>
      </c>
    </row>
    <row r="3945" spans="1:10" x14ac:dyDescent="0.3">
      <c r="A3945">
        <v>3944</v>
      </c>
      <c r="B3945" t="s">
        <v>10</v>
      </c>
      <c r="C3945" t="s">
        <v>22</v>
      </c>
      <c r="D3945">
        <v>2</v>
      </c>
      <c r="E3945">
        <v>2</v>
      </c>
      <c r="F3945">
        <v>927.96</v>
      </c>
      <c r="G3945">
        <v>1416.48</v>
      </c>
      <c r="H3945">
        <v>141.65</v>
      </c>
      <c r="I3945">
        <v>501.53</v>
      </c>
      <c r="J3945">
        <v>773.3</v>
      </c>
    </row>
    <row r="3946" spans="1:10" x14ac:dyDescent="0.3">
      <c r="A3946">
        <v>3945</v>
      </c>
      <c r="B3946" t="s">
        <v>18</v>
      </c>
      <c r="C3946" t="s">
        <v>20</v>
      </c>
      <c r="D3946">
        <v>1</v>
      </c>
      <c r="E3946">
        <v>1</v>
      </c>
      <c r="F3946">
        <v>2529.5700000000002</v>
      </c>
      <c r="G3946">
        <v>2529.5700000000002</v>
      </c>
      <c r="H3946">
        <v>556.51</v>
      </c>
      <c r="I3946">
        <v>1408.37</v>
      </c>
      <c r="J3946">
        <v>564.69000000000005</v>
      </c>
    </row>
    <row r="3947" spans="1:10" x14ac:dyDescent="0.3">
      <c r="A3947">
        <v>3946</v>
      </c>
      <c r="B3947" t="s">
        <v>18</v>
      </c>
      <c r="C3947" t="s">
        <v>19</v>
      </c>
      <c r="D3947">
        <v>3</v>
      </c>
      <c r="E3947">
        <v>1</v>
      </c>
      <c r="F3947">
        <v>3902.01</v>
      </c>
      <c r="G3947">
        <v>3902.01</v>
      </c>
      <c r="H3947">
        <v>858.44</v>
      </c>
      <c r="I3947">
        <v>2690.68</v>
      </c>
      <c r="J3947">
        <v>352.89</v>
      </c>
    </row>
    <row r="3948" spans="1:10" x14ac:dyDescent="0.3">
      <c r="A3948">
        <v>3947</v>
      </c>
      <c r="B3948" t="s">
        <v>16</v>
      </c>
      <c r="C3948" t="s">
        <v>17</v>
      </c>
      <c r="D3948">
        <v>8</v>
      </c>
      <c r="E3948">
        <v>3</v>
      </c>
      <c r="F3948">
        <v>4227.1499999999996</v>
      </c>
      <c r="G3948">
        <v>9968.33</v>
      </c>
      <c r="H3948">
        <v>3987.33</v>
      </c>
      <c r="I3948">
        <v>5518.55</v>
      </c>
      <c r="J3948">
        <v>462.44</v>
      </c>
    </row>
    <row r="3949" spans="1:10" x14ac:dyDescent="0.3">
      <c r="A3949">
        <v>3948</v>
      </c>
      <c r="B3949" t="s">
        <v>16</v>
      </c>
      <c r="C3949" t="s">
        <v>21</v>
      </c>
      <c r="D3949">
        <v>5</v>
      </c>
      <c r="E3949">
        <v>3</v>
      </c>
      <c r="F3949">
        <v>2642.83</v>
      </c>
      <c r="G3949">
        <v>5336.36</v>
      </c>
      <c r="H3949">
        <v>1867.73</v>
      </c>
      <c r="I3949">
        <v>3025.04</v>
      </c>
      <c r="J3949">
        <v>443.6</v>
      </c>
    </row>
    <row r="3950" spans="1:10" x14ac:dyDescent="0.3">
      <c r="A3950">
        <v>3949</v>
      </c>
      <c r="B3950" t="s">
        <v>18</v>
      </c>
      <c r="C3950" t="s">
        <v>19</v>
      </c>
      <c r="D3950">
        <v>5</v>
      </c>
      <c r="E3950">
        <v>1</v>
      </c>
      <c r="F3950">
        <v>6181.41</v>
      </c>
      <c r="G3950">
        <v>6181.41</v>
      </c>
      <c r="H3950">
        <v>1359.91</v>
      </c>
      <c r="I3950">
        <v>4052.42</v>
      </c>
      <c r="J3950">
        <v>769.09</v>
      </c>
    </row>
    <row r="3951" spans="1:10" x14ac:dyDescent="0.3">
      <c r="A3951">
        <v>3950</v>
      </c>
      <c r="B3951" t="s">
        <v>18</v>
      </c>
      <c r="C3951" t="s">
        <v>19</v>
      </c>
      <c r="D3951">
        <v>7</v>
      </c>
      <c r="E3951">
        <v>1</v>
      </c>
      <c r="F3951">
        <v>3737.07</v>
      </c>
      <c r="G3951">
        <v>3737.07</v>
      </c>
      <c r="H3951">
        <v>822.15</v>
      </c>
      <c r="I3951">
        <v>3494.73</v>
      </c>
      <c r="J3951">
        <v>-579.82000000000005</v>
      </c>
    </row>
    <row r="3952" spans="1:10" x14ac:dyDescent="0.3">
      <c r="A3952">
        <v>3951</v>
      </c>
      <c r="B3952" t="s">
        <v>18</v>
      </c>
      <c r="C3952" t="s">
        <v>19</v>
      </c>
      <c r="D3952">
        <v>4</v>
      </c>
      <c r="E3952">
        <v>3</v>
      </c>
      <c r="F3952">
        <v>2617.42</v>
      </c>
      <c r="G3952">
        <v>5665.01</v>
      </c>
      <c r="H3952">
        <v>1246.3</v>
      </c>
      <c r="I3952">
        <v>3229.65</v>
      </c>
      <c r="J3952">
        <v>1189.05</v>
      </c>
    </row>
    <row r="3953" spans="1:10" x14ac:dyDescent="0.3">
      <c r="A3953">
        <v>3952</v>
      </c>
      <c r="B3953" t="s">
        <v>14</v>
      </c>
      <c r="C3953" t="s">
        <v>15</v>
      </c>
      <c r="D3953">
        <v>3</v>
      </c>
      <c r="E3953">
        <v>2</v>
      </c>
      <c r="F3953">
        <v>1968.71</v>
      </c>
      <c r="G3953">
        <v>3627.78</v>
      </c>
      <c r="H3953">
        <v>544.16999999999996</v>
      </c>
      <c r="I3953">
        <v>887.54</v>
      </c>
      <c r="J3953">
        <v>2196.08</v>
      </c>
    </row>
    <row r="3954" spans="1:10" x14ac:dyDescent="0.3">
      <c r="A3954">
        <v>3953</v>
      </c>
      <c r="B3954" t="s">
        <v>12</v>
      </c>
      <c r="C3954" t="s">
        <v>13</v>
      </c>
      <c r="D3954">
        <v>7</v>
      </c>
      <c r="E3954">
        <v>2</v>
      </c>
      <c r="F3954">
        <v>3563.7</v>
      </c>
      <c r="G3954">
        <v>5856.89</v>
      </c>
      <c r="H3954">
        <v>1464.22</v>
      </c>
      <c r="I3954">
        <v>4070.79</v>
      </c>
      <c r="J3954">
        <v>321.87</v>
      </c>
    </row>
    <row r="3955" spans="1:10" x14ac:dyDescent="0.3">
      <c r="A3955">
        <v>3954</v>
      </c>
      <c r="B3955" t="s">
        <v>18</v>
      </c>
      <c r="C3955" t="s">
        <v>20</v>
      </c>
      <c r="D3955">
        <v>6</v>
      </c>
      <c r="E3955">
        <v>2</v>
      </c>
      <c r="F3955">
        <v>1530.73</v>
      </c>
      <c r="G3955">
        <v>2825.32</v>
      </c>
      <c r="H3955">
        <v>621.57000000000005</v>
      </c>
      <c r="I3955">
        <v>2681.23</v>
      </c>
      <c r="J3955">
        <v>-477.48</v>
      </c>
    </row>
    <row r="3956" spans="1:10" x14ac:dyDescent="0.3">
      <c r="A3956">
        <v>3955</v>
      </c>
      <c r="B3956" t="s">
        <v>18</v>
      </c>
      <c r="C3956" t="s">
        <v>20</v>
      </c>
      <c r="D3956">
        <v>6</v>
      </c>
      <c r="E3956">
        <v>3</v>
      </c>
      <c r="F3956">
        <v>4343.91</v>
      </c>
      <c r="G3956">
        <v>9433.2999999999993</v>
      </c>
      <c r="H3956">
        <v>2546.9899999999998</v>
      </c>
      <c r="I3956">
        <v>4483.6000000000004</v>
      </c>
      <c r="J3956">
        <v>2402.71</v>
      </c>
    </row>
    <row r="3957" spans="1:10" x14ac:dyDescent="0.3">
      <c r="A3957">
        <v>3956</v>
      </c>
      <c r="B3957" t="s">
        <v>12</v>
      </c>
      <c r="C3957" t="s">
        <v>13</v>
      </c>
      <c r="D3957">
        <v>7</v>
      </c>
      <c r="E3957">
        <v>2</v>
      </c>
      <c r="F3957">
        <v>3855.71</v>
      </c>
      <c r="G3957">
        <v>6819.87</v>
      </c>
      <c r="H3957">
        <v>1704.97</v>
      </c>
      <c r="I3957">
        <v>3527.76</v>
      </c>
      <c r="J3957">
        <v>1587.14</v>
      </c>
    </row>
    <row r="3958" spans="1:10" x14ac:dyDescent="0.3">
      <c r="A3958">
        <v>3957</v>
      </c>
      <c r="B3958" t="s">
        <v>12</v>
      </c>
      <c r="C3958" t="s">
        <v>13</v>
      </c>
      <c r="D3958">
        <v>2</v>
      </c>
      <c r="E3958">
        <v>1</v>
      </c>
      <c r="F3958">
        <v>2773.57</v>
      </c>
      <c r="G3958">
        <v>2773.57</v>
      </c>
      <c r="H3958">
        <v>693.39</v>
      </c>
      <c r="I3958">
        <v>1573.88</v>
      </c>
      <c r="J3958">
        <v>506.3</v>
      </c>
    </row>
    <row r="3959" spans="1:10" x14ac:dyDescent="0.3">
      <c r="A3959">
        <v>3958</v>
      </c>
      <c r="B3959" t="s">
        <v>10</v>
      </c>
      <c r="C3959" t="s">
        <v>22</v>
      </c>
      <c r="D3959">
        <v>5</v>
      </c>
      <c r="E3959">
        <v>3</v>
      </c>
      <c r="F3959">
        <v>812.03</v>
      </c>
      <c r="G3959">
        <v>1594.06</v>
      </c>
      <c r="H3959">
        <v>159.41</v>
      </c>
      <c r="I3959">
        <v>624.73</v>
      </c>
      <c r="J3959">
        <v>809.92</v>
      </c>
    </row>
    <row r="3960" spans="1:10" x14ac:dyDescent="0.3">
      <c r="A3960">
        <v>3959</v>
      </c>
      <c r="B3960" t="s">
        <v>18</v>
      </c>
      <c r="C3960" t="s">
        <v>20</v>
      </c>
      <c r="D3960">
        <v>3</v>
      </c>
      <c r="E3960">
        <v>3</v>
      </c>
      <c r="F3960">
        <v>2692.21</v>
      </c>
      <c r="G3960">
        <v>5868.78</v>
      </c>
      <c r="H3960">
        <v>1291.1300000000001</v>
      </c>
      <c r="I3960">
        <v>1833.37</v>
      </c>
      <c r="J3960">
        <v>2744.28</v>
      </c>
    </row>
    <row r="3961" spans="1:10" x14ac:dyDescent="0.3">
      <c r="A3961">
        <v>3960</v>
      </c>
      <c r="B3961" t="s">
        <v>18</v>
      </c>
      <c r="C3961" t="s">
        <v>19</v>
      </c>
      <c r="D3961">
        <v>4</v>
      </c>
      <c r="E3961">
        <v>3</v>
      </c>
      <c r="F3961">
        <v>4811.3</v>
      </c>
      <c r="G3961">
        <v>10178.51</v>
      </c>
      <c r="H3961">
        <v>2748.2</v>
      </c>
      <c r="I3961">
        <v>3152.66</v>
      </c>
      <c r="J3961">
        <v>4277.66</v>
      </c>
    </row>
    <row r="3962" spans="1:10" x14ac:dyDescent="0.3">
      <c r="A3962">
        <v>3961</v>
      </c>
      <c r="B3962" t="s">
        <v>16</v>
      </c>
      <c r="C3962" t="s">
        <v>17</v>
      </c>
      <c r="D3962">
        <v>8</v>
      </c>
      <c r="E3962">
        <v>2</v>
      </c>
      <c r="F3962">
        <v>3473.4</v>
      </c>
      <c r="G3962">
        <v>5116.78</v>
      </c>
      <c r="H3962">
        <v>1790.87</v>
      </c>
      <c r="I3962">
        <v>4855.82</v>
      </c>
      <c r="J3962">
        <v>-1529.92</v>
      </c>
    </row>
    <row r="3963" spans="1:10" x14ac:dyDescent="0.3">
      <c r="A3963">
        <v>3962</v>
      </c>
      <c r="B3963" t="s">
        <v>10</v>
      </c>
      <c r="C3963" t="s">
        <v>11</v>
      </c>
      <c r="D3963">
        <v>1</v>
      </c>
      <c r="E3963">
        <v>1</v>
      </c>
      <c r="F3963">
        <v>997.16</v>
      </c>
      <c r="G3963">
        <v>997.16</v>
      </c>
      <c r="H3963">
        <v>99.72</v>
      </c>
      <c r="I3963">
        <v>367.59</v>
      </c>
      <c r="J3963">
        <v>529.85</v>
      </c>
    </row>
    <row r="3964" spans="1:10" x14ac:dyDescent="0.3">
      <c r="A3964">
        <v>3963</v>
      </c>
      <c r="B3964" t="s">
        <v>18</v>
      </c>
      <c r="C3964" t="s">
        <v>19</v>
      </c>
      <c r="D3964">
        <v>4</v>
      </c>
      <c r="E3964">
        <v>2</v>
      </c>
      <c r="F3964">
        <v>3934.01</v>
      </c>
      <c r="G3964">
        <v>5708.54</v>
      </c>
      <c r="H3964">
        <v>1255.8800000000001</v>
      </c>
      <c r="I3964">
        <v>3240.39</v>
      </c>
      <c r="J3964">
        <v>1212.26</v>
      </c>
    </row>
    <row r="3965" spans="1:10" x14ac:dyDescent="0.3">
      <c r="A3965">
        <v>3964</v>
      </c>
      <c r="B3965" t="s">
        <v>16</v>
      </c>
      <c r="C3965" t="s">
        <v>17</v>
      </c>
      <c r="D3965">
        <v>4</v>
      </c>
      <c r="E3965">
        <v>3</v>
      </c>
      <c r="F3965">
        <v>5050.16</v>
      </c>
      <c r="G3965">
        <v>10561.48</v>
      </c>
      <c r="H3965">
        <v>4224.59</v>
      </c>
      <c r="I3965">
        <v>3860.46</v>
      </c>
      <c r="J3965">
        <v>2476.4299999999998</v>
      </c>
    </row>
    <row r="3966" spans="1:10" x14ac:dyDescent="0.3">
      <c r="A3966">
        <v>3965</v>
      </c>
      <c r="B3966" t="s">
        <v>18</v>
      </c>
      <c r="C3966" t="s">
        <v>19</v>
      </c>
      <c r="D3966">
        <v>3</v>
      </c>
      <c r="E3966">
        <v>2</v>
      </c>
      <c r="F3966">
        <v>5497.89</v>
      </c>
      <c r="G3966">
        <v>9302.17</v>
      </c>
      <c r="H3966">
        <v>2511.59</v>
      </c>
      <c r="I3966">
        <v>2747.76</v>
      </c>
      <c r="J3966">
        <v>4042.83</v>
      </c>
    </row>
    <row r="3967" spans="1:10" x14ac:dyDescent="0.3">
      <c r="A3967">
        <v>3966</v>
      </c>
      <c r="B3967" t="s">
        <v>14</v>
      </c>
      <c r="C3967" t="s">
        <v>15</v>
      </c>
      <c r="D3967">
        <v>5</v>
      </c>
      <c r="E3967">
        <v>3</v>
      </c>
      <c r="F3967">
        <v>1386.5</v>
      </c>
      <c r="G3967">
        <v>2874.9</v>
      </c>
      <c r="H3967">
        <v>431.24</v>
      </c>
      <c r="I3967">
        <v>1633.97</v>
      </c>
      <c r="J3967">
        <v>809.69</v>
      </c>
    </row>
    <row r="3968" spans="1:10" x14ac:dyDescent="0.3">
      <c r="A3968">
        <v>3967</v>
      </c>
      <c r="B3968" t="s">
        <v>10</v>
      </c>
      <c r="C3968" t="s">
        <v>22</v>
      </c>
      <c r="D3968">
        <v>3</v>
      </c>
      <c r="E3968">
        <v>3</v>
      </c>
      <c r="F3968">
        <v>1496.51</v>
      </c>
      <c r="G3968">
        <v>3326.46</v>
      </c>
      <c r="H3968">
        <v>332.65</v>
      </c>
      <c r="I3968">
        <v>402.98</v>
      </c>
      <c r="J3968">
        <v>2590.83</v>
      </c>
    </row>
    <row r="3969" spans="1:10" x14ac:dyDescent="0.3">
      <c r="A3969">
        <v>3968</v>
      </c>
      <c r="B3969" t="s">
        <v>18</v>
      </c>
      <c r="C3969" t="s">
        <v>20</v>
      </c>
      <c r="D3969">
        <v>1</v>
      </c>
      <c r="E3969">
        <v>1</v>
      </c>
      <c r="F3969">
        <v>5218.29</v>
      </c>
      <c r="G3969">
        <v>5218.29</v>
      </c>
      <c r="H3969">
        <v>1148.02</v>
      </c>
      <c r="I3969">
        <v>1539.89</v>
      </c>
      <c r="J3969">
        <v>2530.38</v>
      </c>
    </row>
    <row r="3970" spans="1:10" x14ac:dyDescent="0.3">
      <c r="A3970">
        <v>3969</v>
      </c>
      <c r="B3970" t="s">
        <v>16</v>
      </c>
      <c r="C3970" t="s">
        <v>17</v>
      </c>
      <c r="D3970">
        <v>7</v>
      </c>
      <c r="E3970">
        <v>3</v>
      </c>
      <c r="F3970">
        <v>548.84</v>
      </c>
      <c r="G3970">
        <v>1149.17</v>
      </c>
      <c r="H3970">
        <v>402.21</v>
      </c>
      <c r="I3970">
        <v>1090.57</v>
      </c>
      <c r="J3970">
        <v>-343.6</v>
      </c>
    </row>
    <row r="3971" spans="1:10" x14ac:dyDescent="0.3">
      <c r="A3971">
        <v>3970</v>
      </c>
      <c r="B3971" t="s">
        <v>10</v>
      </c>
      <c r="C3971" t="s">
        <v>22</v>
      </c>
      <c r="D3971">
        <v>3</v>
      </c>
      <c r="E3971">
        <v>3</v>
      </c>
      <c r="F3971">
        <v>1011.46</v>
      </c>
      <c r="G3971">
        <v>1933.85</v>
      </c>
      <c r="H3971">
        <v>193.38</v>
      </c>
      <c r="I3971">
        <v>531.94000000000005</v>
      </c>
      <c r="J3971">
        <v>1208.53</v>
      </c>
    </row>
    <row r="3972" spans="1:10" x14ac:dyDescent="0.3">
      <c r="A3972">
        <v>3971</v>
      </c>
      <c r="B3972" t="s">
        <v>12</v>
      </c>
      <c r="C3972" t="s">
        <v>13</v>
      </c>
      <c r="D3972">
        <v>2</v>
      </c>
      <c r="E3972">
        <v>1</v>
      </c>
      <c r="F3972">
        <v>3569.32</v>
      </c>
      <c r="G3972">
        <v>3569.32</v>
      </c>
      <c r="H3972">
        <v>892.33</v>
      </c>
      <c r="I3972">
        <v>2508.38</v>
      </c>
      <c r="J3972">
        <v>168.61</v>
      </c>
    </row>
    <row r="3973" spans="1:10" x14ac:dyDescent="0.3">
      <c r="A3973">
        <v>3972</v>
      </c>
      <c r="B3973" t="s">
        <v>16</v>
      </c>
      <c r="C3973" t="s">
        <v>17</v>
      </c>
      <c r="D3973">
        <v>4</v>
      </c>
      <c r="E3973">
        <v>3</v>
      </c>
      <c r="F3973">
        <v>2637.58</v>
      </c>
      <c r="G3973">
        <v>5756.03</v>
      </c>
      <c r="H3973">
        <v>2014.61</v>
      </c>
      <c r="I3973">
        <v>2340.16</v>
      </c>
      <c r="J3973">
        <v>1401.26</v>
      </c>
    </row>
    <row r="3974" spans="1:10" x14ac:dyDescent="0.3">
      <c r="A3974">
        <v>3973</v>
      </c>
      <c r="B3974" t="s">
        <v>10</v>
      </c>
      <c r="C3974" t="s">
        <v>11</v>
      </c>
      <c r="D3974">
        <v>5</v>
      </c>
      <c r="E3974">
        <v>3</v>
      </c>
      <c r="F3974">
        <v>626.29</v>
      </c>
      <c r="G3974">
        <v>1387.81</v>
      </c>
      <c r="H3974">
        <v>138.78</v>
      </c>
      <c r="I3974">
        <v>793.83</v>
      </c>
      <c r="J3974">
        <v>455.19</v>
      </c>
    </row>
    <row r="3975" spans="1:10" x14ac:dyDescent="0.3">
      <c r="A3975">
        <v>3974</v>
      </c>
      <c r="B3975" t="s">
        <v>14</v>
      </c>
      <c r="C3975" t="s">
        <v>15</v>
      </c>
      <c r="D3975">
        <v>8</v>
      </c>
      <c r="E3975">
        <v>3</v>
      </c>
      <c r="F3975">
        <v>1235.6400000000001</v>
      </c>
      <c r="G3975">
        <v>2611.15</v>
      </c>
      <c r="H3975">
        <v>391.67</v>
      </c>
      <c r="I3975">
        <v>2047.29</v>
      </c>
      <c r="J3975">
        <v>172.18</v>
      </c>
    </row>
    <row r="3976" spans="1:10" x14ac:dyDescent="0.3">
      <c r="A3976">
        <v>3975</v>
      </c>
      <c r="B3976" t="s">
        <v>10</v>
      </c>
      <c r="C3976" t="s">
        <v>22</v>
      </c>
      <c r="D3976">
        <v>6</v>
      </c>
      <c r="E3976">
        <v>3</v>
      </c>
      <c r="F3976">
        <v>363.36</v>
      </c>
      <c r="G3976">
        <v>769.96</v>
      </c>
      <c r="H3976">
        <v>77</v>
      </c>
      <c r="I3976">
        <v>613.66999999999996</v>
      </c>
      <c r="J3976">
        <v>79.290000000000006</v>
      </c>
    </row>
    <row r="3977" spans="1:10" x14ac:dyDescent="0.3">
      <c r="A3977">
        <v>3976</v>
      </c>
      <c r="B3977" t="s">
        <v>12</v>
      </c>
      <c r="C3977" t="s">
        <v>13</v>
      </c>
      <c r="D3977">
        <v>1</v>
      </c>
      <c r="E3977">
        <v>1</v>
      </c>
      <c r="F3977">
        <v>5982.41</v>
      </c>
      <c r="G3977">
        <v>5982.41</v>
      </c>
      <c r="H3977">
        <v>1495.6</v>
      </c>
      <c r="I3977">
        <v>1198.6500000000001</v>
      </c>
      <c r="J3977">
        <v>3288.15</v>
      </c>
    </row>
    <row r="3978" spans="1:10" x14ac:dyDescent="0.3">
      <c r="A3978">
        <v>3977</v>
      </c>
      <c r="B3978" t="s">
        <v>10</v>
      </c>
      <c r="C3978" t="s">
        <v>22</v>
      </c>
      <c r="D3978">
        <v>6</v>
      </c>
      <c r="E3978">
        <v>1</v>
      </c>
      <c r="F3978">
        <v>905.23</v>
      </c>
      <c r="G3978">
        <v>905.23</v>
      </c>
      <c r="H3978">
        <v>90.52</v>
      </c>
      <c r="I3978">
        <v>650.04999999999995</v>
      </c>
      <c r="J3978">
        <v>164.66</v>
      </c>
    </row>
    <row r="3979" spans="1:10" x14ac:dyDescent="0.3">
      <c r="A3979">
        <v>3978</v>
      </c>
      <c r="B3979" t="s">
        <v>16</v>
      </c>
      <c r="C3979" t="s">
        <v>21</v>
      </c>
      <c r="D3979">
        <v>4</v>
      </c>
      <c r="E3979">
        <v>1</v>
      </c>
      <c r="F3979">
        <v>2673.69</v>
      </c>
      <c r="G3979">
        <v>2673.69</v>
      </c>
      <c r="H3979">
        <v>935.79</v>
      </c>
      <c r="I3979">
        <v>2537.33</v>
      </c>
      <c r="J3979">
        <v>-799.43</v>
      </c>
    </row>
    <row r="3980" spans="1:10" x14ac:dyDescent="0.3">
      <c r="A3980">
        <v>3979</v>
      </c>
      <c r="B3980" t="s">
        <v>18</v>
      </c>
      <c r="C3980" t="s">
        <v>20</v>
      </c>
      <c r="D3980">
        <v>3</v>
      </c>
      <c r="E3980">
        <v>1</v>
      </c>
      <c r="F3980">
        <v>5755.47</v>
      </c>
      <c r="G3980">
        <v>5755.47</v>
      </c>
      <c r="H3980">
        <v>1266.2</v>
      </c>
      <c r="I3980">
        <v>2641.94</v>
      </c>
      <c r="J3980">
        <v>1847.33</v>
      </c>
    </row>
    <row r="3981" spans="1:10" x14ac:dyDescent="0.3">
      <c r="A3981">
        <v>3980</v>
      </c>
      <c r="B3981" t="s">
        <v>10</v>
      </c>
      <c r="C3981" t="s">
        <v>22</v>
      </c>
      <c r="D3981">
        <v>6</v>
      </c>
      <c r="E3981">
        <v>3</v>
      </c>
      <c r="F3981">
        <v>319.98</v>
      </c>
      <c r="G3981">
        <v>748.91</v>
      </c>
      <c r="H3981">
        <v>74.89</v>
      </c>
      <c r="I3981">
        <v>710.72</v>
      </c>
      <c r="J3981">
        <v>-36.700000000000003</v>
      </c>
    </row>
    <row r="3982" spans="1:10" x14ac:dyDescent="0.3">
      <c r="A3982">
        <v>3981</v>
      </c>
      <c r="B3982" t="s">
        <v>14</v>
      </c>
      <c r="C3982" t="s">
        <v>15</v>
      </c>
      <c r="D3982">
        <v>2</v>
      </c>
      <c r="E3982">
        <v>1</v>
      </c>
      <c r="F3982">
        <v>2026.88</v>
      </c>
      <c r="G3982">
        <v>2026.88</v>
      </c>
      <c r="H3982">
        <v>304.02999999999997</v>
      </c>
      <c r="I3982">
        <v>768.74</v>
      </c>
      <c r="J3982">
        <v>954.11</v>
      </c>
    </row>
    <row r="3983" spans="1:10" x14ac:dyDescent="0.3">
      <c r="A3983">
        <v>3982</v>
      </c>
      <c r="B3983" t="s">
        <v>14</v>
      </c>
      <c r="C3983" t="s">
        <v>15</v>
      </c>
      <c r="D3983">
        <v>3</v>
      </c>
      <c r="E3983">
        <v>1</v>
      </c>
      <c r="F3983">
        <v>1655.63</v>
      </c>
      <c r="G3983">
        <v>1655.63</v>
      </c>
      <c r="H3983">
        <v>248.34</v>
      </c>
      <c r="I3983">
        <v>1198.54</v>
      </c>
      <c r="J3983">
        <v>208.75</v>
      </c>
    </row>
    <row r="3984" spans="1:10" x14ac:dyDescent="0.3">
      <c r="A3984">
        <v>3983</v>
      </c>
      <c r="B3984" t="s">
        <v>18</v>
      </c>
      <c r="C3984" t="s">
        <v>19</v>
      </c>
      <c r="D3984">
        <v>4</v>
      </c>
      <c r="E3984">
        <v>2</v>
      </c>
      <c r="F3984">
        <v>4742.71</v>
      </c>
      <c r="G3984">
        <v>7140.41</v>
      </c>
      <c r="H3984">
        <v>1570.89</v>
      </c>
      <c r="I3984">
        <v>2802.22</v>
      </c>
      <c r="J3984">
        <v>2767.3</v>
      </c>
    </row>
    <row r="3985" spans="1:10" x14ac:dyDescent="0.3">
      <c r="A3985">
        <v>3984</v>
      </c>
      <c r="B3985" t="s">
        <v>18</v>
      </c>
      <c r="C3985" t="s">
        <v>19</v>
      </c>
      <c r="D3985">
        <v>6</v>
      </c>
      <c r="E3985">
        <v>1</v>
      </c>
      <c r="F3985">
        <v>3176.18</v>
      </c>
      <c r="G3985">
        <v>3176.18</v>
      </c>
      <c r="H3985">
        <v>698.76</v>
      </c>
      <c r="I3985">
        <v>3014.19</v>
      </c>
      <c r="J3985">
        <v>-536.77</v>
      </c>
    </row>
    <row r="3986" spans="1:10" x14ac:dyDescent="0.3">
      <c r="A3986">
        <v>3985</v>
      </c>
      <c r="B3986" t="s">
        <v>14</v>
      </c>
      <c r="C3986" t="s">
        <v>15</v>
      </c>
      <c r="D3986">
        <v>8</v>
      </c>
      <c r="E3986">
        <v>3</v>
      </c>
      <c r="F3986">
        <v>945.34</v>
      </c>
      <c r="G3986">
        <v>2026.36</v>
      </c>
      <c r="H3986">
        <v>303.95</v>
      </c>
      <c r="I3986">
        <v>1496.6</v>
      </c>
      <c r="J3986">
        <v>225.8</v>
      </c>
    </row>
    <row r="3987" spans="1:10" x14ac:dyDescent="0.3">
      <c r="A3987">
        <v>3986</v>
      </c>
      <c r="B3987" t="s">
        <v>12</v>
      </c>
      <c r="C3987" t="s">
        <v>13</v>
      </c>
      <c r="D3987">
        <v>7</v>
      </c>
      <c r="E3987">
        <v>3</v>
      </c>
      <c r="F3987">
        <v>6506.76</v>
      </c>
      <c r="G3987">
        <v>13691.97</v>
      </c>
      <c r="H3987">
        <v>4107.59</v>
      </c>
      <c r="I3987">
        <v>5571.19</v>
      </c>
      <c r="J3987">
        <v>4013.2</v>
      </c>
    </row>
    <row r="3988" spans="1:10" x14ac:dyDescent="0.3">
      <c r="A3988">
        <v>3987</v>
      </c>
      <c r="B3988" t="s">
        <v>18</v>
      </c>
      <c r="C3988" t="s">
        <v>20</v>
      </c>
      <c r="D3988">
        <v>1</v>
      </c>
      <c r="E3988">
        <v>1</v>
      </c>
      <c r="F3988">
        <v>3683.82</v>
      </c>
      <c r="G3988">
        <v>3683.82</v>
      </c>
      <c r="H3988">
        <v>810.44</v>
      </c>
      <c r="I3988">
        <v>1400.44</v>
      </c>
      <c r="J3988">
        <v>1472.93</v>
      </c>
    </row>
    <row r="3989" spans="1:10" x14ac:dyDescent="0.3">
      <c r="A3989">
        <v>3988</v>
      </c>
      <c r="B3989" t="s">
        <v>10</v>
      </c>
      <c r="C3989" t="s">
        <v>11</v>
      </c>
      <c r="D3989">
        <v>6</v>
      </c>
      <c r="E3989">
        <v>3</v>
      </c>
      <c r="F3989">
        <v>1030.8599999999999</v>
      </c>
      <c r="G3989">
        <v>2210.25</v>
      </c>
      <c r="H3989">
        <v>221.02</v>
      </c>
      <c r="I3989">
        <v>609.29999999999995</v>
      </c>
      <c r="J3989">
        <v>1379.92</v>
      </c>
    </row>
    <row r="3990" spans="1:10" x14ac:dyDescent="0.3">
      <c r="A3990">
        <v>3989</v>
      </c>
      <c r="B3990" t="s">
        <v>10</v>
      </c>
      <c r="C3990" t="s">
        <v>22</v>
      </c>
      <c r="D3990">
        <v>8</v>
      </c>
      <c r="E3990">
        <v>3</v>
      </c>
      <c r="F3990">
        <v>1059.9100000000001</v>
      </c>
      <c r="G3990">
        <v>2208.4899999999998</v>
      </c>
      <c r="H3990">
        <v>220.85</v>
      </c>
      <c r="I3990">
        <v>676.24</v>
      </c>
      <c r="J3990">
        <v>1311.4</v>
      </c>
    </row>
    <row r="3991" spans="1:10" x14ac:dyDescent="0.3">
      <c r="A3991">
        <v>3990</v>
      </c>
      <c r="B3991" t="s">
        <v>12</v>
      </c>
      <c r="C3991" t="s">
        <v>13</v>
      </c>
      <c r="D3991">
        <v>7</v>
      </c>
      <c r="E3991">
        <v>3</v>
      </c>
      <c r="F3991">
        <v>4689.79</v>
      </c>
      <c r="G3991">
        <v>9449.2000000000007</v>
      </c>
      <c r="H3991">
        <v>2834.76</v>
      </c>
      <c r="I3991">
        <v>3875.65</v>
      </c>
      <c r="J3991">
        <v>2738.79</v>
      </c>
    </row>
    <row r="3992" spans="1:10" x14ac:dyDescent="0.3">
      <c r="A3992">
        <v>3991</v>
      </c>
      <c r="B3992" t="s">
        <v>18</v>
      </c>
      <c r="C3992" t="s">
        <v>19</v>
      </c>
      <c r="D3992">
        <v>7</v>
      </c>
      <c r="E3992">
        <v>3</v>
      </c>
      <c r="F3992">
        <v>3407.04</v>
      </c>
      <c r="G3992">
        <v>7430.14</v>
      </c>
      <c r="H3992">
        <v>1634.63</v>
      </c>
      <c r="I3992">
        <v>5067.18</v>
      </c>
      <c r="J3992">
        <v>728.33</v>
      </c>
    </row>
    <row r="3993" spans="1:10" x14ac:dyDescent="0.3">
      <c r="A3993">
        <v>3992</v>
      </c>
      <c r="B3993" t="s">
        <v>18</v>
      </c>
      <c r="C3993" t="s">
        <v>20</v>
      </c>
      <c r="D3993">
        <v>6</v>
      </c>
      <c r="E3993">
        <v>3</v>
      </c>
      <c r="F3993">
        <v>4580.83</v>
      </c>
      <c r="G3993">
        <v>9986.2000000000007</v>
      </c>
      <c r="H3993">
        <v>2696.27</v>
      </c>
      <c r="I3993">
        <v>3809.38</v>
      </c>
      <c r="J3993">
        <v>3480.55</v>
      </c>
    </row>
    <row r="3994" spans="1:10" x14ac:dyDescent="0.3">
      <c r="A3994">
        <v>3993</v>
      </c>
      <c r="B3994" t="s">
        <v>14</v>
      </c>
      <c r="C3994" t="s">
        <v>15</v>
      </c>
      <c r="D3994">
        <v>5</v>
      </c>
      <c r="E3994">
        <v>2</v>
      </c>
      <c r="F3994">
        <v>2367.04</v>
      </c>
      <c r="G3994">
        <v>3489.81</v>
      </c>
      <c r="H3994">
        <v>523.47</v>
      </c>
      <c r="I3994">
        <v>1415.35</v>
      </c>
      <c r="J3994">
        <v>1550.99</v>
      </c>
    </row>
    <row r="3995" spans="1:10" x14ac:dyDescent="0.3">
      <c r="A3995">
        <v>3994</v>
      </c>
      <c r="B3995" t="s">
        <v>18</v>
      </c>
      <c r="C3995" t="s">
        <v>20</v>
      </c>
      <c r="D3995">
        <v>6</v>
      </c>
      <c r="E3995">
        <v>2</v>
      </c>
      <c r="F3995">
        <v>2746</v>
      </c>
      <c r="G3995">
        <v>4874.16</v>
      </c>
      <c r="H3995">
        <v>1072.32</v>
      </c>
      <c r="I3995">
        <v>4601.68</v>
      </c>
      <c r="J3995">
        <v>-799.83</v>
      </c>
    </row>
    <row r="3996" spans="1:10" x14ac:dyDescent="0.3">
      <c r="A3996">
        <v>3995</v>
      </c>
      <c r="B3996" t="s">
        <v>10</v>
      </c>
      <c r="C3996" t="s">
        <v>22</v>
      </c>
      <c r="D3996">
        <v>4</v>
      </c>
      <c r="E3996">
        <v>2</v>
      </c>
      <c r="F3996">
        <v>1822.42</v>
      </c>
      <c r="G3996">
        <v>3032.19</v>
      </c>
      <c r="H3996">
        <v>303.22000000000003</v>
      </c>
      <c r="I3996">
        <v>576.01</v>
      </c>
      <c r="J3996">
        <v>2152.9699999999998</v>
      </c>
    </row>
    <row r="3997" spans="1:10" x14ac:dyDescent="0.3">
      <c r="A3997">
        <v>3996</v>
      </c>
      <c r="B3997" t="s">
        <v>10</v>
      </c>
      <c r="C3997" t="s">
        <v>11</v>
      </c>
      <c r="D3997">
        <v>7</v>
      </c>
      <c r="E3997">
        <v>3</v>
      </c>
      <c r="F3997">
        <v>707.4</v>
      </c>
      <c r="G3997">
        <v>1525.53</v>
      </c>
      <c r="H3997">
        <v>152.55000000000001</v>
      </c>
      <c r="I3997">
        <v>990.26</v>
      </c>
      <c r="J3997">
        <v>382.72</v>
      </c>
    </row>
    <row r="3998" spans="1:10" x14ac:dyDescent="0.3">
      <c r="A3998">
        <v>3997</v>
      </c>
      <c r="B3998" t="s">
        <v>10</v>
      </c>
      <c r="C3998" t="s">
        <v>22</v>
      </c>
      <c r="D3998">
        <v>1</v>
      </c>
      <c r="E3998">
        <v>1</v>
      </c>
      <c r="F3998">
        <v>902.59</v>
      </c>
      <c r="G3998">
        <v>902.59</v>
      </c>
      <c r="H3998">
        <v>90.26</v>
      </c>
      <c r="I3998">
        <v>278.39999999999998</v>
      </c>
      <c r="J3998">
        <v>533.92999999999995</v>
      </c>
    </row>
    <row r="3999" spans="1:10" x14ac:dyDescent="0.3">
      <c r="A3999">
        <v>3998</v>
      </c>
      <c r="B3999" t="s">
        <v>10</v>
      </c>
      <c r="C3999" t="s">
        <v>11</v>
      </c>
      <c r="D3999">
        <v>4</v>
      </c>
      <c r="E3999">
        <v>3</v>
      </c>
      <c r="F3999">
        <v>1011.44</v>
      </c>
      <c r="G3999">
        <v>2290.21</v>
      </c>
      <c r="H3999">
        <v>229.02</v>
      </c>
      <c r="I3999">
        <v>720.86</v>
      </c>
      <c r="J3999">
        <v>1340.33</v>
      </c>
    </row>
    <row r="4000" spans="1:10" x14ac:dyDescent="0.3">
      <c r="A4000">
        <v>3999</v>
      </c>
      <c r="B4000" t="s">
        <v>16</v>
      </c>
      <c r="C4000" t="s">
        <v>17</v>
      </c>
      <c r="D4000">
        <v>2</v>
      </c>
      <c r="E4000">
        <v>1</v>
      </c>
      <c r="F4000">
        <v>6960.31</v>
      </c>
      <c r="G4000">
        <v>6960.31</v>
      </c>
      <c r="H4000">
        <v>2436.11</v>
      </c>
      <c r="I4000">
        <v>1677.63</v>
      </c>
      <c r="J4000">
        <v>2846.57</v>
      </c>
    </row>
    <row r="4001" spans="1:10" x14ac:dyDescent="0.3">
      <c r="A4001">
        <v>4000</v>
      </c>
      <c r="B4001" t="s">
        <v>18</v>
      </c>
      <c r="C4001" t="s">
        <v>20</v>
      </c>
      <c r="D4001">
        <v>3</v>
      </c>
      <c r="E4001">
        <v>2</v>
      </c>
      <c r="F4001">
        <v>2824.63</v>
      </c>
      <c r="G4001">
        <v>4288.2</v>
      </c>
      <c r="H4001">
        <v>943.4</v>
      </c>
      <c r="I4001">
        <v>2716.77</v>
      </c>
      <c r="J4001">
        <v>628.02</v>
      </c>
    </row>
    <row r="4002" spans="1:10" x14ac:dyDescent="0.3">
      <c r="A4002">
        <v>4001</v>
      </c>
      <c r="B4002" t="s">
        <v>16</v>
      </c>
      <c r="C4002" t="s">
        <v>17</v>
      </c>
      <c r="D4002">
        <v>6</v>
      </c>
      <c r="E4002">
        <v>3</v>
      </c>
      <c r="F4002">
        <v>1606.7</v>
      </c>
      <c r="G4002">
        <v>3348.72</v>
      </c>
      <c r="H4002">
        <v>1172.05</v>
      </c>
      <c r="I4002">
        <v>3177.93</v>
      </c>
      <c r="J4002">
        <v>-1001.27</v>
      </c>
    </row>
    <row r="4003" spans="1:10" x14ac:dyDescent="0.3">
      <c r="A4003">
        <v>4002</v>
      </c>
      <c r="B4003" t="s">
        <v>14</v>
      </c>
      <c r="C4003" t="s">
        <v>15</v>
      </c>
      <c r="D4003">
        <v>5</v>
      </c>
      <c r="E4003">
        <v>3</v>
      </c>
      <c r="F4003">
        <v>1815.02</v>
      </c>
      <c r="G4003">
        <v>3961.79</v>
      </c>
      <c r="H4003">
        <v>594.27</v>
      </c>
      <c r="I4003">
        <v>1098</v>
      </c>
      <c r="J4003">
        <v>2269.52</v>
      </c>
    </row>
    <row r="4004" spans="1:10" x14ac:dyDescent="0.3">
      <c r="A4004">
        <v>4003</v>
      </c>
      <c r="B4004" t="s">
        <v>14</v>
      </c>
      <c r="C4004" t="s">
        <v>15</v>
      </c>
      <c r="D4004">
        <v>1</v>
      </c>
      <c r="E4004">
        <v>1</v>
      </c>
      <c r="F4004">
        <v>1462.82</v>
      </c>
      <c r="G4004">
        <v>1462.82</v>
      </c>
      <c r="H4004">
        <v>219.42</v>
      </c>
      <c r="I4004">
        <v>578.65</v>
      </c>
      <c r="J4004">
        <v>664.74</v>
      </c>
    </row>
    <row r="4005" spans="1:10" x14ac:dyDescent="0.3">
      <c r="A4005">
        <v>4004</v>
      </c>
      <c r="B4005" t="s">
        <v>18</v>
      </c>
      <c r="C4005" t="s">
        <v>20</v>
      </c>
      <c r="D4005">
        <v>5</v>
      </c>
      <c r="E4005">
        <v>1</v>
      </c>
      <c r="F4005">
        <v>1341.16</v>
      </c>
      <c r="G4005">
        <v>1341.16</v>
      </c>
      <c r="H4005">
        <v>295.05</v>
      </c>
      <c r="I4005">
        <v>1272.76</v>
      </c>
      <c r="J4005">
        <v>-226.66</v>
      </c>
    </row>
    <row r="4006" spans="1:10" x14ac:dyDescent="0.3">
      <c r="A4006">
        <v>4005</v>
      </c>
      <c r="B4006" t="s">
        <v>18</v>
      </c>
      <c r="C4006" t="s">
        <v>20</v>
      </c>
      <c r="D4006">
        <v>5</v>
      </c>
      <c r="E4006">
        <v>1</v>
      </c>
      <c r="F4006">
        <v>4762.79</v>
      </c>
      <c r="G4006">
        <v>4762.79</v>
      </c>
      <c r="H4006">
        <v>1047.81</v>
      </c>
      <c r="I4006">
        <v>2570.09</v>
      </c>
      <c r="J4006">
        <v>1144.8900000000001</v>
      </c>
    </row>
    <row r="4007" spans="1:10" x14ac:dyDescent="0.3">
      <c r="A4007">
        <v>4006</v>
      </c>
      <c r="B4007" t="s">
        <v>10</v>
      </c>
      <c r="C4007" t="s">
        <v>11</v>
      </c>
      <c r="D4007">
        <v>5</v>
      </c>
      <c r="E4007">
        <v>3</v>
      </c>
      <c r="F4007">
        <v>862.66</v>
      </c>
      <c r="G4007">
        <v>1677.37</v>
      </c>
      <c r="H4007">
        <v>167.74</v>
      </c>
      <c r="I4007">
        <v>690.52</v>
      </c>
      <c r="J4007">
        <v>819.11</v>
      </c>
    </row>
    <row r="4008" spans="1:10" x14ac:dyDescent="0.3">
      <c r="A4008">
        <v>4007</v>
      </c>
      <c r="B4008" t="s">
        <v>10</v>
      </c>
      <c r="C4008" t="s">
        <v>11</v>
      </c>
      <c r="D4008">
        <v>6</v>
      </c>
      <c r="E4008">
        <v>1</v>
      </c>
      <c r="F4008">
        <v>1336.74</v>
      </c>
      <c r="G4008">
        <v>1336.74</v>
      </c>
      <c r="H4008">
        <v>133.66999999999999</v>
      </c>
      <c r="I4008">
        <v>949.42</v>
      </c>
      <c r="J4008">
        <v>253.65</v>
      </c>
    </row>
    <row r="4009" spans="1:10" x14ac:dyDescent="0.3">
      <c r="A4009">
        <v>4008</v>
      </c>
      <c r="B4009" t="s">
        <v>10</v>
      </c>
      <c r="C4009" t="s">
        <v>11</v>
      </c>
      <c r="D4009">
        <v>1</v>
      </c>
      <c r="E4009">
        <v>1</v>
      </c>
      <c r="F4009">
        <v>664.43</v>
      </c>
      <c r="G4009">
        <v>664.43</v>
      </c>
      <c r="H4009">
        <v>66.44</v>
      </c>
      <c r="I4009">
        <v>318.01</v>
      </c>
      <c r="J4009">
        <v>279.97000000000003</v>
      </c>
    </row>
    <row r="4010" spans="1:10" x14ac:dyDescent="0.3">
      <c r="A4010">
        <v>4009</v>
      </c>
      <c r="B4010" t="s">
        <v>16</v>
      </c>
      <c r="C4010" t="s">
        <v>17</v>
      </c>
      <c r="D4010">
        <v>1</v>
      </c>
      <c r="E4010">
        <v>1</v>
      </c>
      <c r="F4010">
        <v>5880.21</v>
      </c>
      <c r="G4010">
        <v>5880.21</v>
      </c>
      <c r="H4010">
        <v>2058.0700000000002</v>
      </c>
      <c r="I4010">
        <v>1735.82</v>
      </c>
      <c r="J4010">
        <v>2086.3200000000002</v>
      </c>
    </row>
    <row r="4011" spans="1:10" x14ac:dyDescent="0.3">
      <c r="A4011">
        <v>4010</v>
      </c>
      <c r="B4011" t="s">
        <v>18</v>
      </c>
      <c r="C4011" t="s">
        <v>20</v>
      </c>
      <c r="D4011">
        <v>7</v>
      </c>
      <c r="E4011">
        <v>2</v>
      </c>
      <c r="F4011">
        <v>3305.11</v>
      </c>
      <c r="G4011">
        <v>5624.81</v>
      </c>
      <c r="H4011">
        <v>1237.46</v>
      </c>
      <c r="I4011">
        <v>3131.92</v>
      </c>
      <c r="J4011">
        <v>1255.43</v>
      </c>
    </row>
    <row r="4012" spans="1:10" x14ac:dyDescent="0.3">
      <c r="A4012">
        <v>4011</v>
      </c>
      <c r="B4012" t="s">
        <v>18</v>
      </c>
      <c r="C4012" t="s">
        <v>19</v>
      </c>
      <c r="D4012">
        <v>5</v>
      </c>
      <c r="E4012">
        <v>2</v>
      </c>
      <c r="F4012">
        <v>4042.02</v>
      </c>
      <c r="G4012">
        <v>6911.17</v>
      </c>
      <c r="H4012">
        <v>1520.46</v>
      </c>
      <c r="I4012">
        <v>2650.6</v>
      </c>
      <c r="J4012">
        <v>2740.11</v>
      </c>
    </row>
    <row r="4013" spans="1:10" x14ac:dyDescent="0.3">
      <c r="A4013">
        <v>4012</v>
      </c>
      <c r="B4013" t="s">
        <v>10</v>
      </c>
      <c r="C4013" t="s">
        <v>22</v>
      </c>
      <c r="D4013">
        <v>7</v>
      </c>
      <c r="E4013">
        <v>3</v>
      </c>
      <c r="F4013">
        <v>552.05999999999995</v>
      </c>
      <c r="G4013">
        <v>1095.77</v>
      </c>
      <c r="H4013">
        <v>109.58</v>
      </c>
      <c r="I4013">
        <v>842.03</v>
      </c>
      <c r="J4013">
        <v>144.16</v>
      </c>
    </row>
    <row r="4014" spans="1:10" x14ac:dyDescent="0.3">
      <c r="A4014">
        <v>4013</v>
      </c>
      <c r="B4014" t="s">
        <v>16</v>
      </c>
      <c r="C4014" t="s">
        <v>17</v>
      </c>
      <c r="D4014">
        <v>7</v>
      </c>
      <c r="E4014">
        <v>2</v>
      </c>
      <c r="F4014">
        <v>9258.56</v>
      </c>
      <c r="G4014">
        <v>15366.57</v>
      </c>
      <c r="H4014">
        <v>6146.63</v>
      </c>
      <c r="I4014">
        <v>5814.83</v>
      </c>
      <c r="J4014">
        <v>3405.11</v>
      </c>
    </row>
    <row r="4015" spans="1:10" x14ac:dyDescent="0.3">
      <c r="A4015">
        <v>4014</v>
      </c>
      <c r="B4015" t="s">
        <v>18</v>
      </c>
      <c r="C4015" t="s">
        <v>20</v>
      </c>
      <c r="D4015">
        <v>3</v>
      </c>
      <c r="E4015">
        <v>2</v>
      </c>
      <c r="F4015">
        <v>2497.6</v>
      </c>
      <c r="G4015">
        <v>3950.39</v>
      </c>
      <c r="H4015">
        <v>869.09</v>
      </c>
      <c r="I4015">
        <v>2917.12</v>
      </c>
      <c r="J4015">
        <v>164.18</v>
      </c>
    </row>
    <row r="4016" spans="1:10" x14ac:dyDescent="0.3">
      <c r="A4016">
        <v>4015</v>
      </c>
      <c r="B4016" t="s">
        <v>16</v>
      </c>
      <c r="C4016" t="s">
        <v>21</v>
      </c>
      <c r="D4016">
        <v>6</v>
      </c>
      <c r="E4016">
        <v>3</v>
      </c>
      <c r="F4016">
        <v>5662.95</v>
      </c>
      <c r="G4016">
        <v>12392.17</v>
      </c>
      <c r="H4016">
        <v>4956.87</v>
      </c>
      <c r="I4016">
        <v>3755.43</v>
      </c>
      <c r="J4016">
        <v>3679.87</v>
      </c>
    </row>
    <row r="4017" spans="1:10" x14ac:dyDescent="0.3">
      <c r="A4017">
        <v>4016</v>
      </c>
      <c r="B4017" t="s">
        <v>10</v>
      </c>
      <c r="C4017" t="s">
        <v>11</v>
      </c>
      <c r="D4017">
        <v>6</v>
      </c>
      <c r="E4017">
        <v>2</v>
      </c>
      <c r="F4017">
        <v>741.5</v>
      </c>
      <c r="G4017">
        <v>1056.74</v>
      </c>
      <c r="H4017">
        <v>105.67</v>
      </c>
      <c r="I4017">
        <v>765.55</v>
      </c>
      <c r="J4017">
        <v>185.52</v>
      </c>
    </row>
    <row r="4018" spans="1:10" x14ac:dyDescent="0.3">
      <c r="A4018">
        <v>4017</v>
      </c>
      <c r="B4018" t="s">
        <v>12</v>
      </c>
      <c r="C4018" t="s">
        <v>13</v>
      </c>
      <c r="D4018">
        <v>4</v>
      </c>
      <c r="E4018">
        <v>3</v>
      </c>
      <c r="F4018">
        <v>3693.59</v>
      </c>
      <c r="G4018">
        <v>8851.84</v>
      </c>
      <c r="H4018">
        <v>2655.55</v>
      </c>
      <c r="I4018">
        <v>3089.33</v>
      </c>
      <c r="J4018">
        <v>3106.96</v>
      </c>
    </row>
    <row r="4019" spans="1:10" x14ac:dyDescent="0.3">
      <c r="A4019">
        <v>4018</v>
      </c>
      <c r="B4019" t="s">
        <v>12</v>
      </c>
      <c r="C4019" t="s">
        <v>13</v>
      </c>
      <c r="D4019">
        <v>8</v>
      </c>
      <c r="E4019">
        <v>3</v>
      </c>
      <c r="F4019">
        <v>3650.16</v>
      </c>
      <c r="G4019">
        <v>8952.06</v>
      </c>
      <c r="H4019">
        <v>2685.62</v>
      </c>
      <c r="I4019">
        <v>5341.46</v>
      </c>
      <c r="J4019">
        <v>924.98</v>
      </c>
    </row>
    <row r="4020" spans="1:10" x14ac:dyDescent="0.3">
      <c r="A4020">
        <v>4019</v>
      </c>
      <c r="B4020" t="s">
        <v>10</v>
      </c>
      <c r="C4020" t="s">
        <v>11</v>
      </c>
      <c r="D4020">
        <v>7</v>
      </c>
      <c r="E4020">
        <v>3</v>
      </c>
      <c r="F4020">
        <v>973.4</v>
      </c>
      <c r="G4020">
        <v>2146.88</v>
      </c>
      <c r="H4020">
        <v>214.69</v>
      </c>
      <c r="I4020">
        <v>921.63</v>
      </c>
      <c r="J4020">
        <v>1010.56</v>
      </c>
    </row>
    <row r="4021" spans="1:10" x14ac:dyDescent="0.3">
      <c r="A4021">
        <v>4020</v>
      </c>
      <c r="B4021" t="s">
        <v>18</v>
      </c>
      <c r="C4021" t="s">
        <v>19</v>
      </c>
      <c r="D4021">
        <v>6</v>
      </c>
      <c r="E4021">
        <v>1</v>
      </c>
      <c r="F4021">
        <v>2999.04</v>
      </c>
      <c r="G4021">
        <v>2999.04</v>
      </c>
      <c r="H4021">
        <v>659.79</v>
      </c>
      <c r="I4021">
        <v>2846.09</v>
      </c>
      <c r="J4021">
        <v>-506.84</v>
      </c>
    </row>
    <row r="4022" spans="1:10" x14ac:dyDescent="0.3">
      <c r="A4022">
        <v>4021</v>
      </c>
      <c r="B4022" t="s">
        <v>10</v>
      </c>
      <c r="C4022" t="s">
        <v>11</v>
      </c>
      <c r="D4022">
        <v>5</v>
      </c>
      <c r="E4022">
        <v>3</v>
      </c>
      <c r="F4022">
        <v>1066.82</v>
      </c>
      <c r="G4022">
        <v>2182.08</v>
      </c>
      <c r="H4022">
        <v>218.21</v>
      </c>
      <c r="I4022">
        <v>488.99</v>
      </c>
      <c r="J4022">
        <v>1474.89</v>
      </c>
    </row>
    <row r="4023" spans="1:10" x14ac:dyDescent="0.3">
      <c r="A4023">
        <v>4022</v>
      </c>
      <c r="B4023" t="s">
        <v>18</v>
      </c>
      <c r="C4023" t="s">
        <v>20</v>
      </c>
      <c r="D4023">
        <v>8</v>
      </c>
      <c r="E4023">
        <v>3</v>
      </c>
      <c r="F4023">
        <v>5868.9</v>
      </c>
      <c r="G4023">
        <v>12476.28</v>
      </c>
      <c r="H4023">
        <v>3368.6</v>
      </c>
      <c r="I4023">
        <v>5738.07</v>
      </c>
      <c r="J4023">
        <v>3369.61</v>
      </c>
    </row>
    <row r="4024" spans="1:10" x14ac:dyDescent="0.3">
      <c r="A4024">
        <v>4023</v>
      </c>
      <c r="B4024" t="s">
        <v>16</v>
      </c>
      <c r="C4024" t="s">
        <v>17</v>
      </c>
      <c r="D4024">
        <v>2</v>
      </c>
      <c r="E4024">
        <v>2</v>
      </c>
      <c r="F4024">
        <v>4836.88</v>
      </c>
      <c r="G4024">
        <v>7551.98</v>
      </c>
      <c r="H4024">
        <v>2643.19</v>
      </c>
      <c r="I4024">
        <v>1667.23</v>
      </c>
      <c r="J4024">
        <v>3241.55</v>
      </c>
    </row>
    <row r="4025" spans="1:10" x14ac:dyDescent="0.3">
      <c r="A4025">
        <v>4024</v>
      </c>
      <c r="B4025" t="s">
        <v>14</v>
      </c>
      <c r="C4025" t="s">
        <v>15</v>
      </c>
      <c r="D4025">
        <v>5</v>
      </c>
      <c r="E4025">
        <v>3</v>
      </c>
      <c r="F4025">
        <v>515.13</v>
      </c>
      <c r="G4025">
        <v>1187.44</v>
      </c>
      <c r="H4025">
        <v>178.12</v>
      </c>
      <c r="I4025">
        <v>1126.8800000000001</v>
      </c>
      <c r="J4025">
        <v>-117.56</v>
      </c>
    </row>
    <row r="4026" spans="1:10" x14ac:dyDescent="0.3">
      <c r="A4026">
        <v>4025</v>
      </c>
      <c r="B4026" t="s">
        <v>16</v>
      </c>
      <c r="C4026" t="s">
        <v>17</v>
      </c>
      <c r="D4026">
        <v>1</v>
      </c>
      <c r="E4026">
        <v>1</v>
      </c>
      <c r="F4026">
        <v>3687.5</v>
      </c>
      <c r="G4026">
        <v>3687.5</v>
      </c>
      <c r="H4026">
        <v>1290.6300000000001</v>
      </c>
      <c r="I4026">
        <v>2081.69</v>
      </c>
      <c r="J4026">
        <v>315.18</v>
      </c>
    </row>
    <row r="4027" spans="1:10" x14ac:dyDescent="0.3">
      <c r="A4027">
        <v>4026</v>
      </c>
      <c r="B4027" t="s">
        <v>14</v>
      </c>
      <c r="C4027" t="s">
        <v>15</v>
      </c>
      <c r="D4027">
        <v>6</v>
      </c>
      <c r="E4027">
        <v>2</v>
      </c>
      <c r="F4027">
        <v>1082.7</v>
      </c>
      <c r="G4027">
        <v>1742.12</v>
      </c>
      <c r="H4027">
        <v>261.32</v>
      </c>
      <c r="I4027">
        <v>1485.94</v>
      </c>
      <c r="J4027">
        <v>-5.14</v>
      </c>
    </row>
    <row r="4028" spans="1:10" x14ac:dyDescent="0.3">
      <c r="A4028">
        <v>4027</v>
      </c>
      <c r="B4028" t="s">
        <v>10</v>
      </c>
      <c r="C4028" t="s">
        <v>22</v>
      </c>
      <c r="D4028">
        <v>8</v>
      </c>
      <c r="E4028">
        <v>3</v>
      </c>
      <c r="F4028">
        <v>855.35</v>
      </c>
      <c r="G4028">
        <v>1890.84</v>
      </c>
      <c r="H4028">
        <v>189.08</v>
      </c>
      <c r="I4028">
        <v>704.07</v>
      </c>
      <c r="J4028">
        <v>997.69</v>
      </c>
    </row>
    <row r="4029" spans="1:10" x14ac:dyDescent="0.3">
      <c r="A4029">
        <v>4028</v>
      </c>
      <c r="B4029" t="s">
        <v>18</v>
      </c>
      <c r="C4029" t="s">
        <v>19</v>
      </c>
      <c r="D4029">
        <v>6</v>
      </c>
      <c r="E4029">
        <v>2</v>
      </c>
      <c r="F4029">
        <v>3684.33</v>
      </c>
      <c r="G4029">
        <v>5253.19</v>
      </c>
      <c r="H4029">
        <v>1155.7</v>
      </c>
      <c r="I4029">
        <v>3187.65</v>
      </c>
      <c r="J4029">
        <v>909.84</v>
      </c>
    </row>
    <row r="4030" spans="1:10" x14ac:dyDescent="0.3">
      <c r="A4030">
        <v>4029</v>
      </c>
      <c r="B4030" t="s">
        <v>14</v>
      </c>
      <c r="C4030" t="s">
        <v>15</v>
      </c>
      <c r="D4030">
        <v>4</v>
      </c>
      <c r="E4030">
        <v>2</v>
      </c>
      <c r="F4030">
        <v>1729.82</v>
      </c>
      <c r="G4030">
        <v>2966.76</v>
      </c>
      <c r="H4030">
        <v>445.01</v>
      </c>
      <c r="I4030">
        <v>1193.0899999999999</v>
      </c>
      <c r="J4030">
        <v>1328.66</v>
      </c>
    </row>
    <row r="4031" spans="1:10" x14ac:dyDescent="0.3">
      <c r="A4031">
        <v>4030</v>
      </c>
      <c r="B4031" t="s">
        <v>10</v>
      </c>
      <c r="C4031" t="s">
        <v>11</v>
      </c>
      <c r="D4031">
        <v>7</v>
      </c>
      <c r="E4031">
        <v>3</v>
      </c>
      <c r="F4031">
        <v>1072.6300000000001</v>
      </c>
      <c r="G4031">
        <v>2423.35</v>
      </c>
      <c r="H4031">
        <v>242.33</v>
      </c>
      <c r="I4031">
        <v>648.05999999999995</v>
      </c>
      <c r="J4031">
        <v>1532.95</v>
      </c>
    </row>
    <row r="4032" spans="1:10" x14ac:dyDescent="0.3">
      <c r="A4032">
        <v>4031</v>
      </c>
      <c r="B4032" t="s">
        <v>16</v>
      </c>
      <c r="C4032" t="s">
        <v>17</v>
      </c>
      <c r="D4032">
        <v>2</v>
      </c>
      <c r="E4032">
        <v>1</v>
      </c>
      <c r="F4032">
        <v>4822.8599999999997</v>
      </c>
      <c r="G4032">
        <v>4822.8599999999997</v>
      </c>
      <c r="H4032">
        <v>1688</v>
      </c>
      <c r="I4032">
        <v>2087.33</v>
      </c>
      <c r="J4032">
        <v>1047.53</v>
      </c>
    </row>
    <row r="4033" spans="1:10" x14ac:dyDescent="0.3">
      <c r="A4033">
        <v>4032</v>
      </c>
      <c r="B4033" t="s">
        <v>10</v>
      </c>
      <c r="C4033" t="s">
        <v>11</v>
      </c>
      <c r="D4033">
        <v>6</v>
      </c>
      <c r="E4033">
        <v>2</v>
      </c>
      <c r="F4033">
        <v>569.23</v>
      </c>
      <c r="G4033">
        <v>818.04</v>
      </c>
      <c r="H4033">
        <v>81.8</v>
      </c>
      <c r="I4033">
        <v>678.27</v>
      </c>
      <c r="J4033">
        <v>57.97</v>
      </c>
    </row>
    <row r="4034" spans="1:10" x14ac:dyDescent="0.3">
      <c r="A4034">
        <v>4033</v>
      </c>
      <c r="B4034" t="s">
        <v>18</v>
      </c>
      <c r="C4034" t="s">
        <v>20</v>
      </c>
      <c r="D4034">
        <v>4</v>
      </c>
      <c r="E4034">
        <v>2</v>
      </c>
      <c r="F4034">
        <v>6074.99</v>
      </c>
      <c r="G4034">
        <v>10249.18</v>
      </c>
      <c r="H4034">
        <v>2767.28</v>
      </c>
      <c r="I4034">
        <v>3351.72</v>
      </c>
      <c r="J4034">
        <v>4130.17</v>
      </c>
    </row>
    <row r="4035" spans="1:10" x14ac:dyDescent="0.3">
      <c r="A4035">
        <v>4034</v>
      </c>
      <c r="B4035" t="s">
        <v>12</v>
      </c>
      <c r="C4035" t="s">
        <v>13</v>
      </c>
      <c r="D4035">
        <v>4</v>
      </c>
      <c r="E4035">
        <v>2</v>
      </c>
      <c r="F4035">
        <v>697.43</v>
      </c>
      <c r="G4035">
        <v>1032.9000000000001</v>
      </c>
      <c r="H4035">
        <v>258.23</v>
      </c>
      <c r="I4035">
        <v>980.23</v>
      </c>
      <c r="J4035">
        <v>-205.55</v>
      </c>
    </row>
    <row r="4036" spans="1:10" x14ac:dyDescent="0.3">
      <c r="A4036">
        <v>4035</v>
      </c>
      <c r="B4036" t="s">
        <v>18</v>
      </c>
      <c r="C4036" t="s">
        <v>20</v>
      </c>
      <c r="D4036">
        <v>2</v>
      </c>
      <c r="E4036">
        <v>1</v>
      </c>
      <c r="F4036">
        <v>6246.24</v>
      </c>
      <c r="G4036">
        <v>6246.24</v>
      </c>
      <c r="H4036">
        <v>1374.17</v>
      </c>
      <c r="I4036">
        <v>2177.42</v>
      </c>
      <c r="J4036">
        <v>2694.65</v>
      </c>
    </row>
    <row r="4037" spans="1:10" x14ac:dyDescent="0.3">
      <c r="A4037">
        <v>4036</v>
      </c>
      <c r="B4037" t="s">
        <v>12</v>
      </c>
      <c r="C4037" t="s">
        <v>13</v>
      </c>
      <c r="D4037">
        <v>5</v>
      </c>
      <c r="E4037">
        <v>2</v>
      </c>
      <c r="F4037">
        <v>5314.81</v>
      </c>
      <c r="G4037">
        <v>8163.96</v>
      </c>
      <c r="H4037">
        <v>2449.19</v>
      </c>
      <c r="I4037">
        <v>3288.45</v>
      </c>
      <c r="J4037">
        <v>2426.3200000000002</v>
      </c>
    </row>
    <row r="4038" spans="1:10" x14ac:dyDescent="0.3">
      <c r="A4038">
        <v>4037</v>
      </c>
      <c r="B4038" t="s">
        <v>12</v>
      </c>
      <c r="C4038" t="s">
        <v>13</v>
      </c>
      <c r="D4038">
        <v>5</v>
      </c>
      <c r="E4038">
        <v>3</v>
      </c>
      <c r="F4038">
        <v>5336.1</v>
      </c>
      <c r="G4038">
        <v>11406.88</v>
      </c>
      <c r="H4038">
        <v>3422.06</v>
      </c>
      <c r="I4038">
        <v>3630.85</v>
      </c>
      <c r="J4038">
        <v>4353.96</v>
      </c>
    </row>
    <row r="4039" spans="1:10" x14ac:dyDescent="0.3">
      <c r="A4039">
        <v>4038</v>
      </c>
      <c r="B4039" t="s">
        <v>14</v>
      </c>
      <c r="C4039" t="s">
        <v>15</v>
      </c>
      <c r="D4039">
        <v>5</v>
      </c>
      <c r="E4039">
        <v>1</v>
      </c>
      <c r="F4039">
        <v>2936.14</v>
      </c>
      <c r="G4039">
        <v>2936.14</v>
      </c>
      <c r="H4039">
        <v>440.42</v>
      </c>
      <c r="I4039">
        <v>1107.98</v>
      </c>
      <c r="J4039">
        <v>1387.74</v>
      </c>
    </row>
    <row r="4040" spans="1:10" x14ac:dyDescent="0.3">
      <c r="A4040">
        <v>4039</v>
      </c>
      <c r="B4040" t="s">
        <v>16</v>
      </c>
      <c r="C4040" t="s">
        <v>17</v>
      </c>
      <c r="D4040">
        <v>3</v>
      </c>
      <c r="E4040">
        <v>1</v>
      </c>
      <c r="F4040">
        <v>5164.46</v>
      </c>
      <c r="G4040">
        <v>5164.46</v>
      </c>
      <c r="H4040">
        <v>1807.56</v>
      </c>
      <c r="I4040">
        <v>2821.29</v>
      </c>
      <c r="J4040">
        <v>535.61</v>
      </c>
    </row>
    <row r="4041" spans="1:10" x14ac:dyDescent="0.3">
      <c r="A4041">
        <v>4040</v>
      </c>
      <c r="B4041" t="s">
        <v>16</v>
      </c>
      <c r="C4041" t="s">
        <v>17</v>
      </c>
      <c r="D4041">
        <v>7</v>
      </c>
      <c r="E4041">
        <v>3</v>
      </c>
      <c r="F4041">
        <v>5539.28</v>
      </c>
      <c r="G4041">
        <v>13320.16</v>
      </c>
      <c r="H4041">
        <v>5328.06</v>
      </c>
      <c r="I4041">
        <v>5034.34</v>
      </c>
      <c r="J4041">
        <v>2957.76</v>
      </c>
    </row>
    <row r="4042" spans="1:10" x14ac:dyDescent="0.3">
      <c r="A4042">
        <v>4041</v>
      </c>
      <c r="B4042" t="s">
        <v>12</v>
      </c>
      <c r="C4042" t="s">
        <v>13</v>
      </c>
      <c r="D4042">
        <v>8</v>
      </c>
      <c r="E4042">
        <v>1</v>
      </c>
      <c r="F4042">
        <v>6776.2</v>
      </c>
      <c r="G4042">
        <v>6776.2</v>
      </c>
      <c r="H4042">
        <v>1694.05</v>
      </c>
      <c r="I4042">
        <v>3713.83</v>
      </c>
      <c r="J4042">
        <v>1368.32</v>
      </c>
    </row>
    <row r="4043" spans="1:10" x14ac:dyDescent="0.3">
      <c r="A4043">
        <v>4042</v>
      </c>
      <c r="B4043" t="s">
        <v>10</v>
      </c>
      <c r="C4043" t="s">
        <v>11</v>
      </c>
      <c r="D4043">
        <v>7</v>
      </c>
      <c r="E4043">
        <v>3</v>
      </c>
      <c r="F4043">
        <v>712.68</v>
      </c>
      <c r="G4043">
        <v>1466.59</v>
      </c>
      <c r="H4043">
        <v>146.66</v>
      </c>
      <c r="I4043">
        <v>983.9</v>
      </c>
      <c r="J4043">
        <v>336.03</v>
      </c>
    </row>
    <row r="4044" spans="1:10" x14ac:dyDescent="0.3">
      <c r="A4044">
        <v>4043</v>
      </c>
      <c r="B4044" t="s">
        <v>10</v>
      </c>
      <c r="C4044" t="s">
        <v>22</v>
      </c>
      <c r="D4044">
        <v>5</v>
      </c>
      <c r="E4044">
        <v>2</v>
      </c>
      <c r="F4044">
        <v>553.37</v>
      </c>
      <c r="G4044">
        <v>927.01</v>
      </c>
      <c r="H4044">
        <v>92.7</v>
      </c>
      <c r="I4044">
        <v>790.05</v>
      </c>
      <c r="J4044">
        <v>44.26</v>
      </c>
    </row>
    <row r="4045" spans="1:10" x14ac:dyDescent="0.3">
      <c r="A4045">
        <v>4044</v>
      </c>
      <c r="B4045" t="s">
        <v>16</v>
      </c>
      <c r="C4045" t="s">
        <v>21</v>
      </c>
      <c r="D4045">
        <v>2</v>
      </c>
      <c r="E4045">
        <v>1</v>
      </c>
      <c r="F4045">
        <v>2336.2800000000002</v>
      </c>
      <c r="G4045">
        <v>2336.2800000000002</v>
      </c>
      <c r="H4045">
        <v>817.7</v>
      </c>
      <c r="I4045">
        <v>1659.5</v>
      </c>
      <c r="J4045">
        <v>-140.91999999999999</v>
      </c>
    </row>
    <row r="4046" spans="1:10" x14ac:dyDescent="0.3">
      <c r="A4046">
        <v>4045</v>
      </c>
      <c r="B4046" t="s">
        <v>10</v>
      </c>
      <c r="C4046" t="s">
        <v>22</v>
      </c>
      <c r="D4046">
        <v>3</v>
      </c>
      <c r="E4046">
        <v>1</v>
      </c>
      <c r="F4046">
        <v>1012.04</v>
      </c>
      <c r="G4046">
        <v>1012.04</v>
      </c>
      <c r="H4046">
        <v>101.2</v>
      </c>
      <c r="I4046">
        <v>511.24</v>
      </c>
      <c r="J4046">
        <v>399.59</v>
      </c>
    </row>
    <row r="4047" spans="1:10" x14ac:dyDescent="0.3">
      <c r="A4047">
        <v>4046</v>
      </c>
      <c r="B4047" t="s">
        <v>10</v>
      </c>
      <c r="C4047" t="s">
        <v>22</v>
      </c>
      <c r="D4047">
        <v>7</v>
      </c>
      <c r="E4047">
        <v>3</v>
      </c>
      <c r="F4047">
        <v>953.08</v>
      </c>
      <c r="G4047">
        <v>2060.44</v>
      </c>
      <c r="H4047">
        <v>206.04</v>
      </c>
      <c r="I4047">
        <v>878.87</v>
      </c>
      <c r="J4047">
        <v>975.53</v>
      </c>
    </row>
    <row r="4048" spans="1:10" x14ac:dyDescent="0.3">
      <c r="A4048">
        <v>4047</v>
      </c>
      <c r="B4048" t="s">
        <v>10</v>
      </c>
      <c r="C4048" t="s">
        <v>22</v>
      </c>
      <c r="D4048">
        <v>5</v>
      </c>
      <c r="E4048">
        <v>2</v>
      </c>
      <c r="F4048">
        <v>587.65</v>
      </c>
      <c r="G4048">
        <v>1014.5</v>
      </c>
      <c r="H4048">
        <v>101.45</v>
      </c>
      <c r="I4048">
        <v>484.49</v>
      </c>
      <c r="J4048">
        <v>428.56</v>
      </c>
    </row>
    <row r="4049" spans="1:10" x14ac:dyDescent="0.3">
      <c r="A4049">
        <v>4048</v>
      </c>
      <c r="B4049" t="s">
        <v>16</v>
      </c>
      <c r="C4049" t="s">
        <v>17</v>
      </c>
      <c r="D4049">
        <v>3</v>
      </c>
      <c r="E4049">
        <v>3</v>
      </c>
      <c r="F4049">
        <v>6710.5</v>
      </c>
      <c r="G4049">
        <v>14717.43</v>
      </c>
      <c r="H4049">
        <v>5886.97</v>
      </c>
      <c r="I4049">
        <v>2433.09</v>
      </c>
      <c r="J4049">
        <v>6397.37</v>
      </c>
    </row>
    <row r="4050" spans="1:10" x14ac:dyDescent="0.3">
      <c r="A4050">
        <v>4049</v>
      </c>
      <c r="B4050" t="s">
        <v>12</v>
      </c>
      <c r="C4050" t="s">
        <v>13</v>
      </c>
      <c r="D4050">
        <v>8</v>
      </c>
      <c r="E4050">
        <v>3</v>
      </c>
      <c r="F4050">
        <v>4206.5</v>
      </c>
      <c r="G4050">
        <v>10509.16</v>
      </c>
      <c r="H4050">
        <v>3152.75</v>
      </c>
      <c r="I4050">
        <v>6091.78</v>
      </c>
      <c r="J4050">
        <v>1264.6300000000001</v>
      </c>
    </row>
    <row r="4051" spans="1:10" x14ac:dyDescent="0.3">
      <c r="A4051">
        <v>4050</v>
      </c>
      <c r="B4051" t="s">
        <v>18</v>
      </c>
      <c r="C4051" t="s">
        <v>19</v>
      </c>
      <c r="D4051">
        <v>2</v>
      </c>
      <c r="E4051">
        <v>1</v>
      </c>
      <c r="F4051">
        <v>4175.3500000000004</v>
      </c>
      <c r="G4051">
        <v>4175.3500000000004</v>
      </c>
      <c r="H4051">
        <v>918.58</v>
      </c>
      <c r="I4051">
        <v>2039.89</v>
      </c>
      <c r="J4051">
        <v>1216.8900000000001</v>
      </c>
    </row>
    <row r="4052" spans="1:10" x14ac:dyDescent="0.3">
      <c r="A4052">
        <v>4051</v>
      </c>
      <c r="B4052" t="s">
        <v>12</v>
      </c>
      <c r="C4052" t="s">
        <v>13</v>
      </c>
      <c r="D4052">
        <v>5</v>
      </c>
      <c r="E4052">
        <v>3</v>
      </c>
      <c r="F4052">
        <v>2282.84</v>
      </c>
      <c r="G4052">
        <v>5718.42</v>
      </c>
      <c r="H4052">
        <v>1429.61</v>
      </c>
      <c r="I4052">
        <v>4283.7700000000004</v>
      </c>
      <c r="J4052">
        <v>5.05</v>
      </c>
    </row>
    <row r="4053" spans="1:10" x14ac:dyDescent="0.3">
      <c r="A4053">
        <v>4052</v>
      </c>
      <c r="B4053" t="s">
        <v>16</v>
      </c>
      <c r="C4053" t="s">
        <v>17</v>
      </c>
      <c r="D4053">
        <v>8</v>
      </c>
      <c r="E4053">
        <v>3</v>
      </c>
      <c r="F4053">
        <v>3660.33</v>
      </c>
      <c r="G4053">
        <v>7679.13</v>
      </c>
      <c r="H4053">
        <v>2687.69</v>
      </c>
      <c r="I4053">
        <v>5568.89</v>
      </c>
      <c r="J4053">
        <v>-577.45000000000005</v>
      </c>
    </row>
    <row r="4054" spans="1:10" x14ac:dyDescent="0.3">
      <c r="A4054">
        <v>4053</v>
      </c>
      <c r="B4054" t="s">
        <v>14</v>
      </c>
      <c r="C4054" t="s">
        <v>15</v>
      </c>
      <c r="D4054">
        <v>1</v>
      </c>
      <c r="E4054">
        <v>1</v>
      </c>
      <c r="F4054">
        <v>982.83</v>
      </c>
      <c r="G4054">
        <v>982.83</v>
      </c>
      <c r="H4054">
        <v>147.41999999999999</v>
      </c>
      <c r="I4054">
        <v>457.54</v>
      </c>
      <c r="J4054">
        <v>377.87</v>
      </c>
    </row>
    <row r="4055" spans="1:10" x14ac:dyDescent="0.3">
      <c r="A4055">
        <v>4054</v>
      </c>
      <c r="B4055" t="s">
        <v>16</v>
      </c>
      <c r="C4055" t="s">
        <v>21</v>
      </c>
      <c r="D4055">
        <v>8</v>
      </c>
      <c r="E4055">
        <v>3</v>
      </c>
      <c r="F4055">
        <v>1376.24</v>
      </c>
      <c r="G4055">
        <v>3080.05</v>
      </c>
      <c r="H4055">
        <v>1078.02</v>
      </c>
      <c r="I4055">
        <v>2922.97</v>
      </c>
      <c r="J4055">
        <v>-920.94</v>
      </c>
    </row>
    <row r="4056" spans="1:10" x14ac:dyDescent="0.3">
      <c r="A4056">
        <v>4055</v>
      </c>
      <c r="B4056" t="s">
        <v>14</v>
      </c>
      <c r="C4056" t="s">
        <v>15</v>
      </c>
      <c r="D4056">
        <v>6</v>
      </c>
      <c r="E4056">
        <v>2</v>
      </c>
      <c r="F4056">
        <v>2224.21</v>
      </c>
      <c r="G4056">
        <v>3506.9</v>
      </c>
      <c r="H4056">
        <v>526.03</v>
      </c>
      <c r="I4056">
        <v>1677.3</v>
      </c>
      <c r="J4056">
        <v>1303.56</v>
      </c>
    </row>
    <row r="4057" spans="1:10" x14ac:dyDescent="0.3">
      <c r="A4057">
        <v>4056</v>
      </c>
      <c r="B4057" t="s">
        <v>18</v>
      </c>
      <c r="C4057" t="s">
        <v>20</v>
      </c>
      <c r="D4057">
        <v>2</v>
      </c>
      <c r="E4057">
        <v>1</v>
      </c>
      <c r="F4057">
        <v>5218.5200000000004</v>
      </c>
      <c r="G4057">
        <v>5218.5200000000004</v>
      </c>
      <c r="H4057">
        <v>1148.07</v>
      </c>
      <c r="I4057">
        <v>2038.93</v>
      </c>
      <c r="J4057">
        <v>2031.51</v>
      </c>
    </row>
    <row r="4058" spans="1:10" x14ac:dyDescent="0.3">
      <c r="A4058">
        <v>4057</v>
      </c>
      <c r="B4058" t="s">
        <v>14</v>
      </c>
      <c r="C4058" t="s">
        <v>15</v>
      </c>
      <c r="D4058">
        <v>8</v>
      </c>
      <c r="E4058">
        <v>3</v>
      </c>
      <c r="F4058">
        <v>1574.51</v>
      </c>
      <c r="G4058">
        <v>3314.75</v>
      </c>
      <c r="H4058">
        <v>497.21</v>
      </c>
      <c r="I4058">
        <v>1472.17</v>
      </c>
      <c r="J4058">
        <v>1345.37</v>
      </c>
    </row>
    <row r="4059" spans="1:10" x14ac:dyDescent="0.3">
      <c r="A4059">
        <v>4058</v>
      </c>
      <c r="B4059" t="s">
        <v>18</v>
      </c>
      <c r="C4059" t="s">
        <v>20</v>
      </c>
      <c r="D4059">
        <v>8</v>
      </c>
      <c r="E4059">
        <v>3</v>
      </c>
      <c r="F4059">
        <v>1835.23</v>
      </c>
      <c r="G4059">
        <v>3609.81</v>
      </c>
      <c r="H4059">
        <v>794.16</v>
      </c>
      <c r="I4059">
        <v>3425.71</v>
      </c>
      <c r="J4059">
        <v>-610.05999999999995</v>
      </c>
    </row>
    <row r="4060" spans="1:10" x14ac:dyDescent="0.3">
      <c r="A4060">
        <v>4059</v>
      </c>
      <c r="B4060" t="s">
        <v>12</v>
      </c>
      <c r="C4060" t="s">
        <v>13</v>
      </c>
      <c r="D4060">
        <v>4</v>
      </c>
      <c r="E4060">
        <v>1</v>
      </c>
      <c r="F4060">
        <v>3915.37</v>
      </c>
      <c r="G4060">
        <v>3915.37</v>
      </c>
      <c r="H4060">
        <v>978.84</v>
      </c>
      <c r="I4060">
        <v>3511.25</v>
      </c>
      <c r="J4060">
        <v>-574.73</v>
      </c>
    </row>
    <row r="4061" spans="1:10" x14ac:dyDescent="0.3">
      <c r="A4061">
        <v>4060</v>
      </c>
      <c r="B4061" t="s">
        <v>12</v>
      </c>
      <c r="C4061" t="s">
        <v>13</v>
      </c>
      <c r="D4061">
        <v>4</v>
      </c>
      <c r="E4061">
        <v>1</v>
      </c>
      <c r="F4061">
        <v>4473.3599999999997</v>
      </c>
      <c r="G4061">
        <v>4473.3599999999997</v>
      </c>
      <c r="H4061">
        <v>1118.3399999999999</v>
      </c>
      <c r="I4061">
        <v>3417.39</v>
      </c>
      <c r="J4061">
        <v>-62.36</v>
      </c>
    </row>
    <row r="4062" spans="1:10" x14ac:dyDescent="0.3">
      <c r="A4062">
        <v>4061</v>
      </c>
      <c r="B4062" t="s">
        <v>10</v>
      </c>
      <c r="C4062" t="s">
        <v>22</v>
      </c>
      <c r="D4062">
        <v>8</v>
      </c>
      <c r="E4062">
        <v>3</v>
      </c>
      <c r="F4062">
        <v>1369.49</v>
      </c>
      <c r="G4062">
        <v>3072.15</v>
      </c>
      <c r="H4062">
        <v>307.22000000000003</v>
      </c>
      <c r="I4062">
        <v>796.07</v>
      </c>
      <c r="J4062">
        <v>1968.87</v>
      </c>
    </row>
    <row r="4063" spans="1:10" x14ac:dyDescent="0.3">
      <c r="A4063">
        <v>4062</v>
      </c>
      <c r="B4063" t="s">
        <v>18</v>
      </c>
      <c r="C4063" t="s">
        <v>19</v>
      </c>
      <c r="D4063">
        <v>8</v>
      </c>
      <c r="E4063">
        <v>1</v>
      </c>
      <c r="F4063">
        <v>4871.3</v>
      </c>
      <c r="G4063">
        <v>4871.3</v>
      </c>
      <c r="H4063">
        <v>1071.69</v>
      </c>
      <c r="I4063">
        <v>4010.65</v>
      </c>
      <c r="J4063">
        <v>-211.04</v>
      </c>
    </row>
    <row r="4064" spans="1:10" x14ac:dyDescent="0.3">
      <c r="A4064">
        <v>4063</v>
      </c>
      <c r="B4064" t="s">
        <v>14</v>
      </c>
      <c r="C4064" t="s">
        <v>15</v>
      </c>
      <c r="D4064">
        <v>2</v>
      </c>
      <c r="E4064">
        <v>1</v>
      </c>
      <c r="F4064">
        <v>1834.5</v>
      </c>
      <c r="G4064">
        <v>1834.5</v>
      </c>
      <c r="H4064">
        <v>275.18</v>
      </c>
      <c r="I4064">
        <v>994.11</v>
      </c>
      <c r="J4064">
        <v>565.22</v>
      </c>
    </row>
    <row r="4065" spans="1:10" x14ac:dyDescent="0.3">
      <c r="A4065">
        <v>4064</v>
      </c>
      <c r="B4065" t="s">
        <v>10</v>
      </c>
      <c r="C4065" t="s">
        <v>22</v>
      </c>
      <c r="D4065">
        <v>4</v>
      </c>
      <c r="E4065">
        <v>3</v>
      </c>
      <c r="F4065">
        <v>485.64</v>
      </c>
      <c r="G4065">
        <v>933.58</v>
      </c>
      <c r="H4065">
        <v>93.36</v>
      </c>
      <c r="I4065">
        <v>692.87</v>
      </c>
      <c r="J4065">
        <v>147.35</v>
      </c>
    </row>
    <row r="4066" spans="1:10" x14ac:dyDescent="0.3">
      <c r="A4066">
        <v>4065</v>
      </c>
      <c r="B4066" t="s">
        <v>12</v>
      </c>
      <c r="C4066" t="s">
        <v>13</v>
      </c>
      <c r="D4066">
        <v>7</v>
      </c>
      <c r="E4066">
        <v>2</v>
      </c>
      <c r="F4066">
        <v>3557.22</v>
      </c>
      <c r="G4066">
        <v>5524.95</v>
      </c>
      <c r="H4066">
        <v>1381.24</v>
      </c>
      <c r="I4066">
        <v>3954.1</v>
      </c>
      <c r="J4066">
        <v>189.61</v>
      </c>
    </row>
    <row r="4067" spans="1:10" x14ac:dyDescent="0.3">
      <c r="A4067">
        <v>4066</v>
      </c>
      <c r="B4067" t="s">
        <v>18</v>
      </c>
      <c r="C4067" t="s">
        <v>20</v>
      </c>
      <c r="D4067">
        <v>2</v>
      </c>
      <c r="E4067">
        <v>1</v>
      </c>
      <c r="F4067">
        <v>3074.34</v>
      </c>
      <c r="G4067">
        <v>3074.34</v>
      </c>
      <c r="H4067">
        <v>676.36</v>
      </c>
      <c r="I4067">
        <v>2329.98</v>
      </c>
      <c r="J4067">
        <v>68.010000000000005</v>
      </c>
    </row>
    <row r="4068" spans="1:10" x14ac:dyDescent="0.3">
      <c r="A4068">
        <v>4067</v>
      </c>
      <c r="B4068" t="s">
        <v>18</v>
      </c>
      <c r="C4068" t="s">
        <v>20</v>
      </c>
      <c r="D4068">
        <v>1</v>
      </c>
      <c r="E4068">
        <v>1</v>
      </c>
      <c r="F4068">
        <v>4376.71</v>
      </c>
      <c r="G4068">
        <v>4376.71</v>
      </c>
      <c r="H4068">
        <v>962.88</v>
      </c>
      <c r="I4068">
        <v>1255.8599999999999</v>
      </c>
      <c r="J4068">
        <v>2157.98</v>
      </c>
    </row>
    <row r="4069" spans="1:10" x14ac:dyDescent="0.3">
      <c r="A4069">
        <v>4068</v>
      </c>
      <c r="B4069" t="s">
        <v>12</v>
      </c>
      <c r="C4069" t="s">
        <v>13</v>
      </c>
      <c r="D4069">
        <v>2</v>
      </c>
      <c r="E4069">
        <v>2</v>
      </c>
      <c r="F4069">
        <v>5578.31</v>
      </c>
      <c r="G4069">
        <v>9649.2900000000009</v>
      </c>
      <c r="H4069">
        <v>2894.79</v>
      </c>
      <c r="I4069">
        <v>1735.22</v>
      </c>
      <c r="J4069">
        <v>5019.28</v>
      </c>
    </row>
    <row r="4070" spans="1:10" x14ac:dyDescent="0.3">
      <c r="A4070">
        <v>4069</v>
      </c>
      <c r="B4070" t="s">
        <v>16</v>
      </c>
      <c r="C4070" t="s">
        <v>17</v>
      </c>
      <c r="D4070">
        <v>5</v>
      </c>
      <c r="E4070">
        <v>3</v>
      </c>
      <c r="F4070">
        <v>4270.3599999999997</v>
      </c>
      <c r="G4070">
        <v>8784.1</v>
      </c>
      <c r="H4070">
        <v>3513.64</v>
      </c>
      <c r="I4070">
        <v>2998.77</v>
      </c>
      <c r="J4070">
        <v>2271.69</v>
      </c>
    </row>
    <row r="4071" spans="1:10" x14ac:dyDescent="0.3">
      <c r="A4071">
        <v>4070</v>
      </c>
      <c r="B4071" t="s">
        <v>14</v>
      </c>
      <c r="C4071" t="s">
        <v>15</v>
      </c>
      <c r="D4071">
        <v>5</v>
      </c>
      <c r="E4071">
        <v>3</v>
      </c>
      <c r="F4071">
        <v>1073.3599999999999</v>
      </c>
      <c r="G4071">
        <v>2091.65</v>
      </c>
      <c r="H4071">
        <v>313.75</v>
      </c>
      <c r="I4071">
        <v>1023.16</v>
      </c>
      <c r="J4071">
        <v>754.74</v>
      </c>
    </row>
    <row r="4072" spans="1:10" x14ac:dyDescent="0.3">
      <c r="A4072">
        <v>4071</v>
      </c>
      <c r="B4072" t="s">
        <v>10</v>
      </c>
      <c r="C4072" t="s">
        <v>22</v>
      </c>
      <c r="D4072">
        <v>3</v>
      </c>
      <c r="E4072">
        <v>3</v>
      </c>
      <c r="F4072">
        <v>507.62</v>
      </c>
      <c r="G4072">
        <v>1119.6400000000001</v>
      </c>
      <c r="H4072">
        <v>111.96</v>
      </c>
      <c r="I4072">
        <v>577.64</v>
      </c>
      <c r="J4072">
        <v>430.04</v>
      </c>
    </row>
    <row r="4073" spans="1:10" x14ac:dyDescent="0.3">
      <c r="A4073">
        <v>4072</v>
      </c>
      <c r="B4073" t="s">
        <v>16</v>
      </c>
      <c r="C4073" t="s">
        <v>21</v>
      </c>
      <c r="D4073">
        <v>4</v>
      </c>
      <c r="E4073">
        <v>1</v>
      </c>
      <c r="F4073">
        <v>6969.67</v>
      </c>
      <c r="G4073">
        <v>6969.67</v>
      </c>
      <c r="H4073">
        <v>2439.39</v>
      </c>
      <c r="I4073">
        <v>3281.23</v>
      </c>
      <c r="J4073">
        <v>1249.05</v>
      </c>
    </row>
    <row r="4074" spans="1:10" x14ac:dyDescent="0.3">
      <c r="A4074">
        <v>4073</v>
      </c>
      <c r="B4074" t="s">
        <v>16</v>
      </c>
      <c r="C4074" t="s">
        <v>21</v>
      </c>
      <c r="D4074">
        <v>8</v>
      </c>
      <c r="E4074">
        <v>2</v>
      </c>
      <c r="F4074">
        <v>3682.9</v>
      </c>
      <c r="G4074">
        <v>5842.72</v>
      </c>
      <c r="H4074">
        <v>2044.95</v>
      </c>
      <c r="I4074">
        <v>4413.83</v>
      </c>
      <c r="J4074">
        <v>-616.05999999999995</v>
      </c>
    </row>
    <row r="4075" spans="1:10" x14ac:dyDescent="0.3">
      <c r="A4075">
        <v>4074</v>
      </c>
      <c r="B4075" t="s">
        <v>16</v>
      </c>
      <c r="C4075" t="s">
        <v>17</v>
      </c>
      <c r="D4075">
        <v>6</v>
      </c>
      <c r="E4075">
        <v>3</v>
      </c>
      <c r="F4075">
        <v>4432.43</v>
      </c>
      <c r="G4075">
        <v>8284.02</v>
      </c>
      <c r="H4075">
        <v>3313.61</v>
      </c>
      <c r="I4075">
        <v>4896.38</v>
      </c>
      <c r="J4075">
        <v>74.03</v>
      </c>
    </row>
    <row r="4076" spans="1:10" x14ac:dyDescent="0.3">
      <c r="A4076">
        <v>4075</v>
      </c>
      <c r="B4076" t="s">
        <v>16</v>
      </c>
      <c r="C4076" t="s">
        <v>17</v>
      </c>
      <c r="D4076">
        <v>4</v>
      </c>
      <c r="E4076">
        <v>3</v>
      </c>
      <c r="F4076">
        <v>3459.43</v>
      </c>
      <c r="G4076">
        <v>8729.24</v>
      </c>
      <c r="H4076">
        <v>3491.7</v>
      </c>
      <c r="I4076">
        <v>3665.34</v>
      </c>
      <c r="J4076">
        <v>1572.2</v>
      </c>
    </row>
    <row r="4077" spans="1:10" x14ac:dyDescent="0.3">
      <c r="A4077">
        <v>4076</v>
      </c>
      <c r="B4077" t="s">
        <v>16</v>
      </c>
      <c r="C4077" t="s">
        <v>21</v>
      </c>
      <c r="D4077">
        <v>7</v>
      </c>
      <c r="E4077">
        <v>3</v>
      </c>
      <c r="F4077">
        <v>917.38</v>
      </c>
      <c r="G4077">
        <v>2137.4699999999998</v>
      </c>
      <c r="H4077">
        <v>748.11</v>
      </c>
      <c r="I4077">
        <v>2028.45</v>
      </c>
      <c r="J4077">
        <v>-639.1</v>
      </c>
    </row>
    <row r="4078" spans="1:10" x14ac:dyDescent="0.3">
      <c r="A4078">
        <v>4077</v>
      </c>
      <c r="B4078" t="s">
        <v>10</v>
      </c>
      <c r="C4078" t="s">
        <v>22</v>
      </c>
      <c r="D4078">
        <v>2</v>
      </c>
      <c r="E4078">
        <v>1</v>
      </c>
      <c r="F4078">
        <v>883.29</v>
      </c>
      <c r="G4078">
        <v>883.29</v>
      </c>
      <c r="H4078">
        <v>88.33</v>
      </c>
      <c r="I4078">
        <v>427.13</v>
      </c>
      <c r="J4078">
        <v>367.83</v>
      </c>
    </row>
    <row r="4079" spans="1:10" x14ac:dyDescent="0.3">
      <c r="A4079">
        <v>4078</v>
      </c>
      <c r="B4079" t="s">
        <v>10</v>
      </c>
      <c r="C4079" t="s">
        <v>11</v>
      </c>
      <c r="D4079">
        <v>6</v>
      </c>
      <c r="E4079">
        <v>1</v>
      </c>
      <c r="F4079">
        <v>1059.8</v>
      </c>
      <c r="G4079">
        <v>1059.8</v>
      </c>
      <c r="H4079">
        <v>105.98</v>
      </c>
      <c r="I4079">
        <v>838.51</v>
      </c>
      <c r="J4079">
        <v>115.31</v>
      </c>
    </row>
    <row r="4080" spans="1:10" x14ac:dyDescent="0.3">
      <c r="A4080">
        <v>4079</v>
      </c>
      <c r="B4080" t="s">
        <v>14</v>
      </c>
      <c r="C4080" t="s">
        <v>15</v>
      </c>
      <c r="D4080">
        <v>6</v>
      </c>
      <c r="E4080">
        <v>3</v>
      </c>
      <c r="F4080">
        <v>1833.03</v>
      </c>
      <c r="G4080">
        <v>3787.35</v>
      </c>
      <c r="H4080">
        <v>568.1</v>
      </c>
      <c r="I4080">
        <v>1672.12</v>
      </c>
      <c r="J4080">
        <v>1547.13</v>
      </c>
    </row>
    <row r="4081" spans="1:10" x14ac:dyDescent="0.3">
      <c r="A4081">
        <v>4080</v>
      </c>
      <c r="B4081" t="s">
        <v>18</v>
      </c>
      <c r="C4081" t="s">
        <v>20</v>
      </c>
      <c r="D4081">
        <v>8</v>
      </c>
      <c r="E4081">
        <v>2</v>
      </c>
      <c r="F4081">
        <v>3925.96</v>
      </c>
      <c r="G4081">
        <v>6721.34</v>
      </c>
      <c r="H4081">
        <v>1478.69</v>
      </c>
      <c r="I4081">
        <v>5182.32</v>
      </c>
      <c r="J4081">
        <v>60.32</v>
      </c>
    </row>
    <row r="4082" spans="1:10" x14ac:dyDescent="0.3">
      <c r="A4082">
        <v>4081</v>
      </c>
      <c r="B4082" t="s">
        <v>16</v>
      </c>
      <c r="C4082" t="s">
        <v>17</v>
      </c>
      <c r="D4082">
        <v>8</v>
      </c>
      <c r="E4082">
        <v>3</v>
      </c>
      <c r="F4082">
        <v>4924.4399999999996</v>
      </c>
      <c r="G4082">
        <v>10655.52</v>
      </c>
      <c r="H4082">
        <v>4262.21</v>
      </c>
      <c r="I4082">
        <v>4165.74</v>
      </c>
      <c r="J4082">
        <v>2227.58</v>
      </c>
    </row>
    <row r="4083" spans="1:10" x14ac:dyDescent="0.3">
      <c r="A4083">
        <v>4082</v>
      </c>
      <c r="B4083" t="s">
        <v>18</v>
      </c>
      <c r="C4083" t="s">
        <v>19</v>
      </c>
      <c r="D4083">
        <v>4</v>
      </c>
      <c r="E4083">
        <v>2</v>
      </c>
      <c r="F4083">
        <v>4839.95</v>
      </c>
      <c r="G4083">
        <v>6937.26</v>
      </c>
      <c r="H4083">
        <v>1526.2</v>
      </c>
      <c r="I4083">
        <v>2571.5300000000002</v>
      </c>
      <c r="J4083">
        <v>2839.53</v>
      </c>
    </row>
    <row r="4084" spans="1:10" x14ac:dyDescent="0.3">
      <c r="A4084">
        <v>4083</v>
      </c>
      <c r="B4084" t="s">
        <v>16</v>
      </c>
      <c r="C4084" t="s">
        <v>17</v>
      </c>
      <c r="D4084">
        <v>6</v>
      </c>
      <c r="E4084">
        <v>3</v>
      </c>
      <c r="F4084">
        <v>4626.28</v>
      </c>
      <c r="G4084">
        <v>11115.34</v>
      </c>
      <c r="H4084">
        <v>4446.1400000000003</v>
      </c>
      <c r="I4084">
        <v>4886.34</v>
      </c>
      <c r="J4084">
        <v>1782.87</v>
      </c>
    </row>
    <row r="4085" spans="1:10" x14ac:dyDescent="0.3">
      <c r="A4085">
        <v>4084</v>
      </c>
      <c r="B4085" t="s">
        <v>14</v>
      </c>
      <c r="C4085" t="s">
        <v>15</v>
      </c>
      <c r="D4085">
        <v>6</v>
      </c>
      <c r="E4085">
        <v>3</v>
      </c>
      <c r="F4085">
        <v>2506.71</v>
      </c>
      <c r="G4085">
        <v>5492.92</v>
      </c>
      <c r="H4085">
        <v>823.94</v>
      </c>
      <c r="I4085">
        <v>1821.09</v>
      </c>
      <c r="J4085">
        <v>2847.9</v>
      </c>
    </row>
    <row r="4086" spans="1:10" x14ac:dyDescent="0.3">
      <c r="A4086">
        <v>4085</v>
      </c>
      <c r="B4086" t="s">
        <v>18</v>
      </c>
      <c r="C4086" t="s">
        <v>19</v>
      </c>
      <c r="D4086">
        <v>5</v>
      </c>
      <c r="E4086">
        <v>1</v>
      </c>
      <c r="F4086">
        <v>3989.65</v>
      </c>
      <c r="G4086">
        <v>3989.65</v>
      </c>
      <c r="H4086">
        <v>877.72</v>
      </c>
      <c r="I4086">
        <v>2902.54</v>
      </c>
      <c r="J4086">
        <v>209.38</v>
      </c>
    </row>
    <row r="4087" spans="1:10" x14ac:dyDescent="0.3">
      <c r="A4087">
        <v>4086</v>
      </c>
      <c r="B4087" t="s">
        <v>18</v>
      </c>
      <c r="C4087" t="s">
        <v>19</v>
      </c>
      <c r="D4087">
        <v>1</v>
      </c>
      <c r="E4087">
        <v>1</v>
      </c>
      <c r="F4087">
        <v>5771.65</v>
      </c>
      <c r="G4087">
        <v>5771.65</v>
      </c>
      <c r="H4087">
        <v>1269.76</v>
      </c>
      <c r="I4087">
        <v>1139.3399999999999</v>
      </c>
      <c r="J4087">
        <v>3362.55</v>
      </c>
    </row>
    <row r="4088" spans="1:10" x14ac:dyDescent="0.3">
      <c r="A4088">
        <v>4087</v>
      </c>
      <c r="B4088" t="s">
        <v>18</v>
      </c>
      <c r="C4088" t="s">
        <v>19</v>
      </c>
      <c r="D4088">
        <v>8</v>
      </c>
      <c r="E4088">
        <v>1</v>
      </c>
      <c r="F4088">
        <v>4950.38</v>
      </c>
      <c r="G4088">
        <v>4950.38</v>
      </c>
      <c r="H4088">
        <v>1089.08</v>
      </c>
      <c r="I4088">
        <v>4697.91</v>
      </c>
      <c r="J4088">
        <v>-836.61</v>
      </c>
    </row>
    <row r="4089" spans="1:10" x14ac:dyDescent="0.3">
      <c r="A4089">
        <v>4088</v>
      </c>
      <c r="B4089" t="s">
        <v>16</v>
      </c>
      <c r="C4089" t="s">
        <v>17</v>
      </c>
      <c r="D4089">
        <v>2</v>
      </c>
      <c r="E4089">
        <v>1</v>
      </c>
      <c r="F4089">
        <v>957.44</v>
      </c>
      <c r="G4089">
        <v>957.44</v>
      </c>
      <c r="H4089">
        <v>335.1</v>
      </c>
      <c r="I4089">
        <v>908.61</v>
      </c>
      <c r="J4089">
        <v>-286.27</v>
      </c>
    </row>
    <row r="4090" spans="1:10" x14ac:dyDescent="0.3">
      <c r="A4090">
        <v>4089</v>
      </c>
      <c r="B4090" t="s">
        <v>14</v>
      </c>
      <c r="C4090" t="s">
        <v>15</v>
      </c>
      <c r="D4090">
        <v>4</v>
      </c>
      <c r="E4090">
        <v>1</v>
      </c>
      <c r="F4090">
        <v>2039.72</v>
      </c>
      <c r="G4090">
        <v>2039.72</v>
      </c>
      <c r="H4090">
        <v>305.95999999999998</v>
      </c>
      <c r="I4090">
        <v>1037.5899999999999</v>
      </c>
      <c r="J4090">
        <v>696.17</v>
      </c>
    </row>
    <row r="4091" spans="1:10" x14ac:dyDescent="0.3">
      <c r="A4091">
        <v>4090</v>
      </c>
      <c r="B4091" t="s">
        <v>18</v>
      </c>
      <c r="C4091" t="s">
        <v>19</v>
      </c>
      <c r="D4091">
        <v>8</v>
      </c>
      <c r="E4091">
        <v>3</v>
      </c>
      <c r="F4091">
        <v>1702.97</v>
      </c>
      <c r="G4091">
        <v>4190.96</v>
      </c>
      <c r="H4091">
        <v>922.01</v>
      </c>
      <c r="I4091">
        <v>3977.22</v>
      </c>
      <c r="J4091">
        <v>-708.27</v>
      </c>
    </row>
    <row r="4092" spans="1:10" x14ac:dyDescent="0.3">
      <c r="A4092">
        <v>4091</v>
      </c>
      <c r="B4092" t="s">
        <v>14</v>
      </c>
      <c r="C4092" t="s">
        <v>15</v>
      </c>
      <c r="D4092">
        <v>5</v>
      </c>
      <c r="E4092">
        <v>3</v>
      </c>
      <c r="F4092">
        <v>1441.52</v>
      </c>
      <c r="G4092">
        <v>2745.16</v>
      </c>
      <c r="H4092">
        <v>411.77</v>
      </c>
      <c r="I4092">
        <v>1259.3</v>
      </c>
      <c r="J4092">
        <v>1074.0899999999999</v>
      </c>
    </row>
    <row r="4093" spans="1:10" x14ac:dyDescent="0.3">
      <c r="A4093">
        <v>4092</v>
      </c>
      <c r="B4093" t="s">
        <v>10</v>
      </c>
      <c r="C4093" t="s">
        <v>11</v>
      </c>
      <c r="D4093">
        <v>7</v>
      </c>
      <c r="E4093">
        <v>3</v>
      </c>
      <c r="F4093">
        <v>844.81</v>
      </c>
      <c r="G4093">
        <v>1780.69</v>
      </c>
      <c r="H4093">
        <v>178.07</v>
      </c>
      <c r="I4093">
        <v>780.49</v>
      </c>
      <c r="J4093">
        <v>822.13</v>
      </c>
    </row>
    <row r="4094" spans="1:10" x14ac:dyDescent="0.3">
      <c r="A4094">
        <v>4093</v>
      </c>
      <c r="B4094" t="s">
        <v>10</v>
      </c>
      <c r="C4094" t="s">
        <v>22</v>
      </c>
      <c r="D4094">
        <v>8</v>
      </c>
      <c r="E4094">
        <v>1</v>
      </c>
      <c r="F4094">
        <v>443.12</v>
      </c>
      <c r="G4094">
        <v>443.12</v>
      </c>
      <c r="H4094">
        <v>44.31</v>
      </c>
      <c r="I4094">
        <v>420.52</v>
      </c>
      <c r="J4094">
        <v>-21.71</v>
      </c>
    </row>
    <row r="4095" spans="1:10" x14ac:dyDescent="0.3">
      <c r="A4095">
        <v>4094</v>
      </c>
      <c r="B4095" t="s">
        <v>12</v>
      </c>
      <c r="C4095" t="s">
        <v>13</v>
      </c>
      <c r="D4095">
        <v>7</v>
      </c>
      <c r="E4095">
        <v>3</v>
      </c>
      <c r="F4095">
        <v>3704.21</v>
      </c>
      <c r="G4095">
        <v>6932.39</v>
      </c>
      <c r="H4095">
        <v>1733.1</v>
      </c>
      <c r="I4095">
        <v>3380.98</v>
      </c>
      <c r="J4095">
        <v>1818.31</v>
      </c>
    </row>
    <row r="4096" spans="1:10" x14ac:dyDescent="0.3">
      <c r="A4096">
        <v>4095</v>
      </c>
      <c r="B4096" t="s">
        <v>10</v>
      </c>
      <c r="C4096" t="s">
        <v>22</v>
      </c>
      <c r="D4096">
        <v>3</v>
      </c>
      <c r="E4096">
        <v>3</v>
      </c>
      <c r="F4096">
        <v>620</v>
      </c>
      <c r="G4096">
        <v>1272.31</v>
      </c>
      <c r="H4096">
        <v>127.23</v>
      </c>
      <c r="I4096">
        <v>608.49</v>
      </c>
      <c r="J4096">
        <v>536.59</v>
      </c>
    </row>
    <row r="4097" spans="1:10" x14ac:dyDescent="0.3">
      <c r="A4097">
        <v>4096</v>
      </c>
      <c r="B4097" t="s">
        <v>10</v>
      </c>
      <c r="C4097" t="s">
        <v>22</v>
      </c>
      <c r="D4097">
        <v>6</v>
      </c>
      <c r="E4097">
        <v>2</v>
      </c>
      <c r="F4097">
        <v>1132.1500000000001</v>
      </c>
      <c r="G4097">
        <v>1840.99</v>
      </c>
      <c r="H4097">
        <v>184.1</v>
      </c>
      <c r="I4097">
        <v>926.07</v>
      </c>
      <c r="J4097">
        <v>730.82</v>
      </c>
    </row>
    <row r="4098" spans="1:10" x14ac:dyDescent="0.3">
      <c r="A4098">
        <v>4097</v>
      </c>
      <c r="B4098" t="s">
        <v>18</v>
      </c>
      <c r="C4098" t="s">
        <v>20</v>
      </c>
      <c r="D4098">
        <v>6</v>
      </c>
      <c r="E4098">
        <v>3</v>
      </c>
      <c r="F4098">
        <v>6356.52</v>
      </c>
      <c r="G4098">
        <v>12620.48</v>
      </c>
      <c r="H4098">
        <v>3407.53</v>
      </c>
      <c r="I4098">
        <v>4626.1899999999996</v>
      </c>
      <c r="J4098">
        <v>4586.76</v>
      </c>
    </row>
    <row r="4099" spans="1:10" x14ac:dyDescent="0.3">
      <c r="A4099">
        <v>4098</v>
      </c>
      <c r="B4099" t="s">
        <v>18</v>
      </c>
      <c r="C4099" t="s">
        <v>20</v>
      </c>
      <c r="D4099">
        <v>4</v>
      </c>
      <c r="E4099">
        <v>1</v>
      </c>
      <c r="F4099">
        <v>5098.03</v>
      </c>
      <c r="G4099">
        <v>5098.03</v>
      </c>
      <c r="H4099">
        <v>1121.57</v>
      </c>
      <c r="I4099">
        <v>3451.67</v>
      </c>
      <c r="J4099">
        <v>524.79</v>
      </c>
    </row>
    <row r="4100" spans="1:10" x14ac:dyDescent="0.3">
      <c r="A4100">
        <v>4099</v>
      </c>
      <c r="B4100" t="s">
        <v>10</v>
      </c>
      <c r="C4100" t="s">
        <v>22</v>
      </c>
      <c r="D4100">
        <v>1</v>
      </c>
      <c r="E4100">
        <v>1</v>
      </c>
      <c r="F4100">
        <v>684.05</v>
      </c>
      <c r="G4100">
        <v>684.05</v>
      </c>
      <c r="H4100">
        <v>68.400000000000006</v>
      </c>
      <c r="I4100">
        <v>334.93</v>
      </c>
      <c r="J4100">
        <v>280.70999999999998</v>
      </c>
    </row>
    <row r="4101" spans="1:10" x14ac:dyDescent="0.3">
      <c r="A4101">
        <v>4100</v>
      </c>
      <c r="B4101" t="s">
        <v>18</v>
      </c>
      <c r="C4101" t="s">
        <v>19</v>
      </c>
      <c r="D4101">
        <v>1</v>
      </c>
      <c r="E4101">
        <v>1</v>
      </c>
      <c r="F4101">
        <v>4988.26</v>
      </c>
      <c r="G4101">
        <v>4988.26</v>
      </c>
      <c r="H4101">
        <v>1097.42</v>
      </c>
      <c r="I4101">
        <v>1305.73</v>
      </c>
      <c r="J4101">
        <v>2585.11</v>
      </c>
    </row>
    <row r="4102" spans="1:10" x14ac:dyDescent="0.3">
      <c r="A4102">
        <v>4101</v>
      </c>
      <c r="B4102" t="s">
        <v>16</v>
      </c>
      <c r="C4102" t="s">
        <v>17</v>
      </c>
      <c r="D4102">
        <v>4</v>
      </c>
      <c r="E4102">
        <v>3</v>
      </c>
      <c r="F4102">
        <v>4003.04</v>
      </c>
      <c r="G4102">
        <v>8571.07</v>
      </c>
      <c r="H4102">
        <v>3428.43</v>
      </c>
      <c r="I4102">
        <v>2372.91</v>
      </c>
      <c r="J4102">
        <v>2769.73</v>
      </c>
    </row>
    <row r="4103" spans="1:10" x14ac:dyDescent="0.3">
      <c r="A4103">
        <v>4102</v>
      </c>
      <c r="B4103" t="s">
        <v>10</v>
      </c>
      <c r="C4103" t="s">
        <v>11</v>
      </c>
      <c r="D4103">
        <v>4</v>
      </c>
      <c r="E4103">
        <v>3</v>
      </c>
      <c r="F4103">
        <v>681.51</v>
      </c>
      <c r="G4103">
        <v>1316.34</v>
      </c>
      <c r="H4103">
        <v>131.63</v>
      </c>
      <c r="I4103">
        <v>446.99</v>
      </c>
      <c r="J4103">
        <v>737.72</v>
      </c>
    </row>
    <row r="4104" spans="1:10" x14ac:dyDescent="0.3">
      <c r="A4104">
        <v>4103</v>
      </c>
      <c r="B4104" t="s">
        <v>16</v>
      </c>
      <c r="C4104" t="s">
        <v>17</v>
      </c>
      <c r="D4104">
        <v>5</v>
      </c>
      <c r="E4104">
        <v>3</v>
      </c>
      <c r="F4104">
        <v>5388.5</v>
      </c>
      <c r="G4104">
        <v>11510.56</v>
      </c>
      <c r="H4104">
        <v>4604.22</v>
      </c>
      <c r="I4104">
        <v>3281.51</v>
      </c>
      <c r="J4104">
        <v>3624.83</v>
      </c>
    </row>
    <row r="4105" spans="1:10" x14ac:dyDescent="0.3">
      <c r="A4105">
        <v>4104</v>
      </c>
      <c r="B4105" t="s">
        <v>18</v>
      </c>
      <c r="C4105" t="s">
        <v>19</v>
      </c>
      <c r="D4105">
        <v>7</v>
      </c>
      <c r="E4105">
        <v>2</v>
      </c>
      <c r="F4105">
        <v>2946.71</v>
      </c>
      <c r="G4105">
        <v>4665.45</v>
      </c>
      <c r="H4105">
        <v>1026.4000000000001</v>
      </c>
      <c r="I4105">
        <v>4188.8500000000004</v>
      </c>
      <c r="J4105">
        <v>-549.79999999999995</v>
      </c>
    </row>
    <row r="4106" spans="1:10" x14ac:dyDescent="0.3">
      <c r="A4106">
        <v>4105</v>
      </c>
      <c r="B4106" t="s">
        <v>10</v>
      </c>
      <c r="C4106" t="s">
        <v>11</v>
      </c>
      <c r="D4106">
        <v>4</v>
      </c>
      <c r="E4106">
        <v>1</v>
      </c>
      <c r="F4106">
        <v>190.83</v>
      </c>
      <c r="G4106">
        <v>190.83</v>
      </c>
      <c r="H4106">
        <v>19.079999999999998</v>
      </c>
      <c r="I4106">
        <v>181.09</v>
      </c>
      <c r="J4106">
        <v>-9.35</v>
      </c>
    </row>
    <row r="4107" spans="1:10" x14ac:dyDescent="0.3">
      <c r="A4107">
        <v>4106</v>
      </c>
      <c r="B4107" t="s">
        <v>16</v>
      </c>
      <c r="C4107" t="s">
        <v>17</v>
      </c>
      <c r="D4107">
        <v>7</v>
      </c>
      <c r="E4107">
        <v>3</v>
      </c>
      <c r="F4107">
        <v>3840.54</v>
      </c>
      <c r="G4107">
        <v>8083.22</v>
      </c>
      <c r="H4107">
        <v>3233.29</v>
      </c>
      <c r="I4107">
        <v>4436.09</v>
      </c>
      <c r="J4107">
        <v>413.84</v>
      </c>
    </row>
    <row r="4108" spans="1:10" x14ac:dyDescent="0.3">
      <c r="A4108">
        <v>4107</v>
      </c>
      <c r="B4108" t="s">
        <v>12</v>
      </c>
      <c r="C4108" t="s">
        <v>13</v>
      </c>
      <c r="D4108">
        <v>8</v>
      </c>
      <c r="E4108">
        <v>3</v>
      </c>
      <c r="F4108">
        <v>3141.38</v>
      </c>
      <c r="G4108">
        <v>6514.49</v>
      </c>
      <c r="H4108">
        <v>1628.62</v>
      </c>
      <c r="I4108">
        <v>4916.21</v>
      </c>
      <c r="J4108">
        <v>-30.35</v>
      </c>
    </row>
    <row r="4109" spans="1:10" x14ac:dyDescent="0.3">
      <c r="A4109">
        <v>4108</v>
      </c>
      <c r="B4109" t="s">
        <v>18</v>
      </c>
      <c r="C4109" t="s">
        <v>20</v>
      </c>
      <c r="D4109">
        <v>8</v>
      </c>
      <c r="E4109">
        <v>3</v>
      </c>
      <c r="F4109">
        <v>3635.38</v>
      </c>
      <c r="G4109">
        <v>8154.17</v>
      </c>
      <c r="H4109">
        <v>2201.63</v>
      </c>
      <c r="I4109">
        <v>5111.8</v>
      </c>
      <c r="J4109">
        <v>840.75</v>
      </c>
    </row>
    <row r="4110" spans="1:10" x14ac:dyDescent="0.3">
      <c r="A4110">
        <v>4109</v>
      </c>
      <c r="B4110" t="s">
        <v>12</v>
      </c>
      <c r="C4110" t="s">
        <v>13</v>
      </c>
      <c r="D4110">
        <v>3</v>
      </c>
      <c r="E4110">
        <v>2</v>
      </c>
      <c r="F4110">
        <v>5363.03</v>
      </c>
      <c r="G4110">
        <v>9021.69</v>
      </c>
      <c r="H4110">
        <v>2706.51</v>
      </c>
      <c r="I4110">
        <v>2098.5</v>
      </c>
      <c r="J4110">
        <v>4216.68</v>
      </c>
    </row>
    <row r="4111" spans="1:10" x14ac:dyDescent="0.3">
      <c r="A4111">
        <v>4110</v>
      </c>
      <c r="B4111" t="s">
        <v>16</v>
      </c>
      <c r="C4111" t="s">
        <v>21</v>
      </c>
      <c r="D4111">
        <v>7</v>
      </c>
      <c r="E4111">
        <v>2</v>
      </c>
      <c r="F4111">
        <v>6624.57</v>
      </c>
      <c r="G4111">
        <v>9808.2999999999993</v>
      </c>
      <c r="H4111">
        <v>3923.32</v>
      </c>
      <c r="I4111">
        <v>5683.53</v>
      </c>
      <c r="J4111">
        <v>201.45</v>
      </c>
    </row>
    <row r="4112" spans="1:10" x14ac:dyDescent="0.3">
      <c r="A4112">
        <v>4111</v>
      </c>
      <c r="B4112" t="s">
        <v>16</v>
      </c>
      <c r="C4112" t="s">
        <v>17</v>
      </c>
      <c r="D4112">
        <v>5</v>
      </c>
      <c r="E4112">
        <v>3</v>
      </c>
      <c r="F4112">
        <v>5255.99</v>
      </c>
      <c r="G4112">
        <v>11490.3</v>
      </c>
      <c r="H4112">
        <v>4596.12</v>
      </c>
      <c r="I4112">
        <v>3687.49</v>
      </c>
      <c r="J4112">
        <v>3206.69</v>
      </c>
    </row>
    <row r="4113" spans="1:10" x14ac:dyDescent="0.3">
      <c r="A4113">
        <v>4112</v>
      </c>
      <c r="B4113" t="s">
        <v>16</v>
      </c>
      <c r="C4113" t="s">
        <v>17</v>
      </c>
      <c r="D4113">
        <v>8</v>
      </c>
      <c r="E4113">
        <v>3</v>
      </c>
      <c r="F4113">
        <v>1692.34</v>
      </c>
      <c r="G4113">
        <v>4031.68</v>
      </c>
      <c r="H4113">
        <v>1411.09</v>
      </c>
      <c r="I4113">
        <v>3826.07</v>
      </c>
      <c r="J4113">
        <v>-1205.47</v>
      </c>
    </row>
    <row r="4114" spans="1:10" x14ac:dyDescent="0.3">
      <c r="A4114">
        <v>4113</v>
      </c>
      <c r="B4114" t="s">
        <v>18</v>
      </c>
      <c r="C4114" t="s">
        <v>19</v>
      </c>
      <c r="D4114">
        <v>6</v>
      </c>
      <c r="E4114">
        <v>1</v>
      </c>
      <c r="F4114">
        <v>4513.1400000000003</v>
      </c>
      <c r="G4114">
        <v>4513.1400000000003</v>
      </c>
      <c r="H4114">
        <v>992.89</v>
      </c>
      <c r="I4114">
        <v>4282.97</v>
      </c>
      <c r="J4114">
        <v>-762.72</v>
      </c>
    </row>
    <row r="4115" spans="1:10" x14ac:dyDescent="0.3">
      <c r="A4115">
        <v>4114</v>
      </c>
      <c r="B4115" t="s">
        <v>18</v>
      </c>
      <c r="C4115" t="s">
        <v>19</v>
      </c>
      <c r="D4115">
        <v>6</v>
      </c>
      <c r="E4115">
        <v>3</v>
      </c>
      <c r="F4115">
        <v>5534.21</v>
      </c>
      <c r="G4115">
        <v>12114.34</v>
      </c>
      <c r="H4115">
        <v>3270.87</v>
      </c>
      <c r="I4115">
        <v>3995.92</v>
      </c>
      <c r="J4115">
        <v>4847.55</v>
      </c>
    </row>
    <row r="4116" spans="1:10" x14ac:dyDescent="0.3">
      <c r="A4116">
        <v>4115</v>
      </c>
      <c r="B4116" t="s">
        <v>16</v>
      </c>
      <c r="C4116" t="s">
        <v>21</v>
      </c>
      <c r="D4116">
        <v>8</v>
      </c>
      <c r="E4116">
        <v>3</v>
      </c>
      <c r="F4116">
        <v>7134.07</v>
      </c>
      <c r="G4116">
        <v>15735.91</v>
      </c>
      <c r="H4116">
        <v>6294.37</v>
      </c>
      <c r="I4116">
        <v>5036.79</v>
      </c>
      <c r="J4116">
        <v>4404.76</v>
      </c>
    </row>
    <row r="4117" spans="1:10" x14ac:dyDescent="0.3">
      <c r="A4117">
        <v>4116</v>
      </c>
      <c r="B4117" t="s">
        <v>10</v>
      </c>
      <c r="C4117" t="s">
        <v>22</v>
      </c>
      <c r="D4117">
        <v>8</v>
      </c>
      <c r="E4117">
        <v>3</v>
      </c>
      <c r="F4117">
        <v>826.14</v>
      </c>
      <c r="G4117">
        <v>1944.45</v>
      </c>
      <c r="H4117">
        <v>194.44</v>
      </c>
      <c r="I4117">
        <v>964.4</v>
      </c>
      <c r="J4117">
        <v>785.6</v>
      </c>
    </row>
    <row r="4118" spans="1:10" x14ac:dyDescent="0.3">
      <c r="A4118">
        <v>4117</v>
      </c>
      <c r="B4118" t="s">
        <v>12</v>
      </c>
      <c r="C4118" t="s">
        <v>13</v>
      </c>
      <c r="D4118">
        <v>8</v>
      </c>
      <c r="E4118">
        <v>3</v>
      </c>
      <c r="F4118">
        <v>1186.8499999999999</v>
      </c>
      <c r="G4118">
        <v>2354.87</v>
      </c>
      <c r="H4118">
        <v>588.72</v>
      </c>
      <c r="I4118">
        <v>2234.77</v>
      </c>
      <c r="J4118">
        <v>-468.62</v>
      </c>
    </row>
    <row r="4119" spans="1:10" x14ac:dyDescent="0.3">
      <c r="A4119">
        <v>4118</v>
      </c>
      <c r="B4119" t="s">
        <v>10</v>
      </c>
      <c r="C4119" t="s">
        <v>22</v>
      </c>
      <c r="D4119">
        <v>7</v>
      </c>
      <c r="E4119">
        <v>3</v>
      </c>
      <c r="F4119">
        <v>628.28</v>
      </c>
      <c r="G4119">
        <v>1424.03</v>
      </c>
      <c r="H4119">
        <v>142.4</v>
      </c>
      <c r="I4119">
        <v>678.47</v>
      </c>
      <c r="J4119">
        <v>603.15</v>
      </c>
    </row>
    <row r="4120" spans="1:10" x14ac:dyDescent="0.3">
      <c r="A4120">
        <v>4119</v>
      </c>
      <c r="B4120" t="s">
        <v>18</v>
      </c>
      <c r="C4120" t="s">
        <v>20</v>
      </c>
      <c r="D4120">
        <v>6</v>
      </c>
      <c r="E4120">
        <v>3</v>
      </c>
      <c r="F4120">
        <v>6429.11</v>
      </c>
      <c r="G4120">
        <v>13781.67</v>
      </c>
      <c r="H4120">
        <v>3721.05</v>
      </c>
      <c r="I4120">
        <v>4484.25</v>
      </c>
      <c r="J4120">
        <v>5576.37</v>
      </c>
    </row>
    <row r="4121" spans="1:10" x14ac:dyDescent="0.3">
      <c r="A4121">
        <v>4120</v>
      </c>
      <c r="B4121" t="s">
        <v>14</v>
      </c>
      <c r="C4121" t="s">
        <v>15</v>
      </c>
      <c r="D4121">
        <v>6</v>
      </c>
      <c r="E4121">
        <v>3</v>
      </c>
      <c r="F4121">
        <v>960.01</v>
      </c>
      <c r="G4121">
        <v>2097.08</v>
      </c>
      <c r="H4121">
        <v>314.56</v>
      </c>
      <c r="I4121">
        <v>1870.96</v>
      </c>
      <c r="J4121">
        <v>-88.44</v>
      </c>
    </row>
    <row r="4122" spans="1:10" x14ac:dyDescent="0.3">
      <c r="A4122">
        <v>4121</v>
      </c>
      <c r="B4122" t="s">
        <v>10</v>
      </c>
      <c r="C4122" t="s">
        <v>22</v>
      </c>
      <c r="D4122">
        <v>2</v>
      </c>
      <c r="E4122">
        <v>2</v>
      </c>
      <c r="F4122">
        <v>1146.25</v>
      </c>
      <c r="G4122">
        <v>2153.08</v>
      </c>
      <c r="H4122">
        <v>215.31</v>
      </c>
      <c r="I4122">
        <v>410.47</v>
      </c>
      <c r="J4122">
        <v>1527.3</v>
      </c>
    </row>
    <row r="4123" spans="1:10" x14ac:dyDescent="0.3">
      <c r="A4123">
        <v>4122</v>
      </c>
      <c r="B4123" t="s">
        <v>16</v>
      </c>
      <c r="C4123" t="s">
        <v>21</v>
      </c>
      <c r="D4123">
        <v>8</v>
      </c>
      <c r="E4123">
        <v>3</v>
      </c>
      <c r="F4123">
        <v>4761.59</v>
      </c>
      <c r="G4123">
        <v>10521.75</v>
      </c>
      <c r="H4123">
        <v>4208.7</v>
      </c>
      <c r="I4123">
        <v>5587.25</v>
      </c>
      <c r="J4123">
        <v>725.79</v>
      </c>
    </row>
    <row r="4124" spans="1:10" x14ac:dyDescent="0.3">
      <c r="A4124">
        <v>4123</v>
      </c>
      <c r="B4124" t="s">
        <v>16</v>
      </c>
      <c r="C4124" t="s">
        <v>17</v>
      </c>
      <c r="D4124">
        <v>3</v>
      </c>
      <c r="E4124">
        <v>1</v>
      </c>
      <c r="F4124">
        <v>3640.89</v>
      </c>
      <c r="G4124">
        <v>3640.89</v>
      </c>
      <c r="H4124">
        <v>1274.31</v>
      </c>
      <c r="I4124">
        <v>3184.48</v>
      </c>
      <c r="J4124">
        <v>-817.9</v>
      </c>
    </row>
    <row r="4125" spans="1:10" x14ac:dyDescent="0.3">
      <c r="A4125">
        <v>4124</v>
      </c>
      <c r="B4125" t="s">
        <v>12</v>
      </c>
      <c r="C4125" t="s">
        <v>13</v>
      </c>
      <c r="D4125">
        <v>8</v>
      </c>
      <c r="E4125">
        <v>3</v>
      </c>
      <c r="F4125">
        <v>5357.62</v>
      </c>
      <c r="G4125">
        <v>11370.7</v>
      </c>
      <c r="H4125">
        <v>3411.21</v>
      </c>
      <c r="I4125">
        <v>4519.75</v>
      </c>
      <c r="J4125">
        <v>3439.74</v>
      </c>
    </row>
    <row r="4126" spans="1:10" x14ac:dyDescent="0.3">
      <c r="A4126">
        <v>4125</v>
      </c>
      <c r="B4126" t="s">
        <v>14</v>
      </c>
      <c r="C4126" t="s">
        <v>15</v>
      </c>
      <c r="D4126">
        <v>5</v>
      </c>
      <c r="E4126">
        <v>3</v>
      </c>
      <c r="F4126">
        <v>2345.2399999999998</v>
      </c>
      <c r="G4126">
        <v>4730.99</v>
      </c>
      <c r="H4126">
        <v>709.65</v>
      </c>
      <c r="I4126">
        <v>1674.84</v>
      </c>
      <c r="J4126">
        <v>2346.5</v>
      </c>
    </row>
    <row r="4127" spans="1:10" x14ac:dyDescent="0.3">
      <c r="A4127">
        <v>4126</v>
      </c>
      <c r="B4127" t="s">
        <v>16</v>
      </c>
      <c r="C4127" t="s">
        <v>21</v>
      </c>
      <c r="D4127">
        <v>5</v>
      </c>
      <c r="E4127">
        <v>2</v>
      </c>
      <c r="F4127">
        <v>3823.41</v>
      </c>
      <c r="G4127">
        <v>6737.74</v>
      </c>
      <c r="H4127">
        <v>2358.21</v>
      </c>
      <c r="I4127">
        <v>3987.39</v>
      </c>
      <c r="J4127">
        <v>392.14</v>
      </c>
    </row>
    <row r="4128" spans="1:10" x14ac:dyDescent="0.3">
      <c r="A4128">
        <v>4127</v>
      </c>
      <c r="B4128" t="s">
        <v>16</v>
      </c>
      <c r="C4128" t="s">
        <v>17</v>
      </c>
      <c r="D4128">
        <v>6</v>
      </c>
      <c r="E4128">
        <v>1</v>
      </c>
      <c r="F4128">
        <v>2454.6799999999998</v>
      </c>
      <c r="G4128">
        <v>2454.6799999999998</v>
      </c>
      <c r="H4128">
        <v>859.14</v>
      </c>
      <c r="I4128">
        <v>2329.4899999999998</v>
      </c>
      <c r="J4128">
        <v>-733.95</v>
      </c>
    </row>
    <row r="4129" spans="1:10" x14ac:dyDescent="0.3">
      <c r="A4129">
        <v>4128</v>
      </c>
      <c r="B4129" t="s">
        <v>12</v>
      </c>
      <c r="C4129" t="s">
        <v>13</v>
      </c>
      <c r="D4129">
        <v>8</v>
      </c>
      <c r="E4129">
        <v>1</v>
      </c>
      <c r="F4129">
        <v>5245.99</v>
      </c>
      <c r="G4129">
        <v>5245.99</v>
      </c>
      <c r="H4129">
        <v>1311.5</v>
      </c>
      <c r="I4129">
        <v>4978.4399999999996</v>
      </c>
      <c r="J4129">
        <v>-1043.95</v>
      </c>
    </row>
    <row r="4130" spans="1:10" x14ac:dyDescent="0.3">
      <c r="A4130">
        <v>4129</v>
      </c>
      <c r="B4130" t="s">
        <v>10</v>
      </c>
      <c r="C4130" t="s">
        <v>22</v>
      </c>
      <c r="D4130">
        <v>1</v>
      </c>
      <c r="E4130">
        <v>1</v>
      </c>
      <c r="F4130">
        <v>834.96</v>
      </c>
      <c r="G4130">
        <v>834.96</v>
      </c>
      <c r="H4130">
        <v>83.5</v>
      </c>
      <c r="I4130">
        <v>311.64</v>
      </c>
      <c r="J4130">
        <v>439.82</v>
      </c>
    </row>
    <row r="4131" spans="1:10" x14ac:dyDescent="0.3">
      <c r="A4131">
        <v>4130</v>
      </c>
      <c r="B4131" t="s">
        <v>18</v>
      </c>
      <c r="C4131" t="s">
        <v>19</v>
      </c>
      <c r="D4131">
        <v>5</v>
      </c>
      <c r="E4131">
        <v>1</v>
      </c>
      <c r="F4131">
        <v>3946.92</v>
      </c>
      <c r="G4131">
        <v>3946.92</v>
      </c>
      <c r="H4131">
        <v>868.32</v>
      </c>
      <c r="I4131">
        <v>2600.9499999999998</v>
      </c>
      <c r="J4131">
        <v>477.64</v>
      </c>
    </row>
    <row r="4132" spans="1:10" x14ac:dyDescent="0.3">
      <c r="A4132">
        <v>4131</v>
      </c>
      <c r="B4132" t="s">
        <v>10</v>
      </c>
      <c r="C4132" t="s">
        <v>22</v>
      </c>
      <c r="D4132">
        <v>8</v>
      </c>
      <c r="E4132">
        <v>3</v>
      </c>
      <c r="F4132">
        <v>898.6</v>
      </c>
      <c r="G4132">
        <v>2061.17</v>
      </c>
      <c r="H4132">
        <v>206.12</v>
      </c>
      <c r="I4132">
        <v>1073.1199999999999</v>
      </c>
      <c r="J4132">
        <v>781.94</v>
      </c>
    </row>
    <row r="4133" spans="1:10" x14ac:dyDescent="0.3">
      <c r="A4133">
        <v>4132</v>
      </c>
      <c r="B4133" t="s">
        <v>18</v>
      </c>
      <c r="C4133" t="s">
        <v>20</v>
      </c>
      <c r="D4133">
        <v>3</v>
      </c>
      <c r="E4133">
        <v>3</v>
      </c>
      <c r="F4133">
        <v>1789.07</v>
      </c>
      <c r="G4133">
        <v>3826.15</v>
      </c>
      <c r="H4133">
        <v>841.75</v>
      </c>
      <c r="I4133">
        <v>2504.98</v>
      </c>
      <c r="J4133">
        <v>479.42</v>
      </c>
    </row>
    <row r="4134" spans="1:10" x14ac:dyDescent="0.3">
      <c r="A4134">
        <v>4133</v>
      </c>
      <c r="B4134" t="s">
        <v>16</v>
      </c>
      <c r="C4134" t="s">
        <v>21</v>
      </c>
      <c r="D4134">
        <v>4</v>
      </c>
      <c r="E4134">
        <v>3</v>
      </c>
      <c r="F4134">
        <v>2426.8200000000002</v>
      </c>
      <c r="G4134">
        <v>4916.22</v>
      </c>
      <c r="H4134">
        <v>1720.68</v>
      </c>
      <c r="I4134">
        <v>3653.67</v>
      </c>
      <c r="J4134">
        <v>-458.13</v>
      </c>
    </row>
    <row r="4135" spans="1:10" x14ac:dyDescent="0.3">
      <c r="A4135">
        <v>4134</v>
      </c>
      <c r="B4135" t="s">
        <v>16</v>
      </c>
      <c r="C4135" t="s">
        <v>17</v>
      </c>
      <c r="D4135">
        <v>8</v>
      </c>
      <c r="E4135">
        <v>2</v>
      </c>
      <c r="F4135">
        <v>4620.3100000000004</v>
      </c>
      <c r="G4135">
        <v>6751.02</v>
      </c>
      <c r="H4135">
        <v>2362.86</v>
      </c>
      <c r="I4135">
        <v>4125.42</v>
      </c>
      <c r="J4135">
        <v>262.75</v>
      </c>
    </row>
    <row r="4136" spans="1:10" x14ac:dyDescent="0.3">
      <c r="A4136">
        <v>4135</v>
      </c>
      <c r="B4136" t="s">
        <v>16</v>
      </c>
      <c r="C4136" t="s">
        <v>21</v>
      </c>
      <c r="D4136">
        <v>3</v>
      </c>
      <c r="E4136">
        <v>2</v>
      </c>
      <c r="F4136">
        <v>6950.82</v>
      </c>
      <c r="G4136">
        <v>12623.06</v>
      </c>
      <c r="H4136">
        <v>5049.22</v>
      </c>
      <c r="I4136">
        <v>2717.69</v>
      </c>
      <c r="J4136">
        <v>4856.1400000000003</v>
      </c>
    </row>
    <row r="4137" spans="1:10" x14ac:dyDescent="0.3">
      <c r="A4137">
        <v>4136</v>
      </c>
      <c r="B4137" t="s">
        <v>18</v>
      </c>
      <c r="C4137" t="s">
        <v>19</v>
      </c>
      <c r="D4137">
        <v>6</v>
      </c>
      <c r="E4137">
        <v>3</v>
      </c>
      <c r="F4137">
        <v>2951.15</v>
      </c>
      <c r="G4137">
        <v>6238.61</v>
      </c>
      <c r="H4137">
        <v>1372.49</v>
      </c>
      <c r="I4137">
        <v>4283.91</v>
      </c>
      <c r="J4137">
        <v>582.20000000000005</v>
      </c>
    </row>
    <row r="4138" spans="1:10" x14ac:dyDescent="0.3">
      <c r="A4138">
        <v>4137</v>
      </c>
      <c r="B4138" t="s">
        <v>14</v>
      </c>
      <c r="C4138" t="s">
        <v>15</v>
      </c>
      <c r="D4138">
        <v>6</v>
      </c>
      <c r="E4138">
        <v>3</v>
      </c>
      <c r="F4138">
        <v>612.69000000000005</v>
      </c>
      <c r="G4138">
        <v>1379.05</v>
      </c>
      <c r="H4138">
        <v>206.86</v>
      </c>
      <c r="I4138">
        <v>1308.72</v>
      </c>
      <c r="J4138">
        <v>-136.53</v>
      </c>
    </row>
    <row r="4139" spans="1:10" x14ac:dyDescent="0.3">
      <c r="A4139">
        <v>4138</v>
      </c>
      <c r="B4139" t="s">
        <v>10</v>
      </c>
      <c r="C4139" t="s">
        <v>11</v>
      </c>
      <c r="D4139">
        <v>2</v>
      </c>
      <c r="E4139">
        <v>2</v>
      </c>
      <c r="F4139">
        <v>623.59</v>
      </c>
      <c r="G4139">
        <v>1099.68</v>
      </c>
      <c r="H4139">
        <v>109.97</v>
      </c>
      <c r="I4139">
        <v>479.03</v>
      </c>
      <c r="J4139">
        <v>510.68</v>
      </c>
    </row>
    <row r="4140" spans="1:10" x14ac:dyDescent="0.3">
      <c r="A4140">
        <v>4139</v>
      </c>
      <c r="B4140" t="s">
        <v>16</v>
      </c>
      <c r="C4140" t="s">
        <v>21</v>
      </c>
      <c r="D4140">
        <v>7</v>
      </c>
      <c r="E4140">
        <v>3</v>
      </c>
      <c r="F4140">
        <v>6108.84</v>
      </c>
      <c r="G4140">
        <v>14201.29</v>
      </c>
      <c r="H4140">
        <v>5680.51</v>
      </c>
      <c r="I4140">
        <v>5511.79</v>
      </c>
      <c r="J4140">
        <v>3008.98</v>
      </c>
    </row>
    <row r="4141" spans="1:10" x14ac:dyDescent="0.3">
      <c r="A4141">
        <v>4140</v>
      </c>
      <c r="B4141" t="s">
        <v>16</v>
      </c>
      <c r="C4141" t="s">
        <v>17</v>
      </c>
      <c r="D4141">
        <v>5</v>
      </c>
      <c r="E4141">
        <v>3</v>
      </c>
      <c r="F4141">
        <v>2482.83</v>
      </c>
      <c r="G4141">
        <v>5094.9399999999996</v>
      </c>
      <c r="H4141">
        <v>1783.23</v>
      </c>
      <c r="I4141">
        <v>3129.97</v>
      </c>
      <c r="J4141">
        <v>181.74</v>
      </c>
    </row>
    <row r="4142" spans="1:10" x14ac:dyDescent="0.3">
      <c r="A4142">
        <v>4141</v>
      </c>
      <c r="B4142" t="s">
        <v>10</v>
      </c>
      <c r="C4142" t="s">
        <v>22</v>
      </c>
      <c r="D4142">
        <v>7</v>
      </c>
      <c r="E4142">
        <v>2</v>
      </c>
      <c r="F4142">
        <v>642.38</v>
      </c>
      <c r="G4142">
        <v>900.88</v>
      </c>
      <c r="H4142">
        <v>90.09</v>
      </c>
      <c r="I4142">
        <v>854.94</v>
      </c>
      <c r="J4142">
        <v>-44.14</v>
      </c>
    </row>
    <row r="4143" spans="1:10" x14ac:dyDescent="0.3">
      <c r="A4143">
        <v>4142</v>
      </c>
      <c r="B4143" t="s">
        <v>18</v>
      </c>
      <c r="C4143" t="s">
        <v>20</v>
      </c>
      <c r="D4143">
        <v>8</v>
      </c>
      <c r="E4143">
        <v>3</v>
      </c>
      <c r="F4143">
        <v>3482.33</v>
      </c>
      <c r="G4143">
        <v>7878.3</v>
      </c>
      <c r="H4143">
        <v>1733.23</v>
      </c>
      <c r="I4143">
        <v>3786.59</v>
      </c>
      <c r="J4143">
        <v>2358.48</v>
      </c>
    </row>
    <row r="4144" spans="1:10" x14ac:dyDescent="0.3">
      <c r="A4144">
        <v>4143</v>
      </c>
      <c r="B4144" t="s">
        <v>18</v>
      </c>
      <c r="C4144" t="s">
        <v>19</v>
      </c>
      <c r="D4144">
        <v>7</v>
      </c>
      <c r="E4144">
        <v>3</v>
      </c>
      <c r="F4144">
        <v>4292.21</v>
      </c>
      <c r="G4144">
        <v>10201.24</v>
      </c>
      <c r="H4144">
        <v>2754.33</v>
      </c>
      <c r="I4144">
        <v>3491.69</v>
      </c>
      <c r="J4144">
        <v>3955.22</v>
      </c>
    </row>
    <row r="4145" spans="1:10" x14ac:dyDescent="0.3">
      <c r="A4145">
        <v>4144</v>
      </c>
      <c r="B4145" t="s">
        <v>14</v>
      </c>
      <c r="C4145" t="s">
        <v>15</v>
      </c>
      <c r="D4145">
        <v>5</v>
      </c>
      <c r="E4145">
        <v>1</v>
      </c>
      <c r="F4145">
        <v>1624.57</v>
      </c>
      <c r="G4145">
        <v>1624.57</v>
      </c>
      <c r="H4145">
        <v>243.69</v>
      </c>
      <c r="I4145">
        <v>1039.28</v>
      </c>
      <c r="J4145">
        <v>341.6</v>
      </c>
    </row>
    <row r="4146" spans="1:10" x14ac:dyDescent="0.3">
      <c r="A4146">
        <v>4145</v>
      </c>
      <c r="B4146" t="s">
        <v>12</v>
      </c>
      <c r="C4146" t="s">
        <v>13</v>
      </c>
      <c r="D4146">
        <v>5</v>
      </c>
      <c r="E4146">
        <v>3</v>
      </c>
      <c r="F4146">
        <v>5926.18</v>
      </c>
      <c r="G4146">
        <v>12868.99</v>
      </c>
      <c r="H4146">
        <v>3860.7</v>
      </c>
      <c r="I4146">
        <v>4140.8599999999997</v>
      </c>
      <c r="J4146">
        <v>4867.43</v>
      </c>
    </row>
    <row r="4147" spans="1:10" x14ac:dyDescent="0.3">
      <c r="A4147">
        <v>4146</v>
      </c>
      <c r="B4147" t="s">
        <v>16</v>
      </c>
      <c r="C4147" t="s">
        <v>17</v>
      </c>
      <c r="D4147">
        <v>8</v>
      </c>
      <c r="E4147">
        <v>3</v>
      </c>
      <c r="F4147">
        <v>2413.75</v>
      </c>
      <c r="G4147">
        <v>5126.37</v>
      </c>
      <c r="H4147">
        <v>1794.23</v>
      </c>
      <c r="I4147">
        <v>3996.08</v>
      </c>
      <c r="J4147">
        <v>-663.94</v>
      </c>
    </row>
    <row r="4148" spans="1:10" x14ac:dyDescent="0.3">
      <c r="A4148">
        <v>4147</v>
      </c>
      <c r="B4148" t="s">
        <v>18</v>
      </c>
      <c r="C4148" t="s">
        <v>20</v>
      </c>
      <c r="D4148">
        <v>6</v>
      </c>
      <c r="E4148">
        <v>1</v>
      </c>
      <c r="F4148">
        <v>1982.32</v>
      </c>
      <c r="G4148">
        <v>1982.32</v>
      </c>
      <c r="H4148">
        <v>436.11</v>
      </c>
      <c r="I4148">
        <v>1881.22</v>
      </c>
      <c r="J4148">
        <v>-335.01</v>
      </c>
    </row>
    <row r="4149" spans="1:10" x14ac:dyDescent="0.3">
      <c r="A4149">
        <v>4148</v>
      </c>
      <c r="B4149" t="s">
        <v>10</v>
      </c>
      <c r="C4149" t="s">
        <v>22</v>
      </c>
      <c r="D4149">
        <v>5</v>
      </c>
      <c r="E4149">
        <v>3</v>
      </c>
      <c r="F4149">
        <v>948.86</v>
      </c>
      <c r="G4149">
        <v>1926.28</v>
      </c>
      <c r="H4149">
        <v>192.63</v>
      </c>
      <c r="I4149">
        <v>568.52</v>
      </c>
      <c r="J4149">
        <v>1165.1300000000001</v>
      </c>
    </row>
    <row r="4150" spans="1:10" x14ac:dyDescent="0.3">
      <c r="A4150">
        <v>4149</v>
      </c>
      <c r="B4150" t="s">
        <v>14</v>
      </c>
      <c r="C4150" t="s">
        <v>15</v>
      </c>
      <c r="D4150">
        <v>1</v>
      </c>
      <c r="E4150">
        <v>1</v>
      </c>
      <c r="F4150">
        <v>1618.77</v>
      </c>
      <c r="G4150">
        <v>1618.77</v>
      </c>
      <c r="H4150">
        <v>242.82</v>
      </c>
      <c r="I4150">
        <v>640.41</v>
      </c>
      <c r="J4150">
        <v>735.54</v>
      </c>
    </row>
    <row r="4151" spans="1:10" x14ac:dyDescent="0.3">
      <c r="A4151">
        <v>4150</v>
      </c>
      <c r="B4151" t="s">
        <v>14</v>
      </c>
      <c r="C4151" t="s">
        <v>15</v>
      </c>
      <c r="D4151">
        <v>1</v>
      </c>
      <c r="E4151">
        <v>1</v>
      </c>
      <c r="F4151">
        <v>1196.8800000000001</v>
      </c>
      <c r="G4151">
        <v>1196.8800000000001</v>
      </c>
      <c r="H4151">
        <v>179.53</v>
      </c>
      <c r="I4151">
        <v>743.74</v>
      </c>
      <c r="J4151">
        <v>273.61</v>
      </c>
    </row>
    <row r="4152" spans="1:10" x14ac:dyDescent="0.3">
      <c r="A4152">
        <v>4151</v>
      </c>
      <c r="B4152" t="s">
        <v>18</v>
      </c>
      <c r="C4152" t="s">
        <v>20</v>
      </c>
      <c r="D4152">
        <v>4</v>
      </c>
      <c r="E4152">
        <v>3</v>
      </c>
      <c r="F4152">
        <v>4525.34</v>
      </c>
      <c r="G4152">
        <v>10027</v>
      </c>
      <c r="H4152">
        <v>2707.29</v>
      </c>
      <c r="I4152">
        <v>2732.44</v>
      </c>
      <c r="J4152">
        <v>4587.2700000000004</v>
      </c>
    </row>
    <row r="4153" spans="1:10" x14ac:dyDescent="0.3">
      <c r="A4153">
        <v>4152</v>
      </c>
      <c r="B4153" t="s">
        <v>18</v>
      </c>
      <c r="C4153" t="s">
        <v>19</v>
      </c>
      <c r="D4153">
        <v>5</v>
      </c>
      <c r="E4153">
        <v>3</v>
      </c>
      <c r="F4153">
        <v>4473.3599999999997</v>
      </c>
      <c r="G4153">
        <v>10293.370000000001</v>
      </c>
      <c r="H4153">
        <v>2779.21</v>
      </c>
      <c r="I4153">
        <v>3383.31</v>
      </c>
      <c r="J4153">
        <v>4130.8500000000004</v>
      </c>
    </row>
    <row r="4154" spans="1:10" x14ac:dyDescent="0.3">
      <c r="A4154">
        <v>4153</v>
      </c>
      <c r="B4154" t="s">
        <v>14</v>
      </c>
      <c r="C4154" t="s">
        <v>15</v>
      </c>
      <c r="D4154">
        <v>2</v>
      </c>
      <c r="E4154">
        <v>2</v>
      </c>
      <c r="F4154">
        <v>1307</v>
      </c>
      <c r="G4154">
        <v>2411.83</v>
      </c>
      <c r="H4154">
        <v>361.77</v>
      </c>
      <c r="I4154">
        <v>647.91999999999996</v>
      </c>
      <c r="J4154">
        <v>1402.13</v>
      </c>
    </row>
    <row r="4155" spans="1:10" x14ac:dyDescent="0.3">
      <c r="A4155">
        <v>4154</v>
      </c>
      <c r="B4155" t="s">
        <v>10</v>
      </c>
      <c r="C4155" t="s">
        <v>11</v>
      </c>
      <c r="D4155">
        <v>4</v>
      </c>
      <c r="E4155">
        <v>1</v>
      </c>
      <c r="F4155">
        <v>645.98</v>
      </c>
      <c r="G4155">
        <v>645.98</v>
      </c>
      <c r="H4155">
        <v>64.599999999999994</v>
      </c>
      <c r="I4155">
        <v>498.98</v>
      </c>
      <c r="J4155">
        <v>82.4</v>
      </c>
    </row>
    <row r="4156" spans="1:10" x14ac:dyDescent="0.3">
      <c r="A4156">
        <v>4155</v>
      </c>
      <c r="B4156" t="s">
        <v>10</v>
      </c>
      <c r="C4156" t="s">
        <v>22</v>
      </c>
      <c r="D4156">
        <v>6</v>
      </c>
      <c r="E4156">
        <v>2</v>
      </c>
      <c r="F4156">
        <v>836.44</v>
      </c>
      <c r="G4156">
        <v>1332.46</v>
      </c>
      <c r="H4156">
        <v>133.25</v>
      </c>
      <c r="I4156">
        <v>598.64</v>
      </c>
      <c r="J4156">
        <v>600.57000000000005</v>
      </c>
    </row>
    <row r="4157" spans="1:10" x14ac:dyDescent="0.3">
      <c r="A4157">
        <v>4156</v>
      </c>
      <c r="B4157" t="s">
        <v>18</v>
      </c>
      <c r="C4157" t="s">
        <v>19</v>
      </c>
      <c r="D4157">
        <v>5</v>
      </c>
      <c r="E4157">
        <v>1</v>
      </c>
      <c r="F4157">
        <v>3127.72</v>
      </c>
      <c r="G4157">
        <v>3127.72</v>
      </c>
      <c r="H4157">
        <v>688.1</v>
      </c>
      <c r="I4157">
        <v>2968.2</v>
      </c>
      <c r="J4157">
        <v>-528.58000000000004</v>
      </c>
    </row>
    <row r="4158" spans="1:10" x14ac:dyDescent="0.3">
      <c r="A4158">
        <v>4157</v>
      </c>
      <c r="B4158" t="s">
        <v>16</v>
      </c>
      <c r="C4158" t="s">
        <v>17</v>
      </c>
      <c r="D4158">
        <v>1</v>
      </c>
      <c r="E4158">
        <v>1</v>
      </c>
      <c r="F4158">
        <v>5235.59</v>
      </c>
      <c r="G4158">
        <v>5235.59</v>
      </c>
      <c r="H4158">
        <v>1832.46</v>
      </c>
      <c r="I4158">
        <v>1777.47</v>
      </c>
      <c r="J4158">
        <v>1625.67</v>
      </c>
    </row>
    <row r="4159" spans="1:10" x14ac:dyDescent="0.3">
      <c r="A4159">
        <v>4158</v>
      </c>
      <c r="B4159" t="s">
        <v>12</v>
      </c>
      <c r="C4159" t="s">
        <v>13</v>
      </c>
      <c r="D4159">
        <v>2</v>
      </c>
      <c r="E4159">
        <v>1</v>
      </c>
      <c r="F4159">
        <v>4434.8</v>
      </c>
      <c r="G4159">
        <v>4434.8</v>
      </c>
      <c r="H4159">
        <v>1108.7</v>
      </c>
      <c r="I4159">
        <v>1834.08</v>
      </c>
      <c r="J4159">
        <v>1492.02</v>
      </c>
    </row>
    <row r="4160" spans="1:10" x14ac:dyDescent="0.3">
      <c r="A4160">
        <v>4159</v>
      </c>
      <c r="B4160" t="s">
        <v>12</v>
      </c>
      <c r="C4160" t="s">
        <v>13</v>
      </c>
      <c r="D4160">
        <v>8</v>
      </c>
      <c r="E4160">
        <v>3</v>
      </c>
      <c r="F4160">
        <v>4051.68</v>
      </c>
      <c r="G4160">
        <v>8820.44</v>
      </c>
      <c r="H4160">
        <v>2646.13</v>
      </c>
      <c r="I4160">
        <v>5766.51</v>
      </c>
      <c r="J4160">
        <v>407.8</v>
      </c>
    </row>
    <row r="4161" spans="1:10" x14ac:dyDescent="0.3">
      <c r="A4161">
        <v>4160</v>
      </c>
      <c r="B4161" t="s">
        <v>16</v>
      </c>
      <c r="C4161" t="s">
        <v>17</v>
      </c>
      <c r="D4161">
        <v>4</v>
      </c>
      <c r="E4161">
        <v>3</v>
      </c>
      <c r="F4161">
        <v>3867.54</v>
      </c>
      <c r="G4161">
        <v>8965.94</v>
      </c>
      <c r="H4161">
        <v>3586.38</v>
      </c>
      <c r="I4161">
        <v>3971.81</v>
      </c>
      <c r="J4161">
        <v>1407.76</v>
      </c>
    </row>
    <row r="4162" spans="1:10" x14ac:dyDescent="0.3">
      <c r="A4162">
        <v>4161</v>
      </c>
      <c r="B4162" t="s">
        <v>16</v>
      </c>
      <c r="C4162" t="s">
        <v>17</v>
      </c>
      <c r="D4162">
        <v>2</v>
      </c>
      <c r="E4162">
        <v>2</v>
      </c>
      <c r="F4162">
        <v>3166.61</v>
      </c>
      <c r="G4162">
        <v>5069.13</v>
      </c>
      <c r="H4162">
        <v>1774.2</v>
      </c>
      <c r="I4162">
        <v>1726.74</v>
      </c>
      <c r="J4162">
        <v>1568.19</v>
      </c>
    </row>
    <row r="4163" spans="1:10" x14ac:dyDescent="0.3">
      <c r="A4163">
        <v>4162</v>
      </c>
      <c r="B4163" t="s">
        <v>18</v>
      </c>
      <c r="C4163" t="s">
        <v>19</v>
      </c>
      <c r="D4163">
        <v>5</v>
      </c>
      <c r="E4163">
        <v>3</v>
      </c>
      <c r="F4163">
        <v>2383.1999999999998</v>
      </c>
      <c r="G4163">
        <v>4669.7</v>
      </c>
      <c r="H4163">
        <v>1027.33</v>
      </c>
      <c r="I4163">
        <v>2432.15</v>
      </c>
      <c r="J4163">
        <v>1210.22</v>
      </c>
    </row>
    <row r="4164" spans="1:10" x14ac:dyDescent="0.3">
      <c r="A4164">
        <v>4163</v>
      </c>
      <c r="B4164" t="s">
        <v>16</v>
      </c>
      <c r="C4164" t="s">
        <v>17</v>
      </c>
      <c r="D4164">
        <v>3</v>
      </c>
      <c r="E4164">
        <v>2</v>
      </c>
      <c r="F4164">
        <v>6918.97</v>
      </c>
      <c r="G4164">
        <v>12667.83</v>
      </c>
      <c r="H4164">
        <v>5067.13</v>
      </c>
      <c r="I4164">
        <v>3082.76</v>
      </c>
      <c r="J4164">
        <v>4517.9399999999996</v>
      </c>
    </row>
    <row r="4165" spans="1:10" x14ac:dyDescent="0.3">
      <c r="A4165">
        <v>4164</v>
      </c>
      <c r="B4165" t="s">
        <v>10</v>
      </c>
      <c r="C4165" t="s">
        <v>11</v>
      </c>
      <c r="D4165">
        <v>2</v>
      </c>
      <c r="E4165">
        <v>2</v>
      </c>
      <c r="F4165">
        <v>664.79</v>
      </c>
      <c r="G4165">
        <v>934.13</v>
      </c>
      <c r="H4165">
        <v>93.41</v>
      </c>
      <c r="I4165">
        <v>329.18</v>
      </c>
      <c r="J4165">
        <v>511.54</v>
      </c>
    </row>
    <row r="4166" spans="1:10" x14ac:dyDescent="0.3">
      <c r="A4166">
        <v>4165</v>
      </c>
      <c r="B4166" t="s">
        <v>16</v>
      </c>
      <c r="C4166" t="s">
        <v>21</v>
      </c>
      <c r="D4166">
        <v>2</v>
      </c>
      <c r="E4166">
        <v>2</v>
      </c>
      <c r="F4166">
        <v>4817.2</v>
      </c>
      <c r="G4166">
        <v>7132.7</v>
      </c>
      <c r="H4166">
        <v>2496.44</v>
      </c>
      <c r="I4166">
        <v>2003.54</v>
      </c>
      <c r="J4166">
        <v>2632.71</v>
      </c>
    </row>
    <row r="4167" spans="1:10" x14ac:dyDescent="0.3">
      <c r="A4167">
        <v>4166</v>
      </c>
      <c r="B4167" t="s">
        <v>10</v>
      </c>
      <c r="C4167" t="s">
        <v>22</v>
      </c>
      <c r="D4167">
        <v>6</v>
      </c>
      <c r="E4167">
        <v>3</v>
      </c>
      <c r="F4167">
        <v>1279.49</v>
      </c>
      <c r="G4167">
        <v>2651.24</v>
      </c>
      <c r="H4167">
        <v>265.12</v>
      </c>
      <c r="I4167">
        <v>704.85</v>
      </c>
      <c r="J4167">
        <v>1681.27</v>
      </c>
    </row>
    <row r="4168" spans="1:10" x14ac:dyDescent="0.3">
      <c r="A4168">
        <v>4167</v>
      </c>
      <c r="B4168" t="s">
        <v>18</v>
      </c>
      <c r="C4168" t="s">
        <v>19</v>
      </c>
      <c r="D4168">
        <v>1</v>
      </c>
      <c r="E4168">
        <v>1</v>
      </c>
      <c r="F4168">
        <v>3607.75</v>
      </c>
      <c r="G4168">
        <v>3607.75</v>
      </c>
      <c r="H4168">
        <v>793.71</v>
      </c>
      <c r="I4168">
        <v>1889.94</v>
      </c>
      <c r="J4168">
        <v>924.1</v>
      </c>
    </row>
    <row r="4169" spans="1:10" x14ac:dyDescent="0.3">
      <c r="A4169">
        <v>4168</v>
      </c>
      <c r="B4169" t="s">
        <v>18</v>
      </c>
      <c r="C4169" t="s">
        <v>19</v>
      </c>
      <c r="D4169">
        <v>8</v>
      </c>
      <c r="E4169">
        <v>3</v>
      </c>
      <c r="F4169">
        <v>5745.09</v>
      </c>
      <c r="G4169">
        <v>12563.07</v>
      </c>
      <c r="H4169">
        <v>3392.03</v>
      </c>
      <c r="I4169">
        <v>5020.2700000000004</v>
      </c>
      <c r="J4169">
        <v>4150.7700000000004</v>
      </c>
    </row>
    <row r="4170" spans="1:10" x14ac:dyDescent="0.3">
      <c r="A4170">
        <v>4169</v>
      </c>
      <c r="B4170" t="s">
        <v>10</v>
      </c>
      <c r="C4170" t="s">
        <v>22</v>
      </c>
      <c r="D4170">
        <v>5</v>
      </c>
      <c r="E4170">
        <v>1</v>
      </c>
      <c r="F4170">
        <v>1476.82</v>
      </c>
      <c r="G4170">
        <v>1476.82</v>
      </c>
      <c r="H4170">
        <v>147.68</v>
      </c>
      <c r="I4170">
        <v>494.62</v>
      </c>
      <c r="J4170">
        <v>834.51</v>
      </c>
    </row>
    <row r="4171" spans="1:10" x14ac:dyDescent="0.3">
      <c r="A4171">
        <v>4170</v>
      </c>
      <c r="B4171" t="s">
        <v>18</v>
      </c>
      <c r="C4171" t="s">
        <v>19</v>
      </c>
      <c r="D4171">
        <v>2</v>
      </c>
      <c r="E4171">
        <v>2</v>
      </c>
      <c r="F4171">
        <v>4322.16</v>
      </c>
      <c r="G4171">
        <v>6931.76</v>
      </c>
      <c r="H4171">
        <v>1524.99</v>
      </c>
      <c r="I4171">
        <v>1456</v>
      </c>
      <c r="J4171">
        <v>3950.78</v>
      </c>
    </row>
    <row r="4172" spans="1:10" x14ac:dyDescent="0.3">
      <c r="A4172">
        <v>4171</v>
      </c>
      <c r="B4172" t="s">
        <v>18</v>
      </c>
      <c r="C4172" t="s">
        <v>19</v>
      </c>
      <c r="D4172">
        <v>5</v>
      </c>
      <c r="E4172">
        <v>3</v>
      </c>
      <c r="F4172">
        <v>3865.03</v>
      </c>
      <c r="G4172">
        <v>9052</v>
      </c>
      <c r="H4172">
        <v>2444.04</v>
      </c>
      <c r="I4172">
        <v>2759.22</v>
      </c>
      <c r="J4172">
        <v>3848.74</v>
      </c>
    </row>
    <row r="4173" spans="1:10" x14ac:dyDescent="0.3">
      <c r="A4173">
        <v>4172</v>
      </c>
      <c r="B4173" t="s">
        <v>12</v>
      </c>
      <c r="C4173" t="s">
        <v>13</v>
      </c>
      <c r="D4173">
        <v>1</v>
      </c>
      <c r="E4173">
        <v>1</v>
      </c>
      <c r="F4173">
        <v>0</v>
      </c>
      <c r="G4173">
        <v>0</v>
      </c>
      <c r="H4173">
        <v>0</v>
      </c>
      <c r="I4173">
        <v>0</v>
      </c>
      <c r="J4173">
        <v>0</v>
      </c>
    </row>
    <row r="4174" spans="1:10" x14ac:dyDescent="0.3">
      <c r="A4174">
        <v>4173</v>
      </c>
      <c r="B4174" t="s">
        <v>10</v>
      </c>
      <c r="C4174" t="s">
        <v>22</v>
      </c>
      <c r="D4174">
        <v>6</v>
      </c>
      <c r="E4174">
        <v>1</v>
      </c>
      <c r="F4174">
        <v>1004.42</v>
      </c>
      <c r="G4174">
        <v>1004.42</v>
      </c>
      <c r="H4174">
        <v>100.44</v>
      </c>
      <c r="I4174">
        <v>741.69</v>
      </c>
      <c r="J4174">
        <v>162.29</v>
      </c>
    </row>
    <row r="4175" spans="1:10" x14ac:dyDescent="0.3">
      <c r="A4175">
        <v>4174</v>
      </c>
      <c r="B4175" t="s">
        <v>16</v>
      </c>
      <c r="C4175" t="s">
        <v>17</v>
      </c>
      <c r="D4175">
        <v>5</v>
      </c>
      <c r="E4175">
        <v>1</v>
      </c>
      <c r="F4175">
        <v>6967.55</v>
      </c>
      <c r="G4175">
        <v>6967.55</v>
      </c>
      <c r="H4175">
        <v>2438.64</v>
      </c>
      <c r="I4175">
        <v>4298.92</v>
      </c>
      <c r="J4175">
        <v>229.98</v>
      </c>
    </row>
    <row r="4176" spans="1:10" x14ac:dyDescent="0.3">
      <c r="A4176">
        <v>4175</v>
      </c>
      <c r="B4176" t="s">
        <v>12</v>
      </c>
      <c r="C4176" t="s">
        <v>13</v>
      </c>
      <c r="D4176">
        <v>7</v>
      </c>
      <c r="E4176">
        <v>3</v>
      </c>
      <c r="F4176">
        <v>5801.97</v>
      </c>
      <c r="G4176">
        <v>11203.39</v>
      </c>
      <c r="H4176">
        <v>3361.02</v>
      </c>
      <c r="I4176">
        <v>3945.67</v>
      </c>
      <c r="J4176">
        <v>3896.7</v>
      </c>
    </row>
    <row r="4177" spans="1:10" x14ac:dyDescent="0.3">
      <c r="A4177">
        <v>4176</v>
      </c>
      <c r="B4177" t="s">
        <v>12</v>
      </c>
      <c r="C4177" t="s">
        <v>13</v>
      </c>
      <c r="D4177">
        <v>1</v>
      </c>
      <c r="E4177">
        <v>1</v>
      </c>
      <c r="F4177">
        <v>7124.2</v>
      </c>
      <c r="G4177">
        <v>7124.2</v>
      </c>
      <c r="H4177">
        <v>1781.05</v>
      </c>
      <c r="I4177">
        <v>1508.11</v>
      </c>
      <c r="J4177">
        <v>3835.05</v>
      </c>
    </row>
    <row r="4178" spans="1:10" x14ac:dyDescent="0.3">
      <c r="A4178">
        <v>4177</v>
      </c>
      <c r="B4178" t="s">
        <v>16</v>
      </c>
      <c r="C4178" t="s">
        <v>21</v>
      </c>
      <c r="D4178">
        <v>1</v>
      </c>
      <c r="E4178">
        <v>1</v>
      </c>
      <c r="F4178">
        <v>3828.02</v>
      </c>
      <c r="G4178">
        <v>3828.02</v>
      </c>
      <c r="H4178">
        <v>1339.81</v>
      </c>
      <c r="I4178">
        <v>1536.31</v>
      </c>
      <c r="J4178">
        <v>951.91</v>
      </c>
    </row>
    <row r="4179" spans="1:10" x14ac:dyDescent="0.3">
      <c r="A4179">
        <v>4178</v>
      </c>
      <c r="B4179" t="s">
        <v>14</v>
      </c>
      <c r="C4179" t="s">
        <v>15</v>
      </c>
      <c r="D4179">
        <v>8</v>
      </c>
      <c r="E4179">
        <v>2</v>
      </c>
      <c r="F4179">
        <v>2424.19</v>
      </c>
      <c r="G4179">
        <v>3979.21</v>
      </c>
      <c r="H4179">
        <v>596.88</v>
      </c>
      <c r="I4179">
        <v>1353.04</v>
      </c>
      <c r="J4179">
        <v>2029.29</v>
      </c>
    </row>
    <row r="4180" spans="1:10" x14ac:dyDescent="0.3">
      <c r="A4180">
        <v>4179</v>
      </c>
      <c r="B4180" t="s">
        <v>10</v>
      </c>
      <c r="C4180" t="s">
        <v>22</v>
      </c>
      <c r="D4180">
        <v>4</v>
      </c>
      <c r="E4180">
        <v>3</v>
      </c>
      <c r="F4180">
        <v>542.03</v>
      </c>
      <c r="G4180">
        <v>1224.51</v>
      </c>
      <c r="H4180">
        <v>122.45</v>
      </c>
      <c r="I4180">
        <v>714.02</v>
      </c>
      <c r="J4180">
        <v>388.04</v>
      </c>
    </row>
    <row r="4181" spans="1:10" x14ac:dyDescent="0.3">
      <c r="A4181">
        <v>4180</v>
      </c>
      <c r="B4181" t="s">
        <v>10</v>
      </c>
      <c r="C4181" t="s">
        <v>22</v>
      </c>
      <c r="D4181">
        <v>6</v>
      </c>
      <c r="E4181">
        <v>1</v>
      </c>
      <c r="F4181">
        <v>547.45000000000005</v>
      </c>
      <c r="G4181">
        <v>547.45000000000005</v>
      </c>
      <c r="H4181">
        <v>54.75</v>
      </c>
      <c r="I4181">
        <v>519.53</v>
      </c>
      <c r="J4181">
        <v>-26.83</v>
      </c>
    </row>
    <row r="4182" spans="1:10" x14ac:dyDescent="0.3">
      <c r="A4182">
        <v>4181</v>
      </c>
      <c r="B4182" t="s">
        <v>10</v>
      </c>
      <c r="C4182" t="s">
        <v>11</v>
      </c>
      <c r="D4182">
        <v>6</v>
      </c>
      <c r="E4182">
        <v>3</v>
      </c>
      <c r="F4182">
        <v>28.74</v>
      </c>
      <c r="G4182">
        <v>55</v>
      </c>
      <c r="H4182">
        <v>5.5</v>
      </c>
      <c r="I4182">
        <v>52.19</v>
      </c>
      <c r="J4182">
        <v>-2.69</v>
      </c>
    </row>
    <row r="4183" spans="1:10" x14ac:dyDescent="0.3">
      <c r="A4183">
        <v>4182</v>
      </c>
      <c r="B4183" t="s">
        <v>16</v>
      </c>
      <c r="C4183" t="s">
        <v>21</v>
      </c>
      <c r="D4183">
        <v>8</v>
      </c>
      <c r="E4183">
        <v>3</v>
      </c>
      <c r="F4183">
        <v>3780.38</v>
      </c>
      <c r="G4183">
        <v>8790.83</v>
      </c>
      <c r="H4183">
        <v>3516.33</v>
      </c>
      <c r="I4183">
        <v>4054.43</v>
      </c>
      <c r="J4183">
        <v>1220.07</v>
      </c>
    </row>
    <row r="4184" spans="1:10" x14ac:dyDescent="0.3">
      <c r="A4184">
        <v>4183</v>
      </c>
      <c r="B4184" t="s">
        <v>16</v>
      </c>
      <c r="C4184" t="s">
        <v>17</v>
      </c>
      <c r="D4184">
        <v>7</v>
      </c>
      <c r="E4184">
        <v>3</v>
      </c>
      <c r="F4184">
        <v>5311.66</v>
      </c>
      <c r="G4184">
        <v>11700.51</v>
      </c>
      <c r="H4184">
        <v>4680.2</v>
      </c>
      <c r="I4184">
        <v>4574.28</v>
      </c>
      <c r="J4184">
        <v>2446.02</v>
      </c>
    </row>
    <row r="4185" spans="1:10" x14ac:dyDescent="0.3">
      <c r="A4185">
        <v>4184</v>
      </c>
      <c r="B4185" t="s">
        <v>10</v>
      </c>
      <c r="C4185" t="s">
        <v>11</v>
      </c>
      <c r="D4185">
        <v>5</v>
      </c>
      <c r="E4185">
        <v>2</v>
      </c>
      <c r="F4185">
        <v>881.6</v>
      </c>
      <c r="G4185">
        <v>1582.86</v>
      </c>
      <c r="H4185">
        <v>158.29</v>
      </c>
      <c r="I4185">
        <v>815.58</v>
      </c>
      <c r="J4185">
        <v>608.99</v>
      </c>
    </row>
    <row r="4186" spans="1:10" x14ac:dyDescent="0.3">
      <c r="A4186">
        <v>4185</v>
      </c>
      <c r="B4186" t="s">
        <v>18</v>
      </c>
      <c r="C4186" t="s">
        <v>20</v>
      </c>
      <c r="D4186">
        <v>3</v>
      </c>
      <c r="E4186">
        <v>2</v>
      </c>
      <c r="F4186">
        <v>3647.52</v>
      </c>
      <c r="G4186">
        <v>6307.46</v>
      </c>
      <c r="H4186">
        <v>1387.64</v>
      </c>
      <c r="I4186">
        <v>1892.92</v>
      </c>
      <c r="J4186">
        <v>3026.89</v>
      </c>
    </row>
    <row r="4187" spans="1:10" x14ac:dyDescent="0.3">
      <c r="A4187">
        <v>4186</v>
      </c>
      <c r="B4187" t="s">
        <v>16</v>
      </c>
      <c r="C4187" t="s">
        <v>17</v>
      </c>
      <c r="D4187">
        <v>7</v>
      </c>
      <c r="E4187">
        <v>3</v>
      </c>
      <c r="F4187">
        <v>4088.02</v>
      </c>
      <c r="G4187">
        <v>8438.98</v>
      </c>
      <c r="H4187">
        <v>3375.59</v>
      </c>
      <c r="I4187">
        <v>4449.7700000000004</v>
      </c>
      <c r="J4187">
        <v>613.62</v>
      </c>
    </row>
    <row r="4188" spans="1:10" x14ac:dyDescent="0.3">
      <c r="A4188">
        <v>4187</v>
      </c>
      <c r="B4188" t="s">
        <v>18</v>
      </c>
      <c r="C4188" t="s">
        <v>19</v>
      </c>
      <c r="D4188">
        <v>4</v>
      </c>
      <c r="E4188">
        <v>2</v>
      </c>
      <c r="F4188">
        <v>2892.78</v>
      </c>
      <c r="G4188">
        <v>4262.33</v>
      </c>
      <c r="H4188">
        <v>937.71</v>
      </c>
      <c r="I4188">
        <v>2114.9</v>
      </c>
      <c r="J4188">
        <v>1209.71</v>
      </c>
    </row>
    <row r="4189" spans="1:10" x14ac:dyDescent="0.3">
      <c r="A4189">
        <v>4188</v>
      </c>
      <c r="B4189" t="s">
        <v>16</v>
      </c>
      <c r="C4189" t="s">
        <v>21</v>
      </c>
      <c r="D4189">
        <v>6</v>
      </c>
      <c r="E4189">
        <v>3</v>
      </c>
      <c r="F4189">
        <v>4770.0600000000004</v>
      </c>
      <c r="G4189">
        <v>10129.18</v>
      </c>
      <c r="H4189">
        <v>4051.67</v>
      </c>
      <c r="I4189">
        <v>4721.8999999999996</v>
      </c>
      <c r="J4189">
        <v>1355.61</v>
      </c>
    </row>
    <row r="4190" spans="1:10" x14ac:dyDescent="0.3">
      <c r="A4190">
        <v>4189</v>
      </c>
      <c r="B4190" t="s">
        <v>16</v>
      </c>
      <c r="C4190" t="s">
        <v>17</v>
      </c>
      <c r="D4190">
        <v>1</v>
      </c>
      <c r="E4190">
        <v>1</v>
      </c>
      <c r="F4190">
        <v>2297.6</v>
      </c>
      <c r="G4190">
        <v>2297.6</v>
      </c>
      <c r="H4190">
        <v>804.16</v>
      </c>
      <c r="I4190">
        <v>1824.49</v>
      </c>
      <c r="J4190">
        <v>-331.05</v>
      </c>
    </row>
    <row r="4191" spans="1:10" x14ac:dyDescent="0.3">
      <c r="A4191">
        <v>4190</v>
      </c>
      <c r="B4191" t="s">
        <v>14</v>
      </c>
      <c r="C4191" t="s">
        <v>15</v>
      </c>
      <c r="D4191">
        <v>6</v>
      </c>
      <c r="E4191">
        <v>3</v>
      </c>
      <c r="F4191">
        <v>1124.42</v>
      </c>
      <c r="G4191">
        <v>2417.2199999999998</v>
      </c>
      <c r="H4191">
        <v>362.58</v>
      </c>
      <c r="I4191">
        <v>1658.95</v>
      </c>
      <c r="J4191">
        <v>395.68</v>
      </c>
    </row>
    <row r="4192" spans="1:10" x14ac:dyDescent="0.3">
      <c r="A4192">
        <v>4191</v>
      </c>
      <c r="B4192" t="s">
        <v>14</v>
      </c>
      <c r="C4192" t="s">
        <v>15</v>
      </c>
      <c r="D4192">
        <v>7</v>
      </c>
      <c r="E4192">
        <v>3</v>
      </c>
      <c r="F4192">
        <v>2199.89</v>
      </c>
      <c r="G4192">
        <v>5297.86</v>
      </c>
      <c r="H4192">
        <v>794.68</v>
      </c>
      <c r="I4192">
        <v>1646.77</v>
      </c>
      <c r="J4192">
        <v>2856.41</v>
      </c>
    </row>
    <row r="4193" spans="1:10" x14ac:dyDescent="0.3">
      <c r="A4193">
        <v>4192</v>
      </c>
      <c r="B4193" t="s">
        <v>12</v>
      </c>
      <c r="C4193" t="s">
        <v>13</v>
      </c>
      <c r="D4193">
        <v>3</v>
      </c>
      <c r="E4193">
        <v>1</v>
      </c>
      <c r="F4193">
        <v>3799.34</v>
      </c>
      <c r="G4193">
        <v>3799.34</v>
      </c>
      <c r="H4193">
        <v>949.83</v>
      </c>
      <c r="I4193">
        <v>3105.98</v>
      </c>
      <c r="J4193">
        <v>-256.48</v>
      </c>
    </row>
    <row r="4194" spans="1:10" x14ac:dyDescent="0.3">
      <c r="A4194">
        <v>4193</v>
      </c>
      <c r="B4194" t="s">
        <v>10</v>
      </c>
      <c r="C4194" t="s">
        <v>22</v>
      </c>
      <c r="D4194">
        <v>2</v>
      </c>
      <c r="E4194">
        <v>1</v>
      </c>
      <c r="F4194">
        <v>995.25</v>
      </c>
      <c r="G4194">
        <v>995.25</v>
      </c>
      <c r="H4194">
        <v>99.53</v>
      </c>
      <c r="I4194">
        <v>376.46</v>
      </c>
      <c r="J4194">
        <v>519.26</v>
      </c>
    </row>
    <row r="4195" spans="1:10" x14ac:dyDescent="0.3">
      <c r="A4195">
        <v>4194</v>
      </c>
      <c r="B4195" t="s">
        <v>14</v>
      </c>
      <c r="C4195" t="s">
        <v>15</v>
      </c>
      <c r="D4195">
        <v>2</v>
      </c>
      <c r="E4195">
        <v>1</v>
      </c>
      <c r="F4195">
        <v>860.78</v>
      </c>
      <c r="G4195">
        <v>860.78</v>
      </c>
      <c r="H4195">
        <v>129.12</v>
      </c>
      <c r="I4195">
        <v>798.08</v>
      </c>
      <c r="J4195">
        <v>-66.430000000000007</v>
      </c>
    </row>
    <row r="4196" spans="1:10" x14ac:dyDescent="0.3">
      <c r="A4196">
        <v>4195</v>
      </c>
      <c r="B4196" t="s">
        <v>16</v>
      </c>
      <c r="C4196" t="s">
        <v>17</v>
      </c>
      <c r="D4196">
        <v>8</v>
      </c>
      <c r="E4196">
        <v>3</v>
      </c>
      <c r="F4196">
        <v>4388.6499999999996</v>
      </c>
      <c r="G4196">
        <v>10329.709999999999</v>
      </c>
      <c r="H4196">
        <v>4131.8900000000003</v>
      </c>
      <c r="I4196">
        <v>5623.34</v>
      </c>
      <c r="J4196">
        <v>574.49</v>
      </c>
    </row>
    <row r="4197" spans="1:10" x14ac:dyDescent="0.3">
      <c r="A4197">
        <v>4196</v>
      </c>
      <c r="B4197" t="s">
        <v>18</v>
      </c>
      <c r="C4197" t="s">
        <v>20</v>
      </c>
      <c r="D4197">
        <v>6</v>
      </c>
      <c r="E4197">
        <v>3</v>
      </c>
      <c r="F4197">
        <v>5231.87</v>
      </c>
      <c r="G4197">
        <v>11131.62</v>
      </c>
      <c r="H4197">
        <v>3005.54</v>
      </c>
      <c r="I4197">
        <v>3781.94</v>
      </c>
      <c r="J4197">
        <v>4344.1400000000003</v>
      </c>
    </row>
    <row r="4198" spans="1:10" x14ac:dyDescent="0.3">
      <c r="A4198">
        <v>4197</v>
      </c>
      <c r="B4198" t="s">
        <v>18</v>
      </c>
      <c r="C4198" t="s">
        <v>19</v>
      </c>
      <c r="D4198">
        <v>6</v>
      </c>
      <c r="E4198">
        <v>2</v>
      </c>
      <c r="F4198">
        <v>2451.33</v>
      </c>
      <c r="G4198">
        <v>4091.82</v>
      </c>
      <c r="H4198">
        <v>900.2</v>
      </c>
      <c r="I4198">
        <v>3106.24</v>
      </c>
      <c r="J4198">
        <v>85.37</v>
      </c>
    </row>
    <row r="4199" spans="1:10" x14ac:dyDescent="0.3">
      <c r="A4199">
        <v>4198</v>
      </c>
      <c r="B4199" t="s">
        <v>10</v>
      </c>
      <c r="C4199" t="s">
        <v>22</v>
      </c>
      <c r="D4199">
        <v>4</v>
      </c>
      <c r="E4199">
        <v>3</v>
      </c>
      <c r="F4199">
        <v>114.57</v>
      </c>
      <c r="G4199">
        <v>249.9</v>
      </c>
      <c r="H4199">
        <v>24.99</v>
      </c>
      <c r="I4199">
        <v>237.15</v>
      </c>
      <c r="J4199">
        <v>-12.25</v>
      </c>
    </row>
    <row r="4200" spans="1:10" x14ac:dyDescent="0.3">
      <c r="A4200">
        <v>4199</v>
      </c>
      <c r="B4200" t="s">
        <v>10</v>
      </c>
      <c r="C4200" t="s">
        <v>11</v>
      </c>
      <c r="D4200">
        <v>6</v>
      </c>
      <c r="E4200">
        <v>3</v>
      </c>
      <c r="F4200">
        <v>507.89</v>
      </c>
      <c r="G4200">
        <v>1135.92</v>
      </c>
      <c r="H4200">
        <v>113.59</v>
      </c>
      <c r="I4200">
        <v>581.66</v>
      </c>
      <c r="J4200">
        <v>440.67</v>
      </c>
    </row>
    <row r="4201" spans="1:10" x14ac:dyDescent="0.3">
      <c r="A4201">
        <v>4200</v>
      </c>
      <c r="B4201" t="s">
        <v>16</v>
      </c>
      <c r="C4201" t="s">
        <v>21</v>
      </c>
      <c r="D4201">
        <v>3</v>
      </c>
      <c r="E4201">
        <v>1</v>
      </c>
      <c r="F4201">
        <v>6918.41</v>
      </c>
      <c r="G4201">
        <v>6918.41</v>
      </c>
      <c r="H4201">
        <v>2421.44</v>
      </c>
      <c r="I4201">
        <v>2564.15</v>
      </c>
      <c r="J4201">
        <v>1932.81</v>
      </c>
    </row>
    <row r="4202" spans="1:10" x14ac:dyDescent="0.3">
      <c r="A4202">
        <v>4201</v>
      </c>
      <c r="B4202" t="s">
        <v>14</v>
      </c>
      <c r="C4202" t="s">
        <v>15</v>
      </c>
      <c r="D4202">
        <v>6</v>
      </c>
      <c r="E4202">
        <v>3</v>
      </c>
      <c r="F4202">
        <v>1231.97</v>
      </c>
      <c r="G4202">
        <v>2617.61</v>
      </c>
      <c r="H4202">
        <v>392.64</v>
      </c>
      <c r="I4202">
        <v>1585.26</v>
      </c>
      <c r="J4202">
        <v>639.71</v>
      </c>
    </row>
    <row r="4203" spans="1:10" x14ac:dyDescent="0.3">
      <c r="A4203">
        <v>4202</v>
      </c>
      <c r="B4203" t="s">
        <v>18</v>
      </c>
      <c r="C4203" t="s">
        <v>20</v>
      </c>
      <c r="D4203">
        <v>5</v>
      </c>
      <c r="E4203">
        <v>3</v>
      </c>
      <c r="F4203">
        <v>6357.43</v>
      </c>
      <c r="G4203">
        <v>12755.84</v>
      </c>
      <c r="H4203">
        <v>3444.08</v>
      </c>
      <c r="I4203">
        <v>2613.35</v>
      </c>
      <c r="J4203">
        <v>6698.41</v>
      </c>
    </row>
    <row r="4204" spans="1:10" x14ac:dyDescent="0.3">
      <c r="A4204">
        <v>4203</v>
      </c>
      <c r="B4204" t="s">
        <v>18</v>
      </c>
      <c r="C4204" t="s">
        <v>19</v>
      </c>
      <c r="D4204">
        <v>7</v>
      </c>
      <c r="E4204">
        <v>3</v>
      </c>
      <c r="F4204">
        <v>1614.88</v>
      </c>
      <c r="G4204">
        <v>3681.85</v>
      </c>
      <c r="H4204">
        <v>810.01</v>
      </c>
      <c r="I4204">
        <v>3494.08</v>
      </c>
      <c r="J4204">
        <v>-622.23</v>
      </c>
    </row>
    <row r="4205" spans="1:10" x14ac:dyDescent="0.3">
      <c r="A4205">
        <v>4204</v>
      </c>
      <c r="B4205" t="s">
        <v>12</v>
      </c>
      <c r="C4205" t="s">
        <v>13</v>
      </c>
      <c r="D4205">
        <v>8</v>
      </c>
      <c r="E4205">
        <v>1</v>
      </c>
      <c r="F4205">
        <v>5285.04</v>
      </c>
      <c r="G4205">
        <v>5285.04</v>
      </c>
      <c r="H4205">
        <v>1321.26</v>
      </c>
      <c r="I4205">
        <v>5015.5</v>
      </c>
      <c r="J4205">
        <v>-1051.72</v>
      </c>
    </row>
    <row r="4206" spans="1:10" x14ac:dyDescent="0.3">
      <c r="A4206">
        <v>4205</v>
      </c>
      <c r="B4206" t="s">
        <v>18</v>
      </c>
      <c r="C4206" t="s">
        <v>19</v>
      </c>
      <c r="D4206">
        <v>3</v>
      </c>
      <c r="E4206">
        <v>3</v>
      </c>
      <c r="F4206">
        <v>5645.58</v>
      </c>
      <c r="G4206">
        <v>11804.65</v>
      </c>
      <c r="H4206">
        <v>3187.25</v>
      </c>
      <c r="I4206">
        <v>2205.8000000000002</v>
      </c>
      <c r="J4206">
        <v>6411.6</v>
      </c>
    </row>
    <row r="4207" spans="1:10" x14ac:dyDescent="0.3">
      <c r="A4207">
        <v>4206</v>
      </c>
      <c r="B4207" t="s">
        <v>10</v>
      </c>
      <c r="C4207" t="s">
        <v>22</v>
      </c>
      <c r="D4207">
        <v>4</v>
      </c>
      <c r="E4207">
        <v>3</v>
      </c>
      <c r="F4207">
        <v>1296.99</v>
      </c>
      <c r="G4207">
        <v>2735.59</v>
      </c>
      <c r="H4207">
        <v>273.56</v>
      </c>
      <c r="I4207">
        <v>485.27</v>
      </c>
      <c r="J4207">
        <v>1976.75</v>
      </c>
    </row>
    <row r="4208" spans="1:10" x14ac:dyDescent="0.3">
      <c r="A4208">
        <v>4207</v>
      </c>
      <c r="B4208" t="s">
        <v>16</v>
      </c>
      <c r="C4208" t="s">
        <v>21</v>
      </c>
      <c r="D4208">
        <v>5</v>
      </c>
      <c r="E4208">
        <v>3</v>
      </c>
      <c r="F4208">
        <v>7088.61</v>
      </c>
      <c r="G4208">
        <v>15111.35</v>
      </c>
      <c r="H4208">
        <v>6044.54</v>
      </c>
      <c r="I4208">
        <v>4408.1499999999996</v>
      </c>
      <c r="J4208">
        <v>4658.66</v>
      </c>
    </row>
    <row r="4209" spans="1:10" x14ac:dyDescent="0.3">
      <c r="A4209">
        <v>4208</v>
      </c>
      <c r="B4209" t="s">
        <v>16</v>
      </c>
      <c r="C4209" t="s">
        <v>21</v>
      </c>
      <c r="D4209">
        <v>5</v>
      </c>
      <c r="E4209">
        <v>3</v>
      </c>
      <c r="F4209">
        <v>4073.56</v>
      </c>
      <c r="G4209">
        <v>9170.91</v>
      </c>
      <c r="H4209">
        <v>3668.36</v>
      </c>
      <c r="I4209">
        <v>4010.05</v>
      </c>
      <c r="J4209">
        <v>1492.49</v>
      </c>
    </row>
    <row r="4210" spans="1:10" x14ac:dyDescent="0.3">
      <c r="A4210">
        <v>4209</v>
      </c>
      <c r="B4210" t="s">
        <v>18</v>
      </c>
      <c r="C4210" t="s">
        <v>20</v>
      </c>
      <c r="D4210">
        <v>7</v>
      </c>
      <c r="E4210">
        <v>3</v>
      </c>
      <c r="F4210">
        <v>4605.7299999999996</v>
      </c>
      <c r="G4210">
        <v>10279.51</v>
      </c>
      <c r="H4210">
        <v>2775.47</v>
      </c>
      <c r="I4210">
        <v>3280.3</v>
      </c>
      <c r="J4210">
        <v>4223.74</v>
      </c>
    </row>
    <row r="4211" spans="1:10" x14ac:dyDescent="0.3">
      <c r="A4211">
        <v>4210</v>
      </c>
      <c r="B4211" t="s">
        <v>18</v>
      </c>
      <c r="C4211" t="s">
        <v>20</v>
      </c>
      <c r="D4211">
        <v>2</v>
      </c>
      <c r="E4211">
        <v>2</v>
      </c>
      <c r="F4211">
        <v>4343.24</v>
      </c>
      <c r="G4211">
        <v>7674.02</v>
      </c>
      <c r="H4211">
        <v>1688.28</v>
      </c>
      <c r="I4211">
        <v>1880.76</v>
      </c>
      <c r="J4211">
        <v>4104.9799999999996</v>
      </c>
    </row>
    <row r="4212" spans="1:10" x14ac:dyDescent="0.3">
      <c r="A4212">
        <v>4211</v>
      </c>
      <c r="B4212" t="s">
        <v>18</v>
      </c>
      <c r="C4212" t="s">
        <v>20</v>
      </c>
      <c r="D4212">
        <v>3</v>
      </c>
      <c r="E4212">
        <v>3</v>
      </c>
      <c r="F4212">
        <v>4473.8999999999996</v>
      </c>
      <c r="G4212">
        <v>8721.17</v>
      </c>
      <c r="H4212">
        <v>2354.7199999999998</v>
      </c>
      <c r="I4212">
        <v>2649.8</v>
      </c>
      <c r="J4212">
        <v>3716.66</v>
      </c>
    </row>
    <row r="4213" spans="1:10" x14ac:dyDescent="0.3">
      <c r="A4213">
        <v>4212</v>
      </c>
      <c r="B4213" t="s">
        <v>16</v>
      </c>
      <c r="C4213" t="s">
        <v>17</v>
      </c>
      <c r="D4213">
        <v>7</v>
      </c>
      <c r="E4213">
        <v>3</v>
      </c>
      <c r="F4213">
        <v>3744.65</v>
      </c>
      <c r="G4213">
        <v>8177.92</v>
      </c>
      <c r="H4213">
        <v>3271.17</v>
      </c>
      <c r="I4213">
        <v>4784.55</v>
      </c>
      <c r="J4213">
        <v>122.2</v>
      </c>
    </row>
    <row r="4214" spans="1:10" x14ac:dyDescent="0.3">
      <c r="A4214">
        <v>4213</v>
      </c>
      <c r="B4214" t="s">
        <v>16</v>
      </c>
      <c r="C4214" t="s">
        <v>17</v>
      </c>
      <c r="D4214">
        <v>5</v>
      </c>
      <c r="E4214">
        <v>3</v>
      </c>
      <c r="F4214">
        <v>2783.25</v>
      </c>
      <c r="G4214">
        <v>6413.31</v>
      </c>
      <c r="H4214">
        <v>2244.66</v>
      </c>
      <c r="I4214">
        <v>3864.72</v>
      </c>
      <c r="J4214">
        <v>303.93</v>
      </c>
    </row>
    <row r="4215" spans="1:10" x14ac:dyDescent="0.3">
      <c r="A4215">
        <v>4214</v>
      </c>
      <c r="B4215" t="s">
        <v>18</v>
      </c>
      <c r="C4215" t="s">
        <v>20</v>
      </c>
      <c r="D4215">
        <v>4</v>
      </c>
      <c r="E4215">
        <v>2</v>
      </c>
      <c r="F4215">
        <v>4892.8500000000004</v>
      </c>
      <c r="G4215">
        <v>8659.2999999999993</v>
      </c>
      <c r="H4215">
        <v>2338.0100000000002</v>
      </c>
      <c r="I4215">
        <v>2964.73</v>
      </c>
      <c r="J4215">
        <v>3356.56</v>
      </c>
    </row>
    <row r="4216" spans="1:10" x14ac:dyDescent="0.3">
      <c r="A4216">
        <v>4215</v>
      </c>
      <c r="B4216" t="s">
        <v>16</v>
      </c>
      <c r="C4216" t="s">
        <v>17</v>
      </c>
      <c r="D4216">
        <v>7</v>
      </c>
      <c r="E4216">
        <v>3</v>
      </c>
      <c r="F4216">
        <v>4450.3</v>
      </c>
      <c r="G4216">
        <v>10460.950000000001</v>
      </c>
      <c r="H4216">
        <v>4184.38</v>
      </c>
      <c r="I4216">
        <v>5345.54</v>
      </c>
      <c r="J4216">
        <v>931.03</v>
      </c>
    </row>
    <row r="4217" spans="1:10" x14ac:dyDescent="0.3">
      <c r="A4217">
        <v>4216</v>
      </c>
      <c r="B4217" t="s">
        <v>14</v>
      </c>
      <c r="C4217" t="s">
        <v>15</v>
      </c>
      <c r="D4217">
        <v>2</v>
      </c>
      <c r="E4217">
        <v>1</v>
      </c>
      <c r="F4217">
        <v>5.2</v>
      </c>
      <c r="G4217">
        <v>5.2</v>
      </c>
      <c r="H4217">
        <v>0.78</v>
      </c>
      <c r="I4217">
        <v>4.93</v>
      </c>
      <c r="J4217">
        <v>-0.51</v>
      </c>
    </row>
    <row r="4218" spans="1:10" x14ac:dyDescent="0.3">
      <c r="A4218">
        <v>4217</v>
      </c>
      <c r="B4218" t="s">
        <v>18</v>
      </c>
      <c r="C4218" t="s">
        <v>19</v>
      </c>
      <c r="D4218">
        <v>5</v>
      </c>
      <c r="E4218">
        <v>2</v>
      </c>
      <c r="F4218">
        <v>5688.76</v>
      </c>
      <c r="G4218">
        <v>9264.65</v>
      </c>
      <c r="H4218">
        <v>2501.4499999999998</v>
      </c>
      <c r="I4218">
        <v>3675.23</v>
      </c>
      <c r="J4218">
        <v>3087.96</v>
      </c>
    </row>
    <row r="4219" spans="1:10" x14ac:dyDescent="0.3">
      <c r="A4219">
        <v>4218</v>
      </c>
      <c r="B4219" t="s">
        <v>10</v>
      </c>
      <c r="C4219" t="s">
        <v>11</v>
      </c>
      <c r="D4219">
        <v>7</v>
      </c>
      <c r="E4219">
        <v>3</v>
      </c>
      <c r="F4219">
        <v>574.71</v>
      </c>
      <c r="G4219">
        <v>1124.81</v>
      </c>
      <c r="H4219">
        <v>112.48</v>
      </c>
      <c r="I4219">
        <v>1059.93</v>
      </c>
      <c r="J4219">
        <v>-47.6</v>
      </c>
    </row>
    <row r="4220" spans="1:10" x14ac:dyDescent="0.3">
      <c r="A4220">
        <v>4219</v>
      </c>
      <c r="B4220" t="s">
        <v>16</v>
      </c>
      <c r="C4220" t="s">
        <v>17</v>
      </c>
      <c r="D4220">
        <v>3</v>
      </c>
      <c r="E4220">
        <v>1</v>
      </c>
      <c r="F4220">
        <v>6126.44</v>
      </c>
      <c r="G4220">
        <v>6126.44</v>
      </c>
      <c r="H4220">
        <v>2144.25</v>
      </c>
      <c r="I4220">
        <v>2502.2199999999998</v>
      </c>
      <c r="J4220">
        <v>1479.97</v>
      </c>
    </row>
    <row r="4221" spans="1:10" x14ac:dyDescent="0.3">
      <c r="A4221">
        <v>4220</v>
      </c>
      <c r="B4221" t="s">
        <v>10</v>
      </c>
      <c r="C4221" t="s">
        <v>11</v>
      </c>
      <c r="D4221">
        <v>2</v>
      </c>
      <c r="E4221">
        <v>2</v>
      </c>
      <c r="F4221">
        <v>471.2</v>
      </c>
      <c r="G4221">
        <v>849.86</v>
      </c>
      <c r="H4221">
        <v>84.99</v>
      </c>
      <c r="I4221">
        <v>458.87</v>
      </c>
      <c r="J4221">
        <v>306.01</v>
      </c>
    </row>
    <row r="4222" spans="1:10" x14ac:dyDescent="0.3">
      <c r="A4222">
        <v>4221</v>
      </c>
      <c r="B4222" t="s">
        <v>10</v>
      </c>
      <c r="C4222" t="s">
        <v>11</v>
      </c>
      <c r="D4222">
        <v>3</v>
      </c>
      <c r="E4222">
        <v>1</v>
      </c>
      <c r="F4222">
        <v>989.58</v>
      </c>
      <c r="G4222">
        <v>989.58</v>
      </c>
      <c r="H4222">
        <v>98.96</v>
      </c>
      <c r="I4222">
        <v>416.97</v>
      </c>
      <c r="J4222">
        <v>473.65</v>
      </c>
    </row>
    <row r="4223" spans="1:10" x14ac:dyDescent="0.3">
      <c r="A4223">
        <v>4222</v>
      </c>
      <c r="B4223" t="s">
        <v>16</v>
      </c>
      <c r="C4223" t="s">
        <v>17</v>
      </c>
      <c r="D4223">
        <v>3</v>
      </c>
      <c r="E4223">
        <v>2</v>
      </c>
      <c r="F4223">
        <v>3067.52</v>
      </c>
      <c r="G4223">
        <v>4773.3500000000004</v>
      </c>
      <c r="H4223">
        <v>1670.67</v>
      </c>
      <c r="I4223">
        <v>2345.31</v>
      </c>
      <c r="J4223">
        <v>757.37</v>
      </c>
    </row>
    <row r="4224" spans="1:10" x14ac:dyDescent="0.3">
      <c r="A4224">
        <v>4223</v>
      </c>
      <c r="B4224" t="s">
        <v>12</v>
      </c>
      <c r="C4224" t="s">
        <v>13</v>
      </c>
      <c r="D4224">
        <v>3</v>
      </c>
      <c r="E4224">
        <v>1</v>
      </c>
      <c r="F4224">
        <v>4130.45</v>
      </c>
      <c r="G4224">
        <v>4130.45</v>
      </c>
      <c r="H4224">
        <v>1032.6099999999999</v>
      </c>
      <c r="I4224">
        <v>3143.72</v>
      </c>
      <c r="J4224">
        <v>-45.88</v>
      </c>
    </row>
    <row r="4225" spans="1:10" x14ac:dyDescent="0.3">
      <c r="A4225">
        <v>4224</v>
      </c>
      <c r="B4225" t="s">
        <v>14</v>
      </c>
      <c r="C4225" t="s">
        <v>15</v>
      </c>
      <c r="D4225">
        <v>7</v>
      </c>
      <c r="E4225">
        <v>3</v>
      </c>
      <c r="F4225">
        <v>685.21</v>
      </c>
      <c r="G4225">
        <v>1564.62</v>
      </c>
      <c r="H4225">
        <v>234.69</v>
      </c>
      <c r="I4225">
        <v>1239.6600000000001</v>
      </c>
      <c r="J4225">
        <v>90.27</v>
      </c>
    </row>
    <row r="4226" spans="1:10" x14ac:dyDescent="0.3">
      <c r="A4226">
        <v>4225</v>
      </c>
      <c r="B4226" t="s">
        <v>16</v>
      </c>
      <c r="C4226" t="s">
        <v>21</v>
      </c>
      <c r="D4226">
        <v>2</v>
      </c>
      <c r="E4226">
        <v>1</v>
      </c>
      <c r="F4226">
        <v>5270.78</v>
      </c>
      <c r="G4226">
        <v>5270.78</v>
      </c>
      <c r="H4226">
        <v>1844.77</v>
      </c>
      <c r="I4226">
        <v>1842.3</v>
      </c>
      <c r="J4226">
        <v>1583.71</v>
      </c>
    </row>
    <row r="4227" spans="1:10" x14ac:dyDescent="0.3">
      <c r="A4227">
        <v>4226</v>
      </c>
      <c r="B4227" t="s">
        <v>14</v>
      </c>
      <c r="C4227" t="s">
        <v>15</v>
      </c>
      <c r="D4227">
        <v>7</v>
      </c>
      <c r="E4227">
        <v>1</v>
      </c>
      <c r="F4227">
        <v>1572.33</v>
      </c>
      <c r="G4227">
        <v>1572.33</v>
      </c>
      <c r="H4227">
        <v>235.85</v>
      </c>
      <c r="I4227">
        <v>1492.15</v>
      </c>
      <c r="J4227">
        <v>-155.66</v>
      </c>
    </row>
    <row r="4228" spans="1:10" x14ac:dyDescent="0.3">
      <c r="A4228">
        <v>4227</v>
      </c>
      <c r="B4228" t="s">
        <v>10</v>
      </c>
      <c r="C4228" t="s">
        <v>22</v>
      </c>
      <c r="D4228">
        <v>7</v>
      </c>
      <c r="E4228">
        <v>2</v>
      </c>
      <c r="F4228">
        <v>1022.19</v>
      </c>
      <c r="G4228">
        <v>1507.39</v>
      </c>
      <c r="H4228">
        <v>150.74</v>
      </c>
      <c r="I4228">
        <v>791.24</v>
      </c>
      <c r="J4228">
        <v>565.41</v>
      </c>
    </row>
    <row r="4229" spans="1:10" x14ac:dyDescent="0.3">
      <c r="A4229">
        <v>4228</v>
      </c>
      <c r="B4229" t="s">
        <v>16</v>
      </c>
      <c r="C4229" t="s">
        <v>21</v>
      </c>
      <c r="D4229">
        <v>7</v>
      </c>
      <c r="E4229">
        <v>3</v>
      </c>
      <c r="F4229">
        <v>5280.75</v>
      </c>
      <c r="G4229">
        <v>11235.16</v>
      </c>
      <c r="H4229">
        <v>4494.0600000000004</v>
      </c>
      <c r="I4229">
        <v>4921.96</v>
      </c>
      <c r="J4229">
        <v>1819.14</v>
      </c>
    </row>
    <row r="4230" spans="1:10" x14ac:dyDescent="0.3">
      <c r="A4230">
        <v>4229</v>
      </c>
      <c r="B4230" t="s">
        <v>10</v>
      </c>
      <c r="C4230" t="s">
        <v>22</v>
      </c>
      <c r="D4230">
        <v>5</v>
      </c>
      <c r="E4230">
        <v>3</v>
      </c>
      <c r="F4230">
        <v>811.32</v>
      </c>
      <c r="G4230">
        <v>1757.02</v>
      </c>
      <c r="H4230">
        <v>175.7</v>
      </c>
      <c r="I4230">
        <v>549.38</v>
      </c>
      <c r="J4230">
        <v>1031.94</v>
      </c>
    </row>
    <row r="4231" spans="1:10" x14ac:dyDescent="0.3">
      <c r="A4231">
        <v>4230</v>
      </c>
      <c r="B4231" t="s">
        <v>18</v>
      </c>
      <c r="C4231" t="s">
        <v>19</v>
      </c>
      <c r="D4231">
        <v>6</v>
      </c>
      <c r="E4231">
        <v>2</v>
      </c>
      <c r="F4231">
        <v>3156.78</v>
      </c>
      <c r="G4231">
        <v>4684.0200000000004</v>
      </c>
      <c r="H4231">
        <v>1030.49</v>
      </c>
      <c r="I4231">
        <v>2863.92</v>
      </c>
      <c r="J4231">
        <v>789.62</v>
      </c>
    </row>
    <row r="4232" spans="1:10" x14ac:dyDescent="0.3">
      <c r="A4232">
        <v>4231</v>
      </c>
      <c r="B4232" t="s">
        <v>14</v>
      </c>
      <c r="C4232" t="s">
        <v>15</v>
      </c>
      <c r="D4232">
        <v>1</v>
      </c>
      <c r="E4232">
        <v>1</v>
      </c>
      <c r="F4232">
        <v>2321.15</v>
      </c>
      <c r="G4232">
        <v>2321.15</v>
      </c>
      <c r="H4232">
        <v>348.17</v>
      </c>
      <c r="I4232">
        <v>572.1</v>
      </c>
      <c r="J4232">
        <v>1400.88</v>
      </c>
    </row>
    <row r="4233" spans="1:10" x14ac:dyDescent="0.3">
      <c r="A4233">
        <v>4232</v>
      </c>
      <c r="B4233" t="s">
        <v>16</v>
      </c>
      <c r="C4233" t="s">
        <v>21</v>
      </c>
      <c r="D4233">
        <v>5</v>
      </c>
      <c r="E4233">
        <v>1</v>
      </c>
      <c r="F4233">
        <v>4854.84</v>
      </c>
      <c r="G4233">
        <v>4854.84</v>
      </c>
      <c r="H4233">
        <v>1699.2</v>
      </c>
      <c r="I4233">
        <v>3678.22</v>
      </c>
      <c r="J4233">
        <v>-522.57000000000005</v>
      </c>
    </row>
    <row r="4234" spans="1:10" x14ac:dyDescent="0.3">
      <c r="A4234">
        <v>4233</v>
      </c>
      <c r="B4234" t="s">
        <v>10</v>
      </c>
      <c r="C4234" t="s">
        <v>11</v>
      </c>
      <c r="D4234">
        <v>2</v>
      </c>
      <c r="E4234">
        <v>2</v>
      </c>
      <c r="F4234">
        <v>968.77</v>
      </c>
      <c r="G4234">
        <v>1396.61</v>
      </c>
      <c r="H4234">
        <v>139.66</v>
      </c>
      <c r="I4234">
        <v>409.39</v>
      </c>
      <c r="J4234">
        <v>847.56</v>
      </c>
    </row>
    <row r="4235" spans="1:10" x14ac:dyDescent="0.3">
      <c r="A4235">
        <v>4234</v>
      </c>
      <c r="B4235" t="s">
        <v>12</v>
      </c>
      <c r="C4235" t="s">
        <v>13</v>
      </c>
      <c r="D4235">
        <v>1</v>
      </c>
      <c r="E4235">
        <v>1</v>
      </c>
      <c r="F4235">
        <v>3450.43</v>
      </c>
      <c r="G4235">
        <v>3450.43</v>
      </c>
      <c r="H4235">
        <v>862.61</v>
      </c>
      <c r="I4235">
        <v>1706.52</v>
      </c>
      <c r="J4235">
        <v>881.31</v>
      </c>
    </row>
    <row r="4236" spans="1:10" x14ac:dyDescent="0.3">
      <c r="A4236">
        <v>4235</v>
      </c>
      <c r="B4236" t="s">
        <v>18</v>
      </c>
      <c r="C4236" t="s">
        <v>20</v>
      </c>
      <c r="D4236">
        <v>1</v>
      </c>
      <c r="E4236">
        <v>1</v>
      </c>
      <c r="F4236">
        <v>4456.88</v>
      </c>
      <c r="G4236">
        <v>4456.88</v>
      </c>
      <c r="H4236">
        <v>980.51</v>
      </c>
      <c r="I4236">
        <v>1580.88</v>
      </c>
      <c r="J4236">
        <v>1895.49</v>
      </c>
    </row>
    <row r="4237" spans="1:10" x14ac:dyDescent="0.3">
      <c r="A4237">
        <v>4236</v>
      </c>
      <c r="B4237" t="s">
        <v>10</v>
      </c>
      <c r="C4237" t="s">
        <v>11</v>
      </c>
      <c r="D4237">
        <v>1</v>
      </c>
      <c r="E4237">
        <v>1</v>
      </c>
      <c r="F4237">
        <v>726.97</v>
      </c>
      <c r="G4237">
        <v>726.97</v>
      </c>
      <c r="H4237">
        <v>72.7</v>
      </c>
      <c r="I4237">
        <v>265.29000000000002</v>
      </c>
      <c r="J4237">
        <v>388.99</v>
      </c>
    </row>
    <row r="4238" spans="1:10" x14ac:dyDescent="0.3">
      <c r="A4238">
        <v>4237</v>
      </c>
      <c r="B4238" t="s">
        <v>18</v>
      </c>
      <c r="C4238" t="s">
        <v>19</v>
      </c>
      <c r="D4238">
        <v>6</v>
      </c>
      <c r="E4238">
        <v>3</v>
      </c>
      <c r="F4238">
        <v>4539.83</v>
      </c>
      <c r="G4238">
        <v>11544.19</v>
      </c>
      <c r="H4238">
        <v>3116.93</v>
      </c>
      <c r="I4238">
        <v>4279.68</v>
      </c>
      <c r="J4238">
        <v>4147.58</v>
      </c>
    </row>
    <row r="4239" spans="1:10" x14ac:dyDescent="0.3">
      <c r="A4239">
        <v>4238</v>
      </c>
      <c r="B4239" t="s">
        <v>14</v>
      </c>
      <c r="C4239" t="s">
        <v>15</v>
      </c>
      <c r="D4239">
        <v>7</v>
      </c>
      <c r="E4239">
        <v>3</v>
      </c>
      <c r="F4239">
        <v>1008.87</v>
      </c>
      <c r="G4239">
        <v>2022.77</v>
      </c>
      <c r="H4239">
        <v>303.42</v>
      </c>
      <c r="I4239">
        <v>1296.06</v>
      </c>
      <c r="J4239">
        <v>423.3</v>
      </c>
    </row>
    <row r="4240" spans="1:10" x14ac:dyDescent="0.3">
      <c r="A4240">
        <v>4239</v>
      </c>
      <c r="B4240" t="s">
        <v>14</v>
      </c>
      <c r="C4240" t="s">
        <v>15</v>
      </c>
      <c r="D4240">
        <v>8</v>
      </c>
      <c r="E4240">
        <v>3</v>
      </c>
      <c r="F4240">
        <v>1881.07</v>
      </c>
      <c r="G4240">
        <v>4141.72</v>
      </c>
      <c r="H4240">
        <v>621.26</v>
      </c>
      <c r="I4240">
        <v>1543.94</v>
      </c>
      <c r="J4240">
        <v>1976.52</v>
      </c>
    </row>
    <row r="4241" spans="1:10" x14ac:dyDescent="0.3">
      <c r="A4241">
        <v>4240</v>
      </c>
      <c r="B4241" t="s">
        <v>10</v>
      </c>
      <c r="C4241" t="s">
        <v>22</v>
      </c>
      <c r="D4241">
        <v>4</v>
      </c>
      <c r="E4241">
        <v>1</v>
      </c>
      <c r="F4241">
        <v>831.53</v>
      </c>
      <c r="G4241">
        <v>831.53</v>
      </c>
      <c r="H4241">
        <v>83.15</v>
      </c>
      <c r="I4241">
        <v>646.69000000000005</v>
      </c>
      <c r="J4241">
        <v>101.69</v>
      </c>
    </row>
    <row r="4242" spans="1:10" x14ac:dyDescent="0.3">
      <c r="A4242">
        <v>4241</v>
      </c>
      <c r="B4242" t="s">
        <v>16</v>
      </c>
      <c r="C4242" t="s">
        <v>17</v>
      </c>
      <c r="D4242">
        <v>2</v>
      </c>
      <c r="E4242">
        <v>2</v>
      </c>
      <c r="F4242">
        <v>3485.29</v>
      </c>
      <c r="G4242">
        <v>5974.79</v>
      </c>
      <c r="H4242">
        <v>2091.1799999999998</v>
      </c>
      <c r="I4242">
        <v>1916.31</v>
      </c>
      <c r="J4242">
        <v>1967.3</v>
      </c>
    </row>
    <row r="4243" spans="1:10" x14ac:dyDescent="0.3">
      <c r="A4243">
        <v>4242</v>
      </c>
      <c r="B4243" t="s">
        <v>10</v>
      </c>
      <c r="C4243" t="s">
        <v>11</v>
      </c>
      <c r="D4243">
        <v>8</v>
      </c>
      <c r="E4243">
        <v>3</v>
      </c>
      <c r="F4243">
        <v>1040.1099999999999</v>
      </c>
      <c r="G4243">
        <v>2389.17</v>
      </c>
      <c r="H4243">
        <v>238.92</v>
      </c>
      <c r="I4243">
        <v>920.71</v>
      </c>
      <c r="J4243">
        <v>1229.54</v>
      </c>
    </row>
    <row r="4244" spans="1:10" x14ac:dyDescent="0.3">
      <c r="A4244">
        <v>4243</v>
      </c>
      <c r="B4244" t="s">
        <v>14</v>
      </c>
      <c r="C4244" t="s">
        <v>15</v>
      </c>
      <c r="D4244">
        <v>6</v>
      </c>
      <c r="E4244">
        <v>3</v>
      </c>
      <c r="F4244">
        <v>1915.95</v>
      </c>
      <c r="G4244">
        <v>4515.3</v>
      </c>
      <c r="H4244">
        <v>677.29</v>
      </c>
      <c r="I4244">
        <v>1354.99</v>
      </c>
      <c r="J4244">
        <v>2483.0100000000002</v>
      </c>
    </row>
    <row r="4245" spans="1:10" x14ac:dyDescent="0.3">
      <c r="A4245">
        <v>4244</v>
      </c>
      <c r="B4245" t="s">
        <v>10</v>
      </c>
      <c r="C4245" t="s">
        <v>11</v>
      </c>
      <c r="D4245">
        <v>6</v>
      </c>
      <c r="E4245">
        <v>3</v>
      </c>
      <c r="F4245">
        <v>544.67999999999995</v>
      </c>
      <c r="G4245">
        <v>1156.8900000000001</v>
      </c>
      <c r="H4245">
        <v>115.69</v>
      </c>
      <c r="I4245">
        <v>750.85</v>
      </c>
      <c r="J4245">
        <v>290.36</v>
      </c>
    </row>
    <row r="4246" spans="1:10" x14ac:dyDescent="0.3">
      <c r="A4246">
        <v>4245</v>
      </c>
      <c r="B4246" t="s">
        <v>10</v>
      </c>
      <c r="C4246" t="s">
        <v>11</v>
      </c>
      <c r="D4246">
        <v>4</v>
      </c>
      <c r="E4246">
        <v>1</v>
      </c>
      <c r="F4246">
        <v>1095.83</v>
      </c>
      <c r="G4246">
        <v>1095.83</v>
      </c>
      <c r="H4246">
        <v>109.58</v>
      </c>
      <c r="I4246">
        <v>524.16</v>
      </c>
      <c r="J4246">
        <v>462.09</v>
      </c>
    </row>
    <row r="4247" spans="1:10" x14ac:dyDescent="0.3">
      <c r="A4247">
        <v>4246</v>
      </c>
      <c r="B4247" t="s">
        <v>12</v>
      </c>
      <c r="C4247" t="s">
        <v>13</v>
      </c>
      <c r="D4247">
        <v>1</v>
      </c>
      <c r="E4247">
        <v>1</v>
      </c>
      <c r="F4247">
        <v>4100.82</v>
      </c>
      <c r="G4247">
        <v>4100.82</v>
      </c>
      <c r="H4247">
        <v>1025.21</v>
      </c>
      <c r="I4247">
        <v>2052.89</v>
      </c>
      <c r="J4247">
        <v>1022.73</v>
      </c>
    </row>
    <row r="4248" spans="1:10" x14ac:dyDescent="0.3">
      <c r="A4248">
        <v>4247</v>
      </c>
      <c r="B4248" t="s">
        <v>10</v>
      </c>
      <c r="C4248" t="s">
        <v>11</v>
      </c>
      <c r="D4248">
        <v>7</v>
      </c>
      <c r="E4248">
        <v>1</v>
      </c>
      <c r="F4248">
        <v>786.23</v>
      </c>
      <c r="G4248">
        <v>786.23</v>
      </c>
      <c r="H4248">
        <v>78.62</v>
      </c>
      <c r="I4248">
        <v>746.14</v>
      </c>
      <c r="J4248">
        <v>-38.53</v>
      </c>
    </row>
    <row r="4249" spans="1:10" x14ac:dyDescent="0.3">
      <c r="A4249">
        <v>4248</v>
      </c>
      <c r="B4249" t="s">
        <v>18</v>
      </c>
      <c r="C4249" t="s">
        <v>20</v>
      </c>
      <c r="D4249">
        <v>4</v>
      </c>
      <c r="E4249">
        <v>3</v>
      </c>
      <c r="F4249">
        <v>7334.25</v>
      </c>
      <c r="G4249">
        <v>14154.44</v>
      </c>
      <c r="H4249">
        <v>3821.7</v>
      </c>
      <c r="I4249">
        <v>3058.2</v>
      </c>
      <c r="J4249">
        <v>7274.54</v>
      </c>
    </row>
    <row r="4250" spans="1:10" x14ac:dyDescent="0.3">
      <c r="A4250">
        <v>4249</v>
      </c>
      <c r="B4250" t="s">
        <v>16</v>
      </c>
      <c r="C4250" t="s">
        <v>21</v>
      </c>
      <c r="D4250">
        <v>8</v>
      </c>
      <c r="E4250">
        <v>3</v>
      </c>
      <c r="F4250">
        <v>4474.8</v>
      </c>
      <c r="G4250">
        <v>8767.3700000000008</v>
      </c>
      <c r="H4250">
        <v>3506.95</v>
      </c>
      <c r="I4250">
        <v>6158.49</v>
      </c>
      <c r="J4250">
        <v>-898.07</v>
      </c>
    </row>
    <row r="4251" spans="1:10" x14ac:dyDescent="0.3">
      <c r="A4251">
        <v>4250</v>
      </c>
      <c r="B4251" t="s">
        <v>12</v>
      </c>
      <c r="C4251" t="s">
        <v>13</v>
      </c>
      <c r="D4251">
        <v>8</v>
      </c>
      <c r="E4251">
        <v>3</v>
      </c>
      <c r="F4251">
        <v>4016.06</v>
      </c>
      <c r="G4251">
        <v>9058.8799999999992</v>
      </c>
      <c r="H4251">
        <v>2717.66</v>
      </c>
      <c r="I4251">
        <v>5215.9799999999996</v>
      </c>
      <c r="J4251">
        <v>1125.24</v>
      </c>
    </row>
    <row r="4252" spans="1:10" x14ac:dyDescent="0.3">
      <c r="A4252">
        <v>4251</v>
      </c>
      <c r="B4252" t="s">
        <v>10</v>
      </c>
      <c r="C4252" t="s">
        <v>11</v>
      </c>
      <c r="D4252">
        <v>4</v>
      </c>
      <c r="E4252">
        <v>3</v>
      </c>
      <c r="F4252">
        <v>589.26</v>
      </c>
      <c r="G4252">
        <v>1301.42</v>
      </c>
      <c r="H4252">
        <v>130.13999999999999</v>
      </c>
      <c r="I4252">
        <v>592.54999999999995</v>
      </c>
      <c r="J4252">
        <v>578.73</v>
      </c>
    </row>
    <row r="4253" spans="1:10" x14ac:dyDescent="0.3">
      <c r="A4253">
        <v>4252</v>
      </c>
      <c r="B4253" t="s">
        <v>18</v>
      </c>
      <c r="C4253" t="s">
        <v>20</v>
      </c>
      <c r="D4253">
        <v>6</v>
      </c>
      <c r="E4253">
        <v>3</v>
      </c>
      <c r="F4253">
        <v>557.97</v>
      </c>
      <c r="G4253">
        <v>994.48</v>
      </c>
      <c r="H4253">
        <v>218.79</v>
      </c>
      <c r="I4253">
        <v>943.76</v>
      </c>
      <c r="J4253">
        <v>-168.07</v>
      </c>
    </row>
    <row r="4254" spans="1:10" x14ac:dyDescent="0.3">
      <c r="A4254">
        <v>4253</v>
      </c>
      <c r="B4254" t="s">
        <v>10</v>
      </c>
      <c r="C4254" t="s">
        <v>11</v>
      </c>
      <c r="D4254">
        <v>2</v>
      </c>
      <c r="E4254">
        <v>1</v>
      </c>
      <c r="F4254">
        <v>318.76</v>
      </c>
      <c r="G4254">
        <v>318.76</v>
      </c>
      <c r="H4254">
        <v>31.88</v>
      </c>
      <c r="I4254">
        <v>302.5</v>
      </c>
      <c r="J4254">
        <v>-15.62</v>
      </c>
    </row>
    <row r="4255" spans="1:10" x14ac:dyDescent="0.3">
      <c r="A4255">
        <v>4254</v>
      </c>
      <c r="B4255" t="s">
        <v>16</v>
      </c>
      <c r="C4255" t="s">
        <v>21</v>
      </c>
      <c r="D4255">
        <v>3</v>
      </c>
      <c r="E4255">
        <v>2</v>
      </c>
      <c r="F4255">
        <v>3783.55</v>
      </c>
      <c r="G4255">
        <v>5653.53</v>
      </c>
      <c r="H4255">
        <v>1978.73</v>
      </c>
      <c r="I4255">
        <v>3108.61</v>
      </c>
      <c r="J4255">
        <v>566.19000000000005</v>
      </c>
    </row>
    <row r="4256" spans="1:10" x14ac:dyDescent="0.3">
      <c r="A4256">
        <v>4255</v>
      </c>
      <c r="B4256" t="s">
        <v>18</v>
      </c>
      <c r="C4256" t="s">
        <v>19</v>
      </c>
      <c r="D4256">
        <v>7</v>
      </c>
      <c r="E4256">
        <v>3</v>
      </c>
      <c r="F4256">
        <v>1407.76</v>
      </c>
      <c r="G4256">
        <v>3100.28</v>
      </c>
      <c r="H4256">
        <v>682.06</v>
      </c>
      <c r="I4256">
        <v>2942.17</v>
      </c>
      <c r="J4256">
        <v>-523.95000000000005</v>
      </c>
    </row>
    <row r="4257" spans="1:10" x14ac:dyDescent="0.3">
      <c r="A4257">
        <v>4256</v>
      </c>
      <c r="B4257" t="s">
        <v>16</v>
      </c>
      <c r="C4257" t="s">
        <v>17</v>
      </c>
      <c r="D4257">
        <v>8</v>
      </c>
      <c r="E4257">
        <v>3</v>
      </c>
      <c r="F4257">
        <v>3172.87</v>
      </c>
      <c r="G4257">
        <v>7217.5</v>
      </c>
      <c r="H4257">
        <v>2526.13</v>
      </c>
      <c r="I4257">
        <v>6149.58</v>
      </c>
      <c r="J4257">
        <v>-1458.2</v>
      </c>
    </row>
    <row r="4258" spans="1:10" x14ac:dyDescent="0.3">
      <c r="A4258">
        <v>4257</v>
      </c>
      <c r="B4258" t="s">
        <v>12</v>
      </c>
      <c r="C4258" t="s">
        <v>13</v>
      </c>
      <c r="D4258">
        <v>8</v>
      </c>
      <c r="E4258">
        <v>2</v>
      </c>
      <c r="F4258">
        <v>3288.23</v>
      </c>
      <c r="G4258">
        <v>5180.75</v>
      </c>
      <c r="H4258">
        <v>1295.19</v>
      </c>
      <c r="I4258">
        <v>4916.53</v>
      </c>
      <c r="J4258">
        <v>-1030.97</v>
      </c>
    </row>
    <row r="4259" spans="1:10" x14ac:dyDescent="0.3">
      <c r="A4259">
        <v>4258</v>
      </c>
      <c r="B4259" t="s">
        <v>10</v>
      </c>
      <c r="C4259" t="s">
        <v>22</v>
      </c>
      <c r="D4259">
        <v>4</v>
      </c>
      <c r="E4259">
        <v>2</v>
      </c>
      <c r="F4259">
        <v>923.47</v>
      </c>
      <c r="G4259">
        <v>1610.95</v>
      </c>
      <c r="H4259">
        <v>161.09</v>
      </c>
      <c r="I4259">
        <v>680.85</v>
      </c>
      <c r="J4259">
        <v>769</v>
      </c>
    </row>
    <row r="4260" spans="1:10" x14ac:dyDescent="0.3">
      <c r="A4260">
        <v>4259</v>
      </c>
      <c r="B4260" t="s">
        <v>10</v>
      </c>
      <c r="C4260" t="s">
        <v>11</v>
      </c>
      <c r="D4260">
        <v>7</v>
      </c>
      <c r="E4260">
        <v>3</v>
      </c>
      <c r="F4260">
        <v>1034.8699999999999</v>
      </c>
      <c r="G4260">
        <v>2361.42</v>
      </c>
      <c r="H4260">
        <v>236.14</v>
      </c>
      <c r="I4260">
        <v>612.74</v>
      </c>
      <c r="J4260">
        <v>1512.53</v>
      </c>
    </row>
    <row r="4261" spans="1:10" x14ac:dyDescent="0.3">
      <c r="A4261">
        <v>4260</v>
      </c>
      <c r="B4261" t="s">
        <v>10</v>
      </c>
      <c r="C4261" t="s">
        <v>11</v>
      </c>
      <c r="D4261">
        <v>4</v>
      </c>
      <c r="E4261">
        <v>1</v>
      </c>
      <c r="F4261">
        <v>620.49</v>
      </c>
      <c r="G4261">
        <v>620.49</v>
      </c>
      <c r="H4261">
        <v>62.05</v>
      </c>
      <c r="I4261">
        <v>588.84</v>
      </c>
      <c r="J4261">
        <v>-30.4</v>
      </c>
    </row>
    <row r="4262" spans="1:10" x14ac:dyDescent="0.3">
      <c r="A4262">
        <v>4261</v>
      </c>
      <c r="B4262" t="s">
        <v>18</v>
      </c>
      <c r="C4262" t="s">
        <v>20</v>
      </c>
      <c r="D4262">
        <v>1</v>
      </c>
      <c r="E4262">
        <v>1</v>
      </c>
      <c r="F4262">
        <v>4111.38</v>
      </c>
      <c r="G4262">
        <v>4111.38</v>
      </c>
      <c r="H4262">
        <v>904.5</v>
      </c>
      <c r="I4262">
        <v>1220.92</v>
      </c>
      <c r="J4262">
        <v>1985.96</v>
      </c>
    </row>
    <row r="4263" spans="1:10" x14ac:dyDescent="0.3">
      <c r="A4263">
        <v>4262</v>
      </c>
      <c r="B4263" t="s">
        <v>12</v>
      </c>
      <c r="C4263" t="s">
        <v>13</v>
      </c>
      <c r="D4263">
        <v>7</v>
      </c>
      <c r="E4263">
        <v>2</v>
      </c>
      <c r="F4263">
        <v>4855.58</v>
      </c>
      <c r="G4263">
        <v>7731.28</v>
      </c>
      <c r="H4263">
        <v>1932.82</v>
      </c>
      <c r="I4263">
        <v>4918.6000000000004</v>
      </c>
      <c r="J4263">
        <v>879.87</v>
      </c>
    </row>
    <row r="4264" spans="1:10" x14ac:dyDescent="0.3">
      <c r="A4264">
        <v>4263</v>
      </c>
      <c r="B4264" t="s">
        <v>10</v>
      </c>
      <c r="C4264" t="s">
        <v>11</v>
      </c>
      <c r="D4264">
        <v>1</v>
      </c>
      <c r="E4264">
        <v>1</v>
      </c>
      <c r="F4264">
        <v>933.41</v>
      </c>
      <c r="G4264">
        <v>933.41</v>
      </c>
      <c r="H4264">
        <v>93.34</v>
      </c>
      <c r="I4264">
        <v>293.98</v>
      </c>
      <c r="J4264">
        <v>546.09</v>
      </c>
    </row>
    <row r="4265" spans="1:10" x14ac:dyDescent="0.3">
      <c r="A4265">
        <v>4264</v>
      </c>
      <c r="B4265" t="s">
        <v>10</v>
      </c>
      <c r="C4265" t="s">
        <v>11</v>
      </c>
      <c r="D4265">
        <v>8</v>
      </c>
      <c r="E4265">
        <v>1</v>
      </c>
      <c r="F4265">
        <v>1165.32</v>
      </c>
      <c r="G4265">
        <v>1165.32</v>
      </c>
      <c r="H4265">
        <v>116.53</v>
      </c>
      <c r="I4265">
        <v>1015.26</v>
      </c>
      <c r="J4265">
        <v>33.53</v>
      </c>
    </row>
    <row r="4266" spans="1:10" x14ac:dyDescent="0.3">
      <c r="A4266">
        <v>4265</v>
      </c>
      <c r="B4266" t="s">
        <v>16</v>
      </c>
      <c r="C4266" t="s">
        <v>17</v>
      </c>
      <c r="D4266">
        <v>6</v>
      </c>
      <c r="E4266">
        <v>3</v>
      </c>
      <c r="F4266">
        <v>4750.76</v>
      </c>
      <c r="G4266">
        <v>10953.41</v>
      </c>
      <c r="H4266">
        <v>4381.3599999999997</v>
      </c>
      <c r="I4266">
        <v>4401.66</v>
      </c>
      <c r="J4266">
        <v>2170.39</v>
      </c>
    </row>
    <row r="4267" spans="1:10" x14ac:dyDescent="0.3">
      <c r="A4267">
        <v>4266</v>
      </c>
      <c r="B4267" t="s">
        <v>10</v>
      </c>
      <c r="C4267" t="s">
        <v>22</v>
      </c>
      <c r="D4267">
        <v>1</v>
      </c>
      <c r="E4267">
        <v>1</v>
      </c>
      <c r="F4267">
        <v>819.89</v>
      </c>
      <c r="G4267">
        <v>819.89</v>
      </c>
      <c r="H4267">
        <v>81.99</v>
      </c>
      <c r="I4267">
        <v>251.45</v>
      </c>
      <c r="J4267">
        <v>486.45</v>
      </c>
    </row>
    <row r="4268" spans="1:10" x14ac:dyDescent="0.3">
      <c r="A4268">
        <v>4267</v>
      </c>
      <c r="B4268" t="s">
        <v>16</v>
      </c>
      <c r="C4268" t="s">
        <v>17</v>
      </c>
      <c r="D4268">
        <v>7</v>
      </c>
      <c r="E4268">
        <v>3</v>
      </c>
      <c r="F4268">
        <v>4364.4399999999996</v>
      </c>
      <c r="G4268">
        <v>10280.280000000001</v>
      </c>
      <c r="H4268">
        <v>4112.1099999999997</v>
      </c>
      <c r="I4268">
        <v>4634.6499999999996</v>
      </c>
      <c r="J4268">
        <v>1533.52</v>
      </c>
    </row>
    <row r="4269" spans="1:10" x14ac:dyDescent="0.3">
      <c r="A4269">
        <v>4268</v>
      </c>
      <c r="B4269" t="s">
        <v>18</v>
      </c>
      <c r="C4269" t="s">
        <v>19</v>
      </c>
      <c r="D4269">
        <v>5</v>
      </c>
      <c r="E4269">
        <v>3</v>
      </c>
      <c r="F4269">
        <v>3518.91</v>
      </c>
      <c r="G4269">
        <v>7561.69</v>
      </c>
      <c r="H4269">
        <v>1663.57</v>
      </c>
      <c r="I4269">
        <v>2899.01</v>
      </c>
      <c r="J4269">
        <v>2999.1</v>
      </c>
    </row>
    <row r="4270" spans="1:10" x14ac:dyDescent="0.3">
      <c r="A4270">
        <v>4269</v>
      </c>
      <c r="B4270" t="s">
        <v>14</v>
      </c>
      <c r="C4270" t="s">
        <v>15</v>
      </c>
      <c r="D4270">
        <v>7</v>
      </c>
      <c r="E4270">
        <v>3</v>
      </c>
      <c r="F4270">
        <v>353.65</v>
      </c>
      <c r="G4270">
        <v>748.71</v>
      </c>
      <c r="H4270">
        <v>112.31</v>
      </c>
      <c r="I4270">
        <v>710.52</v>
      </c>
      <c r="J4270">
        <v>-74.12</v>
      </c>
    </row>
    <row r="4271" spans="1:10" x14ac:dyDescent="0.3">
      <c r="A4271">
        <v>4270</v>
      </c>
      <c r="B4271" t="s">
        <v>12</v>
      </c>
      <c r="C4271" t="s">
        <v>13</v>
      </c>
      <c r="D4271">
        <v>4</v>
      </c>
      <c r="E4271">
        <v>2</v>
      </c>
      <c r="F4271">
        <v>5104.25</v>
      </c>
      <c r="G4271">
        <v>8949.98</v>
      </c>
      <c r="H4271">
        <v>2684.99</v>
      </c>
      <c r="I4271">
        <v>3392.85</v>
      </c>
      <c r="J4271">
        <v>2872.14</v>
      </c>
    </row>
    <row r="4272" spans="1:10" x14ac:dyDescent="0.3">
      <c r="A4272">
        <v>4271</v>
      </c>
      <c r="B4272" t="s">
        <v>16</v>
      </c>
      <c r="C4272" t="s">
        <v>21</v>
      </c>
      <c r="D4272">
        <v>1</v>
      </c>
      <c r="E4272">
        <v>1</v>
      </c>
      <c r="F4272">
        <v>6170.72</v>
      </c>
      <c r="G4272">
        <v>6170.72</v>
      </c>
      <c r="H4272">
        <v>2159.75</v>
      </c>
      <c r="I4272">
        <v>1307.08</v>
      </c>
      <c r="J4272">
        <v>2703.89</v>
      </c>
    </row>
    <row r="4273" spans="1:10" x14ac:dyDescent="0.3">
      <c r="A4273">
        <v>4272</v>
      </c>
      <c r="B4273" t="s">
        <v>12</v>
      </c>
      <c r="C4273" t="s">
        <v>13</v>
      </c>
      <c r="D4273">
        <v>2</v>
      </c>
      <c r="E4273">
        <v>2</v>
      </c>
      <c r="F4273">
        <v>1095.99</v>
      </c>
      <c r="G4273">
        <v>1812.24</v>
      </c>
      <c r="H4273">
        <v>453.06</v>
      </c>
      <c r="I4273">
        <v>1719.82</v>
      </c>
      <c r="J4273">
        <v>-360.64</v>
      </c>
    </row>
    <row r="4274" spans="1:10" x14ac:dyDescent="0.3">
      <c r="A4274">
        <v>4273</v>
      </c>
      <c r="B4274" t="s">
        <v>18</v>
      </c>
      <c r="C4274" t="s">
        <v>19</v>
      </c>
      <c r="D4274">
        <v>5</v>
      </c>
      <c r="E4274">
        <v>3</v>
      </c>
      <c r="F4274">
        <v>3489.46</v>
      </c>
      <c r="G4274">
        <v>6856.49</v>
      </c>
      <c r="H4274">
        <v>1508.43</v>
      </c>
      <c r="I4274">
        <v>3511.73</v>
      </c>
      <c r="J4274">
        <v>1836.33</v>
      </c>
    </row>
    <row r="4275" spans="1:10" x14ac:dyDescent="0.3">
      <c r="A4275">
        <v>4274</v>
      </c>
      <c r="B4275" t="s">
        <v>10</v>
      </c>
      <c r="C4275" t="s">
        <v>11</v>
      </c>
      <c r="D4275">
        <v>6</v>
      </c>
      <c r="E4275">
        <v>3</v>
      </c>
      <c r="F4275">
        <v>1047.5</v>
      </c>
      <c r="G4275">
        <v>2474.62</v>
      </c>
      <c r="H4275">
        <v>247.46</v>
      </c>
      <c r="I4275">
        <v>664.51</v>
      </c>
      <c r="J4275">
        <v>1562.65</v>
      </c>
    </row>
    <row r="4276" spans="1:10" x14ac:dyDescent="0.3">
      <c r="A4276">
        <v>4275</v>
      </c>
      <c r="B4276" t="s">
        <v>16</v>
      </c>
      <c r="C4276" t="s">
        <v>17</v>
      </c>
      <c r="D4276">
        <v>3</v>
      </c>
      <c r="E4276">
        <v>2</v>
      </c>
      <c r="F4276">
        <v>2773.64</v>
      </c>
      <c r="G4276">
        <v>4524.6099999999997</v>
      </c>
      <c r="H4276">
        <v>1583.61</v>
      </c>
      <c r="I4276">
        <v>3319.76</v>
      </c>
      <c r="J4276">
        <v>-378.77</v>
      </c>
    </row>
    <row r="4277" spans="1:10" x14ac:dyDescent="0.3">
      <c r="A4277">
        <v>4276</v>
      </c>
      <c r="B4277" t="s">
        <v>16</v>
      </c>
      <c r="C4277" t="s">
        <v>21</v>
      </c>
      <c r="D4277">
        <v>4</v>
      </c>
      <c r="E4277">
        <v>3</v>
      </c>
      <c r="F4277">
        <v>5124.09</v>
      </c>
      <c r="G4277">
        <v>11639.62</v>
      </c>
      <c r="H4277">
        <v>4655.8500000000004</v>
      </c>
      <c r="I4277">
        <v>3180.84</v>
      </c>
      <c r="J4277">
        <v>3802.94</v>
      </c>
    </row>
    <row r="4278" spans="1:10" x14ac:dyDescent="0.3">
      <c r="A4278">
        <v>4277</v>
      </c>
      <c r="B4278" t="s">
        <v>10</v>
      </c>
      <c r="C4278" t="s">
        <v>11</v>
      </c>
      <c r="D4278">
        <v>4</v>
      </c>
      <c r="E4278">
        <v>3</v>
      </c>
      <c r="F4278">
        <v>1339.74</v>
      </c>
      <c r="G4278">
        <v>2524.7600000000002</v>
      </c>
      <c r="H4278">
        <v>252.48</v>
      </c>
      <c r="I4278">
        <v>472.95</v>
      </c>
      <c r="J4278">
        <v>1799.34</v>
      </c>
    </row>
    <row r="4279" spans="1:10" x14ac:dyDescent="0.3">
      <c r="A4279">
        <v>4278</v>
      </c>
      <c r="B4279" t="s">
        <v>10</v>
      </c>
      <c r="C4279" t="s">
        <v>22</v>
      </c>
      <c r="D4279">
        <v>2</v>
      </c>
      <c r="E4279">
        <v>1</v>
      </c>
      <c r="F4279">
        <v>860.19</v>
      </c>
      <c r="G4279">
        <v>860.19</v>
      </c>
      <c r="H4279">
        <v>86.02</v>
      </c>
      <c r="I4279">
        <v>311.27999999999997</v>
      </c>
      <c r="J4279">
        <v>462.89</v>
      </c>
    </row>
    <row r="4280" spans="1:10" x14ac:dyDescent="0.3">
      <c r="A4280">
        <v>4279</v>
      </c>
      <c r="B4280" t="s">
        <v>18</v>
      </c>
      <c r="C4280" t="s">
        <v>20</v>
      </c>
      <c r="D4280">
        <v>3</v>
      </c>
      <c r="E4280">
        <v>3</v>
      </c>
      <c r="F4280">
        <v>2570.46</v>
      </c>
      <c r="G4280">
        <v>5451.88</v>
      </c>
      <c r="H4280">
        <v>1199.4100000000001</v>
      </c>
      <c r="I4280">
        <v>2474.9899999999998</v>
      </c>
      <c r="J4280">
        <v>1777.48</v>
      </c>
    </row>
    <row r="4281" spans="1:10" x14ac:dyDescent="0.3">
      <c r="A4281">
        <v>4280</v>
      </c>
      <c r="B4281" t="s">
        <v>10</v>
      </c>
      <c r="C4281" t="s">
        <v>11</v>
      </c>
      <c r="D4281">
        <v>8</v>
      </c>
      <c r="E4281">
        <v>3</v>
      </c>
      <c r="F4281">
        <v>934.89</v>
      </c>
      <c r="G4281">
        <v>1914.03</v>
      </c>
      <c r="H4281">
        <v>191.4</v>
      </c>
      <c r="I4281">
        <v>861.12</v>
      </c>
      <c r="J4281">
        <v>861.51</v>
      </c>
    </row>
    <row r="4282" spans="1:10" x14ac:dyDescent="0.3">
      <c r="A4282">
        <v>4281</v>
      </c>
      <c r="B4282" t="s">
        <v>18</v>
      </c>
      <c r="C4282" t="s">
        <v>20</v>
      </c>
      <c r="D4282">
        <v>3</v>
      </c>
      <c r="E4282">
        <v>1</v>
      </c>
      <c r="F4282">
        <v>4707.45</v>
      </c>
      <c r="G4282">
        <v>4707.45</v>
      </c>
      <c r="H4282">
        <v>1035.6400000000001</v>
      </c>
      <c r="I4282">
        <v>2014.16</v>
      </c>
      <c r="J4282">
        <v>1657.65</v>
      </c>
    </row>
    <row r="4283" spans="1:10" x14ac:dyDescent="0.3">
      <c r="A4283">
        <v>4282</v>
      </c>
      <c r="B4283" t="s">
        <v>14</v>
      </c>
      <c r="C4283" t="s">
        <v>15</v>
      </c>
      <c r="D4283">
        <v>6</v>
      </c>
      <c r="E4283">
        <v>3</v>
      </c>
      <c r="F4283">
        <v>1263.3900000000001</v>
      </c>
      <c r="G4283">
        <v>3128.97</v>
      </c>
      <c r="H4283">
        <v>469.35</v>
      </c>
      <c r="I4283">
        <v>1113.05</v>
      </c>
      <c r="J4283">
        <v>1546.58</v>
      </c>
    </row>
    <row r="4284" spans="1:10" x14ac:dyDescent="0.3">
      <c r="A4284">
        <v>4283</v>
      </c>
      <c r="B4284" t="s">
        <v>18</v>
      </c>
      <c r="C4284" t="s">
        <v>20</v>
      </c>
      <c r="D4284">
        <v>6</v>
      </c>
      <c r="E4284">
        <v>1</v>
      </c>
      <c r="F4284">
        <v>2933.03</v>
      </c>
      <c r="G4284">
        <v>2933.03</v>
      </c>
      <c r="H4284">
        <v>645.27</v>
      </c>
      <c r="I4284">
        <v>2783.45</v>
      </c>
      <c r="J4284">
        <v>-495.68</v>
      </c>
    </row>
    <row r="4285" spans="1:10" x14ac:dyDescent="0.3">
      <c r="A4285">
        <v>4284</v>
      </c>
      <c r="B4285" t="s">
        <v>18</v>
      </c>
      <c r="C4285" t="s">
        <v>19</v>
      </c>
      <c r="D4285">
        <v>5</v>
      </c>
      <c r="E4285">
        <v>2</v>
      </c>
      <c r="F4285">
        <v>3950.13</v>
      </c>
      <c r="G4285">
        <v>6534.79</v>
      </c>
      <c r="H4285">
        <v>1437.65</v>
      </c>
      <c r="I4285">
        <v>3477.48</v>
      </c>
      <c r="J4285">
        <v>1619.65</v>
      </c>
    </row>
    <row r="4286" spans="1:10" x14ac:dyDescent="0.3">
      <c r="A4286">
        <v>4285</v>
      </c>
      <c r="B4286" t="s">
        <v>16</v>
      </c>
      <c r="C4286" t="s">
        <v>21</v>
      </c>
      <c r="D4286">
        <v>8</v>
      </c>
      <c r="E4286">
        <v>3</v>
      </c>
      <c r="F4286">
        <v>5378.57</v>
      </c>
      <c r="G4286">
        <v>10450.879999999999</v>
      </c>
      <c r="H4286">
        <v>4180.3500000000004</v>
      </c>
      <c r="I4286">
        <v>4089.08</v>
      </c>
      <c r="J4286">
        <v>2181.4499999999998</v>
      </c>
    </row>
    <row r="4287" spans="1:10" x14ac:dyDescent="0.3">
      <c r="A4287">
        <v>4286</v>
      </c>
      <c r="B4287" t="s">
        <v>16</v>
      </c>
      <c r="C4287" t="s">
        <v>21</v>
      </c>
      <c r="D4287">
        <v>4</v>
      </c>
      <c r="E4287">
        <v>3</v>
      </c>
      <c r="F4287">
        <v>3428.1</v>
      </c>
      <c r="G4287">
        <v>6961.1</v>
      </c>
      <c r="H4287">
        <v>2436.39</v>
      </c>
      <c r="I4287">
        <v>3320.58</v>
      </c>
      <c r="J4287">
        <v>1204.1300000000001</v>
      </c>
    </row>
    <row r="4288" spans="1:10" x14ac:dyDescent="0.3">
      <c r="A4288">
        <v>4287</v>
      </c>
      <c r="B4288" t="s">
        <v>12</v>
      </c>
      <c r="C4288" t="s">
        <v>13</v>
      </c>
      <c r="D4288">
        <v>1</v>
      </c>
      <c r="E4288">
        <v>1</v>
      </c>
      <c r="F4288">
        <v>5555.73</v>
      </c>
      <c r="G4288">
        <v>5555.73</v>
      </c>
      <c r="H4288">
        <v>1388.93</v>
      </c>
      <c r="I4288">
        <v>2015.64</v>
      </c>
      <c r="J4288">
        <v>2151.16</v>
      </c>
    </row>
    <row r="4289" spans="1:10" x14ac:dyDescent="0.3">
      <c r="A4289">
        <v>4288</v>
      </c>
      <c r="B4289" t="s">
        <v>16</v>
      </c>
      <c r="C4289" t="s">
        <v>21</v>
      </c>
      <c r="D4289">
        <v>6</v>
      </c>
      <c r="E4289">
        <v>3</v>
      </c>
      <c r="F4289">
        <v>4438.22</v>
      </c>
      <c r="G4289">
        <v>8337.99</v>
      </c>
      <c r="H4289">
        <v>3335.19</v>
      </c>
      <c r="I4289">
        <v>5187.3</v>
      </c>
      <c r="J4289">
        <v>-184.5</v>
      </c>
    </row>
    <row r="4290" spans="1:10" x14ac:dyDescent="0.3">
      <c r="A4290">
        <v>4289</v>
      </c>
      <c r="B4290" t="s">
        <v>10</v>
      </c>
      <c r="C4290" t="s">
        <v>22</v>
      </c>
      <c r="D4290">
        <v>2</v>
      </c>
      <c r="E4290">
        <v>2</v>
      </c>
      <c r="F4290">
        <v>1177.6199999999999</v>
      </c>
      <c r="G4290">
        <v>1756.82</v>
      </c>
      <c r="H4290">
        <v>175.68</v>
      </c>
      <c r="I4290">
        <v>479.91</v>
      </c>
      <c r="J4290">
        <v>1101.23</v>
      </c>
    </row>
    <row r="4291" spans="1:10" x14ac:dyDescent="0.3">
      <c r="A4291">
        <v>4290</v>
      </c>
      <c r="B4291" t="s">
        <v>14</v>
      </c>
      <c r="C4291" t="s">
        <v>15</v>
      </c>
      <c r="D4291">
        <v>2</v>
      </c>
      <c r="E4291">
        <v>2</v>
      </c>
      <c r="F4291">
        <v>1954.63</v>
      </c>
      <c r="G4291">
        <v>3180.99</v>
      </c>
      <c r="H4291">
        <v>477.15</v>
      </c>
      <c r="I4291">
        <v>924.66</v>
      </c>
      <c r="J4291">
        <v>1779.19</v>
      </c>
    </row>
    <row r="4292" spans="1:10" x14ac:dyDescent="0.3">
      <c r="A4292">
        <v>4291</v>
      </c>
      <c r="B4292" t="s">
        <v>16</v>
      </c>
      <c r="C4292" t="s">
        <v>17</v>
      </c>
      <c r="D4292">
        <v>2</v>
      </c>
      <c r="E4292">
        <v>1</v>
      </c>
      <c r="F4292">
        <v>3256.01</v>
      </c>
      <c r="G4292">
        <v>3256.01</v>
      </c>
      <c r="H4292">
        <v>1139.5999999999999</v>
      </c>
      <c r="I4292">
        <v>1832.73</v>
      </c>
      <c r="J4292">
        <v>283.67</v>
      </c>
    </row>
    <row r="4293" spans="1:10" x14ac:dyDescent="0.3">
      <c r="A4293">
        <v>4292</v>
      </c>
      <c r="B4293" t="s">
        <v>18</v>
      </c>
      <c r="C4293" t="s">
        <v>19</v>
      </c>
      <c r="D4293">
        <v>7</v>
      </c>
      <c r="E4293">
        <v>2</v>
      </c>
      <c r="F4293">
        <v>5083.6099999999997</v>
      </c>
      <c r="G4293">
        <v>7912.15</v>
      </c>
      <c r="H4293">
        <v>1740.67</v>
      </c>
      <c r="I4293">
        <v>3396.67</v>
      </c>
      <c r="J4293">
        <v>2774.8</v>
      </c>
    </row>
    <row r="4294" spans="1:10" x14ac:dyDescent="0.3">
      <c r="A4294">
        <v>4293</v>
      </c>
      <c r="B4294" t="s">
        <v>16</v>
      </c>
      <c r="C4294" t="s">
        <v>21</v>
      </c>
      <c r="D4294">
        <v>8</v>
      </c>
      <c r="E4294">
        <v>2</v>
      </c>
      <c r="F4294">
        <v>3937.64</v>
      </c>
      <c r="G4294">
        <v>5698.04</v>
      </c>
      <c r="H4294">
        <v>1994.31</v>
      </c>
      <c r="I4294">
        <v>4929.3900000000003</v>
      </c>
      <c r="J4294">
        <v>-1225.67</v>
      </c>
    </row>
    <row r="4295" spans="1:10" x14ac:dyDescent="0.3">
      <c r="A4295">
        <v>4294</v>
      </c>
      <c r="B4295" t="s">
        <v>12</v>
      </c>
      <c r="C4295" t="s">
        <v>13</v>
      </c>
      <c r="D4295">
        <v>8</v>
      </c>
      <c r="E4295">
        <v>1</v>
      </c>
      <c r="F4295">
        <v>5083.24</v>
      </c>
      <c r="G4295">
        <v>5083.24</v>
      </c>
      <c r="H4295">
        <v>1270.81</v>
      </c>
      <c r="I4295">
        <v>4823.99</v>
      </c>
      <c r="J4295">
        <v>-1011.56</v>
      </c>
    </row>
    <row r="4296" spans="1:10" x14ac:dyDescent="0.3">
      <c r="A4296">
        <v>4295</v>
      </c>
      <c r="B4296" t="s">
        <v>10</v>
      </c>
      <c r="C4296" t="s">
        <v>22</v>
      </c>
      <c r="D4296">
        <v>6</v>
      </c>
      <c r="E4296">
        <v>2</v>
      </c>
      <c r="F4296">
        <v>592.07000000000005</v>
      </c>
      <c r="G4296">
        <v>938.08</v>
      </c>
      <c r="H4296">
        <v>93.81</v>
      </c>
      <c r="I4296">
        <v>890.24</v>
      </c>
      <c r="J4296">
        <v>-45.97</v>
      </c>
    </row>
    <row r="4297" spans="1:10" x14ac:dyDescent="0.3">
      <c r="A4297">
        <v>4296</v>
      </c>
      <c r="B4297" t="s">
        <v>10</v>
      </c>
      <c r="C4297" t="s">
        <v>11</v>
      </c>
      <c r="D4297">
        <v>6</v>
      </c>
      <c r="E4297">
        <v>2</v>
      </c>
      <c r="F4297">
        <v>294.27999999999997</v>
      </c>
      <c r="G4297">
        <v>471.09</v>
      </c>
      <c r="H4297">
        <v>47.11</v>
      </c>
      <c r="I4297">
        <v>447.07</v>
      </c>
      <c r="J4297">
        <v>-23.08</v>
      </c>
    </row>
    <row r="4298" spans="1:10" x14ac:dyDescent="0.3">
      <c r="A4298">
        <v>4297</v>
      </c>
      <c r="B4298" t="s">
        <v>18</v>
      </c>
      <c r="C4298" t="s">
        <v>19</v>
      </c>
      <c r="D4298">
        <v>2</v>
      </c>
      <c r="E4298">
        <v>2</v>
      </c>
      <c r="F4298">
        <v>1937.53</v>
      </c>
      <c r="G4298">
        <v>3316.67</v>
      </c>
      <c r="H4298">
        <v>729.67</v>
      </c>
      <c r="I4298">
        <v>1958.02</v>
      </c>
      <c r="J4298">
        <v>628.99</v>
      </c>
    </row>
    <row r="4299" spans="1:10" x14ac:dyDescent="0.3">
      <c r="A4299">
        <v>4298</v>
      </c>
      <c r="B4299" t="s">
        <v>18</v>
      </c>
      <c r="C4299" t="s">
        <v>19</v>
      </c>
      <c r="D4299">
        <v>8</v>
      </c>
      <c r="E4299">
        <v>3</v>
      </c>
      <c r="F4299">
        <v>5706.76</v>
      </c>
      <c r="G4299">
        <v>11638.18</v>
      </c>
      <c r="H4299">
        <v>3142.31</v>
      </c>
      <c r="I4299">
        <v>4991.55</v>
      </c>
      <c r="J4299">
        <v>3504.32</v>
      </c>
    </row>
    <row r="4300" spans="1:10" x14ac:dyDescent="0.3">
      <c r="A4300">
        <v>4299</v>
      </c>
      <c r="B4300" t="s">
        <v>10</v>
      </c>
      <c r="C4300" t="s">
        <v>11</v>
      </c>
      <c r="D4300">
        <v>8</v>
      </c>
      <c r="E4300">
        <v>3</v>
      </c>
      <c r="F4300">
        <v>965.47</v>
      </c>
      <c r="G4300">
        <v>2067.4</v>
      </c>
      <c r="H4300">
        <v>206.74</v>
      </c>
      <c r="I4300">
        <v>896.58</v>
      </c>
      <c r="J4300">
        <v>964.08</v>
      </c>
    </row>
    <row r="4301" spans="1:10" x14ac:dyDescent="0.3">
      <c r="A4301">
        <v>4300</v>
      </c>
      <c r="B4301" t="s">
        <v>16</v>
      </c>
      <c r="C4301" t="s">
        <v>17</v>
      </c>
      <c r="D4301">
        <v>6</v>
      </c>
      <c r="E4301">
        <v>1</v>
      </c>
      <c r="F4301">
        <v>5885.95</v>
      </c>
      <c r="G4301">
        <v>5885.95</v>
      </c>
      <c r="H4301">
        <v>2060.08</v>
      </c>
      <c r="I4301">
        <v>4011.21</v>
      </c>
      <c r="J4301">
        <v>-185.34</v>
      </c>
    </row>
    <row r="4302" spans="1:10" x14ac:dyDescent="0.3">
      <c r="A4302">
        <v>4301</v>
      </c>
      <c r="B4302" t="s">
        <v>18</v>
      </c>
      <c r="C4302" t="s">
        <v>19</v>
      </c>
      <c r="D4302">
        <v>7</v>
      </c>
      <c r="E4302">
        <v>1</v>
      </c>
      <c r="F4302">
        <v>4569.3100000000004</v>
      </c>
      <c r="G4302">
        <v>4569.3100000000004</v>
      </c>
      <c r="H4302">
        <v>1005.25</v>
      </c>
      <c r="I4302">
        <v>3553.27</v>
      </c>
      <c r="J4302">
        <v>10.8</v>
      </c>
    </row>
    <row r="4303" spans="1:10" x14ac:dyDescent="0.3">
      <c r="A4303">
        <v>4302</v>
      </c>
      <c r="B4303" t="s">
        <v>12</v>
      </c>
      <c r="C4303" t="s">
        <v>13</v>
      </c>
      <c r="D4303">
        <v>1</v>
      </c>
      <c r="E4303">
        <v>1</v>
      </c>
      <c r="F4303">
        <v>2139.81</v>
      </c>
      <c r="G4303">
        <v>2139.81</v>
      </c>
      <c r="H4303">
        <v>534.95000000000005</v>
      </c>
      <c r="I4303">
        <v>2030.68</v>
      </c>
      <c r="J4303">
        <v>-425.82</v>
      </c>
    </row>
    <row r="4304" spans="1:10" x14ac:dyDescent="0.3">
      <c r="A4304">
        <v>4303</v>
      </c>
      <c r="B4304" t="s">
        <v>14</v>
      </c>
      <c r="C4304" t="s">
        <v>15</v>
      </c>
      <c r="D4304">
        <v>1</v>
      </c>
      <c r="E4304">
        <v>1</v>
      </c>
      <c r="F4304">
        <v>2623.88</v>
      </c>
      <c r="G4304">
        <v>2623.88</v>
      </c>
      <c r="H4304">
        <v>393.58</v>
      </c>
      <c r="I4304">
        <v>607.66</v>
      </c>
      <c r="J4304">
        <v>1622.63</v>
      </c>
    </row>
    <row r="4305" spans="1:10" x14ac:dyDescent="0.3">
      <c r="A4305">
        <v>4304</v>
      </c>
      <c r="B4305" t="s">
        <v>16</v>
      </c>
      <c r="C4305" t="s">
        <v>17</v>
      </c>
      <c r="D4305">
        <v>5</v>
      </c>
      <c r="E4305">
        <v>3</v>
      </c>
      <c r="F4305">
        <v>6306.65</v>
      </c>
      <c r="G4305">
        <v>13996.86</v>
      </c>
      <c r="H4305">
        <v>5598.75</v>
      </c>
      <c r="I4305">
        <v>3694.83</v>
      </c>
      <c r="J4305">
        <v>4703.29</v>
      </c>
    </row>
    <row r="4306" spans="1:10" x14ac:dyDescent="0.3">
      <c r="A4306">
        <v>4305</v>
      </c>
      <c r="B4306" t="s">
        <v>14</v>
      </c>
      <c r="C4306" t="s">
        <v>15</v>
      </c>
      <c r="D4306">
        <v>8</v>
      </c>
      <c r="E4306">
        <v>2</v>
      </c>
      <c r="F4306">
        <v>1962.1</v>
      </c>
      <c r="G4306">
        <v>2848.01</v>
      </c>
      <c r="H4306">
        <v>427.2</v>
      </c>
      <c r="I4306">
        <v>1564.31</v>
      </c>
      <c r="J4306">
        <v>856.5</v>
      </c>
    </row>
    <row r="4307" spans="1:10" x14ac:dyDescent="0.3">
      <c r="A4307">
        <v>4306</v>
      </c>
      <c r="B4307" t="s">
        <v>18</v>
      </c>
      <c r="C4307" t="s">
        <v>19</v>
      </c>
      <c r="D4307">
        <v>4</v>
      </c>
      <c r="E4307">
        <v>3</v>
      </c>
      <c r="F4307">
        <v>1983.54</v>
      </c>
      <c r="G4307">
        <v>4417.76</v>
      </c>
      <c r="H4307">
        <v>971.91</v>
      </c>
      <c r="I4307">
        <v>2882.05</v>
      </c>
      <c r="J4307">
        <v>563.79999999999995</v>
      </c>
    </row>
    <row r="4308" spans="1:10" x14ac:dyDescent="0.3">
      <c r="A4308">
        <v>4307</v>
      </c>
      <c r="B4308" t="s">
        <v>10</v>
      </c>
      <c r="C4308" t="s">
        <v>11</v>
      </c>
      <c r="D4308">
        <v>1</v>
      </c>
      <c r="E4308">
        <v>1</v>
      </c>
      <c r="F4308">
        <v>721.88</v>
      </c>
      <c r="G4308">
        <v>721.88</v>
      </c>
      <c r="H4308">
        <v>72.19</v>
      </c>
      <c r="I4308">
        <v>266.89999999999998</v>
      </c>
      <c r="J4308">
        <v>382.8</v>
      </c>
    </row>
    <row r="4309" spans="1:10" x14ac:dyDescent="0.3">
      <c r="A4309">
        <v>4308</v>
      </c>
      <c r="B4309" t="s">
        <v>16</v>
      </c>
      <c r="C4309" t="s">
        <v>17</v>
      </c>
      <c r="D4309">
        <v>5</v>
      </c>
      <c r="E4309">
        <v>3</v>
      </c>
      <c r="F4309">
        <v>1623.14</v>
      </c>
      <c r="G4309">
        <v>3651.39</v>
      </c>
      <c r="H4309">
        <v>1277.99</v>
      </c>
      <c r="I4309">
        <v>3040.63</v>
      </c>
      <c r="J4309">
        <v>-667.22</v>
      </c>
    </row>
    <row r="4310" spans="1:10" x14ac:dyDescent="0.3">
      <c r="A4310">
        <v>4309</v>
      </c>
      <c r="B4310" t="s">
        <v>14</v>
      </c>
      <c r="C4310" t="s">
        <v>15</v>
      </c>
      <c r="D4310">
        <v>3</v>
      </c>
      <c r="E4310">
        <v>2</v>
      </c>
      <c r="F4310">
        <v>1214.74</v>
      </c>
      <c r="G4310">
        <v>1878.28</v>
      </c>
      <c r="H4310">
        <v>281.74</v>
      </c>
      <c r="I4310">
        <v>849.58</v>
      </c>
      <c r="J4310">
        <v>746.96</v>
      </c>
    </row>
    <row r="4311" spans="1:10" x14ac:dyDescent="0.3">
      <c r="A4311">
        <v>4310</v>
      </c>
      <c r="B4311" t="s">
        <v>14</v>
      </c>
      <c r="C4311" t="s">
        <v>15</v>
      </c>
      <c r="D4311">
        <v>4</v>
      </c>
      <c r="E4311">
        <v>1</v>
      </c>
      <c r="F4311">
        <v>2315.86</v>
      </c>
      <c r="G4311">
        <v>2315.86</v>
      </c>
      <c r="H4311">
        <v>347.38</v>
      </c>
      <c r="I4311">
        <v>833.72</v>
      </c>
      <c r="J4311">
        <v>1134.76</v>
      </c>
    </row>
    <row r="4312" spans="1:10" x14ac:dyDescent="0.3">
      <c r="A4312">
        <v>4311</v>
      </c>
      <c r="B4312" t="s">
        <v>10</v>
      </c>
      <c r="C4312" t="s">
        <v>11</v>
      </c>
      <c r="D4312">
        <v>8</v>
      </c>
      <c r="E4312">
        <v>3</v>
      </c>
      <c r="F4312">
        <v>643.41999999999996</v>
      </c>
      <c r="G4312">
        <v>1367.81</v>
      </c>
      <c r="H4312">
        <v>136.78</v>
      </c>
      <c r="I4312">
        <v>959.36</v>
      </c>
      <c r="J4312">
        <v>271.67</v>
      </c>
    </row>
    <row r="4313" spans="1:10" x14ac:dyDescent="0.3">
      <c r="A4313">
        <v>4312</v>
      </c>
      <c r="B4313" t="s">
        <v>12</v>
      </c>
      <c r="C4313" t="s">
        <v>13</v>
      </c>
      <c r="D4313">
        <v>1</v>
      </c>
      <c r="E4313">
        <v>1</v>
      </c>
      <c r="F4313">
        <v>3129.8</v>
      </c>
      <c r="G4313">
        <v>3129.8</v>
      </c>
      <c r="H4313">
        <v>782.45</v>
      </c>
      <c r="I4313">
        <v>1517.76</v>
      </c>
      <c r="J4313">
        <v>829.59</v>
      </c>
    </row>
    <row r="4314" spans="1:10" x14ac:dyDescent="0.3">
      <c r="A4314">
        <v>4313</v>
      </c>
      <c r="B4314" t="s">
        <v>18</v>
      </c>
      <c r="C4314" t="s">
        <v>20</v>
      </c>
      <c r="D4314">
        <v>7</v>
      </c>
      <c r="E4314">
        <v>3</v>
      </c>
      <c r="F4314">
        <v>5519.31</v>
      </c>
      <c r="G4314">
        <v>14054.49</v>
      </c>
      <c r="H4314">
        <v>3794.71</v>
      </c>
      <c r="I4314">
        <v>5089.01</v>
      </c>
      <c r="J4314">
        <v>5170.7700000000004</v>
      </c>
    </row>
    <row r="4315" spans="1:10" x14ac:dyDescent="0.3">
      <c r="A4315">
        <v>4314</v>
      </c>
      <c r="B4315" t="s">
        <v>12</v>
      </c>
      <c r="C4315" t="s">
        <v>13</v>
      </c>
      <c r="D4315">
        <v>3</v>
      </c>
      <c r="E4315">
        <v>2</v>
      </c>
      <c r="F4315">
        <v>3729.41</v>
      </c>
      <c r="G4315">
        <v>6182.35</v>
      </c>
      <c r="H4315">
        <v>1545.59</v>
      </c>
      <c r="I4315">
        <v>1904.42</v>
      </c>
      <c r="J4315">
        <v>2732.34</v>
      </c>
    </row>
    <row r="4316" spans="1:10" x14ac:dyDescent="0.3">
      <c r="A4316">
        <v>4315</v>
      </c>
      <c r="B4316" t="s">
        <v>12</v>
      </c>
      <c r="C4316" t="s">
        <v>13</v>
      </c>
      <c r="D4316">
        <v>5</v>
      </c>
      <c r="E4316">
        <v>2</v>
      </c>
      <c r="F4316">
        <v>4608.57</v>
      </c>
      <c r="G4316">
        <v>6974.29</v>
      </c>
      <c r="H4316">
        <v>1743.57</v>
      </c>
      <c r="I4316">
        <v>2601.65</v>
      </c>
      <c r="J4316">
        <v>2629.07</v>
      </c>
    </row>
    <row r="4317" spans="1:10" x14ac:dyDescent="0.3">
      <c r="A4317">
        <v>4316</v>
      </c>
      <c r="B4317" t="s">
        <v>18</v>
      </c>
      <c r="C4317" t="s">
        <v>19</v>
      </c>
      <c r="D4317">
        <v>1</v>
      </c>
      <c r="E4317">
        <v>1</v>
      </c>
      <c r="F4317">
        <v>6178.95</v>
      </c>
      <c r="G4317">
        <v>6178.95</v>
      </c>
      <c r="H4317">
        <v>1359.37</v>
      </c>
      <c r="I4317">
        <v>1864.13</v>
      </c>
      <c r="J4317">
        <v>2955.45</v>
      </c>
    </row>
    <row r="4318" spans="1:10" x14ac:dyDescent="0.3">
      <c r="A4318">
        <v>4317</v>
      </c>
      <c r="B4318" t="s">
        <v>14</v>
      </c>
      <c r="C4318" t="s">
        <v>15</v>
      </c>
      <c r="D4318">
        <v>8</v>
      </c>
      <c r="E4318">
        <v>3</v>
      </c>
      <c r="F4318">
        <v>2007.21</v>
      </c>
      <c r="G4318">
        <v>3968.91</v>
      </c>
      <c r="H4318">
        <v>595.34</v>
      </c>
      <c r="I4318">
        <v>1471.66</v>
      </c>
      <c r="J4318">
        <v>1901.91</v>
      </c>
    </row>
    <row r="4319" spans="1:10" x14ac:dyDescent="0.3">
      <c r="A4319">
        <v>4318</v>
      </c>
      <c r="B4319" t="s">
        <v>18</v>
      </c>
      <c r="C4319" t="s">
        <v>19</v>
      </c>
      <c r="D4319">
        <v>1</v>
      </c>
      <c r="E4319">
        <v>1</v>
      </c>
      <c r="F4319">
        <v>4828.2299999999996</v>
      </c>
      <c r="G4319">
        <v>4828.2299999999996</v>
      </c>
      <c r="H4319">
        <v>1062.21</v>
      </c>
      <c r="I4319">
        <v>1121.81</v>
      </c>
      <c r="J4319">
        <v>2644.2</v>
      </c>
    </row>
    <row r="4320" spans="1:10" x14ac:dyDescent="0.3">
      <c r="A4320">
        <v>4319</v>
      </c>
      <c r="B4320" t="s">
        <v>10</v>
      </c>
      <c r="C4320" t="s">
        <v>11</v>
      </c>
      <c r="D4320">
        <v>6</v>
      </c>
      <c r="E4320">
        <v>3</v>
      </c>
      <c r="F4320">
        <v>707.74</v>
      </c>
      <c r="G4320">
        <v>1553.47</v>
      </c>
      <c r="H4320">
        <v>155.35</v>
      </c>
      <c r="I4320">
        <v>617</v>
      </c>
      <c r="J4320">
        <v>781.13</v>
      </c>
    </row>
    <row r="4321" spans="1:10" x14ac:dyDescent="0.3">
      <c r="A4321">
        <v>4320</v>
      </c>
      <c r="B4321" t="s">
        <v>16</v>
      </c>
      <c r="C4321" t="s">
        <v>21</v>
      </c>
      <c r="D4321">
        <v>3</v>
      </c>
      <c r="E4321">
        <v>2</v>
      </c>
      <c r="F4321">
        <v>2779.14</v>
      </c>
      <c r="G4321">
        <v>4009.89</v>
      </c>
      <c r="H4321">
        <v>1403.46</v>
      </c>
      <c r="I4321">
        <v>3132.27</v>
      </c>
      <c r="J4321">
        <v>-525.84</v>
      </c>
    </row>
    <row r="4322" spans="1:10" x14ac:dyDescent="0.3">
      <c r="A4322">
        <v>4321</v>
      </c>
      <c r="B4322" t="s">
        <v>16</v>
      </c>
      <c r="C4322" t="s">
        <v>21</v>
      </c>
      <c r="D4322">
        <v>1</v>
      </c>
      <c r="E4322">
        <v>1</v>
      </c>
      <c r="F4322">
        <v>6107.25</v>
      </c>
      <c r="G4322">
        <v>6107.25</v>
      </c>
      <c r="H4322">
        <v>2137.54</v>
      </c>
      <c r="I4322">
        <v>1973.71</v>
      </c>
      <c r="J4322">
        <v>1996.01</v>
      </c>
    </row>
    <row r="4323" spans="1:10" x14ac:dyDescent="0.3">
      <c r="A4323">
        <v>4322</v>
      </c>
      <c r="B4323" t="s">
        <v>12</v>
      </c>
      <c r="C4323" t="s">
        <v>13</v>
      </c>
      <c r="D4323">
        <v>2</v>
      </c>
      <c r="E4323">
        <v>1</v>
      </c>
      <c r="F4323">
        <v>5618.52</v>
      </c>
      <c r="G4323">
        <v>5618.52</v>
      </c>
      <c r="H4323">
        <v>1404.63</v>
      </c>
      <c r="I4323">
        <v>1897.71</v>
      </c>
      <c r="J4323">
        <v>2316.1799999999998</v>
      </c>
    </row>
    <row r="4324" spans="1:10" x14ac:dyDescent="0.3">
      <c r="A4324">
        <v>4323</v>
      </c>
      <c r="B4324" t="s">
        <v>16</v>
      </c>
      <c r="C4324" t="s">
        <v>17</v>
      </c>
      <c r="D4324">
        <v>7</v>
      </c>
      <c r="E4324">
        <v>3</v>
      </c>
      <c r="F4324">
        <v>4216.62</v>
      </c>
      <c r="G4324">
        <v>8758.39</v>
      </c>
      <c r="H4324">
        <v>3503.35</v>
      </c>
      <c r="I4324">
        <v>5019.42</v>
      </c>
      <c r="J4324">
        <v>235.61</v>
      </c>
    </row>
    <row r="4325" spans="1:10" x14ac:dyDescent="0.3">
      <c r="A4325">
        <v>4324</v>
      </c>
      <c r="B4325" t="s">
        <v>10</v>
      </c>
      <c r="C4325" t="s">
        <v>22</v>
      </c>
      <c r="D4325">
        <v>6</v>
      </c>
      <c r="E4325">
        <v>2</v>
      </c>
      <c r="F4325">
        <v>1206.42</v>
      </c>
      <c r="G4325">
        <v>1965.86</v>
      </c>
      <c r="H4325">
        <v>196.59</v>
      </c>
      <c r="I4325">
        <v>750.96</v>
      </c>
      <c r="J4325">
        <v>1018.32</v>
      </c>
    </row>
    <row r="4326" spans="1:10" x14ac:dyDescent="0.3">
      <c r="A4326">
        <v>4325</v>
      </c>
      <c r="B4326" t="s">
        <v>14</v>
      </c>
      <c r="C4326" t="s">
        <v>15</v>
      </c>
      <c r="D4326">
        <v>6</v>
      </c>
      <c r="E4326">
        <v>1</v>
      </c>
      <c r="F4326">
        <v>1825.73</v>
      </c>
      <c r="G4326">
        <v>1825.73</v>
      </c>
      <c r="H4326">
        <v>273.86</v>
      </c>
      <c r="I4326">
        <v>1732.62</v>
      </c>
      <c r="J4326">
        <v>-180.75</v>
      </c>
    </row>
    <row r="4327" spans="1:10" x14ac:dyDescent="0.3">
      <c r="A4327">
        <v>4326</v>
      </c>
      <c r="B4327" t="s">
        <v>12</v>
      </c>
      <c r="C4327" t="s">
        <v>13</v>
      </c>
      <c r="D4327">
        <v>1</v>
      </c>
      <c r="E4327">
        <v>1</v>
      </c>
      <c r="F4327">
        <v>2541.94</v>
      </c>
      <c r="G4327">
        <v>2541.94</v>
      </c>
      <c r="H4327">
        <v>635.48</v>
      </c>
      <c r="I4327">
        <v>1225.77</v>
      </c>
      <c r="J4327">
        <v>680.69</v>
      </c>
    </row>
    <row r="4328" spans="1:10" x14ac:dyDescent="0.3">
      <c r="A4328">
        <v>4327</v>
      </c>
      <c r="B4328" t="s">
        <v>18</v>
      </c>
      <c r="C4328" t="s">
        <v>19</v>
      </c>
      <c r="D4328">
        <v>7</v>
      </c>
      <c r="E4328">
        <v>3</v>
      </c>
      <c r="F4328">
        <v>4849.67</v>
      </c>
      <c r="G4328">
        <v>10430.5</v>
      </c>
      <c r="H4328">
        <v>2816.24</v>
      </c>
      <c r="I4328">
        <v>4894.05</v>
      </c>
      <c r="J4328">
        <v>2720.22</v>
      </c>
    </row>
    <row r="4329" spans="1:10" x14ac:dyDescent="0.3">
      <c r="A4329">
        <v>4328</v>
      </c>
      <c r="B4329" t="s">
        <v>12</v>
      </c>
      <c r="C4329" t="s">
        <v>13</v>
      </c>
      <c r="D4329">
        <v>6</v>
      </c>
      <c r="E4329">
        <v>2</v>
      </c>
      <c r="F4329">
        <v>7023.9</v>
      </c>
      <c r="G4329">
        <v>11599.64</v>
      </c>
      <c r="H4329">
        <v>3479.89</v>
      </c>
      <c r="I4329">
        <v>3221.42</v>
      </c>
      <c r="J4329">
        <v>4898.32</v>
      </c>
    </row>
    <row r="4330" spans="1:10" x14ac:dyDescent="0.3">
      <c r="A4330">
        <v>4329</v>
      </c>
      <c r="B4330" t="s">
        <v>18</v>
      </c>
      <c r="C4330" t="s">
        <v>19</v>
      </c>
      <c r="D4330">
        <v>4</v>
      </c>
      <c r="E4330">
        <v>2</v>
      </c>
      <c r="F4330">
        <v>2414.41</v>
      </c>
      <c r="G4330">
        <v>3692.01</v>
      </c>
      <c r="H4330">
        <v>812.24</v>
      </c>
      <c r="I4330">
        <v>2690.93</v>
      </c>
      <c r="J4330">
        <v>188.84</v>
      </c>
    </row>
    <row r="4331" spans="1:10" x14ac:dyDescent="0.3">
      <c r="A4331">
        <v>4330</v>
      </c>
      <c r="B4331" t="s">
        <v>14</v>
      </c>
      <c r="C4331" t="s">
        <v>15</v>
      </c>
      <c r="D4331">
        <v>3</v>
      </c>
      <c r="E4331">
        <v>3</v>
      </c>
      <c r="F4331">
        <v>1712.83</v>
      </c>
      <c r="G4331">
        <v>3805.09</v>
      </c>
      <c r="H4331">
        <v>570.76</v>
      </c>
      <c r="I4331">
        <v>805.35</v>
      </c>
      <c r="J4331">
        <v>2428.9699999999998</v>
      </c>
    </row>
    <row r="4332" spans="1:10" x14ac:dyDescent="0.3">
      <c r="A4332">
        <v>4331</v>
      </c>
      <c r="B4332" t="s">
        <v>10</v>
      </c>
      <c r="C4332" t="s">
        <v>22</v>
      </c>
      <c r="D4332">
        <v>4</v>
      </c>
      <c r="E4332">
        <v>3</v>
      </c>
      <c r="F4332">
        <v>1172.22</v>
      </c>
      <c r="G4332">
        <v>2591.63</v>
      </c>
      <c r="H4332">
        <v>259.16000000000003</v>
      </c>
      <c r="I4332">
        <v>635.22</v>
      </c>
      <c r="J4332">
        <v>1697.25</v>
      </c>
    </row>
    <row r="4333" spans="1:10" x14ac:dyDescent="0.3">
      <c r="A4333">
        <v>4332</v>
      </c>
      <c r="B4333" t="s">
        <v>18</v>
      </c>
      <c r="C4333" t="s">
        <v>20</v>
      </c>
      <c r="D4333">
        <v>5</v>
      </c>
      <c r="E4333">
        <v>1</v>
      </c>
      <c r="F4333">
        <v>2951.01</v>
      </c>
      <c r="G4333">
        <v>2951.01</v>
      </c>
      <c r="H4333">
        <v>649.22</v>
      </c>
      <c r="I4333">
        <v>2800.5</v>
      </c>
      <c r="J4333">
        <v>-498.72</v>
      </c>
    </row>
    <row r="4334" spans="1:10" x14ac:dyDescent="0.3">
      <c r="A4334">
        <v>4333</v>
      </c>
      <c r="B4334" t="s">
        <v>10</v>
      </c>
      <c r="C4334" t="s">
        <v>11</v>
      </c>
      <c r="D4334">
        <v>4</v>
      </c>
      <c r="E4334">
        <v>3</v>
      </c>
      <c r="F4334">
        <v>1111.26</v>
      </c>
      <c r="G4334">
        <v>2571.2399999999998</v>
      </c>
      <c r="H4334">
        <v>257.12</v>
      </c>
      <c r="I4334">
        <v>586.94000000000005</v>
      </c>
      <c r="J4334">
        <v>1727.17</v>
      </c>
    </row>
    <row r="4335" spans="1:10" x14ac:dyDescent="0.3">
      <c r="A4335">
        <v>4334</v>
      </c>
      <c r="B4335" t="s">
        <v>16</v>
      </c>
      <c r="C4335" t="s">
        <v>21</v>
      </c>
      <c r="D4335">
        <v>7</v>
      </c>
      <c r="E4335">
        <v>2</v>
      </c>
      <c r="F4335">
        <v>6109.51</v>
      </c>
      <c r="G4335">
        <v>8795.7199999999993</v>
      </c>
      <c r="H4335">
        <v>3518.29</v>
      </c>
      <c r="I4335">
        <v>5094.99</v>
      </c>
      <c r="J4335">
        <v>182.44</v>
      </c>
    </row>
    <row r="4336" spans="1:10" x14ac:dyDescent="0.3">
      <c r="A4336">
        <v>4335</v>
      </c>
      <c r="B4336" t="s">
        <v>10</v>
      </c>
      <c r="C4336" t="s">
        <v>22</v>
      </c>
      <c r="D4336">
        <v>2</v>
      </c>
      <c r="E4336">
        <v>1</v>
      </c>
      <c r="F4336">
        <v>576.9</v>
      </c>
      <c r="G4336">
        <v>576.9</v>
      </c>
      <c r="H4336">
        <v>57.69</v>
      </c>
      <c r="I4336">
        <v>426.15</v>
      </c>
      <c r="J4336">
        <v>93.06</v>
      </c>
    </row>
    <row r="4337" spans="1:10" x14ac:dyDescent="0.3">
      <c r="A4337">
        <v>4336</v>
      </c>
      <c r="B4337" t="s">
        <v>18</v>
      </c>
      <c r="C4337" t="s">
        <v>19</v>
      </c>
      <c r="D4337">
        <v>6</v>
      </c>
      <c r="E4337">
        <v>3</v>
      </c>
      <c r="F4337">
        <v>4422.5</v>
      </c>
      <c r="G4337">
        <v>9805.41</v>
      </c>
      <c r="H4337">
        <v>2647.46</v>
      </c>
      <c r="I4337">
        <v>4303.9399999999996</v>
      </c>
      <c r="J4337">
        <v>2854.01</v>
      </c>
    </row>
    <row r="4338" spans="1:10" x14ac:dyDescent="0.3">
      <c r="A4338">
        <v>4337</v>
      </c>
      <c r="B4338" t="s">
        <v>16</v>
      </c>
      <c r="C4338" t="s">
        <v>17</v>
      </c>
      <c r="D4338">
        <v>7</v>
      </c>
      <c r="E4338">
        <v>3</v>
      </c>
      <c r="F4338">
        <v>5046.99</v>
      </c>
      <c r="G4338">
        <v>10777.85</v>
      </c>
      <c r="H4338">
        <v>4311.1400000000003</v>
      </c>
      <c r="I4338">
        <v>3944.43</v>
      </c>
      <c r="J4338">
        <v>2522.2800000000002</v>
      </c>
    </row>
    <row r="4339" spans="1:10" x14ac:dyDescent="0.3">
      <c r="A4339">
        <v>4338</v>
      </c>
      <c r="B4339" t="s">
        <v>12</v>
      </c>
      <c r="C4339" t="s">
        <v>13</v>
      </c>
      <c r="D4339">
        <v>6</v>
      </c>
      <c r="E4339">
        <v>3</v>
      </c>
      <c r="F4339">
        <v>5587.7</v>
      </c>
      <c r="G4339">
        <v>12235.59</v>
      </c>
      <c r="H4339">
        <v>3670.68</v>
      </c>
      <c r="I4339">
        <v>3774.73</v>
      </c>
      <c r="J4339">
        <v>4790.18</v>
      </c>
    </row>
    <row r="4340" spans="1:10" x14ac:dyDescent="0.3">
      <c r="A4340">
        <v>4339</v>
      </c>
      <c r="B4340" t="s">
        <v>10</v>
      </c>
      <c r="C4340" t="s">
        <v>11</v>
      </c>
      <c r="D4340">
        <v>8</v>
      </c>
      <c r="E4340">
        <v>3</v>
      </c>
      <c r="F4340">
        <v>824.66</v>
      </c>
      <c r="G4340">
        <v>1911.93</v>
      </c>
      <c r="H4340">
        <v>191.19</v>
      </c>
      <c r="I4340">
        <v>748.42</v>
      </c>
      <c r="J4340">
        <v>972.31</v>
      </c>
    </row>
    <row r="4341" spans="1:10" x14ac:dyDescent="0.3">
      <c r="A4341">
        <v>4340</v>
      </c>
      <c r="B4341" t="s">
        <v>18</v>
      </c>
      <c r="C4341" t="s">
        <v>20</v>
      </c>
      <c r="D4341">
        <v>2</v>
      </c>
      <c r="E4341">
        <v>2</v>
      </c>
      <c r="F4341">
        <v>1086.98</v>
      </c>
      <c r="G4341">
        <v>1721.94</v>
      </c>
      <c r="H4341">
        <v>378.83</v>
      </c>
      <c r="I4341">
        <v>1634.12</v>
      </c>
      <c r="J4341">
        <v>-291.01</v>
      </c>
    </row>
    <row r="4342" spans="1:10" x14ac:dyDescent="0.3">
      <c r="A4342">
        <v>4341</v>
      </c>
      <c r="B4342" t="s">
        <v>10</v>
      </c>
      <c r="C4342" t="s">
        <v>22</v>
      </c>
      <c r="D4342">
        <v>6</v>
      </c>
      <c r="E4342">
        <v>1</v>
      </c>
      <c r="F4342">
        <v>759.85</v>
      </c>
      <c r="G4342">
        <v>759.85</v>
      </c>
      <c r="H4342">
        <v>75.989999999999995</v>
      </c>
      <c r="I4342">
        <v>721.1</v>
      </c>
      <c r="J4342">
        <v>-37.229999999999997</v>
      </c>
    </row>
    <row r="4343" spans="1:10" x14ac:dyDescent="0.3">
      <c r="A4343">
        <v>4342</v>
      </c>
      <c r="B4343" t="s">
        <v>18</v>
      </c>
      <c r="C4343" t="s">
        <v>19</v>
      </c>
      <c r="D4343">
        <v>4</v>
      </c>
      <c r="E4343">
        <v>3</v>
      </c>
      <c r="F4343">
        <v>1073.3800000000001</v>
      </c>
      <c r="G4343">
        <v>2492.25</v>
      </c>
      <c r="H4343">
        <v>548.29</v>
      </c>
      <c r="I4343">
        <v>2365.14</v>
      </c>
      <c r="J4343">
        <v>-421.19</v>
      </c>
    </row>
    <row r="4344" spans="1:10" x14ac:dyDescent="0.3">
      <c r="A4344">
        <v>4343</v>
      </c>
      <c r="B4344" t="s">
        <v>14</v>
      </c>
      <c r="C4344" t="s">
        <v>15</v>
      </c>
      <c r="D4344">
        <v>8</v>
      </c>
      <c r="E4344">
        <v>3</v>
      </c>
      <c r="F4344">
        <v>1460.17</v>
      </c>
      <c r="G4344">
        <v>3027.79</v>
      </c>
      <c r="H4344">
        <v>454.17</v>
      </c>
      <c r="I4344">
        <v>2059.1</v>
      </c>
      <c r="J4344">
        <v>514.52</v>
      </c>
    </row>
    <row r="4345" spans="1:10" x14ac:dyDescent="0.3">
      <c r="A4345">
        <v>4344</v>
      </c>
      <c r="B4345" t="s">
        <v>14</v>
      </c>
      <c r="C4345" t="s">
        <v>15</v>
      </c>
      <c r="D4345">
        <v>8</v>
      </c>
      <c r="E4345">
        <v>3</v>
      </c>
      <c r="F4345">
        <v>2239.6</v>
      </c>
      <c r="G4345">
        <v>5322</v>
      </c>
      <c r="H4345">
        <v>798.3</v>
      </c>
      <c r="I4345">
        <v>1655.24</v>
      </c>
      <c r="J4345">
        <v>2868.46</v>
      </c>
    </row>
    <row r="4346" spans="1:10" x14ac:dyDescent="0.3">
      <c r="A4346">
        <v>4345</v>
      </c>
      <c r="B4346" t="s">
        <v>16</v>
      </c>
      <c r="C4346" t="s">
        <v>17</v>
      </c>
      <c r="D4346">
        <v>5</v>
      </c>
      <c r="E4346">
        <v>1</v>
      </c>
      <c r="F4346">
        <v>6143.77</v>
      </c>
      <c r="G4346">
        <v>6143.77</v>
      </c>
      <c r="H4346">
        <v>2150.3200000000002</v>
      </c>
      <c r="I4346">
        <v>3951.18</v>
      </c>
      <c r="J4346">
        <v>42.27</v>
      </c>
    </row>
    <row r="4347" spans="1:10" x14ac:dyDescent="0.3">
      <c r="A4347">
        <v>4346</v>
      </c>
      <c r="B4347" t="s">
        <v>10</v>
      </c>
      <c r="C4347" t="s">
        <v>11</v>
      </c>
      <c r="D4347">
        <v>8</v>
      </c>
      <c r="E4347">
        <v>3</v>
      </c>
      <c r="F4347">
        <v>894.13</v>
      </c>
      <c r="G4347">
        <v>1781.31</v>
      </c>
      <c r="H4347">
        <v>178.13</v>
      </c>
      <c r="I4347">
        <v>857.2</v>
      </c>
      <c r="J4347">
        <v>745.98</v>
      </c>
    </row>
    <row r="4348" spans="1:10" x14ac:dyDescent="0.3">
      <c r="A4348">
        <v>4347</v>
      </c>
      <c r="B4348" t="s">
        <v>14</v>
      </c>
      <c r="C4348" t="s">
        <v>15</v>
      </c>
      <c r="D4348">
        <v>8</v>
      </c>
      <c r="E4348">
        <v>3</v>
      </c>
      <c r="F4348">
        <v>0</v>
      </c>
      <c r="G4348">
        <v>0</v>
      </c>
      <c r="H4348">
        <v>0</v>
      </c>
      <c r="I4348">
        <v>0</v>
      </c>
      <c r="J4348">
        <v>0</v>
      </c>
    </row>
    <row r="4349" spans="1:10" x14ac:dyDescent="0.3">
      <c r="A4349">
        <v>4348</v>
      </c>
      <c r="B4349" t="s">
        <v>16</v>
      </c>
      <c r="C4349" t="s">
        <v>21</v>
      </c>
      <c r="D4349">
        <v>1</v>
      </c>
      <c r="E4349">
        <v>1</v>
      </c>
      <c r="F4349">
        <v>3480.86</v>
      </c>
      <c r="G4349">
        <v>3480.86</v>
      </c>
      <c r="H4349">
        <v>1218.3</v>
      </c>
      <c r="I4349">
        <v>1549.27</v>
      </c>
      <c r="J4349">
        <v>713.29</v>
      </c>
    </row>
    <row r="4350" spans="1:10" x14ac:dyDescent="0.3">
      <c r="A4350">
        <v>4349</v>
      </c>
      <c r="B4350" t="s">
        <v>14</v>
      </c>
      <c r="C4350" t="s">
        <v>15</v>
      </c>
      <c r="D4350">
        <v>2</v>
      </c>
      <c r="E4350">
        <v>2</v>
      </c>
      <c r="F4350">
        <v>1711.43</v>
      </c>
      <c r="G4350">
        <v>2918</v>
      </c>
      <c r="H4350">
        <v>437.7</v>
      </c>
      <c r="I4350">
        <v>836.5</v>
      </c>
      <c r="J4350">
        <v>1643.8</v>
      </c>
    </row>
    <row r="4351" spans="1:10" x14ac:dyDescent="0.3">
      <c r="A4351">
        <v>4350</v>
      </c>
      <c r="B4351" t="s">
        <v>16</v>
      </c>
      <c r="C4351" t="s">
        <v>21</v>
      </c>
      <c r="D4351">
        <v>4</v>
      </c>
      <c r="E4351">
        <v>3</v>
      </c>
      <c r="F4351">
        <v>1974.85</v>
      </c>
      <c r="G4351">
        <v>4311.0200000000004</v>
      </c>
      <c r="H4351">
        <v>1508.86</v>
      </c>
      <c r="I4351">
        <v>3575.25</v>
      </c>
      <c r="J4351">
        <v>-773.09</v>
      </c>
    </row>
    <row r="4352" spans="1:10" x14ac:dyDescent="0.3">
      <c r="A4352">
        <v>4351</v>
      </c>
      <c r="B4352" t="s">
        <v>14</v>
      </c>
      <c r="C4352" t="s">
        <v>15</v>
      </c>
      <c r="D4352">
        <v>7</v>
      </c>
      <c r="E4352">
        <v>3</v>
      </c>
      <c r="F4352">
        <v>1724.68</v>
      </c>
      <c r="G4352">
        <v>3305.11</v>
      </c>
      <c r="H4352">
        <v>495.77</v>
      </c>
      <c r="I4352">
        <v>2042.64</v>
      </c>
      <c r="J4352">
        <v>766.7</v>
      </c>
    </row>
    <row r="4353" spans="1:10" x14ac:dyDescent="0.3">
      <c r="A4353">
        <v>4352</v>
      </c>
      <c r="B4353" t="s">
        <v>16</v>
      </c>
      <c r="C4353" t="s">
        <v>21</v>
      </c>
      <c r="D4353">
        <v>4</v>
      </c>
      <c r="E4353">
        <v>1</v>
      </c>
      <c r="F4353">
        <v>5758.23</v>
      </c>
      <c r="G4353">
        <v>5758.23</v>
      </c>
      <c r="H4353">
        <v>2015.38</v>
      </c>
      <c r="I4353">
        <v>3039.49</v>
      </c>
      <c r="J4353">
        <v>703.37</v>
      </c>
    </row>
    <row r="4354" spans="1:10" x14ac:dyDescent="0.3">
      <c r="A4354">
        <v>4353</v>
      </c>
      <c r="B4354" t="s">
        <v>10</v>
      </c>
      <c r="C4354" t="s">
        <v>22</v>
      </c>
      <c r="D4354">
        <v>4</v>
      </c>
      <c r="E4354">
        <v>3</v>
      </c>
      <c r="F4354">
        <v>478.8</v>
      </c>
      <c r="G4354">
        <v>1049.82</v>
      </c>
      <c r="H4354">
        <v>104.98</v>
      </c>
      <c r="I4354">
        <v>528.47</v>
      </c>
      <c r="J4354">
        <v>416.37</v>
      </c>
    </row>
    <row r="4355" spans="1:10" x14ac:dyDescent="0.3">
      <c r="A4355">
        <v>4354</v>
      </c>
      <c r="B4355" t="s">
        <v>12</v>
      </c>
      <c r="C4355" t="s">
        <v>13</v>
      </c>
      <c r="D4355">
        <v>1</v>
      </c>
      <c r="E4355">
        <v>1</v>
      </c>
      <c r="F4355">
        <v>450.9</v>
      </c>
      <c r="G4355">
        <v>450.9</v>
      </c>
      <c r="H4355">
        <v>112.73</v>
      </c>
      <c r="I4355">
        <v>427.91</v>
      </c>
      <c r="J4355">
        <v>-89.73</v>
      </c>
    </row>
    <row r="4356" spans="1:10" x14ac:dyDescent="0.3">
      <c r="A4356">
        <v>4355</v>
      </c>
      <c r="B4356" t="s">
        <v>16</v>
      </c>
      <c r="C4356" t="s">
        <v>21</v>
      </c>
      <c r="D4356">
        <v>3</v>
      </c>
      <c r="E4356">
        <v>1</v>
      </c>
      <c r="F4356">
        <v>1349.95</v>
      </c>
      <c r="G4356">
        <v>1349.95</v>
      </c>
      <c r="H4356">
        <v>472.48</v>
      </c>
      <c r="I4356">
        <v>1281.0999999999999</v>
      </c>
      <c r="J4356">
        <v>-403.63</v>
      </c>
    </row>
    <row r="4357" spans="1:10" x14ac:dyDescent="0.3">
      <c r="A4357">
        <v>4356</v>
      </c>
      <c r="B4357" t="s">
        <v>16</v>
      </c>
      <c r="C4357" t="s">
        <v>21</v>
      </c>
      <c r="D4357">
        <v>6</v>
      </c>
      <c r="E4357">
        <v>2</v>
      </c>
      <c r="F4357">
        <v>5140.68</v>
      </c>
      <c r="G4357">
        <v>8056.13</v>
      </c>
      <c r="H4357">
        <v>3222.45</v>
      </c>
      <c r="I4357">
        <v>4459.41</v>
      </c>
      <c r="J4357">
        <v>374.27</v>
      </c>
    </row>
    <row r="4358" spans="1:10" x14ac:dyDescent="0.3">
      <c r="A4358">
        <v>4357</v>
      </c>
      <c r="B4358" t="s">
        <v>18</v>
      </c>
      <c r="C4358" t="s">
        <v>19</v>
      </c>
      <c r="D4358">
        <v>6</v>
      </c>
      <c r="E4358">
        <v>3</v>
      </c>
      <c r="F4358">
        <v>6691.49</v>
      </c>
      <c r="G4358">
        <v>15092.5</v>
      </c>
      <c r="H4358">
        <v>4074.98</v>
      </c>
      <c r="I4358">
        <v>4622.74</v>
      </c>
      <c r="J4358">
        <v>6394.78</v>
      </c>
    </row>
    <row r="4359" spans="1:10" x14ac:dyDescent="0.3">
      <c r="A4359">
        <v>4358</v>
      </c>
      <c r="B4359" t="s">
        <v>16</v>
      </c>
      <c r="C4359" t="s">
        <v>21</v>
      </c>
      <c r="D4359">
        <v>7</v>
      </c>
      <c r="E4359">
        <v>3</v>
      </c>
      <c r="F4359">
        <v>4273.82</v>
      </c>
      <c r="G4359">
        <v>9271.16</v>
      </c>
      <c r="H4359">
        <v>3708.46</v>
      </c>
      <c r="I4359">
        <v>3660.19</v>
      </c>
      <c r="J4359">
        <v>1902.51</v>
      </c>
    </row>
    <row r="4360" spans="1:10" x14ac:dyDescent="0.3">
      <c r="A4360">
        <v>4359</v>
      </c>
      <c r="B4360" t="s">
        <v>16</v>
      </c>
      <c r="C4360" t="s">
        <v>17</v>
      </c>
      <c r="D4360">
        <v>8</v>
      </c>
      <c r="E4360">
        <v>3</v>
      </c>
      <c r="F4360">
        <v>4301.55</v>
      </c>
      <c r="G4360">
        <v>10321.67</v>
      </c>
      <c r="H4360">
        <v>4128.67</v>
      </c>
      <c r="I4360">
        <v>5250.88</v>
      </c>
      <c r="J4360">
        <v>942.13</v>
      </c>
    </row>
    <row r="4361" spans="1:10" x14ac:dyDescent="0.3">
      <c r="A4361">
        <v>4360</v>
      </c>
      <c r="B4361" t="s">
        <v>18</v>
      </c>
      <c r="C4361" t="s">
        <v>19</v>
      </c>
      <c r="D4361">
        <v>5</v>
      </c>
      <c r="E4361">
        <v>3</v>
      </c>
      <c r="F4361">
        <v>3331.01</v>
      </c>
      <c r="G4361">
        <v>6861.68</v>
      </c>
      <c r="H4361">
        <v>1509.57</v>
      </c>
      <c r="I4361">
        <v>4015.77</v>
      </c>
      <c r="J4361">
        <v>1336.34</v>
      </c>
    </row>
    <row r="4362" spans="1:10" x14ac:dyDescent="0.3">
      <c r="A4362">
        <v>4361</v>
      </c>
      <c r="B4362" t="s">
        <v>18</v>
      </c>
      <c r="C4362" t="s">
        <v>20</v>
      </c>
      <c r="D4362">
        <v>7</v>
      </c>
      <c r="E4362">
        <v>1</v>
      </c>
      <c r="F4362">
        <v>3461.57</v>
      </c>
      <c r="G4362">
        <v>3461.57</v>
      </c>
      <c r="H4362">
        <v>761.54</v>
      </c>
      <c r="I4362">
        <v>3268.26</v>
      </c>
      <c r="J4362">
        <v>-568.24</v>
      </c>
    </row>
    <row r="4363" spans="1:10" x14ac:dyDescent="0.3">
      <c r="A4363">
        <v>4362</v>
      </c>
      <c r="B4363" t="s">
        <v>16</v>
      </c>
      <c r="C4363" t="s">
        <v>17</v>
      </c>
      <c r="D4363">
        <v>3</v>
      </c>
      <c r="E4363">
        <v>1</v>
      </c>
      <c r="F4363">
        <v>3479.27</v>
      </c>
      <c r="G4363">
        <v>3479.27</v>
      </c>
      <c r="H4363">
        <v>1217.74</v>
      </c>
      <c r="I4363">
        <v>2653.09</v>
      </c>
      <c r="J4363">
        <v>-391.57</v>
      </c>
    </row>
    <row r="4364" spans="1:10" x14ac:dyDescent="0.3">
      <c r="A4364">
        <v>4363</v>
      </c>
      <c r="B4364" t="s">
        <v>14</v>
      </c>
      <c r="C4364" t="s">
        <v>15</v>
      </c>
      <c r="D4364">
        <v>6</v>
      </c>
      <c r="E4364">
        <v>3</v>
      </c>
      <c r="F4364">
        <v>1871.3</v>
      </c>
      <c r="G4364">
        <v>4075.01</v>
      </c>
      <c r="H4364">
        <v>611.25</v>
      </c>
      <c r="I4364">
        <v>1794.03</v>
      </c>
      <c r="J4364">
        <v>1669.73</v>
      </c>
    </row>
    <row r="4365" spans="1:10" x14ac:dyDescent="0.3">
      <c r="A4365">
        <v>4364</v>
      </c>
      <c r="B4365" t="s">
        <v>16</v>
      </c>
      <c r="C4365" t="s">
        <v>17</v>
      </c>
      <c r="D4365">
        <v>5</v>
      </c>
      <c r="E4365">
        <v>3</v>
      </c>
      <c r="F4365">
        <v>4976.7700000000004</v>
      </c>
      <c r="G4365">
        <v>10380.209999999999</v>
      </c>
      <c r="H4365">
        <v>4152.08</v>
      </c>
      <c r="I4365">
        <v>4422.8999999999996</v>
      </c>
      <c r="J4365">
        <v>1805.23</v>
      </c>
    </row>
    <row r="4366" spans="1:10" x14ac:dyDescent="0.3">
      <c r="A4366">
        <v>4365</v>
      </c>
      <c r="B4366" t="s">
        <v>18</v>
      </c>
      <c r="C4366" t="s">
        <v>19</v>
      </c>
      <c r="D4366">
        <v>7</v>
      </c>
      <c r="E4366">
        <v>2</v>
      </c>
      <c r="F4366">
        <v>2634.89</v>
      </c>
      <c r="G4366">
        <v>4649.43</v>
      </c>
      <c r="H4366">
        <v>1022.87</v>
      </c>
      <c r="I4366">
        <v>4212.72</v>
      </c>
      <c r="J4366">
        <v>-586.16999999999996</v>
      </c>
    </row>
    <row r="4367" spans="1:10" x14ac:dyDescent="0.3">
      <c r="A4367">
        <v>4366</v>
      </c>
      <c r="B4367" t="s">
        <v>16</v>
      </c>
      <c r="C4367" t="s">
        <v>21</v>
      </c>
      <c r="D4367">
        <v>5</v>
      </c>
      <c r="E4367">
        <v>3</v>
      </c>
      <c r="F4367">
        <v>3154.82</v>
      </c>
      <c r="G4367">
        <v>7322.73</v>
      </c>
      <c r="H4367">
        <v>2562.96</v>
      </c>
      <c r="I4367">
        <v>2689.4</v>
      </c>
      <c r="J4367">
        <v>2070.37</v>
      </c>
    </row>
    <row r="4368" spans="1:10" x14ac:dyDescent="0.3">
      <c r="A4368">
        <v>4367</v>
      </c>
      <c r="B4368" t="s">
        <v>18</v>
      </c>
      <c r="C4368" t="s">
        <v>19</v>
      </c>
      <c r="D4368">
        <v>4</v>
      </c>
      <c r="E4368">
        <v>3</v>
      </c>
      <c r="F4368">
        <v>5048.78</v>
      </c>
      <c r="G4368">
        <v>13337.5</v>
      </c>
      <c r="H4368">
        <v>3601.13</v>
      </c>
      <c r="I4368">
        <v>2244.8000000000002</v>
      </c>
      <c r="J4368">
        <v>7491.58</v>
      </c>
    </row>
    <row r="4369" spans="1:10" x14ac:dyDescent="0.3">
      <c r="A4369">
        <v>4368</v>
      </c>
      <c r="B4369" t="s">
        <v>10</v>
      </c>
      <c r="C4369" t="s">
        <v>11</v>
      </c>
      <c r="D4369">
        <v>2</v>
      </c>
      <c r="E4369">
        <v>1</v>
      </c>
      <c r="F4369">
        <v>826.03</v>
      </c>
      <c r="G4369">
        <v>826.03</v>
      </c>
      <c r="H4369">
        <v>82.6</v>
      </c>
      <c r="I4369">
        <v>414.73</v>
      </c>
      <c r="J4369">
        <v>328.69</v>
      </c>
    </row>
    <row r="4370" spans="1:10" x14ac:dyDescent="0.3">
      <c r="A4370">
        <v>4369</v>
      </c>
      <c r="B4370" t="s">
        <v>18</v>
      </c>
      <c r="C4370" t="s">
        <v>20</v>
      </c>
      <c r="D4370">
        <v>4</v>
      </c>
      <c r="E4370">
        <v>2</v>
      </c>
      <c r="F4370">
        <v>5576.26</v>
      </c>
      <c r="G4370">
        <v>10253.799999999999</v>
      </c>
      <c r="H4370">
        <v>2768.53</v>
      </c>
      <c r="I4370">
        <v>2273.2199999999998</v>
      </c>
      <c r="J4370">
        <v>5212.0600000000004</v>
      </c>
    </row>
    <row r="4371" spans="1:10" x14ac:dyDescent="0.3">
      <c r="A4371">
        <v>4370</v>
      </c>
      <c r="B4371" t="s">
        <v>18</v>
      </c>
      <c r="C4371" t="s">
        <v>20</v>
      </c>
      <c r="D4371">
        <v>1</v>
      </c>
      <c r="E4371">
        <v>1</v>
      </c>
      <c r="F4371">
        <v>3581.29</v>
      </c>
      <c r="G4371">
        <v>3581.29</v>
      </c>
      <c r="H4371">
        <v>787.88</v>
      </c>
      <c r="I4371">
        <v>1245.51</v>
      </c>
      <c r="J4371">
        <v>1547.9</v>
      </c>
    </row>
    <row r="4372" spans="1:10" x14ac:dyDescent="0.3">
      <c r="A4372">
        <v>4371</v>
      </c>
      <c r="B4372" t="s">
        <v>18</v>
      </c>
      <c r="C4372" t="s">
        <v>19</v>
      </c>
      <c r="D4372">
        <v>8</v>
      </c>
      <c r="E4372">
        <v>3</v>
      </c>
      <c r="F4372">
        <v>3501.13</v>
      </c>
      <c r="G4372">
        <v>7254.95</v>
      </c>
      <c r="H4372">
        <v>1596.09</v>
      </c>
      <c r="I4372">
        <v>5305.74</v>
      </c>
      <c r="J4372">
        <v>353.12</v>
      </c>
    </row>
    <row r="4373" spans="1:10" x14ac:dyDescent="0.3">
      <c r="A4373">
        <v>4372</v>
      </c>
      <c r="B4373" t="s">
        <v>10</v>
      </c>
      <c r="C4373" t="s">
        <v>11</v>
      </c>
      <c r="D4373">
        <v>6</v>
      </c>
      <c r="E4373">
        <v>1</v>
      </c>
      <c r="F4373">
        <v>1153.42</v>
      </c>
      <c r="G4373">
        <v>1153.42</v>
      </c>
      <c r="H4373">
        <v>115.34</v>
      </c>
      <c r="I4373">
        <v>850.28</v>
      </c>
      <c r="J4373">
        <v>187.8</v>
      </c>
    </row>
    <row r="4374" spans="1:10" x14ac:dyDescent="0.3">
      <c r="A4374">
        <v>4373</v>
      </c>
      <c r="B4374" t="s">
        <v>18</v>
      </c>
      <c r="C4374" t="s">
        <v>19</v>
      </c>
      <c r="D4374">
        <v>5</v>
      </c>
      <c r="E4374">
        <v>3</v>
      </c>
      <c r="F4374">
        <v>8007.83</v>
      </c>
      <c r="G4374">
        <v>19561.71</v>
      </c>
      <c r="H4374">
        <v>5281.66</v>
      </c>
      <c r="I4374">
        <v>3916.99</v>
      </c>
      <c r="J4374">
        <v>10363.06</v>
      </c>
    </row>
    <row r="4375" spans="1:10" x14ac:dyDescent="0.3">
      <c r="A4375">
        <v>4374</v>
      </c>
      <c r="B4375" t="s">
        <v>10</v>
      </c>
      <c r="C4375" t="s">
        <v>11</v>
      </c>
      <c r="D4375">
        <v>7</v>
      </c>
      <c r="E4375">
        <v>3</v>
      </c>
      <c r="F4375">
        <v>533.69000000000005</v>
      </c>
      <c r="G4375">
        <v>1151.77</v>
      </c>
      <c r="H4375">
        <v>115.18</v>
      </c>
      <c r="I4375">
        <v>656.22</v>
      </c>
      <c r="J4375">
        <v>380.38</v>
      </c>
    </row>
    <row r="4376" spans="1:10" x14ac:dyDescent="0.3">
      <c r="A4376">
        <v>4375</v>
      </c>
      <c r="B4376" t="s">
        <v>16</v>
      </c>
      <c r="C4376" t="s">
        <v>21</v>
      </c>
      <c r="D4376">
        <v>8</v>
      </c>
      <c r="E4376">
        <v>3</v>
      </c>
      <c r="F4376">
        <v>4749.7700000000004</v>
      </c>
      <c r="G4376">
        <v>10495.68</v>
      </c>
      <c r="H4376">
        <v>4198.2700000000004</v>
      </c>
      <c r="I4376">
        <v>4245.26</v>
      </c>
      <c r="J4376">
        <v>2052.15</v>
      </c>
    </row>
    <row r="4377" spans="1:10" x14ac:dyDescent="0.3">
      <c r="A4377">
        <v>4376</v>
      </c>
      <c r="B4377" t="s">
        <v>10</v>
      </c>
      <c r="C4377" t="s">
        <v>11</v>
      </c>
      <c r="D4377">
        <v>2</v>
      </c>
      <c r="E4377">
        <v>1</v>
      </c>
      <c r="F4377">
        <v>940.12</v>
      </c>
      <c r="G4377">
        <v>940.12</v>
      </c>
      <c r="H4377">
        <v>94.01</v>
      </c>
      <c r="I4377">
        <v>467.92</v>
      </c>
      <c r="J4377">
        <v>378.19</v>
      </c>
    </row>
    <row r="4378" spans="1:10" x14ac:dyDescent="0.3">
      <c r="A4378">
        <v>4377</v>
      </c>
      <c r="B4378" t="s">
        <v>10</v>
      </c>
      <c r="C4378" t="s">
        <v>11</v>
      </c>
      <c r="D4378">
        <v>7</v>
      </c>
      <c r="E4378">
        <v>3</v>
      </c>
      <c r="F4378">
        <v>763.13</v>
      </c>
      <c r="G4378">
        <v>1779.53</v>
      </c>
      <c r="H4378">
        <v>177.95</v>
      </c>
      <c r="I4378">
        <v>936.82</v>
      </c>
      <c r="J4378">
        <v>664.77</v>
      </c>
    </row>
    <row r="4379" spans="1:10" x14ac:dyDescent="0.3">
      <c r="A4379">
        <v>4378</v>
      </c>
      <c r="B4379" t="s">
        <v>14</v>
      </c>
      <c r="C4379" t="s">
        <v>15</v>
      </c>
      <c r="D4379">
        <v>6</v>
      </c>
      <c r="E4379">
        <v>3</v>
      </c>
      <c r="F4379">
        <v>982.17</v>
      </c>
      <c r="G4379">
        <v>2333.62</v>
      </c>
      <c r="H4379">
        <v>350.04</v>
      </c>
      <c r="I4379">
        <v>1745.66</v>
      </c>
      <c r="J4379">
        <v>237.91</v>
      </c>
    </row>
    <row r="4380" spans="1:10" x14ac:dyDescent="0.3">
      <c r="A4380">
        <v>4379</v>
      </c>
      <c r="B4380" t="s">
        <v>18</v>
      </c>
      <c r="C4380" t="s">
        <v>20</v>
      </c>
      <c r="D4380">
        <v>5</v>
      </c>
      <c r="E4380">
        <v>2</v>
      </c>
      <c r="F4380">
        <v>1242.8599999999999</v>
      </c>
      <c r="G4380">
        <v>2121.83</v>
      </c>
      <c r="H4380">
        <v>466.8</v>
      </c>
      <c r="I4380">
        <v>2013.61</v>
      </c>
      <c r="J4380">
        <v>-358.59</v>
      </c>
    </row>
    <row r="4381" spans="1:10" x14ac:dyDescent="0.3">
      <c r="A4381">
        <v>4380</v>
      </c>
      <c r="B4381" t="s">
        <v>16</v>
      </c>
      <c r="C4381" t="s">
        <v>17</v>
      </c>
      <c r="D4381">
        <v>5</v>
      </c>
      <c r="E4381">
        <v>1</v>
      </c>
      <c r="F4381">
        <v>6716.96</v>
      </c>
      <c r="G4381">
        <v>6716.96</v>
      </c>
      <c r="H4381">
        <v>2350.9299999999998</v>
      </c>
      <c r="I4381">
        <v>4351.57</v>
      </c>
      <c r="J4381">
        <v>14.45</v>
      </c>
    </row>
    <row r="4382" spans="1:10" x14ac:dyDescent="0.3">
      <c r="A4382">
        <v>4381</v>
      </c>
      <c r="B4382" t="s">
        <v>18</v>
      </c>
      <c r="C4382" t="s">
        <v>20</v>
      </c>
      <c r="D4382">
        <v>4</v>
      </c>
      <c r="E4382">
        <v>3</v>
      </c>
      <c r="F4382">
        <v>3524.38</v>
      </c>
      <c r="G4382">
        <v>7680.69</v>
      </c>
      <c r="H4382">
        <v>1689.75</v>
      </c>
      <c r="I4382">
        <v>2891.92</v>
      </c>
      <c r="J4382">
        <v>3099.01</v>
      </c>
    </row>
    <row r="4383" spans="1:10" x14ac:dyDescent="0.3">
      <c r="A4383">
        <v>4382</v>
      </c>
      <c r="B4383" t="s">
        <v>18</v>
      </c>
      <c r="C4383" t="s">
        <v>20</v>
      </c>
      <c r="D4383">
        <v>2</v>
      </c>
      <c r="E4383">
        <v>1</v>
      </c>
      <c r="F4383">
        <v>2406.5100000000002</v>
      </c>
      <c r="G4383">
        <v>2406.5100000000002</v>
      </c>
      <c r="H4383">
        <v>529.42999999999995</v>
      </c>
      <c r="I4383">
        <v>1775.63</v>
      </c>
      <c r="J4383">
        <v>101.44</v>
      </c>
    </row>
    <row r="4384" spans="1:10" x14ac:dyDescent="0.3">
      <c r="A4384">
        <v>4383</v>
      </c>
      <c r="B4384" t="s">
        <v>16</v>
      </c>
      <c r="C4384" t="s">
        <v>21</v>
      </c>
      <c r="D4384">
        <v>2</v>
      </c>
      <c r="E4384">
        <v>1</v>
      </c>
      <c r="F4384">
        <v>0</v>
      </c>
      <c r="G4384">
        <v>0</v>
      </c>
      <c r="H4384">
        <v>0</v>
      </c>
      <c r="I4384">
        <v>0</v>
      </c>
      <c r="J4384">
        <v>0</v>
      </c>
    </row>
    <row r="4385" spans="1:10" x14ac:dyDescent="0.3">
      <c r="A4385">
        <v>4384</v>
      </c>
      <c r="B4385" t="s">
        <v>16</v>
      </c>
      <c r="C4385" t="s">
        <v>21</v>
      </c>
      <c r="D4385">
        <v>6</v>
      </c>
      <c r="E4385">
        <v>3</v>
      </c>
      <c r="F4385">
        <v>6214.46</v>
      </c>
      <c r="G4385">
        <v>13262.31</v>
      </c>
      <c r="H4385">
        <v>5304.92</v>
      </c>
      <c r="I4385">
        <v>4424.99</v>
      </c>
      <c r="J4385">
        <v>3532.4</v>
      </c>
    </row>
    <row r="4386" spans="1:10" x14ac:dyDescent="0.3">
      <c r="A4386">
        <v>4385</v>
      </c>
      <c r="B4386" t="s">
        <v>12</v>
      </c>
      <c r="C4386" t="s">
        <v>13</v>
      </c>
      <c r="D4386">
        <v>5</v>
      </c>
      <c r="E4386">
        <v>3</v>
      </c>
      <c r="F4386">
        <v>4562.28</v>
      </c>
      <c r="G4386">
        <v>10061.469999999999</v>
      </c>
      <c r="H4386">
        <v>3018.44</v>
      </c>
      <c r="I4386">
        <v>3153.74</v>
      </c>
      <c r="J4386">
        <v>3889.29</v>
      </c>
    </row>
    <row r="4387" spans="1:10" x14ac:dyDescent="0.3">
      <c r="A4387">
        <v>4386</v>
      </c>
      <c r="B4387" t="s">
        <v>16</v>
      </c>
      <c r="C4387" t="s">
        <v>21</v>
      </c>
      <c r="D4387">
        <v>8</v>
      </c>
      <c r="E4387">
        <v>3</v>
      </c>
      <c r="F4387">
        <v>5002</v>
      </c>
      <c r="G4387">
        <v>11779.35</v>
      </c>
      <c r="H4387">
        <v>4711.74</v>
      </c>
      <c r="I4387">
        <v>5833.04</v>
      </c>
      <c r="J4387">
        <v>1234.57</v>
      </c>
    </row>
    <row r="4388" spans="1:10" x14ac:dyDescent="0.3">
      <c r="A4388">
        <v>4387</v>
      </c>
      <c r="B4388" t="s">
        <v>12</v>
      </c>
      <c r="C4388" t="s">
        <v>13</v>
      </c>
      <c r="D4388">
        <v>2</v>
      </c>
      <c r="E4388">
        <v>1</v>
      </c>
      <c r="F4388">
        <v>1437.63</v>
      </c>
      <c r="G4388">
        <v>1437.63</v>
      </c>
      <c r="H4388">
        <v>359.41</v>
      </c>
      <c r="I4388">
        <v>1364.31</v>
      </c>
      <c r="J4388">
        <v>-286.08999999999997</v>
      </c>
    </row>
    <row r="4389" spans="1:10" x14ac:dyDescent="0.3">
      <c r="A4389">
        <v>4388</v>
      </c>
      <c r="B4389" t="s">
        <v>18</v>
      </c>
      <c r="C4389" t="s">
        <v>19</v>
      </c>
      <c r="D4389">
        <v>2</v>
      </c>
      <c r="E4389">
        <v>2</v>
      </c>
      <c r="F4389">
        <v>4473.1899999999996</v>
      </c>
      <c r="G4389">
        <v>7709.39</v>
      </c>
      <c r="H4389">
        <v>1696.07</v>
      </c>
      <c r="I4389">
        <v>2281.7399999999998</v>
      </c>
      <c r="J4389">
        <v>3731.58</v>
      </c>
    </row>
    <row r="4390" spans="1:10" x14ac:dyDescent="0.3">
      <c r="A4390">
        <v>4389</v>
      </c>
      <c r="B4390" t="s">
        <v>18</v>
      </c>
      <c r="C4390" t="s">
        <v>19</v>
      </c>
      <c r="D4390">
        <v>7</v>
      </c>
      <c r="E4390">
        <v>1</v>
      </c>
      <c r="F4390">
        <v>3544.5</v>
      </c>
      <c r="G4390">
        <v>3544.5</v>
      </c>
      <c r="H4390">
        <v>779.79</v>
      </c>
      <c r="I4390">
        <v>3112.96</v>
      </c>
      <c r="J4390">
        <v>-348.24</v>
      </c>
    </row>
    <row r="4391" spans="1:10" x14ac:dyDescent="0.3">
      <c r="A4391">
        <v>4390</v>
      </c>
      <c r="B4391" t="s">
        <v>18</v>
      </c>
      <c r="C4391" t="s">
        <v>20</v>
      </c>
      <c r="D4391">
        <v>6</v>
      </c>
      <c r="E4391">
        <v>3</v>
      </c>
      <c r="F4391">
        <v>4903.34</v>
      </c>
      <c r="G4391">
        <v>10550.39</v>
      </c>
      <c r="H4391">
        <v>2848.61</v>
      </c>
      <c r="I4391">
        <v>3735.85</v>
      </c>
      <c r="J4391">
        <v>3965.94</v>
      </c>
    </row>
    <row r="4392" spans="1:10" x14ac:dyDescent="0.3">
      <c r="A4392">
        <v>4391</v>
      </c>
      <c r="B4392" t="s">
        <v>18</v>
      </c>
      <c r="C4392" t="s">
        <v>19</v>
      </c>
      <c r="D4392">
        <v>4</v>
      </c>
      <c r="E4392">
        <v>2</v>
      </c>
      <c r="F4392">
        <v>6012.35</v>
      </c>
      <c r="G4392">
        <v>8769.42</v>
      </c>
      <c r="H4392">
        <v>2367.7399999999998</v>
      </c>
      <c r="I4392">
        <v>3423.84</v>
      </c>
      <c r="J4392">
        <v>2977.84</v>
      </c>
    </row>
    <row r="4393" spans="1:10" x14ac:dyDescent="0.3">
      <c r="A4393">
        <v>4392</v>
      </c>
      <c r="B4393" t="s">
        <v>16</v>
      </c>
      <c r="C4393" t="s">
        <v>17</v>
      </c>
      <c r="D4393">
        <v>7</v>
      </c>
      <c r="E4393">
        <v>3</v>
      </c>
      <c r="F4393">
        <v>3499.85</v>
      </c>
      <c r="G4393">
        <v>7412.68</v>
      </c>
      <c r="H4393">
        <v>2594.44</v>
      </c>
      <c r="I4393">
        <v>3560.93</v>
      </c>
      <c r="J4393">
        <v>1257.31</v>
      </c>
    </row>
    <row r="4394" spans="1:10" x14ac:dyDescent="0.3">
      <c r="A4394">
        <v>4393</v>
      </c>
      <c r="B4394" t="s">
        <v>16</v>
      </c>
      <c r="C4394" t="s">
        <v>21</v>
      </c>
      <c r="D4394">
        <v>7</v>
      </c>
      <c r="E4394">
        <v>3</v>
      </c>
      <c r="F4394">
        <v>3901.11</v>
      </c>
      <c r="G4394">
        <v>8600.83</v>
      </c>
      <c r="H4394">
        <v>3440.33</v>
      </c>
      <c r="I4394">
        <v>4642.49</v>
      </c>
      <c r="J4394">
        <v>518.01</v>
      </c>
    </row>
    <row r="4395" spans="1:10" x14ac:dyDescent="0.3">
      <c r="A4395">
        <v>4394</v>
      </c>
      <c r="B4395" t="s">
        <v>18</v>
      </c>
      <c r="C4395" t="s">
        <v>20</v>
      </c>
      <c r="D4395">
        <v>3</v>
      </c>
      <c r="E4395">
        <v>2</v>
      </c>
      <c r="F4395">
        <v>4002.97</v>
      </c>
      <c r="G4395">
        <v>6287.99</v>
      </c>
      <c r="H4395">
        <v>1383.36</v>
      </c>
      <c r="I4395">
        <v>1970.4</v>
      </c>
      <c r="J4395">
        <v>2934.24</v>
      </c>
    </row>
    <row r="4396" spans="1:10" x14ac:dyDescent="0.3">
      <c r="A4396">
        <v>4395</v>
      </c>
      <c r="B4396" t="s">
        <v>12</v>
      </c>
      <c r="C4396" t="s">
        <v>13</v>
      </c>
      <c r="D4396">
        <v>1</v>
      </c>
      <c r="E4396">
        <v>1</v>
      </c>
      <c r="F4396">
        <v>4150.87</v>
      </c>
      <c r="G4396">
        <v>4150.87</v>
      </c>
      <c r="H4396">
        <v>1037.72</v>
      </c>
      <c r="I4396">
        <v>1965.23</v>
      </c>
      <c r="J4396">
        <v>1147.93</v>
      </c>
    </row>
    <row r="4397" spans="1:10" x14ac:dyDescent="0.3">
      <c r="A4397">
        <v>4396</v>
      </c>
      <c r="B4397" t="s">
        <v>14</v>
      </c>
      <c r="C4397" t="s">
        <v>15</v>
      </c>
      <c r="D4397">
        <v>3</v>
      </c>
      <c r="E4397">
        <v>2</v>
      </c>
      <c r="F4397">
        <v>1350.48</v>
      </c>
      <c r="G4397">
        <v>2175.48</v>
      </c>
      <c r="H4397">
        <v>326.32</v>
      </c>
      <c r="I4397">
        <v>1143.48</v>
      </c>
      <c r="J4397">
        <v>705.68</v>
      </c>
    </row>
    <row r="4398" spans="1:10" x14ac:dyDescent="0.3">
      <c r="A4398">
        <v>4397</v>
      </c>
      <c r="B4398" t="s">
        <v>10</v>
      </c>
      <c r="C4398" t="s">
        <v>11</v>
      </c>
      <c r="D4398">
        <v>2</v>
      </c>
      <c r="E4398">
        <v>1</v>
      </c>
      <c r="F4398">
        <v>938.06</v>
      </c>
      <c r="G4398">
        <v>938.06</v>
      </c>
      <c r="H4398">
        <v>93.81</v>
      </c>
      <c r="I4398">
        <v>489.73</v>
      </c>
      <c r="J4398">
        <v>354.53</v>
      </c>
    </row>
    <row r="4399" spans="1:10" x14ac:dyDescent="0.3">
      <c r="A4399">
        <v>4398</v>
      </c>
      <c r="B4399" t="s">
        <v>18</v>
      </c>
      <c r="C4399" t="s">
        <v>20</v>
      </c>
      <c r="D4399">
        <v>5</v>
      </c>
      <c r="E4399">
        <v>3</v>
      </c>
      <c r="F4399">
        <v>5484.12</v>
      </c>
      <c r="G4399">
        <v>12168.43</v>
      </c>
      <c r="H4399">
        <v>3285.48</v>
      </c>
      <c r="I4399">
        <v>3974.97</v>
      </c>
      <c r="J4399">
        <v>4907.99</v>
      </c>
    </row>
    <row r="4400" spans="1:10" x14ac:dyDescent="0.3">
      <c r="A4400">
        <v>4399</v>
      </c>
      <c r="B4400" t="s">
        <v>18</v>
      </c>
      <c r="C4400" t="s">
        <v>19</v>
      </c>
      <c r="D4400">
        <v>1</v>
      </c>
      <c r="E4400">
        <v>1</v>
      </c>
      <c r="F4400">
        <v>7537.44</v>
      </c>
      <c r="G4400">
        <v>7537.44</v>
      </c>
      <c r="H4400">
        <v>1658.24</v>
      </c>
      <c r="I4400">
        <v>1738.7</v>
      </c>
      <c r="J4400">
        <v>4140.5</v>
      </c>
    </row>
    <row r="4401" spans="1:10" x14ac:dyDescent="0.3">
      <c r="A4401">
        <v>4400</v>
      </c>
      <c r="B4401" t="s">
        <v>18</v>
      </c>
      <c r="C4401" t="s">
        <v>19</v>
      </c>
      <c r="D4401">
        <v>1</v>
      </c>
      <c r="E4401">
        <v>1</v>
      </c>
      <c r="F4401">
        <v>3986.8</v>
      </c>
      <c r="G4401">
        <v>3986.8</v>
      </c>
      <c r="H4401">
        <v>877.1</v>
      </c>
      <c r="I4401">
        <v>1275.31</v>
      </c>
      <c r="J4401">
        <v>1834.4</v>
      </c>
    </row>
    <row r="4402" spans="1:10" x14ac:dyDescent="0.3">
      <c r="A4402">
        <v>4401</v>
      </c>
      <c r="B4402" t="s">
        <v>18</v>
      </c>
      <c r="C4402" t="s">
        <v>19</v>
      </c>
      <c r="D4402">
        <v>5</v>
      </c>
      <c r="E4402">
        <v>2</v>
      </c>
      <c r="F4402">
        <v>3384.97</v>
      </c>
      <c r="G4402">
        <v>4878.24</v>
      </c>
      <c r="H4402">
        <v>1073.21</v>
      </c>
      <c r="I4402">
        <v>2944.5</v>
      </c>
      <c r="J4402">
        <v>860.52</v>
      </c>
    </row>
    <row r="4403" spans="1:10" x14ac:dyDescent="0.3">
      <c r="A4403">
        <v>4402</v>
      </c>
      <c r="B4403" t="s">
        <v>16</v>
      </c>
      <c r="C4403" t="s">
        <v>21</v>
      </c>
      <c r="D4403">
        <v>1</v>
      </c>
      <c r="E4403">
        <v>1</v>
      </c>
      <c r="F4403">
        <v>4304.03</v>
      </c>
      <c r="G4403">
        <v>4304.03</v>
      </c>
      <c r="H4403">
        <v>1506.41</v>
      </c>
      <c r="I4403">
        <v>1691.09</v>
      </c>
      <c r="J4403">
        <v>1106.53</v>
      </c>
    </row>
    <row r="4404" spans="1:10" x14ac:dyDescent="0.3">
      <c r="A4404">
        <v>4403</v>
      </c>
      <c r="B4404" t="s">
        <v>18</v>
      </c>
      <c r="C4404" t="s">
        <v>20</v>
      </c>
      <c r="D4404">
        <v>5</v>
      </c>
      <c r="E4404">
        <v>2</v>
      </c>
      <c r="F4404">
        <v>4921.83</v>
      </c>
      <c r="G4404">
        <v>7672.39</v>
      </c>
      <c r="H4404">
        <v>1687.93</v>
      </c>
      <c r="I4404">
        <v>3460.01</v>
      </c>
      <c r="J4404">
        <v>2524.4499999999998</v>
      </c>
    </row>
    <row r="4405" spans="1:10" x14ac:dyDescent="0.3">
      <c r="A4405">
        <v>4404</v>
      </c>
      <c r="B4405" t="s">
        <v>10</v>
      </c>
      <c r="C4405" t="s">
        <v>11</v>
      </c>
      <c r="D4405">
        <v>1</v>
      </c>
      <c r="E4405">
        <v>1</v>
      </c>
      <c r="F4405">
        <v>755.44</v>
      </c>
      <c r="G4405">
        <v>755.44</v>
      </c>
      <c r="H4405">
        <v>75.540000000000006</v>
      </c>
      <c r="I4405">
        <v>355.41</v>
      </c>
      <c r="J4405">
        <v>324.49</v>
      </c>
    </row>
    <row r="4406" spans="1:10" x14ac:dyDescent="0.3">
      <c r="A4406">
        <v>4405</v>
      </c>
      <c r="B4406" t="s">
        <v>12</v>
      </c>
      <c r="C4406" t="s">
        <v>13</v>
      </c>
      <c r="D4406">
        <v>7</v>
      </c>
      <c r="E4406">
        <v>3</v>
      </c>
      <c r="F4406">
        <v>3843.28</v>
      </c>
      <c r="G4406">
        <v>8217.74</v>
      </c>
      <c r="H4406">
        <v>2465.3200000000002</v>
      </c>
      <c r="I4406">
        <v>3735.34</v>
      </c>
      <c r="J4406">
        <v>2017.08</v>
      </c>
    </row>
    <row r="4407" spans="1:10" x14ac:dyDescent="0.3">
      <c r="A4407">
        <v>4406</v>
      </c>
      <c r="B4407" t="s">
        <v>16</v>
      </c>
      <c r="C4407" t="s">
        <v>17</v>
      </c>
      <c r="D4407">
        <v>8</v>
      </c>
      <c r="E4407">
        <v>3</v>
      </c>
      <c r="F4407">
        <v>2623.6</v>
      </c>
      <c r="G4407">
        <v>5497.88</v>
      </c>
      <c r="H4407">
        <v>1924.26</v>
      </c>
      <c r="I4407">
        <v>4051.58</v>
      </c>
      <c r="J4407">
        <v>-477.96</v>
      </c>
    </row>
    <row r="4408" spans="1:10" x14ac:dyDescent="0.3">
      <c r="A4408">
        <v>4407</v>
      </c>
      <c r="B4408" t="s">
        <v>12</v>
      </c>
      <c r="C4408" t="s">
        <v>13</v>
      </c>
      <c r="D4408">
        <v>6</v>
      </c>
      <c r="E4408">
        <v>3</v>
      </c>
      <c r="F4408">
        <v>4352.1099999999997</v>
      </c>
      <c r="G4408">
        <v>8838.7099999999991</v>
      </c>
      <c r="H4408">
        <v>2651.61</v>
      </c>
      <c r="I4408">
        <v>3889.75</v>
      </c>
      <c r="J4408">
        <v>2297.35</v>
      </c>
    </row>
    <row r="4409" spans="1:10" x14ac:dyDescent="0.3">
      <c r="A4409">
        <v>4408</v>
      </c>
      <c r="B4409" t="s">
        <v>18</v>
      </c>
      <c r="C4409" t="s">
        <v>19</v>
      </c>
      <c r="D4409">
        <v>6</v>
      </c>
      <c r="E4409">
        <v>3</v>
      </c>
      <c r="F4409">
        <v>3240.23</v>
      </c>
      <c r="G4409">
        <v>6800.06</v>
      </c>
      <c r="H4409">
        <v>1496.01</v>
      </c>
      <c r="I4409">
        <v>3042</v>
      </c>
      <c r="J4409">
        <v>2262.0500000000002</v>
      </c>
    </row>
    <row r="4410" spans="1:10" x14ac:dyDescent="0.3">
      <c r="A4410">
        <v>4409</v>
      </c>
      <c r="B4410" t="s">
        <v>10</v>
      </c>
      <c r="C4410" t="s">
        <v>22</v>
      </c>
      <c r="D4410">
        <v>3</v>
      </c>
      <c r="E4410">
        <v>2</v>
      </c>
      <c r="F4410">
        <v>588.61</v>
      </c>
      <c r="G4410">
        <v>818.2</v>
      </c>
      <c r="H4410">
        <v>81.819999999999993</v>
      </c>
      <c r="I4410">
        <v>535.15</v>
      </c>
      <c r="J4410">
        <v>201.23</v>
      </c>
    </row>
    <row r="4411" spans="1:10" x14ac:dyDescent="0.3">
      <c r="A4411">
        <v>4410</v>
      </c>
      <c r="B4411" t="s">
        <v>16</v>
      </c>
      <c r="C4411" t="s">
        <v>21</v>
      </c>
      <c r="D4411">
        <v>7</v>
      </c>
      <c r="E4411">
        <v>3</v>
      </c>
      <c r="F4411">
        <v>6126.58</v>
      </c>
      <c r="G4411">
        <v>13298.3</v>
      </c>
      <c r="H4411">
        <v>5319.32</v>
      </c>
      <c r="I4411">
        <v>4787.68</v>
      </c>
      <c r="J4411">
        <v>3191.3</v>
      </c>
    </row>
    <row r="4412" spans="1:10" x14ac:dyDescent="0.3">
      <c r="A4412">
        <v>4411</v>
      </c>
      <c r="B4412" t="s">
        <v>18</v>
      </c>
      <c r="C4412" t="s">
        <v>19</v>
      </c>
      <c r="D4412">
        <v>1</v>
      </c>
      <c r="E4412">
        <v>1</v>
      </c>
      <c r="F4412">
        <v>3736.86</v>
      </c>
      <c r="G4412">
        <v>3736.86</v>
      </c>
      <c r="H4412">
        <v>822.11</v>
      </c>
      <c r="I4412">
        <v>1742.53</v>
      </c>
      <c r="J4412">
        <v>1172.22</v>
      </c>
    </row>
    <row r="4413" spans="1:10" x14ac:dyDescent="0.3">
      <c r="A4413">
        <v>4412</v>
      </c>
      <c r="B4413" t="s">
        <v>18</v>
      </c>
      <c r="C4413" t="s">
        <v>20</v>
      </c>
      <c r="D4413">
        <v>4</v>
      </c>
      <c r="E4413">
        <v>3</v>
      </c>
      <c r="F4413">
        <v>3372.44</v>
      </c>
      <c r="G4413">
        <v>7228.09</v>
      </c>
      <c r="H4413">
        <v>1590.18</v>
      </c>
      <c r="I4413">
        <v>2178.96</v>
      </c>
      <c r="J4413">
        <v>3458.95</v>
      </c>
    </row>
    <row r="4414" spans="1:10" x14ac:dyDescent="0.3">
      <c r="A4414">
        <v>4413</v>
      </c>
      <c r="B4414" t="s">
        <v>16</v>
      </c>
      <c r="C4414" t="s">
        <v>21</v>
      </c>
      <c r="D4414">
        <v>5</v>
      </c>
      <c r="E4414">
        <v>3</v>
      </c>
      <c r="F4414">
        <v>6428.96</v>
      </c>
      <c r="G4414">
        <v>13750.29</v>
      </c>
      <c r="H4414">
        <v>5500.12</v>
      </c>
      <c r="I4414">
        <v>4550.1000000000004</v>
      </c>
      <c r="J4414">
        <v>3700.08</v>
      </c>
    </row>
    <row r="4415" spans="1:10" x14ac:dyDescent="0.3">
      <c r="A4415">
        <v>4414</v>
      </c>
      <c r="B4415" t="s">
        <v>16</v>
      </c>
      <c r="C4415" t="s">
        <v>21</v>
      </c>
      <c r="D4415">
        <v>7</v>
      </c>
      <c r="E4415">
        <v>3</v>
      </c>
      <c r="F4415">
        <v>3719.04</v>
      </c>
      <c r="G4415">
        <v>8080.26</v>
      </c>
      <c r="H4415">
        <v>3232.1</v>
      </c>
      <c r="I4415">
        <v>3344.01</v>
      </c>
      <c r="J4415">
        <v>1504.14</v>
      </c>
    </row>
    <row r="4416" spans="1:10" x14ac:dyDescent="0.3">
      <c r="A4416">
        <v>4415</v>
      </c>
      <c r="B4416" t="s">
        <v>10</v>
      </c>
      <c r="C4416" t="s">
        <v>22</v>
      </c>
      <c r="D4416">
        <v>1</v>
      </c>
      <c r="E4416">
        <v>1</v>
      </c>
      <c r="F4416">
        <v>513.71</v>
      </c>
      <c r="G4416">
        <v>513.71</v>
      </c>
      <c r="H4416">
        <v>51.37</v>
      </c>
      <c r="I4416">
        <v>278.67</v>
      </c>
      <c r="J4416">
        <v>183.66</v>
      </c>
    </row>
    <row r="4417" spans="1:10" x14ac:dyDescent="0.3">
      <c r="A4417">
        <v>4416</v>
      </c>
      <c r="B4417" t="s">
        <v>10</v>
      </c>
      <c r="C4417" t="s">
        <v>11</v>
      </c>
      <c r="D4417">
        <v>6</v>
      </c>
      <c r="E4417">
        <v>3</v>
      </c>
      <c r="F4417">
        <v>1089.73</v>
      </c>
      <c r="G4417">
        <v>2677.34</v>
      </c>
      <c r="H4417">
        <v>267.73</v>
      </c>
      <c r="I4417">
        <v>821.29</v>
      </c>
      <c r="J4417">
        <v>1588.31</v>
      </c>
    </row>
    <row r="4418" spans="1:10" x14ac:dyDescent="0.3">
      <c r="A4418">
        <v>4417</v>
      </c>
      <c r="B4418" t="s">
        <v>10</v>
      </c>
      <c r="C4418" t="s">
        <v>22</v>
      </c>
      <c r="D4418">
        <v>6</v>
      </c>
      <c r="E4418">
        <v>3</v>
      </c>
      <c r="F4418">
        <v>929.36</v>
      </c>
      <c r="G4418">
        <v>2349.39</v>
      </c>
      <c r="H4418">
        <v>234.94</v>
      </c>
      <c r="I4418">
        <v>562.41999999999996</v>
      </c>
      <c r="J4418">
        <v>1552.03</v>
      </c>
    </row>
    <row r="4419" spans="1:10" x14ac:dyDescent="0.3">
      <c r="A4419">
        <v>4418</v>
      </c>
      <c r="B4419" t="s">
        <v>18</v>
      </c>
      <c r="C4419" t="s">
        <v>19</v>
      </c>
      <c r="D4419">
        <v>5</v>
      </c>
      <c r="E4419">
        <v>3</v>
      </c>
      <c r="F4419">
        <v>4200.3900000000003</v>
      </c>
      <c r="G4419">
        <v>10878.08</v>
      </c>
      <c r="H4419">
        <v>2937.08</v>
      </c>
      <c r="I4419">
        <v>2550.0300000000002</v>
      </c>
      <c r="J4419">
        <v>5390.97</v>
      </c>
    </row>
    <row r="4420" spans="1:10" x14ac:dyDescent="0.3">
      <c r="A4420">
        <v>4419</v>
      </c>
      <c r="B4420" t="s">
        <v>10</v>
      </c>
      <c r="C4420" t="s">
        <v>22</v>
      </c>
      <c r="D4420">
        <v>4</v>
      </c>
      <c r="E4420">
        <v>3</v>
      </c>
      <c r="F4420">
        <v>422.67</v>
      </c>
      <c r="G4420">
        <v>942.32</v>
      </c>
      <c r="H4420">
        <v>94.23</v>
      </c>
      <c r="I4420">
        <v>439.92</v>
      </c>
      <c r="J4420">
        <v>408.17</v>
      </c>
    </row>
    <row r="4421" spans="1:10" x14ac:dyDescent="0.3">
      <c r="A4421">
        <v>4420</v>
      </c>
      <c r="B4421" t="s">
        <v>18</v>
      </c>
      <c r="C4421" t="s">
        <v>20</v>
      </c>
      <c r="D4421">
        <v>1</v>
      </c>
      <c r="E4421">
        <v>1</v>
      </c>
      <c r="F4421">
        <v>5644.47</v>
      </c>
      <c r="G4421">
        <v>5644.47</v>
      </c>
      <c r="H4421">
        <v>1241.78</v>
      </c>
      <c r="I4421">
        <v>1608.47</v>
      </c>
      <c r="J4421">
        <v>2794.22</v>
      </c>
    </row>
    <row r="4422" spans="1:10" x14ac:dyDescent="0.3">
      <c r="A4422">
        <v>4421</v>
      </c>
      <c r="B4422" t="s">
        <v>18</v>
      </c>
      <c r="C4422" t="s">
        <v>20</v>
      </c>
      <c r="D4422">
        <v>1</v>
      </c>
      <c r="E4422">
        <v>1</v>
      </c>
      <c r="F4422">
        <v>5905.7</v>
      </c>
      <c r="G4422">
        <v>5905.7</v>
      </c>
      <c r="H4422">
        <v>1299.25</v>
      </c>
      <c r="I4422">
        <v>1872.58</v>
      </c>
      <c r="J4422">
        <v>2733.87</v>
      </c>
    </row>
    <row r="4423" spans="1:10" x14ac:dyDescent="0.3">
      <c r="A4423">
        <v>4422</v>
      </c>
      <c r="B4423" t="s">
        <v>12</v>
      </c>
      <c r="C4423" t="s">
        <v>13</v>
      </c>
      <c r="D4423">
        <v>4</v>
      </c>
      <c r="E4423">
        <v>3</v>
      </c>
      <c r="F4423">
        <v>2576.5700000000002</v>
      </c>
      <c r="G4423">
        <v>5517.04</v>
      </c>
      <c r="H4423">
        <v>1379.26</v>
      </c>
      <c r="I4423">
        <v>3093.81</v>
      </c>
      <c r="J4423">
        <v>1043.98</v>
      </c>
    </row>
    <row r="4424" spans="1:10" x14ac:dyDescent="0.3">
      <c r="A4424">
        <v>4423</v>
      </c>
      <c r="B4424" t="s">
        <v>16</v>
      </c>
      <c r="C4424" t="s">
        <v>17</v>
      </c>
      <c r="D4424">
        <v>4</v>
      </c>
      <c r="E4424">
        <v>1</v>
      </c>
      <c r="F4424">
        <v>5797.47</v>
      </c>
      <c r="G4424">
        <v>5797.47</v>
      </c>
      <c r="H4424">
        <v>2029.12</v>
      </c>
      <c r="I4424">
        <v>3323.73</v>
      </c>
      <c r="J4424">
        <v>444.63</v>
      </c>
    </row>
    <row r="4425" spans="1:10" x14ac:dyDescent="0.3">
      <c r="A4425">
        <v>4424</v>
      </c>
      <c r="B4425" t="s">
        <v>14</v>
      </c>
      <c r="C4425" t="s">
        <v>15</v>
      </c>
      <c r="D4425">
        <v>4</v>
      </c>
      <c r="E4425">
        <v>1</v>
      </c>
      <c r="F4425">
        <v>1641.54</v>
      </c>
      <c r="G4425">
        <v>1641.54</v>
      </c>
      <c r="H4425">
        <v>246.23</v>
      </c>
      <c r="I4425">
        <v>1047.9100000000001</v>
      </c>
      <c r="J4425">
        <v>347.41</v>
      </c>
    </row>
    <row r="4426" spans="1:10" x14ac:dyDescent="0.3">
      <c r="A4426">
        <v>4425</v>
      </c>
      <c r="B4426" t="s">
        <v>10</v>
      </c>
      <c r="C4426" t="s">
        <v>11</v>
      </c>
      <c r="D4426">
        <v>6</v>
      </c>
      <c r="E4426">
        <v>3</v>
      </c>
      <c r="F4426">
        <v>932.83</v>
      </c>
      <c r="G4426">
        <v>2003.28</v>
      </c>
      <c r="H4426">
        <v>200.33</v>
      </c>
      <c r="I4426">
        <v>551.65</v>
      </c>
      <c r="J4426">
        <v>1251.31</v>
      </c>
    </row>
    <row r="4427" spans="1:10" x14ac:dyDescent="0.3">
      <c r="A4427">
        <v>4426</v>
      </c>
      <c r="B4427" t="s">
        <v>10</v>
      </c>
      <c r="C4427" t="s">
        <v>11</v>
      </c>
      <c r="D4427">
        <v>5</v>
      </c>
      <c r="E4427">
        <v>1</v>
      </c>
      <c r="F4427">
        <v>589.27</v>
      </c>
      <c r="G4427">
        <v>589.27</v>
      </c>
      <c r="H4427">
        <v>58.93</v>
      </c>
      <c r="I4427">
        <v>487.78</v>
      </c>
      <c r="J4427">
        <v>42.56</v>
      </c>
    </row>
    <row r="4428" spans="1:10" x14ac:dyDescent="0.3">
      <c r="A4428">
        <v>4427</v>
      </c>
      <c r="B4428" t="s">
        <v>18</v>
      </c>
      <c r="C4428" t="s">
        <v>20</v>
      </c>
      <c r="D4428">
        <v>7</v>
      </c>
      <c r="E4428">
        <v>3</v>
      </c>
      <c r="F4428">
        <v>3914.59</v>
      </c>
      <c r="G4428">
        <v>9396.3700000000008</v>
      </c>
      <c r="H4428">
        <v>2537.02</v>
      </c>
      <c r="I4428">
        <v>5065.3500000000004</v>
      </c>
      <c r="J4428">
        <v>1794.01</v>
      </c>
    </row>
    <row r="4429" spans="1:10" x14ac:dyDescent="0.3">
      <c r="A4429">
        <v>4428</v>
      </c>
      <c r="B4429" t="s">
        <v>18</v>
      </c>
      <c r="C4429" t="s">
        <v>19</v>
      </c>
      <c r="D4429">
        <v>8</v>
      </c>
      <c r="E4429">
        <v>3</v>
      </c>
      <c r="F4429">
        <v>1943.36</v>
      </c>
      <c r="G4429">
        <v>3898.68</v>
      </c>
      <c r="H4429">
        <v>857.71</v>
      </c>
      <c r="I4429">
        <v>3618.48</v>
      </c>
      <c r="J4429">
        <v>-577.51</v>
      </c>
    </row>
    <row r="4430" spans="1:10" x14ac:dyDescent="0.3">
      <c r="A4430">
        <v>4429</v>
      </c>
      <c r="B4430" t="s">
        <v>18</v>
      </c>
      <c r="C4430" t="s">
        <v>19</v>
      </c>
      <c r="D4430">
        <v>4</v>
      </c>
      <c r="E4430">
        <v>3</v>
      </c>
      <c r="F4430">
        <v>6723.99</v>
      </c>
      <c r="G4430">
        <v>15575.76</v>
      </c>
      <c r="H4430">
        <v>4205.46</v>
      </c>
      <c r="I4430">
        <v>3639.67</v>
      </c>
      <c r="J4430">
        <v>7730.64</v>
      </c>
    </row>
    <row r="4431" spans="1:10" x14ac:dyDescent="0.3">
      <c r="A4431">
        <v>4430</v>
      </c>
      <c r="B4431" t="s">
        <v>14</v>
      </c>
      <c r="C4431" t="s">
        <v>15</v>
      </c>
      <c r="D4431">
        <v>5</v>
      </c>
      <c r="E4431">
        <v>3</v>
      </c>
      <c r="F4431">
        <v>1820.05</v>
      </c>
      <c r="G4431">
        <v>3604.68</v>
      </c>
      <c r="H4431">
        <v>540.70000000000005</v>
      </c>
      <c r="I4431">
        <v>1078.3800000000001</v>
      </c>
      <c r="J4431">
        <v>1985.59</v>
      </c>
    </row>
    <row r="4432" spans="1:10" x14ac:dyDescent="0.3">
      <c r="A4432">
        <v>4431</v>
      </c>
      <c r="B4432" t="s">
        <v>16</v>
      </c>
      <c r="C4432" t="s">
        <v>21</v>
      </c>
      <c r="D4432">
        <v>3</v>
      </c>
      <c r="E4432">
        <v>3</v>
      </c>
      <c r="F4432">
        <v>4752.1899999999996</v>
      </c>
      <c r="G4432">
        <v>11389.27</v>
      </c>
      <c r="H4432">
        <v>4555.71</v>
      </c>
      <c r="I4432">
        <v>2915.57</v>
      </c>
      <c r="J4432">
        <v>3918</v>
      </c>
    </row>
    <row r="4433" spans="1:10" x14ac:dyDescent="0.3">
      <c r="A4433">
        <v>4432</v>
      </c>
      <c r="B4433" t="s">
        <v>16</v>
      </c>
      <c r="C4433" t="s">
        <v>17</v>
      </c>
      <c r="D4433">
        <v>1</v>
      </c>
      <c r="E4433">
        <v>1</v>
      </c>
      <c r="F4433">
        <v>7292.77</v>
      </c>
      <c r="G4433">
        <v>7292.77</v>
      </c>
      <c r="H4433">
        <v>2552.4699999999998</v>
      </c>
      <c r="I4433">
        <v>2108.83</v>
      </c>
      <c r="J4433">
        <v>2631.47</v>
      </c>
    </row>
    <row r="4434" spans="1:10" x14ac:dyDescent="0.3">
      <c r="A4434">
        <v>4433</v>
      </c>
      <c r="B4434" t="s">
        <v>10</v>
      </c>
      <c r="C4434" t="s">
        <v>11</v>
      </c>
      <c r="D4434">
        <v>1</v>
      </c>
      <c r="E4434">
        <v>1</v>
      </c>
      <c r="F4434">
        <v>476.93</v>
      </c>
      <c r="G4434">
        <v>476.93</v>
      </c>
      <c r="H4434">
        <v>47.69</v>
      </c>
      <c r="I4434">
        <v>284.86</v>
      </c>
      <c r="J4434">
        <v>144.37</v>
      </c>
    </row>
    <row r="4435" spans="1:10" x14ac:dyDescent="0.3">
      <c r="A4435">
        <v>4434</v>
      </c>
      <c r="B4435" t="s">
        <v>12</v>
      </c>
      <c r="C4435" t="s">
        <v>13</v>
      </c>
      <c r="D4435">
        <v>8</v>
      </c>
      <c r="E4435">
        <v>2</v>
      </c>
      <c r="F4435">
        <v>4623.33</v>
      </c>
      <c r="G4435">
        <v>6795.62</v>
      </c>
      <c r="H4435">
        <v>1698.9</v>
      </c>
      <c r="I4435">
        <v>5471.31</v>
      </c>
      <c r="J4435">
        <v>-374.6</v>
      </c>
    </row>
    <row r="4436" spans="1:10" x14ac:dyDescent="0.3">
      <c r="A4436">
        <v>4435</v>
      </c>
      <c r="B4436" t="s">
        <v>18</v>
      </c>
      <c r="C4436" t="s">
        <v>19</v>
      </c>
      <c r="D4436">
        <v>8</v>
      </c>
      <c r="E4436">
        <v>2</v>
      </c>
      <c r="F4436">
        <v>5627.84</v>
      </c>
      <c r="G4436">
        <v>9107.44</v>
      </c>
      <c r="H4436">
        <v>2459.0100000000002</v>
      </c>
      <c r="I4436">
        <v>4244.16</v>
      </c>
      <c r="J4436">
        <v>2404.27</v>
      </c>
    </row>
    <row r="4437" spans="1:10" x14ac:dyDescent="0.3">
      <c r="A4437">
        <v>4436</v>
      </c>
      <c r="B4437" t="s">
        <v>10</v>
      </c>
      <c r="C4437" t="s">
        <v>22</v>
      </c>
      <c r="D4437">
        <v>2</v>
      </c>
      <c r="E4437">
        <v>1</v>
      </c>
      <c r="F4437">
        <v>693.49</v>
      </c>
      <c r="G4437">
        <v>693.49</v>
      </c>
      <c r="H4437">
        <v>69.349999999999994</v>
      </c>
      <c r="I4437">
        <v>353.87</v>
      </c>
      <c r="J4437">
        <v>270.27999999999997</v>
      </c>
    </row>
    <row r="4438" spans="1:10" x14ac:dyDescent="0.3">
      <c r="A4438">
        <v>4437</v>
      </c>
      <c r="B4438" t="s">
        <v>10</v>
      </c>
      <c r="C4438" t="s">
        <v>11</v>
      </c>
      <c r="D4438">
        <v>3</v>
      </c>
      <c r="E4438">
        <v>2</v>
      </c>
      <c r="F4438">
        <v>839.27</v>
      </c>
      <c r="G4438">
        <v>1326.78</v>
      </c>
      <c r="H4438">
        <v>132.68</v>
      </c>
      <c r="I4438">
        <v>405.28</v>
      </c>
      <c r="J4438">
        <v>788.82</v>
      </c>
    </row>
    <row r="4439" spans="1:10" x14ac:dyDescent="0.3">
      <c r="A4439">
        <v>4438</v>
      </c>
      <c r="B4439" t="s">
        <v>14</v>
      </c>
      <c r="C4439" t="s">
        <v>15</v>
      </c>
      <c r="D4439">
        <v>7</v>
      </c>
      <c r="E4439">
        <v>3</v>
      </c>
      <c r="F4439">
        <v>2889.89</v>
      </c>
      <c r="G4439">
        <v>6057.14</v>
      </c>
      <c r="H4439">
        <v>908.57</v>
      </c>
      <c r="I4439">
        <v>1964.69</v>
      </c>
      <c r="J4439">
        <v>3183.88</v>
      </c>
    </row>
    <row r="4440" spans="1:10" x14ac:dyDescent="0.3">
      <c r="A4440">
        <v>4439</v>
      </c>
      <c r="B4440" t="s">
        <v>12</v>
      </c>
      <c r="C4440" t="s">
        <v>13</v>
      </c>
      <c r="D4440">
        <v>8</v>
      </c>
      <c r="E4440">
        <v>3</v>
      </c>
      <c r="F4440">
        <v>3560.04</v>
      </c>
      <c r="G4440">
        <v>8907.41</v>
      </c>
      <c r="H4440">
        <v>2672.22</v>
      </c>
      <c r="I4440">
        <v>4209.05</v>
      </c>
      <c r="J4440">
        <v>2026.14</v>
      </c>
    </row>
    <row r="4441" spans="1:10" x14ac:dyDescent="0.3">
      <c r="A4441">
        <v>4440</v>
      </c>
      <c r="B4441" t="s">
        <v>18</v>
      </c>
      <c r="C4441" t="s">
        <v>20</v>
      </c>
      <c r="D4441">
        <v>4</v>
      </c>
      <c r="E4441">
        <v>3</v>
      </c>
      <c r="F4441">
        <v>1716.28</v>
      </c>
      <c r="G4441">
        <v>3711.93</v>
      </c>
      <c r="H4441">
        <v>816.63</v>
      </c>
      <c r="I4441">
        <v>2521.73</v>
      </c>
      <c r="J4441">
        <v>373.58</v>
      </c>
    </row>
    <row r="4442" spans="1:10" x14ac:dyDescent="0.3">
      <c r="A4442">
        <v>4441</v>
      </c>
      <c r="B4442" t="s">
        <v>12</v>
      </c>
      <c r="C4442" t="s">
        <v>13</v>
      </c>
      <c r="D4442">
        <v>4</v>
      </c>
      <c r="E4442">
        <v>1</v>
      </c>
      <c r="F4442">
        <v>5489.89</v>
      </c>
      <c r="G4442">
        <v>5489.89</v>
      </c>
      <c r="H4442">
        <v>1372.47</v>
      </c>
      <c r="I4442">
        <v>3820.31</v>
      </c>
      <c r="J4442">
        <v>297.11</v>
      </c>
    </row>
    <row r="4443" spans="1:10" x14ac:dyDescent="0.3">
      <c r="A4443">
        <v>4442</v>
      </c>
      <c r="B4443" t="s">
        <v>14</v>
      </c>
      <c r="C4443" t="s">
        <v>15</v>
      </c>
      <c r="D4443">
        <v>7</v>
      </c>
      <c r="E4443">
        <v>3</v>
      </c>
      <c r="F4443">
        <v>1484.52</v>
      </c>
      <c r="G4443">
        <v>3121.71</v>
      </c>
      <c r="H4443">
        <v>468.26</v>
      </c>
      <c r="I4443">
        <v>1514.51</v>
      </c>
      <c r="J4443">
        <v>1138.95</v>
      </c>
    </row>
    <row r="4444" spans="1:10" x14ac:dyDescent="0.3">
      <c r="A4444">
        <v>4443</v>
      </c>
      <c r="B4444" t="s">
        <v>18</v>
      </c>
      <c r="C4444" t="s">
        <v>20</v>
      </c>
      <c r="D4444">
        <v>6</v>
      </c>
      <c r="E4444">
        <v>1</v>
      </c>
      <c r="F4444">
        <v>4171.41</v>
      </c>
      <c r="G4444">
        <v>4171.41</v>
      </c>
      <c r="H4444">
        <v>917.71</v>
      </c>
      <c r="I4444">
        <v>3582.46</v>
      </c>
      <c r="J4444">
        <v>-328.76</v>
      </c>
    </row>
    <row r="4445" spans="1:10" x14ac:dyDescent="0.3">
      <c r="A4445">
        <v>4444</v>
      </c>
      <c r="B4445" t="s">
        <v>10</v>
      </c>
      <c r="C4445" t="s">
        <v>22</v>
      </c>
      <c r="D4445">
        <v>3</v>
      </c>
      <c r="E4445">
        <v>3</v>
      </c>
      <c r="F4445">
        <v>1044.17</v>
      </c>
      <c r="G4445">
        <v>2067.6799999999998</v>
      </c>
      <c r="H4445">
        <v>206.77</v>
      </c>
      <c r="I4445">
        <v>613.37</v>
      </c>
      <c r="J4445">
        <v>1247.54</v>
      </c>
    </row>
    <row r="4446" spans="1:10" x14ac:dyDescent="0.3">
      <c r="A4446">
        <v>4445</v>
      </c>
      <c r="B4446" t="s">
        <v>10</v>
      </c>
      <c r="C4446" t="s">
        <v>11</v>
      </c>
      <c r="D4446">
        <v>4</v>
      </c>
      <c r="E4446">
        <v>3</v>
      </c>
      <c r="F4446">
        <v>834.61</v>
      </c>
      <c r="G4446">
        <v>1787.06</v>
      </c>
      <c r="H4446">
        <v>178.71</v>
      </c>
      <c r="I4446">
        <v>531.22</v>
      </c>
      <c r="J4446">
        <v>1077.1400000000001</v>
      </c>
    </row>
    <row r="4447" spans="1:10" x14ac:dyDescent="0.3">
      <c r="A4447">
        <v>4446</v>
      </c>
      <c r="B4447" t="s">
        <v>12</v>
      </c>
      <c r="C4447" t="s">
        <v>13</v>
      </c>
      <c r="D4447">
        <v>8</v>
      </c>
      <c r="E4447">
        <v>2</v>
      </c>
      <c r="F4447">
        <v>3443.08</v>
      </c>
      <c r="G4447">
        <v>5421.42</v>
      </c>
      <c r="H4447">
        <v>1355.35</v>
      </c>
      <c r="I4447">
        <v>4496.84</v>
      </c>
      <c r="J4447">
        <v>-430.78</v>
      </c>
    </row>
    <row r="4448" spans="1:10" x14ac:dyDescent="0.3">
      <c r="A4448">
        <v>4447</v>
      </c>
      <c r="B4448" t="s">
        <v>18</v>
      </c>
      <c r="C4448" t="s">
        <v>19</v>
      </c>
      <c r="D4448">
        <v>2</v>
      </c>
      <c r="E4448">
        <v>1</v>
      </c>
      <c r="F4448">
        <v>1075.18</v>
      </c>
      <c r="G4448">
        <v>1075.18</v>
      </c>
      <c r="H4448">
        <v>236.54</v>
      </c>
      <c r="I4448">
        <v>1020.34</v>
      </c>
      <c r="J4448">
        <v>-181.71</v>
      </c>
    </row>
    <row r="4449" spans="1:10" x14ac:dyDescent="0.3">
      <c r="A4449">
        <v>4448</v>
      </c>
      <c r="B4449" t="s">
        <v>14</v>
      </c>
      <c r="C4449" t="s">
        <v>15</v>
      </c>
      <c r="D4449">
        <v>5</v>
      </c>
      <c r="E4449">
        <v>3</v>
      </c>
      <c r="F4449">
        <v>1870.07</v>
      </c>
      <c r="G4449">
        <v>3921.18</v>
      </c>
      <c r="H4449">
        <v>588.17999999999995</v>
      </c>
      <c r="I4449">
        <v>1184.5899999999999</v>
      </c>
      <c r="J4449">
        <v>2148.41</v>
      </c>
    </row>
    <row r="4450" spans="1:10" x14ac:dyDescent="0.3">
      <c r="A4450">
        <v>4449</v>
      </c>
      <c r="B4450" t="s">
        <v>10</v>
      </c>
      <c r="C4450" t="s">
        <v>22</v>
      </c>
      <c r="D4450">
        <v>1</v>
      </c>
      <c r="E4450">
        <v>1</v>
      </c>
      <c r="F4450">
        <v>1182.25</v>
      </c>
      <c r="G4450">
        <v>1182.25</v>
      </c>
      <c r="H4450">
        <v>118.22</v>
      </c>
      <c r="I4450">
        <v>263.27999999999997</v>
      </c>
      <c r="J4450">
        <v>800.75</v>
      </c>
    </row>
    <row r="4451" spans="1:10" x14ac:dyDescent="0.3">
      <c r="A4451">
        <v>4450</v>
      </c>
      <c r="B4451" t="s">
        <v>14</v>
      </c>
      <c r="C4451" t="s">
        <v>15</v>
      </c>
      <c r="D4451">
        <v>3</v>
      </c>
      <c r="E4451">
        <v>3</v>
      </c>
      <c r="F4451">
        <v>1981.53</v>
      </c>
      <c r="G4451">
        <v>3936.15</v>
      </c>
      <c r="H4451">
        <v>590.41999999999996</v>
      </c>
      <c r="I4451">
        <v>927.46</v>
      </c>
      <c r="J4451">
        <v>2418.27</v>
      </c>
    </row>
    <row r="4452" spans="1:10" x14ac:dyDescent="0.3">
      <c r="A4452">
        <v>4451</v>
      </c>
      <c r="B4452" t="s">
        <v>10</v>
      </c>
      <c r="C4452" t="s">
        <v>22</v>
      </c>
      <c r="D4452">
        <v>1</v>
      </c>
      <c r="E4452">
        <v>1</v>
      </c>
      <c r="F4452">
        <v>674.97</v>
      </c>
      <c r="G4452">
        <v>674.97</v>
      </c>
      <c r="H4452">
        <v>67.5</v>
      </c>
      <c r="I4452">
        <v>341.71</v>
      </c>
      <c r="J4452">
        <v>265.77</v>
      </c>
    </row>
    <row r="4453" spans="1:10" x14ac:dyDescent="0.3">
      <c r="A4453">
        <v>4452</v>
      </c>
      <c r="B4453" t="s">
        <v>16</v>
      </c>
      <c r="C4453" t="s">
        <v>17</v>
      </c>
      <c r="D4453">
        <v>5</v>
      </c>
      <c r="E4453">
        <v>1</v>
      </c>
      <c r="F4453">
        <v>4676.95</v>
      </c>
      <c r="G4453">
        <v>4676.95</v>
      </c>
      <c r="H4453">
        <v>1636.93</v>
      </c>
      <c r="I4453">
        <v>2725.62</v>
      </c>
      <c r="J4453">
        <v>314.39999999999998</v>
      </c>
    </row>
    <row r="4454" spans="1:10" x14ac:dyDescent="0.3">
      <c r="A4454">
        <v>4453</v>
      </c>
      <c r="B4454" t="s">
        <v>14</v>
      </c>
      <c r="C4454" t="s">
        <v>15</v>
      </c>
      <c r="D4454">
        <v>3</v>
      </c>
      <c r="E4454">
        <v>1</v>
      </c>
      <c r="F4454">
        <v>2156.66</v>
      </c>
      <c r="G4454">
        <v>2156.66</v>
      </c>
      <c r="H4454">
        <v>323.5</v>
      </c>
      <c r="I4454">
        <v>901.43</v>
      </c>
      <c r="J4454">
        <v>931.73</v>
      </c>
    </row>
    <row r="4455" spans="1:10" x14ac:dyDescent="0.3">
      <c r="A4455">
        <v>4454</v>
      </c>
      <c r="B4455" t="s">
        <v>14</v>
      </c>
      <c r="C4455" t="s">
        <v>15</v>
      </c>
      <c r="D4455">
        <v>8</v>
      </c>
      <c r="E4455">
        <v>3</v>
      </c>
      <c r="F4455">
        <v>1334.97</v>
      </c>
      <c r="G4455">
        <v>3334.27</v>
      </c>
      <c r="H4455">
        <v>500.14</v>
      </c>
      <c r="I4455">
        <v>1693.01</v>
      </c>
      <c r="J4455">
        <v>1141.1199999999999</v>
      </c>
    </row>
    <row r="4456" spans="1:10" x14ac:dyDescent="0.3">
      <c r="A4456">
        <v>4455</v>
      </c>
      <c r="B4456" t="s">
        <v>12</v>
      </c>
      <c r="C4456" t="s">
        <v>13</v>
      </c>
      <c r="D4456">
        <v>5</v>
      </c>
      <c r="E4456">
        <v>3</v>
      </c>
      <c r="F4456">
        <v>4834.16</v>
      </c>
      <c r="G4456">
        <v>11258.9</v>
      </c>
      <c r="H4456">
        <v>3377.67</v>
      </c>
      <c r="I4456">
        <v>2982.71</v>
      </c>
      <c r="J4456">
        <v>4898.5200000000004</v>
      </c>
    </row>
    <row r="4457" spans="1:10" x14ac:dyDescent="0.3">
      <c r="A4457">
        <v>4456</v>
      </c>
      <c r="B4457" t="s">
        <v>18</v>
      </c>
      <c r="C4457" t="s">
        <v>20</v>
      </c>
      <c r="D4457">
        <v>4</v>
      </c>
      <c r="E4457">
        <v>2</v>
      </c>
      <c r="F4457">
        <v>4024.39</v>
      </c>
      <c r="G4457">
        <v>5773.03</v>
      </c>
      <c r="H4457">
        <v>1270.07</v>
      </c>
      <c r="I4457">
        <v>3100.69</v>
      </c>
      <c r="J4457">
        <v>1402.27</v>
      </c>
    </row>
    <row r="4458" spans="1:10" x14ac:dyDescent="0.3">
      <c r="A4458">
        <v>4457</v>
      </c>
      <c r="B4458" t="s">
        <v>16</v>
      </c>
      <c r="C4458" t="s">
        <v>17</v>
      </c>
      <c r="D4458">
        <v>7</v>
      </c>
      <c r="E4458">
        <v>3</v>
      </c>
      <c r="F4458">
        <v>4123.6899999999996</v>
      </c>
      <c r="G4458">
        <v>8931.08</v>
      </c>
      <c r="H4458">
        <v>3572.43</v>
      </c>
      <c r="I4458">
        <v>4071.3</v>
      </c>
      <c r="J4458">
        <v>1287.3599999999999</v>
      </c>
    </row>
    <row r="4459" spans="1:10" x14ac:dyDescent="0.3">
      <c r="A4459">
        <v>4458</v>
      </c>
      <c r="B4459" t="s">
        <v>18</v>
      </c>
      <c r="C4459" t="s">
        <v>20</v>
      </c>
      <c r="D4459">
        <v>4</v>
      </c>
      <c r="E4459">
        <v>3</v>
      </c>
      <c r="F4459">
        <v>3804.92</v>
      </c>
      <c r="G4459">
        <v>8615.81</v>
      </c>
      <c r="H4459">
        <v>2326.27</v>
      </c>
      <c r="I4459">
        <v>3026.5</v>
      </c>
      <c r="J4459">
        <v>3263.04</v>
      </c>
    </row>
    <row r="4460" spans="1:10" x14ac:dyDescent="0.3">
      <c r="A4460">
        <v>4459</v>
      </c>
      <c r="B4460" t="s">
        <v>10</v>
      </c>
      <c r="C4460" t="s">
        <v>11</v>
      </c>
      <c r="D4460">
        <v>8</v>
      </c>
      <c r="E4460">
        <v>3</v>
      </c>
      <c r="F4460">
        <v>678.88</v>
      </c>
      <c r="G4460">
        <v>1446.41</v>
      </c>
      <c r="H4460">
        <v>144.63999999999999</v>
      </c>
      <c r="I4460">
        <v>926.19</v>
      </c>
      <c r="J4460">
        <v>375.58</v>
      </c>
    </row>
    <row r="4461" spans="1:10" x14ac:dyDescent="0.3">
      <c r="A4461">
        <v>4460</v>
      </c>
      <c r="B4461" t="s">
        <v>16</v>
      </c>
      <c r="C4461" t="s">
        <v>17</v>
      </c>
      <c r="D4461">
        <v>7</v>
      </c>
      <c r="E4461">
        <v>3</v>
      </c>
      <c r="F4461">
        <v>5736.96</v>
      </c>
      <c r="G4461">
        <v>12116.88</v>
      </c>
      <c r="H4461">
        <v>4846.75</v>
      </c>
      <c r="I4461">
        <v>3888.71</v>
      </c>
      <c r="J4461">
        <v>3381.41</v>
      </c>
    </row>
    <row r="4462" spans="1:10" x14ac:dyDescent="0.3">
      <c r="A4462">
        <v>4461</v>
      </c>
      <c r="B4462" t="s">
        <v>10</v>
      </c>
      <c r="C4462" t="s">
        <v>22</v>
      </c>
      <c r="D4462">
        <v>4</v>
      </c>
      <c r="E4462">
        <v>3</v>
      </c>
      <c r="F4462">
        <v>1109.43</v>
      </c>
      <c r="G4462">
        <v>2431.46</v>
      </c>
      <c r="H4462">
        <v>243.15</v>
      </c>
      <c r="I4462">
        <v>499.17</v>
      </c>
      <c r="J4462">
        <v>1689.15</v>
      </c>
    </row>
    <row r="4463" spans="1:10" x14ac:dyDescent="0.3">
      <c r="A4463">
        <v>4462</v>
      </c>
      <c r="B4463" t="s">
        <v>16</v>
      </c>
      <c r="C4463" t="s">
        <v>17</v>
      </c>
      <c r="D4463">
        <v>5</v>
      </c>
      <c r="E4463">
        <v>2</v>
      </c>
      <c r="F4463">
        <v>3735.49</v>
      </c>
      <c r="G4463">
        <v>6153.28</v>
      </c>
      <c r="H4463">
        <v>2153.65</v>
      </c>
      <c r="I4463">
        <v>2977.79</v>
      </c>
      <c r="J4463">
        <v>1021.84</v>
      </c>
    </row>
    <row r="4464" spans="1:10" x14ac:dyDescent="0.3">
      <c r="A4464">
        <v>4463</v>
      </c>
      <c r="B4464" t="s">
        <v>12</v>
      </c>
      <c r="C4464" t="s">
        <v>13</v>
      </c>
      <c r="D4464">
        <v>5</v>
      </c>
      <c r="E4464">
        <v>3</v>
      </c>
      <c r="F4464">
        <v>5160.29</v>
      </c>
      <c r="G4464">
        <v>10411.950000000001</v>
      </c>
      <c r="H4464">
        <v>3123.59</v>
      </c>
      <c r="I4464">
        <v>2627.03</v>
      </c>
      <c r="J4464">
        <v>4661.34</v>
      </c>
    </row>
    <row r="4465" spans="1:10" x14ac:dyDescent="0.3">
      <c r="A4465">
        <v>4464</v>
      </c>
      <c r="B4465" t="s">
        <v>18</v>
      </c>
      <c r="C4465" t="s">
        <v>19</v>
      </c>
      <c r="D4465">
        <v>5</v>
      </c>
      <c r="E4465">
        <v>1</v>
      </c>
      <c r="F4465">
        <v>2887.78</v>
      </c>
      <c r="G4465">
        <v>2887.78</v>
      </c>
      <c r="H4465">
        <v>635.30999999999995</v>
      </c>
      <c r="I4465">
        <v>2740.51</v>
      </c>
      <c r="J4465">
        <v>-488.04</v>
      </c>
    </row>
    <row r="4466" spans="1:10" x14ac:dyDescent="0.3">
      <c r="A4466">
        <v>4465</v>
      </c>
      <c r="B4466" t="s">
        <v>16</v>
      </c>
      <c r="C4466" t="s">
        <v>21</v>
      </c>
      <c r="D4466">
        <v>1</v>
      </c>
      <c r="E4466">
        <v>1</v>
      </c>
      <c r="F4466">
        <v>6430.49</v>
      </c>
      <c r="G4466">
        <v>6430.49</v>
      </c>
      <c r="H4466">
        <v>2250.67</v>
      </c>
      <c r="I4466">
        <v>1853.66</v>
      </c>
      <c r="J4466">
        <v>2326.16</v>
      </c>
    </row>
    <row r="4467" spans="1:10" x14ac:dyDescent="0.3">
      <c r="A4467">
        <v>4466</v>
      </c>
      <c r="B4467" t="s">
        <v>10</v>
      </c>
      <c r="C4467" t="s">
        <v>11</v>
      </c>
      <c r="D4467">
        <v>8</v>
      </c>
      <c r="E4467">
        <v>3</v>
      </c>
      <c r="F4467">
        <v>958.52</v>
      </c>
      <c r="G4467">
        <v>2235.38</v>
      </c>
      <c r="H4467">
        <v>223.54</v>
      </c>
      <c r="I4467">
        <v>755.66</v>
      </c>
      <c r="J4467">
        <v>1256.18</v>
      </c>
    </row>
    <row r="4468" spans="1:10" x14ac:dyDescent="0.3">
      <c r="A4468">
        <v>4467</v>
      </c>
      <c r="B4468" t="s">
        <v>18</v>
      </c>
      <c r="C4468" t="s">
        <v>19</v>
      </c>
      <c r="D4468">
        <v>5</v>
      </c>
      <c r="E4468">
        <v>3</v>
      </c>
      <c r="F4468">
        <v>4529.24</v>
      </c>
      <c r="G4468">
        <v>9529.09</v>
      </c>
      <c r="H4468">
        <v>2572.85</v>
      </c>
      <c r="I4468">
        <v>3507.71</v>
      </c>
      <c r="J4468">
        <v>3448.53</v>
      </c>
    </row>
    <row r="4469" spans="1:10" x14ac:dyDescent="0.3">
      <c r="A4469">
        <v>4468</v>
      </c>
      <c r="B4469" t="s">
        <v>18</v>
      </c>
      <c r="C4469" t="s">
        <v>20</v>
      </c>
      <c r="D4469">
        <v>4</v>
      </c>
      <c r="E4469">
        <v>2</v>
      </c>
      <c r="F4469">
        <v>7627.44</v>
      </c>
      <c r="G4469">
        <v>12827.14</v>
      </c>
      <c r="H4469">
        <v>3463.33</v>
      </c>
      <c r="I4469">
        <v>3612.05</v>
      </c>
      <c r="J4469">
        <v>5751.76</v>
      </c>
    </row>
    <row r="4470" spans="1:10" x14ac:dyDescent="0.3">
      <c r="A4470">
        <v>4469</v>
      </c>
      <c r="B4470" t="s">
        <v>12</v>
      </c>
      <c r="C4470" t="s">
        <v>13</v>
      </c>
      <c r="D4470">
        <v>2</v>
      </c>
      <c r="E4470">
        <v>2</v>
      </c>
      <c r="F4470">
        <v>4527.6499999999996</v>
      </c>
      <c r="G4470">
        <v>6646.3</v>
      </c>
      <c r="H4470">
        <v>1661.58</v>
      </c>
      <c r="I4470">
        <v>1596.37</v>
      </c>
      <c r="J4470">
        <v>3388.35</v>
      </c>
    </row>
    <row r="4471" spans="1:10" x14ac:dyDescent="0.3">
      <c r="A4471">
        <v>4470</v>
      </c>
      <c r="B4471" t="s">
        <v>12</v>
      </c>
      <c r="C4471" t="s">
        <v>13</v>
      </c>
      <c r="D4471">
        <v>8</v>
      </c>
      <c r="E4471">
        <v>3</v>
      </c>
      <c r="F4471">
        <v>327.14</v>
      </c>
      <c r="G4471">
        <v>715.51</v>
      </c>
      <c r="H4471">
        <v>178.88</v>
      </c>
      <c r="I4471">
        <v>679.02</v>
      </c>
      <c r="J4471">
        <v>-142.38999999999999</v>
      </c>
    </row>
    <row r="4472" spans="1:10" x14ac:dyDescent="0.3">
      <c r="A4472">
        <v>4471</v>
      </c>
      <c r="B4472" t="s">
        <v>12</v>
      </c>
      <c r="C4472" t="s">
        <v>13</v>
      </c>
      <c r="D4472">
        <v>5</v>
      </c>
      <c r="E4472">
        <v>2</v>
      </c>
      <c r="F4472">
        <v>1584.76</v>
      </c>
      <c r="G4472">
        <v>2575.19</v>
      </c>
      <c r="H4472">
        <v>643.79999999999995</v>
      </c>
      <c r="I4472">
        <v>2443.86</v>
      </c>
      <c r="J4472">
        <v>-512.46</v>
      </c>
    </row>
    <row r="4473" spans="1:10" x14ac:dyDescent="0.3">
      <c r="A4473">
        <v>4472</v>
      </c>
      <c r="B4473" t="s">
        <v>12</v>
      </c>
      <c r="C4473" t="s">
        <v>13</v>
      </c>
      <c r="D4473">
        <v>2</v>
      </c>
      <c r="E4473">
        <v>2</v>
      </c>
      <c r="F4473">
        <v>3589.81</v>
      </c>
      <c r="G4473">
        <v>5550.97</v>
      </c>
      <c r="H4473">
        <v>1387.74</v>
      </c>
      <c r="I4473">
        <v>1564.17</v>
      </c>
      <c r="J4473">
        <v>2599.0500000000002</v>
      </c>
    </row>
    <row r="4474" spans="1:10" x14ac:dyDescent="0.3">
      <c r="A4474">
        <v>4473</v>
      </c>
      <c r="B4474" t="s">
        <v>18</v>
      </c>
      <c r="C4474" t="s">
        <v>19</v>
      </c>
      <c r="D4474">
        <v>7</v>
      </c>
      <c r="E4474">
        <v>3</v>
      </c>
      <c r="F4474">
        <v>3655.3</v>
      </c>
      <c r="G4474">
        <v>8535.44</v>
      </c>
      <c r="H4474">
        <v>2304.5700000000002</v>
      </c>
      <c r="I4474">
        <v>4814.46</v>
      </c>
      <c r="J4474">
        <v>1416.41</v>
      </c>
    </row>
    <row r="4475" spans="1:10" x14ac:dyDescent="0.3">
      <c r="A4475">
        <v>4474</v>
      </c>
      <c r="B4475" t="s">
        <v>10</v>
      </c>
      <c r="C4475" t="s">
        <v>22</v>
      </c>
      <c r="D4475">
        <v>4</v>
      </c>
      <c r="E4475">
        <v>3</v>
      </c>
      <c r="F4475">
        <v>894.11</v>
      </c>
      <c r="G4475">
        <v>1886.12</v>
      </c>
      <c r="H4475">
        <v>188.61</v>
      </c>
      <c r="I4475">
        <v>721.61</v>
      </c>
      <c r="J4475">
        <v>975.9</v>
      </c>
    </row>
    <row r="4476" spans="1:10" x14ac:dyDescent="0.3">
      <c r="A4476">
        <v>4475</v>
      </c>
      <c r="B4476" t="s">
        <v>16</v>
      </c>
      <c r="C4476" t="s">
        <v>17</v>
      </c>
      <c r="D4476">
        <v>5</v>
      </c>
      <c r="E4476">
        <v>1</v>
      </c>
      <c r="F4476">
        <v>5249.71</v>
      </c>
      <c r="G4476">
        <v>5249.71</v>
      </c>
      <c r="H4476">
        <v>1837.4</v>
      </c>
      <c r="I4476">
        <v>2815.21</v>
      </c>
      <c r="J4476">
        <v>597.1</v>
      </c>
    </row>
    <row r="4477" spans="1:10" x14ac:dyDescent="0.3">
      <c r="A4477">
        <v>4476</v>
      </c>
      <c r="B4477" t="s">
        <v>10</v>
      </c>
      <c r="C4477" t="s">
        <v>22</v>
      </c>
      <c r="D4477">
        <v>1</v>
      </c>
      <c r="E4477">
        <v>1</v>
      </c>
      <c r="F4477">
        <v>835.34</v>
      </c>
      <c r="G4477">
        <v>835.34</v>
      </c>
      <c r="H4477">
        <v>83.53</v>
      </c>
      <c r="I4477">
        <v>362.13</v>
      </c>
      <c r="J4477">
        <v>389.67</v>
      </c>
    </row>
    <row r="4478" spans="1:10" x14ac:dyDescent="0.3">
      <c r="A4478">
        <v>4477</v>
      </c>
      <c r="B4478" t="s">
        <v>10</v>
      </c>
      <c r="C4478" t="s">
        <v>22</v>
      </c>
      <c r="D4478">
        <v>1</v>
      </c>
      <c r="E4478">
        <v>1</v>
      </c>
      <c r="F4478">
        <v>1054.08</v>
      </c>
      <c r="G4478">
        <v>1054.08</v>
      </c>
      <c r="H4478">
        <v>105.41</v>
      </c>
      <c r="I4478">
        <v>287.60000000000002</v>
      </c>
      <c r="J4478">
        <v>661.07</v>
      </c>
    </row>
    <row r="4479" spans="1:10" x14ac:dyDescent="0.3">
      <c r="A4479">
        <v>4478</v>
      </c>
      <c r="B4479" t="s">
        <v>10</v>
      </c>
      <c r="C4479" t="s">
        <v>22</v>
      </c>
      <c r="D4479">
        <v>7</v>
      </c>
      <c r="E4479">
        <v>3</v>
      </c>
      <c r="F4479">
        <v>707.03</v>
      </c>
      <c r="G4479">
        <v>1463.44</v>
      </c>
      <c r="H4479">
        <v>146.34</v>
      </c>
      <c r="I4479">
        <v>673.72</v>
      </c>
      <c r="J4479">
        <v>643.38</v>
      </c>
    </row>
    <row r="4480" spans="1:10" x14ac:dyDescent="0.3">
      <c r="A4480">
        <v>4479</v>
      </c>
      <c r="B4480" t="s">
        <v>16</v>
      </c>
      <c r="C4480" t="s">
        <v>17</v>
      </c>
      <c r="D4480">
        <v>2</v>
      </c>
      <c r="E4480">
        <v>1</v>
      </c>
      <c r="F4480">
        <v>7336.36</v>
      </c>
      <c r="G4480">
        <v>7336.36</v>
      </c>
      <c r="H4480">
        <v>2567.73</v>
      </c>
      <c r="I4480">
        <v>2169.91</v>
      </c>
      <c r="J4480">
        <v>2598.7199999999998</v>
      </c>
    </row>
    <row r="4481" spans="1:10" x14ac:dyDescent="0.3">
      <c r="A4481">
        <v>4480</v>
      </c>
      <c r="B4481" t="s">
        <v>16</v>
      </c>
      <c r="C4481" t="s">
        <v>21</v>
      </c>
      <c r="D4481">
        <v>6</v>
      </c>
      <c r="E4481">
        <v>3</v>
      </c>
      <c r="F4481">
        <v>3900.06</v>
      </c>
      <c r="G4481">
        <v>8454.27</v>
      </c>
      <c r="H4481">
        <v>3381.71</v>
      </c>
      <c r="I4481">
        <v>3152.49</v>
      </c>
      <c r="J4481">
        <v>1920.07</v>
      </c>
    </row>
    <row r="4482" spans="1:10" x14ac:dyDescent="0.3">
      <c r="A4482">
        <v>4481</v>
      </c>
      <c r="B4482" t="s">
        <v>18</v>
      </c>
      <c r="C4482" t="s">
        <v>19</v>
      </c>
      <c r="D4482">
        <v>1</v>
      </c>
      <c r="E4482">
        <v>1</v>
      </c>
      <c r="F4482">
        <v>2451.1799999999998</v>
      </c>
      <c r="G4482">
        <v>2451.1799999999998</v>
      </c>
      <c r="H4482">
        <v>539.26</v>
      </c>
      <c r="I4482">
        <v>1558.57</v>
      </c>
      <c r="J4482">
        <v>353.35</v>
      </c>
    </row>
    <row r="4483" spans="1:10" x14ac:dyDescent="0.3">
      <c r="A4483">
        <v>4482</v>
      </c>
      <c r="B4483" t="s">
        <v>10</v>
      </c>
      <c r="C4483" t="s">
        <v>11</v>
      </c>
      <c r="D4483">
        <v>8</v>
      </c>
      <c r="E4483">
        <v>3</v>
      </c>
      <c r="F4483">
        <v>406.31</v>
      </c>
      <c r="G4483">
        <v>952.8</v>
      </c>
      <c r="H4483">
        <v>95.28</v>
      </c>
      <c r="I4483">
        <v>681.76</v>
      </c>
      <c r="J4483">
        <v>175.77</v>
      </c>
    </row>
    <row r="4484" spans="1:10" x14ac:dyDescent="0.3">
      <c r="A4484">
        <v>4483</v>
      </c>
      <c r="B4484" t="s">
        <v>16</v>
      </c>
      <c r="C4484" t="s">
        <v>21</v>
      </c>
      <c r="D4484">
        <v>1</v>
      </c>
      <c r="E4484">
        <v>1</v>
      </c>
      <c r="F4484">
        <v>5644.71</v>
      </c>
      <c r="G4484">
        <v>5644.71</v>
      </c>
      <c r="H4484">
        <v>1975.65</v>
      </c>
      <c r="I4484">
        <v>1905.24</v>
      </c>
      <c r="J4484">
        <v>1763.82</v>
      </c>
    </row>
    <row r="4485" spans="1:10" x14ac:dyDescent="0.3">
      <c r="A4485">
        <v>4484</v>
      </c>
      <c r="B4485" t="s">
        <v>16</v>
      </c>
      <c r="C4485" t="s">
        <v>21</v>
      </c>
      <c r="D4485">
        <v>1</v>
      </c>
      <c r="E4485">
        <v>1</v>
      </c>
      <c r="F4485">
        <v>3180.16</v>
      </c>
      <c r="G4485">
        <v>3180.16</v>
      </c>
      <c r="H4485">
        <v>1113.06</v>
      </c>
      <c r="I4485">
        <v>1682.88</v>
      </c>
      <c r="J4485">
        <v>384.22</v>
      </c>
    </row>
    <row r="4486" spans="1:10" x14ac:dyDescent="0.3">
      <c r="A4486">
        <v>4485</v>
      </c>
      <c r="B4486" t="s">
        <v>18</v>
      </c>
      <c r="C4486" t="s">
        <v>20</v>
      </c>
      <c r="D4486">
        <v>4</v>
      </c>
      <c r="E4486">
        <v>3</v>
      </c>
      <c r="F4486">
        <v>4436.09</v>
      </c>
      <c r="G4486">
        <v>9505.2000000000007</v>
      </c>
      <c r="H4486">
        <v>2566.4</v>
      </c>
      <c r="I4486">
        <v>2795.95</v>
      </c>
      <c r="J4486">
        <v>4142.8500000000004</v>
      </c>
    </row>
    <row r="4487" spans="1:10" x14ac:dyDescent="0.3">
      <c r="A4487">
        <v>4486</v>
      </c>
      <c r="B4487" t="s">
        <v>14</v>
      </c>
      <c r="C4487" t="s">
        <v>15</v>
      </c>
      <c r="D4487">
        <v>1</v>
      </c>
      <c r="E4487">
        <v>1</v>
      </c>
      <c r="F4487">
        <v>1297.73</v>
      </c>
      <c r="G4487">
        <v>1297.73</v>
      </c>
      <c r="H4487">
        <v>194.66</v>
      </c>
      <c r="I4487">
        <v>513.91999999999996</v>
      </c>
      <c r="J4487">
        <v>589.15</v>
      </c>
    </row>
    <row r="4488" spans="1:10" x14ac:dyDescent="0.3">
      <c r="A4488">
        <v>4487</v>
      </c>
      <c r="B4488" t="s">
        <v>18</v>
      </c>
      <c r="C4488" t="s">
        <v>19</v>
      </c>
      <c r="D4488">
        <v>3</v>
      </c>
      <c r="E4488">
        <v>2</v>
      </c>
      <c r="F4488">
        <v>4831.9799999999996</v>
      </c>
      <c r="G4488">
        <v>8132.85</v>
      </c>
      <c r="H4488">
        <v>2195.87</v>
      </c>
      <c r="I4488">
        <v>2236.87</v>
      </c>
      <c r="J4488">
        <v>3700.11</v>
      </c>
    </row>
    <row r="4489" spans="1:10" x14ac:dyDescent="0.3">
      <c r="A4489">
        <v>4488</v>
      </c>
      <c r="B4489" t="s">
        <v>10</v>
      </c>
      <c r="C4489" t="s">
        <v>11</v>
      </c>
      <c r="D4489">
        <v>5</v>
      </c>
      <c r="E4489">
        <v>3</v>
      </c>
      <c r="F4489">
        <v>404.83</v>
      </c>
      <c r="G4489">
        <v>864.32</v>
      </c>
      <c r="H4489">
        <v>86.43</v>
      </c>
      <c r="I4489">
        <v>545.47</v>
      </c>
      <c r="J4489">
        <v>232.42</v>
      </c>
    </row>
    <row r="4490" spans="1:10" x14ac:dyDescent="0.3">
      <c r="A4490">
        <v>4489</v>
      </c>
      <c r="B4490" t="s">
        <v>14</v>
      </c>
      <c r="C4490" t="s">
        <v>15</v>
      </c>
      <c r="D4490">
        <v>7</v>
      </c>
      <c r="E4490">
        <v>2</v>
      </c>
      <c r="F4490">
        <v>1639.52</v>
      </c>
      <c r="G4490">
        <v>2286.2199999999998</v>
      </c>
      <c r="H4490">
        <v>342.93</v>
      </c>
      <c r="I4490">
        <v>1886.68</v>
      </c>
      <c r="J4490">
        <v>56.61</v>
      </c>
    </row>
    <row r="4491" spans="1:10" x14ac:dyDescent="0.3">
      <c r="A4491">
        <v>4490</v>
      </c>
      <c r="B4491" t="s">
        <v>16</v>
      </c>
      <c r="C4491" t="s">
        <v>21</v>
      </c>
      <c r="D4491">
        <v>1</v>
      </c>
      <c r="E4491">
        <v>1</v>
      </c>
      <c r="F4491">
        <v>6146.55</v>
      </c>
      <c r="G4491">
        <v>6146.55</v>
      </c>
      <c r="H4491">
        <v>2151.29</v>
      </c>
      <c r="I4491">
        <v>1415.9</v>
      </c>
      <c r="J4491">
        <v>2579.36</v>
      </c>
    </row>
    <row r="4492" spans="1:10" x14ac:dyDescent="0.3">
      <c r="A4492">
        <v>4491</v>
      </c>
      <c r="B4492" t="s">
        <v>10</v>
      </c>
      <c r="C4492" t="s">
        <v>22</v>
      </c>
      <c r="D4492">
        <v>6</v>
      </c>
      <c r="E4492">
        <v>2</v>
      </c>
      <c r="F4492">
        <v>1351.5</v>
      </c>
      <c r="G4492">
        <v>2140.39</v>
      </c>
      <c r="H4492">
        <v>214.04</v>
      </c>
      <c r="I4492">
        <v>795.64</v>
      </c>
      <c r="J4492">
        <v>1130.72</v>
      </c>
    </row>
    <row r="4493" spans="1:10" x14ac:dyDescent="0.3">
      <c r="A4493">
        <v>4492</v>
      </c>
      <c r="B4493" t="s">
        <v>16</v>
      </c>
      <c r="C4493" t="s">
        <v>17</v>
      </c>
      <c r="D4493">
        <v>8</v>
      </c>
      <c r="E4493">
        <v>3</v>
      </c>
      <c r="F4493">
        <v>3642.89</v>
      </c>
      <c r="G4493">
        <v>7393.17</v>
      </c>
      <c r="H4493">
        <v>2587.61</v>
      </c>
      <c r="I4493">
        <v>4471.07</v>
      </c>
      <c r="J4493">
        <v>334.49</v>
      </c>
    </row>
    <row r="4494" spans="1:10" x14ac:dyDescent="0.3">
      <c r="A4494">
        <v>4493</v>
      </c>
      <c r="B4494" t="s">
        <v>16</v>
      </c>
      <c r="C4494" t="s">
        <v>17</v>
      </c>
      <c r="D4494">
        <v>6</v>
      </c>
      <c r="E4494">
        <v>1</v>
      </c>
      <c r="F4494">
        <v>3398.35</v>
      </c>
      <c r="G4494">
        <v>3398.35</v>
      </c>
      <c r="H4494">
        <v>1189.42</v>
      </c>
      <c r="I4494">
        <v>3225.04</v>
      </c>
      <c r="J4494">
        <v>-1016.11</v>
      </c>
    </row>
    <row r="4495" spans="1:10" x14ac:dyDescent="0.3">
      <c r="A4495">
        <v>4494</v>
      </c>
      <c r="B4495" t="s">
        <v>14</v>
      </c>
      <c r="C4495" t="s">
        <v>15</v>
      </c>
      <c r="D4495">
        <v>1</v>
      </c>
      <c r="E4495">
        <v>1</v>
      </c>
      <c r="F4495">
        <v>1945.45</v>
      </c>
      <c r="G4495">
        <v>1945.45</v>
      </c>
      <c r="H4495">
        <v>291.82</v>
      </c>
      <c r="I4495">
        <v>629.59</v>
      </c>
      <c r="J4495">
        <v>1024.04</v>
      </c>
    </row>
    <row r="4496" spans="1:10" x14ac:dyDescent="0.3">
      <c r="A4496">
        <v>4495</v>
      </c>
      <c r="B4496" t="s">
        <v>14</v>
      </c>
      <c r="C4496" t="s">
        <v>15</v>
      </c>
      <c r="D4496">
        <v>1</v>
      </c>
      <c r="E4496">
        <v>1</v>
      </c>
      <c r="F4496">
        <v>1484.75</v>
      </c>
      <c r="G4496">
        <v>1484.75</v>
      </c>
      <c r="H4496">
        <v>222.71</v>
      </c>
      <c r="I4496">
        <v>590.28</v>
      </c>
      <c r="J4496">
        <v>671.76</v>
      </c>
    </row>
    <row r="4497" spans="1:10" x14ac:dyDescent="0.3">
      <c r="A4497">
        <v>4496</v>
      </c>
      <c r="B4497" t="s">
        <v>16</v>
      </c>
      <c r="C4497" t="s">
        <v>21</v>
      </c>
      <c r="D4497">
        <v>3</v>
      </c>
      <c r="E4497">
        <v>2</v>
      </c>
      <c r="F4497">
        <v>5145.6000000000004</v>
      </c>
      <c r="G4497">
        <v>8926</v>
      </c>
      <c r="H4497">
        <v>3570.4</v>
      </c>
      <c r="I4497">
        <v>2913.2</v>
      </c>
      <c r="J4497">
        <v>2442.4</v>
      </c>
    </row>
    <row r="4498" spans="1:10" x14ac:dyDescent="0.3">
      <c r="A4498">
        <v>4497</v>
      </c>
      <c r="B4498" t="s">
        <v>10</v>
      </c>
      <c r="C4498" t="s">
        <v>11</v>
      </c>
      <c r="D4498">
        <v>1</v>
      </c>
      <c r="E4498">
        <v>1</v>
      </c>
      <c r="F4498">
        <v>899.25</v>
      </c>
      <c r="G4498">
        <v>899.25</v>
      </c>
      <c r="H4498">
        <v>89.92</v>
      </c>
      <c r="I4498">
        <v>293.83999999999997</v>
      </c>
      <c r="J4498">
        <v>515.48</v>
      </c>
    </row>
    <row r="4499" spans="1:10" x14ac:dyDescent="0.3">
      <c r="A4499">
        <v>4498</v>
      </c>
      <c r="B4499" t="s">
        <v>18</v>
      </c>
      <c r="C4499" t="s">
        <v>19</v>
      </c>
      <c r="D4499">
        <v>1</v>
      </c>
      <c r="E4499">
        <v>1</v>
      </c>
      <c r="F4499">
        <v>4286.29</v>
      </c>
      <c r="G4499">
        <v>4286.29</v>
      </c>
      <c r="H4499">
        <v>942.98</v>
      </c>
      <c r="I4499">
        <v>1809.95</v>
      </c>
      <c r="J4499">
        <v>1533.36</v>
      </c>
    </row>
    <row r="4500" spans="1:10" x14ac:dyDescent="0.3">
      <c r="A4500">
        <v>4499</v>
      </c>
      <c r="B4500" t="s">
        <v>10</v>
      </c>
      <c r="C4500" t="s">
        <v>11</v>
      </c>
      <c r="D4500">
        <v>5</v>
      </c>
      <c r="E4500">
        <v>2</v>
      </c>
      <c r="F4500">
        <v>629.54</v>
      </c>
      <c r="G4500">
        <v>1066.48</v>
      </c>
      <c r="H4500">
        <v>106.65</v>
      </c>
      <c r="I4500">
        <v>742.66</v>
      </c>
      <c r="J4500">
        <v>217.18</v>
      </c>
    </row>
    <row r="4501" spans="1:10" x14ac:dyDescent="0.3">
      <c r="A4501">
        <v>4500</v>
      </c>
      <c r="B4501" t="s">
        <v>10</v>
      </c>
      <c r="C4501" t="s">
        <v>11</v>
      </c>
      <c r="D4501">
        <v>6</v>
      </c>
      <c r="E4501">
        <v>3</v>
      </c>
      <c r="F4501">
        <v>522.89</v>
      </c>
      <c r="G4501">
        <v>1224.78</v>
      </c>
      <c r="H4501">
        <v>122.48</v>
      </c>
      <c r="I4501">
        <v>764.58</v>
      </c>
      <c r="J4501">
        <v>337.73</v>
      </c>
    </row>
    <row r="4502" spans="1:10" x14ac:dyDescent="0.3">
      <c r="A4502">
        <v>4501</v>
      </c>
      <c r="B4502" t="s">
        <v>16</v>
      </c>
      <c r="C4502" t="s">
        <v>17</v>
      </c>
      <c r="D4502">
        <v>3</v>
      </c>
      <c r="E4502">
        <v>2</v>
      </c>
      <c r="F4502">
        <v>2103.38</v>
      </c>
      <c r="G4502">
        <v>2926.96</v>
      </c>
      <c r="H4502">
        <v>1024.44</v>
      </c>
      <c r="I4502">
        <v>2777.68</v>
      </c>
      <c r="J4502">
        <v>-875.16</v>
      </c>
    </row>
    <row r="4503" spans="1:10" x14ac:dyDescent="0.3">
      <c r="A4503">
        <v>4502</v>
      </c>
      <c r="B4503" t="s">
        <v>16</v>
      </c>
      <c r="C4503" t="s">
        <v>21</v>
      </c>
      <c r="D4503">
        <v>6</v>
      </c>
      <c r="E4503">
        <v>1</v>
      </c>
      <c r="F4503">
        <v>3611.48</v>
      </c>
      <c r="G4503">
        <v>3611.48</v>
      </c>
      <c r="H4503">
        <v>1264.02</v>
      </c>
      <c r="I4503">
        <v>3427.29</v>
      </c>
      <c r="J4503">
        <v>-1079.83</v>
      </c>
    </row>
    <row r="4504" spans="1:10" x14ac:dyDescent="0.3">
      <c r="A4504">
        <v>4503</v>
      </c>
      <c r="B4504" t="s">
        <v>10</v>
      </c>
      <c r="C4504" t="s">
        <v>22</v>
      </c>
      <c r="D4504">
        <v>3</v>
      </c>
      <c r="E4504">
        <v>2</v>
      </c>
      <c r="F4504">
        <v>960.71</v>
      </c>
      <c r="G4504">
        <v>1407.81</v>
      </c>
      <c r="H4504">
        <v>140.78</v>
      </c>
      <c r="I4504">
        <v>492.41</v>
      </c>
      <c r="J4504">
        <v>774.62</v>
      </c>
    </row>
    <row r="4505" spans="1:10" x14ac:dyDescent="0.3">
      <c r="A4505">
        <v>4504</v>
      </c>
      <c r="B4505" t="s">
        <v>18</v>
      </c>
      <c r="C4505" t="s">
        <v>19</v>
      </c>
      <c r="D4505">
        <v>6</v>
      </c>
      <c r="E4505">
        <v>3</v>
      </c>
      <c r="F4505">
        <v>4390.3100000000004</v>
      </c>
      <c r="G4505">
        <v>9988.15</v>
      </c>
      <c r="H4505">
        <v>2696.8</v>
      </c>
      <c r="I4505">
        <v>2859.63</v>
      </c>
      <c r="J4505">
        <v>4431.72</v>
      </c>
    </row>
    <row r="4506" spans="1:10" x14ac:dyDescent="0.3">
      <c r="A4506">
        <v>4505</v>
      </c>
      <c r="B4506" t="s">
        <v>10</v>
      </c>
      <c r="C4506" t="s">
        <v>22</v>
      </c>
      <c r="D4506">
        <v>1</v>
      </c>
      <c r="E4506">
        <v>1</v>
      </c>
      <c r="F4506">
        <v>748.31</v>
      </c>
      <c r="G4506">
        <v>748.31</v>
      </c>
      <c r="H4506">
        <v>74.83</v>
      </c>
      <c r="I4506">
        <v>319.08999999999997</v>
      </c>
      <c r="J4506">
        <v>354.39</v>
      </c>
    </row>
    <row r="4507" spans="1:10" x14ac:dyDescent="0.3">
      <c r="A4507">
        <v>4506</v>
      </c>
      <c r="B4507" t="s">
        <v>10</v>
      </c>
      <c r="C4507" t="s">
        <v>22</v>
      </c>
      <c r="D4507">
        <v>6</v>
      </c>
      <c r="E4507">
        <v>3</v>
      </c>
      <c r="F4507">
        <v>1167.51</v>
      </c>
      <c r="G4507">
        <v>2421.75</v>
      </c>
      <c r="H4507">
        <v>242.18</v>
      </c>
      <c r="I4507">
        <v>688.94</v>
      </c>
      <c r="J4507">
        <v>1490.63</v>
      </c>
    </row>
    <row r="4508" spans="1:10" x14ac:dyDescent="0.3">
      <c r="A4508">
        <v>4507</v>
      </c>
      <c r="B4508" t="s">
        <v>14</v>
      </c>
      <c r="C4508" t="s">
        <v>15</v>
      </c>
      <c r="D4508">
        <v>6</v>
      </c>
      <c r="E4508">
        <v>3</v>
      </c>
      <c r="F4508">
        <v>1400.33</v>
      </c>
      <c r="G4508">
        <v>2937.03</v>
      </c>
      <c r="H4508">
        <v>440.55</v>
      </c>
      <c r="I4508">
        <v>1528.73</v>
      </c>
      <c r="J4508">
        <v>967.74</v>
      </c>
    </row>
    <row r="4509" spans="1:10" x14ac:dyDescent="0.3">
      <c r="A4509">
        <v>4508</v>
      </c>
      <c r="B4509" t="s">
        <v>18</v>
      </c>
      <c r="C4509" t="s">
        <v>20</v>
      </c>
      <c r="D4509">
        <v>3</v>
      </c>
      <c r="E4509">
        <v>1</v>
      </c>
      <c r="F4509">
        <v>3848.21</v>
      </c>
      <c r="G4509">
        <v>3848.21</v>
      </c>
      <c r="H4509">
        <v>846.61</v>
      </c>
      <c r="I4509">
        <v>2614.21</v>
      </c>
      <c r="J4509">
        <v>387.39</v>
      </c>
    </row>
    <row r="4510" spans="1:10" x14ac:dyDescent="0.3">
      <c r="A4510">
        <v>4509</v>
      </c>
      <c r="B4510" t="s">
        <v>16</v>
      </c>
      <c r="C4510" t="s">
        <v>17</v>
      </c>
      <c r="D4510">
        <v>7</v>
      </c>
      <c r="E4510">
        <v>3</v>
      </c>
      <c r="F4510">
        <v>5320.41</v>
      </c>
      <c r="G4510">
        <v>11011.34</v>
      </c>
      <c r="H4510">
        <v>4404.54</v>
      </c>
      <c r="I4510">
        <v>4961.26</v>
      </c>
      <c r="J4510">
        <v>1645.55</v>
      </c>
    </row>
    <row r="4511" spans="1:10" x14ac:dyDescent="0.3">
      <c r="A4511">
        <v>4510</v>
      </c>
      <c r="B4511" t="s">
        <v>12</v>
      </c>
      <c r="C4511" t="s">
        <v>13</v>
      </c>
      <c r="D4511">
        <v>2</v>
      </c>
      <c r="E4511">
        <v>2</v>
      </c>
      <c r="F4511">
        <v>1514.87</v>
      </c>
      <c r="G4511">
        <v>2201.8200000000002</v>
      </c>
      <c r="H4511">
        <v>550.45000000000005</v>
      </c>
      <c r="I4511">
        <v>2089.52</v>
      </c>
      <c r="J4511">
        <v>-438.16</v>
      </c>
    </row>
    <row r="4512" spans="1:10" x14ac:dyDescent="0.3">
      <c r="A4512">
        <v>4511</v>
      </c>
      <c r="B4512" t="s">
        <v>18</v>
      </c>
      <c r="C4512" t="s">
        <v>19</v>
      </c>
      <c r="D4512">
        <v>3</v>
      </c>
      <c r="E4512">
        <v>1</v>
      </c>
      <c r="F4512">
        <v>4754.13</v>
      </c>
      <c r="G4512">
        <v>4754.13</v>
      </c>
      <c r="H4512">
        <v>1045.9100000000001</v>
      </c>
      <c r="I4512">
        <v>2656.63</v>
      </c>
      <c r="J4512">
        <v>1051.58</v>
      </c>
    </row>
    <row r="4513" spans="1:10" x14ac:dyDescent="0.3">
      <c r="A4513">
        <v>4512</v>
      </c>
      <c r="B4513" t="s">
        <v>10</v>
      </c>
      <c r="C4513" t="s">
        <v>11</v>
      </c>
      <c r="D4513">
        <v>3</v>
      </c>
      <c r="E4513">
        <v>2</v>
      </c>
      <c r="F4513">
        <v>112.71</v>
      </c>
      <c r="G4513">
        <v>176.58</v>
      </c>
      <c r="H4513">
        <v>17.66</v>
      </c>
      <c r="I4513">
        <v>167.58</v>
      </c>
      <c r="J4513">
        <v>-8.65</v>
      </c>
    </row>
    <row r="4514" spans="1:10" x14ac:dyDescent="0.3">
      <c r="A4514">
        <v>4513</v>
      </c>
      <c r="B4514" t="s">
        <v>18</v>
      </c>
      <c r="C4514" t="s">
        <v>19</v>
      </c>
      <c r="D4514">
        <v>3</v>
      </c>
      <c r="E4514">
        <v>1</v>
      </c>
      <c r="F4514">
        <v>4979.8999999999996</v>
      </c>
      <c r="G4514">
        <v>4979.8999999999996</v>
      </c>
      <c r="H4514">
        <v>1095.58</v>
      </c>
      <c r="I4514">
        <v>2013.06</v>
      </c>
      <c r="J4514">
        <v>1871.26</v>
      </c>
    </row>
    <row r="4515" spans="1:10" x14ac:dyDescent="0.3">
      <c r="A4515">
        <v>4514</v>
      </c>
      <c r="B4515" t="s">
        <v>16</v>
      </c>
      <c r="C4515" t="s">
        <v>17</v>
      </c>
      <c r="D4515">
        <v>4</v>
      </c>
      <c r="E4515">
        <v>1</v>
      </c>
      <c r="F4515">
        <v>3559.56</v>
      </c>
      <c r="G4515">
        <v>3559.56</v>
      </c>
      <c r="H4515">
        <v>1245.8499999999999</v>
      </c>
      <c r="I4515">
        <v>3370.01</v>
      </c>
      <c r="J4515">
        <v>-1056.29</v>
      </c>
    </row>
    <row r="4516" spans="1:10" x14ac:dyDescent="0.3">
      <c r="A4516">
        <v>4515</v>
      </c>
      <c r="B4516" t="s">
        <v>16</v>
      </c>
      <c r="C4516" t="s">
        <v>21</v>
      </c>
      <c r="D4516">
        <v>7</v>
      </c>
      <c r="E4516">
        <v>3</v>
      </c>
      <c r="F4516">
        <v>3837.52</v>
      </c>
      <c r="G4516">
        <v>7893.29</v>
      </c>
      <c r="H4516">
        <v>2762.65</v>
      </c>
      <c r="I4516">
        <v>4367.7</v>
      </c>
      <c r="J4516">
        <v>762.94</v>
      </c>
    </row>
    <row r="4517" spans="1:10" x14ac:dyDescent="0.3">
      <c r="A4517">
        <v>4516</v>
      </c>
      <c r="B4517" t="s">
        <v>10</v>
      </c>
      <c r="C4517" t="s">
        <v>11</v>
      </c>
      <c r="D4517">
        <v>4</v>
      </c>
      <c r="E4517">
        <v>3</v>
      </c>
      <c r="F4517">
        <v>1091.3900000000001</v>
      </c>
      <c r="G4517">
        <v>2108.13</v>
      </c>
      <c r="H4517">
        <v>210.81</v>
      </c>
      <c r="I4517">
        <v>654.01</v>
      </c>
      <c r="J4517">
        <v>1243.3</v>
      </c>
    </row>
    <row r="4518" spans="1:10" x14ac:dyDescent="0.3">
      <c r="A4518">
        <v>4517</v>
      </c>
      <c r="B4518" t="s">
        <v>16</v>
      </c>
      <c r="C4518" t="s">
        <v>21</v>
      </c>
      <c r="D4518">
        <v>4</v>
      </c>
      <c r="E4518">
        <v>3</v>
      </c>
      <c r="F4518">
        <v>4561.46</v>
      </c>
      <c r="G4518">
        <v>9132.51</v>
      </c>
      <c r="H4518">
        <v>3653</v>
      </c>
      <c r="I4518">
        <v>2502.34</v>
      </c>
      <c r="J4518">
        <v>2977.16</v>
      </c>
    </row>
    <row r="4519" spans="1:10" x14ac:dyDescent="0.3">
      <c r="A4519">
        <v>4518</v>
      </c>
      <c r="B4519" t="s">
        <v>12</v>
      </c>
      <c r="C4519" t="s">
        <v>13</v>
      </c>
      <c r="D4519">
        <v>3</v>
      </c>
      <c r="E4519">
        <v>3</v>
      </c>
      <c r="F4519">
        <v>6891.19</v>
      </c>
      <c r="G4519">
        <v>13725.08</v>
      </c>
      <c r="H4519">
        <v>4117.53</v>
      </c>
      <c r="I4519">
        <v>2113.4499999999998</v>
      </c>
      <c r="J4519">
        <v>7494.11</v>
      </c>
    </row>
    <row r="4520" spans="1:10" x14ac:dyDescent="0.3">
      <c r="A4520">
        <v>4519</v>
      </c>
      <c r="B4520" t="s">
        <v>18</v>
      </c>
      <c r="C4520" t="s">
        <v>19</v>
      </c>
      <c r="D4520">
        <v>2</v>
      </c>
      <c r="E4520">
        <v>1</v>
      </c>
      <c r="F4520">
        <v>1514.89</v>
      </c>
      <c r="G4520">
        <v>1514.89</v>
      </c>
      <c r="H4520">
        <v>333.28</v>
      </c>
      <c r="I4520">
        <v>1437.63</v>
      </c>
      <c r="J4520">
        <v>-256.02</v>
      </c>
    </row>
    <row r="4521" spans="1:10" x14ac:dyDescent="0.3">
      <c r="A4521">
        <v>4520</v>
      </c>
      <c r="B4521" t="s">
        <v>18</v>
      </c>
      <c r="C4521" t="s">
        <v>20</v>
      </c>
      <c r="D4521">
        <v>3</v>
      </c>
      <c r="E4521">
        <v>2</v>
      </c>
      <c r="F4521">
        <v>4950.5</v>
      </c>
      <c r="G4521">
        <v>8095.49</v>
      </c>
      <c r="H4521">
        <v>2185.7800000000002</v>
      </c>
      <c r="I4521">
        <v>2420.9899999999998</v>
      </c>
      <c r="J4521">
        <v>3488.72</v>
      </c>
    </row>
    <row r="4522" spans="1:10" x14ac:dyDescent="0.3">
      <c r="A4522">
        <v>4521</v>
      </c>
      <c r="B4522" t="s">
        <v>12</v>
      </c>
      <c r="C4522" t="s">
        <v>13</v>
      </c>
      <c r="D4522">
        <v>1</v>
      </c>
      <c r="E4522">
        <v>1</v>
      </c>
      <c r="F4522">
        <v>3618.93</v>
      </c>
      <c r="G4522">
        <v>3618.93</v>
      </c>
      <c r="H4522">
        <v>904.73</v>
      </c>
      <c r="I4522">
        <v>1410.96</v>
      </c>
      <c r="J4522">
        <v>1303.24</v>
      </c>
    </row>
    <row r="4523" spans="1:10" x14ac:dyDescent="0.3">
      <c r="A4523">
        <v>4522</v>
      </c>
      <c r="B4523" t="s">
        <v>16</v>
      </c>
      <c r="C4523" t="s">
        <v>17</v>
      </c>
      <c r="D4523">
        <v>2</v>
      </c>
      <c r="E4523">
        <v>2</v>
      </c>
      <c r="F4523">
        <v>3547.74</v>
      </c>
      <c r="G4523">
        <v>5469.74</v>
      </c>
      <c r="H4523">
        <v>1914.41</v>
      </c>
      <c r="I4523">
        <v>2069.11</v>
      </c>
      <c r="J4523">
        <v>1486.22</v>
      </c>
    </row>
    <row r="4524" spans="1:10" x14ac:dyDescent="0.3">
      <c r="A4524">
        <v>4523</v>
      </c>
      <c r="B4524" t="s">
        <v>12</v>
      </c>
      <c r="C4524" t="s">
        <v>13</v>
      </c>
      <c r="D4524">
        <v>4</v>
      </c>
      <c r="E4524">
        <v>2</v>
      </c>
      <c r="F4524">
        <v>2835.39</v>
      </c>
      <c r="G4524">
        <v>4324.5600000000004</v>
      </c>
      <c r="H4524">
        <v>1081.1400000000001</v>
      </c>
      <c r="I4524">
        <v>2241.3000000000002</v>
      </c>
      <c r="J4524">
        <v>1002.12</v>
      </c>
    </row>
    <row r="4525" spans="1:10" x14ac:dyDescent="0.3">
      <c r="A4525">
        <v>4524</v>
      </c>
      <c r="B4525" t="s">
        <v>16</v>
      </c>
      <c r="C4525" t="s">
        <v>21</v>
      </c>
      <c r="D4525">
        <v>8</v>
      </c>
      <c r="E4525">
        <v>3</v>
      </c>
      <c r="F4525">
        <v>3285.93</v>
      </c>
      <c r="G4525">
        <v>8210.98</v>
      </c>
      <c r="H4525">
        <v>3284.39</v>
      </c>
      <c r="I4525">
        <v>3798.67</v>
      </c>
      <c r="J4525">
        <v>1127.92</v>
      </c>
    </row>
    <row r="4526" spans="1:10" x14ac:dyDescent="0.3">
      <c r="A4526">
        <v>4525</v>
      </c>
      <c r="B4526" t="s">
        <v>14</v>
      </c>
      <c r="C4526" t="s">
        <v>15</v>
      </c>
      <c r="D4526">
        <v>6</v>
      </c>
      <c r="E4526">
        <v>2</v>
      </c>
      <c r="F4526">
        <v>517.5</v>
      </c>
      <c r="G4526">
        <v>780.58</v>
      </c>
      <c r="H4526">
        <v>117.09</v>
      </c>
      <c r="I4526">
        <v>740.77</v>
      </c>
      <c r="J4526">
        <v>-77.28</v>
      </c>
    </row>
    <row r="4527" spans="1:10" x14ac:dyDescent="0.3">
      <c r="A4527">
        <v>4526</v>
      </c>
      <c r="B4527" t="s">
        <v>10</v>
      </c>
      <c r="C4527" t="s">
        <v>11</v>
      </c>
      <c r="D4527">
        <v>6</v>
      </c>
      <c r="E4527">
        <v>3</v>
      </c>
      <c r="F4527">
        <v>436.79</v>
      </c>
      <c r="G4527">
        <v>956.42</v>
      </c>
      <c r="H4527">
        <v>95.64</v>
      </c>
      <c r="I4527">
        <v>779.33</v>
      </c>
      <c r="J4527">
        <v>81.45</v>
      </c>
    </row>
    <row r="4528" spans="1:10" x14ac:dyDescent="0.3">
      <c r="A4528">
        <v>4527</v>
      </c>
      <c r="B4528" t="s">
        <v>14</v>
      </c>
      <c r="C4528" t="s">
        <v>15</v>
      </c>
      <c r="D4528">
        <v>7</v>
      </c>
      <c r="E4528">
        <v>1</v>
      </c>
      <c r="F4528">
        <v>1000.76</v>
      </c>
      <c r="G4528">
        <v>1000.76</v>
      </c>
      <c r="H4528">
        <v>150.11000000000001</v>
      </c>
      <c r="I4528">
        <v>949.73</v>
      </c>
      <c r="J4528">
        <v>-99.08</v>
      </c>
    </row>
    <row r="4529" spans="1:10" x14ac:dyDescent="0.3">
      <c r="A4529">
        <v>4528</v>
      </c>
      <c r="B4529" t="s">
        <v>12</v>
      </c>
      <c r="C4529" t="s">
        <v>13</v>
      </c>
      <c r="D4529">
        <v>8</v>
      </c>
      <c r="E4529">
        <v>3</v>
      </c>
      <c r="F4529">
        <v>2910.93</v>
      </c>
      <c r="G4529">
        <v>6703.25</v>
      </c>
      <c r="H4529">
        <v>1675.81</v>
      </c>
      <c r="I4529">
        <v>4216.55</v>
      </c>
      <c r="J4529">
        <v>810.89</v>
      </c>
    </row>
    <row r="4530" spans="1:10" x14ac:dyDescent="0.3">
      <c r="A4530">
        <v>4529</v>
      </c>
      <c r="B4530" t="s">
        <v>16</v>
      </c>
      <c r="C4530" t="s">
        <v>21</v>
      </c>
      <c r="D4530">
        <v>5</v>
      </c>
      <c r="E4530">
        <v>2</v>
      </c>
      <c r="F4530">
        <v>2450.5300000000002</v>
      </c>
      <c r="G4530">
        <v>3770.7</v>
      </c>
      <c r="H4530">
        <v>1319.74</v>
      </c>
      <c r="I4530">
        <v>2707.2</v>
      </c>
      <c r="J4530">
        <v>-256.25</v>
      </c>
    </row>
    <row r="4531" spans="1:10" x14ac:dyDescent="0.3">
      <c r="A4531">
        <v>4530</v>
      </c>
      <c r="B4531" t="s">
        <v>18</v>
      </c>
      <c r="C4531" t="s">
        <v>20</v>
      </c>
      <c r="D4531">
        <v>7</v>
      </c>
      <c r="E4531">
        <v>3</v>
      </c>
      <c r="F4531">
        <v>2339.98</v>
      </c>
      <c r="G4531">
        <v>5084.46</v>
      </c>
      <c r="H4531">
        <v>1118.58</v>
      </c>
      <c r="I4531">
        <v>4655.67</v>
      </c>
      <c r="J4531">
        <v>-689.79</v>
      </c>
    </row>
    <row r="4532" spans="1:10" x14ac:dyDescent="0.3">
      <c r="A4532">
        <v>4531</v>
      </c>
      <c r="B4532" t="s">
        <v>10</v>
      </c>
      <c r="C4532" t="s">
        <v>22</v>
      </c>
      <c r="D4532">
        <v>2</v>
      </c>
      <c r="E4532">
        <v>1</v>
      </c>
      <c r="F4532">
        <v>961.59</v>
      </c>
      <c r="G4532">
        <v>961.59</v>
      </c>
      <c r="H4532">
        <v>96.16</v>
      </c>
      <c r="I4532">
        <v>472.76</v>
      </c>
      <c r="J4532">
        <v>392.67</v>
      </c>
    </row>
    <row r="4533" spans="1:10" x14ac:dyDescent="0.3">
      <c r="A4533">
        <v>4532</v>
      </c>
      <c r="B4533" t="s">
        <v>18</v>
      </c>
      <c r="C4533" t="s">
        <v>20</v>
      </c>
      <c r="D4533">
        <v>4</v>
      </c>
      <c r="E4533">
        <v>2</v>
      </c>
      <c r="F4533">
        <v>2793.53</v>
      </c>
      <c r="G4533">
        <v>4259.8999999999996</v>
      </c>
      <c r="H4533">
        <v>937.18</v>
      </c>
      <c r="I4533">
        <v>2295.5500000000002</v>
      </c>
      <c r="J4533">
        <v>1027.17</v>
      </c>
    </row>
    <row r="4534" spans="1:10" x14ac:dyDescent="0.3">
      <c r="A4534">
        <v>4533</v>
      </c>
      <c r="B4534" t="s">
        <v>18</v>
      </c>
      <c r="C4534" t="s">
        <v>19</v>
      </c>
      <c r="D4534">
        <v>2</v>
      </c>
      <c r="E4534">
        <v>1</v>
      </c>
      <c r="F4534">
        <v>4658.26</v>
      </c>
      <c r="G4534">
        <v>4658.26</v>
      </c>
      <c r="H4534">
        <v>1024.82</v>
      </c>
      <c r="I4534">
        <v>1856.61</v>
      </c>
      <c r="J4534">
        <v>1776.83</v>
      </c>
    </row>
    <row r="4535" spans="1:10" x14ac:dyDescent="0.3">
      <c r="A4535">
        <v>4534</v>
      </c>
      <c r="B4535" t="s">
        <v>10</v>
      </c>
      <c r="C4535" t="s">
        <v>22</v>
      </c>
      <c r="D4535">
        <v>2</v>
      </c>
      <c r="E4535">
        <v>2</v>
      </c>
      <c r="F4535">
        <v>1352.14</v>
      </c>
      <c r="G4535">
        <v>1971.21</v>
      </c>
      <c r="H4535">
        <v>197.12</v>
      </c>
      <c r="I4535">
        <v>322.29000000000002</v>
      </c>
      <c r="J4535">
        <v>1451.8</v>
      </c>
    </row>
    <row r="4536" spans="1:10" x14ac:dyDescent="0.3">
      <c r="A4536">
        <v>4535</v>
      </c>
      <c r="B4536" t="s">
        <v>16</v>
      </c>
      <c r="C4536" t="s">
        <v>17</v>
      </c>
      <c r="D4536">
        <v>6</v>
      </c>
      <c r="E4536">
        <v>3</v>
      </c>
      <c r="F4536">
        <v>2788.66</v>
      </c>
      <c r="G4536">
        <v>5831.38</v>
      </c>
      <c r="H4536">
        <v>2040.98</v>
      </c>
      <c r="I4536">
        <v>3230.67</v>
      </c>
      <c r="J4536">
        <v>559.73</v>
      </c>
    </row>
    <row r="4537" spans="1:10" x14ac:dyDescent="0.3">
      <c r="A4537">
        <v>4536</v>
      </c>
      <c r="B4537" t="s">
        <v>16</v>
      </c>
      <c r="C4537" t="s">
        <v>17</v>
      </c>
      <c r="D4537">
        <v>3</v>
      </c>
      <c r="E4537">
        <v>3</v>
      </c>
      <c r="F4537">
        <v>5011.13</v>
      </c>
      <c r="G4537">
        <v>9233.23</v>
      </c>
      <c r="H4537">
        <v>3693.29</v>
      </c>
      <c r="I4537">
        <v>2877.14</v>
      </c>
      <c r="J4537">
        <v>2662.8</v>
      </c>
    </row>
    <row r="4538" spans="1:10" x14ac:dyDescent="0.3">
      <c r="A4538">
        <v>4537</v>
      </c>
      <c r="B4538" t="s">
        <v>10</v>
      </c>
      <c r="C4538" t="s">
        <v>22</v>
      </c>
      <c r="D4538">
        <v>1</v>
      </c>
      <c r="E4538">
        <v>1</v>
      </c>
      <c r="F4538">
        <v>392.73</v>
      </c>
      <c r="G4538">
        <v>392.73</v>
      </c>
      <c r="H4538">
        <v>39.270000000000003</v>
      </c>
      <c r="I4538">
        <v>372.7</v>
      </c>
      <c r="J4538">
        <v>-19.239999999999998</v>
      </c>
    </row>
    <row r="4539" spans="1:10" x14ac:dyDescent="0.3">
      <c r="A4539">
        <v>4538</v>
      </c>
      <c r="B4539" t="s">
        <v>16</v>
      </c>
      <c r="C4539" t="s">
        <v>17</v>
      </c>
      <c r="D4539">
        <v>5</v>
      </c>
      <c r="E4539">
        <v>2</v>
      </c>
      <c r="F4539">
        <v>7195.07</v>
      </c>
      <c r="G4539">
        <v>11370.08</v>
      </c>
      <c r="H4539">
        <v>4548.03</v>
      </c>
      <c r="I4539">
        <v>3982.77</v>
      </c>
      <c r="J4539">
        <v>2839.28</v>
      </c>
    </row>
    <row r="4540" spans="1:10" x14ac:dyDescent="0.3">
      <c r="A4540">
        <v>4539</v>
      </c>
      <c r="B4540" t="s">
        <v>18</v>
      </c>
      <c r="C4540" t="s">
        <v>19</v>
      </c>
      <c r="D4540">
        <v>4</v>
      </c>
      <c r="E4540">
        <v>1</v>
      </c>
      <c r="F4540">
        <v>3757.79</v>
      </c>
      <c r="G4540">
        <v>3757.79</v>
      </c>
      <c r="H4540">
        <v>826.71</v>
      </c>
      <c r="I4540">
        <v>3566.14</v>
      </c>
      <c r="J4540">
        <v>-635.07000000000005</v>
      </c>
    </row>
    <row r="4541" spans="1:10" x14ac:dyDescent="0.3">
      <c r="A4541">
        <v>4540</v>
      </c>
      <c r="B4541" t="s">
        <v>18</v>
      </c>
      <c r="C4541" t="s">
        <v>19</v>
      </c>
      <c r="D4541">
        <v>2</v>
      </c>
      <c r="E4541">
        <v>2</v>
      </c>
      <c r="F4541">
        <v>3524.07</v>
      </c>
      <c r="G4541">
        <v>4803.67</v>
      </c>
      <c r="H4541">
        <v>1056.81</v>
      </c>
      <c r="I4541">
        <v>1909.15</v>
      </c>
      <c r="J4541">
        <v>1837.71</v>
      </c>
    </row>
    <row r="4542" spans="1:10" x14ac:dyDescent="0.3">
      <c r="A4542">
        <v>4541</v>
      </c>
      <c r="B4542" t="s">
        <v>18</v>
      </c>
      <c r="C4542" t="s">
        <v>19</v>
      </c>
      <c r="D4542">
        <v>5</v>
      </c>
      <c r="E4542">
        <v>3</v>
      </c>
      <c r="F4542">
        <v>2311.56</v>
      </c>
      <c r="G4542">
        <v>4860.3999999999996</v>
      </c>
      <c r="H4542">
        <v>1069.29</v>
      </c>
      <c r="I4542">
        <v>4016.17</v>
      </c>
      <c r="J4542">
        <v>-225.05</v>
      </c>
    </row>
    <row r="4543" spans="1:10" x14ac:dyDescent="0.3">
      <c r="A4543">
        <v>4542</v>
      </c>
      <c r="B4543" t="s">
        <v>16</v>
      </c>
      <c r="C4543" t="s">
        <v>21</v>
      </c>
      <c r="D4543">
        <v>2</v>
      </c>
      <c r="E4543">
        <v>2</v>
      </c>
      <c r="F4543">
        <v>3507.68</v>
      </c>
      <c r="G4543">
        <v>5662.88</v>
      </c>
      <c r="H4543">
        <v>1982.01</v>
      </c>
      <c r="I4543">
        <v>1827.64</v>
      </c>
      <c r="J4543">
        <v>1853.23</v>
      </c>
    </row>
    <row r="4544" spans="1:10" x14ac:dyDescent="0.3">
      <c r="A4544">
        <v>4543</v>
      </c>
      <c r="B4544" t="s">
        <v>18</v>
      </c>
      <c r="C4544" t="s">
        <v>20</v>
      </c>
      <c r="D4544">
        <v>8</v>
      </c>
      <c r="E4544">
        <v>3</v>
      </c>
      <c r="F4544">
        <v>804.46</v>
      </c>
      <c r="G4544">
        <v>1800.13</v>
      </c>
      <c r="H4544">
        <v>396.03</v>
      </c>
      <c r="I4544">
        <v>1708.33</v>
      </c>
      <c r="J4544">
        <v>-304.22000000000003</v>
      </c>
    </row>
    <row r="4545" spans="1:10" x14ac:dyDescent="0.3">
      <c r="A4545">
        <v>4544</v>
      </c>
      <c r="B4545" t="s">
        <v>10</v>
      </c>
      <c r="C4545" t="s">
        <v>11</v>
      </c>
      <c r="D4545">
        <v>6</v>
      </c>
      <c r="E4545">
        <v>1</v>
      </c>
      <c r="F4545">
        <v>1335.49</v>
      </c>
      <c r="G4545">
        <v>1335.49</v>
      </c>
      <c r="H4545">
        <v>133.55000000000001</v>
      </c>
      <c r="I4545">
        <v>830.63</v>
      </c>
      <c r="J4545">
        <v>371.32</v>
      </c>
    </row>
    <row r="4546" spans="1:10" x14ac:dyDescent="0.3">
      <c r="A4546">
        <v>4545</v>
      </c>
      <c r="B4546" t="s">
        <v>10</v>
      </c>
      <c r="C4546" t="s">
        <v>11</v>
      </c>
      <c r="D4546">
        <v>1</v>
      </c>
      <c r="E4546">
        <v>1</v>
      </c>
      <c r="F4546">
        <v>666.24</v>
      </c>
      <c r="G4546">
        <v>666.24</v>
      </c>
      <c r="H4546">
        <v>66.62</v>
      </c>
      <c r="I4546">
        <v>286.39999999999998</v>
      </c>
      <c r="J4546">
        <v>313.22000000000003</v>
      </c>
    </row>
    <row r="4547" spans="1:10" x14ac:dyDescent="0.3">
      <c r="A4547">
        <v>4546</v>
      </c>
      <c r="B4547" t="s">
        <v>14</v>
      </c>
      <c r="C4547" t="s">
        <v>15</v>
      </c>
      <c r="D4547">
        <v>6</v>
      </c>
      <c r="E4547">
        <v>2</v>
      </c>
      <c r="F4547">
        <v>1379.24</v>
      </c>
      <c r="G4547">
        <v>2479.8200000000002</v>
      </c>
      <c r="H4547">
        <v>371.97</v>
      </c>
      <c r="I4547">
        <v>1347.23</v>
      </c>
      <c r="J4547">
        <v>760.61</v>
      </c>
    </row>
    <row r="4548" spans="1:10" x14ac:dyDescent="0.3">
      <c r="A4548">
        <v>4547</v>
      </c>
      <c r="B4548" t="s">
        <v>18</v>
      </c>
      <c r="C4548" t="s">
        <v>19</v>
      </c>
      <c r="D4548">
        <v>5</v>
      </c>
      <c r="E4548">
        <v>3</v>
      </c>
      <c r="F4548">
        <v>2561.2399999999998</v>
      </c>
      <c r="G4548">
        <v>5597.79</v>
      </c>
      <c r="H4548">
        <v>1231.51</v>
      </c>
      <c r="I4548">
        <v>3608.31</v>
      </c>
      <c r="J4548">
        <v>757.97</v>
      </c>
    </row>
    <row r="4549" spans="1:10" x14ac:dyDescent="0.3">
      <c r="A4549">
        <v>4548</v>
      </c>
      <c r="B4549" t="s">
        <v>16</v>
      </c>
      <c r="C4549" t="s">
        <v>17</v>
      </c>
      <c r="D4549">
        <v>4</v>
      </c>
      <c r="E4549">
        <v>1</v>
      </c>
      <c r="F4549">
        <v>4511.84</v>
      </c>
      <c r="G4549">
        <v>4511.84</v>
      </c>
      <c r="H4549">
        <v>1579.14</v>
      </c>
      <c r="I4549">
        <v>2860.26</v>
      </c>
      <c r="J4549">
        <v>72.44</v>
      </c>
    </row>
    <row r="4550" spans="1:10" x14ac:dyDescent="0.3">
      <c r="A4550">
        <v>4549</v>
      </c>
      <c r="B4550" t="s">
        <v>16</v>
      </c>
      <c r="C4550" t="s">
        <v>21</v>
      </c>
      <c r="D4550">
        <v>2</v>
      </c>
      <c r="E4550">
        <v>1</v>
      </c>
      <c r="F4550">
        <v>8094.66</v>
      </c>
      <c r="G4550">
        <v>8094.66</v>
      </c>
      <c r="H4550">
        <v>3237.86</v>
      </c>
      <c r="I4550">
        <v>2264.1999999999998</v>
      </c>
      <c r="J4550">
        <v>2592.59</v>
      </c>
    </row>
    <row r="4551" spans="1:10" x14ac:dyDescent="0.3">
      <c r="A4551">
        <v>4550</v>
      </c>
      <c r="B4551" t="s">
        <v>14</v>
      </c>
      <c r="C4551" t="s">
        <v>15</v>
      </c>
      <c r="D4551">
        <v>1</v>
      </c>
      <c r="E4551">
        <v>1</v>
      </c>
      <c r="F4551">
        <v>1519.62</v>
      </c>
      <c r="G4551">
        <v>1519.62</v>
      </c>
      <c r="H4551">
        <v>227.94</v>
      </c>
      <c r="I4551">
        <v>548.62</v>
      </c>
      <c r="J4551">
        <v>743.06</v>
      </c>
    </row>
    <row r="4552" spans="1:10" x14ac:dyDescent="0.3">
      <c r="A4552">
        <v>4551</v>
      </c>
      <c r="B4552" t="s">
        <v>12</v>
      </c>
      <c r="C4552" t="s">
        <v>13</v>
      </c>
      <c r="D4552">
        <v>8</v>
      </c>
      <c r="E4552">
        <v>3</v>
      </c>
      <c r="F4552">
        <v>1422.72</v>
      </c>
      <c r="G4552">
        <v>3097.71</v>
      </c>
      <c r="H4552">
        <v>774.43</v>
      </c>
      <c r="I4552">
        <v>2939.73</v>
      </c>
      <c r="J4552">
        <v>-616.44000000000005</v>
      </c>
    </row>
    <row r="4553" spans="1:10" x14ac:dyDescent="0.3">
      <c r="A4553">
        <v>4552</v>
      </c>
      <c r="B4553" t="s">
        <v>18</v>
      </c>
      <c r="C4553" t="s">
        <v>20</v>
      </c>
      <c r="D4553">
        <v>6</v>
      </c>
      <c r="E4553">
        <v>3</v>
      </c>
      <c r="F4553">
        <v>2484.5500000000002</v>
      </c>
      <c r="G4553">
        <v>4736.01</v>
      </c>
      <c r="H4553">
        <v>1041.92</v>
      </c>
      <c r="I4553">
        <v>3357.27</v>
      </c>
      <c r="J4553">
        <v>336.82</v>
      </c>
    </row>
    <row r="4554" spans="1:10" x14ac:dyDescent="0.3">
      <c r="A4554">
        <v>4553</v>
      </c>
      <c r="B4554" t="s">
        <v>18</v>
      </c>
      <c r="C4554" t="s">
        <v>20</v>
      </c>
      <c r="D4554">
        <v>8</v>
      </c>
      <c r="E4554">
        <v>3</v>
      </c>
      <c r="F4554">
        <v>0</v>
      </c>
      <c r="G4554">
        <v>0</v>
      </c>
      <c r="H4554">
        <v>0</v>
      </c>
      <c r="I4554">
        <v>0</v>
      </c>
      <c r="J4554">
        <v>0</v>
      </c>
    </row>
    <row r="4555" spans="1:10" x14ac:dyDescent="0.3">
      <c r="A4555">
        <v>4554</v>
      </c>
      <c r="B4555" t="s">
        <v>12</v>
      </c>
      <c r="C4555" t="s">
        <v>13</v>
      </c>
      <c r="D4555">
        <v>5</v>
      </c>
      <c r="E4555">
        <v>3</v>
      </c>
      <c r="F4555">
        <v>5177.03</v>
      </c>
      <c r="G4555">
        <v>11407.09</v>
      </c>
      <c r="H4555">
        <v>3422.13</v>
      </c>
      <c r="I4555">
        <v>2563.8000000000002</v>
      </c>
      <c r="J4555">
        <v>5421.16</v>
      </c>
    </row>
    <row r="4556" spans="1:10" x14ac:dyDescent="0.3">
      <c r="A4556">
        <v>4555</v>
      </c>
      <c r="B4556" t="s">
        <v>10</v>
      </c>
      <c r="C4556" t="s">
        <v>22</v>
      </c>
      <c r="D4556">
        <v>6</v>
      </c>
      <c r="E4556">
        <v>3</v>
      </c>
      <c r="F4556">
        <v>1189.33</v>
      </c>
      <c r="G4556">
        <v>2773.38</v>
      </c>
      <c r="H4556">
        <v>277.33999999999997</v>
      </c>
      <c r="I4556">
        <v>867.03</v>
      </c>
      <c r="J4556">
        <v>1629.02</v>
      </c>
    </row>
    <row r="4557" spans="1:10" x14ac:dyDescent="0.3">
      <c r="A4557">
        <v>4556</v>
      </c>
      <c r="B4557" t="s">
        <v>16</v>
      </c>
      <c r="C4557" t="s">
        <v>21</v>
      </c>
      <c r="D4557">
        <v>2</v>
      </c>
      <c r="E4557">
        <v>1</v>
      </c>
      <c r="F4557">
        <v>3884.73</v>
      </c>
      <c r="G4557">
        <v>3884.73</v>
      </c>
      <c r="H4557">
        <v>1359.66</v>
      </c>
      <c r="I4557">
        <v>2320.96</v>
      </c>
      <c r="J4557">
        <v>204.12</v>
      </c>
    </row>
    <row r="4558" spans="1:10" x14ac:dyDescent="0.3">
      <c r="A4558">
        <v>4557</v>
      </c>
      <c r="B4558" t="s">
        <v>16</v>
      </c>
      <c r="C4558" t="s">
        <v>17</v>
      </c>
      <c r="D4558">
        <v>2</v>
      </c>
      <c r="E4558">
        <v>2</v>
      </c>
      <c r="F4558">
        <v>6979.28</v>
      </c>
      <c r="G4558">
        <v>11261.12</v>
      </c>
      <c r="H4558">
        <v>4504.45</v>
      </c>
      <c r="I4558">
        <v>1812.38</v>
      </c>
      <c r="J4558">
        <v>4944.3</v>
      </c>
    </row>
    <row r="4559" spans="1:10" x14ac:dyDescent="0.3">
      <c r="A4559">
        <v>4558</v>
      </c>
      <c r="B4559" t="s">
        <v>16</v>
      </c>
      <c r="C4559" t="s">
        <v>21</v>
      </c>
      <c r="D4559">
        <v>8</v>
      </c>
      <c r="E4559">
        <v>1</v>
      </c>
      <c r="F4559">
        <v>5008.66</v>
      </c>
      <c r="G4559">
        <v>5008.66</v>
      </c>
      <c r="H4559">
        <v>1753.03</v>
      </c>
      <c r="I4559">
        <v>4293.01</v>
      </c>
      <c r="J4559">
        <v>-1037.3900000000001</v>
      </c>
    </row>
    <row r="4560" spans="1:10" x14ac:dyDescent="0.3">
      <c r="A4560">
        <v>4559</v>
      </c>
      <c r="B4560" t="s">
        <v>12</v>
      </c>
      <c r="C4560" t="s">
        <v>13</v>
      </c>
      <c r="D4560">
        <v>4</v>
      </c>
      <c r="E4560">
        <v>2</v>
      </c>
      <c r="F4560">
        <v>4662.37</v>
      </c>
      <c r="G4560">
        <v>8354.73</v>
      </c>
      <c r="H4560">
        <v>2506.42</v>
      </c>
      <c r="I4560">
        <v>2613.96</v>
      </c>
      <c r="J4560">
        <v>3234.35</v>
      </c>
    </row>
    <row r="4561" spans="1:10" x14ac:dyDescent="0.3">
      <c r="A4561">
        <v>4560</v>
      </c>
      <c r="B4561" t="s">
        <v>12</v>
      </c>
      <c r="C4561" t="s">
        <v>13</v>
      </c>
      <c r="D4561">
        <v>1</v>
      </c>
      <c r="E4561">
        <v>1</v>
      </c>
      <c r="F4561">
        <v>3225.63</v>
      </c>
      <c r="G4561">
        <v>3225.63</v>
      </c>
      <c r="H4561">
        <v>806.41</v>
      </c>
      <c r="I4561">
        <v>1684.5</v>
      </c>
      <c r="J4561">
        <v>734.72</v>
      </c>
    </row>
    <row r="4562" spans="1:10" x14ac:dyDescent="0.3">
      <c r="A4562">
        <v>4561</v>
      </c>
      <c r="B4562" t="s">
        <v>14</v>
      </c>
      <c r="C4562" t="s">
        <v>15</v>
      </c>
      <c r="D4562">
        <v>3</v>
      </c>
      <c r="E4562">
        <v>1</v>
      </c>
      <c r="F4562">
        <v>2227.42</v>
      </c>
      <c r="G4562">
        <v>2227.42</v>
      </c>
      <c r="H4562">
        <v>334.11</v>
      </c>
      <c r="I4562">
        <v>993.51</v>
      </c>
      <c r="J4562">
        <v>899.8</v>
      </c>
    </row>
    <row r="4563" spans="1:10" x14ac:dyDescent="0.3">
      <c r="A4563">
        <v>4562</v>
      </c>
      <c r="B4563" t="s">
        <v>10</v>
      </c>
      <c r="C4563" t="s">
        <v>11</v>
      </c>
      <c r="D4563">
        <v>6</v>
      </c>
      <c r="E4563">
        <v>3</v>
      </c>
      <c r="F4563">
        <v>933.35</v>
      </c>
      <c r="G4563">
        <v>2028.47</v>
      </c>
      <c r="H4563">
        <v>202.85</v>
      </c>
      <c r="I4563">
        <v>655.74</v>
      </c>
      <c r="J4563">
        <v>1169.8900000000001</v>
      </c>
    </row>
    <row r="4564" spans="1:10" x14ac:dyDescent="0.3">
      <c r="A4564">
        <v>4563</v>
      </c>
      <c r="B4564" t="s">
        <v>12</v>
      </c>
      <c r="C4564" t="s">
        <v>13</v>
      </c>
      <c r="D4564">
        <v>2</v>
      </c>
      <c r="E4564">
        <v>2</v>
      </c>
      <c r="F4564">
        <v>3319.32</v>
      </c>
      <c r="G4564">
        <v>4973.8900000000003</v>
      </c>
      <c r="H4564">
        <v>1243.47</v>
      </c>
      <c r="I4564">
        <v>2299.0700000000002</v>
      </c>
      <c r="J4564">
        <v>1431.35</v>
      </c>
    </row>
    <row r="4565" spans="1:10" x14ac:dyDescent="0.3">
      <c r="A4565">
        <v>4564</v>
      </c>
      <c r="B4565" t="s">
        <v>18</v>
      </c>
      <c r="C4565" t="s">
        <v>19</v>
      </c>
      <c r="D4565">
        <v>5</v>
      </c>
      <c r="E4565">
        <v>3</v>
      </c>
      <c r="F4565">
        <v>1903</v>
      </c>
      <c r="G4565">
        <v>3568.12</v>
      </c>
      <c r="H4565">
        <v>784.99</v>
      </c>
      <c r="I4565">
        <v>3386.14</v>
      </c>
      <c r="J4565">
        <v>-603.01</v>
      </c>
    </row>
    <row r="4566" spans="1:10" x14ac:dyDescent="0.3">
      <c r="A4566">
        <v>4565</v>
      </c>
      <c r="B4566" t="s">
        <v>18</v>
      </c>
      <c r="C4566" t="s">
        <v>20</v>
      </c>
      <c r="D4566">
        <v>6</v>
      </c>
      <c r="E4566">
        <v>3</v>
      </c>
      <c r="F4566">
        <v>4774.2700000000004</v>
      </c>
      <c r="G4566">
        <v>11010.08</v>
      </c>
      <c r="H4566">
        <v>2972.72</v>
      </c>
      <c r="I4566">
        <v>2808.77</v>
      </c>
      <c r="J4566">
        <v>5228.59</v>
      </c>
    </row>
    <row r="4567" spans="1:10" x14ac:dyDescent="0.3">
      <c r="A4567">
        <v>4566</v>
      </c>
      <c r="B4567" t="s">
        <v>12</v>
      </c>
      <c r="C4567" t="s">
        <v>13</v>
      </c>
      <c r="D4567">
        <v>4</v>
      </c>
      <c r="E4567">
        <v>3</v>
      </c>
      <c r="F4567">
        <v>4802.8</v>
      </c>
      <c r="G4567">
        <v>10497.85</v>
      </c>
      <c r="H4567">
        <v>3149.35</v>
      </c>
      <c r="I4567">
        <v>2867.37</v>
      </c>
      <c r="J4567">
        <v>4481.13</v>
      </c>
    </row>
    <row r="4568" spans="1:10" x14ac:dyDescent="0.3">
      <c r="A4568">
        <v>4567</v>
      </c>
      <c r="B4568" t="s">
        <v>10</v>
      </c>
      <c r="C4568" t="s">
        <v>22</v>
      </c>
      <c r="D4568">
        <v>4</v>
      </c>
      <c r="E4568">
        <v>1</v>
      </c>
      <c r="F4568">
        <v>477.32</v>
      </c>
      <c r="G4568">
        <v>477.32</v>
      </c>
      <c r="H4568">
        <v>47.73</v>
      </c>
      <c r="I4568">
        <v>452.97</v>
      </c>
      <c r="J4568">
        <v>-23.39</v>
      </c>
    </row>
    <row r="4569" spans="1:10" x14ac:dyDescent="0.3">
      <c r="A4569">
        <v>4568</v>
      </c>
      <c r="B4569" t="s">
        <v>18</v>
      </c>
      <c r="C4569" t="s">
        <v>19</v>
      </c>
      <c r="D4569">
        <v>2</v>
      </c>
      <c r="E4569">
        <v>1</v>
      </c>
      <c r="F4569">
        <v>4545.97</v>
      </c>
      <c r="G4569">
        <v>4545.97</v>
      </c>
      <c r="H4569">
        <v>1000.11</v>
      </c>
      <c r="I4569">
        <v>2073.35</v>
      </c>
      <c r="J4569">
        <v>1472.51</v>
      </c>
    </row>
    <row r="4570" spans="1:10" x14ac:dyDescent="0.3">
      <c r="A4570">
        <v>4569</v>
      </c>
      <c r="B4570" t="s">
        <v>18</v>
      </c>
      <c r="C4570" t="s">
        <v>20</v>
      </c>
      <c r="D4570">
        <v>2</v>
      </c>
      <c r="E4570">
        <v>1</v>
      </c>
      <c r="F4570">
        <v>4544.4799999999996</v>
      </c>
      <c r="G4570">
        <v>4544.4799999999996</v>
      </c>
      <c r="H4570">
        <v>999.78</v>
      </c>
      <c r="I4570">
        <v>1461.1</v>
      </c>
      <c r="J4570">
        <v>2083.59</v>
      </c>
    </row>
    <row r="4571" spans="1:10" x14ac:dyDescent="0.3">
      <c r="A4571">
        <v>4570</v>
      </c>
      <c r="B4571" t="s">
        <v>12</v>
      </c>
      <c r="C4571" t="s">
        <v>13</v>
      </c>
      <c r="D4571">
        <v>8</v>
      </c>
      <c r="E4571">
        <v>3</v>
      </c>
      <c r="F4571">
        <v>5786.63</v>
      </c>
      <c r="G4571">
        <v>12814.59</v>
      </c>
      <c r="H4571">
        <v>3844.38</v>
      </c>
      <c r="I4571">
        <v>4085.16</v>
      </c>
      <c r="J4571">
        <v>4885.0600000000004</v>
      </c>
    </row>
    <row r="4572" spans="1:10" x14ac:dyDescent="0.3">
      <c r="A4572">
        <v>4571</v>
      </c>
      <c r="B4572" t="s">
        <v>16</v>
      </c>
      <c r="C4572" t="s">
        <v>17</v>
      </c>
      <c r="D4572">
        <v>2</v>
      </c>
      <c r="E4572">
        <v>2</v>
      </c>
      <c r="F4572">
        <v>3983.97</v>
      </c>
      <c r="G4572">
        <v>7289.07</v>
      </c>
      <c r="H4572">
        <v>2551.1799999999998</v>
      </c>
      <c r="I4572">
        <v>1657.45</v>
      </c>
      <c r="J4572">
        <v>3080.44</v>
      </c>
    </row>
    <row r="4573" spans="1:10" x14ac:dyDescent="0.3">
      <c r="A4573">
        <v>4572</v>
      </c>
      <c r="B4573" t="s">
        <v>16</v>
      </c>
      <c r="C4573" t="s">
        <v>17</v>
      </c>
      <c r="D4573">
        <v>8</v>
      </c>
      <c r="E4573">
        <v>1</v>
      </c>
      <c r="F4573">
        <v>1762.15</v>
      </c>
      <c r="G4573">
        <v>1762.15</v>
      </c>
      <c r="H4573">
        <v>616.75</v>
      </c>
      <c r="I4573">
        <v>1672.28</v>
      </c>
      <c r="J4573">
        <v>-526.88</v>
      </c>
    </row>
    <row r="4574" spans="1:10" x14ac:dyDescent="0.3">
      <c r="A4574">
        <v>4573</v>
      </c>
      <c r="B4574" t="s">
        <v>18</v>
      </c>
      <c r="C4574" t="s">
        <v>19</v>
      </c>
      <c r="D4574">
        <v>7</v>
      </c>
      <c r="E4574">
        <v>3</v>
      </c>
      <c r="F4574">
        <v>5929.98</v>
      </c>
      <c r="G4574">
        <v>13145.31</v>
      </c>
      <c r="H4574">
        <v>3549.23</v>
      </c>
      <c r="I4574">
        <v>4511.49</v>
      </c>
      <c r="J4574">
        <v>5084.59</v>
      </c>
    </row>
    <row r="4575" spans="1:10" x14ac:dyDescent="0.3">
      <c r="A4575">
        <v>4574</v>
      </c>
      <c r="B4575" t="s">
        <v>14</v>
      </c>
      <c r="C4575" t="s">
        <v>15</v>
      </c>
      <c r="D4575">
        <v>3</v>
      </c>
      <c r="E4575">
        <v>1</v>
      </c>
      <c r="F4575">
        <v>928.5</v>
      </c>
      <c r="G4575">
        <v>928.5</v>
      </c>
      <c r="H4575">
        <v>139.28</v>
      </c>
      <c r="I4575">
        <v>788.34</v>
      </c>
      <c r="J4575">
        <v>0.88</v>
      </c>
    </row>
    <row r="4576" spans="1:10" x14ac:dyDescent="0.3">
      <c r="A4576">
        <v>4575</v>
      </c>
      <c r="B4576" t="s">
        <v>14</v>
      </c>
      <c r="C4576" t="s">
        <v>15</v>
      </c>
      <c r="D4576">
        <v>2</v>
      </c>
      <c r="E4576">
        <v>1</v>
      </c>
      <c r="F4576">
        <v>1131.81</v>
      </c>
      <c r="G4576">
        <v>1131.81</v>
      </c>
      <c r="H4576">
        <v>169.77</v>
      </c>
      <c r="I4576">
        <v>719.86</v>
      </c>
      <c r="J4576">
        <v>242.18</v>
      </c>
    </row>
    <row r="4577" spans="1:10" x14ac:dyDescent="0.3">
      <c r="A4577">
        <v>4576</v>
      </c>
      <c r="B4577" t="s">
        <v>10</v>
      </c>
      <c r="C4577" t="s">
        <v>22</v>
      </c>
      <c r="D4577">
        <v>6</v>
      </c>
      <c r="E4577">
        <v>1</v>
      </c>
      <c r="F4577">
        <v>936.97</v>
      </c>
      <c r="G4577">
        <v>936.97</v>
      </c>
      <c r="H4577">
        <v>93.7</v>
      </c>
      <c r="I4577">
        <v>678.56</v>
      </c>
      <c r="J4577">
        <v>164.72</v>
      </c>
    </row>
    <row r="4578" spans="1:10" x14ac:dyDescent="0.3">
      <c r="A4578">
        <v>4577</v>
      </c>
      <c r="B4578" t="s">
        <v>10</v>
      </c>
      <c r="C4578" t="s">
        <v>22</v>
      </c>
      <c r="D4578">
        <v>6</v>
      </c>
      <c r="E4578">
        <v>1</v>
      </c>
      <c r="F4578">
        <v>939.84</v>
      </c>
      <c r="G4578">
        <v>939.84</v>
      </c>
      <c r="H4578">
        <v>93.98</v>
      </c>
      <c r="I4578">
        <v>878.48</v>
      </c>
      <c r="J4578">
        <v>-32.630000000000003</v>
      </c>
    </row>
    <row r="4579" spans="1:10" x14ac:dyDescent="0.3">
      <c r="A4579">
        <v>4578</v>
      </c>
      <c r="B4579" t="s">
        <v>18</v>
      </c>
      <c r="C4579" t="s">
        <v>19</v>
      </c>
      <c r="D4579">
        <v>8</v>
      </c>
      <c r="E4579">
        <v>1</v>
      </c>
      <c r="F4579">
        <v>2836.61</v>
      </c>
      <c r="G4579">
        <v>2836.61</v>
      </c>
      <c r="H4579">
        <v>624.04999999999995</v>
      </c>
      <c r="I4579">
        <v>2691.94</v>
      </c>
      <c r="J4579">
        <v>-479.39</v>
      </c>
    </row>
    <row r="4580" spans="1:10" x14ac:dyDescent="0.3">
      <c r="A4580">
        <v>4579</v>
      </c>
      <c r="B4580" t="s">
        <v>12</v>
      </c>
      <c r="C4580" t="s">
        <v>13</v>
      </c>
      <c r="D4580">
        <v>7</v>
      </c>
      <c r="E4580">
        <v>2</v>
      </c>
      <c r="F4580">
        <v>5635.08</v>
      </c>
      <c r="G4580">
        <v>9148.89</v>
      </c>
      <c r="H4580">
        <v>2744.67</v>
      </c>
      <c r="I4580">
        <v>4504.66</v>
      </c>
      <c r="J4580">
        <v>1899.56</v>
      </c>
    </row>
    <row r="4581" spans="1:10" x14ac:dyDescent="0.3">
      <c r="A4581">
        <v>4580</v>
      </c>
      <c r="B4581" t="s">
        <v>16</v>
      </c>
      <c r="C4581" t="s">
        <v>17</v>
      </c>
      <c r="D4581">
        <v>7</v>
      </c>
      <c r="E4581">
        <v>2</v>
      </c>
      <c r="F4581">
        <v>6656.26</v>
      </c>
      <c r="G4581">
        <v>11990.45</v>
      </c>
      <c r="H4581">
        <v>4796.18</v>
      </c>
      <c r="I4581">
        <v>5307.6</v>
      </c>
      <c r="J4581">
        <v>1886.67</v>
      </c>
    </row>
    <row r="4582" spans="1:10" x14ac:dyDescent="0.3">
      <c r="A4582">
        <v>4581</v>
      </c>
      <c r="B4582" t="s">
        <v>12</v>
      </c>
      <c r="C4582" t="s">
        <v>13</v>
      </c>
      <c r="D4582">
        <v>1</v>
      </c>
      <c r="E4582">
        <v>1</v>
      </c>
      <c r="F4582">
        <v>4501.0200000000004</v>
      </c>
      <c r="G4582">
        <v>4501.0200000000004</v>
      </c>
      <c r="H4582">
        <v>1125.25</v>
      </c>
      <c r="I4582">
        <v>1907.69</v>
      </c>
      <c r="J4582">
        <v>1468.08</v>
      </c>
    </row>
    <row r="4583" spans="1:10" x14ac:dyDescent="0.3">
      <c r="A4583">
        <v>4582</v>
      </c>
      <c r="B4583" t="s">
        <v>10</v>
      </c>
      <c r="C4583" t="s">
        <v>11</v>
      </c>
      <c r="D4583">
        <v>5</v>
      </c>
      <c r="E4583">
        <v>3</v>
      </c>
      <c r="F4583">
        <v>875.66</v>
      </c>
      <c r="G4583">
        <v>1829.7</v>
      </c>
      <c r="H4583">
        <v>182.97</v>
      </c>
      <c r="I4583">
        <v>719.96</v>
      </c>
      <c r="J4583">
        <v>926.77</v>
      </c>
    </row>
    <row r="4584" spans="1:10" x14ac:dyDescent="0.3">
      <c r="A4584">
        <v>4583</v>
      </c>
      <c r="B4584" t="s">
        <v>14</v>
      </c>
      <c r="C4584" t="s">
        <v>15</v>
      </c>
      <c r="D4584">
        <v>2</v>
      </c>
      <c r="E4584">
        <v>1</v>
      </c>
      <c r="F4584">
        <v>1892.1</v>
      </c>
      <c r="G4584">
        <v>1892.1</v>
      </c>
      <c r="H4584">
        <v>283.81</v>
      </c>
      <c r="I4584">
        <v>705.4</v>
      </c>
      <c r="J4584">
        <v>902.89</v>
      </c>
    </row>
    <row r="4585" spans="1:10" x14ac:dyDescent="0.3">
      <c r="A4585">
        <v>4584</v>
      </c>
      <c r="B4585" t="s">
        <v>14</v>
      </c>
      <c r="C4585" t="s">
        <v>15</v>
      </c>
      <c r="D4585">
        <v>8</v>
      </c>
      <c r="E4585">
        <v>3</v>
      </c>
      <c r="F4585">
        <v>1908.44</v>
      </c>
      <c r="G4585">
        <v>3869.58</v>
      </c>
      <c r="H4585">
        <v>580.44000000000005</v>
      </c>
      <c r="I4585">
        <v>2173.63</v>
      </c>
      <c r="J4585">
        <v>1115.51</v>
      </c>
    </row>
    <row r="4586" spans="1:10" x14ac:dyDescent="0.3">
      <c r="A4586">
        <v>4585</v>
      </c>
      <c r="B4586" t="s">
        <v>16</v>
      </c>
      <c r="C4586" t="s">
        <v>17</v>
      </c>
      <c r="D4586">
        <v>6</v>
      </c>
      <c r="E4586">
        <v>2</v>
      </c>
      <c r="F4586">
        <v>3615.68</v>
      </c>
      <c r="G4586">
        <v>5924.81</v>
      </c>
      <c r="H4586">
        <v>2073.6799999999998</v>
      </c>
      <c r="I4586">
        <v>4657.42</v>
      </c>
      <c r="J4586">
        <v>-806.3</v>
      </c>
    </row>
    <row r="4587" spans="1:10" x14ac:dyDescent="0.3">
      <c r="A4587">
        <v>4586</v>
      </c>
      <c r="B4587" t="s">
        <v>12</v>
      </c>
      <c r="C4587" t="s">
        <v>13</v>
      </c>
      <c r="D4587">
        <v>7</v>
      </c>
      <c r="E4587">
        <v>1</v>
      </c>
      <c r="F4587">
        <v>11.09</v>
      </c>
      <c r="G4587">
        <v>11.09</v>
      </c>
      <c r="H4587">
        <v>2.77</v>
      </c>
      <c r="I4587">
        <v>10.53</v>
      </c>
      <c r="J4587">
        <v>-2.21</v>
      </c>
    </row>
    <row r="4588" spans="1:10" x14ac:dyDescent="0.3">
      <c r="A4588">
        <v>4587</v>
      </c>
      <c r="B4588" t="s">
        <v>10</v>
      </c>
      <c r="C4588" t="s">
        <v>22</v>
      </c>
      <c r="D4588">
        <v>6</v>
      </c>
      <c r="E4588">
        <v>3</v>
      </c>
      <c r="F4588">
        <v>117.29</v>
      </c>
      <c r="G4588">
        <v>297.26</v>
      </c>
      <c r="H4588">
        <v>29.73</v>
      </c>
      <c r="I4588">
        <v>282.10000000000002</v>
      </c>
      <c r="J4588">
        <v>-14.57</v>
      </c>
    </row>
    <row r="4589" spans="1:10" x14ac:dyDescent="0.3">
      <c r="A4589">
        <v>4588</v>
      </c>
      <c r="B4589" t="s">
        <v>18</v>
      </c>
      <c r="C4589" t="s">
        <v>20</v>
      </c>
      <c r="D4589">
        <v>6</v>
      </c>
      <c r="E4589">
        <v>2</v>
      </c>
      <c r="F4589">
        <v>4487.62</v>
      </c>
      <c r="G4589">
        <v>6862.97</v>
      </c>
      <c r="H4589">
        <v>1509.85</v>
      </c>
      <c r="I4589">
        <v>2808.26</v>
      </c>
      <c r="J4589">
        <v>2544.86</v>
      </c>
    </row>
    <row r="4590" spans="1:10" x14ac:dyDescent="0.3">
      <c r="A4590">
        <v>4589</v>
      </c>
      <c r="B4590" t="s">
        <v>16</v>
      </c>
      <c r="C4590" t="s">
        <v>17</v>
      </c>
      <c r="D4590">
        <v>7</v>
      </c>
      <c r="E4590">
        <v>2</v>
      </c>
      <c r="F4590">
        <v>1933.67</v>
      </c>
      <c r="G4590">
        <v>3365.29</v>
      </c>
      <c r="H4590">
        <v>1177.8499999999999</v>
      </c>
      <c r="I4590">
        <v>3193.66</v>
      </c>
      <c r="J4590">
        <v>-1006.22</v>
      </c>
    </row>
    <row r="4591" spans="1:10" x14ac:dyDescent="0.3">
      <c r="A4591">
        <v>4590</v>
      </c>
      <c r="B4591" t="s">
        <v>14</v>
      </c>
      <c r="C4591" t="s">
        <v>15</v>
      </c>
      <c r="D4591">
        <v>3</v>
      </c>
      <c r="E4591">
        <v>2</v>
      </c>
      <c r="F4591">
        <v>1783.02</v>
      </c>
      <c r="G4591">
        <v>2918.6</v>
      </c>
      <c r="H4591">
        <v>437.79</v>
      </c>
      <c r="I4591">
        <v>1202.8499999999999</v>
      </c>
      <c r="J4591">
        <v>1277.96</v>
      </c>
    </row>
    <row r="4592" spans="1:10" x14ac:dyDescent="0.3">
      <c r="A4592">
        <v>4591</v>
      </c>
      <c r="B4592" t="s">
        <v>16</v>
      </c>
      <c r="C4592" t="s">
        <v>17</v>
      </c>
      <c r="D4592">
        <v>7</v>
      </c>
      <c r="E4592">
        <v>3</v>
      </c>
      <c r="F4592">
        <v>3741.05</v>
      </c>
      <c r="G4592">
        <v>7802.58</v>
      </c>
      <c r="H4592">
        <v>2730.9</v>
      </c>
      <c r="I4592">
        <v>5284.5</v>
      </c>
      <c r="J4592">
        <v>-212.82</v>
      </c>
    </row>
    <row r="4593" spans="1:10" x14ac:dyDescent="0.3">
      <c r="A4593">
        <v>4592</v>
      </c>
      <c r="B4593" t="s">
        <v>18</v>
      </c>
      <c r="C4593" t="s">
        <v>20</v>
      </c>
      <c r="D4593">
        <v>7</v>
      </c>
      <c r="E4593">
        <v>1</v>
      </c>
      <c r="F4593">
        <v>3717.47</v>
      </c>
      <c r="G4593">
        <v>3717.47</v>
      </c>
      <c r="H4593">
        <v>817.84</v>
      </c>
      <c r="I4593">
        <v>3527.87</v>
      </c>
      <c r="J4593">
        <v>-628.25</v>
      </c>
    </row>
    <row r="4594" spans="1:10" x14ac:dyDescent="0.3">
      <c r="A4594">
        <v>4593</v>
      </c>
      <c r="B4594" t="s">
        <v>16</v>
      </c>
      <c r="C4594" t="s">
        <v>21</v>
      </c>
      <c r="D4594">
        <v>5</v>
      </c>
      <c r="E4594">
        <v>3</v>
      </c>
      <c r="F4594">
        <v>2305.12</v>
      </c>
      <c r="G4594">
        <v>4586.92</v>
      </c>
      <c r="H4594">
        <v>1605.42</v>
      </c>
      <c r="I4594">
        <v>3719.06</v>
      </c>
      <c r="J4594">
        <v>-737.57</v>
      </c>
    </row>
    <row r="4595" spans="1:10" x14ac:dyDescent="0.3">
      <c r="A4595">
        <v>4594</v>
      </c>
      <c r="B4595" t="s">
        <v>10</v>
      </c>
      <c r="C4595" t="s">
        <v>22</v>
      </c>
      <c r="D4595">
        <v>8</v>
      </c>
      <c r="E4595">
        <v>3</v>
      </c>
      <c r="F4595">
        <v>512.22</v>
      </c>
      <c r="G4595">
        <v>1182.1199999999999</v>
      </c>
      <c r="H4595">
        <v>118.21</v>
      </c>
      <c r="I4595">
        <v>825.51</v>
      </c>
      <c r="J4595">
        <v>238.4</v>
      </c>
    </row>
    <row r="4596" spans="1:10" x14ac:dyDescent="0.3">
      <c r="A4596">
        <v>4595</v>
      </c>
      <c r="B4596" t="s">
        <v>10</v>
      </c>
      <c r="C4596" t="s">
        <v>22</v>
      </c>
      <c r="D4596">
        <v>8</v>
      </c>
      <c r="E4596">
        <v>3</v>
      </c>
      <c r="F4596">
        <v>787.9</v>
      </c>
      <c r="G4596">
        <v>1875.05</v>
      </c>
      <c r="H4596">
        <v>187.5</v>
      </c>
      <c r="I4596">
        <v>1013.58</v>
      </c>
      <c r="J4596">
        <v>673.97</v>
      </c>
    </row>
    <row r="4597" spans="1:10" x14ac:dyDescent="0.3">
      <c r="A4597">
        <v>4596</v>
      </c>
      <c r="B4597" t="s">
        <v>16</v>
      </c>
      <c r="C4597" t="s">
        <v>17</v>
      </c>
      <c r="D4597">
        <v>7</v>
      </c>
      <c r="E4597">
        <v>3</v>
      </c>
      <c r="F4597">
        <v>4347.93</v>
      </c>
      <c r="G4597">
        <v>9907.4699999999993</v>
      </c>
      <c r="H4597">
        <v>3962.99</v>
      </c>
      <c r="I4597">
        <v>5129.62</v>
      </c>
      <c r="J4597">
        <v>814.86</v>
      </c>
    </row>
    <row r="4598" spans="1:10" x14ac:dyDescent="0.3">
      <c r="A4598">
        <v>4597</v>
      </c>
      <c r="B4598" t="s">
        <v>14</v>
      </c>
      <c r="C4598" t="s">
        <v>15</v>
      </c>
      <c r="D4598">
        <v>4</v>
      </c>
      <c r="E4598">
        <v>1</v>
      </c>
      <c r="F4598">
        <v>1883.88</v>
      </c>
      <c r="G4598">
        <v>1883.88</v>
      </c>
      <c r="H4598">
        <v>282.58</v>
      </c>
      <c r="I4598">
        <v>1253.42</v>
      </c>
      <c r="J4598">
        <v>347.88</v>
      </c>
    </row>
    <row r="4599" spans="1:10" x14ac:dyDescent="0.3">
      <c r="A4599">
        <v>4598</v>
      </c>
      <c r="B4599" t="s">
        <v>18</v>
      </c>
      <c r="C4599" t="s">
        <v>19</v>
      </c>
      <c r="D4599">
        <v>8</v>
      </c>
      <c r="E4599">
        <v>3</v>
      </c>
      <c r="F4599">
        <v>6421.85</v>
      </c>
      <c r="G4599">
        <v>13676.67</v>
      </c>
      <c r="H4599">
        <v>3692.7</v>
      </c>
      <c r="I4599">
        <v>5745.71</v>
      </c>
      <c r="J4599">
        <v>4238.26</v>
      </c>
    </row>
    <row r="4600" spans="1:10" x14ac:dyDescent="0.3">
      <c r="A4600">
        <v>4599</v>
      </c>
      <c r="B4600" t="s">
        <v>10</v>
      </c>
      <c r="C4600" t="s">
        <v>11</v>
      </c>
      <c r="D4600">
        <v>8</v>
      </c>
      <c r="E4600">
        <v>2</v>
      </c>
      <c r="F4600">
        <v>1052.44</v>
      </c>
      <c r="G4600">
        <v>1746.74</v>
      </c>
      <c r="H4600">
        <v>174.67</v>
      </c>
      <c r="I4600">
        <v>857.06</v>
      </c>
      <c r="J4600">
        <v>715.01</v>
      </c>
    </row>
    <row r="4601" spans="1:10" x14ac:dyDescent="0.3">
      <c r="A4601">
        <v>4600</v>
      </c>
      <c r="B4601" t="s">
        <v>10</v>
      </c>
      <c r="C4601" t="s">
        <v>11</v>
      </c>
      <c r="D4601">
        <v>8</v>
      </c>
      <c r="E4601">
        <v>3</v>
      </c>
      <c r="F4601">
        <v>935.85</v>
      </c>
      <c r="G4601">
        <v>1985.51</v>
      </c>
      <c r="H4601">
        <v>198.55</v>
      </c>
      <c r="I4601">
        <v>691.99</v>
      </c>
      <c r="J4601">
        <v>1094.97</v>
      </c>
    </row>
    <row r="4602" spans="1:10" x14ac:dyDescent="0.3">
      <c r="A4602">
        <v>4601</v>
      </c>
      <c r="B4602" t="s">
        <v>18</v>
      </c>
      <c r="C4602" t="s">
        <v>20</v>
      </c>
      <c r="D4602">
        <v>7</v>
      </c>
      <c r="E4602">
        <v>1</v>
      </c>
      <c r="F4602">
        <v>3629.98</v>
      </c>
      <c r="G4602">
        <v>3629.98</v>
      </c>
      <c r="H4602">
        <v>798.59</v>
      </c>
      <c r="I4602">
        <v>3444.85</v>
      </c>
      <c r="J4602">
        <v>-613.47</v>
      </c>
    </row>
    <row r="4603" spans="1:10" x14ac:dyDescent="0.3">
      <c r="A4603">
        <v>4602</v>
      </c>
      <c r="B4603" t="s">
        <v>14</v>
      </c>
      <c r="C4603" t="s">
        <v>15</v>
      </c>
      <c r="D4603">
        <v>6</v>
      </c>
      <c r="E4603">
        <v>1</v>
      </c>
      <c r="F4603">
        <v>512.46</v>
      </c>
      <c r="G4603">
        <v>512.46</v>
      </c>
      <c r="H4603">
        <v>76.87</v>
      </c>
      <c r="I4603">
        <v>486.33</v>
      </c>
      <c r="J4603">
        <v>-50.73</v>
      </c>
    </row>
    <row r="4604" spans="1:10" x14ac:dyDescent="0.3">
      <c r="A4604">
        <v>4603</v>
      </c>
      <c r="B4604" t="s">
        <v>12</v>
      </c>
      <c r="C4604" t="s">
        <v>13</v>
      </c>
      <c r="D4604">
        <v>2</v>
      </c>
      <c r="E4604">
        <v>1</v>
      </c>
      <c r="F4604">
        <v>4346</v>
      </c>
      <c r="G4604">
        <v>4346</v>
      </c>
      <c r="H4604">
        <v>1086.5</v>
      </c>
      <c r="I4604">
        <v>2302.7600000000002</v>
      </c>
      <c r="J4604">
        <v>956.74</v>
      </c>
    </row>
    <row r="4605" spans="1:10" x14ac:dyDescent="0.3">
      <c r="A4605">
        <v>4604</v>
      </c>
      <c r="B4605" t="s">
        <v>10</v>
      </c>
      <c r="C4605" t="s">
        <v>22</v>
      </c>
      <c r="D4605">
        <v>6</v>
      </c>
      <c r="E4605">
        <v>3</v>
      </c>
      <c r="F4605">
        <v>390.99</v>
      </c>
      <c r="G4605">
        <v>965.48</v>
      </c>
      <c r="H4605">
        <v>96.55</v>
      </c>
      <c r="I4605">
        <v>900.27</v>
      </c>
      <c r="J4605">
        <v>-31.33</v>
      </c>
    </row>
    <row r="4606" spans="1:10" x14ac:dyDescent="0.3">
      <c r="A4606">
        <v>4605</v>
      </c>
      <c r="B4606" t="s">
        <v>14</v>
      </c>
      <c r="C4606" t="s">
        <v>15</v>
      </c>
      <c r="D4606">
        <v>5</v>
      </c>
      <c r="E4606">
        <v>3</v>
      </c>
      <c r="F4606">
        <v>1637.97</v>
      </c>
      <c r="G4606">
        <v>3485.95</v>
      </c>
      <c r="H4606">
        <v>522.89</v>
      </c>
      <c r="I4606">
        <v>1183.3</v>
      </c>
      <c r="J4606">
        <v>1779.76</v>
      </c>
    </row>
    <row r="4607" spans="1:10" x14ac:dyDescent="0.3">
      <c r="A4607">
        <v>4606</v>
      </c>
      <c r="B4607" t="s">
        <v>12</v>
      </c>
      <c r="C4607" t="s">
        <v>13</v>
      </c>
      <c r="D4607">
        <v>4</v>
      </c>
      <c r="E4607">
        <v>2</v>
      </c>
      <c r="F4607">
        <v>4034.03</v>
      </c>
      <c r="G4607">
        <v>5923.02</v>
      </c>
      <c r="H4607">
        <v>1480.75</v>
      </c>
      <c r="I4607">
        <v>3544.22</v>
      </c>
      <c r="J4607">
        <v>898.04</v>
      </c>
    </row>
    <row r="4608" spans="1:10" x14ac:dyDescent="0.3">
      <c r="A4608">
        <v>4607</v>
      </c>
      <c r="B4608" t="s">
        <v>14</v>
      </c>
      <c r="C4608" t="s">
        <v>15</v>
      </c>
      <c r="D4608">
        <v>7</v>
      </c>
      <c r="E4608">
        <v>1</v>
      </c>
      <c r="F4608">
        <v>1748.4</v>
      </c>
      <c r="G4608">
        <v>1748.4</v>
      </c>
      <c r="H4608">
        <v>262.26</v>
      </c>
      <c r="I4608">
        <v>1518.84</v>
      </c>
      <c r="J4608">
        <v>-32.700000000000003</v>
      </c>
    </row>
    <row r="4609" spans="1:10" x14ac:dyDescent="0.3">
      <c r="A4609">
        <v>4608</v>
      </c>
      <c r="B4609" t="s">
        <v>18</v>
      </c>
      <c r="C4609" t="s">
        <v>19</v>
      </c>
      <c r="D4609">
        <v>3</v>
      </c>
      <c r="E4609">
        <v>1</v>
      </c>
      <c r="F4609">
        <v>4657.12</v>
      </c>
      <c r="G4609">
        <v>4657.12</v>
      </c>
      <c r="H4609">
        <v>1024.57</v>
      </c>
      <c r="I4609">
        <v>2808.42</v>
      </c>
      <c r="J4609">
        <v>824.14</v>
      </c>
    </row>
    <row r="4610" spans="1:10" x14ac:dyDescent="0.3">
      <c r="A4610">
        <v>4609</v>
      </c>
      <c r="B4610" t="s">
        <v>12</v>
      </c>
      <c r="C4610" t="s">
        <v>13</v>
      </c>
      <c r="D4610">
        <v>1</v>
      </c>
      <c r="E4610">
        <v>1</v>
      </c>
      <c r="F4610">
        <v>4161.7</v>
      </c>
      <c r="G4610">
        <v>4161.7</v>
      </c>
      <c r="H4610">
        <v>1040.43</v>
      </c>
      <c r="I4610">
        <v>1237.5899999999999</v>
      </c>
      <c r="J4610">
        <v>1883.69</v>
      </c>
    </row>
    <row r="4611" spans="1:10" x14ac:dyDescent="0.3">
      <c r="A4611">
        <v>4610</v>
      </c>
      <c r="B4611" t="s">
        <v>10</v>
      </c>
      <c r="C4611" t="s">
        <v>11</v>
      </c>
      <c r="D4611">
        <v>7</v>
      </c>
      <c r="E4611">
        <v>3</v>
      </c>
      <c r="F4611">
        <v>268.89</v>
      </c>
      <c r="G4611">
        <v>542.11</v>
      </c>
      <c r="H4611">
        <v>54.21</v>
      </c>
      <c r="I4611">
        <v>514.46</v>
      </c>
      <c r="J4611">
        <v>-26.56</v>
      </c>
    </row>
    <row r="4612" spans="1:10" x14ac:dyDescent="0.3">
      <c r="A4612">
        <v>4611</v>
      </c>
      <c r="B4612" t="s">
        <v>10</v>
      </c>
      <c r="C4612" t="s">
        <v>11</v>
      </c>
      <c r="D4612">
        <v>2</v>
      </c>
      <c r="E4612">
        <v>2</v>
      </c>
      <c r="F4612">
        <v>992.65</v>
      </c>
      <c r="G4612">
        <v>1530.23</v>
      </c>
      <c r="H4612">
        <v>153.02000000000001</v>
      </c>
      <c r="I4612">
        <v>434.26</v>
      </c>
      <c r="J4612">
        <v>942.94</v>
      </c>
    </row>
    <row r="4613" spans="1:10" x14ac:dyDescent="0.3">
      <c r="A4613">
        <v>4612</v>
      </c>
      <c r="B4613" t="s">
        <v>18</v>
      </c>
      <c r="C4613" t="s">
        <v>20</v>
      </c>
      <c r="D4613">
        <v>1</v>
      </c>
      <c r="E4613">
        <v>1</v>
      </c>
      <c r="F4613">
        <v>2984.31</v>
      </c>
      <c r="G4613">
        <v>2984.31</v>
      </c>
      <c r="H4613">
        <v>656.55</v>
      </c>
      <c r="I4613">
        <v>1532.8</v>
      </c>
      <c r="J4613">
        <v>794.96</v>
      </c>
    </row>
    <row r="4614" spans="1:10" x14ac:dyDescent="0.3">
      <c r="A4614">
        <v>4613</v>
      </c>
      <c r="B4614" t="s">
        <v>10</v>
      </c>
      <c r="C4614" t="s">
        <v>11</v>
      </c>
      <c r="D4614">
        <v>3</v>
      </c>
      <c r="E4614">
        <v>2</v>
      </c>
      <c r="F4614">
        <v>640.20000000000005</v>
      </c>
      <c r="G4614">
        <v>972.34</v>
      </c>
      <c r="H4614">
        <v>97.23</v>
      </c>
      <c r="I4614">
        <v>533.39</v>
      </c>
      <c r="J4614">
        <v>341.71</v>
      </c>
    </row>
    <row r="4615" spans="1:10" x14ac:dyDescent="0.3">
      <c r="A4615">
        <v>4614</v>
      </c>
      <c r="B4615" t="s">
        <v>18</v>
      </c>
      <c r="C4615" t="s">
        <v>20</v>
      </c>
      <c r="D4615">
        <v>5</v>
      </c>
      <c r="E4615">
        <v>3</v>
      </c>
      <c r="F4615">
        <v>1560.42</v>
      </c>
      <c r="G4615">
        <v>2968.79</v>
      </c>
      <c r="H4615">
        <v>653.13</v>
      </c>
      <c r="I4615">
        <v>2817.38</v>
      </c>
      <c r="J4615">
        <v>-501.72</v>
      </c>
    </row>
    <row r="4616" spans="1:10" x14ac:dyDescent="0.3">
      <c r="A4616">
        <v>4615</v>
      </c>
      <c r="B4616" t="s">
        <v>18</v>
      </c>
      <c r="C4616" t="s">
        <v>20</v>
      </c>
      <c r="D4616">
        <v>5</v>
      </c>
      <c r="E4616">
        <v>1</v>
      </c>
      <c r="F4616">
        <v>4505.07</v>
      </c>
      <c r="G4616">
        <v>4505.07</v>
      </c>
      <c r="H4616">
        <v>991.12</v>
      </c>
      <c r="I4616">
        <v>3720.94</v>
      </c>
      <c r="J4616">
        <v>-206.98</v>
      </c>
    </row>
    <row r="4617" spans="1:10" x14ac:dyDescent="0.3">
      <c r="A4617">
        <v>4616</v>
      </c>
      <c r="B4617" t="s">
        <v>10</v>
      </c>
      <c r="C4617" t="s">
        <v>22</v>
      </c>
      <c r="D4617">
        <v>3</v>
      </c>
      <c r="E4617">
        <v>3</v>
      </c>
      <c r="F4617">
        <v>423.73</v>
      </c>
      <c r="G4617">
        <v>996.15</v>
      </c>
      <c r="H4617">
        <v>99.62</v>
      </c>
      <c r="I4617">
        <v>605.78</v>
      </c>
      <c r="J4617">
        <v>290.76</v>
      </c>
    </row>
    <row r="4618" spans="1:10" x14ac:dyDescent="0.3">
      <c r="A4618">
        <v>4617</v>
      </c>
      <c r="B4618" t="s">
        <v>14</v>
      </c>
      <c r="C4618" t="s">
        <v>15</v>
      </c>
      <c r="D4618">
        <v>6</v>
      </c>
      <c r="E4618">
        <v>3</v>
      </c>
      <c r="F4618">
        <v>2009.63</v>
      </c>
      <c r="G4618">
        <v>4966.3100000000004</v>
      </c>
      <c r="H4618">
        <v>744.95</v>
      </c>
      <c r="I4618">
        <v>1454.07</v>
      </c>
      <c r="J4618">
        <v>2767.3</v>
      </c>
    </row>
    <row r="4619" spans="1:10" x14ac:dyDescent="0.3">
      <c r="A4619">
        <v>4618</v>
      </c>
      <c r="B4619" t="s">
        <v>12</v>
      </c>
      <c r="C4619" t="s">
        <v>13</v>
      </c>
      <c r="D4619">
        <v>3</v>
      </c>
      <c r="E4619">
        <v>3</v>
      </c>
      <c r="F4619">
        <v>5421.19</v>
      </c>
      <c r="G4619">
        <v>12491.81</v>
      </c>
      <c r="H4619">
        <v>3747.54</v>
      </c>
      <c r="I4619">
        <v>2580.21</v>
      </c>
      <c r="J4619">
        <v>6164.06</v>
      </c>
    </row>
    <row r="4620" spans="1:10" x14ac:dyDescent="0.3">
      <c r="A4620">
        <v>4619</v>
      </c>
      <c r="B4620" t="s">
        <v>10</v>
      </c>
      <c r="C4620" t="s">
        <v>11</v>
      </c>
      <c r="D4620">
        <v>8</v>
      </c>
      <c r="E4620">
        <v>3</v>
      </c>
      <c r="F4620">
        <v>1177.1400000000001</v>
      </c>
      <c r="G4620">
        <v>2463</v>
      </c>
      <c r="H4620">
        <v>246.3</v>
      </c>
      <c r="I4620">
        <v>804.92</v>
      </c>
      <c r="J4620">
        <v>1411.78</v>
      </c>
    </row>
    <row r="4621" spans="1:10" x14ac:dyDescent="0.3">
      <c r="A4621">
        <v>4620</v>
      </c>
      <c r="B4621" t="s">
        <v>12</v>
      </c>
      <c r="C4621" t="s">
        <v>13</v>
      </c>
      <c r="D4621">
        <v>8</v>
      </c>
      <c r="E4621">
        <v>3</v>
      </c>
      <c r="F4621">
        <v>3390.42</v>
      </c>
      <c r="G4621">
        <v>7968.38</v>
      </c>
      <c r="H4621">
        <v>1992.1</v>
      </c>
      <c r="I4621">
        <v>6135.9</v>
      </c>
      <c r="J4621">
        <v>-159.61000000000001</v>
      </c>
    </row>
    <row r="4622" spans="1:10" x14ac:dyDescent="0.3">
      <c r="A4622">
        <v>4621</v>
      </c>
      <c r="B4622" t="s">
        <v>12</v>
      </c>
      <c r="C4622" t="s">
        <v>13</v>
      </c>
      <c r="D4622">
        <v>7</v>
      </c>
      <c r="E4622">
        <v>3</v>
      </c>
      <c r="F4622">
        <v>2028.2</v>
      </c>
      <c r="G4622">
        <v>4419.93</v>
      </c>
      <c r="H4622">
        <v>1104.98</v>
      </c>
      <c r="I4622">
        <v>3324</v>
      </c>
      <c r="J4622">
        <v>-9.0500000000000007</v>
      </c>
    </row>
    <row r="4623" spans="1:10" x14ac:dyDescent="0.3">
      <c r="A4623">
        <v>4622</v>
      </c>
      <c r="B4623" t="s">
        <v>14</v>
      </c>
      <c r="C4623" t="s">
        <v>15</v>
      </c>
      <c r="D4623">
        <v>2</v>
      </c>
      <c r="E4623">
        <v>1</v>
      </c>
      <c r="F4623">
        <v>1813.89</v>
      </c>
      <c r="G4623">
        <v>1813.89</v>
      </c>
      <c r="H4623">
        <v>272.08</v>
      </c>
      <c r="I4623">
        <v>730.92</v>
      </c>
      <c r="J4623">
        <v>810.89</v>
      </c>
    </row>
    <row r="4624" spans="1:10" x14ac:dyDescent="0.3">
      <c r="A4624">
        <v>4623</v>
      </c>
      <c r="B4624" t="s">
        <v>18</v>
      </c>
      <c r="C4624" t="s">
        <v>20</v>
      </c>
      <c r="D4624">
        <v>8</v>
      </c>
      <c r="E4624">
        <v>3</v>
      </c>
      <c r="F4624">
        <v>4455.32</v>
      </c>
      <c r="G4624">
        <v>9661.68</v>
      </c>
      <c r="H4624">
        <v>2608.65</v>
      </c>
      <c r="I4624">
        <v>4110.2</v>
      </c>
      <c r="J4624">
        <v>2942.83</v>
      </c>
    </row>
    <row r="4625" spans="1:10" x14ac:dyDescent="0.3">
      <c r="A4625">
        <v>4624</v>
      </c>
      <c r="B4625" t="s">
        <v>16</v>
      </c>
      <c r="C4625" t="s">
        <v>21</v>
      </c>
      <c r="D4625">
        <v>4</v>
      </c>
      <c r="E4625">
        <v>2</v>
      </c>
      <c r="F4625">
        <v>3605.45</v>
      </c>
      <c r="G4625">
        <v>5648.13</v>
      </c>
      <c r="H4625">
        <v>1976.85</v>
      </c>
      <c r="I4625">
        <v>2951.25</v>
      </c>
      <c r="J4625">
        <v>720.03</v>
      </c>
    </row>
    <row r="4626" spans="1:10" x14ac:dyDescent="0.3">
      <c r="A4626">
        <v>4625</v>
      </c>
      <c r="B4626" t="s">
        <v>12</v>
      </c>
      <c r="C4626" t="s">
        <v>13</v>
      </c>
      <c r="D4626">
        <v>7</v>
      </c>
      <c r="E4626">
        <v>3</v>
      </c>
      <c r="F4626">
        <v>3976.22</v>
      </c>
      <c r="G4626">
        <v>8597.82</v>
      </c>
      <c r="H4626">
        <v>2579.35</v>
      </c>
      <c r="I4626">
        <v>5389.02</v>
      </c>
      <c r="J4626">
        <v>629.46</v>
      </c>
    </row>
    <row r="4627" spans="1:10" x14ac:dyDescent="0.3">
      <c r="A4627">
        <v>4626</v>
      </c>
      <c r="B4627" t="s">
        <v>16</v>
      </c>
      <c r="C4627" t="s">
        <v>21</v>
      </c>
      <c r="D4627">
        <v>7</v>
      </c>
      <c r="E4627">
        <v>3</v>
      </c>
      <c r="F4627">
        <v>4982.46</v>
      </c>
      <c r="G4627">
        <v>11726.36</v>
      </c>
      <c r="H4627">
        <v>4690.54</v>
      </c>
      <c r="I4627">
        <v>4267.04</v>
      </c>
      <c r="J4627">
        <v>2768.78</v>
      </c>
    </row>
    <row r="4628" spans="1:10" x14ac:dyDescent="0.3">
      <c r="A4628">
        <v>4627</v>
      </c>
      <c r="B4628" t="s">
        <v>10</v>
      </c>
      <c r="C4628" t="s">
        <v>11</v>
      </c>
      <c r="D4628">
        <v>7</v>
      </c>
      <c r="E4628">
        <v>3</v>
      </c>
      <c r="F4628">
        <v>891.85</v>
      </c>
      <c r="G4628">
        <v>1982.92</v>
      </c>
      <c r="H4628">
        <v>198.29</v>
      </c>
      <c r="I4628">
        <v>1026.1400000000001</v>
      </c>
      <c r="J4628">
        <v>758.48</v>
      </c>
    </row>
    <row r="4629" spans="1:10" x14ac:dyDescent="0.3">
      <c r="A4629">
        <v>4628</v>
      </c>
      <c r="B4629" t="s">
        <v>16</v>
      </c>
      <c r="C4629" t="s">
        <v>21</v>
      </c>
      <c r="D4629">
        <v>1</v>
      </c>
      <c r="E4629">
        <v>1</v>
      </c>
      <c r="F4629">
        <v>4699.8900000000003</v>
      </c>
      <c r="G4629">
        <v>4699.8900000000003</v>
      </c>
      <c r="H4629">
        <v>1644.96</v>
      </c>
      <c r="I4629">
        <v>1623.17</v>
      </c>
      <c r="J4629">
        <v>1431.76</v>
      </c>
    </row>
    <row r="4630" spans="1:10" x14ac:dyDescent="0.3">
      <c r="A4630">
        <v>4629</v>
      </c>
      <c r="B4630" t="s">
        <v>16</v>
      </c>
      <c r="C4630" t="s">
        <v>17</v>
      </c>
      <c r="D4630">
        <v>1</v>
      </c>
      <c r="E4630">
        <v>1</v>
      </c>
      <c r="F4630">
        <v>5913.33</v>
      </c>
      <c r="G4630">
        <v>5913.33</v>
      </c>
      <c r="H4630">
        <v>2069.66</v>
      </c>
      <c r="I4630">
        <v>2021.81</v>
      </c>
      <c r="J4630">
        <v>1821.86</v>
      </c>
    </row>
    <row r="4631" spans="1:10" x14ac:dyDescent="0.3">
      <c r="A4631">
        <v>4630</v>
      </c>
      <c r="B4631" t="s">
        <v>16</v>
      </c>
      <c r="C4631" t="s">
        <v>17</v>
      </c>
      <c r="D4631">
        <v>5</v>
      </c>
      <c r="E4631">
        <v>1</v>
      </c>
      <c r="F4631">
        <v>4327.1000000000004</v>
      </c>
      <c r="G4631">
        <v>4327.1000000000004</v>
      </c>
      <c r="H4631">
        <v>1514.48</v>
      </c>
      <c r="I4631">
        <v>3673.07</v>
      </c>
      <c r="J4631">
        <v>-860.45</v>
      </c>
    </row>
    <row r="4632" spans="1:10" x14ac:dyDescent="0.3">
      <c r="A4632">
        <v>4631</v>
      </c>
      <c r="B4632" t="s">
        <v>18</v>
      </c>
      <c r="C4632" t="s">
        <v>20</v>
      </c>
      <c r="D4632">
        <v>7</v>
      </c>
      <c r="E4632">
        <v>3</v>
      </c>
      <c r="F4632">
        <v>3064.79</v>
      </c>
      <c r="G4632">
        <v>7271.1</v>
      </c>
      <c r="H4632">
        <v>1599.64</v>
      </c>
      <c r="I4632">
        <v>3749.88</v>
      </c>
      <c r="J4632">
        <v>1921.57</v>
      </c>
    </row>
    <row r="4633" spans="1:10" x14ac:dyDescent="0.3">
      <c r="A4633">
        <v>4632</v>
      </c>
      <c r="B4633" t="s">
        <v>10</v>
      </c>
      <c r="C4633" t="s">
        <v>22</v>
      </c>
      <c r="D4633">
        <v>6</v>
      </c>
      <c r="E4633">
        <v>3</v>
      </c>
      <c r="F4633">
        <v>1020.34</v>
      </c>
      <c r="G4633">
        <v>2186.2600000000002</v>
      </c>
      <c r="H4633">
        <v>218.63</v>
      </c>
      <c r="I4633">
        <v>727.33</v>
      </c>
      <c r="J4633">
        <v>1240.3</v>
      </c>
    </row>
    <row r="4634" spans="1:10" x14ac:dyDescent="0.3">
      <c r="A4634">
        <v>4633</v>
      </c>
      <c r="B4634" t="s">
        <v>14</v>
      </c>
      <c r="C4634" t="s">
        <v>15</v>
      </c>
      <c r="D4634">
        <v>8</v>
      </c>
      <c r="E4634">
        <v>2</v>
      </c>
      <c r="F4634">
        <v>2550.37</v>
      </c>
      <c r="G4634">
        <v>4149.47</v>
      </c>
      <c r="H4634">
        <v>622.41999999999996</v>
      </c>
      <c r="I4634">
        <v>1771.78</v>
      </c>
      <c r="J4634">
        <v>1755.27</v>
      </c>
    </row>
    <row r="4635" spans="1:10" x14ac:dyDescent="0.3">
      <c r="A4635">
        <v>4634</v>
      </c>
      <c r="B4635" t="s">
        <v>12</v>
      </c>
      <c r="C4635" t="s">
        <v>13</v>
      </c>
      <c r="D4635">
        <v>5</v>
      </c>
      <c r="E4635">
        <v>2</v>
      </c>
      <c r="F4635">
        <v>2124.5</v>
      </c>
      <c r="G4635">
        <v>3442.8</v>
      </c>
      <c r="H4635">
        <v>860.7</v>
      </c>
      <c r="I4635">
        <v>3011.24</v>
      </c>
      <c r="J4635">
        <v>-429.14</v>
      </c>
    </row>
    <row r="4636" spans="1:10" x14ac:dyDescent="0.3">
      <c r="A4636">
        <v>4635</v>
      </c>
      <c r="B4636" t="s">
        <v>18</v>
      </c>
      <c r="C4636" t="s">
        <v>19</v>
      </c>
      <c r="D4636">
        <v>2</v>
      </c>
      <c r="E4636">
        <v>1</v>
      </c>
      <c r="F4636">
        <v>2967.37</v>
      </c>
      <c r="G4636">
        <v>2967.37</v>
      </c>
      <c r="H4636">
        <v>652.82000000000005</v>
      </c>
      <c r="I4636">
        <v>1752.81</v>
      </c>
      <c r="J4636">
        <v>561.74</v>
      </c>
    </row>
    <row r="4637" spans="1:10" x14ac:dyDescent="0.3">
      <c r="A4637">
        <v>4636</v>
      </c>
      <c r="B4637" t="s">
        <v>12</v>
      </c>
      <c r="C4637" t="s">
        <v>13</v>
      </c>
      <c r="D4637">
        <v>3</v>
      </c>
      <c r="E4637">
        <v>2</v>
      </c>
      <c r="F4637">
        <v>6751.09</v>
      </c>
      <c r="G4637">
        <v>11537.48</v>
      </c>
      <c r="H4637">
        <v>3461.24</v>
      </c>
      <c r="I4637">
        <v>2106.4299999999998</v>
      </c>
      <c r="J4637">
        <v>5969.81</v>
      </c>
    </row>
    <row r="4638" spans="1:10" x14ac:dyDescent="0.3">
      <c r="A4638">
        <v>4637</v>
      </c>
      <c r="B4638" t="s">
        <v>10</v>
      </c>
      <c r="C4638" t="s">
        <v>11</v>
      </c>
      <c r="D4638">
        <v>1</v>
      </c>
      <c r="E4638">
        <v>1</v>
      </c>
      <c r="F4638">
        <v>666.24</v>
      </c>
      <c r="G4638">
        <v>666.24</v>
      </c>
      <c r="H4638">
        <v>66.62</v>
      </c>
      <c r="I4638">
        <v>280.45</v>
      </c>
      <c r="J4638">
        <v>319.17</v>
      </c>
    </row>
    <row r="4639" spans="1:10" x14ac:dyDescent="0.3">
      <c r="A4639">
        <v>4638</v>
      </c>
      <c r="B4639" t="s">
        <v>16</v>
      </c>
      <c r="C4639" t="s">
        <v>21</v>
      </c>
      <c r="D4639">
        <v>7</v>
      </c>
      <c r="E4639">
        <v>3</v>
      </c>
      <c r="F4639">
        <v>3713.17</v>
      </c>
      <c r="G4639">
        <v>7964.35</v>
      </c>
      <c r="H4639">
        <v>2787.52</v>
      </c>
      <c r="I4639">
        <v>4910.01</v>
      </c>
      <c r="J4639">
        <v>266.82</v>
      </c>
    </row>
    <row r="4640" spans="1:10" x14ac:dyDescent="0.3">
      <c r="A4640">
        <v>4639</v>
      </c>
      <c r="B4640" t="s">
        <v>14</v>
      </c>
      <c r="C4640" t="s">
        <v>15</v>
      </c>
      <c r="D4640">
        <v>2</v>
      </c>
      <c r="E4640">
        <v>1</v>
      </c>
      <c r="F4640">
        <v>2580.6799999999998</v>
      </c>
      <c r="G4640">
        <v>2580.6799999999998</v>
      </c>
      <c r="H4640">
        <v>387.1</v>
      </c>
      <c r="I4640">
        <v>742.99</v>
      </c>
      <c r="J4640">
        <v>1450.59</v>
      </c>
    </row>
    <row r="4641" spans="1:10" x14ac:dyDescent="0.3">
      <c r="A4641">
        <v>4640</v>
      </c>
      <c r="B4641" t="s">
        <v>14</v>
      </c>
      <c r="C4641" t="s">
        <v>15</v>
      </c>
      <c r="D4641">
        <v>5</v>
      </c>
      <c r="E4641">
        <v>2</v>
      </c>
      <c r="F4641">
        <v>1956.72</v>
      </c>
      <c r="G4641">
        <v>3046.84</v>
      </c>
      <c r="H4641">
        <v>457.03</v>
      </c>
      <c r="I4641">
        <v>1472.87</v>
      </c>
      <c r="J4641">
        <v>1116.94</v>
      </c>
    </row>
    <row r="4642" spans="1:10" x14ac:dyDescent="0.3">
      <c r="A4642">
        <v>4641</v>
      </c>
      <c r="B4642" t="s">
        <v>12</v>
      </c>
      <c r="C4642" t="s">
        <v>13</v>
      </c>
      <c r="D4642">
        <v>5</v>
      </c>
      <c r="E4642">
        <v>2</v>
      </c>
      <c r="F4642">
        <v>2634.32</v>
      </c>
      <c r="G4642">
        <v>3883.57</v>
      </c>
      <c r="H4642">
        <v>970.89</v>
      </c>
      <c r="I4642">
        <v>3685.51</v>
      </c>
      <c r="J4642">
        <v>-772.83</v>
      </c>
    </row>
    <row r="4643" spans="1:10" x14ac:dyDescent="0.3">
      <c r="A4643">
        <v>4642</v>
      </c>
      <c r="B4643" t="s">
        <v>10</v>
      </c>
      <c r="C4643" t="s">
        <v>11</v>
      </c>
      <c r="D4643">
        <v>1</v>
      </c>
      <c r="E4643">
        <v>1</v>
      </c>
      <c r="F4643">
        <v>1155.25</v>
      </c>
      <c r="G4643">
        <v>1155.25</v>
      </c>
      <c r="H4643">
        <v>115.52</v>
      </c>
      <c r="I4643">
        <v>287.35000000000002</v>
      </c>
      <c r="J4643">
        <v>752.37</v>
      </c>
    </row>
    <row r="4644" spans="1:10" x14ac:dyDescent="0.3">
      <c r="A4644">
        <v>4643</v>
      </c>
      <c r="B4644" t="s">
        <v>12</v>
      </c>
      <c r="C4644" t="s">
        <v>13</v>
      </c>
      <c r="D4644">
        <v>5</v>
      </c>
      <c r="E4644">
        <v>3</v>
      </c>
      <c r="F4644">
        <v>5186.5600000000004</v>
      </c>
      <c r="G4644">
        <v>10364.6</v>
      </c>
      <c r="H4644">
        <v>3109.38</v>
      </c>
      <c r="I4644">
        <v>3394.39</v>
      </c>
      <c r="J4644">
        <v>3860.83</v>
      </c>
    </row>
    <row r="4645" spans="1:10" x14ac:dyDescent="0.3">
      <c r="A4645">
        <v>4644</v>
      </c>
      <c r="B4645" t="s">
        <v>18</v>
      </c>
      <c r="C4645" t="s">
        <v>20</v>
      </c>
      <c r="D4645">
        <v>6</v>
      </c>
      <c r="E4645">
        <v>3</v>
      </c>
      <c r="F4645">
        <v>3199.66</v>
      </c>
      <c r="G4645">
        <v>7810.08</v>
      </c>
      <c r="H4645">
        <v>1718.22</v>
      </c>
      <c r="I4645">
        <v>3054.78</v>
      </c>
      <c r="J4645">
        <v>3037.08</v>
      </c>
    </row>
    <row r="4646" spans="1:10" x14ac:dyDescent="0.3">
      <c r="A4646">
        <v>4645</v>
      </c>
      <c r="B4646" t="s">
        <v>14</v>
      </c>
      <c r="C4646" t="s">
        <v>15</v>
      </c>
      <c r="D4646">
        <v>5</v>
      </c>
      <c r="E4646">
        <v>1</v>
      </c>
      <c r="F4646">
        <v>2568.86</v>
      </c>
      <c r="G4646">
        <v>2568.86</v>
      </c>
      <c r="H4646">
        <v>385.33</v>
      </c>
      <c r="I4646">
        <v>1242.4000000000001</v>
      </c>
      <c r="J4646">
        <v>941.14</v>
      </c>
    </row>
    <row r="4647" spans="1:10" x14ac:dyDescent="0.3">
      <c r="A4647">
        <v>4646</v>
      </c>
      <c r="B4647" t="s">
        <v>14</v>
      </c>
      <c r="C4647" t="s">
        <v>15</v>
      </c>
      <c r="D4647">
        <v>4</v>
      </c>
      <c r="E4647">
        <v>3</v>
      </c>
      <c r="F4647">
        <v>1596.43</v>
      </c>
      <c r="G4647">
        <v>3144.34</v>
      </c>
      <c r="H4647">
        <v>471.65</v>
      </c>
      <c r="I4647">
        <v>1285.54</v>
      </c>
      <c r="J4647">
        <v>1387.15</v>
      </c>
    </row>
    <row r="4648" spans="1:10" x14ac:dyDescent="0.3">
      <c r="A4648">
        <v>4647</v>
      </c>
      <c r="B4648" t="s">
        <v>16</v>
      </c>
      <c r="C4648" t="s">
        <v>21</v>
      </c>
      <c r="D4648">
        <v>8</v>
      </c>
      <c r="E4648">
        <v>3</v>
      </c>
      <c r="F4648">
        <v>2108.41</v>
      </c>
      <c r="G4648">
        <v>4591.91</v>
      </c>
      <c r="H4648">
        <v>1607.17</v>
      </c>
      <c r="I4648">
        <v>4298.6499999999996</v>
      </c>
      <c r="J4648">
        <v>-1313.91</v>
      </c>
    </row>
    <row r="4649" spans="1:10" x14ac:dyDescent="0.3">
      <c r="A4649">
        <v>4648</v>
      </c>
      <c r="B4649" t="s">
        <v>10</v>
      </c>
      <c r="C4649" t="s">
        <v>22</v>
      </c>
      <c r="D4649">
        <v>3</v>
      </c>
      <c r="E4649">
        <v>2</v>
      </c>
      <c r="F4649">
        <v>1062.56</v>
      </c>
      <c r="G4649">
        <v>1930.66</v>
      </c>
      <c r="H4649">
        <v>193.07</v>
      </c>
      <c r="I4649">
        <v>400.06</v>
      </c>
      <c r="J4649">
        <v>1337.53</v>
      </c>
    </row>
    <row r="4650" spans="1:10" x14ac:dyDescent="0.3">
      <c r="A4650">
        <v>4649</v>
      </c>
      <c r="B4650" t="s">
        <v>12</v>
      </c>
      <c r="C4650" t="s">
        <v>13</v>
      </c>
      <c r="D4650">
        <v>5</v>
      </c>
      <c r="E4650">
        <v>3</v>
      </c>
      <c r="F4650">
        <v>3452.34</v>
      </c>
      <c r="G4650">
        <v>6796.4</v>
      </c>
      <c r="H4650">
        <v>1699.1</v>
      </c>
      <c r="I4650">
        <v>3231.35</v>
      </c>
      <c r="J4650">
        <v>1865.96</v>
      </c>
    </row>
    <row r="4651" spans="1:10" x14ac:dyDescent="0.3">
      <c r="A4651">
        <v>4650</v>
      </c>
      <c r="B4651" t="s">
        <v>18</v>
      </c>
      <c r="C4651" t="s">
        <v>19</v>
      </c>
      <c r="D4651">
        <v>8</v>
      </c>
      <c r="E4651">
        <v>1</v>
      </c>
      <c r="F4651">
        <v>4294.33</v>
      </c>
      <c r="G4651">
        <v>4294.33</v>
      </c>
      <c r="H4651">
        <v>944.75</v>
      </c>
      <c r="I4651">
        <v>4075.32</v>
      </c>
      <c r="J4651">
        <v>-725.74</v>
      </c>
    </row>
    <row r="4652" spans="1:10" x14ac:dyDescent="0.3">
      <c r="A4652">
        <v>4651</v>
      </c>
      <c r="B4652" t="s">
        <v>18</v>
      </c>
      <c r="C4652" t="s">
        <v>19</v>
      </c>
      <c r="D4652">
        <v>8</v>
      </c>
      <c r="E4652">
        <v>3</v>
      </c>
      <c r="F4652">
        <v>1405.68</v>
      </c>
      <c r="G4652">
        <v>2805.17</v>
      </c>
      <c r="H4652">
        <v>617.14</v>
      </c>
      <c r="I4652">
        <v>2662.1</v>
      </c>
      <c r="J4652">
        <v>-474.07</v>
      </c>
    </row>
    <row r="4653" spans="1:10" x14ac:dyDescent="0.3">
      <c r="A4653">
        <v>4652</v>
      </c>
      <c r="B4653" t="s">
        <v>14</v>
      </c>
      <c r="C4653" t="s">
        <v>15</v>
      </c>
      <c r="D4653">
        <v>4</v>
      </c>
      <c r="E4653">
        <v>1</v>
      </c>
      <c r="F4653">
        <v>1802.21</v>
      </c>
      <c r="G4653">
        <v>1802.21</v>
      </c>
      <c r="H4653">
        <v>270.33</v>
      </c>
      <c r="I4653">
        <v>1429.53</v>
      </c>
      <c r="J4653">
        <v>102.35</v>
      </c>
    </row>
    <row r="4654" spans="1:10" x14ac:dyDescent="0.3">
      <c r="A4654">
        <v>4653</v>
      </c>
      <c r="B4654" t="s">
        <v>10</v>
      </c>
      <c r="C4654" t="s">
        <v>11</v>
      </c>
      <c r="D4654">
        <v>2</v>
      </c>
      <c r="E4654">
        <v>1</v>
      </c>
      <c r="F4654">
        <v>111.54</v>
      </c>
      <c r="G4654">
        <v>111.54</v>
      </c>
      <c r="H4654">
        <v>11.15</v>
      </c>
      <c r="I4654">
        <v>105.85</v>
      </c>
      <c r="J4654">
        <v>-5.47</v>
      </c>
    </row>
    <row r="4655" spans="1:10" x14ac:dyDescent="0.3">
      <c r="A4655">
        <v>4654</v>
      </c>
      <c r="B4655" t="s">
        <v>14</v>
      </c>
      <c r="C4655" t="s">
        <v>15</v>
      </c>
      <c r="D4655">
        <v>5</v>
      </c>
      <c r="E4655">
        <v>2</v>
      </c>
      <c r="F4655">
        <v>2024.74</v>
      </c>
      <c r="G4655">
        <v>3199.37</v>
      </c>
      <c r="H4655">
        <v>479.91</v>
      </c>
      <c r="I4655">
        <v>1068.82</v>
      </c>
      <c r="J4655">
        <v>1650.64</v>
      </c>
    </row>
    <row r="4656" spans="1:10" x14ac:dyDescent="0.3">
      <c r="A4656">
        <v>4655</v>
      </c>
      <c r="B4656" t="s">
        <v>10</v>
      </c>
      <c r="C4656" t="s">
        <v>11</v>
      </c>
      <c r="D4656">
        <v>6</v>
      </c>
      <c r="E4656">
        <v>2</v>
      </c>
      <c r="F4656">
        <v>481.32</v>
      </c>
      <c r="G4656">
        <v>726.72</v>
      </c>
      <c r="H4656">
        <v>72.67</v>
      </c>
      <c r="I4656">
        <v>561.36</v>
      </c>
      <c r="J4656">
        <v>92.69</v>
      </c>
    </row>
    <row r="4657" spans="1:10" x14ac:dyDescent="0.3">
      <c r="A4657">
        <v>4656</v>
      </c>
      <c r="B4657" t="s">
        <v>18</v>
      </c>
      <c r="C4657" t="s">
        <v>20</v>
      </c>
      <c r="D4657">
        <v>2</v>
      </c>
      <c r="E4657">
        <v>1</v>
      </c>
      <c r="F4657">
        <v>7026.23</v>
      </c>
      <c r="G4657">
        <v>7026.23</v>
      </c>
      <c r="H4657">
        <v>1545.77</v>
      </c>
      <c r="I4657">
        <v>1871.02</v>
      </c>
      <c r="J4657">
        <v>3609.44</v>
      </c>
    </row>
    <row r="4658" spans="1:10" x14ac:dyDescent="0.3">
      <c r="A4658">
        <v>4657</v>
      </c>
      <c r="B4658" t="s">
        <v>14</v>
      </c>
      <c r="C4658" t="s">
        <v>15</v>
      </c>
      <c r="D4658">
        <v>8</v>
      </c>
      <c r="E4658">
        <v>3</v>
      </c>
      <c r="F4658">
        <v>2319.4499999999998</v>
      </c>
      <c r="G4658">
        <v>5284.97</v>
      </c>
      <c r="H4658">
        <v>792.75</v>
      </c>
      <c r="I4658">
        <v>1870.26</v>
      </c>
      <c r="J4658">
        <v>2621.97</v>
      </c>
    </row>
    <row r="4659" spans="1:10" x14ac:dyDescent="0.3">
      <c r="A4659">
        <v>4658</v>
      </c>
      <c r="B4659" t="s">
        <v>16</v>
      </c>
      <c r="C4659" t="s">
        <v>17</v>
      </c>
      <c r="D4659">
        <v>8</v>
      </c>
      <c r="E4659">
        <v>3</v>
      </c>
      <c r="F4659">
        <v>2503.46</v>
      </c>
      <c r="G4659">
        <v>6069.7</v>
      </c>
      <c r="H4659">
        <v>2124.39</v>
      </c>
      <c r="I4659">
        <v>5125.16</v>
      </c>
      <c r="J4659">
        <v>-1179.8599999999999</v>
      </c>
    </row>
    <row r="4660" spans="1:10" x14ac:dyDescent="0.3">
      <c r="A4660">
        <v>4659</v>
      </c>
      <c r="B4660" t="s">
        <v>18</v>
      </c>
      <c r="C4660" t="s">
        <v>20</v>
      </c>
      <c r="D4660">
        <v>7</v>
      </c>
      <c r="E4660">
        <v>3</v>
      </c>
      <c r="F4660">
        <v>4721.42</v>
      </c>
      <c r="G4660">
        <v>9496.59</v>
      </c>
      <c r="H4660">
        <v>2564.08</v>
      </c>
      <c r="I4660">
        <v>3345.76</v>
      </c>
      <c r="J4660">
        <v>3586.75</v>
      </c>
    </row>
    <row r="4661" spans="1:10" x14ac:dyDescent="0.3">
      <c r="A4661">
        <v>4660</v>
      </c>
      <c r="B4661" t="s">
        <v>14</v>
      </c>
      <c r="C4661" t="s">
        <v>15</v>
      </c>
      <c r="D4661">
        <v>5</v>
      </c>
      <c r="E4661">
        <v>3</v>
      </c>
      <c r="F4661">
        <v>2065.9899999999998</v>
      </c>
      <c r="G4661">
        <v>4483.74</v>
      </c>
      <c r="H4661">
        <v>672.56</v>
      </c>
      <c r="I4661">
        <v>1049.8699999999999</v>
      </c>
      <c r="J4661">
        <v>2761.31</v>
      </c>
    </row>
    <row r="4662" spans="1:10" x14ac:dyDescent="0.3">
      <c r="A4662">
        <v>4661</v>
      </c>
      <c r="B4662" t="s">
        <v>16</v>
      </c>
      <c r="C4662" t="s">
        <v>17</v>
      </c>
      <c r="D4662">
        <v>1</v>
      </c>
      <c r="E4662">
        <v>1</v>
      </c>
      <c r="F4662">
        <v>3899.53</v>
      </c>
      <c r="G4662">
        <v>3899.53</v>
      </c>
      <c r="H4662">
        <v>1364.84</v>
      </c>
      <c r="I4662">
        <v>1275.3</v>
      </c>
      <c r="J4662">
        <v>1259.3900000000001</v>
      </c>
    </row>
    <row r="4663" spans="1:10" x14ac:dyDescent="0.3">
      <c r="A4663">
        <v>4662</v>
      </c>
      <c r="B4663" t="s">
        <v>16</v>
      </c>
      <c r="C4663" t="s">
        <v>21</v>
      </c>
      <c r="D4663">
        <v>4</v>
      </c>
      <c r="E4663">
        <v>2</v>
      </c>
      <c r="F4663">
        <v>908.53</v>
      </c>
      <c r="G4663">
        <v>1580.19</v>
      </c>
      <c r="H4663">
        <v>553.07000000000005</v>
      </c>
      <c r="I4663">
        <v>1499.6</v>
      </c>
      <c r="J4663">
        <v>-472.48</v>
      </c>
    </row>
    <row r="4664" spans="1:10" x14ac:dyDescent="0.3">
      <c r="A4664">
        <v>4663</v>
      </c>
      <c r="B4664" t="s">
        <v>10</v>
      </c>
      <c r="C4664" t="s">
        <v>11</v>
      </c>
      <c r="D4664">
        <v>4</v>
      </c>
      <c r="E4664">
        <v>2</v>
      </c>
      <c r="F4664">
        <v>926.73</v>
      </c>
      <c r="G4664">
        <v>1329.84</v>
      </c>
      <c r="H4664">
        <v>132.97999999999999</v>
      </c>
      <c r="I4664">
        <v>711.7</v>
      </c>
      <c r="J4664">
        <v>485.16</v>
      </c>
    </row>
    <row r="4665" spans="1:10" x14ac:dyDescent="0.3">
      <c r="A4665">
        <v>4664</v>
      </c>
      <c r="B4665" t="s">
        <v>14</v>
      </c>
      <c r="C4665" t="s">
        <v>15</v>
      </c>
      <c r="D4665">
        <v>1</v>
      </c>
      <c r="E4665">
        <v>1</v>
      </c>
      <c r="F4665">
        <v>891.28</v>
      </c>
      <c r="G4665">
        <v>891.28</v>
      </c>
      <c r="H4665">
        <v>133.69</v>
      </c>
      <c r="I4665">
        <v>486.87</v>
      </c>
      <c r="J4665">
        <v>270.72000000000003</v>
      </c>
    </row>
    <row r="4666" spans="1:10" x14ac:dyDescent="0.3">
      <c r="A4666">
        <v>4665</v>
      </c>
      <c r="B4666" t="s">
        <v>14</v>
      </c>
      <c r="C4666" t="s">
        <v>15</v>
      </c>
      <c r="D4666">
        <v>3</v>
      </c>
      <c r="E4666">
        <v>1</v>
      </c>
      <c r="F4666">
        <v>492.29</v>
      </c>
      <c r="G4666">
        <v>492.29</v>
      </c>
      <c r="H4666">
        <v>73.84</v>
      </c>
      <c r="I4666">
        <v>467.18</v>
      </c>
      <c r="J4666">
        <v>-48.74</v>
      </c>
    </row>
    <row r="4667" spans="1:10" x14ac:dyDescent="0.3">
      <c r="A4667">
        <v>4666</v>
      </c>
      <c r="B4667" t="s">
        <v>14</v>
      </c>
      <c r="C4667" t="s">
        <v>15</v>
      </c>
      <c r="D4667">
        <v>8</v>
      </c>
      <c r="E4667">
        <v>3</v>
      </c>
      <c r="F4667">
        <v>559.39</v>
      </c>
      <c r="G4667">
        <v>1160.57</v>
      </c>
      <c r="H4667">
        <v>174.09</v>
      </c>
      <c r="I4667">
        <v>1101.3800000000001</v>
      </c>
      <c r="J4667">
        <v>-114.9</v>
      </c>
    </row>
    <row r="4668" spans="1:10" x14ac:dyDescent="0.3">
      <c r="A4668">
        <v>4667</v>
      </c>
      <c r="B4668" t="s">
        <v>18</v>
      </c>
      <c r="C4668" t="s">
        <v>20</v>
      </c>
      <c r="D4668">
        <v>7</v>
      </c>
      <c r="E4668">
        <v>3</v>
      </c>
      <c r="F4668">
        <v>3410.64</v>
      </c>
      <c r="G4668">
        <v>7624.11</v>
      </c>
      <c r="H4668">
        <v>1677.31</v>
      </c>
      <c r="I4668">
        <v>5040.7</v>
      </c>
      <c r="J4668">
        <v>906.1</v>
      </c>
    </row>
    <row r="4669" spans="1:10" x14ac:dyDescent="0.3">
      <c r="A4669">
        <v>4668</v>
      </c>
      <c r="B4669" t="s">
        <v>14</v>
      </c>
      <c r="C4669" t="s">
        <v>15</v>
      </c>
      <c r="D4669">
        <v>6</v>
      </c>
      <c r="E4669">
        <v>3</v>
      </c>
      <c r="F4669">
        <v>1643.7</v>
      </c>
      <c r="G4669">
        <v>3408.41</v>
      </c>
      <c r="H4669">
        <v>511.26</v>
      </c>
      <c r="I4669">
        <v>1870.31</v>
      </c>
      <c r="J4669">
        <v>1026.8399999999999</v>
      </c>
    </row>
    <row r="4670" spans="1:10" x14ac:dyDescent="0.3">
      <c r="A4670">
        <v>4669</v>
      </c>
      <c r="B4670" t="s">
        <v>16</v>
      </c>
      <c r="C4670" t="s">
        <v>17</v>
      </c>
      <c r="D4670">
        <v>4</v>
      </c>
      <c r="E4670">
        <v>2</v>
      </c>
      <c r="F4670">
        <v>2881.52</v>
      </c>
      <c r="G4670">
        <v>4240.8900000000003</v>
      </c>
      <c r="H4670">
        <v>1484.31</v>
      </c>
      <c r="I4670">
        <v>2737.24</v>
      </c>
      <c r="J4670">
        <v>19.329999999999998</v>
      </c>
    </row>
    <row r="4671" spans="1:10" x14ac:dyDescent="0.3">
      <c r="A4671">
        <v>4670</v>
      </c>
      <c r="B4671" t="s">
        <v>16</v>
      </c>
      <c r="C4671" t="s">
        <v>21</v>
      </c>
      <c r="D4671">
        <v>2</v>
      </c>
      <c r="E4671">
        <v>2</v>
      </c>
      <c r="F4671">
        <v>5701.65</v>
      </c>
      <c r="G4671">
        <v>9370.36</v>
      </c>
      <c r="H4671">
        <v>3748.15</v>
      </c>
      <c r="I4671">
        <v>1944.66</v>
      </c>
      <c r="J4671">
        <v>3677.56</v>
      </c>
    </row>
    <row r="4672" spans="1:10" x14ac:dyDescent="0.3">
      <c r="A4672">
        <v>4671</v>
      </c>
      <c r="B4672" t="s">
        <v>10</v>
      </c>
      <c r="C4672" t="s">
        <v>11</v>
      </c>
      <c r="D4672">
        <v>8</v>
      </c>
      <c r="E4672">
        <v>2</v>
      </c>
      <c r="F4672">
        <v>1033.0999999999999</v>
      </c>
      <c r="G4672">
        <v>1544.32</v>
      </c>
      <c r="H4672">
        <v>154.43</v>
      </c>
      <c r="I4672">
        <v>854.79</v>
      </c>
      <c r="J4672">
        <v>535.1</v>
      </c>
    </row>
    <row r="4673" spans="1:10" x14ac:dyDescent="0.3">
      <c r="A4673">
        <v>4672</v>
      </c>
      <c r="B4673" t="s">
        <v>12</v>
      </c>
      <c r="C4673" t="s">
        <v>13</v>
      </c>
      <c r="D4673">
        <v>6</v>
      </c>
      <c r="E4673">
        <v>3</v>
      </c>
      <c r="F4673">
        <v>3380.56</v>
      </c>
      <c r="G4673">
        <v>7632.23</v>
      </c>
      <c r="H4673">
        <v>1908.06</v>
      </c>
      <c r="I4673">
        <v>3932.28</v>
      </c>
      <c r="J4673">
        <v>1791.89</v>
      </c>
    </row>
    <row r="4674" spans="1:10" x14ac:dyDescent="0.3">
      <c r="A4674">
        <v>4673</v>
      </c>
      <c r="B4674" t="s">
        <v>14</v>
      </c>
      <c r="C4674" t="s">
        <v>15</v>
      </c>
      <c r="D4674">
        <v>4</v>
      </c>
      <c r="E4674">
        <v>3</v>
      </c>
      <c r="F4674">
        <v>2159.0700000000002</v>
      </c>
      <c r="G4674">
        <v>4025.22</v>
      </c>
      <c r="H4674">
        <v>603.78</v>
      </c>
      <c r="I4674">
        <v>1257.8599999999999</v>
      </c>
      <c r="J4674">
        <v>2163.58</v>
      </c>
    </row>
    <row r="4675" spans="1:10" x14ac:dyDescent="0.3">
      <c r="A4675">
        <v>4674</v>
      </c>
      <c r="B4675" t="s">
        <v>18</v>
      </c>
      <c r="C4675" t="s">
        <v>20</v>
      </c>
      <c r="D4675">
        <v>7</v>
      </c>
      <c r="E4675">
        <v>3</v>
      </c>
      <c r="F4675">
        <v>4694.26</v>
      </c>
      <c r="G4675">
        <v>10582.3</v>
      </c>
      <c r="H4675">
        <v>2857.22</v>
      </c>
      <c r="I4675">
        <v>4190.01</v>
      </c>
      <c r="J4675">
        <v>3535.07</v>
      </c>
    </row>
    <row r="4676" spans="1:10" x14ac:dyDescent="0.3">
      <c r="A4676">
        <v>4675</v>
      </c>
      <c r="B4676" t="s">
        <v>10</v>
      </c>
      <c r="C4676" t="s">
        <v>22</v>
      </c>
      <c r="D4676">
        <v>3</v>
      </c>
      <c r="E4676">
        <v>1</v>
      </c>
      <c r="F4676">
        <v>1213.76</v>
      </c>
      <c r="G4676">
        <v>1213.76</v>
      </c>
      <c r="H4676">
        <v>121.38</v>
      </c>
      <c r="I4676">
        <v>603.05999999999995</v>
      </c>
      <c r="J4676">
        <v>489.32</v>
      </c>
    </row>
    <row r="4677" spans="1:10" x14ac:dyDescent="0.3">
      <c r="A4677">
        <v>4676</v>
      </c>
      <c r="B4677" t="s">
        <v>12</v>
      </c>
      <c r="C4677" t="s">
        <v>13</v>
      </c>
      <c r="D4677">
        <v>7</v>
      </c>
      <c r="E4677">
        <v>3</v>
      </c>
      <c r="F4677">
        <v>3488.23</v>
      </c>
      <c r="G4677">
        <v>7580.36</v>
      </c>
      <c r="H4677">
        <v>1895.09</v>
      </c>
      <c r="I4677">
        <v>3431.14</v>
      </c>
      <c r="J4677">
        <v>2254.13</v>
      </c>
    </row>
    <row r="4678" spans="1:10" x14ac:dyDescent="0.3">
      <c r="A4678">
        <v>4677</v>
      </c>
      <c r="B4678" t="s">
        <v>18</v>
      </c>
      <c r="C4678" t="s">
        <v>20</v>
      </c>
      <c r="D4678">
        <v>2</v>
      </c>
      <c r="E4678">
        <v>1</v>
      </c>
      <c r="F4678">
        <v>4366.7</v>
      </c>
      <c r="G4678">
        <v>4366.7</v>
      </c>
      <c r="H4678">
        <v>960.67</v>
      </c>
      <c r="I4678">
        <v>2302.4899999999998</v>
      </c>
      <c r="J4678">
        <v>1103.53</v>
      </c>
    </row>
    <row r="4679" spans="1:10" x14ac:dyDescent="0.3">
      <c r="A4679">
        <v>4678</v>
      </c>
      <c r="B4679" t="s">
        <v>12</v>
      </c>
      <c r="C4679" t="s">
        <v>13</v>
      </c>
      <c r="D4679">
        <v>7</v>
      </c>
      <c r="E4679">
        <v>3</v>
      </c>
      <c r="F4679">
        <v>4182.5200000000004</v>
      </c>
      <c r="G4679">
        <v>8327.76</v>
      </c>
      <c r="H4679">
        <v>2498.33</v>
      </c>
      <c r="I4679">
        <v>3992.75</v>
      </c>
      <c r="J4679">
        <v>1836.68</v>
      </c>
    </row>
    <row r="4680" spans="1:10" x14ac:dyDescent="0.3">
      <c r="A4680">
        <v>4679</v>
      </c>
      <c r="B4680" t="s">
        <v>16</v>
      </c>
      <c r="C4680" t="s">
        <v>21</v>
      </c>
      <c r="D4680">
        <v>6</v>
      </c>
      <c r="E4680">
        <v>2</v>
      </c>
      <c r="F4680">
        <v>7366.43</v>
      </c>
      <c r="G4680">
        <v>12426.71</v>
      </c>
      <c r="H4680">
        <v>4970.6899999999996</v>
      </c>
      <c r="I4680">
        <v>3839.22</v>
      </c>
      <c r="J4680">
        <v>3616.81</v>
      </c>
    </row>
    <row r="4681" spans="1:10" x14ac:dyDescent="0.3">
      <c r="A4681">
        <v>4680</v>
      </c>
      <c r="B4681" t="s">
        <v>16</v>
      </c>
      <c r="C4681" t="s">
        <v>17</v>
      </c>
      <c r="D4681">
        <v>8</v>
      </c>
      <c r="E4681">
        <v>1</v>
      </c>
      <c r="F4681">
        <v>7226.51</v>
      </c>
      <c r="G4681">
        <v>7226.51</v>
      </c>
      <c r="H4681">
        <v>2529.2800000000002</v>
      </c>
      <c r="I4681">
        <v>5660.88</v>
      </c>
      <c r="J4681">
        <v>-963.64</v>
      </c>
    </row>
    <row r="4682" spans="1:10" x14ac:dyDescent="0.3">
      <c r="A4682">
        <v>4681</v>
      </c>
      <c r="B4682" t="s">
        <v>10</v>
      </c>
      <c r="C4682" t="s">
        <v>22</v>
      </c>
      <c r="D4682">
        <v>2</v>
      </c>
      <c r="E4682">
        <v>2</v>
      </c>
      <c r="F4682">
        <v>711.99</v>
      </c>
      <c r="G4682">
        <v>1163.81</v>
      </c>
      <c r="H4682">
        <v>116.38</v>
      </c>
      <c r="I4682">
        <v>488.75</v>
      </c>
      <c r="J4682">
        <v>558.67999999999995</v>
      </c>
    </row>
    <row r="4683" spans="1:10" x14ac:dyDescent="0.3">
      <c r="A4683">
        <v>4682</v>
      </c>
      <c r="B4683" t="s">
        <v>18</v>
      </c>
      <c r="C4683" t="s">
        <v>20</v>
      </c>
      <c r="D4683">
        <v>8</v>
      </c>
      <c r="E4683">
        <v>3</v>
      </c>
      <c r="F4683">
        <v>4014.72</v>
      </c>
      <c r="G4683">
        <v>8113.56</v>
      </c>
      <c r="H4683">
        <v>2190.66</v>
      </c>
      <c r="I4683">
        <v>5164.83</v>
      </c>
      <c r="J4683">
        <v>758.08</v>
      </c>
    </row>
    <row r="4684" spans="1:10" x14ac:dyDescent="0.3">
      <c r="A4684">
        <v>4683</v>
      </c>
      <c r="B4684" t="s">
        <v>12</v>
      </c>
      <c r="C4684" t="s">
        <v>13</v>
      </c>
      <c r="D4684">
        <v>1</v>
      </c>
      <c r="E4684">
        <v>1</v>
      </c>
      <c r="F4684">
        <v>4133.78</v>
      </c>
      <c r="G4684">
        <v>4133.78</v>
      </c>
      <c r="H4684">
        <v>1033.45</v>
      </c>
      <c r="I4684">
        <v>1860.31</v>
      </c>
      <c r="J4684">
        <v>1240.03</v>
      </c>
    </row>
    <row r="4685" spans="1:10" x14ac:dyDescent="0.3">
      <c r="A4685">
        <v>4684</v>
      </c>
      <c r="B4685" t="s">
        <v>10</v>
      </c>
      <c r="C4685" t="s">
        <v>22</v>
      </c>
      <c r="D4685">
        <v>5</v>
      </c>
      <c r="E4685">
        <v>2</v>
      </c>
      <c r="F4685">
        <v>794.83</v>
      </c>
      <c r="G4685">
        <v>1222.76</v>
      </c>
      <c r="H4685">
        <v>122.28</v>
      </c>
      <c r="I4685">
        <v>750.28</v>
      </c>
      <c r="J4685">
        <v>350.2</v>
      </c>
    </row>
    <row r="4686" spans="1:10" x14ac:dyDescent="0.3">
      <c r="A4686">
        <v>4685</v>
      </c>
      <c r="B4686" t="s">
        <v>14</v>
      </c>
      <c r="C4686" t="s">
        <v>15</v>
      </c>
      <c r="D4686">
        <v>1</v>
      </c>
      <c r="E4686">
        <v>1</v>
      </c>
      <c r="F4686">
        <v>912.5</v>
      </c>
      <c r="G4686">
        <v>912.5</v>
      </c>
      <c r="H4686">
        <v>136.87</v>
      </c>
      <c r="I4686">
        <v>555.85</v>
      </c>
      <c r="J4686">
        <v>219.77</v>
      </c>
    </row>
    <row r="4687" spans="1:10" x14ac:dyDescent="0.3">
      <c r="A4687">
        <v>4686</v>
      </c>
      <c r="B4687" t="s">
        <v>10</v>
      </c>
      <c r="C4687" t="s">
        <v>22</v>
      </c>
      <c r="D4687">
        <v>6</v>
      </c>
      <c r="E4687">
        <v>3</v>
      </c>
      <c r="F4687">
        <v>818.48</v>
      </c>
      <c r="G4687">
        <v>1654.17</v>
      </c>
      <c r="H4687">
        <v>165.42</v>
      </c>
      <c r="I4687">
        <v>852.83</v>
      </c>
      <c r="J4687">
        <v>635.91999999999996</v>
      </c>
    </row>
    <row r="4688" spans="1:10" x14ac:dyDescent="0.3">
      <c r="A4688">
        <v>4687</v>
      </c>
      <c r="B4688" t="s">
        <v>18</v>
      </c>
      <c r="C4688" t="s">
        <v>19</v>
      </c>
      <c r="D4688">
        <v>5</v>
      </c>
      <c r="E4688">
        <v>3</v>
      </c>
      <c r="F4688">
        <v>2439.52</v>
      </c>
      <c r="G4688">
        <v>5397.93</v>
      </c>
      <c r="H4688">
        <v>1187.54</v>
      </c>
      <c r="I4688">
        <v>3812.14</v>
      </c>
      <c r="J4688">
        <v>398.25</v>
      </c>
    </row>
    <row r="4689" spans="1:10" x14ac:dyDescent="0.3">
      <c r="A4689">
        <v>4688</v>
      </c>
      <c r="B4689" t="s">
        <v>18</v>
      </c>
      <c r="C4689" t="s">
        <v>20</v>
      </c>
      <c r="D4689">
        <v>1</v>
      </c>
      <c r="E4689">
        <v>1</v>
      </c>
      <c r="F4689">
        <v>2813.14</v>
      </c>
      <c r="G4689">
        <v>2813.14</v>
      </c>
      <c r="H4689">
        <v>618.89</v>
      </c>
      <c r="I4689">
        <v>1568.06</v>
      </c>
      <c r="J4689">
        <v>626.19000000000005</v>
      </c>
    </row>
    <row r="4690" spans="1:10" x14ac:dyDescent="0.3">
      <c r="A4690">
        <v>4689</v>
      </c>
      <c r="B4690" t="s">
        <v>16</v>
      </c>
      <c r="C4690" t="s">
        <v>21</v>
      </c>
      <c r="D4690">
        <v>5</v>
      </c>
      <c r="E4690">
        <v>3</v>
      </c>
      <c r="F4690">
        <v>2883.66</v>
      </c>
      <c r="G4690">
        <v>6320.82</v>
      </c>
      <c r="H4690">
        <v>2212.29</v>
      </c>
      <c r="I4690">
        <v>3702.78</v>
      </c>
      <c r="J4690">
        <v>405.76</v>
      </c>
    </row>
    <row r="4691" spans="1:10" x14ac:dyDescent="0.3">
      <c r="A4691">
        <v>4690</v>
      </c>
      <c r="B4691" t="s">
        <v>12</v>
      </c>
      <c r="C4691" t="s">
        <v>13</v>
      </c>
      <c r="D4691">
        <v>4</v>
      </c>
      <c r="E4691">
        <v>1</v>
      </c>
      <c r="F4691">
        <v>3131.64</v>
      </c>
      <c r="G4691">
        <v>3131.64</v>
      </c>
      <c r="H4691">
        <v>782.91</v>
      </c>
      <c r="I4691">
        <v>2971.93</v>
      </c>
      <c r="J4691">
        <v>-623.20000000000005</v>
      </c>
    </row>
    <row r="4692" spans="1:10" x14ac:dyDescent="0.3">
      <c r="A4692">
        <v>4691</v>
      </c>
      <c r="B4692" t="s">
        <v>10</v>
      </c>
      <c r="C4692" t="s">
        <v>22</v>
      </c>
      <c r="D4692">
        <v>7</v>
      </c>
      <c r="E4692">
        <v>2</v>
      </c>
      <c r="F4692">
        <v>885.45</v>
      </c>
      <c r="G4692">
        <v>1435.43</v>
      </c>
      <c r="H4692">
        <v>143.54</v>
      </c>
      <c r="I4692">
        <v>980.57</v>
      </c>
      <c r="J4692">
        <v>311.32</v>
      </c>
    </row>
    <row r="4693" spans="1:10" x14ac:dyDescent="0.3">
      <c r="A4693">
        <v>4692</v>
      </c>
      <c r="B4693" t="s">
        <v>10</v>
      </c>
      <c r="C4693" t="s">
        <v>22</v>
      </c>
      <c r="D4693">
        <v>2</v>
      </c>
      <c r="E4693">
        <v>1</v>
      </c>
      <c r="F4693">
        <v>680.01</v>
      </c>
      <c r="G4693">
        <v>680.01</v>
      </c>
      <c r="H4693">
        <v>68</v>
      </c>
      <c r="I4693">
        <v>360.83</v>
      </c>
      <c r="J4693">
        <v>251.17</v>
      </c>
    </row>
    <row r="4694" spans="1:10" x14ac:dyDescent="0.3">
      <c r="A4694">
        <v>4693</v>
      </c>
      <c r="B4694" t="s">
        <v>10</v>
      </c>
      <c r="C4694" t="s">
        <v>22</v>
      </c>
      <c r="D4694">
        <v>5</v>
      </c>
      <c r="E4694">
        <v>3</v>
      </c>
      <c r="F4694">
        <v>741.57</v>
      </c>
      <c r="G4694">
        <v>1712.83</v>
      </c>
      <c r="H4694">
        <v>171.28</v>
      </c>
      <c r="I4694">
        <v>768.56</v>
      </c>
      <c r="J4694">
        <v>772.99</v>
      </c>
    </row>
    <row r="4695" spans="1:10" x14ac:dyDescent="0.3">
      <c r="A4695">
        <v>4694</v>
      </c>
      <c r="B4695" t="s">
        <v>16</v>
      </c>
      <c r="C4695" t="s">
        <v>21</v>
      </c>
      <c r="D4695">
        <v>4</v>
      </c>
      <c r="E4695">
        <v>3</v>
      </c>
      <c r="F4695">
        <v>3307.61</v>
      </c>
      <c r="G4695">
        <v>6842.44</v>
      </c>
      <c r="H4695">
        <v>2394.85</v>
      </c>
      <c r="I4695">
        <v>3685.18</v>
      </c>
      <c r="J4695">
        <v>762.4</v>
      </c>
    </row>
    <row r="4696" spans="1:10" x14ac:dyDescent="0.3">
      <c r="A4696">
        <v>4695</v>
      </c>
      <c r="B4696" t="s">
        <v>10</v>
      </c>
      <c r="C4696" t="s">
        <v>11</v>
      </c>
      <c r="D4696">
        <v>7</v>
      </c>
      <c r="E4696">
        <v>3</v>
      </c>
      <c r="F4696">
        <v>792.46</v>
      </c>
      <c r="G4696">
        <v>1536.51</v>
      </c>
      <c r="H4696">
        <v>153.65</v>
      </c>
      <c r="I4696">
        <v>714.76</v>
      </c>
      <c r="J4696">
        <v>668.09</v>
      </c>
    </row>
    <row r="4697" spans="1:10" x14ac:dyDescent="0.3">
      <c r="A4697">
        <v>4696</v>
      </c>
      <c r="B4697" t="s">
        <v>12</v>
      </c>
      <c r="C4697" t="s">
        <v>13</v>
      </c>
      <c r="D4697">
        <v>7</v>
      </c>
      <c r="E4697">
        <v>2</v>
      </c>
      <c r="F4697">
        <v>4609.83</v>
      </c>
      <c r="G4697">
        <v>7055.47</v>
      </c>
      <c r="H4697">
        <v>1763.87</v>
      </c>
      <c r="I4697">
        <v>4908.38</v>
      </c>
      <c r="J4697">
        <v>383.22</v>
      </c>
    </row>
    <row r="4698" spans="1:10" x14ac:dyDescent="0.3">
      <c r="A4698">
        <v>4697</v>
      </c>
      <c r="B4698" t="s">
        <v>16</v>
      </c>
      <c r="C4698" t="s">
        <v>21</v>
      </c>
      <c r="D4698">
        <v>3</v>
      </c>
      <c r="E4698">
        <v>1</v>
      </c>
      <c r="F4698">
        <v>3587.09</v>
      </c>
      <c r="G4698">
        <v>3587.09</v>
      </c>
      <c r="H4698">
        <v>1255.48</v>
      </c>
      <c r="I4698">
        <v>2206.85</v>
      </c>
      <c r="J4698">
        <v>124.76</v>
      </c>
    </row>
    <row r="4699" spans="1:10" x14ac:dyDescent="0.3">
      <c r="A4699">
        <v>4698</v>
      </c>
      <c r="B4699" t="s">
        <v>16</v>
      </c>
      <c r="C4699" t="s">
        <v>17</v>
      </c>
      <c r="D4699">
        <v>8</v>
      </c>
      <c r="E4699">
        <v>1</v>
      </c>
      <c r="F4699">
        <v>2835.37</v>
      </c>
      <c r="G4699">
        <v>2835.37</v>
      </c>
      <c r="H4699">
        <v>992.38</v>
      </c>
      <c r="I4699">
        <v>2690.77</v>
      </c>
      <c r="J4699">
        <v>-847.78</v>
      </c>
    </row>
    <row r="4700" spans="1:10" x14ac:dyDescent="0.3">
      <c r="A4700">
        <v>4699</v>
      </c>
      <c r="B4700" t="s">
        <v>18</v>
      </c>
      <c r="C4700" t="s">
        <v>20</v>
      </c>
      <c r="D4700">
        <v>1</v>
      </c>
      <c r="E4700">
        <v>1</v>
      </c>
      <c r="F4700">
        <v>4940.47</v>
      </c>
      <c r="G4700">
        <v>4940.47</v>
      </c>
      <c r="H4700">
        <v>1086.9000000000001</v>
      </c>
      <c r="I4700">
        <v>1602.62</v>
      </c>
      <c r="J4700">
        <v>2250.9499999999998</v>
      </c>
    </row>
    <row r="4701" spans="1:10" x14ac:dyDescent="0.3">
      <c r="A4701">
        <v>4700</v>
      </c>
      <c r="B4701" t="s">
        <v>12</v>
      </c>
      <c r="C4701" t="s">
        <v>13</v>
      </c>
      <c r="D4701">
        <v>3</v>
      </c>
      <c r="E4701">
        <v>1</v>
      </c>
      <c r="F4701">
        <v>3042.04</v>
      </c>
      <c r="G4701">
        <v>3042.04</v>
      </c>
      <c r="H4701">
        <v>760.51</v>
      </c>
      <c r="I4701">
        <v>2886.89</v>
      </c>
      <c r="J4701">
        <v>-605.37</v>
      </c>
    </row>
    <row r="4702" spans="1:10" x14ac:dyDescent="0.3">
      <c r="A4702">
        <v>4701</v>
      </c>
      <c r="B4702" t="s">
        <v>18</v>
      </c>
      <c r="C4702" t="s">
        <v>19</v>
      </c>
      <c r="D4702">
        <v>8</v>
      </c>
      <c r="E4702">
        <v>3</v>
      </c>
      <c r="F4702">
        <v>3451.73</v>
      </c>
      <c r="G4702">
        <v>7658.65</v>
      </c>
      <c r="H4702">
        <v>1684.9</v>
      </c>
      <c r="I4702">
        <v>3449.36</v>
      </c>
      <c r="J4702">
        <v>2524.39</v>
      </c>
    </row>
    <row r="4703" spans="1:10" x14ac:dyDescent="0.3">
      <c r="A4703">
        <v>4702</v>
      </c>
      <c r="B4703" t="s">
        <v>18</v>
      </c>
      <c r="C4703" t="s">
        <v>19</v>
      </c>
      <c r="D4703">
        <v>8</v>
      </c>
      <c r="E4703">
        <v>3</v>
      </c>
      <c r="F4703">
        <v>778.22</v>
      </c>
      <c r="G4703">
        <v>1599.6</v>
      </c>
      <c r="H4703">
        <v>351.91</v>
      </c>
      <c r="I4703">
        <v>1518.02</v>
      </c>
      <c r="J4703">
        <v>-270.33</v>
      </c>
    </row>
    <row r="4704" spans="1:10" x14ac:dyDescent="0.3">
      <c r="A4704">
        <v>4703</v>
      </c>
      <c r="B4704" t="s">
        <v>16</v>
      </c>
      <c r="C4704" t="s">
        <v>17</v>
      </c>
      <c r="D4704">
        <v>6</v>
      </c>
      <c r="E4704">
        <v>3</v>
      </c>
      <c r="F4704">
        <v>4783.3100000000004</v>
      </c>
      <c r="G4704">
        <v>10290.69</v>
      </c>
      <c r="H4704">
        <v>4116.28</v>
      </c>
      <c r="I4704">
        <v>4128.5200000000004</v>
      </c>
      <c r="J4704">
        <v>2045.89</v>
      </c>
    </row>
    <row r="4705" spans="1:10" x14ac:dyDescent="0.3">
      <c r="A4705">
        <v>4704</v>
      </c>
      <c r="B4705" t="s">
        <v>16</v>
      </c>
      <c r="C4705" t="s">
        <v>21</v>
      </c>
      <c r="D4705">
        <v>4</v>
      </c>
      <c r="E4705">
        <v>3</v>
      </c>
      <c r="F4705">
        <v>3105.98</v>
      </c>
      <c r="G4705">
        <v>6149.63</v>
      </c>
      <c r="H4705">
        <v>2152.37</v>
      </c>
      <c r="I4705">
        <v>3765.3</v>
      </c>
      <c r="J4705">
        <v>231.96</v>
      </c>
    </row>
    <row r="4706" spans="1:10" x14ac:dyDescent="0.3">
      <c r="A4706">
        <v>4705</v>
      </c>
      <c r="B4706" t="s">
        <v>10</v>
      </c>
      <c r="C4706" t="s">
        <v>22</v>
      </c>
      <c r="D4706">
        <v>3</v>
      </c>
      <c r="E4706">
        <v>3</v>
      </c>
      <c r="F4706">
        <v>833.6</v>
      </c>
      <c r="G4706">
        <v>1721.54</v>
      </c>
      <c r="H4706">
        <v>172.15</v>
      </c>
      <c r="I4706">
        <v>574.67999999999995</v>
      </c>
      <c r="J4706">
        <v>974.71</v>
      </c>
    </row>
    <row r="4707" spans="1:10" x14ac:dyDescent="0.3">
      <c r="A4707">
        <v>4706</v>
      </c>
      <c r="B4707" t="s">
        <v>10</v>
      </c>
      <c r="C4707" t="s">
        <v>11</v>
      </c>
      <c r="D4707">
        <v>3</v>
      </c>
      <c r="E4707">
        <v>1</v>
      </c>
      <c r="F4707">
        <v>892.86</v>
      </c>
      <c r="G4707">
        <v>892.86</v>
      </c>
      <c r="H4707">
        <v>89.29</v>
      </c>
      <c r="I4707">
        <v>583.08000000000004</v>
      </c>
      <c r="J4707">
        <v>220.5</v>
      </c>
    </row>
    <row r="4708" spans="1:10" x14ac:dyDescent="0.3">
      <c r="A4708">
        <v>4707</v>
      </c>
      <c r="B4708" t="s">
        <v>14</v>
      </c>
      <c r="C4708" t="s">
        <v>15</v>
      </c>
      <c r="D4708">
        <v>8</v>
      </c>
      <c r="E4708">
        <v>1</v>
      </c>
      <c r="F4708">
        <v>2174.3000000000002</v>
      </c>
      <c r="G4708">
        <v>2174.3000000000002</v>
      </c>
      <c r="H4708">
        <v>326.14</v>
      </c>
      <c r="I4708">
        <v>2063.41</v>
      </c>
      <c r="J4708">
        <v>-215.26</v>
      </c>
    </row>
    <row r="4709" spans="1:10" x14ac:dyDescent="0.3">
      <c r="A4709">
        <v>4708</v>
      </c>
      <c r="B4709" t="s">
        <v>18</v>
      </c>
      <c r="C4709" t="s">
        <v>19</v>
      </c>
      <c r="D4709">
        <v>7</v>
      </c>
      <c r="E4709">
        <v>3</v>
      </c>
      <c r="F4709">
        <v>2629.14</v>
      </c>
      <c r="G4709">
        <v>5642.13</v>
      </c>
      <c r="H4709">
        <v>1241.27</v>
      </c>
      <c r="I4709">
        <v>4962.0200000000004</v>
      </c>
      <c r="J4709">
        <v>-561.16</v>
      </c>
    </row>
    <row r="4710" spans="1:10" x14ac:dyDescent="0.3">
      <c r="A4710">
        <v>4709</v>
      </c>
      <c r="B4710" t="s">
        <v>14</v>
      </c>
      <c r="C4710" t="s">
        <v>15</v>
      </c>
      <c r="D4710">
        <v>4</v>
      </c>
      <c r="E4710">
        <v>3</v>
      </c>
      <c r="F4710">
        <v>985.43</v>
      </c>
      <c r="G4710">
        <v>2207.96</v>
      </c>
      <c r="H4710">
        <v>331.19</v>
      </c>
      <c r="I4710">
        <v>941.84</v>
      </c>
      <c r="J4710">
        <v>934.93</v>
      </c>
    </row>
    <row r="4711" spans="1:10" x14ac:dyDescent="0.3">
      <c r="A4711">
        <v>4710</v>
      </c>
      <c r="B4711" t="s">
        <v>16</v>
      </c>
      <c r="C4711" t="s">
        <v>21</v>
      </c>
      <c r="D4711">
        <v>7</v>
      </c>
      <c r="E4711">
        <v>3</v>
      </c>
      <c r="F4711">
        <v>3842.32</v>
      </c>
      <c r="G4711">
        <v>8715.7900000000009</v>
      </c>
      <c r="H4711">
        <v>3486.32</v>
      </c>
      <c r="I4711">
        <v>4106.0600000000004</v>
      </c>
      <c r="J4711">
        <v>1123.4100000000001</v>
      </c>
    </row>
    <row r="4712" spans="1:10" x14ac:dyDescent="0.3">
      <c r="A4712">
        <v>4711</v>
      </c>
      <c r="B4712" t="s">
        <v>10</v>
      </c>
      <c r="C4712" t="s">
        <v>22</v>
      </c>
      <c r="D4712">
        <v>2</v>
      </c>
      <c r="E4712">
        <v>1</v>
      </c>
      <c r="F4712">
        <v>1274.53</v>
      </c>
      <c r="G4712">
        <v>1274.53</v>
      </c>
      <c r="H4712">
        <v>127.45</v>
      </c>
      <c r="I4712">
        <v>340.38</v>
      </c>
      <c r="J4712">
        <v>806.7</v>
      </c>
    </row>
    <row r="4713" spans="1:10" x14ac:dyDescent="0.3">
      <c r="A4713">
        <v>4712</v>
      </c>
      <c r="B4713" t="s">
        <v>10</v>
      </c>
      <c r="C4713" t="s">
        <v>22</v>
      </c>
      <c r="D4713">
        <v>5</v>
      </c>
      <c r="E4713">
        <v>1</v>
      </c>
      <c r="F4713">
        <v>1310.3</v>
      </c>
      <c r="G4713">
        <v>1310.3</v>
      </c>
      <c r="H4713">
        <v>131.03</v>
      </c>
      <c r="I4713">
        <v>747.27</v>
      </c>
      <c r="J4713">
        <v>432</v>
      </c>
    </row>
    <row r="4714" spans="1:10" x14ac:dyDescent="0.3">
      <c r="A4714">
        <v>4713</v>
      </c>
      <c r="B4714" t="s">
        <v>10</v>
      </c>
      <c r="C4714" t="s">
        <v>11</v>
      </c>
      <c r="D4714">
        <v>6</v>
      </c>
      <c r="E4714">
        <v>3</v>
      </c>
      <c r="F4714">
        <v>1213.94</v>
      </c>
      <c r="G4714">
        <v>2614.42</v>
      </c>
      <c r="H4714">
        <v>261.44</v>
      </c>
      <c r="I4714">
        <v>606.69000000000005</v>
      </c>
      <c r="J4714">
        <v>1746.29</v>
      </c>
    </row>
    <row r="4715" spans="1:10" x14ac:dyDescent="0.3">
      <c r="A4715">
        <v>4714</v>
      </c>
      <c r="B4715" t="s">
        <v>14</v>
      </c>
      <c r="C4715" t="s">
        <v>15</v>
      </c>
      <c r="D4715">
        <v>6</v>
      </c>
      <c r="E4715">
        <v>3</v>
      </c>
      <c r="F4715">
        <v>1197.96</v>
      </c>
      <c r="G4715">
        <v>2884.84</v>
      </c>
      <c r="H4715">
        <v>432.73</v>
      </c>
      <c r="I4715">
        <v>1236.7</v>
      </c>
      <c r="J4715">
        <v>1215.42</v>
      </c>
    </row>
    <row r="4716" spans="1:10" x14ac:dyDescent="0.3">
      <c r="A4716">
        <v>4715</v>
      </c>
      <c r="B4716" t="s">
        <v>16</v>
      </c>
      <c r="C4716" t="s">
        <v>17</v>
      </c>
      <c r="D4716">
        <v>1</v>
      </c>
      <c r="E4716">
        <v>1</v>
      </c>
      <c r="F4716">
        <v>5278.02</v>
      </c>
      <c r="G4716">
        <v>5278.02</v>
      </c>
      <c r="H4716">
        <v>1847.31</v>
      </c>
      <c r="I4716">
        <v>2044.16</v>
      </c>
      <c r="J4716">
        <v>1386.55</v>
      </c>
    </row>
    <row r="4717" spans="1:10" x14ac:dyDescent="0.3">
      <c r="A4717">
        <v>4716</v>
      </c>
      <c r="B4717" t="s">
        <v>10</v>
      </c>
      <c r="C4717" t="s">
        <v>22</v>
      </c>
      <c r="D4717">
        <v>7</v>
      </c>
      <c r="E4717">
        <v>3</v>
      </c>
      <c r="F4717">
        <v>844.27</v>
      </c>
      <c r="G4717">
        <v>1655.53</v>
      </c>
      <c r="H4717">
        <v>165.55</v>
      </c>
      <c r="I4717">
        <v>929.88</v>
      </c>
      <c r="J4717">
        <v>560.09</v>
      </c>
    </row>
    <row r="4718" spans="1:10" x14ac:dyDescent="0.3">
      <c r="A4718">
        <v>4717</v>
      </c>
      <c r="B4718" t="s">
        <v>16</v>
      </c>
      <c r="C4718" t="s">
        <v>17</v>
      </c>
      <c r="D4718">
        <v>5</v>
      </c>
      <c r="E4718">
        <v>2</v>
      </c>
      <c r="F4718">
        <v>4405.95</v>
      </c>
      <c r="G4718">
        <v>6274.8</v>
      </c>
      <c r="H4718">
        <v>2196.1799999999998</v>
      </c>
      <c r="I4718">
        <v>4373.25</v>
      </c>
      <c r="J4718">
        <v>-294.63</v>
      </c>
    </row>
    <row r="4719" spans="1:10" x14ac:dyDescent="0.3">
      <c r="A4719">
        <v>4718</v>
      </c>
      <c r="B4719" t="s">
        <v>12</v>
      </c>
      <c r="C4719" t="s">
        <v>13</v>
      </c>
      <c r="D4719">
        <v>8</v>
      </c>
      <c r="E4719">
        <v>3</v>
      </c>
      <c r="F4719">
        <v>5847.44</v>
      </c>
      <c r="G4719">
        <v>13110.85</v>
      </c>
      <c r="H4719">
        <v>3933.25</v>
      </c>
      <c r="I4719">
        <v>3896.73</v>
      </c>
      <c r="J4719">
        <v>5280.86</v>
      </c>
    </row>
    <row r="4720" spans="1:10" x14ac:dyDescent="0.3">
      <c r="A4720">
        <v>4719</v>
      </c>
      <c r="B4720" t="s">
        <v>10</v>
      </c>
      <c r="C4720" t="s">
        <v>22</v>
      </c>
      <c r="D4720">
        <v>1</v>
      </c>
      <c r="E4720">
        <v>1</v>
      </c>
      <c r="F4720">
        <v>710.3</v>
      </c>
      <c r="G4720">
        <v>710.3</v>
      </c>
      <c r="H4720">
        <v>71.03</v>
      </c>
      <c r="I4720">
        <v>291.02999999999997</v>
      </c>
      <c r="J4720">
        <v>348.24</v>
      </c>
    </row>
    <row r="4721" spans="1:10" x14ac:dyDescent="0.3">
      <c r="A4721">
        <v>4720</v>
      </c>
      <c r="B4721" t="s">
        <v>12</v>
      </c>
      <c r="C4721" t="s">
        <v>13</v>
      </c>
      <c r="D4721">
        <v>6</v>
      </c>
      <c r="E4721">
        <v>1</v>
      </c>
      <c r="F4721">
        <v>4103.9399999999996</v>
      </c>
      <c r="G4721">
        <v>4103.9399999999996</v>
      </c>
      <c r="H4721">
        <v>1025.99</v>
      </c>
      <c r="I4721">
        <v>3462.51</v>
      </c>
      <c r="J4721">
        <v>-384.55</v>
      </c>
    </row>
    <row r="4722" spans="1:10" x14ac:dyDescent="0.3">
      <c r="A4722">
        <v>4721</v>
      </c>
      <c r="B4722" t="s">
        <v>10</v>
      </c>
      <c r="C4722" t="s">
        <v>11</v>
      </c>
      <c r="D4722">
        <v>5</v>
      </c>
      <c r="E4722">
        <v>3</v>
      </c>
      <c r="F4722">
        <v>406.35</v>
      </c>
      <c r="G4722">
        <v>929.9</v>
      </c>
      <c r="H4722">
        <v>92.99</v>
      </c>
      <c r="I4722">
        <v>483.49</v>
      </c>
      <c r="J4722">
        <v>353.43</v>
      </c>
    </row>
    <row r="4723" spans="1:10" x14ac:dyDescent="0.3">
      <c r="A4723">
        <v>4722</v>
      </c>
      <c r="B4723" t="s">
        <v>18</v>
      </c>
      <c r="C4723" t="s">
        <v>20</v>
      </c>
      <c r="D4723">
        <v>3</v>
      </c>
      <c r="E4723">
        <v>1</v>
      </c>
      <c r="F4723">
        <v>6820.69</v>
      </c>
      <c r="G4723">
        <v>6820.69</v>
      </c>
      <c r="H4723">
        <v>1500.55</v>
      </c>
      <c r="I4723">
        <v>2135.5700000000002</v>
      </c>
      <c r="J4723">
        <v>3184.57</v>
      </c>
    </row>
    <row r="4724" spans="1:10" x14ac:dyDescent="0.3">
      <c r="A4724">
        <v>4723</v>
      </c>
      <c r="B4724" t="s">
        <v>18</v>
      </c>
      <c r="C4724" t="s">
        <v>20</v>
      </c>
      <c r="D4724">
        <v>2</v>
      </c>
      <c r="E4724">
        <v>2</v>
      </c>
      <c r="F4724">
        <v>4618.71</v>
      </c>
      <c r="G4724">
        <v>7643.27</v>
      </c>
      <c r="H4724">
        <v>1681.52</v>
      </c>
      <c r="I4724">
        <v>1849.95</v>
      </c>
      <c r="J4724">
        <v>4111.8</v>
      </c>
    </row>
    <row r="4725" spans="1:10" x14ac:dyDescent="0.3">
      <c r="A4725">
        <v>4724</v>
      </c>
      <c r="B4725" t="s">
        <v>10</v>
      </c>
      <c r="C4725" t="s">
        <v>11</v>
      </c>
      <c r="D4725">
        <v>8</v>
      </c>
      <c r="E4725">
        <v>3</v>
      </c>
      <c r="F4725">
        <v>751.71</v>
      </c>
      <c r="G4725">
        <v>1505.55</v>
      </c>
      <c r="H4725">
        <v>150.56</v>
      </c>
      <c r="I4725">
        <v>718.48</v>
      </c>
      <c r="J4725">
        <v>636.52</v>
      </c>
    </row>
    <row r="4726" spans="1:10" x14ac:dyDescent="0.3">
      <c r="A4726">
        <v>4725</v>
      </c>
      <c r="B4726" t="s">
        <v>18</v>
      </c>
      <c r="C4726" t="s">
        <v>20</v>
      </c>
      <c r="D4726">
        <v>3</v>
      </c>
      <c r="E4726">
        <v>1</v>
      </c>
      <c r="F4726">
        <v>3358.54</v>
      </c>
      <c r="G4726">
        <v>3358.54</v>
      </c>
      <c r="H4726">
        <v>738.88</v>
      </c>
      <c r="I4726">
        <v>2507.7600000000002</v>
      </c>
      <c r="J4726">
        <v>111.9</v>
      </c>
    </row>
    <row r="4727" spans="1:10" x14ac:dyDescent="0.3">
      <c r="A4727">
        <v>4726</v>
      </c>
      <c r="B4727" t="s">
        <v>18</v>
      </c>
      <c r="C4727" t="s">
        <v>20</v>
      </c>
      <c r="D4727">
        <v>2</v>
      </c>
      <c r="E4727">
        <v>1</v>
      </c>
      <c r="F4727">
        <v>3421.78</v>
      </c>
      <c r="G4727">
        <v>3421.78</v>
      </c>
      <c r="H4727">
        <v>752.79</v>
      </c>
      <c r="I4727">
        <v>1853.83</v>
      </c>
      <c r="J4727">
        <v>815.16</v>
      </c>
    </row>
    <row r="4728" spans="1:10" x14ac:dyDescent="0.3">
      <c r="A4728">
        <v>4727</v>
      </c>
      <c r="B4728" t="s">
        <v>12</v>
      </c>
      <c r="C4728" t="s">
        <v>13</v>
      </c>
      <c r="D4728">
        <v>8</v>
      </c>
      <c r="E4728">
        <v>1</v>
      </c>
      <c r="F4728">
        <v>4387.29</v>
      </c>
      <c r="G4728">
        <v>4387.29</v>
      </c>
      <c r="H4728">
        <v>1096.82</v>
      </c>
      <c r="I4728">
        <v>3650.94</v>
      </c>
      <c r="J4728">
        <v>-360.47</v>
      </c>
    </row>
    <row r="4729" spans="1:10" x14ac:dyDescent="0.3">
      <c r="A4729">
        <v>4728</v>
      </c>
      <c r="B4729" t="s">
        <v>14</v>
      </c>
      <c r="C4729" t="s">
        <v>15</v>
      </c>
      <c r="D4729">
        <v>7</v>
      </c>
      <c r="E4729">
        <v>3</v>
      </c>
      <c r="F4729">
        <v>1916.99</v>
      </c>
      <c r="G4729">
        <v>4141.47</v>
      </c>
      <c r="H4729">
        <v>621.22</v>
      </c>
      <c r="I4729">
        <v>1858.03</v>
      </c>
      <c r="J4729">
        <v>1662.22</v>
      </c>
    </row>
    <row r="4730" spans="1:10" x14ac:dyDescent="0.3">
      <c r="A4730">
        <v>4729</v>
      </c>
      <c r="B4730" t="s">
        <v>14</v>
      </c>
      <c r="C4730" t="s">
        <v>15</v>
      </c>
      <c r="D4730">
        <v>4</v>
      </c>
      <c r="E4730">
        <v>1</v>
      </c>
      <c r="F4730">
        <v>1720.7</v>
      </c>
      <c r="G4730">
        <v>1720.7</v>
      </c>
      <c r="H4730">
        <v>258.10000000000002</v>
      </c>
      <c r="I4730">
        <v>1287.07</v>
      </c>
      <c r="J4730">
        <v>175.52</v>
      </c>
    </row>
    <row r="4731" spans="1:10" x14ac:dyDescent="0.3">
      <c r="A4731">
        <v>4730</v>
      </c>
      <c r="B4731" t="s">
        <v>18</v>
      </c>
      <c r="C4731" t="s">
        <v>20</v>
      </c>
      <c r="D4731">
        <v>1</v>
      </c>
      <c r="E4731">
        <v>1</v>
      </c>
      <c r="F4731">
        <v>7803.51</v>
      </c>
      <c r="G4731">
        <v>7803.51</v>
      </c>
      <c r="H4731">
        <v>1716.77</v>
      </c>
      <c r="I4731">
        <v>1820.96</v>
      </c>
      <c r="J4731">
        <v>4265.78</v>
      </c>
    </row>
    <row r="4732" spans="1:10" x14ac:dyDescent="0.3">
      <c r="A4732">
        <v>4731</v>
      </c>
      <c r="B4732" t="s">
        <v>18</v>
      </c>
      <c r="C4732" t="s">
        <v>19</v>
      </c>
      <c r="D4732">
        <v>1</v>
      </c>
      <c r="E4732">
        <v>1</v>
      </c>
      <c r="F4732">
        <v>2916.35</v>
      </c>
      <c r="G4732">
        <v>2916.35</v>
      </c>
      <c r="H4732">
        <v>641.6</v>
      </c>
      <c r="I4732">
        <v>1527.85</v>
      </c>
      <c r="J4732">
        <v>746.9</v>
      </c>
    </row>
    <row r="4733" spans="1:10" x14ac:dyDescent="0.3">
      <c r="A4733">
        <v>4732</v>
      </c>
      <c r="B4733" t="s">
        <v>18</v>
      </c>
      <c r="C4733" t="s">
        <v>19</v>
      </c>
      <c r="D4733">
        <v>4</v>
      </c>
      <c r="E4733">
        <v>1</v>
      </c>
      <c r="F4733">
        <v>3944.72</v>
      </c>
      <c r="G4733">
        <v>3944.72</v>
      </c>
      <c r="H4733">
        <v>867.84</v>
      </c>
      <c r="I4733">
        <v>3591.11</v>
      </c>
      <c r="J4733">
        <v>-514.23</v>
      </c>
    </row>
    <row r="4734" spans="1:10" x14ac:dyDescent="0.3">
      <c r="A4734">
        <v>4733</v>
      </c>
      <c r="B4734" t="s">
        <v>14</v>
      </c>
      <c r="C4734" t="s">
        <v>15</v>
      </c>
      <c r="D4734">
        <v>5</v>
      </c>
      <c r="E4734">
        <v>2</v>
      </c>
      <c r="F4734">
        <v>528.83000000000004</v>
      </c>
      <c r="G4734">
        <v>776.1</v>
      </c>
      <c r="H4734">
        <v>116.41</v>
      </c>
      <c r="I4734">
        <v>736.52</v>
      </c>
      <c r="J4734">
        <v>-76.83</v>
      </c>
    </row>
    <row r="4735" spans="1:10" x14ac:dyDescent="0.3">
      <c r="A4735">
        <v>4734</v>
      </c>
      <c r="B4735" t="s">
        <v>12</v>
      </c>
      <c r="C4735" t="s">
        <v>13</v>
      </c>
      <c r="D4735">
        <v>4</v>
      </c>
      <c r="E4735">
        <v>2</v>
      </c>
      <c r="F4735">
        <v>3596.91</v>
      </c>
      <c r="G4735">
        <v>5431.94</v>
      </c>
      <c r="H4735">
        <v>1357.99</v>
      </c>
      <c r="I4735">
        <v>3087.11</v>
      </c>
      <c r="J4735">
        <v>986.84</v>
      </c>
    </row>
    <row r="4736" spans="1:10" x14ac:dyDescent="0.3">
      <c r="A4736">
        <v>4735</v>
      </c>
      <c r="B4736" t="s">
        <v>10</v>
      </c>
      <c r="C4736" t="s">
        <v>22</v>
      </c>
      <c r="D4736">
        <v>7</v>
      </c>
      <c r="E4736">
        <v>3</v>
      </c>
      <c r="F4736">
        <v>836.69</v>
      </c>
      <c r="G4736">
        <v>2029.42</v>
      </c>
      <c r="H4736">
        <v>202.94</v>
      </c>
      <c r="I4736">
        <v>810.9</v>
      </c>
      <c r="J4736">
        <v>1015.58</v>
      </c>
    </row>
    <row r="4737" spans="1:10" x14ac:dyDescent="0.3">
      <c r="A4737">
        <v>4736</v>
      </c>
      <c r="B4737" t="s">
        <v>18</v>
      </c>
      <c r="C4737" t="s">
        <v>20</v>
      </c>
      <c r="D4737">
        <v>6</v>
      </c>
      <c r="E4737">
        <v>3</v>
      </c>
      <c r="F4737">
        <v>5065.5</v>
      </c>
      <c r="G4737">
        <v>11703.93</v>
      </c>
      <c r="H4737">
        <v>3160.06</v>
      </c>
      <c r="I4737">
        <v>2726.19</v>
      </c>
      <c r="J4737">
        <v>5817.68</v>
      </c>
    </row>
    <row r="4738" spans="1:10" x14ac:dyDescent="0.3">
      <c r="A4738">
        <v>4737</v>
      </c>
      <c r="B4738" t="s">
        <v>16</v>
      </c>
      <c r="C4738" t="s">
        <v>21</v>
      </c>
      <c r="D4738">
        <v>4</v>
      </c>
      <c r="E4738">
        <v>2</v>
      </c>
      <c r="F4738">
        <v>3400.24</v>
      </c>
      <c r="G4738">
        <v>4954.67</v>
      </c>
      <c r="H4738">
        <v>1734.14</v>
      </c>
      <c r="I4738">
        <v>3508.07</v>
      </c>
      <c r="J4738">
        <v>-287.52999999999997</v>
      </c>
    </row>
    <row r="4739" spans="1:10" x14ac:dyDescent="0.3">
      <c r="A4739">
        <v>4738</v>
      </c>
      <c r="B4739" t="s">
        <v>10</v>
      </c>
      <c r="C4739" t="s">
        <v>11</v>
      </c>
      <c r="D4739">
        <v>2</v>
      </c>
      <c r="E4739">
        <v>1</v>
      </c>
      <c r="F4739">
        <v>467.04</v>
      </c>
      <c r="G4739">
        <v>467.04</v>
      </c>
      <c r="H4739">
        <v>46.7</v>
      </c>
      <c r="I4739">
        <v>410.03</v>
      </c>
      <c r="J4739">
        <v>10.3</v>
      </c>
    </row>
    <row r="4740" spans="1:10" x14ac:dyDescent="0.3">
      <c r="A4740">
        <v>4739</v>
      </c>
      <c r="B4740" t="s">
        <v>10</v>
      </c>
      <c r="C4740" t="s">
        <v>11</v>
      </c>
      <c r="D4740">
        <v>6</v>
      </c>
      <c r="E4740">
        <v>3</v>
      </c>
      <c r="F4740">
        <v>647.05999999999995</v>
      </c>
      <c r="G4740">
        <v>1378.65</v>
      </c>
      <c r="H4740">
        <v>137.86000000000001</v>
      </c>
      <c r="I4740">
        <v>926.52</v>
      </c>
      <c r="J4740">
        <v>314.26</v>
      </c>
    </row>
    <row r="4741" spans="1:10" x14ac:dyDescent="0.3">
      <c r="A4741">
        <v>4740</v>
      </c>
      <c r="B4741" t="s">
        <v>16</v>
      </c>
      <c r="C4741" t="s">
        <v>17</v>
      </c>
      <c r="D4741">
        <v>4</v>
      </c>
      <c r="E4741">
        <v>1</v>
      </c>
      <c r="F4741">
        <v>3985.13</v>
      </c>
      <c r="G4741">
        <v>3985.13</v>
      </c>
      <c r="H4741">
        <v>1394.8</v>
      </c>
      <c r="I4741">
        <v>3307.7</v>
      </c>
      <c r="J4741">
        <v>-717.37</v>
      </c>
    </row>
    <row r="4742" spans="1:10" x14ac:dyDescent="0.3">
      <c r="A4742">
        <v>4741</v>
      </c>
      <c r="B4742" t="s">
        <v>14</v>
      </c>
      <c r="C4742" t="s">
        <v>15</v>
      </c>
      <c r="D4742">
        <v>1</v>
      </c>
      <c r="E4742">
        <v>1</v>
      </c>
      <c r="F4742">
        <v>1516.16</v>
      </c>
      <c r="G4742">
        <v>1516.16</v>
      </c>
      <c r="H4742">
        <v>227.42</v>
      </c>
      <c r="I4742">
        <v>781.6</v>
      </c>
      <c r="J4742">
        <v>507.13</v>
      </c>
    </row>
    <row r="4743" spans="1:10" x14ac:dyDescent="0.3">
      <c r="A4743">
        <v>4742</v>
      </c>
      <c r="B4743" t="s">
        <v>18</v>
      </c>
      <c r="C4743" t="s">
        <v>20</v>
      </c>
      <c r="D4743">
        <v>3</v>
      </c>
      <c r="E4743">
        <v>3</v>
      </c>
      <c r="F4743">
        <v>2639.76</v>
      </c>
      <c r="G4743">
        <v>5505.43</v>
      </c>
      <c r="H4743">
        <v>1211.19</v>
      </c>
      <c r="I4743">
        <v>2887.04</v>
      </c>
      <c r="J4743">
        <v>1407.19</v>
      </c>
    </row>
    <row r="4744" spans="1:10" x14ac:dyDescent="0.3">
      <c r="A4744">
        <v>4743</v>
      </c>
      <c r="B4744" t="s">
        <v>18</v>
      </c>
      <c r="C4744" t="s">
        <v>19</v>
      </c>
      <c r="D4744">
        <v>2</v>
      </c>
      <c r="E4744">
        <v>2</v>
      </c>
      <c r="F4744">
        <v>4840.76</v>
      </c>
      <c r="G4744">
        <v>6767.93</v>
      </c>
      <c r="H4744">
        <v>1488.95</v>
      </c>
      <c r="I4744">
        <v>2469.89</v>
      </c>
      <c r="J4744">
        <v>2809.1</v>
      </c>
    </row>
    <row r="4745" spans="1:10" x14ac:dyDescent="0.3">
      <c r="A4745">
        <v>4744</v>
      </c>
      <c r="B4745" t="s">
        <v>12</v>
      </c>
      <c r="C4745" t="s">
        <v>13</v>
      </c>
      <c r="D4745">
        <v>7</v>
      </c>
      <c r="E4745">
        <v>3</v>
      </c>
      <c r="F4745">
        <v>3804.96</v>
      </c>
      <c r="G4745">
        <v>8837.94</v>
      </c>
      <c r="H4745">
        <v>2651.38</v>
      </c>
      <c r="I4745">
        <v>3976.42</v>
      </c>
      <c r="J4745">
        <v>2210.13</v>
      </c>
    </row>
    <row r="4746" spans="1:10" x14ac:dyDescent="0.3">
      <c r="A4746">
        <v>4745</v>
      </c>
      <c r="B4746" t="s">
        <v>18</v>
      </c>
      <c r="C4746" t="s">
        <v>20</v>
      </c>
      <c r="D4746">
        <v>2</v>
      </c>
      <c r="E4746">
        <v>1</v>
      </c>
      <c r="F4746">
        <v>2358.4699999999998</v>
      </c>
      <c r="G4746">
        <v>2358.4699999999998</v>
      </c>
      <c r="H4746">
        <v>518.86</v>
      </c>
      <c r="I4746">
        <v>1601.28</v>
      </c>
      <c r="J4746">
        <v>238.33</v>
      </c>
    </row>
    <row r="4747" spans="1:10" x14ac:dyDescent="0.3">
      <c r="A4747">
        <v>4746</v>
      </c>
      <c r="B4747" t="s">
        <v>18</v>
      </c>
      <c r="C4747" t="s">
        <v>20</v>
      </c>
      <c r="D4747">
        <v>8</v>
      </c>
      <c r="E4747">
        <v>3</v>
      </c>
      <c r="F4747">
        <v>5395.72</v>
      </c>
      <c r="G4747">
        <v>10680.55</v>
      </c>
      <c r="H4747">
        <v>2883.75</v>
      </c>
      <c r="I4747">
        <v>5368.12</v>
      </c>
      <c r="J4747">
        <v>2428.6799999999998</v>
      </c>
    </row>
    <row r="4748" spans="1:10" x14ac:dyDescent="0.3">
      <c r="A4748">
        <v>4747</v>
      </c>
      <c r="B4748" t="s">
        <v>18</v>
      </c>
      <c r="C4748" t="s">
        <v>20</v>
      </c>
      <c r="D4748">
        <v>5</v>
      </c>
      <c r="E4748">
        <v>3</v>
      </c>
      <c r="F4748">
        <v>5839.09</v>
      </c>
      <c r="G4748">
        <v>12455.21</v>
      </c>
      <c r="H4748">
        <v>3362.91</v>
      </c>
      <c r="I4748">
        <v>3815.15</v>
      </c>
      <c r="J4748">
        <v>5277.15</v>
      </c>
    </row>
    <row r="4749" spans="1:10" x14ac:dyDescent="0.3">
      <c r="A4749">
        <v>4748</v>
      </c>
      <c r="B4749" t="s">
        <v>18</v>
      </c>
      <c r="C4749" t="s">
        <v>20</v>
      </c>
      <c r="D4749">
        <v>3</v>
      </c>
      <c r="E4749">
        <v>3</v>
      </c>
      <c r="F4749">
        <v>4451.87</v>
      </c>
      <c r="G4749">
        <v>9967.42</v>
      </c>
      <c r="H4749">
        <v>2691.2</v>
      </c>
      <c r="I4749">
        <v>2039.11</v>
      </c>
      <c r="J4749">
        <v>5237.1000000000004</v>
      </c>
    </row>
    <row r="4750" spans="1:10" x14ac:dyDescent="0.3">
      <c r="A4750">
        <v>4749</v>
      </c>
      <c r="B4750" t="s">
        <v>10</v>
      </c>
      <c r="C4750" t="s">
        <v>22</v>
      </c>
      <c r="D4750">
        <v>2</v>
      </c>
      <c r="E4750">
        <v>1</v>
      </c>
      <c r="F4750">
        <v>560.64</v>
      </c>
      <c r="G4750">
        <v>560.64</v>
      </c>
      <c r="H4750">
        <v>56.06</v>
      </c>
      <c r="I4750">
        <v>453.18</v>
      </c>
      <c r="J4750">
        <v>51.39</v>
      </c>
    </row>
    <row r="4751" spans="1:10" x14ac:dyDescent="0.3">
      <c r="A4751">
        <v>4750</v>
      </c>
      <c r="B4751" t="s">
        <v>14</v>
      </c>
      <c r="C4751" t="s">
        <v>15</v>
      </c>
      <c r="D4751">
        <v>8</v>
      </c>
      <c r="E4751">
        <v>3</v>
      </c>
      <c r="F4751">
        <v>1908.94</v>
      </c>
      <c r="G4751">
        <v>4285.96</v>
      </c>
      <c r="H4751">
        <v>642.89</v>
      </c>
      <c r="I4751">
        <v>1930.63</v>
      </c>
      <c r="J4751">
        <v>1712.44</v>
      </c>
    </row>
    <row r="4752" spans="1:10" x14ac:dyDescent="0.3">
      <c r="A4752">
        <v>4751</v>
      </c>
      <c r="B4752" t="s">
        <v>10</v>
      </c>
      <c r="C4752" t="s">
        <v>22</v>
      </c>
      <c r="D4752">
        <v>4</v>
      </c>
      <c r="E4752">
        <v>3</v>
      </c>
      <c r="F4752">
        <v>95.48</v>
      </c>
      <c r="G4752">
        <v>234.13</v>
      </c>
      <c r="H4752">
        <v>23.41</v>
      </c>
      <c r="I4752">
        <v>222.19</v>
      </c>
      <c r="J4752">
        <v>-11.47</v>
      </c>
    </row>
    <row r="4753" spans="1:10" x14ac:dyDescent="0.3">
      <c r="A4753">
        <v>4752</v>
      </c>
      <c r="B4753" t="s">
        <v>10</v>
      </c>
      <c r="C4753" t="s">
        <v>22</v>
      </c>
      <c r="D4753">
        <v>2</v>
      </c>
      <c r="E4753">
        <v>1</v>
      </c>
      <c r="F4753">
        <v>453.28</v>
      </c>
      <c r="G4753">
        <v>453.28</v>
      </c>
      <c r="H4753">
        <v>45.33</v>
      </c>
      <c r="I4753">
        <v>396.39</v>
      </c>
      <c r="J4753">
        <v>11.56</v>
      </c>
    </row>
    <row r="4754" spans="1:10" x14ac:dyDescent="0.3">
      <c r="A4754">
        <v>4753</v>
      </c>
      <c r="B4754" t="s">
        <v>16</v>
      </c>
      <c r="C4754" t="s">
        <v>21</v>
      </c>
      <c r="D4754">
        <v>2</v>
      </c>
      <c r="E4754">
        <v>2</v>
      </c>
      <c r="F4754">
        <v>5171.95</v>
      </c>
      <c r="G4754">
        <v>8382.15</v>
      </c>
      <c r="H4754">
        <v>3352.86</v>
      </c>
      <c r="I4754">
        <v>2690.19</v>
      </c>
      <c r="J4754">
        <v>2339.1</v>
      </c>
    </row>
    <row r="4755" spans="1:10" x14ac:dyDescent="0.3">
      <c r="A4755">
        <v>4754</v>
      </c>
      <c r="B4755" t="s">
        <v>16</v>
      </c>
      <c r="C4755" t="s">
        <v>21</v>
      </c>
      <c r="D4755">
        <v>2</v>
      </c>
      <c r="E4755">
        <v>2</v>
      </c>
      <c r="F4755">
        <v>4643.32</v>
      </c>
      <c r="G4755">
        <v>8061.31</v>
      </c>
      <c r="H4755">
        <v>3224.52</v>
      </c>
      <c r="I4755">
        <v>2185.67</v>
      </c>
      <c r="J4755">
        <v>2651.11</v>
      </c>
    </row>
    <row r="4756" spans="1:10" x14ac:dyDescent="0.3">
      <c r="A4756">
        <v>4755</v>
      </c>
      <c r="B4756" t="s">
        <v>12</v>
      </c>
      <c r="C4756" t="s">
        <v>13</v>
      </c>
      <c r="D4756">
        <v>5</v>
      </c>
      <c r="E4756">
        <v>3</v>
      </c>
      <c r="F4756">
        <v>2995.33</v>
      </c>
      <c r="G4756">
        <v>5925.02</v>
      </c>
      <c r="H4756">
        <v>1481.25</v>
      </c>
      <c r="I4756">
        <v>4010.64</v>
      </c>
      <c r="J4756">
        <v>433.12</v>
      </c>
    </row>
    <row r="4757" spans="1:10" x14ac:dyDescent="0.3">
      <c r="A4757">
        <v>4756</v>
      </c>
      <c r="B4757" t="s">
        <v>12</v>
      </c>
      <c r="C4757" t="s">
        <v>13</v>
      </c>
      <c r="D4757">
        <v>2</v>
      </c>
      <c r="E4757">
        <v>1</v>
      </c>
      <c r="F4757">
        <v>6444.21</v>
      </c>
      <c r="G4757">
        <v>6444.21</v>
      </c>
      <c r="H4757">
        <v>1611.05</v>
      </c>
      <c r="I4757">
        <v>1544.78</v>
      </c>
      <c r="J4757">
        <v>3288.37</v>
      </c>
    </row>
    <row r="4758" spans="1:10" x14ac:dyDescent="0.3">
      <c r="A4758">
        <v>4757</v>
      </c>
      <c r="B4758" t="s">
        <v>18</v>
      </c>
      <c r="C4758" t="s">
        <v>19</v>
      </c>
      <c r="D4758">
        <v>2</v>
      </c>
      <c r="E4758">
        <v>2</v>
      </c>
      <c r="F4758">
        <v>4128.84</v>
      </c>
      <c r="G4758">
        <v>6284.06</v>
      </c>
      <c r="H4758">
        <v>1382.49</v>
      </c>
      <c r="I4758">
        <v>2226.33</v>
      </c>
      <c r="J4758">
        <v>2675.24</v>
      </c>
    </row>
    <row r="4759" spans="1:10" x14ac:dyDescent="0.3">
      <c r="A4759">
        <v>4758</v>
      </c>
      <c r="B4759" t="s">
        <v>14</v>
      </c>
      <c r="C4759" t="s">
        <v>15</v>
      </c>
      <c r="D4759">
        <v>5</v>
      </c>
      <c r="E4759">
        <v>1</v>
      </c>
      <c r="F4759">
        <v>1372.72</v>
      </c>
      <c r="G4759">
        <v>1372.72</v>
      </c>
      <c r="H4759">
        <v>205.91</v>
      </c>
      <c r="I4759">
        <v>1302.71</v>
      </c>
      <c r="J4759">
        <v>-135.9</v>
      </c>
    </row>
    <row r="4760" spans="1:10" x14ac:dyDescent="0.3">
      <c r="A4760">
        <v>4759</v>
      </c>
      <c r="B4760" t="s">
        <v>10</v>
      </c>
      <c r="C4760" t="s">
        <v>11</v>
      </c>
      <c r="D4760">
        <v>8</v>
      </c>
      <c r="E4760">
        <v>3</v>
      </c>
      <c r="F4760">
        <v>562.47</v>
      </c>
      <c r="G4760">
        <v>1109.28</v>
      </c>
      <c r="H4760">
        <v>110.93</v>
      </c>
      <c r="I4760">
        <v>923.76</v>
      </c>
      <c r="J4760">
        <v>74.59</v>
      </c>
    </row>
    <row r="4761" spans="1:10" x14ac:dyDescent="0.3">
      <c r="A4761">
        <v>4760</v>
      </c>
      <c r="B4761" t="s">
        <v>12</v>
      </c>
      <c r="C4761" t="s">
        <v>13</v>
      </c>
      <c r="D4761">
        <v>6</v>
      </c>
      <c r="E4761">
        <v>3</v>
      </c>
      <c r="F4761">
        <v>3915.56</v>
      </c>
      <c r="G4761">
        <v>9027.9599999999991</v>
      </c>
      <c r="H4761">
        <v>2708.39</v>
      </c>
      <c r="I4761">
        <v>3579.37</v>
      </c>
      <c r="J4761">
        <v>2740.2</v>
      </c>
    </row>
    <row r="4762" spans="1:10" x14ac:dyDescent="0.3">
      <c r="A4762">
        <v>4761</v>
      </c>
      <c r="B4762" t="s">
        <v>10</v>
      </c>
      <c r="C4762" t="s">
        <v>11</v>
      </c>
      <c r="D4762">
        <v>3</v>
      </c>
      <c r="E4762">
        <v>3</v>
      </c>
      <c r="F4762">
        <v>1076.57</v>
      </c>
      <c r="G4762">
        <v>2317.0100000000002</v>
      </c>
      <c r="H4762">
        <v>231.7</v>
      </c>
      <c r="I4762">
        <v>522.72</v>
      </c>
      <c r="J4762">
        <v>1562.6</v>
      </c>
    </row>
    <row r="4763" spans="1:10" x14ac:dyDescent="0.3">
      <c r="A4763">
        <v>4762</v>
      </c>
      <c r="B4763" t="s">
        <v>12</v>
      </c>
      <c r="C4763" t="s">
        <v>13</v>
      </c>
      <c r="D4763">
        <v>8</v>
      </c>
      <c r="E4763">
        <v>2</v>
      </c>
      <c r="F4763">
        <v>5883.88</v>
      </c>
      <c r="G4763">
        <v>9826.15</v>
      </c>
      <c r="H4763">
        <v>2947.85</v>
      </c>
      <c r="I4763">
        <v>5952.43</v>
      </c>
      <c r="J4763">
        <v>925.88</v>
      </c>
    </row>
    <row r="4764" spans="1:10" x14ac:dyDescent="0.3">
      <c r="A4764">
        <v>4763</v>
      </c>
      <c r="B4764" t="s">
        <v>14</v>
      </c>
      <c r="C4764" t="s">
        <v>15</v>
      </c>
      <c r="D4764">
        <v>7</v>
      </c>
      <c r="E4764">
        <v>3</v>
      </c>
      <c r="F4764">
        <v>2196.77</v>
      </c>
      <c r="G4764">
        <v>4610.8500000000004</v>
      </c>
      <c r="H4764">
        <v>691.63</v>
      </c>
      <c r="I4764">
        <v>1377.21</v>
      </c>
      <c r="J4764">
        <v>2542.0100000000002</v>
      </c>
    </row>
    <row r="4765" spans="1:10" x14ac:dyDescent="0.3">
      <c r="A4765">
        <v>4764</v>
      </c>
      <c r="B4765" t="s">
        <v>18</v>
      </c>
      <c r="C4765" t="s">
        <v>19</v>
      </c>
      <c r="D4765">
        <v>6</v>
      </c>
      <c r="E4765">
        <v>2</v>
      </c>
      <c r="F4765">
        <v>2854.23</v>
      </c>
      <c r="G4765">
        <v>4750.99</v>
      </c>
      <c r="H4765">
        <v>1045.22</v>
      </c>
      <c r="I4765">
        <v>3543.54</v>
      </c>
      <c r="J4765">
        <v>162.22999999999999</v>
      </c>
    </row>
    <row r="4766" spans="1:10" x14ac:dyDescent="0.3">
      <c r="A4766">
        <v>4765</v>
      </c>
      <c r="B4766" t="s">
        <v>16</v>
      </c>
      <c r="C4766" t="s">
        <v>21</v>
      </c>
      <c r="D4766">
        <v>1</v>
      </c>
      <c r="E4766">
        <v>1</v>
      </c>
      <c r="F4766">
        <v>5957.85</v>
      </c>
      <c r="G4766">
        <v>5957.85</v>
      </c>
      <c r="H4766">
        <v>2085.25</v>
      </c>
      <c r="I4766">
        <v>1376.41</v>
      </c>
      <c r="J4766">
        <v>2496.19</v>
      </c>
    </row>
    <row r="4767" spans="1:10" x14ac:dyDescent="0.3">
      <c r="A4767">
        <v>4766</v>
      </c>
      <c r="B4767" t="s">
        <v>12</v>
      </c>
      <c r="C4767" t="s">
        <v>13</v>
      </c>
      <c r="D4767">
        <v>5</v>
      </c>
      <c r="E4767">
        <v>3</v>
      </c>
      <c r="F4767">
        <v>2215.52</v>
      </c>
      <c r="G4767">
        <v>4556.8</v>
      </c>
      <c r="H4767">
        <v>1139.2</v>
      </c>
      <c r="I4767">
        <v>3458.68</v>
      </c>
      <c r="J4767">
        <v>-41.08</v>
      </c>
    </row>
    <row r="4768" spans="1:10" x14ac:dyDescent="0.3">
      <c r="A4768">
        <v>4767</v>
      </c>
      <c r="B4768" t="s">
        <v>12</v>
      </c>
      <c r="C4768" t="s">
        <v>13</v>
      </c>
      <c r="D4768">
        <v>5</v>
      </c>
      <c r="E4768">
        <v>2</v>
      </c>
      <c r="F4768">
        <v>2437.5</v>
      </c>
      <c r="G4768">
        <v>3567.75</v>
      </c>
      <c r="H4768">
        <v>891.94</v>
      </c>
      <c r="I4768">
        <v>3385.79</v>
      </c>
      <c r="J4768">
        <v>-709.98</v>
      </c>
    </row>
    <row r="4769" spans="1:10" x14ac:dyDescent="0.3">
      <c r="A4769">
        <v>4768</v>
      </c>
      <c r="B4769" t="s">
        <v>18</v>
      </c>
      <c r="C4769" t="s">
        <v>19</v>
      </c>
      <c r="D4769">
        <v>2</v>
      </c>
      <c r="E4769">
        <v>2</v>
      </c>
      <c r="F4769">
        <v>4434.8</v>
      </c>
      <c r="G4769">
        <v>6941.32</v>
      </c>
      <c r="H4769">
        <v>1527.09</v>
      </c>
      <c r="I4769">
        <v>2459.7399999999998</v>
      </c>
      <c r="J4769">
        <v>2954.49</v>
      </c>
    </row>
    <row r="4770" spans="1:10" x14ac:dyDescent="0.3">
      <c r="A4770">
        <v>4769</v>
      </c>
      <c r="B4770" t="s">
        <v>14</v>
      </c>
      <c r="C4770" t="s">
        <v>15</v>
      </c>
      <c r="D4770">
        <v>2</v>
      </c>
      <c r="E4770">
        <v>1</v>
      </c>
      <c r="F4770">
        <v>1584.92</v>
      </c>
      <c r="G4770">
        <v>1584.92</v>
      </c>
      <c r="H4770">
        <v>237.74</v>
      </c>
      <c r="I4770">
        <v>754.21</v>
      </c>
      <c r="J4770">
        <v>592.97</v>
      </c>
    </row>
    <row r="4771" spans="1:10" x14ac:dyDescent="0.3">
      <c r="A4771">
        <v>4770</v>
      </c>
      <c r="B4771" t="s">
        <v>10</v>
      </c>
      <c r="C4771" t="s">
        <v>11</v>
      </c>
      <c r="D4771">
        <v>7</v>
      </c>
      <c r="E4771">
        <v>3</v>
      </c>
      <c r="F4771">
        <v>811.49</v>
      </c>
      <c r="G4771">
        <v>1484.9</v>
      </c>
      <c r="H4771">
        <v>148.49</v>
      </c>
      <c r="I4771">
        <v>866.53</v>
      </c>
      <c r="J4771">
        <v>469.87</v>
      </c>
    </row>
    <row r="4772" spans="1:10" x14ac:dyDescent="0.3">
      <c r="A4772">
        <v>4771</v>
      </c>
      <c r="B4772" t="s">
        <v>18</v>
      </c>
      <c r="C4772" t="s">
        <v>20</v>
      </c>
      <c r="D4772">
        <v>1</v>
      </c>
      <c r="E4772">
        <v>1</v>
      </c>
      <c r="F4772">
        <v>3967.66</v>
      </c>
      <c r="G4772">
        <v>3967.66</v>
      </c>
      <c r="H4772">
        <v>872.88</v>
      </c>
      <c r="I4772">
        <v>1863.62</v>
      </c>
      <c r="J4772">
        <v>1231.1500000000001</v>
      </c>
    </row>
    <row r="4773" spans="1:10" x14ac:dyDescent="0.3">
      <c r="A4773">
        <v>4772</v>
      </c>
      <c r="B4773" t="s">
        <v>10</v>
      </c>
      <c r="C4773" t="s">
        <v>22</v>
      </c>
      <c r="D4773">
        <v>2</v>
      </c>
      <c r="E4773">
        <v>2</v>
      </c>
      <c r="F4773">
        <v>1231.76</v>
      </c>
      <c r="G4773">
        <v>2027.11</v>
      </c>
      <c r="H4773">
        <v>202.71</v>
      </c>
      <c r="I4773">
        <v>357.42</v>
      </c>
      <c r="J4773">
        <v>1466.97</v>
      </c>
    </row>
    <row r="4774" spans="1:10" x14ac:dyDescent="0.3">
      <c r="A4774">
        <v>4773</v>
      </c>
      <c r="B4774" t="s">
        <v>18</v>
      </c>
      <c r="C4774" t="s">
        <v>19</v>
      </c>
      <c r="D4774">
        <v>4</v>
      </c>
      <c r="E4774">
        <v>1</v>
      </c>
      <c r="F4774">
        <v>2377.2399999999998</v>
      </c>
      <c r="G4774">
        <v>2377.2399999999998</v>
      </c>
      <c r="H4774">
        <v>522.99</v>
      </c>
      <c r="I4774">
        <v>2256</v>
      </c>
      <c r="J4774">
        <v>-401.75</v>
      </c>
    </row>
    <row r="4775" spans="1:10" x14ac:dyDescent="0.3">
      <c r="A4775">
        <v>4774</v>
      </c>
      <c r="B4775" t="s">
        <v>14</v>
      </c>
      <c r="C4775" t="s">
        <v>15</v>
      </c>
      <c r="D4775">
        <v>2</v>
      </c>
      <c r="E4775">
        <v>2</v>
      </c>
      <c r="F4775">
        <v>1348.58</v>
      </c>
      <c r="G4775">
        <v>1983</v>
      </c>
      <c r="H4775">
        <v>297.45</v>
      </c>
      <c r="I4775">
        <v>903.09</v>
      </c>
      <c r="J4775">
        <v>782.46</v>
      </c>
    </row>
    <row r="4776" spans="1:10" x14ac:dyDescent="0.3">
      <c r="A4776">
        <v>4775</v>
      </c>
      <c r="B4776" t="s">
        <v>10</v>
      </c>
      <c r="C4776" t="s">
        <v>22</v>
      </c>
      <c r="D4776">
        <v>2</v>
      </c>
      <c r="E4776">
        <v>2</v>
      </c>
      <c r="F4776">
        <v>238.87</v>
      </c>
      <c r="G4776">
        <v>390.87</v>
      </c>
      <c r="H4776">
        <v>39.090000000000003</v>
      </c>
      <c r="I4776">
        <v>359.39</v>
      </c>
      <c r="J4776">
        <v>-7.62</v>
      </c>
    </row>
    <row r="4777" spans="1:10" x14ac:dyDescent="0.3">
      <c r="A4777">
        <v>4776</v>
      </c>
      <c r="B4777" t="s">
        <v>14</v>
      </c>
      <c r="C4777" t="s">
        <v>15</v>
      </c>
      <c r="D4777">
        <v>4</v>
      </c>
      <c r="E4777">
        <v>3</v>
      </c>
      <c r="F4777">
        <v>1593.22</v>
      </c>
      <c r="G4777">
        <v>3454.46</v>
      </c>
      <c r="H4777">
        <v>518.16999999999996</v>
      </c>
      <c r="I4777">
        <v>934.55</v>
      </c>
      <c r="J4777">
        <v>2001.74</v>
      </c>
    </row>
    <row r="4778" spans="1:10" x14ac:dyDescent="0.3">
      <c r="A4778">
        <v>4777</v>
      </c>
      <c r="B4778" t="s">
        <v>18</v>
      </c>
      <c r="C4778" t="s">
        <v>20</v>
      </c>
      <c r="D4778">
        <v>1</v>
      </c>
      <c r="E4778">
        <v>1</v>
      </c>
      <c r="F4778">
        <v>1905</v>
      </c>
      <c r="G4778">
        <v>1905</v>
      </c>
      <c r="H4778">
        <v>419.1</v>
      </c>
      <c r="I4778">
        <v>1542.44</v>
      </c>
      <c r="J4778">
        <v>-56.54</v>
      </c>
    </row>
    <row r="4779" spans="1:10" x14ac:dyDescent="0.3">
      <c r="A4779">
        <v>4778</v>
      </c>
      <c r="B4779" t="s">
        <v>10</v>
      </c>
      <c r="C4779" t="s">
        <v>11</v>
      </c>
      <c r="D4779">
        <v>4</v>
      </c>
      <c r="E4779">
        <v>3</v>
      </c>
      <c r="F4779">
        <v>859.07</v>
      </c>
      <c r="G4779">
        <v>1754.91</v>
      </c>
      <c r="H4779">
        <v>175.49</v>
      </c>
      <c r="I4779">
        <v>527.32000000000005</v>
      </c>
      <c r="J4779">
        <v>1052.0999999999999</v>
      </c>
    </row>
    <row r="4780" spans="1:10" x14ac:dyDescent="0.3">
      <c r="A4780">
        <v>4779</v>
      </c>
      <c r="B4780" t="s">
        <v>18</v>
      </c>
      <c r="C4780" t="s">
        <v>19</v>
      </c>
      <c r="D4780">
        <v>5</v>
      </c>
      <c r="E4780">
        <v>3</v>
      </c>
      <c r="F4780">
        <v>8271.06</v>
      </c>
      <c r="G4780">
        <v>18384.82</v>
      </c>
      <c r="H4780">
        <v>4963.8999999999996</v>
      </c>
      <c r="I4780">
        <v>2879.63</v>
      </c>
      <c r="J4780">
        <v>10541.29</v>
      </c>
    </row>
    <row r="4781" spans="1:10" x14ac:dyDescent="0.3">
      <c r="A4781">
        <v>4780</v>
      </c>
      <c r="B4781" t="s">
        <v>18</v>
      </c>
      <c r="C4781" t="s">
        <v>19</v>
      </c>
      <c r="D4781">
        <v>4</v>
      </c>
      <c r="E4781">
        <v>1</v>
      </c>
      <c r="F4781">
        <v>4605.17</v>
      </c>
      <c r="G4781">
        <v>4605.17</v>
      </c>
      <c r="H4781">
        <v>1013.14</v>
      </c>
      <c r="I4781">
        <v>3598.54</v>
      </c>
      <c r="J4781">
        <v>-6.51</v>
      </c>
    </row>
    <row r="4782" spans="1:10" x14ac:dyDescent="0.3">
      <c r="A4782">
        <v>4781</v>
      </c>
      <c r="B4782" t="s">
        <v>18</v>
      </c>
      <c r="C4782" t="s">
        <v>20</v>
      </c>
      <c r="D4782">
        <v>3</v>
      </c>
      <c r="E4782">
        <v>1</v>
      </c>
      <c r="F4782">
        <v>3349.68</v>
      </c>
      <c r="G4782">
        <v>3349.68</v>
      </c>
      <c r="H4782">
        <v>736.93</v>
      </c>
      <c r="I4782">
        <v>2422.84</v>
      </c>
      <c r="J4782">
        <v>189.91</v>
      </c>
    </row>
    <row r="4783" spans="1:10" x14ac:dyDescent="0.3">
      <c r="A4783">
        <v>4782</v>
      </c>
      <c r="B4783" t="s">
        <v>18</v>
      </c>
      <c r="C4783" t="s">
        <v>20</v>
      </c>
      <c r="D4783">
        <v>5</v>
      </c>
      <c r="E4783">
        <v>3</v>
      </c>
      <c r="F4783">
        <v>3728.29</v>
      </c>
      <c r="G4783">
        <v>8308.65</v>
      </c>
      <c r="H4783">
        <v>2243.33</v>
      </c>
      <c r="I4783">
        <v>3941.66</v>
      </c>
      <c r="J4783">
        <v>2123.65</v>
      </c>
    </row>
    <row r="4784" spans="1:10" x14ac:dyDescent="0.3">
      <c r="A4784">
        <v>4783</v>
      </c>
      <c r="B4784" t="s">
        <v>16</v>
      </c>
      <c r="C4784" t="s">
        <v>21</v>
      </c>
      <c r="D4784">
        <v>2</v>
      </c>
      <c r="E4784">
        <v>2</v>
      </c>
      <c r="F4784">
        <v>5198.58</v>
      </c>
      <c r="G4784">
        <v>8018.52</v>
      </c>
      <c r="H4784">
        <v>3207.41</v>
      </c>
      <c r="I4784">
        <v>1816.04</v>
      </c>
      <c r="J4784">
        <v>2995.07</v>
      </c>
    </row>
    <row r="4785" spans="1:10" x14ac:dyDescent="0.3">
      <c r="A4785">
        <v>4784</v>
      </c>
      <c r="B4785" t="s">
        <v>10</v>
      </c>
      <c r="C4785" t="s">
        <v>22</v>
      </c>
      <c r="D4785">
        <v>7</v>
      </c>
      <c r="E4785">
        <v>3</v>
      </c>
      <c r="F4785">
        <v>938.7</v>
      </c>
      <c r="G4785">
        <v>1923.11</v>
      </c>
      <c r="H4785">
        <v>192.31</v>
      </c>
      <c r="I4785">
        <v>1036.3900000000001</v>
      </c>
      <c r="J4785">
        <v>694.41</v>
      </c>
    </row>
    <row r="4786" spans="1:10" x14ac:dyDescent="0.3">
      <c r="A4786">
        <v>4785</v>
      </c>
      <c r="B4786" t="s">
        <v>10</v>
      </c>
      <c r="C4786" t="s">
        <v>22</v>
      </c>
      <c r="D4786">
        <v>5</v>
      </c>
      <c r="E4786">
        <v>3</v>
      </c>
      <c r="F4786">
        <v>1555.91</v>
      </c>
      <c r="G4786">
        <v>3052.36</v>
      </c>
      <c r="H4786">
        <v>305.24</v>
      </c>
      <c r="I4786">
        <v>766</v>
      </c>
      <c r="J4786">
        <v>1981.13</v>
      </c>
    </row>
    <row r="4787" spans="1:10" x14ac:dyDescent="0.3">
      <c r="A4787">
        <v>4786</v>
      </c>
      <c r="B4787" t="s">
        <v>10</v>
      </c>
      <c r="C4787" t="s">
        <v>22</v>
      </c>
      <c r="D4787">
        <v>1</v>
      </c>
      <c r="E4787">
        <v>1</v>
      </c>
      <c r="F4787">
        <v>788.74</v>
      </c>
      <c r="G4787">
        <v>788.74</v>
      </c>
      <c r="H4787">
        <v>78.87</v>
      </c>
      <c r="I4787">
        <v>359.86</v>
      </c>
      <c r="J4787">
        <v>350.01</v>
      </c>
    </row>
    <row r="4788" spans="1:10" x14ac:dyDescent="0.3">
      <c r="A4788">
        <v>4787</v>
      </c>
      <c r="B4788" t="s">
        <v>12</v>
      </c>
      <c r="C4788" t="s">
        <v>13</v>
      </c>
      <c r="D4788">
        <v>1</v>
      </c>
      <c r="E4788">
        <v>1</v>
      </c>
      <c r="F4788">
        <v>5186.1899999999996</v>
      </c>
      <c r="G4788">
        <v>5186.1899999999996</v>
      </c>
      <c r="H4788">
        <v>1296.55</v>
      </c>
      <c r="I4788">
        <v>1519.77</v>
      </c>
      <c r="J4788">
        <v>2369.87</v>
      </c>
    </row>
    <row r="4789" spans="1:10" x14ac:dyDescent="0.3">
      <c r="A4789">
        <v>4788</v>
      </c>
      <c r="B4789" t="s">
        <v>12</v>
      </c>
      <c r="C4789" t="s">
        <v>13</v>
      </c>
      <c r="D4789">
        <v>4</v>
      </c>
      <c r="E4789">
        <v>1</v>
      </c>
      <c r="F4789">
        <v>7422.63</v>
      </c>
      <c r="G4789">
        <v>7422.63</v>
      </c>
      <c r="H4789">
        <v>1855.66</v>
      </c>
      <c r="I4789">
        <v>2979.47</v>
      </c>
      <c r="J4789">
        <v>2587.5</v>
      </c>
    </row>
    <row r="4790" spans="1:10" x14ac:dyDescent="0.3">
      <c r="A4790">
        <v>4789</v>
      </c>
      <c r="B4790" t="s">
        <v>10</v>
      </c>
      <c r="C4790" t="s">
        <v>11</v>
      </c>
      <c r="D4790">
        <v>5</v>
      </c>
      <c r="E4790">
        <v>3</v>
      </c>
      <c r="F4790">
        <v>1334.65</v>
      </c>
      <c r="G4790">
        <v>2869.45</v>
      </c>
      <c r="H4790">
        <v>286.95</v>
      </c>
      <c r="I4790">
        <v>693.61</v>
      </c>
      <c r="J4790">
        <v>1888.9</v>
      </c>
    </row>
    <row r="4791" spans="1:10" x14ac:dyDescent="0.3">
      <c r="A4791">
        <v>4790</v>
      </c>
      <c r="B4791" t="s">
        <v>10</v>
      </c>
      <c r="C4791" t="s">
        <v>22</v>
      </c>
      <c r="D4791">
        <v>2</v>
      </c>
      <c r="E4791">
        <v>2</v>
      </c>
      <c r="F4791">
        <v>401.05</v>
      </c>
      <c r="G4791">
        <v>610.55999999999995</v>
      </c>
      <c r="H4791">
        <v>61.06</v>
      </c>
      <c r="I4791">
        <v>458.59</v>
      </c>
      <c r="J4791">
        <v>90.91</v>
      </c>
    </row>
    <row r="4792" spans="1:10" x14ac:dyDescent="0.3">
      <c r="A4792">
        <v>4791</v>
      </c>
      <c r="B4792" t="s">
        <v>18</v>
      </c>
      <c r="C4792" t="s">
        <v>20</v>
      </c>
      <c r="D4792">
        <v>1</v>
      </c>
      <c r="E4792">
        <v>1</v>
      </c>
      <c r="F4792">
        <v>3052.2</v>
      </c>
      <c r="G4792">
        <v>3052.2</v>
      </c>
      <c r="H4792">
        <v>671.48</v>
      </c>
      <c r="I4792">
        <v>1833.21</v>
      </c>
      <c r="J4792">
        <v>547.51</v>
      </c>
    </row>
    <row r="4793" spans="1:10" x14ac:dyDescent="0.3">
      <c r="A4793">
        <v>4792</v>
      </c>
      <c r="B4793" t="s">
        <v>12</v>
      </c>
      <c r="C4793" t="s">
        <v>13</v>
      </c>
      <c r="D4793">
        <v>6</v>
      </c>
      <c r="E4793">
        <v>3</v>
      </c>
      <c r="F4793">
        <v>5529.99</v>
      </c>
      <c r="G4793">
        <v>12132.61</v>
      </c>
      <c r="H4793">
        <v>3639.78</v>
      </c>
      <c r="I4793">
        <v>3023.17</v>
      </c>
      <c r="J4793">
        <v>5469.65</v>
      </c>
    </row>
    <row r="4794" spans="1:10" x14ac:dyDescent="0.3">
      <c r="A4794">
        <v>4793</v>
      </c>
      <c r="B4794" t="s">
        <v>18</v>
      </c>
      <c r="C4794" t="s">
        <v>20</v>
      </c>
      <c r="D4794">
        <v>2</v>
      </c>
      <c r="E4794">
        <v>1</v>
      </c>
      <c r="F4794">
        <v>4591.17</v>
      </c>
      <c r="G4794">
        <v>4591.17</v>
      </c>
      <c r="H4794">
        <v>1010.06</v>
      </c>
      <c r="I4794">
        <v>2416.39</v>
      </c>
      <c r="J4794">
        <v>1164.73</v>
      </c>
    </row>
    <row r="4795" spans="1:10" x14ac:dyDescent="0.3">
      <c r="A4795">
        <v>4794</v>
      </c>
      <c r="B4795" t="s">
        <v>10</v>
      </c>
      <c r="C4795" t="s">
        <v>22</v>
      </c>
      <c r="D4795">
        <v>6</v>
      </c>
      <c r="E4795">
        <v>3</v>
      </c>
      <c r="F4795">
        <v>718.68</v>
      </c>
      <c r="G4795">
        <v>1678.52</v>
      </c>
      <c r="H4795">
        <v>167.85</v>
      </c>
      <c r="I4795">
        <v>926.5</v>
      </c>
      <c r="J4795">
        <v>584.16999999999996</v>
      </c>
    </row>
    <row r="4796" spans="1:10" x14ac:dyDescent="0.3">
      <c r="A4796">
        <v>4795</v>
      </c>
      <c r="B4796" t="s">
        <v>10</v>
      </c>
      <c r="C4796" t="s">
        <v>22</v>
      </c>
      <c r="D4796">
        <v>3</v>
      </c>
      <c r="E4796">
        <v>2</v>
      </c>
      <c r="F4796">
        <v>1444.26</v>
      </c>
      <c r="G4796">
        <v>2300.39</v>
      </c>
      <c r="H4796">
        <v>230.04</v>
      </c>
      <c r="I4796">
        <v>508.52</v>
      </c>
      <c r="J4796">
        <v>1561.83</v>
      </c>
    </row>
    <row r="4797" spans="1:10" x14ac:dyDescent="0.3">
      <c r="A4797">
        <v>4796</v>
      </c>
      <c r="B4797" t="s">
        <v>10</v>
      </c>
      <c r="C4797" t="s">
        <v>22</v>
      </c>
      <c r="D4797">
        <v>6</v>
      </c>
      <c r="E4797">
        <v>3</v>
      </c>
      <c r="F4797">
        <v>649.30999999999995</v>
      </c>
      <c r="G4797">
        <v>1511.66</v>
      </c>
      <c r="H4797">
        <v>151.16999999999999</v>
      </c>
      <c r="I4797">
        <v>620.19000000000005</v>
      </c>
      <c r="J4797">
        <v>740.3</v>
      </c>
    </row>
    <row r="4798" spans="1:10" x14ac:dyDescent="0.3">
      <c r="A4798">
        <v>4797</v>
      </c>
      <c r="B4798" t="s">
        <v>18</v>
      </c>
      <c r="C4798" t="s">
        <v>20</v>
      </c>
      <c r="D4798">
        <v>8</v>
      </c>
      <c r="E4798">
        <v>1</v>
      </c>
      <c r="F4798">
        <v>5128.0200000000004</v>
      </c>
      <c r="G4798">
        <v>5128.0200000000004</v>
      </c>
      <c r="H4798">
        <v>1128.1600000000001</v>
      </c>
      <c r="I4798">
        <v>4866.49</v>
      </c>
      <c r="J4798">
        <v>-866.64</v>
      </c>
    </row>
    <row r="4799" spans="1:10" x14ac:dyDescent="0.3">
      <c r="A4799">
        <v>4798</v>
      </c>
      <c r="B4799" t="s">
        <v>14</v>
      </c>
      <c r="C4799" t="s">
        <v>15</v>
      </c>
      <c r="D4799">
        <v>1</v>
      </c>
      <c r="E4799">
        <v>1</v>
      </c>
      <c r="F4799">
        <v>1846.67</v>
      </c>
      <c r="G4799">
        <v>1846.67</v>
      </c>
      <c r="H4799">
        <v>277</v>
      </c>
      <c r="I4799">
        <v>632.33000000000004</v>
      </c>
      <c r="J4799">
        <v>937.34</v>
      </c>
    </row>
    <row r="4800" spans="1:10" x14ac:dyDescent="0.3">
      <c r="A4800">
        <v>4799</v>
      </c>
      <c r="B4800" t="s">
        <v>18</v>
      </c>
      <c r="C4800" t="s">
        <v>19</v>
      </c>
      <c r="D4800">
        <v>4</v>
      </c>
      <c r="E4800">
        <v>1</v>
      </c>
      <c r="F4800">
        <v>4826.7299999999996</v>
      </c>
      <c r="G4800">
        <v>4826.7299999999996</v>
      </c>
      <c r="H4800">
        <v>1061.8800000000001</v>
      </c>
      <c r="I4800">
        <v>3354.83</v>
      </c>
      <c r="J4800">
        <v>410.03</v>
      </c>
    </row>
    <row r="4801" spans="1:10" x14ac:dyDescent="0.3">
      <c r="A4801">
        <v>4800</v>
      </c>
      <c r="B4801" t="s">
        <v>16</v>
      </c>
      <c r="C4801" t="s">
        <v>21</v>
      </c>
      <c r="D4801">
        <v>3</v>
      </c>
      <c r="E4801">
        <v>1</v>
      </c>
      <c r="F4801">
        <v>6196.26</v>
      </c>
      <c r="G4801">
        <v>6196.26</v>
      </c>
      <c r="H4801">
        <v>2168.69</v>
      </c>
      <c r="I4801">
        <v>3119.1</v>
      </c>
      <c r="J4801">
        <v>908.47</v>
      </c>
    </row>
    <row r="4802" spans="1:10" x14ac:dyDescent="0.3">
      <c r="A4802">
        <v>4801</v>
      </c>
      <c r="B4802" t="s">
        <v>18</v>
      </c>
      <c r="C4802" t="s">
        <v>20</v>
      </c>
      <c r="D4802">
        <v>5</v>
      </c>
      <c r="E4802">
        <v>1</v>
      </c>
      <c r="F4802">
        <v>5389.67</v>
      </c>
      <c r="G4802">
        <v>5389.67</v>
      </c>
      <c r="H4802">
        <v>1185.73</v>
      </c>
      <c r="I4802">
        <v>2556.11</v>
      </c>
      <c r="J4802">
        <v>1647.83</v>
      </c>
    </row>
    <row r="4803" spans="1:10" x14ac:dyDescent="0.3">
      <c r="A4803">
        <v>4802</v>
      </c>
      <c r="B4803" t="s">
        <v>18</v>
      </c>
      <c r="C4803" t="s">
        <v>19</v>
      </c>
      <c r="D4803">
        <v>2</v>
      </c>
      <c r="E4803">
        <v>2</v>
      </c>
      <c r="F4803">
        <v>3393.21</v>
      </c>
      <c r="G4803">
        <v>5711.94</v>
      </c>
      <c r="H4803">
        <v>1256.6300000000001</v>
      </c>
      <c r="I4803">
        <v>2095.58</v>
      </c>
      <c r="J4803">
        <v>2359.73</v>
      </c>
    </row>
    <row r="4804" spans="1:10" x14ac:dyDescent="0.3">
      <c r="A4804">
        <v>4803</v>
      </c>
      <c r="B4804" t="s">
        <v>12</v>
      </c>
      <c r="C4804" t="s">
        <v>13</v>
      </c>
      <c r="D4804">
        <v>1</v>
      </c>
      <c r="E4804">
        <v>1</v>
      </c>
      <c r="F4804">
        <v>4866.12</v>
      </c>
      <c r="G4804">
        <v>4866.12</v>
      </c>
      <c r="H4804">
        <v>1216.53</v>
      </c>
      <c r="I4804">
        <v>1602.13</v>
      </c>
      <c r="J4804">
        <v>2047.46</v>
      </c>
    </row>
    <row r="4805" spans="1:10" x14ac:dyDescent="0.3">
      <c r="A4805">
        <v>4804</v>
      </c>
      <c r="B4805" t="s">
        <v>18</v>
      </c>
      <c r="C4805" t="s">
        <v>20</v>
      </c>
      <c r="D4805">
        <v>3</v>
      </c>
      <c r="E4805">
        <v>2</v>
      </c>
      <c r="F4805">
        <v>6250.92</v>
      </c>
      <c r="G4805">
        <v>9016.43</v>
      </c>
      <c r="H4805">
        <v>2434.44</v>
      </c>
      <c r="I4805">
        <v>3008.88</v>
      </c>
      <c r="J4805">
        <v>3573.12</v>
      </c>
    </row>
    <row r="4806" spans="1:10" x14ac:dyDescent="0.3">
      <c r="A4806">
        <v>4805</v>
      </c>
      <c r="B4806" t="s">
        <v>14</v>
      </c>
      <c r="C4806" t="s">
        <v>15</v>
      </c>
      <c r="D4806">
        <v>3</v>
      </c>
      <c r="E4806">
        <v>3</v>
      </c>
      <c r="F4806">
        <v>1227.17</v>
      </c>
      <c r="G4806">
        <v>2526.7600000000002</v>
      </c>
      <c r="H4806">
        <v>379.01</v>
      </c>
      <c r="I4806">
        <v>860.63</v>
      </c>
      <c r="J4806">
        <v>1287.1199999999999</v>
      </c>
    </row>
    <row r="4807" spans="1:10" x14ac:dyDescent="0.3">
      <c r="A4807">
        <v>4806</v>
      </c>
      <c r="B4807" t="s">
        <v>16</v>
      </c>
      <c r="C4807" t="s">
        <v>17</v>
      </c>
      <c r="D4807">
        <v>8</v>
      </c>
      <c r="E4807">
        <v>3</v>
      </c>
      <c r="F4807">
        <v>5801.1</v>
      </c>
      <c r="G4807">
        <v>13879.17</v>
      </c>
      <c r="H4807">
        <v>5551.67</v>
      </c>
      <c r="I4807">
        <v>4267.03</v>
      </c>
      <c r="J4807">
        <v>4060.47</v>
      </c>
    </row>
    <row r="4808" spans="1:10" x14ac:dyDescent="0.3">
      <c r="A4808">
        <v>4807</v>
      </c>
      <c r="B4808" t="s">
        <v>18</v>
      </c>
      <c r="C4808" t="s">
        <v>20</v>
      </c>
      <c r="D4808">
        <v>1</v>
      </c>
      <c r="E4808">
        <v>1</v>
      </c>
      <c r="F4808">
        <v>6087.32</v>
      </c>
      <c r="G4808">
        <v>6087.32</v>
      </c>
      <c r="H4808">
        <v>1339.21</v>
      </c>
      <c r="I4808">
        <v>1873.55</v>
      </c>
      <c r="J4808">
        <v>2874.55</v>
      </c>
    </row>
    <row r="4809" spans="1:10" x14ac:dyDescent="0.3">
      <c r="A4809">
        <v>4808</v>
      </c>
      <c r="B4809" t="s">
        <v>12</v>
      </c>
      <c r="C4809" t="s">
        <v>13</v>
      </c>
      <c r="D4809">
        <v>5</v>
      </c>
      <c r="E4809">
        <v>3</v>
      </c>
      <c r="F4809">
        <v>4061.17</v>
      </c>
      <c r="G4809">
        <v>8572.9599999999991</v>
      </c>
      <c r="H4809">
        <v>2571.89</v>
      </c>
      <c r="I4809">
        <v>2801.07</v>
      </c>
      <c r="J4809">
        <v>3200</v>
      </c>
    </row>
    <row r="4810" spans="1:10" x14ac:dyDescent="0.3">
      <c r="A4810">
        <v>4809</v>
      </c>
      <c r="B4810" t="s">
        <v>18</v>
      </c>
      <c r="C4810" t="s">
        <v>19</v>
      </c>
      <c r="D4810">
        <v>5</v>
      </c>
      <c r="E4810">
        <v>3</v>
      </c>
      <c r="F4810">
        <v>4890.33</v>
      </c>
      <c r="G4810">
        <v>10114.86</v>
      </c>
      <c r="H4810">
        <v>2731.01</v>
      </c>
      <c r="I4810">
        <v>3635.74</v>
      </c>
      <c r="J4810">
        <v>3748.11</v>
      </c>
    </row>
    <row r="4811" spans="1:10" x14ac:dyDescent="0.3">
      <c r="A4811">
        <v>4810</v>
      </c>
      <c r="B4811" t="s">
        <v>12</v>
      </c>
      <c r="C4811" t="s">
        <v>13</v>
      </c>
      <c r="D4811">
        <v>4</v>
      </c>
      <c r="E4811">
        <v>1</v>
      </c>
      <c r="F4811">
        <v>4674.54</v>
      </c>
      <c r="G4811">
        <v>4674.54</v>
      </c>
      <c r="H4811">
        <v>1168.6400000000001</v>
      </c>
      <c r="I4811">
        <v>2675.43</v>
      </c>
      <c r="J4811">
        <v>830.47</v>
      </c>
    </row>
    <row r="4812" spans="1:10" x14ac:dyDescent="0.3">
      <c r="A4812">
        <v>4811</v>
      </c>
      <c r="B4812" t="s">
        <v>18</v>
      </c>
      <c r="C4812" t="s">
        <v>20</v>
      </c>
      <c r="D4812">
        <v>7</v>
      </c>
      <c r="E4812">
        <v>3</v>
      </c>
      <c r="F4812">
        <v>4748.68</v>
      </c>
      <c r="G4812">
        <v>9932.93</v>
      </c>
      <c r="H4812">
        <v>2681.89</v>
      </c>
      <c r="I4812">
        <v>4334.6899999999996</v>
      </c>
      <c r="J4812">
        <v>2916.35</v>
      </c>
    </row>
    <row r="4813" spans="1:10" x14ac:dyDescent="0.3">
      <c r="A4813">
        <v>4812</v>
      </c>
      <c r="B4813" t="s">
        <v>12</v>
      </c>
      <c r="C4813" t="s">
        <v>13</v>
      </c>
      <c r="D4813">
        <v>6</v>
      </c>
      <c r="E4813">
        <v>3</v>
      </c>
      <c r="F4813">
        <v>5260.69</v>
      </c>
      <c r="G4813">
        <v>12656.24</v>
      </c>
      <c r="H4813">
        <v>3796.87</v>
      </c>
      <c r="I4813">
        <v>4175.9399999999996</v>
      </c>
      <c r="J4813">
        <v>4683.43</v>
      </c>
    </row>
    <row r="4814" spans="1:10" x14ac:dyDescent="0.3">
      <c r="A4814">
        <v>4813</v>
      </c>
      <c r="B4814" t="s">
        <v>18</v>
      </c>
      <c r="C4814" t="s">
        <v>20</v>
      </c>
      <c r="D4814">
        <v>5</v>
      </c>
      <c r="E4814">
        <v>2</v>
      </c>
      <c r="F4814">
        <v>5767.79</v>
      </c>
      <c r="G4814">
        <v>9586.4</v>
      </c>
      <c r="H4814">
        <v>2588.33</v>
      </c>
      <c r="I4814">
        <v>3151.26</v>
      </c>
      <c r="J4814">
        <v>3846.81</v>
      </c>
    </row>
    <row r="4815" spans="1:10" x14ac:dyDescent="0.3">
      <c r="A4815">
        <v>4814</v>
      </c>
      <c r="B4815" t="s">
        <v>16</v>
      </c>
      <c r="C4815" t="s">
        <v>21</v>
      </c>
      <c r="D4815">
        <v>8</v>
      </c>
      <c r="E4815">
        <v>2</v>
      </c>
      <c r="F4815">
        <v>3985.33</v>
      </c>
      <c r="G4815">
        <v>5842.77</v>
      </c>
      <c r="H4815">
        <v>2044.97</v>
      </c>
      <c r="I4815">
        <v>5544.79</v>
      </c>
      <c r="J4815">
        <v>-1746.99</v>
      </c>
    </row>
    <row r="4816" spans="1:10" x14ac:dyDescent="0.3">
      <c r="A4816">
        <v>4815</v>
      </c>
      <c r="B4816" t="s">
        <v>14</v>
      </c>
      <c r="C4816" t="s">
        <v>15</v>
      </c>
      <c r="D4816">
        <v>4</v>
      </c>
      <c r="E4816">
        <v>2</v>
      </c>
      <c r="F4816">
        <v>2900.21</v>
      </c>
      <c r="G4816">
        <v>5101.87</v>
      </c>
      <c r="H4816">
        <v>765.28</v>
      </c>
      <c r="I4816">
        <v>914.26</v>
      </c>
      <c r="J4816">
        <v>3422.32</v>
      </c>
    </row>
    <row r="4817" spans="1:10" x14ac:dyDescent="0.3">
      <c r="A4817">
        <v>4816</v>
      </c>
      <c r="B4817" t="s">
        <v>12</v>
      </c>
      <c r="C4817" t="s">
        <v>13</v>
      </c>
      <c r="D4817">
        <v>6</v>
      </c>
      <c r="E4817">
        <v>3</v>
      </c>
      <c r="F4817">
        <v>5760.53</v>
      </c>
      <c r="G4817">
        <v>12876.56</v>
      </c>
      <c r="H4817">
        <v>3862.97</v>
      </c>
      <c r="I4817">
        <v>3694.38</v>
      </c>
      <c r="J4817">
        <v>5319.22</v>
      </c>
    </row>
    <row r="4818" spans="1:10" x14ac:dyDescent="0.3">
      <c r="A4818">
        <v>4817</v>
      </c>
      <c r="B4818" t="s">
        <v>12</v>
      </c>
      <c r="C4818" t="s">
        <v>13</v>
      </c>
      <c r="D4818">
        <v>3</v>
      </c>
      <c r="E4818">
        <v>1</v>
      </c>
      <c r="F4818">
        <v>5603.28</v>
      </c>
      <c r="G4818">
        <v>5603.28</v>
      </c>
      <c r="H4818">
        <v>1400.82</v>
      </c>
      <c r="I4818">
        <v>2444.5300000000002</v>
      </c>
      <c r="J4818">
        <v>1757.93</v>
      </c>
    </row>
    <row r="4819" spans="1:10" x14ac:dyDescent="0.3">
      <c r="A4819">
        <v>4818</v>
      </c>
      <c r="B4819" t="s">
        <v>14</v>
      </c>
      <c r="C4819" t="s">
        <v>15</v>
      </c>
      <c r="D4819">
        <v>1</v>
      </c>
      <c r="E4819">
        <v>1</v>
      </c>
      <c r="F4819">
        <v>1770.67</v>
      </c>
      <c r="G4819">
        <v>1770.67</v>
      </c>
      <c r="H4819">
        <v>265.60000000000002</v>
      </c>
      <c r="I4819">
        <v>660.03</v>
      </c>
      <c r="J4819">
        <v>845.04</v>
      </c>
    </row>
    <row r="4820" spans="1:10" x14ac:dyDescent="0.3">
      <c r="A4820">
        <v>4819</v>
      </c>
      <c r="B4820" t="s">
        <v>12</v>
      </c>
      <c r="C4820" t="s">
        <v>13</v>
      </c>
      <c r="D4820">
        <v>5</v>
      </c>
      <c r="E4820">
        <v>1</v>
      </c>
      <c r="F4820">
        <v>4228.59</v>
      </c>
      <c r="G4820">
        <v>4228.59</v>
      </c>
      <c r="H4820">
        <v>1057.1500000000001</v>
      </c>
      <c r="I4820">
        <v>3289.72</v>
      </c>
      <c r="J4820">
        <v>-118.28</v>
      </c>
    </row>
    <row r="4821" spans="1:10" x14ac:dyDescent="0.3">
      <c r="A4821">
        <v>4820</v>
      </c>
      <c r="B4821" t="s">
        <v>18</v>
      </c>
      <c r="C4821" t="s">
        <v>19</v>
      </c>
      <c r="D4821">
        <v>4</v>
      </c>
      <c r="E4821">
        <v>3</v>
      </c>
      <c r="F4821">
        <v>6153.47</v>
      </c>
      <c r="G4821">
        <v>13459.24</v>
      </c>
      <c r="H4821">
        <v>3634</v>
      </c>
      <c r="I4821">
        <v>2231.38</v>
      </c>
      <c r="J4821">
        <v>7593.87</v>
      </c>
    </row>
    <row r="4822" spans="1:10" x14ac:dyDescent="0.3">
      <c r="A4822">
        <v>4821</v>
      </c>
      <c r="B4822" t="s">
        <v>10</v>
      </c>
      <c r="C4822" t="s">
        <v>22</v>
      </c>
      <c r="D4822">
        <v>3</v>
      </c>
      <c r="E4822">
        <v>2</v>
      </c>
      <c r="F4822">
        <v>561.20000000000005</v>
      </c>
      <c r="G4822">
        <v>867.32</v>
      </c>
      <c r="H4822">
        <v>86.73</v>
      </c>
      <c r="I4822">
        <v>602.12</v>
      </c>
      <c r="J4822">
        <v>178.46</v>
      </c>
    </row>
    <row r="4823" spans="1:10" x14ac:dyDescent="0.3">
      <c r="A4823">
        <v>4822</v>
      </c>
      <c r="B4823" t="s">
        <v>10</v>
      </c>
      <c r="C4823" t="s">
        <v>11</v>
      </c>
      <c r="D4823">
        <v>5</v>
      </c>
      <c r="E4823">
        <v>3</v>
      </c>
      <c r="F4823">
        <v>845.61</v>
      </c>
      <c r="G4823">
        <v>1874.84</v>
      </c>
      <c r="H4823">
        <v>187.48</v>
      </c>
      <c r="I4823">
        <v>629.79</v>
      </c>
      <c r="J4823">
        <v>1057.57</v>
      </c>
    </row>
    <row r="4824" spans="1:10" x14ac:dyDescent="0.3">
      <c r="A4824">
        <v>4823</v>
      </c>
      <c r="B4824" t="s">
        <v>10</v>
      </c>
      <c r="C4824" t="s">
        <v>11</v>
      </c>
      <c r="D4824">
        <v>2</v>
      </c>
      <c r="E4824">
        <v>2</v>
      </c>
      <c r="F4824">
        <v>845.53</v>
      </c>
      <c r="G4824">
        <v>1304.54</v>
      </c>
      <c r="H4824">
        <v>130.44999999999999</v>
      </c>
      <c r="I4824">
        <v>362.02</v>
      </c>
      <c r="J4824">
        <v>812.07</v>
      </c>
    </row>
    <row r="4825" spans="1:10" x14ac:dyDescent="0.3">
      <c r="A4825">
        <v>4824</v>
      </c>
      <c r="B4825" t="s">
        <v>10</v>
      </c>
      <c r="C4825" t="s">
        <v>22</v>
      </c>
      <c r="D4825">
        <v>7</v>
      </c>
      <c r="E4825">
        <v>3</v>
      </c>
      <c r="F4825">
        <v>413.11</v>
      </c>
      <c r="G4825">
        <v>891.46</v>
      </c>
      <c r="H4825">
        <v>89.15</v>
      </c>
      <c r="I4825">
        <v>811.71</v>
      </c>
      <c r="J4825">
        <v>-9.39</v>
      </c>
    </row>
    <row r="4826" spans="1:10" x14ac:dyDescent="0.3">
      <c r="A4826">
        <v>4825</v>
      </c>
      <c r="B4826" t="s">
        <v>16</v>
      </c>
      <c r="C4826" t="s">
        <v>17</v>
      </c>
      <c r="D4826">
        <v>3</v>
      </c>
      <c r="E4826">
        <v>3</v>
      </c>
      <c r="F4826">
        <v>3942.08</v>
      </c>
      <c r="G4826">
        <v>7415.79</v>
      </c>
      <c r="H4826">
        <v>2595.5300000000002</v>
      </c>
      <c r="I4826">
        <v>2250.5</v>
      </c>
      <c r="J4826">
        <v>2569.77</v>
      </c>
    </row>
    <row r="4827" spans="1:10" x14ac:dyDescent="0.3">
      <c r="A4827">
        <v>4826</v>
      </c>
      <c r="B4827" t="s">
        <v>18</v>
      </c>
      <c r="C4827" t="s">
        <v>20</v>
      </c>
      <c r="D4827">
        <v>8</v>
      </c>
      <c r="E4827">
        <v>3</v>
      </c>
      <c r="F4827">
        <v>6132.16</v>
      </c>
      <c r="G4827">
        <v>12433.49</v>
      </c>
      <c r="H4827">
        <v>3357.04</v>
      </c>
      <c r="I4827">
        <v>3612.56</v>
      </c>
      <c r="J4827">
        <v>5463.89</v>
      </c>
    </row>
    <row r="4828" spans="1:10" x14ac:dyDescent="0.3">
      <c r="A4828">
        <v>4827</v>
      </c>
      <c r="B4828" t="s">
        <v>16</v>
      </c>
      <c r="C4828" t="s">
        <v>21</v>
      </c>
      <c r="D4828">
        <v>8</v>
      </c>
      <c r="E4828">
        <v>3</v>
      </c>
      <c r="F4828">
        <v>3516.36</v>
      </c>
      <c r="G4828">
        <v>6615.56</v>
      </c>
      <c r="H4828">
        <v>2315.4499999999998</v>
      </c>
      <c r="I4828">
        <v>4107.8599999999997</v>
      </c>
      <c r="J4828">
        <v>192.25</v>
      </c>
    </row>
    <row r="4829" spans="1:10" x14ac:dyDescent="0.3">
      <c r="A4829">
        <v>4828</v>
      </c>
      <c r="B4829" t="s">
        <v>18</v>
      </c>
      <c r="C4829" t="s">
        <v>19</v>
      </c>
      <c r="D4829">
        <v>5</v>
      </c>
      <c r="E4829">
        <v>3</v>
      </c>
      <c r="F4829">
        <v>5131.6899999999996</v>
      </c>
      <c r="G4829">
        <v>11898.6</v>
      </c>
      <c r="H4829">
        <v>3212.62</v>
      </c>
      <c r="I4829">
        <v>2699.98</v>
      </c>
      <c r="J4829">
        <v>5986</v>
      </c>
    </row>
    <row r="4830" spans="1:10" x14ac:dyDescent="0.3">
      <c r="A4830">
        <v>4829</v>
      </c>
      <c r="B4830" t="s">
        <v>10</v>
      </c>
      <c r="C4830" t="s">
        <v>11</v>
      </c>
      <c r="D4830">
        <v>8</v>
      </c>
      <c r="E4830">
        <v>3</v>
      </c>
      <c r="F4830">
        <v>1012.06</v>
      </c>
      <c r="G4830">
        <v>2143.5500000000002</v>
      </c>
      <c r="H4830">
        <v>214.35</v>
      </c>
      <c r="I4830">
        <v>771.63</v>
      </c>
      <c r="J4830">
        <v>1157.56</v>
      </c>
    </row>
    <row r="4831" spans="1:10" x14ac:dyDescent="0.3">
      <c r="A4831">
        <v>4830</v>
      </c>
      <c r="B4831" t="s">
        <v>16</v>
      </c>
      <c r="C4831" t="s">
        <v>17</v>
      </c>
      <c r="D4831">
        <v>3</v>
      </c>
      <c r="E4831">
        <v>3</v>
      </c>
      <c r="F4831">
        <v>5343.64</v>
      </c>
      <c r="G4831">
        <v>11404.15</v>
      </c>
      <c r="H4831">
        <v>4561.66</v>
      </c>
      <c r="I4831">
        <v>2545.7800000000002</v>
      </c>
      <c r="J4831">
        <v>4296.71</v>
      </c>
    </row>
    <row r="4832" spans="1:10" x14ac:dyDescent="0.3">
      <c r="A4832">
        <v>4831</v>
      </c>
      <c r="B4832" t="s">
        <v>14</v>
      </c>
      <c r="C4832" t="s">
        <v>15</v>
      </c>
      <c r="D4832">
        <v>1</v>
      </c>
      <c r="E4832">
        <v>1</v>
      </c>
      <c r="F4832">
        <v>569.30999999999995</v>
      </c>
      <c r="G4832">
        <v>569.30999999999995</v>
      </c>
      <c r="H4832">
        <v>85.4</v>
      </c>
      <c r="I4832">
        <v>540.28</v>
      </c>
      <c r="J4832">
        <v>-56.36</v>
      </c>
    </row>
    <row r="4833" spans="1:10" x14ac:dyDescent="0.3">
      <c r="A4833">
        <v>4832</v>
      </c>
      <c r="B4833" t="s">
        <v>14</v>
      </c>
      <c r="C4833" t="s">
        <v>15</v>
      </c>
      <c r="D4833">
        <v>1</v>
      </c>
      <c r="E4833">
        <v>1</v>
      </c>
      <c r="F4833">
        <v>1257.93</v>
      </c>
      <c r="G4833">
        <v>1257.93</v>
      </c>
      <c r="H4833">
        <v>188.69</v>
      </c>
      <c r="I4833">
        <v>659.31</v>
      </c>
      <c r="J4833">
        <v>409.94</v>
      </c>
    </row>
    <row r="4834" spans="1:10" x14ac:dyDescent="0.3">
      <c r="A4834">
        <v>4833</v>
      </c>
      <c r="B4834" t="s">
        <v>16</v>
      </c>
      <c r="C4834" t="s">
        <v>21</v>
      </c>
      <c r="D4834">
        <v>7</v>
      </c>
      <c r="E4834">
        <v>3</v>
      </c>
      <c r="F4834">
        <v>4204.5600000000004</v>
      </c>
      <c r="G4834">
        <v>9059.11</v>
      </c>
      <c r="H4834">
        <v>3623.64</v>
      </c>
      <c r="I4834">
        <v>3344.24</v>
      </c>
      <c r="J4834">
        <v>2091.2199999999998</v>
      </c>
    </row>
    <row r="4835" spans="1:10" x14ac:dyDescent="0.3">
      <c r="A4835">
        <v>4834</v>
      </c>
      <c r="B4835" t="s">
        <v>18</v>
      </c>
      <c r="C4835" t="s">
        <v>19</v>
      </c>
      <c r="D4835">
        <v>1</v>
      </c>
      <c r="E4835">
        <v>1</v>
      </c>
      <c r="F4835">
        <v>6080.36</v>
      </c>
      <c r="G4835">
        <v>6080.36</v>
      </c>
      <c r="H4835">
        <v>1337.68</v>
      </c>
      <c r="I4835">
        <v>1893.6</v>
      </c>
      <c r="J4835">
        <v>2849.08</v>
      </c>
    </row>
    <row r="4836" spans="1:10" x14ac:dyDescent="0.3">
      <c r="A4836">
        <v>4835</v>
      </c>
      <c r="B4836" t="s">
        <v>16</v>
      </c>
      <c r="C4836" t="s">
        <v>17</v>
      </c>
      <c r="D4836">
        <v>6</v>
      </c>
      <c r="E4836">
        <v>3</v>
      </c>
      <c r="F4836">
        <v>5673.58</v>
      </c>
      <c r="G4836">
        <v>10480.51</v>
      </c>
      <c r="H4836">
        <v>4192.21</v>
      </c>
      <c r="I4836">
        <v>4838.47</v>
      </c>
      <c r="J4836">
        <v>1449.84</v>
      </c>
    </row>
    <row r="4837" spans="1:10" x14ac:dyDescent="0.3">
      <c r="A4837">
        <v>4836</v>
      </c>
      <c r="B4837" t="s">
        <v>18</v>
      </c>
      <c r="C4837" t="s">
        <v>20</v>
      </c>
      <c r="D4837">
        <v>2</v>
      </c>
      <c r="E4837">
        <v>1</v>
      </c>
      <c r="F4837">
        <v>5062.24</v>
      </c>
      <c r="G4837">
        <v>5062.24</v>
      </c>
      <c r="H4837">
        <v>1113.69</v>
      </c>
      <c r="I4837">
        <v>2481.0500000000002</v>
      </c>
      <c r="J4837">
        <v>1467.49</v>
      </c>
    </row>
    <row r="4838" spans="1:10" x14ac:dyDescent="0.3">
      <c r="A4838">
        <v>4837</v>
      </c>
      <c r="B4838" t="s">
        <v>10</v>
      </c>
      <c r="C4838" t="s">
        <v>22</v>
      </c>
      <c r="D4838">
        <v>1</v>
      </c>
      <c r="E4838">
        <v>1</v>
      </c>
      <c r="F4838">
        <v>1097.68</v>
      </c>
      <c r="G4838">
        <v>1097.68</v>
      </c>
      <c r="H4838">
        <v>109.77</v>
      </c>
      <c r="I4838">
        <v>284.48</v>
      </c>
      <c r="J4838">
        <v>703.44</v>
      </c>
    </row>
    <row r="4839" spans="1:10" x14ac:dyDescent="0.3">
      <c r="A4839">
        <v>4838</v>
      </c>
      <c r="B4839" t="s">
        <v>10</v>
      </c>
      <c r="C4839" t="s">
        <v>11</v>
      </c>
      <c r="D4839">
        <v>8</v>
      </c>
      <c r="E4839">
        <v>3</v>
      </c>
      <c r="F4839">
        <v>431.6</v>
      </c>
      <c r="G4839">
        <v>957.05</v>
      </c>
      <c r="H4839">
        <v>95.71</v>
      </c>
      <c r="I4839">
        <v>908.24</v>
      </c>
      <c r="J4839">
        <v>-46.9</v>
      </c>
    </row>
    <row r="4840" spans="1:10" x14ac:dyDescent="0.3">
      <c r="A4840">
        <v>4839</v>
      </c>
      <c r="B4840" t="s">
        <v>18</v>
      </c>
      <c r="C4840" t="s">
        <v>20</v>
      </c>
      <c r="D4840">
        <v>2</v>
      </c>
      <c r="E4840">
        <v>1</v>
      </c>
      <c r="F4840">
        <v>7570.42</v>
      </c>
      <c r="G4840">
        <v>7570.42</v>
      </c>
      <c r="H4840">
        <v>1665.49</v>
      </c>
      <c r="I4840">
        <v>1621.46</v>
      </c>
      <c r="J4840">
        <v>4283.47</v>
      </c>
    </row>
    <row r="4841" spans="1:10" x14ac:dyDescent="0.3">
      <c r="A4841">
        <v>4840</v>
      </c>
      <c r="B4841" t="s">
        <v>10</v>
      </c>
      <c r="C4841" t="s">
        <v>11</v>
      </c>
      <c r="D4841">
        <v>1</v>
      </c>
      <c r="E4841">
        <v>1</v>
      </c>
      <c r="F4841">
        <v>834.17</v>
      </c>
      <c r="G4841">
        <v>834.17</v>
      </c>
      <c r="H4841">
        <v>83.42</v>
      </c>
      <c r="I4841">
        <v>361.26</v>
      </c>
      <c r="J4841">
        <v>389.49</v>
      </c>
    </row>
    <row r="4842" spans="1:10" x14ac:dyDescent="0.3">
      <c r="A4842">
        <v>4841</v>
      </c>
      <c r="B4842" t="s">
        <v>12</v>
      </c>
      <c r="C4842" t="s">
        <v>13</v>
      </c>
      <c r="D4842">
        <v>6</v>
      </c>
      <c r="E4842">
        <v>3</v>
      </c>
      <c r="F4842">
        <v>4145.42</v>
      </c>
      <c r="G4842">
        <v>8156.07</v>
      </c>
      <c r="H4842">
        <v>2446.8200000000002</v>
      </c>
      <c r="I4842">
        <v>3201.65</v>
      </c>
      <c r="J4842">
        <v>2507.6</v>
      </c>
    </row>
    <row r="4843" spans="1:10" x14ac:dyDescent="0.3">
      <c r="A4843">
        <v>4842</v>
      </c>
      <c r="B4843" t="s">
        <v>12</v>
      </c>
      <c r="C4843" t="s">
        <v>13</v>
      </c>
      <c r="D4843">
        <v>8</v>
      </c>
      <c r="E4843">
        <v>3</v>
      </c>
      <c r="F4843">
        <v>4269.8100000000004</v>
      </c>
      <c r="G4843">
        <v>8941.77</v>
      </c>
      <c r="H4843">
        <v>2682.53</v>
      </c>
      <c r="I4843">
        <v>4390.5600000000004</v>
      </c>
      <c r="J4843">
        <v>1868.68</v>
      </c>
    </row>
    <row r="4844" spans="1:10" x14ac:dyDescent="0.3">
      <c r="A4844">
        <v>4843</v>
      </c>
      <c r="B4844" t="s">
        <v>10</v>
      </c>
      <c r="C4844" t="s">
        <v>11</v>
      </c>
      <c r="D4844">
        <v>3</v>
      </c>
      <c r="E4844">
        <v>3</v>
      </c>
      <c r="F4844">
        <v>396.02</v>
      </c>
      <c r="G4844">
        <v>859.55</v>
      </c>
      <c r="H4844">
        <v>85.96</v>
      </c>
      <c r="I4844">
        <v>481.58</v>
      </c>
      <c r="J4844">
        <v>292.02</v>
      </c>
    </row>
    <row r="4845" spans="1:10" x14ac:dyDescent="0.3">
      <c r="A4845">
        <v>4844</v>
      </c>
      <c r="B4845" t="s">
        <v>18</v>
      </c>
      <c r="C4845" t="s">
        <v>20</v>
      </c>
      <c r="D4845">
        <v>5</v>
      </c>
      <c r="E4845">
        <v>2</v>
      </c>
      <c r="F4845">
        <v>3339.37</v>
      </c>
      <c r="G4845">
        <v>5475.69</v>
      </c>
      <c r="H4845">
        <v>1204.6500000000001</v>
      </c>
      <c r="I4845">
        <v>3470.16</v>
      </c>
      <c r="J4845">
        <v>800.88</v>
      </c>
    </row>
    <row r="4846" spans="1:10" x14ac:dyDescent="0.3">
      <c r="A4846">
        <v>4845</v>
      </c>
      <c r="B4846" t="s">
        <v>18</v>
      </c>
      <c r="C4846" t="s">
        <v>20</v>
      </c>
      <c r="D4846">
        <v>5</v>
      </c>
      <c r="E4846">
        <v>3</v>
      </c>
      <c r="F4846">
        <v>4275.8900000000003</v>
      </c>
      <c r="G4846">
        <v>8986.7900000000009</v>
      </c>
      <c r="H4846">
        <v>2426.4299999999998</v>
      </c>
      <c r="I4846">
        <v>3407.34</v>
      </c>
      <c r="J4846">
        <v>3153.02</v>
      </c>
    </row>
    <row r="4847" spans="1:10" x14ac:dyDescent="0.3">
      <c r="A4847">
        <v>4846</v>
      </c>
      <c r="B4847" t="s">
        <v>10</v>
      </c>
      <c r="C4847" t="s">
        <v>22</v>
      </c>
      <c r="D4847">
        <v>1</v>
      </c>
      <c r="E4847">
        <v>1</v>
      </c>
      <c r="F4847">
        <v>761.32</v>
      </c>
      <c r="G4847">
        <v>761.32</v>
      </c>
      <c r="H4847">
        <v>76.13</v>
      </c>
      <c r="I4847">
        <v>241.15</v>
      </c>
      <c r="J4847">
        <v>444.04</v>
      </c>
    </row>
    <row r="4848" spans="1:10" x14ac:dyDescent="0.3">
      <c r="A4848">
        <v>4847</v>
      </c>
      <c r="B4848" t="s">
        <v>12</v>
      </c>
      <c r="C4848" t="s">
        <v>13</v>
      </c>
      <c r="D4848">
        <v>5</v>
      </c>
      <c r="E4848">
        <v>1</v>
      </c>
      <c r="F4848">
        <v>5234.3999999999996</v>
      </c>
      <c r="G4848">
        <v>5234.3999999999996</v>
      </c>
      <c r="H4848">
        <v>1308.5999999999999</v>
      </c>
      <c r="I4848">
        <v>3316.97</v>
      </c>
      <c r="J4848">
        <v>608.83000000000004</v>
      </c>
    </row>
    <row r="4849" spans="1:10" x14ac:dyDescent="0.3">
      <c r="A4849">
        <v>4848</v>
      </c>
      <c r="B4849" t="s">
        <v>18</v>
      </c>
      <c r="C4849" t="s">
        <v>20</v>
      </c>
      <c r="D4849">
        <v>1</v>
      </c>
      <c r="E4849">
        <v>1</v>
      </c>
      <c r="F4849">
        <v>1104.02</v>
      </c>
      <c r="G4849">
        <v>1104.02</v>
      </c>
      <c r="H4849">
        <v>242.88</v>
      </c>
      <c r="I4849">
        <v>1047.72</v>
      </c>
      <c r="J4849">
        <v>-186.58</v>
      </c>
    </row>
    <row r="4850" spans="1:10" x14ac:dyDescent="0.3">
      <c r="A4850">
        <v>4849</v>
      </c>
      <c r="B4850" t="s">
        <v>14</v>
      </c>
      <c r="C4850" t="s">
        <v>15</v>
      </c>
      <c r="D4850">
        <v>1</v>
      </c>
      <c r="E4850">
        <v>1</v>
      </c>
      <c r="F4850">
        <v>1428.75</v>
      </c>
      <c r="G4850">
        <v>1428.75</v>
      </c>
      <c r="H4850">
        <v>214.31</v>
      </c>
      <c r="I4850">
        <v>741.12</v>
      </c>
      <c r="J4850">
        <v>473.32</v>
      </c>
    </row>
    <row r="4851" spans="1:10" x14ac:dyDescent="0.3">
      <c r="A4851">
        <v>4850</v>
      </c>
      <c r="B4851" t="s">
        <v>18</v>
      </c>
      <c r="C4851" t="s">
        <v>20</v>
      </c>
      <c r="D4851">
        <v>8</v>
      </c>
      <c r="E4851">
        <v>3</v>
      </c>
      <c r="F4851">
        <v>3221.56</v>
      </c>
      <c r="G4851">
        <v>6962.22</v>
      </c>
      <c r="H4851">
        <v>1531.69</v>
      </c>
      <c r="I4851">
        <v>4848.7700000000004</v>
      </c>
      <c r="J4851">
        <v>581.76</v>
      </c>
    </row>
    <row r="4852" spans="1:10" x14ac:dyDescent="0.3">
      <c r="A4852">
        <v>4851</v>
      </c>
      <c r="B4852" t="s">
        <v>12</v>
      </c>
      <c r="C4852" t="s">
        <v>13</v>
      </c>
      <c r="D4852">
        <v>7</v>
      </c>
      <c r="E4852">
        <v>3</v>
      </c>
      <c r="F4852">
        <v>4923.46</v>
      </c>
      <c r="G4852">
        <v>12323.28</v>
      </c>
      <c r="H4852">
        <v>3696.98</v>
      </c>
      <c r="I4852">
        <v>4562.1499999999996</v>
      </c>
      <c r="J4852">
        <v>4064.15</v>
      </c>
    </row>
    <row r="4853" spans="1:10" x14ac:dyDescent="0.3">
      <c r="A4853">
        <v>4852</v>
      </c>
      <c r="B4853" t="s">
        <v>10</v>
      </c>
      <c r="C4853" t="s">
        <v>11</v>
      </c>
      <c r="D4853">
        <v>4</v>
      </c>
      <c r="E4853">
        <v>3</v>
      </c>
      <c r="F4853">
        <v>698.93</v>
      </c>
      <c r="G4853">
        <v>1453.92</v>
      </c>
      <c r="H4853">
        <v>145.38999999999999</v>
      </c>
      <c r="I4853">
        <v>450.84</v>
      </c>
      <c r="J4853">
        <v>857.69</v>
      </c>
    </row>
    <row r="4854" spans="1:10" x14ac:dyDescent="0.3">
      <c r="A4854">
        <v>4853</v>
      </c>
      <c r="B4854" t="s">
        <v>14</v>
      </c>
      <c r="C4854" t="s">
        <v>15</v>
      </c>
      <c r="D4854">
        <v>4</v>
      </c>
      <c r="E4854">
        <v>3</v>
      </c>
      <c r="F4854">
        <v>1732.46</v>
      </c>
      <c r="G4854">
        <v>4151.78</v>
      </c>
      <c r="H4854">
        <v>622.77</v>
      </c>
      <c r="I4854">
        <v>956.96</v>
      </c>
      <c r="J4854">
        <v>2572.0500000000002</v>
      </c>
    </row>
    <row r="4855" spans="1:10" x14ac:dyDescent="0.3">
      <c r="A4855">
        <v>4854</v>
      </c>
      <c r="B4855" t="s">
        <v>10</v>
      </c>
      <c r="C4855" t="s">
        <v>11</v>
      </c>
      <c r="D4855">
        <v>7</v>
      </c>
      <c r="E4855">
        <v>3</v>
      </c>
      <c r="F4855">
        <v>1074.49</v>
      </c>
      <c r="G4855">
        <v>2281.9899999999998</v>
      </c>
      <c r="H4855">
        <v>228.2</v>
      </c>
      <c r="I4855">
        <v>723.2</v>
      </c>
      <c r="J4855">
        <v>1330.58</v>
      </c>
    </row>
    <row r="4856" spans="1:10" x14ac:dyDescent="0.3">
      <c r="A4856">
        <v>4855</v>
      </c>
      <c r="B4856" t="s">
        <v>16</v>
      </c>
      <c r="C4856" t="s">
        <v>21</v>
      </c>
      <c r="D4856">
        <v>4</v>
      </c>
      <c r="E4856">
        <v>1</v>
      </c>
      <c r="F4856">
        <v>318.81</v>
      </c>
      <c r="G4856">
        <v>318.81</v>
      </c>
      <c r="H4856">
        <v>111.58</v>
      </c>
      <c r="I4856">
        <v>302.55</v>
      </c>
      <c r="J4856">
        <v>-95.33</v>
      </c>
    </row>
    <row r="4857" spans="1:10" x14ac:dyDescent="0.3">
      <c r="A4857">
        <v>4856</v>
      </c>
      <c r="B4857" t="s">
        <v>18</v>
      </c>
      <c r="C4857" t="s">
        <v>20</v>
      </c>
      <c r="D4857">
        <v>2</v>
      </c>
      <c r="E4857">
        <v>2</v>
      </c>
      <c r="F4857">
        <v>2402.25</v>
      </c>
      <c r="G4857">
        <v>3848.13</v>
      </c>
      <c r="H4857">
        <v>846.59</v>
      </c>
      <c r="I4857">
        <v>2229.86</v>
      </c>
      <c r="J4857">
        <v>771.68</v>
      </c>
    </row>
    <row r="4858" spans="1:10" x14ac:dyDescent="0.3">
      <c r="A4858">
        <v>4857</v>
      </c>
      <c r="B4858" t="s">
        <v>18</v>
      </c>
      <c r="C4858" t="s">
        <v>19</v>
      </c>
      <c r="D4858">
        <v>4</v>
      </c>
      <c r="E4858">
        <v>3</v>
      </c>
      <c r="F4858">
        <v>4596.38</v>
      </c>
      <c r="G4858">
        <v>11157.63</v>
      </c>
      <c r="H4858">
        <v>3012.56</v>
      </c>
      <c r="I4858">
        <v>2798.73</v>
      </c>
      <c r="J4858">
        <v>5346.34</v>
      </c>
    </row>
    <row r="4859" spans="1:10" x14ac:dyDescent="0.3">
      <c r="A4859">
        <v>4858</v>
      </c>
      <c r="B4859" t="s">
        <v>12</v>
      </c>
      <c r="C4859" t="s">
        <v>13</v>
      </c>
      <c r="D4859">
        <v>1</v>
      </c>
      <c r="E4859">
        <v>1</v>
      </c>
      <c r="F4859">
        <v>4579.1400000000003</v>
      </c>
      <c r="G4859">
        <v>4579.1400000000003</v>
      </c>
      <c r="H4859">
        <v>1144.79</v>
      </c>
      <c r="I4859">
        <v>1287.19</v>
      </c>
      <c r="J4859">
        <v>2147.17</v>
      </c>
    </row>
    <row r="4860" spans="1:10" x14ac:dyDescent="0.3">
      <c r="A4860">
        <v>4859</v>
      </c>
      <c r="B4860" t="s">
        <v>12</v>
      </c>
      <c r="C4860" t="s">
        <v>13</v>
      </c>
      <c r="D4860">
        <v>6</v>
      </c>
      <c r="E4860">
        <v>3</v>
      </c>
      <c r="F4860">
        <v>4755.3900000000003</v>
      </c>
      <c r="G4860">
        <v>10589.82</v>
      </c>
      <c r="H4860">
        <v>3176.95</v>
      </c>
      <c r="I4860">
        <v>3797.09</v>
      </c>
      <c r="J4860">
        <v>3615.79</v>
      </c>
    </row>
    <row r="4861" spans="1:10" x14ac:dyDescent="0.3">
      <c r="A4861">
        <v>4860</v>
      </c>
      <c r="B4861" t="s">
        <v>12</v>
      </c>
      <c r="C4861" t="s">
        <v>13</v>
      </c>
      <c r="D4861">
        <v>6</v>
      </c>
      <c r="E4861">
        <v>3</v>
      </c>
      <c r="F4861">
        <v>4729.78</v>
      </c>
      <c r="G4861">
        <v>10504.1</v>
      </c>
      <c r="H4861">
        <v>3151.23</v>
      </c>
      <c r="I4861">
        <v>3204.36</v>
      </c>
      <c r="J4861">
        <v>4148.51</v>
      </c>
    </row>
    <row r="4862" spans="1:10" x14ac:dyDescent="0.3">
      <c r="A4862">
        <v>4861</v>
      </c>
      <c r="B4862" t="s">
        <v>16</v>
      </c>
      <c r="C4862" t="s">
        <v>17</v>
      </c>
      <c r="D4862">
        <v>3</v>
      </c>
      <c r="E4862">
        <v>3</v>
      </c>
      <c r="F4862">
        <v>1317.66</v>
      </c>
      <c r="G4862">
        <v>3031.27</v>
      </c>
      <c r="H4862">
        <v>1060.94</v>
      </c>
      <c r="I4862">
        <v>2876.67</v>
      </c>
      <c r="J4862">
        <v>-906.35</v>
      </c>
    </row>
    <row r="4863" spans="1:10" x14ac:dyDescent="0.3">
      <c r="A4863">
        <v>4862</v>
      </c>
      <c r="B4863" t="s">
        <v>14</v>
      </c>
      <c r="C4863" t="s">
        <v>15</v>
      </c>
      <c r="D4863">
        <v>8</v>
      </c>
      <c r="E4863">
        <v>3</v>
      </c>
      <c r="F4863">
        <v>2225.75</v>
      </c>
      <c r="G4863">
        <v>4523.8</v>
      </c>
      <c r="H4863">
        <v>678.57</v>
      </c>
      <c r="I4863">
        <v>1511.83</v>
      </c>
      <c r="J4863">
        <v>2333.4</v>
      </c>
    </row>
    <row r="4864" spans="1:10" x14ac:dyDescent="0.3">
      <c r="A4864">
        <v>4863</v>
      </c>
      <c r="B4864" t="s">
        <v>18</v>
      </c>
      <c r="C4864" t="s">
        <v>20</v>
      </c>
      <c r="D4864">
        <v>4</v>
      </c>
      <c r="E4864">
        <v>1</v>
      </c>
      <c r="F4864">
        <v>7271.22</v>
      </c>
      <c r="G4864">
        <v>7271.22</v>
      </c>
      <c r="H4864">
        <v>1599.67</v>
      </c>
      <c r="I4864">
        <v>2832.75</v>
      </c>
      <c r="J4864">
        <v>2838.8</v>
      </c>
    </row>
    <row r="4865" spans="1:10" x14ac:dyDescent="0.3">
      <c r="A4865">
        <v>4864</v>
      </c>
      <c r="B4865" t="s">
        <v>10</v>
      </c>
      <c r="C4865" t="s">
        <v>11</v>
      </c>
      <c r="D4865">
        <v>6</v>
      </c>
      <c r="E4865">
        <v>3</v>
      </c>
      <c r="F4865">
        <v>814.28</v>
      </c>
      <c r="G4865">
        <v>1720.64</v>
      </c>
      <c r="H4865">
        <v>172.06</v>
      </c>
      <c r="I4865">
        <v>826.91</v>
      </c>
      <c r="J4865">
        <v>721.66</v>
      </c>
    </row>
    <row r="4866" spans="1:10" x14ac:dyDescent="0.3">
      <c r="A4866">
        <v>4865</v>
      </c>
      <c r="B4866" t="s">
        <v>10</v>
      </c>
      <c r="C4866" t="s">
        <v>11</v>
      </c>
      <c r="D4866">
        <v>4</v>
      </c>
      <c r="E4866">
        <v>1</v>
      </c>
      <c r="F4866">
        <v>450.64</v>
      </c>
      <c r="G4866">
        <v>450.64</v>
      </c>
      <c r="H4866">
        <v>45.06</v>
      </c>
      <c r="I4866">
        <v>427.66</v>
      </c>
      <c r="J4866">
        <v>-22.08</v>
      </c>
    </row>
    <row r="4867" spans="1:10" x14ac:dyDescent="0.3">
      <c r="A4867">
        <v>4866</v>
      </c>
      <c r="B4867" t="s">
        <v>16</v>
      </c>
      <c r="C4867" t="s">
        <v>17</v>
      </c>
      <c r="D4867">
        <v>8</v>
      </c>
      <c r="E4867">
        <v>3</v>
      </c>
      <c r="F4867">
        <v>5289.28</v>
      </c>
      <c r="G4867">
        <v>12807.76</v>
      </c>
      <c r="H4867">
        <v>5123.1000000000004</v>
      </c>
      <c r="I4867">
        <v>3906.76</v>
      </c>
      <c r="J4867">
        <v>3777.9</v>
      </c>
    </row>
    <row r="4868" spans="1:10" x14ac:dyDescent="0.3">
      <c r="A4868">
        <v>4867</v>
      </c>
      <c r="B4868" t="s">
        <v>10</v>
      </c>
      <c r="C4868" t="s">
        <v>11</v>
      </c>
      <c r="D4868">
        <v>3</v>
      </c>
      <c r="E4868">
        <v>2</v>
      </c>
      <c r="F4868">
        <v>385.07</v>
      </c>
      <c r="G4868">
        <v>641.79</v>
      </c>
      <c r="H4868">
        <v>64.180000000000007</v>
      </c>
      <c r="I4868">
        <v>500.71</v>
      </c>
      <c r="J4868">
        <v>76.900000000000006</v>
      </c>
    </row>
    <row r="4869" spans="1:10" x14ac:dyDescent="0.3">
      <c r="A4869">
        <v>4868</v>
      </c>
      <c r="B4869" t="s">
        <v>18</v>
      </c>
      <c r="C4869" t="s">
        <v>20</v>
      </c>
      <c r="D4869">
        <v>6</v>
      </c>
      <c r="E4869">
        <v>3</v>
      </c>
      <c r="F4869">
        <v>3152.68</v>
      </c>
      <c r="G4869">
        <v>6394.66</v>
      </c>
      <c r="H4869">
        <v>1406.83</v>
      </c>
      <c r="I4869">
        <v>2830.57</v>
      </c>
      <c r="J4869">
        <v>2157.2600000000002</v>
      </c>
    </row>
    <row r="4870" spans="1:10" x14ac:dyDescent="0.3">
      <c r="A4870">
        <v>4869</v>
      </c>
      <c r="B4870" t="s">
        <v>16</v>
      </c>
      <c r="C4870" t="s">
        <v>21</v>
      </c>
      <c r="D4870">
        <v>1</v>
      </c>
      <c r="E4870">
        <v>1</v>
      </c>
      <c r="F4870">
        <v>5963.48</v>
      </c>
      <c r="G4870">
        <v>5963.48</v>
      </c>
      <c r="H4870">
        <v>2087.2199999999998</v>
      </c>
      <c r="I4870">
        <v>1775.1</v>
      </c>
      <c r="J4870">
        <v>2101.16</v>
      </c>
    </row>
    <row r="4871" spans="1:10" x14ac:dyDescent="0.3">
      <c r="A4871">
        <v>4870</v>
      </c>
      <c r="B4871" t="s">
        <v>14</v>
      </c>
      <c r="C4871" t="s">
        <v>15</v>
      </c>
      <c r="D4871">
        <v>2</v>
      </c>
      <c r="E4871">
        <v>1</v>
      </c>
      <c r="F4871">
        <v>2389.71</v>
      </c>
      <c r="G4871">
        <v>2389.71</v>
      </c>
      <c r="H4871">
        <v>358.46</v>
      </c>
      <c r="I4871">
        <v>901.51</v>
      </c>
      <c r="J4871">
        <v>1129.75</v>
      </c>
    </row>
    <row r="4872" spans="1:10" x14ac:dyDescent="0.3">
      <c r="A4872">
        <v>4871</v>
      </c>
      <c r="B4872" t="s">
        <v>10</v>
      </c>
      <c r="C4872" t="s">
        <v>11</v>
      </c>
      <c r="D4872">
        <v>7</v>
      </c>
      <c r="E4872">
        <v>3</v>
      </c>
      <c r="F4872">
        <v>176.4</v>
      </c>
      <c r="G4872">
        <v>339.42</v>
      </c>
      <c r="H4872">
        <v>33.94</v>
      </c>
      <c r="I4872">
        <v>322.11</v>
      </c>
      <c r="J4872">
        <v>-16.63</v>
      </c>
    </row>
    <row r="4873" spans="1:10" x14ac:dyDescent="0.3">
      <c r="A4873">
        <v>4872</v>
      </c>
      <c r="B4873" t="s">
        <v>18</v>
      </c>
      <c r="C4873" t="s">
        <v>19</v>
      </c>
      <c r="D4873">
        <v>7</v>
      </c>
      <c r="E4873">
        <v>3</v>
      </c>
      <c r="F4873">
        <v>2192.2399999999998</v>
      </c>
      <c r="G4873">
        <v>4835.99</v>
      </c>
      <c r="H4873">
        <v>1063.92</v>
      </c>
      <c r="I4873">
        <v>4153.4399999999996</v>
      </c>
      <c r="J4873">
        <v>-381.37</v>
      </c>
    </row>
    <row r="4874" spans="1:10" x14ac:dyDescent="0.3">
      <c r="A4874">
        <v>4873</v>
      </c>
      <c r="B4874" t="s">
        <v>18</v>
      </c>
      <c r="C4874" t="s">
        <v>19</v>
      </c>
      <c r="D4874">
        <v>7</v>
      </c>
      <c r="E4874">
        <v>3</v>
      </c>
      <c r="F4874">
        <v>6106.77</v>
      </c>
      <c r="G4874">
        <v>13046.9</v>
      </c>
      <c r="H4874">
        <v>3522.66</v>
      </c>
      <c r="I4874">
        <v>5157.58</v>
      </c>
      <c r="J4874">
        <v>4366.66</v>
      </c>
    </row>
    <row r="4875" spans="1:10" x14ac:dyDescent="0.3">
      <c r="A4875">
        <v>4874</v>
      </c>
      <c r="B4875" t="s">
        <v>18</v>
      </c>
      <c r="C4875" t="s">
        <v>19</v>
      </c>
      <c r="D4875">
        <v>4</v>
      </c>
      <c r="E4875">
        <v>2</v>
      </c>
      <c r="F4875">
        <v>6497.12</v>
      </c>
      <c r="G4875">
        <v>10705.11</v>
      </c>
      <c r="H4875">
        <v>2890.38</v>
      </c>
      <c r="I4875">
        <v>2814.93</v>
      </c>
      <c r="J4875">
        <v>4999.8</v>
      </c>
    </row>
    <row r="4876" spans="1:10" x14ac:dyDescent="0.3">
      <c r="A4876">
        <v>4875</v>
      </c>
      <c r="B4876" t="s">
        <v>10</v>
      </c>
      <c r="C4876" t="s">
        <v>22</v>
      </c>
      <c r="D4876">
        <v>6</v>
      </c>
      <c r="E4876">
        <v>3</v>
      </c>
      <c r="F4876">
        <v>68.959999999999994</v>
      </c>
      <c r="G4876">
        <v>175.2</v>
      </c>
      <c r="H4876">
        <v>17.52</v>
      </c>
      <c r="I4876">
        <v>166.26</v>
      </c>
      <c r="J4876">
        <v>-8.58</v>
      </c>
    </row>
    <row r="4877" spans="1:10" x14ac:dyDescent="0.3">
      <c r="A4877">
        <v>4876</v>
      </c>
      <c r="B4877" t="s">
        <v>16</v>
      </c>
      <c r="C4877" t="s">
        <v>21</v>
      </c>
      <c r="D4877">
        <v>8</v>
      </c>
      <c r="E4877">
        <v>2</v>
      </c>
      <c r="F4877">
        <v>5343.78</v>
      </c>
      <c r="G4877">
        <v>7973.72</v>
      </c>
      <c r="H4877">
        <v>2790.8</v>
      </c>
      <c r="I4877">
        <v>4131.21</v>
      </c>
      <c r="J4877">
        <v>1051.71</v>
      </c>
    </row>
    <row r="4878" spans="1:10" x14ac:dyDescent="0.3">
      <c r="A4878">
        <v>4877</v>
      </c>
      <c r="B4878" t="s">
        <v>16</v>
      </c>
      <c r="C4878" t="s">
        <v>21</v>
      </c>
      <c r="D4878">
        <v>8</v>
      </c>
      <c r="E4878">
        <v>3</v>
      </c>
      <c r="F4878">
        <v>5340.48</v>
      </c>
      <c r="G4878">
        <v>11722.05</v>
      </c>
      <c r="H4878">
        <v>4688.82</v>
      </c>
      <c r="I4878">
        <v>5661.16</v>
      </c>
      <c r="J4878">
        <v>1372.06</v>
      </c>
    </row>
    <row r="4879" spans="1:10" x14ac:dyDescent="0.3">
      <c r="A4879">
        <v>4878</v>
      </c>
      <c r="B4879" t="s">
        <v>16</v>
      </c>
      <c r="C4879" t="s">
        <v>21</v>
      </c>
      <c r="D4879">
        <v>6</v>
      </c>
      <c r="E4879">
        <v>2</v>
      </c>
      <c r="F4879">
        <v>3854.28</v>
      </c>
      <c r="G4879">
        <v>6175.03</v>
      </c>
      <c r="H4879">
        <v>2161.2600000000002</v>
      </c>
      <c r="I4879">
        <v>4456.4799999999996</v>
      </c>
      <c r="J4879">
        <v>-442.71</v>
      </c>
    </row>
    <row r="4880" spans="1:10" x14ac:dyDescent="0.3">
      <c r="A4880">
        <v>4879</v>
      </c>
      <c r="B4880" t="s">
        <v>10</v>
      </c>
      <c r="C4880" t="s">
        <v>22</v>
      </c>
      <c r="D4880">
        <v>3</v>
      </c>
      <c r="E4880">
        <v>2</v>
      </c>
      <c r="F4880">
        <v>282.77999999999997</v>
      </c>
      <c r="G4880">
        <v>446.07</v>
      </c>
      <c r="H4880">
        <v>44.61</v>
      </c>
      <c r="I4880">
        <v>423.32</v>
      </c>
      <c r="J4880">
        <v>-21.86</v>
      </c>
    </row>
    <row r="4881" spans="1:10" x14ac:dyDescent="0.3">
      <c r="A4881">
        <v>4880</v>
      </c>
      <c r="B4881" t="s">
        <v>14</v>
      </c>
      <c r="C4881" t="s">
        <v>15</v>
      </c>
      <c r="D4881">
        <v>1</v>
      </c>
      <c r="E4881">
        <v>1</v>
      </c>
      <c r="F4881">
        <v>1825.79</v>
      </c>
      <c r="G4881">
        <v>1825.79</v>
      </c>
      <c r="H4881">
        <v>273.87</v>
      </c>
      <c r="I4881">
        <v>479.06</v>
      </c>
      <c r="J4881">
        <v>1072.8599999999999</v>
      </c>
    </row>
    <row r="4882" spans="1:10" x14ac:dyDescent="0.3">
      <c r="A4882">
        <v>4881</v>
      </c>
      <c r="B4882" t="s">
        <v>18</v>
      </c>
      <c r="C4882" t="s">
        <v>20</v>
      </c>
      <c r="D4882">
        <v>5</v>
      </c>
      <c r="E4882">
        <v>2</v>
      </c>
      <c r="F4882">
        <v>691.98</v>
      </c>
      <c r="G4882">
        <v>1059.4100000000001</v>
      </c>
      <c r="H4882">
        <v>233.07</v>
      </c>
      <c r="I4882">
        <v>1005.38</v>
      </c>
      <c r="J4882">
        <v>-179.04</v>
      </c>
    </row>
    <row r="4883" spans="1:10" x14ac:dyDescent="0.3">
      <c r="A4883">
        <v>4882</v>
      </c>
      <c r="B4883" t="s">
        <v>10</v>
      </c>
      <c r="C4883" t="s">
        <v>22</v>
      </c>
      <c r="D4883">
        <v>6</v>
      </c>
      <c r="E4883">
        <v>3</v>
      </c>
      <c r="F4883">
        <v>1126.1600000000001</v>
      </c>
      <c r="G4883">
        <v>2829.77</v>
      </c>
      <c r="H4883">
        <v>282.98</v>
      </c>
      <c r="I4883">
        <v>597.92999999999995</v>
      </c>
      <c r="J4883">
        <v>1948.87</v>
      </c>
    </row>
    <row r="4884" spans="1:10" x14ac:dyDescent="0.3">
      <c r="A4884">
        <v>4883</v>
      </c>
      <c r="B4884" t="s">
        <v>14</v>
      </c>
      <c r="C4884" t="s">
        <v>15</v>
      </c>
      <c r="D4884">
        <v>2</v>
      </c>
      <c r="E4884">
        <v>2</v>
      </c>
      <c r="F4884">
        <v>150.21</v>
      </c>
      <c r="G4884">
        <v>212.46</v>
      </c>
      <c r="H4884">
        <v>31.87</v>
      </c>
      <c r="I4884">
        <v>201.62</v>
      </c>
      <c r="J4884">
        <v>-21.03</v>
      </c>
    </row>
    <row r="4885" spans="1:10" x14ac:dyDescent="0.3">
      <c r="A4885">
        <v>4884</v>
      </c>
      <c r="B4885" t="s">
        <v>18</v>
      </c>
      <c r="C4885" t="s">
        <v>20</v>
      </c>
      <c r="D4885">
        <v>3</v>
      </c>
      <c r="E4885">
        <v>3</v>
      </c>
      <c r="F4885">
        <v>3293.19</v>
      </c>
      <c r="G4885">
        <v>7308.64</v>
      </c>
      <c r="H4885">
        <v>1607.9</v>
      </c>
      <c r="I4885">
        <v>2323.16</v>
      </c>
      <c r="J4885">
        <v>3377.58</v>
      </c>
    </row>
    <row r="4886" spans="1:10" x14ac:dyDescent="0.3">
      <c r="A4886">
        <v>4885</v>
      </c>
      <c r="B4886" t="s">
        <v>18</v>
      </c>
      <c r="C4886" t="s">
        <v>20</v>
      </c>
      <c r="D4886">
        <v>6</v>
      </c>
      <c r="E4886">
        <v>3</v>
      </c>
      <c r="F4886">
        <v>3681.62</v>
      </c>
      <c r="G4886">
        <v>8333.51</v>
      </c>
      <c r="H4886">
        <v>2250.0500000000002</v>
      </c>
      <c r="I4886">
        <v>4576.53</v>
      </c>
      <c r="J4886">
        <v>1506.93</v>
      </c>
    </row>
    <row r="4887" spans="1:10" x14ac:dyDescent="0.3">
      <c r="A4887">
        <v>4886</v>
      </c>
      <c r="B4887" t="s">
        <v>12</v>
      </c>
      <c r="C4887" t="s">
        <v>13</v>
      </c>
      <c r="D4887">
        <v>6</v>
      </c>
      <c r="E4887">
        <v>1</v>
      </c>
      <c r="F4887">
        <v>4027.66</v>
      </c>
      <c r="G4887">
        <v>4027.66</v>
      </c>
      <c r="H4887">
        <v>1006.91</v>
      </c>
      <c r="I4887">
        <v>3486.62</v>
      </c>
      <c r="J4887">
        <v>-465.88</v>
      </c>
    </row>
    <row r="4888" spans="1:10" x14ac:dyDescent="0.3">
      <c r="A4888">
        <v>4887</v>
      </c>
      <c r="B4888" t="s">
        <v>10</v>
      </c>
      <c r="C4888" t="s">
        <v>11</v>
      </c>
      <c r="D4888">
        <v>3</v>
      </c>
      <c r="E4888">
        <v>2</v>
      </c>
      <c r="F4888">
        <v>992.08</v>
      </c>
      <c r="G4888">
        <v>1673.75</v>
      </c>
      <c r="H4888">
        <v>167.38</v>
      </c>
      <c r="I4888">
        <v>385.36</v>
      </c>
      <c r="J4888">
        <v>1121.01</v>
      </c>
    </row>
    <row r="4889" spans="1:10" x14ac:dyDescent="0.3">
      <c r="A4889">
        <v>4888</v>
      </c>
      <c r="B4889" t="s">
        <v>16</v>
      </c>
      <c r="C4889" t="s">
        <v>21</v>
      </c>
      <c r="D4889">
        <v>3</v>
      </c>
      <c r="E4889">
        <v>2</v>
      </c>
      <c r="F4889">
        <v>5657.76</v>
      </c>
      <c r="G4889">
        <v>9215.0300000000007</v>
      </c>
      <c r="H4889">
        <v>3686.01</v>
      </c>
      <c r="I4889">
        <v>2366.5700000000002</v>
      </c>
      <c r="J4889">
        <v>3162.45</v>
      </c>
    </row>
    <row r="4890" spans="1:10" x14ac:dyDescent="0.3">
      <c r="A4890">
        <v>4889</v>
      </c>
      <c r="B4890" t="s">
        <v>18</v>
      </c>
      <c r="C4890" t="s">
        <v>19</v>
      </c>
      <c r="D4890">
        <v>4</v>
      </c>
      <c r="E4890">
        <v>1</v>
      </c>
      <c r="F4890">
        <v>6769.86</v>
      </c>
      <c r="G4890">
        <v>6769.86</v>
      </c>
      <c r="H4890">
        <v>1489.37</v>
      </c>
      <c r="I4890">
        <v>3011.59</v>
      </c>
      <c r="J4890">
        <v>2268.9</v>
      </c>
    </row>
    <row r="4891" spans="1:10" x14ac:dyDescent="0.3">
      <c r="A4891">
        <v>4890</v>
      </c>
      <c r="B4891" t="s">
        <v>16</v>
      </c>
      <c r="C4891" t="s">
        <v>17</v>
      </c>
      <c r="D4891">
        <v>6</v>
      </c>
      <c r="E4891">
        <v>1</v>
      </c>
      <c r="F4891">
        <v>2250.35</v>
      </c>
      <c r="G4891">
        <v>2250.35</v>
      </c>
      <c r="H4891">
        <v>787.62</v>
      </c>
      <c r="I4891">
        <v>2135.58</v>
      </c>
      <c r="J4891">
        <v>-672.85</v>
      </c>
    </row>
    <row r="4892" spans="1:10" x14ac:dyDescent="0.3">
      <c r="A4892">
        <v>4891</v>
      </c>
      <c r="B4892" t="s">
        <v>10</v>
      </c>
      <c r="C4892" t="s">
        <v>22</v>
      </c>
      <c r="D4892">
        <v>5</v>
      </c>
      <c r="E4892">
        <v>2</v>
      </c>
      <c r="F4892">
        <v>580.36</v>
      </c>
      <c r="G4892">
        <v>912.86</v>
      </c>
      <c r="H4892">
        <v>91.29</v>
      </c>
      <c r="I4892">
        <v>618.74</v>
      </c>
      <c r="J4892">
        <v>202.83</v>
      </c>
    </row>
    <row r="4893" spans="1:10" x14ac:dyDescent="0.3">
      <c r="A4893">
        <v>4892</v>
      </c>
      <c r="B4893" t="s">
        <v>18</v>
      </c>
      <c r="C4893" t="s">
        <v>19</v>
      </c>
      <c r="D4893">
        <v>2</v>
      </c>
      <c r="E4893">
        <v>2</v>
      </c>
      <c r="F4893">
        <v>8215.93</v>
      </c>
      <c r="G4893">
        <v>11615</v>
      </c>
      <c r="H4893">
        <v>3136.05</v>
      </c>
      <c r="I4893">
        <v>2427.9899999999998</v>
      </c>
      <c r="J4893">
        <v>6050.96</v>
      </c>
    </row>
    <row r="4894" spans="1:10" x14ac:dyDescent="0.3">
      <c r="A4894">
        <v>4893</v>
      </c>
      <c r="B4894" t="s">
        <v>16</v>
      </c>
      <c r="C4894" t="s">
        <v>17</v>
      </c>
      <c r="D4894">
        <v>1</v>
      </c>
      <c r="E4894">
        <v>1</v>
      </c>
      <c r="F4894">
        <v>6081.24</v>
      </c>
      <c r="G4894">
        <v>6081.24</v>
      </c>
      <c r="H4894">
        <v>2128.4299999999998</v>
      </c>
      <c r="I4894">
        <v>1457.67</v>
      </c>
      <c r="J4894">
        <v>2495.13</v>
      </c>
    </row>
    <row r="4895" spans="1:10" x14ac:dyDescent="0.3">
      <c r="A4895">
        <v>4894</v>
      </c>
      <c r="B4895" t="s">
        <v>18</v>
      </c>
      <c r="C4895" t="s">
        <v>20</v>
      </c>
      <c r="D4895">
        <v>1</v>
      </c>
      <c r="E4895">
        <v>1</v>
      </c>
      <c r="F4895">
        <v>2465.34</v>
      </c>
      <c r="G4895">
        <v>2465.34</v>
      </c>
      <c r="H4895">
        <v>542.38</v>
      </c>
      <c r="I4895">
        <v>1702.57</v>
      </c>
      <c r="J4895">
        <v>220.39</v>
      </c>
    </row>
    <row r="4896" spans="1:10" x14ac:dyDescent="0.3">
      <c r="A4896">
        <v>4895</v>
      </c>
      <c r="B4896" t="s">
        <v>10</v>
      </c>
      <c r="C4896" t="s">
        <v>22</v>
      </c>
      <c r="D4896">
        <v>5</v>
      </c>
      <c r="E4896">
        <v>1</v>
      </c>
      <c r="F4896">
        <v>627.71</v>
      </c>
      <c r="G4896">
        <v>627.71</v>
      </c>
      <c r="H4896">
        <v>62.77</v>
      </c>
      <c r="I4896">
        <v>595.69000000000005</v>
      </c>
      <c r="J4896">
        <v>-30.76</v>
      </c>
    </row>
    <row r="4897" spans="1:10" x14ac:dyDescent="0.3">
      <c r="A4897">
        <v>4896</v>
      </c>
      <c r="B4897" t="s">
        <v>18</v>
      </c>
      <c r="C4897" t="s">
        <v>19</v>
      </c>
      <c r="D4897">
        <v>8</v>
      </c>
      <c r="E4897">
        <v>3</v>
      </c>
      <c r="F4897">
        <v>7826.41</v>
      </c>
      <c r="G4897">
        <v>16329.42</v>
      </c>
      <c r="H4897">
        <v>4408.9399999999996</v>
      </c>
      <c r="I4897">
        <v>4050.39</v>
      </c>
      <c r="J4897">
        <v>7870.09</v>
      </c>
    </row>
    <row r="4898" spans="1:10" x14ac:dyDescent="0.3">
      <c r="A4898">
        <v>4897</v>
      </c>
      <c r="B4898" t="s">
        <v>18</v>
      </c>
      <c r="C4898" t="s">
        <v>19</v>
      </c>
      <c r="D4898">
        <v>3</v>
      </c>
      <c r="E4898">
        <v>3</v>
      </c>
      <c r="F4898">
        <v>4328</v>
      </c>
      <c r="G4898">
        <v>10198.36</v>
      </c>
      <c r="H4898">
        <v>2753.56</v>
      </c>
      <c r="I4898">
        <v>1795.6</v>
      </c>
      <c r="J4898">
        <v>5649.2</v>
      </c>
    </row>
    <row r="4899" spans="1:10" x14ac:dyDescent="0.3">
      <c r="A4899">
        <v>4898</v>
      </c>
      <c r="B4899" t="s">
        <v>10</v>
      </c>
      <c r="C4899" t="s">
        <v>22</v>
      </c>
      <c r="D4899">
        <v>3</v>
      </c>
      <c r="E4899">
        <v>3</v>
      </c>
      <c r="F4899">
        <v>1060.52</v>
      </c>
      <c r="G4899">
        <v>2084.5700000000002</v>
      </c>
      <c r="H4899">
        <v>208.46</v>
      </c>
      <c r="I4899">
        <v>448.42</v>
      </c>
      <c r="J4899">
        <v>1427.69</v>
      </c>
    </row>
    <row r="4900" spans="1:10" x14ac:dyDescent="0.3">
      <c r="A4900">
        <v>4899</v>
      </c>
      <c r="B4900" t="s">
        <v>18</v>
      </c>
      <c r="C4900" t="s">
        <v>20</v>
      </c>
      <c r="D4900">
        <v>8</v>
      </c>
      <c r="E4900">
        <v>1</v>
      </c>
      <c r="F4900">
        <v>4368.51</v>
      </c>
      <c r="G4900">
        <v>4368.51</v>
      </c>
      <c r="H4900">
        <v>961.07</v>
      </c>
      <c r="I4900">
        <v>3473.89</v>
      </c>
      <c r="J4900">
        <v>-66.459999999999994</v>
      </c>
    </row>
    <row r="4901" spans="1:10" x14ac:dyDescent="0.3">
      <c r="A4901">
        <v>4900</v>
      </c>
      <c r="B4901" t="s">
        <v>12</v>
      </c>
      <c r="C4901" t="s">
        <v>13</v>
      </c>
      <c r="D4901">
        <v>3</v>
      </c>
      <c r="E4901">
        <v>3</v>
      </c>
      <c r="F4901">
        <v>3476.89</v>
      </c>
      <c r="G4901">
        <v>8373.68</v>
      </c>
      <c r="H4901">
        <v>2512.1</v>
      </c>
      <c r="I4901">
        <v>3096.44</v>
      </c>
      <c r="J4901">
        <v>2765.13</v>
      </c>
    </row>
    <row r="4902" spans="1:10" x14ac:dyDescent="0.3">
      <c r="A4902">
        <v>4901</v>
      </c>
      <c r="B4902" t="s">
        <v>18</v>
      </c>
      <c r="C4902" t="s">
        <v>20</v>
      </c>
      <c r="D4902">
        <v>8</v>
      </c>
      <c r="E4902">
        <v>3</v>
      </c>
      <c r="F4902">
        <v>7062.78</v>
      </c>
      <c r="G4902">
        <v>16703.27</v>
      </c>
      <c r="H4902">
        <v>4509.88</v>
      </c>
      <c r="I4902">
        <v>5762.88</v>
      </c>
      <c r="J4902">
        <v>6430.5</v>
      </c>
    </row>
    <row r="4903" spans="1:10" x14ac:dyDescent="0.3">
      <c r="A4903">
        <v>4902</v>
      </c>
      <c r="B4903" t="s">
        <v>10</v>
      </c>
      <c r="C4903" t="s">
        <v>22</v>
      </c>
      <c r="D4903">
        <v>6</v>
      </c>
      <c r="E4903">
        <v>3</v>
      </c>
      <c r="F4903">
        <v>1113.3800000000001</v>
      </c>
      <c r="G4903">
        <v>2563.8000000000002</v>
      </c>
      <c r="H4903">
        <v>256.38</v>
      </c>
      <c r="I4903">
        <v>844.04</v>
      </c>
      <c r="J4903">
        <v>1463.39</v>
      </c>
    </row>
    <row r="4904" spans="1:10" x14ac:dyDescent="0.3">
      <c r="A4904">
        <v>4903</v>
      </c>
      <c r="B4904" t="s">
        <v>18</v>
      </c>
      <c r="C4904" t="s">
        <v>19</v>
      </c>
      <c r="D4904">
        <v>8</v>
      </c>
      <c r="E4904">
        <v>3</v>
      </c>
      <c r="F4904">
        <v>6521.23</v>
      </c>
      <c r="G4904">
        <v>13869.92</v>
      </c>
      <c r="H4904">
        <v>3744.88</v>
      </c>
      <c r="I4904">
        <v>5191.25</v>
      </c>
      <c r="J4904">
        <v>4933.8</v>
      </c>
    </row>
    <row r="4905" spans="1:10" x14ac:dyDescent="0.3">
      <c r="A4905">
        <v>4904</v>
      </c>
      <c r="B4905" t="s">
        <v>10</v>
      </c>
      <c r="C4905" t="s">
        <v>22</v>
      </c>
      <c r="D4905">
        <v>3</v>
      </c>
      <c r="E4905">
        <v>3</v>
      </c>
      <c r="F4905">
        <v>1255.3699999999999</v>
      </c>
      <c r="G4905">
        <v>2881.4</v>
      </c>
      <c r="H4905">
        <v>288.14</v>
      </c>
      <c r="I4905">
        <v>415.6</v>
      </c>
      <c r="J4905">
        <v>2177.66</v>
      </c>
    </row>
    <row r="4906" spans="1:10" x14ac:dyDescent="0.3">
      <c r="A4906">
        <v>4905</v>
      </c>
      <c r="B4906" t="s">
        <v>12</v>
      </c>
      <c r="C4906" t="s">
        <v>13</v>
      </c>
      <c r="D4906">
        <v>3</v>
      </c>
      <c r="E4906">
        <v>3</v>
      </c>
      <c r="F4906">
        <v>3730.55</v>
      </c>
      <c r="G4906">
        <v>8085.17</v>
      </c>
      <c r="H4906">
        <v>2425.5500000000002</v>
      </c>
      <c r="I4906">
        <v>1950.46</v>
      </c>
      <c r="J4906">
        <v>3709.16</v>
      </c>
    </row>
    <row r="4907" spans="1:10" x14ac:dyDescent="0.3">
      <c r="A4907">
        <v>4906</v>
      </c>
      <c r="B4907" t="s">
        <v>18</v>
      </c>
      <c r="C4907" t="s">
        <v>19</v>
      </c>
      <c r="D4907">
        <v>6</v>
      </c>
      <c r="E4907">
        <v>3</v>
      </c>
      <c r="F4907">
        <v>3918.33</v>
      </c>
      <c r="G4907">
        <v>8204.9599999999991</v>
      </c>
      <c r="H4907">
        <v>2215.34</v>
      </c>
      <c r="I4907">
        <v>4356.29</v>
      </c>
      <c r="J4907">
        <v>1633.33</v>
      </c>
    </row>
    <row r="4908" spans="1:10" x14ac:dyDescent="0.3">
      <c r="A4908">
        <v>4907</v>
      </c>
      <c r="B4908" t="s">
        <v>12</v>
      </c>
      <c r="C4908" t="s">
        <v>13</v>
      </c>
      <c r="D4908">
        <v>8</v>
      </c>
      <c r="E4908">
        <v>3</v>
      </c>
      <c r="F4908">
        <v>3789.26</v>
      </c>
      <c r="G4908">
        <v>7914.69</v>
      </c>
      <c r="H4908">
        <v>1978.67</v>
      </c>
      <c r="I4908">
        <v>5007.54</v>
      </c>
      <c r="J4908">
        <v>928.48</v>
      </c>
    </row>
    <row r="4909" spans="1:10" x14ac:dyDescent="0.3">
      <c r="A4909">
        <v>4908</v>
      </c>
      <c r="B4909" t="s">
        <v>18</v>
      </c>
      <c r="C4909" t="s">
        <v>19</v>
      </c>
      <c r="D4909">
        <v>6</v>
      </c>
      <c r="E4909">
        <v>1</v>
      </c>
      <c r="F4909">
        <v>4329.9799999999996</v>
      </c>
      <c r="G4909">
        <v>4329.9799999999996</v>
      </c>
      <c r="H4909">
        <v>952.6</v>
      </c>
      <c r="I4909">
        <v>4109.1499999999996</v>
      </c>
      <c r="J4909">
        <v>-731.77</v>
      </c>
    </row>
    <row r="4910" spans="1:10" x14ac:dyDescent="0.3">
      <c r="A4910">
        <v>4909</v>
      </c>
      <c r="B4910" t="s">
        <v>14</v>
      </c>
      <c r="C4910" t="s">
        <v>15</v>
      </c>
      <c r="D4910">
        <v>5</v>
      </c>
      <c r="E4910">
        <v>3</v>
      </c>
      <c r="F4910">
        <v>1670.54</v>
      </c>
      <c r="G4910">
        <v>3800.57</v>
      </c>
      <c r="H4910">
        <v>570.09</v>
      </c>
      <c r="I4910">
        <v>1521.34</v>
      </c>
      <c r="J4910">
        <v>1709.15</v>
      </c>
    </row>
    <row r="4911" spans="1:10" x14ac:dyDescent="0.3">
      <c r="A4911">
        <v>4910</v>
      </c>
      <c r="B4911" t="s">
        <v>16</v>
      </c>
      <c r="C4911" t="s">
        <v>21</v>
      </c>
      <c r="D4911">
        <v>4</v>
      </c>
      <c r="E4911">
        <v>2</v>
      </c>
      <c r="F4911">
        <v>2152.29</v>
      </c>
      <c r="G4911">
        <v>3243.91</v>
      </c>
      <c r="H4911">
        <v>1135.3699999999999</v>
      </c>
      <c r="I4911">
        <v>2990.59</v>
      </c>
      <c r="J4911">
        <v>-882.04</v>
      </c>
    </row>
    <row r="4912" spans="1:10" x14ac:dyDescent="0.3">
      <c r="A4912">
        <v>4911</v>
      </c>
      <c r="B4912" t="s">
        <v>12</v>
      </c>
      <c r="C4912" t="s">
        <v>13</v>
      </c>
      <c r="D4912">
        <v>6</v>
      </c>
      <c r="E4912">
        <v>3</v>
      </c>
      <c r="F4912">
        <v>7486.71</v>
      </c>
      <c r="G4912">
        <v>15327.4</v>
      </c>
      <c r="H4912">
        <v>4598.22</v>
      </c>
      <c r="I4912">
        <v>3165.62</v>
      </c>
      <c r="J4912">
        <v>7563.56</v>
      </c>
    </row>
    <row r="4913" spans="1:10" x14ac:dyDescent="0.3">
      <c r="A4913">
        <v>4912</v>
      </c>
      <c r="B4913" t="s">
        <v>16</v>
      </c>
      <c r="C4913" t="s">
        <v>17</v>
      </c>
      <c r="D4913">
        <v>2</v>
      </c>
      <c r="E4913">
        <v>1</v>
      </c>
      <c r="F4913">
        <v>3103.91</v>
      </c>
      <c r="G4913">
        <v>3103.91</v>
      </c>
      <c r="H4913">
        <v>1086.3699999999999</v>
      </c>
      <c r="I4913">
        <v>2528.5</v>
      </c>
      <c r="J4913">
        <v>-510.96</v>
      </c>
    </row>
    <row r="4914" spans="1:10" x14ac:dyDescent="0.3">
      <c r="A4914">
        <v>4913</v>
      </c>
      <c r="B4914" t="s">
        <v>16</v>
      </c>
      <c r="C4914" t="s">
        <v>21</v>
      </c>
      <c r="D4914">
        <v>3</v>
      </c>
      <c r="E4914">
        <v>2</v>
      </c>
      <c r="F4914">
        <v>5075.1499999999996</v>
      </c>
      <c r="G4914">
        <v>7543.58</v>
      </c>
      <c r="H4914">
        <v>2640.25</v>
      </c>
      <c r="I4914">
        <v>2594.87</v>
      </c>
      <c r="J4914">
        <v>2308.46</v>
      </c>
    </row>
    <row r="4915" spans="1:10" x14ac:dyDescent="0.3">
      <c r="A4915">
        <v>4914</v>
      </c>
      <c r="B4915" t="s">
        <v>18</v>
      </c>
      <c r="C4915" t="s">
        <v>19</v>
      </c>
      <c r="D4915">
        <v>4</v>
      </c>
      <c r="E4915">
        <v>1</v>
      </c>
      <c r="F4915">
        <v>3149.63</v>
      </c>
      <c r="G4915">
        <v>3149.63</v>
      </c>
      <c r="H4915">
        <v>692.92</v>
      </c>
      <c r="I4915">
        <v>2989</v>
      </c>
      <c r="J4915">
        <v>-532.29</v>
      </c>
    </row>
    <row r="4916" spans="1:10" x14ac:dyDescent="0.3">
      <c r="A4916">
        <v>4915</v>
      </c>
      <c r="B4916" t="s">
        <v>18</v>
      </c>
      <c r="C4916" t="s">
        <v>20</v>
      </c>
      <c r="D4916">
        <v>1</v>
      </c>
      <c r="E4916">
        <v>1</v>
      </c>
      <c r="F4916">
        <v>5336.64</v>
      </c>
      <c r="G4916">
        <v>5336.64</v>
      </c>
      <c r="H4916">
        <v>1174.06</v>
      </c>
      <c r="I4916">
        <v>1487.67</v>
      </c>
      <c r="J4916">
        <v>2674.91</v>
      </c>
    </row>
    <row r="4917" spans="1:10" x14ac:dyDescent="0.3">
      <c r="A4917">
        <v>4916</v>
      </c>
      <c r="B4917" t="s">
        <v>12</v>
      </c>
      <c r="C4917" t="s">
        <v>13</v>
      </c>
      <c r="D4917">
        <v>5</v>
      </c>
      <c r="E4917">
        <v>3</v>
      </c>
      <c r="F4917">
        <v>5614.23</v>
      </c>
      <c r="G4917">
        <v>12409.42</v>
      </c>
      <c r="H4917">
        <v>3722.83</v>
      </c>
      <c r="I4917">
        <v>2930.16</v>
      </c>
      <c r="J4917">
        <v>5756.43</v>
      </c>
    </row>
    <row r="4918" spans="1:10" x14ac:dyDescent="0.3">
      <c r="A4918">
        <v>4917</v>
      </c>
      <c r="B4918" t="s">
        <v>10</v>
      </c>
      <c r="C4918" t="s">
        <v>22</v>
      </c>
      <c r="D4918">
        <v>8</v>
      </c>
      <c r="E4918">
        <v>3</v>
      </c>
      <c r="F4918">
        <v>1292.3499999999999</v>
      </c>
      <c r="G4918">
        <v>2775.57</v>
      </c>
      <c r="H4918">
        <v>277.56</v>
      </c>
      <c r="I4918">
        <v>758.19</v>
      </c>
      <c r="J4918">
        <v>1739.83</v>
      </c>
    </row>
    <row r="4919" spans="1:10" x14ac:dyDescent="0.3">
      <c r="A4919">
        <v>4918</v>
      </c>
      <c r="B4919" t="s">
        <v>10</v>
      </c>
      <c r="C4919" t="s">
        <v>22</v>
      </c>
      <c r="D4919">
        <v>4</v>
      </c>
      <c r="E4919">
        <v>2</v>
      </c>
      <c r="F4919">
        <v>642.53</v>
      </c>
      <c r="G4919">
        <v>1055.1199999999999</v>
      </c>
      <c r="H4919">
        <v>105.51</v>
      </c>
      <c r="I4919">
        <v>648.1</v>
      </c>
      <c r="J4919">
        <v>301.5</v>
      </c>
    </row>
    <row r="4920" spans="1:10" x14ac:dyDescent="0.3">
      <c r="A4920">
        <v>4919</v>
      </c>
      <c r="B4920" t="s">
        <v>14</v>
      </c>
      <c r="C4920" t="s">
        <v>15</v>
      </c>
      <c r="D4920">
        <v>6</v>
      </c>
      <c r="E4920">
        <v>3</v>
      </c>
      <c r="F4920">
        <v>1365.77</v>
      </c>
      <c r="G4920">
        <v>3136.24</v>
      </c>
      <c r="H4920">
        <v>470.44</v>
      </c>
      <c r="I4920">
        <v>1557.11</v>
      </c>
      <c r="J4920">
        <v>1108.7</v>
      </c>
    </row>
    <row r="4921" spans="1:10" x14ac:dyDescent="0.3">
      <c r="A4921">
        <v>4920</v>
      </c>
      <c r="B4921" t="s">
        <v>10</v>
      </c>
      <c r="C4921" t="s">
        <v>11</v>
      </c>
      <c r="D4921">
        <v>3</v>
      </c>
      <c r="E4921">
        <v>1</v>
      </c>
      <c r="F4921">
        <v>407.72</v>
      </c>
      <c r="G4921">
        <v>407.72</v>
      </c>
      <c r="H4921">
        <v>40.770000000000003</v>
      </c>
      <c r="I4921">
        <v>386.92</v>
      </c>
      <c r="J4921">
        <v>-19.98</v>
      </c>
    </row>
    <row r="4922" spans="1:10" x14ac:dyDescent="0.3">
      <c r="A4922">
        <v>4921</v>
      </c>
      <c r="B4922" t="s">
        <v>12</v>
      </c>
      <c r="C4922" t="s">
        <v>13</v>
      </c>
      <c r="D4922">
        <v>3</v>
      </c>
      <c r="E4922">
        <v>1</v>
      </c>
      <c r="F4922">
        <v>3245.44</v>
      </c>
      <c r="G4922">
        <v>3245.44</v>
      </c>
      <c r="H4922">
        <v>811.36</v>
      </c>
      <c r="I4922">
        <v>2530.0700000000002</v>
      </c>
      <c r="J4922">
        <v>-95.99</v>
      </c>
    </row>
    <row r="4923" spans="1:10" x14ac:dyDescent="0.3">
      <c r="A4923">
        <v>4922</v>
      </c>
      <c r="B4923" t="s">
        <v>14</v>
      </c>
      <c r="C4923" t="s">
        <v>15</v>
      </c>
      <c r="D4923">
        <v>3</v>
      </c>
      <c r="E4923">
        <v>1</v>
      </c>
      <c r="F4923">
        <v>928.13</v>
      </c>
      <c r="G4923">
        <v>928.13</v>
      </c>
      <c r="H4923">
        <v>139.22</v>
      </c>
      <c r="I4923">
        <v>880.79</v>
      </c>
      <c r="J4923">
        <v>-91.88</v>
      </c>
    </row>
    <row r="4924" spans="1:10" x14ac:dyDescent="0.3">
      <c r="A4924">
        <v>4923</v>
      </c>
      <c r="B4924" t="s">
        <v>16</v>
      </c>
      <c r="C4924" t="s">
        <v>17</v>
      </c>
      <c r="D4924">
        <v>4</v>
      </c>
      <c r="E4924">
        <v>1</v>
      </c>
      <c r="F4924">
        <v>5392.66</v>
      </c>
      <c r="G4924">
        <v>5392.66</v>
      </c>
      <c r="H4924">
        <v>1887.43</v>
      </c>
      <c r="I4924">
        <v>2698.84</v>
      </c>
      <c r="J4924">
        <v>806.39</v>
      </c>
    </row>
    <row r="4925" spans="1:10" x14ac:dyDescent="0.3">
      <c r="A4925">
        <v>4924</v>
      </c>
      <c r="B4925" t="s">
        <v>12</v>
      </c>
      <c r="C4925" t="s">
        <v>13</v>
      </c>
      <c r="D4925">
        <v>3</v>
      </c>
      <c r="E4925">
        <v>2</v>
      </c>
      <c r="F4925">
        <v>2149.75</v>
      </c>
      <c r="G4925">
        <v>2984.99</v>
      </c>
      <c r="H4925">
        <v>746.25</v>
      </c>
      <c r="I4925">
        <v>2372.14</v>
      </c>
      <c r="J4925">
        <v>-133.38999999999999</v>
      </c>
    </row>
    <row r="4926" spans="1:10" x14ac:dyDescent="0.3">
      <c r="A4926">
        <v>4925</v>
      </c>
      <c r="B4926" t="s">
        <v>18</v>
      </c>
      <c r="C4926" t="s">
        <v>19</v>
      </c>
      <c r="D4926">
        <v>6</v>
      </c>
      <c r="E4926">
        <v>3</v>
      </c>
      <c r="F4926">
        <v>5533.53</v>
      </c>
      <c r="G4926">
        <v>12711</v>
      </c>
      <c r="H4926">
        <v>3431.97</v>
      </c>
      <c r="I4926">
        <v>3316.52</v>
      </c>
      <c r="J4926">
        <v>5962.51</v>
      </c>
    </row>
    <row r="4927" spans="1:10" x14ac:dyDescent="0.3">
      <c r="A4927">
        <v>4926</v>
      </c>
      <c r="B4927" t="s">
        <v>10</v>
      </c>
      <c r="C4927" t="s">
        <v>11</v>
      </c>
      <c r="D4927">
        <v>8</v>
      </c>
      <c r="E4927">
        <v>3</v>
      </c>
      <c r="F4927">
        <v>454.31</v>
      </c>
      <c r="G4927">
        <v>951.52</v>
      </c>
      <c r="H4927">
        <v>95.15</v>
      </c>
      <c r="I4927">
        <v>867.77</v>
      </c>
      <c r="J4927">
        <v>-11.4</v>
      </c>
    </row>
    <row r="4928" spans="1:10" x14ac:dyDescent="0.3">
      <c r="A4928">
        <v>4927</v>
      </c>
      <c r="B4928" t="s">
        <v>10</v>
      </c>
      <c r="C4928" t="s">
        <v>22</v>
      </c>
      <c r="D4928">
        <v>4</v>
      </c>
      <c r="E4928">
        <v>1</v>
      </c>
      <c r="F4928">
        <v>739.39</v>
      </c>
      <c r="G4928">
        <v>739.39</v>
      </c>
      <c r="H4928">
        <v>73.94</v>
      </c>
      <c r="I4928">
        <v>572.17999999999995</v>
      </c>
      <c r="J4928">
        <v>93.28</v>
      </c>
    </row>
    <row r="4929" spans="1:10" x14ac:dyDescent="0.3">
      <c r="A4929">
        <v>4928</v>
      </c>
      <c r="B4929" t="s">
        <v>18</v>
      </c>
      <c r="C4929" t="s">
        <v>19</v>
      </c>
      <c r="D4929">
        <v>3</v>
      </c>
      <c r="E4929">
        <v>1</v>
      </c>
      <c r="F4929">
        <v>2273.6799999999998</v>
      </c>
      <c r="G4929">
        <v>2273.6799999999998</v>
      </c>
      <c r="H4929">
        <v>500.21</v>
      </c>
      <c r="I4929">
        <v>1988.83</v>
      </c>
      <c r="J4929">
        <v>-215.36</v>
      </c>
    </row>
    <row r="4930" spans="1:10" x14ac:dyDescent="0.3">
      <c r="A4930">
        <v>4929</v>
      </c>
      <c r="B4930" t="s">
        <v>14</v>
      </c>
      <c r="C4930" t="s">
        <v>15</v>
      </c>
      <c r="D4930">
        <v>1</v>
      </c>
      <c r="E4930">
        <v>1</v>
      </c>
      <c r="F4930">
        <v>1332.96</v>
      </c>
      <c r="G4930">
        <v>1332.96</v>
      </c>
      <c r="H4930">
        <v>199.94</v>
      </c>
      <c r="I4930">
        <v>580.22</v>
      </c>
      <c r="J4930">
        <v>552.79</v>
      </c>
    </row>
    <row r="4931" spans="1:10" x14ac:dyDescent="0.3">
      <c r="A4931">
        <v>4930</v>
      </c>
      <c r="B4931" t="s">
        <v>12</v>
      </c>
      <c r="C4931" t="s">
        <v>13</v>
      </c>
      <c r="D4931">
        <v>1</v>
      </c>
      <c r="E4931">
        <v>1</v>
      </c>
      <c r="F4931">
        <v>2218.1799999999998</v>
      </c>
      <c r="G4931">
        <v>2218.1799999999998</v>
      </c>
      <c r="H4931">
        <v>554.54999999999995</v>
      </c>
      <c r="I4931">
        <v>1516.01</v>
      </c>
      <c r="J4931">
        <v>147.63</v>
      </c>
    </row>
    <row r="4932" spans="1:10" x14ac:dyDescent="0.3">
      <c r="A4932">
        <v>4931</v>
      </c>
      <c r="B4932" t="s">
        <v>10</v>
      </c>
      <c r="C4932" t="s">
        <v>11</v>
      </c>
      <c r="D4932">
        <v>2</v>
      </c>
      <c r="E4932">
        <v>2</v>
      </c>
      <c r="F4932">
        <v>145.47999999999999</v>
      </c>
      <c r="G4932">
        <v>256.04000000000002</v>
      </c>
      <c r="H4932">
        <v>25.6</v>
      </c>
      <c r="I4932">
        <v>242.98</v>
      </c>
      <c r="J4932">
        <v>-12.55</v>
      </c>
    </row>
    <row r="4933" spans="1:10" x14ac:dyDescent="0.3">
      <c r="A4933">
        <v>4932</v>
      </c>
      <c r="B4933" t="s">
        <v>10</v>
      </c>
      <c r="C4933" t="s">
        <v>11</v>
      </c>
      <c r="D4933">
        <v>3</v>
      </c>
      <c r="E4933">
        <v>3</v>
      </c>
      <c r="F4933">
        <v>747.07</v>
      </c>
      <c r="G4933">
        <v>1812.5</v>
      </c>
      <c r="H4933">
        <v>181.25</v>
      </c>
      <c r="I4933">
        <v>615.6</v>
      </c>
      <c r="J4933">
        <v>1015.64</v>
      </c>
    </row>
    <row r="4934" spans="1:10" x14ac:dyDescent="0.3">
      <c r="A4934">
        <v>4933</v>
      </c>
      <c r="B4934" t="s">
        <v>12</v>
      </c>
      <c r="C4934" t="s">
        <v>13</v>
      </c>
      <c r="D4934">
        <v>3</v>
      </c>
      <c r="E4934">
        <v>3</v>
      </c>
      <c r="F4934">
        <v>2874.64</v>
      </c>
      <c r="G4934">
        <v>6734.21</v>
      </c>
      <c r="H4934">
        <v>1683.55</v>
      </c>
      <c r="I4934">
        <v>1950.05</v>
      </c>
      <c r="J4934">
        <v>3100.61</v>
      </c>
    </row>
    <row r="4935" spans="1:10" x14ac:dyDescent="0.3">
      <c r="A4935">
        <v>4934</v>
      </c>
      <c r="B4935" t="s">
        <v>10</v>
      </c>
      <c r="C4935" t="s">
        <v>11</v>
      </c>
      <c r="D4935">
        <v>4</v>
      </c>
      <c r="E4935">
        <v>1</v>
      </c>
      <c r="F4935">
        <v>704.87</v>
      </c>
      <c r="G4935">
        <v>704.87</v>
      </c>
      <c r="H4935">
        <v>70.489999999999995</v>
      </c>
      <c r="I4935">
        <v>616.6</v>
      </c>
      <c r="J4935">
        <v>17.78</v>
      </c>
    </row>
    <row r="4936" spans="1:10" x14ac:dyDescent="0.3">
      <c r="A4936">
        <v>4935</v>
      </c>
      <c r="B4936" t="s">
        <v>10</v>
      </c>
      <c r="C4936" t="s">
        <v>22</v>
      </c>
      <c r="D4936">
        <v>4</v>
      </c>
      <c r="E4936">
        <v>2</v>
      </c>
      <c r="F4936">
        <v>1150.24</v>
      </c>
      <c r="G4936">
        <v>1691.49</v>
      </c>
      <c r="H4936">
        <v>169.15</v>
      </c>
      <c r="I4936">
        <v>470.42</v>
      </c>
      <c r="J4936">
        <v>1051.92</v>
      </c>
    </row>
    <row r="4937" spans="1:10" x14ac:dyDescent="0.3">
      <c r="A4937">
        <v>4936</v>
      </c>
      <c r="B4937" t="s">
        <v>10</v>
      </c>
      <c r="C4937" t="s">
        <v>11</v>
      </c>
      <c r="D4937">
        <v>7</v>
      </c>
      <c r="E4937">
        <v>3</v>
      </c>
      <c r="F4937">
        <v>842.6</v>
      </c>
      <c r="G4937">
        <v>1722.71</v>
      </c>
      <c r="H4937">
        <v>172.27</v>
      </c>
      <c r="I4937">
        <v>990.82</v>
      </c>
      <c r="J4937">
        <v>559.62</v>
      </c>
    </row>
    <row r="4938" spans="1:10" x14ac:dyDescent="0.3">
      <c r="A4938">
        <v>4937</v>
      </c>
      <c r="B4938" t="s">
        <v>12</v>
      </c>
      <c r="C4938" t="s">
        <v>13</v>
      </c>
      <c r="D4938">
        <v>8</v>
      </c>
      <c r="E4938">
        <v>3</v>
      </c>
      <c r="F4938">
        <v>6079.73</v>
      </c>
      <c r="G4938">
        <v>14454.99</v>
      </c>
      <c r="H4938">
        <v>4336.5</v>
      </c>
      <c r="I4938">
        <v>5946.96</v>
      </c>
      <c r="J4938">
        <v>4171.53</v>
      </c>
    </row>
    <row r="4939" spans="1:10" x14ac:dyDescent="0.3">
      <c r="A4939">
        <v>4938</v>
      </c>
      <c r="B4939" t="s">
        <v>16</v>
      </c>
      <c r="C4939" t="s">
        <v>17</v>
      </c>
      <c r="D4939">
        <v>3</v>
      </c>
      <c r="E4939">
        <v>2</v>
      </c>
      <c r="F4939">
        <v>4199.3999999999996</v>
      </c>
      <c r="G4939">
        <v>6526.59</v>
      </c>
      <c r="H4939">
        <v>2284.31</v>
      </c>
      <c r="I4939">
        <v>2518.9499999999998</v>
      </c>
      <c r="J4939">
        <v>1723.34</v>
      </c>
    </row>
    <row r="4940" spans="1:10" x14ac:dyDescent="0.3">
      <c r="A4940">
        <v>4939</v>
      </c>
      <c r="B4940" t="s">
        <v>14</v>
      </c>
      <c r="C4940" t="s">
        <v>15</v>
      </c>
      <c r="D4940">
        <v>2</v>
      </c>
      <c r="E4940">
        <v>2</v>
      </c>
      <c r="F4940">
        <v>782.58</v>
      </c>
      <c r="G4940">
        <v>1291.25</v>
      </c>
      <c r="H4940">
        <v>193.69</v>
      </c>
      <c r="I4940">
        <v>931.74</v>
      </c>
      <c r="J4940">
        <v>165.82</v>
      </c>
    </row>
    <row r="4941" spans="1:10" x14ac:dyDescent="0.3">
      <c r="A4941">
        <v>4940</v>
      </c>
      <c r="B4941" t="s">
        <v>14</v>
      </c>
      <c r="C4941" t="s">
        <v>15</v>
      </c>
      <c r="D4941">
        <v>8</v>
      </c>
      <c r="E4941">
        <v>3</v>
      </c>
      <c r="F4941">
        <v>1625.19</v>
      </c>
      <c r="G4941">
        <v>4055.9</v>
      </c>
      <c r="H4941">
        <v>608.38</v>
      </c>
      <c r="I4941">
        <v>1595.91</v>
      </c>
      <c r="J4941">
        <v>1851.6</v>
      </c>
    </row>
    <row r="4942" spans="1:10" x14ac:dyDescent="0.3">
      <c r="A4942">
        <v>4941</v>
      </c>
      <c r="B4942" t="s">
        <v>10</v>
      </c>
      <c r="C4942" t="s">
        <v>11</v>
      </c>
      <c r="D4942">
        <v>3</v>
      </c>
      <c r="E4942">
        <v>3</v>
      </c>
      <c r="F4942">
        <v>1540.58</v>
      </c>
      <c r="G4942">
        <v>3221.67</v>
      </c>
      <c r="H4942">
        <v>322.17</v>
      </c>
      <c r="I4942">
        <v>388.98</v>
      </c>
      <c r="J4942">
        <v>2510.52</v>
      </c>
    </row>
    <row r="4943" spans="1:10" x14ac:dyDescent="0.3">
      <c r="A4943">
        <v>4942</v>
      </c>
      <c r="B4943" t="s">
        <v>10</v>
      </c>
      <c r="C4943" t="s">
        <v>11</v>
      </c>
      <c r="D4943">
        <v>8</v>
      </c>
      <c r="E4943">
        <v>1</v>
      </c>
      <c r="F4943">
        <v>869.38</v>
      </c>
      <c r="G4943">
        <v>869.38</v>
      </c>
      <c r="H4943">
        <v>86.94</v>
      </c>
      <c r="I4943">
        <v>825.04</v>
      </c>
      <c r="J4943">
        <v>-42.6</v>
      </c>
    </row>
    <row r="4944" spans="1:10" x14ac:dyDescent="0.3">
      <c r="A4944">
        <v>4943</v>
      </c>
      <c r="B4944" t="s">
        <v>14</v>
      </c>
      <c r="C4944" t="s">
        <v>15</v>
      </c>
      <c r="D4944">
        <v>6</v>
      </c>
      <c r="E4944">
        <v>3</v>
      </c>
      <c r="F4944">
        <v>886.94</v>
      </c>
      <c r="G4944">
        <v>1697.7</v>
      </c>
      <c r="H4944">
        <v>254.65</v>
      </c>
      <c r="I4944">
        <v>1366.81</v>
      </c>
      <c r="J4944">
        <v>76.239999999999995</v>
      </c>
    </row>
    <row r="4945" spans="1:10" x14ac:dyDescent="0.3">
      <c r="A4945">
        <v>4944</v>
      </c>
      <c r="B4945" t="s">
        <v>10</v>
      </c>
      <c r="C4945" t="s">
        <v>22</v>
      </c>
      <c r="D4945">
        <v>4</v>
      </c>
      <c r="E4945">
        <v>2</v>
      </c>
      <c r="F4945">
        <v>943.63</v>
      </c>
      <c r="G4945">
        <v>1363.48</v>
      </c>
      <c r="H4945">
        <v>136.35</v>
      </c>
      <c r="I4945">
        <v>539.98</v>
      </c>
      <c r="J4945">
        <v>687.16</v>
      </c>
    </row>
    <row r="4946" spans="1:10" x14ac:dyDescent="0.3">
      <c r="A4946">
        <v>4945</v>
      </c>
      <c r="B4946" t="s">
        <v>14</v>
      </c>
      <c r="C4946" t="s">
        <v>15</v>
      </c>
      <c r="D4946">
        <v>3</v>
      </c>
      <c r="E4946">
        <v>1</v>
      </c>
      <c r="F4946">
        <v>2099.63</v>
      </c>
      <c r="G4946">
        <v>2099.63</v>
      </c>
      <c r="H4946">
        <v>314.94</v>
      </c>
      <c r="I4946">
        <v>900.92</v>
      </c>
      <c r="J4946">
        <v>883.76</v>
      </c>
    </row>
    <row r="4947" spans="1:10" x14ac:dyDescent="0.3">
      <c r="A4947">
        <v>4946</v>
      </c>
      <c r="B4947" t="s">
        <v>12</v>
      </c>
      <c r="C4947" t="s">
        <v>13</v>
      </c>
      <c r="D4947">
        <v>8</v>
      </c>
      <c r="E4947">
        <v>3</v>
      </c>
      <c r="F4947">
        <v>4961.57</v>
      </c>
      <c r="G4947">
        <v>10455.58</v>
      </c>
      <c r="H4947">
        <v>3136.68</v>
      </c>
      <c r="I4947">
        <v>4615.8900000000003</v>
      </c>
      <c r="J4947">
        <v>2703.02</v>
      </c>
    </row>
    <row r="4948" spans="1:10" x14ac:dyDescent="0.3">
      <c r="A4948">
        <v>4947</v>
      </c>
      <c r="B4948" t="s">
        <v>16</v>
      </c>
      <c r="C4948" t="s">
        <v>21</v>
      </c>
      <c r="D4948">
        <v>4</v>
      </c>
      <c r="E4948">
        <v>3</v>
      </c>
      <c r="F4948">
        <v>4224.54</v>
      </c>
      <c r="G4948">
        <v>8306.6</v>
      </c>
      <c r="H4948">
        <v>3322.64</v>
      </c>
      <c r="I4948">
        <v>3506.42</v>
      </c>
      <c r="J4948">
        <v>1477.55</v>
      </c>
    </row>
    <row r="4949" spans="1:10" x14ac:dyDescent="0.3">
      <c r="A4949">
        <v>4948</v>
      </c>
      <c r="B4949" t="s">
        <v>14</v>
      </c>
      <c r="C4949" t="s">
        <v>15</v>
      </c>
      <c r="D4949">
        <v>3</v>
      </c>
      <c r="E4949">
        <v>3</v>
      </c>
      <c r="F4949">
        <v>1723.94</v>
      </c>
      <c r="G4949">
        <v>4623.5200000000004</v>
      </c>
      <c r="H4949">
        <v>693.53</v>
      </c>
      <c r="I4949">
        <v>833.67</v>
      </c>
      <c r="J4949">
        <v>3096.33</v>
      </c>
    </row>
    <row r="4950" spans="1:10" x14ac:dyDescent="0.3">
      <c r="A4950">
        <v>4949</v>
      </c>
      <c r="B4950" t="s">
        <v>14</v>
      </c>
      <c r="C4950" t="s">
        <v>15</v>
      </c>
      <c r="D4950">
        <v>5</v>
      </c>
      <c r="E4950">
        <v>1</v>
      </c>
      <c r="F4950">
        <v>2206.71</v>
      </c>
      <c r="G4950">
        <v>2206.71</v>
      </c>
      <c r="H4950">
        <v>331.01</v>
      </c>
      <c r="I4950">
        <v>973.37</v>
      </c>
      <c r="J4950">
        <v>902.33</v>
      </c>
    </row>
    <row r="4951" spans="1:10" x14ac:dyDescent="0.3">
      <c r="A4951">
        <v>4950</v>
      </c>
      <c r="B4951" t="s">
        <v>14</v>
      </c>
      <c r="C4951" t="s">
        <v>15</v>
      </c>
      <c r="D4951">
        <v>4</v>
      </c>
      <c r="E4951">
        <v>1</v>
      </c>
      <c r="F4951">
        <v>1899.59</v>
      </c>
      <c r="G4951">
        <v>1899.59</v>
      </c>
      <c r="H4951">
        <v>284.94</v>
      </c>
      <c r="I4951">
        <v>1137.56</v>
      </c>
      <c r="J4951">
        <v>477.09</v>
      </c>
    </row>
    <row r="4952" spans="1:10" x14ac:dyDescent="0.3">
      <c r="A4952">
        <v>4951</v>
      </c>
      <c r="B4952" t="s">
        <v>10</v>
      </c>
      <c r="C4952" t="s">
        <v>11</v>
      </c>
      <c r="D4952">
        <v>8</v>
      </c>
      <c r="E4952">
        <v>3</v>
      </c>
      <c r="F4952">
        <v>652.41999999999996</v>
      </c>
      <c r="G4952">
        <v>1601.81</v>
      </c>
      <c r="H4952">
        <v>160.18</v>
      </c>
      <c r="I4952">
        <v>897.94</v>
      </c>
      <c r="J4952">
        <v>543.69000000000005</v>
      </c>
    </row>
    <row r="4953" spans="1:10" x14ac:dyDescent="0.3">
      <c r="A4953">
        <v>4952</v>
      </c>
      <c r="B4953" t="s">
        <v>18</v>
      </c>
      <c r="C4953" t="s">
        <v>19</v>
      </c>
      <c r="D4953">
        <v>2</v>
      </c>
      <c r="E4953">
        <v>2</v>
      </c>
      <c r="F4953">
        <v>2079.89</v>
      </c>
      <c r="G4953">
        <v>3392.5</v>
      </c>
      <c r="H4953">
        <v>746.35</v>
      </c>
      <c r="I4953">
        <v>1504.87</v>
      </c>
      <c r="J4953">
        <v>1141.28</v>
      </c>
    </row>
    <row r="4954" spans="1:10" x14ac:dyDescent="0.3">
      <c r="A4954">
        <v>4953</v>
      </c>
      <c r="B4954" t="s">
        <v>10</v>
      </c>
      <c r="C4954" t="s">
        <v>11</v>
      </c>
      <c r="D4954">
        <v>5</v>
      </c>
      <c r="E4954">
        <v>1</v>
      </c>
      <c r="F4954">
        <v>812.42</v>
      </c>
      <c r="G4954">
        <v>812.42</v>
      </c>
      <c r="H4954">
        <v>81.239999999999995</v>
      </c>
      <c r="I4954">
        <v>528.16999999999996</v>
      </c>
      <c r="J4954">
        <v>203.01</v>
      </c>
    </row>
    <row r="4955" spans="1:10" x14ac:dyDescent="0.3">
      <c r="A4955">
        <v>4954</v>
      </c>
      <c r="B4955" t="s">
        <v>16</v>
      </c>
      <c r="C4955" t="s">
        <v>21</v>
      </c>
      <c r="D4955">
        <v>6</v>
      </c>
      <c r="E4955">
        <v>2</v>
      </c>
      <c r="F4955">
        <v>5704.28</v>
      </c>
      <c r="G4955">
        <v>9865.7800000000007</v>
      </c>
      <c r="H4955">
        <v>3946.31</v>
      </c>
      <c r="I4955">
        <v>4136.26</v>
      </c>
      <c r="J4955">
        <v>1783.2</v>
      </c>
    </row>
    <row r="4956" spans="1:10" x14ac:dyDescent="0.3">
      <c r="A4956">
        <v>4955</v>
      </c>
      <c r="B4956" t="s">
        <v>10</v>
      </c>
      <c r="C4956" t="s">
        <v>11</v>
      </c>
      <c r="D4956">
        <v>3</v>
      </c>
      <c r="E4956">
        <v>1</v>
      </c>
      <c r="F4956">
        <v>322.67</v>
      </c>
      <c r="G4956">
        <v>322.67</v>
      </c>
      <c r="H4956">
        <v>32.270000000000003</v>
      </c>
      <c r="I4956">
        <v>306.22000000000003</v>
      </c>
      <c r="J4956">
        <v>-15.81</v>
      </c>
    </row>
    <row r="4957" spans="1:10" x14ac:dyDescent="0.3">
      <c r="A4957">
        <v>4956</v>
      </c>
      <c r="B4957" t="s">
        <v>14</v>
      </c>
      <c r="C4957" t="s">
        <v>15</v>
      </c>
      <c r="D4957">
        <v>7</v>
      </c>
      <c r="E4957">
        <v>3</v>
      </c>
      <c r="F4957">
        <v>539.22</v>
      </c>
      <c r="G4957">
        <v>1106.3499999999999</v>
      </c>
      <c r="H4957">
        <v>165.95</v>
      </c>
      <c r="I4957">
        <v>1049.93</v>
      </c>
      <c r="J4957">
        <v>-109.53</v>
      </c>
    </row>
    <row r="4958" spans="1:10" x14ac:dyDescent="0.3">
      <c r="A4958">
        <v>4957</v>
      </c>
      <c r="B4958" t="s">
        <v>10</v>
      </c>
      <c r="C4958" t="s">
        <v>22</v>
      </c>
      <c r="D4958">
        <v>6</v>
      </c>
      <c r="E4958">
        <v>2</v>
      </c>
      <c r="F4958">
        <v>995.36</v>
      </c>
      <c r="G4958">
        <v>1775.04</v>
      </c>
      <c r="H4958">
        <v>177.5</v>
      </c>
      <c r="I4958">
        <v>614.70000000000005</v>
      </c>
      <c r="J4958">
        <v>982.84</v>
      </c>
    </row>
    <row r="4959" spans="1:10" x14ac:dyDescent="0.3">
      <c r="A4959">
        <v>4958</v>
      </c>
      <c r="B4959" t="s">
        <v>16</v>
      </c>
      <c r="C4959" t="s">
        <v>17</v>
      </c>
      <c r="D4959">
        <v>4</v>
      </c>
      <c r="E4959">
        <v>1</v>
      </c>
      <c r="F4959">
        <v>4302.32</v>
      </c>
      <c r="G4959">
        <v>4302.32</v>
      </c>
      <c r="H4959">
        <v>1505.81</v>
      </c>
      <c r="I4959">
        <v>2322.5300000000002</v>
      </c>
      <c r="J4959">
        <v>473.98</v>
      </c>
    </row>
    <row r="4960" spans="1:10" x14ac:dyDescent="0.3">
      <c r="A4960">
        <v>4959</v>
      </c>
      <c r="B4960" t="s">
        <v>18</v>
      </c>
      <c r="C4960" t="s">
        <v>20</v>
      </c>
      <c r="D4960">
        <v>5</v>
      </c>
      <c r="E4960">
        <v>3</v>
      </c>
      <c r="F4960">
        <v>1598.1</v>
      </c>
      <c r="G4960">
        <v>3387.14</v>
      </c>
      <c r="H4960">
        <v>745.17</v>
      </c>
      <c r="I4960">
        <v>3205.61</v>
      </c>
      <c r="J4960">
        <v>-563.65</v>
      </c>
    </row>
    <row r="4961" spans="1:10" x14ac:dyDescent="0.3">
      <c r="A4961">
        <v>4960</v>
      </c>
      <c r="B4961" t="s">
        <v>14</v>
      </c>
      <c r="C4961" t="s">
        <v>15</v>
      </c>
      <c r="D4961">
        <v>6</v>
      </c>
      <c r="E4961">
        <v>3</v>
      </c>
      <c r="F4961">
        <v>1991.55</v>
      </c>
      <c r="G4961">
        <v>4408.22</v>
      </c>
      <c r="H4961">
        <v>661.23</v>
      </c>
      <c r="I4961">
        <v>1892.71</v>
      </c>
      <c r="J4961">
        <v>1854.27</v>
      </c>
    </row>
    <row r="4962" spans="1:10" x14ac:dyDescent="0.3">
      <c r="A4962">
        <v>4961</v>
      </c>
      <c r="B4962" t="s">
        <v>16</v>
      </c>
      <c r="C4962" t="s">
        <v>21</v>
      </c>
      <c r="D4962">
        <v>2</v>
      </c>
      <c r="E4962">
        <v>1</v>
      </c>
      <c r="F4962">
        <v>3433.01</v>
      </c>
      <c r="G4962">
        <v>3433.01</v>
      </c>
      <c r="H4962">
        <v>1201.55</v>
      </c>
      <c r="I4962">
        <v>2337.04</v>
      </c>
      <c r="J4962">
        <v>-105.58</v>
      </c>
    </row>
    <row r="4963" spans="1:10" x14ac:dyDescent="0.3">
      <c r="A4963">
        <v>4962</v>
      </c>
      <c r="B4963" t="s">
        <v>18</v>
      </c>
      <c r="C4963" t="s">
        <v>19</v>
      </c>
      <c r="D4963">
        <v>7</v>
      </c>
      <c r="E4963">
        <v>3</v>
      </c>
      <c r="F4963">
        <v>4918.67</v>
      </c>
      <c r="G4963">
        <v>9615.0300000000007</v>
      </c>
      <c r="H4963">
        <v>2596.06</v>
      </c>
      <c r="I4963">
        <v>3847.19</v>
      </c>
      <c r="J4963">
        <v>3171.79</v>
      </c>
    </row>
    <row r="4964" spans="1:10" x14ac:dyDescent="0.3">
      <c r="A4964">
        <v>4963</v>
      </c>
      <c r="B4964" t="s">
        <v>10</v>
      </c>
      <c r="C4964" t="s">
        <v>11</v>
      </c>
      <c r="D4964">
        <v>4</v>
      </c>
      <c r="E4964">
        <v>3</v>
      </c>
      <c r="F4964">
        <v>824.59</v>
      </c>
      <c r="G4964">
        <v>1531.78</v>
      </c>
      <c r="H4964">
        <v>153.18</v>
      </c>
      <c r="I4964">
        <v>421.26</v>
      </c>
      <c r="J4964">
        <v>957.34</v>
      </c>
    </row>
    <row r="4965" spans="1:10" x14ac:dyDescent="0.3">
      <c r="A4965">
        <v>4964</v>
      </c>
      <c r="B4965" t="s">
        <v>14</v>
      </c>
      <c r="C4965" t="s">
        <v>15</v>
      </c>
      <c r="D4965">
        <v>5</v>
      </c>
      <c r="E4965">
        <v>3</v>
      </c>
      <c r="F4965">
        <v>2169.2399999999998</v>
      </c>
      <c r="G4965">
        <v>4731.6499999999996</v>
      </c>
      <c r="H4965">
        <v>709.75</v>
      </c>
      <c r="I4965">
        <v>1309.1600000000001</v>
      </c>
      <c r="J4965">
        <v>2712.74</v>
      </c>
    </row>
    <row r="4966" spans="1:10" x14ac:dyDescent="0.3">
      <c r="A4966">
        <v>4965</v>
      </c>
      <c r="B4966" t="s">
        <v>10</v>
      </c>
      <c r="C4966" t="s">
        <v>22</v>
      </c>
      <c r="D4966">
        <v>6</v>
      </c>
      <c r="E4966">
        <v>1</v>
      </c>
      <c r="F4966">
        <v>536.67999999999995</v>
      </c>
      <c r="G4966">
        <v>536.67999999999995</v>
      </c>
      <c r="H4966">
        <v>53.67</v>
      </c>
      <c r="I4966">
        <v>509.31</v>
      </c>
      <c r="J4966">
        <v>-26.3</v>
      </c>
    </row>
    <row r="4967" spans="1:10" x14ac:dyDescent="0.3">
      <c r="A4967">
        <v>4966</v>
      </c>
      <c r="B4967" t="s">
        <v>18</v>
      </c>
      <c r="C4967" t="s">
        <v>19</v>
      </c>
      <c r="D4967">
        <v>5</v>
      </c>
      <c r="E4967">
        <v>1</v>
      </c>
      <c r="F4967">
        <v>447.35</v>
      </c>
      <c r="G4967">
        <v>447.35</v>
      </c>
      <c r="H4967">
        <v>98.42</v>
      </c>
      <c r="I4967">
        <v>424.53</v>
      </c>
      <c r="J4967">
        <v>-75.599999999999994</v>
      </c>
    </row>
    <row r="4968" spans="1:10" x14ac:dyDescent="0.3">
      <c r="A4968">
        <v>4967</v>
      </c>
      <c r="B4968" t="s">
        <v>12</v>
      </c>
      <c r="C4968" t="s">
        <v>13</v>
      </c>
      <c r="D4968">
        <v>5</v>
      </c>
      <c r="E4968">
        <v>1</v>
      </c>
      <c r="F4968">
        <v>3267.4</v>
      </c>
      <c r="G4968">
        <v>3267.4</v>
      </c>
      <c r="H4968">
        <v>816.85</v>
      </c>
      <c r="I4968">
        <v>3100.76</v>
      </c>
      <c r="J4968">
        <v>-650.21</v>
      </c>
    </row>
    <row r="4969" spans="1:10" x14ac:dyDescent="0.3">
      <c r="A4969">
        <v>4968</v>
      </c>
      <c r="B4969" t="s">
        <v>14</v>
      </c>
      <c r="C4969" t="s">
        <v>15</v>
      </c>
      <c r="D4969">
        <v>6</v>
      </c>
      <c r="E4969">
        <v>3</v>
      </c>
      <c r="F4969">
        <v>2239.35</v>
      </c>
      <c r="G4969">
        <v>4475.5</v>
      </c>
      <c r="H4969">
        <v>671.32</v>
      </c>
      <c r="I4969">
        <v>1304.4100000000001</v>
      </c>
      <c r="J4969">
        <v>2499.7600000000002</v>
      </c>
    </row>
    <row r="4970" spans="1:10" x14ac:dyDescent="0.3">
      <c r="A4970">
        <v>4969</v>
      </c>
      <c r="B4970" t="s">
        <v>12</v>
      </c>
      <c r="C4970" t="s">
        <v>13</v>
      </c>
      <c r="D4970">
        <v>1</v>
      </c>
      <c r="E4970">
        <v>1</v>
      </c>
      <c r="F4970">
        <v>5811.04</v>
      </c>
      <c r="G4970">
        <v>5811.04</v>
      </c>
      <c r="H4970">
        <v>1452.76</v>
      </c>
      <c r="I4970">
        <v>1236.75</v>
      </c>
      <c r="J4970">
        <v>3121.53</v>
      </c>
    </row>
    <row r="4971" spans="1:10" x14ac:dyDescent="0.3">
      <c r="A4971">
        <v>4970</v>
      </c>
      <c r="B4971" t="s">
        <v>10</v>
      </c>
      <c r="C4971" t="s">
        <v>22</v>
      </c>
      <c r="D4971">
        <v>3</v>
      </c>
      <c r="E4971">
        <v>1</v>
      </c>
      <c r="F4971">
        <v>1145.3800000000001</v>
      </c>
      <c r="G4971">
        <v>1145.3800000000001</v>
      </c>
      <c r="H4971">
        <v>114.54</v>
      </c>
      <c r="I4971">
        <v>551.33000000000004</v>
      </c>
      <c r="J4971">
        <v>479.52</v>
      </c>
    </row>
    <row r="4972" spans="1:10" x14ac:dyDescent="0.3">
      <c r="A4972">
        <v>4971</v>
      </c>
      <c r="B4972" t="s">
        <v>10</v>
      </c>
      <c r="C4972" t="s">
        <v>11</v>
      </c>
      <c r="D4972">
        <v>8</v>
      </c>
      <c r="E4972">
        <v>3</v>
      </c>
      <c r="F4972">
        <v>639.16</v>
      </c>
      <c r="G4972">
        <v>1302.1099999999999</v>
      </c>
      <c r="H4972">
        <v>130.21</v>
      </c>
      <c r="I4972">
        <v>967.07</v>
      </c>
      <c r="J4972">
        <v>204.82</v>
      </c>
    </row>
    <row r="4973" spans="1:10" x14ac:dyDescent="0.3">
      <c r="A4973">
        <v>4972</v>
      </c>
      <c r="B4973" t="s">
        <v>12</v>
      </c>
      <c r="C4973" t="s">
        <v>13</v>
      </c>
      <c r="D4973">
        <v>4</v>
      </c>
      <c r="E4973">
        <v>2</v>
      </c>
      <c r="F4973">
        <v>5002.38</v>
      </c>
      <c r="G4973">
        <v>7718.59</v>
      </c>
      <c r="H4973">
        <v>1929.65</v>
      </c>
      <c r="I4973">
        <v>3563.4</v>
      </c>
      <c r="J4973">
        <v>2225.54</v>
      </c>
    </row>
    <row r="4974" spans="1:10" x14ac:dyDescent="0.3">
      <c r="A4974">
        <v>4973</v>
      </c>
      <c r="B4974" t="s">
        <v>16</v>
      </c>
      <c r="C4974" t="s">
        <v>21</v>
      </c>
      <c r="D4974">
        <v>4</v>
      </c>
      <c r="E4974">
        <v>2</v>
      </c>
      <c r="F4974">
        <v>4230.1899999999996</v>
      </c>
      <c r="G4974">
        <v>7844.26</v>
      </c>
      <c r="H4974">
        <v>2745.49</v>
      </c>
      <c r="I4974">
        <v>2733.82</v>
      </c>
      <c r="J4974">
        <v>2364.9499999999998</v>
      </c>
    </row>
    <row r="4975" spans="1:10" x14ac:dyDescent="0.3">
      <c r="A4975">
        <v>4974</v>
      </c>
      <c r="B4975" t="s">
        <v>14</v>
      </c>
      <c r="C4975" t="s">
        <v>15</v>
      </c>
      <c r="D4975">
        <v>7</v>
      </c>
      <c r="E4975">
        <v>3</v>
      </c>
      <c r="F4975">
        <v>1196.8399999999999</v>
      </c>
      <c r="G4975">
        <v>2574.66</v>
      </c>
      <c r="H4975">
        <v>386.2</v>
      </c>
      <c r="I4975">
        <v>1811.41</v>
      </c>
      <c r="J4975">
        <v>377.05</v>
      </c>
    </row>
    <row r="4976" spans="1:10" x14ac:dyDescent="0.3">
      <c r="A4976">
        <v>4975</v>
      </c>
      <c r="B4976" t="s">
        <v>10</v>
      </c>
      <c r="C4976" t="s">
        <v>11</v>
      </c>
      <c r="D4976">
        <v>7</v>
      </c>
      <c r="E4976">
        <v>3</v>
      </c>
      <c r="F4976">
        <v>551.83000000000004</v>
      </c>
      <c r="G4976">
        <v>1087.47</v>
      </c>
      <c r="H4976">
        <v>108.75</v>
      </c>
      <c r="I4976">
        <v>662.12</v>
      </c>
      <c r="J4976">
        <v>316.60000000000002</v>
      </c>
    </row>
    <row r="4977" spans="1:10" x14ac:dyDescent="0.3">
      <c r="A4977">
        <v>4976</v>
      </c>
      <c r="B4977" t="s">
        <v>10</v>
      </c>
      <c r="C4977" t="s">
        <v>22</v>
      </c>
      <c r="D4977">
        <v>7</v>
      </c>
      <c r="E4977">
        <v>3</v>
      </c>
      <c r="F4977">
        <v>919.57</v>
      </c>
      <c r="G4977">
        <v>1833.02</v>
      </c>
      <c r="H4977">
        <v>183.3</v>
      </c>
      <c r="I4977">
        <v>741.07</v>
      </c>
      <c r="J4977">
        <v>908.66</v>
      </c>
    </row>
    <row r="4978" spans="1:10" x14ac:dyDescent="0.3">
      <c r="A4978">
        <v>4977</v>
      </c>
      <c r="B4978" t="s">
        <v>18</v>
      </c>
      <c r="C4978" t="s">
        <v>19</v>
      </c>
      <c r="D4978">
        <v>4</v>
      </c>
      <c r="E4978">
        <v>3</v>
      </c>
      <c r="F4978">
        <v>3276.7</v>
      </c>
      <c r="G4978">
        <v>7114.94</v>
      </c>
      <c r="H4978">
        <v>1565.29</v>
      </c>
      <c r="I4978">
        <v>3104.2</v>
      </c>
      <c r="J4978">
        <v>2445.4499999999998</v>
      </c>
    </row>
    <row r="4979" spans="1:10" x14ac:dyDescent="0.3">
      <c r="A4979">
        <v>4978</v>
      </c>
      <c r="B4979" t="s">
        <v>18</v>
      </c>
      <c r="C4979" t="s">
        <v>20</v>
      </c>
      <c r="D4979">
        <v>5</v>
      </c>
      <c r="E4979">
        <v>1</v>
      </c>
      <c r="F4979">
        <v>4464.93</v>
      </c>
      <c r="G4979">
        <v>4464.93</v>
      </c>
      <c r="H4979">
        <v>982.28</v>
      </c>
      <c r="I4979">
        <v>3886.05</v>
      </c>
      <c r="J4979">
        <v>-403.4</v>
      </c>
    </row>
    <row r="4980" spans="1:10" x14ac:dyDescent="0.3">
      <c r="A4980">
        <v>4979</v>
      </c>
      <c r="B4980" t="s">
        <v>18</v>
      </c>
      <c r="C4980" t="s">
        <v>19</v>
      </c>
      <c r="D4980">
        <v>7</v>
      </c>
      <c r="E4980">
        <v>3</v>
      </c>
      <c r="F4980">
        <v>4132.9399999999996</v>
      </c>
      <c r="G4980">
        <v>8420.58</v>
      </c>
      <c r="H4980">
        <v>2273.56</v>
      </c>
      <c r="I4980">
        <v>3771.71</v>
      </c>
      <c r="J4980">
        <v>2375.31</v>
      </c>
    </row>
    <row r="4981" spans="1:10" x14ac:dyDescent="0.3">
      <c r="A4981">
        <v>4980</v>
      </c>
      <c r="B4981" t="s">
        <v>18</v>
      </c>
      <c r="C4981" t="s">
        <v>19</v>
      </c>
      <c r="D4981">
        <v>6</v>
      </c>
      <c r="E4981">
        <v>1</v>
      </c>
      <c r="F4981">
        <v>4821.8500000000004</v>
      </c>
      <c r="G4981">
        <v>4821.8500000000004</v>
      </c>
      <c r="H4981">
        <v>1060.81</v>
      </c>
      <c r="I4981">
        <v>4349.66</v>
      </c>
      <c r="J4981">
        <v>-588.61</v>
      </c>
    </row>
    <row r="4982" spans="1:10" x14ac:dyDescent="0.3">
      <c r="A4982">
        <v>4981</v>
      </c>
      <c r="B4982" t="s">
        <v>12</v>
      </c>
      <c r="C4982" t="s">
        <v>13</v>
      </c>
      <c r="D4982">
        <v>3</v>
      </c>
      <c r="E4982">
        <v>1</v>
      </c>
      <c r="F4982">
        <v>4206.09</v>
      </c>
      <c r="G4982">
        <v>4206.09</v>
      </c>
      <c r="H4982">
        <v>1051.52</v>
      </c>
      <c r="I4982">
        <v>2787.36</v>
      </c>
      <c r="J4982">
        <v>367.2</v>
      </c>
    </row>
    <row r="4983" spans="1:10" x14ac:dyDescent="0.3">
      <c r="A4983">
        <v>4982</v>
      </c>
      <c r="B4983" t="s">
        <v>18</v>
      </c>
      <c r="C4983" t="s">
        <v>20</v>
      </c>
      <c r="D4983">
        <v>2</v>
      </c>
      <c r="E4983">
        <v>1</v>
      </c>
      <c r="F4983">
        <v>1876.16</v>
      </c>
      <c r="G4983">
        <v>1876.16</v>
      </c>
      <c r="H4983">
        <v>412.76</v>
      </c>
      <c r="I4983">
        <v>1780.48</v>
      </c>
      <c r="J4983">
        <v>-317.07</v>
      </c>
    </row>
    <row r="4984" spans="1:10" x14ac:dyDescent="0.3">
      <c r="A4984">
        <v>4983</v>
      </c>
      <c r="B4984" t="s">
        <v>16</v>
      </c>
      <c r="C4984" t="s">
        <v>21</v>
      </c>
      <c r="D4984">
        <v>4</v>
      </c>
      <c r="E4984">
        <v>3</v>
      </c>
      <c r="F4984">
        <v>5151.84</v>
      </c>
      <c r="G4984">
        <v>11802.97</v>
      </c>
      <c r="H4984">
        <v>4721.1899999999996</v>
      </c>
      <c r="I4984">
        <v>3791.9</v>
      </c>
      <c r="J4984">
        <v>3289.88</v>
      </c>
    </row>
    <row r="4985" spans="1:10" x14ac:dyDescent="0.3">
      <c r="A4985">
        <v>4984</v>
      </c>
      <c r="B4985" t="s">
        <v>14</v>
      </c>
      <c r="C4985" t="s">
        <v>15</v>
      </c>
      <c r="D4985">
        <v>6</v>
      </c>
      <c r="E4985">
        <v>3</v>
      </c>
      <c r="F4985">
        <v>1207.95</v>
      </c>
      <c r="G4985">
        <v>2486.5100000000002</v>
      </c>
      <c r="H4985">
        <v>372.98</v>
      </c>
      <c r="I4985">
        <v>1503.53</v>
      </c>
      <c r="J4985">
        <v>610</v>
      </c>
    </row>
    <row r="4986" spans="1:10" x14ac:dyDescent="0.3">
      <c r="A4986">
        <v>4985</v>
      </c>
      <c r="B4986" t="s">
        <v>16</v>
      </c>
      <c r="C4986" t="s">
        <v>21</v>
      </c>
      <c r="D4986">
        <v>3</v>
      </c>
      <c r="E4986">
        <v>3</v>
      </c>
      <c r="F4986">
        <v>2858.17</v>
      </c>
      <c r="G4986">
        <v>6192.96</v>
      </c>
      <c r="H4986">
        <v>2167.54</v>
      </c>
      <c r="I4986">
        <v>2877.25</v>
      </c>
      <c r="J4986">
        <v>1148.17</v>
      </c>
    </row>
    <row r="4987" spans="1:10" x14ac:dyDescent="0.3">
      <c r="A4987">
        <v>4986</v>
      </c>
      <c r="B4987" t="s">
        <v>18</v>
      </c>
      <c r="C4987" t="s">
        <v>19</v>
      </c>
      <c r="D4987">
        <v>3</v>
      </c>
      <c r="E4987">
        <v>3</v>
      </c>
      <c r="F4987">
        <v>5087.25</v>
      </c>
      <c r="G4987">
        <v>9384.3700000000008</v>
      </c>
      <c r="H4987">
        <v>2533.7800000000002</v>
      </c>
      <c r="I4987">
        <v>2414.23</v>
      </c>
      <c r="J4987">
        <v>4436.3599999999997</v>
      </c>
    </row>
    <row r="4988" spans="1:10" x14ac:dyDescent="0.3">
      <c r="A4988">
        <v>4987</v>
      </c>
      <c r="B4988" t="s">
        <v>14</v>
      </c>
      <c r="C4988" t="s">
        <v>15</v>
      </c>
      <c r="D4988">
        <v>1</v>
      </c>
      <c r="E4988">
        <v>1</v>
      </c>
      <c r="F4988">
        <v>1561.55</v>
      </c>
      <c r="G4988">
        <v>1561.55</v>
      </c>
      <c r="H4988">
        <v>234.23</v>
      </c>
      <c r="I4988">
        <v>600.11</v>
      </c>
      <c r="J4988">
        <v>727.21</v>
      </c>
    </row>
    <row r="4989" spans="1:10" x14ac:dyDescent="0.3">
      <c r="A4989">
        <v>4988</v>
      </c>
      <c r="B4989" t="s">
        <v>16</v>
      </c>
      <c r="C4989" t="s">
        <v>21</v>
      </c>
      <c r="D4989">
        <v>8</v>
      </c>
      <c r="E4989">
        <v>3</v>
      </c>
      <c r="F4989">
        <v>1258.58</v>
      </c>
      <c r="G4989">
        <v>2723.75</v>
      </c>
      <c r="H4989">
        <v>953.31</v>
      </c>
      <c r="I4989">
        <v>2584.84</v>
      </c>
      <c r="J4989">
        <v>-814.4</v>
      </c>
    </row>
    <row r="4990" spans="1:10" x14ac:dyDescent="0.3">
      <c r="A4990">
        <v>4989</v>
      </c>
      <c r="B4990" t="s">
        <v>14</v>
      </c>
      <c r="C4990" t="s">
        <v>15</v>
      </c>
      <c r="D4990">
        <v>6</v>
      </c>
      <c r="E4990">
        <v>2</v>
      </c>
      <c r="F4990">
        <v>985.53</v>
      </c>
      <c r="G4990">
        <v>1602.88</v>
      </c>
      <c r="H4990">
        <v>240.43</v>
      </c>
      <c r="I4990">
        <v>1328.48</v>
      </c>
      <c r="J4990">
        <v>33.97</v>
      </c>
    </row>
    <row r="4991" spans="1:10" x14ac:dyDescent="0.3">
      <c r="A4991">
        <v>4990</v>
      </c>
      <c r="B4991" t="s">
        <v>14</v>
      </c>
      <c r="C4991" t="s">
        <v>15</v>
      </c>
      <c r="D4991">
        <v>4</v>
      </c>
      <c r="E4991">
        <v>3</v>
      </c>
      <c r="F4991">
        <v>1711.41</v>
      </c>
      <c r="G4991">
        <v>3885.68</v>
      </c>
      <c r="H4991">
        <v>582.85</v>
      </c>
      <c r="I4991">
        <v>854.86</v>
      </c>
      <c r="J4991">
        <v>2447.9699999999998</v>
      </c>
    </row>
    <row r="4992" spans="1:10" x14ac:dyDescent="0.3">
      <c r="A4992">
        <v>4991</v>
      </c>
      <c r="B4992" t="s">
        <v>12</v>
      </c>
      <c r="C4992" t="s">
        <v>13</v>
      </c>
      <c r="D4992">
        <v>7</v>
      </c>
      <c r="E4992">
        <v>3</v>
      </c>
      <c r="F4992">
        <v>5219.01</v>
      </c>
      <c r="G4992">
        <v>10878.1</v>
      </c>
      <c r="H4992">
        <v>3263.43</v>
      </c>
      <c r="I4992">
        <v>5298.2</v>
      </c>
      <c r="J4992">
        <v>2316.4699999999998</v>
      </c>
    </row>
    <row r="4993" spans="1:10" x14ac:dyDescent="0.3">
      <c r="A4993">
        <v>4992</v>
      </c>
      <c r="B4993" t="s">
        <v>16</v>
      </c>
      <c r="C4993" t="s">
        <v>17</v>
      </c>
      <c r="D4993">
        <v>5</v>
      </c>
      <c r="E4993">
        <v>2</v>
      </c>
      <c r="F4993">
        <v>3715.13</v>
      </c>
      <c r="G4993">
        <v>5856.73</v>
      </c>
      <c r="H4993">
        <v>2049.86</v>
      </c>
      <c r="I4993">
        <v>4273.55</v>
      </c>
      <c r="J4993">
        <v>-466.67</v>
      </c>
    </row>
    <row r="4994" spans="1:10" x14ac:dyDescent="0.3">
      <c r="A4994">
        <v>4993</v>
      </c>
      <c r="B4994" t="s">
        <v>10</v>
      </c>
      <c r="C4994" t="s">
        <v>22</v>
      </c>
      <c r="D4994">
        <v>7</v>
      </c>
      <c r="E4994">
        <v>3</v>
      </c>
      <c r="F4994">
        <v>585.78</v>
      </c>
      <c r="G4994">
        <v>1372.35</v>
      </c>
      <c r="H4994">
        <v>137.24</v>
      </c>
      <c r="I4994">
        <v>775.15</v>
      </c>
      <c r="J4994">
        <v>459.96</v>
      </c>
    </row>
    <row r="4995" spans="1:10" x14ac:dyDescent="0.3">
      <c r="A4995">
        <v>4994</v>
      </c>
      <c r="B4995" t="s">
        <v>16</v>
      </c>
      <c r="C4995" t="s">
        <v>21</v>
      </c>
      <c r="D4995">
        <v>3</v>
      </c>
      <c r="E4995">
        <v>1</v>
      </c>
      <c r="F4995">
        <v>4554.6400000000003</v>
      </c>
      <c r="G4995">
        <v>4554.6400000000003</v>
      </c>
      <c r="H4995">
        <v>1594.13</v>
      </c>
      <c r="I4995">
        <v>2205.2800000000002</v>
      </c>
      <c r="J4995">
        <v>755.24</v>
      </c>
    </row>
    <row r="4996" spans="1:10" x14ac:dyDescent="0.3">
      <c r="A4996">
        <v>4995</v>
      </c>
      <c r="B4996" t="s">
        <v>18</v>
      </c>
      <c r="C4996" t="s">
        <v>19</v>
      </c>
      <c r="D4996">
        <v>3</v>
      </c>
      <c r="E4996">
        <v>1</v>
      </c>
      <c r="F4996">
        <v>2577.4899999999998</v>
      </c>
      <c r="G4996">
        <v>2577.4899999999998</v>
      </c>
      <c r="H4996">
        <v>567.04999999999995</v>
      </c>
      <c r="I4996">
        <v>2446.04</v>
      </c>
      <c r="J4996">
        <v>-435.6</v>
      </c>
    </row>
    <row r="4997" spans="1:10" x14ac:dyDescent="0.3">
      <c r="A4997">
        <v>4996</v>
      </c>
      <c r="B4997" t="s">
        <v>12</v>
      </c>
      <c r="C4997" t="s">
        <v>13</v>
      </c>
      <c r="D4997">
        <v>2</v>
      </c>
      <c r="E4997">
        <v>2</v>
      </c>
      <c r="F4997">
        <v>6997.74</v>
      </c>
      <c r="G4997">
        <v>10116.049999999999</v>
      </c>
      <c r="H4997">
        <v>3034.81</v>
      </c>
      <c r="I4997">
        <v>1601.31</v>
      </c>
      <c r="J4997">
        <v>5479.92</v>
      </c>
    </row>
    <row r="4998" spans="1:10" x14ac:dyDescent="0.3">
      <c r="A4998">
        <v>4997</v>
      </c>
      <c r="B4998" t="s">
        <v>18</v>
      </c>
      <c r="C4998" t="s">
        <v>20</v>
      </c>
      <c r="D4998">
        <v>7</v>
      </c>
      <c r="E4998">
        <v>2</v>
      </c>
      <c r="F4998">
        <v>3557.94</v>
      </c>
      <c r="G4998">
        <v>5296.65</v>
      </c>
      <c r="H4998">
        <v>1165.26</v>
      </c>
      <c r="I4998">
        <v>4006.16</v>
      </c>
      <c r="J4998">
        <v>125.23</v>
      </c>
    </row>
    <row r="4999" spans="1:10" x14ac:dyDescent="0.3">
      <c r="A4999">
        <v>4998</v>
      </c>
      <c r="B4999" t="s">
        <v>10</v>
      </c>
      <c r="C4999" t="s">
        <v>11</v>
      </c>
      <c r="D4999">
        <v>8</v>
      </c>
      <c r="E4999">
        <v>3</v>
      </c>
      <c r="F4999">
        <v>525.1</v>
      </c>
      <c r="G4999">
        <v>1112.93</v>
      </c>
      <c r="H4999">
        <v>111.29</v>
      </c>
      <c r="I4999">
        <v>715.27</v>
      </c>
      <c r="J4999">
        <v>286.36</v>
      </c>
    </row>
    <row r="5000" spans="1:10" x14ac:dyDescent="0.3">
      <c r="A5000">
        <v>4999</v>
      </c>
      <c r="B5000" t="s">
        <v>14</v>
      </c>
      <c r="C5000" t="s">
        <v>15</v>
      </c>
      <c r="D5000">
        <v>8</v>
      </c>
      <c r="E5000">
        <v>3</v>
      </c>
      <c r="F5000">
        <v>2190.5700000000002</v>
      </c>
      <c r="G5000">
        <v>4737.8900000000003</v>
      </c>
      <c r="H5000">
        <v>710.68</v>
      </c>
      <c r="I5000">
        <v>1946.69</v>
      </c>
      <c r="J5000">
        <v>2080.5100000000002</v>
      </c>
    </row>
    <row r="5001" spans="1:10" x14ac:dyDescent="0.3">
      <c r="A5001">
        <v>5000</v>
      </c>
      <c r="B5001" t="s">
        <v>16</v>
      </c>
      <c r="C5001" t="s">
        <v>17</v>
      </c>
      <c r="D5001">
        <v>1</v>
      </c>
      <c r="E5001">
        <v>1</v>
      </c>
      <c r="F5001">
        <v>5021.42</v>
      </c>
      <c r="G5001">
        <v>5021.42</v>
      </c>
      <c r="H5001">
        <v>1757.5</v>
      </c>
      <c r="I5001">
        <v>1257.1400000000001</v>
      </c>
      <c r="J5001">
        <v>2006.78</v>
      </c>
    </row>
  </sheetData>
  <autoFilter ref="A1:J5001" xr:uid="{5E9E8216-0707-443B-AA4B-BEAC65BC5C6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967D5-D7D5-4D07-8CDF-2824F5E3B1CD}">
  <dimension ref="A1:E9"/>
  <sheetViews>
    <sheetView showGridLines="0" zoomScale="52" workbookViewId="0">
      <selection activeCell="A3" sqref="A3"/>
    </sheetView>
  </sheetViews>
  <sheetFormatPr defaultRowHeight="14.4" x14ac:dyDescent="0.3"/>
  <cols>
    <col min="1" max="1" width="12.88671875" bestFit="1" customWidth="1"/>
    <col min="2" max="2" width="31.88671875" bestFit="1" customWidth="1"/>
    <col min="3" max="3" width="26.21875" bestFit="1" customWidth="1"/>
    <col min="4" max="4" width="24.44140625" bestFit="1" customWidth="1"/>
    <col min="5" max="5" width="22.44140625" bestFit="1" customWidth="1"/>
  </cols>
  <sheetData>
    <row r="1" spans="1:5" ht="43.2" customHeight="1" x14ac:dyDescent="0.3">
      <c r="A1" s="96" t="s">
        <v>34</v>
      </c>
      <c r="B1" s="97"/>
    </row>
    <row r="3" spans="1:5" x14ac:dyDescent="0.3">
      <c r="A3" s="4" t="s">
        <v>50</v>
      </c>
      <c r="B3" t="s">
        <v>30</v>
      </c>
      <c r="C3" t="s">
        <v>31</v>
      </c>
      <c r="D3" t="s">
        <v>32</v>
      </c>
      <c r="E3" t="s">
        <v>33</v>
      </c>
    </row>
    <row r="4" spans="1:5" x14ac:dyDescent="0.3">
      <c r="A4" s="5" t="s">
        <v>18</v>
      </c>
      <c r="B4">
        <v>6682.4926796874961</v>
      </c>
      <c r="C4">
        <v>2929.8024140624975</v>
      </c>
      <c r="D4">
        <v>2109.4961093750017</v>
      </c>
      <c r="E4" s="2">
        <v>0.32336204947805613</v>
      </c>
    </row>
    <row r="5" spans="1:5" x14ac:dyDescent="0.3">
      <c r="A5" s="5" t="s">
        <v>12</v>
      </c>
      <c r="B5">
        <v>7073.7996698762117</v>
      </c>
      <c r="C5">
        <v>3067.5653645116918</v>
      </c>
      <c r="D5">
        <v>2040.8496973865185</v>
      </c>
      <c r="E5" s="2">
        <v>0.30718716818024266</v>
      </c>
    </row>
    <row r="6" spans="1:5" x14ac:dyDescent="0.3">
      <c r="A6" s="5" t="s">
        <v>10</v>
      </c>
      <c r="B6">
        <v>1345.477533003301</v>
      </c>
      <c r="C6">
        <v>587.24528052805215</v>
      </c>
      <c r="D6">
        <v>623.68461221122152</v>
      </c>
      <c r="E6" s="2">
        <v>0.42077341556833553</v>
      </c>
    </row>
    <row r="7" spans="1:5" x14ac:dyDescent="0.3">
      <c r="A7" s="5" t="s">
        <v>16</v>
      </c>
      <c r="B7">
        <v>7172.6151653696415</v>
      </c>
      <c r="C7">
        <v>3275.9736964980534</v>
      </c>
      <c r="D7">
        <v>1180.5755350194547</v>
      </c>
      <c r="E7" s="2">
        <v>0.15879799892000862</v>
      </c>
    </row>
    <row r="8" spans="1:5" x14ac:dyDescent="0.3">
      <c r="A8" s="5" t="s">
        <v>14</v>
      </c>
      <c r="B8">
        <v>2649.0738211382104</v>
      </c>
      <c r="C8">
        <v>1157.7712872628745</v>
      </c>
      <c r="D8">
        <v>1093.9415853658536</v>
      </c>
      <c r="E8" s="2">
        <v>0.39788995363055785</v>
      </c>
    </row>
    <row r="9" spans="1:5" x14ac:dyDescent="0.3">
      <c r="A9" s="5" t="s">
        <v>29</v>
      </c>
      <c r="B9">
        <v>4945.9230952858697</v>
      </c>
      <c r="C9">
        <v>2189.3971033099256</v>
      </c>
      <c r="D9">
        <v>1396.3328064192585</v>
      </c>
      <c r="E9" s="2">
        <v>0.32178395244471314</v>
      </c>
    </row>
  </sheetData>
  <mergeCells count="1">
    <mergeCell ref="A1:B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763E-4051-4CF6-A358-5798F11313FE}">
  <dimension ref="A1:D12"/>
  <sheetViews>
    <sheetView showGridLines="0" workbookViewId="0">
      <selection activeCell="D27" sqref="D27"/>
    </sheetView>
  </sheetViews>
  <sheetFormatPr defaultRowHeight="14.4" x14ac:dyDescent="0.3"/>
  <cols>
    <col min="1" max="1" width="12.44140625" bestFit="1" customWidth="1"/>
    <col min="2" max="2" width="23.77734375" bestFit="1" customWidth="1"/>
    <col min="3" max="3" width="21.77734375" bestFit="1" customWidth="1"/>
    <col min="4" max="4" width="16" bestFit="1" customWidth="1"/>
  </cols>
  <sheetData>
    <row r="1" spans="1:4" ht="15.6" x14ac:dyDescent="0.3">
      <c r="A1" s="98" t="s">
        <v>37</v>
      </c>
      <c r="B1" s="98"/>
      <c r="C1" s="98"/>
      <c r="D1" s="98"/>
    </row>
    <row r="3" spans="1:4" x14ac:dyDescent="0.3">
      <c r="A3" s="4" t="s">
        <v>28</v>
      </c>
      <c r="B3" t="s">
        <v>32</v>
      </c>
      <c r="C3" t="s">
        <v>38</v>
      </c>
      <c r="D3" t="s">
        <v>35</v>
      </c>
    </row>
    <row r="4" spans="1:4" x14ac:dyDescent="0.3">
      <c r="A4" s="5">
        <v>1</v>
      </c>
      <c r="B4">
        <v>1150.3140310077511</v>
      </c>
      <c r="C4" s="2">
        <v>0.54068853218908308</v>
      </c>
      <c r="D4">
        <v>645</v>
      </c>
    </row>
    <row r="5" spans="1:4" x14ac:dyDescent="0.3">
      <c r="A5" s="5">
        <v>2</v>
      </c>
      <c r="B5">
        <v>1499.2858813838543</v>
      </c>
      <c r="C5" s="2">
        <v>0.58332116426820535</v>
      </c>
      <c r="D5">
        <v>607</v>
      </c>
    </row>
    <row r="6" spans="1:4" x14ac:dyDescent="0.3">
      <c r="A6" s="5">
        <v>3</v>
      </c>
      <c r="B6">
        <v>1741.8435667752435</v>
      </c>
      <c r="C6" s="2">
        <v>0.59180169263792948</v>
      </c>
      <c r="D6">
        <v>614</v>
      </c>
    </row>
    <row r="7" spans="1:4" x14ac:dyDescent="0.3">
      <c r="A7" s="5">
        <v>4</v>
      </c>
      <c r="B7">
        <v>1533.9911793214881</v>
      </c>
      <c r="C7" s="2">
        <v>0.67138938807061432</v>
      </c>
      <c r="D7">
        <v>619</v>
      </c>
    </row>
    <row r="8" spans="1:4" x14ac:dyDescent="0.3">
      <c r="A8" s="5">
        <v>5</v>
      </c>
      <c r="B8">
        <v>1610.3057727272721</v>
      </c>
      <c r="C8" s="2">
        <v>0.70094489861678888</v>
      </c>
      <c r="D8">
        <v>660</v>
      </c>
    </row>
    <row r="9" spans="1:4" x14ac:dyDescent="0.3">
      <c r="A9" s="5">
        <v>6</v>
      </c>
      <c r="B9">
        <v>1409.4628862478785</v>
      </c>
      <c r="C9" s="2">
        <v>0.72948085074917368</v>
      </c>
      <c r="D9">
        <v>589</v>
      </c>
    </row>
    <row r="10" spans="1:4" x14ac:dyDescent="0.3">
      <c r="A10" s="5">
        <v>7</v>
      </c>
      <c r="B10">
        <v>1166.382512077294</v>
      </c>
      <c r="C10" s="2">
        <v>0.78151627752837127</v>
      </c>
      <c r="D10">
        <v>621</v>
      </c>
    </row>
    <row r="11" spans="1:4" x14ac:dyDescent="0.3">
      <c r="A11" s="5">
        <v>8</v>
      </c>
      <c r="B11">
        <v>1067.2515555555553</v>
      </c>
      <c r="C11" s="2">
        <v>0.82781253509472241</v>
      </c>
      <c r="D11">
        <v>630</v>
      </c>
    </row>
    <row r="12" spans="1:4" x14ac:dyDescent="0.3">
      <c r="A12" s="5" t="s">
        <v>29</v>
      </c>
      <c r="B12">
        <v>1396.3328064192567</v>
      </c>
      <c r="C12" s="2">
        <v>0.67821618457398203</v>
      </c>
      <c r="D12">
        <v>4985</v>
      </c>
    </row>
  </sheetData>
  <mergeCells count="1">
    <mergeCell ref="A1:D1"/>
  </mergeCells>
  <conditionalFormatting sqref="B3:B12">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95A1-CC57-48A7-9E94-891B16351191}">
  <dimension ref="A1:G8"/>
  <sheetViews>
    <sheetView showGridLines="0" workbookViewId="0">
      <selection activeCell="N6" sqref="N6"/>
    </sheetView>
  </sheetViews>
  <sheetFormatPr defaultRowHeight="14.4" x14ac:dyDescent="0.3"/>
  <cols>
    <col min="1" max="1" width="22.109375" bestFit="1" customWidth="1"/>
    <col min="2" max="2" width="15" bestFit="1" customWidth="1"/>
    <col min="3" max="3" width="8.33203125" bestFit="1" customWidth="1"/>
    <col min="4" max="4" width="4.88671875" bestFit="1" customWidth="1"/>
    <col min="5" max="6" width="4.5546875" bestFit="1" customWidth="1"/>
    <col min="7" max="7" width="10.21875" bestFit="1" customWidth="1"/>
  </cols>
  <sheetData>
    <row r="1" spans="1:7" ht="15.6" x14ac:dyDescent="0.3">
      <c r="A1" s="99" t="s">
        <v>55</v>
      </c>
      <c r="B1" s="99"/>
      <c r="C1" s="99"/>
      <c r="D1" s="99"/>
      <c r="E1" s="99"/>
      <c r="F1" s="99"/>
      <c r="G1" s="99"/>
    </row>
    <row r="3" spans="1:7" x14ac:dyDescent="0.3">
      <c r="A3" s="4" t="s">
        <v>33</v>
      </c>
      <c r="B3" s="4" t="s">
        <v>36</v>
      </c>
    </row>
    <row r="4" spans="1:7" x14ac:dyDescent="0.3">
      <c r="A4" s="4" t="s">
        <v>28</v>
      </c>
      <c r="B4" t="s">
        <v>14</v>
      </c>
      <c r="C4" t="s">
        <v>16</v>
      </c>
      <c r="D4" t="s">
        <v>10</v>
      </c>
      <c r="E4" t="s">
        <v>12</v>
      </c>
      <c r="F4" t="s">
        <v>18</v>
      </c>
      <c r="G4" t="s">
        <v>29</v>
      </c>
    </row>
    <row r="5" spans="1:7" x14ac:dyDescent="0.3">
      <c r="A5" s="5">
        <v>1</v>
      </c>
      <c r="B5" s="2">
        <v>0.3351445738086366</v>
      </c>
      <c r="C5" s="2">
        <v>9.5548517000455066E-2</v>
      </c>
      <c r="D5" s="2">
        <v>0.33755353129293647</v>
      </c>
      <c r="E5" s="2">
        <v>0.20581504818747903</v>
      </c>
      <c r="F5" s="2">
        <v>0.22411034775226477</v>
      </c>
      <c r="G5" s="2">
        <v>0.23887596626177876</v>
      </c>
    </row>
    <row r="6" spans="1:7" x14ac:dyDescent="0.3">
      <c r="A6" s="5">
        <v>2</v>
      </c>
      <c r="B6" s="2">
        <v>0.4298558839460595</v>
      </c>
      <c r="C6" s="2">
        <v>0.20393178600570847</v>
      </c>
      <c r="D6" s="2">
        <v>0.43350030305797649</v>
      </c>
      <c r="E6" s="2">
        <v>0.31769305919954111</v>
      </c>
      <c r="F6" s="2">
        <v>0.39342218379419575</v>
      </c>
      <c r="G6" s="2">
        <v>0.36016180110642237</v>
      </c>
    </row>
    <row r="7" spans="1:7" x14ac:dyDescent="0.3">
      <c r="A7" s="5">
        <v>3</v>
      </c>
      <c r="B7" s="2">
        <v>0.4301147260934291</v>
      </c>
      <c r="C7" s="2">
        <v>0.18542399174073795</v>
      </c>
      <c r="D7" s="2">
        <v>0.47768813610891692</v>
      </c>
      <c r="E7" s="2">
        <v>0.38234889186822629</v>
      </c>
      <c r="F7" s="2">
        <v>0.36246276649762926</v>
      </c>
      <c r="G7" s="2">
        <v>0.36609500844033172</v>
      </c>
    </row>
    <row r="8" spans="1:7" x14ac:dyDescent="0.3">
      <c r="A8" s="5" t="s">
        <v>29</v>
      </c>
      <c r="B8" s="2">
        <v>0.39788995363055829</v>
      </c>
      <c r="C8" s="2">
        <v>0.1587979989200087</v>
      </c>
      <c r="D8" s="2">
        <v>0.42077341556833542</v>
      </c>
      <c r="E8" s="2">
        <v>0.30718716818024244</v>
      </c>
      <c r="F8" s="2">
        <v>0.32336204947805613</v>
      </c>
      <c r="G8" s="2">
        <v>0.32178395244471242</v>
      </c>
    </row>
  </sheetData>
  <mergeCells count="1">
    <mergeCell ref="A1:G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B66AF-8D63-4BD4-838F-A25106FF946C}">
  <dimension ref="A1:B5"/>
  <sheetViews>
    <sheetView workbookViewId="0">
      <selection activeCell="D5" sqref="D5"/>
    </sheetView>
  </sheetViews>
  <sheetFormatPr defaultRowHeight="14.4" x14ac:dyDescent="0.3"/>
  <cols>
    <col min="1" max="1" width="25.44140625" customWidth="1"/>
    <col min="2" max="2" width="31.33203125" customWidth="1"/>
  </cols>
  <sheetData>
    <row r="1" spans="1:2" ht="18" x14ac:dyDescent="0.35">
      <c r="A1" s="7" t="s">
        <v>47</v>
      </c>
      <c r="B1" s="7" t="s">
        <v>48</v>
      </c>
    </row>
    <row r="2" spans="1:2" x14ac:dyDescent="0.3">
      <c r="A2" s="2">
        <v>0.05</v>
      </c>
      <c r="B2">
        <f>COUNTIFS('STEP-2 CLEANED_DATA_ FROM_POWER'!$N:$N,"High Risk",'STEP-2 CLEANED_DATA_ FROM_POWER'!$S:$S,"&gt;0")</f>
        <v>98</v>
      </c>
    </row>
    <row r="3" spans="1:2" x14ac:dyDescent="0.3">
      <c r="A3" s="2">
        <v>0.1</v>
      </c>
      <c r="B3">
        <f>COUNTIFS('STEP-2 CLEANED_DATA_ FROM_POWER'!$N:$N,"High Risk",'STEP-2 CLEANED_DATA_ FROM_POWER'!$T:$T,"&gt;0")</f>
        <v>320</v>
      </c>
    </row>
    <row r="4" spans="1:2" x14ac:dyDescent="0.3">
      <c r="A4" s="2">
        <v>0.15</v>
      </c>
      <c r="B4">
        <f>COUNTIFS('STEP-2 CLEANED_DATA_ FROM_POWER'!$N:$N,"High Risk",'STEP-2 CLEANED_DATA_ FROM_POWER'!$U:$U,"&gt;0")</f>
        <v>498</v>
      </c>
    </row>
    <row r="5" spans="1:2" x14ac:dyDescent="0.3">
      <c r="A5" s="2">
        <v>0.2</v>
      </c>
      <c r="B5">
        <f>COUNTIFS('STEP-2 CLEANED_DATA_ FROM_POWER'!$N:$N,"High Risk",'STEP-2 CLEANED_DATA_ FROM_POWER'!$V:$V,"&gt;0")</f>
        <v>700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4A41CB-4D1D-49DD-86FD-4DD96C3DDF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Summery sheet</vt:lpstr>
      <vt:lpstr>STEP-2 CLEANED_DATA_ FROM_POWER</vt:lpstr>
      <vt:lpstr>Advance Analysis</vt:lpstr>
      <vt:lpstr>Global_Household_Financial_Dyna</vt:lpstr>
      <vt:lpstr>PIVOT1 Country COMPARISION</vt:lpstr>
      <vt:lpstr>PIVOT-2 family Size Impact</vt:lpstr>
      <vt:lpstr>PIVOT-3 EARNER EFFECT</vt:lpstr>
      <vt:lpstr>Step7 Scenario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AARIAN SAFIN</dc:creator>
  <cp:lastModifiedBy>aariansafin786@outlook.com</cp:lastModifiedBy>
  <dcterms:created xsi:type="dcterms:W3CDTF">2026-06-06T16:26:22Z</dcterms:created>
  <dcterms:modified xsi:type="dcterms:W3CDTF">2026-06-12T17:05:16Z</dcterms:modified>
</cp:coreProperties>
</file>